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7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8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0FABDF01-56C7-E44D-AA5F-1BD4632AF61A}" xr6:coauthVersionLast="47" xr6:coauthVersionMax="47" xr10:uidLastSave="{00000000-0000-0000-0000-000000000000}"/>
  <bookViews>
    <workbookView xWindow="0" yWindow="0" windowWidth="16384" windowHeight="8192" tabRatio="500" activeTab="10" xr2:uid="{00000000-000D-0000-FFFF-FFFF00000000}"/>
  </bookViews>
  <sheets>
    <sheet name="Hotels" sheetId="1" r:id="rId1"/>
    <sheet name="Hotels_Dashboard" sheetId="2" r:id="rId2"/>
    <sheet name="Customers" sheetId="3" r:id="rId3"/>
    <sheet name="Customers_Dashboard" sheetId="4" r:id="rId4"/>
    <sheet name="Bookings" sheetId="5" r:id="rId5"/>
    <sheet name="Bookings_Dashboard" sheetId="6" r:id="rId6"/>
    <sheet name="Revenue" sheetId="7" r:id="rId7"/>
    <sheet name="Revenue_Dashboard" sheetId="8" r:id="rId8"/>
    <sheet name="Reviews" sheetId="9" r:id="rId9"/>
    <sheet name="Reviews_Dashboard" sheetId="10" r:id="rId10"/>
    <sheet name="Hotel_Performance" sheetId="11" r:id="rId11"/>
    <sheet name="Hotel_Performance_Dashboard" sheetId="12" r:id="rId12"/>
    <sheet name="Tourism_Trends" sheetId="13" r:id="rId13"/>
    <sheet name="Tourism_Trends_Dashboard" sheetId="14" r:id="rId14"/>
    <sheet name="Executive_Summary" sheetId="15" r:id="rId15"/>
  </sheets>
  <definedNames>
    <definedName name="_xlnm._FilterDatabase" localSheetId="4" hidden="1">Bookings!$A$1:$T$5001</definedName>
    <definedName name="_xlnm._FilterDatabase" localSheetId="2" hidden="1">Customers!$A$1:$Q$1501</definedName>
    <definedName name="_xlnm._FilterDatabase" localSheetId="10" hidden="1">Hotel_Performance!$A$1:$R$1153</definedName>
    <definedName name="_xlnm._FilterDatabase" localSheetId="0" hidden="1">Hotels!$A$1:$I$49</definedName>
    <definedName name="_xlnm._FilterDatabase" localSheetId="6" hidden="1">Revenue!$A$1:$O$4092</definedName>
    <definedName name="_xlnm._FilterDatabase" localSheetId="8" hidden="1">Reviews!$A$1:$N$2582</definedName>
    <definedName name="_xlnm._FilterDatabase" localSheetId="12" hidden="1">Tourism_Trends!$A$1:$N$289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13" l="1"/>
  <c r="E4" i="13"/>
  <c r="E5" i="13"/>
  <c r="E6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2" i="13"/>
  <c r="C84" i="14"/>
  <c r="C85" i="14"/>
  <c r="C86" i="14"/>
  <c r="B110" i="15"/>
  <c r="J242" i="13"/>
  <c r="J243" i="13"/>
  <c r="J244" i="13"/>
  <c r="J245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L56" i="14"/>
  <c r="L57" i="14"/>
  <c r="L58" i="14"/>
  <c r="L59" i="14"/>
  <c r="L67" i="14"/>
  <c r="L66" i="14"/>
  <c r="L65" i="14"/>
  <c r="L64" i="14"/>
  <c r="L63" i="14"/>
  <c r="L62" i="14"/>
  <c r="L61" i="14"/>
  <c r="L60" i="14"/>
  <c r="B108" i="15"/>
  <c r="H4" i="14"/>
  <c r="E106" i="15"/>
  <c r="F4" i="14"/>
  <c r="B106" i="15"/>
  <c r="D4" i="14"/>
  <c r="E103" i="15"/>
  <c r="B4" i="14"/>
  <c r="B103" i="15"/>
  <c r="K71" i="12"/>
  <c r="K72" i="12"/>
  <c r="K73" i="12"/>
  <c r="K74" i="12"/>
  <c r="K82" i="12"/>
  <c r="K81" i="12"/>
  <c r="K80" i="12"/>
  <c r="K79" i="12"/>
  <c r="K78" i="12"/>
  <c r="K77" i="12"/>
  <c r="K76" i="12"/>
  <c r="K75" i="12"/>
  <c r="B94" i="15"/>
  <c r="I794" i="11"/>
  <c r="K794" i="11"/>
  <c r="M794" i="11"/>
  <c r="I795" i="11"/>
  <c r="K795" i="11"/>
  <c r="M795" i="11"/>
  <c r="I796" i="11"/>
  <c r="K796" i="11"/>
  <c r="M796" i="11"/>
  <c r="I797" i="11"/>
  <c r="K797" i="11"/>
  <c r="M797" i="11"/>
  <c r="I1153" i="11"/>
  <c r="K1153" i="11"/>
  <c r="M1153" i="11"/>
  <c r="I1152" i="11"/>
  <c r="K1152" i="11"/>
  <c r="M1152" i="11"/>
  <c r="I1151" i="11"/>
  <c r="K1151" i="11"/>
  <c r="M1151" i="11"/>
  <c r="I1150" i="11"/>
  <c r="K1150" i="11"/>
  <c r="M1150" i="11"/>
  <c r="I1149" i="11"/>
  <c r="K1149" i="11"/>
  <c r="M1149" i="11"/>
  <c r="I1148" i="11"/>
  <c r="K1148" i="11"/>
  <c r="M1148" i="11"/>
  <c r="I1147" i="11"/>
  <c r="K1147" i="11"/>
  <c r="M1147" i="11"/>
  <c r="I1146" i="11"/>
  <c r="K1146" i="11"/>
  <c r="M1146" i="11"/>
  <c r="I1145" i="11"/>
  <c r="K1145" i="11"/>
  <c r="M1145" i="11"/>
  <c r="I1144" i="11"/>
  <c r="K1144" i="11"/>
  <c r="M1144" i="11"/>
  <c r="I1143" i="11"/>
  <c r="K1143" i="11"/>
  <c r="M1143" i="11"/>
  <c r="I1142" i="11"/>
  <c r="K1142" i="11"/>
  <c r="M1142" i="11"/>
  <c r="I1141" i="11"/>
  <c r="K1141" i="11"/>
  <c r="M1141" i="11"/>
  <c r="I1140" i="11"/>
  <c r="K1140" i="11"/>
  <c r="M1140" i="11"/>
  <c r="I1139" i="11"/>
  <c r="K1139" i="11"/>
  <c r="M1139" i="11"/>
  <c r="I1138" i="11"/>
  <c r="K1138" i="11"/>
  <c r="M1138" i="11"/>
  <c r="I1137" i="11"/>
  <c r="K1137" i="11"/>
  <c r="M1137" i="11"/>
  <c r="I1136" i="11"/>
  <c r="K1136" i="11"/>
  <c r="M1136" i="11"/>
  <c r="I1135" i="11"/>
  <c r="K1135" i="11"/>
  <c r="M1135" i="11"/>
  <c r="I1134" i="11"/>
  <c r="K1134" i="11"/>
  <c r="M1134" i="11"/>
  <c r="I1133" i="11"/>
  <c r="K1133" i="11"/>
  <c r="M1133" i="11"/>
  <c r="I1132" i="11"/>
  <c r="K1132" i="11"/>
  <c r="M1132" i="11"/>
  <c r="I1131" i="11"/>
  <c r="K1131" i="11"/>
  <c r="M1131" i="11"/>
  <c r="I1130" i="11"/>
  <c r="K1130" i="11"/>
  <c r="M1130" i="11"/>
  <c r="I1129" i="11"/>
  <c r="K1129" i="11"/>
  <c r="M1129" i="11"/>
  <c r="I1128" i="11"/>
  <c r="K1128" i="11"/>
  <c r="M1128" i="11"/>
  <c r="I1127" i="11"/>
  <c r="K1127" i="11"/>
  <c r="M1127" i="11"/>
  <c r="I1126" i="11"/>
  <c r="K1126" i="11"/>
  <c r="M1126" i="11"/>
  <c r="I1125" i="11"/>
  <c r="K1125" i="11"/>
  <c r="M1125" i="11"/>
  <c r="I1124" i="11"/>
  <c r="K1124" i="11"/>
  <c r="M1124" i="11"/>
  <c r="I1123" i="11"/>
  <c r="K1123" i="11"/>
  <c r="M1123" i="11"/>
  <c r="I1122" i="11"/>
  <c r="K1122" i="11"/>
  <c r="M1122" i="11"/>
  <c r="I1121" i="11"/>
  <c r="K1121" i="11"/>
  <c r="M1121" i="11"/>
  <c r="I1120" i="11"/>
  <c r="K1120" i="11"/>
  <c r="M1120" i="11"/>
  <c r="I1119" i="11"/>
  <c r="K1119" i="11"/>
  <c r="M1119" i="11"/>
  <c r="I1118" i="11"/>
  <c r="K1118" i="11"/>
  <c r="M1118" i="11"/>
  <c r="I1117" i="11"/>
  <c r="K1117" i="11"/>
  <c r="M1117" i="11"/>
  <c r="I1116" i="11"/>
  <c r="K1116" i="11"/>
  <c r="M1116" i="11"/>
  <c r="I1115" i="11"/>
  <c r="K1115" i="11"/>
  <c r="M1115" i="11"/>
  <c r="I1114" i="11"/>
  <c r="K1114" i="11"/>
  <c r="M1114" i="11"/>
  <c r="I1113" i="11"/>
  <c r="K1113" i="11"/>
  <c r="M1113" i="11"/>
  <c r="I1112" i="11"/>
  <c r="K1112" i="11"/>
  <c r="M1112" i="11"/>
  <c r="I1111" i="11"/>
  <c r="K1111" i="11"/>
  <c r="M1111" i="11"/>
  <c r="I1110" i="11"/>
  <c r="K1110" i="11"/>
  <c r="M1110" i="11"/>
  <c r="I1109" i="11"/>
  <c r="K1109" i="11"/>
  <c r="M1109" i="11"/>
  <c r="I1108" i="11"/>
  <c r="K1108" i="11"/>
  <c r="M1108" i="11"/>
  <c r="I1107" i="11"/>
  <c r="K1107" i="11"/>
  <c r="M1107" i="11"/>
  <c r="I1106" i="11"/>
  <c r="K1106" i="11"/>
  <c r="M1106" i="11"/>
  <c r="I1105" i="11"/>
  <c r="K1105" i="11"/>
  <c r="M1105" i="11"/>
  <c r="I1104" i="11"/>
  <c r="K1104" i="11"/>
  <c r="M1104" i="11"/>
  <c r="I1103" i="11"/>
  <c r="K1103" i="11"/>
  <c r="M1103" i="11"/>
  <c r="I1102" i="11"/>
  <c r="K1102" i="11"/>
  <c r="M1102" i="11"/>
  <c r="I1101" i="11"/>
  <c r="K1101" i="11"/>
  <c r="M1101" i="11"/>
  <c r="I1100" i="11"/>
  <c r="K1100" i="11"/>
  <c r="M1100" i="11"/>
  <c r="I1099" i="11"/>
  <c r="K1099" i="11"/>
  <c r="M1099" i="11"/>
  <c r="I1098" i="11"/>
  <c r="K1098" i="11"/>
  <c r="M1098" i="11"/>
  <c r="I1097" i="11"/>
  <c r="K1097" i="11"/>
  <c r="M1097" i="11"/>
  <c r="I1096" i="11"/>
  <c r="K1096" i="11"/>
  <c r="M1096" i="11"/>
  <c r="I1095" i="11"/>
  <c r="K1095" i="11"/>
  <c r="M1095" i="11"/>
  <c r="I1094" i="11"/>
  <c r="K1094" i="11"/>
  <c r="M1094" i="11"/>
  <c r="I1093" i="11"/>
  <c r="K1093" i="11"/>
  <c r="M1093" i="11"/>
  <c r="I1092" i="11"/>
  <c r="K1092" i="11"/>
  <c r="M1092" i="11"/>
  <c r="I1091" i="11"/>
  <c r="K1091" i="11"/>
  <c r="M1091" i="11"/>
  <c r="I1090" i="11"/>
  <c r="K1090" i="11"/>
  <c r="M1090" i="11"/>
  <c r="I1089" i="11"/>
  <c r="K1089" i="11"/>
  <c r="M1089" i="11"/>
  <c r="I1088" i="11"/>
  <c r="K1088" i="11"/>
  <c r="M1088" i="11"/>
  <c r="I1087" i="11"/>
  <c r="K1087" i="11"/>
  <c r="M1087" i="11"/>
  <c r="I1086" i="11"/>
  <c r="K1086" i="11"/>
  <c r="M1086" i="11"/>
  <c r="I1085" i="11"/>
  <c r="K1085" i="11"/>
  <c r="M1085" i="11"/>
  <c r="I1084" i="11"/>
  <c r="K1084" i="11"/>
  <c r="M1084" i="11"/>
  <c r="I1083" i="11"/>
  <c r="K1083" i="11"/>
  <c r="M1083" i="11"/>
  <c r="I1082" i="11"/>
  <c r="K1082" i="11"/>
  <c r="M1082" i="11"/>
  <c r="I1081" i="11"/>
  <c r="K1081" i="11"/>
  <c r="M1081" i="11"/>
  <c r="I1080" i="11"/>
  <c r="K1080" i="11"/>
  <c r="M1080" i="11"/>
  <c r="I1079" i="11"/>
  <c r="K1079" i="11"/>
  <c r="M1079" i="11"/>
  <c r="I1078" i="11"/>
  <c r="K1078" i="11"/>
  <c r="M1078" i="11"/>
  <c r="I1077" i="11"/>
  <c r="K1077" i="11"/>
  <c r="M1077" i="11"/>
  <c r="I1076" i="11"/>
  <c r="K1076" i="11"/>
  <c r="M1076" i="11"/>
  <c r="I1075" i="11"/>
  <c r="K1075" i="11"/>
  <c r="M1075" i="11"/>
  <c r="I1074" i="11"/>
  <c r="K1074" i="11"/>
  <c r="M1074" i="11"/>
  <c r="I1073" i="11"/>
  <c r="K1073" i="11"/>
  <c r="M1073" i="11"/>
  <c r="I1072" i="11"/>
  <c r="K1072" i="11"/>
  <c r="M1072" i="11"/>
  <c r="I1071" i="11"/>
  <c r="K1071" i="11"/>
  <c r="M1071" i="11"/>
  <c r="I1070" i="11"/>
  <c r="K1070" i="11"/>
  <c r="M1070" i="11"/>
  <c r="I1069" i="11"/>
  <c r="K1069" i="11"/>
  <c r="M1069" i="11"/>
  <c r="I1068" i="11"/>
  <c r="K1068" i="11"/>
  <c r="M1068" i="11"/>
  <c r="I1067" i="11"/>
  <c r="K1067" i="11"/>
  <c r="M1067" i="11"/>
  <c r="I1066" i="11"/>
  <c r="K1066" i="11"/>
  <c r="M1066" i="11"/>
  <c r="I1065" i="11"/>
  <c r="K1065" i="11"/>
  <c r="M1065" i="11"/>
  <c r="I1064" i="11"/>
  <c r="K1064" i="11"/>
  <c r="M1064" i="11"/>
  <c r="I1063" i="11"/>
  <c r="K1063" i="11"/>
  <c r="M1063" i="11"/>
  <c r="I1062" i="11"/>
  <c r="K1062" i="11"/>
  <c r="M1062" i="11"/>
  <c r="I1061" i="11"/>
  <c r="K1061" i="11"/>
  <c r="M1061" i="11"/>
  <c r="I1060" i="11"/>
  <c r="K1060" i="11"/>
  <c r="M1060" i="11"/>
  <c r="I1059" i="11"/>
  <c r="K1059" i="11"/>
  <c r="M1059" i="11"/>
  <c r="I1058" i="11"/>
  <c r="K1058" i="11"/>
  <c r="M1058" i="11"/>
  <c r="I1057" i="11"/>
  <c r="K1057" i="11"/>
  <c r="M1057" i="11"/>
  <c r="I1056" i="11"/>
  <c r="K1056" i="11"/>
  <c r="M1056" i="11"/>
  <c r="I1055" i="11"/>
  <c r="K1055" i="11"/>
  <c r="M1055" i="11"/>
  <c r="I1054" i="11"/>
  <c r="K1054" i="11"/>
  <c r="M1054" i="11"/>
  <c r="I1053" i="11"/>
  <c r="K1053" i="11"/>
  <c r="M1053" i="11"/>
  <c r="I1052" i="11"/>
  <c r="K1052" i="11"/>
  <c r="M1052" i="11"/>
  <c r="I1051" i="11"/>
  <c r="K1051" i="11"/>
  <c r="M1051" i="11"/>
  <c r="I1050" i="11"/>
  <c r="K1050" i="11"/>
  <c r="M1050" i="11"/>
  <c r="I1049" i="11"/>
  <c r="K1049" i="11"/>
  <c r="M1049" i="11"/>
  <c r="I1048" i="11"/>
  <c r="K1048" i="11"/>
  <c r="M1048" i="11"/>
  <c r="I1047" i="11"/>
  <c r="K1047" i="11"/>
  <c r="M1047" i="11"/>
  <c r="I1046" i="11"/>
  <c r="K1046" i="11"/>
  <c r="M1046" i="11"/>
  <c r="I1045" i="11"/>
  <c r="K1045" i="11"/>
  <c r="M1045" i="11"/>
  <c r="I1044" i="11"/>
  <c r="K1044" i="11"/>
  <c r="M1044" i="11"/>
  <c r="I1043" i="11"/>
  <c r="K1043" i="11"/>
  <c r="M1043" i="11"/>
  <c r="I1042" i="11"/>
  <c r="K1042" i="11"/>
  <c r="M1042" i="11"/>
  <c r="I1041" i="11"/>
  <c r="K1041" i="11"/>
  <c r="M1041" i="11"/>
  <c r="I1040" i="11"/>
  <c r="K1040" i="11"/>
  <c r="M1040" i="11"/>
  <c r="I1039" i="11"/>
  <c r="K1039" i="11"/>
  <c r="M1039" i="11"/>
  <c r="I1038" i="11"/>
  <c r="K1038" i="11"/>
  <c r="M1038" i="11"/>
  <c r="I1037" i="11"/>
  <c r="K1037" i="11"/>
  <c r="M1037" i="11"/>
  <c r="I1036" i="11"/>
  <c r="K1036" i="11"/>
  <c r="M1036" i="11"/>
  <c r="I1035" i="11"/>
  <c r="K1035" i="11"/>
  <c r="M1035" i="11"/>
  <c r="I1034" i="11"/>
  <c r="K1034" i="11"/>
  <c r="M1034" i="11"/>
  <c r="I1033" i="11"/>
  <c r="K1033" i="11"/>
  <c r="M1033" i="11"/>
  <c r="I1032" i="11"/>
  <c r="K1032" i="11"/>
  <c r="M1032" i="11"/>
  <c r="I1031" i="11"/>
  <c r="K1031" i="11"/>
  <c r="M1031" i="11"/>
  <c r="I1030" i="11"/>
  <c r="K1030" i="11"/>
  <c r="M1030" i="11"/>
  <c r="I1029" i="11"/>
  <c r="K1029" i="11"/>
  <c r="M1029" i="11"/>
  <c r="I1028" i="11"/>
  <c r="K1028" i="11"/>
  <c r="M1028" i="11"/>
  <c r="I1027" i="11"/>
  <c r="K1027" i="11"/>
  <c r="M1027" i="11"/>
  <c r="I1026" i="11"/>
  <c r="K1026" i="11"/>
  <c r="M1026" i="11"/>
  <c r="I1025" i="11"/>
  <c r="K1025" i="11"/>
  <c r="M1025" i="11"/>
  <c r="I1024" i="11"/>
  <c r="K1024" i="11"/>
  <c r="M1024" i="11"/>
  <c r="I1023" i="11"/>
  <c r="K1023" i="11"/>
  <c r="M1023" i="11"/>
  <c r="I1022" i="11"/>
  <c r="K1022" i="11"/>
  <c r="M1022" i="11"/>
  <c r="I1021" i="11"/>
  <c r="K1021" i="11"/>
  <c r="M1021" i="11"/>
  <c r="I1020" i="11"/>
  <c r="K1020" i="11"/>
  <c r="M1020" i="11"/>
  <c r="I1019" i="11"/>
  <c r="K1019" i="11"/>
  <c r="M1019" i="11"/>
  <c r="I1018" i="11"/>
  <c r="K1018" i="11"/>
  <c r="M1018" i="11"/>
  <c r="I1017" i="11"/>
  <c r="K1017" i="11"/>
  <c r="M1017" i="11"/>
  <c r="I1016" i="11"/>
  <c r="K1016" i="11"/>
  <c r="M1016" i="11"/>
  <c r="I1015" i="11"/>
  <c r="K1015" i="11"/>
  <c r="M1015" i="11"/>
  <c r="I1014" i="11"/>
  <c r="K1014" i="11"/>
  <c r="M1014" i="11"/>
  <c r="I1013" i="11"/>
  <c r="K1013" i="11"/>
  <c r="M1013" i="11"/>
  <c r="I1012" i="11"/>
  <c r="K1012" i="11"/>
  <c r="M1012" i="11"/>
  <c r="I1011" i="11"/>
  <c r="K1011" i="11"/>
  <c r="M1011" i="11"/>
  <c r="I1010" i="11"/>
  <c r="K1010" i="11"/>
  <c r="M1010" i="11"/>
  <c r="I1009" i="11"/>
  <c r="K1009" i="11"/>
  <c r="M1009" i="11"/>
  <c r="I1008" i="11"/>
  <c r="K1008" i="11"/>
  <c r="M1008" i="11"/>
  <c r="I1007" i="11"/>
  <c r="K1007" i="11"/>
  <c r="M1007" i="11"/>
  <c r="I1006" i="11"/>
  <c r="K1006" i="11"/>
  <c r="M1006" i="11"/>
  <c r="I1005" i="11"/>
  <c r="K1005" i="11"/>
  <c r="M1005" i="11"/>
  <c r="I1004" i="11"/>
  <c r="K1004" i="11"/>
  <c r="M1004" i="11"/>
  <c r="I1003" i="11"/>
  <c r="K1003" i="11"/>
  <c r="M1003" i="11"/>
  <c r="I1002" i="11"/>
  <c r="K1002" i="11"/>
  <c r="M1002" i="11"/>
  <c r="I1001" i="11"/>
  <c r="K1001" i="11"/>
  <c r="M1001" i="11"/>
  <c r="I1000" i="11"/>
  <c r="K1000" i="11"/>
  <c r="M1000" i="11"/>
  <c r="I999" i="11"/>
  <c r="K999" i="11"/>
  <c r="M999" i="11"/>
  <c r="I998" i="11"/>
  <c r="K998" i="11"/>
  <c r="M998" i="11"/>
  <c r="I997" i="11"/>
  <c r="K997" i="11"/>
  <c r="M997" i="11"/>
  <c r="I996" i="11"/>
  <c r="K996" i="11"/>
  <c r="M996" i="11"/>
  <c r="I995" i="11"/>
  <c r="K995" i="11"/>
  <c r="M995" i="11"/>
  <c r="I994" i="11"/>
  <c r="K994" i="11"/>
  <c r="M994" i="11"/>
  <c r="I993" i="11"/>
  <c r="K993" i="11"/>
  <c r="M993" i="11"/>
  <c r="I992" i="11"/>
  <c r="K992" i="11"/>
  <c r="M992" i="11"/>
  <c r="I991" i="11"/>
  <c r="K991" i="11"/>
  <c r="M991" i="11"/>
  <c r="I990" i="11"/>
  <c r="K990" i="11"/>
  <c r="M990" i="11"/>
  <c r="I989" i="11"/>
  <c r="K989" i="11"/>
  <c r="M989" i="11"/>
  <c r="I988" i="11"/>
  <c r="K988" i="11"/>
  <c r="M988" i="11"/>
  <c r="I987" i="11"/>
  <c r="K987" i="11"/>
  <c r="M987" i="11"/>
  <c r="I986" i="11"/>
  <c r="K986" i="11"/>
  <c r="M986" i="11"/>
  <c r="I985" i="11"/>
  <c r="K985" i="11"/>
  <c r="M985" i="11"/>
  <c r="I984" i="11"/>
  <c r="K984" i="11"/>
  <c r="M984" i="11"/>
  <c r="I983" i="11"/>
  <c r="K983" i="11"/>
  <c r="M983" i="11"/>
  <c r="I982" i="11"/>
  <c r="K982" i="11"/>
  <c r="M982" i="11"/>
  <c r="I981" i="11"/>
  <c r="K981" i="11"/>
  <c r="M981" i="11"/>
  <c r="I980" i="11"/>
  <c r="K980" i="11"/>
  <c r="M980" i="11"/>
  <c r="I979" i="11"/>
  <c r="K979" i="11"/>
  <c r="M979" i="11"/>
  <c r="I978" i="11"/>
  <c r="K978" i="11"/>
  <c r="M978" i="11"/>
  <c r="I977" i="11"/>
  <c r="K977" i="11"/>
  <c r="M977" i="11"/>
  <c r="I976" i="11"/>
  <c r="K976" i="11"/>
  <c r="M976" i="11"/>
  <c r="I975" i="11"/>
  <c r="K975" i="11"/>
  <c r="M975" i="11"/>
  <c r="I974" i="11"/>
  <c r="K974" i="11"/>
  <c r="M974" i="11"/>
  <c r="I973" i="11"/>
  <c r="K973" i="11"/>
  <c r="M973" i="11"/>
  <c r="I972" i="11"/>
  <c r="K972" i="11"/>
  <c r="M972" i="11"/>
  <c r="I971" i="11"/>
  <c r="K971" i="11"/>
  <c r="M971" i="11"/>
  <c r="I970" i="11"/>
  <c r="K970" i="11"/>
  <c r="M970" i="11"/>
  <c r="I969" i="11"/>
  <c r="K969" i="11"/>
  <c r="M969" i="11"/>
  <c r="I968" i="11"/>
  <c r="K968" i="11"/>
  <c r="M968" i="11"/>
  <c r="I967" i="11"/>
  <c r="K967" i="11"/>
  <c r="M967" i="11"/>
  <c r="I966" i="11"/>
  <c r="K966" i="11"/>
  <c r="M966" i="11"/>
  <c r="I965" i="11"/>
  <c r="K965" i="11"/>
  <c r="M965" i="11"/>
  <c r="I964" i="11"/>
  <c r="K964" i="11"/>
  <c r="M964" i="11"/>
  <c r="I963" i="11"/>
  <c r="K963" i="11"/>
  <c r="M963" i="11"/>
  <c r="I962" i="11"/>
  <c r="K962" i="11"/>
  <c r="M962" i="11"/>
  <c r="I961" i="11"/>
  <c r="K961" i="11"/>
  <c r="M961" i="11"/>
  <c r="I960" i="11"/>
  <c r="K960" i="11"/>
  <c r="M960" i="11"/>
  <c r="I959" i="11"/>
  <c r="K959" i="11"/>
  <c r="M959" i="11"/>
  <c r="I958" i="11"/>
  <c r="K958" i="11"/>
  <c r="M958" i="11"/>
  <c r="I957" i="11"/>
  <c r="K957" i="11"/>
  <c r="M957" i="11"/>
  <c r="I956" i="11"/>
  <c r="K956" i="11"/>
  <c r="M956" i="11"/>
  <c r="I955" i="11"/>
  <c r="K955" i="11"/>
  <c r="M955" i="11"/>
  <c r="I954" i="11"/>
  <c r="K954" i="11"/>
  <c r="M954" i="11"/>
  <c r="I953" i="11"/>
  <c r="K953" i="11"/>
  <c r="M953" i="11"/>
  <c r="I952" i="11"/>
  <c r="K952" i="11"/>
  <c r="M952" i="11"/>
  <c r="I951" i="11"/>
  <c r="K951" i="11"/>
  <c r="M951" i="11"/>
  <c r="I950" i="11"/>
  <c r="K950" i="11"/>
  <c r="M950" i="11"/>
  <c r="I949" i="11"/>
  <c r="K949" i="11"/>
  <c r="M949" i="11"/>
  <c r="I948" i="11"/>
  <c r="K948" i="11"/>
  <c r="M948" i="11"/>
  <c r="I947" i="11"/>
  <c r="K947" i="11"/>
  <c r="M947" i="11"/>
  <c r="I946" i="11"/>
  <c r="K946" i="11"/>
  <c r="M946" i="11"/>
  <c r="I945" i="11"/>
  <c r="K945" i="11"/>
  <c r="M945" i="11"/>
  <c r="I944" i="11"/>
  <c r="K944" i="11"/>
  <c r="M944" i="11"/>
  <c r="I943" i="11"/>
  <c r="K943" i="11"/>
  <c r="M943" i="11"/>
  <c r="I942" i="11"/>
  <c r="K942" i="11"/>
  <c r="M942" i="11"/>
  <c r="I941" i="11"/>
  <c r="K941" i="11"/>
  <c r="M941" i="11"/>
  <c r="I940" i="11"/>
  <c r="K940" i="11"/>
  <c r="M940" i="11"/>
  <c r="I939" i="11"/>
  <c r="K939" i="11"/>
  <c r="M939" i="11"/>
  <c r="I938" i="11"/>
  <c r="K938" i="11"/>
  <c r="M938" i="11"/>
  <c r="I937" i="11"/>
  <c r="K937" i="11"/>
  <c r="M937" i="11"/>
  <c r="I936" i="11"/>
  <c r="K936" i="11"/>
  <c r="M936" i="11"/>
  <c r="I935" i="11"/>
  <c r="K935" i="11"/>
  <c r="M935" i="11"/>
  <c r="I934" i="11"/>
  <c r="K934" i="11"/>
  <c r="M934" i="11"/>
  <c r="I933" i="11"/>
  <c r="K933" i="11"/>
  <c r="M933" i="11"/>
  <c r="I932" i="11"/>
  <c r="K932" i="11"/>
  <c r="M932" i="11"/>
  <c r="I931" i="11"/>
  <c r="K931" i="11"/>
  <c r="M931" i="11"/>
  <c r="I930" i="11"/>
  <c r="K930" i="11"/>
  <c r="M930" i="11"/>
  <c r="I929" i="11"/>
  <c r="K929" i="11"/>
  <c r="M929" i="11"/>
  <c r="I928" i="11"/>
  <c r="K928" i="11"/>
  <c r="M928" i="11"/>
  <c r="I927" i="11"/>
  <c r="K927" i="11"/>
  <c r="M927" i="11"/>
  <c r="I926" i="11"/>
  <c r="K926" i="11"/>
  <c r="M926" i="11"/>
  <c r="I925" i="11"/>
  <c r="K925" i="11"/>
  <c r="M925" i="11"/>
  <c r="I924" i="11"/>
  <c r="K924" i="11"/>
  <c r="M924" i="11"/>
  <c r="I923" i="11"/>
  <c r="K923" i="11"/>
  <c r="M923" i="11"/>
  <c r="I922" i="11"/>
  <c r="K922" i="11"/>
  <c r="M922" i="11"/>
  <c r="I921" i="11"/>
  <c r="K921" i="11"/>
  <c r="M921" i="11"/>
  <c r="I920" i="11"/>
  <c r="K920" i="11"/>
  <c r="M920" i="11"/>
  <c r="I919" i="11"/>
  <c r="K919" i="11"/>
  <c r="M919" i="11"/>
  <c r="I918" i="11"/>
  <c r="K918" i="11"/>
  <c r="M918" i="11"/>
  <c r="I917" i="11"/>
  <c r="K917" i="11"/>
  <c r="M917" i="11"/>
  <c r="I916" i="11"/>
  <c r="K916" i="11"/>
  <c r="M916" i="11"/>
  <c r="I915" i="11"/>
  <c r="K915" i="11"/>
  <c r="M915" i="11"/>
  <c r="I914" i="11"/>
  <c r="K914" i="11"/>
  <c r="M914" i="11"/>
  <c r="I913" i="11"/>
  <c r="K913" i="11"/>
  <c r="M913" i="11"/>
  <c r="I912" i="11"/>
  <c r="K912" i="11"/>
  <c r="M912" i="11"/>
  <c r="I911" i="11"/>
  <c r="K911" i="11"/>
  <c r="M911" i="11"/>
  <c r="I910" i="11"/>
  <c r="K910" i="11"/>
  <c r="M910" i="11"/>
  <c r="I909" i="11"/>
  <c r="K909" i="11"/>
  <c r="M909" i="11"/>
  <c r="I908" i="11"/>
  <c r="K908" i="11"/>
  <c r="M908" i="11"/>
  <c r="I907" i="11"/>
  <c r="K907" i="11"/>
  <c r="M907" i="11"/>
  <c r="I906" i="11"/>
  <c r="K906" i="11"/>
  <c r="M906" i="11"/>
  <c r="I905" i="11"/>
  <c r="K905" i="11"/>
  <c r="M905" i="11"/>
  <c r="I904" i="11"/>
  <c r="K904" i="11"/>
  <c r="M904" i="11"/>
  <c r="I903" i="11"/>
  <c r="K903" i="11"/>
  <c r="M903" i="11"/>
  <c r="I902" i="11"/>
  <c r="K902" i="11"/>
  <c r="M902" i="11"/>
  <c r="I901" i="11"/>
  <c r="K901" i="11"/>
  <c r="M901" i="11"/>
  <c r="I900" i="11"/>
  <c r="K900" i="11"/>
  <c r="M900" i="11"/>
  <c r="I899" i="11"/>
  <c r="K899" i="11"/>
  <c r="M899" i="11"/>
  <c r="I898" i="11"/>
  <c r="K898" i="11"/>
  <c r="M898" i="11"/>
  <c r="I897" i="11"/>
  <c r="K897" i="11"/>
  <c r="M897" i="11"/>
  <c r="I896" i="11"/>
  <c r="K896" i="11"/>
  <c r="M896" i="11"/>
  <c r="I895" i="11"/>
  <c r="K895" i="11"/>
  <c r="M895" i="11"/>
  <c r="I894" i="11"/>
  <c r="K894" i="11"/>
  <c r="M894" i="11"/>
  <c r="I893" i="11"/>
  <c r="K893" i="11"/>
  <c r="M893" i="11"/>
  <c r="I892" i="11"/>
  <c r="K892" i="11"/>
  <c r="M892" i="11"/>
  <c r="I891" i="11"/>
  <c r="K891" i="11"/>
  <c r="M891" i="11"/>
  <c r="I890" i="11"/>
  <c r="K890" i="11"/>
  <c r="M890" i="11"/>
  <c r="I889" i="11"/>
  <c r="K889" i="11"/>
  <c r="M889" i="11"/>
  <c r="I888" i="11"/>
  <c r="K888" i="11"/>
  <c r="M888" i="11"/>
  <c r="I887" i="11"/>
  <c r="K887" i="11"/>
  <c r="M887" i="11"/>
  <c r="I886" i="11"/>
  <c r="K886" i="11"/>
  <c r="M886" i="11"/>
  <c r="I885" i="11"/>
  <c r="K885" i="11"/>
  <c r="M885" i="11"/>
  <c r="I884" i="11"/>
  <c r="K884" i="11"/>
  <c r="M884" i="11"/>
  <c r="I883" i="11"/>
  <c r="K883" i="11"/>
  <c r="M883" i="11"/>
  <c r="I882" i="11"/>
  <c r="K882" i="11"/>
  <c r="M882" i="11"/>
  <c r="I881" i="11"/>
  <c r="K881" i="11"/>
  <c r="M881" i="11"/>
  <c r="I880" i="11"/>
  <c r="K880" i="11"/>
  <c r="M880" i="11"/>
  <c r="I879" i="11"/>
  <c r="K879" i="11"/>
  <c r="M879" i="11"/>
  <c r="I878" i="11"/>
  <c r="K878" i="11"/>
  <c r="M878" i="11"/>
  <c r="I877" i="11"/>
  <c r="K877" i="11"/>
  <c r="M877" i="11"/>
  <c r="I876" i="11"/>
  <c r="K876" i="11"/>
  <c r="M876" i="11"/>
  <c r="I875" i="11"/>
  <c r="K875" i="11"/>
  <c r="M875" i="11"/>
  <c r="I874" i="11"/>
  <c r="K874" i="11"/>
  <c r="M874" i="11"/>
  <c r="I873" i="11"/>
  <c r="K873" i="11"/>
  <c r="M873" i="11"/>
  <c r="I872" i="11"/>
  <c r="K872" i="11"/>
  <c r="M872" i="11"/>
  <c r="I871" i="11"/>
  <c r="K871" i="11"/>
  <c r="M871" i="11"/>
  <c r="I870" i="11"/>
  <c r="K870" i="11"/>
  <c r="M870" i="11"/>
  <c r="I869" i="11"/>
  <c r="K869" i="11"/>
  <c r="M869" i="11"/>
  <c r="I868" i="11"/>
  <c r="K868" i="11"/>
  <c r="M868" i="11"/>
  <c r="I867" i="11"/>
  <c r="K867" i="11"/>
  <c r="M867" i="11"/>
  <c r="I866" i="11"/>
  <c r="K866" i="11"/>
  <c r="M866" i="11"/>
  <c r="I865" i="11"/>
  <c r="K865" i="11"/>
  <c r="M865" i="11"/>
  <c r="I864" i="11"/>
  <c r="K864" i="11"/>
  <c r="M864" i="11"/>
  <c r="I863" i="11"/>
  <c r="K863" i="11"/>
  <c r="M863" i="11"/>
  <c r="I862" i="11"/>
  <c r="K862" i="11"/>
  <c r="M862" i="11"/>
  <c r="I861" i="11"/>
  <c r="K861" i="11"/>
  <c r="M861" i="11"/>
  <c r="I860" i="11"/>
  <c r="K860" i="11"/>
  <c r="M860" i="11"/>
  <c r="I859" i="11"/>
  <c r="K859" i="11"/>
  <c r="M859" i="11"/>
  <c r="I858" i="11"/>
  <c r="K858" i="11"/>
  <c r="M858" i="11"/>
  <c r="I857" i="11"/>
  <c r="K857" i="11"/>
  <c r="M857" i="11"/>
  <c r="I856" i="11"/>
  <c r="K856" i="11"/>
  <c r="M856" i="11"/>
  <c r="I855" i="11"/>
  <c r="K855" i="11"/>
  <c r="M855" i="11"/>
  <c r="I854" i="11"/>
  <c r="K854" i="11"/>
  <c r="M854" i="11"/>
  <c r="I853" i="11"/>
  <c r="K853" i="11"/>
  <c r="M853" i="11"/>
  <c r="I852" i="11"/>
  <c r="K852" i="11"/>
  <c r="M852" i="11"/>
  <c r="I851" i="11"/>
  <c r="K851" i="11"/>
  <c r="M851" i="11"/>
  <c r="I850" i="11"/>
  <c r="K850" i="11"/>
  <c r="M850" i="11"/>
  <c r="I849" i="11"/>
  <c r="K849" i="11"/>
  <c r="M849" i="11"/>
  <c r="I848" i="11"/>
  <c r="K848" i="11"/>
  <c r="M848" i="11"/>
  <c r="I847" i="11"/>
  <c r="K847" i="11"/>
  <c r="M847" i="11"/>
  <c r="I846" i="11"/>
  <c r="K846" i="11"/>
  <c r="M846" i="11"/>
  <c r="I845" i="11"/>
  <c r="K845" i="11"/>
  <c r="M845" i="11"/>
  <c r="I844" i="11"/>
  <c r="K844" i="11"/>
  <c r="M844" i="11"/>
  <c r="I843" i="11"/>
  <c r="K843" i="11"/>
  <c r="M843" i="11"/>
  <c r="I842" i="11"/>
  <c r="K842" i="11"/>
  <c r="M842" i="11"/>
  <c r="I841" i="11"/>
  <c r="K841" i="11"/>
  <c r="M841" i="11"/>
  <c r="I840" i="11"/>
  <c r="K840" i="11"/>
  <c r="M840" i="11"/>
  <c r="I839" i="11"/>
  <c r="K839" i="11"/>
  <c r="M839" i="11"/>
  <c r="I838" i="11"/>
  <c r="K838" i="11"/>
  <c r="M838" i="11"/>
  <c r="I837" i="11"/>
  <c r="K837" i="11"/>
  <c r="M837" i="11"/>
  <c r="I836" i="11"/>
  <c r="K836" i="11"/>
  <c r="M836" i="11"/>
  <c r="I835" i="11"/>
  <c r="K835" i="11"/>
  <c r="M835" i="11"/>
  <c r="I834" i="11"/>
  <c r="K834" i="11"/>
  <c r="M834" i="11"/>
  <c r="I833" i="11"/>
  <c r="K833" i="11"/>
  <c r="M833" i="11"/>
  <c r="I832" i="11"/>
  <c r="K832" i="11"/>
  <c r="M832" i="11"/>
  <c r="I831" i="11"/>
  <c r="K831" i="11"/>
  <c r="M831" i="11"/>
  <c r="I830" i="11"/>
  <c r="K830" i="11"/>
  <c r="M830" i="11"/>
  <c r="I829" i="11"/>
  <c r="K829" i="11"/>
  <c r="M829" i="11"/>
  <c r="I828" i="11"/>
  <c r="K828" i="11"/>
  <c r="M828" i="11"/>
  <c r="I827" i="11"/>
  <c r="K827" i="11"/>
  <c r="M827" i="11"/>
  <c r="I826" i="11"/>
  <c r="K826" i="11"/>
  <c r="M826" i="11"/>
  <c r="I825" i="11"/>
  <c r="K825" i="11"/>
  <c r="M825" i="11"/>
  <c r="I824" i="11"/>
  <c r="K824" i="11"/>
  <c r="M824" i="11"/>
  <c r="I823" i="11"/>
  <c r="K823" i="11"/>
  <c r="M823" i="11"/>
  <c r="I822" i="11"/>
  <c r="K822" i="11"/>
  <c r="M822" i="11"/>
  <c r="I821" i="11"/>
  <c r="K821" i="11"/>
  <c r="M821" i="11"/>
  <c r="I820" i="11"/>
  <c r="K820" i="11"/>
  <c r="M820" i="11"/>
  <c r="I819" i="11"/>
  <c r="K819" i="11"/>
  <c r="M819" i="11"/>
  <c r="I818" i="11"/>
  <c r="K818" i="11"/>
  <c r="M818" i="11"/>
  <c r="I817" i="11"/>
  <c r="K817" i="11"/>
  <c r="M817" i="11"/>
  <c r="I816" i="11"/>
  <c r="K816" i="11"/>
  <c r="M816" i="11"/>
  <c r="I815" i="11"/>
  <c r="K815" i="11"/>
  <c r="M815" i="11"/>
  <c r="I814" i="11"/>
  <c r="K814" i="11"/>
  <c r="M814" i="11"/>
  <c r="I813" i="11"/>
  <c r="K813" i="11"/>
  <c r="M813" i="11"/>
  <c r="I812" i="11"/>
  <c r="K812" i="11"/>
  <c r="M812" i="11"/>
  <c r="I811" i="11"/>
  <c r="K811" i="11"/>
  <c r="M811" i="11"/>
  <c r="I810" i="11"/>
  <c r="K810" i="11"/>
  <c r="M810" i="11"/>
  <c r="I809" i="11"/>
  <c r="K809" i="11"/>
  <c r="M809" i="11"/>
  <c r="I808" i="11"/>
  <c r="K808" i="11"/>
  <c r="M808" i="11"/>
  <c r="I807" i="11"/>
  <c r="K807" i="11"/>
  <c r="M807" i="11"/>
  <c r="I806" i="11"/>
  <c r="K806" i="11"/>
  <c r="M806" i="11"/>
  <c r="I805" i="11"/>
  <c r="K805" i="11"/>
  <c r="M805" i="11"/>
  <c r="I804" i="11"/>
  <c r="K804" i="11"/>
  <c r="M804" i="11"/>
  <c r="I803" i="11"/>
  <c r="K803" i="11"/>
  <c r="M803" i="11"/>
  <c r="I802" i="11"/>
  <c r="K802" i="11"/>
  <c r="M802" i="11"/>
  <c r="I801" i="11"/>
  <c r="K801" i="11"/>
  <c r="M801" i="11"/>
  <c r="I800" i="11"/>
  <c r="K800" i="11"/>
  <c r="M800" i="11"/>
  <c r="I799" i="11"/>
  <c r="K799" i="11"/>
  <c r="M799" i="11"/>
  <c r="I798" i="11"/>
  <c r="K798" i="11"/>
  <c r="M798" i="11"/>
  <c r="I793" i="11"/>
  <c r="K793" i="11"/>
  <c r="M793" i="11"/>
  <c r="I792" i="11"/>
  <c r="K792" i="11"/>
  <c r="M792" i="11"/>
  <c r="I791" i="11"/>
  <c r="K791" i="11"/>
  <c r="M791" i="11"/>
  <c r="I790" i="11"/>
  <c r="K790" i="11"/>
  <c r="M790" i="11"/>
  <c r="I789" i="11"/>
  <c r="K789" i="11"/>
  <c r="M789" i="11"/>
  <c r="I788" i="11"/>
  <c r="K788" i="11"/>
  <c r="M788" i="11"/>
  <c r="I787" i="11"/>
  <c r="K787" i="11"/>
  <c r="M787" i="11"/>
  <c r="I786" i="11"/>
  <c r="K786" i="11"/>
  <c r="M786" i="11"/>
  <c r="I785" i="11"/>
  <c r="K785" i="11"/>
  <c r="M785" i="11"/>
  <c r="I784" i="11"/>
  <c r="K784" i="11"/>
  <c r="M784" i="11"/>
  <c r="I783" i="11"/>
  <c r="K783" i="11"/>
  <c r="M783" i="11"/>
  <c r="I782" i="11"/>
  <c r="K782" i="11"/>
  <c r="M782" i="11"/>
  <c r="I781" i="11"/>
  <c r="K781" i="11"/>
  <c r="M781" i="11"/>
  <c r="I780" i="11"/>
  <c r="K780" i="11"/>
  <c r="M780" i="11"/>
  <c r="I779" i="11"/>
  <c r="K779" i="11"/>
  <c r="M779" i="11"/>
  <c r="I778" i="11"/>
  <c r="K778" i="11"/>
  <c r="M778" i="11"/>
  <c r="I777" i="11"/>
  <c r="K777" i="11"/>
  <c r="M777" i="11"/>
  <c r="I776" i="11"/>
  <c r="K776" i="11"/>
  <c r="M776" i="11"/>
  <c r="I775" i="11"/>
  <c r="K775" i="11"/>
  <c r="M775" i="11"/>
  <c r="I774" i="11"/>
  <c r="K774" i="11"/>
  <c r="M774" i="11"/>
  <c r="I773" i="11"/>
  <c r="K773" i="11"/>
  <c r="M773" i="11"/>
  <c r="I772" i="11"/>
  <c r="K772" i="11"/>
  <c r="M772" i="11"/>
  <c r="I771" i="11"/>
  <c r="K771" i="11"/>
  <c r="M771" i="11"/>
  <c r="I770" i="11"/>
  <c r="K770" i="11"/>
  <c r="M770" i="11"/>
  <c r="I769" i="11"/>
  <c r="K769" i="11"/>
  <c r="M769" i="11"/>
  <c r="I768" i="11"/>
  <c r="K768" i="11"/>
  <c r="M768" i="11"/>
  <c r="I767" i="11"/>
  <c r="K767" i="11"/>
  <c r="M767" i="11"/>
  <c r="I766" i="11"/>
  <c r="K766" i="11"/>
  <c r="M766" i="11"/>
  <c r="I765" i="11"/>
  <c r="K765" i="11"/>
  <c r="M765" i="11"/>
  <c r="I764" i="11"/>
  <c r="K764" i="11"/>
  <c r="M764" i="11"/>
  <c r="I763" i="11"/>
  <c r="K763" i="11"/>
  <c r="M763" i="11"/>
  <c r="I762" i="11"/>
  <c r="K762" i="11"/>
  <c r="M762" i="11"/>
  <c r="I761" i="11"/>
  <c r="K761" i="11"/>
  <c r="M761" i="11"/>
  <c r="I760" i="11"/>
  <c r="K760" i="11"/>
  <c r="M760" i="11"/>
  <c r="I759" i="11"/>
  <c r="K759" i="11"/>
  <c r="M759" i="11"/>
  <c r="I758" i="11"/>
  <c r="K758" i="11"/>
  <c r="M758" i="11"/>
  <c r="I757" i="11"/>
  <c r="K757" i="11"/>
  <c r="M757" i="11"/>
  <c r="I756" i="11"/>
  <c r="K756" i="11"/>
  <c r="M756" i="11"/>
  <c r="I755" i="11"/>
  <c r="K755" i="11"/>
  <c r="M755" i="11"/>
  <c r="I754" i="11"/>
  <c r="K754" i="11"/>
  <c r="M754" i="11"/>
  <c r="I753" i="11"/>
  <c r="K753" i="11"/>
  <c r="M753" i="11"/>
  <c r="I752" i="11"/>
  <c r="K752" i="11"/>
  <c r="M752" i="11"/>
  <c r="I751" i="11"/>
  <c r="K751" i="11"/>
  <c r="M751" i="11"/>
  <c r="I750" i="11"/>
  <c r="K750" i="11"/>
  <c r="M750" i="11"/>
  <c r="I749" i="11"/>
  <c r="K749" i="11"/>
  <c r="M749" i="11"/>
  <c r="I748" i="11"/>
  <c r="K748" i="11"/>
  <c r="M748" i="11"/>
  <c r="I747" i="11"/>
  <c r="K747" i="11"/>
  <c r="M747" i="11"/>
  <c r="I746" i="11"/>
  <c r="K746" i="11"/>
  <c r="M746" i="11"/>
  <c r="I745" i="11"/>
  <c r="K745" i="11"/>
  <c r="M745" i="11"/>
  <c r="I744" i="11"/>
  <c r="K744" i="11"/>
  <c r="M744" i="11"/>
  <c r="I743" i="11"/>
  <c r="K743" i="11"/>
  <c r="M743" i="11"/>
  <c r="I742" i="11"/>
  <c r="K742" i="11"/>
  <c r="M742" i="11"/>
  <c r="I741" i="11"/>
  <c r="K741" i="11"/>
  <c r="M741" i="11"/>
  <c r="I740" i="11"/>
  <c r="K740" i="11"/>
  <c r="M740" i="11"/>
  <c r="I739" i="11"/>
  <c r="K739" i="11"/>
  <c r="M739" i="11"/>
  <c r="I738" i="11"/>
  <c r="K738" i="11"/>
  <c r="M738" i="11"/>
  <c r="I737" i="11"/>
  <c r="K737" i="11"/>
  <c r="M737" i="11"/>
  <c r="I736" i="11"/>
  <c r="K736" i="11"/>
  <c r="M736" i="11"/>
  <c r="I735" i="11"/>
  <c r="K735" i="11"/>
  <c r="M735" i="11"/>
  <c r="I734" i="11"/>
  <c r="K734" i="11"/>
  <c r="M734" i="11"/>
  <c r="I733" i="11"/>
  <c r="K733" i="11"/>
  <c r="M733" i="11"/>
  <c r="I732" i="11"/>
  <c r="K732" i="11"/>
  <c r="M732" i="11"/>
  <c r="I731" i="11"/>
  <c r="K731" i="11"/>
  <c r="M731" i="11"/>
  <c r="I730" i="11"/>
  <c r="K730" i="11"/>
  <c r="M730" i="11"/>
  <c r="I729" i="11"/>
  <c r="K729" i="11"/>
  <c r="M729" i="11"/>
  <c r="I728" i="11"/>
  <c r="K728" i="11"/>
  <c r="M728" i="11"/>
  <c r="I727" i="11"/>
  <c r="K727" i="11"/>
  <c r="M727" i="11"/>
  <c r="I726" i="11"/>
  <c r="K726" i="11"/>
  <c r="M726" i="11"/>
  <c r="I725" i="11"/>
  <c r="K725" i="11"/>
  <c r="M725" i="11"/>
  <c r="I724" i="11"/>
  <c r="K724" i="11"/>
  <c r="M724" i="11"/>
  <c r="I723" i="11"/>
  <c r="K723" i="11"/>
  <c r="M723" i="11"/>
  <c r="I722" i="11"/>
  <c r="K722" i="11"/>
  <c r="M722" i="11"/>
  <c r="I721" i="11"/>
  <c r="K721" i="11"/>
  <c r="M721" i="11"/>
  <c r="I720" i="11"/>
  <c r="K720" i="11"/>
  <c r="M720" i="11"/>
  <c r="I719" i="11"/>
  <c r="K719" i="11"/>
  <c r="M719" i="11"/>
  <c r="I718" i="11"/>
  <c r="K718" i="11"/>
  <c r="M718" i="11"/>
  <c r="I717" i="11"/>
  <c r="K717" i="11"/>
  <c r="M717" i="11"/>
  <c r="I716" i="11"/>
  <c r="K716" i="11"/>
  <c r="M716" i="11"/>
  <c r="I715" i="11"/>
  <c r="K715" i="11"/>
  <c r="M715" i="11"/>
  <c r="I714" i="11"/>
  <c r="K714" i="11"/>
  <c r="M714" i="11"/>
  <c r="I713" i="11"/>
  <c r="K713" i="11"/>
  <c r="M713" i="11"/>
  <c r="I712" i="11"/>
  <c r="K712" i="11"/>
  <c r="M712" i="11"/>
  <c r="I711" i="11"/>
  <c r="K711" i="11"/>
  <c r="M711" i="11"/>
  <c r="I710" i="11"/>
  <c r="K710" i="11"/>
  <c r="M710" i="11"/>
  <c r="I709" i="11"/>
  <c r="K709" i="11"/>
  <c r="M709" i="11"/>
  <c r="I708" i="11"/>
  <c r="K708" i="11"/>
  <c r="M708" i="11"/>
  <c r="I707" i="11"/>
  <c r="K707" i="11"/>
  <c r="M707" i="11"/>
  <c r="I706" i="11"/>
  <c r="K706" i="11"/>
  <c r="M706" i="11"/>
  <c r="I705" i="11"/>
  <c r="K705" i="11"/>
  <c r="M705" i="11"/>
  <c r="I704" i="11"/>
  <c r="K704" i="11"/>
  <c r="M704" i="11"/>
  <c r="I703" i="11"/>
  <c r="K703" i="11"/>
  <c r="M703" i="11"/>
  <c r="I702" i="11"/>
  <c r="K702" i="11"/>
  <c r="M702" i="11"/>
  <c r="I701" i="11"/>
  <c r="K701" i="11"/>
  <c r="M701" i="11"/>
  <c r="I700" i="11"/>
  <c r="K700" i="11"/>
  <c r="M700" i="11"/>
  <c r="I699" i="11"/>
  <c r="K699" i="11"/>
  <c r="M699" i="11"/>
  <c r="I698" i="11"/>
  <c r="K698" i="11"/>
  <c r="M698" i="11"/>
  <c r="I697" i="11"/>
  <c r="K697" i="11"/>
  <c r="M697" i="11"/>
  <c r="I696" i="11"/>
  <c r="K696" i="11"/>
  <c r="M696" i="11"/>
  <c r="I695" i="11"/>
  <c r="K695" i="11"/>
  <c r="M695" i="11"/>
  <c r="I694" i="11"/>
  <c r="K694" i="11"/>
  <c r="M694" i="11"/>
  <c r="I693" i="11"/>
  <c r="K693" i="11"/>
  <c r="M693" i="11"/>
  <c r="I692" i="11"/>
  <c r="K692" i="11"/>
  <c r="M692" i="11"/>
  <c r="I691" i="11"/>
  <c r="K691" i="11"/>
  <c r="M691" i="11"/>
  <c r="I690" i="11"/>
  <c r="K690" i="11"/>
  <c r="M690" i="11"/>
  <c r="I689" i="11"/>
  <c r="K689" i="11"/>
  <c r="M689" i="11"/>
  <c r="I688" i="11"/>
  <c r="K688" i="11"/>
  <c r="M688" i="11"/>
  <c r="I687" i="11"/>
  <c r="K687" i="11"/>
  <c r="M687" i="11"/>
  <c r="I686" i="11"/>
  <c r="K686" i="11"/>
  <c r="M686" i="11"/>
  <c r="I685" i="11"/>
  <c r="K685" i="11"/>
  <c r="M685" i="11"/>
  <c r="I684" i="11"/>
  <c r="K684" i="11"/>
  <c r="M684" i="11"/>
  <c r="I683" i="11"/>
  <c r="K683" i="11"/>
  <c r="M683" i="11"/>
  <c r="I682" i="11"/>
  <c r="K682" i="11"/>
  <c r="M682" i="11"/>
  <c r="I681" i="11"/>
  <c r="K681" i="11"/>
  <c r="M681" i="11"/>
  <c r="I680" i="11"/>
  <c r="K680" i="11"/>
  <c r="M680" i="11"/>
  <c r="I679" i="11"/>
  <c r="K679" i="11"/>
  <c r="M679" i="11"/>
  <c r="I678" i="11"/>
  <c r="K678" i="11"/>
  <c r="M678" i="11"/>
  <c r="I677" i="11"/>
  <c r="K677" i="11"/>
  <c r="M677" i="11"/>
  <c r="I676" i="11"/>
  <c r="K676" i="11"/>
  <c r="M676" i="11"/>
  <c r="I675" i="11"/>
  <c r="K675" i="11"/>
  <c r="M675" i="11"/>
  <c r="I674" i="11"/>
  <c r="K674" i="11"/>
  <c r="M674" i="11"/>
  <c r="I673" i="11"/>
  <c r="K673" i="11"/>
  <c r="M673" i="11"/>
  <c r="I672" i="11"/>
  <c r="K672" i="11"/>
  <c r="M672" i="11"/>
  <c r="I671" i="11"/>
  <c r="K671" i="11"/>
  <c r="M671" i="11"/>
  <c r="I670" i="11"/>
  <c r="K670" i="11"/>
  <c r="M670" i="11"/>
  <c r="I669" i="11"/>
  <c r="K669" i="11"/>
  <c r="M669" i="11"/>
  <c r="I668" i="11"/>
  <c r="K668" i="11"/>
  <c r="M668" i="11"/>
  <c r="I667" i="11"/>
  <c r="K667" i="11"/>
  <c r="M667" i="11"/>
  <c r="I666" i="11"/>
  <c r="K666" i="11"/>
  <c r="M666" i="11"/>
  <c r="I665" i="11"/>
  <c r="K665" i="11"/>
  <c r="M665" i="11"/>
  <c r="I664" i="11"/>
  <c r="K664" i="11"/>
  <c r="M664" i="11"/>
  <c r="I663" i="11"/>
  <c r="K663" i="11"/>
  <c r="M663" i="11"/>
  <c r="I662" i="11"/>
  <c r="K662" i="11"/>
  <c r="M662" i="11"/>
  <c r="I661" i="11"/>
  <c r="K661" i="11"/>
  <c r="M661" i="11"/>
  <c r="I660" i="11"/>
  <c r="K660" i="11"/>
  <c r="M660" i="11"/>
  <c r="I659" i="11"/>
  <c r="K659" i="11"/>
  <c r="M659" i="11"/>
  <c r="I658" i="11"/>
  <c r="K658" i="11"/>
  <c r="M658" i="11"/>
  <c r="I657" i="11"/>
  <c r="K657" i="11"/>
  <c r="M657" i="11"/>
  <c r="I656" i="11"/>
  <c r="K656" i="11"/>
  <c r="M656" i="11"/>
  <c r="I655" i="11"/>
  <c r="K655" i="11"/>
  <c r="M655" i="11"/>
  <c r="I654" i="11"/>
  <c r="K654" i="11"/>
  <c r="M654" i="11"/>
  <c r="I653" i="11"/>
  <c r="K653" i="11"/>
  <c r="M653" i="11"/>
  <c r="I652" i="11"/>
  <c r="K652" i="11"/>
  <c r="M652" i="11"/>
  <c r="I651" i="11"/>
  <c r="K651" i="11"/>
  <c r="M651" i="11"/>
  <c r="I650" i="11"/>
  <c r="K650" i="11"/>
  <c r="M650" i="11"/>
  <c r="I649" i="11"/>
  <c r="K649" i="11"/>
  <c r="M649" i="11"/>
  <c r="I648" i="11"/>
  <c r="K648" i="11"/>
  <c r="M648" i="11"/>
  <c r="I647" i="11"/>
  <c r="K647" i="11"/>
  <c r="M647" i="11"/>
  <c r="I646" i="11"/>
  <c r="K646" i="11"/>
  <c r="M646" i="11"/>
  <c r="I645" i="11"/>
  <c r="K645" i="11"/>
  <c r="M645" i="11"/>
  <c r="I644" i="11"/>
  <c r="K644" i="11"/>
  <c r="M644" i="11"/>
  <c r="I643" i="11"/>
  <c r="K643" i="11"/>
  <c r="M643" i="11"/>
  <c r="I642" i="11"/>
  <c r="K642" i="11"/>
  <c r="M642" i="11"/>
  <c r="I641" i="11"/>
  <c r="K641" i="11"/>
  <c r="M641" i="11"/>
  <c r="I640" i="11"/>
  <c r="K640" i="11"/>
  <c r="M640" i="11"/>
  <c r="I639" i="11"/>
  <c r="K639" i="11"/>
  <c r="M639" i="11"/>
  <c r="I638" i="11"/>
  <c r="K638" i="11"/>
  <c r="M638" i="11"/>
  <c r="I637" i="11"/>
  <c r="K637" i="11"/>
  <c r="M637" i="11"/>
  <c r="I636" i="11"/>
  <c r="K636" i="11"/>
  <c r="M636" i="11"/>
  <c r="I635" i="11"/>
  <c r="K635" i="11"/>
  <c r="M635" i="11"/>
  <c r="I634" i="11"/>
  <c r="K634" i="11"/>
  <c r="M634" i="11"/>
  <c r="I633" i="11"/>
  <c r="K633" i="11"/>
  <c r="M633" i="11"/>
  <c r="I632" i="11"/>
  <c r="K632" i="11"/>
  <c r="M632" i="11"/>
  <c r="I631" i="11"/>
  <c r="K631" i="11"/>
  <c r="M631" i="11"/>
  <c r="I630" i="11"/>
  <c r="K630" i="11"/>
  <c r="M630" i="11"/>
  <c r="I629" i="11"/>
  <c r="K629" i="11"/>
  <c r="M629" i="11"/>
  <c r="I628" i="11"/>
  <c r="K628" i="11"/>
  <c r="M628" i="11"/>
  <c r="I627" i="11"/>
  <c r="K627" i="11"/>
  <c r="M627" i="11"/>
  <c r="I626" i="11"/>
  <c r="K626" i="11"/>
  <c r="M626" i="11"/>
  <c r="I625" i="11"/>
  <c r="K625" i="11"/>
  <c r="M625" i="11"/>
  <c r="I624" i="11"/>
  <c r="K624" i="11"/>
  <c r="M624" i="11"/>
  <c r="I623" i="11"/>
  <c r="K623" i="11"/>
  <c r="M623" i="11"/>
  <c r="I622" i="11"/>
  <c r="K622" i="11"/>
  <c r="M622" i="11"/>
  <c r="I621" i="11"/>
  <c r="K621" i="11"/>
  <c r="M621" i="11"/>
  <c r="I620" i="11"/>
  <c r="K620" i="11"/>
  <c r="M620" i="11"/>
  <c r="I619" i="11"/>
  <c r="K619" i="11"/>
  <c r="M619" i="11"/>
  <c r="I618" i="11"/>
  <c r="K618" i="11"/>
  <c r="M618" i="11"/>
  <c r="I617" i="11"/>
  <c r="K617" i="11"/>
  <c r="M617" i="11"/>
  <c r="I616" i="11"/>
  <c r="K616" i="11"/>
  <c r="M616" i="11"/>
  <c r="I615" i="11"/>
  <c r="K615" i="11"/>
  <c r="M615" i="11"/>
  <c r="I614" i="11"/>
  <c r="K614" i="11"/>
  <c r="M614" i="11"/>
  <c r="I613" i="11"/>
  <c r="K613" i="11"/>
  <c r="M613" i="11"/>
  <c r="I612" i="11"/>
  <c r="K612" i="11"/>
  <c r="M612" i="11"/>
  <c r="I611" i="11"/>
  <c r="K611" i="11"/>
  <c r="M611" i="11"/>
  <c r="I610" i="11"/>
  <c r="K610" i="11"/>
  <c r="M610" i="11"/>
  <c r="I609" i="11"/>
  <c r="K609" i="11"/>
  <c r="M609" i="11"/>
  <c r="I608" i="11"/>
  <c r="K608" i="11"/>
  <c r="M608" i="11"/>
  <c r="I607" i="11"/>
  <c r="K607" i="11"/>
  <c r="M607" i="11"/>
  <c r="I606" i="11"/>
  <c r="K606" i="11"/>
  <c r="M606" i="11"/>
  <c r="I605" i="11"/>
  <c r="K605" i="11"/>
  <c r="M605" i="11"/>
  <c r="I604" i="11"/>
  <c r="K604" i="11"/>
  <c r="M604" i="11"/>
  <c r="I603" i="11"/>
  <c r="K603" i="11"/>
  <c r="M603" i="11"/>
  <c r="I602" i="11"/>
  <c r="K602" i="11"/>
  <c r="M602" i="11"/>
  <c r="I601" i="11"/>
  <c r="K601" i="11"/>
  <c r="M601" i="11"/>
  <c r="I600" i="11"/>
  <c r="K600" i="11"/>
  <c r="M600" i="11"/>
  <c r="I599" i="11"/>
  <c r="K599" i="11"/>
  <c r="M599" i="11"/>
  <c r="I598" i="11"/>
  <c r="K598" i="11"/>
  <c r="M598" i="11"/>
  <c r="I597" i="11"/>
  <c r="K597" i="11"/>
  <c r="M597" i="11"/>
  <c r="I596" i="11"/>
  <c r="K596" i="11"/>
  <c r="M596" i="11"/>
  <c r="I595" i="11"/>
  <c r="K595" i="11"/>
  <c r="M595" i="11"/>
  <c r="I594" i="11"/>
  <c r="K594" i="11"/>
  <c r="M594" i="11"/>
  <c r="I593" i="11"/>
  <c r="K593" i="11"/>
  <c r="M593" i="11"/>
  <c r="I592" i="11"/>
  <c r="K592" i="11"/>
  <c r="M592" i="11"/>
  <c r="I591" i="11"/>
  <c r="K591" i="11"/>
  <c r="M591" i="11"/>
  <c r="I590" i="11"/>
  <c r="K590" i="11"/>
  <c r="M590" i="11"/>
  <c r="I589" i="11"/>
  <c r="K589" i="11"/>
  <c r="M589" i="11"/>
  <c r="I588" i="11"/>
  <c r="K588" i="11"/>
  <c r="M588" i="11"/>
  <c r="I587" i="11"/>
  <c r="K587" i="11"/>
  <c r="M587" i="11"/>
  <c r="I586" i="11"/>
  <c r="K586" i="11"/>
  <c r="M586" i="11"/>
  <c r="I585" i="11"/>
  <c r="K585" i="11"/>
  <c r="M585" i="11"/>
  <c r="I584" i="11"/>
  <c r="K584" i="11"/>
  <c r="M584" i="11"/>
  <c r="I583" i="11"/>
  <c r="K583" i="11"/>
  <c r="M583" i="11"/>
  <c r="I582" i="11"/>
  <c r="K582" i="11"/>
  <c r="M582" i="11"/>
  <c r="I581" i="11"/>
  <c r="K581" i="11"/>
  <c r="M581" i="11"/>
  <c r="I580" i="11"/>
  <c r="K580" i="11"/>
  <c r="M580" i="11"/>
  <c r="I579" i="11"/>
  <c r="K579" i="11"/>
  <c r="M579" i="11"/>
  <c r="I578" i="11"/>
  <c r="K578" i="11"/>
  <c r="M578" i="11"/>
  <c r="I577" i="11"/>
  <c r="K577" i="11"/>
  <c r="M577" i="11"/>
  <c r="I576" i="11"/>
  <c r="K576" i="11"/>
  <c r="M576" i="11"/>
  <c r="I575" i="11"/>
  <c r="K575" i="11"/>
  <c r="M575" i="11"/>
  <c r="I574" i="11"/>
  <c r="K574" i="11"/>
  <c r="M574" i="11"/>
  <c r="I573" i="11"/>
  <c r="K573" i="11"/>
  <c r="M573" i="11"/>
  <c r="I572" i="11"/>
  <c r="K572" i="11"/>
  <c r="M572" i="11"/>
  <c r="I571" i="11"/>
  <c r="K571" i="11"/>
  <c r="M571" i="11"/>
  <c r="I570" i="11"/>
  <c r="K570" i="11"/>
  <c r="M570" i="11"/>
  <c r="I569" i="11"/>
  <c r="K569" i="11"/>
  <c r="M569" i="11"/>
  <c r="I568" i="11"/>
  <c r="K568" i="11"/>
  <c r="M568" i="11"/>
  <c r="I567" i="11"/>
  <c r="K567" i="11"/>
  <c r="M567" i="11"/>
  <c r="I566" i="11"/>
  <c r="K566" i="11"/>
  <c r="M566" i="11"/>
  <c r="I565" i="11"/>
  <c r="K565" i="11"/>
  <c r="M565" i="11"/>
  <c r="I564" i="11"/>
  <c r="K564" i="11"/>
  <c r="M564" i="11"/>
  <c r="I563" i="11"/>
  <c r="K563" i="11"/>
  <c r="M563" i="11"/>
  <c r="I562" i="11"/>
  <c r="K562" i="11"/>
  <c r="M562" i="11"/>
  <c r="I561" i="11"/>
  <c r="K561" i="11"/>
  <c r="M561" i="11"/>
  <c r="I560" i="11"/>
  <c r="K560" i="11"/>
  <c r="M560" i="11"/>
  <c r="I559" i="11"/>
  <c r="K559" i="11"/>
  <c r="M559" i="11"/>
  <c r="I558" i="11"/>
  <c r="K558" i="11"/>
  <c r="M558" i="11"/>
  <c r="I557" i="11"/>
  <c r="K557" i="11"/>
  <c r="M557" i="11"/>
  <c r="I556" i="11"/>
  <c r="K556" i="11"/>
  <c r="M556" i="11"/>
  <c r="I555" i="11"/>
  <c r="K555" i="11"/>
  <c r="M555" i="11"/>
  <c r="I554" i="11"/>
  <c r="K554" i="11"/>
  <c r="M554" i="11"/>
  <c r="I553" i="11"/>
  <c r="K553" i="11"/>
  <c r="M553" i="11"/>
  <c r="I552" i="11"/>
  <c r="K552" i="11"/>
  <c r="M552" i="11"/>
  <c r="I551" i="11"/>
  <c r="K551" i="11"/>
  <c r="M551" i="11"/>
  <c r="I550" i="11"/>
  <c r="K550" i="11"/>
  <c r="M550" i="11"/>
  <c r="I549" i="11"/>
  <c r="K549" i="11"/>
  <c r="M549" i="11"/>
  <c r="I548" i="11"/>
  <c r="K548" i="11"/>
  <c r="M548" i="11"/>
  <c r="I547" i="11"/>
  <c r="K547" i="11"/>
  <c r="M547" i="11"/>
  <c r="I546" i="11"/>
  <c r="K546" i="11"/>
  <c r="M546" i="11"/>
  <c r="I545" i="11"/>
  <c r="K545" i="11"/>
  <c r="M545" i="11"/>
  <c r="I544" i="11"/>
  <c r="K544" i="11"/>
  <c r="M544" i="11"/>
  <c r="I543" i="11"/>
  <c r="K543" i="11"/>
  <c r="M543" i="11"/>
  <c r="I542" i="11"/>
  <c r="K542" i="11"/>
  <c r="M542" i="11"/>
  <c r="I541" i="11"/>
  <c r="K541" i="11"/>
  <c r="M541" i="11"/>
  <c r="I540" i="11"/>
  <c r="K540" i="11"/>
  <c r="M540" i="11"/>
  <c r="I539" i="11"/>
  <c r="K539" i="11"/>
  <c r="M539" i="11"/>
  <c r="I538" i="11"/>
  <c r="K538" i="11"/>
  <c r="M538" i="11"/>
  <c r="I537" i="11"/>
  <c r="K537" i="11"/>
  <c r="M537" i="11"/>
  <c r="I536" i="11"/>
  <c r="K536" i="11"/>
  <c r="M536" i="11"/>
  <c r="I535" i="11"/>
  <c r="K535" i="11"/>
  <c r="M535" i="11"/>
  <c r="I534" i="11"/>
  <c r="K534" i="11"/>
  <c r="M534" i="11"/>
  <c r="I533" i="11"/>
  <c r="K533" i="11"/>
  <c r="M533" i="11"/>
  <c r="I532" i="11"/>
  <c r="K532" i="11"/>
  <c r="M532" i="11"/>
  <c r="I531" i="11"/>
  <c r="K531" i="11"/>
  <c r="M531" i="11"/>
  <c r="I530" i="11"/>
  <c r="K530" i="11"/>
  <c r="M530" i="11"/>
  <c r="I529" i="11"/>
  <c r="K529" i="11"/>
  <c r="M529" i="11"/>
  <c r="I528" i="11"/>
  <c r="K528" i="11"/>
  <c r="M528" i="11"/>
  <c r="I527" i="11"/>
  <c r="K527" i="11"/>
  <c r="M527" i="11"/>
  <c r="I526" i="11"/>
  <c r="K526" i="11"/>
  <c r="M526" i="11"/>
  <c r="I525" i="11"/>
  <c r="K525" i="11"/>
  <c r="M525" i="11"/>
  <c r="I524" i="11"/>
  <c r="K524" i="11"/>
  <c r="M524" i="11"/>
  <c r="I523" i="11"/>
  <c r="K523" i="11"/>
  <c r="M523" i="11"/>
  <c r="I522" i="11"/>
  <c r="K522" i="11"/>
  <c r="M522" i="11"/>
  <c r="I521" i="11"/>
  <c r="K521" i="11"/>
  <c r="M521" i="11"/>
  <c r="I520" i="11"/>
  <c r="K520" i="11"/>
  <c r="M520" i="11"/>
  <c r="I519" i="11"/>
  <c r="K519" i="11"/>
  <c r="M519" i="11"/>
  <c r="I518" i="11"/>
  <c r="K518" i="11"/>
  <c r="M518" i="11"/>
  <c r="I517" i="11"/>
  <c r="K517" i="11"/>
  <c r="M517" i="11"/>
  <c r="I516" i="11"/>
  <c r="K516" i="11"/>
  <c r="M516" i="11"/>
  <c r="I515" i="11"/>
  <c r="K515" i="11"/>
  <c r="M515" i="11"/>
  <c r="I514" i="11"/>
  <c r="K514" i="11"/>
  <c r="M514" i="11"/>
  <c r="I513" i="11"/>
  <c r="K513" i="11"/>
  <c r="M513" i="11"/>
  <c r="I512" i="11"/>
  <c r="K512" i="11"/>
  <c r="M512" i="11"/>
  <c r="I511" i="11"/>
  <c r="K511" i="11"/>
  <c r="M511" i="11"/>
  <c r="I510" i="11"/>
  <c r="K510" i="11"/>
  <c r="M510" i="11"/>
  <c r="I509" i="11"/>
  <c r="K509" i="11"/>
  <c r="M509" i="11"/>
  <c r="I508" i="11"/>
  <c r="K508" i="11"/>
  <c r="M508" i="11"/>
  <c r="I507" i="11"/>
  <c r="K507" i="11"/>
  <c r="M507" i="11"/>
  <c r="I506" i="11"/>
  <c r="K506" i="11"/>
  <c r="M506" i="11"/>
  <c r="I505" i="11"/>
  <c r="K505" i="11"/>
  <c r="M505" i="11"/>
  <c r="I504" i="11"/>
  <c r="K504" i="11"/>
  <c r="M504" i="11"/>
  <c r="I503" i="11"/>
  <c r="K503" i="11"/>
  <c r="M503" i="11"/>
  <c r="I502" i="11"/>
  <c r="K502" i="11"/>
  <c r="M502" i="11"/>
  <c r="I501" i="11"/>
  <c r="K501" i="11"/>
  <c r="M501" i="11"/>
  <c r="I500" i="11"/>
  <c r="K500" i="11"/>
  <c r="M500" i="11"/>
  <c r="I499" i="11"/>
  <c r="K499" i="11"/>
  <c r="M499" i="11"/>
  <c r="I498" i="11"/>
  <c r="K498" i="11"/>
  <c r="M498" i="11"/>
  <c r="I497" i="11"/>
  <c r="K497" i="11"/>
  <c r="M497" i="11"/>
  <c r="I496" i="11"/>
  <c r="K496" i="11"/>
  <c r="M496" i="11"/>
  <c r="I495" i="11"/>
  <c r="K495" i="11"/>
  <c r="M495" i="11"/>
  <c r="I494" i="11"/>
  <c r="K494" i="11"/>
  <c r="M494" i="11"/>
  <c r="I493" i="11"/>
  <c r="K493" i="11"/>
  <c r="M493" i="11"/>
  <c r="I492" i="11"/>
  <c r="K492" i="11"/>
  <c r="M492" i="11"/>
  <c r="I491" i="11"/>
  <c r="K491" i="11"/>
  <c r="M491" i="11"/>
  <c r="I490" i="11"/>
  <c r="K490" i="11"/>
  <c r="M490" i="11"/>
  <c r="I489" i="11"/>
  <c r="K489" i="11"/>
  <c r="M489" i="11"/>
  <c r="I488" i="11"/>
  <c r="K488" i="11"/>
  <c r="M488" i="11"/>
  <c r="I487" i="11"/>
  <c r="K487" i="11"/>
  <c r="M487" i="11"/>
  <c r="I486" i="11"/>
  <c r="K486" i="11"/>
  <c r="M486" i="11"/>
  <c r="I485" i="11"/>
  <c r="K485" i="11"/>
  <c r="M485" i="11"/>
  <c r="I484" i="11"/>
  <c r="K484" i="11"/>
  <c r="M484" i="11"/>
  <c r="I483" i="11"/>
  <c r="K483" i="11"/>
  <c r="M483" i="11"/>
  <c r="I482" i="11"/>
  <c r="K482" i="11"/>
  <c r="M482" i="11"/>
  <c r="I481" i="11"/>
  <c r="K481" i="11"/>
  <c r="M481" i="11"/>
  <c r="I480" i="11"/>
  <c r="K480" i="11"/>
  <c r="M480" i="11"/>
  <c r="I479" i="11"/>
  <c r="K479" i="11"/>
  <c r="M479" i="11"/>
  <c r="I478" i="11"/>
  <c r="K478" i="11"/>
  <c r="M478" i="11"/>
  <c r="I477" i="11"/>
  <c r="K477" i="11"/>
  <c r="M477" i="11"/>
  <c r="I476" i="11"/>
  <c r="K476" i="11"/>
  <c r="M476" i="11"/>
  <c r="I475" i="11"/>
  <c r="K475" i="11"/>
  <c r="M475" i="11"/>
  <c r="I474" i="11"/>
  <c r="K474" i="11"/>
  <c r="M474" i="11"/>
  <c r="I473" i="11"/>
  <c r="K473" i="11"/>
  <c r="M473" i="11"/>
  <c r="I472" i="11"/>
  <c r="K472" i="11"/>
  <c r="M472" i="11"/>
  <c r="I471" i="11"/>
  <c r="K471" i="11"/>
  <c r="M471" i="11"/>
  <c r="I470" i="11"/>
  <c r="K470" i="11"/>
  <c r="M470" i="11"/>
  <c r="I469" i="11"/>
  <c r="K469" i="11"/>
  <c r="M469" i="11"/>
  <c r="I468" i="11"/>
  <c r="K468" i="11"/>
  <c r="M468" i="11"/>
  <c r="I467" i="11"/>
  <c r="K467" i="11"/>
  <c r="M467" i="11"/>
  <c r="I466" i="11"/>
  <c r="K466" i="11"/>
  <c r="M466" i="11"/>
  <c r="I465" i="11"/>
  <c r="K465" i="11"/>
  <c r="M465" i="11"/>
  <c r="I464" i="11"/>
  <c r="K464" i="11"/>
  <c r="M464" i="11"/>
  <c r="I463" i="11"/>
  <c r="K463" i="11"/>
  <c r="M463" i="11"/>
  <c r="I462" i="11"/>
  <c r="K462" i="11"/>
  <c r="M462" i="11"/>
  <c r="I461" i="11"/>
  <c r="K461" i="11"/>
  <c r="M461" i="11"/>
  <c r="I460" i="11"/>
  <c r="K460" i="11"/>
  <c r="M460" i="11"/>
  <c r="I459" i="11"/>
  <c r="K459" i="11"/>
  <c r="M459" i="11"/>
  <c r="I458" i="11"/>
  <c r="K458" i="11"/>
  <c r="M458" i="11"/>
  <c r="I457" i="11"/>
  <c r="K457" i="11"/>
  <c r="M457" i="11"/>
  <c r="I456" i="11"/>
  <c r="K456" i="11"/>
  <c r="M456" i="11"/>
  <c r="I455" i="11"/>
  <c r="K455" i="11"/>
  <c r="M455" i="11"/>
  <c r="I454" i="11"/>
  <c r="K454" i="11"/>
  <c r="M454" i="11"/>
  <c r="I453" i="11"/>
  <c r="K453" i="11"/>
  <c r="M453" i="11"/>
  <c r="I452" i="11"/>
  <c r="K452" i="11"/>
  <c r="M452" i="11"/>
  <c r="I451" i="11"/>
  <c r="K451" i="11"/>
  <c r="M451" i="11"/>
  <c r="I450" i="11"/>
  <c r="K450" i="11"/>
  <c r="M450" i="11"/>
  <c r="I449" i="11"/>
  <c r="K449" i="11"/>
  <c r="M449" i="11"/>
  <c r="I448" i="11"/>
  <c r="K448" i="11"/>
  <c r="M448" i="11"/>
  <c r="I447" i="11"/>
  <c r="K447" i="11"/>
  <c r="M447" i="11"/>
  <c r="I446" i="11"/>
  <c r="K446" i="11"/>
  <c r="M446" i="11"/>
  <c r="I445" i="11"/>
  <c r="K445" i="11"/>
  <c r="M445" i="11"/>
  <c r="I444" i="11"/>
  <c r="K444" i="11"/>
  <c r="M444" i="11"/>
  <c r="I443" i="11"/>
  <c r="K443" i="11"/>
  <c r="M443" i="11"/>
  <c r="I442" i="11"/>
  <c r="K442" i="11"/>
  <c r="M442" i="11"/>
  <c r="I441" i="11"/>
  <c r="K441" i="11"/>
  <c r="M441" i="11"/>
  <c r="I440" i="11"/>
  <c r="K440" i="11"/>
  <c r="M440" i="11"/>
  <c r="I439" i="11"/>
  <c r="K439" i="11"/>
  <c r="M439" i="11"/>
  <c r="I438" i="11"/>
  <c r="K438" i="11"/>
  <c r="M438" i="11"/>
  <c r="I437" i="11"/>
  <c r="K437" i="11"/>
  <c r="M437" i="11"/>
  <c r="I436" i="11"/>
  <c r="K436" i="11"/>
  <c r="M436" i="11"/>
  <c r="I435" i="11"/>
  <c r="K435" i="11"/>
  <c r="M435" i="11"/>
  <c r="I434" i="11"/>
  <c r="K434" i="11"/>
  <c r="M434" i="11"/>
  <c r="I433" i="11"/>
  <c r="K433" i="11"/>
  <c r="M433" i="11"/>
  <c r="I432" i="11"/>
  <c r="K432" i="11"/>
  <c r="M432" i="11"/>
  <c r="I431" i="11"/>
  <c r="K431" i="11"/>
  <c r="M431" i="11"/>
  <c r="I430" i="11"/>
  <c r="K430" i="11"/>
  <c r="M430" i="11"/>
  <c r="I429" i="11"/>
  <c r="K429" i="11"/>
  <c r="M429" i="11"/>
  <c r="I428" i="11"/>
  <c r="K428" i="11"/>
  <c r="M428" i="11"/>
  <c r="I427" i="11"/>
  <c r="K427" i="11"/>
  <c r="M427" i="11"/>
  <c r="I426" i="11"/>
  <c r="K426" i="11"/>
  <c r="M426" i="11"/>
  <c r="I425" i="11"/>
  <c r="K425" i="11"/>
  <c r="M425" i="11"/>
  <c r="I424" i="11"/>
  <c r="K424" i="11"/>
  <c r="M424" i="11"/>
  <c r="I423" i="11"/>
  <c r="K423" i="11"/>
  <c r="M423" i="11"/>
  <c r="I422" i="11"/>
  <c r="K422" i="11"/>
  <c r="M422" i="11"/>
  <c r="I421" i="11"/>
  <c r="K421" i="11"/>
  <c r="M421" i="11"/>
  <c r="I420" i="11"/>
  <c r="K420" i="11"/>
  <c r="M420" i="11"/>
  <c r="I419" i="11"/>
  <c r="K419" i="11"/>
  <c r="M419" i="11"/>
  <c r="I418" i="11"/>
  <c r="K418" i="11"/>
  <c r="M418" i="11"/>
  <c r="I417" i="11"/>
  <c r="K417" i="11"/>
  <c r="M417" i="11"/>
  <c r="I416" i="11"/>
  <c r="K416" i="11"/>
  <c r="M416" i="11"/>
  <c r="I415" i="11"/>
  <c r="K415" i="11"/>
  <c r="M415" i="11"/>
  <c r="I414" i="11"/>
  <c r="K414" i="11"/>
  <c r="M414" i="11"/>
  <c r="I413" i="11"/>
  <c r="K413" i="11"/>
  <c r="M413" i="11"/>
  <c r="I412" i="11"/>
  <c r="K412" i="11"/>
  <c r="M412" i="11"/>
  <c r="I411" i="11"/>
  <c r="K411" i="11"/>
  <c r="M411" i="11"/>
  <c r="I410" i="11"/>
  <c r="K410" i="11"/>
  <c r="M410" i="11"/>
  <c r="I409" i="11"/>
  <c r="K409" i="11"/>
  <c r="M409" i="11"/>
  <c r="I408" i="11"/>
  <c r="K408" i="11"/>
  <c r="M408" i="11"/>
  <c r="I407" i="11"/>
  <c r="K407" i="11"/>
  <c r="M407" i="11"/>
  <c r="I406" i="11"/>
  <c r="K406" i="11"/>
  <c r="M406" i="11"/>
  <c r="I405" i="11"/>
  <c r="K405" i="11"/>
  <c r="M405" i="11"/>
  <c r="I404" i="11"/>
  <c r="K404" i="11"/>
  <c r="M404" i="11"/>
  <c r="I403" i="11"/>
  <c r="K403" i="11"/>
  <c r="M403" i="11"/>
  <c r="I402" i="11"/>
  <c r="K402" i="11"/>
  <c r="M402" i="11"/>
  <c r="I401" i="11"/>
  <c r="K401" i="11"/>
  <c r="M401" i="11"/>
  <c r="I400" i="11"/>
  <c r="K400" i="11"/>
  <c r="M400" i="11"/>
  <c r="I399" i="11"/>
  <c r="K399" i="11"/>
  <c r="M399" i="11"/>
  <c r="I398" i="11"/>
  <c r="K398" i="11"/>
  <c r="M398" i="11"/>
  <c r="I397" i="11"/>
  <c r="K397" i="11"/>
  <c r="M397" i="11"/>
  <c r="I396" i="11"/>
  <c r="K396" i="11"/>
  <c r="M396" i="11"/>
  <c r="I395" i="11"/>
  <c r="K395" i="11"/>
  <c r="M395" i="11"/>
  <c r="I394" i="11"/>
  <c r="K394" i="11"/>
  <c r="M394" i="11"/>
  <c r="I393" i="11"/>
  <c r="K393" i="11"/>
  <c r="M393" i="11"/>
  <c r="I392" i="11"/>
  <c r="K392" i="11"/>
  <c r="M392" i="11"/>
  <c r="I391" i="11"/>
  <c r="K391" i="11"/>
  <c r="M391" i="11"/>
  <c r="I390" i="11"/>
  <c r="K390" i="11"/>
  <c r="M390" i="11"/>
  <c r="I389" i="11"/>
  <c r="K389" i="11"/>
  <c r="M389" i="11"/>
  <c r="I388" i="11"/>
  <c r="K388" i="11"/>
  <c r="M388" i="11"/>
  <c r="I387" i="11"/>
  <c r="K387" i="11"/>
  <c r="M387" i="11"/>
  <c r="I386" i="11"/>
  <c r="K386" i="11"/>
  <c r="M386" i="11"/>
  <c r="I385" i="11"/>
  <c r="K385" i="11"/>
  <c r="M385" i="11"/>
  <c r="I384" i="11"/>
  <c r="K384" i="11"/>
  <c r="M384" i="11"/>
  <c r="I383" i="11"/>
  <c r="K383" i="11"/>
  <c r="M383" i="11"/>
  <c r="I382" i="11"/>
  <c r="K382" i="11"/>
  <c r="M382" i="11"/>
  <c r="I381" i="11"/>
  <c r="K381" i="11"/>
  <c r="M381" i="11"/>
  <c r="I380" i="11"/>
  <c r="K380" i="11"/>
  <c r="M380" i="11"/>
  <c r="I379" i="11"/>
  <c r="K379" i="11"/>
  <c r="M379" i="11"/>
  <c r="I378" i="11"/>
  <c r="K378" i="11"/>
  <c r="M378" i="11"/>
  <c r="I377" i="11"/>
  <c r="K377" i="11"/>
  <c r="M377" i="11"/>
  <c r="I376" i="11"/>
  <c r="K376" i="11"/>
  <c r="M376" i="11"/>
  <c r="I375" i="11"/>
  <c r="K375" i="11"/>
  <c r="M375" i="11"/>
  <c r="I374" i="11"/>
  <c r="K374" i="11"/>
  <c r="M374" i="11"/>
  <c r="I373" i="11"/>
  <c r="K373" i="11"/>
  <c r="M373" i="11"/>
  <c r="I372" i="11"/>
  <c r="K372" i="11"/>
  <c r="M372" i="11"/>
  <c r="I371" i="11"/>
  <c r="K371" i="11"/>
  <c r="M371" i="11"/>
  <c r="I370" i="11"/>
  <c r="K370" i="11"/>
  <c r="M370" i="11"/>
  <c r="I369" i="11"/>
  <c r="K369" i="11"/>
  <c r="M369" i="11"/>
  <c r="I368" i="11"/>
  <c r="K368" i="11"/>
  <c r="M368" i="11"/>
  <c r="I367" i="11"/>
  <c r="K367" i="11"/>
  <c r="M367" i="11"/>
  <c r="I366" i="11"/>
  <c r="K366" i="11"/>
  <c r="M366" i="11"/>
  <c r="I365" i="11"/>
  <c r="K365" i="11"/>
  <c r="M365" i="11"/>
  <c r="I364" i="11"/>
  <c r="K364" i="11"/>
  <c r="M364" i="11"/>
  <c r="I363" i="11"/>
  <c r="K363" i="11"/>
  <c r="M363" i="11"/>
  <c r="I362" i="11"/>
  <c r="K362" i="11"/>
  <c r="M362" i="11"/>
  <c r="I361" i="11"/>
  <c r="K361" i="11"/>
  <c r="M361" i="11"/>
  <c r="I360" i="11"/>
  <c r="K360" i="11"/>
  <c r="M360" i="11"/>
  <c r="I359" i="11"/>
  <c r="K359" i="11"/>
  <c r="M359" i="11"/>
  <c r="I358" i="11"/>
  <c r="K358" i="11"/>
  <c r="M358" i="11"/>
  <c r="I357" i="11"/>
  <c r="K357" i="11"/>
  <c r="M357" i="11"/>
  <c r="I356" i="11"/>
  <c r="K356" i="11"/>
  <c r="M356" i="11"/>
  <c r="I355" i="11"/>
  <c r="K355" i="11"/>
  <c r="M355" i="11"/>
  <c r="I354" i="11"/>
  <c r="K354" i="11"/>
  <c r="M354" i="11"/>
  <c r="I353" i="11"/>
  <c r="K353" i="11"/>
  <c r="M353" i="11"/>
  <c r="I352" i="11"/>
  <c r="K352" i="11"/>
  <c r="M352" i="11"/>
  <c r="I351" i="11"/>
  <c r="K351" i="11"/>
  <c r="M351" i="11"/>
  <c r="I350" i="11"/>
  <c r="K350" i="11"/>
  <c r="M350" i="11"/>
  <c r="I349" i="11"/>
  <c r="K349" i="11"/>
  <c r="M349" i="11"/>
  <c r="I348" i="11"/>
  <c r="K348" i="11"/>
  <c r="M348" i="11"/>
  <c r="I347" i="11"/>
  <c r="K347" i="11"/>
  <c r="M347" i="11"/>
  <c r="I346" i="11"/>
  <c r="K346" i="11"/>
  <c r="M346" i="11"/>
  <c r="I345" i="11"/>
  <c r="K345" i="11"/>
  <c r="M345" i="11"/>
  <c r="I344" i="11"/>
  <c r="K344" i="11"/>
  <c r="M344" i="11"/>
  <c r="I343" i="11"/>
  <c r="K343" i="11"/>
  <c r="M343" i="11"/>
  <c r="I342" i="11"/>
  <c r="K342" i="11"/>
  <c r="M342" i="11"/>
  <c r="I341" i="11"/>
  <c r="K341" i="11"/>
  <c r="M341" i="11"/>
  <c r="I340" i="11"/>
  <c r="K340" i="11"/>
  <c r="M340" i="11"/>
  <c r="I339" i="11"/>
  <c r="K339" i="11"/>
  <c r="M339" i="11"/>
  <c r="I338" i="11"/>
  <c r="K338" i="11"/>
  <c r="M338" i="11"/>
  <c r="I337" i="11"/>
  <c r="K337" i="11"/>
  <c r="M337" i="11"/>
  <c r="I336" i="11"/>
  <c r="K336" i="11"/>
  <c r="M336" i="11"/>
  <c r="I335" i="11"/>
  <c r="K335" i="11"/>
  <c r="M335" i="11"/>
  <c r="I334" i="11"/>
  <c r="K334" i="11"/>
  <c r="M334" i="11"/>
  <c r="I333" i="11"/>
  <c r="K333" i="11"/>
  <c r="M333" i="11"/>
  <c r="I332" i="11"/>
  <c r="K332" i="11"/>
  <c r="M332" i="11"/>
  <c r="I331" i="11"/>
  <c r="K331" i="11"/>
  <c r="M331" i="11"/>
  <c r="I330" i="11"/>
  <c r="K330" i="11"/>
  <c r="M330" i="11"/>
  <c r="I329" i="11"/>
  <c r="K329" i="11"/>
  <c r="M329" i="11"/>
  <c r="I328" i="11"/>
  <c r="K328" i="11"/>
  <c r="M328" i="11"/>
  <c r="I327" i="11"/>
  <c r="K327" i="11"/>
  <c r="M327" i="11"/>
  <c r="I326" i="11"/>
  <c r="K326" i="11"/>
  <c r="M326" i="11"/>
  <c r="I325" i="11"/>
  <c r="K325" i="11"/>
  <c r="M325" i="11"/>
  <c r="I324" i="11"/>
  <c r="K324" i="11"/>
  <c r="M324" i="11"/>
  <c r="I323" i="11"/>
  <c r="K323" i="11"/>
  <c r="M323" i="11"/>
  <c r="I322" i="11"/>
  <c r="K322" i="11"/>
  <c r="M322" i="11"/>
  <c r="I321" i="11"/>
  <c r="K321" i="11"/>
  <c r="M321" i="11"/>
  <c r="I320" i="11"/>
  <c r="K320" i="11"/>
  <c r="M320" i="11"/>
  <c r="I319" i="11"/>
  <c r="K319" i="11"/>
  <c r="M319" i="11"/>
  <c r="I318" i="11"/>
  <c r="K318" i="11"/>
  <c r="M318" i="11"/>
  <c r="I317" i="11"/>
  <c r="K317" i="11"/>
  <c r="M317" i="11"/>
  <c r="I316" i="11"/>
  <c r="K316" i="11"/>
  <c r="M316" i="11"/>
  <c r="I315" i="11"/>
  <c r="K315" i="11"/>
  <c r="M315" i="11"/>
  <c r="I314" i="11"/>
  <c r="K314" i="11"/>
  <c r="M314" i="11"/>
  <c r="I313" i="11"/>
  <c r="K313" i="11"/>
  <c r="M313" i="11"/>
  <c r="I312" i="11"/>
  <c r="K312" i="11"/>
  <c r="M312" i="11"/>
  <c r="I311" i="11"/>
  <c r="K311" i="11"/>
  <c r="M311" i="11"/>
  <c r="I310" i="11"/>
  <c r="K310" i="11"/>
  <c r="M310" i="11"/>
  <c r="I309" i="11"/>
  <c r="K309" i="11"/>
  <c r="M309" i="11"/>
  <c r="I308" i="11"/>
  <c r="K308" i="11"/>
  <c r="M308" i="11"/>
  <c r="I307" i="11"/>
  <c r="K307" i="11"/>
  <c r="M307" i="11"/>
  <c r="I306" i="11"/>
  <c r="K306" i="11"/>
  <c r="M306" i="11"/>
  <c r="I305" i="11"/>
  <c r="K305" i="11"/>
  <c r="M305" i="11"/>
  <c r="I304" i="11"/>
  <c r="K304" i="11"/>
  <c r="M304" i="11"/>
  <c r="I303" i="11"/>
  <c r="K303" i="11"/>
  <c r="M303" i="11"/>
  <c r="I302" i="11"/>
  <c r="K302" i="11"/>
  <c r="M302" i="11"/>
  <c r="I301" i="11"/>
  <c r="K301" i="11"/>
  <c r="M301" i="11"/>
  <c r="I300" i="11"/>
  <c r="K300" i="11"/>
  <c r="M300" i="11"/>
  <c r="I299" i="11"/>
  <c r="K299" i="11"/>
  <c r="M299" i="11"/>
  <c r="I298" i="11"/>
  <c r="K298" i="11"/>
  <c r="M298" i="11"/>
  <c r="I297" i="11"/>
  <c r="K297" i="11"/>
  <c r="M297" i="11"/>
  <c r="I296" i="11"/>
  <c r="K296" i="11"/>
  <c r="M296" i="11"/>
  <c r="I295" i="11"/>
  <c r="K295" i="11"/>
  <c r="M295" i="11"/>
  <c r="I294" i="11"/>
  <c r="K294" i="11"/>
  <c r="M294" i="11"/>
  <c r="I293" i="11"/>
  <c r="K293" i="11"/>
  <c r="M293" i="11"/>
  <c r="I292" i="11"/>
  <c r="K292" i="11"/>
  <c r="M292" i="11"/>
  <c r="I291" i="11"/>
  <c r="K291" i="11"/>
  <c r="M291" i="11"/>
  <c r="I290" i="11"/>
  <c r="K290" i="11"/>
  <c r="M290" i="11"/>
  <c r="I289" i="11"/>
  <c r="K289" i="11"/>
  <c r="M289" i="11"/>
  <c r="I288" i="11"/>
  <c r="K288" i="11"/>
  <c r="M288" i="11"/>
  <c r="I287" i="11"/>
  <c r="K287" i="11"/>
  <c r="M287" i="11"/>
  <c r="I286" i="11"/>
  <c r="K286" i="11"/>
  <c r="M286" i="11"/>
  <c r="I285" i="11"/>
  <c r="K285" i="11"/>
  <c r="M285" i="11"/>
  <c r="I284" i="11"/>
  <c r="K284" i="11"/>
  <c r="M284" i="11"/>
  <c r="I283" i="11"/>
  <c r="K283" i="11"/>
  <c r="M283" i="11"/>
  <c r="I282" i="11"/>
  <c r="K282" i="11"/>
  <c r="M282" i="11"/>
  <c r="I281" i="11"/>
  <c r="K281" i="11"/>
  <c r="M281" i="11"/>
  <c r="I280" i="11"/>
  <c r="K280" i="11"/>
  <c r="M280" i="11"/>
  <c r="I279" i="11"/>
  <c r="K279" i="11"/>
  <c r="M279" i="11"/>
  <c r="I278" i="11"/>
  <c r="K278" i="11"/>
  <c r="M278" i="11"/>
  <c r="I277" i="11"/>
  <c r="K277" i="11"/>
  <c r="M277" i="11"/>
  <c r="I276" i="11"/>
  <c r="K276" i="11"/>
  <c r="M276" i="11"/>
  <c r="I275" i="11"/>
  <c r="K275" i="11"/>
  <c r="M275" i="11"/>
  <c r="I274" i="11"/>
  <c r="K274" i="11"/>
  <c r="M274" i="11"/>
  <c r="I273" i="11"/>
  <c r="K273" i="11"/>
  <c r="M273" i="11"/>
  <c r="I272" i="11"/>
  <c r="K272" i="11"/>
  <c r="M272" i="11"/>
  <c r="I271" i="11"/>
  <c r="K271" i="11"/>
  <c r="M271" i="11"/>
  <c r="I270" i="11"/>
  <c r="K270" i="11"/>
  <c r="M270" i="11"/>
  <c r="I269" i="11"/>
  <c r="K269" i="11"/>
  <c r="M269" i="11"/>
  <c r="I268" i="11"/>
  <c r="K268" i="11"/>
  <c r="M268" i="11"/>
  <c r="I267" i="11"/>
  <c r="K267" i="11"/>
  <c r="M267" i="11"/>
  <c r="I266" i="11"/>
  <c r="K266" i="11"/>
  <c r="M266" i="11"/>
  <c r="I265" i="11"/>
  <c r="K265" i="11"/>
  <c r="M265" i="11"/>
  <c r="I264" i="11"/>
  <c r="K264" i="11"/>
  <c r="M264" i="11"/>
  <c r="I263" i="11"/>
  <c r="K263" i="11"/>
  <c r="M263" i="11"/>
  <c r="I262" i="11"/>
  <c r="K262" i="11"/>
  <c r="M262" i="11"/>
  <c r="I261" i="11"/>
  <c r="K261" i="11"/>
  <c r="M261" i="11"/>
  <c r="I260" i="11"/>
  <c r="K260" i="11"/>
  <c r="M260" i="11"/>
  <c r="I259" i="11"/>
  <c r="K259" i="11"/>
  <c r="M259" i="11"/>
  <c r="I258" i="11"/>
  <c r="K258" i="11"/>
  <c r="M258" i="11"/>
  <c r="I257" i="11"/>
  <c r="K257" i="11"/>
  <c r="M257" i="11"/>
  <c r="I256" i="11"/>
  <c r="K256" i="11"/>
  <c r="M256" i="11"/>
  <c r="I255" i="11"/>
  <c r="K255" i="11"/>
  <c r="M255" i="11"/>
  <c r="I254" i="11"/>
  <c r="K254" i="11"/>
  <c r="M254" i="11"/>
  <c r="I253" i="11"/>
  <c r="K253" i="11"/>
  <c r="M253" i="11"/>
  <c r="I252" i="11"/>
  <c r="K252" i="11"/>
  <c r="M252" i="11"/>
  <c r="I251" i="11"/>
  <c r="K251" i="11"/>
  <c r="M251" i="11"/>
  <c r="I250" i="11"/>
  <c r="K250" i="11"/>
  <c r="M250" i="11"/>
  <c r="I249" i="11"/>
  <c r="K249" i="11"/>
  <c r="M249" i="11"/>
  <c r="I248" i="11"/>
  <c r="K248" i="11"/>
  <c r="M248" i="11"/>
  <c r="I247" i="11"/>
  <c r="K247" i="11"/>
  <c r="M247" i="11"/>
  <c r="I246" i="11"/>
  <c r="K246" i="11"/>
  <c r="M246" i="11"/>
  <c r="I245" i="11"/>
  <c r="K245" i="11"/>
  <c r="M245" i="11"/>
  <c r="I244" i="11"/>
  <c r="K244" i="11"/>
  <c r="M244" i="11"/>
  <c r="I243" i="11"/>
  <c r="K243" i="11"/>
  <c r="M243" i="11"/>
  <c r="I242" i="11"/>
  <c r="K242" i="11"/>
  <c r="M242" i="11"/>
  <c r="I241" i="11"/>
  <c r="K241" i="11"/>
  <c r="M241" i="11"/>
  <c r="I240" i="11"/>
  <c r="K240" i="11"/>
  <c r="M240" i="11"/>
  <c r="I239" i="11"/>
  <c r="K239" i="11"/>
  <c r="M239" i="11"/>
  <c r="I238" i="11"/>
  <c r="K238" i="11"/>
  <c r="M238" i="11"/>
  <c r="I237" i="11"/>
  <c r="K237" i="11"/>
  <c r="M237" i="11"/>
  <c r="I236" i="11"/>
  <c r="K236" i="11"/>
  <c r="M236" i="11"/>
  <c r="I235" i="11"/>
  <c r="K235" i="11"/>
  <c r="M235" i="11"/>
  <c r="I234" i="11"/>
  <c r="K234" i="11"/>
  <c r="M234" i="11"/>
  <c r="I233" i="11"/>
  <c r="K233" i="11"/>
  <c r="M233" i="11"/>
  <c r="I232" i="11"/>
  <c r="K232" i="11"/>
  <c r="M232" i="11"/>
  <c r="I231" i="11"/>
  <c r="K231" i="11"/>
  <c r="M231" i="11"/>
  <c r="I230" i="11"/>
  <c r="K230" i="11"/>
  <c r="M230" i="11"/>
  <c r="I229" i="11"/>
  <c r="K229" i="11"/>
  <c r="M229" i="11"/>
  <c r="I228" i="11"/>
  <c r="K228" i="11"/>
  <c r="M228" i="11"/>
  <c r="I227" i="11"/>
  <c r="K227" i="11"/>
  <c r="M227" i="11"/>
  <c r="I226" i="11"/>
  <c r="K226" i="11"/>
  <c r="M226" i="11"/>
  <c r="I225" i="11"/>
  <c r="K225" i="11"/>
  <c r="M225" i="11"/>
  <c r="I224" i="11"/>
  <c r="K224" i="11"/>
  <c r="M224" i="11"/>
  <c r="I223" i="11"/>
  <c r="K223" i="11"/>
  <c r="M223" i="11"/>
  <c r="I222" i="11"/>
  <c r="K222" i="11"/>
  <c r="M222" i="11"/>
  <c r="I221" i="11"/>
  <c r="K221" i="11"/>
  <c r="M221" i="11"/>
  <c r="I220" i="11"/>
  <c r="K220" i="11"/>
  <c r="M220" i="11"/>
  <c r="I219" i="11"/>
  <c r="K219" i="11"/>
  <c r="M219" i="11"/>
  <c r="I218" i="11"/>
  <c r="K218" i="11"/>
  <c r="M218" i="11"/>
  <c r="I217" i="11"/>
  <c r="K217" i="11"/>
  <c r="M217" i="11"/>
  <c r="I216" i="11"/>
  <c r="K216" i="11"/>
  <c r="M216" i="11"/>
  <c r="I215" i="11"/>
  <c r="K215" i="11"/>
  <c r="M215" i="11"/>
  <c r="I214" i="11"/>
  <c r="K214" i="11"/>
  <c r="M214" i="11"/>
  <c r="I213" i="11"/>
  <c r="K213" i="11"/>
  <c r="M213" i="11"/>
  <c r="I212" i="11"/>
  <c r="K212" i="11"/>
  <c r="M212" i="11"/>
  <c r="I211" i="11"/>
  <c r="K211" i="11"/>
  <c r="M211" i="11"/>
  <c r="I210" i="11"/>
  <c r="K210" i="11"/>
  <c r="M210" i="11"/>
  <c r="I209" i="11"/>
  <c r="K209" i="11"/>
  <c r="M209" i="11"/>
  <c r="I208" i="11"/>
  <c r="K208" i="11"/>
  <c r="M208" i="11"/>
  <c r="I207" i="11"/>
  <c r="K207" i="11"/>
  <c r="M207" i="11"/>
  <c r="I206" i="11"/>
  <c r="K206" i="11"/>
  <c r="M206" i="11"/>
  <c r="I205" i="11"/>
  <c r="K205" i="11"/>
  <c r="M205" i="11"/>
  <c r="I204" i="11"/>
  <c r="K204" i="11"/>
  <c r="M204" i="11"/>
  <c r="I203" i="11"/>
  <c r="K203" i="11"/>
  <c r="M203" i="11"/>
  <c r="I202" i="11"/>
  <c r="K202" i="11"/>
  <c r="M202" i="11"/>
  <c r="I201" i="11"/>
  <c r="K201" i="11"/>
  <c r="M201" i="11"/>
  <c r="I200" i="11"/>
  <c r="K200" i="11"/>
  <c r="M200" i="11"/>
  <c r="I199" i="11"/>
  <c r="K199" i="11"/>
  <c r="M199" i="11"/>
  <c r="I198" i="11"/>
  <c r="K198" i="11"/>
  <c r="M198" i="11"/>
  <c r="I197" i="11"/>
  <c r="K197" i="11"/>
  <c r="M197" i="11"/>
  <c r="I196" i="11"/>
  <c r="K196" i="11"/>
  <c r="M196" i="11"/>
  <c r="I195" i="11"/>
  <c r="K195" i="11"/>
  <c r="M195" i="11"/>
  <c r="I194" i="11"/>
  <c r="K194" i="11"/>
  <c r="M194" i="11"/>
  <c r="I193" i="11"/>
  <c r="K193" i="11"/>
  <c r="M193" i="11"/>
  <c r="I192" i="11"/>
  <c r="K192" i="11"/>
  <c r="M192" i="11"/>
  <c r="I191" i="11"/>
  <c r="K191" i="11"/>
  <c r="M191" i="11"/>
  <c r="I190" i="11"/>
  <c r="K190" i="11"/>
  <c r="M190" i="11"/>
  <c r="I189" i="11"/>
  <c r="K189" i="11"/>
  <c r="M189" i="11"/>
  <c r="I188" i="11"/>
  <c r="K188" i="11"/>
  <c r="M188" i="11"/>
  <c r="I187" i="11"/>
  <c r="K187" i="11"/>
  <c r="M187" i="11"/>
  <c r="I186" i="11"/>
  <c r="K186" i="11"/>
  <c r="M186" i="11"/>
  <c r="I185" i="11"/>
  <c r="K185" i="11"/>
  <c r="M185" i="11"/>
  <c r="I184" i="11"/>
  <c r="K184" i="11"/>
  <c r="M184" i="11"/>
  <c r="I183" i="11"/>
  <c r="K183" i="11"/>
  <c r="M183" i="11"/>
  <c r="I182" i="11"/>
  <c r="K182" i="11"/>
  <c r="M182" i="11"/>
  <c r="I181" i="11"/>
  <c r="K181" i="11"/>
  <c r="M181" i="11"/>
  <c r="I180" i="11"/>
  <c r="K180" i="11"/>
  <c r="M180" i="11"/>
  <c r="I179" i="11"/>
  <c r="K179" i="11"/>
  <c r="M179" i="11"/>
  <c r="I178" i="11"/>
  <c r="K178" i="11"/>
  <c r="M178" i="11"/>
  <c r="I177" i="11"/>
  <c r="K177" i="11"/>
  <c r="M177" i="11"/>
  <c r="I176" i="11"/>
  <c r="K176" i="11"/>
  <c r="M176" i="11"/>
  <c r="I175" i="11"/>
  <c r="K175" i="11"/>
  <c r="M175" i="11"/>
  <c r="I174" i="11"/>
  <c r="K174" i="11"/>
  <c r="M174" i="11"/>
  <c r="I173" i="11"/>
  <c r="K173" i="11"/>
  <c r="M173" i="11"/>
  <c r="I172" i="11"/>
  <c r="K172" i="11"/>
  <c r="M172" i="11"/>
  <c r="I171" i="11"/>
  <c r="K171" i="11"/>
  <c r="M171" i="11"/>
  <c r="I170" i="11"/>
  <c r="K170" i="11"/>
  <c r="M170" i="11"/>
  <c r="I169" i="11"/>
  <c r="K169" i="11"/>
  <c r="M169" i="11"/>
  <c r="I168" i="11"/>
  <c r="K168" i="11"/>
  <c r="M168" i="11"/>
  <c r="I167" i="11"/>
  <c r="K167" i="11"/>
  <c r="M167" i="11"/>
  <c r="I166" i="11"/>
  <c r="K166" i="11"/>
  <c r="M166" i="11"/>
  <c r="I165" i="11"/>
  <c r="K165" i="11"/>
  <c r="M165" i="11"/>
  <c r="I164" i="11"/>
  <c r="K164" i="11"/>
  <c r="M164" i="11"/>
  <c r="I163" i="11"/>
  <c r="K163" i="11"/>
  <c r="M163" i="11"/>
  <c r="I162" i="11"/>
  <c r="K162" i="11"/>
  <c r="M162" i="11"/>
  <c r="I161" i="11"/>
  <c r="K161" i="11"/>
  <c r="M161" i="11"/>
  <c r="I160" i="11"/>
  <c r="K160" i="11"/>
  <c r="M160" i="11"/>
  <c r="I159" i="11"/>
  <c r="K159" i="11"/>
  <c r="M159" i="11"/>
  <c r="I158" i="11"/>
  <c r="K158" i="11"/>
  <c r="M158" i="11"/>
  <c r="I157" i="11"/>
  <c r="K157" i="11"/>
  <c r="M157" i="11"/>
  <c r="I156" i="11"/>
  <c r="K156" i="11"/>
  <c r="M156" i="11"/>
  <c r="I155" i="11"/>
  <c r="K155" i="11"/>
  <c r="M155" i="11"/>
  <c r="I154" i="11"/>
  <c r="K154" i="11"/>
  <c r="M154" i="11"/>
  <c r="I153" i="11"/>
  <c r="K153" i="11"/>
  <c r="M153" i="11"/>
  <c r="I152" i="11"/>
  <c r="K152" i="11"/>
  <c r="M152" i="11"/>
  <c r="I151" i="11"/>
  <c r="K151" i="11"/>
  <c r="M151" i="11"/>
  <c r="I150" i="11"/>
  <c r="K150" i="11"/>
  <c r="M150" i="11"/>
  <c r="I149" i="11"/>
  <c r="K149" i="11"/>
  <c r="M149" i="11"/>
  <c r="I148" i="11"/>
  <c r="K148" i="11"/>
  <c r="M148" i="11"/>
  <c r="I147" i="11"/>
  <c r="K147" i="11"/>
  <c r="M147" i="11"/>
  <c r="I146" i="11"/>
  <c r="K146" i="11"/>
  <c r="M146" i="11"/>
  <c r="I145" i="11"/>
  <c r="K145" i="11"/>
  <c r="M145" i="11"/>
  <c r="I144" i="11"/>
  <c r="K144" i="11"/>
  <c r="M144" i="11"/>
  <c r="I143" i="11"/>
  <c r="K143" i="11"/>
  <c r="M143" i="11"/>
  <c r="I142" i="11"/>
  <c r="K142" i="11"/>
  <c r="M142" i="11"/>
  <c r="I141" i="11"/>
  <c r="K141" i="11"/>
  <c r="M141" i="11"/>
  <c r="I140" i="11"/>
  <c r="K140" i="11"/>
  <c r="M140" i="11"/>
  <c r="I139" i="11"/>
  <c r="K139" i="11"/>
  <c r="M139" i="11"/>
  <c r="I138" i="11"/>
  <c r="K138" i="11"/>
  <c r="M138" i="11"/>
  <c r="I137" i="11"/>
  <c r="K137" i="11"/>
  <c r="M137" i="11"/>
  <c r="I136" i="11"/>
  <c r="K136" i="11"/>
  <c r="M136" i="11"/>
  <c r="I135" i="11"/>
  <c r="K135" i="11"/>
  <c r="M135" i="11"/>
  <c r="I134" i="11"/>
  <c r="K134" i="11"/>
  <c r="M134" i="11"/>
  <c r="I133" i="11"/>
  <c r="K133" i="11"/>
  <c r="M133" i="11"/>
  <c r="I132" i="11"/>
  <c r="K132" i="11"/>
  <c r="M132" i="11"/>
  <c r="I131" i="11"/>
  <c r="K131" i="11"/>
  <c r="M131" i="11"/>
  <c r="I130" i="11"/>
  <c r="K130" i="11"/>
  <c r="M130" i="11"/>
  <c r="I129" i="11"/>
  <c r="K129" i="11"/>
  <c r="M129" i="11"/>
  <c r="I128" i="11"/>
  <c r="K128" i="11"/>
  <c r="M128" i="11"/>
  <c r="I127" i="11"/>
  <c r="K127" i="11"/>
  <c r="M127" i="11"/>
  <c r="I126" i="11"/>
  <c r="K126" i="11"/>
  <c r="M126" i="11"/>
  <c r="I125" i="11"/>
  <c r="K125" i="11"/>
  <c r="M125" i="11"/>
  <c r="I124" i="11"/>
  <c r="K124" i="11"/>
  <c r="M124" i="11"/>
  <c r="I123" i="11"/>
  <c r="K123" i="11"/>
  <c r="M123" i="11"/>
  <c r="I122" i="11"/>
  <c r="K122" i="11"/>
  <c r="M122" i="11"/>
  <c r="I121" i="11"/>
  <c r="K121" i="11"/>
  <c r="M121" i="11"/>
  <c r="I120" i="11"/>
  <c r="K120" i="11"/>
  <c r="M120" i="11"/>
  <c r="I119" i="11"/>
  <c r="K119" i="11"/>
  <c r="M119" i="11"/>
  <c r="I118" i="11"/>
  <c r="K118" i="11"/>
  <c r="M118" i="11"/>
  <c r="I117" i="11"/>
  <c r="K117" i="11"/>
  <c r="M117" i="11"/>
  <c r="I116" i="11"/>
  <c r="K116" i="11"/>
  <c r="M116" i="11"/>
  <c r="I115" i="11"/>
  <c r="K115" i="11"/>
  <c r="M115" i="11"/>
  <c r="I114" i="11"/>
  <c r="K114" i="11"/>
  <c r="M114" i="11"/>
  <c r="I113" i="11"/>
  <c r="K113" i="11"/>
  <c r="M113" i="11"/>
  <c r="I112" i="11"/>
  <c r="K112" i="11"/>
  <c r="M112" i="11"/>
  <c r="I111" i="11"/>
  <c r="K111" i="11"/>
  <c r="M111" i="11"/>
  <c r="I110" i="11"/>
  <c r="K110" i="11"/>
  <c r="M110" i="11"/>
  <c r="I109" i="11"/>
  <c r="K109" i="11"/>
  <c r="M109" i="11"/>
  <c r="I108" i="11"/>
  <c r="K108" i="11"/>
  <c r="M108" i="11"/>
  <c r="I107" i="11"/>
  <c r="K107" i="11"/>
  <c r="M107" i="11"/>
  <c r="I106" i="11"/>
  <c r="K106" i="11"/>
  <c r="M106" i="11"/>
  <c r="I105" i="11"/>
  <c r="K105" i="11"/>
  <c r="M105" i="11"/>
  <c r="I104" i="11"/>
  <c r="K104" i="11"/>
  <c r="M104" i="11"/>
  <c r="I103" i="11"/>
  <c r="K103" i="11"/>
  <c r="M103" i="11"/>
  <c r="I102" i="11"/>
  <c r="K102" i="11"/>
  <c r="M102" i="11"/>
  <c r="I101" i="11"/>
  <c r="K101" i="11"/>
  <c r="M101" i="11"/>
  <c r="I100" i="11"/>
  <c r="K100" i="11"/>
  <c r="M100" i="11"/>
  <c r="I99" i="11"/>
  <c r="K99" i="11"/>
  <c r="M99" i="11"/>
  <c r="I98" i="11"/>
  <c r="K98" i="11"/>
  <c r="M98" i="11"/>
  <c r="I97" i="11"/>
  <c r="K97" i="11"/>
  <c r="M97" i="11"/>
  <c r="I96" i="11"/>
  <c r="K96" i="11"/>
  <c r="M96" i="11"/>
  <c r="I95" i="11"/>
  <c r="K95" i="11"/>
  <c r="M95" i="11"/>
  <c r="I94" i="11"/>
  <c r="K94" i="11"/>
  <c r="M94" i="11"/>
  <c r="I93" i="11"/>
  <c r="K93" i="11"/>
  <c r="M93" i="11"/>
  <c r="I92" i="11"/>
  <c r="K92" i="11"/>
  <c r="M92" i="11"/>
  <c r="I91" i="11"/>
  <c r="K91" i="11"/>
  <c r="M91" i="11"/>
  <c r="I90" i="11"/>
  <c r="K90" i="11"/>
  <c r="M90" i="11"/>
  <c r="I89" i="11"/>
  <c r="K89" i="11"/>
  <c r="M89" i="11"/>
  <c r="I88" i="11"/>
  <c r="K88" i="11"/>
  <c r="M88" i="11"/>
  <c r="I87" i="11"/>
  <c r="K87" i="11"/>
  <c r="M87" i="11"/>
  <c r="I86" i="11"/>
  <c r="K86" i="11"/>
  <c r="M86" i="11"/>
  <c r="I85" i="11"/>
  <c r="K85" i="11"/>
  <c r="M85" i="11"/>
  <c r="I84" i="11"/>
  <c r="K84" i="11"/>
  <c r="M84" i="11"/>
  <c r="I83" i="11"/>
  <c r="K83" i="11"/>
  <c r="M83" i="11"/>
  <c r="I82" i="11"/>
  <c r="K82" i="11"/>
  <c r="M82" i="11"/>
  <c r="I81" i="11"/>
  <c r="K81" i="11"/>
  <c r="M81" i="11"/>
  <c r="I80" i="11"/>
  <c r="K80" i="11"/>
  <c r="M80" i="11"/>
  <c r="I79" i="11"/>
  <c r="K79" i="11"/>
  <c r="M79" i="11"/>
  <c r="I78" i="11"/>
  <c r="K78" i="11"/>
  <c r="M78" i="11"/>
  <c r="I77" i="11"/>
  <c r="K77" i="11"/>
  <c r="M77" i="11"/>
  <c r="I76" i="11"/>
  <c r="K76" i="11"/>
  <c r="M76" i="11"/>
  <c r="I75" i="11"/>
  <c r="K75" i="11"/>
  <c r="M75" i="11"/>
  <c r="I74" i="11"/>
  <c r="K74" i="11"/>
  <c r="M74" i="11"/>
  <c r="I73" i="11"/>
  <c r="K73" i="11"/>
  <c r="M73" i="11"/>
  <c r="I72" i="11"/>
  <c r="K72" i="11"/>
  <c r="M72" i="11"/>
  <c r="I71" i="11"/>
  <c r="K71" i="11"/>
  <c r="M71" i="11"/>
  <c r="I70" i="11"/>
  <c r="K70" i="11"/>
  <c r="M70" i="11"/>
  <c r="I69" i="11"/>
  <c r="K69" i="11"/>
  <c r="M69" i="11"/>
  <c r="I68" i="11"/>
  <c r="K68" i="11"/>
  <c r="M68" i="11"/>
  <c r="I67" i="11"/>
  <c r="K67" i="11"/>
  <c r="M67" i="11"/>
  <c r="I66" i="11"/>
  <c r="K66" i="11"/>
  <c r="M66" i="11"/>
  <c r="I65" i="11"/>
  <c r="K65" i="11"/>
  <c r="M65" i="11"/>
  <c r="I64" i="11"/>
  <c r="K64" i="11"/>
  <c r="M64" i="11"/>
  <c r="I63" i="11"/>
  <c r="K63" i="11"/>
  <c r="M63" i="11"/>
  <c r="I62" i="11"/>
  <c r="K62" i="11"/>
  <c r="M62" i="11"/>
  <c r="I61" i="11"/>
  <c r="K61" i="11"/>
  <c r="M61" i="11"/>
  <c r="I60" i="11"/>
  <c r="K60" i="11"/>
  <c r="M60" i="11"/>
  <c r="I59" i="11"/>
  <c r="K59" i="11"/>
  <c r="M59" i="11"/>
  <c r="I58" i="11"/>
  <c r="K58" i="11"/>
  <c r="M58" i="11"/>
  <c r="I57" i="11"/>
  <c r="K57" i="11"/>
  <c r="M57" i="11"/>
  <c r="I56" i="11"/>
  <c r="K56" i="11"/>
  <c r="M56" i="11"/>
  <c r="I55" i="11"/>
  <c r="K55" i="11"/>
  <c r="M55" i="11"/>
  <c r="I54" i="11"/>
  <c r="K54" i="11"/>
  <c r="M54" i="11"/>
  <c r="I53" i="11"/>
  <c r="K53" i="11"/>
  <c r="M53" i="11"/>
  <c r="I52" i="11"/>
  <c r="K52" i="11"/>
  <c r="M52" i="11"/>
  <c r="I51" i="11"/>
  <c r="K51" i="11"/>
  <c r="M51" i="11"/>
  <c r="I50" i="11"/>
  <c r="K50" i="11"/>
  <c r="M50" i="11"/>
  <c r="I49" i="11"/>
  <c r="K49" i="11"/>
  <c r="M49" i="11"/>
  <c r="I48" i="11"/>
  <c r="K48" i="11"/>
  <c r="M48" i="11"/>
  <c r="I47" i="11"/>
  <c r="K47" i="11"/>
  <c r="M47" i="11"/>
  <c r="I46" i="11"/>
  <c r="K46" i="11"/>
  <c r="M46" i="11"/>
  <c r="I45" i="11"/>
  <c r="K45" i="11"/>
  <c r="M45" i="11"/>
  <c r="I44" i="11"/>
  <c r="K44" i="11"/>
  <c r="M44" i="11"/>
  <c r="I43" i="11"/>
  <c r="K43" i="11"/>
  <c r="M43" i="11"/>
  <c r="I42" i="11"/>
  <c r="K42" i="11"/>
  <c r="M42" i="11"/>
  <c r="I41" i="11"/>
  <c r="K41" i="11"/>
  <c r="M41" i="11"/>
  <c r="I40" i="11"/>
  <c r="K40" i="11"/>
  <c r="M40" i="11"/>
  <c r="I39" i="11"/>
  <c r="K39" i="11"/>
  <c r="M39" i="11"/>
  <c r="I38" i="11"/>
  <c r="K38" i="11"/>
  <c r="M38" i="11"/>
  <c r="I37" i="11"/>
  <c r="K37" i="11"/>
  <c r="M37" i="11"/>
  <c r="I36" i="11"/>
  <c r="K36" i="11"/>
  <c r="M36" i="11"/>
  <c r="I35" i="11"/>
  <c r="K35" i="11"/>
  <c r="M35" i="11"/>
  <c r="I34" i="11"/>
  <c r="K34" i="11"/>
  <c r="M34" i="11"/>
  <c r="I33" i="11"/>
  <c r="K33" i="11"/>
  <c r="M33" i="11"/>
  <c r="I32" i="11"/>
  <c r="K32" i="11"/>
  <c r="M32" i="11"/>
  <c r="I31" i="11"/>
  <c r="K31" i="11"/>
  <c r="M31" i="11"/>
  <c r="I30" i="11"/>
  <c r="K30" i="11"/>
  <c r="M30" i="11"/>
  <c r="I29" i="11"/>
  <c r="K29" i="11"/>
  <c r="M29" i="11"/>
  <c r="I28" i="11"/>
  <c r="K28" i="11"/>
  <c r="M28" i="11"/>
  <c r="I27" i="11"/>
  <c r="K27" i="11"/>
  <c r="M27" i="11"/>
  <c r="I26" i="11"/>
  <c r="K26" i="11"/>
  <c r="M26" i="11"/>
  <c r="I25" i="11"/>
  <c r="K25" i="11"/>
  <c r="M25" i="11"/>
  <c r="I24" i="11"/>
  <c r="K24" i="11"/>
  <c r="M24" i="11"/>
  <c r="I23" i="11"/>
  <c r="K23" i="11"/>
  <c r="M23" i="11"/>
  <c r="I22" i="11"/>
  <c r="K22" i="11"/>
  <c r="M22" i="11"/>
  <c r="I21" i="11"/>
  <c r="K21" i="11"/>
  <c r="M21" i="11"/>
  <c r="I20" i="11"/>
  <c r="K20" i="11"/>
  <c r="M20" i="11"/>
  <c r="I19" i="11"/>
  <c r="K19" i="11"/>
  <c r="M19" i="11"/>
  <c r="I18" i="11"/>
  <c r="K18" i="11"/>
  <c r="M18" i="11"/>
  <c r="I17" i="11"/>
  <c r="K17" i="11"/>
  <c r="M17" i="11"/>
  <c r="I16" i="11"/>
  <c r="K16" i="11"/>
  <c r="M16" i="11"/>
  <c r="I15" i="11"/>
  <c r="K15" i="11"/>
  <c r="M15" i="11"/>
  <c r="I14" i="11"/>
  <c r="K14" i="11"/>
  <c r="M14" i="11"/>
  <c r="I13" i="11"/>
  <c r="K13" i="11"/>
  <c r="M13" i="11"/>
  <c r="I12" i="11"/>
  <c r="K12" i="11"/>
  <c r="M12" i="11"/>
  <c r="I11" i="11"/>
  <c r="K11" i="11"/>
  <c r="M11" i="11"/>
  <c r="I10" i="11"/>
  <c r="K10" i="11"/>
  <c r="M10" i="11"/>
  <c r="I9" i="11"/>
  <c r="K9" i="11"/>
  <c r="M9" i="11"/>
  <c r="I8" i="11"/>
  <c r="K8" i="11"/>
  <c r="M8" i="11"/>
  <c r="I7" i="11"/>
  <c r="K7" i="11"/>
  <c r="M7" i="11"/>
  <c r="I6" i="11"/>
  <c r="K6" i="11"/>
  <c r="M6" i="11"/>
  <c r="I5" i="11"/>
  <c r="K5" i="11"/>
  <c r="M5" i="11"/>
  <c r="I4" i="11"/>
  <c r="K4" i="11"/>
  <c r="M4" i="11"/>
  <c r="I3" i="11"/>
  <c r="K3" i="11"/>
  <c r="M3" i="11"/>
  <c r="I2" i="11"/>
  <c r="K2" i="11"/>
  <c r="M2" i="11"/>
  <c r="H99" i="12"/>
  <c r="H100" i="12"/>
  <c r="H101" i="12"/>
  <c r="H102" i="12"/>
  <c r="H108" i="12"/>
  <c r="H107" i="12"/>
  <c r="H106" i="12"/>
  <c r="H105" i="12"/>
  <c r="H104" i="12"/>
  <c r="H103" i="12"/>
  <c r="G108" i="12"/>
  <c r="G107" i="12"/>
  <c r="G106" i="12"/>
  <c r="G105" i="12"/>
  <c r="G104" i="12"/>
  <c r="G103" i="12"/>
  <c r="G102" i="12"/>
  <c r="G101" i="12"/>
  <c r="G100" i="12"/>
  <c r="G99" i="12"/>
  <c r="B92" i="15"/>
  <c r="L4" i="12"/>
  <c r="E90" i="15"/>
  <c r="F4" i="12"/>
  <c r="B90" i="15"/>
  <c r="D4" i="12"/>
  <c r="E87" i="15"/>
  <c r="B4" i="12"/>
  <c r="B87" i="15"/>
  <c r="L57" i="10"/>
  <c r="L58" i="10"/>
  <c r="L59" i="10"/>
  <c r="L60" i="10"/>
  <c r="B78" i="15"/>
  <c r="B76" i="15"/>
  <c r="L2" i="9"/>
  <c r="L3" i="9"/>
  <c r="L4" i="9"/>
  <c r="L5" i="9"/>
  <c r="L2582" i="9"/>
  <c r="L2581" i="9"/>
  <c r="L2580" i="9"/>
  <c r="L2579" i="9"/>
  <c r="L2578" i="9"/>
  <c r="L2577" i="9"/>
  <c r="L2576" i="9"/>
  <c r="L2575" i="9"/>
  <c r="L2574" i="9"/>
  <c r="L2573" i="9"/>
  <c r="L2572" i="9"/>
  <c r="L2571" i="9"/>
  <c r="L2570" i="9"/>
  <c r="L2569" i="9"/>
  <c r="L2568" i="9"/>
  <c r="L2567" i="9"/>
  <c r="L2566" i="9"/>
  <c r="L2565" i="9"/>
  <c r="L2564" i="9"/>
  <c r="L2563" i="9"/>
  <c r="L2562" i="9"/>
  <c r="L2561" i="9"/>
  <c r="L2560" i="9"/>
  <c r="L2559" i="9"/>
  <c r="L2558" i="9"/>
  <c r="L2557" i="9"/>
  <c r="L2556" i="9"/>
  <c r="L2555" i="9"/>
  <c r="L2554" i="9"/>
  <c r="L2553" i="9"/>
  <c r="L2552" i="9"/>
  <c r="L2551" i="9"/>
  <c r="L2550" i="9"/>
  <c r="L2549" i="9"/>
  <c r="L2548" i="9"/>
  <c r="L2547" i="9"/>
  <c r="L2546" i="9"/>
  <c r="L2545" i="9"/>
  <c r="L2544" i="9"/>
  <c r="L2543" i="9"/>
  <c r="L2542" i="9"/>
  <c r="L2541" i="9"/>
  <c r="L2540" i="9"/>
  <c r="L2539" i="9"/>
  <c r="L2538" i="9"/>
  <c r="L2537" i="9"/>
  <c r="L2536" i="9"/>
  <c r="L2535" i="9"/>
  <c r="L2534" i="9"/>
  <c r="L2533" i="9"/>
  <c r="L2532" i="9"/>
  <c r="L2531" i="9"/>
  <c r="L2530" i="9"/>
  <c r="L2529" i="9"/>
  <c r="L2528" i="9"/>
  <c r="L2527" i="9"/>
  <c r="L2526" i="9"/>
  <c r="L2525" i="9"/>
  <c r="L2524" i="9"/>
  <c r="L2523" i="9"/>
  <c r="L2522" i="9"/>
  <c r="L2521" i="9"/>
  <c r="L2520" i="9"/>
  <c r="L2519" i="9"/>
  <c r="L2518" i="9"/>
  <c r="L2517" i="9"/>
  <c r="L2516" i="9"/>
  <c r="L2515" i="9"/>
  <c r="L2514" i="9"/>
  <c r="L2513" i="9"/>
  <c r="L2512" i="9"/>
  <c r="L2511" i="9"/>
  <c r="L2510" i="9"/>
  <c r="L2509" i="9"/>
  <c r="L2508" i="9"/>
  <c r="L2507" i="9"/>
  <c r="L2506" i="9"/>
  <c r="L2505" i="9"/>
  <c r="L2504" i="9"/>
  <c r="L2503" i="9"/>
  <c r="L2502" i="9"/>
  <c r="L2501" i="9"/>
  <c r="L2500" i="9"/>
  <c r="L2499" i="9"/>
  <c r="L2498" i="9"/>
  <c r="L2497" i="9"/>
  <c r="L2496" i="9"/>
  <c r="L2495" i="9"/>
  <c r="L2494" i="9"/>
  <c r="L2493" i="9"/>
  <c r="L2492" i="9"/>
  <c r="L2491" i="9"/>
  <c r="L2490" i="9"/>
  <c r="L2489" i="9"/>
  <c r="L2488" i="9"/>
  <c r="L2487" i="9"/>
  <c r="L2486" i="9"/>
  <c r="L2485" i="9"/>
  <c r="L2484" i="9"/>
  <c r="L2483" i="9"/>
  <c r="L2482" i="9"/>
  <c r="L2481" i="9"/>
  <c r="L2480" i="9"/>
  <c r="L2479" i="9"/>
  <c r="L2478" i="9"/>
  <c r="L2477" i="9"/>
  <c r="L2476" i="9"/>
  <c r="L2475" i="9"/>
  <c r="L2474" i="9"/>
  <c r="L2473" i="9"/>
  <c r="L2472" i="9"/>
  <c r="L2471" i="9"/>
  <c r="L2470" i="9"/>
  <c r="L2469" i="9"/>
  <c r="L2468" i="9"/>
  <c r="L2467" i="9"/>
  <c r="L2466" i="9"/>
  <c r="L2465" i="9"/>
  <c r="L2464" i="9"/>
  <c r="L2463" i="9"/>
  <c r="L2462" i="9"/>
  <c r="L2461" i="9"/>
  <c r="L2460" i="9"/>
  <c r="L2459" i="9"/>
  <c r="L2458" i="9"/>
  <c r="L2457" i="9"/>
  <c r="L2456" i="9"/>
  <c r="L2455" i="9"/>
  <c r="L2454" i="9"/>
  <c r="L2453" i="9"/>
  <c r="L2452" i="9"/>
  <c r="L2451" i="9"/>
  <c r="L2450" i="9"/>
  <c r="L2449" i="9"/>
  <c r="L2448" i="9"/>
  <c r="L2447" i="9"/>
  <c r="L2446" i="9"/>
  <c r="L2445" i="9"/>
  <c r="L2444" i="9"/>
  <c r="L2443" i="9"/>
  <c r="L2442" i="9"/>
  <c r="L2441" i="9"/>
  <c r="L2440" i="9"/>
  <c r="L2439" i="9"/>
  <c r="L2438" i="9"/>
  <c r="L2437" i="9"/>
  <c r="L2436" i="9"/>
  <c r="L2435" i="9"/>
  <c r="L2434" i="9"/>
  <c r="L2433" i="9"/>
  <c r="L2432" i="9"/>
  <c r="L2431" i="9"/>
  <c r="L2430" i="9"/>
  <c r="L2429" i="9"/>
  <c r="L2428" i="9"/>
  <c r="L2427" i="9"/>
  <c r="L2426" i="9"/>
  <c r="L2425" i="9"/>
  <c r="L2424" i="9"/>
  <c r="L2423" i="9"/>
  <c r="L2422" i="9"/>
  <c r="L2421" i="9"/>
  <c r="L2420" i="9"/>
  <c r="L2419" i="9"/>
  <c r="L2418" i="9"/>
  <c r="L2417" i="9"/>
  <c r="L2416" i="9"/>
  <c r="L2415" i="9"/>
  <c r="L2414" i="9"/>
  <c r="L2413" i="9"/>
  <c r="L2412" i="9"/>
  <c r="L2411" i="9"/>
  <c r="L2410" i="9"/>
  <c r="L2409" i="9"/>
  <c r="L2408" i="9"/>
  <c r="L2407" i="9"/>
  <c r="L2406" i="9"/>
  <c r="L2405" i="9"/>
  <c r="L2404" i="9"/>
  <c r="L2403" i="9"/>
  <c r="L2402" i="9"/>
  <c r="L2401" i="9"/>
  <c r="L2400" i="9"/>
  <c r="L2399" i="9"/>
  <c r="L2398" i="9"/>
  <c r="L2397" i="9"/>
  <c r="L2396" i="9"/>
  <c r="L2395" i="9"/>
  <c r="L2394" i="9"/>
  <c r="L2393" i="9"/>
  <c r="L2392" i="9"/>
  <c r="L2391" i="9"/>
  <c r="L2390" i="9"/>
  <c r="L2389" i="9"/>
  <c r="L2388" i="9"/>
  <c r="L2387" i="9"/>
  <c r="L2386" i="9"/>
  <c r="L2385" i="9"/>
  <c r="L2384" i="9"/>
  <c r="L2383" i="9"/>
  <c r="L2382" i="9"/>
  <c r="L2381" i="9"/>
  <c r="L2380" i="9"/>
  <c r="L2379" i="9"/>
  <c r="L2378" i="9"/>
  <c r="L2377" i="9"/>
  <c r="L2376" i="9"/>
  <c r="L2375" i="9"/>
  <c r="L2374" i="9"/>
  <c r="L2373" i="9"/>
  <c r="L2372" i="9"/>
  <c r="L2371" i="9"/>
  <c r="L2370" i="9"/>
  <c r="L2369" i="9"/>
  <c r="L2368" i="9"/>
  <c r="L2367" i="9"/>
  <c r="L2366" i="9"/>
  <c r="L2365" i="9"/>
  <c r="L2364" i="9"/>
  <c r="L2363" i="9"/>
  <c r="L2362" i="9"/>
  <c r="L2361" i="9"/>
  <c r="L2360" i="9"/>
  <c r="L2359" i="9"/>
  <c r="L2358" i="9"/>
  <c r="L2357" i="9"/>
  <c r="L2356" i="9"/>
  <c r="L2355" i="9"/>
  <c r="L2354" i="9"/>
  <c r="L2353" i="9"/>
  <c r="L2352" i="9"/>
  <c r="L2351" i="9"/>
  <c r="L2350" i="9"/>
  <c r="L2349" i="9"/>
  <c r="L2348" i="9"/>
  <c r="L2347" i="9"/>
  <c r="L2346" i="9"/>
  <c r="L2345" i="9"/>
  <c r="L2344" i="9"/>
  <c r="L2343" i="9"/>
  <c r="L2342" i="9"/>
  <c r="L2341" i="9"/>
  <c r="L2340" i="9"/>
  <c r="L2339" i="9"/>
  <c r="L2338" i="9"/>
  <c r="L2337" i="9"/>
  <c r="L2336" i="9"/>
  <c r="L2335" i="9"/>
  <c r="L2334" i="9"/>
  <c r="L2333" i="9"/>
  <c r="L2332" i="9"/>
  <c r="L2331" i="9"/>
  <c r="L2330" i="9"/>
  <c r="L2329" i="9"/>
  <c r="L2328" i="9"/>
  <c r="L2327" i="9"/>
  <c r="L2326" i="9"/>
  <c r="L2325" i="9"/>
  <c r="L2324" i="9"/>
  <c r="L2323" i="9"/>
  <c r="L2322" i="9"/>
  <c r="L2321" i="9"/>
  <c r="L2320" i="9"/>
  <c r="L2319" i="9"/>
  <c r="L2318" i="9"/>
  <c r="L2317" i="9"/>
  <c r="L2316" i="9"/>
  <c r="L2315" i="9"/>
  <c r="L2314" i="9"/>
  <c r="L2313" i="9"/>
  <c r="L2312" i="9"/>
  <c r="L2311" i="9"/>
  <c r="L2310" i="9"/>
  <c r="L2309" i="9"/>
  <c r="L2308" i="9"/>
  <c r="L2307" i="9"/>
  <c r="L2306" i="9"/>
  <c r="L2305" i="9"/>
  <c r="L2304" i="9"/>
  <c r="L2303" i="9"/>
  <c r="L2302" i="9"/>
  <c r="L2301" i="9"/>
  <c r="L2300" i="9"/>
  <c r="L2299" i="9"/>
  <c r="L2298" i="9"/>
  <c r="L2297" i="9"/>
  <c r="L2296" i="9"/>
  <c r="L2295" i="9"/>
  <c r="L2294" i="9"/>
  <c r="L2293" i="9"/>
  <c r="L2292" i="9"/>
  <c r="L2291" i="9"/>
  <c r="L2290" i="9"/>
  <c r="L2289" i="9"/>
  <c r="L2288" i="9"/>
  <c r="L2287" i="9"/>
  <c r="L2286" i="9"/>
  <c r="L2285" i="9"/>
  <c r="L2284" i="9"/>
  <c r="L2283" i="9"/>
  <c r="L2282" i="9"/>
  <c r="L2281" i="9"/>
  <c r="L2280" i="9"/>
  <c r="L2279" i="9"/>
  <c r="L2278" i="9"/>
  <c r="L2277" i="9"/>
  <c r="L2276" i="9"/>
  <c r="L2275" i="9"/>
  <c r="L2274" i="9"/>
  <c r="L2273" i="9"/>
  <c r="L2272" i="9"/>
  <c r="L2271" i="9"/>
  <c r="L2270" i="9"/>
  <c r="L2269" i="9"/>
  <c r="L2268" i="9"/>
  <c r="L2267" i="9"/>
  <c r="L2266" i="9"/>
  <c r="L2265" i="9"/>
  <c r="L2264" i="9"/>
  <c r="L2263" i="9"/>
  <c r="L2262" i="9"/>
  <c r="L2261" i="9"/>
  <c r="L2260" i="9"/>
  <c r="L2259" i="9"/>
  <c r="L2258" i="9"/>
  <c r="L2257" i="9"/>
  <c r="L2256" i="9"/>
  <c r="L2255" i="9"/>
  <c r="L2254" i="9"/>
  <c r="L2253" i="9"/>
  <c r="L2252" i="9"/>
  <c r="L2251" i="9"/>
  <c r="L2250" i="9"/>
  <c r="L2249" i="9"/>
  <c r="L2248" i="9"/>
  <c r="L2247" i="9"/>
  <c r="L2246" i="9"/>
  <c r="L2245" i="9"/>
  <c r="L2244" i="9"/>
  <c r="L2243" i="9"/>
  <c r="L2242" i="9"/>
  <c r="L2241" i="9"/>
  <c r="L2240" i="9"/>
  <c r="L2239" i="9"/>
  <c r="L2238" i="9"/>
  <c r="L2237" i="9"/>
  <c r="L2236" i="9"/>
  <c r="L2235" i="9"/>
  <c r="L2234" i="9"/>
  <c r="L2233" i="9"/>
  <c r="L2232" i="9"/>
  <c r="L2231" i="9"/>
  <c r="L2230" i="9"/>
  <c r="L2229" i="9"/>
  <c r="L2228" i="9"/>
  <c r="L2227" i="9"/>
  <c r="L2226" i="9"/>
  <c r="L2225" i="9"/>
  <c r="L2224" i="9"/>
  <c r="L2223" i="9"/>
  <c r="L2222" i="9"/>
  <c r="L2221" i="9"/>
  <c r="L2220" i="9"/>
  <c r="L2219" i="9"/>
  <c r="L2218" i="9"/>
  <c r="L2217" i="9"/>
  <c r="L2216" i="9"/>
  <c r="L2215" i="9"/>
  <c r="L2214" i="9"/>
  <c r="L2213" i="9"/>
  <c r="L2212" i="9"/>
  <c r="L2211" i="9"/>
  <c r="L2210" i="9"/>
  <c r="L2209" i="9"/>
  <c r="L2208" i="9"/>
  <c r="L2207" i="9"/>
  <c r="L2206" i="9"/>
  <c r="L2205" i="9"/>
  <c r="L2204" i="9"/>
  <c r="L2203" i="9"/>
  <c r="L2202" i="9"/>
  <c r="L2201" i="9"/>
  <c r="L2200" i="9"/>
  <c r="L2199" i="9"/>
  <c r="L2198" i="9"/>
  <c r="L2197" i="9"/>
  <c r="L2196" i="9"/>
  <c r="L2195" i="9"/>
  <c r="L2194" i="9"/>
  <c r="L2193" i="9"/>
  <c r="L2192" i="9"/>
  <c r="L2191" i="9"/>
  <c r="L2190" i="9"/>
  <c r="L2189" i="9"/>
  <c r="L2188" i="9"/>
  <c r="L2187" i="9"/>
  <c r="L2186" i="9"/>
  <c r="L2185" i="9"/>
  <c r="L2184" i="9"/>
  <c r="L2183" i="9"/>
  <c r="L2182" i="9"/>
  <c r="L2181" i="9"/>
  <c r="L2180" i="9"/>
  <c r="L2179" i="9"/>
  <c r="L2178" i="9"/>
  <c r="L2177" i="9"/>
  <c r="L2176" i="9"/>
  <c r="L2175" i="9"/>
  <c r="L2174" i="9"/>
  <c r="L2173" i="9"/>
  <c r="L2172" i="9"/>
  <c r="L2171" i="9"/>
  <c r="L2170" i="9"/>
  <c r="L2169" i="9"/>
  <c r="L2168" i="9"/>
  <c r="L2167" i="9"/>
  <c r="L2166" i="9"/>
  <c r="L2165" i="9"/>
  <c r="L2164" i="9"/>
  <c r="L2163" i="9"/>
  <c r="L2162" i="9"/>
  <c r="L2161" i="9"/>
  <c r="L2160" i="9"/>
  <c r="L2159" i="9"/>
  <c r="L2158" i="9"/>
  <c r="L2157" i="9"/>
  <c r="L2156" i="9"/>
  <c r="L2155" i="9"/>
  <c r="L2154" i="9"/>
  <c r="L2153" i="9"/>
  <c r="L2152" i="9"/>
  <c r="L2151" i="9"/>
  <c r="L2150" i="9"/>
  <c r="L2149" i="9"/>
  <c r="L2148" i="9"/>
  <c r="L2147" i="9"/>
  <c r="L2146" i="9"/>
  <c r="L2145" i="9"/>
  <c r="L2144" i="9"/>
  <c r="L2143" i="9"/>
  <c r="L2142" i="9"/>
  <c r="L2141" i="9"/>
  <c r="L2140" i="9"/>
  <c r="L2139" i="9"/>
  <c r="L2138" i="9"/>
  <c r="L2137" i="9"/>
  <c r="L2136" i="9"/>
  <c r="L2135" i="9"/>
  <c r="L2134" i="9"/>
  <c r="L2133" i="9"/>
  <c r="L2132" i="9"/>
  <c r="L2131" i="9"/>
  <c r="L2130" i="9"/>
  <c r="L2129" i="9"/>
  <c r="L2128" i="9"/>
  <c r="L2127" i="9"/>
  <c r="L2126" i="9"/>
  <c r="L2125" i="9"/>
  <c r="L2124" i="9"/>
  <c r="L2123" i="9"/>
  <c r="L2122" i="9"/>
  <c r="L2121" i="9"/>
  <c r="L2120" i="9"/>
  <c r="L2119" i="9"/>
  <c r="L2118" i="9"/>
  <c r="L2117" i="9"/>
  <c r="L2116" i="9"/>
  <c r="L2115" i="9"/>
  <c r="L2114" i="9"/>
  <c r="L2113" i="9"/>
  <c r="L2112" i="9"/>
  <c r="L2111" i="9"/>
  <c r="L2110" i="9"/>
  <c r="L2109" i="9"/>
  <c r="L2108" i="9"/>
  <c r="L2107" i="9"/>
  <c r="L2106" i="9"/>
  <c r="L2105" i="9"/>
  <c r="L2104" i="9"/>
  <c r="L2103" i="9"/>
  <c r="L2102" i="9"/>
  <c r="L2101" i="9"/>
  <c r="L2100" i="9"/>
  <c r="L2099" i="9"/>
  <c r="L2098" i="9"/>
  <c r="L2097" i="9"/>
  <c r="L2096" i="9"/>
  <c r="L2095" i="9"/>
  <c r="L2094" i="9"/>
  <c r="L2093" i="9"/>
  <c r="L2092" i="9"/>
  <c r="L2091" i="9"/>
  <c r="L2090" i="9"/>
  <c r="L2089" i="9"/>
  <c r="L2088" i="9"/>
  <c r="L2087" i="9"/>
  <c r="L2086" i="9"/>
  <c r="L2085" i="9"/>
  <c r="L2084" i="9"/>
  <c r="L2083" i="9"/>
  <c r="L2082" i="9"/>
  <c r="L2081" i="9"/>
  <c r="L2080" i="9"/>
  <c r="L2079" i="9"/>
  <c r="L2078" i="9"/>
  <c r="L2077" i="9"/>
  <c r="L2076" i="9"/>
  <c r="L2075" i="9"/>
  <c r="L2074" i="9"/>
  <c r="L2073" i="9"/>
  <c r="L2072" i="9"/>
  <c r="L2071" i="9"/>
  <c r="L2070" i="9"/>
  <c r="L2069" i="9"/>
  <c r="L2068" i="9"/>
  <c r="L2067" i="9"/>
  <c r="L2066" i="9"/>
  <c r="L2065" i="9"/>
  <c r="L2064" i="9"/>
  <c r="L2063" i="9"/>
  <c r="L2062" i="9"/>
  <c r="L2061" i="9"/>
  <c r="L2060" i="9"/>
  <c r="L2059" i="9"/>
  <c r="L2058" i="9"/>
  <c r="L2057" i="9"/>
  <c r="L2056" i="9"/>
  <c r="L2055" i="9"/>
  <c r="L2054" i="9"/>
  <c r="L2053" i="9"/>
  <c r="L2052" i="9"/>
  <c r="L2051" i="9"/>
  <c r="L2050" i="9"/>
  <c r="L2049" i="9"/>
  <c r="L2048" i="9"/>
  <c r="L2047" i="9"/>
  <c r="L2046" i="9"/>
  <c r="L2045" i="9"/>
  <c r="L2044" i="9"/>
  <c r="L2043" i="9"/>
  <c r="L2042" i="9"/>
  <c r="L2041" i="9"/>
  <c r="L2040" i="9"/>
  <c r="L2039" i="9"/>
  <c r="L2038" i="9"/>
  <c r="L2037" i="9"/>
  <c r="L2036" i="9"/>
  <c r="L2035" i="9"/>
  <c r="L2034" i="9"/>
  <c r="L2033" i="9"/>
  <c r="L2032" i="9"/>
  <c r="L2031" i="9"/>
  <c r="L2030" i="9"/>
  <c r="L2029" i="9"/>
  <c r="L2028" i="9"/>
  <c r="L2027" i="9"/>
  <c r="L2026" i="9"/>
  <c r="L2025" i="9"/>
  <c r="L2024" i="9"/>
  <c r="L2023" i="9"/>
  <c r="L2022" i="9"/>
  <c r="L2021" i="9"/>
  <c r="L2020" i="9"/>
  <c r="L2019" i="9"/>
  <c r="L2018" i="9"/>
  <c r="L2017" i="9"/>
  <c r="L2016" i="9"/>
  <c r="L2015" i="9"/>
  <c r="L2014" i="9"/>
  <c r="L2013" i="9"/>
  <c r="L2012" i="9"/>
  <c r="L2011" i="9"/>
  <c r="L2010" i="9"/>
  <c r="L2009" i="9"/>
  <c r="L2008" i="9"/>
  <c r="L2007" i="9"/>
  <c r="L2006" i="9"/>
  <c r="L2005" i="9"/>
  <c r="L2004" i="9"/>
  <c r="L2003" i="9"/>
  <c r="L2002" i="9"/>
  <c r="L2001" i="9"/>
  <c r="L2000" i="9"/>
  <c r="L1999" i="9"/>
  <c r="L1998" i="9"/>
  <c r="L1997" i="9"/>
  <c r="L1996" i="9"/>
  <c r="L1995" i="9"/>
  <c r="L1994" i="9"/>
  <c r="L1993" i="9"/>
  <c r="L1992" i="9"/>
  <c r="L1991" i="9"/>
  <c r="L1990" i="9"/>
  <c r="L1989" i="9"/>
  <c r="L1988" i="9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H4" i="10"/>
  <c r="E74" i="15"/>
  <c r="M2" i="9"/>
  <c r="M3" i="9"/>
  <c r="M4" i="9"/>
  <c r="M5" i="9"/>
  <c r="M2582" i="9"/>
  <c r="M2581" i="9"/>
  <c r="M2580" i="9"/>
  <c r="M2579" i="9"/>
  <c r="M2578" i="9"/>
  <c r="M2577" i="9"/>
  <c r="M2576" i="9"/>
  <c r="M2575" i="9"/>
  <c r="M2574" i="9"/>
  <c r="M2573" i="9"/>
  <c r="M2572" i="9"/>
  <c r="M2571" i="9"/>
  <c r="M2570" i="9"/>
  <c r="M2569" i="9"/>
  <c r="M2568" i="9"/>
  <c r="M2567" i="9"/>
  <c r="M2566" i="9"/>
  <c r="M2565" i="9"/>
  <c r="M2564" i="9"/>
  <c r="M2563" i="9"/>
  <c r="M2562" i="9"/>
  <c r="M2561" i="9"/>
  <c r="M2560" i="9"/>
  <c r="M2559" i="9"/>
  <c r="M2558" i="9"/>
  <c r="M2557" i="9"/>
  <c r="M2556" i="9"/>
  <c r="M2555" i="9"/>
  <c r="M2554" i="9"/>
  <c r="M2553" i="9"/>
  <c r="M2552" i="9"/>
  <c r="M2551" i="9"/>
  <c r="M2550" i="9"/>
  <c r="M2549" i="9"/>
  <c r="M2548" i="9"/>
  <c r="M2547" i="9"/>
  <c r="M2546" i="9"/>
  <c r="M2545" i="9"/>
  <c r="M2544" i="9"/>
  <c r="M2543" i="9"/>
  <c r="M2542" i="9"/>
  <c r="M2541" i="9"/>
  <c r="M2540" i="9"/>
  <c r="M2539" i="9"/>
  <c r="M2538" i="9"/>
  <c r="M2537" i="9"/>
  <c r="M2536" i="9"/>
  <c r="M2535" i="9"/>
  <c r="M2534" i="9"/>
  <c r="M2533" i="9"/>
  <c r="M2532" i="9"/>
  <c r="M2531" i="9"/>
  <c r="M2530" i="9"/>
  <c r="M2529" i="9"/>
  <c r="M2528" i="9"/>
  <c r="M2527" i="9"/>
  <c r="M2526" i="9"/>
  <c r="M2525" i="9"/>
  <c r="M2524" i="9"/>
  <c r="M2523" i="9"/>
  <c r="M2522" i="9"/>
  <c r="M2521" i="9"/>
  <c r="M2520" i="9"/>
  <c r="M2519" i="9"/>
  <c r="M2518" i="9"/>
  <c r="M2517" i="9"/>
  <c r="M2516" i="9"/>
  <c r="M2515" i="9"/>
  <c r="M2514" i="9"/>
  <c r="M2513" i="9"/>
  <c r="M2512" i="9"/>
  <c r="M2511" i="9"/>
  <c r="M2510" i="9"/>
  <c r="M2509" i="9"/>
  <c r="M2508" i="9"/>
  <c r="M2507" i="9"/>
  <c r="M2506" i="9"/>
  <c r="M2505" i="9"/>
  <c r="M2504" i="9"/>
  <c r="M2503" i="9"/>
  <c r="M2502" i="9"/>
  <c r="M2501" i="9"/>
  <c r="M2500" i="9"/>
  <c r="M2499" i="9"/>
  <c r="M2498" i="9"/>
  <c r="M2497" i="9"/>
  <c r="M2496" i="9"/>
  <c r="M2495" i="9"/>
  <c r="M2494" i="9"/>
  <c r="M2493" i="9"/>
  <c r="M2492" i="9"/>
  <c r="M2491" i="9"/>
  <c r="M2490" i="9"/>
  <c r="M2489" i="9"/>
  <c r="M2488" i="9"/>
  <c r="M2487" i="9"/>
  <c r="M2486" i="9"/>
  <c r="M2485" i="9"/>
  <c r="M2484" i="9"/>
  <c r="M2483" i="9"/>
  <c r="M2482" i="9"/>
  <c r="M2481" i="9"/>
  <c r="M2480" i="9"/>
  <c r="M2479" i="9"/>
  <c r="M2478" i="9"/>
  <c r="M2477" i="9"/>
  <c r="M2476" i="9"/>
  <c r="M2475" i="9"/>
  <c r="M2474" i="9"/>
  <c r="M2473" i="9"/>
  <c r="M2472" i="9"/>
  <c r="M2471" i="9"/>
  <c r="M2470" i="9"/>
  <c r="M2469" i="9"/>
  <c r="M2468" i="9"/>
  <c r="M2467" i="9"/>
  <c r="M2466" i="9"/>
  <c r="M2465" i="9"/>
  <c r="M2464" i="9"/>
  <c r="M2463" i="9"/>
  <c r="M2462" i="9"/>
  <c r="M2461" i="9"/>
  <c r="M2460" i="9"/>
  <c r="M2459" i="9"/>
  <c r="M2458" i="9"/>
  <c r="M2457" i="9"/>
  <c r="M2456" i="9"/>
  <c r="M2455" i="9"/>
  <c r="M2454" i="9"/>
  <c r="M2453" i="9"/>
  <c r="M2452" i="9"/>
  <c r="M2451" i="9"/>
  <c r="M2450" i="9"/>
  <c r="M2449" i="9"/>
  <c r="M2448" i="9"/>
  <c r="M2447" i="9"/>
  <c r="M2446" i="9"/>
  <c r="M2445" i="9"/>
  <c r="M2444" i="9"/>
  <c r="M2443" i="9"/>
  <c r="M2442" i="9"/>
  <c r="M2441" i="9"/>
  <c r="M2440" i="9"/>
  <c r="M2439" i="9"/>
  <c r="M2438" i="9"/>
  <c r="M2437" i="9"/>
  <c r="M2436" i="9"/>
  <c r="M2435" i="9"/>
  <c r="M2434" i="9"/>
  <c r="M2433" i="9"/>
  <c r="M2432" i="9"/>
  <c r="M2431" i="9"/>
  <c r="M2430" i="9"/>
  <c r="M2429" i="9"/>
  <c r="M2428" i="9"/>
  <c r="M2427" i="9"/>
  <c r="M2426" i="9"/>
  <c r="M2425" i="9"/>
  <c r="M2424" i="9"/>
  <c r="M2423" i="9"/>
  <c r="M2422" i="9"/>
  <c r="M2421" i="9"/>
  <c r="M2420" i="9"/>
  <c r="M2419" i="9"/>
  <c r="M2418" i="9"/>
  <c r="M2417" i="9"/>
  <c r="M2416" i="9"/>
  <c r="M2415" i="9"/>
  <c r="M2414" i="9"/>
  <c r="M2413" i="9"/>
  <c r="M2412" i="9"/>
  <c r="M2411" i="9"/>
  <c r="M2410" i="9"/>
  <c r="M2409" i="9"/>
  <c r="M2408" i="9"/>
  <c r="M2407" i="9"/>
  <c r="M2406" i="9"/>
  <c r="M2405" i="9"/>
  <c r="M2404" i="9"/>
  <c r="M2403" i="9"/>
  <c r="M2402" i="9"/>
  <c r="M2401" i="9"/>
  <c r="M2400" i="9"/>
  <c r="M2399" i="9"/>
  <c r="M2398" i="9"/>
  <c r="M2397" i="9"/>
  <c r="M2396" i="9"/>
  <c r="M2395" i="9"/>
  <c r="M2394" i="9"/>
  <c r="M2393" i="9"/>
  <c r="M2392" i="9"/>
  <c r="M2391" i="9"/>
  <c r="M2390" i="9"/>
  <c r="M2389" i="9"/>
  <c r="M2388" i="9"/>
  <c r="M2387" i="9"/>
  <c r="M2386" i="9"/>
  <c r="M2385" i="9"/>
  <c r="M2384" i="9"/>
  <c r="M2383" i="9"/>
  <c r="M2382" i="9"/>
  <c r="M2381" i="9"/>
  <c r="M2380" i="9"/>
  <c r="M2379" i="9"/>
  <c r="M2378" i="9"/>
  <c r="M2377" i="9"/>
  <c r="M2376" i="9"/>
  <c r="M2375" i="9"/>
  <c r="M2374" i="9"/>
  <c r="M2373" i="9"/>
  <c r="M2372" i="9"/>
  <c r="M2371" i="9"/>
  <c r="M2370" i="9"/>
  <c r="M2369" i="9"/>
  <c r="M2368" i="9"/>
  <c r="M2367" i="9"/>
  <c r="M2366" i="9"/>
  <c r="M2365" i="9"/>
  <c r="M2364" i="9"/>
  <c r="M2363" i="9"/>
  <c r="M2362" i="9"/>
  <c r="M2361" i="9"/>
  <c r="M2360" i="9"/>
  <c r="M2359" i="9"/>
  <c r="M2358" i="9"/>
  <c r="M2357" i="9"/>
  <c r="M2356" i="9"/>
  <c r="M2355" i="9"/>
  <c r="M2354" i="9"/>
  <c r="M2353" i="9"/>
  <c r="M2352" i="9"/>
  <c r="M2351" i="9"/>
  <c r="M2350" i="9"/>
  <c r="M2349" i="9"/>
  <c r="M2348" i="9"/>
  <c r="M2347" i="9"/>
  <c r="M2346" i="9"/>
  <c r="M2345" i="9"/>
  <c r="M2344" i="9"/>
  <c r="M2343" i="9"/>
  <c r="M2342" i="9"/>
  <c r="M2341" i="9"/>
  <c r="M2340" i="9"/>
  <c r="M2339" i="9"/>
  <c r="M2338" i="9"/>
  <c r="M2337" i="9"/>
  <c r="M2336" i="9"/>
  <c r="M2335" i="9"/>
  <c r="M2334" i="9"/>
  <c r="M2333" i="9"/>
  <c r="M2332" i="9"/>
  <c r="M2331" i="9"/>
  <c r="M2330" i="9"/>
  <c r="M2329" i="9"/>
  <c r="M2328" i="9"/>
  <c r="M2327" i="9"/>
  <c r="M2326" i="9"/>
  <c r="M2325" i="9"/>
  <c r="M2324" i="9"/>
  <c r="M2323" i="9"/>
  <c r="M2322" i="9"/>
  <c r="M2321" i="9"/>
  <c r="M2320" i="9"/>
  <c r="M2319" i="9"/>
  <c r="M2318" i="9"/>
  <c r="M2317" i="9"/>
  <c r="M2316" i="9"/>
  <c r="M2315" i="9"/>
  <c r="M2314" i="9"/>
  <c r="M2313" i="9"/>
  <c r="M2312" i="9"/>
  <c r="M2311" i="9"/>
  <c r="M2310" i="9"/>
  <c r="M2309" i="9"/>
  <c r="M2308" i="9"/>
  <c r="M2307" i="9"/>
  <c r="M2306" i="9"/>
  <c r="M2305" i="9"/>
  <c r="M2304" i="9"/>
  <c r="M2303" i="9"/>
  <c r="M2302" i="9"/>
  <c r="M2301" i="9"/>
  <c r="M2300" i="9"/>
  <c r="M2299" i="9"/>
  <c r="M2298" i="9"/>
  <c r="M2297" i="9"/>
  <c r="M2296" i="9"/>
  <c r="M2295" i="9"/>
  <c r="M2294" i="9"/>
  <c r="M2293" i="9"/>
  <c r="M2292" i="9"/>
  <c r="M2291" i="9"/>
  <c r="M2290" i="9"/>
  <c r="M2289" i="9"/>
  <c r="M2288" i="9"/>
  <c r="M2287" i="9"/>
  <c r="M2286" i="9"/>
  <c r="M2285" i="9"/>
  <c r="M2284" i="9"/>
  <c r="M2283" i="9"/>
  <c r="M2282" i="9"/>
  <c r="M2281" i="9"/>
  <c r="M2280" i="9"/>
  <c r="M2279" i="9"/>
  <c r="M2278" i="9"/>
  <c r="M2277" i="9"/>
  <c r="M2276" i="9"/>
  <c r="M2275" i="9"/>
  <c r="M2274" i="9"/>
  <c r="M2273" i="9"/>
  <c r="M2272" i="9"/>
  <c r="M2271" i="9"/>
  <c r="M2270" i="9"/>
  <c r="M2269" i="9"/>
  <c r="M2268" i="9"/>
  <c r="M2267" i="9"/>
  <c r="M2266" i="9"/>
  <c r="M2265" i="9"/>
  <c r="M2264" i="9"/>
  <c r="M2263" i="9"/>
  <c r="M2262" i="9"/>
  <c r="M2261" i="9"/>
  <c r="M2260" i="9"/>
  <c r="M2259" i="9"/>
  <c r="M2258" i="9"/>
  <c r="M2257" i="9"/>
  <c r="M2256" i="9"/>
  <c r="M2255" i="9"/>
  <c r="M2254" i="9"/>
  <c r="M2253" i="9"/>
  <c r="M2252" i="9"/>
  <c r="M2251" i="9"/>
  <c r="M2250" i="9"/>
  <c r="M2249" i="9"/>
  <c r="M2248" i="9"/>
  <c r="M2247" i="9"/>
  <c r="M2246" i="9"/>
  <c r="M2245" i="9"/>
  <c r="M2244" i="9"/>
  <c r="M2243" i="9"/>
  <c r="M2242" i="9"/>
  <c r="M2241" i="9"/>
  <c r="M2240" i="9"/>
  <c r="M2239" i="9"/>
  <c r="M2238" i="9"/>
  <c r="M2237" i="9"/>
  <c r="M2236" i="9"/>
  <c r="M2235" i="9"/>
  <c r="M2234" i="9"/>
  <c r="M2233" i="9"/>
  <c r="M2232" i="9"/>
  <c r="M2231" i="9"/>
  <c r="M2230" i="9"/>
  <c r="M2229" i="9"/>
  <c r="M2228" i="9"/>
  <c r="M2227" i="9"/>
  <c r="M2226" i="9"/>
  <c r="M2225" i="9"/>
  <c r="M2224" i="9"/>
  <c r="M2223" i="9"/>
  <c r="M2222" i="9"/>
  <c r="M2221" i="9"/>
  <c r="M2220" i="9"/>
  <c r="M2219" i="9"/>
  <c r="M2218" i="9"/>
  <c r="M2217" i="9"/>
  <c r="M2216" i="9"/>
  <c r="M2215" i="9"/>
  <c r="M2214" i="9"/>
  <c r="M2213" i="9"/>
  <c r="M2212" i="9"/>
  <c r="M2211" i="9"/>
  <c r="M2210" i="9"/>
  <c r="M2209" i="9"/>
  <c r="M2208" i="9"/>
  <c r="M2207" i="9"/>
  <c r="M2206" i="9"/>
  <c r="M2205" i="9"/>
  <c r="M2204" i="9"/>
  <c r="M2203" i="9"/>
  <c r="M2202" i="9"/>
  <c r="M2201" i="9"/>
  <c r="M2200" i="9"/>
  <c r="M2199" i="9"/>
  <c r="M2198" i="9"/>
  <c r="M2197" i="9"/>
  <c r="M2196" i="9"/>
  <c r="M2195" i="9"/>
  <c r="M2194" i="9"/>
  <c r="M2193" i="9"/>
  <c r="M2192" i="9"/>
  <c r="M2191" i="9"/>
  <c r="M2190" i="9"/>
  <c r="M2189" i="9"/>
  <c r="M2188" i="9"/>
  <c r="M2187" i="9"/>
  <c r="M2186" i="9"/>
  <c r="M2185" i="9"/>
  <c r="M2184" i="9"/>
  <c r="M2183" i="9"/>
  <c r="M2182" i="9"/>
  <c r="M2181" i="9"/>
  <c r="M2180" i="9"/>
  <c r="M2179" i="9"/>
  <c r="M2178" i="9"/>
  <c r="M2177" i="9"/>
  <c r="M2176" i="9"/>
  <c r="M2175" i="9"/>
  <c r="M2174" i="9"/>
  <c r="M2173" i="9"/>
  <c r="M2172" i="9"/>
  <c r="M2171" i="9"/>
  <c r="M2170" i="9"/>
  <c r="M2169" i="9"/>
  <c r="M2168" i="9"/>
  <c r="M2167" i="9"/>
  <c r="M2166" i="9"/>
  <c r="M2165" i="9"/>
  <c r="M2164" i="9"/>
  <c r="M2163" i="9"/>
  <c r="M2162" i="9"/>
  <c r="M2161" i="9"/>
  <c r="M2160" i="9"/>
  <c r="M2159" i="9"/>
  <c r="M2158" i="9"/>
  <c r="M2157" i="9"/>
  <c r="M2156" i="9"/>
  <c r="M2155" i="9"/>
  <c r="M2154" i="9"/>
  <c r="M2153" i="9"/>
  <c r="M2152" i="9"/>
  <c r="M2151" i="9"/>
  <c r="M2150" i="9"/>
  <c r="M2149" i="9"/>
  <c r="M2148" i="9"/>
  <c r="M2147" i="9"/>
  <c r="M2146" i="9"/>
  <c r="M2145" i="9"/>
  <c r="M2144" i="9"/>
  <c r="M2143" i="9"/>
  <c r="M2142" i="9"/>
  <c r="M2141" i="9"/>
  <c r="M2140" i="9"/>
  <c r="M2139" i="9"/>
  <c r="M2138" i="9"/>
  <c r="M2137" i="9"/>
  <c r="M2136" i="9"/>
  <c r="M2135" i="9"/>
  <c r="M2134" i="9"/>
  <c r="M2133" i="9"/>
  <c r="M2132" i="9"/>
  <c r="M2131" i="9"/>
  <c r="M2130" i="9"/>
  <c r="M2129" i="9"/>
  <c r="M2128" i="9"/>
  <c r="M2127" i="9"/>
  <c r="M2126" i="9"/>
  <c r="M2125" i="9"/>
  <c r="M2124" i="9"/>
  <c r="M2123" i="9"/>
  <c r="M2122" i="9"/>
  <c r="M2121" i="9"/>
  <c r="M2120" i="9"/>
  <c r="M2119" i="9"/>
  <c r="M2118" i="9"/>
  <c r="M2117" i="9"/>
  <c r="M2116" i="9"/>
  <c r="M2115" i="9"/>
  <c r="M2114" i="9"/>
  <c r="M2113" i="9"/>
  <c r="M2112" i="9"/>
  <c r="M2111" i="9"/>
  <c r="M2110" i="9"/>
  <c r="M2109" i="9"/>
  <c r="M2108" i="9"/>
  <c r="M2107" i="9"/>
  <c r="M2106" i="9"/>
  <c r="M2105" i="9"/>
  <c r="M2104" i="9"/>
  <c r="M2103" i="9"/>
  <c r="M2102" i="9"/>
  <c r="M2101" i="9"/>
  <c r="M2100" i="9"/>
  <c r="M2099" i="9"/>
  <c r="M2098" i="9"/>
  <c r="M2097" i="9"/>
  <c r="M2096" i="9"/>
  <c r="M2095" i="9"/>
  <c r="M2094" i="9"/>
  <c r="M2093" i="9"/>
  <c r="M2092" i="9"/>
  <c r="M2091" i="9"/>
  <c r="M2090" i="9"/>
  <c r="M2089" i="9"/>
  <c r="M2088" i="9"/>
  <c r="M2087" i="9"/>
  <c r="M2086" i="9"/>
  <c r="M2085" i="9"/>
  <c r="M2084" i="9"/>
  <c r="M2083" i="9"/>
  <c r="M2082" i="9"/>
  <c r="M2081" i="9"/>
  <c r="M2080" i="9"/>
  <c r="M2079" i="9"/>
  <c r="M2078" i="9"/>
  <c r="M2077" i="9"/>
  <c r="M2076" i="9"/>
  <c r="M2075" i="9"/>
  <c r="M2074" i="9"/>
  <c r="M2073" i="9"/>
  <c r="M2072" i="9"/>
  <c r="M2071" i="9"/>
  <c r="M2070" i="9"/>
  <c r="M2069" i="9"/>
  <c r="M2068" i="9"/>
  <c r="M2067" i="9"/>
  <c r="M2066" i="9"/>
  <c r="M2065" i="9"/>
  <c r="M2064" i="9"/>
  <c r="M2063" i="9"/>
  <c r="M2062" i="9"/>
  <c r="M2061" i="9"/>
  <c r="M2060" i="9"/>
  <c r="M2059" i="9"/>
  <c r="M2058" i="9"/>
  <c r="M2057" i="9"/>
  <c r="M2056" i="9"/>
  <c r="M2055" i="9"/>
  <c r="M2054" i="9"/>
  <c r="M2053" i="9"/>
  <c r="M2052" i="9"/>
  <c r="M2051" i="9"/>
  <c r="M2050" i="9"/>
  <c r="M2049" i="9"/>
  <c r="M2048" i="9"/>
  <c r="M2047" i="9"/>
  <c r="M2046" i="9"/>
  <c r="M2045" i="9"/>
  <c r="M2044" i="9"/>
  <c r="M2043" i="9"/>
  <c r="M2042" i="9"/>
  <c r="M2041" i="9"/>
  <c r="M2040" i="9"/>
  <c r="M2039" i="9"/>
  <c r="M2038" i="9"/>
  <c r="M2037" i="9"/>
  <c r="M2036" i="9"/>
  <c r="M2035" i="9"/>
  <c r="M2034" i="9"/>
  <c r="M2033" i="9"/>
  <c r="M2032" i="9"/>
  <c r="M2031" i="9"/>
  <c r="M2030" i="9"/>
  <c r="M2029" i="9"/>
  <c r="M2028" i="9"/>
  <c r="M2027" i="9"/>
  <c r="M2026" i="9"/>
  <c r="M2025" i="9"/>
  <c r="M2024" i="9"/>
  <c r="M2023" i="9"/>
  <c r="M2022" i="9"/>
  <c r="M2021" i="9"/>
  <c r="M2020" i="9"/>
  <c r="M2019" i="9"/>
  <c r="M2018" i="9"/>
  <c r="M2017" i="9"/>
  <c r="M2016" i="9"/>
  <c r="M2015" i="9"/>
  <c r="M2014" i="9"/>
  <c r="M2013" i="9"/>
  <c r="M2012" i="9"/>
  <c r="M2011" i="9"/>
  <c r="M2010" i="9"/>
  <c r="M2009" i="9"/>
  <c r="M2008" i="9"/>
  <c r="M2007" i="9"/>
  <c r="M2006" i="9"/>
  <c r="M2005" i="9"/>
  <c r="M2004" i="9"/>
  <c r="M2003" i="9"/>
  <c r="M2002" i="9"/>
  <c r="M2001" i="9"/>
  <c r="M2000" i="9"/>
  <c r="M1999" i="9"/>
  <c r="M1998" i="9"/>
  <c r="M1997" i="9"/>
  <c r="M1996" i="9"/>
  <c r="M1995" i="9"/>
  <c r="M1994" i="9"/>
  <c r="M1993" i="9"/>
  <c r="M1992" i="9"/>
  <c r="M1991" i="9"/>
  <c r="M1990" i="9"/>
  <c r="M1989" i="9"/>
  <c r="M1988" i="9"/>
  <c r="M1987" i="9"/>
  <c r="M1986" i="9"/>
  <c r="M1985" i="9"/>
  <c r="M1984" i="9"/>
  <c r="M1983" i="9"/>
  <c r="M1982" i="9"/>
  <c r="M1981" i="9"/>
  <c r="M1980" i="9"/>
  <c r="M1979" i="9"/>
  <c r="M1978" i="9"/>
  <c r="M1977" i="9"/>
  <c r="M1976" i="9"/>
  <c r="M1975" i="9"/>
  <c r="M1974" i="9"/>
  <c r="M1973" i="9"/>
  <c r="M1972" i="9"/>
  <c r="M1971" i="9"/>
  <c r="M1970" i="9"/>
  <c r="M1969" i="9"/>
  <c r="M1968" i="9"/>
  <c r="M1967" i="9"/>
  <c r="M1966" i="9"/>
  <c r="M1965" i="9"/>
  <c r="M1964" i="9"/>
  <c r="M1963" i="9"/>
  <c r="M1962" i="9"/>
  <c r="M1961" i="9"/>
  <c r="M1960" i="9"/>
  <c r="M1959" i="9"/>
  <c r="M1958" i="9"/>
  <c r="M1957" i="9"/>
  <c r="M1956" i="9"/>
  <c r="M1955" i="9"/>
  <c r="M1954" i="9"/>
  <c r="M1953" i="9"/>
  <c r="M1952" i="9"/>
  <c r="M1951" i="9"/>
  <c r="M1950" i="9"/>
  <c r="M1949" i="9"/>
  <c r="M1948" i="9"/>
  <c r="M1947" i="9"/>
  <c r="M1946" i="9"/>
  <c r="M1945" i="9"/>
  <c r="M1944" i="9"/>
  <c r="M1943" i="9"/>
  <c r="M1942" i="9"/>
  <c r="M1941" i="9"/>
  <c r="M1940" i="9"/>
  <c r="M1939" i="9"/>
  <c r="M1938" i="9"/>
  <c r="M1937" i="9"/>
  <c r="M1936" i="9"/>
  <c r="M1935" i="9"/>
  <c r="M1934" i="9"/>
  <c r="M1933" i="9"/>
  <c r="M1932" i="9"/>
  <c r="M1931" i="9"/>
  <c r="M1930" i="9"/>
  <c r="M1929" i="9"/>
  <c r="M1928" i="9"/>
  <c r="M1927" i="9"/>
  <c r="M1926" i="9"/>
  <c r="M1925" i="9"/>
  <c r="M1924" i="9"/>
  <c r="M1923" i="9"/>
  <c r="M1922" i="9"/>
  <c r="M1921" i="9"/>
  <c r="M1920" i="9"/>
  <c r="M1919" i="9"/>
  <c r="M1918" i="9"/>
  <c r="M1917" i="9"/>
  <c r="M1916" i="9"/>
  <c r="M1915" i="9"/>
  <c r="M1914" i="9"/>
  <c r="M1913" i="9"/>
  <c r="M1912" i="9"/>
  <c r="M1911" i="9"/>
  <c r="M1910" i="9"/>
  <c r="M1909" i="9"/>
  <c r="M1908" i="9"/>
  <c r="M1907" i="9"/>
  <c r="M1906" i="9"/>
  <c r="M1905" i="9"/>
  <c r="M1904" i="9"/>
  <c r="M1903" i="9"/>
  <c r="M1902" i="9"/>
  <c r="M1901" i="9"/>
  <c r="M1900" i="9"/>
  <c r="M1899" i="9"/>
  <c r="M1898" i="9"/>
  <c r="M1897" i="9"/>
  <c r="M1896" i="9"/>
  <c r="M1895" i="9"/>
  <c r="M1894" i="9"/>
  <c r="M1893" i="9"/>
  <c r="M1892" i="9"/>
  <c r="M1891" i="9"/>
  <c r="M1890" i="9"/>
  <c r="M1889" i="9"/>
  <c r="M1888" i="9"/>
  <c r="M1887" i="9"/>
  <c r="M1886" i="9"/>
  <c r="M1885" i="9"/>
  <c r="M1884" i="9"/>
  <c r="M1883" i="9"/>
  <c r="M1882" i="9"/>
  <c r="M1881" i="9"/>
  <c r="M1880" i="9"/>
  <c r="M1879" i="9"/>
  <c r="M1878" i="9"/>
  <c r="M1877" i="9"/>
  <c r="M1876" i="9"/>
  <c r="M1875" i="9"/>
  <c r="M1874" i="9"/>
  <c r="M1873" i="9"/>
  <c r="M1872" i="9"/>
  <c r="M1871" i="9"/>
  <c r="M1870" i="9"/>
  <c r="M1869" i="9"/>
  <c r="M1868" i="9"/>
  <c r="M1867" i="9"/>
  <c r="M1866" i="9"/>
  <c r="M1865" i="9"/>
  <c r="M1864" i="9"/>
  <c r="M1863" i="9"/>
  <c r="M1862" i="9"/>
  <c r="M1861" i="9"/>
  <c r="M1860" i="9"/>
  <c r="M1859" i="9"/>
  <c r="M1858" i="9"/>
  <c r="M1857" i="9"/>
  <c r="M1856" i="9"/>
  <c r="M1855" i="9"/>
  <c r="M1854" i="9"/>
  <c r="M1853" i="9"/>
  <c r="M1852" i="9"/>
  <c r="M1851" i="9"/>
  <c r="M1850" i="9"/>
  <c r="M1849" i="9"/>
  <c r="M1848" i="9"/>
  <c r="M1847" i="9"/>
  <c r="M1846" i="9"/>
  <c r="M1845" i="9"/>
  <c r="M1844" i="9"/>
  <c r="M1843" i="9"/>
  <c r="M1842" i="9"/>
  <c r="M1841" i="9"/>
  <c r="M1840" i="9"/>
  <c r="M1839" i="9"/>
  <c r="M1838" i="9"/>
  <c r="M1837" i="9"/>
  <c r="M1836" i="9"/>
  <c r="M1835" i="9"/>
  <c r="M1834" i="9"/>
  <c r="M1833" i="9"/>
  <c r="M1832" i="9"/>
  <c r="M1831" i="9"/>
  <c r="M1830" i="9"/>
  <c r="M1829" i="9"/>
  <c r="M1828" i="9"/>
  <c r="M1827" i="9"/>
  <c r="M1826" i="9"/>
  <c r="M1825" i="9"/>
  <c r="M1824" i="9"/>
  <c r="M1823" i="9"/>
  <c r="M1822" i="9"/>
  <c r="M1821" i="9"/>
  <c r="M1820" i="9"/>
  <c r="M1819" i="9"/>
  <c r="M1818" i="9"/>
  <c r="M1817" i="9"/>
  <c r="M1816" i="9"/>
  <c r="M1815" i="9"/>
  <c r="M1814" i="9"/>
  <c r="M1813" i="9"/>
  <c r="M1812" i="9"/>
  <c r="M1811" i="9"/>
  <c r="M1810" i="9"/>
  <c r="M1809" i="9"/>
  <c r="M1808" i="9"/>
  <c r="M1807" i="9"/>
  <c r="M1806" i="9"/>
  <c r="M1805" i="9"/>
  <c r="M1804" i="9"/>
  <c r="M1803" i="9"/>
  <c r="M1802" i="9"/>
  <c r="M1801" i="9"/>
  <c r="M1800" i="9"/>
  <c r="M1799" i="9"/>
  <c r="M1798" i="9"/>
  <c r="M1797" i="9"/>
  <c r="M1796" i="9"/>
  <c r="M1795" i="9"/>
  <c r="M1794" i="9"/>
  <c r="M1793" i="9"/>
  <c r="M1792" i="9"/>
  <c r="M1791" i="9"/>
  <c r="M1790" i="9"/>
  <c r="M1789" i="9"/>
  <c r="M1788" i="9"/>
  <c r="M1787" i="9"/>
  <c r="M1786" i="9"/>
  <c r="M1785" i="9"/>
  <c r="M1784" i="9"/>
  <c r="M1783" i="9"/>
  <c r="M1782" i="9"/>
  <c r="M1781" i="9"/>
  <c r="M1780" i="9"/>
  <c r="M1779" i="9"/>
  <c r="M1778" i="9"/>
  <c r="M1777" i="9"/>
  <c r="M1776" i="9"/>
  <c r="M1775" i="9"/>
  <c r="M1774" i="9"/>
  <c r="M1773" i="9"/>
  <c r="M1772" i="9"/>
  <c r="M1771" i="9"/>
  <c r="M1770" i="9"/>
  <c r="M1769" i="9"/>
  <c r="M1768" i="9"/>
  <c r="M1767" i="9"/>
  <c r="M1766" i="9"/>
  <c r="M1765" i="9"/>
  <c r="M1764" i="9"/>
  <c r="M1763" i="9"/>
  <c r="M1762" i="9"/>
  <c r="M1761" i="9"/>
  <c r="M1760" i="9"/>
  <c r="M1759" i="9"/>
  <c r="M1758" i="9"/>
  <c r="M1757" i="9"/>
  <c r="M1756" i="9"/>
  <c r="M1755" i="9"/>
  <c r="M1754" i="9"/>
  <c r="M1753" i="9"/>
  <c r="M1752" i="9"/>
  <c r="M1751" i="9"/>
  <c r="M1750" i="9"/>
  <c r="M1749" i="9"/>
  <c r="M1748" i="9"/>
  <c r="M1747" i="9"/>
  <c r="M1746" i="9"/>
  <c r="M1745" i="9"/>
  <c r="M1744" i="9"/>
  <c r="M1743" i="9"/>
  <c r="M1742" i="9"/>
  <c r="M1741" i="9"/>
  <c r="M1740" i="9"/>
  <c r="M1739" i="9"/>
  <c r="M1738" i="9"/>
  <c r="M1737" i="9"/>
  <c r="M1736" i="9"/>
  <c r="M1735" i="9"/>
  <c r="M1734" i="9"/>
  <c r="M1733" i="9"/>
  <c r="M1732" i="9"/>
  <c r="M1731" i="9"/>
  <c r="M1730" i="9"/>
  <c r="M1729" i="9"/>
  <c r="M1728" i="9"/>
  <c r="M1727" i="9"/>
  <c r="M1726" i="9"/>
  <c r="M1725" i="9"/>
  <c r="M1724" i="9"/>
  <c r="M1723" i="9"/>
  <c r="M1722" i="9"/>
  <c r="M1721" i="9"/>
  <c r="M1720" i="9"/>
  <c r="M1719" i="9"/>
  <c r="M1718" i="9"/>
  <c r="M1717" i="9"/>
  <c r="M1716" i="9"/>
  <c r="M1715" i="9"/>
  <c r="M1714" i="9"/>
  <c r="M1713" i="9"/>
  <c r="M1712" i="9"/>
  <c r="M1711" i="9"/>
  <c r="M1710" i="9"/>
  <c r="M1709" i="9"/>
  <c r="M1708" i="9"/>
  <c r="M1707" i="9"/>
  <c r="M1706" i="9"/>
  <c r="M1705" i="9"/>
  <c r="M1704" i="9"/>
  <c r="M1703" i="9"/>
  <c r="M1702" i="9"/>
  <c r="M1701" i="9"/>
  <c r="M1700" i="9"/>
  <c r="M1699" i="9"/>
  <c r="M1698" i="9"/>
  <c r="M1697" i="9"/>
  <c r="M1696" i="9"/>
  <c r="M1695" i="9"/>
  <c r="M1694" i="9"/>
  <c r="M1693" i="9"/>
  <c r="M1692" i="9"/>
  <c r="M1691" i="9"/>
  <c r="M1690" i="9"/>
  <c r="M1689" i="9"/>
  <c r="M1688" i="9"/>
  <c r="M1687" i="9"/>
  <c r="M1686" i="9"/>
  <c r="M1685" i="9"/>
  <c r="M1684" i="9"/>
  <c r="M1683" i="9"/>
  <c r="M1682" i="9"/>
  <c r="M1681" i="9"/>
  <c r="M1680" i="9"/>
  <c r="M1679" i="9"/>
  <c r="M1678" i="9"/>
  <c r="M1677" i="9"/>
  <c r="M1676" i="9"/>
  <c r="M1675" i="9"/>
  <c r="M1674" i="9"/>
  <c r="M1673" i="9"/>
  <c r="M1672" i="9"/>
  <c r="M1671" i="9"/>
  <c r="M1670" i="9"/>
  <c r="M1669" i="9"/>
  <c r="M1668" i="9"/>
  <c r="M1667" i="9"/>
  <c r="M1666" i="9"/>
  <c r="M1665" i="9"/>
  <c r="M1664" i="9"/>
  <c r="M1663" i="9"/>
  <c r="M1662" i="9"/>
  <c r="M1661" i="9"/>
  <c r="M1660" i="9"/>
  <c r="M1659" i="9"/>
  <c r="M1658" i="9"/>
  <c r="M1657" i="9"/>
  <c r="M1656" i="9"/>
  <c r="M1655" i="9"/>
  <c r="M1654" i="9"/>
  <c r="M1653" i="9"/>
  <c r="M1652" i="9"/>
  <c r="M1651" i="9"/>
  <c r="M1650" i="9"/>
  <c r="M1649" i="9"/>
  <c r="M1648" i="9"/>
  <c r="M1647" i="9"/>
  <c r="M1646" i="9"/>
  <c r="M1645" i="9"/>
  <c r="M1644" i="9"/>
  <c r="M1643" i="9"/>
  <c r="M1642" i="9"/>
  <c r="M1641" i="9"/>
  <c r="M1640" i="9"/>
  <c r="M1639" i="9"/>
  <c r="M1638" i="9"/>
  <c r="M1637" i="9"/>
  <c r="M1636" i="9"/>
  <c r="M1635" i="9"/>
  <c r="M1634" i="9"/>
  <c r="M1633" i="9"/>
  <c r="M1632" i="9"/>
  <c r="M1631" i="9"/>
  <c r="M1630" i="9"/>
  <c r="M1629" i="9"/>
  <c r="M1628" i="9"/>
  <c r="M1627" i="9"/>
  <c r="M1626" i="9"/>
  <c r="M1625" i="9"/>
  <c r="M1624" i="9"/>
  <c r="M1623" i="9"/>
  <c r="M1622" i="9"/>
  <c r="M1621" i="9"/>
  <c r="M1620" i="9"/>
  <c r="M1619" i="9"/>
  <c r="M1618" i="9"/>
  <c r="M1617" i="9"/>
  <c r="M1616" i="9"/>
  <c r="M1615" i="9"/>
  <c r="M1614" i="9"/>
  <c r="M1613" i="9"/>
  <c r="M1612" i="9"/>
  <c r="M1611" i="9"/>
  <c r="M1610" i="9"/>
  <c r="M1609" i="9"/>
  <c r="M1608" i="9"/>
  <c r="M1607" i="9"/>
  <c r="M1606" i="9"/>
  <c r="M1605" i="9"/>
  <c r="M1604" i="9"/>
  <c r="M1603" i="9"/>
  <c r="M1602" i="9"/>
  <c r="M1601" i="9"/>
  <c r="M1600" i="9"/>
  <c r="M1599" i="9"/>
  <c r="M1598" i="9"/>
  <c r="M1597" i="9"/>
  <c r="M1596" i="9"/>
  <c r="M1595" i="9"/>
  <c r="M1594" i="9"/>
  <c r="M1593" i="9"/>
  <c r="M1592" i="9"/>
  <c r="M1591" i="9"/>
  <c r="M1590" i="9"/>
  <c r="M1589" i="9"/>
  <c r="M1588" i="9"/>
  <c r="M1587" i="9"/>
  <c r="M1586" i="9"/>
  <c r="M1585" i="9"/>
  <c r="M1584" i="9"/>
  <c r="M1583" i="9"/>
  <c r="M1582" i="9"/>
  <c r="M1581" i="9"/>
  <c r="M1580" i="9"/>
  <c r="M1579" i="9"/>
  <c r="M1578" i="9"/>
  <c r="M1577" i="9"/>
  <c r="M1576" i="9"/>
  <c r="M1575" i="9"/>
  <c r="M1574" i="9"/>
  <c r="M1573" i="9"/>
  <c r="M1572" i="9"/>
  <c r="M1571" i="9"/>
  <c r="M1570" i="9"/>
  <c r="M1569" i="9"/>
  <c r="M1568" i="9"/>
  <c r="M1567" i="9"/>
  <c r="M1566" i="9"/>
  <c r="M1565" i="9"/>
  <c r="M1564" i="9"/>
  <c r="M1563" i="9"/>
  <c r="M1562" i="9"/>
  <c r="M1561" i="9"/>
  <c r="M1560" i="9"/>
  <c r="M1559" i="9"/>
  <c r="M1558" i="9"/>
  <c r="M1557" i="9"/>
  <c r="M1556" i="9"/>
  <c r="M1555" i="9"/>
  <c r="M1554" i="9"/>
  <c r="M1553" i="9"/>
  <c r="M1552" i="9"/>
  <c r="M1551" i="9"/>
  <c r="M1550" i="9"/>
  <c r="M1549" i="9"/>
  <c r="M1548" i="9"/>
  <c r="M1547" i="9"/>
  <c r="M1546" i="9"/>
  <c r="M1545" i="9"/>
  <c r="M1544" i="9"/>
  <c r="M1543" i="9"/>
  <c r="M1542" i="9"/>
  <c r="M1541" i="9"/>
  <c r="M1540" i="9"/>
  <c r="M1539" i="9"/>
  <c r="M1538" i="9"/>
  <c r="M1537" i="9"/>
  <c r="M1536" i="9"/>
  <c r="M1535" i="9"/>
  <c r="M1534" i="9"/>
  <c r="M1533" i="9"/>
  <c r="M1532" i="9"/>
  <c r="M1531" i="9"/>
  <c r="M1530" i="9"/>
  <c r="M1529" i="9"/>
  <c r="M1528" i="9"/>
  <c r="M1527" i="9"/>
  <c r="M1526" i="9"/>
  <c r="M1525" i="9"/>
  <c r="M1524" i="9"/>
  <c r="M1523" i="9"/>
  <c r="M1522" i="9"/>
  <c r="M1521" i="9"/>
  <c r="M1520" i="9"/>
  <c r="M1519" i="9"/>
  <c r="M1518" i="9"/>
  <c r="M1517" i="9"/>
  <c r="M1516" i="9"/>
  <c r="M1515" i="9"/>
  <c r="M1514" i="9"/>
  <c r="M1513" i="9"/>
  <c r="M1512" i="9"/>
  <c r="M1511" i="9"/>
  <c r="M1510" i="9"/>
  <c r="M1509" i="9"/>
  <c r="M1508" i="9"/>
  <c r="M1507" i="9"/>
  <c r="M1506" i="9"/>
  <c r="M1505" i="9"/>
  <c r="M1504" i="9"/>
  <c r="M1503" i="9"/>
  <c r="M1502" i="9"/>
  <c r="M1501" i="9"/>
  <c r="M1500" i="9"/>
  <c r="M1499" i="9"/>
  <c r="M1498" i="9"/>
  <c r="M1497" i="9"/>
  <c r="M1496" i="9"/>
  <c r="M1495" i="9"/>
  <c r="M1494" i="9"/>
  <c r="M1493" i="9"/>
  <c r="M1492" i="9"/>
  <c r="M1491" i="9"/>
  <c r="M1490" i="9"/>
  <c r="M1489" i="9"/>
  <c r="M1488" i="9"/>
  <c r="M1487" i="9"/>
  <c r="M1486" i="9"/>
  <c r="M1485" i="9"/>
  <c r="M1484" i="9"/>
  <c r="M1483" i="9"/>
  <c r="M1482" i="9"/>
  <c r="M1481" i="9"/>
  <c r="M1480" i="9"/>
  <c r="M1479" i="9"/>
  <c r="M1478" i="9"/>
  <c r="M1477" i="9"/>
  <c r="M1476" i="9"/>
  <c r="M1475" i="9"/>
  <c r="M1474" i="9"/>
  <c r="M1473" i="9"/>
  <c r="M1472" i="9"/>
  <c r="M1471" i="9"/>
  <c r="M1470" i="9"/>
  <c r="M1469" i="9"/>
  <c r="M1468" i="9"/>
  <c r="M1467" i="9"/>
  <c r="M1466" i="9"/>
  <c r="M1465" i="9"/>
  <c r="M1464" i="9"/>
  <c r="M1463" i="9"/>
  <c r="M1462" i="9"/>
  <c r="M1461" i="9"/>
  <c r="M1460" i="9"/>
  <c r="M1459" i="9"/>
  <c r="M1458" i="9"/>
  <c r="M1457" i="9"/>
  <c r="M1456" i="9"/>
  <c r="M1455" i="9"/>
  <c r="M1454" i="9"/>
  <c r="M1453" i="9"/>
  <c r="M1452" i="9"/>
  <c r="M1451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M1364" i="9"/>
  <c r="M1363" i="9"/>
  <c r="M1362" i="9"/>
  <c r="M1361" i="9"/>
  <c r="M1360" i="9"/>
  <c r="M1359" i="9"/>
  <c r="M1358" i="9"/>
  <c r="M1357" i="9"/>
  <c r="M1356" i="9"/>
  <c r="M1355" i="9"/>
  <c r="M1354" i="9"/>
  <c r="M1353" i="9"/>
  <c r="M1352" i="9"/>
  <c r="M1351" i="9"/>
  <c r="M1350" i="9"/>
  <c r="M1349" i="9"/>
  <c r="M1348" i="9"/>
  <c r="M1347" i="9"/>
  <c r="M1346" i="9"/>
  <c r="M1345" i="9"/>
  <c r="M1344" i="9"/>
  <c r="M1343" i="9"/>
  <c r="M1342" i="9"/>
  <c r="M1341" i="9"/>
  <c r="M1340" i="9"/>
  <c r="M1339" i="9"/>
  <c r="M1338" i="9"/>
  <c r="M1337" i="9"/>
  <c r="M1336" i="9"/>
  <c r="M1335" i="9"/>
  <c r="M1334" i="9"/>
  <c r="M1333" i="9"/>
  <c r="M1332" i="9"/>
  <c r="M1331" i="9"/>
  <c r="M1330" i="9"/>
  <c r="M1329" i="9"/>
  <c r="M1328" i="9"/>
  <c r="M1327" i="9"/>
  <c r="M1326" i="9"/>
  <c r="M1325" i="9"/>
  <c r="M1324" i="9"/>
  <c r="M1323" i="9"/>
  <c r="M1322" i="9"/>
  <c r="M1321" i="9"/>
  <c r="M1320" i="9"/>
  <c r="M1319" i="9"/>
  <c r="M1318" i="9"/>
  <c r="M1317" i="9"/>
  <c r="M1316" i="9"/>
  <c r="M1315" i="9"/>
  <c r="M1314" i="9"/>
  <c r="M1313" i="9"/>
  <c r="M1312" i="9"/>
  <c r="M1311" i="9"/>
  <c r="M1310" i="9"/>
  <c r="M1309" i="9"/>
  <c r="M1308" i="9"/>
  <c r="M1307" i="9"/>
  <c r="M1306" i="9"/>
  <c r="M1305" i="9"/>
  <c r="M1304" i="9"/>
  <c r="M1303" i="9"/>
  <c r="M1302" i="9"/>
  <c r="M1301" i="9"/>
  <c r="M1300" i="9"/>
  <c r="M1299" i="9"/>
  <c r="M1298" i="9"/>
  <c r="M1297" i="9"/>
  <c r="M1296" i="9"/>
  <c r="M1295" i="9"/>
  <c r="M1294" i="9"/>
  <c r="M1293" i="9"/>
  <c r="M1292" i="9"/>
  <c r="M1291" i="9"/>
  <c r="M1290" i="9"/>
  <c r="M1289" i="9"/>
  <c r="M1288" i="9"/>
  <c r="M1287" i="9"/>
  <c r="M1286" i="9"/>
  <c r="M1285" i="9"/>
  <c r="M1284" i="9"/>
  <c r="M1283" i="9"/>
  <c r="M1282" i="9"/>
  <c r="M1281" i="9"/>
  <c r="M1280" i="9"/>
  <c r="M1279" i="9"/>
  <c r="M1278" i="9"/>
  <c r="M1277" i="9"/>
  <c r="M1276" i="9"/>
  <c r="M1275" i="9"/>
  <c r="M1274" i="9"/>
  <c r="M1273" i="9"/>
  <c r="M1272" i="9"/>
  <c r="M1271" i="9"/>
  <c r="M1270" i="9"/>
  <c r="M1269" i="9"/>
  <c r="M1268" i="9"/>
  <c r="M1267" i="9"/>
  <c r="M1266" i="9"/>
  <c r="M1265" i="9"/>
  <c r="M1264" i="9"/>
  <c r="M1263" i="9"/>
  <c r="M1262" i="9"/>
  <c r="M1261" i="9"/>
  <c r="M1260" i="9"/>
  <c r="M1259" i="9"/>
  <c r="M1258" i="9"/>
  <c r="M1257" i="9"/>
  <c r="M1256" i="9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31" i="9"/>
  <c r="M1130" i="9"/>
  <c r="M1129" i="9"/>
  <c r="M1128" i="9"/>
  <c r="M1127" i="9"/>
  <c r="M1126" i="9"/>
  <c r="M1125" i="9"/>
  <c r="M1124" i="9"/>
  <c r="M1123" i="9"/>
  <c r="M1122" i="9"/>
  <c r="M1121" i="9"/>
  <c r="M1120" i="9"/>
  <c r="M1119" i="9"/>
  <c r="M1118" i="9"/>
  <c r="M1117" i="9"/>
  <c r="M1116" i="9"/>
  <c r="M1115" i="9"/>
  <c r="M1114" i="9"/>
  <c r="M1113" i="9"/>
  <c r="M1112" i="9"/>
  <c r="M1111" i="9"/>
  <c r="M1110" i="9"/>
  <c r="M1109" i="9"/>
  <c r="M1108" i="9"/>
  <c r="M1107" i="9"/>
  <c r="M1106" i="9"/>
  <c r="M1105" i="9"/>
  <c r="M1104" i="9"/>
  <c r="M1103" i="9"/>
  <c r="M1102" i="9"/>
  <c r="M1101" i="9"/>
  <c r="M1100" i="9"/>
  <c r="M1099" i="9"/>
  <c r="M1098" i="9"/>
  <c r="M1097" i="9"/>
  <c r="M1096" i="9"/>
  <c r="M1095" i="9"/>
  <c r="M1094" i="9"/>
  <c r="M1093" i="9"/>
  <c r="M1092" i="9"/>
  <c r="M1091" i="9"/>
  <c r="M1090" i="9"/>
  <c r="M1089" i="9"/>
  <c r="M1088" i="9"/>
  <c r="M1087" i="9"/>
  <c r="M1086" i="9"/>
  <c r="M1085" i="9"/>
  <c r="M1084" i="9"/>
  <c r="M1083" i="9"/>
  <c r="M1082" i="9"/>
  <c r="M1081" i="9"/>
  <c r="M1080" i="9"/>
  <c r="M1079" i="9"/>
  <c r="M1078" i="9"/>
  <c r="M1077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M970" i="9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868" i="9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F4" i="10"/>
  <c r="B74" i="15"/>
  <c r="D4" i="10"/>
  <c r="E71" i="15"/>
  <c r="B4" i="10"/>
  <c r="B71" i="15"/>
  <c r="L5" i="7"/>
  <c r="L42" i="7"/>
  <c r="L56" i="7"/>
  <c r="L82" i="7"/>
  <c r="L4092" i="7"/>
  <c r="L4091" i="7"/>
  <c r="L4090" i="7"/>
  <c r="L4089" i="7"/>
  <c r="L4088" i="7"/>
  <c r="L4087" i="7"/>
  <c r="L4086" i="7"/>
  <c r="L4085" i="7"/>
  <c r="L4084" i="7"/>
  <c r="L4083" i="7"/>
  <c r="L4082" i="7"/>
  <c r="L4081" i="7"/>
  <c r="L4080" i="7"/>
  <c r="L4079" i="7"/>
  <c r="L4078" i="7"/>
  <c r="L4077" i="7"/>
  <c r="L4076" i="7"/>
  <c r="L4075" i="7"/>
  <c r="L4074" i="7"/>
  <c r="L4073" i="7"/>
  <c r="L4072" i="7"/>
  <c r="L4071" i="7"/>
  <c r="L4070" i="7"/>
  <c r="L4069" i="7"/>
  <c r="L4068" i="7"/>
  <c r="L4067" i="7"/>
  <c r="L4066" i="7"/>
  <c r="L4065" i="7"/>
  <c r="L4064" i="7"/>
  <c r="L4063" i="7"/>
  <c r="L4062" i="7"/>
  <c r="L4061" i="7"/>
  <c r="L4060" i="7"/>
  <c r="L4059" i="7"/>
  <c r="L4058" i="7"/>
  <c r="L4057" i="7"/>
  <c r="L4056" i="7"/>
  <c r="L4055" i="7"/>
  <c r="L4054" i="7"/>
  <c r="L4053" i="7"/>
  <c r="L4052" i="7"/>
  <c r="L4051" i="7"/>
  <c r="L4050" i="7"/>
  <c r="L4049" i="7"/>
  <c r="L4048" i="7"/>
  <c r="L4047" i="7"/>
  <c r="L4046" i="7"/>
  <c r="L4045" i="7"/>
  <c r="L4044" i="7"/>
  <c r="L4043" i="7"/>
  <c r="L4042" i="7"/>
  <c r="L4041" i="7"/>
  <c r="L4040" i="7"/>
  <c r="L4039" i="7"/>
  <c r="L4038" i="7"/>
  <c r="L4037" i="7"/>
  <c r="L4036" i="7"/>
  <c r="L4035" i="7"/>
  <c r="L4034" i="7"/>
  <c r="L4033" i="7"/>
  <c r="L4032" i="7"/>
  <c r="L4031" i="7"/>
  <c r="L4030" i="7"/>
  <c r="L4029" i="7"/>
  <c r="L4028" i="7"/>
  <c r="L4027" i="7"/>
  <c r="L4026" i="7"/>
  <c r="L4025" i="7"/>
  <c r="L4024" i="7"/>
  <c r="L4023" i="7"/>
  <c r="L4022" i="7"/>
  <c r="L4021" i="7"/>
  <c r="L4020" i="7"/>
  <c r="L4019" i="7"/>
  <c r="L4018" i="7"/>
  <c r="L4017" i="7"/>
  <c r="L4016" i="7"/>
  <c r="L4015" i="7"/>
  <c r="L4014" i="7"/>
  <c r="L4013" i="7"/>
  <c r="L4012" i="7"/>
  <c r="L4011" i="7"/>
  <c r="L4010" i="7"/>
  <c r="L4009" i="7"/>
  <c r="L4008" i="7"/>
  <c r="L4007" i="7"/>
  <c r="L4006" i="7"/>
  <c r="L4005" i="7"/>
  <c r="L4004" i="7"/>
  <c r="L4003" i="7"/>
  <c r="L4002" i="7"/>
  <c r="L4001" i="7"/>
  <c r="L4000" i="7"/>
  <c r="L3999" i="7"/>
  <c r="L3998" i="7"/>
  <c r="L3997" i="7"/>
  <c r="L3996" i="7"/>
  <c r="L3995" i="7"/>
  <c r="L3994" i="7"/>
  <c r="L3993" i="7"/>
  <c r="L3992" i="7"/>
  <c r="L3991" i="7"/>
  <c r="L3990" i="7"/>
  <c r="L3989" i="7"/>
  <c r="L3988" i="7"/>
  <c r="L3987" i="7"/>
  <c r="L3986" i="7"/>
  <c r="L3985" i="7"/>
  <c r="L3984" i="7"/>
  <c r="L3983" i="7"/>
  <c r="L3982" i="7"/>
  <c r="L3981" i="7"/>
  <c r="L3980" i="7"/>
  <c r="L3979" i="7"/>
  <c r="L3978" i="7"/>
  <c r="L3977" i="7"/>
  <c r="L3976" i="7"/>
  <c r="L3975" i="7"/>
  <c r="L3974" i="7"/>
  <c r="L3973" i="7"/>
  <c r="L3972" i="7"/>
  <c r="L3971" i="7"/>
  <c r="L3970" i="7"/>
  <c r="L3969" i="7"/>
  <c r="L3968" i="7"/>
  <c r="L3967" i="7"/>
  <c r="L3966" i="7"/>
  <c r="L3965" i="7"/>
  <c r="L3964" i="7"/>
  <c r="L3963" i="7"/>
  <c r="L3962" i="7"/>
  <c r="L3961" i="7"/>
  <c r="L3960" i="7"/>
  <c r="L3959" i="7"/>
  <c r="L3958" i="7"/>
  <c r="L3957" i="7"/>
  <c r="L3956" i="7"/>
  <c r="L3955" i="7"/>
  <c r="L3954" i="7"/>
  <c r="L3953" i="7"/>
  <c r="L3952" i="7"/>
  <c r="L3951" i="7"/>
  <c r="L3950" i="7"/>
  <c r="L3949" i="7"/>
  <c r="L3948" i="7"/>
  <c r="L3947" i="7"/>
  <c r="L3946" i="7"/>
  <c r="L3945" i="7"/>
  <c r="L3944" i="7"/>
  <c r="L3943" i="7"/>
  <c r="L3942" i="7"/>
  <c r="L3941" i="7"/>
  <c r="L3940" i="7"/>
  <c r="L3939" i="7"/>
  <c r="L3938" i="7"/>
  <c r="L3937" i="7"/>
  <c r="L3936" i="7"/>
  <c r="L3935" i="7"/>
  <c r="L3934" i="7"/>
  <c r="L3933" i="7"/>
  <c r="L3932" i="7"/>
  <c r="L3931" i="7"/>
  <c r="L3930" i="7"/>
  <c r="L3929" i="7"/>
  <c r="L3928" i="7"/>
  <c r="L3927" i="7"/>
  <c r="L3926" i="7"/>
  <c r="L3925" i="7"/>
  <c r="L3924" i="7"/>
  <c r="L3923" i="7"/>
  <c r="L3922" i="7"/>
  <c r="L3921" i="7"/>
  <c r="L3920" i="7"/>
  <c r="L3919" i="7"/>
  <c r="L3918" i="7"/>
  <c r="L3917" i="7"/>
  <c r="L3916" i="7"/>
  <c r="L3915" i="7"/>
  <c r="L3914" i="7"/>
  <c r="L3913" i="7"/>
  <c r="L3912" i="7"/>
  <c r="L3911" i="7"/>
  <c r="L3910" i="7"/>
  <c r="L3909" i="7"/>
  <c r="L3908" i="7"/>
  <c r="L3907" i="7"/>
  <c r="L3906" i="7"/>
  <c r="L3905" i="7"/>
  <c r="L3904" i="7"/>
  <c r="L3903" i="7"/>
  <c r="L3902" i="7"/>
  <c r="L3901" i="7"/>
  <c r="L3900" i="7"/>
  <c r="L3899" i="7"/>
  <c r="L3898" i="7"/>
  <c r="L3897" i="7"/>
  <c r="L3896" i="7"/>
  <c r="L3895" i="7"/>
  <c r="L3894" i="7"/>
  <c r="L3893" i="7"/>
  <c r="L3892" i="7"/>
  <c r="L3891" i="7"/>
  <c r="L3890" i="7"/>
  <c r="L3889" i="7"/>
  <c r="L3888" i="7"/>
  <c r="L3887" i="7"/>
  <c r="L3886" i="7"/>
  <c r="L3885" i="7"/>
  <c r="L3884" i="7"/>
  <c r="L3883" i="7"/>
  <c r="L3882" i="7"/>
  <c r="L3881" i="7"/>
  <c r="L3880" i="7"/>
  <c r="L3879" i="7"/>
  <c r="L3878" i="7"/>
  <c r="L3877" i="7"/>
  <c r="L3876" i="7"/>
  <c r="L3875" i="7"/>
  <c r="L3874" i="7"/>
  <c r="L3873" i="7"/>
  <c r="L3872" i="7"/>
  <c r="L3871" i="7"/>
  <c r="L3870" i="7"/>
  <c r="L3869" i="7"/>
  <c r="L3868" i="7"/>
  <c r="L3867" i="7"/>
  <c r="L3866" i="7"/>
  <c r="L3865" i="7"/>
  <c r="L3864" i="7"/>
  <c r="L3863" i="7"/>
  <c r="L3862" i="7"/>
  <c r="L3861" i="7"/>
  <c r="L3860" i="7"/>
  <c r="L3859" i="7"/>
  <c r="L3858" i="7"/>
  <c r="L3857" i="7"/>
  <c r="L3856" i="7"/>
  <c r="L3855" i="7"/>
  <c r="L3854" i="7"/>
  <c r="L3853" i="7"/>
  <c r="L3852" i="7"/>
  <c r="L3851" i="7"/>
  <c r="L3850" i="7"/>
  <c r="L3849" i="7"/>
  <c r="L3848" i="7"/>
  <c r="L3847" i="7"/>
  <c r="L3846" i="7"/>
  <c r="L3845" i="7"/>
  <c r="L3844" i="7"/>
  <c r="L3843" i="7"/>
  <c r="L3842" i="7"/>
  <c r="L3841" i="7"/>
  <c r="L3840" i="7"/>
  <c r="L3839" i="7"/>
  <c r="L3838" i="7"/>
  <c r="L3837" i="7"/>
  <c r="L3836" i="7"/>
  <c r="L3835" i="7"/>
  <c r="L3834" i="7"/>
  <c r="L3833" i="7"/>
  <c r="L3832" i="7"/>
  <c r="L3831" i="7"/>
  <c r="L3830" i="7"/>
  <c r="L3829" i="7"/>
  <c r="L3828" i="7"/>
  <c r="L3827" i="7"/>
  <c r="L3826" i="7"/>
  <c r="L3825" i="7"/>
  <c r="L3824" i="7"/>
  <c r="L3823" i="7"/>
  <c r="L3822" i="7"/>
  <c r="L3821" i="7"/>
  <c r="L3820" i="7"/>
  <c r="L3819" i="7"/>
  <c r="L3818" i="7"/>
  <c r="L3817" i="7"/>
  <c r="L3816" i="7"/>
  <c r="L3815" i="7"/>
  <c r="L3814" i="7"/>
  <c r="L3813" i="7"/>
  <c r="L3812" i="7"/>
  <c r="L3811" i="7"/>
  <c r="L3810" i="7"/>
  <c r="L3809" i="7"/>
  <c r="L3808" i="7"/>
  <c r="L3807" i="7"/>
  <c r="L3806" i="7"/>
  <c r="L3805" i="7"/>
  <c r="L3804" i="7"/>
  <c r="L3803" i="7"/>
  <c r="L3802" i="7"/>
  <c r="L3801" i="7"/>
  <c r="L3800" i="7"/>
  <c r="L3799" i="7"/>
  <c r="L3798" i="7"/>
  <c r="L3797" i="7"/>
  <c r="L3796" i="7"/>
  <c r="L3795" i="7"/>
  <c r="L3794" i="7"/>
  <c r="L3793" i="7"/>
  <c r="L3792" i="7"/>
  <c r="L3791" i="7"/>
  <c r="L3790" i="7"/>
  <c r="L3789" i="7"/>
  <c r="L3788" i="7"/>
  <c r="L3787" i="7"/>
  <c r="L3786" i="7"/>
  <c r="L3785" i="7"/>
  <c r="L3784" i="7"/>
  <c r="L3783" i="7"/>
  <c r="L3782" i="7"/>
  <c r="L3781" i="7"/>
  <c r="L3780" i="7"/>
  <c r="L3779" i="7"/>
  <c r="L3778" i="7"/>
  <c r="L3777" i="7"/>
  <c r="L3776" i="7"/>
  <c r="L3775" i="7"/>
  <c r="L3774" i="7"/>
  <c r="L3773" i="7"/>
  <c r="L3772" i="7"/>
  <c r="L3771" i="7"/>
  <c r="L3770" i="7"/>
  <c r="L3769" i="7"/>
  <c r="L3768" i="7"/>
  <c r="L3767" i="7"/>
  <c r="L3766" i="7"/>
  <c r="L3765" i="7"/>
  <c r="L3764" i="7"/>
  <c r="L3763" i="7"/>
  <c r="L3762" i="7"/>
  <c r="L3761" i="7"/>
  <c r="L3760" i="7"/>
  <c r="L3759" i="7"/>
  <c r="L3758" i="7"/>
  <c r="L3757" i="7"/>
  <c r="L3756" i="7"/>
  <c r="L3755" i="7"/>
  <c r="L3754" i="7"/>
  <c r="L3753" i="7"/>
  <c r="L3752" i="7"/>
  <c r="L3751" i="7"/>
  <c r="L3750" i="7"/>
  <c r="L3749" i="7"/>
  <c r="L3748" i="7"/>
  <c r="L3747" i="7"/>
  <c r="L3746" i="7"/>
  <c r="L3745" i="7"/>
  <c r="L3744" i="7"/>
  <c r="L3743" i="7"/>
  <c r="L3742" i="7"/>
  <c r="L3741" i="7"/>
  <c r="L3740" i="7"/>
  <c r="L3739" i="7"/>
  <c r="L3738" i="7"/>
  <c r="L3737" i="7"/>
  <c r="L3736" i="7"/>
  <c r="L3735" i="7"/>
  <c r="L3734" i="7"/>
  <c r="L3733" i="7"/>
  <c r="L3732" i="7"/>
  <c r="L3731" i="7"/>
  <c r="L3730" i="7"/>
  <c r="L3729" i="7"/>
  <c r="L3728" i="7"/>
  <c r="L3727" i="7"/>
  <c r="L3726" i="7"/>
  <c r="L3725" i="7"/>
  <c r="L3724" i="7"/>
  <c r="L3723" i="7"/>
  <c r="L3722" i="7"/>
  <c r="L3721" i="7"/>
  <c r="L3720" i="7"/>
  <c r="L3719" i="7"/>
  <c r="L3718" i="7"/>
  <c r="L3717" i="7"/>
  <c r="L3716" i="7"/>
  <c r="L3715" i="7"/>
  <c r="L3714" i="7"/>
  <c r="L3713" i="7"/>
  <c r="L3712" i="7"/>
  <c r="L3711" i="7"/>
  <c r="L3710" i="7"/>
  <c r="L3709" i="7"/>
  <c r="L3708" i="7"/>
  <c r="L3707" i="7"/>
  <c r="L3706" i="7"/>
  <c r="L3705" i="7"/>
  <c r="L3704" i="7"/>
  <c r="L3703" i="7"/>
  <c r="L3702" i="7"/>
  <c r="L3701" i="7"/>
  <c r="L3700" i="7"/>
  <c r="L3699" i="7"/>
  <c r="L3698" i="7"/>
  <c r="L3697" i="7"/>
  <c r="L3696" i="7"/>
  <c r="L3695" i="7"/>
  <c r="L3694" i="7"/>
  <c r="L3693" i="7"/>
  <c r="L3692" i="7"/>
  <c r="L3691" i="7"/>
  <c r="L3690" i="7"/>
  <c r="L3689" i="7"/>
  <c r="L3688" i="7"/>
  <c r="L3687" i="7"/>
  <c r="L3686" i="7"/>
  <c r="L3685" i="7"/>
  <c r="L3684" i="7"/>
  <c r="L3683" i="7"/>
  <c r="L3682" i="7"/>
  <c r="L3681" i="7"/>
  <c r="L3680" i="7"/>
  <c r="L3679" i="7"/>
  <c r="L3678" i="7"/>
  <c r="L3677" i="7"/>
  <c r="L3676" i="7"/>
  <c r="L3675" i="7"/>
  <c r="L3674" i="7"/>
  <c r="L3673" i="7"/>
  <c r="L3672" i="7"/>
  <c r="L3671" i="7"/>
  <c r="L3670" i="7"/>
  <c r="L3669" i="7"/>
  <c r="L3668" i="7"/>
  <c r="L3667" i="7"/>
  <c r="L3666" i="7"/>
  <c r="L3665" i="7"/>
  <c r="L3664" i="7"/>
  <c r="L3663" i="7"/>
  <c r="L3662" i="7"/>
  <c r="L3661" i="7"/>
  <c r="L3660" i="7"/>
  <c r="L3659" i="7"/>
  <c r="L3658" i="7"/>
  <c r="L3657" i="7"/>
  <c r="L3656" i="7"/>
  <c r="L3655" i="7"/>
  <c r="L3654" i="7"/>
  <c r="L3653" i="7"/>
  <c r="L3652" i="7"/>
  <c r="L3651" i="7"/>
  <c r="L3650" i="7"/>
  <c r="L3649" i="7"/>
  <c r="L3648" i="7"/>
  <c r="L3647" i="7"/>
  <c r="L3646" i="7"/>
  <c r="L3645" i="7"/>
  <c r="L3644" i="7"/>
  <c r="L3643" i="7"/>
  <c r="L3642" i="7"/>
  <c r="L3641" i="7"/>
  <c r="L3640" i="7"/>
  <c r="L3639" i="7"/>
  <c r="L3638" i="7"/>
  <c r="L3637" i="7"/>
  <c r="L3636" i="7"/>
  <c r="L3635" i="7"/>
  <c r="L3634" i="7"/>
  <c r="L3633" i="7"/>
  <c r="L3632" i="7"/>
  <c r="L3631" i="7"/>
  <c r="L3630" i="7"/>
  <c r="L3629" i="7"/>
  <c r="L3628" i="7"/>
  <c r="L3627" i="7"/>
  <c r="L3626" i="7"/>
  <c r="L3625" i="7"/>
  <c r="L3624" i="7"/>
  <c r="L3623" i="7"/>
  <c r="L3622" i="7"/>
  <c r="L3621" i="7"/>
  <c r="L3620" i="7"/>
  <c r="L3619" i="7"/>
  <c r="L3618" i="7"/>
  <c r="L3617" i="7"/>
  <c r="L3616" i="7"/>
  <c r="L3615" i="7"/>
  <c r="L3614" i="7"/>
  <c r="L3613" i="7"/>
  <c r="L3612" i="7"/>
  <c r="L3611" i="7"/>
  <c r="L3610" i="7"/>
  <c r="L3609" i="7"/>
  <c r="L3608" i="7"/>
  <c r="L3607" i="7"/>
  <c r="L3606" i="7"/>
  <c r="L3605" i="7"/>
  <c r="L3604" i="7"/>
  <c r="L3603" i="7"/>
  <c r="L3602" i="7"/>
  <c r="L3601" i="7"/>
  <c r="L3600" i="7"/>
  <c r="L3599" i="7"/>
  <c r="L3598" i="7"/>
  <c r="L3597" i="7"/>
  <c r="L3596" i="7"/>
  <c r="L3595" i="7"/>
  <c r="L3594" i="7"/>
  <c r="L3593" i="7"/>
  <c r="L3592" i="7"/>
  <c r="L3591" i="7"/>
  <c r="L3590" i="7"/>
  <c r="L3589" i="7"/>
  <c r="L3588" i="7"/>
  <c r="L3587" i="7"/>
  <c r="L3586" i="7"/>
  <c r="L3585" i="7"/>
  <c r="L3584" i="7"/>
  <c r="L3583" i="7"/>
  <c r="L3582" i="7"/>
  <c r="L3581" i="7"/>
  <c r="L3580" i="7"/>
  <c r="L3579" i="7"/>
  <c r="L3578" i="7"/>
  <c r="L3577" i="7"/>
  <c r="L3576" i="7"/>
  <c r="L3575" i="7"/>
  <c r="L3574" i="7"/>
  <c r="L3573" i="7"/>
  <c r="L3572" i="7"/>
  <c r="L3571" i="7"/>
  <c r="L3570" i="7"/>
  <c r="L3569" i="7"/>
  <c r="L3568" i="7"/>
  <c r="L3567" i="7"/>
  <c r="L3566" i="7"/>
  <c r="L3565" i="7"/>
  <c r="L3564" i="7"/>
  <c r="L3563" i="7"/>
  <c r="L3562" i="7"/>
  <c r="L3561" i="7"/>
  <c r="L3560" i="7"/>
  <c r="L3559" i="7"/>
  <c r="L3558" i="7"/>
  <c r="L3557" i="7"/>
  <c r="L3556" i="7"/>
  <c r="L3555" i="7"/>
  <c r="L3554" i="7"/>
  <c r="L3553" i="7"/>
  <c r="L3552" i="7"/>
  <c r="L3551" i="7"/>
  <c r="L3550" i="7"/>
  <c r="L3549" i="7"/>
  <c r="L3548" i="7"/>
  <c r="L3547" i="7"/>
  <c r="L3546" i="7"/>
  <c r="L3545" i="7"/>
  <c r="L3544" i="7"/>
  <c r="L3543" i="7"/>
  <c r="L3542" i="7"/>
  <c r="L3541" i="7"/>
  <c r="L3540" i="7"/>
  <c r="L3539" i="7"/>
  <c r="L3538" i="7"/>
  <c r="L3537" i="7"/>
  <c r="L3536" i="7"/>
  <c r="L3535" i="7"/>
  <c r="L3534" i="7"/>
  <c r="L3533" i="7"/>
  <c r="L3532" i="7"/>
  <c r="L3531" i="7"/>
  <c r="L3530" i="7"/>
  <c r="L3529" i="7"/>
  <c r="L3528" i="7"/>
  <c r="L3527" i="7"/>
  <c r="L3526" i="7"/>
  <c r="L3525" i="7"/>
  <c r="L3524" i="7"/>
  <c r="L3523" i="7"/>
  <c r="L3522" i="7"/>
  <c r="L3521" i="7"/>
  <c r="L3520" i="7"/>
  <c r="L3519" i="7"/>
  <c r="L3518" i="7"/>
  <c r="L3517" i="7"/>
  <c r="L3516" i="7"/>
  <c r="L3515" i="7"/>
  <c r="L3514" i="7"/>
  <c r="L3513" i="7"/>
  <c r="L3512" i="7"/>
  <c r="L3511" i="7"/>
  <c r="L3510" i="7"/>
  <c r="L3509" i="7"/>
  <c r="L3508" i="7"/>
  <c r="L3507" i="7"/>
  <c r="L3506" i="7"/>
  <c r="L3505" i="7"/>
  <c r="L3504" i="7"/>
  <c r="L3503" i="7"/>
  <c r="L3502" i="7"/>
  <c r="L3501" i="7"/>
  <c r="L3500" i="7"/>
  <c r="L3499" i="7"/>
  <c r="L3498" i="7"/>
  <c r="L3497" i="7"/>
  <c r="L3496" i="7"/>
  <c r="L3495" i="7"/>
  <c r="L3494" i="7"/>
  <c r="L3493" i="7"/>
  <c r="L3492" i="7"/>
  <c r="L3491" i="7"/>
  <c r="L3490" i="7"/>
  <c r="L3489" i="7"/>
  <c r="L3488" i="7"/>
  <c r="L3487" i="7"/>
  <c r="L3486" i="7"/>
  <c r="L3485" i="7"/>
  <c r="L3484" i="7"/>
  <c r="L3483" i="7"/>
  <c r="L3482" i="7"/>
  <c r="L3481" i="7"/>
  <c r="L3480" i="7"/>
  <c r="L3479" i="7"/>
  <c r="L3478" i="7"/>
  <c r="L3477" i="7"/>
  <c r="L3476" i="7"/>
  <c r="L3475" i="7"/>
  <c r="L3474" i="7"/>
  <c r="L3473" i="7"/>
  <c r="L3472" i="7"/>
  <c r="L3471" i="7"/>
  <c r="L3470" i="7"/>
  <c r="L3469" i="7"/>
  <c r="L3468" i="7"/>
  <c r="L3467" i="7"/>
  <c r="L3466" i="7"/>
  <c r="L3465" i="7"/>
  <c r="L3464" i="7"/>
  <c r="L3463" i="7"/>
  <c r="L3462" i="7"/>
  <c r="L3461" i="7"/>
  <c r="L3460" i="7"/>
  <c r="L3459" i="7"/>
  <c r="L3458" i="7"/>
  <c r="L3457" i="7"/>
  <c r="L3456" i="7"/>
  <c r="L3455" i="7"/>
  <c r="L3454" i="7"/>
  <c r="L3453" i="7"/>
  <c r="L3452" i="7"/>
  <c r="L3451" i="7"/>
  <c r="L3450" i="7"/>
  <c r="L3449" i="7"/>
  <c r="L3448" i="7"/>
  <c r="L3447" i="7"/>
  <c r="L3446" i="7"/>
  <c r="L3445" i="7"/>
  <c r="L3444" i="7"/>
  <c r="L3443" i="7"/>
  <c r="L3442" i="7"/>
  <c r="L3441" i="7"/>
  <c r="L3440" i="7"/>
  <c r="L3439" i="7"/>
  <c r="L3438" i="7"/>
  <c r="L3437" i="7"/>
  <c r="L3436" i="7"/>
  <c r="L3435" i="7"/>
  <c r="L3434" i="7"/>
  <c r="L3433" i="7"/>
  <c r="L3432" i="7"/>
  <c r="L3431" i="7"/>
  <c r="L3430" i="7"/>
  <c r="L3429" i="7"/>
  <c r="L3428" i="7"/>
  <c r="L3427" i="7"/>
  <c r="L3426" i="7"/>
  <c r="L3425" i="7"/>
  <c r="L3424" i="7"/>
  <c r="L3423" i="7"/>
  <c r="L3422" i="7"/>
  <c r="L3421" i="7"/>
  <c r="L3420" i="7"/>
  <c r="L3419" i="7"/>
  <c r="L3418" i="7"/>
  <c r="L3417" i="7"/>
  <c r="L3416" i="7"/>
  <c r="L3415" i="7"/>
  <c r="L3414" i="7"/>
  <c r="L3413" i="7"/>
  <c r="L3412" i="7"/>
  <c r="L3411" i="7"/>
  <c r="L3410" i="7"/>
  <c r="L3409" i="7"/>
  <c r="L3408" i="7"/>
  <c r="L3407" i="7"/>
  <c r="L3406" i="7"/>
  <c r="L3405" i="7"/>
  <c r="L3404" i="7"/>
  <c r="L3403" i="7"/>
  <c r="L3402" i="7"/>
  <c r="L3401" i="7"/>
  <c r="L3400" i="7"/>
  <c r="L3399" i="7"/>
  <c r="L3398" i="7"/>
  <c r="L3397" i="7"/>
  <c r="L3396" i="7"/>
  <c r="L3395" i="7"/>
  <c r="L3394" i="7"/>
  <c r="L3393" i="7"/>
  <c r="L3392" i="7"/>
  <c r="L3391" i="7"/>
  <c r="L3390" i="7"/>
  <c r="L3389" i="7"/>
  <c r="L3388" i="7"/>
  <c r="L3387" i="7"/>
  <c r="L3386" i="7"/>
  <c r="L3385" i="7"/>
  <c r="L3384" i="7"/>
  <c r="L3383" i="7"/>
  <c r="L3382" i="7"/>
  <c r="L3381" i="7"/>
  <c r="L3380" i="7"/>
  <c r="L3379" i="7"/>
  <c r="L3378" i="7"/>
  <c r="L3377" i="7"/>
  <c r="L3376" i="7"/>
  <c r="L3375" i="7"/>
  <c r="L3374" i="7"/>
  <c r="L3373" i="7"/>
  <c r="L3372" i="7"/>
  <c r="L3371" i="7"/>
  <c r="L3370" i="7"/>
  <c r="L3369" i="7"/>
  <c r="L3368" i="7"/>
  <c r="L3367" i="7"/>
  <c r="L3366" i="7"/>
  <c r="L3365" i="7"/>
  <c r="L3364" i="7"/>
  <c r="L3363" i="7"/>
  <c r="L3362" i="7"/>
  <c r="L3361" i="7"/>
  <c r="L3360" i="7"/>
  <c r="L3359" i="7"/>
  <c r="L3358" i="7"/>
  <c r="L3357" i="7"/>
  <c r="L3356" i="7"/>
  <c r="L3355" i="7"/>
  <c r="L3354" i="7"/>
  <c r="L3353" i="7"/>
  <c r="L3352" i="7"/>
  <c r="L3351" i="7"/>
  <c r="L3350" i="7"/>
  <c r="L3349" i="7"/>
  <c r="L3348" i="7"/>
  <c r="L3347" i="7"/>
  <c r="L3346" i="7"/>
  <c r="L3345" i="7"/>
  <c r="L3344" i="7"/>
  <c r="L3343" i="7"/>
  <c r="L3342" i="7"/>
  <c r="L3341" i="7"/>
  <c r="L3340" i="7"/>
  <c r="L3339" i="7"/>
  <c r="L3338" i="7"/>
  <c r="L3337" i="7"/>
  <c r="L3336" i="7"/>
  <c r="L3335" i="7"/>
  <c r="L3334" i="7"/>
  <c r="L3333" i="7"/>
  <c r="L3332" i="7"/>
  <c r="L3331" i="7"/>
  <c r="L3330" i="7"/>
  <c r="L3329" i="7"/>
  <c r="L3328" i="7"/>
  <c r="L3327" i="7"/>
  <c r="L3326" i="7"/>
  <c r="L3325" i="7"/>
  <c r="L3324" i="7"/>
  <c r="L3323" i="7"/>
  <c r="L3322" i="7"/>
  <c r="L3321" i="7"/>
  <c r="L3320" i="7"/>
  <c r="L3319" i="7"/>
  <c r="L3318" i="7"/>
  <c r="L3317" i="7"/>
  <c r="L3316" i="7"/>
  <c r="L3315" i="7"/>
  <c r="L3314" i="7"/>
  <c r="L3313" i="7"/>
  <c r="L3312" i="7"/>
  <c r="L3311" i="7"/>
  <c r="L3310" i="7"/>
  <c r="L3309" i="7"/>
  <c r="L3308" i="7"/>
  <c r="L3307" i="7"/>
  <c r="L3306" i="7"/>
  <c r="L3305" i="7"/>
  <c r="L3304" i="7"/>
  <c r="L3303" i="7"/>
  <c r="L3302" i="7"/>
  <c r="L3301" i="7"/>
  <c r="L3300" i="7"/>
  <c r="L3299" i="7"/>
  <c r="L3298" i="7"/>
  <c r="L3297" i="7"/>
  <c r="L3296" i="7"/>
  <c r="L3295" i="7"/>
  <c r="L3294" i="7"/>
  <c r="L3293" i="7"/>
  <c r="L3292" i="7"/>
  <c r="L3291" i="7"/>
  <c r="L3290" i="7"/>
  <c r="L3289" i="7"/>
  <c r="L3288" i="7"/>
  <c r="L3287" i="7"/>
  <c r="L3286" i="7"/>
  <c r="L3285" i="7"/>
  <c r="L3284" i="7"/>
  <c r="L3283" i="7"/>
  <c r="L3282" i="7"/>
  <c r="L3281" i="7"/>
  <c r="L3280" i="7"/>
  <c r="L3279" i="7"/>
  <c r="L3278" i="7"/>
  <c r="L3277" i="7"/>
  <c r="L3276" i="7"/>
  <c r="L3275" i="7"/>
  <c r="L3274" i="7"/>
  <c r="L3273" i="7"/>
  <c r="L3272" i="7"/>
  <c r="L3271" i="7"/>
  <c r="L3270" i="7"/>
  <c r="L3269" i="7"/>
  <c r="L3268" i="7"/>
  <c r="L3267" i="7"/>
  <c r="L3266" i="7"/>
  <c r="L3265" i="7"/>
  <c r="L3264" i="7"/>
  <c r="L3263" i="7"/>
  <c r="L3262" i="7"/>
  <c r="L3261" i="7"/>
  <c r="L3260" i="7"/>
  <c r="L3259" i="7"/>
  <c r="L3258" i="7"/>
  <c r="L3257" i="7"/>
  <c r="L3256" i="7"/>
  <c r="L3255" i="7"/>
  <c r="L3254" i="7"/>
  <c r="L3253" i="7"/>
  <c r="L3252" i="7"/>
  <c r="L3251" i="7"/>
  <c r="L3250" i="7"/>
  <c r="L3249" i="7"/>
  <c r="L3248" i="7"/>
  <c r="L3247" i="7"/>
  <c r="L3246" i="7"/>
  <c r="L3245" i="7"/>
  <c r="L3244" i="7"/>
  <c r="L3243" i="7"/>
  <c r="L3242" i="7"/>
  <c r="L3241" i="7"/>
  <c r="L3240" i="7"/>
  <c r="L3239" i="7"/>
  <c r="L3238" i="7"/>
  <c r="L3237" i="7"/>
  <c r="L3236" i="7"/>
  <c r="L3235" i="7"/>
  <c r="L3234" i="7"/>
  <c r="L3233" i="7"/>
  <c r="L3232" i="7"/>
  <c r="L3231" i="7"/>
  <c r="L3230" i="7"/>
  <c r="L3229" i="7"/>
  <c r="L3228" i="7"/>
  <c r="L3227" i="7"/>
  <c r="L3226" i="7"/>
  <c r="L3225" i="7"/>
  <c r="L3224" i="7"/>
  <c r="L3223" i="7"/>
  <c r="L3222" i="7"/>
  <c r="L3221" i="7"/>
  <c r="L3220" i="7"/>
  <c r="L3219" i="7"/>
  <c r="L3218" i="7"/>
  <c r="L3217" i="7"/>
  <c r="L3216" i="7"/>
  <c r="L3215" i="7"/>
  <c r="L3214" i="7"/>
  <c r="L3213" i="7"/>
  <c r="L3212" i="7"/>
  <c r="L3211" i="7"/>
  <c r="L3210" i="7"/>
  <c r="L3209" i="7"/>
  <c r="L3208" i="7"/>
  <c r="L3207" i="7"/>
  <c r="L3206" i="7"/>
  <c r="L3205" i="7"/>
  <c r="L3204" i="7"/>
  <c r="L3203" i="7"/>
  <c r="L3202" i="7"/>
  <c r="L3201" i="7"/>
  <c r="L3200" i="7"/>
  <c r="L3199" i="7"/>
  <c r="L3198" i="7"/>
  <c r="L3197" i="7"/>
  <c r="L3196" i="7"/>
  <c r="L3195" i="7"/>
  <c r="L3194" i="7"/>
  <c r="L3193" i="7"/>
  <c r="L3192" i="7"/>
  <c r="L3191" i="7"/>
  <c r="L3190" i="7"/>
  <c r="L3189" i="7"/>
  <c r="L3188" i="7"/>
  <c r="L3187" i="7"/>
  <c r="L3186" i="7"/>
  <c r="L3185" i="7"/>
  <c r="L3184" i="7"/>
  <c r="L3183" i="7"/>
  <c r="L3182" i="7"/>
  <c r="L3181" i="7"/>
  <c r="L3180" i="7"/>
  <c r="L3179" i="7"/>
  <c r="L3178" i="7"/>
  <c r="L3177" i="7"/>
  <c r="L3176" i="7"/>
  <c r="L3175" i="7"/>
  <c r="L3174" i="7"/>
  <c r="L3173" i="7"/>
  <c r="L3172" i="7"/>
  <c r="L3171" i="7"/>
  <c r="L3170" i="7"/>
  <c r="L3169" i="7"/>
  <c r="L3168" i="7"/>
  <c r="L3167" i="7"/>
  <c r="L3166" i="7"/>
  <c r="L3165" i="7"/>
  <c r="L3164" i="7"/>
  <c r="L3163" i="7"/>
  <c r="L3162" i="7"/>
  <c r="L3161" i="7"/>
  <c r="L3160" i="7"/>
  <c r="L3159" i="7"/>
  <c r="L3158" i="7"/>
  <c r="L3157" i="7"/>
  <c r="L3156" i="7"/>
  <c r="L3155" i="7"/>
  <c r="L3154" i="7"/>
  <c r="L3153" i="7"/>
  <c r="L3152" i="7"/>
  <c r="L3151" i="7"/>
  <c r="L3150" i="7"/>
  <c r="L3149" i="7"/>
  <c r="L3148" i="7"/>
  <c r="L3147" i="7"/>
  <c r="L3146" i="7"/>
  <c r="L3145" i="7"/>
  <c r="L3144" i="7"/>
  <c r="L3143" i="7"/>
  <c r="L3142" i="7"/>
  <c r="L3141" i="7"/>
  <c r="L3140" i="7"/>
  <c r="L3139" i="7"/>
  <c r="L3138" i="7"/>
  <c r="L3137" i="7"/>
  <c r="L3136" i="7"/>
  <c r="L3135" i="7"/>
  <c r="L3134" i="7"/>
  <c r="L3133" i="7"/>
  <c r="L3132" i="7"/>
  <c r="L3131" i="7"/>
  <c r="L3130" i="7"/>
  <c r="L3129" i="7"/>
  <c r="L3128" i="7"/>
  <c r="L3127" i="7"/>
  <c r="L3126" i="7"/>
  <c r="L3125" i="7"/>
  <c r="L3124" i="7"/>
  <c r="L3123" i="7"/>
  <c r="L3122" i="7"/>
  <c r="L3121" i="7"/>
  <c r="L3120" i="7"/>
  <c r="L3119" i="7"/>
  <c r="L3118" i="7"/>
  <c r="L3117" i="7"/>
  <c r="L3116" i="7"/>
  <c r="L3115" i="7"/>
  <c r="L3114" i="7"/>
  <c r="L3113" i="7"/>
  <c r="L3112" i="7"/>
  <c r="L3111" i="7"/>
  <c r="L3110" i="7"/>
  <c r="L3109" i="7"/>
  <c r="L3108" i="7"/>
  <c r="L3107" i="7"/>
  <c r="L3106" i="7"/>
  <c r="L3105" i="7"/>
  <c r="L3104" i="7"/>
  <c r="L3103" i="7"/>
  <c r="L3102" i="7"/>
  <c r="L3101" i="7"/>
  <c r="L3100" i="7"/>
  <c r="L3099" i="7"/>
  <c r="L3098" i="7"/>
  <c r="L3097" i="7"/>
  <c r="L3096" i="7"/>
  <c r="L3095" i="7"/>
  <c r="L3094" i="7"/>
  <c r="L3093" i="7"/>
  <c r="L3092" i="7"/>
  <c r="L3091" i="7"/>
  <c r="L3090" i="7"/>
  <c r="L3089" i="7"/>
  <c r="L3088" i="7"/>
  <c r="L3087" i="7"/>
  <c r="L3086" i="7"/>
  <c r="L3085" i="7"/>
  <c r="L3084" i="7"/>
  <c r="L3083" i="7"/>
  <c r="L3082" i="7"/>
  <c r="L3081" i="7"/>
  <c r="L3080" i="7"/>
  <c r="L3079" i="7"/>
  <c r="L3078" i="7"/>
  <c r="L3077" i="7"/>
  <c r="L3076" i="7"/>
  <c r="L3075" i="7"/>
  <c r="L3074" i="7"/>
  <c r="L3073" i="7"/>
  <c r="L3072" i="7"/>
  <c r="L3071" i="7"/>
  <c r="L3070" i="7"/>
  <c r="L3069" i="7"/>
  <c r="L3068" i="7"/>
  <c r="L3067" i="7"/>
  <c r="L3066" i="7"/>
  <c r="L3065" i="7"/>
  <c r="L3064" i="7"/>
  <c r="L3063" i="7"/>
  <c r="L3062" i="7"/>
  <c r="L3061" i="7"/>
  <c r="L3060" i="7"/>
  <c r="L3059" i="7"/>
  <c r="L3058" i="7"/>
  <c r="L3057" i="7"/>
  <c r="L3056" i="7"/>
  <c r="L3055" i="7"/>
  <c r="L3054" i="7"/>
  <c r="L3053" i="7"/>
  <c r="L3052" i="7"/>
  <c r="L3051" i="7"/>
  <c r="L3050" i="7"/>
  <c r="L3049" i="7"/>
  <c r="L3048" i="7"/>
  <c r="L3047" i="7"/>
  <c r="L3046" i="7"/>
  <c r="L3045" i="7"/>
  <c r="L3044" i="7"/>
  <c r="L3043" i="7"/>
  <c r="L3042" i="7"/>
  <c r="L3041" i="7"/>
  <c r="L3040" i="7"/>
  <c r="L3039" i="7"/>
  <c r="L3038" i="7"/>
  <c r="L3037" i="7"/>
  <c r="L3036" i="7"/>
  <c r="L3035" i="7"/>
  <c r="L3034" i="7"/>
  <c r="L3033" i="7"/>
  <c r="L3032" i="7"/>
  <c r="L3031" i="7"/>
  <c r="L3030" i="7"/>
  <c r="L3029" i="7"/>
  <c r="L3028" i="7"/>
  <c r="L3027" i="7"/>
  <c r="L3026" i="7"/>
  <c r="L3025" i="7"/>
  <c r="L3024" i="7"/>
  <c r="L3023" i="7"/>
  <c r="L3022" i="7"/>
  <c r="L3021" i="7"/>
  <c r="L3020" i="7"/>
  <c r="L3019" i="7"/>
  <c r="L3018" i="7"/>
  <c r="L3017" i="7"/>
  <c r="L3016" i="7"/>
  <c r="L3015" i="7"/>
  <c r="L3014" i="7"/>
  <c r="L3013" i="7"/>
  <c r="L3012" i="7"/>
  <c r="L3011" i="7"/>
  <c r="L3010" i="7"/>
  <c r="L3009" i="7"/>
  <c r="L3008" i="7"/>
  <c r="L3007" i="7"/>
  <c r="L3006" i="7"/>
  <c r="L3005" i="7"/>
  <c r="L3004" i="7"/>
  <c r="L3003" i="7"/>
  <c r="L3002" i="7"/>
  <c r="L3001" i="7"/>
  <c r="L3000" i="7"/>
  <c r="L2999" i="7"/>
  <c r="L2998" i="7"/>
  <c r="L2997" i="7"/>
  <c r="L2996" i="7"/>
  <c r="L2995" i="7"/>
  <c r="L2994" i="7"/>
  <c r="L2993" i="7"/>
  <c r="L2992" i="7"/>
  <c r="L2991" i="7"/>
  <c r="L2990" i="7"/>
  <c r="L2989" i="7"/>
  <c r="L2988" i="7"/>
  <c r="L2987" i="7"/>
  <c r="L2986" i="7"/>
  <c r="L2985" i="7"/>
  <c r="L2984" i="7"/>
  <c r="L2983" i="7"/>
  <c r="L2982" i="7"/>
  <c r="L2981" i="7"/>
  <c r="L2980" i="7"/>
  <c r="L2979" i="7"/>
  <c r="L2978" i="7"/>
  <c r="L2977" i="7"/>
  <c r="L2976" i="7"/>
  <c r="L2975" i="7"/>
  <c r="L2974" i="7"/>
  <c r="L2973" i="7"/>
  <c r="L2972" i="7"/>
  <c r="L2971" i="7"/>
  <c r="L2970" i="7"/>
  <c r="L2969" i="7"/>
  <c r="L2968" i="7"/>
  <c r="L2967" i="7"/>
  <c r="L2966" i="7"/>
  <c r="L2965" i="7"/>
  <c r="L2964" i="7"/>
  <c r="L2963" i="7"/>
  <c r="L2962" i="7"/>
  <c r="L2961" i="7"/>
  <c r="L2960" i="7"/>
  <c r="L2959" i="7"/>
  <c r="L2958" i="7"/>
  <c r="L2957" i="7"/>
  <c r="L2956" i="7"/>
  <c r="L2955" i="7"/>
  <c r="L2954" i="7"/>
  <c r="L2953" i="7"/>
  <c r="L2952" i="7"/>
  <c r="L2951" i="7"/>
  <c r="L2950" i="7"/>
  <c r="L2949" i="7"/>
  <c r="L2948" i="7"/>
  <c r="L2947" i="7"/>
  <c r="L2946" i="7"/>
  <c r="L2945" i="7"/>
  <c r="L2944" i="7"/>
  <c r="L2943" i="7"/>
  <c r="L2942" i="7"/>
  <c r="L2941" i="7"/>
  <c r="L2940" i="7"/>
  <c r="L2939" i="7"/>
  <c r="L2938" i="7"/>
  <c r="L2937" i="7"/>
  <c r="L2936" i="7"/>
  <c r="L2935" i="7"/>
  <c r="L2934" i="7"/>
  <c r="L2933" i="7"/>
  <c r="L2932" i="7"/>
  <c r="L2931" i="7"/>
  <c r="L2930" i="7"/>
  <c r="L2929" i="7"/>
  <c r="L2928" i="7"/>
  <c r="L2927" i="7"/>
  <c r="L2926" i="7"/>
  <c r="L2925" i="7"/>
  <c r="L2924" i="7"/>
  <c r="L2923" i="7"/>
  <c r="L2922" i="7"/>
  <c r="L2921" i="7"/>
  <c r="L2920" i="7"/>
  <c r="L2919" i="7"/>
  <c r="L2918" i="7"/>
  <c r="L2917" i="7"/>
  <c r="L2916" i="7"/>
  <c r="L2915" i="7"/>
  <c r="L2914" i="7"/>
  <c r="L2913" i="7"/>
  <c r="L2912" i="7"/>
  <c r="L2911" i="7"/>
  <c r="L2910" i="7"/>
  <c r="L2909" i="7"/>
  <c r="L2908" i="7"/>
  <c r="L2907" i="7"/>
  <c r="L2906" i="7"/>
  <c r="L2905" i="7"/>
  <c r="L2904" i="7"/>
  <c r="L2903" i="7"/>
  <c r="L2902" i="7"/>
  <c r="L2901" i="7"/>
  <c r="L2900" i="7"/>
  <c r="L2899" i="7"/>
  <c r="L2898" i="7"/>
  <c r="L2897" i="7"/>
  <c r="L2896" i="7"/>
  <c r="L2895" i="7"/>
  <c r="L2894" i="7"/>
  <c r="L2893" i="7"/>
  <c r="L2892" i="7"/>
  <c r="L2891" i="7"/>
  <c r="L2890" i="7"/>
  <c r="L2889" i="7"/>
  <c r="L2888" i="7"/>
  <c r="L2887" i="7"/>
  <c r="L2886" i="7"/>
  <c r="L2885" i="7"/>
  <c r="L2884" i="7"/>
  <c r="L2883" i="7"/>
  <c r="L2882" i="7"/>
  <c r="L2881" i="7"/>
  <c r="L2880" i="7"/>
  <c r="L2879" i="7"/>
  <c r="L2878" i="7"/>
  <c r="L2877" i="7"/>
  <c r="L2876" i="7"/>
  <c r="L2875" i="7"/>
  <c r="L2874" i="7"/>
  <c r="L2873" i="7"/>
  <c r="L2872" i="7"/>
  <c r="L2871" i="7"/>
  <c r="L2870" i="7"/>
  <c r="L2869" i="7"/>
  <c r="L2868" i="7"/>
  <c r="L2867" i="7"/>
  <c r="L2866" i="7"/>
  <c r="L2865" i="7"/>
  <c r="L2864" i="7"/>
  <c r="L2863" i="7"/>
  <c r="L2862" i="7"/>
  <c r="L2861" i="7"/>
  <c r="L2860" i="7"/>
  <c r="L2859" i="7"/>
  <c r="L2858" i="7"/>
  <c r="L2857" i="7"/>
  <c r="L2856" i="7"/>
  <c r="L2855" i="7"/>
  <c r="L2854" i="7"/>
  <c r="L2853" i="7"/>
  <c r="L2852" i="7"/>
  <c r="L2851" i="7"/>
  <c r="L2850" i="7"/>
  <c r="L2849" i="7"/>
  <c r="L2848" i="7"/>
  <c r="L2847" i="7"/>
  <c r="L2846" i="7"/>
  <c r="L2845" i="7"/>
  <c r="L2844" i="7"/>
  <c r="L2843" i="7"/>
  <c r="L2842" i="7"/>
  <c r="L2841" i="7"/>
  <c r="L2840" i="7"/>
  <c r="L2839" i="7"/>
  <c r="L2838" i="7"/>
  <c r="L2837" i="7"/>
  <c r="L2836" i="7"/>
  <c r="L2835" i="7"/>
  <c r="L2834" i="7"/>
  <c r="L2833" i="7"/>
  <c r="L2832" i="7"/>
  <c r="L2831" i="7"/>
  <c r="L2830" i="7"/>
  <c r="L2829" i="7"/>
  <c r="L2828" i="7"/>
  <c r="L2827" i="7"/>
  <c r="L2826" i="7"/>
  <c r="L2825" i="7"/>
  <c r="L2824" i="7"/>
  <c r="L2823" i="7"/>
  <c r="L2822" i="7"/>
  <c r="L2821" i="7"/>
  <c r="L2820" i="7"/>
  <c r="L2819" i="7"/>
  <c r="L2818" i="7"/>
  <c r="L2817" i="7"/>
  <c r="L2816" i="7"/>
  <c r="L2815" i="7"/>
  <c r="L2814" i="7"/>
  <c r="L2813" i="7"/>
  <c r="L2812" i="7"/>
  <c r="L2811" i="7"/>
  <c r="L2810" i="7"/>
  <c r="L2809" i="7"/>
  <c r="L2808" i="7"/>
  <c r="L2807" i="7"/>
  <c r="L2806" i="7"/>
  <c r="L2805" i="7"/>
  <c r="L2804" i="7"/>
  <c r="L2803" i="7"/>
  <c r="L2802" i="7"/>
  <c r="L2801" i="7"/>
  <c r="L2800" i="7"/>
  <c r="L2799" i="7"/>
  <c r="L2798" i="7"/>
  <c r="L2797" i="7"/>
  <c r="L2796" i="7"/>
  <c r="L2795" i="7"/>
  <c r="L2794" i="7"/>
  <c r="L2793" i="7"/>
  <c r="L2792" i="7"/>
  <c r="L2791" i="7"/>
  <c r="L2790" i="7"/>
  <c r="L2789" i="7"/>
  <c r="L2788" i="7"/>
  <c r="L2787" i="7"/>
  <c r="L2786" i="7"/>
  <c r="L2785" i="7"/>
  <c r="L2784" i="7"/>
  <c r="L2783" i="7"/>
  <c r="L2782" i="7"/>
  <c r="L2781" i="7"/>
  <c r="L2780" i="7"/>
  <c r="L2779" i="7"/>
  <c r="L2778" i="7"/>
  <c r="L2777" i="7"/>
  <c r="L2776" i="7"/>
  <c r="L2775" i="7"/>
  <c r="L2774" i="7"/>
  <c r="L2773" i="7"/>
  <c r="L2772" i="7"/>
  <c r="L2771" i="7"/>
  <c r="L2770" i="7"/>
  <c r="L2769" i="7"/>
  <c r="L2768" i="7"/>
  <c r="L2767" i="7"/>
  <c r="L2766" i="7"/>
  <c r="L2765" i="7"/>
  <c r="L2764" i="7"/>
  <c r="L2763" i="7"/>
  <c r="L2762" i="7"/>
  <c r="L2761" i="7"/>
  <c r="L2760" i="7"/>
  <c r="L2759" i="7"/>
  <c r="L2758" i="7"/>
  <c r="L2757" i="7"/>
  <c r="L2756" i="7"/>
  <c r="L2755" i="7"/>
  <c r="L2754" i="7"/>
  <c r="L2753" i="7"/>
  <c r="L2752" i="7"/>
  <c r="L2751" i="7"/>
  <c r="L2750" i="7"/>
  <c r="L2749" i="7"/>
  <c r="L2748" i="7"/>
  <c r="L2747" i="7"/>
  <c r="L2746" i="7"/>
  <c r="L2745" i="7"/>
  <c r="L2744" i="7"/>
  <c r="L2743" i="7"/>
  <c r="L2742" i="7"/>
  <c r="L2741" i="7"/>
  <c r="L2740" i="7"/>
  <c r="L2739" i="7"/>
  <c r="L2738" i="7"/>
  <c r="L2737" i="7"/>
  <c r="L2736" i="7"/>
  <c r="L2735" i="7"/>
  <c r="L2734" i="7"/>
  <c r="L2733" i="7"/>
  <c r="L2732" i="7"/>
  <c r="L2731" i="7"/>
  <c r="L2730" i="7"/>
  <c r="L2729" i="7"/>
  <c r="L2728" i="7"/>
  <c r="L2727" i="7"/>
  <c r="L2726" i="7"/>
  <c r="L2725" i="7"/>
  <c r="L2724" i="7"/>
  <c r="L2723" i="7"/>
  <c r="L2722" i="7"/>
  <c r="L2721" i="7"/>
  <c r="L2720" i="7"/>
  <c r="L2719" i="7"/>
  <c r="L2718" i="7"/>
  <c r="L2717" i="7"/>
  <c r="L2716" i="7"/>
  <c r="L2715" i="7"/>
  <c r="L2714" i="7"/>
  <c r="L2713" i="7"/>
  <c r="L2712" i="7"/>
  <c r="L2711" i="7"/>
  <c r="L2710" i="7"/>
  <c r="L2709" i="7"/>
  <c r="L2708" i="7"/>
  <c r="L2707" i="7"/>
  <c r="L2706" i="7"/>
  <c r="L2705" i="7"/>
  <c r="L2704" i="7"/>
  <c r="L2703" i="7"/>
  <c r="L2702" i="7"/>
  <c r="L2701" i="7"/>
  <c r="L2700" i="7"/>
  <c r="L2699" i="7"/>
  <c r="L2698" i="7"/>
  <c r="L2697" i="7"/>
  <c r="L2696" i="7"/>
  <c r="L2695" i="7"/>
  <c r="L2694" i="7"/>
  <c r="L2693" i="7"/>
  <c r="L2692" i="7"/>
  <c r="L2691" i="7"/>
  <c r="L2690" i="7"/>
  <c r="L2689" i="7"/>
  <c r="L2688" i="7"/>
  <c r="L2687" i="7"/>
  <c r="L2686" i="7"/>
  <c r="L2685" i="7"/>
  <c r="L2684" i="7"/>
  <c r="L2683" i="7"/>
  <c r="L2682" i="7"/>
  <c r="L2681" i="7"/>
  <c r="L2680" i="7"/>
  <c r="L2679" i="7"/>
  <c r="L2678" i="7"/>
  <c r="L2677" i="7"/>
  <c r="L2676" i="7"/>
  <c r="L2675" i="7"/>
  <c r="L2674" i="7"/>
  <c r="L2673" i="7"/>
  <c r="L2672" i="7"/>
  <c r="L2671" i="7"/>
  <c r="L2670" i="7"/>
  <c r="L2669" i="7"/>
  <c r="L2668" i="7"/>
  <c r="L2667" i="7"/>
  <c r="L2666" i="7"/>
  <c r="L2665" i="7"/>
  <c r="L2664" i="7"/>
  <c r="L2663" i="7"/>
  <c r="L2662" i="7"/>
  <c r="L2661" i="7"/>
  <c r="L2660" i="7"/>
  <c r="L2659" i="7"/>
  <c r="L2658" i="7"/>
  <c r="L2657" i="7"/>
  <c r="L2656" i="7"/>
  <c r="L2655" i="7"/>
  <c r="L2654" i="7"/>
  <c r="L2653" i="7"/>
  <c r="L2652" i="7"/>
  <c r="L2651" i="7"/>
  <c r="L2650" i="7"/>
  <c r="L2649" i="7"/>
  <c r="L2648" i="7"/>
  <c r="L2647" i="7"/>
  <c r="L2646" i="7"/>
  <c r="L2645" i="7"/>
  <c r="L2644" i="7"/>
  <c r="L2643" i="7"/>
  <c r="L2642" i="7"/>
  <c r="L2641" i="7"/>
  <c r="L2640" i="7"/>
  <c r="L2639" i="7"/>
  <c r="L2638" i="7"/>
  <c r="L2637" i="7"/>
  <c r="L2636" i="7"/>
  <c r="L2635" i="7"/>
  <c r="L2634" i="7"/>
  <c r="L2633" i="7"/>
  <c r="L2632" i="7"/>
  <c r="L2631" i="7"/>
  <c r="L2630" i="7"/>
  <c r="L2629" i="7"/>
  <c r="L2628" i="7"/>
  <c r="L2627" i="7"/>
  <c r="L2626" i="7"/>
  <c r="L2625" i="7"/>
  <c r="L2624" i="7"/>
  <c r="L2623" i="7"/>
  <c r="L2622" i="7"/>
  <c r="L2621" i="7"/>
  <c r="L2620" i="7"/>
  <c r="L2619" i="7"/>
  <c r="L2618" i="7"/>
  <c r="L2617" i="7"/>
  <c r="L2616" i="7"/>
  <c r="L2615" i="7"/>
  <c r="L2614" i="7"/>
  <c r="L2613" i="7"/>
  <c r="L2612" i="7"/>
  <c r="L2611" i="7"/>
  <c r="L2610" i="7"/>
  <c r="L2609" i="7"/>
  <c r="L2608" i="7"/>
  <c r="L2607" i="7"/>
  <c r="L2606" i="7"/>
  <c r="L2605" i="7"/>
  <c r="L2604" i="7"/>
  <c r="L2603" i="7"/>
  <c r="L2602" i="7"/>
  <c r="L2601" i="7"/>
  <c r="L2600" i="7"/>
  <c r="L2599" i="7"/>
  <c r="L2598" i="7"/>
  <c r="L2597" i="7"/>
  <c r="L2596" i="7"/>
  <c r="L2595" i="7"/>
  <c r="L2594" i="7"/>
  <c r="L2593" i="7"/>
  <c r="L2592" i="7"/>
  <c r="L2591" i="7"/>
  <c r="L2590" i="7"/>
  <c r="L2589" i="7"/>
  <c r="L2588" i="7"/>
  <c r="L2587" i="7"/>
  <c r="L2586" i="7"/>
  <c r="L2585" i="7"/>
  <c r="L2584" i="7"/>
  <c r="L2583" i="7"/>
  <c r="L2582" i="7"/>
  <c r="L2581" i="7"/>
  <c r="L2580" i="7"/>
  <c r="L2579" i="7"/>
  <c r="L2578" i="7"/>
  <c r="L2577" i="7"/>
  <c r="L2576" i="7"/>
  <c r="L2575" i="7"/>
  <c r="L2574" i="7"/>
  <c r="L2573" i="7"/>
  <c r="L2572" i="7"/>
  <c r="L2571" i="7"/>
  <c r="L2570" i="7"/>
  <c r="L2569" i="7"/>
  <c r="L2568" i="7"/>
  <c r="L2567" i="7"/>
  <c r="L2566" i="7"/>
  <c r="L2565" i="7"/>
  <c r="L2564" i="7"/>
  <c r="L2563" i="7"/>
  <c r="L2562" i="7"/>
  <c r="L2561" i="7"/>
  <c r="L2560" i="7"/>
  <c r="L2559" i="7"/>
  <c r="L2558" i="7"/>
  <c r="L2557" i="7"/>
  <c r="L2556" i="7"/>
  <c r="L2555" i="7"/>
  <c r="L2554" i="7"/>
  <c r="L2553" i="7"/>
  <c r="L2552" i="7"/>
  <c r="L2551" i="7"/>
  <c r="L2550" i="7"/>
  <c r="L2549" i="7"/>
  <c r="L2548" i="7"/>
  <c r="L2547" i="7"/>
  <c r="L2546" i="7"/>
  <c r="L2545" i="7"/>
  <c r="L2544" i="7"/>
  <c r="L2543" i="7"/>
  <c r="L2542" i="7"/>
  <c r="L2541" i="7"/>
  <c r="L2540" i="7"/>
  <c r="L2539" i="7"/>
  <c r="L2538" i="7"/>
  <c r="L2537" i="7"/>
  <c r="L2536" i="7"/>
  <c r="L2535" i="7"/>
  <c r="L2534" i="7"/>
  <c r="L2533" i="7"/>
  <c r="L2532" i="7"/>
  <c r="L2531" i="7"/>
  <c r="L2530" i="7"/>
  <c r="L2529" i="7"/>
  <c r="L2528" i="7"/>
  <c r="L2527" i="7"/>
  <c r="L2526" i="7"/>
  <c r="L2525" i="7"/>
  <c r="L2524" i="7"/>
  <c r="L2523" i="7"/>
  <c r="L2522" i="7"/>
  <c r="L2521" i="7"/>
  <c r="L2520" i="7"/>
  <c r="L2519" i="7"/>
  <c r="L2518" i="7"/>
  <c r="L2517" i="7"/>
  <c r="L2516" i="7"/>
  <c r="L2515" i="7"/>
  <c r="L2514" i="7"/>
  <c r="L2513" i="7"/>
  <c r="L2512" i="7"/>
  <c r="L2511" i="7"/>
  <c r="L2510" i="7"/>
  <c r="L2509" i="7"/>
  <c r="L2508" i="7"/>
  <c r="L2507" i="7"/>
  <c r="L2506" i="7"/>
  <c r="L2505" i="7"/>
  <c r="L2504" i="7"/>
  <c r="L2503" i="7"/>
  <c r="L2502" i="7"/>
  <c r="L2501" i="7"/>
  <c r="L2500" i="7"/>
  <c r="L2499" i="7"/>
  <c r="L2498" i="7"/>
  <c r="L2497" i="7"/>
  <c r="L2496" i="7"/>
  <c r="L2495" i="7"/>
  <c r="L2494" i="7"/>
  <c r="L2493" i="7"/>
  <c r="L2492" i="7"/>
  <c r="L2491" i="7"/>
  <c r="L2490" i="7"/>
  <c r="L2489" i="7"/>
  <c r="L2488" i="7"/>
  <c r="L2487" i="7"/>
  <c r="L2486" i="7"/>
  <c r="L2485" i="7"/>
  <c r="L2484" i="7"/>
  <c r="L2483" i="7"/>
  <c r="L2482" i="7"/>
  <c r="L2481" i="7"/>
  <c r="L2480" i="7"/>
  <c r="L2479" i="7"/>
  <c r="L2478" i="7"/>
  <c r="L2477" i="7"/>
  <c r="L2476" i="7"/>
  <c r="L2475" i="7"/>
  <c r="L2474" i="7"/>
  <c r="L2473" i="7"/>
  <c r="L2472" i="7"/>
  <c r="L2471" i="7"/>
  <c r="L2470" i="7"/>
  <c r="L2469" i="7"/>
  <c r="L2468" i="7"/>
  <c r="L2467" i="7"/>
  <c r="L2466" i="7"/>
  <c r="L2465" i="7"/>
  <c r="L2464" i="7"/>
  <c r="L2463" i="7"/>
  <c r="L2462" i="7"/>
  <c r="L2461" i="7"/>
  <c r="L2460" i="7"/>
  <c r="L2459" i="7"/>
  <c r="L2458" i="7"/>
  <c r="L2457" i="7"/>
  <c r="L2456" i="7"/>
  <c r="L2455" i="7"/>
  <c r="L2454" i="7"/>
  <c r="L2453" i="7"/>
  <c r="L2452" i="7"/>
  <c r="L2451" i="7"/>
  <c r="L2450" i="7"/>
  <c r="L2449" i="7"/>
  <c r="L2448" i="7"/>
  <c r="L2447" i="7"/>
  <c r="L2446" i="7"/>
  <c r="L2445" i="7"/>
  <c r="L2444" i="7"/>
  <c r="L2443" i="7"/>
  <c r="L2442" i="7"/>
  <c r="L2441" i="7"/>
  <c r="L2440" i="7"/>
  <c r="L2439" i="7"/>
  <c r="L2438" i="7"/>
  <c r="L2437" i="7"/>
  <c r="L2436" i="7"/>
  <c r="L2435" i="7"/>
  <c r="L2434" i="7"/>
  <c r="L2433" i="7"/>
  <c r="L2432" i="7"/>
  <c r="L2431" i="7"/>
  <c r="L2430" i="7"/>
  <c r="L2429" i="7"/>
  <c r="L2428" i="7"/>
  <c r="L2427" i="7"/>
  <c r="L2426" i="7"/>
  <c r="L2425" i="7"/>
  <c r="L2424" i="7"/>
  <c r="L2423" i="7"/>
  <c r="L2422" i="7"/>
  <c r="L2421" i="7"/>
  <c r="L2420" i="7"/>
  <c r="L2419" i="7"/>
  <c r="L2418" i="7"/>
  <c r="L2417" i="7"/>
  <c r="L2416" i="7"/>
  <c r="L2415" i="7"/>
  <c r="L2414" i="7"/>
  <c r="L2413" i="7"/>
  <c r="L2412" i="7"/>
  <c r="L2411" i="7"/>
  <c r="L2410" i="7"/>
  <c r="L2409" i="7"/>
  <c r="L2408" i="7"/>
  <c r="L2407" i="7"/>
  <c r="L2406" i="7"/>
  <c r="L2405" i="7"/>
  <c r="L2404" i="7"/>
  <c r="L2403" i="7"/>
  <c r="L2402" i="7"/>
  <c r="L2401" i="7"/>
  <c r="L2400" i="7"/>
  <c r="L2399" i="7"/>
  <c r="L2398" i="7"/>
  <c r="L2397" i="7"/>
  <c r="L2396" i="7"/>
  <c r="L2395" i="7"/>
  <c r="L2394" i="7"/>
  <c r="L2393" i="7"/>
  <c r="L2392" i="7"/>
  <c r="L2391" i="7"/>
  <c r="L2390" i="7"/>
  <c r="L2389" i="7"/>
  <c r="L2388" i="7"/>
  <c r="L2387" i="7"/>
  <c r="L2386" i="7"/>
  <c r="L2385" i="7"/>
  <c r="L2384" i="7"/>
  <c r="L2383" i="7"/>
  <c r="L2382" i="7"/>
  <c r="L2381" i="7"/>
  <c r="L2380" i="7"/>
  <c r="L2379" i="7"/>
  <c r="L2378" i="7"/>
  <c r="L2377" i="7"/>
  <c r="L2376" i="7"/>
  <c r="L2375" i="7"/>
  <c r="L2374" i="7"/>
  <c r="L2373" i="7"/>
  <c r="L2372" i="7"/>
  <c r="L2371" i="7"/>
  <c r="L2370" i="7"/>
  <c r="L2369" i="7"/>
  <c r="L2368" i="7"/>
  <c r="L2367" i="7"/>
  <c r="L2366" i="7"/>
  <c r="L2365" i="7"/>
  <c r="L2364" i="7"/>
  <c r="L2363" i="7"/>
  <c r="L2362" i="7"/>
  <c r="L2361" i="7"/>
  <c r="L2360" i="7"/>
  <c r="L2359" i="7"/>
  <c r="L2358" i="7"/>
  <c r="L2357" i="7"/>
  <c r="L2356" i="7"/>
  <c r="L2355" i="7"/>
  <c r="L2354" i="7"/>
  <c r="L2353" i="7"/>
  <c r="L2352" i="7"/>
  <c r="L2351" i="7"/>
  <c r="L2350" i="7"/>
  <c r="L2349" i="7"/>
  <c r="L2348" i="7"/>
  <c r="L2347" i="7"/>
  <c r="L2346" i="7"/>
  <c r="L2345" i="7"/>
  <c r="L2344" i="7"/>
  <c r="L2343" i="7"/>
  <c r="L2342" i="7"/>
  <c r="L2341" i="7"/>
  <c r="L2340" i="7"/>
  <c r="L2339" i="7"/>
  <c r="L2338" i="7"/>
  <c r="L2337" i="7"/>
  <c r="L2336" i="7"/>
  <c r="L2335" i="7"/>
  <c r="L2334" i="7"/>
  <c r="L2333" i="7"/>
  <c r="L2332" i="7"/>
  <c r="L2331" i="7"/>
  <c r="L2330" i="7"/>
  <c r="L2329" i="7"/>
  <c r="L2328" i="7"/>
  <c r="L2327" i="7"/>
  <c r="L2326" i="7"/>
  <c r="L2325" i="7"/>
  <c r="L2324" i="7"/>
  <c r="L2323" i="7"/>
  <c r="L2322" i="7"/>
  <c r="L2321" i="7"/>
  <c r="L2320" i="7"/>
  <c r="L2319" i="7"/>
  <c r="L2318" i="7"/>
  <c r="L2317" i="7"/>
  <c r="L2316" i="7"/>
  <c r="L2315" i="7"/>
  <c r="L2314" i="7"/>
  <c r="L2313" i="7"/>
  <c r="L2312" i="7"/>
  <c r="L2311" i="7"/>
  <c r="L2310" i="7"/>
  <c r="L2309" i="7"/>
  <c r="L2308" i="7"/>
  <c r="L2307" i="7"/>
  <c r="L2306" i="7"/>
  <c r="L2305" i="7"/>
  <c r="L2304" i="7"/>
  <c r="L2303" i="7"/>
  <c r="L2302" i="7"/>
  <c r="L2301" i="7"/>
  <c r="L2300" i="7"/>
  <c r="L2299" i="7"/>
  <c r="L2298" i="7"/>
  <c r="L2297" i="7"/>
  <c r="L2296" i="7"/>
  <c r="L2295" i="7"/>
  <c r="L2294" i="7"/>
  <c r="L2293" i="7"/>
  <c r="L2292" i="7"/>
  <c r="L2291" i="7"/>
  <c r="L2290" i="7"/>
  <c r="L2289" i="7"/>
  <c r="L2288" i="7"/>
  <c r="L2287" i="7"/>
  <c r="L2286" i="7"/>
  <c r="L2285" i="7"/>
  <c r="L2284" i="7"/>
  <c r="L2283" i="7"/>
  <c r="L2282" i="7"/>
  <c r="L2281" i="7"/>
  <c r="L2280" i="7"/>
  <c r="L2279" i="7"/>
  <c r="L2278" i="7"/>
  <c r="L2277" i="7"/>
  <c r="L2276" i="7"/>
  <c r="L2275" i="7"/>
  <c r="L2274" i="7"/>
  <c r="L2273" i="7"/>
  <c r="L2272" i="7"/>
  <c r="L2271" i="7"/>
  <c r="L2270" i="7"/>
  <c r="L2269" i="7"/>
  <c r="L2268" i="7"/>
  <c r="L2267" i="7"/>
  <c r="L2266" i="7"/>
  <c r="L2265" i="7"/>
  <c r="L2264" i="7"/>
  <c r="L2263" i="7"/>
  <c r="L2262" i="7"/>
  <c r="L2261" i="7"/>
  <c r="L2260" i="7"/>
  <c r="L2259" i="7"/>
  <c r="L2258" i="7"/>
  <c r="L2257" i="7"/>
  <c r="L2256" i="7"/>
  <c r="L2255" i="7"/>
  <c r="L2254" i="7"/>
  <c r="L2253" i="7"/>
  <c r="L2252" i="7"/>
  <c r="L2251" i="7"/>
  <c r="L2250" i="7"/>
  <c r="L2249" i="7"/>
  <c r="L2248" i="7"/>
  <c r="L2247" i="7"/>
  <c r="L2246" i="7"/>
  <c r="L2245" i="7"/>
  <c r="L2244" i="7"/>
  <c r="L2243" i="7"/>
  <c r="L2242" i="7"/>
  <c r="L2241" i="7"/>
  <c r="L2240" i="7"/>
  <c r="L2239" i="7"/>
  <c r="L2238" i="7"/>
  <c r="L2237" i="7"/>
  <c r="L2236" i="7"/>
  <c r="L2235" i="7"/>
  <c r="L2234" i="7"/>
  <c r="L2233" i="7"/>
  <c r="L2232" i="7"/>
  <c r="L2231" i="7"/>
  <c r="L2230" i="7"/>
  <c r="L2229" i="7"/>
  <c r="L2228" i="7"/>
  <c r="L2227" i="7"/>
  <c r="L2226" i="7"/>
  <c r="L2225" i="7"/>
  <c r="L2224" i="7"/>
  <c r="L2223" i="7"/>
  <c r="L2222" i="7"/>
  <c r="L2221" i="7"/>
  <c r="L2220" i="7"/>
  <c r="L2219" i="7"/>
  <c r="L2218" i="7"/>
  <c r="L2217" i="7"/>
  <c r="L2216" i="7"/>
  <c r="L2215" i="7"/>
  <c r="L2214" i="7"/>
  <c r="L2213" i="7"/>
  <c r="L2212" i="7"/>
  <c r="L2211" i="7"/>
  <c r="L2210" i="7"/>
  <c r="L2209" i="7"/>
  <c r="L2208" i="7"/>
  <c r="L2207" i="7"/>
  <c r="L2206" i="7"/>
  <c r="L2205" i="7"/>
  <c r="L2204" i="7"/>
  <c r="L2203" i="7"/>
  <c r="L2202" i="7"/>
  <c r="L2201" i="7"/>
  <c r="L2200" i="7"/>
  <c r="L2199" i="7"/>
  <c r="L2198" i="7"/>
  <c r="L2197" i="7"/>
  <c r="L2196" i="7"/>
  <c r="L2195" i="7"/>
  <c r="L2194" i="7"/>
  <c r="L2193" i="7"/>
  <c r="L2192" i="7"/>
  <c r="L2191" i="7"/>
  <c r="L2190" i="7"/>
  <c r="L2189" i="7"/>
  <c r="L2188" i="7"/>
  <c r="L2187" i="7"/>
  <c r="L2186" i="7"/>
  <c r="L2185" i="7"/>
  <c r="L2184" i="7"/>
  <c r="L2183" i="7"/>
  <c r="L2182" i="7"/>
  <c r="L2181" i="7"/>
  <c r="L2180" i="7"/>
  <c r="L2179" i="7"/>
  <c r="L2178" i="7"/>
  <c r="L2177" i="7"/>
  <c r="L2176" i="7"/>
  <c r="L2175" i="7"/>
  <c r="L2174" i="7"/>
  <c r="L2173" i="7"/>
  <c r="L2172" i="7"/>
  <c r="L2171" i="7"/>
  <c r="L2170" i="7"/>
  <c r="L2169" i="7"/>
  <c r="L2168" i="7"/>
  <c r="L2167" i="7"/>
  <c r="L2166" i="7"/>
  <c r="L2165" i="7"/>
  <c r="L2164" i="7"/>
  <c r="L2163" i="7"/>
  <c r="L2162" i="7"/>
  <c r="L2161" i="7"/>
  <c r="L2160" i="7"/>
  <c r="L2159" i="7"/>
  <c r="L2158" i="7"/>
  <c r="L2157" i="7"/>
  <c r="L2156" i="7"/>
  <c r="L2155" i="7"/>
  <c r="L2154" i="7"/>
  <c r="L2153" i="7"/>
  <c r="L2152" i="7"/>
  <c r="L2151" i="7"/>
  <c r="L2150" i="7"/>
  <c r="L2149" i="7"/>
  <c r="L2148" i="7"/>
  <c r="L2147" i="7"/>
  <c r="L2146" i="7"/>
  <c r="L2145" i="7"/>
  <c r="L2144" i="7"/>
  <c r="L2143" i="7"/>
  <c r="L2142" i="7"/>
  <c r="L2141" i="7"/>
  <c r="L2140" i="7"/>
  <c r="L2139" i="7"/>
  <c r="L2138" i="7"/>
  <c r="L2137" i="7"/>
  <c r="L2136" i="7"/>
  <c r="L2135" i="7"/>
  <c r="L2134" i="7"/>
  <c r="L2133" i="7"/>
  <c r="L2132" i="7"/>
  <c r="L2131" i="7"/>
  <c r="L2130" i="7"/>
  <c r="L2129" i="7"/>
  <c r="L2128" i="7"/>
  <c r="L2127" i="7"/>
  <c r="L2126" i="7"/>
  <c r="L2125" i="7"/>
  <c r="L2124" i="7"/>
  <c r="L2123" i="7"/>
  <c r="L2122" i="7"/>
  <c r="L2121" i="7"/>
  <c r="L2120" i="7"/>
  <c r="L2119" i="7"/>
  <c r="L2118" i="7"/>
  <c r="L2117" i="7"/>
  <c r="L2116" i="7"/>
  <c r="L2115" i="7"/>
  <c r="L2114" i="7"/>
  <c r="L2113" i="7"/>
  <c r="L2112" i="7"/>
  <c r="L2111" i="7"/>
  <c r="L2110" i="7"/>
  <c r="L2109" i="7"/>
  <c r="L2108" i="7"/>
  <c r="L2107" i="7"/>
  <c r="L2106" i="7"/>
  <c r="L2105" i="7"/>
  <c r="L2104" i="7"/>
  <c r="L2103" i="7"/>
  <c r="L2102" i="7"/>
  <c r="L2101" i="7"/>
  <c r="L2100" i="7"/>
  <c r="L2099" i="7"/>
  <c r="L2098" i="7"/>
  <c r="L2097" i="7"/>
  <c r="L2096" i="7"/>
  <c r="L2095" i="7"/>
  <c r="L2094" i="7"/>
  <c r="L2093" i="7"/>
  <c r="L2092" i="7"/>
  <c r="L2091" i="7"/>
  <c r="L2090" i="7"/>
  <c r="L2089" i="7"/>
  <c r="L2088" i="7"/>
  <c r="L2087" i="7"/>
  <c r="L2086" i="7"/>
  <c r="L2085" i="7"/>
  <c r="L2084" i="7"/>
  <c r="L2083" i="7"/>
  <c r="L2082" i="7"/>
  <c r="L2081" i="7"/>
  <c r="L2080" i="7"/>
  <c r="L2079" i="7"/>
  <c r="L2078" i="7"/>
  <c r="L2077" i="7"/>
  <c r="L2076" i="7"/>
  <c r="L2075" i="7"/>
  <c r="L2074" i="7"/>
  <c r="L2073" i="7"/>
  <c r="L2072" i="7"/>
  <c r="L2071" i="7"/>
  <c r="L2070" i="7"/>
  <c r="L2069" i="7"/>
  <c r="L2068" i="7"/>
  <c r="L2067" i="7"/>
  <c r="L2066" i="7"/>
  <c r="L2065" i="7"/>
  <c r="L2064" i="7"/>
  <c r="L2063" i="7"/>
  <c r="L2062" i="7"/>
  <c r="L2061" i="7"/>
  <c r="L2060" i="7"/>
  <c r="L2059" i="7"/>
  <c r="L2058" i="7"/>
  <c r="L2057" i="7"/>
  <c r="L2056" i="7"/>
  <c r="L2055" i="7"/>
  <c r="L2054" i="7"/>
  <c r="L2053" i="7"/>
  <c r="L2052" i="7"/>
  <c r="L2051" i="7"/>
  <c r="L2050" i="7"/>
  <c r="L2049" i="7"/>
  <c r="L2048" i="7"/>
  <c r="L2047" i="7"/>
  <c r="L2046" i="7"/>
  <c r="L2045" i="7"/>
  <c r="L2044" i="7"/>
  <c r="L2043" i="7"/>
  <c r="L2042" i="7"/>
  <c r="L2041" i="7"/>
  <c r="L2040" i="7"/>
  <c r="L2039" i="7"/>
  <c r="L2038" i="7"/>
  <c r="L2037" i="7"/>
  <c r="L2036" i="7"/>
  <c r="L2035" i="7"/>
  <c r="L2034" i="7"/>
  <c r="L2033" i="7"/>
  <c r="L2032" i="7"/>
  <c r="L2031" i="7"/>
  <c r="L2030" i="7"/>
  <c r="L2029" i="7"/>
  <c r="L2028" i="7"/>
  <c r="L2027" i="7"/>
  <c r="L2026" i="7"/>
  <c r="L2025" i="7"/>
  <c r="L2024" i="7"/>
  <c r="L2023" i="7"/>
  <c r="L2022" i="7"/>
  <c r="L2021" i="7"/>
  <c r="L2020" i="7"/>
  <c r="L2019" i="7"/>
  <c r="L2018" i="7"/>
  <c r="L2017" i="7"/>
  <c r="L2016" i="7"/>
  <c r="L2015" i="7"/>
  <c r="L2014" i="7"/>
  <c r="L2013" i="7"/>
  <c r="L2012" i="7"/>
  <c r="L2011" i="7"/>
  <c r="L2010" i="7"/>
  <c r="L2009" i="7"/>
  <c r="L2008" i="7"/>
  <c r="L2007" i="7"/>
  <c r="L2006" i="7"/>
  <c r="L2005" i="7"/>
  <c r="L2004" i="7"/>
  <c r="L2003" i="7"/>
  <c r="L2002" i="7"/>
  <c r="L2001" i="7"/>
  <c r="L2000" i="7"/>
  <c r="L1999" i="7"/>
  <c r="L1998" i="7"/>
  <c r="L1997" i="7"/>
  <c r="L1996" i="7"/>
  <c r="L1995" i="7"/>
  <c r="L1994" i="7"/>
  <c r="L1993" i="7"/>
  <c r="L1992" i="7"/>
  <c r="L1991" i="7"/>
  <c r="L1990" i="7"/>
  <c r="L1989" i="7"/>
  <c r="L1988" i="7"/>
  <c r="L1987" i="7"/>
  <c r="L1986" i="7"/>
  <c r="L1985" i="7"/>
  <c r="L1984" i="7"/>
  <c r="L1983" i="7"/>
  <c r="L1982" i="7"/>
  <c r="L1981" i="7"/>
  <c r="L1980" i="7"/>
  <c r="L1979" i="7"/>
  <c r="L1978" i="7"/>
  <c r="L1977" i="7"/>
  <c r="L1976" i="7"/>
  <c r="L1975" i="7"/>
  <c r="L1974" i="7"/>
  <c r="L1973" i="7"/>
  <c r="L1972" i="7"/>
  <c r="L1971" i="7"/>
  <c r="L1970" i="7"/>
  <c r="L1969" i="7"/>
  <c r="L1968" i="7"/>
  <c r="L1967" i="7"/>
  <c r="L1966" i="7"/>
  <c r="L1965" i="7"/>
  <c r="L1964" i="7"/>
  <c r="L1963" i="7"/>
  <c r="L1962" i="7"/>
  <c r="L1961" i="7"/>
  <c r="L1960" i="7"/>
  <c r="L1959" i="7"/>
  <c r="L1958" i="7"/>
  <c r="L1957" i="7"/>
  <c r="L1956" i="7"/>
  <c r="L1955" i="7"/>
  <c r="L1954" i="7"/>
  <c r="L1953" i="7"/>
  <c r="L1952" i="7"/>
  <c r="L1951" i="7"/>
  <c r="L1950" i="7"/>
  <c r="L1949" i="7"/>
  <c r="L1948" i="7"/>
  <c r="L1947" i="7"/>
  <c r="L1946" i="7"/>
  <c r="L1945" i="7"/>
  <c r="L1944" i="7"/>
  <c r="L1943" i="7"/>
  <c r="L1942" i="7"/>
  <c r="L1941" i="7"/>
  <c r="L1940" i="7"/>
  <c r="L1939" i="7"/>
  <c r="L1938" i="7"/>
  <c r="L1937" i="7"/>
  <c r="L1936" i="7"/>
  <c r="L1935" i="7"/>
  <c r="L1934" i="7"/>
  <c r="L1933" i="7"/>
  <c r="L1932" i="7"/>
  <c r="L1931" i="7"/>
  <c r="L1930" i="7"/>
  <c r="L1929" i="7"/>
  <c r="L1928" i="7"/>
  <c r="L1927" i="7"/>
  <c r="L1926" i="7"/>
  <c r="L1925" i="7"/>
  <c r="L1924" i="7"/>
  <c r="L1923" i="7"/>
  <c r="L1922" i="7"/>
  <c r="L1921" i="7"/>
  <c r="L1920" i="7"/>
  <c r="L1919" i="7"/>
  <c r="L1918" i="7"/>
  <c r="L1917" i="7"/>
  <c r="L1916" i="7"/>
  <c r="L1915" i="7"/>
  <c r="L1914" i="7"/>
  <c r="L1913" i="7"/>
  <c r="L1912" i="7"/>
  <c r="L1911" i="7"/>
  <c r="L1910" i="7"/>
  <c r="L1909" i="7"/>
  <c r="L1908" i="7"/>
  <c r="L1907" i="7"/>
  <c r="L1906" i="7"/>
  <c r="L1905" i="7"/>
  <c r="L1904" i="7"/>
  <c r="L1903" i="7"/>
  <c r="L1902" i="7"/>
  <c r="L1901" i="7"/>
  <c r="L1900" i="7"/>
  <c r="L1899" i="7"/>
  <c r="L1898" i="7"/>
  <c r="L1897" i="7"/>
  <c r="L1896" i="7"/>
  <c r="L1895" i="7"/>
  <c r="L1894" i="7"/>
  <c r="L1893" i="7"/>
  <c r="L1892" i="7"/>
  <c r="L1891" i="7"/>
  <c r="L1890" i="7"/>
  <c r="L1889" i="7"/>
  <c r="L1888" i="7"/>
  <c r="L1887" i="7"/>
  <c r="L1886" i="7"/>
  <c r="L1885" i="7"/>
  <c r="L1884" i="7"/>
  <c r="L1883" i="7"/>
  <c r="L1882" i="7"/>
  <c r="L1881" i="7"/>
  <c r="L1880" i="7"/>
  <c r="L1879" i="7"/>
  <c r="L1878" i="7"/>
  <c r="L1877" i="7"/>
  <c r="L1876" i="7"/>
  <c r="L1875" i="7"/>
  <c r="L1874" i="7"/>
  <c r="L1873" i="7"/>
  <c r="L1872" i="7"/>
  <c r="L1871" i="7"/>
  <c r="L1870" i="7"/>
  <c r="L1869" i="7"/>
  <c r="L1868" i="7"/>
  <c r="L1867" i="7"/>
  <c r="L1866" i="7"/>
  <c r="L1865" i="7"/>
  <c r="L1864" i="7"/>
  <c r="L1863" i="7"/>
  <c r="L1862" i="7"/>
  <c r="L1861" i="7"/>
  <c r="L1860" i="7"/>
  <c r="L1859" i="7"/>
  <c r="L1858" i="7"/>
  <c r="L1857" i="7"/>
  <c r="L1856" i="7"/>
  <c r="L1855" i="7"/>
  <c r="L1854" i="7"/>
  <c r="L1853" i="7"/>
  <c r="L1852" i="7"/>
  <c r="L1851" i="7"/>
  <c r="L1850" i="7"/>
  <c r="L1849" i="7"/>
  <c r="L1848" i="7"/>
  <c r="L1847" i="7"/>
  <c r="L1846" i="7"/>
  <c r="L1845" i="7"/>
  <c r="L1844" i="7"/>
  <c r="L1843" i="7"/>
  <c r="L1842" i="7"/>
  <c r="L1841" i="7"/>
  <c r="L1840" i="7"/>
  <c r="L1839" i="7"/>
  <c r="L1838" i="7"/>
  <c r="L1837" i="7"/>
  <c r="L1836" i="7"/>
  <c r="L1835" i="7"/>
  <c r="L1834" i="7"/>
  <c r="L1833" i="7"/>
  <c r="L1832" i="7"/>
  <c r="L1831" i="7"/>
  <c r="L1830" i="7"/>
  <c r="L1829" i="7"/>
  <c r="L1828" i="7"/>
  <c r="L1827" i="7"/>
  <c r="L1826" i="7"/>
  <c r="L1825" i="7"/>
  <c r="L1824" i="7"/>
  <c r="L1823" i="7"/>
  <c r="L1822" i="7"/>
  <c r="L1821" i="7"/>
  <c r="L1820" i="7"/>
  <c r="L1819" i="7"/>
  <c r="L1818" i="7"/>
  <c r="L1817" i="7"/>
  <c r="L1816" i="7"/>
  <c r="L1815" i="7"/>
  <c r="L1814" i="7"/>
  <c r="L1813" i="7"/>
  <c r="L1812" i="7"/>
  <c r="L1811" i="7"/>
  <c r="L1810" i="7"/>
  <c r="L1809" i="7"/>
  <c r="L1808" i="7"/>
  <c r="L1807" i="7"/>
  <c r="L1806" i="7"/>
  <c r="L1805" i="7"/>
  <c r="L1804" i="7"/>
  <c r="L1803" i="7"/>
  <c r="L1802" i="7"/>
  <c r="L1801" i="7"/>
  <c r="L1800" i="7"/>
  <c r="L1799" i="7"/>
  <c r="L1798" i="7"/>
  <c r="L1797" i="7"/>
  <c r="L1796" i="7"/>
  <c r="L1795" i="7"/>
  <c r="L1794" i="7"/>
  <c r="L1793" i="7"/>
  <c r="L1792" i="7"/>
  <c r="L1791" i="7"/>
  <c r="L1790" i="7"/>
  <c r="L1789" i="7"/>
  <c r="L1788" i="7"/>
  <c r="L1787" i="7"/>
  <c r="L1786" i="7"/>
  <c r="L1785" i="7"/>
  <c r="L1784" i="7"/>
  <c r="L1783" i="7"/>
  <c r="L1782" i="7"/>
  <c r="L1781" i="7"/>
  <c r="L1780" i="7"/>
  <c r="L1779" i="7"/>
  <c r="L1778" i="7"/>
  <c r="L1777" i="7"/>
  <c r="L1776" i="7"/>
  <c r="L1775" i="7"/>
  <c r="L1774" i="7"/>
  <c r="L1773" i="7"/>
  <c r="L1772" i="7"/>
  <c r="L1771" i="7"/>
  <c r="L1770" i="7"/>
  <c r="L1769" i="7"/>
  <c r="L1768" i="7"/>
  <c r="L1767" i="7"/>
  <c r="L1766" i="7"/>
  <c r="L1765" i="7"/>
  <c r="L1764" i="7"/>
  <c r="L1763" i="7"/>
  <c r="L1762" i="7"/>
  <c r="L1761" i="7"/>
  <c r="L1760" i="7"/>
  <c r="L1759" i="7"/>
  <c r="L1758" i="7"/>
  <c r="L1757" i="7"/>
  <c r="L1756" i="7"/>
  <c r="L1755" i="7"/>
  <c r="L1754" i="7"/>
  <c r="L1753" i="7"/>
  <c r="L1752" i="7"/>
  <c r="L1751" i="7"/>
  <c r="L1750" i="7"/>
  <c r="L1749" i="7"/>
  <c r="L1748" i="7"/>
  <c r="L1747" i="7"/>
  <c r="L1746" i="7"/>
  <c r="L1745" i="7"/>
  <c r="L1744" i="7"/>
  <c r="L1743" i="7"/>
  <c r="L1742" i="7"/>
  <c r="L1741" i="7"/>
  <c r="L1740" i="7"/>
  <c r="L1739" i="7"/>
  <c r="L1738" i="7"/>
  <c r="L1737" i="7"/>
  <c r="L1736" i="7"/>
  <c r="L1735" i="7"/>
  <c r="L1734" i="7"/>
  <c r="L1733" i="7"/>
  <c r="L1732" i="7"/>
  <c r="L1731" i="7"/>
  <c r="L1730" i="7"/>
  <c r="L1729" i="7"/>
  <c r="L1728" i="7"/>
  <c r="L1727" i="7"/>
  <c r="L1726" i="7"/>
  <c r="L1725" i="7"/>
  <c r="L1724" i="7"/>
  <c r="L1723" i="7"/>
  <c r="L1722" i="7"/>
  <c r="L1721" i="7"/>
  <c r="L1720" i="7"/>
  <c r="L1719" i="7"/>
  <c r="L1718" i="7"/>
  <c r="L1717" i="7"/>
  <c r="L1716" i="7"/>
  <c r="L1715" i="7"/>
  <c r="L1714" i="7"/>
  <c r="L1713" i="7"/>
  <c r="L1712" i="7"/>
  <c r="L1711" i="7"/>
  <c r="L1710" i="7"/>
  <c r="L1709" i="7"/>
  <c r="L1708" i="7"/>
  <c r="L1707" i="7"/>
  <c r="L1706" i="7"/>
  <c r="L1705" i="7"/>
  <c r="L1704" i="7"/>
  <c r="L1703" i="7"/>
  <c r="L1702" i="7"/>
  <c r="L1701" i="7"/>
  <c r="L1700" i="7"/>
  <c r="L1699" i="7"/>
  <c r="L1698" i="7"/>
  <c r="L1697" i="7"/>
  <c r="L1696" i="7"/>
  <c r="L1695" i="7"/>
  <c r="L1694" i="7"/>
  <c r="L1693" i="7"/>
  <c r="L1692" i="7"/>
  <c r="L1691" i="7"/>
  <c r="L1690" i="7"/>
  <c r="L1689" i="7"/>
  <c r="L1688" i="7"/>
  <c r="L1687" i="7"/>
  <c r="L1686" i="7"/>
  <c r="L1685" i="7"/>
  <c r="L1684" i="7"/>
  <c r="L1683" i="7"/>
  <c r="L1682" i="7"/>
  <c r="L1681" i="7"/>
  <c r="L1680" i="7"/>
  <c r="L1679" i="7"/>
  <c r="L1678" i="7"/>
  <c r="L1677" i="7"/>
  <c r="L1676" i="7"/>
  <c r="L1675" i="7"/>
  <c r="L1674" i="7"/>
  <c r="L1673" i="7"/>
  <c r="L1672" i="7"/>
  <c r="L1671" i="7"/>
  <c r="L1670" i="7"/>
  <c r="L1669" i="7"/>
  <c r="L1668" i="7"/>
  <c r="L1667" i="7"/>
  <c r="L1666" i="7"/>
  <c r="L1665" i="7"/>
  <c r="L1664" i="7"/>
  <c r="L1663" i="7"/>
  <c r="L1662" i="7"/>
  <c r="L1661" i="7"/>
  <c r="L1660" i="7"/>
  <c r="L1659" i="7"/>
  <c r="L1658" i="7"/>
  <c r="L1657" i="7"/>
  <c r="L1656" i="7"/>
  <c r="L1655" i="7"/>
  <c r="L1654" i="7"/>
  <c r="L1653" i="7"/>
  <c r="L1652" i="7"/>
  <c r="L1651" i="7"/>
  <c r="L1650" i="7"/>
  <c r="L1649" i="7"/>
  <c r="L1648" i="7"/>
  <c r="L1647" i="7"/>
  <c r="L1646" i="7"/>
  <c r="L1645" i="7"/>
  <c r="L1644" i="7"/>
  <c r="L1643" i="7"/>
  <c r="L1642" i="7"/>
  <c r="L1641" i="7"/>
  <c r="L1640" i="7"/>
  <c r="L1639" i="7"/>
  <c r="L1638" i="7"/>
  <c r="L1637" i="7"/>
  <c r="L1636" i="7"/>
  <c r="L1635" i="7"/>
  <c r="L1634" i="7"/>
  <c r="L1633" i="7"/>
  <c r="L1632" i="7"/>
  <c r="L1631" i="7"/>
  <c r="L1630" i="7"/>
  <c r="L1629" i="7"/>
  <c r="L1628" i="7"/>
  <c r="L1627" i="7"/>
  <c r="L1626" i="7"/>
  <c r="L1625" i="7"/>
  <c r="L1624" i="7"/>
  <c r="L1623" i="7"/>
  <c r="L1622" i="7"/>
  <c r="L1621" i="7"/>
  <c r="L1620" i="7"/>
  <c r="L1619" i="7"/>
  <c r="L1618" i="7"/>
  <c r="L1617" i="7"/>
  <c r="L1616" i="7"/>
  <c r="L1615" i="7"/>
  <c r="L1614" i="7"/>
  <c r="L1613" i="7"/>
  <c r="L1612" i="7"/>
  <c r="L1611" i="7"/>
  <c r="L1610" i="7"/>
  <c r="L1609" i="7"/>
  <c r="L1608" i="7"/>
  <c r="L1607" i="7"/>
  <c r="L1606" i="7"/>
  <c r="L1605" i="7"/>
  <c r="L1604" i="7"/>
  <c r="L1603" i="7"/>
  <c r="L1602" i="7"/>
  <c r="L1601" i="7"/>
  <c r="L1600" i="7"/>
  <c r="L1599" i="7"/>
  <c r="L1598" i="7"/>
  <c r="L1597" i="7"/>
  <c r="L1596" i="7"/>
  <c r="L1595" i="7"/>
  <c r="L1594" i="7"/>
  <c r="L1593" i="7"/>
  <c r="L1592" i="7"/>
  <c r="L1591" i="7"/>
  <c r="L1590" i="7"/>
  <c r="L1589" i="7"/>
  <c r="L1588" i="7"/>
  <c r="L1587" i="7"/>
  <c r="L1586" i="7"/>
  <c r="L1585" i="7"/>
  <c r="L1584" i="7"/>
  <c r="L1583" i="7"/>
  <c r="L1582" i="7"/>
  <c r="L1581" i="7"/>
  <c r="L1580" i="7"/>
  <c r="L1579" i="7"/>
  <c r="L1578" i="7"/>
  <c r="L1577" i="7"/>
  <c r="L1576" i="7"/>
  <c r="L1575" i="7"/>
  <c r="L1574" i="7"/>
  <c r="L1573" i="7"/>
  <c r="L1572" i="7"/>
  <c r="L1571" i="7"/>
  <c r="L1570" i="7"/>
  <c r="L1569" i="7"/>
  <c r="L1568" i="7"/>
  <c r="L1567" i="7"/>
  <c r="L1566" i="7"/>
  <c r="L1565" i="7"/>
  <c r="L1564" i="7"/>
  <c r="L1563" i="7"/>
  <c r="L1562" i="7"/>
  <c r="L1561" i="7"/>
  <c r="L1560" i="7"/>
  <c r="L1559" i="7"/>
  <c r="L1558" i="7"/>
  <c r="L1557" i="7"/>
  <c r="L1556" i="7"/>
  <c r="L1555" i="7"/>
  <c r="L1554" i="7"/>
  <c r="L1553" i="7"/>
  <c r="L1552" i="7"/>
  <c r="L1551" i="7"/>
  <c r="L1550" i="7"/>
  <c r="L1549" i="7"/>
  <c r="L1548" i="7"/>
  <c r="L1547" i="7"/>
  <c r="L1546" i="7"/>
  <c r="L1545" i="7"/>
  <c r="L1544" i="7"/>
  <c r="L1543" i="7"/>
  <c r="L1542" i="7"/>
  <c r="L1541" i="7"/>
  <c r="L1540" i="7"/>
  <c r="L1539" i="7"/>
  <c r="L1538" i="7"/>
  <c r="L1537" i="7"/>
  <c r="L1536" i="7"/>
  <c r="L1535" i="7"/>
  <c r="L1534" i="7"/>
  <c r="L1533" i="7"/>
  <c r="L1532" i="7"/>
  <c r="L1531" i="7"/>
  <c r="L1530" i="7"/>
  <c r="L1529" i="7"/>
  <c r="L1528" i="7"/>
  <c r="L1527" i="7"/>
  <c r="L1526" i="7"/>
  <c r="L1525" i="7"/>
  <c r="L1524" i="7"/>
  <c r="L1523" i="7"/>
  <c r="L1522" i="7"/>
  <c r="L1521" i="7"/>
  <c r="L1520" i="7"/>
  <c r="L1519" i="7"/>
  <c r="L1518" i="7"/>
  <c r="L1517" i="7"/>
  <c r="L1516" i="7"/>
  <c r="L1515" i="7"/>
  <c r="L1514" i="7"/>
  <c r="L1513" i="7"/>
  <c r="L1512" i="7"/>
  <c r="L1511" i="7"/>
  <c r="L1510" i="7"/>
  <c r="L1509" i="7"/>
  <c r="L1508" i="7"/>
  <c r="L1507" i="7"/>
  <c r="L1506" i="7"/>
  <c r="L1505" i="7"/>
  <c r="L1504" i="7"/>
  <c r="L1503" i="7"/>
  <c r="L1502" i="7"/>
  <c r="L1501" i="7"/>
  <c r="L1500" i="7"/>
  <c r="L1499" i="7"/>
  <c r="L1498" i="7"/>
  <c r="L1497" i="7"/>
  <c r="L1496" i="7"/>
  <c r="L1495" i="7"/>
  <c r="L1494" i="7"/>
  <c r="L1493" i="7"/>
  <c r="L1492" i="7"/>
  <c r="L1491" i="7"/>
  <c r="L1490" i="7"/>
  <c r="L1489" i="7"/>
  <c r="L1488" i="7"/>
  <c r="L1487" i="7"/>
  <c r="L1486" i="7"/>
  <c r="L1485" i="7"/>
  <c r="L1484" i="7"/>
  <c r="L1483" i="7"/>
  <c r="L1482" i="7"/>
  <c r="L1481" i="7"/>
  <c r="L1480" i="7"/>
  <c r="L1479" i="7"/>
  <c r="L1478" i="7"/>
  <c r="L1477" i="7"/>
  <c r="L1476" i="7"/>
  <c r="L1475" i="7"/>
  <c r="L1474" i="7"/>
  <c r="L1473" i="7"/>
  <c r="L1472" i="7"/>
  <c r="L1471" i="7"/>
  <c r="L1470" i="7"/>
  <c r="L1469" i="7"/>
  <c r="L1468" i="7"/>
  <c r="L1467" i="7"/>
  <c r="L1466" i="7"/>
  <c r="L1465" i="7"/>
  <c r="L1464" i="7"/>
  <c r="L1463" i="7"/>
  <c r="L1462" i="7"/>
  <c r="L1461" i="7"/>
  <c r="L1460" i="7"/>
  <c r="L1459" i="7"/>
  <c r="L1458" i="7"/>
  <c r="L1457" i="7"/>
  <c r="L1456" i="7"/>
  <c r="L1455" i="7"/>
  <c r="L1454" i="7"/>
  <c r="L1453" i="7"/>
  <c r="L1452" i="7"/>
  <c r="L1451" i="7"/>
  <c r="L1450" i="7"/>
  <c r="L1449" i="7"/>
  <c r="L1448" i="7"/>
  <c r="L1447" i="7"/>
  <c r="L1446" i="7"/>
  <c r="L1445" i="7"/>
  <c r="L1444" i="7"/>
  <c r="L1443" i="7"/>
  <c r="L1442" i="7"/>
  <c r="L1441" i="7"/>
  <c r="L1440" i="7"/>
  <c r="L1439" i="7"/>
  <c r="L1438" i="7"/>
  <c r="L1437" i="7"/>
  <c r="L1436" i="7"/>
  <c r="L1435" i="7"/>
  <c r="L1434" i="7"/>
  <c r="L1433" i="7"/>
  <c r="L1432" i="7"/>
  <c r="L1431" i="7"/>
  <c r="L1430" i="7"/>
  <c r="L1429" i="7"/>
  <c r="L1428" i="7"/>
  <c r="L1427" i="7"/>
  <c r="L1426" i="7"/>
  <c r="L1425" i="7"/>
  <c r="L1424" i="7"/>
  <c r="L1423" i="7"/>
  <c r="L1422" i="7"/>
  <c r="L1421" i="7"/>
  <c r="L1420" i="7"/>
  <c r="L1419" i="7"/>
  <c r="L1418" i="7"/>
  <c r="L1417" i="7"/>
  <c r="L1416" i="7"/>
  <c r="L1415" i="7"/>
  <c r="L1414" i="7"/>
  <c r="L1413" i="7"/>
  <c r="L1412" i="7"/>
  <c r="L1411" i="7"/>
  <c r="L1410" i="7"/>
  <c r="L1409" i="7"/>
  <c r="L1408" i="7"/>
  <c r="L1407" i="7"/>
  <c r="L1406" i="7"/>
  <c r="L1405" i="7"/>
  <c r="L1404" i="7"/>
  <c r="L1403" i="7"/>
  <c r="L1402" i="7"/>
  <c r="L1401" i="7"/>
  <c r="L1400" i="7"/>
  <c r="L1399" i="7"/>
  <c r="L1398" i="7"/>
  <c r="L1397" i="7"/>
  <c r="L1396" i="7"/>
  <c r="L1395" i="7"/>
  <c r="L1394" i="7"/>
  <c r="L1393" i="7"/>
  <c r="L1392" i="7"/>
  <c r="L1391" i="7"/>
  <c r="L1390" i="7"/>
  <c r="L1389" i="7"/>
  <c r="L1388" i="7"/>
  <c r="L1387" i="7"/>
  <c r="L1386" i="7"/>
  <c r="L1385" i="7"/>
  <c r="L1384" i="7"/>
  <c r="L1383" i="7"/>
  <c r="L1382" i="7"/>
  <c r="L1381" i="7"/>
  <c r="L1380" i="7"/>
  <c r="L1379" i="7"/>
  <c r="L1378" i="7"/>
  <c r="L1377" i="7"/>
  <c r="L1376" i="7"/>
  <c r="L1375" i="7"/>
  <c r="L1374" i="7"/>
  <c r="L1373" i="7"/>
  <c r="L1372" i="7"/>
  <c r="L1371" i="7"/>
  <c r="L1370" i="7"/>
  <c r="L1369" i="7"/>
  <c r="L1368" i="7"/>
  <c r="L1367" i="7"/>
  <c r="L1366" i="7"/>
  <c r="L1365" i="7"/>
  <c r="L1364" i="7"/>
  <c r="L1363" i="7"/>
  <c r="L1362" i="7"/>
  <c r="L1361" i="7"/>
  <c r="L1360" i="7"/>
  <c r="L1359" i="7"/>
  <c r="L1358" i="7"/>
  <c r="L1357" i="7"/>
  <c r="L1356" i="7"/>
  <c r="L1355" i="7"/>
  <c r="L1354" i="7"/>
  <c r="L1353" i="7"/>
  <c r="L1352" i="7"/>
  <c r="L1351" i="7"/>
  <c r="L1350" i="7"/>
  <c r="L1349" i="7"/>
  <c r="L1348" i="7"/>
  <c r="L1347" i="7"/>
  <c r="L1346" i="7"/>
  <c r="L1345" i="7"/>
  <c r="L1344" i="7"/>
  <c r="L1343" i="7"/>
  <c r="L1342" i="7"/>
  <c r="L1341" i="7"/>
  <c r="L1340" i="7"/>
  <c r="L1339" i="7"/>
  <c r="L1338" i="7"/>
  <c r="L1337" i="7"/>
  <c r="L1336" i="7"/>
  <c r="L1335" i="7"/>
  <c r="L1334" i="7"/>
  <c r="L1333" i="7"/>
  <c r="L1332" i="7"/>
  <c r="L1331" i="7"/>
  <c r="L1330" i="7"/>
  <c r="L1329" i="7"/>
  <c r="L1328" i="7"/>
  <c r="L1327" i="7"/>
  <c r="L1326" i="7"/>
  <c r="L1325" i="7"/>
  <c r="L1324" i="7"/>
  <c r="L1323" i="7"/>
  <c r="L1322" i="7"/>
  <c r="L1321" i="7"/>
  <c r="L1320" i="7"/>
  <c r="L1319" i="7"/>
  <c r="L1318" i="7"/>
  <c r="L1317" i="7"/>
  <c r="L1316" i="7"/>
  <c r="L1315" i="7"/>
  <c r="L1314" i="7"/>
  <c r="L1313" i="7"/>
  <c r="L1312" i="7"/>
  <c r="L1311" i="7"/>
  <c r="L1310" i="7"/>
  <c r="L1309" i="7"/>
  <c r="L1308" i="7"/>
  <c r="L1307" i="7"/>
  <c r="L1306" i="7"/>
  <c r="L1305" i="7"/>
  <c r="L1304" i="7"/>
  <c r="L1303" i="7"/>
  <c r="L1302" i="7"/>
  <c r="L1301" i="7"/>
  <c r="L1300" i="7"/>
  <c r="L1299" i="7"/>
  <c r="L1298" i="7"/>
  <c r="L1297" i="7"/>
  <c r="L1296" i="7"/>
  <c r="L1295" i="7"/>
  <c r="L1294" i="7"/>
  <c r="L1293" i="7"/>
  <c r="L1292" i="7"/>
  <c r="L1291" i="7"/>
  <c r="L1290" i="7"/>
  <c r="L1289" i="7"/>
  <c r="L1288" i="7"/>
  <c r="L1287" i="7"/>
  <c r="L1286" i="7"/>
  <c r="L1285" i="7"/>
  <c r="L1284" i="7"/>
  <c r="L1283" i="7"/>
  <c r="L1282" i="7"/>
  <c r="L1281" i="7"/>
  <c r="L1280" i="7"/>
  <c r="L1279" i="7"/>
  <c r="L1278" i="7"/>
  <c r="L1277" i="7"/>
  <c r="L1276" i="7"/>
  <c r="L1275" i="7"/>
  <c r="L1274" i="7"/>
  <c r="L1273" i="7"/>
  <c r="L1272" i="7"/>
  <c r="L1271" i="7"/>
  <c r="L1270" i="7"/>
  <c r="L1269" i="7"/>
  <c r="L1268" i="7"/>
  <c r="L1267" i="7"/>
  <c r="L1266" i="7"/>
  <c r="L1265" i="7"/>
  <c r="L1264" i="7"/>
  <c r="L1263" i="7"/>
  <c r="L1262" i="7"/>
  <c r="L1261" i="7"/>
  <c r="L1260" i="7"/>
  <c r="L1259" i="7"/>
  <c r="L1258" i="7"/>
  <c r="L1257" i="7"/>
  <c r="L1256" i="7"/>
  <c r="L1255" i="7"/>
  <c r="L1254" i="7"/>
  <c r="L1253" i="7"/>
  <c r="L1252" i="7"/>
  <c r="L1251" i="7"/>
  <c r="L1250" i="7"/>
  <c r="L1249" i="7"/>
  <c r="L1248" i="7"/>
  <c r="L1247" i="7"/>
  <c r="L1246" i="7"/>
  <c r="L1245" i="7"/>
  <c r="L1244" i="7"/>
  <c r="L1243" i="7"/>
  <c r="L1242" i="7"/>
  <c r="L1241" i="7"/>
  <c r="L1240" i="7"/>
  <c r="L1239" i="7"/>
  <c r="L1238" i="7"/>
  <c r="L1237" i="7"/>
  <c r="L1236" i="7"/>
  <c r="L1235" i="7"/>
  <c r="L1234" i="7"/>
  <c r="L1233" i="7"/>
  <c r="L1232" i="7"/>
  <c r="L1231" i="7"/>
  <c r="L1230" i="7"/>
  <c r="L1229" i="7"/>
  <c r="L1228" i="7"/>
  <c r="L1227" i="7"/>
  <c r="L1226" i="7"/>
  <c r="L1225" i="7"/>
  <c r="L1224" i="7"/>
  <c r="L1223" i="7"/>
  <c r="L1222" i="7"/>
  <c r="L1221" i="7"/>
  <c r="L1220" i="7"/>
  <c r="L1219" i="7"/>
  <c r="L1218" i="7"/>
  <c r="L1217" i="7"/>
  <c r="L1216" i="7"/>
  <c r="L1215" i="7"/>
  <c r="L1214" i="7"/>
  <c r="L1213" i="7"/>
  <c r="L1212" i="7"/>
  <c r="L1211" i="7"/>
  <c r="L1210" i="7"/>
  <c r="L1209" i="7"/>
  <c r="L1208" i="7"/>
  <c r="L1207" i="7"/>
  <c r="L1206" i="7"/>
  <c r="L1205" i="7"/>
  <c r="L1204" i="7"/>
  <c r="L1203" i="7"/>
  <c r="L1202" i="7"/>
  <c r="L1201" i="7"/>
  <c r="L1200" i="7"/>
  <c r="L1199" i="7"/>
  <c r="L1198" i="7"/>
  <c r="L1197" i="7"/>
  <c r="L1196" i="7"/>
  <c r="L1195" i="7"/>
  <c r="L1194" i="7"/>
  <c r="L1193" i="7"/>
  <c r="L1192" i="7"/>
  <c r="L1191" i="7"/>
  <c r="L1190" i="7"/>
  <c r="L1189" i="7"/>
  <c r="L1188" i="7"/>
  <c r="L1187" i="7"/>
  <c r="L1186" i="7"/>
  <c r="L1185" i="7"/>
  <c r="L1184" i="7"/>
  <c r="L1183" i="7"/>
  <c r="L1182" i="7"/>
  <c r="L1181" i="7"/>
  <c r="L1180" i="7"/>
  <c r="L1179" i="7"/>
  <c r="L1178" i="7"/>
  <c r="L1177" i="7"/>
  <c r="L1176" i="7"/>
  <c r="L1175" i="7"/>
  <c r="L1174" i="7"/>
  <c r="L1173" i="7"/>
  <c r="L1172" i="7"/>
  <c r="L1171" i="7"/>
  <c r="L1170" i="7"/>
  <c r="L1169" i="7"/>
  <c r="L1168" i="7"/>
  <c r="L1167" i="7"/>
  <c r="L1166" i="7"/>
  <c r="L1165" i="7"/>
  <c r="L1164" i="7"/>
  <c r="L1163" i="7"/>
  <c r="L1162" i="7"/>
  <c r="L1161" i="7"/>
  <c r="L1160" i="7"/>
  <c r="L1159" i="7"/>
  <c r="L1158" i="7"/>
  <c r="L1157" i="7"/>
  <c r="L1156" i="7"/>
  <c r="L1155" i="7"/>
  <c r="L1154" i="7"/>
  <c r="L1153" i="7"/>
  <c r="L1152" i="7"/>
  <c r="L1151" i="7"/>
  <c r="L1150" i="7"/>
  <c r="L1149" i="7"/>
  <c r="L1148" i="7"/>
  <c r="L1147" i="7"/>
  <c r="L1146" i="7"/>
  <c r="L1145" i="7"/>
  <c r="L1144" i="7"/>
  <c r="L1143" i="7"/>
  <c r="L1142" i="7"/>
  <c r="L1141" i="7"/>
  <c r="L1140" i="7"/>
  <c r="L1139" i="7"/>
  <c r="L1138" i="7"/>
  <c r="L1137" i="7"/>
  <c r="L1136" i="7"/>
  <c r="L1135" i="7"/>
  <c r="L1134" i="7"/>
  <c r="L1133" i="7"/>
  <c r="L1132" i="7"/>
  <c r="L1131" i="7"/>
  <c r="L1130" i="7"/>
  <c r="L1129" i="7"/>
  <c r="L1128" i="7"/>
  <c r="L1127" i="7"/>
  <c r="L1126" i="7"/>
  <c r="L1125" i="7"/>
  <c r="L1124" i="7"/>
  <c r="L1123" i="7"/>
  <c r="L1122" i="7"/>
  <c r="L1121" i="7"/>
  <c r="L1120" i="7"/>
  <c r="L1119" i="7"/>
  <c r="L1118" i="7"/>
  <c r="L1117" i="7"/>
  <c r="L1116" i="7"/>
  <c r="L1115" i="7"/>
  <c r="L1114" i="7"/>
  <c r="L1113" i="7"/>
  <c r="L1112" i="7"/>
  <c r="L1111" i="7"/>
  <c r="L1110" i="7"/>
  <c r="L1109" i="7"/>
  <c r="L1108" i="7"/>
  <c r="L1107" i="7"/>
  <c r="L1106" i="7"/>
  <c r="L1105" i="7"/>
  <c r="L1104" i="7"/>
  <c r="L1103" i="7"/>
  <c r="L1102" i="7"/>
  <c r="L1101" i="7"/>
  <c r="L1100" i="7"/>
  <c r="L1099" i="7"/>
  <c r="L1098" i="7"/>
  <c r="L1097" i="7"/>
  <c r="L1096" i="7"/>
  <c r="L1095" i="7"/>
  <c r="L1094" i="7"/>
  <c r="L1093" i="7"/>
  <c r="L1092" i="7"/>
  <c r="L1091" i="7"/>
  <c r="L1090" i="7"/>
  <c r="L1089" i="7"/>
  <c r="L1088" i="7"/>
  <c r="L1087" i="7"/>
  <c r="L1086" i="7"/>
  <c r="L1085" i="7"/>
  <c r="L1084" i="7"/>
  <c r="L1083" i="7"/>
  <c r="L1082" i="7"/>
  <c r="L1081" i="7"/>
  <c r="L1080" i="7"/>
  <c r="L1079" i="7"/>
  <c r="L1078" i="7"/>
  <c r="L1077" i="7"/>
  <c r="L1076" i="7"/>
  <c r="L1075" i="7"/>
  <c r="L1074" i="7"/>
  <c r="L1073" i="7"/>
  <c r="L1072" i="7"/>
  <c r="L1071" i="7"/>
  <c r="L1070" i="7"/>
  <c r="L1069" i="7"/>
  <c r="L1068" i="7"/>
  <c r="L1067" i="7"/>
  <c r="L1066" i="7"/>
  <c r="L1065" i="7"/>
  <c r="L1064" i="7"/>
  <c r="L1063" i="7"/>
  <c r="L1062" i="7"/>
  <c r="L1061" i="7"/>
  <c r="L1060" i="7"/>
  <c r="L1059" i="7"/>
  <c r="L1058" i="7"/>
  <c r="L1057" i="7"/>
  <c r="L1056" i="7"/>
  <c r="L1055" i="7"/>
  <c r="L1054" i="7"/>
  <c r="L1053" i="7"/>
  <c r="L1052" i="7"/>
  <c r="L1051" i="7"/>
  <c r="L1050" i="7"/>
  <c r="L1049" i="7"/>
  <c r="L1048" i="7"/>
  <c r="L1047" i="7"/>
  <c r="L1046" i="7"/>
  <c r="L1045" i="7"/>
  <c r="L1044" i="7"/>
  <c r="L1043" i="7"/>
  <c r="L1042" i="7"/>
  <c r="L1041" i="7"/>
  <c r="L1040" i="7"/>
  <c r="L1039" i="7"/>
  <c r="L1038" i="7"/>
  <c r="L1037" i="7"/>
  <c r="L1036" i="7"/>
  <c r="L1035" i="7"/>
  <c r="L1034" i="7"/>
  <c r="L1033" i="7"/>
  <c r="L1032" i="7"/>
  <c r="L1031" i="7"/>
  <c r="L1030" i="7"/>
  <c r="L1029" i="7"/>
  <c r="L1028" i="7"/>
  <c r="L1027" i="7"/>
  <c r="L1026" i="7"/>
  <c r="L1025" i="7"/>
  <c r="L1024" i="7"/>
  <c r="L1023" i="7"/>
  <c r="L1022" i="7"/>
  <c r="L1021" i="7"/>
  <c r="L1020" i="7"/>
  <c r="L1019" i="7"/>
  <c r="L1018" i="7"/>
  <c r="L1017" i="7"/>
  <c r="L1016" i="7"/>
  <c r="L1015" i="7"/>
  <c r="L1014" i="7"/>
  <c r="L1013" i="7"/>
  <c r="L1012" i="7"/>
  <c r="L1011" i="7"/>
  <c r="L1010" i="7"/>
  <c r="L1009" i="7"/>
  <c r="L1008" i="7"/>
  <c r="L1007" i="7"/>
  <c r="L1006" i="7"/>
  <c r="L1005" i="7"/>
  <c r="L1004" i="7"/>
  <c r="L1003" i="7"/>
  <c r="L1002" i="7"/>
  <c r="L1001" i="7"/>
  <c r="L1000" i="7"/>
  <c r="L999" i="7"/>
  <c r="L998" i="7"/>
  <c r="L997" i="7"/>
  <c r="L996" i="7"/>
  <c r="L995" i="7"/>
  <c r="L994" i="7"/>
  <c r="L993" i="7"/>
  <c r="L992" i="7"/>
  <c r="L991" i="7"/>
  <c r="L990" i="7"/>
  <c r="L989" i="7"/>
  <c r="L988" i="7"/>
  <c r="L987" i="7"/>
  <c r="L986" i="7"/>
  <c r="L985" i="7"/>
  <c r="L984" i="7"/>
  <c r="L983" i="7"/>
  <c r="L982" i="7"/>
  <c r="L981" i="7"/>
  <c r="L980" i="7"/>
  <c r="L979" i="7"/>
  <c r="L978" i="7"/>
  <c r="L977" i="7"/>
  <c r="L976" i="7"/>
  <c r="L975" i="7"/>
  <c r="L974" i="7"/>
  <c r="L973" i="7"/>
  <c r="L972" i="7"/>
  <c r="L971" i="7"/>
  <c r="L970" i="7"/>
  <c r="L969" i="7"/>
  <c r="L968" i="7"/>
  <c r="L967" i="7"/>
  <c r="L966" i="7"/>
  <c r="L965" i="7"/>
  <c r="L964" i="7"/>
  <c r="L963" i="7"/>
  <c r="L962" i="7"/>
  <c r="L961" i="7"/>
  <c r="L960" i="7"/>
  <c r="L959" i="7"/>
  <c r="L958" i="7"/>
  <c r="L957" i="7"/>
  <c r="L956" i="7"/>
  <c r="L955" i="7"/>
  <c r="L954" i="7"/>
  <c r="L953" i="7"/>
  <c r="L952" i="7"/>
  <c r="L951" i="7"/>
  <c r="L950" i="7"/>
  <c r="L949" i="7"/>
  <c r="L948" i="7"/>
  <c r="L947" i="7"/>
  <c r="L946" i="7"/>
  <c r="L945" i="7"/>
  <c r="L944" i="7"/>
  <c r="L943" i="7"/>
  <c r="L942" i="7"/>
  <c r="L941" i="7"/>
  <c r="L940" i="7"/>
  <c r="L939" i="7"/>
  <c r="L938" i="7"/>
  <c r="L937" i="7"/>
  <c r="L936" i="7"/>
  <c r="L935" i="7"/>
  <c r="L934" i="7"/>
  <c r="L933" i="7"/>
  <c r="L932" i="7"/>
  <c r="L931" i="7"/>
  <c r="L930" i="7"/>
  <c r="L929" i="7"/>
  <c r="L928" i="7"/>
  <c r="L927" i="7"/>
  <c r="L926" i="7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4" i="7"/>
  <c r="L3" i="7"/>
  <c r="L2" i="7"/>
  <c r="C84" i="8"/>
  <c r="C85" i="8"/>
  <c r="C86" i="8"/>
  <c r="C87" i="8"/>
  <c r="C91" i="8"/>
  <c r="C90" i="8"/>
  <c r="C89" i="8"/>
  <c r="C88" i="8"/>
  <c r="B62" i="15"/>
  <c r="M56" i="8"/>
  <c r="M57" i="8"/>
  <c r="M58" i="8"/>
  <c r="M59" i="8"/>
  <c r="M67" i="8"/>
  <c r="M66" i="8"/>
  <c r="M65" i="8"/>
  <c r="M64" i="8"/>
  <c r="M63" i="8"/>
  <c r="M62" i="8"/>
  <c r="M61" i="8"/>
  <c r="M60" i="8"/>
  <c r="B60" i="15"/>
  <c r="H4" i="8"/>
  <c r="E58" i="15"/>
  <c r="N2" i="7"/>
  <c r="N3" i="7"/>
  <c r="N4" i="7"/>
  <c r="N5" i="7"/>
  <c r="N4092" i="7"/>
  <c r="N4091" i="7"/>
  <c r="N4090" i="7"/>
  <c r="N4089" i="7"/>
  <c r="N4088" i="7"/>
  <c r="N4087" i="7"/>
  <c r="N4086" i="7"/>
  <c r="N4085" i="7"/>
  <c r="N4084" i="7"/>
  <c r="N4083" i="7"/>
  <c r="N4082" i="7"/>
  <c r="N4081" i="7"/>
  <c r="N4080" i="7"/>
  <c r="N4079" i="7"/>
  <c r="N4078" i="7"/>
  <c r="N4077" i="7"/>
  <c r="N4076" i="7"/>
  <c r="N4075" i="7"/>
  <c r="N4074" i="7"/>
  <c r="N4073" i="7"/>
  <c r="N4072" i="7"/>
  <c r="N4071" i="7"/>
  <c r="N4070" i="7"/>
  <c r="N4069" i="7"/>
  <c r="N4068" i="7"/>
  <c r="N4067" i="7"/>
  <c r="N4066" i="7"/>
  <c r="N4065" i="7"/>
  <c r="N4064" i="7"/>
  <c r="N4063" i="7"/>
  <c r="N4062" i="7"/>
  <c r="N4061" i="7"/>
  <c r="N4060" i="7"/>
  <c r="N4059" i="7"/>
  <c r="N4058" i="7"/>
  <c r="N4057" i="7"/>
  <c r="N4056" i="7"/>
  <c r="N4055" i="7"/>
  <c r="N4054" i="7"/>
  <c r="N4053" i="7"/>
  <c r="N4052" i="7"/>
  <c r="N4051" i="7"/>
  <c r="N4050" i="7"/>
  <c r="N4049" i="7"/>
  <c r="N4048" i="7"/>
  <c r="N4047" i="7"/>
  <c r="N4046" i="7"/>
  <c r="N4045" i="7"/>
  <c r="N4044" i="7"/>
  <c r="N4043" i="7"/>
  <c r="N4042" i="7"/>
  <c r="N4041" i="7"/>
  <c r="N4040" i="7"/>
  <c r="N4039" i="7"/>
  <c r="N4038" i="7"/>
  <c r="N4037" i="7"/>
  <c r="N4036" i="7"/>
  <c r="N4035" i="7"/>
  <c r="N4034" i="7"/>
  <c r="N4033" i="7"/>
  <c r="N4032" i="7"/>
  <c r="N4031" i="7"/>
  <c r="N4030" i="7"/>
  <c r="N4029" i="7"/>
  <c r="N4028" i="7"/>
  <c r="N4027" i="7"/>
  <c r="N4026" i="7"/>
  <c r="N4025" i="7"/>
  <c r="N4024" i="7"/>
  <c r="N4023" i="7"/>
  <c r="N4022" i="7"/>
  <c r="N4021" i="7"/>
  <c r="N4020" i="7"/>
  <c r="N4019" i="7"/>
  <c r="N4018" i="7"/>
  <c r="N4017" i="7"/>
  <c r="N4016" i="7"/>
  <c r="N4015" i="7"/>
  <c r="N4014" i="7"/>
  <c r="N4013" i="7"/>
  <c r="N4012" i="7"/>
  <c r="N4011" i="7"/>
  <c r="N4010" i="7"/>
  <c r="N4009" i="7"/>
  <c r="N4008" i="7"/>
  <c r="N4007" i="7"/>
  <c r="N4006" i="7"/>
  <c r="N4005" i="7"/>
  <c r="N4004" i="7"/>
  <c r="N4003" i="7"/>
  <c r="N4002" i="7"/>
  <c r="N4001" i="7"/>
  <c r="N4000" i="7"/>
  <c r="N3999" i="7"/>
  <c r="N3998" i="7"/>
  <c r="N3997" i="7"/>
  <c r="N3996" i="7"/>
  <c r="N3995" i="7"/>
  <c r="N3994" i="7"/>
  <c r="N3993" i="7"/>
  <c r="N3992" i="7"/>
  <c r="N3991" i="7"/>
  <c r="N3990" i="7"/>
  <c r="N3989" i="7"/>
  <c r="N3988" i="7"/>
  <c r="N3987" i="7"/>
  <c r="N3986" i="7"/>
  <c r="N3985" i="7"/>
  <c r="N3984" i="7"/>
  <c r="N3983" i="7"/>
  <c r="N3982" i="7"/>
  <c r="N3981" i="7"/>
  <c r="N3980" i="7"/>
  <c r="N3979" i="7"/>
  <c r="N3978" i="7"/>
  <c r="N3977" i="7"/>
  <c r="N3976" i="7"/>
  <c r="N3975" i="7"/>
  <c r="N3974" i="7"/>
  <c r="N3973" i="7"/>
  <c r="N3972" i="7"/>
  <c r="N3971" i="7"/>
  <c r="N3970" i="7"/>
  <c r="N3969" i="7"/>
  <c r="N3968" i="7"/>
  <c r="N3967" i="7"/>
  <c r="N3966" i="7"/>
  <c r="N3965" i="7"/>
  <c r="N3964" i="7"/>
  <c r="N3963" i="7"/>
  <c r="N3962" i="7"/>
  <c r="N3961" i="7"/>
  <c r="N3960" i="7"/>
  <c r="N3959" i="7"/>
  <c r="N3958" i="7"/>
  <c r="N3957" i="7"/>
  <c r="N3956" i="7"/>
  <c r="N3955" i="7"/>
  <c r="N3954" i="7"/>
  <c r="N3953" i="7"/>
  <c r="N3952" i="7"/>
  <c r="N3951" i="7"/>
  <c r="N3950" i="7"/>
  <c r="N3949" i="7"/>
  <c r="N3948" i="7"/>
  <c r="N3947" i="7"/>
  <c r="N3946" i="7"/>
  <c r="N3945" i="7"/>
  <c r="N3944" i="7"/>
  <c r="N3943" i="7"/>
  <c r="N3942" i="7"/>
  <c r="N3941" i="7"/>
  <c r="N3940" i="7"/>
  <c r="N3939" i="7"/>
  <c r="N3938" i="7"/>
  <c r="N3937" i="7"/>
  <c r="N3936" i="7"/>
  <c r="N3935" i="7"/>
  <c r="N3934" i="7"/>
  <c r="N3933" i="7"/>
  <c r="N3932" i="7"/>
  <c r="N3931" i="7"/>
  <c r="N3930" i="7"/>
  <c r="N3929" i="7"/>
  <c r="N3928" i="7"/>
  <c r="N3927" i="7"/>
  <c r="N3926" i="7"/>
  <c r="N3925" i="7"/>
  <c r="N3924" i="7"/>
  <c r="N3923" i="7"/>
  <c r="N3922" i="7"/>
  <c r="N3921" i="7"/>
  <c r="N3920" i="7"/>
  <c r="N3919" i="7"/>
  <c r="N3918" i="7"/>
  <c r="N3917" i="7"/>
  <c r="N3916" i="7"/>
  <c r="N3915" i="7"/>
  <c r="N3914" i="7"/>
  <c r="N3913" i="7"/>
  <c r="N3912" i="7"/>
  <c r="N3911" i="7"/>
  <c r="N3910" i="7"/>
  <c r="N3909" i="7"/>
  <c r="N3908" i="7"/>
  <c r="N3907" i="7"/>
  <c r="N3906" i="7"/>
  <c r="N3905" i="7"/>
  <c r="N3904" i="7"/>
  <c r="N3903" i="7"/>
  <c r="N3902" i="7"/>
  <c r="N3901" i="7"/>
  <c r="N3900" i="7"/>
  <c r="N3899" i="7"/>
  <c r="N3898" i="7"/>
  <c r="N3897" i="7"/>
  <c r="N3896" i="7"/>
  <c r="N3895" i="7"/>
  <c r="N3894" i="7"/>
  <c r="N3893" i="7"/>
  <c r="N3892" i="7"/>
  <c r="N3891" i="7"/>
  <c r="N3890" i="7"/>
  <c r="N3889" i="7"/>
  <c r="N3888" i="7"/>
  <c r="N3887" i="7"/>
  <c r="N3886" i="7"/>
  <c r="N3885" i="7"/>
  <c r="N3884" i="7"/>
  <c r="N3883" i="7"/>
  <c r="N3882" i="7"/>
  <c r="N3881" i="7"/>
  <c r="N3880" i="7"/>
  <c r="N3879" i="7"/>
  <c r="N3878" i="7"/>
  <c r="N3877" i="7"/>
  <c r="N3876" i="7"/>
  <c r="N3875" i="7"/>
  <c r="N3874" i="7"/>
  <c r="N3873" i="7"/>
  <c r="N3872" i="7"/>
  <c r="N3871" i="7"/>
  <c r="N3870" i="7"/>
  <c r="N3869" i="7"/>
  <c r="N3868" i="7"/>
  <c r="N3867" i="7"/>
  <c r="N3866" i="7"/>
  <c r="N3865" i="7"/>
  <c r="N3864" i="7"/>
  <c r="N3863" i="7"/>
  <c r="N3862" i="7"/>
  <c r="N3861" i="7"/>
  <c r="N3860" i="7"/>
  <c r="N3859" i="7"/>
  <c r="N3858" i="7"/>
  <c r="N3857" i="7"/>
  <c r="N3856" i="7"/>
  <c r="N3855" i="7"/>
  <c r="N3854" i="7"/>
  <c r="N3853" i="7"/>
  <c r="N3852" i="7"/>
  <c r="N3851" i="7"/>
  <c r="N3850" i="7"/>
  <c r="N3849" i="7"/>
  <c r="N3848" i="7"/>
  <c r="N3847" i="7"/>
  <c r="N3846" i="7"/>
  <c r="N3845" i="7"/>
  <c r="N3844" i="7"/>
  <c r="N3843" i="7"/>
  <c r="N3842" i="7"/>
  <c r="N3841" i="7"/>
  <c r="N3840" i="7"/>
  <c r="N3839" i="7"/>
  <c r="N3838" i="7"/>
  <c r="N3837" i="7"/>
  <c r="N3836" i="7"/>
  <c r="N3835" i="7"/>
  <c r="N3834" i="7"/>
  <c r="N3833" i="7"/>
  <c r="N3832" i="7"/>
  <c r="N3831" i="7"/>
  <c r="N3830" i="7"/>
  <c r="N3829" i="7"/>
  <c r="N3828" i="7"/>
  <c r="N3827" i="7"/>
  <c r="N3826" i="7"/>
  <c r="N3825" i="7"/>
  <c r="N3824" i="7"/>
  <c r="N3823" i="7"/>
  <c r="N3822" i="7"/>
  <c r="N3821" i="7"/>
  <c r="N3820" i="7"/>
  <c r="N3819" i="7"/>
  <c r="N3818" i="7"/>
  <c r="N3817" i="7"/>
  <c r="N3816" i="7"/>
  <c r="N3815" i="7"/>
  <c r="N3814" i="7"/>
  <c r="N3813" i="7"/>
  <c r="N3812" i="7"/>
  <c r="N3811" i="7"/>
  <c r="N3810" i="7"/>
  <c r="N3809" i="7"/>
  <c r="N3808" i="7"/>
  <c r="N3807" i="7"/>
  <c r="N3806" i="7"/>
  <c r="N3805" i="7"/>
  <c r="N3804" i="7"/>
  <c r="N3803" i="7"/>
  <c r="N3802" i="7"/>
  <c r="N3801" i="7"/>
  <c r="N3800" i="7"/>
  <c r="N3799" i="7"/>
  <c r="N3798" i="7"/>
  <c r="N3797" i="7"/>
  <c r="N3796" i="7"/>
  <c r="N3795" i="7"/>
  <c r="N3794" i="7"/>
  <c r="N3793" i="7"/>
  <c r="N3792" i="7"/>
  <c r="N3791" i="7"/>
  <c r="N3790" i="7"/>
  <c r="N3789" i="7"/>
  <c r="N3788" i="7"/>
  <c r="N3787" i="7"/>
  <c r="N3786" i="7"/>
  <c r="N3785" i="7"/>
  <c r="N3784" i="7"/>
  <c r="N3783" i="7"/>
  <c r="N3782" i="7"/>
  <c r="N3781" i="7"/>
  <c r="N3780" i="7"/>
  <c r="N3779" i="7"/>
  <c r="N3778" i="7"/>
  <c r="N3777" i="7"/>
  <c r="N3776" i="7"/>
  <c r="N3775" i="7"/>
  <c r="N3774" i="7"/>
  <c r="N3773" i="7"/>
  <c r="N3772" i="7"/>
  <c r="N3771" i="7"/>
  <c r="N3770" i="7"/>
  <c r="N3769" i="7"/>
  <c r="N3768" i="7"/>
  <c r="N3767" i="7"/>
  <c r="N3766" i="7"/>
  <c r="N3765" i="7"/>
  <c r="N3764" i="7"/>
  <c r="N3763" i="7"/>
  <c r="N3762" i="7"/>
  <c r="N3761" i="7"/>
  <c r="N3760" i="7"/>
  <c r="N3759" i="7"/>
  <c r="N3758" i="7"/>
  <c r="N3757" i="7"/>
  <c r="N3756" i="7"/>
  <c r="N3755" i="7"/>
  <c r="N3754" i="7"/>
  <c r="N3753" i="7"/>
  <c r="N3752" i="7"/>
  <c r="N3751" i="7"/>
  <c r="N3750" i="7"/>
  <c r="N3749" i="7"/>
  <c r="N3748" i="7"/>
  <c r="N3747" i="7"/>
  <c r="N3746" i="7"/>
  <c r="N3745" i="7"/>
  <c r="N3744" i="7"/>
  <c r="N3743" i="7"/>
  <c r="N3742" i="7"/>
  <c r="N3741" i="7"/>
  <c r="N3740" i="7"/>
  <c r="N3739" i="7"/>
  <c r="N3738" i="7"/>
  <c r="N3737" i="7"/>
  <c r="N3736" i="7"/>
  <c r="N3735" i="7"/>
  <c r="N3734" i="7"/>
  <c r="N3733" i="7"/>
  <c r="N3732" i="7"/>
  <c r="N3731" i="7"/>
  <c r="N3730" i="7"/>
  <c r="N3729" i="7"/>
  <c r="N3728" i="7"/>
  <c r="N3727" i="7"/>
  <c r="N3726" i="7"/>
  <c r="N3725" i="7"/>
  <c r="N3724" i="7"/>
  <c r="N3723" i="7"/>
  <c r="N3722" i="7"/>
  <c r="N3721" i="7"/>
  <c r="N3720" i="7"/>
  <c r="N3719" i="7"/>
  <c r="N3718" i="7"/>
  <c r="N3717" i="7"/>
  <c r="N3716" i="7"/>
  <c r="N3715" i="7"/>
  <c r="N3714" i="7"/>
  <c r="N3713" i="7"/>
  <c r="N3712" i="7"/>
  <c r="N3711" i="7"/>
  <c r="N3710" i="7"/>
  <c r="N3709" i="7"/>
  <c r="N3708" i="7"/>
  <c r="N3707" i="7"/>
  <c r="N3706" i="7"/>
  <c r="N3705" i="7"/>
  <c r="N3704" i="7"/>
  <c r="N3703" i="7"/>
  <c r="N3702" i="7"/>
  <c r="N3701" i="7"/>
  <c r="N3700" i="7"/>
  <c r="N3699" i="7"/>
  <c r="N3698" i="7"/>
  <c r="N3697" i="7"/>
  <c r="N3696" i="7"/>
  <c r="N3695" i="7"/>
  <c r="N3694" i="7"/>
  <c r="N3693" i="7"/>
  <c r="N3692" i="7"/>
  <c r="N3691" i="7"/>
  <c r="N3690" i="7"/>
  <c r="N3689" i="7"/>
  <c r="N3688" i="7"/>
  <c r="N3687" i="7"/>
  <c r="N3686" i="7"/>
  <c r="N3685" i="7"/>
  <c r="N3684" i="7"/>
  <c r="N3683" i="7"/>
  <c r="N3682" i="7"/>
  <c r="N3681" i="7"/>
  <c r="N3680" i="7"/>
  <c r="N3679" i="7"/>
  <c r="N3678" i="7"/>
  <c r="N3677" i="7"/>
  <c r="N3676" i="7"/>
  <c r="N3675" i="7"/>
  <c r="N3674" i="7"/>
  <c r="N3673" i="7"/>
  <c r="N3672" i="7"/>
  <c r="N3671" i="7"/>
  <c r="N3670" i="7"/>
  <c r="N3669" i="7"/>
  <c r="N3668" i="7"/>
  <c r="N3667" i="7"/>
  <c r="N3666" i="7"/>
  <c r="N3665" i="7"/>
  <c r="N3664" i="7"/>
  <c r="N3663" i="7"/>
  <c r="N3662" i="7"/>
  <c r="N3661" i="7"/>
  <c r="N3660" i="7"/>
  <c r="N3659" i="7"/>
  <c r="N3658" i="7"/>
  <c r="N3657" i="7"/>
  <c r="N3656" i="7"/>
  <c r="N3655" i="7"/>
  <c r="N3654" i="7"/>
  <c r="N3653" i="7"/>
  <c r="N3652" i="7"/>
  <c r="N3651" i="7"/>
  <c r="N3650" i="7"/>
  <c r="N3649" i="7"/>
  <c r="N3648" i="7"/>
  <c r="N3647" i="7"/>
  <c r="N3646" i="7"/>
  <c r="N3645" i="7"/>
  <c r="N3644" i="7"/>
  <c r="N3643" i="7"/>
  <c r="N3642" i="7"/>
  <c r="N3641" i="7"/>
  <c r="N3640" i="7"/>
  <c r="N3639" i="7"/>
  <c r="N3638" i="7"/>
  <c r="N3637" i="7"/>
  <c r="N3636" i="7"/>
  <c r="N3635" i="7"/>
  <c r="N3634" i="7"/>
  <c r="N3633" i="7"/>
  <c r="N3632" i="7"/>
  <c r="N3631" i="7"/>
  <c r="N3630" i="7"/>
  <c r="N3629" i="7"/>
  <c r="N3628" i="7"/>
  <c r="N3627" i="7"/>
  <c r="N3626" i="7"/>
  <c r="N3625" i="7"/>
  <c r="N3624" i="7"/>
  <c r="N3623" i="7"/>
  <c r="N3622" i="7"/>
  <c r="N3621" i="7"/>
  <c r="N3620" i="7"/>
  <c r="N3619" i="7"/>
  <c r="N3618" i="7"/>
  <c r="N3617" i="7"/>
  <c r="N3616" i="7"/>
  <c r="N3615" i="7"/>
  <c r="N3614" i="7"/>
  <c r="N3613" i="7"/>
  <c r="N3612" i="7"/>
  <c r="N3611" i="7"/>
  <c r="N3610" i="7"/>
  <c r="N3609" i="7"/>
  <c r="N3608" i="7"/>
  <c r="N3607" i="7"/>
  <c r="N3606" i="7"/>
  <c r="N3605" i="7"/>
  <c r="N3604" i="7"/>
  <c r="N3603" i="7"/>
  <c r="N3602" i="7"/>
  <c r="N3601" i="7"/>
  <c r="N3600" i="7"/>
  <c r="N3599" i="7"/>
  <c r="N3598" i="7"/>
  <c r="N3597" i="7"/>
  <c r="N3596" i="7"/>
  <c r="N3595" i="7"/>
  <c r="N3594" i="7"/>
  <c r="N3593" i="7"/>
  <c r="N3592" i="7"/>
  <c r="N3591" i="7"/>
  <c r="N3590" i="7"/>
  <c r="N3589" i="7"/>
  <c r="N3588" i="7"/>
  <c r="N3587" i="7"/>
  <c r="N3586" i="7"/>
  <c r="N3585" i="7"/>
  <c r="N3584" i="7"/>
  <c r="N3583" i="7"/>
  <c r="N3582" i="7"/>
  <c r="N3581" i="7"/>
  <c r="N3580" i="7"/>
  <c r="N3579" i="7"/>
  <c r="N3578" i="7"/>
  <c r="N3577" i="7"/>
  <c r="N3576" i="7"/>
  <c r="N3575" i="7"/>
  <c r="N3574" i="7"/>
  <c r="N3573" i="7"/>
  <c r="N3572" i="7"/>
  <c r="N3571" i="7"/>
  <c r="N3570" i="7"/>
  <c r="N3569" i="7"/>
  <c r="N3568" i="7"/>
  <c r="N3567" i="7"/>
  <c r="N3566" i="7"/>
  <c r="N3565" i="7"/>
  <c r="N3564" i="7"/>
  <c r="N3563" i="7"/>
  <c r="N3562" i="7"/>
  <c r="N3561" i="7"/>
  <c r="N3560" i="7"/>
  <c r="N3559" i="7"/>
  <c r="N3558" i="7"/>
  <c r="N3557" i="7"/>
  <c r="N3556" i="7"/>
  <c r="N3555" i="7"/>
  <c r="N3554" i="7"/>
  <c r="N3553" i="7"/>
  <c r="N3552" i="7"/>
  <c r="N3551" i="7"/>
  <c r="N3550" i="7"/>
  <c r="N3549" i="7"/>
  <c r="N3548" i="7"/>
  <c r="N3547" i="7"/>
  <c r="N3546" i="7"/>
  <c r="N3545" i="7"/>
  <c r="N3544" i="7"/>
  <c r="N3543" i="7"/>
  <c r="N3542" i="7"/>
  <c r="N3541" i="7"/>
  <c r="N3540" i="7"/>
  <c r="N3539" i="7"/>
  <c r="N3538" i="7"/>
  <c r="N3537" i="7"/>
  <c r="N3536" i="7"/>
  <c r="N3535" i="7"/>
  <c r="N3534" i="7"/>
  <c r="N3533" i="7"/>
  <c r="N3532" i="7"/>
  <c r="N3531" i="7"/>
  <c r="N3530" i="7"/>
  <c r="N3529" i="7"/>
  <c r="N3528" i="7"/>
  <c r="N3527" i="7"/>
  <c r="N3526" i="7"/>
  <c r="N3525" i="7"/>
  <c r="N3524" i="7"/>
  <c r="N3523" i="7"/>
  <c r="N3522" i="7"/>
  <c r="N3521" i="7"/>
  <c r="N3520" i="7"/>
  <c r="N3519" i="7"/>
  <c r="N3518" i="7"/>
  <c r="N3517" i="7"/>
  <c r="N3516" i="7"/>
  <c r="N3515" i="7"/>
  <c r="N3514" i="7"/>
  <c r="N3513" i="7"/>
  <c r="N3512" i="7"/>
  <c r="N3511" i="7"/>
  <c r="N3510" i="7"/>
  <c r="N3509" i="7"/>
  <c r="N3508" i="7"/>
  <c r="N3507" i="7"/>
  <c r="N3506" i="7"/>
  <c r="N3505" i="7"/>
  <c r="N3504" i="7"/>
  <c r="N3503" i="7"/>
  <c r="N3502" i="7"/>
  <c r="N3501" i="7"/>
  <c r="N3500" i="7"/>
  <c r="N3499" i="7"/>
  <c r="N3498" i="7"/>
  <c r="N3497" i="7"/>
  <c r="N3496" i="7"/>
  <c r="N3495" i="7"/>
  <c r="N3494" i="7"/>
  <c r="N3493" i="7"/>
  <c r="N3492" i="7"/>
  <c r="N3491" i="7"/>
  <c r="N3490" i="7"/>
  <c r="N3489" i="7"/>
  <c r="N3488" i="7"/>
  <c r="N3487" i="7"/>
  <c r="N3486" i="7"/>
  <c r="N3485" i="7"/>
  <c r="N3484" i="7"/>
  <c r="N3483" i="7"/>
  <c r="N3482" i="7"/>
  <c r="N3481" i="7"/>
  <c r="N3480" i="7"/>
  <c r="N3479" i="7"/>
  <c r="N3478" i="7"/>
  <c r="N3477" i="7"/>
  <c r="N3476" i="7"/>
  <c r="N3475" i="7"/>
  <c r="N3474" i="7"/>
  <c r="N3473" i="7"/>
  <c r="N3472" i="7"/>
  <c r="N3471" i="7"/>
  <c r="N3470" i="7"/>
  <c r="N3469" i="7"/>
  <c r="N3468" i="7"/>
  <c r="N3467" i="7"/>
  <c r="N3466" i="7"/>
  <c r="N3465" i="7"/>
  <c r="N3464" i="7"/>
  <c r="N3463" i="7"/>
  <c r="N3462" i="7"/>
  <c r="N3461" i="7"/>
  <c r="N3460" i="7"/>
  <c r="N3459" i="7"/>
  <c r="N3458" i="7"/>
  <c r="N3457" i="7"/>
  <c r="N3456" i="7"/>
  <c r="N3455" i="7"/>
  <c r="N3454" i="7"/>
  <c r="N3453" i="7"/>
  <c r="N3452" i="7"/>
  <c r="N3451" i="7"/>
  <c r="N3450" i="7"/>
  <c r="N3449" i="7"/>
  <c r="N3448" i="7"/>
  <c r="N3447" i="7"/>
  <c r="N3446" i="7"/>
  <c r="N3445" i="7"/>
  <c r="N3444" i="7"/>
  <c r="N3443" i="7"/>
  <c r="N3442" i="7"/>
  <c r="N3441" i="7"/>
  <c r="N3440" i="7"/>
  <c r="N3439" i="7"/>
  <c r="N3438" i="7"/>
  <c r="N3437" i="7"/>
  <c r="N3436" i="7"/>
  <c r="N3435" i="7"/>
  <c r="N3434" i="7"/>
  <c r="N3433" i="7"/>
  <c r="N3432" i="7"/>
  <c r="N3431" i="7"/>
  <c r="N3430" i="7"/>
  <c r="N3429" i="7"/>
  <c r="N3428" i="7"/>
  <c r="N3427" i="7"/>
  <c r="N3426" i="7"/>
  <c r="N3425" i="7"/>
  <c r="N3424" i="7"/>
  <c r="N3423" i="7"/>
  <c r="N3422" i="7"/>
  <c r="N3421" i="7"/>
  <c r="N3420" i="7"/>
  <c r="N3419" i="7"/>
  <c r="N3418" i="7"/>
  <c r="N3417" i="7"/>
  <c r="N3416" i="7"/>
  <c r="N3415" i="7"/>
  <c r="N3414" i="7"/>
  <c r="N3413" i="7"/>
  <c r="N3412" i="7"/>
  <c r="N3411" i="7"/>
  <c r="N3410" i="7"/>
  <c r="N3409" i="7"/>
  <c r="N3408" i="7"/>
  <c r="N3407" i="7"/>
  <c r="N3406" i="7"/>
  <c r="N3405" i="7"/>
  <c r="N3404" i="7"/>
  <c r="N3403" i="7"/>
  <c r="N3402" i="7"/>
  <c r="N3401" i="7"/>
  <c r="N3400" i="7"/>
  <c r="N3399" i="7"/>
  <c r="N3398" i="7"/>
  <c r="N3397" i="7"/>
  <c r="N3396" i="7"/>
  <c r="N3395" i="7"/>
  <c r="N3394" i="7"/>
  <c r="N3393" i="7"/>
  <c r="N3392" i="7"/>
  <c r="N3391" i="7"/>
  <c r="N3390" i="7"/>
  <c r="N3389" i="7"/>
  <c r="N3388" i="7"/>
  <c r="N3387" i="7"/>
  <c r="N3386" i="7"/>
  <c r="N3385" i="7"/>
  <c r="N3384" i="7"/>
  <c r="N3383" i="7"/>
  <c r="N3382" i="7"/>
  <c r="N3381" i="7"/>
  <c r="N3380" i="7"/>
  <c r="N3379" i="7"/>
  <c r="N3378" i="7"/>
  <c r="N3377" i="7"/>
  <c r="N3376" i="7"/>
  <c r="N3375" i="7"/>
  <c r="N3374" i="7"/>
  <c r="N3373" i="7"/>
  <c r="N3372" i="7"/>
  <c r="N3371" i="7"/>
  <c r="N3370" i="7"/>
  <c r="N3369" i="7"/>
  <c r="N3368" i="7"/>
  <c r="N3367" i="7"/>
  <c r="N3366" i="7"/>
  <c r="N3365" i="7"/>
  <c r="N3364" i="7"/>
  <c r="N3363" i="7"/>
  <c r="N3362" i="7"/>
  <c r="N3361" i="7"/>
  <c r="N3360" i="7"/>
  <c r="N3359" i="7"/>
  <c r="N3358" i="7"/>
  <c r="N3357" i="7"/>
  <c r="N3356" i="7"/>
  <c r="N3355" i="7"/>
  <c r="N3354" i="7"/>
  <c r="N3353" i="7"/>
  <c r="N3352" i="7"/>
  <c r="N3351" i="7"/>
  <c r="N3350" i="7"/>
  <c r="N3349" i="7"/>
  <c r="N3348" i="7"/>
  <c r="N3347" i="7"/>
  <c r="N3346" i="7"/>
  <c r="N3345" i="7"/>
  <c r="N3344" i="7"/>
  <c r="N3343" i="7"/>
  <c r="N3342" i="7"/>
  <c r="N3341" i="7"/>
  <c r="N3340" i="7"/>
  <c r="N3339" i="7"/>
  <c r="N3338" i="7"/>
  <c r="N3337" i="7"/>
  <c r="N3336" i="7"/>
  <c r="N3335" i="7"/>
  <c r="N3334" i="7"/>
  <c r="N3333" i="7"/>
  <c r="N3332" i="7"/>
  <c r="N3331" i="7"/>
  <c r="N3330" i="7"/>
  <c r="N3329" i="7"/>
  <c r="N3328" i="7"/>
  <c r="N3327" i="7"/>
  <c r="N3326" i="7"/>
  <c r="N3325" i="7"/>
  <c r="N3324" i="7"/>
  <c r="N3323" i="7"/>
  <c r="N3322" i="7"/>
  <c r="N3321" i="7"/>
  <c r="N3320" i="7"/>
  <c r="N3319" i="7"/>
  <c r="N3318" i="7"/>
  <c r="N3317" i="7"/>
  <c r="N3316" i="7"/>
  <c r="N3315" i="7"/>
  <c r="N3314" i="7"/>
  <c r="N3313" i="7"/>
  <c r="N3312" i="7"/>
  <c r="N3311" i="7"/>
  <c r="N3310" i="7"/>
  <c r="N3309" i="7"/>
  <c r="N3308" i="7"/>
  <c r="N3307" i="7"/>
  <c r="N3306" i="7"/>
  <c r="N3305" i="7"/>
  <c r="N3304" i="7"/>
  <c r="N3303" i="7"/>
  <c r="N3302" i="7"/>
  <c r="N3301" i="7"/>
  <c r="N3300" i="7"/>
  <c r="N3299" i="7"/>
  <c r="N3298" i="7"/>
  <c r="N3297" i="7"/>
  <c r="N3296" i="7"/>
  <c r="N3295" i="7"/>
  <c r="N3294" i="7"/>
  <c r="N3293" i="7"/>
  <c r="N3292" i="7"/>
  <c r="N3291" i="7"/>
  <c r="N3290" i="7"/>
  <c r="N3289" i="7"/>
  <c r="N3288" i="7"/>
  <c r="N3287" i="7"/>
  <c r="N3286" i="7"/>
  <c r="N3285" i="7"/>
  <c r="N3284" i="7"/>
  <c r="N3283" i="7"/>
  <c r="N3282" i="7"/>
  <c r="N3281" i="7"/>
  <c r="N3280" i="7"/>
  <c r="N3279" i="7"/>
  <c r="N3278" i="7"/>
  <c r="N3277" i="7"/>
  <c r="N3276" i="7"/>
  <c r="N3275" i="7"/>
  <c r="N3274" i="7"/>
  <c r="N3273" i="7"/>
  <c r="N3272" i="7"/>
  <c r="N3271" i="7"/>
  <c r="N3270" i="7"/>
  <c r="N3269" i="7"/>
  <c r="N3268" i="7"/>
  <c r="N3267" i="7"/>
  <c r="N3266" i="7"/>
  <c r="N3265" i="7"/>
  <c r="N3264" i="7"/>
  <c r="N3263" i="7"/>
  <c r="N3262" i="7"/>
  <c r="N3261" i="7"/>
  <c r="N3260" i="7"/>
  <c r="N3259" i="7"/>
  <c r="N3258" i="7"/>
  <c r="N3257" i="7"/>
  <c r="N3256" i="7"/>
  <c r="N3255" i="7"/>
  <c r="N3254" i="7"/>
  <c r="N3253" i="7"/>
  <c r="N3252" i="7"/>
  <c r="N3251" i="7"/>
  <c r="N3250" i="7"/>
  <c r="N3249" i="7"/>
  <c r="N3248" i="7"/>
  <c r="N3247" i="7"/>
  <c r="N3246" i="7"/>
  <c r="N3245" i="7"/>
  <c r="N3244" i="7"/>
  <c r="N3243" i="7"/>
  <c r="N3242" i="7"/>
  <c r="N3241" i="7"/>
  <c r="N3240" i="7"/>
  <c r="N3239" i="7"/>
  <c r="N3238" i="7"/>
  <c r="N3237" i="7"/>
  <c r="N3236" i="7"/>
  <c r="N3235" i="7"/>
  <c r="N3234" i="7"/>
  <c r="N3233" i="7"/>
  <c r="N3232" i="7"/>
  <c r="N3231" i="7"/>
  <c r="N3230" i="7"/>
  <c r="N3229" i="7"/>
  <c r="N3228" i="7"/>
  <c r="N3227" i="7"/>
  <c r="N3226" i="7"/>
  <c r="N3225" i="7"/>
  <c r="N3224" i="7"/>
  <c r="N3223" i="7"/>
  <c r="N3222" i="7"/>
  <c r="N3221" i="7"/>
  <c r="N3220" i="7"/>
  <c r="N3219" i="7"/>
  <c r="N3218" i="7"/>
  <c r="N3217" i="7"/>
  <c r="N3216" i="7"/>
  <c r="N3215" i="7"/>
  <c r="N3214" i="7"/>
  <c r="N3213" i="7"/>
  <c r="N3212" i="7"/>
  <c r="N3211" i="7"/>
  <c r="N3210" i="7"/>
  <c r="N3209" i="7"/>
  <c r="N3208" i="7"/>
  <c r="N3207" i="7"/>
  <c r="N3206" i="7"/>
  <c r="N3205" i="7"/>
  <c r="N3204" i="7"/>
  <c r="N3203" i="7"/>
  <c r="N3202" i="7"/>
  <c r="N3201" i="7"/>
  <c r="N3200" i="7"/>
  <c r="N3199" i="7"/>
  <c r="N3198" i="7"/>
  <c r="N3197" i="7"/>
  <c r="N3196" i="7"/>
  <c r="N3195" i="7"/>
  <c r="N3194" i="7"/>
  <c r="N3193" i="7"/>
  <c r="N3192" i="7"/>
  <c r="N3191" i="7"/>
  <c r="N3190" i="7"/>
  <c r="N3189" i="7"/>
  <c r="N3188" i="7"/>
  <c r="N3187" i="7"/>
  <c r="N3186" i="7"/>
  <c r="N3185" i="7"/>
  <c r="N3184" i="7"/>
  <c r="N3183" i="7"/>
  <c r="N3182" i="7"/>
  <c r="N3181" i="7"/>
  <c r="N3180" i="7"/>
  <c r="N3179" i="7"/>
  <c r="N3178" i="7"/>
  <c r="N3177" i="7"/>
  <c r="N3176" i="7"/>
  <c r="N3175" i="7"/>
  <c r="N3174" i="7"/>
  <c r="N3173" i="7"/>
  <c r="N3172" i="7"/>
  <c r="N3171" i="7"/>
  <c r="N3170" i="7"/>
  <c r="N3169" i="7"/>
  <c r="N3168" i="7"/>
  <c r="N3167" i="7"/>
  <c r="N3166" i="7"/>
  <c r="N3165" i="7"/>
  <c r="N3164" i="7"/>
  <c r="N3163" i="7"/>
  <c r="N3162" i="7"/>
  <c r="N3161" i="7"/>
  <c r="N3160" i="7"/>
  <c r="N3159" i="7"/>
  <c r="N3158" i="7"/>
  <c r="N3157" i="7"/>
  <c r="N3156" i="7"/>
  <c r="N3155" i="7"/>
  <c r="N3154" i="7"/>
  <c r="N3153" i="7"/>
  <c r="N3152" i="7"/>
  <c r="N3151" i="7"/>
  <c r="N3150" i="7"/>
  <c r="N3149" i="7"/>
  <c r="N3148" i="7"/>
  <c r="N3147" i="7"/>
  <c r="N3146" i="7"/>
  <c r="N3145" i="7"/>
  <c r="N3144" i="7"/>
  <c r="N3143" i="7"/>
  <c r="N3142" i="7"/>
  <c r="N3141" i="7"/>
  <c r="N3140" i="7"/>
  <c r="N3139" i="7"/>
  <c r="N3138" i="7"/>
  <c r="N3137" i="7"/>
  <c r="N3136" i="7"/>
  <c r="N3135" i="7"/>
  <c r="N3134" i="7"/>
  <c r="N3133" i="7"/>
  <c r="N3132" i="7"/>
  <c r="N3131" i="7"/>
  <c r="N3130" i="7"/>
  <c r="N3129" i="7"/>
  <c r="N3128" i="7"/>
  <c r="N3127" i="7"/>
  <c r="N3126" i="7"/>
  <c r="N3125" i="7"/>
  <c r="N3124" i="7"/>
  <c r="N3123" i="7"/>
  <c r="N3122" i="7"/>
  <c r="N3121" i="7"/>
  <c r="N3120" i="7"/>
  <c r="N3119" i="7"/>
  <c r="N3118" i="7"/>
  <c r="N3117" i="7"/>
  <c r="N3116" i="7"/>
  <c r="N3115" i="7"/>
  <c r="N3114" i="7"/>
  <c r="N3113" i="7"/>
  <c r="N3112" i="7"/>
  <c r="N3111" i="7"/>
  <c r="N3110" i="7"/>
  <c r="N3109" i="7"/>
  <c r="N3108" i="7"/>
  <c r="N3107" i="7"/>
  <c r="N3106" i="7"/>
  <c r="N3105" i="7"/>
  <c r="N3104" i="7"/>
  <c r="N3103" i="7"/>
  <c r="N3102" i="7"/>
  <c r="N3101" i="7"/>
  <c r="N3100" i="7"/>
  <c r="N3099" i="7"/>
  <c r="N3098" i="7"/>
  <c r="N3097" i="7"/>
  <c r="N3096" i="7"/>
  <c r="N3095" i="7"/>
  <c r="N3094" i="7"/>
  <c r="N3093" i="7"/>
  <c r="N3092" i="7"/>
  <c r="N3091" i="7"/>
  <c r="N3090" i="7"/>
  <c r="N3089" i="7"/>
  <c r="N3088" i="7"/>
  <c r="N3087" i="7"/>
  <c r="N3086" i="7"/>
  <c r="N3085" i="7"/>
  <c r="N3084" i="7"/>
  <c r="N3083" i="7"/>
  <c r="N3082" i="7"/>
  <c r="N3081" i="7"/>
  <c r="N3080" i="7"/>
  <c r="N3079" i="7"/>
  <c r="N3078" i="7"/>
  <c r="N3077" i="7"/>
  <c r="N3076" i="7"/>
  <c r="N3075" i="7"/>
  <c r="N3074" i="7"/>
  <c r="N3073" i="7"/>
  <c r="N3072" i="7"/>
  <c r="N3071" i="7"/>
  <c r="N3070" i="7"/>
  <c r="N3069" i="7"/>
  <c r="N3068" i="7"/>
  <c r="N3067" i="7"/>
  <c r="N3066" i="7"/>
  <c r="N3065" i="7"/>
  <c r="N3064" i="7"/>
  <c r="N3063" i="7"/>
  <c r="N3062" i="7"/>
  <c r="N3061" i="7"/>
  <c r="N3060" i="7"/>
  <c r="N3059" i="7"/>
  <c r="N3058" i="7"/>
  <c r="N3057" i="7"/>
  <c r="N3056" i="7"/>
  <c r="N3055" i="7"/>
  <c r="N3054" i="7"/>
  <c r="N3053" i="7"/>
  <c r="N3052" i="7"/>
  <c r="N3051" i="7"/>
  <c r="N3050" i="7"/>
  <c r="N3049" i="7"/>
  <c r="N3048" i="7"/>
  <c r="N3047" i="7"/>
  <c r="N3046" i="7"/>
  <c r="N3045" i="7"/>
  <c r="N3044" i="7"/>
  <c r="N3043" i="7"/>
  <c r="N3042" i="7"/>
  <c r="N3041" i="7"/>
  <c r="N3040" i="7"/>
  <c r="N3039" i="7"/>
  <c r="N3038" i="7"/>
  <c r="N3037" i="7"/>
  <c r="N3036" i="7"/>
  <c r="N3035" i="7"/>
  <c r="N3034" i="7"/>
  <c r="N3033" i="7"/>
  <c r="N3032" i="7"/>
  <c r="N3031" i="7"/>
  <c r="N3030" i="7"/>
  <c r="N3029" i="7"/>
  <c r="N3028" i="7"/>
  <c r="N3027" i="7"/>
  <c r="N3026" i="7"/>
  <c r="N3025" i="7"/>
  <c r="N3024" i="7"/>
  <c r="N3023" i="7"/>
  <c r="N3022" i="7"/>
  <c r="N3021" i="7"/>
  <c r="N3020" i="7"/>
  <c r="N3019" i="7"/>
  <c r="N3018" i="7"/>
  <c r="N3017" i="7"/>
  <c r="N3016" i="7"/>
  <c r="N3015" i="7"/>
  <c r="N3014" i="7"/>
  <c r="N3013" i="7"/>
  <c r="N3012" i="7"/>
  <c r="N3011" i="7"/>
  <c r="N3010" i="7"/>
  <c r="N3009" i="7"/>
  <c r="N3008" i="7"/>
  <c r="N3007" i="7"/>
  <c r="N3006" i="7"/>
  <c r="N3005" i="7"/>
  <c r="N3004" i="7"/>
  <c r="N3003" i="7"/>
  <c r="N3002" i="7"/>
  <c r="N3001" i="7"/>
  <c r="N3000" i="7"/>
  <c r="N2999" i="7"/>
  <c r="N2998" i="7"/>
  <c r="N2997" i="7"/>
  <c r="N2996" i="7"/>
  <c r="N2995" i="7"/>
  <c r="N2994" i="7"/>
  <c r="N2993" i="7"/>
  <c r="N2992" i="7"/>
  <c r="N2991" i="7"/>
  <c r="N2990" i="7"/>
  <c r="N2989" i="7"/>
  <c r="N2988" i="7"/>
  <c r="N2987" i="7"/>
  <c r="N2986" i="7"/>
  <c r="N2985" i="7"/>
  <c r="N2984" i="7"/>
  <c r="N2983" i="7"/>
  <c r="N2982" i="7"/>
  <c r="N2981" i="7"/>
  <c r="N2980" i="7"/>
  <c r="N2979" i="7"/>
  <c r="N2978" i="7"/>
  <c r="N2977" i="7"/>
  <c r="N2976" i="7"/>
  <c r="N2975" i="7"/>
  <c r="N2974" i="7"/>
  <c r="N2973" i="7"/>
  <c r="N2972" i="7"/>
  <c r="N2971" i="7"/>
  <c r="N2970" i="7"/>
  <c r="N2969" i="7"/>
  <c r="N2968" i="7"/>
  <c r="N2967" i="7"/>
  <c r="N2966" i="7"/>
  <c r="N2965" i="7"/>
  <c r="N2964" i="7"/>
  <c r="N2963" i="7"/>
  <c r="N2962" i="7"/>
  <c r="N2961" i="7"/>
  <c r="N2960" i="7"/>
  <c r="N2959" i="7"/>
  <c r="N2958" i="7"/>
  <c r="N2957" i="7"/>
  <c r="N2956" i="7"/>
  <c r="N2955" i="7"/>
  <c r="N2954" i="7"/>
  <c r="N2953" i="7"/>
  <c r="N2952" i="7"/>
  <c r="N2951" i="7"/>
  <c r="N2950" i="7"/>
  <c r="N2949" i="7"/>
  <c r="N2948" i="7"/>
  <c r="N2947" i="7"/>
  <c r="N2946" i="7"/>
  <c r="N2945" i="7"/>
  <c r="N2944" i="7"/>
  <c r="N2943" i="7"/>
  <c r="N2942" i="7"/>
  <c r="N2941" i="7"/>
  <c r="N2940" i="7"/>
  <c r="N2939" i="7"/>
  <c r="N2938" i="7"/>
  <c r="N2937" i="7"/>
  <c r="N2936" i="7"/>
  <c r="N2935" i="7"/>
  <c r="N2934" i="7"/>
  <c r="N2933" i="7"/>
  <c r="N2932" i="7"/>
  <c r="N2931" i="7"/>
  <c r="N2930" i="7"/>
  <c r="N2929" i="7"/>
  <c r="N2928" i="7"/>
  <c r="N2927" i="7"/>
  <c r="N2926" i="7"/>
  <c r="N2925" i="7"/>
  <c r="N2924" i="7"/>
  <c r="N2923" i="7"/>
  <c r="N2922" i="7"/>
  <c r="N2921" i="7"/>
  <c r="N2920" i="7"/>
  <c r="N2919" i="7"/>
  <c r="N2918" i="7"/>
  <c r="N2917" i="7"/>
  <c r="N2916" i="7"/>
  <c r="N2915" i="7"/>
  <c r="N2914" i="7"/>
  <c r="N2913" i="7"/>
  <c r="N2912" i="7"/>
  <c r="N2911" i="7"/>
  <c r="N2910" i="7"/>
  <c r="N2909" i="7"/>
  <c r="N2908" i="7"/>
  <c r="N2907" i="7"/>
  <c r="N2906" i="7"/>
  <c r="N2905" i="7"/>
  <c r="N2904" i="7"/>
  <c r="N2903" i="7"/>
  <c r="N2902" i="7"/>
  <c r="N2901" i="7"/>
  <c r="N2900" i="7"/>
  <c r="N2899" i="7"/>
  <c r="N2898" i="7"/>
  <c r="N2897" i="7"/>
  <c r="N2896" i="7"/>
  <c r="N2895" i="7"/>
  <c r="N2894" i="7"/>
  <c r="N2893" i="7"/>
  <c r="N2892" i="7"/>
  <c r="N2891" i="7"/>
  <c r="N2890" i="7"/>
  <c r="N2889" i="7"/>
  <c r="N2888" i="7"/>
  <c r="N2887" i="7"/>
  <c r="N2886" i="7"/>
  <c r="N2885" i="7"/>
  <c r="N2884" i="7"/>
  <c r="N2883" i="7"/>
  <c r="N2882" i="7"/>
  <c r="N2881" i="7"/>
  <c r="N2880" i="7"/>
  <c r="N2879" i="7"/>
  <c r="N2878" i="7"/>
  <c r="N2877" i="7"/>
  <c r="N2876" i="7"/>
  <c r="N2875" i="7"/>
  <c r="N2874" i="7"/>
  <c r="N2873" i="7"/>
  <c r="N2872" i="7"/>
  <c r="N2871" i="7"/>
  <c r="N2870" i="7"/>
  <c r="N2869" i="7"/>
  <c r="N2868" i="7"/>
  <c r="N2867" i="7"/>
  <c r="N2866" i="7"/>
  <c r="N2865" i="7"/>
  <c r="N2864" i="7"/>
  <c r="N2863" i="7"/>
  <c r="N2862" i="7"/>
  <c r="N2861" i="7"/>
  <c r="N2860" i="7"/>
  <c r="N2859" i="7"/>
  <c r="N2858" i="7"/>
  <c r="N2857" i="7"/>
  <c r="N2856" i="7"/>
  <c r="N2855" i="7"/>
  <c r="N2854" i="7"/>
  <c r="N2853" i="7"/>
  <c r="N2852" i="7"/>
  <c r="N2851" i="7"/>
  <c r="N2850" i="7"/>
  <c r="N2849" i="7"/>
  <c r="N2848" i="7"/>
  <c r="N2847" i="7"/>
  <c r="N2846" i="7"/>
  <c r="N2845" i="7"/>
  <c r="N2844" i="7"/>
  <c r="N2843" i="7"/>
  <c r="N2842" i="7"/>
  <c r="N2841" i="7"/>
  <c r="N2840" i="7"/>
  <c r="N2839" i="7"/>
  <c r="N2838" i="7"/>
  <c r="N2837" i="7"/>
  <c r="N2836" i="7"/>
  <c r="N2835" i="7"/>
  <c r="N2834" i="7"/>
  <c r="N2833" i="7"/>
  <c r="N2832" i="7"/>
  <c r="N2831" i="7"/>
  <c r="N2830" i="7"/>
  <c r="N2829" i="7"/>
  <c r="N2828" i="7"/>
  <c r="N2827" i="7"/>
  <c r="N2826" i="7"/>
  <c r="N2825" i="7"/>
  <c r="N2824" i="7"/>
  <c r="N2823" i="7"/>
  <c r="N2822" i="7"/>
  <c r="N2821" i="7"/>
  <c r="N2820" i="7"/>
  <c r="N2819" i="7"/>
  <c r="N2818" i="7"/>
  <c r="N2817" i="7"/>
  <c r="N2816" i="7"/>
  <c r="N2815" i="7"/>
  <c r="N2814" i="7"/>
  <c r="N2813" i="7"/>
  <c r="N2812" i="7"/>
  <c r="N2811" i="7"/>
  <c r="N2810" i="7"/>
  <c r="N2809" i="7"/>
  <c r="N2808" i="7"/>
  <c r="N2807" i="7"/>
  <c r="N2806" i="7"/>
  <c r="N2805" i="7"/>
  <c r="N2804" i="7"/>
  <c r="N2803" i="7"/>
  <c r="N2802" i="7"/>
  <c r="N2801" i="7"/>
  <c r="N2800" i="7"/>
  <c r="N2799" i="7"/>
  <c r="N2798" i="7"/>
  <c r="N2797" i="7"/>
  <c r="N2796" i="7"/>
  <c r="N2795" i="7"/>
  <c r="N2794" i="7"/>
  <c r="N2793" i="7"/>
  <c r="N2792" i="7"/>
  <c r="N2791" i="7"/>
  <c r="N2790" i="7"/>
  <c r="N2789" i="7"/>
  <c r="N2788" i="7"/>
  <c r="N2787" i="7"/>
  <c r="N2786" i="7"/>
  <c r="N2785" i="7"/>
  <c r="N2784" i="7"/>
  <c r="N2783" i="7"/>
  <c r="N2782" i="7"/>
  <c r="N2781" i="7"/>
  <c r="N2780" i="7"/>
  <c r="N2779" i="7"/>
  <c r="N2778" i="7"/>
  <c r="N2777" i="7"/>
  <c r="N2776" i="7"/>
  <c r="N2775" i="7"/>
  <c r="N2774" i="7"/>
  <c r="N2773" i="7"/>
  <c r="N2772" i="7"/>
  <c r="N2771" i="7"/>
  <c r="N2770" i="7"/>
  <c r="N2769" i="7"/>
  <c r="N2768" i="7"/>
  <c r="N2767" i="7"/>
  <c r="N2766" i="7"/>
  <c r="N2765" i="7"/>
  <c r="N2764" i="7"/>
  <c r="N2763" i="7"/>
  <c r="N2762" i="7"/>
  <c r="N2761" i="7"/>
  <c r="N2760" i="7"/>
  <c r="N2759" i="7"/>
  <c r="N2758" i="7"/>
  <c r="N2757" i="7"/>
  <c r="N2756" i="7"/>
  <c r="N2755" i="7"/>
  <c r="N2754" i="7"/>
  <c r="N2753" i="7"/>
  <c r="N2752" i="7"/>
  <c r="N2751" i="7"/>
  <c r="N2750" i="7"/>
  <c r="N2749" i="7"/>
  <c r="N2748" i="7"/>
  <c r="N2747" i="7"/>
  <c r="N2746" i="7"/>
  <c r="N2745" i="7"/>
  <c r="N2744" i="7"/>
  <c r="N2743" i="7"/>
  <c r="N2742" i="7"/>
  <c r="N2741" i="7"/>
  <c r="N2740" i="7"/>
  <c r="N2739" i="7"/>
  <c r="N2738" i="7"/>
  <c r="N2737" i="7"/>
  <c r="N2736" i="7"/>
  <c r="N2735" i="7"/>
  <c r="N2734" i="7"/>
  <c r="N2733" i="7"/>
  <c r="N2732" i="7"/>
  <c r="N2731" i="7"/>
  <c r="N2730" i="7"/>
  <c r="N2729" i="7"/>
  <c r="N2728" i="7"/>
  <c r="N2727" i="7"/>
  <c r="N2726" i="7"/>
  <c r="N2725" i="7"/>
  <c r="N2724" i="7"/>
  <c r="N2723" i="7"/>
  <c r="N2722" i="7"/>
  <c r="N2721" i="7"/>
  <c r="N2720" i="7"/>
  <c r="N2719" i="7"/>
  <c r="N2718" i="7"/>
  <c r="N2717" i="7"/>
  <c r="N2716" i="7"/>
  <c r="N2715" i="7"/>
  <c r="N2714" i="7"/>
  <c r="N2713" i="7"/>
  <c r="N2712" i="7"/>
  <c r="N2711" i="7"/>
  <c r="N2710" i="7"/>
  <c r="N2709" i="7"/>
  <c r="N2708" i="7"/>
  <c r="N2707" i="7"/>
  <c r="N2706" i="7"/>
  <c r="N2705" i="7"/>
  <c r="N2704" i="7"/>
  <c r="N2703" i="7"/>
  <c r="N2702" i="7"/>
  <c r="N2701" i="7"/>
  <c r="N2700" i="7"/>
  <c r="N2699" i="7"/>
  <c r="N2698" i="7"/>
  <c r="N2697" i="7"/>
  <c r="N2696" i="7"/>
  <c r="N2695" i="7"/>
  <c r="N2694" i="7"/>
  <c r="N2693" i="7"/>
  <c r="N2692" i="7"/>
  <c r="N2691" i="7"/>
  <c r="N2690" i="7"/>
  <c r="N2689" i="7"/>
  <c r="N2688" i="7"/>
  <c r="N2687" i="7"/>
  <c r="N2686" i="7"/>
  <c r="N2685" i="7"/>
  <c r="N2684" i="7"/>
  <c r="N2683" i="7"/>
  <c r="N2682" i="7"/>
  <c r="N2681" i="7"/>
  <c r="N2680" i="7"/>
  <c r="N2679" i="7"/>
  <c r="N2678" i="7"/>
  <c r="N2677" i="7"/>
  <c r="N2676" i="7"/>
  <c r="N2675" i="7"/>
  <c r="N2674" i="7"/>
  <c r="N2673" i="7"/>
  <c r="N2672" i="7"/>
  <c r="N2671" i="7"/>
  <c r="N2670" i="7"/>
  <c r="N2669" i="7"/>
  <c r="N2668" i="7"/>
  <c r="N2667" i="7"/>
  <c r="N2666" i="7"/>
  <c r="N2665" i="7"/>
  <c r="N2664" i="7"/>
  <c r="N2663" i="7"/>
  <c r="N2662" i="7"/>
  <c r="N2661" i="7"/>
  <c r="N2660" i="7"/>
  <c r="N2659" i="7"/>
  <c r="N2658" i="7"/>
  <c r="N2657" i="7"/>
  <c r="N2656" i="7"/>
  <c r="N2655" i="7"/>
  <c r="N2654" i="7"/>
  <c r="N2653" i="7"/>
  <c r="N2652" i="7"/>
  <c r="N2651" i="7"/>
  <c r="N2650" i="7"/>
  <c r="N2649" i="7"/>
  <c r="N2648" i="7"/>
  <c r="N2647" i="7"/>
  <c r="N2646" i="7"/>
  <c r="N2645" i="7"/>
  <c r="N2644" i="7"/>
  <c r="N2643" i="7"/>
  <c r="N2642" i="7"/>
  <c r="N2641" i="7"/>
  <c r="N2640" i="7"/>
  <c r="N2639" i="7"/>
  <c r="N2638" i="7"/>
  <c r="N2637" i="7"/>
  <c r="N2636" i="7"/>
  <c r="N2635" i="7"/>
  <c r="N2634" i="7"/>
  <c r="N2633" i="7"/>
  <c r="N2632" i="7"/>
  <c r="N2631" i="7"/>
  <c r="N2630" i="7"/>
  <c r="N2629" i="7"/>
  <c r="N2628" i="7"/>
  <c r="N2627" i="7"/>
  <c r="N2626" i="7"/>
  <c r="N2625" i="7"/>
  <c r="N2624" i="7"/>
  <c r="N2623" i="7"/>
  <c r="N2622" i="7"/>
  <c r="N2621" i="7"/>
  <c r="N2620" i="7"/>
  <c r="N2619" i="7"/>
  <c r="N2618" i="7"/>
  <c r="N2617" i="7"/>
  <c r="N2616" i="7"/>
  <c r="N2615" i="7"/>
  <c r="N2614" i="7"/>
  <c r="N2613" i="7"/>
  <c r="N2612" i="7"/>
  <c r="N2611" i="7"/>
  <c r="N2610" i="7"/>
  <c r="N2609" i="7"/>
  <c r="N2608" i="7"/>
  <c r="N2607" i="7"/>
  <c r="N2606" i="7"/>
  <c r="N2605" i="7"/>
  <c r="N2604" i="7"/>
  <c r="N2603" i="7"/>
  <c r="N2602" i="7"/>
  <c r="N2601" i="7"/>
  <c r="N2600" i="7"/>
  <c r="N2599" i="7"/>
  <c r="N2598" i="7"/>
  <c r="N2597" i="7"/>
  <c r="N2596" i="7"/>
  <c r="N2595" i="7"/>
  <c r="N2594" i="7"/>
  <c r="N2593" i="7"/>
  <c r="N2592" i="7"/>
  <c r="N2591" i="7"/>
  <c r="N2590" i="7"/>
  <c r="N2589" i="7"/>
  <c r="N2588" i="7"/>
  <c r="N2587" i="7"/>
  <c r="N2586" i="7"/>
  <c r="N2585" i="7"/>
  <c r="N2584" i="7"/>
  <c r="N2583" i="7"/>
  <c r="N2582" i="7"/>
  <c r="N2581" i="7"/>
  <c r="N2580" i="7"/>
  <c r="N2579" i="7"/>
  <c r="N2578" i="7"/>
  <c r="N2577" i="7"/>
  <c r="N2576" i="7"/>
  <c r="N2575" i="7"/>
  <c r="N2574" i="7"/>
  <c r="N2573" i="7"/>
  <c r="N2572" i="7"/>
  <c r="N2571" i="7"/>
  <c r="N2570" i="7"/>
  <c r="N2569" i="7"/>
  <c r="N2568" i="7"/>
  <c r="N2567" i="7"/>
  <c r="N2566" i="7"/>
  <c r="N2565" i="7"/>
  <c r="N2564" i="7"/>
  <c r="N2563" i="7"/>
  <c r="N2562" i="7"/>
  <c r="N2561" i="7"/>
  <c r="N2560" i="7"/>
  <c r="N2559" i="7"/>
  <c r="N2558" i="7"/>
  <c r="N2557" i="7"/>
  <c r="N2556" i="7"/>
  <c r="N2555" i="7"/>
  <c r="N2554" i="7"/>
  <c r="N2553" i="7"/>
  <c r="N2552" i="7"/>
  <c r="N2551" i="7"/>
  <c r="N2550" i="7"/>
  <c r="N2549" i="7"/>
  <c r="N2548" i="7"/>
  <c r="N2547" i="7"/>
  <c r="N2546" i="7"/>
  <c r="N2545" i="7"/>
  <c r="N2544" i="7"/>
  <c r="N2543" i="7"/>
  <c r="N2542" i="7"/>
  <c r="N2541" i="7"/>
  <c r="N2540" i="7"/>
  <c r="N2539" i="7"/>
  <c r="N2538" i="7"/>
  <c r="N2537" i="7"/>
  <c r="N2536" i="7"/>
  <c r="N2535" i="7"/>
  <c r="N2534" i="7"/>
  <c r="N2533" i="7"/>
  <c r="N2532" i="7"/>
  <c r="N2531" i="7"/>
  <c r="N2530" i="7"/>
  <c r="N2529" i="7"/>
  <c r="N2528" i="7"/>
  <c r="N2527" i="7"/>
  <c r="N2526" i="7"/>
  <c r="N2525" i="7"/>
  <c r="N2524" i="7"/>
  <c r="N2523" i="7"/>
  <c r="N2522" i="7"/>
  <c r="N2521" i="7"/>
  <c r="N2520" i="7"/>
  <c r="N2519" i="7"/>
  <c r="N2518" i="7"/>
  <c r="N2517" i="7"/>
  <c r="N2516" i="7"/>
  <c r="N2515" i="7"/>
  <c r="N2514" i="7"/>
  <c r="N2513" i="7"/>
  <c r="N2512" i="7"/>
  <c r="N2511" i="7"/>
  <c r="N2510" i="7"/>
  <c r="N2509" i="7"/>
  <c r="N2508" i="7"/>
  <c r="N2507" i="7"/>
  <c r="N2506" i="7"/>
  <c r="N2505" i="7"/>
  <c r="N2504" i="7"/>
  <c r="N2503" i="7"/>
  <c r="N2502" i="7"/>
  <c r="N2501" i="7"/>
  <c r="N2500" i="7"/>
  <c r="N2499" i="7"/>
  <c r="N2498" i="7"/>
  <c r="N2497" i="7"/>
  <c r="N2496" i="7"/>
  <c r="N2495" i="7"/>
  <c r="N2494" i="7"/>
  <c r="N2493" i="7"/>
  <c r="N2492" i="7"/>
  <c r="N2491" i="7"/>
  <c r="N2490" i="7"/>
  <c r="N2489" i="7"/>
  <c r="N2488" i="7"/>
  <c r="N2487" i="7"/>
  <c r="N2486" i="7"/>
  <c r="N2485" i="7"/>
  <c r="N2484" i="7"/>
  <c r="N2483" i="7"/>
  <c r="N2482" i="7"/>
  <c r="N2481" i="7"/>
  <c r="N2480" i="7"/>
  <c r="N2479" i="7"/>
  <c r="N2478" i="7"/>
  <c r="N2477" i="7"/>
  <c r="N2476" i="7"/>
  <c r="N2475" i="7"/>
  <c r="N2474" i="7"/>
  <c r="N2473" i="7"/>
  <c r="N2472" i="7"/>
  <c r="N2471" i="7"/>
  <c r="N2470" i="7"/>
  <c r="N2469" i="7"/>
  <c r="N2468" i="7"/>
  <c r="N2467" i="7"/>
  <c r="N2466" i="7"/>
  <c r="N2465" i="7"/>
  <c r="N2464" i="7"/>
  <c r="N2463" i="7"/>
  <c r="N2462" i="7"/>
  <c r="N2461" i="7"/>
  <c r="N2460" i="7"/>
  <c r="N2459" i="7"/>
  <c r="N2458" i="7"/>
  <c r="N2457" i="7"/>
  <c r="N2456" i="7"/>
  <c r="N2455" i="7"/>
  <c r="N2454" i="7"/>
  <c r="N2453" i="7"/>
  <c r="N2452" i="7"/>
  <c r="N2451" i="7"/>
  <c r="N2450" i="7"/>
  <c r="N2449" i="7"/>
  <c r="N2448" i="7"/>
  <c r="N2447" i="7"/>
  <c r="N2446" i="7"/>
  <c r="N2445" i="7"/>
  <c r="N2444" i="7"/>
  <c r="N2443" i="7"/>
  <c r="N2442" i="7"/>
  <c r="N2441" i="7"/>
  <c r="N2440" i="7"/>
  <c r="N2439" i="7"/>
  <c r="N2438" i="7"/>
  <c r="N2437" i="7"/>
  <c r="N2436" i="7"/>
  <c r="N2435" i="7"/>
  <c r="N2434" i="7"/>
  <c r="N2433" i="7"/>
  <c r="N2432" i="7"/>
  <c r="N2431" i="7"/>
  <c r="N2430" i="7"/>
  <c r="N2429" i="7"/>
  <c r="N2428" i="7"/>
  <c r="N2427" i="7"/>
  <c r="N2426" i="7"/>
  <c r="N2425" i="7"/>
  <c r="N2424" i="7"/>
  <c r="N2423" i="7"/>
  <c r="N2422" i="7"/>
  <c r="N2421" i="7"/>
  <c r="N2420" i="7"/>
  <c r="N2419" i="7"/>
  <c r="N2418" i="7"/>
  <c r="N2417" i="7"/>
  <c r="N2416" i="7"/>
  <c r="N2415" i="7"/>
  <c r="N2414" i="7"/>
  <c r="N2413" i="7"/>
  <c r="N2412" i="7"/>
  <c r="N2411" i="7"/>
  <c r="N2410" i="7"/>
  <c r="N2409" i="7"/>
  <c r="N2408" i="7"/>
  <c r="N2407" i="7"/>
  <c r="N2406" i="7"/>
  <c r="N2405" i="7"/>
  <c r="N2404" i="7"/>
  <c r="N2403" i="7"/>
  <c r="N2402" i="7"/>
  <c r="N2401" i="7"/>
  <c r="N2400" i="7"/>
  <c r="N2399" i="7"/>
  <c r="N2398" i="7"/>
  <c r="N2397" i="7"/>
  <c r="N2396" i="7"/>
  <c r="N2395" i="7"/>
  <c r="N2394" i="7"/>
  <c r="N2393" i="7"/>
  <c r="N2392" i="7"/>
  <c r="N2391" i="7"/>
  <c r="N2390" i="7"/>
  <c r="N2389" i="7"/>
  <c r="N2388" i="7"/>
  <c r="N2387" i="7"/>
  <c r="N2386" i="7"/>
  <c r="N2385" i="7"/>
  <c r="N2384" i="7"/>
  <c r="N2383" i="7"/>
  <c r="N2382" i="7"/>
  <c r="N2381" i="7"/>
  <c r="N2380" i="7"/>
  <c r="N2379" i="7"/>
  <c r="N2378" i="7"/>
  <c r="N2377" i="7"/>
  <c r="N2376" i="7"/>
  <c r="N2375" i="7"/>
  <c r="N2374" i="7"/>
  <c r="N2373" i="7"/>
  <c r="N2372" i="7"/>
  <c r="N2371" i="7"/>
  <c r="N2370" i="7"/>
  <c r="N2369" i="7"/>
  <c r="N2368" i="7"/>
  <c r="N2367" i="7"/>
  <c r="N2366" i="7"/>
  <c r="N2365" i="7"/>
  <c r="N2364" i="7"/>
  <c r="N2363" i="7"/>
  <c r="N2362" i="7"/>
  <c r="N2361" i="7"/>
  <c r="N2360" i="7"/>
  <c r="N2359" i="7"/>
  <c r="N2358" i="7"/>
  <c r="N2357" i="7"/>
  <c r="N2356" i="7"/>
  <c r="N2355" i="7"/>
  <c r="N2354" i="7"/>
  <c r="N2353" i="7"/>
  <c r="N2352" i="7"/>
  <c r="N2351" i="7"/>
  <c r="N2350" i="7"/>
  <c r="N2349" i="7"/>
  <c r="N2348" i="7"/>
  <c r="N2347" i="7"/>
  <c r="N2346" i="7"/>
  <c r="N2345" i="7"/>
  <c r="N2344" i="7"/>
  <c r="N2343" i="7"/>
  <c r="N2342" i="7"/>
  <c r="N2341" i="7"/>
  <c r="N2340" i="7"/>
  <c r="N2339" i="7"/>
  <c r="N2338" i="7"/>
  <c r="N2337" i="7"/>
  <c r="N2336" i="7"/>
  <c r="N2335" i="7"/>
  <c r="N2334" i="7"/>
  <c r="N2333" i="7"/>
  <c r="N2332" i="7"/>
  <c r="N2331" i="7"/>
  <c r="N2330" i="7"/>
  <c r="N2329" i="7"/>
  <c r="N2328" i="7"/>
  <c r="N2327" i="7"/>
  <c r="N2326" i="7"/>
  <c r="N2325" i="7"/>
  <c r="N2324" i="7"/>
  <c r="N2323" i="7"/>
  <c r="N2322" i="7"/>
  <c r="N2321" i="7"/>
  <c r="N2320" i="7"/>
  <c r="N2319" i="7"/>
  <c r="N2318" i="7"/>
  <c r="N2317" i="7"/>
  <c r="N2316" i="7"/>
  <c r="N2315" i="7"/>
  <c r="N2314" i="7"/>
  <c r="N2313" i="7"/>
  <c r="N2312" i="7"/>
  <c r="N2311" i="7"/>
  <c r="N2310" i="7"/>
  <c r="N2309" i="7"/>
  <c r="N2308" i="7"/>
  <c r="N2307" i="7"/>
  <c r="N2306" i="7"/>
  <c r="N2305" i="7"/>
  <c r="N2304" i="7"/>
  <c r="N2303" i="7"/>
  <c r="N2302" i="7"/>
  <c r="N2301" i="7"/>
  <c r="N2300" i="7"/>
  <c r="N2299" i="7"/>
  <c r="N2298" i="7"/>
  <c r="N2297" i="7"/>
  <c r="N2296" i="7"/>
  <c r="N2295" i="7"/>
  <c r="N2294" i="7"/>
  <c r="N2293" i="7"/>
  <c r="N2292" i="7"/>
  <c r="N2291" i="7"/>
  <c r="N2290" i="7"/>
  <c r="N2289" i="7"/>
  <c r="N2288" i="7"/>
  <c r="N2287" i="7"/>
  <c r="N2286" i="7"/>
  <c r="N2285" i="7"/>
  <c r="N2284" i="7"/>
  <c r="N2283" i="7"/>
  <c r="N2282" i="7"/>
  <c r="N2281" i="7"/>
  <c r="N2280" i="7"/>
  <c r="N2279" i="7"/>
  <c r="N2278" i="7"/>
  <c r="N2277" i="7"/>
  <c r="N2276" i="7"/>
  <c r="N2275" i="7"/>
  <c r="N2274" i="7"/>
  <c r="N2273" i="7"/>
  <c r="N2272" i="7"/>
  <c r="N2271" i="7"/>
  <c r="N2270" i="7"/>
  <c r="N2269" i="7"/>
  <c r="N2268" i="7"/>
  <c r="N2267" i="7"/>
  <c r="N2266" i="7"/>
  <c r="N2265" i="7"/>
  <c r="N2264" i="7"/>
  <c r="N2263" i="7"/>
  <c r="N2262" i="7"/>
  <c r="N2261" i="7"/>
  <c r="N2260" i="7"/>
  <c r="N2259" i="7"/>
  <c r="N2258" i="7"/>
  <c r="N2257" i="7"/>
  <c r="N2256" i="7"/>
  <c r="N2255" i="7"/>
  <c r="N2254" i="7"/>
  <c r="N2253" i="7"/>
  <c r="N2252" i="7"/>
  <c r="N2251" i="7"/>
  <c r="N2250" i="7"/>
  <c r="N2249" i="7"/>
  <c r="N2248" i="7"/>
  <c r="N2247" i="7"/>
  <c r="N2246" i="7"/>
  <c r="N2245" i="7"/>
  <c r="N2244" i="7"/>
  <c r="N2243" i="7"/>
  <c r="N2242" i="7"/>
  <c r="N2241" i="7"/>
  <c r="N2240" i="7"/>
  <c r="N2239" i="7"/>
  <c r="N2238" i="7"/>
  <c r="N2237" i="7"/>
  <c r="N2236" i="7"/>
  <c r="N2235" i="7"/>
  <c r="N2234" i="7"/>
  <c r="N2233" i="7"/>
  <c r="N2232" i="7"/>
  <c r="N2231" i="7"/>
  <c r="N2230" i="7"/>
  <c r="N2229" i="7"/>
  <c r="N2228" i="7"/>
  <c r="N2227" i="7"/>
  <c r="N2226" i="7"/>
  <c r="N2225" i="7"/>
  <c r="N2224" i="7"/>
  <c r="N2223" i="7"/>
  <c r="N2222" i="7"/>
  <c r="N2221" i="7"/>
  <c r="N2220" i="7"/>
  <c r="N2219" i="7"/>
  <c r="N2218" i="7"/>
  <c r="N2217" i="7"/>
  <c r="N2216" i="7"/>
  <c r="N2215" i="7"/>
  <c r="N2214" i="7"/>
  <c r="N2213" i="7"/>
  <c r="N2212" i="7"/>
  <c r="N2211" i="7"/>
  <c r="N2210" i="7"/>
  <c r="N2209" i="7"/>
  <c r="N2208" i="7"/>
  <c r="N2207" i="7"/>
  <c r="N2206" i="7"/>
  <c r="N2205" i="7"/>
  <c r="N2204" i="7"/>
  <c r="N2203" i="7"/>
  <c r="N2202" i="7"/>
  <c r="N2201" i="7"/>
  <c r="N2200" i="7"/>
  <c r="N2199" i="7"/>
  <c r="N2198" i="7"/>
  <c r="N2197" i="7"/>
  <c r="N2196" i="7"/>
  <c r="N2195" i="7"/>
  <c r="N2194" i="7"/>
  <c r="N2193" i="7"/>
  <c r="N2192" i="7"/>
  <c r="N2191" i="7"/>
  <c r="N2190" i="7"/>
  <c r="N2189" i="7"/>
  <c r="N2188" i="7"/>
  <c r="N2187" i="7"/>
  <c r="N2186" i="7"/>
  <c r="N2185" i="7"/>
  <c r="N2184" i="7"/>
  <c r="N2183" i="7"/>
  <c r="N2182" i="7"/>
  <c r="N2181" i="7"/>
  <c r="N2180" i="7"/>
  <c r="N2179" i="7"/>
  <c r="N2178" i="7"/>
  <c r="N2177" i="7"/>
  <c r="N2176" i="7"/>
  <c r="N2175" i="7"/>
  <c r="N2174" i="7"/>
  <c r="N2173" i="7"/>
  <c r="N2172" i="7"/>
  <c r="N2171" i="7"/>
  <c r="N2170" i="7"/>
  <c r="N2169" i="7"/>
  <c r="N2168" i="7"/>
  <c r="N2167" i="7"/>
  <c r="N2166" i="7"/>
  <c r="N2165" i="7"/>
  <c r="N2164" i="7"/>
  <c r="N2163" i="7"/>
  <c r="N2162" i="7"/>
  <c r="N2161" i="7"/>
  <c r="N2160" i="7"/>
  <c r="N2159" i="7"/>
  <c r="N2158" i="7"/>
  <c r="N2157" i="7"/>
  <c r="N2156" i="7"/>
  <c r="N2155" i="7"/>
  <c r="N2154" i="7"/>
  <c r="N2153" i="7"/>
  <c r="N2152" i="7"/>
  <c r="N2151" i="7"/>
  <c r="N2150" i="7"/>
  <c r="N2149" i="7"/>
  <c r="N2148" i="7"/>
  <c r="N2147" i="7"/>
  <c r="N2146" i="7"/>
  <c r="N2145" i="7"/>
  <c r="N2144" i="7"/>
  <c r="N2143" i="7"/>
  <c r="N2142" i="7"/>
  <c r="N2141" i="7"/>
  <c r="N2140" i="7"/>
  <c r="N2139" i="7"/>
  <c r="N2138" i="7"/>
  <c r="N2137" i="7"/>
  <c r="N2136" i="7"/>
  <c r="N2135" i="7"/>
  <c r="N2134" i="7"/>
  <c r="N2133" i="7"/>
  <c r="N2132" i="7"/>
  <c r="N2131" i="7"/>
  <c r="N2130" i="7"/>
  <c r="N2129" i="7"/>
  <c r="N2128" i="7"/>
  <c r="N2127" i="7"/>
  <c r="N2126" i="7"/>
  <c r="N2125" i="7"/>
  <c r="N2124" i="7"/>
  <c r="N2123" i="7"/>
  <c r="N2122" i="7"/>
  <c r="N2121" i="7"/>
  <c r="N2120" i="7"/>
  <c r="N2119" i="7"/>
  <c r="N2118" i="7"/>
  <c r="N2117" i="7"/>
  <c r="N2116" i="7"/>
  <c r="N2115" i="7"/>
  <c r="N2114" i="7"/>
  <c r="N2113" i="7"/>
  <c r="N2112" i="7"/>
  <c r="N2111" i="7"/>
  <c r="N2110" i="7"/>
  <c r="N2109" i="7"/>
  <c r="N2108" i="7"/>
  <c r="N2107" i="7"/>
  <c r="N2106" i="7"/>
  <c r="N2105" i="7"/>
  <c r="N2104" i="7"/>
  <c r="N2103" i="7"/>
  <c r="N2102" i="7"/>
  <c r="N2101" i="7"/>
  <c r="N2100" i="7"/>
  <c r="N2099" i="7"/>
  <c r="N2098" i="7"/>
  <c r="N2097" i="7"/>
  <c r="N2096" i="7"/>
  <c r="N2095" i="7"/>
  <c r="N2094" i="7"/>
  <c r="N2093" i="7"/>
  <c r="N2092" i="7"/>
  <c r="N2091" i="7"/>
  <c r="N2090" i="7"/>
  <c r="N2089" i="7"/>
  <c r="N2088" i="7"/>
  <c r="N2087" i="7"/>
  <c r="N2086" i="7"/>
  <c r="N2085" i="7"/>
  <c r="N2084" i="7"/>
  <c r="N2083" i="7"/>
  <c r="N2082" i="7"/>
  <c r="N2081" i="7"/>
  <c r="N2080" i="7"/>
  <c r="N2079" i="7"/>
  <c r="N2078" i="7"/>
  <c r="N2077" i="7"/>
  <c r="N2076" i="7"/>
  <c r="N2075" i="7"/>
  <c r="N2074" i="7"/>
  <c r="N2073" i="7"/>
  <c r="N2072" i="7"/>
  <c r="N2071" i="7"/>
  <c r="N2070" i="7"/>
  <c r="N2069" i="7"/>
  <c r="N2068" i="7"/>
  <c r="N2067" i="7"/>
  <c r="N2066" i="7"/>
  <c r="N2065" i="7"/>
  <c r="N2064" i="7"/>
  <c r="N2063" i="7"/>
  <c r="N2062" i="7"/>
  <c r="N2061" i="7"/>
  <c r="N2060" i="7"/>
  <c r="N2059" i="7"/>
  <c r="N2058" i="7"/>
  <c r="N2057" i="7"/>
  <c r="N2056" i="7"/>
  <c r="N2055" i="7"/>
  <c r="N2054" i="7"/>
  <c r="N2053" i="7"/>
  <c r="N2052" i="7"/>
  <c r="N2051" i="7"/>
  <c r="N2050" i="7"/>
  <c r="N2049" i="7"/>
  <c r="N2048" i="7"/>
  <c r="N2047" i="7"/>
  <c r="N2046" i="7"/>
  <c r="N2045" i="7"/>
  <c r="N2044" i="7"/>
  <c r="N2043" i="7"/>
  <c r="N2042" i="7"/>
  <c r="N2041" i="7"/>
  <c r="N2040" i="7"/>
  <c r="N2039" i="7"/>
  <c r="N2038" i="7"/>
  <c r="N2037" i="7"/>
  <c r="N2036" i="7"/>
  <c r="N2035" i="7"/>
  <c r="N2034" i="7"/>
  <c r="N2033" i="7"/>
  <c r="N2032" i="7"/>
  <c r="N2031" i="7"/>
  <c r="N2030" i="7"/>
  <c r="N2029" i="7"/>
  <c r="N2028" i="7"/>
  <c r="N2027" i="7"/>
  <c r="N2026" i="7"/>
  <c r="N2025" i="7"/>
  <c r="N2024" i="7"/>
  <c r="N2023" i="7"/>
  <c r="N2022" i="7"/>
  <c r="N2021" i="7"/>
  <c r="N2020" i="7"/>
  <c r="N2019" i="7"/>
  <c r="N2018" i="7"/>
  <c r="N2017" i="7"/>
  <c r="N2016" i="7"/>
  <c r="N2015" i="7"/>
  <c r="N2014" i="7"/>
  <c r="N2013" i="7"/>
  <c r="N2012" i="7"/>
  <c r="N2011" i="7"/>
  <c r="N2010" i="7"/>
  <c r="N2009" i="7"/>
  <c r="N2008" i="7"/>
  <c r="N2007" i="7"/>
  <c r="N2006" i="7"/>
  <c r="N2005" i="7"/>
  <c r="N2004" i="7"/>
  <c r="N2003" i="7"/>
  <c r="N2002" i="7"/>
  <c r="N2001" i="7"/>
  <c r="N2000" i="7"/>
  <c r="N1999" i="7"/>
  <c r="N1998" i="7"/>
  <c r="N1997" i="7"/>
  <c r="N1996" i="7"/>
  <c r="N1995" i="7"/>
  <c r="N1994" i="7"/>
  <c r="N1993" i="7"/>
  <c r="N1992" i="7"/>
  <c r="N1991" i="7"/>
  <c r="N1990" i="7"/>
  <c r="N1989" i="7"/>
  <c r="N1988" i="7"/>
  <c r="N1987" i="7"/>
  <c r="N1986" i="7"/>
  <c r="N1985" i="7"/>
  <c r="N1984" i="7"/>
  <c r="N1983" i="7"/>
  <c r="N1982" i="7"/>
  <c r="N1981" i="7"/>
  <c r="N1980" i="7"/>
  <c r="N1979" i="7"/>
  <c r="N1978" i="7"/>
  <c r="N1977" i="7"/>
  <c r="N1976" i="7"/>
  <c r="N1975" i="7"/>
  <c r="N1974" i="7"/>
  <c r="N1973" i="7"/>
  <c r="N1972" i="7"/>
  <c r="N1971" i="7"/>
  <c r="N1970" i="7"/>
  <c r="N1969" i="7"/>
  <c r="N1968" i="7"/>
  <c r="N1967" i="7"/>
  <c r="N1966" i="7"/>
  <c r="N1965" i="7"/>
  <c r="N1964" i="7"/>
  <c r="N1963" i="7"/>
  <c r="N1962" i="7"/>
  <c r="N1961" i="7"/>
  <c r="N1960" i="7"/>
  <c r="N1959" i="7"/>
  <c r="N1958" i="7"/>
  <c r="N1957" i="7"/>
  <c r="N1956" i="7"/>
  <c r="N1955" i="7"/>
  <c r="N1954" i="7"/>
  <c r="N1953" i="7"/>
  <c r="N1952" i="7"/>
  <c r="N1951" i="7"/>
  <c r="N1950" i="7"/>
  <c r="N1949" i="7"/>
  <c r="N1948" i="7"/>
  <c r="N1947" i="7"/>
  <c r="N1946" i="7"/>
  <c r="N1945" i="7"/>
  <c r="N1944" i="7"/>
  <c r="N1943" i="7"/>
  <c r="N1942" i="7"/>
  <c r="N1941" i="7"/>
  <c r="N1940" i="7"/>
  <c r="N1939" i="7"/>
  <c r="N1938" i="7"/>
  <c r="N1937" i="7"/>
  <c r="N1936" i="7"/>
  <c r="N1935" i="7"/>
  <c r="N1934" i="7"/>
  <c r="N1933" i="7"/>
  <c r="N1932" i="7"/>
  <c r="N1931" i="7"/>
  <c r="N1930" i="7"/>
  <c r="N1929" i="7"/>
  <c r="N1928" i="7"/>
  <c r="N1927" i="7"/>
  <c r="N1926" i="7"/>
  <c r="N1925" i="7"/>
  <c r="N1924" i="7"/>
  <c r="N1923" i="7"/>
  <c r="N1922" i="7"/>
  <c r="N1921" i="7"/>
  <c r="N1920" i="7"/>
  <c r="N1919" i="7"/>
  <c r="N1918" i="7"/>
  <c r="N1917" i="7"/>
  <c r="N1916" i="7"/>
  <c r="N1915" i="7"/>
  <c r="N1914" i="7"/>
  <c r="N1913" i="7"/>
  <c r="N1912" i="7"/>
  <c r="N1911" i="7"/>
  <c r="N1910" i="7"/>
  <c r="N1909" i="7"/>
  <c r="N1908" i="7"/>
  <c r="N1907" i="7"/>
  <c r="N1906" i="7"/>
  <c r="N1905" i="7"/>
  <c r="N1904" i="7"/>
  <c r="N1903" i="7"/>
  <c r="N1902" i="7"/>
  <c r="N1901" i="7"/>
  <c r="N1900" i="7"/>
  <c r="N1899" i="7"/>
  <c r="N1898" i="7"/>
  <c r="N1897" i="7"/>
  <c r="N1896" i="7"/>
  <c r="N1895" i="7"/>
  <c r="N1894" i="7"/>
  <c r="N1893" i="7"/>
  <c r="N1892" i="7"/>
  <c r="N1891" i="7"/>
  <c r="N1890" i="7"/>
  <c r="N1889" i="7"/>
  <c r="N1888" i="7"/>
  <c r="N1887" i="7"/>
  <c r="N1886" i="7"/>
  <c r="N1885" i="7"/>
  <c r="N1884" i="7"/>
  <c r="N1883" i="7"/>
  <c r="N1882" i="7"/>
  <c r="N1881" i="7"/>
  <c r="N1880" i="7"/>
  <c r="N1879" i="7"/>
  <c r="N1878" i="7"/>
  <c r="N1877" i="7"/>
  <c r="N1876" i="7"/>
  <c r="N1875" i="7"/>
  <c r="N1874" i="7"/>
  <c r="N1873" i="7"/>
  <c r="N1872" i="7"/>
  <c r="N1871" i="7"/>
  <c r="N1870" i="7"/>
  <c r="N1869" i="7"/>
  <c r="N1868" i="7"/>
  <c r="N1867" i="7"/>
  <c r="N1866" i="7"/>
  <c r="N1865" i="7"/>
  <c r="N1864" i="7"/>
  <c r="N1863" i="7"/>
  <c r="N1862" i="7"/>
  <c r="N1861" i="7"/>
  <c r="N1860" i="7"/>
  <c r="N1859" i="7"/>
  <c r="N1858" i="7"/>
  <c r="N1857" i="7"/>
  <c r="N1856" i="7"/>
  <c r="N1855" i="7"/>
  <c r="N1854" i="7"/>
  <c r="N1853" i="7"/>
  <c r="N1852" i="7"/>
  <c r="N1851" i="7"/>
  <c r="N1850" i="7"/>
  <c r="N1849" i="7"/>
  <c r="N1848" i="7"/>
  <c r="N1847" i="7"/>
  <c r="N1846" i="7"/>
  <c r="N1845" i="7"/>
  <c r="N1844" i="7"/>
  <c r="N1843" i="7"/>
  <c r="N1842" i="7"/>
  <c r="N1841" i="7"/>
  <c r="N1840" i="7"/>
  <c r="N1839" i="7"/>
  <c r="N1838" i="7"/>
  <c r="N1837" i="7"/>
  <c r="N1836" i="7"/>
  <c r="N1835" i="7"/>
  <c r="N1834" i="7"/>
  <c r="N1833" i="7"/>
  <c r="N1832" i="7"/>
  <c r="N1831" i="7"/>
  <c r="N1830" i="7"/>
  <c r="N1829" i="7"/>
  <c r="N1828" i="7"/>
  <c r="N1827" i="7"/>
  <c r="N1826" i="7"/>
  <c r="N1825" i="7"/>
  <c r="N1824" i="7"/>
  <c r="N1823" i="7"/>
  <c r="N1822" i="7"/>
  <c r="N1821" i="7"/>
  <c r="N1820" i="7"/>
  <c r="N1819" i="7"/>
  <c r="N1818" i="7"/>
  <c r="N1817" i="7"/>
  <c r="N1816" i="7"/>
  <c r="N1815" i="7"/>
  <c r="N1814" i="7"/>
  <c r="N1813" i="7"/>
  <c r="N1812" i="7"/>
  <c r="N1811" i="7"/>
  <c r="N1810" i="7"/>
  <c r="N1809" i="7"/>
  <c r="N1808" i="7"/>
  <c r="N1807" i="7"/>
  <c r="N1806" i="7"/>
  <c r="N1805" i="7"/>
  <c r="N1804" i="7"/>
  <c r="N1803" i="7"/>
  <c r="N1802" i="7"/>
  <c r="N1801" i="7"/>
  <c r="N1800" i="7"/>
  <c r="N1799" i="7"/>
  <c r="N1798" i="7"/>
  <c r="N1797" i="7"/>
  <c r="N1796" i="7"/>
  <c r="N1795" i="7"/>
  <c r="N1794" i="7"/>
  <c r="N1793" i="7"/>
  <c r="N1792" i="7"/>
  <c r="N1791" i="7"/>
  <c r="N1790" i="7"/>
  <c r="N1789" i="7"/>
  <c r="N1788" i="7"/>
  <c r="N1787" i="7"/>
  <c r="N1786" i="7"/>
  <c r="N1785" i="7"/>
  <c r="N1784" i="7"/>
  <c r="N1783" i="7"/>
  <c r="N1782" i="7"/>
  <c r="N1781" i="7"/>
  <c r="N1780" i="7"/>
  <c r="N1779" i="7"/>
  <c r="N1778" i="7"/>
  <c r="N1777" i="7"/>
  <c r="N1776" i="7"/>
  <c r="N1775" i="7"/>
  <c r="N1774" i="7"/>
  <c r="N1773" i="7"/>
  <c r="N1772" i="7"/>
  <c r="N1771" i="7"/>
  <c r="N1770" i="7"/>
  <c r="N1769" i="7"/>
  <c r="N1768" i="7"/>
  <c r="N1767" i="7"/>
  <c r="N1766" i="7"/>
  <c r="N1765" i="7"/>
  <c r="N1764" i="7"/>
  <c r="N1763" i="7"/>
  <c r="N1762" i="7"/>
  <c r="N1761" i="7"/>
  <c r="N1760" i="7"/>
  <c r="N1759" i="7"/>
  <c r="N1758" i="7"/>
  <c r="N1757" i="7"/>
  <c r="N1756" i="7"/>
  <c r="N1755" i="7"/>
  <c r="N1754" i="7"/>
  <c r="N1753" i="7"/>
  <c r="N1752" i="7"/>
  <c r="N1751" i="7"/>
  <c r="N1750" i="7"/>
  <c r="N1749" i="7"/>
  <c r="N1748" i="7"/>
  <c r="N1747" i="7"/>
  <c r="N1746" i="7"/>
  <c r="N1745" i="7"/>
  <c r="N1744" i="7"/>
  <c r="N1743" i="7"/>
  <c r="N1742" i="7"/>
  <c r="N1741" i="7"/>
  <c r="N1740" i="7"/>
  <c r="N1739" i="7"/>
  <c r="N1738" i="7"/>
  <c r="N1737" i="7"/>
  <c r="N1736" i="7"/>
  <c r="N1735" i="7"/>
  <c r="N1734" i="7"/>
  <c r="N1733" i="7"/>
  <c r="N1732" i="7"/>
  <c r="N1731" i="7"/>
  <c r="N1730" i="7"/>
  <c r="N1729" i="7"/>
  <c r="N1728" i="7"/>
  <c r="N1727" i="7"/>
  <c r="N1726" i="7"/>
  <c r="N1725" i="7"/>
  <c r="N1724" i="7"/>
  <c r="N1723" i="7"/>
  <c r="N1722" i="7"/>
  <c r="N1721" i="7"/>
  <c r="N1720" i="7"/>
  <c r="N1719" i="7"/>
  <c r="N1718" i="7"/>
  <c r="N1717" i="7"/>
  <c r="N1716" i="7"/>
  <c r="N1715" i="7"/>
  <c r="N1714" i="7"/>
  <c r="N1713" i="7"/>
  <c r="N1712" i="7"/>
  <c r="N1711" i="7"/>
  <c r="N1710" i="7"/>
  <c r="N1709" i="7"/>
  <c r="N1708" i="7"/>
  <c r="N1707" i="7"/>
  <c r="N1706" i="7"/>
  <c r="N1705" i="7"/>
  <c r="N1704" i="7"/>
  <c r="N1703" i="7"/>
  <c r="N1702" i="7"/>
  <c r="N1701" i="7"/>
  <c r="N1700" i="7"/>
  <c r="N1699" i="7"/>
  <c r="N1698" i="7"/>
  <c r="N1697" i="7"/>
  <c r="N1696" i="7"/>
  <c r="N1695" i="7"/>
  <c r="N1694" i="7"/>
  <c r="N1693" i="7"/>
  <c r="N1692" i="7"/>
  <c r="N1691" i="7"/>
  <c r="N1690" i="7"/>
  <c r="N1689" i="7"/>
  <c r="N1688" i="7"/>
  <c r="N1687" i="7"/>
  <c r="N1686" i="7"/>
  <c r="N1685" i="7"/>
  <c r="N1684" i="7"/>
  <c r="N1683" i="7"/>
  <c r="N1682" i="7"/>
  <c r="N1681" i="7"/>
  <c r="N1680" i="7"/>
  <c r="N1679" i="7"/>
  <c r="N1678" i="7"/>
  <c r="N1677" i="7"/>
  <c r="N1676" i="7"/>
  <c r="N1675" i="7"/>
  <c r="N1674" i="7"/>
  <c r="N1673" i="7"/>
  <c r="N1672" i="7"/>
  <c r="N1671" i="7"/>
  <c r="N1670" i="7"/>
  <c r="N1669" i="7"/>
  <c r="N1668" i="7"/>
  <c r="N1667" i="7"/>
  <c r="N1666" i="7"/>
  <c r="N1665" i="7"/>
  <c r="N1664" i="7"/>
  <c r="N1663" i="7"/>
  <c r="N1662" i="7"/>
  <c r="N1661" i="7"/>
  <c r="N1660" i="7"/>
  <c r="N1659" i="7"/>
  <c r="N1658" i="7"/>
  <c r="N1657" i="7"/>
  <c r="N1656" i="7"/>
  <c r="N1655" i="7"/>
  <c r="N1654" i="7"/>
  <c r="N1653" i="7"/>
  <c r="N1652" i="7"/>
  <c r="N1651" i="7"/>
  <c r="N1650" i="7"/>
  <c r="N1649" i="7"/>
  <c r="N1648" i="7"/>
  <c r="N1647" i="7"/>
  <c r="N1646" i="7"/>
  <c r="N1645" i="7"/>
  <c r="N1644" i="7"/>
  <c r="N1643" i="7"/>
  <c r="N1642" i="7"/>
  <c r="N1641" i="7"/>
  <c r="N1640" i="7"/>
  <c r="N1639" i="7"/>
  <c r="N1638" i="7"/>
  <c r="N1637" i="7"/>
  <c r="N1636" i="7"/>
  <c r="N1635" i="7"/>
  <c r="N1634" i="7"/>
  <c r="N1633" i="7"/>
  <c r="N1632" i="7"/>
  <c r="N1631" i="7"/>
  <c r="N1630" i="7"/>
  <c r="N1629" i="7"/>
  <c r="N1628" i="7"/>
  <c r="N1627" i="7"/>
  <c r="N1626" i="7"/>
  <c r="N1625" i="7"/>
  <c r="N1624" i="7"/>
  <c r="N1623" i="7"/>
  <c r="N1622" i="7"/>
  <c r="N1621" i="7"/>
  <c r="N1620" i="7"/>
  <c r="N1619" i="7"/>
  <c r="N1618" i="7"/>
  <c r="N1617" i="7"/>
  <c r="N1616" i="7"/>
  <c r="N1615" i="7"/>
  <c r="N1614" i="7"/>
  <c r="N1613" i="7"/>
  <c r="N1612" i="7"/>
  <c r="N1611" i="7"/>
  <c r="N1610" i="7"/>
  <c r="N1609" i="7"/>
  <c r="N1608" i="7"/>
  <c r="N1607" i="7"/>
  <c r="N1606" i="7"/>
  <c r="N1605" i="7"/>
  <c r="N1604" i="7"/>
  <c r="N1603" i="7"/>
  <c r="N1602" i="7"/>
  <c r="N1601" i="7"/>
  <c r="N1600" i="7"/>
  <c r="N1599" i="7"/>
  <c r="N1598" i="7"/>
  <c r="N1597" i="7"/>
  <c r="N1596" i="7"/>
  <c r="N1595" i="7"/>
  <c r="N1594" i="7"/>
  <c r="N1593" i="7"/>
  <c r="N1592" i="7"/>
  <c r="N1591" i="7"/>
  <c r="N1590" i="7"/>
  <c r="N1589" i="7"/>
  <c r="N1588" i="7"/>
  <c r="N1587" i="7"/>
  <c r="N1586" i="7"/>
  <c r="N1585" i="7"/>
  <c r="N1584" i="7"/>
  <c r="N1583" i="7"/>
  <c r="N1582" i="7"/>
  <c r="N1581" i="7"/>
  <c r="N1580" i="7"/>
  <c r="N1579" i="7"/>
  <c r="N1578" i="7"/>
  <c r="N1577" i="7"/>
  <c r="N1576" i="7"/>
  <c r="N1575" i="7"/>
  <c r="N1574" i="7"/>
  <c r="N1573" i="7"/>
  <c r="N1572" i="7"/>
  <c r="N1571" i="7"/>
  <c r="N1570" i="7"/>
  <c r="N1569" i="7"/>
  <c r="N1568" i="7"/>
  <c r="N1567" i="7"/>
  <c r="N1566" i="7"/>
  <c r="N1565" i="7"/>
  <c r="N1564" i="7"/>
  <c r="N1563" i="7"/>
  <c r="N1562" i="7"/>
  <c r="N1561" i="7"/>
  <c r="N1560" i="7"/>
  <c r="N1559" i="7"/>
  <c r="N1558" i="7"/>
  <c r="N1557" i="7"/>
  <c r="N1556" i="7"/>
  <c r="N1555" i="7"/>
  <c r="N1554" i="7"/>
  <c r="N1553" i="7"/>
  <c r="N1552" i="7"/>
  <c r="N1551" i="7"/>
  <c r="N1550" i="7"/>
  <c r="N1549" i="7"/>
  <c r="N1548" i="7"/>
  <c r="N1547" i="7"/>
  <c r="N1546" i="7"/>
  <c r="N1545" i="7"/>
  <c r="N1544" i="7"/>
  <c r="N1543" i="7"/>
  <c r="N1542" i="7"/>
  <c r="N1541" i="7"/>
  <c r="N1540" i="7"/>
  <c r="N1539" i="7"/>
  <c r="N1538" i="7"/>
  <c r="N1537" i="7"/>
  <c r="N1536" i="7"/>
  <c r="N1535" i="7"/>
  <c r="N1534" i="7"/>
  <c r="N1533" i="7"/>
  <c r="N1532" i="7"/>
  <c r="N1531" i="7"/>
  <c r="N1530" i="7"/>
  <c r="N1529" i="7"/>
  <c r="N1528" i="7"/>
  <c r="N1527" i="7"/>
  <c r="N1526" i="7"/>
  <c r="N1525" i="7"/>
  <c r="N1524" i="7"/>
  <c r="N1523" i="7"/>
  <c r="N1522" i="7"/>
  <c r="N1521" i="7"/>
  <c r="N1520" i="7"/>
  <c r="N1519" i="7"/>
  <c r="N1518" i="7"/>
  <c r="N1517" i="7"/>
  <c r="N1516" i="7"/>
  <c r="N1515" i="7"/>
  <c r="N1514" i="7"/>
  <c r="N1513" i="7"/>
  <c r="N1512" i="7"/>
  <c r="N1511" i="7"/>
  <c r="N1510" i="7"/>
  <c r="N1509" i="7"/>
  <c r="N1508" i="7"/>
  <c r="N1507" i="7"/>
  <c r="N1506" i="7"/>
  <c r="N1505" i="7"/>
  <c r="N1504" i="7"/>
  <c r="N1503" i="7"/>
  <c r="N1502" i="7"/>
  <c r="N1501" i="7"/>
  <c r="N1500" i="7"/>
  <c r="N1499" i="7"/>
  <c r="N1498" i="7"/>
  <c r="N1497" i="7"/>
  <c r="N1496" i="7"/>
  <c r="N1495" i="7"/>
  <c r="N1494" i="7"/>
  <c r="N1493" i="7"/>
  <c r="N1492" i="7"/>
  <c r="N1491" i="7"/>
  <c r="N1490" i="7"/>
  <c r="N1489" i="7"/>
  <c r="N1488" i="7"/>
  <c r="N1487" i="7"/>
  <c r="N1486" i="7"/>
  <c r="N1485" i="7"/>
  <c r="N1484" i="7"/>
  <c r="N1483" i="7"/>
  <c r="N1482" i="7"/>
  <c r="N1481" i="7"/>
  <c r="N1480" i="7"/>
  <c r="N1479" i="7"/>
  <c r="N1478" i="7"/>
  <c r="N1477" i="7"/>
  <c r="N1476" i="7"/>
  <c r="N1475" i="7"/>
  <c r="N1474" i="7"/>
  <c r="N1473" i="7"/>
  <c r="N1472" i="7"/>
  <c r="N1471" i="7"/>
  <c r="N1470" i="7"/>
  <c r="N1469" i="7"/>
  <c r="N1468" i="7"/>
  <c r="N1467" i="7"/>
  <c r="N1466" i="7"/>
  <c r="N1465" i="7"/>
  <c r="N1464" i="7"/>
  <c r="N1463" i="7"/>
  <c r="N1462" i="7"/>
  <c r="N1461" i="7"/>
  <c r="N1460" i="7"/>
  <c r="N1459" i="7"/>
  <c r="N1458" i="7"/>
  <c r="N1457" i="7"/>
  <c r="N1456" i="7"/>
  <c r="N1455" i="7"/>
  <c r="N1454" i="7"/>
  <c r="N1453" i="7"/>
  <c r="N1452" i="7"/>
  <c r="N1451" i="7"/>
  <c r="N1450" i="7"/>
  <c r="N1449" i="7"/>
  <c r="N1448" i="7"/>
  <c r="N1447" i="7"/>
  <c r="N1446" i="7"/>
  <c r="N1445" i="7"/>
  <c r="N1444" i="7"/>
  <c r="N1443" i="7"/>
  <c r="N1442" i="7"/>
  <c r="N1441" i="7"/>
  <c r="N1440" i="7"/>
  <c r="N1439" i="7"/>
  <c r="N1438" i="7"/>
  <c r="N1437" i="7"/>
  <c r="N1436" i="7"/>
  <c r="N1435" i="7"/>
  <c r="N1434" i="7"/>
  <c r="N1433" i="7"/>
  <c r="N1432" i="7"/>
  <c r="N1431" i="7"/>
  <c r="N1430" i="7"/>
  <c r="N1429" i="7"/>
  <c r="N1428" i="7"/>
  <c r="N1427" i="7"/>
  <c r="N1426" i="7"/>
  <c r="N1425" i="7"/>
  <c r="N1424" i="7"/>
  <c r="N1423" i="7"/>
  <c r="N1422" i="7"/>
  <c r="N1421" i="7"/>
  <c r="N1420" i="7"/>
  <c r="N1419" i="7"/>
  <c r="N1418" i="7"/>
  <c r="N1417" i="7"/>
  <c r="N1416" i="7"/>
  <c r="N1415" i="7"/>
  <c r="N1414" i="7"/>
  <c r="N1413" i="7"/>
  <c r="N1412" i="7"/>
  <c r="N1411" i="7"/>
  <c r="N1410" i="7"/>
  <c r="N1409" i="7"/>
  <c r="N1408" i="7"/>
  <c r="N1407" i="7"/>
  <c r="N1406" i="7"/>
  <c r="N1405" i="7"/>
  <c r="N1404" i="7"/>
  <c r="N1403" i="7"/>
  <c r="N1402" i="7"/>
  <c r="N1401" i="7"/>
  <c r="N1400" i="7"/>
  <c r="N1399" i="7"/>
  <c r="N1398" i="7"/>
  <c r="N1397" i="7"/>
  <c r="N1396" i="7"/>
  <c r="N1395" i="7"/>
  <c r="N1394" i="7"/>
  <c r="N1393" i="7"/>
  <c r="N1392" i="7"/>
  <c r="N1391" i="7"/>
  <c r="N1390" i="7"/>
  <c r="N1389" i="7"/>
  <c r="N1388" i="7"/>
  <c r="N1387" i="7"/>
  <c r="N1386" i="7"/>
  <c r="N1385" i="7"/>
  <c r="N1384" i="7"/>
  <c r="N1383" i="7"/>
  <c r="N1382" i="7"/>
  <c r="N1381" i="7"/>
  <c r="N1380" i="7"/>
  <c r="N1379" i="7"/>
  <c r="N1378" i="7"/>
  <c r="N1377" i="7"/>
  <c r="N1376" i="7"/>
  <c r="N1375" i="7"/>
  <c r="N1374" i="7"/>
  <c r="N1373" i="7"/>
  <c r="N1372" i="7"/>
  <c r="N1371" i="7"/>
  <c r="N1370" i="7"/>
  <c r="N1369" i="7"/>
  <c r="N1368" i="7"/>
  <c r="N1367" i="7"/>
  <c r="N1366" i="7"/>
  <c r="N1365" i="7"/>
  <c r="N1364" i="7"/>
  <c r="N1363" i="7"/>
  <c r="N1362" i="7"/>
  <c r="N1361" i="7"/>
  <c r="N1360" i="7"/>
  <c r="N1359" i="7"/>
  <c r="N1358" i="7"/>
  <c r="N1357" i="7"/>
  <c r="N1356" i="7"/>
  <c r="N1355" i="7"/>
  <c r="N1354" i="7"/>
  <c r="N1353" i="7"/>
  <c r="N1352" i="7"/>
  <c r="N1351" i="7"/>
  <c r="N1350" i="7"/>
  <c r="N1349" i="7"/>
  <c r="N1348" i="7"/>
  <c r="N1347" i="7"/>
  <c r="N1346" i="7"/>
  <c r="N1345" i="7"/>
  <c r="N1344" i="7"/>
  <c r="N1343" i="7"/>
  <c r="N1342" i="7"/>
  <c r="N1341" i="7"/>
  <c r="N1340" i="7"/>
  <c r="N1339" i="7"/>
  <c r="N1338" i="7"/>
  <c r="N1337" i="7"/>
  <c r="N1336" i="7"/>
  <c r="N1335" i="7"/>
  <c r="N1334" i="7"/>
  <c r="N1333" i="7"/>
  <c r="N1332" i="7"/>
  <c r="N1331" i="7"/>
  <c r="N1330" i="7"/>
  <c r="N1329" i="7"/>
  <c r="N1328" i="7"/>
  <c r="N1327" i="7"/>
  <c r="N1326" i="7"/>
  <c r="N1325" i="7"/>
  <c r="N1324" i="7"/>
  <c r="N1323" i="7"/>
  <c r="N1322" i="7"/>
  <c r="N1321" i="7"/>
  <c r="N1320" i="7"/>
  <c r="N1319" i="7"/>
  <c r="N1318" i="7"/>
  <c r="N1317" i="7"/>
  <c r="N1316" i="7"/>
  <c r="N1315" i="7"/>
  <c r="N1314" i="7"/>
  <c r="N1313" i="7"/>
  <c r="N1312" i="7"/>
  <c r="N1311" i="7"/>
  <c r="N1310" i="7"/>
  <c r="N1309" i="7"/>
  <c r="N1308" i="7"/>
  <c r="N1307" i="7"/>
  <c r="N1306" i="7"/>
  <c r="N1305" i="7"/>
  <c r="N1304" i="7"/>
  <c r="N1303" i="7"/>
  <c r="N1302" i="7"/>
  <c r="N1301" i="7"/>
  <c r="N1300" i="7"/>
  <c r="N1299" i="7"/>
  <c r="N1298" i="7"/>
  <c r="N1297" i="7"/>
  <c r="N1296" i="7"/>
  <c r="N1295" i="7"/>
  <c r="N1294" i="7"/>
  <c r="N1293" i="7"/>
  <c r="N1292" i="7"/>
  <c r="N1291" i="7"/>
  <c r="N1290" i="7"/>
  <c r="N1289" i="7"/>
  <c r="N1288" i="7"/>
  <c r="N1287" i="7"/>
  <c r="N1286" i="7"/>
  <c r="N1285" i="7"/>
  <c r="N1284" i="7"/>
  <c r="N1283" i="7"/>
  <c r="N1282" i="7"/>
  <c r="N1281" i="7"/>
  <c r="N1280" i="7"/>
  <c r="N1279" i="7"/>
  <c r="N1278" i="7"/>
  <c r="N1277" i="7"/>
  <c r="N1276" i="7"/>
  <c r="N1275" i="7"/>
  <c r="N1274" i="7"/>
  <c r="N1273" i="7"/>
  <c r="N1272" i="7"/>
  <c r="N1271" i="7"/>
  <c r="N1270" i="7"/>
  <c r="N1269" i="7"/>
  <c r="N1268" i="7"/>
  <c r="N1267" i="7"/>
  <c r="N1266" i="7"/>
  <c r="N1265" i="7"/>
  <c r="N1264" i="7"/>
  <c r="N1263" i="7"/>
  <c r="N1262" i="7"/>
  <c r="N1261" i="7"/>
  <c r="N1260" i="7"/>
  <c r="N1259" i="7"/>
  <c r="N1258" i="7"/>
  <c r="N1257" i="7"/>
  <c r="N1256" i="7"/>
  <c r="N1255" i="7"/>
  <c r="N1254" i="7"/>
  <c r="N1253" i="7"/>
  <c r="N1252" i="7"/>
  <c r="N1251" i="7"/>
  <c r="N1250" i="7"/>
  <c r="N1249" i="7"/>
  <c r="N1248" i="7"/>
  <c r="N1247" i="7"/>
  <c r="N1246" i="7"/>
  <c r="N1245" i="7"/>
  <c r="N1244" i="7"/>
  <c r="N1243" i="7"/>
  <c r="N1242" i="7"/>
  <c r="N1241" i="7"/>
  <c r="N1240" i="7"/>
  <c r="N1239" i="7"/>
  <c r="N1238" i="7"/>
  <c r="N1237" i="7"/>
  <c r="N1236" i="7"/>
  <c r="N1235" i="7"/>
  <c r="N1234" i="7"/>
  <c r="N1233" i="7"/>
  <c r="N1232" i="7"/>
  <c r="N1231" i="7"/>
  <c r="N1230" i="7"/>
  <c r="N1229" i="7"/>
  <c r="N1228" i="7"/>
  <c r="N1227" i="7"/>
  <c r="N1226" i="7"/>
  <c r="N1225" i="7"/>
  <c r="N1224" i="7"/>
  <c r="N1223" i="7"/>
  <c r="N1222" i="7"/>
  <c r="N1221" i="7"/>
  <c r="N1220" i="7"/>
  <c r="N1219" i="7"/>
  <c r="N1218" i="7"/>
  <c r="N1217" i="7"/>
  <c r="N1216" i="7"/>
  <c r="N1215" i="7"/>
  <c r="N1214" i="7"/>
  <c r="N1213" i="7"/>
  <c r="N1212" i="7"/>
  <c r="N1211" i="7"/>
  <c r="N1210" i="7"/>
  <c r="N1209" i="7"/>
  <c r="N1208" i="7"/>
  <c r="N1207" i="7"/>
  <c r="N1206" i="7"/>
  <c r="N1205" i="7"/>
  <c r="N1204" i="7"/>
  <c r="N1203" i="7"/>
  <c r="N1202" i="7"/>
  <c r="N1201" i="7"/>
  <c r="N1200" i="7"/>
  <c r="N1199" i="7"/>
  <c r="N1198" i="7"/>
  <c r="N1197" i="7"/>
  <c r="N1196" i="7"/>
  <c r="N1195" i="7"/>
  <c r="N1194" i="7"/>
  <c r="N1193" i="7"/>
  <c r="N1192" i="7"/>
  <c r="N1191" i="7"/>
  <c r="N1190" i="7"/>
  <c r="N1189" i="7"/>
  <c r="N1188" i="7"/>
  <c r="N1187" i="7"/>
  <c r="N1186" i="7"/>
  <c r="N1185" i="7"/>
  <c r="N1184" i="7"/>
  <c r="N1183" i="7"/>
  <c r="N1182" i="7"/>
  <c r="N1181" i="7"/>
  <c r="N1180" i="7"/>
  <c r="N1179" i="7"/>
  <c r="N1178" i="7"/>
  <c r="N1177" i="7"/>
  <c r="N1176" i="7"/>
  <c r="N1175" i="7"/>
  <c r="N1174" i="7"/>
  <c r="N1173" i="7"/>
  <c r="N1172" i="7"/>
  <c r="N1171" i="7"/>
  <c r="N1170" i="7"/>
  <c r="N1169" i="7"/>
  <c r="N1168" i="7"/>
  <c r="N1167" i="7"/>
  <c r="N1166" i="7"/>
  <c r="N1165" i="7"/>
  <c r="N1164" i="7"/>
  <c r="N1163" i="7"/>
  <c r="N1162" i="7"/>
  <c r="N1161" i="7"/>
  <c r="N1160" i="7"/>
  <c r="N1159" i="7"/>
  <c r="N1158" i="7"/>
  <c r="N1157" i="7"/>
  <c r="N1156" i="7"/>
  <c r="N1155" i="7"/>
  <c r="N1154" i="7"/>
  <c r="N1153" i="7"/>
  <c r="N1152" i="7"/>
  <c r="N1151" i="7"/>
  <c r="N1150" i="7"/>
  <c r="N1149" i="7"/>
  <c r="N1148" i="7"/>
  <c r="N1147" i="7"/>
  <c r="N1146" i="7"/>
  <c r="N1145" i="7"/>
  <c r="N1144" i="7"/>
  <c r="N1143" i="7"/>
  <c r="N1142" i="7"/>
  <c r="N1141" i="7"/>
  <c r="N1140" i="7"/>
  <c r="N1139" i="7"/>
  <c r="N1138" i="7"/>
  <c r="N1137" i="7"/>
  <c r="N1136" i="7"/>
  <c r="N1135" i="7"/>
  <c r="N1134" i="7"/>
  <c r="N1133" i="7"/>
  <c r="N1132" i="7"/>
  <c r="N1131" i="7"/>
  <c r="N1130" i="7"/>
  <c r="N1129" i="7"/>
  <c r="N1128" i="7"/>
  <c r="N1127" i="7"/>
  <c r="N1126" i="7"/>
  <c r="N1125" i="7"/>
  <c r="N1124" i="7"/>
  <c r="N1123" i="7"/>
  <c r="N1122" i="7"/>
  <c r="N1121" i="7"/>
  <c r="N1120" i="7"/>
  <c r="N1119" i="7"/>
  <c r="N1118" i="7"/>
  <c r="N1117" i="7"/>
  <c r="N1116" i="7"/>
  <c r="N1115" i="7"/>
  <c r="N1114" i="7"/>
  <c r="N1113" i="7"/>
  <c r="N1112" i="7"/>
  <c r="N1111" i="7"/>
  <c r="N1110" i="7"/>
  <c r="N1109" i="7"/>
  <c r="N1108" i="7"/>
  <c r="N1107" i="7"/>
  <c r="N1106" i="7"/>
  <c r="N1105" i="7"/>
  <c r="N1104" i="7"/>
  <c r="N1103" i="7"/>
  <c r="N1102" i="7"/>
  <c r="N1101" i="7"/>
  <c r="N1100" i="7"/>
  <c r="N1099" i="7"/>
  <c r="N1098" i="7"/>
  <c r="N1097" i="7"/>
  <c r="N1096" i="7"/>
  <c r="N1095" i="7"/>
  <c r="N1094" i="7"/>
  <c r="N1093" i="7"/>
  <c r="N1092" i="7"/>
  <c r="N1091" i="7"/>
  <c r="N1090" i="7"/>
  <c r="N1089" i="7"/>
  <c r="N1088" i="7"/>
  <c r="N1087" i="7"/>
  <c r="N1086" i="7"/>
  <c r="N1085" i="7"/>
  <c r="N1084" i="7"/>
  <c r="N1083" i="7"/>
  <c r="N1082" i="7"/>
  <c r="N1081" i="7"/>
  <c r="N1080" i="7"/>
  <c r="N1079" i="7"/>
  <c r="N1078" i="7"/>
  <c r="N1077" i="7"/>
  <c r="N1076" i="7"/>
  <c r="N1075" i="7"/>
  <c r="N1074" i="7"/>
  <c r="N1073" i="7"/>
  <c r="N1072" i="7"/>
  <c r="N1071" i="7"/>
  <c r="N1070" i="7"/>
  <c r="N1069" i="7"/>
  <c r="N1068" i="7"/>
  <c r="N1067" i="7"/>
  <c r="N1066" i="7"/>
  <c r="N1065" i="7"/>
  <c r="N1064" i="7"/>
  <c r="N1063" i="7"/>
  <c r="N1062" i="7"/>
  <c r="N1061" i="7"/>
  <c r="N1060" i="7"/>
  <c r="N1059" i="7"/>
  <c r="N1058" i="7"/>
  <c r="N1057" i="7"/>
  <c r="N1056" i="7"/>
  <c r="N1055" i="7"/>
  <c r="N1054" i="7"/>
  <c r="N1053" i="7"/>
  <c r="N1052" i="7"/>
  <c r="N1051" i="7"/>
  <c r="N1050" i="7"/>
  <c r="N1049" i="7"/>
  <c r="N1048" i="7"/>
  <c r="N1047" i="7"/>
  <c r="N1046" i="7"/>
  <c r="N1045" i="7"/>
  <c r="N1044" i="7"/>
  <c r="N1043" i="7"/>
  <c r="N1042" i="7"/>
  <c r="N1041" i="7"/>
  <c r="N1040" i="7"/>
  <c r="N1039" i="7"/>
  <c r="N1038" i="7"/>
  <c r="N1037" i="7"/>
  <c r="N1036" i="7"/>
  <c r="N1035" i="7"/>
  <c r="N1034" i="7"/>
  <c r="N1033" i="7"/>
  <c r="N1032" i="7"/>
  <c r="N1031" i="7"/>
  <c r="N1030" i="7"/>
  <c r="N1029" i="7"/>
  <c r="N1028" i="7"/>
  <c r="N1027" i="7"/>
  <c r="N1026" i="7"/>
  <c r="N1025" i="7"/>
  <c r="N1024" i="7"/>
  <c r="N1023" i="7"/>
  <c r="N1022" i="7"/>
  <c r="N1021" i="7"/>
  <c r="N1020" i="7"/>
  <c r="N1019" i="7"/>
  <c r="N1018" i="7"/>
  <c r="N1017" i="7"/>
  <c r="N1016" i="7"/>
  <c r="N1015" i="7"/>
  <c r="N1014" i="7"/>
  <c r="N1013" i="7"/>
  <c r="N1012" i="7"/>
  <c r="N1011" i="7"/>
  <c r="N1010" i="7"/>
  <c r="N1009" i="7"/>
  <c r="N1008" i="7"/>
  <c r="N1007" i="7"/>
  <c r="N1006" i="7"/>
  <c r="N1005" i="7"/>
  <c r="N1004" i="7"/>
  <c r="N1003" i="7"/>
  <c r="N1002" i="7"/>
  <c r="N1001" i="7"/>
  <c r="N1000" i="7"/>
  <c r="N999" i="7"/>
  <c r="N998" i="7"/>
  <c r="N997" i="7"/>
  <c r="N996" i="7"/>
  <c r="N995" i="7"/>
  <c r="N994" i="7"/>
  <c r="N993" i="7"/>
  <c r="N992" i="7"/>
  <c r="N991" i="7"/>
  <c r="N990" i="7"/>
  <c r="N989" i="7"/>
  <c r="N988" i="7"/>
  <c r="N987" i="7"/>
  <c r="N986" i="7"/>
  <c r="N985" i="7"/>
  <c r="N984" i="7"/>
  <c r="N983" i="7"/>
  <c r="N982" i="7"/>
  <c r="N981" i="7"/>
  <c r="N980" i="7"/>
  <c r="N979" i="7"/>
  <c r="N978" i="7"/>
  <c r="N977" i="7"/>
  <c r="N976" i="7"/>
  <c r="N975" i="7"/>
  <c r="N974" i="7"/>
  <c r="N973" i="7"/>
  <c r="N972" i="7"/>
  <c r="N971" i="7"/>
  <c r="N970" i="7"/>
  <c r="N969" i="7"/>
  <c r="N968" i="7"/>
  <c r="N967" i="7"/>
  <c r="N966" i="7"/>
  <c r="N965" i="7"/>
  <c r="N964" i="7"/>
  <c r="N963" i="7"/>
  <c r="N962" i="7"/>
  <c r="N961" i="7"/>
  <c r="N960" i="7"/>
  <c r="N959" i="7"/>
  <c r="N958" i="7"/>
  <c r="N957" i="7"/>
  <c r="N956" i="7"/>
  <c r="N955" i="7"/>
  <c r="N954" i="7"/>
  <c r="N953" i="7"/>
  <c r="N952" i="7"/>
  <c r="N951" i="7"/>
  <c r="N950" i="7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N930" i="7"/>
  <c r="N929" i="7"/>
  <c r="N928" i="7"/>
  <c r="N927" i="7"/>
  <c r="N926" i="7"/>
  <c r="N925" i="7"/>
  <c r="N924" i="7"/>
  <c r="N923" i="7"/>
  <c r="N922" i="7"/>
  <c r="N921" i="7"/>
  <c r="N920" i="7"/>
  <c r="N919" i="7"/>
  <c r="N918" i="7"/>
  <c r="N917" i="7"/>
  <c r="N916" i="7"/>
  <c r="N915" i="7"/>
  <c r="N914" i="7"/>
  <c r="N913" i="7"/>
  <c r="N912" i="7"/>
  <c r="N911" i="7"/>
  <c r="N910" i="7"/>
  <c r="N909" i="7"/>
  <c r="N908" i="7"/>
  <c r="N907" i="7"/>
  <c r="N906" i="7"/>
  <c r="N905" i="7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N891" i="7"/>
  <c r="N890" i="7"/>
  <c r="N889" i="7"/>
  <c r="N888" i="7"/>
  <c r="N887" i="7"/>
  <c r="N886" i="7"/>
  <c r="N885" i="7"/>
  <c r="N884" i="7"/>
  <c r="N883" i="7"/>
  <c r="N882" i="7"/>
  <c r="N881" i="7"/>
  <c r="N880" i="7"/>
  <c r="N879" i="7"/>
  <c r="N878" i="7"/>
  <c r="N877" i="7"/>
  <c r="N876" i="7"/>
  <c r="N875" i="7"/>
  <c r="N874" i="7"/>
  <c r="N873" i="7"/>
  <c r="N872" i="7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N858" i="7"/>
  <c r="N857" i="7"/>
  <c r="N856" i="7"/>
  <c r="N855" i="7"/>
  <c r="N854" i="7"/>
  <c r="N853" i="7"/>
  <c r="N852" i="7"/>
  <c r="N851" i="7"/>
  <c r="N850" i="7"/>
  <c r="N849" i="7"/>
  <c r="N848" i="7"/>
  <c r="N847" i="7"/>
  <c r="N846" i="7"/>
  <c r="N845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1" i="7"/>
  <c r="N820" i="7"/>
  <c r="N819" i="7"/>
  <c r="N818" i="7"/>
  <c r="N817" i="7"/>
  <c r="N816" i="7"/>
  <c r="N815" i="7"/>
  <c r="N814" i="7"/>
  <c r="N813" i="7"/>
  <c r="N812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F4" i="8"/>
  <c r="B58" i="15"/>
  <c r="O2" i="7"/>
  <c r="O3" i="7"/>
  <c r="O4" i="7"/>
  <c r="O5" i="7"/>
  <c r="O4092" i="7"/>
  <c r="O4091" i="7"/>
  <c r="O4090" i="7"/>
  <c r="O4089" i="7"/>
  <c r="O4088" i="7"/>
  <c r="O4087" i="7"/>
  <c r="O4086" i="7"/>
  <c r="O4085" i="7"/>
  <c r="O4084" i="7"/>
  <c r="O4083" i="7"/>
  <c r="O4082" i="7"/>
  <c r="O4081" i="7"/>
  <c r="O4080" i="7"/>
  <c r="O4079" i="7"/>
  <c r="O4078" i="7"/>
  <c r="O4077" i="7"/>
  <c r="O4076" i="7"/>
  <c r="O4075" i="7"/>
  <c r="O4074" i="7"/>
  <c r="O4073" i="7"/>
  <c r="O4072" i="7"/>
  <c r="O4071" i="7"/>
  <c r="O4070" i="7"/>
  <c r="O4069" i="7"/>
  <c r="O4068" i="7"/>
  <c r="O4067" i="7"/>
  <c r="O4066" i="7"/>
  <c r="O4065" i="7"/>
  <c r="O4064" i="7"/>
  <c r="O4063" i="7"/>
  <c r="O4062" i="7"/>
  <c r="O4061" i="7"/>
  <c r="O4060" i="7"/>
  <c r="O4059" i="7"/>
  <c r="O4058" i="7"/>
  <c r="O4057" i="7"/>
  <c r="O4056" i="7"/>
  <c r="O4055" i="7"/>
  <c r="O4054" i="7"/>
  <c r="O4053" i="7"/>
  <c r="O4052" i="7"/>
  <c r="O4051" i="7"/>
  <c r="O4050" i="7"/>
  <c r="O4049" i="7"/>
  <c r="O4048" i="7"/>
  <c r="O4047" i="7"/>
  <c r="O4046" i="7"/>
  <c r="O4045" i="7"/>
  <c r="O4044" i="7"/>
  <c r="O4043" i="7"/>
  <c r="O4042" i="7"/>
  <c r="O4041" i="7"/>
  <c r="O4040" i="7"/>
  <c r="O4039" i="7"/>
  <c r="O4038" i="7"/>
  <c r="O4037" i="7"/>
  <c r="O4036" i="7"/>
  <c r="O4035" i="7"/>
  <c r="O4034" i="7"/>
  <c r="O4033" i="7"/>
  <c r="O4032" i="7"/>
  <c r="O4031" i="7"/>
  <c r="O4030" i="7"/>
  <c r="O4029" i="7"/>
  <c r="O4028" i="7"/>
  <c r="O4027" i="7"/>
  <c r="O4026" i="7"/>
  <c r="O4025" i="7"/>
  <c r="O4024" i="7"/>
  <c r="O4023" i="7"/>
  <c r="O4022" i="7"/>
  <c r="O4021" i="7"/>
  <c r="O4020" i="7"/>
  <c r="O4019" i="7"/>
  <c r="O4018" i="7"/>
  <c r="O4017" i="7"/>
  <c r="O4016" i="7"/>
  <c r="O4015" i="7"/>
  <c r="O4014" i="7"/>
  <c r="O4013" i="7"/>
  <c r="O4012" i="7"/>
  <c r="O4011" i="7"/>
  <c r="O4010" i="7"/>
  <c r="O4009" i="7"/>
  <c r="O4008" i="7"/>
  <c r="O4007" i="7"/>
  <c r="O4006" i="7"/>
  <c r="O4005" i="7"/>
  <c r="O4004" i="7"/>
  <c r="O4003" i="7"/>
  <c r="O4002" i="7"/>
  <c r="O4001" i="7"/>
  <c r="O4000" i="7"/>
  <c r="O3999" i="7"/>
  <c r="O3998" i="7"/>
  <c r="O3997" i="7"/>
  <c r="O3996" i="7"/>
  <c r="O3995" i="7"/>
  <c r="O3994" i="7"/>
  <c r="O3993" i="7"/>
  <c r="O3992" i="7"/>
  <c r="O3991" i="7"/>
  <c r="O3990" i="7"/>
  <c r="O3989" i="7"/>
  <c r="O3988" i="7"/>
  <c r="O3987" i="7"/>
  <c r="O3986" i="7"/>
  <c r="O3985" i="7"/>
  <c r="O3984" i="7"/>
  <c r="O3983" i="7"/>
  <c r="O3982" i="7"/>
  <c r="O3981" i="7"/>
  <c r="O3980" i="7"/>
  <c r="O3979" i="7"/>
  <c r="O3978" i="7"/>
  <c r="O3977" i="7"/>
  <c r="O3976" i="7"/>
  <c r="O3975" i="7"/>
  <c r="O3974" i="7"/>
  <c r="O3973" i="7"/>
  <c r="O3972" i="7"/>
  <c r="O3971" i="7"/>
  <c r="O3970" i="7"/>
  <c r="O3969" i="7"/>
  <c r="O3968" i="7"/>
  <c r="O3967" i="7"/>
  <c r="O3966" i="7"/>
  <c r="O3965" i="7"/>
  <c r="O3964" i="7"/>
  <c r="O3963" i="7"/>
  <c r="O3962" i="7"/>
  <c r="O3961" i="7"/>
  <c r="O3960" i="7"/>
  <c r="O3959" i="7"/>
  <c r="O3958" i="7"/>
  <c r="O3957" i="7"/>
  <c r="O3956" i="7"/>
  <c r="O3955" i="7"/>
  <c r="O3954" i="7"/>
  <c r="O3953" i="7"/>
  <c r="O3952" i="7"/>
  <c r="O3951" i="7"/>
  <c r="O3950" i="7"/>
  <c r="O3949" i="7"/>
  <c r="O3948" i="7"/>
  <c r="O3947" i="7"/>
  <c r="O3946" i="7"/>
  <c r="O3945" i="7"/>
  <c r="O3944" i="7"/>
  <c r="O3943" i="7"/>
  <c r="O3942" i="7"/>
  <c r="O3941" i="7"/>
  <c r="O3940" i="7"/>
  <c r="O3939" i="7"/>
  <c r="O3938" i="7"/>
  <c r="O3937" i="7"/>
  <c r="O3936" i="7"/>
  <c r="O3935" i="7"/>
  <c r="O3934" i="7"/>
  <c r="O3933" i="7"/>
  <c r="O3932" i="7"/>
  <c r="O3931" i="7"/>
  <c r="O3930" i="7"/>
  <c r="O3929" i="7"/>
  <c r="O3928" i="7"/>
  <c r="O3927" i="7"/>
  <c r="O3926" i="7"/>
  <c r="O3925" i="7"/>
  <c r="O3924" i="7"/>
  <c r="O3923" i="7"/>
  <c r="O3922" i="7"/>
  <c r="O3921" i="7"/>
  <c r="O3920" i="7"/>
  <c r="O3919" i="7"/>
  <c r="O3918" i="7"/>
  <c r="O3917" i="7"/>
  <c r="O3916" i="7"/>
  <c r="O3915" i="7"/>
  <c r="O3914" i="7"/>
  <c r="O3913" i="7"/>
  <c r="O3912" i="7"/>
  <c r="O3911" i="7"/>
  <c r="O3910" i="7"/>
  <c r="O3909" i="7"/>
  <c r="O3908" i="7"/>
  <c r="O3907" i="7"/>
  <c r="O3906" i="7"/>
  <c r="O3905" i="7"/>
  <c r="O3904" i="7"/>
  <c r="O3903" i="7"/>
  <c r="O3902" i="7"/>
  <c r="O3901" i="7"/>
  <c r="O3900" i="7"/>
  <c r="O3899" i="7"/>
  <c r="O3898" i="7"/>
  <c r="O3897" i="7"/>
  <c r="O3896" i="7"/>
  <c r="O3895" i="7"/>
  <c r="O3894" i="7"/>
  <c r="O3893" i="7"/>
  <c r="O3892" i="7"/>
  <c r="O3891" i="7"/>
  <c r="O3890" i="7"/>
  <c r="O3889" i="7"/>
  <c r="O3888" i="7"/>
  <c r="O3887" i="7"/>
  <c r="O3886" i="7"/>
  <c r="O3885" i="7"/>
  <c r="O3884" i="7"/>
  <c r="O3883" i="7"/>
  <c r="O3882" i="7"/>
  <c r="O3881" i="7"/>
  <c r="O3880" i="7"/>
  <c r="O3879" i="7"/>
  <c r="O3878" i="7"/>
  <c r="O3877" i="7"/>
  <c r="O3876" i="7"/>
  <c r="O3875" i="7"/>
  <c r="O3874" i="7"/>
  <c r="O3873" i="7"/>
  <c r="O3872" i="7"/>
  <c r="O3871" i="7"/>
  <c r="O3870" i="7"/>
  <c r="O3869" i="7"/>
  <c r="O3868" i="7"/>
  <c r="O3867" i="7"/>
  <c r="O3866" i="7"/>
  <c r="O3865" i="7"/>
  <c r="O3864" i="7"/>
  <c r="O3863" i="7"/>
  <c r="O3862" i="7"/>
  <c r="O3861" i="7"/>
  <c r="O3860" i="7"/>
  <c r="O3859" i="7"/>
  <c r="O3858" i="7"/>
  <c r="O3857" i="7"/>
  <c r="O3856" i="7"/>
  <c r="O3855" i="7"/>
  <c r="O3854" i="7"/>
  <c r="O3853" i="7"/>
  <c r="O3852" i="7"/>
  <c r="O3851" i="7"/>
  <c r="O3850" i="7"/>
  <c r="O3849" i="7"/>
  <c r="O3848" i="7"/>
  <c r="O3847" i="7"/>
  <c r="O3846" i="7"/>
  <c r="O3845" i="7"/>
  <c r="O3844" i="7"/>
  <c r="O3843" i="7"/>
  <c r="O3842" i="7"/>
  <c r="O3841" i="7"/>
  <c r="O3840" i="7"/>
  <c r="O3839" i="7"/>
  <c r="O3838" i="7"/>
  <c r="O3837" i="7"/>
  <c r="O3836" i="7"/>
  <c r="O3835" i="7"/>
  <c r="O3834" i="7"/>
  <c r="O3833" i="7"/>
  <c r="O3832" i="7"/>
  <c r="O3831" i="7"/>
  <c r="O3830" i="7"/>
  <c r="O3829" i="7"/>
  <c r="O3828" i="7"/>
  <c r="O3827" i="7"/>
  <c r="O3826" i="7"/>
  <c r="O3825" i="7"/>
  <c r="O3824" i="7"/>
  <c r="O3823" i="7"/>
  <c r="O3822" i="7"/>
  <c r="O3821" i="7"/>
  <c r="O3820" i="7"/>
  <c r="O3819" i="7"/>
  <c r="O3818" i="7"/>
  <c r="O3817" i="7"/>
  <c r="O3816" i="7"/>
  <c r="O3815" i="7"/>
  <c r="O3814" i="7"/>
  <c r="O3813" i="7"/>
  <c r="O3812" i="7"/>
  <c r="O3811" i="7"/>
  <c r="O3810" i="7"/>
  <c r="O3809" i="7"/>
  <c r="O3808" i="7"/>
  <c r="O3807" i="7"/>
  <c r="O3806" i="7"/>
  <c r="O3805" i="7"/>
  <c r="O3804" i="7"/>
  <c r="O3803" i="7"/>
  <c r="O3802" i="7"/>
  <c r="O3801" i="7"/>
  <c r="O3800" i="7"/>
  <c r="O3799" i="7"/>
  <c r="O3798" i="7"/>
  <c r="O3797" i="7"/>
  <c r="O3796" i="7"/>
  <c r="O3795" i="7"/>
  <c r="O3794" i="7"/>
  <c r="O3793" i="7"/>
  <c r="O3792" i="7"/>
  <c r="O3791" i="7"/>
  <c r="O3790" i="7"/>
  <c r="O3789" i="7"/>
  <c r="O3788" i="7"/>
  <c r="O3787" i="7"/>
  <c r="O3786" i="7"/>
  <c r="O3785" i="7"/>
  <c r="O3784" i="7"/>
  <c r="O3783" i="7"/>
  <c r="O3782" i="7"/>
  <c r="O3781" i="7"/>
  <c r="O3780" i="7"/>
  <c r="O3779" i="7"/>
  <c r="O3778" i="7"/>
  <c r="O3777" i="7"/>
  <c r="O3776" i="7"/>
  <c r="O3775" i="7"/>
  <c r="O3774" i="7"/>
  <c r="O3773" i="7"/>
  <c r="O3772" i="7"/>
  <c r="O3771" i="7"/>
  <c r="O3770" i="7"/>
  <c r="O3769" i="7"/>
  <c r="O3768" i="7"/>
  <c r="O3767" i="7"/>
  <c r="O3766" i="7"/>
  <c r="O3765" i="7"/>
  <c r="O3764" i="7"/>
  <c r="O3763" i="7"/>
  <c r="O3762" i="7"/>
  <c r="O3761" i="7"/>
  <c r="O3760" i="7"/>
  <c r="O3759" i="7"/>
  <c r="O3758" i="7"/>
  <c r="O3757" i="7"/>
  <c r="O3756" i="7"/>
  <c r="O3755" i="7"/>
  <c r="O3754" i="7"/>
  <c r="O3753" i="7"/>
  <c r="O3752" i="7"/>
  <c r="O3751" i="7"/>
  <c r="O3750" i="7"/>
  <c r="O3749" i="7"/>
  <c r="O3748" i="7"/>
  <c r="O3747" i="7"/>
  <c r="O3746" i="7"/>
  <c r="O3745" i="7"/>
  <c r="O3744" i="7"/>
  <c r="O3743" i="7"/>
  <c r="O3742" i="7"/>
  <c r="O3741" i="7"/>
  <c r="O3740" i="7"/>
  <c r="O3739" i="7"/>
  <c r="O3738" i="7"/>
  <c r="O3737" i="7"/>
  <c r="O3736" i="7"/>
  <c r="O3735" i="7"/>
  <c r="O3734" i="7"/>
  <c r="O3733" i="7"/>
  <c r="O3732" i="7"/>
  <c r="O3731" i="7"/>
  <c r="O3730" i="7"/>
  <c r="O3729" i="7"/>
  <c r="O3728" i="7"/>
  <c r="O3727" i="7"/>
  <c r="O3726" i="7"/>
  <c r="O3725" i="7"/>
  <c r="O3724" i="7"/>
  <c r="O3723" i="7"/>
  <c r="O3722" i="7"/>
  <c r="O3721" i="7"/>
  <c r="O3720" i="7"/>
  <c r="O3719" i="7"/>
  <c r="O3718" i="7"/>
  <c r="O3717" i="7"/>
  <c r="O3716" i="7"/>
  <c r="O3715" i="7"/>
  <c r="O3714" i="7"/>
  <c r="O3713" i="7"/>
  <c r="O3712" i="7"/>
  <c r="O3711" i="7"/>
  <c r="O3710" i="7"/>
  <c r="O3709" i="7"/>
  <c r="O3708" i="7"/>
  <c r="O3707" i="7"/>
  <c r="O3706" i="7"/>
  <c r="O3705" i="7"/>
  <c r="O3704" i="7"/>
  <c r="O3703" i="7"/>
  <c r="O3702" i="7"/>
  <c r="O3701" i="7"/>
  <c r="O3700" i="7"/>
  <c r="O3699" i="7"/>
  <c r="O3698" i="7"/>
  <c r="O3697" i="7"/>
  <c r="O3696" i="7"/>
  <c r="O3695" i="7"/>
  <c r="O3694" i="7"/>
  <c r="O3693" i="7"/>
  <c r="O3692" i="7"/>
  <c r="O3691" i="7"/>
  <c r="O3690" i="7"/>
  <c r="O3689" i="7"/>
  <c r="O3688" i="7"/>
  <c r="O3687" i="7"/>
  <c r="O3686" i="7"/>
  <c r="O3685" i="7"/>
  <c r="O3684" i="7"/>
  <c r="O3683" i="7"/>
  <c r="O3682" i="7"/>
  <c r="O3681" i="7"/>
  <c r="O3680" i="7"/>
  <c r="O3679" i="7"/>
  <c r="O3678" i="7"/>
  <c r="O3677" i="7"/>
  <c r="O3676" i="7"/>
  <c r="O3675" i="7"/>
  <c r="O3674" i="7"/>
  <c r="O3673" i="7"/>
  <c r="O3672" i="7"/>
  <c r="O3671" i="7"/>
  <c r="O3670" i="7"/>
  <c r="O3669" i="7"/>
  <c r="O3668" i="7"/>
  <c r="O3667" i="7"/>
  <c r="O3666" i="7"/>
  <c r="O3665" i="7"/>
  <c r="O3664" i="7"/>
  <c r="O3663" i="7"/>
  <c r="O3662" i="7"/>
  <c r="O3661" i="7"/>
  <c r="O3660" i="7"/>
  <c r="O3659" i="7"/>
  <c r="O3658" i="7"/>
  <c r="O3657" i="7"/>
  <c r="O3656" i="7"/>
  <c r="O3655" i="7"/>
  <c r="O3654" i="7"/>
  <c r="O3653" i="7"/>
  <c r="O3652" i="7"/>
  <c r="O3651" i="7"/>
  <c r="O3650" i="7"/>
  <c r="O3649" i="7"/>
  <c r="O3648" i="7"/>
  <c r="O3647" i="7"/>
  <c r="O3646" i="7"/>
  <c r="O3645" i="7"/>
  <c r="O3644" i="7"/>
  <c r="O3643" i="7"/>
  <c r="O3642" i="7"/>
  <c r="O3641" i="7"/>
  <c r="O3640" i="7"/>
  <c r="O3639" i="7"/>
  <c r="O3638" i="7"/>
  <c r="O3637" i="7"/>
  <c r="O3636" i="7"/>
  <c r="O3635" i="7"/>
  <c r="O3634" i="7"/>
  <c r="O3633" i="7"/>
  <c r="O3632" i="7"/>
  <c r="O3631" i="7"/>
  <c r="O3630" i="7"/>
  <c r="O3629" i="7"/>
  <c r="O3628" i="7"/>
  <c r="O3627" i="7"/>
  <c r="O3626" i="7"/>
  <c r="O3625" i="7"/>
  <c r="O3624" i="7"/>
  <c r="O3623" i="7"/>
  <c r="O3622" i="7"/>
  <c r="O3621" i="7"/>
  <c r="O3620" i="7"/>
  <c r="O3619" i="7"/>
  <c r="O3618" i="7"/>
  <c r="O3617" i="7"/>
  <c r="O3616" i="7"/>
  <c r="O3615" i="7"/>
  <c r="O3614" i="7"/>
  <c r="O3613" i="7"/>
  <c r="O3612" i="7"/>
  <c r="O3611" i="7"/>
  <c r="O3610" i="7"/>
  <c r="O3609" i="7"/>
  <c r="O3608" i="7"/>
  <c r="O3607" i="7"/>
  <c r="O3606" i="7"/>
  <c r="O3605" i="7"/>
  <c r="O3604" i="7"/>
  <c r="O3603" i="7"/>
  <c r="O3602" i="7"/>
  <c r="O3601" i="7"/>
  <c r="O3600" i="7"/>
  <c r="O3599" i="7"/>
  <c r="O3598" i="7"/>
  <c r="O3597" i="7"/>
  <c r="O3596" i="7"/>
  <c r="O3595" i="7"/>
  <c r="O3594" i="7"/>
  <c r="O3593" i="7"/>
  <c r="O3592" i="7"/>
  <c r="O3591" i="7"/>
  <c r="O3590" i="7"/>
  <c r="O3589" i="7"/>
  <c r="O3588" i="7"/>
  <c r="O3587" i="7"/>
  <c r="O3586" i="7"/>
  <c r="O3585" i="7"/>
  <c r="O3584" i="7"/>
  <c r="O3583" i="7"/>
  <c r="O3582" i="7"/>
  <c r="O3581" i="7"/>
  <c r="O3580" i="7"/>
  <c r="O3579" i="7"/>
  <c r="O3578" i="7"/>
  <c r="O3577" i="7"/>
  <c r="O3576" i="7"/>
  <c r="O3575" i="7"/>
  <c r="O3574" i="7"/>
  <c r="O3573" i="7"/>
  <c r="O3572" i="7"/>
  <c r="O3571" i="7"/>
  <c r="O3570" i="7"/>
  <c r="O3569" i="7"/>
  <c r="O3568" i="7"/>
  <c r="O3567" i="7"/>
  <c r="O3566" i="7"/>
  <c r="O3565" i="7"/>
  <c r="O3564" i="7"/>
  <c r="O3563" i="7"/>
  <c r="O3562" i="7"/>
  <c r="O3561" i="7"/>
  <c r="O3560" i="7"/>
  <c r="O3559" i="7"/>
  <c r="O3558" i="7"/>
  <c r="O3557" i="7"/>
  <c r="O3556" i="7"/>
  <c r="O3555" i="7"/>
  <c r="O3554" i="7"/>
  <c r="O3553" i="7"/>
  <c r="O3552" i="7"/>
  <c r="O3551" i="7"/>
  <c r="O3550" i="7"/>
  <c r="O3549" i="7"/>
  <c r="O3548" i="7"/>
  <c r="O3547" i="7"/>
  <c r="O3546" i="7"/>
  <c r="O3545" i="7"/>
  <c r="O3544" i="7"/>
  <c r="O3543" i="7"/>
  <c r="O3542" i="7"/>
  <c r="O3541" i="7"/>
  <c r="O3540" i="7"/>
  <c r="O3539" i="7"/>
  <c r="O3538" i="7"/>
  <c r="O3537" i="7"/>
  <c r="O3536" i="7"/>
  <c r="O3535" i="7"/>
  <c r="O3534" i="7"/>
  <c r="O3533" i="7"/>
  <c r="O3532" i="7"/>
  <c r="O3531" i="7"/>
  <c r="O3530" i="7"/>
  <c r="O3529" i="7"/>
  <c r="O3528" i="7"/>
  <c r="O3527" i="7"/>
  <c r="O3526" i="7"/>
  <c r="O3525" i="7"/>
  <c r="O3524" i="7"/>
  <c r="O3523" i="7"/>
  <c r="O3522" i="7"/>
  <c r="O3521" i="7"/>
  <c r="O3520" i="7"/>
  <c r="O3519" i="7"/>
  <c r="O3518" i="7"/>
  <c r="O3517" i="7"/>
  <c r="O3516" i="7"/>
  <c r="O3515" i="7"/>
  <c r="O3514" i="7"/>
  <c r="O3513" i="7"/>
  <c r="O3512" i="7"/>
  <c r="O3511" i="7"/>
  <c r="O3510" i="7"/>
  <c r="O3509" i="7"/>
  <c r="O3508" i="7"/>
  <c r="O3507" i="7"/>
  <c r="O3506" i="7"/>
  <c r="O3505" i="7"/>
  <c r="O3504" i="7"/>
  <c r="O3503" i="7"/>
  <c r="O3502" i="7"/>
  <c r="O3501" i="7"/>
  <c r="O3500" i="7"/>
  <c r="O3499" i="7"/>
  <c r="O3498" i="7"/>
  <c r="O3497" i="7"/>
  <c r="O3496" i="7"/>
  <c r="O3495" i="7"/>
  <c r="O3494" i="7"/>
  <c r="O3493" i="7"/>
  <c r="O3492" i="7"/>
  <c r="O3491" i="7"/>
  <c r="O3490" i="7"/>
  <c r="O3489" i="7"/>
  <c r="O3488" i="7"/>
  <c r="O3487" i="7"/>
  <c r="O3486" i="7"/>
  <c r="O3485" i="7"/>
  <c r="O3484" i="7"/>
  <c r="O3483" i="7"/>
  <c r="O3482" i="7"/>
  <c r="O3481" i="7"/>
  <c r="O3480" i="7"/>
  <c r="O3479" i="7"/>
  <c r="O3478" i="7"/>
  <c r="O3477" i="7"/>
  <c r="O3476" i="7"/>
  <c r="O3475" i="7"/>
  <c r="O3474" i="7"/>
  <c r="O3473" i="7"/>
  <c r="O3472" i="7"/>
  <c r="O3471" i="7"/>
  <c r="O3470" i="7"/>
  <c r="O3469" i="7"/>
  <c r="O3468" i="7"/>
  <c r="O3467" i="7"/>
  <c r="O3466" i="7"/>
  <c r="O3465" i="7"/>
  <c r="O3464" i="7"/>
  <c r="O3463" i="7"/>
  <c r="O3462" i="7"/>
  <c r="O3461" i="7"/>
  <c r="O3460" i="7"/>
  <c r="O3459" i="7"/>
  <c r="O3458" i="7"/>
  <c r="O3457" i="7"/>
  <c r="O3456" i="7"/>
  <c r="O3455" i="7"/>
  <c r="O3454" i="7"/>
  <c r="O3453" i="7"/>
  <c r="O3452" i="7"/>
  <c r="O3451" i="7"/>
  <c r="O3450" i="7"/>
  <c r="O3449" i="7"/>
  <c r="O3448" i="7"/>
  <c r="O3447" i="7"/>
  <c r="O3446" i="7"/>
  <c r="O3445" i="7"/>
  <c r="O3444" i="7"/>
  <c r="O3443" i="7"/>
  <c r="O3442" i="7"/>
  <c r="O3441" i="7"/>
  <c r="O3440" i="7"/>
  <c r="O3439" i="7"/>
  <c r="O3438" i="7"/>
  <c r="O3437" i="7"/>
  <c r="O3436" i="7"/>
  <c r="O3435" i="7"/>
  <c r="O3434" i="7"/>
  <c r="O3433" i="7"/>
  <c r="O3432" i="7"/>
  <c r="O3431" i="7"/>
  <c r="O3430" i="7"/>
  <c r="O3429" i="7"/>
  <c r="O3428" i="7"/>
  <c r="O3427" i="7"/>
  <c r="O3426" i="7"/>
  <c r="O3425" i="7"/>
  <c r="O3424" i="7"/>
  <c r="O3423" i="7"/>
  <c r="O3422" i="7"/>
  <c r="O3421" i="7"/>
  <c r="O3420" i="7"/>
  <c r="O3419" i="7"/>
  <c r="O3418" i="7"/>
  <c r="O3417" i="7"/>
  <c r="O3416" i="7"/>
  <c r="O3415" i="7"/>
  <c r="O3414" i="7"/>
  <c r="O3413" i="7"/>
  <c r="O3412" i="7"/>
  <c r="O3411" i="7"/>
  <c r="O3410" i="7"/>
  <c r="O3409" i="7"/>
  <c r="O3408" i="7"/>
  <c r="O3407" i="7"/>
  <c r="O3406" i="7"/>
  <c r="O3405" i="7"/>
  <c r="O3404" i="7"/>
  <c r="O3403" i="7"/>
  <c r="O3402" i="7"/>
  <c r="O3401" i="7"/>
  <c r="O3400" i="7"/>
  <c r="O3399" i="7"/>
  <c r="O3398" i="7"/>
  <c r="O3397" i="7"/>
  <c r="O3396" i="7"/>
  <c r="O3395" i="7"/>
  <c r="O3394" i="7"/>
  <c r="O3393" i="7"/>
  <c r="O3392" i="7"/>
  <c r="O3391" i="7"/>
  <c r="O3390" i="7"/>
  <c r="O3389" i="7"/>
  <c r="O3388" i="7"/>
  <c r="O3387" i="7"/>
  <c r="O3386" i="7"/>
  <c r="O3385" i="7"/>
  <c r="O3384" i="7"/>
  <c r="O3383" i="7"/>
  <c r="O3382" i="7"/>
  <c r="O3381" i="7"/>
  <c r="O3380" i="7"/>
  <c r="O3379" i="7"/>
  <c r="O3378" i="7"/>
  <c r="O3377" i="7"/>
  <c r="O3376" i="7"/>
  <c r="O3375" i="7"/>
  <c r="O3374" i="7"/>
  <c r="O3373" i="7"/>
  <c r="O3372" i="7"/>
  <c r="O3371" i="7"/>
  <c r="O3370" i="7"/>
  <c r="O3369" i="7"/>
  <c r="O3368" i="7"/>
  <c r="O3367" i="7"/>
  <c r="O3366" i="7"/>
  <c r="O3365" i="7"/>
  <c r="O3364" i="7"/>
  <c r="O3363" i="7"/>
  <c r="O3362" i="7"/>
  <c r="O3361" i="7"/>
  <c r="O3360" i="7"/>
  <c r="O3359" i="7"/>
  <c r="O3358" i="7"/>
  <c r="O3357" i="7"/>
  <c r="O3356" i="7"/>
  <c r="O3355" i="7"/>
  <c r="O3354" i="7"/>
  <c r="O3353" i="7"/>
  <c r="O3352" i="7"/>
  <c r="O3351" i="7"/>
  <c r="O3350" i="7"/>
  <c r="O3349" i="7"/>
  <c r="O3348" i="7"/>
  <c r="O3347" i="7"/>
  <c r="O3346" i="7"/>
  <c r="O3345" i="7"/>
  <c r="O3344" i="7"/>
  <c r="O3343" i="7"/>
  <c r="O3342" i="7"/>
  <c r="O3341" i="7"/>
  <c r="O3340" i="7"/>
  <c r="O3339" i="7"/>
  <c r="O3338" i="7"/>
  <c r="O3337" i="7"/>
  <c r="O3336" i="7"/>
  <c r="O3335" i="7"/>
  <c r="O3334" i="7"/>
  <c r="O3333" i="7"/>
  <c r="O3332" i="7"/>
  <c r="O3331" i="7"/>
  <c r="O3330" i="7"/>
  <c r="O3329" i="7"/>
  <c r="O3328" i="7"/>
  <c r="O3327" i="7"/>
  <c r="O3326" i="7"/>
  <c r="O3325" i="7"/>
  <c r="O3324" i="7"/>
  <c r="O3323" i="7"/>
  <c r="O3322" i="7"/>
  <c r="O3321" i="7"/>
  <c r="O3320" i="7"/>
  <c r="O3319" i="7"/>
  <c r="O3318" i="7"/>
  <c r="O3317" i="7"/>
  <c r="O3316" i="7"/>
  <c r="O3315" i="7"/>
  <c r="O3314" i="7"/>
  <c r="O3313" i="7"/>
  <c r="O3312" i="7"/>
  <c r="O3311" i="7"/>
  <c r="O3310" i="7"/>
  <c r="O3309" i="7"/>
  <c r="O3308" i="7"/>
  <c r="O3307" i="7"/>
  <c r="O3306" i="7"/>
  <c r="O3305" i="7"/>
  <c r="O3304" i="7"/>
  <c r="O3303" i="7"/>
  <c r="O3302" i="7"/>
  <c r="O3301" i="7"/>
  <c r="O3300" i="7"/>
  <c r="O3299" i="7"/>
  <c r="O3298" i="7"/>
  <c r="O3297" i="7"/>
  <c r="O3296" i="7"/>
  <c r="O3295" i="7"/>
  <c r="O3294" i="7"/>
  <c r="O3293" i="7"/>
  <c r="O3292" i="7"/>
  <c r="O3291" i="7"/>
  <c r="O3290" i="7"/>
  <c r="O3289" i="7"/>
  <c r="O3288" i="7"/>
  <c r="O3287" i="7"/>
  <c r="O3286" i="7"/>
  <c r="O3285" i="7"/>
  <c r="O3284" i="7"/>
  <c r="O3283" i="7"/>
  <c r="O3282" i="7"/>
  <c r="O3281" i="7"/>
  <c r="O3280" i="7"/>
  <c r="O3279" i="7"/>
  <c r="O3278" i="7"/>
  <c r="O3277" i="7"/>
  <c r="O3276" i="7"/>
  <c r="O3275" i="7"/>
  <c r="O3274" i="7"/>
  <c r="O3273" i="7"/>
  <c r="O3272" i="7"/>
  <c r="O3271" i="7"/>
  <c r="O3270" i="7"/>
  <c r="O3269" i="7"/>
  <c r="O3268" i="7"/>
  <c r="O3267" i="7"/>
  <c r="O3266" i="7"/>
  <c r="O3265" i="7"/>
  <c r="O3264" i="7"/>
  <c r="O3263" i="7"/>
  <c r="O3262" i="7"/>
  <c r="O3261" i="7"/>
  <c r="O3260" i="7"/>
  <c r="O3259" i="7"/>
  <c r="O3258" i="7"/>
  <c r="O3257" i="7"/>
  <c r="O3256" i="7"/>
  <c r="O3255" i="7"/>
  <c r="O3254" i="7"/>
  <c r="O3253" i="7"/>
  <c r="O3252" i="7"/>
  <c r="O3251" i="7"/>
  <c r="O3250" i="7"/>
  <c r="O3249" i="7"/>
  <c r="O3248" i="7"/>
  <c r="O3247" i="7"/>
  <c r="O3246" i="7"/>
  <c r="O3245" i="7"/>
  <c r="O3244" i="7"/>
  <c r="O3243" i="7"/>
  <c r="O3242" i="7"/>
  <c r="O3241" i="7"/>
  <c r="O3240" i="7"/>
  <c r="O3239" i="7"/>
  <c r="O3238" i="7"/>
  <c r="O3237" i="7"/>
  <c r="O3236" i="7"/>
  <c r="O3235" i="7"/>
  <c r="O3234" i="7"/>
  <c r="O3233" i="7"/>
  <c r="O3232" i="7"/>
  <c r="O3231" i="7"/>
  <c r="O3230" i="7"/>
  <c r="O3229" i="7"/>
  <c r="O3228" i="7"/>
  <c r="O3227" i="7"/>
  <c r="O3226" i="7"/>
  <c r="O3225" i="7"/>
  <c r="O3224" i="7"/>
  <c r="O3223" i="7"/>
  <c r="O3222" i="7"/>
  <c r="O3221" i="7"/>
  <c r="O3220" i="7"/>
  <c r="O3219" i="7"/>
  <c r="O3218" i="7"/>
  <c r="O3217" i="7"/>
  <c r="O3216" i="7"/>
  <c r="O3215" i="7"/>
  <c r="O3214" i="7"/>
  <c r="O3213" i="7"/>
  <c r="O3212" i="7"/>
  <c r="O3211" i="7"/>
  <c r="O3210" i="7"/>
  <c r="O3209" i="7"/>
  <c r="O3208" i="7"/>
  <c r="O3207" i="7"/>
  <c r="O3206" i="7"/>
  <c r="O3205" i="7"/>
  <c r="O3204" i="7"/>
  <c r="O3203" i="7"/>
  <c r="O3202" i="7"/>
  <c r="O3201" i="7"/>
  <c r="O3200" i="7"/>
  <c r="O3199" i="7"/>
  <c r="O3198" i="7"/>
  <c r="O3197" i="7"/>
  <c r="O3196" i="7"/>
  <c r="O3195" i="7"/>
  <c r="O3194" i="7"/>
  <c r="O3193" i="7"/>
  <c r="O3192" i="7"/>
  <c r="O3191" i="7"/>
  <c r="O3190" i="7"/>
  <c r="O3189" i="7"/>
  <c r="O3188" i="7"/>
  <c r="O3187" i="7"/>
  <c r="O3186" i="7"/>
  <c r="O3185" i="7"/>
  <c r="O3184" i="7"/>
  <c r="O3183" i="7"/>
  <c r="O3182" i="7"/>
  <c r="O3181" i="7"/>
  <c r="O3180" i="7"/>
  <c r="O3179" i="7"/>
  <c r="O3178" i="7"/>
  <c r="O3177" i="7"/>
  <c r="O3176" i="7"/>
  <c r="O3175" i="7"/>
  <c r="O3174" i="7"/>
  <c r="O3173" i="7"/>
  <c r="O3172" i="7"/>
  <c r="O3171" i="7"/>
  <c r="O3170" i="7"/>
  <c r="O3169" i="7"/>
  <c r="O3168" i="7"/>
  <c r="O3167" i="7"/>
  <c r="O3166" i="7"/>
  <c r="O3165" i="7"/>
  <c r="O3164" i="7"/>
  <c r="O3163" i="7"/>
  <c r="O3162" i="7"/>
  <c r="O3161" i="7"/>
  <c r="O3160" i="7"/>
  <c r="O3159" i="7"/>
  <c r="O3158" i="7"/>
  <c r="O3157" i="7"/>
  <c r="O3156" i="7"/>
  <c r="O3155" i="7"/>
  <c r="O3154" i="7"/>
  <c r="O3153" i="7"/>
  <c r="O3152" i="7"/>
  <c r="O3151" i="7"/>
  <c r="O3150" i="7"/>
  <c r="O3149" i="7"/>
  <c r="O3148" i="7"/>
  <c r="O3147" i="7"/>
  <c r="O3146" i="7"/>
  <c r="O3145" i="7"/>
  <c r="O3144" i="7"/>
  <c r="O3143" i="7"/>
  <c r="O3142" i="7"/>
  <c r="O3141" i="7"/>
  <c r="O3140" i="7"/>
  <c r="O3139" i="7"/>
  <c r="O3138" i="7"/>
  <c r="O3137" i="7"/>
  <c r="O3136" i="7"/>
  <c r="O3135" i="7"/>
  <c r="O3134" i="7"/>
  <c r="O3133" i="7"/>
  <c r="O3132" i="7"/>
  <c r="O3131" i="7"/>
  <c r="O3130" i="7"/>
  <c r="O3129" i="7"/>
  <c r="O3128" i="7"/>
  <c r="O3127" i="7"/>
  <c r="O3126" i="7"/>
  <c r="O3125" i="7"/>
  <c r="O3124" i="7"/>
  <c r="O3123" i="7"/>
  <c r="O3122" i="7"/>
  <c r="O3121" i="7"/>
  <c r="O3120" i="7"/>
  <c r="O3119" i="7"/>
  <c r="O3118" i="7"/>
  <c r="O3117" i="7"/>
  <c r="O3116" i="7"/>
  <c r="O3115" i="7"/>
  <c r="O3114" i="7"/>
  <c r="O3113" i="7"/>
  <c r="O3112" i="7"/>
  <c r="O3111" i="7"/>
  <c r="O3110" i="7"/>
  <c r="O3109" i="7"/>
  <c r="O3108" i="7"/>
  <c r="O3107" i="7"/>
  <c r="O3106" i="7"/>
  <c r="O3105" i="7"/>
  <c r="O3104" i="7"/>
  <c r="O3103" i="7"/>
  <c r="O3102" i="7"/>
  <c r="O3101" i="7"/>
  <c r="O3100" i="7"/>
  <c r="O3099" i="7"/>
  <c r="O3098" i="7"/>
  <c r="O3097" i="7"/>
  <c r="O3096" i="7"/>
  <c r="O3095" i="7"/>
  <c r="O3094" i="7"/>
  <c r="O3093" i="7"/>
  <c r="O3092" i="7"/>
  <c r="O3091" i="7"/>
  <c r="O3090" i="7"/>
  <c r="O3089" i="7"/>
  <c r="O3088" i="7"/>
  <c r="O3087" i="7"/>
  <c r="O3086" i="7"/>
  <c r="O3085" i="7"/>
  <c r="O3084" i="7"/>
  <c r="O3083" i="7"/>
  <c r="O3082" i="7"/>
  <c r="O3081" i="7"/>
  <c r="O3080" i="7"/>
  <c r="O3079" i="7"/>
  <c r="O3078" i="7"/>
  <c r="O3077" i="7"/>
  <c r="O3076" i="7"/>
  <c r="O3075" i="7"/>
  <c r="O3074" i="7"/>
  <c r="O3073" i="7"/>
  <c r="O3072" i="7"/>
  <c r="O3071" i="7"/>
  <c r="O3070" i="7"/>
  <c r="O3069" i="7"/>
  <c r="O3068" i="7"/>
  <c r="O3067" i="7"/>
  <c r="O3066" i="7"/>
  <c r="O3065" i="7"/>
  <c r="O3064" i="7"/>
  <c r="O3063" i="7"/>
  <c r="O3062" i="7"/>
  <c r="O3061" i="7"/>
  <c r="O3060" i="7"/>
  <c r="O3059" i="7"/>
  <c r="O3058" i="7"/>
  <c r="O3057" i="7"/>
  <c r="O3056" i="7"/>
  <c r="O3055" i="7"/>
  <c r="O3054" i="7"/>
  <c r="O3053" i="7"/>
  <c r="O3052" i="7"/>
  <c r="O3051" i="7"/>
  <c r="O3050" i="7"/>
  <c r="O3049" i="7"/>
  <c r="O3048" i="7"/>
  <c r="O3047" i="7"/>
  <c r="O3046" i="7"/>
  <c r="O3045" i="7"/>
  <c r="O3044" i="7"/>
  <c r="O3043" i="7"/>
  <c r="O3042" i="7"/>
  <c r="O3041" i="7"/>
  <c r="O3040" i="7"/>
  <c r="O3039" i="7"/>
  <c r="O3038" i="7"/>
  <c r="O3037" i="7"/>
  <c r="O3036" i="7"/>
  <c r="O3035" i="7"/>
  <c r="O3034" i="7"/>
  <c r="O3033" i="7"/>
  <c r="O3032" i="7"/>
  <c r="O3031" i="7"/>
  <c r="O3030" i="7"/>
  <c r="O3029" i="7"/>
  <c r="O3028" i="7"/>
  <c r="O3027" i="7"/>
  <c r="O3026" i="7"/>
  <c r="O3025" i="7"/>
  <c r="O3024" i="7"/>
  <c r="O3023" i="7"/>
  <c r="O3022" i="7"/>
  <c r="O3021" i="7"/>
  <c r="O3020" i="7"/>
  <c r="O3019" i="7"/>
  <c r="O3018" i="7"/>
  <c r="O3017" i="7"/>
  <c r="O3016" i="7"/>
  <c r="O3015" i="7"/>
  <c r="O3014" i="7"/>
  <c r="O3013" i="7"/>
  <c r="O3012" i="7"/>
  <c r="O3011" i="7"/>
  <c r="O3010" i="7"/>
  <c r="O3009" i="7"/>
  <c r="O3008" i="7"/>
  <c r="O3007" i="7"/>
  <c r="O3006" i="7"/>
  <c r="O3005" i="7"/>
  <c r="O3004" i="7"/>
  <c r="O3003" i="7"/>
  <c r="O3002" i="7"/>
  <c r="O3001" i="7"/>
  <c r="O3000" i="7"/>
  <c r="O2999" i="7"/>
  <c r="O2998" i="7"/>
  <c r="O2997" i="7"/>
  <c r="O2996" i="7"/>
  <c r="O2995" i="7"/>
  <c r="O2994" i="7"/>
  <c r="O2993" i="7"/>
  <c r="O2992" i="7"/>
  <c r="O2991" i="7"/>
  <c r="O2990" i="7"/>
  <c r="O2989" i="7"/>
  <c r="O2988" i="7"/>
  <c r="O2987" i="7"/>
  <c r="O2986" i="7"/>
  <c r="O2985" i="7"/>
  <c r="O2984" i="7"/>
  <c r="O2983" i="7"/>
  <c r="O2982" i="7"/>
  <c r="O2981" i="7"/>
  <c r="O2980" i="7"/>
  <c r="O2979" i="7"/>
  <c r="O2978" i="7"/>
  <c r="O2977" i="7"/>
  <c r="O2976" i="7"/>
  <c r="O2975" i="7"/>
  <c r="O2974" i="7"/>
  <c r="O2973" i="7"/>
  <c r="O2972" i="7"/>
  <c r="O2971" i="7"/>
  <c r="O2970" i="7"/>
  <c r="O2969" i="7"/>
  <c r="O2968" i="7"/>
  <c r="O2967" i="7"/>
  <c r="O2966" i="7"/>
  <c r="O2965" i="7"/>
  <c r="O2964" i="7"/>
  <c r="O2963" i="7"/>
  <c r="O2962" i="7"/>
  <c r="O2961" i="7"/>
  <c r="O2960" i="7"/>
  <c r="O2959" i="7"/>
  <c r="O2958" i="7"/>
  <c r="O2957" i="7"/>
  <c r="O2956" i="7"/>
  <c r="O2955" i="7"/>
  <c r="O2954" i="7"/>
  <c r="O2953" i="7"/>
  <c r="O2952" i="7"/>
  <c r="O2951" i="7"/>
  <c r="O2950" i="7"/>
  <c r="O2949" i="7"/>
  <c r="O2948" i="7"/>
  <c r="O2947" i="7"/>
  <c r="O2946" i="7"/>
  <c r="O2945" i="7"/>
  <c r="O2944" i="7"/>
  <c r="O2943" i="7"/>
  <c r="O2942" i="7"/>
  <c r="O2941" i="7"/>
  <c r="O2940" i="7"/>
  <c r="O2939" i="7"/>
  <c r="O2938" i="7"/>
  <c r="O2937" i="7"/>
  <c r="O2936" i="7"/>
  <c r="O2935" i="7"/>
  <c r="O2934" i="7"/>
  <c r="O2933" i="7"/>
  <c r="O2932" i="7"/>
  <c r="O2931" i="7"/>
  <c r="O2930" i="7"/>
  <c r="O2929" i="7"/>
  <c r="O2928" i="7"/>
  <c r="O2927" i="7"/>
  <c r="O2926" i="7"/>
  <c r="O2925" i="7"/>
  <c r="O2924" i="7"/>
  <c r="O2923" i="7"/>
  <c r="O2922" i="7"/>
  <c r="O2921" i="7"/>
  <c r="O2920" i="7"/>
  <c r="O2919" i="7"/>
  <c r="O2918" i="7"/>
  <c r="O2917" i="7"/>
  <c r="O2916" i="7"/>
  <c r="O2915" i="7"/>
  <c r="O2914" i="7"/>
  <c r="O2913" i="7"/>
  <c r="O2912" i="7"/>
  <c r="O2911" i="7"/>
  <c r="O2910" i="7"/>
  <c r="O2909" i="7"/>
  <c r="O2908" i="7"/>
  <c r="O2907" i="7"/>
  <c r="O2906" i="7"/>
  <c r="O2905" i="7"/>
  <c r="O2904" i="7"/>
  <c r="O2903" i="7"/>
  <c r="O2902" i="7"/>
  <c r="O2901" i="7"/>
  <c r="O2900" i="7"/>
  <c r="O2899" i="7"/>
  <c r="O2898" i="7"/>
  <c r="O2897" i="7"/>
  <c r="O2896" i="7"/>
  <c r="O2895" i="7"/>
  <c r="O2894" i="7"/>
  <c r="O2893" i="7"/>
  <c r="O2892" i="7"/>
  <c r="O2891" i="7"/>
  <c r="O2890" i="7"/>
  <c r="O2889" i="7"/>
  <c r="O2888" i="7"/>
  <c r="O2887" i="7"/>
  <c r="O2886" i="7"/>
  <c r="O2885" i="7"/>
  <c r="O2884" i="7"/>
  <c r="O2883" i="7"/>
  <c r="O2882" i="7"/>
  <c r="O2881" i="7"/>
  <c r="O2880" i="7"/>
  <c r="O2879" i="7"/>
  <c r="O2878" i="7"/>
  <c r="O2877" i="7"/>
  <c r="O2876" i="7"/>
  <c r="O2875" i="7"/>
  <c r="O2874" i="7"/>
  <c r="O2873" i="7"/>
  <c r="O2872" i="7"/>
  <c r="O2871" i="7"/>
  <c r="O2870" i="7"/>
  <c r="O2869" i="7"/>
  <c r="O2868" i="7"/>
  <c r="O2867" i="7"/>
  <c r="O2866" i="7"/>
  <c r="O2865" i="7"/>
  <c r="O2864" i="7"/>
  <c r="O2863" i="7"/>
  <c r="O2862" i="7"/>
  <c r="O2861" i="7"/>
  <c r="O2860" i="7"/>
  <c r="O2859" i="7"/>
  <c r="O2858" i="7"/>
  <c r="O2857" i="7"/>
  <c r="O2856" i="7"/>
  <c r="O2855" i="7"/>
  <c r="O2854" i="7"/>
  <c r="O2853" i="7"/>
  <c r="O2852" i="7"/>
  <c r="O2851" i="7"/>
  <c r="O2850" i="7"/>
  <c r="O2849" i="7"/>
  <c r="O2848" i="7"/>
  <c r="O2847" i="7"/>
  <c r="O2846" i="7"/>
  <c r="O2845" i="7"/>
  <c r="O2844" i="7"/>
  <c r="O2843" i="7"/>
  <c r="O2842" i="7"/>
  <c r="O2841" i="7"/>
  <c r="O2840" i="7"/>
  <c r="O2839" i="7"/>
  <c r="O2838" i="7"/>
  <c r="O2837" i="7"/>
  <c r="O2836" i="7"/>
  <c r="O2835" i="7"/>
  <c r="O2834" i="7"/>
  <c r="O2833" i="7"/>
  <c r="O2832" i="7"/>
  <c r="O2831" i="7"/>
  <c r="O2830" i="7"/>
  <c r="O2829" i="7"/>
  <c r="O2828" i="7"/>
  <c r="O2827" i="7"/>
  <c r="O2826" i="7"/>
  <c r="O2825" i="7"/>
  <c r="O2824" i="7"/>
  <c r="O2823" i="7"/>
  <c r="O2822" i="7"/>
  <c r="O2821" i="7"/>
  <c r="O2820" i="7"/>
  <c r="O2819" i="7"/>
  <c r="O2818" i="7"/>
  <c r="O2817" i="7"/>
  <c r="O2816" i="7"/>
  <c r="O2815" i="7"/>
  <c r="O2814" i="7"/>
  <c r="O2813" i="7"/>
  <c r="O2812" i="7"/>
  <c r="O2811" i="7"/>
  <c r="O2810" i="7"/>
  <c r="O2809" i="7"/>
  <c r="O2808" i="7"/>
  <c r="O2807" i="7"/>
  <c r="O2806" i="7"/>
  <c r="O2805" i="7"/>
  <c r="O2804" i="7"/>
  <c r="O2803" i="7"/>
  <c r="O2802" i="7"/>
  <c r="O2801" i="7"/>
  <c r="O2800" i="7"/>
  <c r="O2799" i="7"/>
  <c r="O2798" i="7"/>
  <c r="O2797" i="7"/>
  <c r="O2796" i="7"/>
  <c r="O2795" i="7"/>
  <c r="O2794" i="7"/>
  <c r="O2793" i="7"/>
  <c r="O2792" i="7"/>
  <c r="O2791" i="7"/>
  <c r="O2790" i="7"/>
  <c r="O2789" i="7"/>
  <c r="O2788" i="7"/>
  <c r="O2787" i="7"/>
  <c r="O2786" i="7"/>
  <c r="O2785" i="7"/>
  <c r="O2784" i="7"/>
  <c r="O2783" i="7"/>
  <c r="O2782" i="7"/>
  <c r="O2781" i="7"/>
  <c r="O2780" i="7"/>
  <c r="O2779" i="7"/>
  <c r="O2778" i="7"/>
  <c r="O2777" i="7"/>
  <c r="O2776" i="7"/>
  <c r="O2775" i="7"/>
  <c r="O2774" i="7"/>
  <c r="O2773" i="7"/>
  <c r="O2772" i="7"/>
  <c r="O2771" i="7"/>
  <c r="O2770" i="7"/>
  <c r="O2769" i="7"/>
  <c r="O2768" i="7"/>
  <c r="O2767" i="7"/>
  <c r="O2766" i="7"/>
  <c r="O2765" i="7"/>
  <c r="O2764" i="7"/>
  <c r="O2763" i="7"/>
  <c r="O2762" i="7"/>
  <c r="O2761" i="7"/>
  <c r="O2760" i="7"/>
  <c r="O2759" i="7"/>
  <c r="O2758" i="7"/>
  <c r="O2757" i="7"/>
  <c r="O2756" i="7"/>
  <c r="O2755" i="7"/>
  <c r="O2754" i="7"/>
  <c r="O2753" i="7"/>
  <c r="O2752" i="7"/>
  <c r="O2751" i="7"/>
  <c r="O2750" i="7"/>
  <c r="O2749" i="7"/>
  <c r="O2748" i="7"/>
  <c r="O2747" i="7"/>
  <c r="O2746" i="7"/>
  <c r="O2745" i="7"/>
  <c r="O2744" i="7"/>
  <c r="O2743" i="7"/>
  <c r="O2742" i="7"/>
  <c r="O2741" i="7"/>
  <c r="O2740" i="7"/>
  <c r="O2739" i="7"/>
  <c r="O2738" i="7"/>
  <c r="O2737" i="7"/>
  <c r="O2736" i="7"/>
  <c r="O2735" i="7"/>
  <c r="O2734" i="7"/>
  <c r="O2733" i="7"/>
  <c r="O2732" i="7"/>
  <c r="O2731" i="7"/>
  <c r="O2730" i="7"/>
  <c r="O2729" i="7"/>
  <c r="O2728" i="7"/>
  <c r="O2727" i="7"/>
  <c r="O2726" i="7"/>
  <c r="O2725" i="7"/>
  <c r="O2724" i="7"/>
  <c r="O2723" i="7"/>
  <c r="O2722" i="7"/>
  <c r="O2721" i="7"/>
  <c r="O2720" i="7"/>
  <c r="O2719" i="7"/>
  <c r="O2718" i="7"/>
  <c r="O2717" i="7"/>
  <c r="O2716" i="7"/>
  <c r="O2715" i="7"/>
  <c r="O2714" i="7"/>
  <c r="O2713" i="7"/>
  <c r="O2712" i="7"/>
  <c r="O2711" i="7"/>
  <c r="O2710" i="7"/>
  <c r="O2709" i="7"/>
  <c r="O2708" i="7"/>
  <c r="O2707" i="7"/>
  <c r="O2706" i="7"/>
  <c r="O2705" i="7"/>
  <c r="O2704" i="7"/>
  <c r="O2703" i="7"/>
  <c r="O2702" i="7"/>
  <c r="O2701" i="7"/>
  <c r="O2700" i="7"/>
  <c r="O2699" i="7"/>
  <c r="O2698" i="7"/>
  <c r="O2697" i="7"/>
  <c r="O2696" i="7"/>
  <c r="O2695" i="7"/>
  <c r="O2694" i="7"/>
  <c r="O2693" i="7"/>
  <c r="O2692" i="7"/>
  <c r="O2691" i="7"/>
  <c r="O2690" i="7"/>
  <c r="O2689" i="7"/>
  <c r="O2688" i="7"/>
  <c r="O2687" i="7"/>
  <c r="O2686" i="7"/>
  <c r="O2685" i="7"/>
  <c r="O2684" i="7"/>
  <c r="O2683" i="7"/>
  <c r="O2682" i="7"/>
  <c r="O2681" i="7"/>
  <c r="O2680" i="7"/>
  <c r="O2679" i="7"/>
  <c r="O2678" i="7"/>
  <c r="O2677" i="7"/>
  <c r="O2676" i="7"/>
  <c r="O2675" i="7"/>
  <c r="O2674" i="7"/>
  <c r="O2673" i="7"/>
  <c r="O2672" i="7"/>
  <c r="O2671" i="7"/>
  <c r="O2670" i="7"/>
  <c r="O2669" i="7"/>
  <c r="O2668" i="7"/>
  <c r="O2667" i="7"/>
  <c r="O2666" i="7"/>
  <c r="O2665" i="7"/>
  <c r="O2664" i="7"/>
  <c r="O2663" i="7"/>
  <c r="O2662" i="7"/>
  <c r="O2661" i="7"/>
  <c r="O2660" i="7"/>
  <c r="O2659" i="7"/>
  <c r="O2658" i="7"/>
  <c r="O2657" i="7"/>
  <c r="O2656" i="7"/>
  <c r="O2655" i="7"/>
  <c r="O2654" i="7"/>
  <c r="O2653" i="7"/>
  <c r="O2652" i="7"/>
  <c r="O2651" i="7"/>
  <c r="O2650" i="7"/>
  <c r="O2649" i="7"/>
  <c r="O2648" i="7"/>
  <c r="O2647" i="7"/>
  <c r="O2646" i="7"/>
  <c r="O2645" i="7"/>
  <c r="O2644" i="7"/>
  <c r="O2643" i="7"/>
  <c r="O2642" i="7"/>
  <c r="O2641" i="7"/>
  <c r="O2640" i="7"/>
  <c r="O2639" i="7"/>
  <c r="O2638" i="7"/>
  <c r="O2637" i="7"/>
  <c r="O2636" i="7"/>
  <c r="O2635" i="7"/>
  <c r="O2634" i="7"/>
  <c r="O2633" i="7"/>
  <c r="O2632" i="7"/>
  <c r="O2631" i="7"/>
  <c r="O2630" i="7"/>
  <c r="O2629" i="7"/>
  <c r="O2628" i="7"/>
  <c r="O2627" i="7"/>
  <c r="O2626" i="7"/>
  <c r="O2625" i="7"/>
  <c r="O2624" i="7"/>
  <c r="O2623" i="7"/>
  <c r="O2622" i="7"/>
  <c r="O2621" i="7"/>
  <c r="O2620" i="7"/>
  <c r="O2619" i="7"/>
  <c r="O2618" i="7"/>
  <c r="O2617" i="7"/>
  <c r="O2616" i="7"/>
  <c r="O2615" i="7"/>
  <c r="O2614" i="7"/>
  <c r="O2613" i="7"/>
  <c r="O2612" i="7"/>
  <c r="O2611" i="7"/>
  <c r="O2610" i="7"/>
  <c r="O2609" i="7"/>
  <c r="O2608" i="7"/>
  <c r="O2607" i="7"/>
  <c r="O2606" i="7"/>
  <c r="O2605" i="7"/>
  <c r="O2604" i="7"/>
  <c r="O2603" i="7"/>
  <c r="O2602" i="7"/>
  <c r="O2601" i="7"/>
  <c r="O2600" i="7"/>
  <c r="O2599" i="7"/>
  <c r="O2598" i="7"/>
  <c r="O2597" i="7"/>
  <c r="O2596" i="7"/>
  <c r="O2595" i="7"/>
  <c r="O2594" i="7"/>
  <c r="O2593" i="7"/>
  <c r="O2592" i="7"/>
  <c r="O2591" i="7"/>
  <c r="O2590" i="7"/>
  <c r="O2589" i="7"/>
  <c r="O2588" i="7"/>
  <c r="O2587" i="7"/>
  <c r="O2586" i="7"/>
  <c r="O2585" i="7"/>
  <c r="O2584" i="7"/>
  <c r="O2583" i="7"/>
  <c r="O2582" i="7"/>
  <c r="O2581" i="7"/>
  <c r="O2580" i="7"/>
  <c r="O2579" i="7"/>
  <c r="O2578" i="7"/>
  <c r="O2577" i="7"/>
  <c r="O2576" i="7"/>
  <c r="O2575" i="7"/>
  <c r="O2574" i="7"/>
  <c r="O2573" i="7"/>
  <c r="O2572" i="7"/>
  <c r="O2571" i="7"/>
  <c r="O2570" i="7"/>
  <c r="O2569" i="7"/>
  <c r="O2568" i="7"/>
  <c r="O2567" i="7"/>
  <c r="O2566" i="7"/>
  <c r="O2565" i="7"/>
  <c r="O2564" i="7"/>
  <c r="O2563" i="7"/>
  <c r="O2562" i="7"/>
  <c r="O2561" i="7"/>
  <c r="O2560" i="7"/>
  <c r="O2559" i="7"/>
  <c r="O2558" i="7"/>
  <c r="O2557" i="7"/>
  <c r="O2556" i="7"/>
  <c r="O2555" i="7"/>
  <c r="O2554" i="7"/>
  <c r="O2553" i="7"/>
  <c r="O2552" i="7"/>
  <c r="O2551" i="7"/>
  <c r="O2550" i="7"/>
  <c r="O2549" i="7"/>
  <c r="O2548" i="7"/>
  <c r="O2547" i="7"/>
  <c r="O2546" i="7"/>
  <c r="O2545" i="7"/>
  <c r="O2544" i="7"/>
  <c r="O2543" i="7"/>
  <c r="O2542" i="7"/>
  <c r="O2541" i="7"/>
  <c r="O2540" i="7"/>
  <c r="O2539" i="7"/>
  <c r="O2538" i="7"/>
  <c r="O2537" i="7"/>
  <c r="O2536" i="7"/>
  <c r="O2535" i="7"/>
  <c r="O2534" i="7"/>
  <c r="O2533" i="7"/>
  <c r="O2532" i="7"/>
  <c r="O2531" i="7"/>
  <c r="O2530" i="7"/>
  <c r="O2529" i="7"/>
  <c r="O2528" i="7"/>
  <c r="O2527" i="7"/>
  <c r="O2526" i="7"/>
  <c r="O2525" i="7"/>
  <c r="O2524" i="7"/>
  <c r="O2523" i="7"/>
  <c r="O2522" i="7"/>
  <c r="O2521" i="7"/>
  <c r="O2520" i="7"/>
  <c r="O2519" i="7"/>
  <c r="O2518" i="7"/>
  <c r="O2517" i="7"/>
  <c r="O2516" i="7"/>
  <c r="O2515" i="7"/>
  <c r="O2514" i="7"/>
  <c r="O2513" i="7"/>
  <c r="O2512" i="7"/>
  <c r="O2511" i="7"/>
  <c r="O2510" i="7"/>
  <c r="O2509" i="7"/>
  <c r="O2508" i="7"/>
  <c r="O2507" i="7"/>
  <c r="O2506" i="7"/>
  <c r="O2505" i="7"/>
  <c r="O2504" i="7"/>
  <c r="O2503" i="7"/>
  <c r="O2502" i="7"/>
  <c r="O2501" i="7"/>
  <c r="O2500" i="7"/>
  <c r="O2499" i="7"/>
  <c r="O2498" i="7"/>
  <c r="O2497" i="7"/>
  <c r="O2496" i="7"/>
  <c r="O2495" i="7"/>
  <c r="O2494" i="7"/>
  <c r="O2493" i="7"/>
  <c r="O2492" i="7"/>
  <c r="O2491" i="7"/>
  <c r="O2490" i="7"/>
  <c r="O2489" i="7"/>
  <c r="O2488" i="7"/>
  <c r="O2487" i="7"/>
  <c r="O2486" i="7"/>
  <c r="O2485" i="7"/>
  <c r="O2484" i="7"/>
  <c r="O2483" i="7"/>
  <c r="O2482" i="7"/>
  <c r="O2481" i="7"/>
  <c r="O2480" i="7"/>
  <c r="O2479" i="7"/>
  <c r="O2478" i="7"/>
  <c r="O2477" i="7"/>
  <c r="O2476" i="7"/>
  <c r="O2475" i="7"/>
  <c r="O2474" i="7"/>
  <c r="O2473" i="7"/>
  <c r="O2472" i="7"/>
  <c r="O2471" i="7"/>
  <c r="O2470" i="7"/>
  <c r="O2469" i="7"/>
  <c r="O2468" i="7"/>
  <c r="O2467" i="7"/>
  <c r="O2466" i="7"/>
  <c r="O2465" i="7"/>
  <c r="O2464" i="7"/>
  <c r="O2463" i="7"/>
  <c r="O2462" i="7"/>
  <c r="O2461" i="7"/>
  <c r="O2460" i="7"/>
  <c r="O2459" i="7"/>
  <c r="O2458" i="7"/>
  <c r="O2457" i="7"/>
  <c r="O2456" i="7"/>
  <c r="O2455" i="7"/>
  <c r="O2454" i="7"/>
  <c r="O2453" i="7"/>
  <c r="O2452" i="7"/>
  <c r="O2451" i="7"/>
  <c r="O2450" i="7"/>
  <c r="O2449" i="7"/>
  <c r="O2448" i="7"/>
  <c r="O2447" i="7"/>
  <c r="O2446" i="7"/>
  <c r="O2445" i="7"/>
  <c r="O2444" i="7"/>
  <c r="O2443" i="7"/>
  <c r="O2442" i="7"/>
  <c r="O2441" i="7"/>
  <c r="O2440" i="7"/>
  <c r="O2439" i="7"/>
  <c r="O2438" i="7"/>
  <c r="O2437" i="7"/>
  <c r="O2436" i="7"/>
  <c r="O2435" i="7"/>
  <c r="O2434" i="7"/>
  <c r="O2433" i="7"/>
  <c r="O2432" i="7"/>
  <c r="O2431" i="7"/>
  <c r="O2430" i="7"/>
  <c r="O2429" i="7"/>
  <c r="O2428" i="7"/>
  <c r="O2427" i="7"/>
  <c r="O2426" i="7"/>
  <c r="O2425" i="7"/>
  <c r="O2424" i="7"/>
  <c r="O2423" i="7"/>
  <c r="O2422" i="7"/>
  <c r="O2421" i="7"/>
  <c r="O2420" i="7"/>
  <c r="O2419" i="7"/>
  <c r="O2418" i="7"/>
  <c r="O2417" i="7"/>
  <c r="O2416" i="7"/>
  <c r="O2415" i="7"/>
  <c r="O2414" i="7"/>
  <c r="O2413" i="7"/>
  <c r="O2412" i="7"/>
  <c r="O2411" i="7"/>
  <c r="O2410" i="7"/>
  <c r="O2409" i="7"/>
  <c r="O2408" i="7"/>
  <c r="O2407" i="7"/>
  <c r="O2406" i="7"/>
  <c r="O2405" i="7"/>
  <c r="O2404" i="7"/>
  <c r="O2403" i="7"/>
  <c r="O2402" i="7"/>
  <c r="O2401" i="7"/>
  <c r="O2400" i="7"/>
  <c r="O2399" i="7"/>
  <c r="O2398" i="7"/>
  <c r="O2397" i="7"/>
  <c r="O2396" i="7"/>
  <c r="O2395" i="7"/>
  <c r="O2394" i="7"/>
  <c r="O2393" i="7"/>
  <c r="O2392" i="7"/>
  <c r="O2391" i="7"/>
  <c r="O2390" i="7"/>
  <c r="O2389" i="7"/>
  <c r="O2388" i="7"/>
  <c r="O2387" i="7"/>
  <c r="O2386" i="7"/>
  <c r="O2385" i="7"/>
  <c r="O2384" i="7"/>
  <c r="O2383" i="7"/>
  <c r="O2382" i="7"/>
  <c r="O2381" i="7"/>
  <c r="O2380" i="7"/>
  <c r="O2379" i="7"/>
  <c r="O2378" i="7"/>
  <c r="O2377" i="7"/>
  <c r="O2376" i="7"/>
  <c r="O2375" i="7"/>
  <c r="O2374" i="7"/>
  <c r="O2373" i="7"/>
  <c r="O2372" i="7"/>
  <c r="O2371" i="7"/>
  <c r="O2370" i="7"/>
  <c r="O2369" i="7"/>
  <c r="O2368" i="7"/>
  <c r="O2367" i="7"/>
  <c r="O2366" i="7"/>
  <c r="O2365" i="7"/>
  <c r="O2364" i="7"/>
  <c r="O2363" i="7"/>
  <c r="O2362" i="7"/>
  <c r="O2361" i="7"/>
  <c r="O2360" i="7"/>
  <c r="O2359" i="7"/>
  <c r="O2358" i="7"/>
  <c r="O2357" i="7"/>
  <c r="O2356" i="7"/>
  <c r="O2355" i="7"/>
  <c r="O2354" i="7"/>
  <c r="O2353" i="7"/>
  <c r="O2352" i="7"/>
  <c r="O2351" i="7"/>
  <c r="O2350" i="7"/>
  <c r="O2349" i="7"/>
  <c r="O2348" i="7"/>
  <c r="O2347" i="7"/>
  <c r="O2346" i="7"/>
  <c r="O2345" i="7"/>
  <c r="O2344" i="7"/>
  <c r="O2343" i="7"/>
  <c r="O2342" i="7"/>
  <c r="O2341" i="7"/>
  <c r="O2340" i="7"/>
  <c r="O2339" i="7"/>
  <c r="O2338" i="7"/>
  <c r="O2337" i="7"/>
  <c r="O2336" i="7"/>
  <c r="O2335" i="7"/>
  <c r="O2334" i="7"/>
  <c r="O2333" i="7"/>
  <c r="O2332" i="7"/>
  <c r="O2331" i="7"/>
  <c r="O2330" i="7"/>
  <c r="O2329" i="7"/>
  <c r="O2328" i="7"/>
  <c r="O2327" i="7"/>
  <c r="O2326" i="7"/>
  <c r="O2325" i="7"/>
  <c r="O2324" i="7"/>
  <c r="O2323" i="7"/>
  <c r="O2322" i="7"/>
  <c r="O2321" i="7"/>
  <c r="O2320" i="7"/>
  <c r="O2319" i="7"/>
  <c r="O2318" i="7"/>
  <c r="O2317" i="7"/>
  <c r="O2316" i="7"/>
  <c r="O2315" i="7"/>
  <c r="O2314" i="7"/>
  <c r="O2313" i="7"/>
  <c r="O2312" i="7"/>
  <c r="O2311" i="7"/>
  <c r="O2310" i="7"/>
  <c r="O2309" i="7"/>
  <c r="O2308" i="7"/>
  <c r="O2307" i="7"/>
  <c r="O2306" i="7"/>
  <c r="O2305" i="7"/>
  <c r="O2304" i="7"/>
  <c r="O2303" i="7"/>
  <c r="O2302" i="7"/>
  <c r="O2301" i="7"/>
  <c r="O2300" i="7"/>
  <c r="O2299" i="7"/>
  <c r="O2298" i="7"/>
  <c r="O2297" i="7"/>
  <c r="O2296" i="7"/>
  <c r="O2295" i="7"/>
  <c r="O2294" i="7"/>
  <c r="O2293" i="7"/>
  <c r="O2292" i="7"/>
  <c r="O2291" i="7"/>
  <c r="O2290" i="7"/>
  <c r="O2289" i="7"/>
  <c r="O2288" i="7"/>
  <c r="O2287" i="7"/>
  <c r="O2286" i="7"/>
  <c r="O2285" i="7"/>
  <c r="O2284" i="7"/>
  <c r="O2283" i="7"/>
  <c r="O2282" i="7"/>
  <c r="O2281" i="7"/>
  <c r="O2280" i="7"/>
  <c r="O2279" i="7"/>
  <c r="O2278" i="7"/>
  <c r="O2277" i="7"/>
  <c r="O2276" i="7"/>
  <c r="O2275" i="7"/>
  <c r="O2274" i="7"/>
  <c r="O2273" i="7"/>
  <c r="O2272" i="7"/>
  <c r="O2271" i="7"/>
  <c r="O2270" i="7"/>
  <c r="O2269" i="7"/>
  <c r="O2268" i="7"/>
  <c r="O2267" i="7"/>
  <c r="O2266" i="7"/>
  <c r="O2265" i="7"/>
  <c r="O2264" i="7"/>
  <c r="O2263" i="7"/>
  <c r="O2262" i="7"/>
  <c r="O2261" i="7"/>
  <c r="O2260" i="7"/>
  <c r="O2259" i="7"/>
  <c r="O2258" i="7"/>
  <c r="O2257" i="7"/>
  <c r="O2256" i="7"/>
  <c r="O2255" i="7"/>
  <c r="O2254" i="7"/>
  <c r="O2253" i="7"/>
  <c r="O2252" i="7"/>
  <c r="O2251" i="7"/>
  <c r="O2250" i="7"/>
  <c r="O2249" i="7"/>
  <c r="O2248" i="7"/>
  <c r="O2247" i="7"/>
  <c r="O2246" i="7"/>
  <c r="O2245" i="7"/>
  <c r="O2244" i="7"/>
  <c r="O2243" i="7"/>
  <c r="O2242" i="7"/>
  <c r="O2241" i="7"/>
  <c r="O2240" i="7"/>
  <c r="O2239" i="7"/>
  <c r="O2238" i="7"/>
  <c r="O2237" i="7"/>
  <c r="O2236" i="7"/>
  <c r="O2235" i="7"/>
  <c r="O2234" i="7"/>
  <c r="O2233" i="7"/>
  <c r="O2232" i="7"/>
  <c r="O2231" i="7"/>
  <c r="O2230" i="7"/>
  <c r="O2229" i="7"/>
  <c r="O2228" i="7"/>
  <c r="O2227" i="7"/>
  <c r="O2226" i="7"/>
  <c r="O2225" i="7"/>
  <c r="O2224" i="7"/>
  <c r="O2223" i="7"/>
  <c r="O2222" i="7"/>
  <c r="O2221" i="7"/>
  <c r="O2220" i="7"/>
  <c r="O2219" i="7"/>
  <c r="O2218" i="7"/>
  <c r="O2217" i="7"/>
  <c r="O2216" i="7"/>
  <c r="O2215" i="7"/>
  <c r="O2214" i="7"/>
  <c r="O2213" i="7"/>
  <c r="O2212" i="7"/>
  <c r="O2211" i="7"/>
  <c r="O2210" i="7"/>
  <c r="O2209" i="7"/>
  <c r="O2208" i="7"/>
  <c r="O2207" i="7"/>
  <c r="O2206" i="7"/>
  <c r="O2205" i="7"/>
  <c r="O2204" i="7"/>
  <c r="O2203" i="7"/>
  <c r="O2202" i="7"/>
  <c r="O2201" i="7"/>
  <c r="O2200" i="7"/>
  <c r="O2199" i="7"/>
  <c r="O2198" i="7"/>
  <c r="O2197" i="7"/>
  <c r="O2196" i="7"/>
  <c r="O2195" i="7"/>
  <c r="O2194" i="7"/>
  <c r="O2193" i="7"/>
  <c r="O2192" i="7"/>
  <c r="O2191" i="7"/>
  <c r="O2190" i="7"/>
  <c r="O2189" i="7"/>
  <c r="O2188" i="7"/>
  <c r="O2187" i="7"/>
  <c r="O2186" i="7"/>
  <c r="O2185" i="7"/>
  <c r="O2184" i="7"/>
  <c r="O2183" i="7"/>
  <c r="O2182" i="7"/>
  <c r="O2181" i="7"/>
  <c r="O2180" i="7"/>
  <c r="O2179" i="7"/>
  <c r="O2178" i="7"/>
  <c r="O2177" i="7"/>
  <c r="O2176" i="7"/>
  <c r="O2175" i="7"/>
  <c r="O2174" i="7"/>
  <c r="O2173" i="7"/>
  <c r="O2172" i="7"/>
  <c r="O2171" i="7"/>
  <c r="O2170" i="7"/>
  <c r="O2169" i="7"/>
  <c r="O2168" i="7"/>
  <c r="O2167" i="7"/>
  <c r="O2166" i="7"/>
  <c r="O2165" i="7"/>
  <c r="O2164" i="7"/>
  <c r="O2163" i="7"/>
  <c r="O2162" i="7"/>
  <c r="O2161" i="7"/>
  <c r="O2160" i="7"/>
  <c r="O2159" i="7"/>
  <c r="O2158" i="7"/>
  <c r="O2157" i="7"/>
  <c r="O2156" i="7"/>
  <c r="O2155" i="7"/>
  <c r="O2154" i="7"/>
  <c r="O2153" i="7"/>
  <c r="O2152" i="7"/>
  <c r="O2151" i="7"/>
  <c r="O2150" i="7"/>
  <c r="O2149" i="7"/>
  <c r="O2148" i="7"/>
  <c r="O2147" i="7"/>
  <c r="O2146" i="7"/>
  <c r="O2145" i="7"/>
  <c r="O2144" i="7"/>
  <c r="O2143" i="7"/>
  <c r="O2142" i="7"/>
  <c r="O2141" i="7"/>
  <c r="O2140" i="7"/>
  <c r="O2139" i="7"/>
  <c r="O2138" i="7"/>
  <c r="O2137" i="7"/>
  <c r="O2136" i="7"/>
  <c r="O2135" i="7"/>
  <c r="O2134" i="7"/>
  <c r="O2133" i="7"/>
  <c r="O2132" i="7"/>
  <c r="O2131" i="7"/>
  <c r="O2130" i="7"/>
  <c r="O2129" i="7"/>
  <c r="O2128" i="7"/>
  <c r="O2127" i="7"/>
  <c r="O2126" i="7"/>
  <c r="O2125" i="7"/>
  <c r="O2124" i="7"/>
  <c r="O2123" i="7"/>
  <c r="O2122" i="7"/>
  <c r="O2121" i="7"/>
  <c r="O2120" i="7"/>
  <c r="O2119" i="7"/>
  <c r="O2118" i="7"/>
  <c r="O2117" i="7"/>
  <c r="O2116" i="7"/>
  <c r="O2115" i="7"/>
  <c r="O2114" i="7"/>
  <c r="O2113" i="7"/>
  <c r="O2112" i="7"/>
  <c r="O2111" i="7"/>
  <c r="O2110" i="7"/>
  <c r="O2109" i="7"/>
  <c r="O2108" i="7"/>
  <c r="O2107" i="7"/>
  <c r="O2106" i="7"/>
  <c r="O2105" i="7"/>
  <c r="O2104" i="7"/>
  <c r="O2103" i="7"/>
  <c r="O2102" i="7"/>
  <c r="O2101" i="7"/>
  <c r="O2100" i="7"/>
  <c r="O2099" i="7"/>
  <c r="O2098" i="7"/>
  <c r="O2097" i="7"/>
  <c r="O2096" i="7"/>
  <c r="O2095" i="7"/>
  <c r="O2094" i="7"/>
  <c r="O2093" i="7"/>
  <c r="O2092" i="7"/>
  <c r="O2091" i="7"/>
  <c r="O2090" i="7"/>
  <c r="O2089" i="7"/>
  <c r="O2088" i="7"/>
  <c r="O2087" i="7"/>
  <c r="O2086" i="7"/>
  <c r="O2085" i="7"/>
  <c r="O2084" i="7"/>
  <c r="O2083" i="7"/>
  <c r="O2082" i="7"/>
  <c r="O2081" i="7"/>
  <c r="O2080" i="7"/>
  <c r="O2079" i="7"/>
  <c r="O2078" i="7"/>
  <c r="O2077" i="7"/>
  <c r="O2076" i="7"/>
  <c r="O2075" i="7"/>
  <c r="O2074" i="7"/>
  <c r="O2073" i="7"/>
  <c r="O2072" i="7"/>
  <c r="O2071" i="7"/>
  <c r="O2070" i="7"/>
  <c r="O2069" i="7"/>
  <c r="O2068" i="7"/>
  <c r="O2067" i="7"/>
  <c r="O2066" i="7"/>
  <c r="O2065" i="7"/>
  <c r="O2064" i="7"/>
  <c r="O2063" i="7"/>
  <c r="O2062" i="7"/>
  <c r="O2061" i="7"/>
  <c r="O2060" i="7"/>
  <c r="O2059" i="7"/>
  <c r="O2058" i="7"/>
  <c r="O2057" i="7"/>
  <c r="O2056" i="7"/>
  <c r="O2055" i="7"/>
  <c r="O2054" i="7"/>
  <c r="O2053" i="7"/>
  <c r="O2052" i="7"/>
  <c r="O2051" i="7"/>
  <c r="O2050" i="7"/>
  <c r="O2049" i="7"/>
  <c r="O2048" i="7"/>
  <c r="O2047" i="7"/>
  <c r="O2046" i="7"/>
  <c r="O2045" i="7"/>
  <c r="O2044" i="7"/>
  <c r="O2043" i="7"/>
  <c r="O2042" i="7"/>
  <c r="O2041" i="7"/>
  <c r="O2040" i="7"/>
  <c r="O2039" i="7"/>
  <c r="O2038" i="7"/>
  <c r="O2037" i="7"/>
  <c r="O2036" i="7"/>
  <c r="O2035" i="7"/>
  <c r="O2034" i="7"/>
  <c r="O2033" i="7"/>
  <c r="O2032" i="7"/>
  <c r="O2031" i="7"/>
  <c r="O2030" i="7"/>
  <c r="O2029" i="7"/>
  <c r="O2028" i="7"/>
  <c r="O2027" i="7"/>
  <c r="O2026" i="7"/>
  <c r="O2025" i="7"/>
  <c r="O2024" i="7"/>
  <c r="O2023" i="7"/>
  <c r="O2022" i="7"/>
  <c r="O2021" i="7"/>
  <c r="O2020" i="7"/>
  <c r="O2019" i="7"/>
  <c r="O2018" i="7"/>
  <c r="O2017" i="7"/>
  <c r="O2016" i="7"/>
  <c r="O2015" i="7"/>
  <c r="O2014" i="7"/>
  <c r="O2013" i="7"/>
  <c r="O2012" i="7"/>
  <c r="O2011" i="7"/>
  <c r="O2010" i="7"/>
  <c r="O2009" i="7"/>
  <c r="O2008" i="7"/>
  <c r="O2007" i="7"/>
  <c r="O2006" i="7"/>
  <c r="O2005" i="7"/>
  <c r="O2004" i="7"/>
  <c r="O2003" i="7"/>
  <c r="O2002" i="7"/>
  <c r="O2001" i="7"/>
  <c r="O2000" i="7"/>
  <c r="O1999" i="7"/>
  <c r="O1998" i="7"/>
  <c r="O1997" i="7"/>
  <c r="O1996" i="7"/>
  <c r="O1995" i="7"/>
  <c r="O1994" i="7"/>
  <c r="O1993" i="7"/>
  <c r="O1992" i="7"/>
  <c r="O1991" i="7"/>
  <c r="O1990" i="7"/>
  <c r="O1989" i="7"/>
  <c r="O1988" i="7"/>
  <c r="O1987" i="7"/>
  <c r="O1986" i="7"/>
  <c r="O1985" i="7"/>
  <c r="O1984" i="7"/>
  <c r="O1983" i="7"/>
  <c r="O1982" i="7"/>
  <c r="O1981" i="7"/>
  <c r="O1980" i="7"/>
  <c r="O1979" i="7"/>
  <c r="O1978" i="7"/>
  <c r="O1977" i="7"/>
  <c r="O1976" i="7"/>
  <c r="O1975" i="7"/>
  <c r="O1974" i="7"/>
  <c r="O1973" i="7"/>
  <c r="O1972" i="7"/>
  <c r="O1971" i="7"/>
  <c r="O1970" i="7"/>
  <c r="O1969" i="7"/>
  <c r="O1968" i="7"/>
  <c r="O1967" i="7"/>
  <c r="O1966" i="7"/>
  <c r="O1965" i="7"/>
  <c r="O1964" i="7"/>
  <c r="O1963" i="7"/>
  <c r="O1962" i="7"/>
  <c r="O1961" i="7"/>
  <c r="O1960" i="7"/>
  <c r="O1959" i="7"/>
  <c r="O1958" i="7"/>
  <c r="O1957" i="7"/>
  <c r="O1956" i="7"/>
  <c r="O1955" i="7"/>
  <c r="O1954" i="7"/>
  <c r="O1953" i="7"/>
  <c r="O1952" i="7"/>
  <c r="O1951" i="7"/>
  <c r="O1950" i="7"/>
  <c r="O1949" i="7"/>
  <c r="O1948" i="7"/>
  <c r="O1947" i="7"/>
  <c r="O1946" i="7"/>
  <c r="O1945" i="7"/>
  <c r="O1944" i="7"/>
  <c r="O1943" i="7"/>
  <c r="O1942" i="7"/>
  <c r="O1941" i="7"/>
  <c r="O1940" i="7"/>
  <c r="O1939" i="7"/>
  <c r="O1938" i="7"/>
  <c r="O1937" i="7"/>
  <c r="O1936" i="7"/>
  <c r="O1935" i="7"/>
  <c r="O1934" i="7"/>
  <c r="O1933" i="7"/>
  <c r="O1932" i="7"/>
  <c r="O1931" i="7"/>
  <c r="O1930" i="7"/>
  <c r="O1929" i="7"/>
  <c r="O1928" i="7"/>
  <c r="O1927" i="7"/>
  <c r="O1926" i="7"/>
  <c r="O1925" i="7"/>
  <c r="O1924" i="7"/>
  <c r="O1923" i="7"/>
  <c r="O1922" i="7"/>
  <c r="O1921" i="7"/>
  <c r="O1920" i="7"/>
  <c r="O1919" i="7"/>
  <c r="O1918" i="7"/>
  <c r="O1917" i="7"/>
  <c r="O1916" i="7"/>
  <c r="O1915" i="7"/>
  <c r="O1914" i="7"/>
  <c r="O1913" i="7"/>
  <c r="O1912" i="7"/>
  <c r="O1911" i="7"/>
  <c r="O1910" i="7"/>
  <c r="O1909" i="7"/>
  <c r="O1908" i="7"/>
  <c r="O1907" i="7"/>
  <c r="O1906" i="7"/>
  <c r="O1905" i="7"/>
  <c r="O1904" i="7"/>
  <c r="O1903" i="7"/>
  <c r="O1902" i="7"/>
  <c r="O1901" i="7"/>
  <c r="O1900" i="7"/>
  <c r="O1899" i="7"/>
  <c r="O1898" i="7"/>
  <c r="O1897" i="7"/>
  <c r="O1896" i="7"/>
  <c r="O1895" i="7"/>
  <c r="O1894" i="7"/>
  <c r="O1893" i="7"/>
  <c r="O1892" i="7"/>
  <c r="O1891" i="7"/>
  <c r="O1890" i="7"/>
  <c r="O1889" i="7"/>
  <c r="O1888" i="7"/>
  <c r="O1887" i="7"/>
  <c r="O1886" i="7"/>
  <c r="O1885" i="7"/>
  <c r="O1884" i="7"/>
  <c r="O1883" i="7"/>
  <c r="O1882" i="7"/>
  <c r="O1881" i="7"/>
  <c r="O1880" i="7"/>
  <c r="O1879" i="7"/>
  <c r="O1878" i="7"/>
  <c r="O1877" i="7"/>
  <c r="O1876" i="7"/>
  <c r="O1875" i="7"/>
  <c r="O1874" i="7"/>
  <c r="O1873" i="7"/>
  <c r="O1872" i="7"/>
  <c r="O1871" i="7"/>
  <c r="O1870" i="7"/>
  <c r="O1869" i="7"/>
  <c r="O1868" i="7"/>
  <c r="O1867" i="7"/>
  <c r="O1866" i="7"/>
  <c r="O1865" i="7"/>
  <c r="O1864" i="7"/>
  <c r="O1863" i="7"/>
  <c r="O1862" i="7"/>
  <c r="O1861" i="7"/>
  <c r="O1860" i="7"/>
  <c r="O1859" i="7"/>
  <c r="O1858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91" i="7"/>
  <c r="O1790" i="7"/>
  <c r="O1789" i="7"/>
  <c r="O1788" i="7"/>
  <c r="O1787" i="7"/>
  <c r="O1786" i="7"/>
  <c r="O1785" i="7"/>
  <c r="O1784" i="7"/>
  <c r="O1783" i="7"/>
  <c r="O1782" i="7"/>
  <c r="O1781" i="7"/>
  <c r="O1780" i="7"/>
  <c r="O1779" i="7"/>
  <c r="O1778" i="7"/>
  <c r="O1777" i="7"/>
  <c r="O1776" i="7"/>
  <c r="O1775" i="7"/>
  <c r="O1774" i="7"/>
  <c r="O1773" i="7"/>
  <c r="O1772" i="7"/>
  <c r="O1771" i="7"/>
  <c r="O1770" i="7"/>
  <c r="O1769" i="7"/>
  <c r="O1768" i="7"/>
  <c r="O1767" i="7"/>
  <c r="O1766" i="7"/>
  <c r="O1765" i="7"/>
  <c r="O1764" i="7"/>
  <c r="O1763" i="7"/>
  <c r="O1762" i="7"/>
  <c r="O1761" i="7"/>
  <c r="O1760" i="7"/>
  <c r="O1759" i="7"/>
  <c r="O1758" i="7"/>
  <c r="O1757" i="7"/>
  <c r="O1756" i="7"/>
  <c r="O1755" i="7"/>
  <c r="O1754" i="7"/>
  <c r="O1753" i="7"/>
  <c r="O1752" i="7"/>
  <c r="O1751" i="7"/>
  <c r="O1750" i="7"/>
  <c r="O1749" i="7"/>
  <c r="O1748" i="7"/>
  <c r="O1747" i="7"/>
  <c r="O1746" i="7"/>
  <c r="O1745" i="7"/>
  <c r="O1744" i="7"/>
  <c r="O1743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O1730" i="7"/>
  <c r="O1729" i="7"/>
  <c r="O1728" i="7"/>
  <c r="O1727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O1713" i="7"/>
  <c r="O1712" i="7"/>
  <c r="O1711" i="7"/>
  <c r="O1710" i="7"/>
  <c r="O1709" i="7"/>
  <c r="O1708" i="7"/>
  <c r="O1707" i="7"/>
  <c r="O1706" i="7"/>
  <c r="O1705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8" i="7"/>
  <c r="O1667" i="7"/>
  <c r="O1666" i="7"/>
  <c r="O1665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47" i="7"/>
  <c r="O1646" i="7"/>
  <c r="O1645" i="7"/>
  <c r="O1644" i="7"/>
  <c r="O1643" i="7"/>
  <c r="O1642" i="7"/>
  <c r="O1641" i="7"/>
  <c r="O1640" i="7"/>
  <c r="O1639" i="7"/>
  <c r="O1638" i="7"/>
  <c r="O1637" i="7"/>
  <c r="O1636" i="7"/>
  <c r="O1635" i="7"/>
  <c r="O1634" i="7"/>
  <c r="O1633" i="7"/>
  <c r="O1632" i="7"/>
  <c r="O1631" i="7"/>
  <c r="O1630" i="7"/>
  <c r="O1629" i="7"/>
  <c r="O1628" i="7"/>
  <c r="O1627" i="7"/>
  <c r="O1626" i="7"/>
  <c r="O1625" i="7"/>
  <c r="O1624" i="7"/>
  <c r="O1623" i="7"/>
  <c r="O1622" i="7"/>
  <c r="O1621" i="7"/>
  <c r="O1620" i="7"/>
  <c r="O1619" i="7"/>
  <c r="O1618" i="7"/>
  <c r="O1617" i="7"/>
  <c r="O1616" i="7"/>
  <c r="O1615" i="7"/>
  <c r="O1614" i="7"/>
  <c r="O1613" i="7"/>
  <c r="O1612" i="7"/>
  <c r="O1611" i="7"/>
  <c r="O1610" i="7"/>
  <c r="O1609" i="7"/>
  <c r="O1608" i="7"/>
  <c r="O1607" i="7"/>
  <c r="O1606" i="7"/>
  <c r="O1605" i="7"/>
  <c r="O1604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3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9" i="7"/>
  <c r="O1528" i="7"/>
  <c r="O1527" i="7"/>
  <c r="O1526" i="7"/>
  <c r="O1525" i="7"/>
  <c r="O1524" i="7"/>
  <c r="O1523" i="7"/>
  <c r="O1522" i="7"/>
  <c r="O1521" i="7"/>
  <c r="O1520" i="7"/>
  <c r="O1519" i="7"/>
  <c r="O1518" i="7"/>
  <c r="O1517" i="7"/>
  <c r="O1516" i="7"/>
  <c r="O1515" i="7"/>
  <c r="O1514" i="7"/>
  <c r="O1513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500" i="7"/>
  <c r="O1499" i="7"/>
  <c r="O1498" i="7"/>
  <c r="O1497" i="7"/>
  <c r="O1496" i="7"/>
  <c r="O1495" i="7"/>
  <c r="O1494" i="7"/>
  <c r="O1493" i="7"/>
  <c r="O1492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464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9" i="7"/>
  <c r="O1428" i="7"/>
  <c r="O1427" i="7"/>
  <c r="O1426" i="7"/>
  <c r="O1425" i="7"/>
  <c r="O1424" i="7"/>
  <c r="O1423" i="7"/>
  <c r="O1422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O1276" i="7"/>
  <c r="O1275" i="7"/>
  <c r="O1274" i="7"/>
  <c r="O1273" i="7"/>
  <c r="O1272" i="7"/>
  <c r="O1271" i="7"/>
  <c r="O1270" i="7"/>
  <c r="O1269" i="7"/>
  <c r="O1268" i="7"/>
  <c r="O1267" i="7"/>
  <c r="O1266" i="7"/>
  <c r="O1265" i="7"/>
  <c r="O1264" i="7"/>
  <c r="O1263" i="7"/>
  <c r="O1262" i="7"/>
  <c r="O1261" i="7"/>
  <c r="O1260" i="7"/>
  <c r="O1259" i="7"/>
  <c r="O1258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70" i="7"/>
  <c r="O1169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6" i="7"/>
  <c r="O1125" i="7"/>
  <c r="O1124" i="7"/>
  <c r="O1123" i="7"/>
  <c r="O1122" i="7"/>
  <c r="O1121" i="7"/>
  <c r="O1120" i="7"/>
  <c r="O1119" i="7"/>
  <c r="O1118" i="7"/>
  <c r="O1117" i="7"/>
  <c r="O1116" i="7"/>
  <c r="O1115" i="7"/>
  <c r="O1114" i="7"/>
  <c r="O1113" i="7"/>
  <c r="O1112" i="7"/>
  <c r="O1111" i="7"/>
  <c r="O1110" i="7"/>
  <c r="O1109" i="7"/>
  <c r="O1108" i="7"/>
  <c r="O1107" i="7"/>
  <c r="O1106" i="7"/>
  <c r="O1105" i="7"/>
  <c r="O1104" i="7"/>
  <c r="O1103" i="7"/>
  <c r="O1102" i="7"/>
  <c r="O1101" i="7"/>
  <c r="O1100" i="7"/>
  <c r="O1099" i="7"/>
  <c r="O1098" i="7"/>
  <c r="O1097" i="7"/>
  <c r="O1096" i="7"/>
  <c r="O1095" i="7"/>
  <c r="O1094" i="7"/>
  <c r="O1093" i="7"/>
  <c r="O1092" i="7"/>
  <c r="O1091" i="7"/>
  <c r="O1090" i="7"/>
  <c r="O1089" i="7"/>
  <c r="O1088" i="7"/>
  <c r="O1087" i="7"/>
  <c r="O1086" i="7"/>
  <c r="O1085" i="7"/>
  <c r="O1084" i="7"/>
  <c r="O1083" i="7"/>
  <c r="O1082" i="7"/>
  <c r="O1081" i="7"/>
  <c r="O1080" i="7"/>
  <c r="O1079" i="7"/>
  <c r="O1078" i="7"/>
  <c r="O1077" i="7"/>
  <c r="O1076" i="7"/>
  <c r="O1075" i="7"/>
  <c r="O1074" i="7"/>
  <c r="O1073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O1060" i="7"/>
  <c r="O1059" i="7"/>
  <c r="O1058" i="7"/>
  <c r="O1057" i="7"/>
  <c r="O1056" i="7"/>
  <c r="O1055" i="7"/>
  <c r="O1054" i="7"/>
  <c r="O1053" i="7"/>
  <c r="O1052" i="7"/>
  <c r="O1051" i="7"/>
  <c r="O1050" i="7"/>
  <c r="O1049" i="7"/>
  <c r="O1048" i="7"/>
  <c r="O1047" i="7"/>
  <c r="O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5" i="7"/>
  <c r="O1024" i="7"/>
  <c r="O1023" i="7"/>
  <c r="O1022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O1009" i="7"/>
  <c r="O1008" i="7"/>
  <c r="O1007" i="7"/>
  <c r="O1006" i="7"/>
  <c r="O1005" i="7"/>
  <c r="O1004" i="7"/>
  <c r="O1003" i="7"/>
  <c r="O1002" i="7"/>
  <c r="O1001" i="7"/>
  <c r="O1000" i="7"/>
  <c r="O999" i="7"/>
  <c r="O998" i="7"/>
  <c r="O997" i="7"/>
  <c r="O996" i="7"/>
  <c r="O995" i="7"/>
  <c r="O994" i="7"/>
  <c r="O993" i="7"/>
  <c r="O992" i="7"/>
  <c r="O991" i="7"/>
  <c r="O990" i="7"/>
  <c r="O989" i="7"/>
  <c r="O988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9" i="7"/>
  <c r="O958" i="7"/>
  <c r="O957" i="7"/>
  <c r="O956" i="7"/>
  <c r="O955" i="7"/>
  <c r="O954" i="7"/>
  <c r="O953" i="7"/>
  <c r="O952" i="7"/>
  <c r="O951" i="7"/>
  <c r="O950" i="7"/>
  <c r="O949" i="7"/>
  <c r="O948" i="7"/>
  <c r="O947" i="7"/>
  <c r="O946" i="7"/>
  <c r="O945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2" i="7"/>
  <c r="O931" i="7"/>
  <c r="O930" i="7"/>
  <c r="O929" i="7"/>
  <c r="O928" i="7"/>
  <c r="O927" i="7"/>
  <c r="O926" i="7"/>
  <c r="O925" i="7"/>
  <c r="O924" i="7"/>
  <c r="O923" i="7"/>
  <c r="O922" i="7"/>
  <c r="O921" i="7"/>
  <c r="O920" i="7"/>
  <c r="O919" i="7"/>
  <c r="O918" i="7"/>
  <c r="O917" i="7"/>
  <c r="O916" i="7"/>
  <c r="O915" i="7"/>
  <c r="O914" i="7"/>
  <c r="O913" i="7"/>
  <c r="O912" i="7"/>
  <c r="O911" i="7"/>
  <c r="O910" i="7"/>
  <c r="O909" i="7"/>
  <c r="O908" i="7"/>
  <c r="O907" i="7"/>
  <c r="O906" i="7"/>
  <c r="O905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2" i="7"/>
  <c r="O891" i="7"/>
  <c r="O890" i="7"/>
  <c r="O889" i="7"/>
  <c r="O888" i="7"/>
  <c r="O887" i="7"/>
  <c r="O886" i="7"/>
  <c r="O885" i="7"/>
  <c r="O884" i="7"/>
  <c r="O883" i="7"/>
  <c r="O882" i="7"/>
  <c r="O881" i="7"/>
  <c r="O880" i="7"/>
  <c r="O879" i="7"/>
  <c r="O878" i="7"/>
  <c r="O877" i="7"/>
  <c r="O876" i="7"/>
  <c r="O875" i="7"/>
  <c r="O874" i="7"/>
  <c r="O873" i="7"/>
  <c r="O872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5" i="7"/>
  <c r="O854" i="7"/>
  <c r="O853" i="7"/>
  <c r="O852" i="7"/>
  <c r="O851" i="7"/>
  <c r="O850" i="7"/>
  <c r="O849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4" i="7"/>
  <c r="O673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D4" i="8"/>
  <c r="E55" i="15"/>
  <c r="B4" i="8"/>
  <c r="B55" i="15"/>
  <c r="G71" i="6"/>
  <c r="G72" i="6"/>
  <c r="G73" i="6"/>
  <c r="G74" i="6"/>
  <c r="G78" i="6"/>
  <c r="G77" i="6"/>
  <c r="G76" i="6"/>
  <c r="G75" i="6"/>
  <c r="B46" i="15"/>
  <c r="F71" i="6"/>
  <c r="F72" i="6"/>
  <c r="F73" i="6"/>
  <c r="F74" i="6"/>
  <c r="F78" i="6"/>
  <c r="F77" i="6"/>
  <c r="F76" i="6"/>
  <c r="F75" i="6"/>
  <c r="B44" i="15"/>
  <c r="I2" i="5"/>
  <c r="S2" i="5"/>
  <c r="I4" i="5"/>
  <c r="S4" i="5"/>
  <c r="I5" i="5"/>
  <c r="S5" i="5"/>
  <c r="I6" i="5"/>
  <c r="S6" i="5"/>
  <c r="I5001" i="5"/>
  <c r="S5001" i="5"/>
  <c r="I5000" i="5"/>
  <c r="S5000" i="5"/>
  <c r="I4999" i="5"/>
  <c r="S4999" i="5"/>
  <c r="I4998" i="5"/>
  <c r="S4998" i="5"/>
  <c r="I4997" i="5"/>
  <c r="S4997" i="5"/>
  <c r="I4996" i="5"/>
  <c r="S4996" i="5"/>
  <c r="I4995" i="5"/>
  <c r="S4995" i="5"/>
  <c r="I4994" i="5"/>
  <c r="S4994" i="5"/>
  <c r="I4993" i="5"/>
  <c r="S4993" i="5"/>
  <c r="I4992" i="5"/>
  <c r="S4992" i="5"/>
  <c r="I4991" i="5"/>
  <c r="S4991" i="5"/>
  <c r="I4990" i="5"/>
  <c r="S4990" i="5"/>
  <c r="I4989" i="5"/>
  <c r="S4989" i="5"/>
  <c r="I4988" i="5"/>
  <c r="S4988" i="5"/>
  <c r="I4987" i="5"/>
  <c r="S4987" i="5"/>
  <c r="I4986" i="5"/>
  <c r="S4986" i="5"/>
  <c r="I4985" i="5"/>
  <c r="S4985" i="5"/>
  <c r="I4984" i="5"/>
  <c r="S4984" i="5"/>
  <c r="I4983" i="5"/>
  <c r="S4983" i="5"/>
  <c r="I4982" i="5"/>
  <c r="S4982" i="5"/>
  <c r="I4981" i="5"/>
  <c r="S4981" i="5"/>
  <c r="I4980" i="5"/>
  <c r="S4980" i="5"/>
  <c r="I4979" i="5"/>
  <c r="S4979" i="5"/>
  <c r="I4978" i="5"/>
  <c r="S4978" i="5"/>
  <c r="I4977" i="5"/>
  <c r="S4977" i="5"/>
  <c r="I4976" i="5"/>
  <c r="S4976" i="5"/>
  <c r="I4975" i="5"/>
  <c r="S4975" i="5"/>
  <c r="I4974" i="5"/>
  <c r="S4974" i="5"/>
  <c r="I4973" i="5"/>
  <c r="S4973" i="5"/>
  <c r="I4972" i="5"/>
  <c r="S4972" i="5"/>
  <c r="I4971" i="5"/>
  <c r="S4971" i="5"/>
  <c r="I4970" i="5"/>
  <c r="S4970" i="5"/>
  <c r="I4969" i="5"/>
  <c r="S4969" i="5"/>
  <c r="I4968" i="5"/>
  <c r="S4968" i="5"/>
  <c r="I4967" i="5"/>
  <c r="S4967" i="5"/>
  <c r="I4966" i="5"/>
  <c r="S4966" i="5"/>
  <c r="I4965" i="5"/>
  <c r="S4965" i="5"/>
  <c r="I4964" i="5"/>
  <c r="S4964" i="5"/>
  <c r="I4963" i="5"/>
  <c r="S4963" i="5"/>
  <c r="I4962" i="5"/>
  <c r="S4962" i="5"/>
  <c r="I4961" i="5"/>
  <c r="S4961" i="5"/>
  <c r="I4960" i="5"/>
  <c r="S4960" i="5"/>
  <c r="I4959" i="5"/>
  <c r="S4959" i="5"/>
  <c r="I4958" i="5"/>
  <c r="S4958" i="5"/>
  <c r="I4957" i="5"/>
  <c r="S4957" i="5"/>
  <c r="I4956" i="5"/>
  <c r="S4956" i="5"/>
  <c r="I4955" i="5"/>
  <c r="S4955" i="5"/>
  <c r="I4954" i="5"/>
  <c r="S4954" i="5"/>
  <c r="I4953" i="5"/>
  <c r="S4953" i="5"/>
  <c r="I4952" i="5"/>
  <c r="S4952" i="5"/>
  <c r="I4951" i="5"/>
  <c r="S4951" i="5"/>
  <c r="I4950" i="5"/>
  <c r="S4950" i="5"/>
  <c r="I4949" i="5"/>
  <c r="S4949" i="5"/>
  <c r="I4948" i="5"/>
  <c r="S4948" i="5"/>
  <c r="I4947" i="5"/>
  <c r="S4947" i="5"/>
  <c r="I4946" i="5"/>
  <c r="S4946" i="5"/>
  <c r="I4945" i="5"/>
  <c r="S4945" i="5"/>
  <c r="I4944" i="5"/>
  <c r="S4944" i="5"/>
  <c r="I4943" i="5"/>
  <c r="S4943" i="5"/>
  <c r="I4942" i="5"/>
  <c r="S4942" i="5"/>
  <c r="I4941" i="5"/>
  <c r="S4941" i="5"/>
  <c r="I4940" i="5"/>
  <c r="S4940" i="5"/>
  <c r="I4939" i="5"/>
  <c r="S4939" i="5"/>
  <c r="I4938" i="5"/>
  <c r="S4938" i="5"/>
  <c r="I4937" i="5"/>
  <c r="S4937" i="5"/>
  <c r="I4936" i="5"/>
  <c r="S4936" i="5"/>
  <c r="I4935" i="5"/>
  <c r="S4935" i="5"/>
  <c r="I4934" i="5"/>
  <c r="S4934" i="5"/>
  <c r="I4933" i="5"/>
  <c r="S4933" i="5"/>
  <c r="I4932" i="5"/>
  <c r="S4932" i="5"/>
  <c r="I4931" i="5"/>
  <c r="S4931" i="5"/>
  <c r="I4930" i="5"/>
  <c r="S4930" i="5"/>
  <c r="I4929" i="5"/>
  <c r="S4929" i="5"/>
  <c r="I4928" i="5"/>
  <c r="S4928" i="5"/>
  <c r="I4927" i="5"/>
  <c r="S4927" i="5"/>
  <c r="I4926" i="5"/>
  <c r="S4926" i="5"/>
  <c r="I4925" i="5"/>
  <c r="S4925" i="5"/>
  <c r="I4924" i="5"/>
  <c r="S4924" i="5"/>
  <c r="I4923" i="5"/>
  <c r="S4923" i="5"/>
  <c r="I4922" i="5"/>
  <c r="S4922" i="5"/>
  <c r="I4921" i="5"/>
  <c r="S4921" i="5"/>
  <c r="I4920" i="5"/>
  <c r="S4920" i="5"/>
  <c r="I4919" i="5"/>
  <c r="S4919" i="5"/>
  <c r="I4918" i="5"/>
  <c r="S4918" i="5"/>
  <c r="I4917" i="5"/>
  <c r="S4917" i="5"/>
  <c r="I4916" i="5"/>
  <c r="S4916" i="5"/>
  <c r="I4915" i="5"/>
  <c r="S4915" i="5"/>
  <c r="I4914" i="5"/>
  <c r="S4914" i="5"/>
  <c r="I4913" i="5"/>
  <c r="S4913" i="5"/>
  <c r="I4912" i="5"/>
  <c r="S4912" i="5"/>
  <c r="I4911" i="5"/>
  <c r="S4911" i="5"/>
  <c r="I4910" i="5"/>
  <c r="S4910" i="5"/>
  <c r="I4909" i="5"/>
  <c r="S4909" i="5"/>
  <c r="I4908" i="5"/>
  <c r="S4908" i="5"/>
  <c r="I4907" i="5"/>
  <c r="S4907" i="5"/>
  <c r="I4906" i="5"/>
  <c r="S4906" i="5"/>
  <c r="I4905" i="5"/>
  <c r="S4905" i="5"/>
  <c r="I4904" i="5"/>
  <c r="S4904" i="5"/>
  <c r="I4903" i="5"/>
  <c r="S4903" i="5"/>
  <c r="I4902" i="5"/>
  <c r="S4902" i="5"/>
  <c r="I4901" i="5"/>
  <c r="S4901" i="5"/>
  <c r="I4900" i="5"/>
  <c r="S4900" i="5"/>
  <c r="I4899" i="5"/>
  <c r="S4899" i="5"/>
  <c r="I4898" i="5"/>
  <c r="S4898" i="5"/>
  <c r="I4897" i="5"/>
  <c r="S4897" i="5"/>
  <c r="I4896" i="5"/>
  <c r="S4896" i="5"/>
  <c r="I4895" i="5"/>
  <c r="S4895" i="5"/>
  <c r="I4894" i="5"/>
  <c r="S4894" i="5"/>
  <c r="I4893" i="5"/>
  <c r="S4893" i="5"/>
  <c r="I4892" i="5"/>
  <c r="S4892" i="5"/>
  <c r="I4891" i="5"/>
  <c r="S4891" i="5"/>
  <c r="I4890" i="5"/>
  <c r="S4890" i="5"/>
  <c r="I4889" i="5"/>
  <c r="S4889" i="5"/>
  <c r="I4888" i="5"/>
  <c r="S4888" i="5"/>
  <c r="I4887" i="5"/>
  <c r="S4887" i="5"/>
  <c r="I4886" i="5"/>
  <c r="S4886" i="5"/>
  <c r="I4885" i="5"/>
  <c r="S4885" i="5"/>
  <c r="I4884" i="5"/>
  <c r="S4884" i="5"/>
  <c r="I4883" i="5"/>
  <c r="S4883" i="5"/>
  <c r="I4882" i="5"/>
  <c r="S4882" i="5"/>
  <c r="I4881" i="5"/>
  <c r="S4881" i="5"/>
  <c r="I4880" i="5"/>
  <c r="S4880" i="5"/>
  <c r="I4879" i="5"/>
  <c r="S4879" i="5"/>
  <c r="I4878" i="5"/>
  <c r="S4878" i="5"/>
  <c r="I4877" i="5"/>
  <c r="S4877" i="5"/>
  <c r="I4876" i="5"/>
  <c r="S4876" i="5"/>
  <c r="I4875" i="5"/>
  <c r="S4875" i="5"/>
  <c r="I4874" i="5"/>
  <c r="S4874" i="5"/>
  <c r="I4873" i="5"/>
  <c r="S4873" i="5"/>
  <c r="I4872" i="5"/>
  <c r="S4872" i="5"/>
  <c r="I4871" i="5"/>
  <c r="S4871" i="5"/>
  <c r="I4870" i="5"/>
  <c r="S4870" i="5"/>
  <c r="I4869" i="5"/>
  <c r="S4869" i="5"/>
  <c r="I4868" i="5"/>
  <c r="S4868" i="5"/>
  <c r="I4867" i="5"/>
  <c r="S4867" i="5"/>
  <c r="I4866" i="5"/>
  <c r="S4866" i="5"/>
  <c r="I4865" i="5"/>
  <c r="S4865" i="5"/>
  <c r="I4864" i="5"/>
  <c r="S4864" i="5"/>
  <c r="I4863" i="5"/>
  <c r="S4863" i="5"/>
  <c r="I4862" i="5"/>
  <c r="S4862" i="5"/>
  <c r="I4861" i="5"/>
  <c r="S4861" i="5"/>
  <c r="I4860" i="5"/>
  <c r="S4860" i="5"/>
  <c r="I4859" i="5"/>
  <c r="S4859" i="5"/>
  <c r="I4858" i="5"/>
  <c r="S4858" i="5"/>
  <c r="I4857" i="5"/>
  <c r="S4857" i="5"/>
  <c r="I4856" i="5"/>
  <c r="S4856" i="5"/>
  <c r="I4855" i="5"/>
  <c r="S4855" i="5"/>
  <c r="I4854" i="5"/>
  <c r="S4854" i="5"/>
  <c r="I4853" i="5"/>
  <c r="S4853" i="5"/>
  <c r="I4852" i="5"/>
  <c r="S4852" i="5"/>
  <c r="I4851" i="5"/>
  <c r="S4851" i="5"/>
  <c r="I4850" i="5"/>
  <c r="S4850" i="5"/>
  <c r="I4849" i="5"/>
  <c r="S4849" i="5"/>
  <c r="I4848" i="5"/>
  <c r="S4848" i="5"/>
  <c r="I4847" i="5"/>
  <c r="S4847" i="5"/>
  <c r="I4846" i="5"/>
  <c r="S4846" i="5"/>
  <c r="I4845" i="5"/>
  <c r="S4845" i="5"/>
  <c r="I4844" i="5"/>
  <c r="S4844" i="5"/>
  <c r="I4843" i="5"/>
  <c r="S4843" i="5"/>
  <c r="I4842" i="5"/>
  <c r="S4842" i="5"/>
  <c r="I4841" i="5"/>
  <c r="S4841" i="5"/>
  <c r="I4840" i="5"/>
  <c r="S4840" i="5"/>
  <c r="I4839" i="5"/>
  <c r="S4839" i="5"/>
  <c r="I4838" i="5"/>
  <c r="S4838" i="5"/>
  <c r="I4837" i="5"/>
  <c r="S4837" i="5"/>
  <c r="I4836" i="5"/>
  <c r="S4836" i="5"/>
  <c r="I4835" i="5"/>
  <c r="S4835" i="5"/>
  <c r="I4834" i="5"/>
  <c r="S4834" i="5"/>
  <c r="I4833" i="5"/>
  <c r="S4833" i="5"/>
  <c r="I4832" i="5"/>
  <c r="S4832" i="5"/>
  <c r="I4831" i="5"/>
  <c r="S4831" i="5"/>
  <c r="I4830" i="5"/>
  <c r="S4830" i="5"/>
  <c r="I4829" i="5"/>
  <c r="S4829" i="5"/>
  <c r="I4828" i="5"/>
  <c r="S4828" i="5"/>
  <c r="I4827" i="5"/>
  <c r="S4827" i="5"/>
  <c r="I4826" i="5"/>
  <c r="S4826" i="5"/>
  <c r="I4825" i="5"/>
  <c r="S4825" i="5"/>
  <c r="I4824" i="5"/>
  <c r="S4824" i="5"/>
  <c r="I4823" i="5"/>
  <c r="S4823" i="5"/>
  <c r="I4822" i="5"/>
  <c r="S4822" i="5"/>
  <c r="I4821" i="5"/>
  <c r="S4821" i="5"/>
  <c r="I4820" i="5"/>
  <c r="S4820" i="5"/>
  <c r="I4819" i="5"/>
  <c r="S4819" i="5"/>
  <c r="I4818" i="5"/>
  <c r="S4818" i="5"/>
  <c r="I4817" i="5"/>
  <c r="S4817" i="5"/>
  <c r="I4816" i="5"/>
  <c r="S4816" i="5"/>
  <c r="I4815" i="5"/>
  <c r="S4815" i="5"/>
  <c r="I4814" i="5"/>
  <c r="S4814" i="5"/>
  <c r="I4813" i="5"/>
  <c r="S4813" i="5"/>
  <c r="I4812" i="5"/>
  <c r="S4812" i="5"/>
  <c r="I4811" i="5"/>
  <c r="S4811" i="5"/>
  <c r="I4810" i="5"/>
  <c r="S4810" i="5"/>
  <c r="I4809" i="5"/>
  <c r="S4809" i="5"/>
  <c r="I4808" i="5"/>
  <c r="S4808" i="5"/>
  <c r="I4807" i="5"/>
  <c r="S4807" i="5"/>
  <c r="I4806" i="5"/>
  <c r="S4806" i="5"/>
  <c r="I4805" i="5"/>
  <c r="S4805" i="5"/>
  <c r="I4804" i="5"/>
  <c r="S4804" i="5"/>
  <c r="I4803" i="5"/>
  <c r="S4803" i="5"/>
  <c r="I4802" i="5"/>
  <c r="S4802" i="5"/>
  <c r="I4801" i="5"/>
  <c r="S4801" i="5"/>
  <c r="I4800" i="5"/>
  <c r="S4800" i="5"/>
  <c r="I4799" i="5"/>
  <c r="S4799" i="5"/>
  <c r="I4798" i="5"/>
  <c r="S4798" i="5"/>
  <c r="I4797" i="5"/>
  <c r="S4797" i="5"/>
  <c r="I4796" i="5"/>
  <c r="S4796" i="5"/>
  <c r="I4795" i="5"/>
  <c r="S4795" i="5"/>
  <c r="I4794" i="5"/>
  <c r="S4794" i="5"/>
  <c r="I4793" i="5"/>
  <c r="S4793" i="5"/>
  <c r="I4792" i="5"/>
  <c r="S4792" i="5"/>
  <c r="I4791" i="5"/>
  <c r="S4791" i="5"/>
  <c r="I4790" i="5"/>
  <c r="S4790" i="5"/>
  <c r="I4789" i="5"/>
  <c r="S4789" i="5"/>
  <c r="I4788" i="5"/>
  <c r="S4788" i="5"/>
  <c r="I4787" i="5"/>
  <c r="S4787" i="5"/>
  <c r="I4786" i="5"/>
  <c r="S4786" i="5"/>
  <c r="I4785" i="5"/>
  <c r="S4785" i="5"/>
  <c r="I4784" i="5"/>
  <c r="S4784" i="5"/>
  <c r="I4783" i="5"/>
  <c r="S4783" i="5"/>
  <c r="I4782" i="5"/>
  <c r="S4782" i="5"/>
  <c r="I4781" i="5"/>
  <c r="S4781" i="5"/>
  <c r="I4780" i="5"/>
  <c r="S4780" i="5"/>
  <c r="I4779" i="5"/>
  <c r="S4779" i="5"/>
  <c r="I4778" i="5"/>
  <c r="S4778" i="5"/>
  <c r="I4777" i="5"/>
  <c r="S4777" i="5"/>
  <c r="I4776" i="5"/>
  <c r="S4776" i="5"/>
  <c r="I4775" i="5"/>
  <c r="S4775" i="5"/>
  <c r="I4774" i="5"/>
  <c r="S4774" i="5"/>
  <c r="I4773" i="5"/>
  <c r="S4773" i="5"/>
  <c r="I4772" i="5"/>
  <c r="S4772" i="5"/>
  <c r="I4771" i="5"/>
  <c r="S4771" i="5"/>
  <c r="I4770" i="5"/>
  <c r="S4770" i="5"/>
  <c r="I4769" i="5"/>
  <c r="S4769" i="5"/>
  <c r="I4768" i="5"/>
  <c r="S4768" i="5"/>
  <c r="I4767" i="5"/>
  <c r="S4767" i="5"/>
  <c r="I4766" i="5"/>
  <c r="S4766" i="5"/>
  <c r="I4765" i="5"/>
  <c r="S4765" i="5"/>
  <c r="I4764" i="5"/>
  <c r="S4764" i="5"/>
  <c r="I4763" i="5"/>
  <c r="S4763" i="5"/>
  <c r="I4762" i="5"/>
  <c r="S4762" i="5"/>
  <c r="I4761" i="5"/>
  <c r="S4761" i="5"/>
  <c r="I4760" i="5"/>
  <c r="S4760" i="5"/>
  <c r="I4759" i="5"/>
  <c r="S4759" i="5"/>
  <c r="I4758" i="5"/>
  <c r="S4758" i="5"/>
  <c r="I4757" i="5"/>
  <c r="S4757" i="5"/>
  <c r="I4756" i="5"/>
  <c r="S4756" i="5"/>
  <c r="I4755" i="5"/>
  <c r="S4755" i="5"/>
  <c r="I4754" i="5"/>
  <c r="S4754" i="5"/>
  <c r="I4753" i="5"/>
  <c r="S4753" i="5"/>
  <c r="I4752" i="5"/>
  <c r="S4752" i="5"/>
  <c r="I4751" i="5"/>
  <c r="S4751" i="5"/>
  <c r="I4750" i="5"/>
  <c r="S4750" i="5"/>
  <c r="I4749" i="5"/>
  <c r="S4749" i="5"/>
  <c r="I4748" i="5"/>
  <c r="S4748" i="5"/>
  <c r="I4747" i="5"/>
  <c r="S4747" i="5"/>
  <c r="I4746" i="5"/>
  <c r="S4746" i="5"/>
  <c r="I4745" i="5"/>
  <c r="S4745" i="5"/>
  <c r="I4744" i="5"/>
  <c r="S4744" i="5"/>
  <c r="I4743" i="5"/>
  <c r="S4743" i="5"/>
  <c r="I4742" i="5"/>
  <c r="S4742" i="5"/>
  <c r="I4741" i="5"/>
  <c r="S4741" i="5"/>
  <c r="I4740" i="5"/>
  <c r="S4740" i="5"/>
  <c r="I4739" i="5"/>
  <c r="S4739" i="5"/>
  <c r="I4738" i="5"/>
  <c r="S4738" i="5"/>
  <c r="I4737" i="5"/>
  <c r="S4737" i="5"/>
  <c r="I4736" i="5"/>
  <c r="S4736" i="5"/>
  <c r="I4735" i="5"/>
  <c r="S4735" i="5"/>
  <c r="I4734" i="5"/>
  <c r="S4734" i="5"/>
  <c r="I4733" i="5"/>
  <c r="S4733" i="5"/>
  <c r="I4732" i="5"/>
  <c r="S4732" i="5"/>
  <c r="I4731" i="5"/>
  <c r="S4731" i="5"/>
  <c r="I4730" i="5"/>
  <c r="S4730" i="5"/>
  <c r="I4729" i="5"/>
  <c r="S4729" i="5"/>
  <c r="I4728" i="5"/>
  <c r="S4728" i="5"/>
  <c r="I4727" i="5"/>
  <c r="S4727" i="5"/>
  <c r="I4726" i="5"/>
  <c r="S4726" i="5"/>
  <c r="I4725" i="5"/>
  <c r="S4725" i="5"/>
  <c r="I4724" i="5"/>
  <c r="S4724" i="5"/>
  <c r="I4723" i="5"/>
  <c r="S4723" i="5"/>
  <c r="I4722" i="5"/>
  <c r="S4722" i="5"/>
  <c r="I4721" i="5"/>
  <c r="S4721" i="5"/>
  <c r="I4720" i="5"/>
  <c r="S4720" i="5"/>
  <c r="I4719" i="5"/>
  <c r="S4719" i="5"/>
  <c r="I4718" i="5"/>
  <c r="S4718" i="5"/>
  <c r="I4717" i="5"/>
  <c r="S4717" i="5"/>
  <c r="I4716" i="5"/>
  <c r="S4716" i="5"/>
  <c r="I4715" i="5"/>
  <c r="S4715" i="5"/>
  <c r="I4714" i="5"/>
  <c r="S4714" i="5"/>
  <c r="I4713" i="5"/>
  <c r="S4713" i="5"/>
  <c r="I4712" i="5"/>
  <c r="S4712" i="5"/>
  <c r="I4711" i="5"/>
  <c r="S4711" i="5"/>
  <c r="I4710" i="5"/>
  <c r="S4710" i="5"/>
  <c r="I4709" i="5"/>
  <c r="S4709" i="5"/>
  <c r="I4708" i="5"/>
  <c r="S4708" i="5"/>
  <c r="I4707" i="5"/>
  <c r="S4707" i="5"/>
  <c r="I4706" i="5"/>
  <c r="S4706" i="5"/>
  <c r="I4705" i="5"/>
  <c r="S4705" i="5"/>
  <c r="I4704" i="5"/>
  <c r="S4704" i="5"/>
  <c r="I4703" i="5"/>
  <c r="S4703" i="5"/>
  <c r="I4702" i="5"/>
  <c r="S4702" i="5"/>
  <c r="I4701" i="5"/>
  <c r="S4701" i="5"/>
  <c r="I4700" i="5"/>
  <c r="S4700" i="5"/>
  <c r="I4699" i="5"/>
  <c r="S4699" i="5"/>
  <c r="I4698" i="5"/>
  <c r="S4698" i="5"/>
  <c r="I4697" i="5"/>
  <c r="S4697" i="5"/>
  <c r="I4696" i="5"/>
  <c r="S4696" i="5"/>
  <c r="I4695" i="5"/>
  <c r="S4695" i="5"/>
  <c r="I4694" i="5"/>
  <c r="S4694" i="5"/>
  <c r="I4693" i="5"/>
  <c r="S4693" i="5"/>
  <c r="I4692" i="5"/>
  <c r="S4692" i="5"/>
  <c r="I4691" i="5"/>
  <c r="S4691" i="5"/>
  <c r="I4690" i="5"/>
  <c r="S4690" i="5"/>
  <c r="I4689" i="5"/>
  <c r="S4689" i="5"/>
  <c r="I4688" i="5"/>
  <c r="S4688" i="5"/>
  <c r="I4687" i="5"/>
  <c r="S4687" i="5"/>
  <c r="I4686" i="5"/>
  <c r="S4686" i="5"/>
  <c r="I4685" i="5"/>
  <c r="S4685" i="5"/>
  <c r="I4684" i="5"/>
  <c r="S4684" i="5"/>
  <c r="I4683" i="5"/>
  <c r="S4683" i="5"/>
  <c r="I4682" i="5"/>
  <c r="S4682" i="5"/>
  <c r="I4681" i="5"/>
  <c r="S4681" i="5"/>
  <c r="I4680" i="5"/>
  <c r="S4680" i="5"/>
  <c r="I4679" i="5"/>
  <c r="S4679" i="5"/>
  <c r="I4678" i="5"/>
  <c r="S4678" i="5"/>
  <c r="I4677" i="5"/>
  <c r="S4677" i="5"/>
  <c r="I4676" i="5"/>
  <c r="S4676" i="5"/>
  <c r="I4675" i="5"/>
  <c r="S4675" i="5"/>
  <c r="I4674" i="5"/>
  <c r="S4674" i="5"/>
  <c r="I4673" i="5"/>
  <c r="S4673" i="5"/>
  <c r="I4672" i="5"/>
  <c r="S4672" i="5"/>
  <c r="I4671" i="5"/>
  <c r="S4671" i="5"/>
  <c r="I4670" i="5"/>
  <c r="S4670" i="5"/>
  <c r="I4669" i="5"/>
  <c r="S4669" i="5"/>
  <c r="I4668" i="5"/>
  <c r="S4668" i="5"/>
  <c r="I4667" i="5"/>
  <c r="S4667" i="5"/>
  <c r="I4666" i="5"/>
  <c r="S4666" i="5"/>
  <c r="I4665" i="5"/>
  <c r="S4665" i="5"/>
  <c r="I4664" i="5"/>
  <c r="S4664" i="5"/>
  <c r="I4663" i="5"/>
  <c r="S4663" i="5"/>
  <c r="I4662" i="5"/>
  <c r="S4662" i="5"/>
  <c r="I4661" i="5"/>
  <c r="S4661" i="5"/>
  <c r="I4660" i="5"/>
  <c r="S4660" i="5"/>
  <c r="I4659" i="5"/>
  <c r="S4659" i="5"/>
  <c r="I4658" i="5"/>
  <c r="S4658" i="5"/>
  <c r="I4657" i="5"/>
  <c r="S4657" i="5"/>
  <c r="I4656" i="5"/>
  <c r="S4656" i="5"/>
  <c r="I4655" i="5"/>
  <c r="S4655" i="5"/>
  <c r="I4654" i="5"/>
  <c r="S4654" i="5"/>
  <c r="I4653" i="5"/>
  <c r="S4653" i="5"/>
  <c r="I4652" i="5"/>
  <c r="S4652" i="5"/>
  <c r="I4651" i="5"/>
  <c r="S4651" i="5"/>
  <c r="I4650" i="5"/>
  <c r="S4650" i="5"/>
  <c r="I4649" i="5"/>
  <c r="S4649" i="5"/>
  <c r="I4648" i="5"/>
  <c r="S4648" i="5"/>
  <c r="I4647" i="5"/>
  <c r="S4647" i="5"/>
  <c r="I4646" i="5"/>
  <c r="S4646" i="5"/>
  <c r="I4645" i="5"/>
  <c r="S4645" i="5"/>
  <c r="I4644" i="5"/>
  <c r="S4644" i="5"/>
  <c r="I4643" i="5"/>
  <c r="S4643" i="5"/>
  <c r="I4642" i="5"/>
  <c r="S4642" i="5"/>
  <c r="I4641" i="5"/>
  <c r="S4641" i="5"/>
  <c r="I4640" i="5"/>
  <c r="S4640" i="5"/>
  <c r="I4639" i="5"/>
  <c r="S4639" i="5"/>
  <c r="I4638" i="5"/>
  <c r="S4638" i="5"/>
  <c r="I4637" i="5"/>
  <c r="S4637" i="5"/>
  <c r="I4636" i="5"/>
  <c r="S4636" i="5"/>
  <c r="I4635" i="5"/>
  <c r="S4635" i="5"/>
  <c r="I4634" i="5"/>
  <c r="S4634" i="5"/>
  <c r="I4633" i="5"/>
  <c r="S4633" i="5"/>
  <c r="I4632" i="5"/>
  <c r="S4632" i="5"/>
  <c r="I4631" i="5"/>
  <c r="S4631" i="5"/>
  <c r="I4630" i="5"/>
  <c r="S4630" i="5"/>
  <c r="I4629" i="5"/>
  <c r="S4629" i="5"/>
  <c r="I4628" i="5"/>
  <c r="S4628" i="5"/>
  <c r="I4627" i="5"/>
  <c r="S4627" i="5"/>
  <c r="I4626" i="5"/>
  <c r="S4626" i="5"/>
  <c r="I4625" i="5"/>
  <c r="S4625" i="5"/>
  <c r="I4624" i="5"/>
  <c r="S4624" i="5"/>
  <c r="I4623" i="5"/>
  <c r="S4623" i="5"/>
  <c r="I4622" i="5"/>
  <c r="S4622" i="5"/>
  <c r="I4621" i="5"/>
  <c r="S4621" i="5"/>
  <c r="I4620" i="5"/>
  <c r="S4620" i="5"/>
  <c r="I4619" i="5"/>
  <c r="S4619" i="5"/>
  <c r="I4618" i="5"/>
  <c r="S4618" i="5"/>
  <c r="I4617" i="5"/>
  <c r="S4617" i="5"/>
  <c r="I4616" i="5"/>
  <c r="S4616" i="5"/>
  <c r="I4615" i="5"/>
  <c r="S4615" i="5"/>
  <c r="I4614" i="5"/>
  <c r="S4614" i="5"/>
  <c r="I4613" i="5"/>
  <c r="S4613" i="5"/>
  <c r="I4612" i="5"/>
  <c r="S4612" i="5"/>
  <c r="I4611" i="5"/>
  <c r="S4611" i="5"/>
  <c r="I4610" i="5"/>
  <c r="S4610" i="5"/>
  <c r="I4609" i="5"/>
  <c r="S4609" i="5"/>
  <c r="I4608" i="5"/>
  <c r="S4608" i="5"/>
  <c r="I4607" i="5"/>
  <c r="S4607" i="5"/>
  <c r="I4606" i="5"/>
  <c r="S4606" i="5"/>
  <c r="I4605" i="5"/>
  <c r="S4605" i="5"/>
  <c r="I4604" i="5"/>
  <c r="S4604" i="5"/>
  <c r="I4603" i="5"/>
  <c r="S4603" i="5"/>
  <c r="I4602" i="5"/>
  <c r="S4602" i="5"/>
  <c r="I4601" i="5"/>
  <c r="S4601" i="5"/>
  <c r="I4600" i="5"/>
  <c r="S4600" i="5"/>
  <c r="I4599" i="5"/>
  <c r="S4599" i="5"/>
  <c r="I4598" i="5"/>
  <c r="S4598" i="5"/>
  <c r="I4597" i="5"/>
  <c r="S4597" i="5"/>
  <c r="I4596" i="5"/>
  <c r="S4596" i="5"/>
  <c r="I4595" i="5"/>
  <c r="S4595" i="5"/>
  <c r="I4594" i="5"/>
  <c r="S4594" i="5"/>
  <c r="I4593" i="5"/>
  <c r="S4593" i="5"/>
  <c r="I4592" i="5"/>
  <c r="S4592" i="5"/>
  <c r="I4591" i="5"/>
  <c r="S4591" i="5"/>
  <c r="I4590" i="5"/>
  <c r="S4590" i="5"/>
  <c r="I4589" i="5"/>
  <c r="S4589" i="5"/>
  <c r="I4588" i="5"/>
  <c r="S4588" i="5"/>
  <c r="I4587" i="5"/>
  <c r="S4587" i="5"/>
  <c r="I4586" i="5"/>
  <c r="S4586" i="5"/>
  <c r="I4585" i="5"/>
  <c r="S4585" i="5"/>
  <c r="I4584" i="5"/>
  <c r="S4584" i="5"/>
  <c r="I4583" i="5"/>
  <c r="S4583" i="5"/>
  <c r="I4582" i="5"/>
  <c r="S4582" i="5"/>
  <c r="I4581" i="5"/>
  <c r="S4581" i="5"/>
  <c r="I4580" i="5"/>
  <c r="S4580" i="5"/>
  <c r="I4579" i="5"/>
  <c r="S4579" i="5"/>
  <c r="I4578" i="5"/>
  <c r="S4578" i="5"/>
  <c r="I4577" i="5"/>
  <c r="S4577" i="5"/>
  <c r="I4576" i="5"/>
  <c r="S4576" i="5"/>
  <c r="I4575" i="5"/>
  <c r="S4575" i="5"/>
  <c r="I4574" i="5"/>
  <c r="S4574" i="5"/>
  <c r="I4573" i="5"/>
  <c r="S4573" i="5"/>
  <c r="I4572" i="5"/>
  <c r="S4572" i="5"/>
  <c r="I4571" i="5"/>
  <c r="S4571" i="5"/>
  <c r="I4570" i="5"/>
  <c r="S4570" i="5"/>
  <c r="I4569" i="5"/>
  <c r="S4569" i="5"/>
  <c r="I4568" i="5"/>
  <c r="S4568" i="5"/>
  <c r="I4567" i="5"/>
  <c r="S4567" i="5"/>
  <c r="I4566" i="5"/>
  <c r="S4566" i="5"/>
  <c r="I4565" i="5"/>
  <c r="S4565" i="5"/>
  <c r="I4564" i="5"/>
  <c r="S4564" i="5"/>
  <c r="I4563" i="5"/>
  <c r="S4563" i="5"/>
  <c r="I4562" i="5"/>
  <c r="S4562" i="5"/>
  <c r="I4561" i="5"/>
  <c r="S4561" i="5"/>
  <c r="I4560" i="5"/>
  <c r="S4560" i="5"/>
  <c r="I4559" i="5"/>
  <c r="S4559" i="5"/>
  <c r="I4558" i="5"/>
  <c r="S4558" i="5"/>
  <c r="I4557" i="5"/>
  <c r="S4557" i="5"/>
  <c r="I4556" i="5"/>
  <c r="S4556" i="5"/>
  <c r="I4555" i="5"/>
  <c r="S4555" i="5"/>
  <c r="I4554" i="5"/>
  <c r="S4554" i="5"/>
  <c r="I4553" i="5"/>
  <c r="S4553" i="5"/>
  <c r="I4552" i="5"/>
  <c r="S4552" i="5"/>
  <c r="I4551" i="5"/>
  <c r="S4551" i="5"/>
  <c r="I4550" i="5"/>
  <c r="S4550" i="5"/>
  <c r="I4549" i="5"/>
  <c r="S4549" i="5"/>
  <c r="I4548" i="5"/>
  <c r="S4548" i="5"/>
  <c r="I4547" i="5"/>
  <c r="S4547" i="5"/>
  <c r="I4546" i="5"/>
  <c r="S4546" i="5"/>
  <c r="I4545" i="5"/>
  <c r="S4545" i="5"/>
  <c r="I4544" i="5"/>
  <c r="S4544" i="5"/>
  <c r="I4543" i="5"/>
  <c r="S4543" i="5"/>
  <c r="I4542" i="5"/>
  <c r="S4542" i="5"/>
  <c r="I4541" i="5"/>
  <c r="S4541" i="5"/>
  <c r="I4540" i="5"/>
  <c r="S4540" i="5"/>
  <c r="I4539" i="5"/>
  <c r="S4539" i="5"/>
  <c r="I4538" i="5"/>
  <c r="S4538" i="5"/>
  <c r="I4537" i="5"/>
  <c r="S4537" i="5"/>
  <c r="I4536" i="5"/>
  <c r="S4536" i="5"/>
  <c r="I4535" i="5"/>
  <c r="S4535" i="5"/>
  <c r="I4534" i="5"/>
  <c r="S4534" i="5"/>
  <c r="I4533" i="5"/>
  <c r="S4533" i="5"/>
  <c r="I4532" i="5"/>
  <c r="S4532" i="5"/>
  <c r="I4531" i="5"/>
  <c r="S4531" i="5"/>
  <c r="I4530" i="5"/>
  <c r="S4530" i="5"/>
  <c r="I4529" i="5"/>
  <c r="S4529" i="5"/>
  <c r="I4528" i="5"/>
  <c r="S4528" i="5"/>
  <c r="I4527" i="5"/>
  <c r="S4527" i="5"/>
  <c r="I4526" i="5"/>
  <c r="S4526" i="5"/>
  <c r="I4525" i="5"/>
  <c r="S4525" i="5"/>
  <c r="I4524" i="5"/>
  <c r="S4524" i="5"/>
  <c r="I4523" i="5"/>
  <c r="S4523" i="5"/>
  <c r="I4522" i="5"/>
  <c r="S4522" i="5"/>
  <c r="I4521" i="5"/>
  <c r="S4521" i="5"/>
  <c r="I4520" i="5"/>
  <c r="S4520" i="5"/>
  <c r="I4519" i="5"/>
  <c r="S4519" i="5"/>
  <c r="I4518" i="5"/>
  <c r="S4518" i="5"/>
  <c r="I4517" i="5"/>
  <c r="S4517" i="5"/>
  <c r="I4516" i="5"/>
  <c r="S4516" i="5"/>
  <c r="I4515" i="5"/>
  <c r="S4515" i="5"/>
  <c r="I4514" i="5"/>
  <c r="S4514" i="5"/>
  <c r="I4513" i="5"/>
  <c r="S4513" i="5"/>
  <c r="I4512" i="5"/>
  <c r="S4512" i="5"/>
  <c r="I4511" i="5"/>
  <c r="S4511" i="5"/>
  <c r="I4510" i="5"/>
  <c r="S4510" i="5"/>
  <c r="I4509" i="5"/>
  <c r="S4509" i="5"/>
  <c r="I4508" i="5"/>
  <c r="S4508" i="5"/>
  <c r="I4507" i="5"/>
  <c r="S4507" i="5"/>
  <c r="I4506" i="5"/>
  <c r="S4506" i="5"/>
  <c r="I4505" i="5"/>
  <c r="S4505" i="5"/>
  <c r="I4504" i="5"/>
  <c r="S4504" i="5"/>
  <c r="I4503" i="5"/>
  <c r="S4503" i="5"/>
  <c r="I4502" i="5"/>
  <c r="S4502" i="5"/>
  <c r="I4501" i="5"/>
  <c r="S4501" i="5"/>
  <c r="I4500" i="5"/>
  <c r="S4500" i="5"/>
  <c r="I4499" i="5"/>
  <c r="S4499" i="5"/>
  <c r="I4498" i="5"/>
  <c r="S4498" i="5"/>
  <c r="I4497" i="5"/>
  <c r="S4497" i="5"/>
  <c r="I4496" i="5"/>
  <c r="S4496" i="5"/>
  <c r="I4495" i="5"/>
  <c r="S4495" i="5"/>
  <c r="I4494" i="5"/>
  <c r="S4494" i="5"/>
  <c r="I4493" i="5"/>
  <c r="S4493" i="5"/>
  <c r="I4492" i="5"/>
  <c r="S4492" i="5"/>
  <c r="I4491" i="5"/>
  <c r="S4491" i="5"/>
  <c r="I4490" i="5"/>
  <c r="S4490" i="5"/>
  <c r="I4489" i="5"/>
  <c r="S4489" i="5"/>
  <c r="I4488" i="5"/>
  <c r="S4488" i="5"/>
  <c r="I4487" i="5"/>
  <c r="S4487" i="5"/>
  <c r="I4486" i="5"/>
  <c r="S4486" i="5"/>
  <c r="I4485" i="5"/>
  <c r="S4485" i="5"/>
  <c r="I4484" i="5"/>
  <c r="S4484" i="5"/>
  <c r="I4483" i="5"/>
  <c r="S4483" i="5"/>
  <c r="I4482" i="5"/>
  <c r="S4482" i="5"/>
  <c r="I4481" i="5"/>
  <c r="S4481" i="5"/>
  <c r="I4480" i="5"/>
  <c r="S4480" i="5"/>
  <c r="I4479" i="5"/>
  <c r="S4479" i="5"/>
  <c r="I4478" i="5"/>
  <c r="S4478" i="5"/>
  <c r="I4477" i="5"/>
  <c r="S4477" i="5"/>
  <c r="I4476" i="5"/>
  <c r="S4476" i="5"/>
  <c r="I4475" i="5"/>
  <c r="S4475" i="5"/>
  <c r="I4474" i="5"/>
  <c r="S4474" i="5"/>
  <c r="I4473" i="5"/>
  <c r="S4473" i="5"/>
  <c r="I4472" i="5"/>
  <c r="S4472" i="5"/>
  <c r="I4471" i="5"/>
  <c r="S4471" i="5"/>
  <c r="I4470" i="5"/>
  <c r="S4470" i="5"/>
  <c r="I4469" i="5"/>
  <c r="S4469" i="5"/>
  <c r="I4468" i="5"/>
  <c r="S4468" i="5"/>
  <c r="I4467" i="5"/>
  <c r="S4467" i="5"/>
  <c r="I4466" i="5"/>
  <c r="S4466" i="5"/>
  <c r="I4465" i="5"/>
  <c r="S4465" i="5"/>
  <c r="I4464" i="5"/>
  <c r="S4464" i="5"/>
  <c r="I4463" i="5"/>
  <c r="S4463" i="5"/>
  <c r="I4462" i="5"/>
  <c r="S4462" i="5"/>
  <c r="I4461" i="5"/>
  <c r="S4461" i="5"/>
  <c r="I4460" i="5"/>
  <c r="S4460" i="5"/>
  <c r="I4459" i="5"/>
  <c r="S4459" i="5"/>
  <c r="I4458" i="5"/>
  <c r="S4458" i="5"/>
  <c r="I4457" i="5"/>
  <c r="S4457" i="5"/>
  <c r="I4456" i="5"/>
  <c r="S4456" i="5"/>
  <c r="I4455" i="5"/>
  <c r="S4455" i="5"/>
  <c r="I4454" i="5"/>
  <c r="S4454" i="5"/>
  <c r="I4453" i="5"/>
  <c r="S4453" i="5"/>
  <c r="I4452" i="5"/>
  <c r="S4452" i="5"/>
  <c r="I4451" i="5"/>
  <c r="S4451" i="5"/>
  <c r="I4450" i="5"/>
  <c r="S4450" i="5"/>
  <c r="I4449" i="5"/>
  <c r="S4449" i="5"/>
  <c r="I4448" i="5"/>
  <c r="S4448" i="5"/>
  <c r="I4447" i="5"/>
  <c r="S4447" i="5"/>
  <c r="I4446" i="5"/>
  <c r="S4446" i="5"/>
  <c r="I4445" i="5"/>
  <c r="S4445" i="5"/>
  <c r="I4444" i="5"/>
  <c r="S4444" i="5"/>
  <c r="I4443" i="5"/>
  <c r="S4443" i="5"/>
  <c r="I4442" i="5"/>
  <c r="S4442" i="5"/>
  <c r="I4441" i="5"/>
  <c r="S4441" i="5"/>
  <c r="I4440" i="5"/>
  <c r="S4440" i="5"/>
  <c r="I4439" i="5"/>
  <c r="S4439" i="5"/>
  <c r="I4438" i="5"/>
  <c r="S4438" i="5"/>
  <c r="I4437" i="5"/>
  <c r="S4437" i="5"/>
  <c r="I4436" i="5"/>
  <c r="S4436" i="5"/>
  <c r="I4435" i="5"/>
  <c r="S4435" i="5"/>
  <c r="I4434" i="5"/>
  <c r="S4434" i="5"/>
  <c r="I4433" i="5"/>
  <c r="S4433" i="5"/>
  <c r="I4432" i="5"/>
  <c r="S4432" i="5"/>
  <c r="I4431" i="5"/>
  <c r="S4431" i="5"/>
  <c r="I4430" i="5"/>
  <c r="S4430" i="5"/>
  <c r="I4429" i="5"/>
  <c r="S4429" i="5"/>
  <c r="I4428" i="5"/>
  <c r="S4428" i="5"/>
  <c r="I4427" i="5"/>
  <c r="S4427" i="5"/>
  <c r="I4426" i="5"/>
  <c r="S4426" i="5"/>
  <c r="I4425" i="5"/>
  <c r="S4425" i="5"/>
  <c r="I4424" i="5"/>
  <c r="S4424" i="5"/>
  <c r="I4423" i="5"/>
  <c r="S4423" i="5"/>
  <c r="I4422" i="5"/>
  <c r="S4422" i="5"/>
  <c r="I4421" i="5"/>
  <c r="S4421" i="5"/>
  <c r="I4420" i="5"/>
  <c r="S4420" i="5"/>
  <c r="I4419" i="5"/>
  <c r="S4419" i="5"/>
  <c r="I4418" i="5"/>
  <c r="S4418" i="5"/>
  <c r="I4417" i="5"/>
  <c r="S4417" i="5"/>
  <c r="I4416" i="5"/>
  <c r="S4416" i="5"/>
  <c r="I4415" i="5"/>
  <c r="S4415" i="5"/>
  <c r="I4414" i="5"/>
  <c r="S4414" i="5"/>
  <c r="I4413" i="5"/>
  <c r="S4413" i="5"/>
  <c r="I4412" i="5"/>
  <c r="S4412" i="5"/>
  <c r="I4411" i="5"/>
  <c r="S4411" i="5"/>
  <c r="I4410" i="5"/>
  <c r="S4410" i="5"/>
  <c r="I4409" i="5"/>
  <c r="S4409" i="5"/>
  <c r="I4408" i="5"/>
  <c r="S4408" i="5"/>
  <c r="I4407" i="5"/>
  <c r="S4407" i="5"/>
  <c r="I4406" i="5"/>
  <c r="S4406" i="5"/>
  <c r="I4405" i="5"/>
  <c r="S4405" i="5"/>
  <c r="I4404" i="5"/>
  <c r="S4404" i="5"/>
  <c r="I4403" i="5"/>
  <c r="S4403" i="5"/>
  <c r="I4402" i="5"/>
  <c r="S4402" i="5"/>
  <c r="I4401" i="5"/>
  <c r="S4401" i="5"/>
  <c r="I4400" i="5"/>
  <c r="S4400" i="5"/>
  <c r="I4399" i="5"/>
  <c r="S4399" i="5"/>
  <c r="I4398" i="5"/>
  <c r="S4398" i="5"/>
  <c r="I4397" i="5"/>
  <c r="S4397" i="5"/>
  <c r="I4396" i="5"/>
  <c r="S4396" i="5"/>
  <c r="I4395" i="5"/>
  <c r="S4395" i="5"/>
  <c r="I4394" i="5"/>
  <c r="S4394" i="5"/>
  <c r="I4393" i="5"/>
  <c r="S4393" i="5"/>
  <c r="I4392" i="5"/>
  <c r="S4392" i="5"/>
  <c r="I4391" i="5"/>
  <c r="S4391" i="5"/>
  <c r="I4390" i="5"/>
  <c r="S4390" i="5"/>
  <c r="I4389" i="5"/>
  <c r="S4389" i="5"/>
  <c r="I4388" i="5"/>
  <c r="S4388" i="5"/>
  <c r="I4387" i="5"/>
  <c r="S4387" i="5"/>
  <c r="I4386" i="5"/>
  <c r="S4386" i="5"/>
  <c r="I4385" i="5"/>
  <c r="S4385" i="5"/>
  <c r="I4384" i="5"/>
  <c r="S4384" i="5"/>
  <c r="I4383" i="5"/>
  <c r="S4383" i="5"/>
  <c r="I4382" i="5"/>
  <c r="S4382" i="5"/>
  <c r="I4381" i="5"/>
  <c r="S4381" i="5"/>
  <c r="I4380" i="5"/>
  <c r="S4380" i="5"/>
  <c r="I4379" i="5"/>
  <c r="S4379" i="5"/>
  <c r="I4378" i="5"/>
  <c r="S4378" i="5"/>
  <c r="I4377" i="5"/>
  <c r="S4377" i="5"/>
  <c r="I4376" i="5"/>
  <c r="S4376" i="5"/>
  <c r="I4375" i="5"/>
  <c r="S4375" i="5"/>
  <c r="I4374" i="5"/>
  <c r="S4374" i="5"/>
  <c r="I4373" i="5"/>
  <c r="S4373" i="5"/>
  <c r="I4372" i="5"/>
  <c r="S4372" i="5"/>
  <c r="I4371" i="5"/>
  <c r="S4371" i="5"/>
  <c r="I4370" i="5"/>
  <c r="S4370" i="5"/>
  <c r="I4369" i="5"/>
  <c r="S4369" i="5"/>
  <c r="I4368" i="5"/>
  <c r="S4368" i="5"/>
  <c r="I4367" i="5"/>
  <c r="S4367" i="5"/>
  <c r="I4366" i="5"/>
  <c r="S4366" i="5"/>
  <c r="I4365" i="5"/>
  <c r="S4365" i="5"/>
  <c r="I4364" i="5"/>
  <c r="S4364" i="5"/>
  <c r="I4363" i="5"/>
  <c r="S4363" i="5"/>
  <c r="I4362" i="5"/>
  <c r="S4362" i="5"/>
  <c r="I4361" i="5"/>
  <c r="S4361" i="5"/>
  <c r="I4360" i="5"/>
  <c r="S4360" i="5"/>
  <c r="I4359" i="5"/>
  <c r="S4359" i="5"/>
  <c r="I4358" i="5"/>
  <c r="S4358" i="5"/>
  <c r="I4357" i="5"/>
  <c r="S4357" i="5"/>
  <c r="I4356" i="5"/>
  <c r="S4356" i="5"/>
  <c r="I4355" i="5"/>
  <c r="S4355" i="5"/>
  <c r="I4354" i="5"/>
  <c r="S4354" i="5"/>
  <c r="I4353" i="5"/>
  <c r="S4353" i="5"/>
  <c r="I4352" i="5"/>
  <c r="S4352" i="5"/>
  <c r="I4351" i="5"/>
  <c r="S4351" i="5"/>
  <c r="I4350" i="5"/>
  <c r="S4350" i="5"/>
  <c r="I4349" i="5"/>
  <c r="S4349" i="5"/>
  <c r="I4348" i="5"/>
  <c r="S4348" i="5"/>
  <c r="I4347" i="5"/>
  <c r="S4347" i="5"/>
  <c r="I4346" i="5"/>
  <c r="S4346" i="5"/>
  <c r="I4345" i="5"/>
  <c r="S4345" i="5"/>
  <c r="I4344" i="5"/>
  <c r="S4344" i="5"/>
  <c r="I4343" i="5"/>
  <c r="S4343" i="5"/>
  <c r="I4342" i="5"/>
  <c r="S4342" i="5"/>
  <c r="I4341" i="5"/>
  <c r="S4341" i="5"/>
  <c r="I4340" i="5"/>
  <c r="S4340" i="5"/>
  <c r="I4339" i="5"/>
  <c r="S4339" i="5"/>
  <c r="I4338" i="5"/>
  <c r="S4338" i="5"/>
  <c r="I4337" i="5"/>
  <c r="S4337" i="5"/>
  <c r="I4336" i="5"/>
  <c r="S4336" i="5"/>
  <c r="I4335" i="5"/>
  <c r="S4335" i="5"/>
  <c r="I4334" i="5"/>
  <c r="S4334" i="5"/>
  <c r="I4333" i="5"/>
  <c r="S4333" i="5"/>
  <c r="I4332" i="5"/>
  <c r="S4332" i="5"/>
  <c r="I4331" i="5"/>
  <c r="S4331" i="5"/>
  <c r="I4330" i="5"/>
  <c r="S4330" i="5"/>
  <c r="I4329" i="5"/>
  <c r="S4329" i="5"/>
  <c r="I4328" i="5"/>
  <c r="S4328" i="5"/>
  <c r="I4327" i="5"/>
  <c r="S4327" i="5"/>
  <c r="I4326" i="5"/>
  <c r="S4326" i="5"/>
  <c r="I4325" i="5"/>
  <c r="S4325" i="5"/>
  <c r="I4324" i="5"/>
  <c r="S4324" i="5"/>
  <c r="I4323" i="5"/>
  <c r="S4323" i="5"/>
  <c r="I4322" i="5"/>
  <c r="S4322" i="5"/>
  <c r="I4321" i="5"/>
  <c r="S4321" i="5"/>
  <c r="I4320" i="5"/>
  <c r="S4320" i="5"/>
  <c r="I4319" i="5"/>
  <c r="S4319" i="5"/>
  <c r="I4318" i="5"/>
  <c r="S4318" i="5"/>
  <c r="I4317" i="5"/>
  <c r="S4317" i="5"/>
  <c r="I4316" i="5"/>
  <c r="S4316" i="5"/>
  <c r="I4315" i="5"/>
  <c r="S4315" i="5"/>
  <c r="I4314" i="5"/>
  <c r="S4314" i="5"/>
  <c r="I4313" i="5"/>
  <c r="S4313" i="5"/>
  <c r="I4312" i="5"/>
  <c r="S4312" i="5"/>
  <c r="I4311" i="5"/>
  <c r="S4311" i="5"/>
  <c r="I4310" i="5"/>
  <c r="S4310" i="5"/>
  <c r="I4309" i="5"/>
  <c r="S4309" i="5"/>
  <c r="I4308" i="5"/>
  <c r="S4308" i="5"/>
  <c r="I4307" i="5"/>
  <c r="S4307" i="5"/>
  <c r="I4306" i="5"/>
  <c r="S4306" i="5"/>
  <c r="I4305" i="5"/>
  <c r="S4305" i="5"/>
  <c r="I4304" i="5"/>
  <c r="S4304" i="5"/>
  <c r="I4303" i="5"/>
  <c r="S4303" i="5"/>
  <c r="I4302" i="5"/>
  <c r="S4302" i="5"/>
  <c r="I4301" i="5"/>
  <c r="S4301" i="5"/>
  <c r="I4300" i="5"/>
  <c r="S4300" i="5"/>
  <c r="I4299" i="5"/>
  <c r="S4299" i="5"/>
  <c r="I4298" i="5"/>
  <c r="S4298" i="5"/>
  <c r="I4297" i="5"/>
  <c r="S4297" i="5"/>
  <c r="I4296" i="5"/>
  <c r="S4296" i="5"/>
  <c r="I4295" i="5"/>
  <c r="S4295" i="5"/>
  <c r="I4294" i="5"/>
  <c r="S4294" i="5"/>
  <c r="I4293" i="5"/>
  <c r="S4293" i="5"/>
  <c r="I4292" i="5"/>
  <c r="S4292" i="5"/>
  <c r="I4291" i="5"/>
  <c r="S4291" i="5"/>
  <c r="I4290" i="5"/>
  <c r="S4290" i="5"/>
  <c r="I4289" i="5"/>
  <c r="S4289" i="5"/>
  <c r="I4288" i="5"/>
  <c r="S4288" i="5"/>
  <c r="I4287" i="5"/>
  <c r="S4287" i="5"/>
  <c r="I4286" i="5"/>
  <c r="S4286" i="5"/>
  <c r="I4285" i="5"/>
  <c r="S4285" i="5"/>
  <c r="I4284" i="5"/>
  <c r="S4284" i="5"/>
  <c r="I4283" i="5"/>
  <c r="S4283" i="5"/>
  <c r="I4282" i="5"/>
  <c r="S4282" i="5"/>
  <c r="I4281" i="5"/>
  <c r="S4281" i="5"/>
  <c r="I4280" i="5"/>
  <c r="S4280" i="5"/>
  <c r="I4279" i="5"/>
  <c r="S4279" i="5"/>
  <c r="I4278" i="5"/>
  <c r="S4278" i="5"/>
  <c r="I4277" i="5"/>
  <c r="S4277" i="5"/>
  <c r="I4276" i="5"/>
  <c r="S4276" i="5"/>
  <c r="I4275" i="5"/>
  <c r="S4275" i="5"/>
  <c r="I4274" i="5"/>
  <c r="S4274" i="5"/>
  <c r="I4273" i="5"/>
  <c r="S4273" i="5"/>
  <c r="I4272" i="5"/>
  <c r="S4272" i="5"/>
  <c r="I4271" i="5"/>
  <c r="S4271" i="5"/>
  <c r="I4270" i="5"/>
  <c r="S4270" i="5"/>
  <c r="I4269" i="5"/>
  <c r="S4269" i="5"/>
  <c r="I4268" i="5"/>
  <c r="S4268" i="5"/>
  <c r="I4267" i="5"/>
  <c r="S4267" i="5"/>
  <c r="I4266" i="5"/>
  <c r="S4266" i="5"/>
  <c r="I4265" i="5"/>
  <c r="S4265" i="5"/>
  <c r="I4264" i="5"/>
  <c r="S4264" i="5"/>
  <c r="I4263" i="5"/>
  <c r="S4263" i="5"/>
  <c r="I4262" i="5"/>
  <c r="S4262" i="5"/>
  <c r="I4261" i="5"/>
  <c r="S4261" i="5"/>
  <c r="I4260" i="5"/>
  <c r="S4260" i="5"/>
  <c r="I4259" i="5"/>
  <c r="S4259" i="5"/>
  <c r="I4258" i="5"/>
  <c r="S4258" i="5"/>
  <c r="I4257" i="5"/>
  <c r="S4257" i="5"/>
  <c r="I4256" i="5"/>
  <c r="S4256" i="5"/>
  <c r="I4255" i="5"/>
  <c r="S4255" i="5"/>
  <c r="I4254" i="5"/>
  <c r="S4254" i="5"/>
  <c r="I4253" i="5"/>
  <c r="S4253" i="5"/>
  <c r="I4252" i="5"/>
  <c r="S4252" i="5"/>
  <c r="I4251" i="5"/>
  <c r="S4251" i="5"/>
  <c r="I4250" i="5"/>
  <c r="S4250" i="5"/>
  <c r="I4249" i="5"/>
  <c r="S4249" i="5"/>
  <c r="I4248" i="5"/>
  <c r="S4248" i="5"/>
  <c r="I4247" i="5"/>
  <c r="S4247" i="5"/>
  <c r="I4246" i="5"/>
  <c r="S4246" i="5"/>
  <c r="I4245" i="5"/>
  <c r="S4245" i="5"/>
  <c r="I4244" i="5"/>
  <c r="S4244" i="5"/>
  <c r="I4243" i="5"/>
  <c r="S4243" i="5"/>
  <c r="I4242" i="5"/>
  <c r="S4242" i="5"/>
  <c r="I4241" i="5"/>
  <c r="S4241" i="5"/>
  <c r="I4240" i="5"/>
  <c r="S4240" i="5"/>
  <c r="I4239" i="5"/>
  <c r="S4239" i="5"/>
  <c r="I4238" i="5"/>
  <c r="S4238" i="5"/>
  <c r="I4237" i="5"/>
  <c r="S4237" i="5"/>
  <c r="I4236" i="5"/>
  <c r="S4236" i="5"/>
  <c r="I4235" i="5"/>
  <c r="S4235" i="5"/>
  <c r="I4234" i="5"/>
  <c r="S4234" i="5"/>
  <c r="I4233" i="5"/>
  <c r="S4233" i="5"/>
  <c r="I4232" i="5"/>
  <c r="S4232" i="5"/>
  <c r="I4231" i="5"/>
  <c r="S4231" i="5"/>
  <c r="I4230" i="5"/>
  <c r="S4230" i="5"/>
  <c r="I4229" i="5"/>
  <c r="S4229" i="5"/>
  <c r="I4228" i="5"/>
  <c r="S4228" i="5"/>
  <c r="I4227" i="5"/>
  <c r="S4227" i="5"/>
  <c r="I4226" i="5"/>
  <c r="S4226" i="5"/>
  <c r="I4225" i="5"/>
  <c r="S4225" i="5"/>
  <c r="I4224" i="5"/>
  <c r="S4224" i="5"/>
  <c r="I4223" i="5"/>
  <c r="S4223" i="5"/>
  <c r="I4222" i="5"/>
  <c r="S4222" i="5"/>
  <c r="I4221" i="5"/>
  <c r="S4221" i="5"/>
  <c r="I4220" i="5"/>
  <c r="S4220" i="5"/>
  <c r="I4219" i="5"/>
  <c r="S4219" i="5"/>
  <c r="I4218" i="5"/>
  <c r="S4218" i="5"/>
  <c r="I4217" i="5"/>
  <c r="S4217" i="5"/>
  <c r="I4216" i="5"/>
  <c r="S4216" i="5"/>
  <c r="I4215" i="5"/>
  <c r="S4215" i="5"/>
  <c r="I4214" i="5"/>
  <c r="S4214" i="5"/>
  <c r="I4213" i="5"/>
  <c r="S4213" i="5"/>
  <c r="I4212" i="5"/>
  <c r="S4212" i="5"/>
  <c r="I4211" i="5"/>
  <c r="S4211" i="5"/>
  <c r="I4210" i="5"/>
  <c r="S4210" i="5"/>
  <c r="I4209" i="5"/>
  <c r="S4209" i="5"/>
  <c r="I4208" i="5"/>
  <c r="S4208" i="5"/>
  <c r="I4207" i="5"/>
  <c r="S4207" i="5"/>
  <c r="I4206" i="5"/>
  <c r="S4206" i="5"/>
  <c r="I4205" i="5"/>
  <c r="S4205" i="5"/>
  <c r="I4204" i="5"/>
  <c r="S4204" i="5"/>
  <c r="I4203" i="5"/>
  <c r="S4203" i="5"/>
  <c r="I4202" i="5"/>
  <c r="S4202" i="5"/>
  <c r="I4201" i="5"/>
  <c r="S4201" i="5"/>
  <c r="I4200" i="5"/>
  <c r="S4200" i="5"/>
  <c r="I4199" i="5"/>
  <c r="S4199" i="5"/>
  <c r="I4198" i="5"/>
  <c r="S4198" i="5"/>
  <c r="I4197" i="5"/>
  <c r="S4197" i="5"/>
  <c r="I4196" i="5"/>
  <c r="S4196" i="5"/>
  <c r="I4195" i="5"/>
  <c r="S4195" i="5"/>
  <c r="I4194" i="5"/>
  <c r="S4194" i="5"/>
  <c r="I4193" i="5"/>
  <c r="S4193" i="5"/>
  <c r="I4192" i="5"/>
  <c r="S4192" i="5"/>
  <c r="I4191" i="5"/>
  <c r="S4191" i="5"/>
  <c r="I4190" i="5"/>
  <c r="S4190" i="5"/>
  <c r="I4189" i="5"/>
  <c r="S4189" i="5"/>
  <c r="I4188" i="5"/>
  <c r="S4188" i="5"/>
  <c r="I4187" i="5"/>
  <c r="S4187" i="5"/>
  <c r="I4186" i="5"/>
  <c r="S4186" i="5"/>
  <c r="I4185" i="5"/>
  <c r="S4185" i="5"/>
  <c r="I4184" i="5"/>
  <c r="S4184" i="5"/>
  <c r="I4183" i="5"/>
  <c r="S4183" i="5"/>
  <c r="I4182" i="5"/>
  <c r="S4182" i="5"/>
  <c r="I4181" i="5"/>
  <c r="S4181" i="5"/>
  <c r="I4180" i="5"/>
  <c r="S4180" i="5"/>
  <c r="I4179" i="5"/>
  <c r="S4179" i="5"/>
  <c r="I4178" i="5"/>
  <c r="S4178" i="5"/>
  <c r="I4177" i="5"/>
  <c r="S4177" i="5"/>
  <c r="I4176" i="5"/>
  <c r="S4176" i="5"/>
  <c r="I4175" i="5"/>
  <c r="S4175" i="5"/>
  <c r="I4174" i="5"/>
  <c r="S4174" i="5"/>
  <c r="I4173" i="5"/>
  <c r="S4173" i="5"/>
  <c r="I4172" i="5"/>
  <c r="S4172" i="5"/>
  <c r="I4171" i="5"/>
  <c r="S4171" i="5"/>
  <c r="I4170" i="5"/>
  <c r="S4170" i="5"/>
  <c r="I4169" i="5"/>
  <c r="S4169" i="5"/>
  <c r="I4168" i="5"/>
  <c r="S4168" i="5"/>
  <c r="I4167" i="5"/>
  <c r="S4167" i="5"/>
  <c r="I4166" i="5"/>
  <c r="S4166" i="5"/>
  <c r="I4165" i="5"/>
  <c r="S4165" i="5"/>
  <c r="I4164" i="5"/>
  <c r="S4164" i="5"/>
  <c r="I4163" i="5"/>
  <c r="S4163" i="5"/>
  <c r="I4162" i="5"/>
  <c r="S4162" i="5"/>
  <c r="I4161" i="5"/>
  <c r="S4161" i="5"/>
  <c r="I4160" i="5"/>
  <c r="S4160" i="5"/>
  <c r="I4159" i="5"/>
  <c r="S4159" i="5"/>
  <c r="I4158" i="5"/>
  <c r="S4158" i="5"/>
  <c r="I4157" i="5"/>
  <c r="S4157" i="5"/>
  <c r="I4156" i="5"/>
  <c r="S4156" i="5"/>
  <c r="I4155" i="5"/>
  <c r="S4155" i="5"/>
  <c r="I4154" i="5"/>
  <c r="S4154" i="5"/>
  <c r="I4153" i="5"/>
  <c r="S4153" i="5"/>
  <c r="I4152" i="5"/>
  <c r="S4152" i="5"/>
  <c r="I4151" i="5"/>
  <c r="S4151" i="5"/>
  <c r="I4150" i="5"/>
  <c r="S4150" i="5"/>
  <c r="I4149" i="5"/>
  <c r="S4149" i="5"/>
  <c r="I4148" i="5"/>
  <c r="S4148" i="5"/>
  <c r="I4147" i="5"/>
  <c r="S4147" i="5"/>
  <c r="I4146" i="5"/>
  <c r="S4146" i="5"/>
  <c r="I4145" i="5"/>
  <c r="S4145" i="5"/>
  <c r="I4144" i="5"/>
  <c r="S4144" i="5"/>
  <c r="I4143" i="5"/>
  <c r="S4143" i="5"/>
  <c r="I4142" i="5"/>
  <c r="S4142" i="5"/>
  <c r="I4141" i="5"/>
  <c r="S4141" i="5"/>
  <c r="I4140" i="5"/>
  <c r="S4140" i="5"/>
  <c r="I4139" i="5"/>
  <c r="S4139" i="5"/>
  <c r="I4138" i="5"/>
  <c r="S4138" i="5"/>
  <c r="I4137" i="5"/>
  <c r="S4137" i="5"/>
  <c r="I4136" i="5"/>
  <c r="S4136" i="5"/>
  <c r="I4135" i="5"/>
  <c r="S4135" i="5"/>
  <c r="I4134" i="5"/>
  <c r="S4134" i="5"/>
  <c r="I4133" i="5"/>
  <c r="S4133" i="5"/>
  <c r="I4132" i="5"/>
  <c r="S4132" i="5"/>
  <c r="I4131" i="5"/>
  <c r="S4131" i="5"/>
  <c r="I4130" i="5"/>
  <c r="S4130" i="5"/>
  <c r="I4129" i="5"/>
  <c r="S4129" i="5"/>
  <c r="I4128" i="5"/>
  <c r="S4128" i="5"/>
  <c r="I4127" i="5"/>
  <c r="S4127" i="5"/>
  <c r="I4126" i="5"/>
  <c r="S4126" i="5"/>
  <c r="I4125" i="5"/>
  <c r="S4125" i="5"/>
  <c r="I4124" i="5"/>
  <c r="S4124" i="5"/>
  <c r="I4123" i="5"/>
  <c r="S4123" i="5"/>
  <c r="I4122" i="5"/>
  <c r="S4122" i="5"/>
  <c r="I4121" i="5"/>
  <c r="S4121" i="5"/>
  <c r="I4120" i="5"/>
  <c r="S4120" i="5"/>
  <c r="I4119" i="5"/>
  <c r="S4119" i="5"/>
  <c r="I4118" i="5"/>
  <c r="S4118" i="5"/>
  <c r="I4117" i="5"/>
  <c r="S4117" i="5"/>
  <c r="I4116" i="5"/>
  <c r="S4116" i="5"/>
  <c r="I4115" i="5"/>
  <c r="S4115" i="5"/>
  <c r="I4114" i="5"/>
  <c r="S4114" i="5"/>
  <c r="I4113" i="5"/>
  <c r="S4113" i="5"/>
  <c r="I4112" i="5"/>
  <c r="S4112" i="5"/>
  <c r="I4111" i="5"/>
  <c r="S4111" i="5"/>
  <c r="I4110" i="5"/>
  <c r="S4110" i="5"/>
  <c r="I4109" i="5"/>
  <c r="S4109" i="5"/>
  <c r="I4108" i="5"/>
  <c r="S4108" i="5"/>
  <c r="I4107" i="5"/>
  <c r="S4107" i="5"/>
  <c r="I4106" i="5"/>
  <c r="S4106" i="5"/>
  <c r="I4105" i="5"/>
  <c r="S4105" i="5"/>
  <c r="I4104" i="5"/>
  <c r="S4104" i="5"/>
  <c r="I4103" i="5"/>
  <c r="S4103" i="5"/>
  <c r="I4102" i="5"/>
  <c r="S4102" i="5"/>
  <c r="I4101" i="5"/>
  <c r="S4101" i="5"/>
  <c r="I4100" i="5"/>
  <c r="S4100" i="5"/>
  <c r="I4099" i="5"/>
  <c r="S4099" i="5"/>
  <c r="I4098" i="5"/>
  <c r="S4098" i="5"/>
  <c r="I4097" i="5"/>
  <c r="S4097" i="5"/>
  <c r="I4096" i="5"/>
  <c r="S4096" i="5"/>
  <c r="I4095" i="5"/>
  <c r="S4095" i="5"/>
  <c r="I4094" i="5"/>
  <c r="S4094" i="5"/>
  <c r="I4093" i="5"/>
  <c r="S4093" i="5"/>
  <c r="I4092" i="5"/>
  <c r="S4092" i="5"/>
  <c r="I4091" i="5"/>
  <c r="S4091" i="5"/>
  <c r="I4090" i="5"/>
  <c r="S4090" i="5"/>
  <c r="I4089" i="5"/>
  <c r="S4089" i="5"/>
  <c r="I4088" i="5"/>
  <c r="S4088" i="5"/>
  <c r="I4087" i="5"/>
  <c r="S4087" i="5"/>
  <c r="I4086" i="5"/>
  <c r="S4086" i="5"/>
  <c r="I4085" i="5"/>
  <c r="S4085" i="5"/>
  <c r="I4084" i="5"/>
  <c r="S4084" i="5"/>
  <c r="I4083" i="5"/>
  <c r="S4083" i="5"/>
  <c r="I4082" i="5"/>
  <c r="S4082" i="5"/>
  <c r="I4081" i="5"/>
  <c r="S4081" i="5"/>
  <c r="I4080" i="5"/>
  <c r="S4080" i="5"/>
  <c r="I4079" i="5"/>
  <c r="S4079" i="5"/>
  <c r="I4078" i="5"/>
  <c r="S4078" i="5"/>
  <c r="I4077" i="5"/>
  <c r="S4077" i="5"/>
  <c r="I4076" i="5"/>
  <c r="S4076" i="5"/>
  <c r="I4075" i="5"/>
  <c r="S4075" i="5"/>
  <c r="I4074" i="5"/>
  <c r="S4074" i="5"/>
  <c r="I4073" i="5"/>
  <c r="S4073" i="5"/>
  <c r="I4072" i="5"/>
  <c r="S4072" i="5"/>
  <c r="I4071" i="5"/>
  <c r="S4071" i="5"/>
  <c r="I4070" i="5"/>
  <c r="S4070" i="5"/>
  <c r="I4069" i="5"/>
  <c r="S4069" i="5"/>
  <c r="I4068" i="5"/>
  <c r="S4068" i="5"/>
  <c r="I4067" i="5"/>
  <c r="S4067" i="5"/>
  <c r="I4066" i="5"/>
  <c r="S4066" i="5"/>
  <c r="I4065" i="5"/>
  <c r="S4065" i="5"/>
  <c r="I4064" i="5"/>
  <c r="S4064" i="5"/>
  <c r="I4063" i="5"/>
  <c r="S4063" i="5"/>
  <c r="I4062" i="5"/>
  <c r="S4062" i="5"/>
  <c r="I4061" i="5"/>
  <c r="S4061" i="5"/>
  <c r="I4060" i="5"/>
  <c r="S4060" i="5"/>
  <c r="I4059" i="5"/>
  <c r="S4059" i="5"/>
  <c r="I4058" i="5"/>
  <c r="S4058" i="5"/>
  <c r="I4057" i="5"/>
  <c r="S4057" i="5"/>
  <c r="I4056" i="5"/>
  <c r="S4056" i="5"/>
  <c r="I4055" i="5"/>
  <c r="S4055" i="5"/>
  <c r="I4054" i="5"/>
  <c r="S4054" i="5"/>
  <c r="I4053" i="5"/>
  <c r="S4053" i="5"/>
  <c r="I4052" i="5"/>
  <c r="S4052" i="5"/>
  <c r="I4051" i="5"/>
  <c r="S4051" i="5"/>
  <c r="I4050" i="5"/>
  <c r="S4050" i="5"/>
  <c r="I4049" i="5"/>
  <c r="S4049" i="5"/>
  <c r="I4048" i="5"/>
  <c r="S4048" i="5"/>
  <c r="I4047" i="5"/>
  <c r="S4047" i="5"/>
  <c r="I4046" i="5"/>
  <c r="S4046" i="5"/>
  <c r="I4045" i="5"/>
  <c r="S4045" i="5"/>
  <c r="I4044" i="5"/>
  <c r="S4044" i="5"/>
  <c r="I4043" i="5"/>
  <c r="S4043" i="5"/>
  <c r="I4042" i="5"/>
  <c r="S4042" i="5"/>
  <c r="I4041" i="5"/>
  <c r="S4041" i="5"/>
  <c r="I4040" i="5"/>
  <c r="S4040" i="5"/>
  <c r="I4039" i="5"/>
  <c r="S4039" i="5"/>
  <c r="I4038" i="5"/>
  <c r="S4038" i="5"/>
  <c r="I4037" i="5"/>
  <c r="S4037" i="5"/>
  <c r="I4036" i="5"/>
  <c r="S4036" i="5"/>
  <c r="I4035" i="5"/>
  <c r="S4035" i="5"/>
  <c r="I4034" i="5"/>
  <c r="S4034" i="5"/>
  <c r="I4033" i="5"/>
  <c r="S4033" i="5"/>
  <c r="I4032" i="5"/>
  <c r="S4032" i="5"/>
  <c r="I4031" i="5"/>
  <c r="S4031" i="5"/>
  <c r="I4030" i="5"/>
  <c r="S4030" i="5"/>
  <c r="I4029" i="5"/>
  <c r="S4029" i="5"/>
  <c r="I4028" i="5"/>
  <c r="S4028" i="5"/>
  <c r="I4027" i="5"/>
  <c r="S4027" i="5"/>
  <c r="I4026" i="5"/>
  <c r="S4026" i="5"/>
  <c r="I4025" i="5"/>
  <c r="S4025" i="5"/>
  <c r="I4024" i="5"/>
  <c r="S4024" i="5"/>
  <c r="I4023" i="5"/>
  <c r="S4023" i="5"/>
  <c r="I4022" i="5"/>
  <c r="S4022" i="5"/>
  <c r="I4021" i="5"/>
  <c r="S4021" i="5"/>
  <c r="I4020" i="5"/>
  <c r="S4020" i="5"/>
  <c r="I4019" i="5"/>
  <c r="S4019" i="5"/>
  <c r="I4018" i="5"/>
  <c r="S4018" i="5"/>
  <c r="I4017" i="5"/>
  <c r="S4017" i="5"/>
  <c r="I4016" i="5"/>
  <c r="S4016" i="5"/>
  <c r="I4015" i="5"/>
  <c r="S4015" i="5"/>
  <c r="I4014" i="5"/>
  <c r="S4014" i="5"/>
  <c r="I4013" i="5"/>
  <c r="S4013" i="5"/>
  <c r="I4012" i="5"/>
  <c r="S4012" i="5"/>
  <c r="I4011" i="5"/>
  <c r="S4011" i="5"/>
  <c r="I4010" i="5"/>
  <c r="S4010" i="5"/>
  <c r="I4009" i="5"/>
  <c r="S4009" i="5"/>
  <c r="I4008" i="5"/>
  <c r="S4008" i="5"/>
  <c r="I4007" i="5"/>
  <c r="S4007" i="5"/>
  <c r="I4006" i="5"/>
  <c r="S4006" i="5"/>
  <c r="I4005" i="5"/>
  <c r="S4005" i="5"/>
  <c r="I4004" i="5"/>
  <c r="S4004" i="5"/>
  <c r="I4003" i="5"/>
  <c r="S4003" i="5"/>
  <c r="I4002" i="5"/>
  <c r="S4002" i="5"/>
  <c r="I4001" i="5"/>
  <c r="S4001" i="5"/>
  <c r="I4000" i="5"/>
  <c r="S4000" i="5"/>
  <c r="I3999" i="5"/>
  <c r="S3999" i="5"/>
  <c r="I3998" i="5"/>
  <c r="S3998" i="5"/>
  <c r="I3997" i="5"/>
  <c r="S3997" i="5"/>
  <c r="I3996" i="5"/>
  <c r="S3996" i="5"/>
  <c r="I3995" i="5"/>
  <c r="S3995" i="5"/>
  <c r="I3994" i="5"/>
  <c r="S3994" i="5"/>
  <c r="I3993" i="5"/>
  <c r="S3993" i="5"/>
  <c r="I3992" i="5"/>
  <c r="S3992" i="5"/>
  <c r="I3991" i="5"/>
  <c r="S3991" i="5"/>
  <c r="I3990" i="5"/>
  <c r="S3990" i="5"/>
  <c r="I3989" i="5"/>
  <c r="S3989" i="5"/>
  <c r="I3988" i="5"/>
  <c r="S3988" i="5"/>
  <c r="I3987" i="5"/>
  <c r="S3987" i="5"/>
  <c r="I3986" i="5"/>
  <c r="S3986" i="5"/>
  <c r="I3985" i="5"/>
  <c r="S3985" i="5"/>
  <c r="I3984" i="5"/>
  <c r="S3984" i="5"/>
  <c r="I3983" i="5"/>
  <c r="S3983" i="5"/>
  <c r="I3982" i="5"/>
  <c r="S3982" i="5"/>
  <c r="I3981" i="5"/>
  <c r="S3981" i="5"/>
  <c r="I3980" i="5"/>
  <c r="S3980" i="5"/>
  <c r="I3979" i="5"/>
  <c r="S3979" i="5"/>
  <c r="I3978" i="5"/>
  <c r="S3978" i="5"/>
  <c r="I3977" i="5"/>
  <c r="S3977" i="5"/>
  <c r="I3976" i="5"/>
  <c r="S3976" i="5"/>
  <c r="I3975" i="5"/>
  <c r="S3975" i="5"/>
  <c r="I3974" i="5"/>
  <c r="S3974" i="5"/>
  <c r="I3973" i="5"/>
  <c r="S3973" i="5"/>
  <c r="I3972" i="5"/>
  <c r="S3972" i="5"/>
  <c r="I3971" i="5"/>
  <c r="S3971" i="5"/>
  <c r="I3970" i="5"/>
  <c r="S3970" i="5"/>
  <c r="I3969" i="5"/>
  <c r="S3969" i="5"/>
  <c r="I3968" i="5"/>
  <c r="S3968" i="5"/>
  <c r="I3967" i="5"/>
  <c r="S3967" i="5"/>
  <c r="I3966" i="5"/>
  <c r="S3966" i="5"/>
  <c r="I3965" i="5"/>
  <c r="S3965" i="5"/>
  <c r="I3964" i="5"/>
  <c r="S3964" i="5"/>
  <c r="I3963" i="5"/>
  <c r="S3963" i="5"/>
  <c r="I3962" i="5"/>
  <c r="S3962" i="5"/>
  <c r="I3961" i="5"/>
  <c r="S3961" i="5"/>
  <c r="I3960" i="5"/>
  <c r="S3960" i="5"/>
  <c r="I3959" i="5"/>
  <c r="S3959" i="5"/>
  <c r="I3958" i="5"/>
  <c r="S3958" i="5"/>
  <c r="I3957" i="5"/>
  <c r="S3957" i="5"/>
  <c r="I3956" i="5"/>
  <c r="S3956" i="5"/>
  <c r="I3955" i="5"/>
  <c r="S3955" i="5"/>
  <c r="I3954" i="5"/>
  <c r="S3954" i="5"/>
  <c r="I3953" i="5"/>
  <c r="S3953" i="5"/>
  <c r="I3952" i="5"/>
  <c r="S3952" i="5"/>
  <c r="I3951" i="5"/>
  <c r="S3951" i="5"/>
  <c r="I3950" i="5"/>
  <c r="S3950" i="5"/>
  <c r="I3949" i="5"/>
  <c r="S3949" i="5"/>
  <c r="I3948" i="5"/>
  <c r="S3948" i="5"/>
  <c r="I3947" i="5"/>
  <c r="S3947" i="5"/>
  <c r="I3946" i="5"/>
  <c r="S3946" i="5"/>
  <c r="I3945" i="5"/>
  <c r="S3945" i="5"/>
  <c r="I3944" i="5"/>
  <c r="S3944" i="5"/>
  <c r="I3943" i="5"/>
  <c r="S3943" i="5"/>
  <c r="I3942" i="5"/>
  <c r="S3942" i="5"/>
  <c r="I3941" i="5"/>
  <c r="S3941" i="5"/>
  <c r="I3940" i="5"/>
  <c r="S3940" i="5"/>
  <c r="I3939" i="5"/>
  <c r="S3939" i="5"/>
  <c r="I3938" i="5"/>
  <c r="S3938" i="5"/>
  <c r="I3937" i="5"/>
  <c r="S3937" i="5"/>
  <c r="I3936" i="5"/>
  <c r="S3936" i="5"/>
  <c r="I3935" i="5"/>
  <c r="S3935" i="5"/>
  <c r="I3934" i="5"/>
  <c r="S3934" i="5"/>
  <c r="I3933" i="5"/>
  <c r="S3933" i="5"/>
  <c r="I3932" i="5"/>
  <c r="S3932" i="5"/>
  <c r="I3931" i="5"/>
  <c r="S3931" i="5"/>
  <c r="I3930" i="5"/>
  <c r="S3930" i="5"/>
  <c r="I3929" i="5"/>
  <c r="S3929" i="5"/>
  <c r="I3928" i="5"/>
  <c r="S3928" i="5"/>
  <c r="I3927" i="5"/>
  <c r="S3927" i="5"/>
  <c r="I3926" i="5"/>
  <c r="S3926" i="5"/>
  <c r="I3925" i="5"/>
  <c r="S3925" i="5"/>
  <c r="I3924" i="5"/>
  <c r="S3924" i="5"/>
  <c r="I3923" i="5"/>
  <c r="S3923" i="5"/>
  <c r="I3922" i="5"/>
  <c r="S3922" i="5"/>
  <c r="I3921" i="5"/>
  <c r="S3921" i="5"/>
  <c r="I3920" i="5"/>
  <c r="S3920" i="5"/>
  <c r="I3919" i="5"/>
  <c r="S3919" i="5"/>
  <c r="I3918" i="5"/>
  <c r="S3918" i="5"/>
  <c r="I3917" i="5"/>
  <c r="S3917" i="5"/>
  <c r="I3916" i="5"/>
  <c r="S3916" i="5"/>
  <c r="I3915" i="5"/>
  <c r="S3915" i="5"/>
  <c r="I3914" i="5"/>
  <c r="S3914" i="5"/>
  <c r="I3913" i="5"/>
  <c r="S3913" i="5"/>
  <c r="I3912" i="5"/>
  <c r="S3912" i="5"/>
  <c r="I3911" i="5"/>
  <c r="S3911" i="5"/>
  <c r="I3910" i="5"/>
  <c r="S3910" i="5"/>
  <c r="I3909" i="5"/>
  <c r="S3909" i="5"/>
  <c r="I3908" i="5"/>
  <c r="S3908" i="5"/>
  <c r="I3907" i="5"/>
  <c r="S3907" i="5"/>
  <c r="I3906" i="5"/>
  <c r="S3906" i="5"/>
  <c r="I3905" i="5"/>
  <c r="S3905" i="5"/>
  <c r="I3904" i="5"/>
  <c r="S3904" i="5"/>
  <c r="I3903" i="5"/>
  <c r="S3903" i="5"/>
  <c r="I3902" i="5"/>
  <c r="S3902" i="5"/>
  <c r="I3901" i="5"/>
  <c r="S3901" i="5"/>
  <c r="I3900" i="5"/>
  <c r="S3900" i="5"/>
  <c r="I3899" i="5"/>
  <c r="S3899" i="5"/>
  <c r="I3898" i="5"/>
  <c r="S3898" i="5"/>
  <c r="I3897" i="5"/>
  <c r="S3897" i="5"/>
  <c r="I3896" i="5"/>
  <c r="S3896" i="5"/>
  <c r="I3895" i="5"/>
  <c r="S3895" i="5"/>
  <c r="I3894" i="5"/>
  <c r="S3894" i="5"/>
  <c r="I3893" i="5"/>
  <c r="S3893" i="5"/>
  <c r="I3892" i="5"/>
  <c r="S3892" i="5"/>
  <c r="I3891" i="5"/>
  <c r="S3891" i="5"/>
  <c r="I3890" i="5"/>
  <c r="S3890" i="5"/>
  <c r="I3889" i="5"/>
  <c r="S3889" i="5"/>
  <c r="I3888" i="5"/>
  <c r="S3888" i="5"/>
  <c r="I3887" i="5"/>
  <c r="S3887" i="5"/>
  <c r="I3886" i="5"/>
  <c r="S3886" i="5"/>
  <c r="I3885" i="5"/>
  <c r="S3885" i="5"/>
  <c r="I3884" i="5"/>
  <c r="S3884" i="5"/>
  <c r="I3883" i="5"/>
  <c r="S3883" i="5"/>
  <c r="I3882" i="5"/>
  <c r="S3882" i="5"/>
  <c r="I3881" i="5"/>
  <c r="S3881" i="5"/>
  <c r="I3880" i="5"/>
  <c r="S3880" i="5"/>
  <c r="I3879" i="5"/>
  <c r="S3879" i="5"/>
  <c r="I3878" i="5"/>
  <c r="S3878" i="5"/>
  <c r="I3877" i="5"/>
  <c r="S3877" i="5"/>
  <c r="I3876" i="5"/>
  <c r="S3876" i="5"/>
  <c r="I3875" i="5"/>
  <c r="S3875" i="5"/>
  <c r="I3874" i="5"/>
  <c r="S3874" i="5"/>
  <c r="I3873" i="5"/>
  <c r="S3873" i="5"/>
  <c r="I3872" i="5"/>
  <c r="S3872" i="5"/>
  <c r="I3871" i="5"/>
  <c r="S3871" i="5"/>
  <c r="I3870" i="5"/>
  <c r="S3870" i="5"/>
  <c r="I3869" i="5"/>
  <c r="S3869" i="5"/>
  <c r="I3868" i="5"/>
  <c r="S3868" i="5"/>
  <c r="I3867" i="5"/>
  <c r="S3867" i="5"/>
  <c r="I3866" i="5"/>
  <c r="S3866" i="5"/>
  <c r="I3865" i="5"/>
  <c r="S3865" i="5"/>
  <c r="I3864" i="5"/>
  <c r="S3864" i="5"/>
  <c r="I3863" i="5"/>
  <c r="S3863" i="5"/>
  <c r="I3862" i="5"/>
  <c r="S3862" i="5"/>
  <c r="I3861" i="5"/>
  <c r="S3861" i="5"/>
  <c r="I3860" i="5"/>
  <c r="S3860" i="5"/>
  <c r="I3859" i="5"/>
  <c r="S3859" i="5"/>
  <c r="I3858" i="5"/>
  <c r="S3858" i="5"/>
  <c r="I3857" i="5"/>
  <c r="S3857" i="5"/>
  <c r="I3856" i="5"/>
  <c r="S3856" i="5"/>
  <c r="I3855" i="5"/>
  <c r="S3855" i="5"/>
  <c r="I3854" i="5"/>
  <c r="S3854" i="5"/>
  <c r="I3853" i="5"/>
  <c r="S3853" i="5"/>
  <c r="I3852" i="5"/>
  <c r="S3852" i="5"/>
  <c r="I3851" i="5"/>
  <c r="S3851" i="5"/>
  <c r="I3850" i="5"/>
  <c r="S3850" i="5"/>
  <c r="I3849" i="5"/>
  <c r="S3849" i="5"/>
  <c r="I3848" i="5"/>
  <c r="S3848" i="5"/>
  <c r="I3847" i="5"/>
  <c r="S3847" i="5"/>
  <c r="I3846" i="5"/>
  <c r="S3846" i="5"/>
  <c r="I3845" i="5"/>
  <c r="S3845" i="5"/>
  <c r="I3844" i="5"/>
  <c r="S3844" i="5"/>
  <c r="I3843" i="5"/>
  <c r="S3843" i="5"/>
  <c r="I3842" i="5"/>
  <c r="S3842" i="5"/>
  <c r="I3841" i="5"/>
  <c r="S3841" i="5"/>
  <c r="I3840" i="5"/>
  <c r="S3840" i="5"/>
  <c r="I3839" i="5"/>
  <c r="S3839" i="5"/>
  <c r="I3838" i="5"/>
  <c r="S3838" i="5"/>
  <c r="I3837" i="5"/>
  <c r="S3837" i="5"/>
  <c r="I3836" i="5"/>
  <c r="S3836" i="5"/>
  <c r="I3835" i="5"/>
  <c r="S3835" i="5"/>
  <c r="I3834" i="5"/>
  <c r="S3834" i="5"/>
  <c r="I3833" i="5"/>
  <c r="S3833" i="5"/>
  <c r="I3832" i="5"/>
  <c r="S3832" i="5"/>
  <c r="I3831" i="5"/>
  <c r="S3831" i="5"/>
  <c r="I3830" i="5"/>
  <c r="S3830" i="5"/>
  <c r="I3829" i="5"/>
  <c r="S3829" i="5"/>
  <c r="I3828" i="5"/>
  <c r="S3828" i="5"/>
  <c r="I3827" i="5"/>
  <c r="S3827" i="5"/>
  <c r="I3826" i="5"/>
  <c r="S3826" i="5"/>
  <c r="I3825" i="5"/>
  <c r="S3825" i="5"/>
  <c r="I3824" i="5"/>
  <c r="S3824" i="5"/>
  <c r="I3823" i="5"/>
  <c r="S3823" i="5"/>
  <c r="I3822" i="5"/>
  <c r="S3822" i="5"/>
  <c r="I3821" i="5"/>
  <c r="S3821" i="5"/>
  <c r="I3820" i="5"/>
  <c r="S3820" i="5"/>
  <c r="I3819" i="5"/>
  <c r="S3819" i="5"/>
  <c r="I3818" i="5"/>
  <c r="S3818" i="5"/>
  <c r="I3817" i="5"/>
  <c r="S3817" i="5"/>
  <c r="I3816" i="5"/>
  <c r="S3816" i="5"/>
  <c r="I3815" i="5"/>
  <c r="S3815" i="5"/>
  <c r="I3814" i="5"/>
  <c r="S3814" i="5"/>
  <c r="I3813" i="5"/>
  <c r="S3813" i="5"/>
  <c r="I3812" i="5"/>
  <c r="S3812" i="5"/>
  <c r="I3811" i="5"/>
  <c r="S3811" i="5"/>
  <c r="I3810" i="5"/>
  <c r="S3810" i="5"/>
  <c r="I3809" i="5"/>
  <c r="S3809" i="5"/>
  <c r="I3808" i="5"/>
  <c r="S3808" i="5"/>
  <c r="I3807" i="5"/>
  <c r="S3807" i="5"/>
  <c r="I3806" i="5"/>
  <c r="S3806" i="5"/>
  <c r="I3805" i="5"/>
  <c r="S3805" i="5"/>
  <c r="I3804" i="5"/>
  <c r="S3804" i="5"/>
  <c r="I3803" i="5"/>
  <c r="S3803" i="5"/>
  <c r="I3802" i="5"/>
  <c r="S3802" i="5"/>
  <c r="I3801" i="5"/>
  <c r="S3801" i="5"/>
  <c r="I3800" i="5"/>
  <c r="S3800" i="5"/>
  <c r="I3799" i="5"/>
  <c r="S3799" i="5"/>
  <c r="I3798" i="5"/>
  <c r="S3798" i="5"/>
  <c r="I3797" i="5"/>
  <c r="S3797" i="5"/>
  <c r="I3796" i="5"/>
  <c r="S3796" i="5"/>
  <c r="I3795" i="5"/>
  <c r="S3795" i="5"/>
  <c r="I3794" i="5"/>
  <c r="S3794" i="5"/>
  <c r="I3793" i="5"/>
  <c r="S3793" i="5"/>
  <c r="I3792" i="5"/>
  <c r="S3792" i="5"/>
  <c r="I3791" i="5"/>
  <c r="S3791" i="5"/>
  <c r="I3790" i="5"/>
  <c r="S3790" i="5"/>
  <c r="I3789" i="5"/>
  <c r="S3789" i="5"/>
  <c r="I3788" i="5"/>
  <c r="S3788" i="5"/>
  <c r="I3787" i="5"/>
  <c r="S3787" i="5"/>
  <c r="I3786" i="5"/>
  <c r="S3786" i="5"/>
  <c r="I3785" i="5"/>
  <c r="S3785" i="5"/>
  <c r="I3784" i="5"/>
  <c r="S3784" i="5"/>
  <c r="I3783" i="5"/>
  <c r="S3783" i="5"/>
  <c r="I3782" i="5"/>
  <c r="S3782" i="5"/>
  <c r="I3781" i="5"/>
  <c r="S3781" i="5"/>
  <c r="I3780" i="5"/>
  <c r="S3780" i="5"/>
  <c r="I3779" i="5"/>
  <c r="S3779" i="5"/>
  <c r="I3778" i="5"/>
  <c r="S3778" i="5"/>
  <c r="I3777" i="5"/>
  <c r="S3777" i="5"/>
  <c r="I3776" i="5"/>
  <c r="S3776" i="5"/>
  <c r="I3775" i="5"/>
  <c r="S3775" i="5"/>
  <c r="I3774" i="5"/>
  <c r="S3774" i="5"/>
  <c r="I3773" i="5"/>
  <c r="S3773" i="5"/>
  <c r="I3772" i="5"/>
  <c r="S3772" i="5"/>
  <c r="I3771" i="5"/>
  <c r="S3771" i="5"/>
  <c r="I3770" i="5"/>
  <c r="S3770" i="5"/>
  <c r="I3769" i="5"/>
  <c r="S3769" i="5"/>
  <c r="I3768" i="5"/>
  <c r="S3768" i="5"/>
  <c r="I3767" i="5"/>
  <c r="S3767" i="5"/>
  <c r="I3766" i="5"/>
  <c r="S3766" i="5"/>
  <c r="I3765" i="5"/>
  <c r="S3765" i="5"/>
  <c r="I3764" i="5"/>
  <c r="S3764" i="5"/>
  <c r="I3763" i="5"/>
  <c r="S3763" i="5"/>
  <c r="I3762" i="5"/>
  <c r="S3762" i="5"/>
  <c r="I3761" i="5"/>
  <c r="S3761" i="5"/>
  <c r="I3760" i="5"/>
  <c r="S3760" i="5"/>
  <c r="I3759" i="5"/>
  <c r="S3759" i="5"/>
  <c r="I3758" i="5"/>
  <c r="S3758" i="5"/>
  <c r="I3757" i="5"/>
  <c r="S3757" i="5"/>
  <c r="I3756" i="5"/>
  <c r="S3756" i="5"/>
  <c r="I3755" i="5"/>
  <c r="S3755" i="5"/>
  <c r="I3754" i="5"/>
  <c r="S3754" i="5"/>
  <c r="I3753" i="5"/>
  <c r="S3753" i="5"/>
  <c r="I3752" i="5"/>
  <c r="S3752" i="5"/>
  <c r="I3751" i="5"/>
  <c r="S3751" i="5"/>
  <c r="I3750" i="5"/>
  <c r="S3750" i="5"/>
  <c r="I3749" i="5"/>
  <c r="S3749" i="5"/>
  <c r="I3748" i="5"/>
  <c r="S3748" i="5"/>
  <c r="I3747" i="5"/>
  <c r="S3747" i="5"/>
  <c r="I3746" i="5"/>
  <c r="S3746" i="5"/>
  <c r="I3745" i="5"/>
  <c r="S3745" i="5"/>
  <c r="I3744" i="5"/>
  <c r="S3744" i="5"/>
  <c r="I3743" i="5"/>
  <c r="S3743" i="5"/>
  <c r="I3742" i="5"/>
  <c r="S3742" i="5"/>
  <c r="I3741" i="5"/>
  <c r="S3741" i="5"/>
  <c r="I3740" i="5"/>
  <c r="S3740" i="5"/>
  <c r="I3739" i="5"/>
  <c r="S3739" i="5"/>
  <c r="I3738" i="5"/>
  <c r="S3738" i="5"/>
  <c r="I3737" i="5"/>
  <c r="S3737" i="5"/>
  <c r="I3736" i="5"/>
  <c r="S3736" i="5"/>
  <c r="I3735" i="5"/>
  <c r="S3735" i="5"/>
  <c r="I3734" i="5"/>
  <c r="S3734" i="5"/>
  <c r="I3733" i="5"/>
  <c r="S3733" i="5"/>
  <c r="I3732" i="5"/>
  <c r="S3732" i="5"/>
  <c r="I3731" i="5"/>
  <c r="S3731" i="5"/>
  <c r="I3730" i="5"/>
  <c r="S3730" i="5"/>
  <c r="I3729" i="5"/>
  <c r="S3729" i="5"/>
  <c r="I3728" i="5"/>
  <c r="S3728" i="5"/>
  <c r="I3727" i="5"/>
  <c r="S3727" i="5"/>
  <c r="I3726" i="5"/>
  <c r="S3726" i="5"/>
  <c r="I3725" i="5"/>
  <c r="S3725" i="5"/>
  <c r="I3724" i="5"/>
  <c r="S3724" i="5"/>
  <c r="I3723" i="5"/>
  <c r="S3723" i="5"/>
  <c r="I3722" i="5"/>
  <c r="S3722" i="5"/>
  <c r="I3721" i="5"/>
  <c r="S3721" i="5"/>
  <c r="I3720" i="5"/>
  <c r="S3720" i="5"/>
  <c r="I3719" i="5"/>
  <c r="S3719" i="5"/>
  <c r="I3718" i="5"/>
  <c r="S3718" i="5"/>
  <c r="I3717" i="5"/>
  <c r="S3717" i="5"/>
  <c r="I3716" i="5"/>
  <c r="S3716" i="5"/>
  <c r="I3715" i="5"/>
  <c r="S3715" i="5"/>
  <c r="I3714" i="5"/>
  <c r="S3714" i="5"/>
  <c r="I3713" i="5"/>
  <c r="S3713" i="5"/>
  <c r="I3712" i="5"/>
  <c r="S3712" i="5"/>
  <c r="I3711" i="5"/>
  <c r="S3711" i="5"/>
  <c r="I3710" i="5"/>
  <c r="S3710" i="5"/>
  <c r="I3709" i="5"/>
  <c r="S3709" i="5"/>
  <c r="I3708" i="5"/>
  <c r="S3708" i="5"/>
  <c r="I3707" i="5"/>
  <c r="S3707" i="5"/>
  <c r="I3706" i="5"/>
  <c r="S3706" i="5"/>
  <c r="I3705" i="5"/>
  <c r="S3705" i="5"/>
  <c r="I3704" i="5"/>
  <c r="S3704" i="5"/>
  <c r="I3703" i="5"/>
  <c r="S3703" i="5"/>
  <c r="I3702" i="5"/>
  <c r="S3702" i="5"/>
  <c r="I3701" i="5"/>
  <c r="S3701" i="5"/>
  <c r="I3700" i="5"/>
  <c r="S3700" i="5"/>
  <c r="I3699" i="5"/>
  <c r="S3699" i="5"/>
  <c r="I3698" i="5"/>
  <c r="S3698" i="5"/>
  <c r="I3697" i="5"/>
  <c r="S3697" i="5"/>
  <c r="I3696" i="5"/>
  <c r="S3696" i="5"/>
  <c r="I3695" i="5"/>
  <c r="S3695" i="5"/>
  <c r="I3694" i="5"/>
  <c r="S3694" i="5"/>
  <c r="I3693" i="5"/>
  <c r="S3693" i="5"/>
  <c r="I3692" i="5"/>
  <c r="S3692" i="5"/>
  <c r="I3691" i="5"/>
  <c r="S3691" i="5"/>
  <c r="I3690" i="5"/>
  <c r="S3690" i="5"/>
  <c r="I3689" i="5"/>
  <c r="S3689" i="5"/>
  <c r="I3688" i="5"/>
  <c r="S3688" i="5"/>
  <c r="I3687" i="5"/>
  <c r="S3687" i="5"/>
  <c r="I3686" i="5"/>
  <c r="S3686" i="5"/>
  <c r="I3685" i="5"/>
  <c r="S3685" i="5"/>
  <c r="I3684" i="5"/>
  <c r="S3684" i="5"/>
  <c r="I3683" i="5"/>
  <c r="S3683" i="5"/>
  <c r="I3682" i="5"/>
  <c r="S3682" i="5"/>
  <c r="I3681" i="5"/>
  <c r="S3681" i="5"/>
  <c r="I3680" i="5"/>
  <c r="S3680" i="5"/>
  <c r="I3679" i="5"/>
  <c r="S3679" i="5"/>
  <c r="I3678" i="5"/>
  <c r="S3678" i="5"/>
  <c r="I3677" i="5"/>
  <c r="S3677" i="5"/>
  <c r="I3676" i="5"/>
  <c r="S3676" i="5"/>
  <c r="I3675" i="5"/>
  <c r="S3675" i="5"/>
  <c r="I3674" i="5"/>
  <c r="S3674" i="5"/>
  <c r="I3673" i="5"/>
  <c r="S3673" i="5"/>
  <c r="I3672" i="5"/>
  <c r="S3672" i="5"/>
  <c r="I3671" i="5"/>
  <c r="S3671" i="5"/>
  <c r="I3670" i="5"/>
  <c r="S3670" i="5"/>
  <c r="I3669" i="5"/>
  <c r="S3669" i="5"/>
  <c r="I3668" i="5"/>
  <c r="S3668" i="5"/>
  <c r="I3667" i="5"/>
  <c r="S3667" i="5"/>
  <c r="I3666" i="5"/>
  <c r="S3666" i="5"/>
  <c r="I3665" i="5"/>
  <c r="S3665" i="5"/>
  <c r="I3664" i="5"/>
  <c r="S3664" i="5"/>
  <c r="I3663" i="5"/>
  <c r="S3663" i="5"/>
  <c r="I3662" i="5"/>
  <c r="S3662" i="5"/>
  <c r="I3661" i="5"/>
  <c r="S3661" i="5"/>
  <c r="I3660" i="5"/>
  <c r="S3660" i="5"/>
  <c r="I3659" i="5"/>
  <c r="S3659" i="5"/>
  <c r="I3658" i="5"/>
  <c r="S3658" i="5"/>
  <c r="I3657" i="5"/>
  <c r="S3657" i="5"/>
  <c r="I3656" i="5"/>
  <c r="S3656" i="5"/>
  <c r="I3655" i="5"/>
  <c r="S3655" i="5"/>
  <c r="I3654" i="5"/>
  <c r="S3654" i="5"/>
  <c r="I3653" i="5"/>
  <c r="S3653" i="5"/>
  <c r="I3652" i="5"/>
  <c r="S3652" i="5"/>
  <c r="I3651" i="5"/>
  <c r="S3651" i="5"/>
  <c r="I3650" i="5"/>
  <c r="S3650" i="5"/>
  <c r="I3649" i="5"/>
  <c r="S3649" i="5"/>
  <c r="I3648" i="5"/>
  <c r="S3648" i="5"/>
  <c r="I3647" i="5"/>
  <c r="S3647" i="5"/>
  <c r="I3646" i="5"/>
  <c r="S3646" i="5"/>
  <c r="I3645" i="5"/>
  <c r="S3645" i="5"/>
  <c r="I3644" i="5"/>
  <c r="S3644" i="5"/>
  <c r="I3643" i="5"/>
  <c r="S3643" i="5"/>
  <c r="I3642" i="5"/>
  <c r="S3642" i="5"/>
  <c r="I3641" i="5"/>
  <c r="S3641" i="5"/>
  <c r="I3640" i="5"/>
  <c r="S3640" i="5"/>
  <c r="I3639" i="5"/>
  <c r="S3639" i="5"/>
  <c r="I3638" i="5"/>
  <c r="S3638" i="5"/>
  <c r="I3637" i="5"/>
  <c r="S3637" i="5"/>
  <c r="I3636" i="5"/>
  <c r="S3636" i="5"/>
  <c r="I3635" i="5"/>
  <c r="S3635" i="5"/>
  <c r="I3634" i="5"/>
  <c r="S3634" i="5"/>
  <c r="I3633" i="5"/>
  <c r="S3633" i="5"/>
  <c r="I3632" i="5"/>
  <c r="S3632" i="5"/>
  <c r="I3631" i="5"/>
  <c r="S3631" i="5"/>
  <c r="I3630" i="5"/>
  <c r="S3630" i="5"/>
  <c r="I3629" i="5"/>
  <c r="S3629" i="5"/>
  <c r="I3628" i="5"/>
  <c r="S3628" i="5"/>
  <c r="I3627" i="5"/>
  <c r="S3627" i="5"/>
  <c r="I3626" i="5"/>
  <c r="S3626" i="5"/>
  <c r="I3625" i="5"/>
  <c r="S3625" i="5"/>
  <c r="I3624" i="5"/>
  <c r="S3624" i="5"/>
  <c r="I3623" i="5"/>
  <c r="S3623" i="5"/>
  <c r="I3622" i="5"/>
  <c r="S3622" i="5"/>
  <c r="I3621" i="5"/>
  <c r="S3621" i="5"/>
  <c r="I3620" i="5"/>
  <c r="S3620" i="5"/>
  <c r="I3619" i="5"/>
  <c r="S3619" i="5"/>
  <c r="I3618" i="5"/>
  <c r="S3618" i="5"/>
  <c r="I3617" i="5"/>
  <c r="S3617" i="5"/>
  <c r="I3616" i="5"/>
  <c r="S3616" i="5"/>
  <c r="I3615" i="5"/>
  <c r="S3615" i="5"/>
  <c r="I3614" i="5"/>
  <c r="S3614" i="5"/>
  <c r="I3613" i="5"/>
  <c r="S3613" i="5"/>
  <c r="I3612" i="5"/>
  <c r="S3612" i="5"/>
  <c r="I3611" i="5"/>
  <c r="S3611" i="5"/>
  <c r="I3610" i="5"/>
  <c r="S3610" i="5"/>
  <c r="I3609" i="5"/>
  <c r="S3609" i="5"/>
  <c r="I3608" i="5"/>
  <c r="S3608" i="5"/>
  <c r="I3607" i="5"/>
  <c r="S3607" i="5"/>
  <c r="I3606" i="5"/>
  <c r="S3606" i="5"/>
  <c r="I3605" i="5"/>
  <c r="S3605" i="5"/>
  <c r="I3604" i="5"/>
  <c r="S3604" i="5"/>
  <c r="I3603" i="5"/>
  <c r="S3603" i="5"/>
  <c r="I3602" i="5"/>
  <c r="S3602" i="5"/>
  <c r="I3601" i="5"/>
  <c r="S3601" i="5"/>
  <c r="I3600" i="5"/>
  <c r="S3600" i="5"/>
  <c r="I3599" i="5"/>
  <c r="S3599" i="5"/>
  <c r="I3598" i="5"/>
  <c r="S3598" i="5"/>
  <c r="I3597" i="5"/>
  <c r="S3597" i="5"/>
  <c r="I3596" i="5"/>
  <c r="S3596" i="5"/>
  <c r="I3595" i="5"/>
  <c r="S3595" i="5"/>
  <c r="I3594" i="5"/>
  <c r="S3594" i="5"/>
  <c r="I3593" i="5"/>
  <c r="S3593" i="5"/>
  <c r="I3592" i="5"/>
  <c r="S3592" i="5"/>
  <c r="I3591" i="5"/>
  <c r="S3591" i="5"/>
  <c r="I3590" i="5"/>
  <c r="S3590" i="5"/>
  <c r="I3589" i="5"/>
  <c r="S3589" i="5"/>
  <c r="I3588" i="5"/>
  <c r="S3588" i="5"/>
  <c r="I3587" i="5"/>
  <c r="S3587" i="5"/>
  <c r="I3586" i="5"/>
  <c r="S3586" i="5"/>
  <c r="I3585" i="5"/>
  <c r="S3585" i="5"/>
  <c r="I3584" i="5"/>
  <c r="S3584" i="5"/>
  <c r="I3583" i="5"/>
  <c r="S3583" i="5"/>
  <c r="I3582" i="5"/>
  <c r="S3582" i="5"/>
  <c r="I3581" i="5"/>
  <c r="S3581" i="5"/>
  <c r="I3580" i="5"/>
  <c r="S3580" i="5"/>
  <c r="I3579" i="5"/>
  <c r="S3579" i="5"/>
  <c r="I3578" i="5"/>
  <c r="S3578" i="5"/>
  <c r="I3577" i="5"/>
  <c r="S3577" i="5"/>
  <c r="I3576" i="5"/>
  <c r="S3576" i="5"/>
  <c r="I3575" i="5"/>
  <c r="S3575" i="5"/>
  <c r="I3574" i="5"/>
  <c r="S3574" i="5"/>
  <c r="I3573" i="5"/>
  <c r="S3573" i="5"/>
  <c r="I3572" i="5"/>
  <c r="S3572" i="5"/>
  <c r="I3571" i="5"/>
  <c r="S3571" i="5"/>
  <c r="I3570" i="5"/>
  <c r="S3570" i="5"/>
  <c r="I3569" i="5"/>
  <c r="S3569" i="5"/>
  <c r="I3568" i="5"/>
  <c r="S3568" i="5"/>
  <c r="I3567" i="5"/>
  <c r="S3567" i="5"/>
  <c r="I3566" i="5"/>
  <c r="S3566" i="5"/>
  <c r="I3565" i="5"/>
  <c r="S3565" i="5"/>
  <c r="I3564" i="5"/>
  <c r="S3564" i="5"/>
  <c r="I3563" i="5"/>
  <c r="S3563" i="5"/>
  <c r="I3562" i="5"/>
  <c r="S3562" i="5"/>
  <c r="I3561" i="5"/>
  <c r="S3561" i="5"/>
  <c r="I3560" i="5"/>
  <c r="S3560" i="5"/>
  <c r="I3559" i="5"/>
  <c r="S3559" i="5"/>
  <c r="I3558" i="5"/>
  <c r="S3558" i="5"/>
  <c r="I3557" i="5"/>
  <c r="S3557" i="5"/>
  <c r="I3556" i="5"/>
  <c r="S3556" i="5"/>
  <c r="I3555" i="5"/>
  <c r="S3555" i="5"/>
  <c r="I3554" i="5"/>
  <c r="S3554" i="5"/>
  <c r="I3553" i="5"/>
  <c r="S3553" i="5"/>
  <c r="I3552" i="5"/>
  <c r="S3552" i="5"/>
  <c r="I3551" i="5"/>
  <c r="S3551" i="5"/>
  <c r="I3550" i="5"/>
  <c r="S3550" i="5"/>
  <c r="I3549" i="5"/>
  <c r="S3549" i="5"/>
  <c r="I3548" i="5"/>
  <c r="S3548" i="5"/>
  <c r="I3547" i="5"/>
  <c r="S3547" i="5"/>
  <c r="I3546" i="5"/>
  <c r="S3546" i="5"/>
  <c r="I3545" i="5"/>
  <c r="S3545" i="5"/>
  <c r="I3544" i="5"/>
  <c r="S3544" i="5"/>
  <c r="I3543" i="5"/>
  <c r="S3543" i="5"/>
  <c r="I3542" i="5"/>
  <c r="S3542" i="5"/>
  <c r="I3541" i="5"/>
  <c r="S3541" i="5"/>
  <c r="I3540" i="5"/>
  <c r="S3540" i="5"/>
  <c r="I3539" i="5"/>
  <c r="S3539" i="5"/>
  <c r="I3538" i="5"/>
  <c r="S3538" i="5"/>
  <c r="I3537" i="5"/>
  <c r="S3537" i="5"/>
  <c r="I3536" i="5"/>
  <c r="S3536" i="5"/>
  <c r="I3535" i="5"/>
  <c r="S3535" i="5"/>
  <c r="I3534" i="5"/>
  <c r="S3534" i="5"/>
  <c r="I3533" i="5"/>
  <c r="S3533" i="5"/>
  <c r="I3532" i="5"/>
  <c r="S3532" i="5"/>
  <c r="I3531" i="5"/>
  <c r="S3531" i="5"/>
  <c r="I3530" i="5"/>
  <c r="S3530" i="5"/>
  <c r="I3529" i="5"/>
  <c r="S3529" i="5"/>
  <c r="I3528" i="5"/>
  <c r="S3528" i="5"/>
  <c r="I3527" i="5"/>
  <c r="S3527" i="5"/>
  <c r="I3526" i="5"/>
  <c r="S3526" i="5"/>
  <c r="I3525" i="5"/>
  <c r="S3525" i="5"/>
  <c r="I3524" i="5"/>
  <c r="S3524" i="5"/>
  <c r="I3523" i="5"/>
  <c r="S3523" i="5"/>
  <c r="I3522" i="5"/>
  <c r="S3522" i="5"/>
  <c r="I3521" i="5"/>
  <c r="S3521" i="5"/>
  <c r="I3520" i="5"/>
  <c r="S3520" i="5"/>
  <c r="I3519" i="5"/>
  <c r="S3519" i="5"/>
  <c r="I3518" i="5"/>
  <c r="S3518" i="5"/>
  <c r="I3517" i="5"/>
  <c r="S3517" i="5"/>
  <c r="I3516" i="5"/>
  <c r="S3516" i="5"/>
  <c r="I3515" i="5"/>
  <c r="S3515" i="5"/>
  <c r="I3514" i="5"/>
  <c r="S3514" i="5"/>
  <c r="I3513" i="5"/>
  <c r="S3513" i="5"/>
  <c r="I3512" i="5"/>
  <c r="S3512" i="5"/>
  <c r="I3511" i="5"/>
  <c r="S3511" i="5"/>
  <c r="I3510" i="5"/>
  <c r="S3510" i="5"/>
  <c r="I3509" i="5"/>
  <c r="S3509" i="5"/>
  <c r="I3508" i="5"/>
  <c r="S3508" i="5"/>
  <c r="I3507" i="5"/>
  <c r="S3507" i="5"/>
  <c r="I3506" i="5"/>
  <c r="S3506" i="5"/>
  <c r="I3505" i="5"/>
  <c r="S3505" i="5"/>
  <c r="I3504" i="5"/>
  <c r="S3504" i="5"/>
  <c r="I3503" i="5"/>
  <c r="S3503" i="5"/>
  <c r="I3502" i="5"/>
  <c r="S3502" i="5"/>
  <c r="I3501" i="5"/>
  <c r="S3501" i="5"/>
  <c r="I3500" i="5"/>
  <c r="S3500" i="5"/>
  <c r="I3499" i="5"/>
  <c r="S3499" i="5"/>
  <c r="I3498" i="5"/>
  <c r="S3498" i="5"/>
  <c r="I3497" i="5"/>
  <c r="S3497" i="5"/>
  <c r="I3496" i="5"/>
  <c r="S3496" i="5"/>
  <c r="I3495" i="5"/>
  <c r="S3495" i="5"/>
  <c r="I3494" i="5"/>
  <c r="S3494" i="5"/>
  <c r="I3493" i="5"/>
  <c r="S3493" i="5"/>
  <c r="I3492" i="5"/>
  <c r="S3492" i="5"/>
  <c r="I3491" i="5"/>
  <c r="S3491" i="5"/>
  <c r="I3490" i="5"/>
  <c r="S3490" i="5"/>
  <c r="I3489" i="5"/>
  <c r="S3489" i="5"/>
  <c r="I3488" i="5"/>
  <c r="S3488" i="5"/>
  <c r="I3487" i="5"/>
  <c r="S3487" i="5"/>
  <c r="I3486" i="5"/>
  <c r="S3486" i="5"/>
  <c r="I3485" i="5"/>
  <c r="S3485" i="5"/>
  <c r="I3484" i="5"/>
  <c r="S3484" i="5"/>
  <c r="I3483" i="5"/>
  <c r="S3483" i="5"/>
  <c r="I3482" i="5"/>
  <c r="S3482" i="5"/>
  <c r="I3481" i="5"/>
  <c r="S3481" i="5"/>
  <c r="I3480" i="5"/>
  <c r="S3480" i="5"/>
  <c r="I3479" i="5"/>
  <c r="S3479" i="5"/>
  <c r="I3478" i="5"/>
  <c r="S3478" i="5"/>
  <c r="I3477" i="5"/>
  <c r="S3477" i="5"/>
  <c r="I3476" i="5"/>
  <c r="S3476" i="5"/>
  <c r="I3475" i="5"/>
  <c r="S3475" i="5"/>
  <c r="I3474" i="5"/>
  <c r="S3474" i="5"/>
  <c r="I3473" i="5"/>
  <c r="S3473" i="5"/>
  <c r="I3472" i="5"/>
  <c r="S3472" i="5"/>
  <c r="I3471" i="5"/>
  <c r="S3471" i="5"/>
  <c r="I3470" i="5"/>
  <c r="S3470" i="5"/>
  <c r="I3469" i="5"/>
  <c r="S3469" i="5"/>
  <c r="I3468" i="5"/>
  <c r="S3468" i="5"/>
  <c r="I3467" i="5"/>
  <c r="S3467" i="5"/>
  <c r="I3466" i="5"/>
  <c r="S3466" i="5"/>
  <c r="I3465" i="5"/>
  <c r="S3465" i="5"/>
  <c r="I3464" i="5"/>
  <c r="S3464" i="5"/>
  <c r="I3463" i="5"/>
  <c r="S3463" i="5"/>
  <c r="I3462" i="5"/>
  <c r="S3462" i="5"/>
  <c r="I3461" i="5"/>
  <c r="S3461" i="5"/>
  <c r="I3460" i="5"/>
  <c r="S3460" i="5"/>
  <c r="I3459" i="5"/>
  <c r="S3459" i="5"/>
  <c r="I3458" i="5"/>
  <c r="S3458" i="5"/>
  <c r="I3457" i="5"/>
  <c r="S3457" i="5"/>
  <c r="I3456" i="5"/>
  <c r="S3456" i="5"/>
  <c r="I3455" i="5"/>
  <c r="S3455" i="5"/>
  <c r="I3454" i="5"/>
  <c r="S3454" i="5"/>
  <c r="I3453" i="5"/>
  <c r="S3453" i="5"/>
  <c r="I3452" i="5"/>
  <c r="S3452" i="5"/>
  <c r="I3451" i="5"/>
  <c r="S3451" i="5"/>
  <c r="I3450" i="5"/>
  <c r="S3450" i="5"/>
  <c r="I3449" i="5"/>
  <c r="S3449" i="5"/>
  <c r="I3448" i="5"/>
  <c r="S3448" i="5"/>
  <c r="I3447" i="5"/>
  <c r="S3447" i="5"/>
  <c r="I3446" i="5"/>
  <c r="S3446" i="5"/>
  <c r="I3445" i="5"/>
  <c r="S3445" i="5"/>
  <c r="I3444" i="5"/>
  <c r="S3444" i="5"/>
  <c r="I3443" i="5"/>
  <c r="S3443" i="5"/>
  <c r="I3442" i="5"/>
  <c r="S3442" i="5"/>
  <c r="I3441" i="5"/>
  <c r="S3441" i="5"/>
  <c r="I3440" i="5"/>
  <c r="S3440" i="5"/>
  <c r="I3439" i="5"/>
  <c r="S3439" i="5"/>
  <c r="I3438" i="5"/>
  <c r="S3438" i="5"/>
  <c r="I3437" i="5"/>
  <c r="S3437" i="5"/>
  <c r="I3436" i="5"/>
  <c r="S3436" i="5"/>
  <c r="I3435" i="5"/>
  <c r="S3435" i="5"/>
  <c r="I3434" i="5"/>
  <c r="S3434" i="5"/>
  <c r="I3433" i="5"/>
  <c r="S3433" i="5"/>
  <c r="I3432" i="5"/>
  <c r="S3432" i="5"/>
  <c r="I3431" i="5"/>
  <c r="S3431" i="5"/>
  <c r="I3430" i="5"/>
  <c r="S3430" i="5"/>
  <c r="I3429" i="5"/>
  <c r="S3429" i="5"/>
  <c r="I3428" i="5"/>
  <c r="S3428" i="5"/>
  <c r="I3427" i="5"/>
  <c r="S3427" i="5"/>
  <c r="I3426" i="5"/>
  <c r="S3426" i="5"/>
  <c r="I3425" i="5"/>
  <c r="S3425" i="5"/>
  <c r="I3424" i="5"/>
  <c r="S3424" i="5"/>
  <c r="I3423" i="5"/>
  <c r="S3423" i="5"/>
  <c r="I3422" i="5"/>
  <c r="S3422" i="5"/>
  <c r="I3421" i="5"/>
  <c r="S3421" i="5"/>
  <c r="I3420" i="5"/>
  <c r="S3420" i="5"/>
  <c r="I3419" i="5"/>
  <c r="S3419" i="5"/>
  <c r="I3418" i="5"/>
  <c r="S3418" i="5"/>
  <c r="I3417" i="5"/>
  <c r="S3417" i="5"/>
  <c r="I3416" i="5"/>
  <c r="S3416" i="5"/>
  <c r="I3415" i="5"/>
  <c r="S3415" i="5"/>
  <c r="I3414" i="5"/>
  <c r="S3414" i="5"/>
  <c r="I3413" i="5"/>
  <c r="S3413" i="5"/>
  <c r="I3412" i="5"/>
  <c r="S3412" i="5"/>
  <c r="I3411" i="5"/>
  <c r="S3411" i="5"/>
  <c r="I3410" i="5"/>
  <c r="S3410" i="5"/>
  <c r="I3409" i="5"/>
  <c r="S3409" i="5"/>
  <c r="I3408" i="5"/>
  <c r="S3408" i="5"/>
  <c r="I3407" i="5"/>
  <c r="S3407" i="5"/>
  <c r="I3406" i="5"/>
  <c r="S3406" i="5"/>
  <c r="I3405" i="5"/>
  <c r="S3405" i="5"/>
  <c r="I3404" i="5"/>
  <c r="S3404" i="5"/>
  <c r="I3403" i="5"/>
  <c r="S3403" i="5"/>
  <c r="I3402" i="5"/>
  <c r="S3402" i="5"/>
  <c r="I3401" i="5"/>
  <c r="S3401" i="5"/>
  <c r="I3400" i="5"/>
  <c r="S3400" i="5"/>
  <c r="I3399" i="5"/>
  <c r="S3399" i="5"/>
  <c r="I3398" i="5"/>
  <c r="S3398" i="5"/>
  <c r="I3397" i="5"/>
  <c r="S3397" i="5"/>
  <c r="I3396" i="5"/>
  <c r="S3396" i="5"/>
  <c r="I3395" i="5"/>
  <c r="S3395" i="5"/>
  <c r="I3394" i="5"/>
  <c r="S3394" i="5"/>
  <c r="I3393" i="5"/>
  <c r="S3393" i="5"/>
  <c r="I3392" i="5"/>
  <c r="S3392" i="5"/>
  <c r="I3391" i="5"/>
  <c r="S3391" i="5"/>
  <c r="I3390" i="5"/>
  <c r="S3390" i="5"/>
  <c r="I3389" i="5"/>
  <c r="S3389" i="5"/>
  <c r="I3388" i="5"/>
  <c r="S3388" i="5"/>
  <c r="I3387" i="5"/>
  <c r="S3387" i="5"/>
  <c r="I3386" i="5"/>
  <c r="S3386" i="5"/>
  <c r="I3385" i="5"/>
  <c r="S3385" i="5"/>
  <c r="I3384" i="5"/>
  <c r="S3384" i="5"/>
  <c r="I3383" i="5"/>
  <c r="S3383" i="5"/>
  <c r="I3382" i="5"/>
  <c r="S3382" i="5"/>
  <c r="I3381" i="5"/>
  <c r="S3381" i="5"/>
  <c r="I3380" i="5"/>
  <c r="S3380" i="5"/>
  <c r="I3379" i="5"/>
  <c r="S3379" i="5"/>
  <c r="I3378" i="5"/>
  <c r="S3378" i="5"/>
  <c r="I3377" i="5"/>
  <c r="S3377" i="5"/>
  <c r="I3376" i="5"/>
  <c r="S3376" i="5"/>
  <c r="I3375" i="5"/>
  <c r="S3375" i="5"/>
  <c r="I3374" i="5"/>
  <c r="S3374" i="5"/>
  <c r="I3373" i="5"/>
  <c r="S3373" i="5"/>
  <c r="I3372" i="5"/>
  <c r="S3372" i="5"/>
  <c r="I3371" i="5"/>
  <c r="S3371" i="5"/>
  <c r="I3370" i="5"/>
  <c r="S3370" i="5"/>
  <c r="I3369" i="5"/>
  <c r="S3369" i="5"/>
  <c r="I3368" i="5"/>
  <c r="S3368" i="5"/>
  <c r="I3367" i="5"/>
  <c r="S3367" i="5"/>
  <c r="I3366" i="5"/>
  <c r="S3366" i="5"/>
  <c r="I3365" i="5"/>
  <c r="S3365" i="5"/>
  <c r="I3364" i="5"/>
  <c r="S3364" i="5"/>
  <c r="I3363" i="5"/>
  <c r="S3363" i="5"/>
  <c r="I3362" i="5"/>
  <c r="S3362" i="5"/>
  <c r="I3361" i="5"/>
  <c r="S3361" i="5"/>
  <c r="I3360" i="5"/>
  <c r="S3360" i="5"/>
  <c r="I3359" i="5"/>
  <c r="S3359" i="5"/>
  <c r="I3358" i="5"/>
  <c r="S3358" i="5"/>
  <c r="I3357" i="5"/>
  <c r="S3357" i="5"/>
  <c r="I3356" i="5"/>
  <c r="S3356" i="5"/>
  <c r="I3355" i="5"/>
  <c r="S3355" i="5"/>
  <c r="I3354" i="5"/>
  <c r="S3354" i="5"/>
  <c r="I3353" i="5"/>
  <c r="S3353" i="5"/>
  <c r="I3352" i="5"/>
  <c r="S3352" i="5"/>
  <c r="I3351" i="5"/>
  <c r="S3351" i="5"/>
  <c r="I3350" i="5"/>
  <c r="S3350" i="5"/>
  <c r="I3349" i="5"/>
  <c r="S3349" i="5"/>
  <c r="I3348" i="5"/>
  <c r="S3348" i="5"/>
  <c r="I3347" i="5"/>
  <c r="S3347" i="5"/>
  <c r="I3346" i="5"/>
  <c r="S3346" i="5"/>
  <c r="I3345" i="5"/>
  <c r="S3345" i="5"/>
  <c r="I3344" i="5"/>
  <c r="S3344" i="5"/>
  <c r="I3343" i="5"/>
  <c r="S3343" i="5"/>
  <c r="I3342" i="5"/>
  <c r="S3342" i="5"/>
  <c r="I3341" i="5"/>
  <c r="S3341" i="5"/>
  <c r="I3340" i="5"/>
  <c r="S3340" i="5"/>
  <c r="I3339" i="5"/>
  <c r="S3339" i="5"/>
  <c r="I3338" i="5"/>
  <c r="S3338" i="5"/>
  <c r="I3337" i="5"/>
  <c r="S3337" i="5"/>
  <c r="I3336" i="5"/>
  <c r="S3336" i="5"/>
  <c r="I3335" i="5"/>
  <c r="S3335" i="5"/>
  <c r="I3334" i="5"/>
  <c r="S3334" i="5"/>
  <c r="I3333" i="5"/>
  <c r="S3333" i="5"/>
  <c r="I3332" i="5"/>
  <c r="S3332" i="5"/>
  <c r="I3331" i="5"/>
  <c r="S3331" i="5"/>
  <c r="I3330" i="5"/>
  <c r="S3330" i="5"/>
  <c r="I3329" i="5"/>
  <c r="S3329" i="5"/>
  <c r="I3328" i="5"/>
  <c r="S3328" i="5"/>
  <c r="I3327" i="5"/>
  <c r="S3327" i="5"/>
  <c r="I3326" i="5"/>
  <c r="S3326" i="5"/>
  <c r="I3325" i="5"/>
  <c r="S3325" i="5"/>
  <c r="I3324" i="5"/>
  <c r="S3324" i="5"/>
  <c r="I3323" i="5"/>
  <c r="S3323" i="5"/>
  <c r="I3322" i="5"/>
  <c r="S3322" i="5"/>
  <c r="I3321" i="5"/>
  <c r="S3321" i="5"/>
  <c r="I3320" i="5"/>
  <c r="S3320" i="5"/>
  <c r="I3319" i="5"/>
  <c r="S3319" i="5"/>
  <c r="I3318" i="5"/>
  <c r="S3318" i="5"/>
  <c r="I3317" i="5"/>
  <c r="S3317" i="5"/>
  <c r="I3316" i="5"/>
  <c r="S3316" i="5"/>
  <c r="I3315" i="5"/>
  <c r="S3315" i="5"/>
  <c r="I3314" i="5"/>
  <c r="S3314" i="5"/>
  <c r="I3313" i="5"/>
  <c r="S3313" i="5"/>
  <c r="I3312" i="5"/>
  <c r="S3312" i="5"/>
  <c r="I3311" i="5"/>
  <c r="S3311" i="5"/>
  <c r="I3310" i="5"/>
  <c r="S3310" i="5"/>
  <c r="I3309" i="5"/>
  <c r="S3309" i="5"/>
  <c r="I3308" i="5"/>
  <c r="S3308" i="5"/>
  <c r="I3307" i="5"/>
  <c r="S3307" i="5"/>
  <c r="I3306" i="5"/>
  <c r="S3306" i="5"/>
  <c r="I3305" i="5"/>
  <c r="S3305" i="5"/>
  <c r="I3304" i="5"/>
  <c r="S3304" i="5"/>
  <c r="I3303" i="5"/>
  <c r="S3303" i="5"/>
  <c r="I3302" i="5"/>
  <c r="S3302" i="5"/>
  <c r="I3301" i="5"/>
  <c r="S3301" i="5"/>
  <c r="I3300" i="5"/>
  <c r="S3300" i="5"/>
  <c r="I3299" i="5"/>
  <c r="S3299" i="5"/>
  <c r="I3298" i="5"/>
  <c r="S3298" i="5"/>
  <c r="I3297" i="5"/>
  <c r="S3297" i="5"/>
  <c r="I3296" i="5"/>
  <c r="S3296" i="5"/>
  <c r="I3295" i="5"/>
  <c r="S3295" i="5"/>
  <c r="I3294" i="5"/>
  <c r="S3294" i="5"/>
  <c r="I3293" i="5"/>
  <c r="S3293" i="5"/>
  <c r="I3292" i="5"/>
  <c r="S3292" i="5"/>
  <c r="I3291" i="5"/>
  <c r="S3291" i="5"/>
  <c r="I3290" i="5"/>
  <c r="S3290" i="5"/>
  <c r="I3289" i="5"/>
  <c r="S3289" i="5"/>
  <c r="I3288" i="5"/>
  <c r="S3288" i="5"/>
  <c r="I3287" i="5"/>
  <c r="S3287" i="5"/>
  <c r="I3286" i="5"/>
  <c r="S3286" i="5"/>
  <c r="I3285" i="5"/>
  <c r="S3285" i="5"/>
  <c r="I3284" i="5"/>
  <c r="S3284" i="5"/>
  <c r="I3283" i="5"/>
  <c r="S3283" i="5"/>
  <c r="I3282" i="5"/>
  <c r="S3282" i="5"/>
  <c r="I3281" i="5"/>
  <c r="S3281" i="5"/>
  <c r="I3280" i="5"/>
  <c r="S3280" i="5"/>
  <c r="I3279" i="5"/>
  <c r="S3279" i="5"/>
  <c r="I3278" i="5"/>
  <c r="S3278" i="5"/>
  <c r="I3277" i="5"/>
  <c r="S3277" i="5"/>
  <c r="I3276" i="5"/>
  <c r="S3276" i="5"/>
  <c r="I3275" i="5"/>
  <c r="S3275" i="5"/>
  <c r="I3274" i="5"/>
  <c r="S3274" i="5"/>
  <c r="I3273" i="5"/>
  <c r="S3273" i="5"/>
  <c r="I3272" i="5"/>
  <c r="S3272" i="5"/>
  <c r="I3271" i="5"/>
  <c r="S3271" i="5"/>
  <c r="I3270" i="5"/>
  <c r="S3270" i="5"/>
  <c r="I3269" i="5"/>
  <c r="S3269" i="5"/>
  <c r="I3268" i="5"/>
  <c r="S3268" i="5"/>
  <c r="I3267" i="5"/>
  <c r="S3267" i="5"/>
  <c r="I3266" i="5"/>
  <c r="S3266" i="5"/>
  <c r="I3265" i="5"/>
  <c r="S3265" i="5"/>
  <c r="I3264" i="5"/>
  <c r="S3264" i="5"/>
  <c r="I3263" i="5"/>
  <c r="S3263" i="5"/>
  <c r="I3262" i="5"/>
  <c r="S3262" i="5"/>
  <c r="I3261" i="5"/>
  <c r="S3261" i="5"/>
  <c r="I3260" i="5"/>
  <c r="S3260" i="5"/>
  <c r="I3259" i="5"/>
  <c r="S3259" i="5"/>
  <c r="I3258" i="5"/>
  <c r="S3258" i="5"/>
  <c r="I3257" i="5"/>
  <c r="S3257" i="5"/>
  <c r="I3256" i="5"/>
  <c r="S3256" i="5"/>
  <c r="I3255" i="5"/>
  <c r="S3255" i="5"/>
  <c r="I3254" i="5"/>
  <c r="S3254" i="5"/>
  <c r="I3253" i="5"/>
  <c r="S3253" i="5"/>
  <c r="I3252" i="5"/>
  <c r="S3252" i="5"/>
  <c r="I3251" i="5"/>
  <c r="S3251" i="5"/>
  <c r="I3250" i="5"/>
  <c r="S3250" i="5"/>
  <c r="I3249" i="5"/>
  <c r="S3249" i="5"/>
  <c r="I3248" i="5"/>
  <c r="S3248" i="5"/>
  <c r="I3247" i="5"/>
  <c r="S3247" i="5"/>
  <c r="I3246" i="5"/>
  <c r="S3246" i="5"/>
  <c r="I3245" i="5"/>
  <c r="S3245" i="5"/>
  <c r="I3244" i="5"/>
  <c r="S3244" i="5"/>
  <c r="I3243" i="5"/>
  <c r="S3243" i="5"/>
  <c r="I3242" i="5"/>
  <c r="S3242" i="5"/>
  <c r="I3241" i="5"/>
  <c r="S3241" i="5"/>
  <c r="I3240" i="5"/>
  <c r="S3240" i="5"/>
  <c r="I3239" i="5"/>
  <c r="S3239" i="5"/>
  <c r="I3238" i="5"/>
  <c r="S3238" i="5"/>
  <c r="I3237" i="5"/>
  <c r="S3237" i="5"/>
  <c r="I3236" i="5"/>
  <c r="S3236" i="5"/>
  <c r="I3235" i="5"/>
  <c r="S3235" i="5"/>
  <c r="I3234" i="5"/>
  <c r="S3234" i="5"/>
  <c r="I3233" i="5"/>
  <c r="S3233" i="5"/>
  <c r="I3232" i="5"/>
  <c r="S3232" i="5"/>
  <c r="I3231" i="5"/>
  <c r="S3231" i="5"/>
  <c r="I3230" i="5"/>
  <c r="S3230" i="5"/>
  <c r="I3229" i="5"/>
  <c r="S3229" i="5"/>
  <c r="I3228" i="5"/>
  <c r="S3228" i="5"/>
  <c r="I3227" i="5"/>
  <c r="S3227" i="5"/>
  <c r="I3226" i="5"/>
  <c r="S3226" i="5"/>
  <c r="I3225" i="5"/>
  <c r="S3225" i="5"/>
  <c r="I3224" i="5"/>
  <c r="S3224" i="5"/>
  <c r="I3223" i="5"/>
  <c r="S3223" i="5"/>
  <c r="I3222" i="5"/>
  <c r="S3222" i="5"/>
  <c r="I3221" i="5"/>
  <c r="S3221" i="5"/>
  <c r="I3220" i="5"/>
  <c r="S3220" i="5"/>
  <c r="I3219" i="5"/>
  <c r="S3219" i="5"/>
  <c r="I3218" i="5"/>
  <c r="S3218" i="5"/>
  <c r="I3217" i="5"/>
  <c r="S3217" i="5"/>
  <c r="I3216" i="5"/>
  <c r="S3216" i="5"/>
  <c r="I3215" i="5"/>
  <c r="S3215" i="5"/>
  <c r="I3214" i="5"/>
  <c r="S3214" i="5"/>
  <c r="I3213" i="5"/>
  <c r="S3213" i="5"/>
  <c r="I3212" i="5"/>
  <c r="S3212" i="5"/>
  <c r="I3211" i="5"/>
  <c r="S3211" i="5"/>
  <c r="I3210" i="5"/>
  <c r="S3210" i="5"/>
  <c r="I3209" i="5"/>
  <c r="S3209" i="5"/>
  <c r="I3208" i="5"/>
  <c r="S3208" i="5"/>
  <c r="I3207" i="5"/>
  <c r="S3207" i="5"/>
  <c r="I3206" i="5"/>
  <c r="S3206" i="5"/>
  <c r="I3205" i="5"/>
  <c r="S3205" i="5"/>
  <c r="I3204" i="5"/>
  <c r="S3204" i="5"/>
  <c r="I3203" i="5"/>
  <c r="S3203" i="5"/>
  <c r="I3202" i="5"/>
  <c r="S3202" i="5"/>
  <c r="I3201" i="5"/>
  <c r="S3201" i="5"/>
  <c r="I3200" i="5"/>
  <c r="S3200" i="5"/>
  <c r="I3199" i="5"/>
  <c r="S3199" i="5"/>
  <c r="I3198" i="5"/>
  <c r="S3198" i="5"/>
  <c r="I3197" i="5"/>
  <c r="S3197" i="5"/>
  <c r="I3196" i="5"/>
  <c r="S3196" i="5"/>
  <c r="I3195" i="5"/>
  <c r="S3195" i="5"/>
  <c r="I3194" i="5"/>
  <c r="S3194" i="5"/>
  <c r="I3193" i="5"/>
  <c r="S3193" i="5"/>
  <c r="I3192" i="5"/>
  <c r="S3192" i="5"/>
  <c r="I3191" i="5"/>
  <c r="S3191" i="5"/>
  <c r="I3190" i="5"/>
  <c r="S3190" i="5"/>
  <c r="I3189" i="5"/>
  <c r="S3189" i="5"/>
  <c r="I3188" i="5"/>
  <c r="S3188" i="5"/>
  <c r="I3187" i="5"/>
  <c r="S3187" i="5"/>
  <c r="I3186" i="5"/>
  <c r="S3186" i="5"/>
  <c r="I3185" i="5"/>
  <c r="S3185" i="5"/>
  <c r="I3184" i="5"/>
  <c r="S3184" i="5"/>
  <c r="I3183" i="5"/>
  <c r="S3183" i="5"/>
  <c r="I3182" i="5"/>
  <c r="S3182" i="5"/>
  <c r="I3181" i="5"/>
  <c r="S3181" i="5"/>
  <c r="I3180" i="5"/>
  <c r="S3180" i="5"/>
  <c r="I3179" i="5"/>
  <c r="S3179" i="5"/>
  <c r="I3178" i="5"/>
  <c r="S3178" i="5"/>
  <c r="I3177" i="5"/>
  <c r="S3177" i="5"/>
  <c r="I3176" i="5"/>
  <c r="S3176" i="5"/>
  <c r="I3175" i="5"/>
  <c r="S3175" i="5"/>
  <c r="I3174" i="5"/>
  <c r="S3174" i="5"/>
  <c r="I3173" i="5"/>
  <c r="S3173" i="5"/>
  <c r="I3172" i="5"/>
  <c r="S3172" i="5"/>
  <c r="I3171" i="5"/>
  <c r="S3171" i="5"/>
  <c r="I3170" i="5"/>
  <c r="S3170" i="5"/>
  <c r="I3169" i="5"/>
  <c r="S3169" i="5"/>
  <c r="I3168" i="5"/>
  <c r="S3168" i="5"/>
  <c r="I3167" i="5"/>
  <c r="S3167" i="5"/>
  <c r="I3166" i="5"/>
  <c r="S3166" i="5"/>
  <c r="I3165" i="5"/>
  <c r="S3165" i="5"/>
  <c r="I3164" i="5"/>
  <c r="S3164" i="5"/>
  <c r="I3163" i="5"/>
  <c r="S3163" i="5"/>
  <c r="I3162" i="5"/>
  <c r="S3162" i="5"/>
  <c r="I3161" i="5"/>
  <c r="S3161" i="5"/>
  <c r="I3160" i="5"/>
  <c r="S3160" i="5"/>
  <c r="I3159" i="5"/>
  <c r="S3159" i="5"/>
  <c r="I3158" i="5"/>
  <c r="S3158" i="5"/>
  <c r="I3157" i="5"/>
  <c r="S3157" i="5"/>
  <c r="I3156" i="5"/>
  <c r="S3156" i="5"/>
  <c r="I3155" i="5"/>
  <c r="S3155" i="5"/>
  <c r="I3154" i="5"/>
  <c r="S3154" i="5"/>
  <c r="I3153" i="5"/>
  <c r="S3153" i="5"/>
  <c r="I3152" i="5"/>
  <c r="S3152" i="5"/>
  <c r="I3151" i="5"/>
  <c r="S3151" i="5"/>
  <c r="I3150" i="5"/>
  <c r="S3150" i="5"/>
  <c r="I3149" i="5"/>
  <c r="S3149" i="5"/>
  <c r="I3148" i="5"/>
  <c r="S3148" i="5"/>
  <c r="I3147" i="5"/>
  <c r="S3147" i="5"/>
  <c r="I3146" i="5"/>
  <c r="S3146" i="5"/>
  <c r="I3145" i="5"/>
  <c r="S3145" i="5"/>
  <c r="I3144" i="5"/>
  <c r="S3144" i="5"/>
  <c r="I3143" i="5"/>
  <c r="S3143" i="5"/>
  <c r="I3142" i="5"/>
  <c r="S3142" i="5"/>
  <c r="I3141" i="5"/>
  <c r="S3141" i="5"/>
  <c r="I3140" i="5"/>
  <c r="S3140" i="5"/>
  <c r="I3139" i="5"/>
  <c r="S3139" i="5"/>
  <c r="I3138" i="5"/>
  <c r="S3138" i="5"/>
  <c r="I3137" i="5"/>
  <c r="S3137" i="5"/>
  <c r="I3136" i="5"/>
  <c r="S3136" i="5"/>
  <c r="I3135" i="5"/>
  <c r="S3135" i="5"/>
  <c r="I3134" i="5"/>
  <c r="S3134" i="5"/>
  <c r="I3133" i="5"/>
  <c r="S3133" i="5"/>
  <c r="I3132" i="5"/>
  <c r="S3132" i="5"/>
  <c r="I3131" i="5"/>
  <c r="S3131" i="5"/>
  <c r="I3130" i="5"/>
  <c r="S3130" i="5"/>
  <c r="I3129" i="5"/>
  <c r="S3129" i="5"/>
  <c r="I3128" i="5"/>
  <c r="S3128" i="5"/>
  <c r="I3127" i="5"/>
  <c r="S3127" i="5"/>
  <c r="I3126" i="5"/>
  <c r="S3126" i="5"/>
  <c r="I3125" i="5"/>
  <c r="S3125" i="5"/>
  <c r="I3124" i="5"/>
  <c r="S3124" i="5"/>
  <c r="I3123" i="5"/>
  <c r="S3123" i="5"/>
  <c r="I3122" i="5"/>
  <c r="S3122" i="5"/>
  <c r="I3121" i="5"/>
  <c r="S3121" i="5"/>
  <c r="I3120" i="5"/>
  <c r="S3120" i="5"/>
  <c r="I3119" i="5"/>
  <c r="S3119" i="5"/>
  <c r="I3118" i="5"/>
  <c r="S3118" i="5"/>
  <c r="I3117" i="5"/>
  <c r="S3117" i="5"/>
  <c r="I3116" i="5"/>
  <c r="S3116" i="5"/>
  <c r="I3115" i="5"/>
  <c r="S3115" i="5"/>
  <c r="I3114" i="5"/>
  <c r="S3114" i="5"/>
  <c r="I3113" i="5"/>
  <c r="S3113" i="5"/>
  <c r="I3112" i="5"/>
  <c r="S3112" i="5"/>
  <c r="I3111" i="5"/>
  <c r="S3111" i="5"/>
  <c r="I3110" i="5"/>
  <c r="S3110" i="5"/>
  <c r="I3109" i="5"/>
  <c r="S3109" i="5"/>
  <c r="I3108" i="5"/>
  <c r="S3108" i="5"/>
  <c r="I3107" i="5"/>
  <c r="S3107" i="5"/>
  <c r="I3106" i="5"/>
  <c r="S3106" i="5"/>
  <c r="I3105" i="5"/>
  <c r="S3105" i="5"/>
  <c r="I3104" i="5"/>
  <c r="S3104" i="5"/>
  <c r="I3103" i="5"/>
  <c r="S3103" i="5"/>
  <c r="I3102" i="5"/>
  <c r="S3102" i="5"/>
  <c r="I3101" i="5"/>
  <c r="S3101" i="5"/>
  <c r="I3100" i="5"/>
  <c r="S3100" i="5"/>
  <c r="I3099" i="5"/>
  <c r="S3099" i="5"/>
  <c r="I3098" i="5"/>
  <c r="S3098" i="5"/>
  <c r="I3097" i="5"/>
  <c r="S3097" i="5"/>
  <c r="I3096" i="5"/>
  <c r="S3096" i="5"/>
  <c r="I3095" i="5"/>
  <c r="S3095" i="5"/>
  <c r="I3094" i="5"/>
  <c r="S3094" i="5"/>
  <c r="I3093" i="5"/>
  <c r="S3093" i="5"/>
  <c r="I3092" i="5"/>
  <c r="S3092" i="5"/>
  <c r="I3091" i="5"/>
  <c r="S3091" i="5"/>
  <c r="I3090" i="5"/>
  <c r="S3090" i="5"/>
  <c r="I3089" i="5"/>
  <c r="S3089" i="5"/>
  <c r="I3088" i="5"/>
  <c r="S3088" i="5"/>
  <c r="I3087" i="5"/>
  <c r="S3087" i="5"/>
  <c r="I3086" i="5"/>
  <c r="S3086" i="5"/>
  <c r="I3085" i="5"/>
  <c r="S3085" i="5"/>
  <c r="I3084" i="5"/>
  <c r="S3084" i="5"/>
  <c r="I3083" i="5"/>
  <c r="S3083" i="5"/>
  <c r="I3082" i="5"/>
  <c r="S3082" i="5"/>
  <c r="I3081" i="5"/>
  <c r="S3081" i="5"/>
  <c r="I3080" i="5"/>
  <c r="S3080" i="5"/>
  <c r="I3079" i="5"/>
  <c r="S3079" i="5"/>
  <c r="I3078" i="5"/>
  <c r="S3078" i="5"/>
  <c r="I3077" i="5"/>
  <c r="S3077" i="5"/>
  <c r="I3076" i="5"/>
  <c r="S3076" i="5"/>
  <c r="I3075" i="5"/>
  <c r="S3075" i="5"/>
  <c r="I3074" i="5"/>
  <c r="S3074" i="5"/>
  <c r="I3073" i="5"/>
  <c r="S3073" i="5"/>
  <c r="I3072" i="5"/>
  <c r="S3072" i="5"/>
  <c r="I3071" i="5"/>
  <c r="S3071" i="5"/>
  <c r="I3070" i="5"/>
  <c r="S3070" i="5"/>
  <c r="I3069" i="5"/>
  <c r="S3069" i="5"/>
  <c r="I3068" i="5"/>
  <c r="S3068" i="5"/>
  <c r="I3067" i="5"/>
  <c r="S3067" i="5"/>
  <c r="I3066" i="5"/>
  <c r="S3066" i="5"/>
  <c r="I3065" i="5"/>
  <c r="S3065" i="5"/>
  <c r="I3064" i="5"/>
  <c r="S3064" i="5"/>
  <c r="I3063" i="5"/>
  <c r="S3063" i="5"/>
  <c r="I3062" i="5"/>
  <c r="S3062" i="5"/>
  <c r="I3061" i="5"/>
  <c r="S3061" i="5"/>
  <c r="I3060" i="5"/>
  <c r="S3060" i="5"/>
  <c r="I3059" i="5"/>
  <c r="S3059" i="5"/>
  <c r="I3058" i="5"/>
  <c r="S3058" i="5"/>
  <c r="I3057" i="5"/>
  <c r="S3057" i="5"/>
  <c r="I3056" i="5"/>
  <c r="S3056" i="5"/>
  <c r="I3055" i="5"/>
  <c r="S3055" i="5"/>
  <c r="I3054" i="5"/>
  <c r="S3054" i="5"/>
  <c r="I3053" i="5"/>
  <c r="S3053" i="5"/>
  <c r="I3052" i="5"/>
  <c r="S3052" i="5"/>
  <c r="I3051" i="5"/>
  <c r="S3051" i="5"/>
  <c r="I3050" i="5"/>
  <c r="S3050" i="5"/>
  <c r="I3049" i="5"/>
  <c r="S3049" i="5"/>
  <c r="I3048" i="5"/>
  <c r="S3048" i="5"/>
  <c r="I3047" i="5"/>
  <c r="S3047" i="5"/>
  <c r="I3046" i="5"/>
  <c r="S3046" i="5"/>
  <c r="I3045" i="5"/>
  <c r="S3045" i="5"/>
  <c r="I3044" i="5"/>
  <c r="S3044" i="5"/>
  <c r="I3043" i="5"/>
  <c r="S3043" i="5"/>
  <c r="I3042" i="5"/>
  <c r="S3042" i="5"/>
  <c r="I3041" i="5"/>
  <c r="S3041" i="5"/>
  <c r="I3040" i="5"/>
  <c r="S3040" i="5"/>
  <c r="I3039" i="5"/>
  <c r="S3039" i="5"/>
  <c r="I3038" i="5"/>
  <c r="S3038" i="5"/>
  <c r="I3037" i="5"/>
  <c r="S3037" i="5"/>
  <c r="I3036" i="5"/>
  <c r="S3036" i="5"/>
  <c r="I3035" i="5"/>
  <c r="S3035" i="5"/>
  <c r="I3034" i="5"/>
  <c r="S3034" i="5"/>
  <c r="I3033" i="5"/>
  <c r="S3033" i="5"/>
  <c r="I3032" i="5"/>
  <c r="S3032" i="5"/>
  <c r="I3031" i="5"/>
  <c r="S3031" i="5"/>
  <c r="I3030" i="5"/>
  <c r="S3030" i="5"/>
  <c r="I3029" i="5"/>
  <c r="S3029" i="5"/>
  <c r="I3028" i="5"/>
  <c r="S3028" i="5"/>
  <c r="I3027" i="5"/>
  <c r="S3027" i="5"/>
  <c r="I3026" i="5"/>
  <c r="S3026" i="5"/>
  <c r="I3025" i="5"/>
  <c r="S3025" i="5"/>
  <c r="I3024" i="5"/>
  <c r="S3024" i="5"/>
  <c r="I3023" i="5"/>
  <c r="S3023" i="5"/>
  <c r="I3022" i="5"/>
  <c r="S3022" i="5"/>
  <c r="I3021" i="5"/>
  <c r="S3021" i="5"/>
  <c r="I3020" i="5"/>
  <c r="S3020" i="5"/>
  <c r="I3019" i="5"/>
  <c r="S3019" i="5"/>
  <c r="I3018" i="5"/>
  <c r="S3018" i="5"/>
  <c r="I3017" i="5"/>
  <c r="S3017" i="5"/>
  <c r="I3016" i="5"/>
  <c r="S3016" i="5"/>
  <c r="I3015" i="5"/>
  <c r="S3015" i="5"/>
  <c r="I3014" i="5"/>
  <c r="S3014" i="5"/>
  <c r="I3013" i="5"/>
  <c r="S3013" i="5"/>
  <c r="I3012" i="5"/>
  <c r="S3012" i="5"/>
  <c r="I3011" i="5"/>
  <c r="S3011" i="5"/>
  <c r="I3010" i="5"/>
  <c r="S3010" i="5"/>
  <c r="I3009" i="5"/>
  <c r="S3009" i="5"/>
  <c r="I3008" i="5"/>
  <c r="S3008" i="5"/>
  <c r="I3007" i="5"/>
  <c r="S3007" i="5"/>
  <c r="I3006" i="5"/>
  <c r="S3006" i="5"/>
  <c r="I3005" i="5"/>
  <c r="S3005" i="5"/>
  <c r="I3004" i="5"/>
  <c r="S3004" i="5"/>
  <c r="I3003" i="5"/>
  <c r="S3003" i="5"/>
  <c r="I3002" i="5"/>
  <c r="S3002" i="5"/>
  <c r="I3001" i="5"/>
  <c r="S3001" i="5"/>
  <c r="I3000" i="5"/>
  <c r="S3000" i="5"/>
  <c r="I2999" i="5"/>
  <c r="S2999" i="5"/>
  <c r="I2998" i="5"/>
  <c r="S2998" i="5"/>
  <c r="I2997" i="5"/>
  <c r="S2997" i="5"/>
  <c r="I2996" i="5"/>
  <c r="S2996" i="5"/>
  <c r="I2995" i="5"/>
  <c r="S2995" i="5"/>
  <c r="I2994" i="5"/>
  <c r="S2994" i="5"/>
  <c r="I2993" i="5"/>
  <c r="S2993" i="5"/>
  <c r="I2992" i="5"/>
  <c r="S2992" i="5"/>
  <c r="I2991" i="5"/>
  <c r="S2991" i="5"/>
  <c r="I2990" i="5"/>
  <c r="S2990" i="5"/>
  <c r="I2989" i="5"/>
  <c r="S2989" i="5"/>
  <c r="I2988" i="5"/>
  <c r="S2988" i="5"/>
  <c r="I2987" i="5"/>
  <c r="S2987" i="5"/>
  <c r="I2986" i="5"/>
  <c r="S2986" i="5"/>
  <c r="I2985" i="5"/>
  <c r="S2985" i="5"/>
  <c r="I2984" i="5"/>
  <c r="S2984" i="5"/>
  <c r="I2983" i="5"/>
  <c r="S2983" i="5"/>
  <c r="I2982" i="5"/>
  <c r="S2982" i="5"/>
  <c r="I2981" i="5"/>
  <c r="S2981" i="5"/>
  <c r="I2980" i="5"/>
  <c r="S2980" i="5"/>
  <c r="I2979" i="5"/>
  <c r="S2979" i="5"/>
  <c r="I2978" i="5"/>
  <c r="S2978" i="5"/>
  <c r="I2977" i="5"/>
  <c r="S2977" i="5"/>
  <c r="I2976" i="5"/>
  <c r="S2976" i="5"/>
  <c r="I2975" i="5"/>
  <c r="S2975" i="5"/>
  <c r="I2974" i="5"/>
  <c r="S2974" i="5"/>
  <c r="I2973" i="5"/>
  <c r="S2973" i="5"/>
  <c r="I2972" i="5"/>
  <c r="S2972" i="5"/>
  <c r="I2971" i="5"/>
  <c r="S2971" i="5"/>
  <c r="I2970" i="5"/>
  <c r="S2970" i="5"/>
  <c r="I2969" i="5"/>
  <c r="S2969" i="5"/>
  <c r="I2968" i="5"/>
  <c r="S2968" i="5"/>
  <c r="I2967" i="5"/>
  <c r="S2967" i="5"/>
  <c r="I2966" i="5"/>
  <c r="S2966" i="5"/>
  <c r="I2965" i="5"/>
  <c r="S2965" i="5"/>
  <c r="I2964" i="5"/>
  <c r="S2964" i="5"/>
  <c r="I2963" i="5"/>
  <c r="S2963" i="5"/>
  <c r="I2962" i="5"/>
  <c r="S2962" i="5"/>
  <c r="I2961" i="5"/>
  <c r="S2961" i="5"/>
  <c r="I2960" i="5"/>
  <c r="S2960" i="5"/>
  <c r="I2959" i="5"/>
  <c r="S2959" i="5"/>
  <c r="I2958" i="5"/>
  <c r="S2958" i="5"/>
  <c r="I2957" i="5"/>
  <c r="S2957" i="5"/>
  <c r="I2956" i="5"/>
  <c r="S2956" i="5"/>
  <c r="I2955" i="5"/>
  <c r="S2955" i="5"/>
  <c r="I2954" i="5"/>
  <c r="S2954" i="5"/>
  <c r="I2953" i="5"/>
  <c r="S2953" i="5"/>
  <c r="I2952" i="5"/>
  <c r="S2952" i="5"/>
  <c r="I2951" i="5"/>
  <c r="S2951" i="5"/>
  <c r="I2950" i="5"/>
  <c r="S2950" i="5"/>
  <c r="I2949" i="5"/>
  <c r="S2949" i="5"/>
  <c r="I2948" i="5"/>
  <c r="S2948" i="5"/>
  <c r="I2947" i="5"/>
  <c r="S2947" i="5"/>
  <c r="I2946" i="5"/>
  <c r="S2946" i="5"/>
  <c r="I2945" i="5"/>
  <c r="S2945" i="5"/>
  <c r="I2944" i="5"/>
  <c r="S2944" i="5"/>
  <c r="I2943" i="5"/>
  <c r="S2943" i="5"/>
  <c r="I2942" i="5"/>
  <c r="S2942" i="5"/>
  <c r="I2941" i="5"/>
  <c r="S2941" i="5"/>
  <c r="I2940" i="5"/>
  <c r="S2940" i="5"/>
  <c r="I2939" i="5"/>
  <c r="S2939" i="5"/>
  <c r="I2938" i="5"/>
  <c r="S2938" i="5"/>
  <c r="I2937" i="5"/>
  <c r="S2937" i="5"/>
  <c r="I2936" i="5"/>
  <c r="S2936" i="5"/>
  <c r="I2935" i="5"/>
  <c r="S2935" i="5"/>
  <c r="I2934" i="5"/>
  <c r="S2934" i="5"/>
  <c r="I2933" i="5"/>
  <c r="S2933" i="5"/>
  <c r="I2932" i="5"/>
  <c r="S2932" i="5"/>
  <c r="I2931" i="5"/>
  <c r="S2931" i="5"/>
  <c r="I2930" i="5"/>
  <c r="S2930" i="5"/>
  <c r="I2929" i="5"/>
  <c r="S2929" i="5"/>
  <c r="I2928" i="5"/>
  <c r="S2928" i="5"/>
  <c r="I2927" i="5"/>
  <c r="S2927" i="5"/>
  <c r="I2926" i="5"/>
  <c r="S2926" i="5"/>
  <c r="I2925" i="5"/>
  <c r="S2925" i="5"/>
  <c r="I2924" i="5"/>
  <c r="S2924" i="5"/>
  <c r="I2923" i="5"/>
  <c r="S2923" i="5"/>
  <c r="I2922" i="5"/>
  <c r="S2922" i="5"/>
  <c r="I2921" i="5"/>
  <c r="S2921" i="5"/>
  <c r="I2920" i="5"/>
  <c r="S2920" i="5"/>
  <c r="I2919" i="5"/>
  <c r="S2919" i="5"/>
  <c r="I2918" i="5"/>
  <c r="S2918" i="5"/>
  <c r="I2917" i="5"/>
  <c r="S2917" i="5"/>
  <c r="I2916" i="5"/>
  <c r="S2916" i="5"/>
  <c r="I2915" i="5"/>
  <c r="S2915" i="5"/>
  <c r="I2914" i="5"/>
  <c r="S2914" i="5"/>
  <c r="I2913" i="5"/>
  <c r="S2913" i="5"/>
  <c r="I2912" i="5"/>
  <c r="S2912" i="5"/>
  <c r="I2911" i="5"/>
  <c r="S2911" i="5"/>
  <c r="I2910" i="5"/>
  <c r="S2910" i="5"/>
  <c r="I2909" i="5"/>
  <c r="S2909" i="5"/>
  <c r="I2908" i="5"/>
  <c r="S2908" i="5"/>
  <c r="I2907" i="5"/>
  <c r="S2907" i="5"/>
  <c r="I2906" i="5"/>
  <c r="S2906" i="5"/>
  <c r="I2905" i="5"/>
  <c r="S2905" i="5"/>
  <c r="I2904" i="5"/>
  <c r="S2904" i="5"/>
  <c r="I2903" i="5"/>
  <c r="S2903" i="5"/>
  <c r="I2902" i="5"/>
  <c r="S2902" i="5"/>
  <c r="I2901" i="5"/>
  <c r="S2901" i="5"/>
  <c r="I2900" i="5"/>
  <c r="S2900" i="5"/>
  <c r="I2899" i="5"/>
  <c r="S2899" i="5"/>
  <c r="I2898" i="5"/>
  <c r="S2898" i="5"/>
  <c r="I2897" i="5"/>
  <c r="S2897" i="5"/>
  <c r="I2896" i="5"/>
  <c r="S2896" i="5"/>
  <c r="I2895" i="5"/>
  <c r="S2895" i="5"/>
  <c r="I2894" i="5"/>
  <c r="S2894" i="5"/>
  <c r="I2893" i="5"/>
  <c r="S2893" i="5"/>
  <c r="I2892" i="5"/>
  <c r="S2892" i="5"/>
  <c r="I2891" i="5"/>
  <c r="S2891" i="5"/>
  <c r="I2890" i="5"/>
  <c r="S2890" i="5"/>
  <c r="I2889" i="5"/>
  <c r="S2889" i="5"/>
  <c r="I2888" i="5"/>
  <c r="S2888" i="5"/>
  <c r="I2887" i="5"/>
  <c r="S2887" i="5"/>
  <c r="I2886" i="5"/>
  <c r="S2886" i="5"/>
  <c r="I2885" i="5"/>
  <c r="S2885" i="5"/>
  <c r="I2884" i="5"/>
  <c r="S2884" i="5"/>
  <c r="I2883" i="5"/>
  <c r="S2883" i="5"/>
  <c r="I2882" i="5"/>
  <c r="S2882" i="5"/>
  <c r="I2881" i="5"/>
  <c r="S2881" i="5"/>
  <c r="I2880" i="5"/>
  <c r="S2880" i="5"/>
  <c r="I2879" i="5"/>
  <c r="S2879" i="5"/>
  <c r="I2878" i="5"/>
  <c r="S2878" i="5"/>
  <c r="I2877" i="5"/>
  <c r="S2877" i="5"/>
  <c r="I2876" i="5"/>
  <c r="S2876" i="5"/>
  <c r="I2875" i="5"/>
  <c r="S2875" i="5"/>
  <c r="I2874" i="5"/>
  <c r="S2874" i="5"/>
  <c r="I2873" i="5"/>
  <c r="S2873" i="5"/>
  <c r="I2872" i="5"/>
  <c r="S2872" i="5"/>
  <c r="I2871" i="5"/>
  <c r="S2871" i="5"/>
  <c r="I2870" i="5"/>
  <c r="S2870" i="5"/>
  <c r="I2869" i="5"/>
  <c r="S2869" i="5"/>
  <c r="I2868" i="5"/>
  <c r="S2868" i="5"/>
  <c r="I2867" i="5"/>
  <c r="S2867" i="5"/>
  <c r="I2866" i="5"/>
  <c r="S2866" i="5"/>
  <c r="I2865" i="5"/>
  <c r="S2865" i="5"/>
  <c r="I2864" i="5"/>
  <c r="S2864" i="5"/>
  <c r="I2863" i="5"/>
  <c r="S2863" i="5"/>
  <c r="I2862" i="5"/>
  <c r="S2862" i="5"/>
  <c r="I2861" i="5"/>
  <c r="S2861" i="5"/>
  <c r="I2860" i="5"/>
  <c r="S2860" i="5"/>
  <c r="I2859" i="5"/>
  <c r="S2859" i="5"/>
  <c r="I2858" i="5"/>
  <c r="S2858" i="5"/>
  <c r="I2857" i="5"/>
  <c r="S2857" i="5"/>
  <c r="I2856" i="5"/>
  <c r="S2856" i="5"/>
  <c r="I2855" i="5"/>
  <c r="S2855" i="5"/>
  <c r="I2854" i="5"/>
  <c r="S2854" i="5"/>
  <c r="I2853" i="5"/>
  <c r="S2853" i="5"/>
  <c r="I2852" i="5"/>
  <c r="S2852" i="5"/>
  <c r="I2851" i="5"/>
  <c r="S2851" i="5"/>
  <c r="I2850" i="5"/>
  <c r="S2850" i="5"/>
  <c r="I2849" i="5"/>
  <c r="S2849" i="5"/>
  <c r="I2848" i="5"/>
  <c r="S2848" i="5"/>
  <c r="I2847" i="5"/>
  <c r="S2847" i="5"/>
  <c r="I2846" i="5"/>
  <c r="S2846" i="5"/>
  <c r="I2845" i="5"/>
  <c r="S2845" i="5"/>
  <c r="I2844" i="5"/>
  <c r="S2844" i="5"/>
  <c r="I2843" i="5"/>
  <c r="S2843" i="5"/>
  <c r="I2842" i="5"/>
  <c r="S2842" i="5"/>
  <c r="I2841" i="5"/>
  <c r="S2841" i="5"/>
  <c r="I2840" i="5"/>
  <c r="S2840" i="5"/>
  <c r="I2839" i="5"/>
  <c r="S2839" i="5"/>
  <c r="I2838" i="5"/>
  <c r="S2838" i="5"/>
  <c r="I2837" i="5"/>
  <c r="S2837" i="5"/>
  <c r="I2836" i="5"/>
  <c r="S2836" i="5"/>
  <c r="I2835" i="5"/>
  <c r="S2835" i="5"/>
  <c r="I2834" i="5"/>
  <c r="S2834" i="5"/>
  <c r="I2833" i="5"/>
  <c r="S2833" i="5"/>
  <c r="I2832" i="5"/>
  <c r="S2832" i="5"/>
  <c r="I2831" i="5"/>
  <c r="S2831" i="5"/>
  <c r="I2830" i="5"/>
  <c r="S2830" i="5"/>
  <c r="I2829" i="5"/>
  <c r="S2829" i="5"/>
  <c r="I2828" i="5"/>
  <c r="S2828" i="5"/>
  <c r="I2827" i="5"/>
  <c r="S2827" i="5"/>
  <c r="I2826" i="5"/>
  <c r="S2826" i="5"/>
  <c r="I2825" i="5"/>
  <c r="S2825" i="5"/>
  <c r="I2824" i="5"/>
  <c r="S2824" i="5"/>
  <c r="I2823" i="5"/>
  <c r="S2823" i="5"/>
  <c r="I2822" i="5"/>
  <c r="S2822" i="5"/>
  <c r="I2821" i="5"/>
  <c r="S2821" i="5"/>
  <c r="I2820" i="5"/>
  <c r="S2820" i="5"/>
  <c r="I2819" i="5"/>
  <c r="S2819" i="5"/>
  <c r="I2818" i="5"/>
  <c r="S2818" i="5"/>
  <c r="I2817" i="5"/>
  <c r="S2817" i="5"/>
  <c r="I2816" i="5"/>
  <c r="S2816" i="5"/>
  <c r="I2815" i="5"/>
  <c r="S2815" i="5"/>
  <c r="I2814" i="5"/>
  <c r="S2814" i="5"/>
  <c r="I2813" i="5"/>
  <c r="S2813" i="5"/>
  <c r="I2812" i="5"/>
  <c r="S2812" i="5"/>
  <c r="I2811" i="5"/>
  <c r="S2811" i="5"/>
  <c r="I2810" i="5"/>
  <c r="S2810" i="5"/>
  <c r="I2809" i="5"/>
  <c r="S2809" i="5"/>
  <c r="I2808" i="5"/>
  <c r="S2808" i="5"/>
  <c r="I2807" i="5"/>
  <c r="S2807" i="5"/>
  <c r="I2806" i="5"/>
  <c r="S2806" i="5"/>
  <c r="I2805" i="5"/>
  <c r="S2805" i="5"/>
  <c r="I2804" i="5"/>
  <c r="S2804" i="5"/>
  <c r="I2803" i="5"/>
  <c r="S2803" i="5"/>
  <c r="I2802" i="5"/>
  <c r="S2802" i="5"/>
  <c r="I2801" i="5"/>
  <c r="S2801" i="5"/>
  <c r="I2800" i="5"/>
  <c r="S2800" i="5"/>
  <c r="I2799" i="5"/>
  <c r="S2799" i="5"/>
  <c r="I2798" i="5"/>
  <c r="S2798" i="5"/>
  <c r="I2797" i="5"/>
  <c r="S2797" i="5"/>
  <c r="I2796" i="5"/>
  <c r="S2796" i="5"/>
  <c r="I2795" i="5"/>
  <c r="S2795" i="5"/>
  <c r="I2794" i="5"/>
  <c r="S2794" i="5"/>
  <c r="I2793" i="5"/>
  <c r="S2793" i="5"/>
  <c r="I2792" i="5"/>
  <c r="S2792" i="5"/>
  <c r="I2791" i="5"/>
  <c r="S2791" i="5"/>
  <c r="I2790" i="5"/>
  <c r="S2790" i="5"/>
  <c r="I2789" i="5"/>
  <c r="S2789" i="5"/>
  <c r="I2788" i="5"/>
  <c r="S2788" i="5"/>
  <c r="I2787" i="5"/>
  <c r="S2787" i="5"/>
  <c r="I2786" i="5"/>
  <c r="S2786" i="5"/>
  <c r="I2785" i="5"/>
  <c r="S2785" i="5"/>
  <c r="I2784" i="5"/>
  <c r="S2784" i="5"/>
  <c r="I2783" i="5"/>
  <c r="S2783" i="5"/>
  <c r="I2782" i="5"/>
  <c r="S2782" i="5"/>
  <c r="I2781" i="5"/>
  <c r="S2781" i="5"/>
  <c r="I2780" i="5"/>
  <c r="S2780" i="5"/>
  <c r="I2779" i="5"/>
  <c r="S2779" i="5"/>
  <c r="I2778" i="5"/>
  <c r="S2778" i="5"/>
  <c r="I2777" i="5"/>
  <c r="S2777" i="5"/>
  <c r="I2776" i="5"/>
  <c r="S2776" i="5"/>
  <c r="I2775" i="5"/>
  <c r="S2775" i="5"/>
  <c r="I2774" i="5"/>
  <c r="S2774" i="5"/>
  <c r="I2773" i="5"/>
  <c r="S2773" i="5"/>
  <c r="I2772" i="5"/>
  <c r="S2772" i="5"/>
  <c r="I2771" i="5"/>
  <c r="S2771" i="5"/>
  <c r="I2770" i="5"/>
  <c r="S2770" i="5"/>
  <c r="I2769" i="5"/>
  <c r="S2769" i="5"/>
  <c r="I2768" i="5"/>
  <c r="S2768" i="5"/>
  <c r="I2767" i="5"/>
  <c r="S2767" i="5"/>
  <c r="I2766" i="5"/>
  <c r="S2766" i="5"/>
  <c r="I2765" i="5"/>
  <c r="S2765" i="5"/>
  <c r="I2764" i="5"/>
  <c r="S2764" i="5"/>
  <c r="I2763" i="5"/>
  <c r="S2763" i="5"/>
  <c r="I2762" i="5"/>
  <c r="S2762" i="5"/>
  <c r="I2761" i="5"/>
  <c r="S2761" i="5"/>
  <c r="I2760" i="5"/>
  <c r="S2760" i="5"/>
  <c r="I2759" i="5"/>
  <c r="S2759" i="5"/>
  <c r="I2758" i="5"/>
  <c r="S2758" i="5"/>
  <c r="I2757" i="5"/>
  <c r="S2757" i="5"/>
  <c r="I2756" i="5"/>
  <c r="S2756" i="5"/>
  <c r="I2755" i="5"/>
  <c r="S2755" i="5"/>
  <c r="I2754" i="5"/>
  <c r="S2754" i="5"/>
  <c r="I2753" i="5"/>
  <c r="S2753" i="5"/>
  <c r="I2752" i="5"/>
  <c r="S2752" i="5"/>
  <c r="I2751" i="5"/>
  <c r="S2751" i="5"/>
  <c r="I2750" i="5"/>
  <c r="S2750" i="5"/>
  <c r="I2749" i="5"/>
  <c r="S2749" i="5"/>
  <c r="I2748" i="5"/>
  <c r="S2748" i="5"/>
  <c r="I2747" i="5"/>
  <c r="S2747" i="5"/>
  <c r="I2746" i="5"/>
  <c r="S2746" i="5"/>
  <c r="I2745" i="5"/>
  <c r="S2745" i="5"/>
  <c r="I2744" i="5"/>
  <c r="S2744" i="5"/>
  <c r="I2743" i="5"/>
  <c r="S2743" i="5"/>
  <c r="I2742" i="5"/>
  <c r="S2742" i="5"/>
  <c r="I2741" i="5"/>
  <c r="S2741" i="5"/>
  <c r="I2740" i="5"/>
  <c r="S2740" i="5"/>
  <c r="I2739" i="5"/>
  <c r="S2739" i="5"/>
  <c r="I2738" i="5"/>
  <c r="S2738" i="5"/>
  <c r="I2737" i="5"/>
  <c r="S2737" i="5"/>
  <c r="I2736" i="5"/>
  <c r="S2736" i="5"/>
  <c r="I2735" i="5"/>
  <c r="S2735" i="5"/>
  <c r="I2734" i="5"/>
  <c r="S2734" i="5"/>
  <c r="I2733" i="5"/>
  <c r="S2733" i="5"/>
  <c r="I2732" i="5"/>
  <c r="S2732" i="5"/>
  <c r="I2731" i="5"/>
  <c r="S2731" i="5"/>
  <c r="I2730" i="5"/>
  <c r="S2730" i="5"/>
  <c r="I2729" i="5"/>
  <c r="S2729" i="5"/>
  <c r="I2728" i="5"/>
  <c r="S2728" i="5"/>
  <c r="I2727" i="5"/>
  <c r="S2727" i="5"/>
  <c r="I2726" i="5"/>
  <c r="S2726" i="5"/>
  <c r="I2725" i="5"/>
  <c r="S2725" i="5"/>
  <c r="I2724" i="5"/>
  <c r="S2724" i="5"/>
  <c r="I2723" i="5"/>
  <c r="S2723" i="5"/>
  <c r="I2722" i="5"/>
  <c r="S2722" i="5"/>
  <c r="I2721" i="5"/>
  <c r="S2721" i="5"/>
  <c r="I2720" i="5"/>
  <c r="S2720" i="5"/>
  <c r="I2719" i="5"/>
  <c r="S2719" i="5"/>
  <c r="I2718" i="5"/>
  <c r="S2718" i="5"/>
  <c r="I2717" i="5"/>
  <c r="S2717" i="5"/>
  <c r="I2716" i="5"/>
  <c r="S2716" i="5"/>
  <c r="I2715" i="5"/>
  <c r="S2715" i="5"/>
  <c r="I2714" i="5"/>
  <c r="S2714" i="5"/>
  <c r="I2713" i="5"/>
  <c r="S2713" i="5"/>
  <c r="I2712" i="5"/>
  <c r="S2712" i="5"/>
  <c r="I2711" i="5"/>
  <c r="S2711" i="5"/>
  <c r="I2710" i="5"/>
  <c r="S2710" i="5"/>
  <c r="I2709" i="5"/>
  <c r="S2709" i="5"/>
  <c r="I2708" i="5"/>
  <c r="S2708" i="5"/>
  <c r="I2707" i="5"/>
  <c r="S2707" i="5"/>
  <c r="I2706" i="5"/>
  <c r="S2706" i="5"/>
  <c r="I2705" i="5"/>
  <c r="S2705" i="5"/>
  <c r="I2704" i="5"/>
  <c r="S2704" i="5"/>
  <c r="I2703" i="5"/>
  <c r="S2703" i="5"/>
  <c r="I2702" i="5"/>
  <c r="S2702" i="5"/>
  <c r="I2701" i="5"/>
  <c r="S2701" i="5"/>
  <c r="I2700" i="5"/>
  <c r="S2700" i="5"/>
  <c r="I2699" i="5"/>
  <c r="S2699" i="5"/>
  <c r="I2698" i="5"/>
  <c r="S2698" i="5"/>
  <c r="I2697" i="5"/>
  <c r="S2697" i="5"/>
  <c r="I2696" i="5"/>
  <c r="S2696" i="5"/>
  <c r="I2695" i="5"/>
  <c r="S2695" i="5"/>
  <c r="I2694" i="5"/>
  <c r="S2694" i="5"/>
  <c r="I2693" i="5"/>
  <c r="S2693" i="5"/>
  <c r="I2692" i="5"/>
  <c r="S2692" i="5"/>
  <c r="I2691" i="5"/>
  <c r="S2691" i="5"/>
  <c r="I2690" i="5"/>
  <c r="S2690" i="5"/>
  <c r="I2689" i="5"/>
  <c r="S2689" i="5"/>
  <c r="I2688" i="5"/>
  <c r="S2688" i="5"/>
  <c r="I2687" i="5"/>
  <c r="S2687" i="5"/>
  <c r="I2686" i="5"/>
  <c r="S2686" i="5"/>
  <c r="I2685" i="5"/>
  <c r="S2685" i="5"/>
  <c r="I2684" i="5"/>
  <c r="S2684" i="5"/>
  <c r="I2683" i="5"/>
  <c r="S2683" i="5"/>
  <c r="I2682" i="5"/>
  <c r="S2682" i="5"/>
  <c r="I2681" i="5"/>
  <c r="S2681" i="5"/>
  <c r="I2680" i="5"/>
  <c r="S2680" i="5"/>
  <c r="I2679" i="5"/>
  <c r="S2679" i="5"/>
  <c r="I2678" i="5"/>
  <c r="S2678" i="5"/>
  <c r="I2677" i="5"/>
  <c r="S2677" i="5"/>
  <c r="I2676" i="5"/>
  <c r="S2676" i="5"/>
  <c r="I2675" i="5"/>
  <c r="S2675" i="5"/>
  <c r="I2674" i="5"/>
  <c r="S2674" i="5"/>
  <c r="I2673" i="5"/>
  <c r="S2673" i="5"/>
  <c r="I2672" i="5"/>
  <c r="S2672" i="5"/>
  <c r="I2671" i="5"/>
  <c r="S2671" i="5"/>
  <c r="I2670" i="5"/>
  <c r="S2670" i="5"/>
  <c r="I2669" i="5"/>
  <c r="S2669" i="5"/>
  <c r="I2668" i="5"/>
  <c r="S2668" i="5"/>
  <c r="I2667" i="5"/>
  <c r="S2667" i="5"/>
  <c r="I2666" i="5"/>
  <c r="S2666" i="5"/>
  <c r="I2665" i="5"/>
  <c r="S2665" i="5"/>
  <c r="I2664" i="5"/>
  <c r="S2664" i="5"/>
  <c r="I2663" i="5"/>
  <c r="S2663" i="5"/>
  <c r="I2662" i="5"/>
  <c r="S2662" i="5"/>
  <c r="I2661" i="5"/>
  <c r="S2661" i="5"/>
  <c r="I2660" i="5"/>
  <c r="S2660" i="5"/>
  <c r="I2659" i="5"/>
  <c r="S2659" i="5"/>
  <c r="I2658" i="5"/>
  <c r="S2658" i="5"/>
  <c r="I2657" i="5"/>
  <c r="S2657" i="5"/>
  <c r="I2656" i="5"/>
  <c r="S2656" i="5"/>
  <c r="I2655" i="5"/>
  <c r="S2655" i="5"/>
  <c r="I2654" i="5"/>
  <c r="S2654" i="5"/>
  <c r="I2653" i="5"/>
  <c r="S2653" i="5"/>
  <c r="I2652" i="5"/>
  <c r="S2652" i="5"/>
  <c r="I2651" i="5"/>
  <c r="S2651" i="5"/>
  <c r="I2650" i="5"/>
  <c r="S2650" i="5"/>
  <c r="I2649" i="5"/>
  <c r="S2649" i="5"/>
  <c r="I2648" i="5"/>
  <c r="S2648" i="5"/>
  <c r="I2647" i="5"/>
  <c r="S2647" i="5"/>
  <c r="I2646" i="5"/>
  <c r="S2646" i="5"/>
  <c r="I2645" i="5"/>
  <c r="S2645" i="5"/>
  <c r="I2644" i="5"/>
  <c r="S2644" i="5"/>
  <c r="I2643" i="5"/>
  <c r="S2643" i="5"/>
  <c r="I2642" i="5"/>
  <c r="S2642" i="5"/>
  <c r="I2641" i="5"/>
  <c r="S2641" i="5"/>
  <c r="I2640" i="5"/>
  <c r="S2640" i="5"/>
  <c r="I2639" i="5"/>
  <c r="S2639" i="5"/>
  <c r="I2638" i="5"/>
  <c r="S2638" i="5"/>
  <c r="I2637" i="5"/>
  <c r="S2637" i="5"/>
  <c r="I2636" i="5"/>
  <c r="S2636" i="5"/>
  <c r="I2635" i="5"/>
  <c r="S2635" i="5"/>
  <c r="I2634" i="5"/>
  <c r="S2634" i="5"/>
  <c r="I2633" i="5"/>
  <c r="S2633" i="5"/>
  <c r="I2632" i="5"/>
  <c r="S2632" i="5"/>
  <c r="I2631" i="5"/>
  <c r="S2631" i="5"/>
  <c r="I2630" i="5"/>
  <c r="S2630" i="5"/>
  <c r="I2629" i="5"/>
  <c r="S2629" i="5"/>
  <c r="I2628" i="5"/>
  <c r="S2628" i="5"/>
  <c r="I2627" i="5"/>
  <c r="S2627" i="5"/>
  <c r="I2626" i="5"/>
  <c r="S2626" i="5"/>
  <c r="I2625" i="5"/>
  <c r="S2625" i="5"/>
  <c r="I2624" i="5"/>
  <c r="S2624" i="5"/>
  <c r="I2623" i="5"/>
  <c r="S2623" i="5"/>
  <c r="I2622" i="5"/>
  <c r="S2622" i="5"/>
  <c r="I2621" i="5"/>
  <c r="S2621" i="5"/>
  <c r="I2620" i="5"/>
  <c r="S2620" i="5"/>
  <c r="I2619" i="5"/>
  <c r="S2619" i="5"/>
  <c r="I2618" i="5"/>
  <c r="S2618" i="5"/>
  <c r="I2617" i="5"/>
  <c r="S2617" i="5"/>
  <c r="I2616" i="5"/>
  <c r="S2616" i="5"/>
  <c r="I2615" i="5"/>
  <c r="S2615" i="5"/>
  <c r="I2614" i="5"/>
  <c r="S2614" i="5"/>
  <c r="I2613" i="5"/>
  <c r="S2613" i="5"/>
  <c r="I2612" i="5"/>
  <c r="S2612" i="5"/>
  <c r="I2611" i="5"/>
  <c r="S2611" i="5"/>
  <c r="I2610" i="5"/>
  <c r="S2610" i="5"/>
  <c r="I2609" i="5"/>
  <c r="S2609" i="5"/>
  <c r="I2608" i="5"/>
  <c r="S2608" i="5"/>
  <c r="I2607" i="5"/>
  <c r="S2607" i="5"/>
  <c r="I2606" i="5"/>
  <c r="S2606" i="5"/>
  <c r="I2605" i="5"/>
  <c r="S2605" i="5"/>
  <c r="I2604" i="5"/>
  <c r="S2604" i="5"/>
  <c r="I2603" i="5"/>
  <c r="S2603" i="5"/>
  <c r="I2602" i="5"/>
  <c r="S2602" i="5"/>
  <c r="I2601" i="5"/>
  <c r="S2601" i="5"/>
  <c r="I2600" i="5"/>
  <c r="S2600" i="5"/>
  <c r="I2599" i="5"/>
  <c r="S2599" i="5"/>
  <c r="I2598" i="5"/>
  <c r="S2598" i="5"/>
  <c r="I2597" i="5"/>
  <c r="S2597" i="5"/>
  <c r="I2596" i="5"/>
  <c r="S2596" i="5"/>
  <c r="I2595" i="5"/>
  <c r="S2595" i="5"/>
  <c r="I2594" i="5"/>
  <c r="S2594" i="5"/>
  <c r="I2593" i="5"/>
  <c r="S2593" i="5"/>
  <c r="I2592" i="5"/>
  <c r="S2592" i="5"/>
  <c r="I2591" i="5"/>
  <c r="S2591" i="5"/>
  <c r="I2590" i="5"/>
  <c r="S2590" i="5"/>
  <c r="I2589" i="5"/>
  <c r="S2589" i="5"/>
  <c r="I2588" i="5"/>
  <c r="S2588" i="5"/>
  <c r="I2587" i="5"/>
  <c r="S2587" i="5"/>
  <c r="I2586" i="5"/>
  <c r="S2586" i="5"/>
  <c r="I2585" i="5"/>
  <c r="S2585" i="5"/>
  <c r="I2584" i="5"/>
  <c r="S2584" i="5"/>
  <c r="I2583" i="5"/>
  <c r="S2583" i="5"/>
  <c r="I2582" i="5"/>
  <c r="S2582" i="5"/>
  <c r="I2581" i="5"/>
  <c r="S2581" i="5"/>
  <c r="I2580" i="5"/>
  <c r="S2580" i="5"/>
  <c r="I2579" i="5"/>
  <c r="S2579" i="5"/>
  <c r="I2578" i="5"/>
  <c r="S2578" i="5"/>
  <c r="I2577" i="5"/>
  <c r="S2577" i="5"/>
  <c r="I2576" i="5"/>
  <c r="S2576" i="5"/>
  <c r="I2575" i="5"/>
  <c r="S2575" i="5"/>
  <c r="I2574" i="5"/>
  <c r="S2574" i="5"/>
  <c r="I2573" i="5"/>
  <c r="S2573" i="5"/>
  <c r="I2572" i="5"/>
  <c r="S2572" i="5"/>
  <c r="I2571" i="5"/>
  <c r="S2571" i="5"/>
  <c r="I2570" i="5"/>
  <c r="S2570" i="5"/>
  <c r="I2569" i="5"/>
  <c r="S2569" i="5"/>
  <c r="I2568" i="5"/>
  <c r="S2568" i="5"/>
  <c r="I2567" i="5"/>
  <c r="S2567" i="5"/>
  <c r="I2566" i="5"/>
  <c r="S2566" i="5"/>
  <c r="I2565" i="5"/>
  <c r="S2565" i="5"/>
  <c r="I2564" i="5"/>
  <c r="S2564" i="5"/>
  <c r="I2563" i="5"/>
  <c r="S2563" i="5"/>
  <c r="I2562" i="5"/>
  <c r="S2562" i="5"/>
  <c r="I2561" i="5"/>
  <c r="S2561" i="5"/>
  <c r="I2560" i="5"/>
  <c r="S2560" i="5"/>
  <c r="I2559" i="5"/>
  <c r="S2559" i="5"/>
  <c r="I2558" i="5"/>
  <c r="S2558" i="5"/>
  <c r="I2557" i="5"/>
  <c r="S2557" i="5"/>
  <c r="I2556" i="5"/>
  <c r="S2556" i="5"/>
  <c r="I2555" i="5"/>
  <c r="S2555" i="5"/>
  <c r="I2554" i="5"/>
  <c r="S2554" i="5"/>
  <c r="I2553" i="5"/>
  <c r="S2553" i="5"/>
  <c r="I2552" i="5"/>
  <c r="S2552" i="5"/>
  <c r="I2551" i="5"/>
  <c r="S2551" i="5"/>
  <c r="I2550" i="5"/>
  <c r="S2550" i="5"/>
  <c r="I2549" i="5"/>
  <c r="S2549" i="5"/>
  <c r="I2548" i="5"/>
  <c r="S2548" i="5"/>
  <c r="I2547" i="5"/>
  <c r="S2547" i="5"/>
  <c r="I2546" i="5"/>
  <c r="S2546" i="5"/>
  <c r="I2545" i="5"/>
  <c r="S2545" i="5"/>
  <c r="I2544" i="5"/>
  <c r="S2544" i="5"/>
  <c r="I2543" i="5"/>
  <c r="S2543" i="5"/>
  <c r="I2542" i="5"/>
  <c r="S2542" i="5"/>
  <c r="I2541" i="5"/>
  <c r="S2541" i="5"/>
  <c r="I2540" i="5"/>
  <c r="S2540" i="5"/>
  <c r="I2539" i="5"/>
  <c r="S2539" i="5"/>
  <c r="I2538" i="5"/>
  <c r="S2538" i="5"/>
  <c r="I2537" i="5"/>
  <c r="S2537" i="5"/>
  <c r="I2536" i="5"/>
  <c r="S2536" i="5"/>
  <c r="I2535" i="5"/>
  <c r="S2535" i="5"/>
  <c r="I2534" i="5"/>
  <c r="S2534" i="5"/>
  <c r="I2533" i="5"/>
  <c r="S2533" i="5"/>
  <c r="I2532" i="5"/>
  <c r="S2532" i="5"/>
  <c r="I2531" i="5"/>
  <c r="S2531" i="5"/>
  <c r="I2530" i="5"/>
  <c r="S2530" i="5"/>
  <c r="I2529" i="5"/>
  <c r="S2529" i="5"/>
  <c r="I2528" i="5"/>
  <c r="S2528" i="5"/>
  <c r="I2527" i="5"/>
  <c r="S2527" i="5"/>
  <c r="I2526" i="5"/>
  <c r="S2526" i="5"/>
  <c r="I2525" i="5"/>
  <c r="S2525" i="5"/>
  <c r="I2524" i="5"/>
  <c r="S2524" i="5"/>
  <c r="I2523" i="5"/>
  <c r="S2523" i="5"/>
  <c r="I2522" i="5"/>
  <c r="S2522" i="5"/>
  <c r="I2521" i="5"/>
  <c r="S2521" i="5"/>
  <c r="I2520" i="5"/>
  <c r="S2520" i="5"/>
  <c r="I2519" i="5"/>
  <c r="S2519" i="5"/>
  <c r="I2518" i="5"/>
  <c r="S2518" i="5"/>
  <c r="I2517" i="5"/>
  <c r="S2517" i="5"/>
  <c r="I2516" i="5"/>
  <c r="S2516" i="5"/>
  <c r="I2515" i="5"/>
  <c r="S2515" i="5"/>
  <c r="I2514" i="5"/>
  <c r="S2514" i="5"/>
  <c r="I2513" i="5"/>
  <c r="S2513" i="5"/>
  <c r="I2512" i="5"/>
  <c r="S2512" i="5"/>
  <c r="I2511" i="5"/>
  <c r="S2511" i="5"/>
  <c r="I2510" i="5"/>
  <c r="S2510" i="5"/>
  <c r="I2509" i="5"/>
  <c r="S2509" i="5"/>
  <c r="I2508" i="5"/>
  <c r="S2508" i="5"/>
  <c r="I2507" i="5"/>
  <c r="S2507" i="5"/>
  <c r="I2506" i="5"/>
  <c r="S2506" i="5"/>
  <c r="I2505" i="5"/>
  <c r="S2505" i="5"/>
  <c r="I2504" i="5"/>
  <c r="S2504" i="5"/>
  <c r="I2503" i="5"/>
  <c r="S2503" i="5"/>
  <c r="I2502" i="5"/>
  <c r="S2502" i="5"/>
  <c r="I2501" i="5"/>
  <c r="S2501" i="5"/>
  <c r="I2500" i="5"/>
  <c r="S2500" i="5"/>
  <c r="I2499" i="5"/>
  <c r="S2499" i="5"/>
  <c r="I2498" i="5"/>
  <c r="S2498" i="5"/>
  <c r="I2497" i="5"/>
  <c r="S2497" i="5"/>
  <c r="I2496" i="5"/>
  <c r="S2496" i="5"/>
  <c r="I2495" i="5"/>
  <c r="S2495" i="5"/>
  <c r="I2494" i="5"/>
  <c r="S2494" i="5"/>
  <c r="I2493" i="5"/>
  <c r="S2493" i="5"/>
  <c r="I2492" i="5"/>
  <c r="S2492" i="5"/>
  <c r="I2491" i="5"/>
  <c r="S2491" i="5"/>
  <c r="I2490" i="5"/>
  <c r="S2490" i="5"/>
  <c r="I2489" i="5"/>
  <c r="S2489" i="5"/>
  <c r="I2488" i="5"/>
  <c r="S2488" i="5"/>
  <c r="I2487" i="5"/>
  <c r="S2487" i="5"/>
  <c r="I2486" i="5"/>
  <c r="S2486" i="5"/>
  <c r="I2485" i="5"/>
  <c r="S2485" i="5"/>
  <c r="I2484" i="5"/>
  <c r="S2484" i="5"/>
  <c r="I2483" i="5"/>
  <c r="S2483" i="5"/>
  <c r="I2482" i="5"/>
  <c r="S2482" i="5"/>
  <c r="I2481" i="5"/>
  <c r="S2481" i="5"/>
  <c r="I2480" i="5"/>
  <c r="S2480" i="5"/>
  <c r="I2479" i="5"/>
  <c r="S2479" i="5"/>
  <c r="I2478" i="5"/>
  <c r="S2478" i="5"/>
  <c r="I2477" i="5"/>
  <c r="S2477" i="5"/>
  <c r="I2476" i="5"/>
  <c r="S2476" i="5"/>
  <c r="I2475" i="5"/>
  <c r="S2475" i="5"/>
  <c r="I2474" i="5"/>
  <c r="S2474" i="5"/>
  <c r="I2473" i="5"/>
  <c r="S2473" i="5"/>
  <c r="I2472" i="5"/>
  <c r="S2472" i="5"/>
  <c r="I2471" i="5"/>
  <c r="S2471" i="5"/>
  <c r="I2470" i="5"/>
  <c r="S2470" i="5"/>
  <c r="I2469" i="5"/>
  <c r="S2469" i="5"/>
  <c r="I2468" i="5"/>
  <c r="S2468" i="5"/>
  <c r="I2467" i="5"/>
  <c r="S2467" i="5"/>
  <c r="I2466" i="5"/>
  <c r="S2466" i="5"/>
  <c r="I2465" i="5"/>
  <c r="S2465" i="5"/>
  <c r="I2464" i="5"/>
  <c r="S2464" i="5"/>
  <c r="I2463" i="5"/>
  <c r="S2463" i="5"/>
  <c r="I2462" i="5"/>
  <c r="S2462" i="5"/>
  <c r="I2461" i="5"/>
  <c r="S2461" i="5"/>
  <c r="I2460" i="5"/>
  <c r="S2460" i="5"/>
  <c r="I2459" i="5"/>
  <c r="S2459" i="5"/>
  <c r="I2458" i="5"/>
  <c r="S2458" i="5"/>
  <c r="I2457" i="5"/>
  <c r="S2457" i="5"/>
  <c r="I2456" i="5"/>
  <c r="S2456" i="5"/>
  <c r="I2455" i="5"/>
  <c r="S2455" i="5"/>
  <c r="I2454" i="5"/>
  <c r="S2454" i="5"/>
  <c r="I2453" i="5"/>
  <c r="S2453" i="5"/>
  <c r="I2452" i="5"/>
  <c r="S2452" i="5"/>
  <c r="I2451" i="5"/>
  <c r="S2451" i="5"/>
  <c r="I2450" i="5"/>
  <c r="S2450" i="5"/>
  <c r="I2449" i="5"/>
  <c r="S2449" i="5"/>
  <c r="I2448" i="5"/>
  <c r="S2448" i="5"/>
  <c r="I2447" i="5"/>
  <c r="S2447" i="5"/>
  <c r="I2446" i="5"/>
  <c r="S2446" i="5"/>
  <c r="I2445" i="5"/>
  <c r="S2445" i="5"/>
  <c r="I2444" i="5"/>
  <c r="S2444" i="5"/>
  <c r="I2443" i="5"/>
  <c r="S2443" i="5"/>
  <c r="I2442" i="5"/>
  <c r="S2442" i="5"/>
  <c r="I2441" i="5"/>
  <c r="S2441" i="5"/>
  <c r="I2440" i="5"/>
  <c r="S2440" i="5"/>
  <c r="I2439" i="5"/>
  <c r="S2439" i="5"/>
  <c r="I2438" i="5"/>
  <c r="S2438" i="5"/>
  <c r="I2437" i="5"/>
  <c r="S2437" i="5"/>
  <c r="I2436" i="5"/>
  <c r="S2436" i="5"/>
  <c r="I2435" i="5"/>
  <c r="S2435" i="5"/>
  <c r="I2434" i="5"/>
  <c r="S2434" i="5"/>
  <c r="I2433" i="5"/>
  <c r="S2433" i="5"/>
  <c r="I2432" i="5"/>
  <c r="S2432" i="5"/>
  <c r="I2431" i="5"/>
  <c r="S2431" i="5"/>
  <c r="I2430" i="5"/>
  <c r="S2430" i="5"/>
  <c r="I2429" i="5"/>
  <c r="S2429" i="5"/>
  <c r="I2428" i="5"/>
  <c r="S2428" i="5"/>
  <c r="I2427" i="5"/>
  <c r="S2427" i="5"/>
  <c r="I2426" i="5"/>
  <c r="S2426" i="5"/>
  <c r="I2425" i="5"/>
  <c r="S2425" i="5"/>
  <c r="I2424" i="5"/>
  <c r="S2424" i="5"/>
  <c r="I2423" i="5"/>
  <c r="S2423" i="5"/>
  <c r="I2422" i="5"/>
  <c r="S2422" i="5"/>
  <c r="I2421" i="5"/>
  <c r="S2421" i="5"/>
  <c r="I2420" i="5"/>
  <c r="S2420" i="5"/>
  <c r="I2419" i="5"/>
  <c r="S2419" i="5"/>
  <c r="I2418" i="5"/>
  <c r="S2418" i="5"/>
  <c r="I2417" i="5"/>
  <c r="S2417" i="5"/>
  <c r="I2416" i="5"/>
  <c r="S2416" i="5"/>
  <c r="I2415" i="5"/>
  <c r="S2415" i="5"/>
  <c r="I2414" i="5"/>
  <c r="S2414" i="5"/>
  <c r="I2413" i="5"/>
  <c r="S2413" i="5"/>
  <c r="I2412" i="5"/>
  <c r="S2412" i="5"/>
  <c r="I2411" i="5"/>
  <c r="S2411" i="5"/>
  <c r="I2410" i="5"/>
  <c r="S2410" i="5"/>
  <c r="I2409" i="5"/>
  <c r="S2409" i="5"/>
  <c r="I2408" i="5"/>
  <c r="S2408" i="5"/>
  <c r="I2407" i="5"/>
  <c r="S2407" i="5"/>
  <c r="I2406" i="5"/>
  <c r="S2406" i="5"/>
  <c r="I2405" i="5"/>
  <c r="S2405" i="5"/>
  <c r="I2404" i="5"/>
  <c r="S2404" i="5"/>
  <c r="I2403" i="5"/>
  <c r="S2403" i="5"/>
  <c r="I2402" i="5"/>
  <c r="S2402" i="5"/>
  <c r="I2401" i="5"/>
  <c r="S2401" i="5"/>
  <c r="I2400" i="5"/>
  <c r="S2400" i="5"/>
  <c r="I2399" i="5"/>
  <c r="S2399" i="5"/>
  <c r="I2398" i="5"/>
  <c r="S2398" i="5"/>
  <c r="I2397" i="5"/>
  <c r="S2397" i="5"/>
  <c r="I2396" i="5"/>
  <c r="S2396" i="5"/>
  <c r="I2395" i="5"/>
  <c r="S2395" i="5"/>
  <c r="I2394" i="5"/>
  <c r="S2394" i="5"/>
  <c r="I2393" i="5"/>
  <c r="S2393" i="5"/>
  <c r="I2392" i="5"/>
  <c r="S2392" i="5"/>
  <c r="I2391" i="5"/>
  <c r="S2391" i="5"/>
  <c r="I2390" i="5"/>
  <c r="S2390" i="5"/>
  <c r="I2389" i="5"/>
  <c r="S2389" i="5"/>
  <c r="I2388" i="5"/>
  <c r="S2388" i="5"/>
  <c r="I2387" i="5"/>
  <c r="S2387" i="5"/>
  <c r="I2386" i="5"/>
  <c r="S2386" i="5"/>
  <c r="I2385" i="5"/>
  <c r="S2385" i="5"/>
  <c r="I2384" i="5"/>
  <c r="S2384" i="5"/>
  <c r="I2383" i="5"/>
  <c r="S2383" i="5"/>
  <c r="I2382" i="5"/>
  <c r="S2382" i="5"/>
  <c r="I2381" i="5"/>
  <c r="S2381" i="5"/>
  <c r="I2380" i="5"/>
  <c r="S2380" i="5"/>
  <c r="I2379" i="5"/>
  <c r="S2379" i="5"/>
  <c r="I2378" i="5"/>
  <c r="S2378" i="5"/>
  <c r="I2377" i="5"/>
  <c r="S2377" i="5"/>
  <c r="I2376" i="5"/>
  <c r="S2376" i="5"/>
  <c r="I2375" i="5"/>
  <c r="S2375" i="5"/>
  <c r="I2374" i="5"/>
  <c r="S2374" i="5"/>
  <c r="I2373" i="5"/>
  <c r="S2373" i="5"/>
  <c r="I2372" i="5"/>
  <c r="S2372" i="5"/>
  <c r="I2371" i="5"/>
  <c r="S2371" i="5"/>
  <c r="I2370" i="5"/>
  <c r="S2370" i="5"/>
  <c r="I2369" i="5"/>
  <c r="S2369" i="5"/>
  <c r="I2368" i="5"/>
  <c r="S2368" i="5"/>
  <c r="I2367" i="5"/>
  <c r="S2367" i="5"/>
  <c r="I2366" i="5"/>
  <c r="S2366" i="5"/>
  <c r="I2365" i="5"/>
  <c r="S2365" i="5"/>
  <c r="I2364" i="5"/>
  <c r="S2364" i="5"/>
  <c r="I2363" i="5"/>
  <c r="S2363" i="5"/>
  <c r="I2362" i="5"/>
  <c r="S2362" i="5"/>
  <c r="I2361" i="5"/>
  <c r="S2361" i="5"/>
  <c r="I2360" i="5"/>
  <c r="S2360" i="5"/>
  <c r="I2359" i="5"/>
  <c r="S2359" i="5"/>
  <c r="I2358" i="5"/>
  <c r="S2358" i="5"/>
  <c r="I2357" i="5"/>
  <c r="S2357" i="5"/>
  <c r="I2356" i="5"/>
  <c r="S2356" i="5"/>
  <c r="I2355" i="5"/>
  <c r="S2355" i="5"/>
  <c r="I2354" i="5"/>
  <c r="S2354" i="5"/>
  <c r="I2353" i="5"/>
  <c r="S2353" i="5"/>
  <c r="I2352" i="5"/>
  <c r="S2352" i="5"/>
  <c r="I2351" i="5"/>
  <c r="S2351" i="5"/>
  <c r="I2350" i="5"/>
  <c r="S2350" i="5"/>
  <c r="I2349" i="5"/>
  <c r="S2349" i="5"/>
  <c r="I2348" i="5"/>
  <c r="S2348" i="5"/>
  <c r="I2347" i="5"/>
  <c r="S2347" i="5"/>
  <c r="I2346" i="5"/>
  <c r="S2346" i="5"/>
  <c r="I2345" i="5"/>
  <c r="S2345" i="5"/>
  <c r="I2344" i="5"/>
  <c r="S2344" i="5"/>
  <c r="I2343" i="5"/>
  <c r="S2343" i="5"/>
  <c r="I2342" i="5"/>
  <c r="S2342" i="5"/>
  <c r="I2341" i="5"/>
  <c r="S2341" i="5"/>
  <c r="I2340" i="5"/>
  <c r="S2340" i="5"/>
  <c r="I2339" i="5"/>
  <c r="S2339" i="5"/>
  <c r="I2338" i="5"/>
  <c r="S2338" i="5"/>
  <c r="I2337" i="5"/>
  <c r="S2337" i="5"/>
  <c r="I2336" i="5"/>
  <c r="S2336" i="5"/>
  <c r="I2335" i="5"/>
  <c r="S2335" i="5"/>
  <c r="I2334" i="5"/>
  <c r="S2334" i="5"/>
  <c r="I2333" i="5"/>
  <c r="S2333" i="5"/>
  <c r="I2332" i="5"/>
  <c r="S2332" i="5"/>
  <c r="I2331" i="5"/>
  <c r="S2331" i="5"/>
  <c r="I2330" i="5"/>
  <c r="S2330" i="5"/>
  <c r="I2329" i="5"/>
  <c r="S2329" i="5"/>
  <c r="I2328" i="5"/>
  <c r="S2328" i="5"/>
  <c r="I2327" i="5"/>
  <c r="S2327" i="5"/>
  <c r="I2326" i="5"/>
  <c r="S2326" i="5"/>
  <c r="I2325" i="5"/>
  <c r="S2325" i="5"/>
  <c r="I2324" i="5"/>
  <c r="S2324" i="5"/>
  <c r="I2323" i="5"/>
  <c r="S2323" i="5"/>
  <c r="I2322" i="5"/>
  <c r="S2322" i="5"/>
  <c r="I2321" i="5"/>
  <c r="S2321" i="5"/>
  <c r="I2320" i="5"/>
  <c r="S2320" i="5"/>
  <c r="I2319" i="5"/>
  <c r="S2319" i="5"/>
  <c r="I2318" i="5"/>
  <c r="S2318" i="5"/>
  <c r="I2317" i="5"/>
  <c r="S2317" i="5"/>
  <c r="I2316" i="5"/>
  <c r="S2316" i="5"/>
  <c r="I2315" i="5"/>
  <c r="S2315" i="5"/>
  <c r="I2314" i="5"/>
  <c r="S2314" i="5"/>
  <c r="I2313" i="5"/>
  <c r="S2313" i="5"/>
  <c r="I2312" i="5"/>
  <c r="S2312" i="5"/>
  <c r="I2311" i="5"/>
  <c r="S2311" i="5"/>
  <c r="I2310" i="5"/>
  <c r="S2310" i="5"/>
  <c r="I2309" i="5"/>
  <c r="S2309" i="5"/>
  <c r="I2308" i="5"/>
  <c r="S2308" i="5"/>
  <c r="I2307" i="5"/>
  <c r="S2307" i="5"/>
  <c r="I2306" i="5"/>
  <c r="S2306" i="5"/>
  <c r="I2305" i="5"/>
  <c r="S2305" i="5"/>
  <c r="I2304" i="5"/>
  <c r="S2304" i="5"/>
  <c r="I2303" i="5"/>
  <c r="S2303" i="5"/>
  <c r="I2302" i="5"/>
  <c r="S2302" i="5"/>
  <c r="I2301" i="5"/>
  <c r="S2301" i="5"/>
  <c r="I2300" i="5"/>
  <c r="S2300" i="5"/>
  <c r="I2299" i="5"/>
  <c r="S2299" i="5"/>
  <c r="I2298" i="5"/>
  <c r="S2298" i="5"/>
  <c r="I2297" i="5"/>
  <c r="S2297" i="5"/>
  <c r="I2296" i="5"/>
  <c r="S2296" i="5"/>
  <c r="I2295" i="5"/>
  <c r="S2295" i="5"/>
  <c r="I2294" i="5"/>
  <c r="S2294" i="5"/>
  <c r="I2293" i="5"/>
  <c r="S2293" i="5"/>
  <c r="I2292" i="5"/>
  <c r="S2292" i="5"/>
  <c r="I2291" i="5"/>
  <c r="S2291" i="5"/>
  <c r="I2290" i="5"/>
  <c r="S2290" i="5"/>
  <c r="I2289" i="5"/>
  <c r="S2289" i="5"/>
  <c r="I2288" i="5"/>
  <c r="S2288" i="5"/>
  <c r="I2287" i="5"/>
  <c r="S2287" i="5"/>
  <c r="I2286" i="5"/>
  <c r="S2286" i="5"/>
  <c r="I2285" i="5"/>
  <c r="S2285" i="5"/>
  <c r="I2284" i="5"/>
  <c r="S2284" i="5"/>
  <c r="I2283" i="5"/>
  <c r="S2283" i="5"/>
  <c r="I2282" i="5"/>
  <c r="S2282" i="5"/>
  <c r="I2281" i="5"/>
  <c r="S2281" i="5"/>
  <c r="I2280" i="5"/>
  <c r="S2280" i="5"/>
  <c r="I2279" i="5"/>
  <c r="S2279" i="5"/>
  <c r="I2278" i="5"/>
  <c r="S2278" i="5"/>
  <c r="I2277" i="5"/>
  <c r="S2277" i="5"/>
  <c r="I2276" i="5"/>
  <c r="S2276" i="5"/>
  <c r="I2275" i="5"/>
  <c r="S2275" i="5"/>
  <c r="I2274" i="5"/>
  <c r="S2274" i="5"/>
  <c r="I2273" i="5"/>
  <c r="S2273" i="5"/>
  <c r="I2272" i="5"/>
  <c r="S2272" i="5"/>
  <c r="I2271" i="5"/>
  <c r="S2271" i="5"/>
  <c r="I2270" i="5"/>
  <c r="S2270" i="5"/>
  <c r="I2269" i="5"/>
  <c r="S2269" i="5"/>
  <c r="I2268" i="5"/>
  <c r="S2268" i="5"/>
  <c r="I2267" i="5"/>
  <c r="S2267" i="5"/>
  <c r="I2266" i="5"/>
  <c r="S2266" i="5"/>
  <c r="I2265" i="5"/>
  <c r="S2265" i="5"/>
  <c r="I2264" i="5"/>
  <c r="S2264" i="5"/>
  <c r="I2263" i="5"/>
  <c r="S2263" i="5"/>
  <c r="I2262" i="5"/>
  <c r="S2262" i="5"/>
  <c r="I2261" i="5"/>
  <c r="S2261" i="5"/>
  <c r="I2260" i="5"/>
  <c r="S2260" i="5"/>
  <c r="I2259" i="5"/>
  <c r="S2259" i="5"/>
  <c r="I2258" i="5"/>
  <c r="S2258" i="5"/>
  <c r="I2257" i="5"/>
  <c r="S2257" i="5"/>
  <c r="I2256" i="5"/>
  <c r="S2256" i="5"/>
  <c r="I2255" i="5"/>
  <c r="S2255" i="5"/>
  <c r="I2254" i="5"/>
  <c r="S2254" i="5"/>
  <c r="I2253" i="5"/>
  <c r="S2253" i="5"/>
  <c r="I2252" i="5"/>
  <c r="S2252" i="5"/>
  <c r="I2251" i="5"/>
  <c r="S2251" i="5"/>
  <c r="I2250" i="5"/>
  <c r="S2250" i="5"/>
  <c r="I2249" i="5"/>
  <c r="S2249" i="5"/>
  <c r="I2248" i="5"/>
  <c r="S2248" i="5"/>
  <c r="I2247" i="5"/>
  <c r="S2247" i="5"/>
  <c r="I2246" i="5"/>
  <c r="S2246" i="5"/>
  <c r="I2245" i="5"/>
  <c r="S2245" i="5"/>
  <c r="I2244" i="5"/>
  <c r="S2244" i="5"/>
  <c r="I2243" i="5"/>
  <c r="S2243" i="5"/>
  <c r="I2242" i="5"/>
  <c r="S2242" i="5"/>
  <c r="I2241" i="5"/>
  <c r="S2241" i="5"/>
  <c r="I2240" i="5"/>
  <c r="S2240" i="5"/>
  <c r="I2239" i="5"/>
  <c r="S2239" i="5"/>
  <c r="I2238" i="5"/>
  <c r="S2238" i="5"/>
  <c r="I2237" i="5"/>
  <c r="S2237" i="5"/>
  <c r="I2236" i="5"/>
  <c r="S2236" i="5"/>
  <c r="I2235" i="5"/>
  <c r="S2235" i="5"/>
  <c r="I2234" i="5"/>
  <c r="S2234" i="5"/>
  <c r="I2233" i="5"/>
  <c r="S2233" i="5"/>
  <c r="I2232" i="5"/>
  <c r="S2232" i="5"/>
  <c r="I2231" i="5"/>
  <c r="S2231" i="5"/>
  <c r="I2230" i="5"/>
  <c r="S2230" i="5"/>
  <c r="I2229" i="5"/>
  <c r="S2229" i="5"/>
  <c r="I2228" i="5"/>
  <c r="S2228" i="5"/>
  <c r="I2227" i="5"/>
  <c r="S2227" i="5"/>
  <c r="I2226" i="5"/>
  <c r="S2226" i="5"/>
  <c r="I2225" i="5"/>
  <c r="S2225" i="5"/>
  <c r="I2224" i="5"/>
  <c r="S2224" i="5"/>
  <c r="I2223" i="5"/>
  <c r="S2223" i="5"/>
  <c r="I2222" i="5"/>
  <c r="S2222" i="5"/>
  <c r="I2221" i="5"/>
  <c r="S2221" i="5"/>
  <c r="I2220" i="5"/>
  <c r="S2220" i="5"/>
  <c r="I2219" i="5"/>
  <c r="S2219" i="5"/>
  <c r="I2218" i="5"/>
  <c r="S2218" i="5"/>
  <c r="I2217" i="5"/>
  <c r="S2217" i="5"/>
  <c r="I2216" i="5"/>
  <c r="S2216" i="5"/>
  <c r="I2215" i="5"/>
  <c r="S2215" i="5"/>
  <c r="I2214" i="5"/>
  <c r="S2214" i="5"/>
  <c r="I2213" i="5"/>
  <c r="S2213" i="5"/>
  <c r="I2212" i="5"/>
  <c r="S2212" i="5"/>
  <c r="I2211" i="5"/>
  <c r="S2211" i="5"/>
  <c r="I2210" i="5"/>
  <c r="S2210" i="5"/>
  <c r="I2209" i="5"/>
  <c r="S2209" i="5"/>
  <c r="I2208" i="5"/>
  <c r="S2208" i="5"/>
  <c r="I2207" i="5"/>
  <c r="S2207" i="5"/>
  <c r="I2206" i="5"/>
  <c r="S2206" i="5"/>
  <c r="I2205" i="5"/>
  <c r="S2205" i="5"/>
  <c r="I2204" i="5"/>
  <c r="S2204" i="5"/>
  <c r="I2203" i="5"/>
  <c r="S2203" i="5"/>
  <c r="I2202" i="5"/>
  <c r="S2202" i="5"/>
  <c r="I2201" i="5"/>
  <c r="S2201" i="5"/>
  <c r="I2200" i="5"/>
  <c r="S2200" i="5"/>
  <c r="I2199" i="5"/>
  <c r="S2199" i="5"/>
  <c r="I2198" i="5"/>
  <c r="S2198" i="5"/>
  <c r="I2197" i="5"/>
  <c r="S2197" i="5"/>
  <c r="I2196" i="5"/>
  <c r="S2196" i="5"/>
  <c r="I2195" i="5"/>
  <c r="S2195" i="5"/>
  <c r="I2194" i="5"/>
  <c r="S2194" i="5"/>
  <c r="I2193" i="5"/>
  <c r="S2193" i="5"/>
  <c r="I2192" i="5"/>
  <c r="S2192" i="5"/>
  <c r="I2191" i="5"/>
  <c r="S2191" i="5"/>
  <c r="I2190" i="5"/>
  <c r="S2190" i="5"/>
  <c r="I2189" i="5"/>
  <c r="S2189" i="5"/>
  <c r="I2188" i="5"/>
  <c r="S2188" i="5"/>
  <c r="I2187" i="5"/>
  <c r="S2187" i="5"/>
  <c r="I2186" i="5"/>
  <c r="S2186" i="5"/>
  <c r="I2185" i="5"/>
  <c r="S2185" i="5"/>
  <c r="I2184" i="5"/>
  <c r="S2184" i="5"/>
  <c r="I2183" i="5"/>
  <c r="S2183" i="5"/>
  <c r="I2182" i="5"/>
  <c r="S2182" i="5"/>
  <c r="I2181" i="5"/>
  <c r="S2181" i="5"/>
  <c r="I2180" i="5"/>
  <c r="S2180" i="5"/>
  <c r="I2179" i="5"/>
  <c r="S2179" i="5"/>
  <c r="I2178" i="5"/>
  <c r="S2178" i="5"/>
  <c r="I2177" i="5"/>
  <c r="S2177" i="5"/>
  <c r="I2176" i="5"/>
  <c r="S2176" i="5"/>
  <c r="I2175" i="5"/>
  <c r="S2175" i="5"/>
  <c r="I2174" i="5"/>
  <c r="S2174" i="5"/>
  <c r="I2173" i="5"/>
  <c r="S2173" i="5"/>
  <c r="I2172" i="5"/>
  <c r="S2172" i="5"/>
  <c r="I2171" i="5"/>
  <c r="S2171" i="5"/>
  <c r="I2170" i="5"/>
  <c r="S2170" i="5"/>
  <c r="I2169" i="5"/>
  <c r="S2169" i="5"/>
  <c r="I2168" i="5"/>
  <c r="S2168" i="5"/>
  <c r="I2167" i="5"/>
  <c r="S2167" i="5"/>
  <c r="I2166" i="5"/>
  <c r="S2166" i="5"/>
  <c r="I2165" i="5"/>
  <c r="S2165" i="5"/>
  <c r="I2164" i="5"/>
  <c r="S2164" i="5"/>
  <c r="I2163" i="5"/>
  <c r="S2163" i="5"/>
  <c r="I2162" i="5"/>
  <c r="S2162" i="5"/>
  <c r="I2161" i="5"/>
  <c r="S2161" i="5"/>
  <c r="I2160" i="5"/>
  <c r="S2160" i="5"/>
  <c r="I2159" i="5"/>
  <c r="S2159" i="5"/>
  <c r="I2158" i="5"/>
  <c r="S2158" i="5"/>
  <c r="I2157" i="5"/>
  <c r="S2157" i="5"/>
  <c r="I2156" i="5"/>
  <c r="S2156" i="5"/>
  <c r="I2155" i="5"/>
  <c r="S2155" i="5"/>
  <c r="I2154" i="5"/>
  <c r="S2154" i="5"/>
  <c r="I2153" i="5"/>
  <c r="S2153" i="5"/>
  <c r="I2152" i="5"/>
  <c r="S2152" i="5"/>
  <c r="I2151" i="5"/>
  <c r="S2151" i="5"/>
  <c r="I2150" i="5"/>
  <c r="S2150" i="5"/>
  <c r="I2149" i="5"/>
  <c r="S2149" i="5"/>
  <c r="I2148" i="5"/>
  <c r="S2148" i="5"/>
  <c r="I2147" i="5"/>
  <c r="S2147" i="5"/>
  <c r="I2146" i="5"/>
  <c r="S2146" i="5"/>
  <c r="I2145" i="5"/>
  <c r="S2145" i="5"/>
  <c r="I2144" i="5"/>
  <c r="S2144" i="5"/>
  <c r="I2143" i="5"/>
  <c r="S2143" i="5"/>
  <c r="I2142" i="5"/>
  <c r="S2142" i="5"/>
  <c r="I2141" i="5"/>
  <c r="S2141" i="5"/>
  <c r="I2140" i="5"/>
  <c r="S2140" i="5"/>
  <c r="I2139" i="5"/>
  <c r="S2139" i="5"/>
  <c r="I2138" i="5"/>
  <c r="S2138" i="5"/>
  <c r="I2137" i="5"/>
  <c r="S2137" i="5"/>
  <c r="I2136" i="5"/>
  <c r="S2136" i="5"/>
  <c r="I2135" i="5"/>
  <c r="S2135" i="5"/>
  <c r="I2134" i="5"/>
  <c r="S2134" i="5"/>
  <c r="I2133" i="5"/>
  <c r="S2133" i="5"/>
  <c r="I2132" i="5"/>
  <c r="S2132" i="5"/>
  <c r="I2131" i="5"/>
  <c r="S2131" i="5"/>
  <c r="I2130" i="5"/>
  <c r="S2130" i="5"/>
  <c r="I2129" i="5"/>
  <c r="S2129" i="5"/>
  <c r="I2128" i="5"/>
  <c r="S2128" i="5"/>
  <c r="I2127" i="5"/>
  <c r="S2127" i="5"/>
  <c r="I2126" i="5"/>
  <c r="S2126" i="5"/>
  <c r="I2125" i="5"/>
  <c r="S2125" i="5"/>
  <c r="I2124" i="5"/>
  <c r="S2124" i="5"/>
  <c r="I2123" i="5"/>
  <c r="S2123" i="5"/>
  <c r="I2122" i="5"/>
  <c r="S2122" i="5"/>
  <c r="I2121" i="5"/>
  <c r="S2121" i="5"/>
  <c r="I2120" i="5"/>
  <c r="S2120" i="5"/>
  <c r="I2119" i="5"/>
  <c r="S2119" i="5"/>
  <c r="I2118" i="5"/>
  <c r="S2118" i="5"/>
  <c r="I2117" i="5"/>
  <c r="S2117" i="5"/>
  <c r="I2116" i="5"/>
  <c r="S2116" i="5"/>
  <c r="I2115" i="5"/>
  <c r="S2115" i="5"/>
  <c r="I2114" i="5"/>
  <c r="S2114" i="5"/>
  <c r="I2113" i="5"/>
  <c r="S2113" i="5"/>
  <c r="I2112" i="5"/>
  <c r="S2112" i="5"/>
  <c r="I2111" i="5"/>
  <c r="S2111" i="5"/>
  <c r="I2110" i="5"/>
  <c r="S2110" i="5"/>
  <c r="I2109" i="5"/>
  <c r="S2109" i="5"/>
  <c r="I2108" i="5"/>
  <c r="S2108" i="5"/>
  <c r="I2107" i="5"/>
  <c r="S2107" i="5"/>
  <c r="I2106" i="5"/>
  <c r="S2106" i="5"/>
  <c r="I2105" i="5"/>
  <c r="S2105" i="5"/>
  <c r="I2104" i="5"/>
  <c r="S2104" i="5"/>
  <c r="I2103" i="5"/>
  <c r="S2103" i="5"/>
  <c r="I2102" i="5"/>
  <c r="S2102" i="5"/>
  <c r="I2101" i="5"/>
  <c r="S2101" i="5"/>
  <c r="I2100" i="5"/>
  <c r="S2100" i="5"/>
  <c r="I2099" i="5"/>
  <c r="S2099" i="5"/>
  <c r="I2098" i="5"/>
  <c r="S2098" i="5"/>
  <c r="I2097" i="5"/>
  <c r="S2097" i="5"/>
  <c r="I2096" i="5"/>
  <c r="S2096" i="5"/>
  <c r="I2095" i="5"/>
  <c r="S2095" i="5"/>
  <c r="I2094" i="5"/>
  <c r="S2094" i="5"/>
  <c r="I2093" i="5"/>
  <c r="S2093" i="5"/>
  <c r="I2092" i="5"/>
  <c r="S2092" i="5"/>
  <c r="I2091" i="5"/>
  <c r="S2091" i="5"/>
  <c r="I2090" i="5"/>
  <c r="S2090" i="5"/>
  <c r="I2089" i="5"/>
  <c r="S2089" i="5"/>
  <c r="I2088" i="5"/>
  <c r="S2088" i="5"/>
  <c r="I2087" i="5"/>
  <c r="S2087" i="5"/>
  <c r="I2086" i="5"/>
  <c r="S2086" i="5"/>
  <c r="I2085" i="5"/>
  <c r="S2085" i="5"/>
  <c r="I2084" i="5"/>
  <c r="S2084" i="5"/>
  <c r="I2083" i="5"/>
  <c r="S2083" i="5"/>
  <c r="I2082" i="5"/>
  <c r="S2082" i="5"/>
  <c r="I2081" i="5"/>
  <c r="S2081" i="5"/>
  <c r="I2080" i="5"/>
  <c r="S2080" i="5"/>
  <c r="I2079" i="5"/>
  <c r="S2079" i="5"/>
  <c r="I2078" i="5"/>
  <c r="S2078" i="5"/>
  <c r="I2077" i="5"/>
  <c r="S2077" i="5"/>
  <c r="I2076" i="5"/>
  <c r="S2076" i="5"/>
  <c r="I2075" i="5"/>
  <c r="S2075" i="5"/>
  <c r="I2074" i="5"/>
  <c r="S2074" i="5"/>
  <c r="I2073" i="5"/>
  <c r="S2073" i="5"/>
  <c r="I2072" i="5"/>
  <c r="S2072" i="5"/>
  <c r="I2071" i="5"/>
  <c r="S2071" i="5"/>
  <c r="I2070" i="5"/>
  <c r="S2070" i="5"/>
  <c r="I2069" i="5"/>
  <c r="S2069" i="5"/>
  <c r="I2068" i="5"/>
  <c r="S2068" i="5"/>
  <c r="I2067" i="5"/>
  <c r="S2067" i="5"/>
  <c r="I2066" i="5"/>
  <c r="S2066" i="5"/>
  <c r="I2065" i="5"/>
  <c r="S2065" i="5"/>
  <c r="I2064" i="5"/>
  <c r="S2064" i="5"/>
  <c r="I2063" i="5"/>
  <c r="S2063" i="5"/>
  <c r="I2062" i="5"/>
  <c r="S2062" i="5"/>
  <c r="I2061" i="5"/>
  <c r="S2061" i="5"/>
  <c r="I2060" i="5"/>
  <c r="S2060" i="5"/>
  <c r="I2059" i="5"/>
  <c r="S2059" i="5"/>
  <c r="I2058" i="5"/>
  <c r="S2058" i="5"/>
  <c r="I2057" i="5"/>
  <c r="S2057" i="5"/>
  <c r="I2056" i="5"/>
  <c r="S2056" i="5"/>
  <c r="I2055" i="5"/>
  <c r="S2055" i="5"/>
  <c r="I2054" i="5"/>
  <c r="S2054" i="5"/>
  <c r="I2053" i="5"/>
  <c r="S2053" i="5"/>
  <c r="I2052" i="5"/>
  <c r="S2052" i="5"/>
  <c r="I2051" i="5"/>
  <c r="S2051" i="5"/>
  <c r="I2050" i="5"/>
  <c r="S2050" i="5"/>
  <c r="I2049" i="5"/>
  <c r="S2049" i="5"/>
  <c r="I2048" i="5"/>
  <c r="S2048" i="5"/>
  <c r="I2047" i="5"/>
  <c r="S2047" i="5"/>
  <c r="I2046" i="5"/>
  <c r="S2046" i="5"/>
  <c r="I2045" i="5"/>
  <c r="S2045" i="5"/>
  <c r="I2044" i="5"/>
  <c r="S2044" i="5"/>
  <c r="I2043" i="5"/>
  <c r="S2043" i="5"/>
  <c r="I2042" i="5"/>
  <c r="S2042" i="5"/>
  <c r="I2041" i="5"/>
  <c r="S2041" i="5"/>
  <c r="I2040" i="5"/>
  <c r="S2040" i="5"/>
  <c r="I2039" i="5"/>
  <c r="S2039" i="5"/>
  <c r="I2038" i="5"/>
  <c r="S2038" i="5"/>
  <c r="I2037" i="5"/>
  <c r="S2037" i="5"/>
  <c r="I2036" i="5"/>
  <c r="S2036" i="5"/>
  <c r="I2035" i="5"/>
  <c r="S2035" i="5"/>
  <c r="I2034" i="5"/>
  <c r="S2034" i="5"/>
  <c r="I2033" i="5"/>
  <c r="S2033" i="5"/>
  <c r="I2032" i="5"/>
  <c r="S2032" i="5"/>
  <c r="I2031" i="5"/>
  <c r="S2031" i="5"/>
  <c r="I2030" i="5"/>
  <c r="S2030" i="5"/>
  <c r="I2029" i="5"/>
  <c r="S2029" i="5"/>
  <c r="I2028" i="5"/>
  <c r="S2028" i="5"/>
  <c r="I2027" i="5"/>
  <c r="S2027" i="5"/>
  <c r="I2026" i="5"/>
  <c r="S2026" i="5"/>
  <c r="I2025" i="5"/>
  <c r="S2025" i="5"/>
  <c r="I2024" i="5"/>
  <c r="S2024" i="5"/>
  <c r="I2023" i="5"/>
  <c r="S2023" i="5"/>
  <c r="I2022" i="5"/>
  <c r="S2022" i="5"/>
  <c r="I2021" i="5"/>
  <c r="S2021" i="5"/>
  <c r="I2020" i="5"/>
  <c r="S2020" i="5"/>
  <c r="I2019" i="5"/>
  <c r="S2019" i="5"/>
  <c r="I2018" i="5"/>
  <c r="S2018" i="5"/>
  <c r="I2017" i="5"/>
  <c r="S2017" i="5"/>
  <c r="I2016" i="5"/>
  <c r="S2016" i="5"/>
  <c r="I2015" i="5"/>
  <c r="S2015" i="5"/>
  <c r="I2014" i="5"/>
  <c r="S2014" i="5"/>
  <c r="I2013" i="5"/>
  <c r="S2013" i="5"/>
  <c r="I2012" i="5"/>
  <c r="S2012" i="5"/>
  <c r="I2011" i="5"/>
  <c r="S2011" i="5"/>
  <c r="I2010" i="5"/>
  <c r="S2010" i="5"/>
  <c r="I2009" i="5"/>
  <c r="S2009" i="5"/>
  <c r="I2008" i="5"/>
  <c r="S2008" i="5"/>
  <c r="I2007" i="5"/>
  <c r="S2007" i="5"/>
  <c r="I2006" i="5"/>
  <c r="S2006" i="5"/>
  <c r="I2005" i="5"/>
  <c r="S2005" i="5"/>
  <c r="I2004" i="5"/>
  <c r="S2004" i="5"/>
  <c r="I2003" i="5"/>
  <c r="S2003" i="5"/>
  <c r="I2002" i="5"/>
  <c r="S2002" i="5"/>
  <c r="I2001" i="5"/>
  <c r="S2001" i="5"/>
  <c r="I2000" i="5"/>
  <c r="S2000" i="5"/>
  <c r="I1999" i="5"/>
  <c r="S1999" i="5"/>
  <c r="I1998" i="5"/>
  <c r="S1998" i="5"/>
  <c r="I1997" i="5"/>
  <c r="S1997" i="5"/>
  <c r="I1996" i="5"/>
  <c r="S1996" i="5"/>
  <c r="I1995" i="5"/>
  <c r="S1995" i="5"/>
  <c r="I1994" i="5"/>
  <c r="S1994" i="5"/>
  <c r="I1993" i="5"/>
  <c r="S1993" i="5"/>
  <c r="I1992" i="5"/>
  <c r="S1992" i="5"/>
  <c r="I1991" i="5"/>
  <c r="S1991" i="5"/>
  <c r="I1990" i="5"/>
  <c r="S1990" i="5"/>
  <c r="I1989" i="5"/>
  <c r="S1989" i="5"/>
  <c r="I1988" i="5"/>
  <c r="S1988" i="5"/>
  <c r="I1987" i="5"/>
  <c r="S1987" i="5"/>
  <c r="I1986" i="5"/>
  <c r="S1986" i="5"/>
  <c r="I1985" i="5"/>
  <c r="S1985" i="5"/>
  <c r="I1984" i="5"/>
  <c r="S1984" i="5"/>
  <c r="I1983" i="5"/>
  <c r="S1983" i="5"/>
  <c r="I1982" i="5"/>
  <c r="S1982" i="5"/>
  <c r="I1981" i="5"/>
  <c r="S1981" i="5"/>
  <c r="I1980" i="5"/>
  <c r="S1980" i="5"/>
  <c r="I1979" i="5"/>
  <c r="S1979" i="5"/>
  <c r="I1978" i="5"/>
  <c r="S1978" i="5"/>
  <c r="I1977" i="5"/>
  <c r="S1977" i="5"/>
  <c r="I1976" i="5"/>
  <c r="S1976" i="5"/>
  <c r="I1975" i="5"/>
  <c r="S1975" i="5"/>
  <c r="I1974" i="5"/>
  <c r="S1974" i="5"/>
  <c r="I1973" i="5"/>
  <c r="S1973" i="5"/>
  <c r="I1972" i="5"/>
  <c r="S1972" i="5"/>
  <c r="I1971" i="5"/>
  <c r="S1971" i="5"/>
  <c r="I1970" i="5"/>
  <c r="S1970" i="5"/>
  <c r="I1969" i="5"/>
  <c r="S1969" i="5"/>
  <c r="I1968" i="5"/>
  <c r="S1968" i="5"/>
  <c r="I1967" i="5"/>
  <c r="S1967" i="5"/>
  <c r="I1966" i="5"/>
  <c r="S1966" i="5"/>
  <c r="I1965" i="5"/>
  <c r="S1965" i="5"/>
  <c r="I1964" i="5"/>
  <c r="S1964" i="5"/>
  <c r="I1963" i="5"/>
  <c r="S1963" i="5"/>
  <c r="I1962" i="5"/>
  <c r="S1962" i="5"/>
  <c r="I1961" i="5"/>
  <c r="S1961" i="5"/>
  <c r="I1960" i="5"/>
  <c r="S1960" i="5"/>
  <c r="I1959" i="5"/>
  <c r="S1959" i="5"/>
  <c r="I1958" i="5"/>
  <c r="S1958" i="5"/>
  <c r="I1957" i="5"/>
  <c r="S1957" i="5"/>
  <c r="I1956" i="5"/>
  <c r="S1956" i="5"/>
  <c r="I1955" i="5"/>
  <c r="S1955" i="5"/>
  <c r="I1954" i="5"/>
  <c r="S1954" i="5"/>
  <c r="I1953" i="5"/>
  <c r="S1953" i="5"/>
  <c r="I1952" i="5"/>
  <c r="S1952" i="5"/>
  <c r="I1951" i="5"/>
  <c r="S1951" i="5"/>
  <c r="I1950" i="5"/>
  <c r="S1950" i="5"/>
  <c r="I1949" i="5"/>
  <c r="S1949" i="5"/>
  <c r="I1948" i="5"/>
  <c r="S1948" i="5"/>
  <c r="I1947" i="5"/>
  <c r="S1947" i="5"/>
  <c r="I1946" i="5"/>
  <c r="S1946" i="5"/>
  <c r="I1945" i="5"/>
  <c r="S1945" i="5"/>
  <c r="I1944" i="5"/>
  <c r="S1944" i="5"/>
  <c r="I1943" i="5"/>
  <c r="S1943" i="5"/>
  <c r="I1942" i="5"/>
  <c r="S1942" i="5"/>
  <c r="I1941" i="5"/>
  <c r="S1941" i="5"/>
  <c r="I1940" i="5"/>
  <c r="S1940" i="5"/>
  <c r="I1939" i="5"/>
  <c r="S1939" i="5"/>
  <c r="I1938" i="5"/>
  <c r="S1938" i="5"/>
  <c r="I1937" i="5"/>
  <c r="S1937" i="5"/>
  <c r="I1936" i="5"/>
  <c r="S1936" i="5"/>
  <c r="I1935" i="5"/>
  <c r="S1935" i="5"/>
  <c r="I1934" i="5"/>
  <c r="S1934" i="5"/>
  <c r="I1933" i="5"/>
  <c r="S1933" i="5"/>
  <c r="I1932" i="5"/>
  <c r="S1932" i="5"/>
  <c r="I1931" i="5"/>
  <c r="S1931" i="5"/>
  <c r="I1930" i="5"/>
  <c r="S1930" i="5"/>
  <c r="I1929" i="5"/>
  <c r="S1929" i="5"/>
  <c r="I1928" i="5"/>
  <c r="S1928" i="5"/>
  <c r="I1927" i="5"/>
  <c r="S1927" i="5"/>
  <c r="I1926" i="5"/>
  <c r="S1926" i="5"/>
  <c r="I1925" i="5"/>
  <c r="S1925" i="5"/>
  <c r="I1924" i="5"/>
  <c r="S1924" i="5"/>
  <c r="I1923" i="5"/>
  <c r="S1923" i="5"/>
  <c r="I1922" i="5"/>
  <c r="S1922" i="5"/>
  <c r="I1921" i="5"/>
  <c r="S1921" i="5"/>
  <c r="I1920" i="5"/>
  <c r="S1920" i="5"/>
  <c r="I1919" i="5"/>
  <c r="S1919" i="5"/>
  <c r="I1918" i="5"/>
  <c r="S1918" i="5"/>
  <c r="I1917" i="5"/>
  <c r="S1917" i="5"/>
  <c r="I1916" i="5"/>
  <c r="S1916" i="5"/>
  <c r="I1915" i="5"/>
  <c r="S1915" i="5"/>
  <c r="I1914" i="5"/>
  <c r="S1914" i="5"/>
  <c r="I1913" i="5"/>
  <c r="S1913" i="5"/>
  <c r="I1912" i="5"/>
  <c r="S1912" i="5"/>
  <c r="I1911" i="5"/>
  <c r="S1911" i="5"/>
  <c r="I1910" i="5"/>
  <c r="S1910" i="5"/>
  <c r="I1909" i="5"/>
  <c r="S1909" i="5"/>
  <c r="I1908" i="5"/>
  <c r="S1908" i="5"/>
  <c r="I1907" i="5"/>
  <c r="S1907" i="5"/>
  <c r="I1906" i="5"/>
  <c r="S1906" i="5"/>
  <c r="I1905" i="5"/>
  <c r="S1905" i="5"/>
  <c r="I1904" i="5"/>
  <c r="S1904" i="5"/>
  <c r="I1903" i="5"/>
  <c r="S1903" i="5"/>
  <c r="I1902" i="5"/>
  <c r="S1902" i="5"/>
  <c r="I1901" i="5"/>
  <c r="S1901" i="5"/>
  <c r="I1900" i="5"/>
  <c r="S1900" i="5"/>
  <c r="I1899" i="5"/>
  <c r="S1899" i="5"/>
  <c r="I1898" i="5"/>
  <c r="S1898" i="5"/>
  <c r="I1897" i="5"/>
  <c r="S1897" i="5"/>
  <c r="I1896" i="5"/>
  <c r="S1896" i="5"/>
  <c r="I1895" i="5"/>
  <c r="S1895" i="5"/>
  <c r="I1894" i="5"/>
  <c r="S1894" i="5"/>
  <c r="I1893" i="5"/>
  <c r="S1893" i="5"/>
  <c r="I1892" i="5"/>
  <c r="S1892" i="5"/>
  <c r="I1891" i="5"/>
  <c r="S1891" i="5"/>
  <c r="I1890" i="5"/>
  <c r="S1890" i="5"/>
  <c r="I1889" i="5"/>
  <c r="S1889" i="5"/>
  <c r="I1888" i="5"/>
  <c r="S1888" i="5"/>
  <c r="I1887" i="5"/>
  <c r="S1887" i="5"/>
  <c r="I1886" i="5"/>
  <c r="S1886" i="5"/>
  <c r="I1885" i="5"/>
  <c r="S1885" i="5"/>
  <c r="I1884" i="5"/>
  <c r="S1884" i="5"/>
  <c r="I1883" i="5"/>
  <c r="S1883" i="5"/>
  <c r="I1882" i="5"/>
  <c r="S1882" i="5"/>
  <c r="I1881" i="5"/>
  <c r="S1881" i="5"/>
  <c r="I1880" i="5"/>
  <c r="S1880" i="5"/>
  <c r="I1879" i="5"/>
  <c r="S1879" i="5"/>
  <c r="I1878" i="5"/>
  <c r="S1878" i="5"/>
  <c r="I1877" i="5"/>
  <c r="S1877" i="5"/>
  <c r="I1876" i="5"/>
  <c r="S1876" i="5"/>
  <c r="I1875" i="5"/>
  <c r="S1875" i="5"/>
  <c r="I1874" i="5"/>
  <c r="S1874" i="5"/>
  <c r="I1873" i="5"/>
  <c r="S1873" i="5"/>
  <c r="I1872" i="5"/>
  <c r="S1872" i="5"/>
  <c r="I1871" i="5"/>
  <c r="S1871" i="5"/>
  <c r="I1870" i="5"/>
  <c r="S1870" i="5"/>
  <c r="I1869" i="5"/>
  <c r="S1869" i="5"/>
  <c r="I1868" i="5"/>
  <c r="S1868" i="5"/>
  <c r="I1867" i="5"/>
  <c r="S1867" i="5"/>
  <c r="I1866" i="5"/>
  <c r="S1866" i="5"/>
  <c r="I1865" i="5"/>
  <c r="S1865" i="5"/>
  <c r="I1864" i="5"/>
  <c r="S1864" i="5"/>
  <c r="I1863" i="5"/>
  <c r="S1863" i="5"/>
  <c r="I1862" i="5"/>
  <c r="S1862" i="5"/>
  <c r="I1861" i="5"/>
  <c r="S1861" i="5"/>
  <c r="I1860" i="5"/>
  <c r="S1860" i="5"/>
  <c r="I1859" i="5"/>
  <c r="S1859" i="5"/>
  <c r="I1858" i="5"/>
  <c r="S1858" i="5"/>
  <c r="I1857" i="5"/>
  <c r="S1857" i="5"/>
  <c r="I1856" i="5"/>
  <c r="S1856" i="5"/>
  <c r="I1855" i="5"/>
  <c r="S1855" i="5"/>
  <c r="I1854" i="5"/>
  <c r="S1854" i="5"/>
  <c r="I1853" i="5"/>
  <c r="S1853" i="5"/>
  <c r="I1852" i="5"/>
  <c r="S1852" i="5"/>
  <c r="I1851" i="5"/>
  <c r="S1851" i="5"/>
  <c r="I1850" i="5"/>
  <c r="S1850" i="5"/>
  <c r="I1849" i="5"/>
  <c r="S1849" i="5"/>
  <c r="I1848" i="5"/>
  <c r="S1848" i="5"/>
  <c r="I1847" i="5"/>
  <c r="S1847" i="5"/>
  <c r="I1846" i="5"/>
  <c r="S1846" i="5"/>
  <c r="I1845" i="5"/>
  <c r="S1845" i="5"/>
  <c r="I1844" i="5"/>
  <c r="S1844" i="5"/>
  <c r="I1843" i="5"/>
  <c r="S1843" i="5"/>
  <c r="I1842" i="5"/>
  <c r="S1842" i="5"/>
  <c r="I1841" i="5"/>
  <c r="S1841" i="5"/>
  <c r="I1840" i="5"/>
  <c r="S1840" i="5"/>
  <c r="I1839" i="5"/>
  <c r="S1839" i="5"/>
  <c r="I1838" i="5"/>
  <c r="S1838" i="5"/>
  <c r="I1837" i="5"/>
  <c r="S1837" i="5"/>
  <c r="I1836" i="5"/>
  <c r="S1836" i="5"/>
  <c r="I1835" i="5"/>
  <c r="S1835" i="5"/>
  <c r="I1834" i="5"/>
  <c r="S1834" i="5"/>
  <c r="I1833" i="5"/>
  <c r="S1833" i="5"/>
  <c r="I1832" i="5"/>
  <c r="S1832" i="5"/>
  <c r="I1831" i="5"/>
  <c r="S1831" i="5"/>
  <c r="I1830" i="5"/>
  <c r="S1830" i="5"/>
  <c r="I1829" i="5"/>
  <c r="S1829" i="5"/>
  <c r="I1828" i="5"/>
  <c r="S1828" i="5"/>
  <c r="I1827" i="5"/>
  <c r="S1827" i="5"/>
  <c r="I1826" i="5"/>
  <c r="S1826" i="5"/>
  <c r="I1825" i="5"/>
  <c r="S1825" i="5"/>
  <c r="I1824" i="5"/>
  <c r="S1824" i="5"/>
  <c r="I1823" i="5"/>
  <c r="S1823" i="5"/>
  <c r="I1822" i="5"/>
  <c r="S1822" i="5"/>
  <c r="I1821" i="5"/>
  <c r="S1821" i="5"/>
  <c r="I1820" i="5"/>
  <c r="S1820" i="5"/>
  <c r="I1819" i="5"/>
  <c r="S1819" i="5"/>
  <c r="I1818" i="5"/>
  <c r="S1818" i="5"/>
  <c r="I1817" i="5"/>
  <c r="S1817" i="5"/>
  <c r="I1816" i="5"/>
  <c r="S1816" i="5"/>
  <c r="I1815" i="5"/>
  <c r="S1815" i="5"/>
  <c r="I1814" i="5"/>
  <c r="S1814" i="5"/>
  <c r="I1813" i="5"/>
  <c r="S1813" i="5"/>
  <c r="I1812" i="5"/>
  <c r="S1812" i="5"/>
  <c r="I1811" i="5"/>
  <c r="S1811" i="5"/>
  <c r="I1810" i="5"/>
  <c r="S1810" i="5"/>
  <c r="I1809" i="5"/>
  <c r="S1809" i="5"/>
  <c r="I1808" i="5"/>
  <c r="S1808" i="5"/>
  <c r="I1807" i="5"/>
  <c r="S1807" i="5"/>
  <c r="I1806" i="5"/>
  <c r="S1806" i="5"/>
  <c r="I1805" i="5"/>
  <c r="S1805" i="5"/>
  <c r="I1804" i="5"/>
  <c r="S1804" i="5"/>
  <c r="I1803" i="5"/>
  <c r="S1803" i="5"/>
  <c r="I1802" i="5"/>
  <c r="S1802" i="5"/>
  <c r="I1801" i="5"/>
  <c r="S1801" i="5"/>
  <c r="I1800" i="5"/>
  <c r="S1800" i="5"/>
  <c r="I1799" i="5"/>
  <c r="S1799" i="5"/>
  <c r="I1798" i="5"/>
  <c r="S1798" i="5"/>
  <c r="I1797" i="5"/>
  <c r="S1797" i="5"/>
  <c r="I1796" i="5"/>
  <c r="S1796" i="5"/>
  <c r="I1795" i="5"/>
  <c r="S1795" i="5"/>
  <c r="I1794" i="5"/>
  <c r="S1794" i="5"/>
  <c r="I1793" i="5"/>
  <c r="S1793" i="5"/>
  <c r="I1792" i="5"/>
  <c r="S1792" i="5"/>
  <c r="I1791" i="5"/>
  <c r="S1791" i="5"/>
  <c r="I1790" i="5"/>
  <c r="S1790" i="5"/>
  <c r="I1789" i="5"/>
  <c r="S1789" i="5"/>
  <c r="I1788" i="5"/>
  <c r="S1788" i="5"/>
  <c r="I1787" i="5"/>
  <c r="S1787" i="5"/>
  <c r="I1786" i="5"/>
  <c r="S1786" i="5"/>
  <c r="I1785" i="5"/>
  <c r="S1785" i="5"/>
  <c r="I1784" i="5"/>
  <c r="S1784" i="5"/>
  <c r="I1783" i="5"/>
  <c r="S1783" i="5"/>
  <c r="I1782" i="5"/>
  <c r="S1782" i="5"/>
  <c r="I1781" i="5"/>
  <c r="S1781" i="5"/>
  <c r="I1780" i="5"/>
  <c r="S1780" i="5"/>
  <c r="I1779" i="5"/>
  <c r="S1779" i="5"/>
  <c r="I1778" i="5"/>
  <c r="S1778" i="5"/>
  <c r="I1777" i="5"/>
  <c r="S1777" i="5"/>
  <c r="I1776" i="5"/>
  <c r="S1776" i="5"/>
  <c r="I1775" i="5"/>
  <c r="S1775" i="5"/>
  <c r="I1774" i="5"/>
  <c r="S1774" i="5"/>
  <c r="I1773" i="5"/>
  <c r="S1773" i="5"/>
  <c r="I1772" i="5"/>
  <c r="S1772" i="5"/>
  <c r="I1771" i="5"/>
  <c r="S1771" i="5"/>
  <c r="I1770" i="5"/>
  <c r="S1770" i="5"/>
  <c r="I1769" i="5"/>
  <c r="S1769" i="5"/>
  <c r="I1768" i="5"/>
  <c r="S1768" i="5"/>
  <c r="I1767" i="5"/>
  <c r="S1767" i="5"/>
  <c r="I1766" i="5"/>
  <c r="S1766" i="5"/>
  <c r="I1765" i="5"/>
  <c r="S1765" i="5"/>
  <c r="I1764" i="5"/>
  <c r="S1764" i="5"/>
  <c r="I1763" i="5"/>
  <c r="S1763" i="5"/>
  <c r="I1762" i="5"/>
  <c r="S1762" i="5"/>
  <c r="I1761" i="5"/>
  <c r="S1761" i="5"/>
  <c r="I1760" i="5"/>
  <c r="S1760" i="5"/>
  <c r="I1759" i="5"/>
  <c r="S1759" i="5"/>
  <c r="I1758" i="5"/>
  <c r="S1758" i="5"/>
  <c r="I1757" i="5"/>
  <c r="S1757" i="5"/>
  <c r="I1756" i="5"/>
  <c r="S1756" i="5"/>
  <c r="I1755" i="5"/>
  <c r="S1755" i="5"/>
  <c r="I1754" i="5"/>
  <c r="S1754" i="5"/>
  <c r="I1753" i="5"/>
  <c r="S1753" i="5"/>
  <c r="I1752" i="5"/>
  <c r="S1752" i="5"/>
  <c r="I1751" i="5"/>
  <c r="S1751" i="5"/>
  <c r="I1750" i="5"/>
  <c r="S1750" i="5"/>
  <c r="I1749" i="5"/>
  <c r="S1749" i="5"/>
  <c r="I1748" i="5"/>
  <c r="S1748" i="5"/>
  <c r="I1747" i="5"/>
  <c r="S1747" i="5"/>
  <c r="I1746" i="5"/>
  <c r="S1746" i="5"/>
  <c r="I1745" i="5"/>
  <c r="S1745" i="5"/>
  <c r="I1744" i="5"/>
  <c r="S1744" i="5"/>
  <c r="I1743" i="5"/>
  <c r="S1743" i="5"/>
  <c r="I1742" i="5"/>
  <c r="S1742" i="5"/>
  <c r="I1741" i="5"/>
  <c r="S1741" i="5"/>
  <c r="I1740" i="5"/>
  <c r="S1740" i="5"/>
  <c r="I1739" i="5"/>
  <c r="S1739" i="5"/>
  <c r="I1738" i="5"/>
  <c r="S1738" i="5"/>
  <c r="I1737" i="5"/>
  <c r="S1737" i="5"/>
  <c r="I1736" i="5"/>
  <c r="S1736" i="5"/>
  <c r="I1735" i="5"/>
  <c r="S1735" i="5"/>
  <c r="I1734" i="5"/>
  <c r="S1734" i="5"/>
  <c r="I1733" i="5"/>
  <c r="S1733" i="5"/>
  <c r="I1732" i="5"/>
  <c r="S1732" i="5"/>
  <c r="I1731" i="5"/>
  <c r="S1731" i="5"/>
  <c r="I1730" i="5"/>
  <c r="S1730" i="5"/>
  <c r="I1729" i="5"/>
  <c r="S1729" i="5"/>
  <c r="I1728" i="5"/>
  <c r="S1728" i="5"/>
  <c r="I1727" i="5"/>
  <c r="S1727" i="5"/>
  <c r="I1726" i="5"/>
  <c r="S1726" i="5"/>
  <c r="I1725" i="5"/>
  <c r="S1725" i="5"/>
  <c r="I1724" i="5"/>
  <c r="S1724" i="5"/>
  <c r="I1723" i="5"/>
  <c r="S1723" i="5"/>
  <c r="I1722" i="5"/>
  <c r="S1722" i="5"/>
  <c r="I1721" i="5"/>
  <c r="S1721" i="5"/>
  <c r="I1720" i="5"/>
  <c r="S1720" i="5"/>
  <c r="I1719" i="5"/>
  <c r="S1719" i="5"/>
  <c r="I1718" i="5"/>
  <c r="S1718" i="5"/>
  <c r="I1717" i="5"/>
  <c r="S1717" i="5"/>
  <c r="I1716" i="5"/>
  <c r="S1716" i="5"/>
  <c r="I1715" i="5"/>
  <c r="S1715" i="5"/>
  <c r="I1714" i="5"/>
  <c r="S1714" i="5"/>
  <c r="I1713" i="5"/>
  <c r="S1713" i="5"/>
  <c r="I1712" i="5"/>
  <c r="S1712" i="5"/>
  <c r="I1711" i="5"/>
  <c r="S1711" i="5"/>
  <c r="I1710" i="5"/>
  <c r="S1710" i="5"/>
  <c r="I1709" i="5"/>
  <c r="S1709" i="5"/>
  <c r="I1708" i="5"/>
  <c r="S1708" i="5"/>
  <c r="I1707" i="5"/>
  <c r="S1707" i="5"/>
  <c r="I1706" i="5"/>
  <c r="S1706" i="5"/>
  <c r="I1705" i="5"/>
  <c r="S1705" i="5"/>
  <c r="I1704" i="5"/>
  <c r="S1704" i="5"/>
  <c r="I1703" i="5"/>
  <c r="S1703" i="5"/>
  <c r="I1702" i="5"/>
  <c r="S1702" i="5"/>
  <c r="I1701" i="5"/>
  <c r="S1701" i="5"/>
  <c r="I1700" i="5"/>
  <c r="S1700" i="5"/>
  <c r="I1699" i="5"/>
  <c r="S1699" i="5"/>
  <c r="I1698" i="5"/>
  <c r="S1698" i="5"/>
  <c r="I1697" i="5"/>
  <c r="S1697" i="5"/>
  <c r="I1696" i="5"/>
  <c r="S1696" i="5"/>
  <c r="I1695" i="5"/>
  <c r="S1695" i="5"/>
  <c r="I1694" i="5"/>
  <c r="S1694" i="5"/>
  <c r="I1693" i="5"/>
  <c r="S1693" i="5"/>
  <c r="I1692" i="5"/>
  <c r="S1692" i="5"/>
  <c r="I1691" i="5"/>
  <c r="S1691" i="5"/>
  <c r="I1690" i="5"/>
  <c r="S1690" i="5"/>
  <c r="I1689" i="5"/>
  <c r="S1689" i="5"/>
  <c r="I1688" i="5"/>
  <c r="S1688" i="5"/>
  <c r="I1687" i="5"/>
  <c r="S1687" i="5"/>
  <c r="I1686" i="5"/>
  <c r="S1686" i="5"/>
  <c r="I1685" i="5"/>
  <c r="S1685" i="5"/>
  <c r="I1684" i="5"/>
  <c r="S1684" i="5"/>
  <c r="I1683" i="5"/>
  <c r="S1683" i="5"/>
  <c r="I1682" i="5"/>
  <c r="S1682" i="5"/>
  <c r="I1681" i="5"/>
  <c r="S1681" i="5"/>
  <c r="I1680" i="5"/>
  <c r="S1680" i="5"/>
  <c r="I1679" i="5"/>
  <c r="S1679" i="5"/>
  <c r="I1678" i="5"/>
  <c r="S1678" i="5"/>
  <c r="I1677" i="5"/>
  <c r="S1677" i="5"/>
  <c r="I1676" i="5"/>
  <c r="S1676" i="5"/>
  <c r="I1675" i="5"/>
  <c r="S1675" i="5"/>
  <c r="I1674" i="5"/>
  <c r="S1674" i="5"/>
  <c r="I1673" i="5"/>
  <c r="S1673" i="5"/>
  <c r="I1672" i="5"/>
  <c r="S1672" i="5"/>
  <c r="I1671" i="5"/>
  <c r="S1671" i="5"/>
  <c r="I1670" i="5"/>
  <c r="S1670" i="5"/>
  <c r="I1669" i="5"/>
  <c r="S1669" i="5"/>
  <c r="I1668" i="5"/>
  <c r="S1668" i="5"/>
  <c r="I1667" i="5"/>
  <c r="S1667" i="5"/>
  <c r="I1666" i="5"/>
  <c r="S1666" i="5"/>
  <c r="I1665" i="5"/>
  <c r="S1665" i="5"/>
  <c r="I1664" i="5"/>
  <c r="S1664" i="5"/>
  <c r="I1663" i="5"/>
  <c r="S1663" i="5"/>
  <c r="I1662" i="5"/>
  <c r="S1662" i="5"/>
  <c r="I1661" i="5"/>
  <c r="S1661" i="5"/>
  <c r="I1660" i="5"/>
  <c r="S1660" i="5"/>
  <c r="I1659" i="5"/>
  <c r="S1659" i="5"/>
  <c r="I1658" i="5"/>
  <c r="S1658" i="5"/>
  <c r="I1657" i="5"/>
  <c r="S1657" i="5"/>
  <c r="I1656" i="5"/>
  <c r="S1656" i="5"/>
  <c r="I1655" i="5"/>
  <c r="S1655" i="5"/>
  <c r="I1654" i="5"/>
  <c r="S1654" i="5"/>
  <c r="I1653" i="5"/>
  <c r="S1653" i="5"/>
  <c r="I1652" i="5"/>
  <c r="S1652" i="5"/>
  <c r="I1651" i="5"/>
  <c r="S1651" i="5"/>
  <c r="I1650" i="5"/>
  <c r="S1650" i="5"/>
  <c r="I1649" i="5"/>
  <c r="S1649" i="5"/>
  <c r="I1648" i="5"/>
  <c r="S1648" i="5"/>
  <c r="I1647" i="5"/>
  <c r="S1647" i="5"/>
  <c r="I1646" i="5"/>
  <c r="S1646" i="5"/>
  <c r="I1645" i="5"/>
  <c r="S1645" i="5"/>
  <c r="I1644" i="5"/>
  <c r="S1644" i="5"/>
  <c r="I1643" i="5"/>
  <c r="S1643" i="5"/>
  <c r="I1642" i="5"/>
  <c r="S1642" i="5"/>
  <c r="I1641" i="5"/>
  <c r="S1641" i="5"/>
  <c r="I1640" i="5"/>
  <c r="S1640" i="5"/>
  <c r="I1639" i="5"/>
  <c r="S1639" i="5"/>
  <c r="I1638" i="5"/>
  <c r="S1638" i="5"/>
  <c r="I1637" i="5"/>
  <c r="S1637" i="5"/>
  <c r="I1636" i="5"/>
  <c r="S1636" i="5"/>
  <c r="I1635" i="5"/>
  <c r="S1635" i="5"/>
  <c r="I1634" i="5"/>
  <c r="S1634" i="5"/>
  <c r="I1633" i="5"/>
  <c r="S1633" i="5"/>
  <c r="I1632" i="5"/>
  <c r="S1632" i="5"/>
  <c r="I1631" i="5"/>
  <c r="S1631" i="5"/>
  <c r="I1630" i="5"/>
  <c r="S1630" i="5"/>
  <c r="I1629" i="5"/>
  <c r="S1629" i="5"/>
  <c r="I1628" i="5"/>
  <c r="S1628" i="5"/>
  <c r="I1627" i="5"/>
  <c r="S1627" i="5"/>
  <c r="I1626" i="5"/>
  <c r="S1626" i="5"/>
  <c r="I1625" i="5"/>
  <c r="S1625" i="5"/>
  <c r="I1624" i="5"/>
  <c r="S1624" i="5"/>
  <c r="I1623" i="5"/>
  <c r="S1623" i="5"/>
  <c r="I1622" i="5"/>
  <c r="S1622" i="5"/>
  <c r="I1621" i="5"/>
  <c r="S1621" i="5"/>
  <c r="I1620" i="5"/>
  <c r="S1620" i="5"/>
  <c r="I1619" i="5"/>
  <c r="S1619" i="5"/>
  <c r="I1618" i="5"/>
  <c r="S1618" i="5"/>
  <c r="I1617" i="5"/>
  <c r="S1617" i="5"/>
  <c r="I1616" i="5"/>
  <c r="S1616" i="5"/>
  <c r="I1615" i="5"/>
  <c r="S1615" i="5"/>
  <c r="I1614" i="5"/>
  <c r="S1614" i="5"/>
  <c r="I1613" i="5"/>
  <c r="S1613" i="5"/>
  <c r="I1612" i="5"/>
  <c r="S1612" i="5"/>
  <c r="I1611" i="5"/>
  <c r="S1611" i="5"/>
  <c r="I1610" i="5"/>
  <c r="S1610" i="5"/>
  <c r="I1609" i="5"/>
  <c r="S1609" i="5"/>
  <c r="I1608" i="5"/>
  <c r="S1608" i="5"/>
  <c r="I1607" i="5"/>
  <c r="S1607" i="5"/>
  <c r="I1606" i="5"/>
  <c r="S1606" i="5"/>
  <c r="I1605" i="5"/>
  <c r="S1605" i="5"/>
  <c r="I1604" i="5"/>
  <c r="S1604" i="5"/>
  <c r="I1603" i="5"/>
  <c r="S1603" i="5"/>
  <c r="I1602" i="5"/>
  <c r="S1602" i="5"/>
  <c r="I1601" i="5"/>
  <c r="S1601" i="5"/>
  <c r="I1600" i="5"/>
  <c r="S1600" i="5"/>
  <c r="I1599" i="5"/>
  <c r="S1599" i="5"/>
  <c r="I1598" i="5"/>
  <c r="S1598" i="5"/>
  <c r="I1597" i="5"/>
  <c r="S1597" i="5"/>
  <c r="I1596" i="5"/>
  <c r="S1596" i="5"/>
  <c r="I1595" i="5"/>
  <c r="S1595" i="5"/>
  <c r="I1594" i="5"/>
  <c r="S1594" i="5"/>
  <c r="I1593" i="5"/>
  <c r="S1593" i="5"/>
  <c r="I1592" i="5"/>
  <c r="S1592" i="5"/>
  <c r="I1591" i="5"/>
  <c r="S1591" i="5"/>
  <c r="I1590" i="5"/>
  <c r="S1590" i="5"/>
  <c r="I1589" i="5"/>
  <c r="S1589" i="5"/>
  <c r="I1588" i="5"/>
  <c r="S1588" i="5"/>
  <c r="I1587" i="5"/>
  <c r="S1587" i="5"/>
  <c r="I1586" i="5"/>
  <c r="S1586" i="5"/>
  <c r="I1585" i="5"/>
  <c r="S1585" i="5"/>
  <c r="I1584" i="5"/>
  <c r="S1584" i="5"/>
  <c r="I1583" i="5"/>
  <c r="S1583" i="5"/>
  <c r="I1582" i="5"/>
  <c r="S1582" i="5"/>
  <c r="I1581" i="5"/>
  <c r="S1581" i="5"/>
  <c r="I1580" i="5"/>
  <c r="S1580" i="5"/>
  <c r="I1579" i="5"/>
  <c r="S1579" i="5"/>
  <c r="I1578" i="5"/>
  <c r="S1578" i="5"/>
  <c r="I1577" i="5"/>
  <c r="S1577" i="5"/>
  <c r="I1576" i="5"/>
  <c r="S1576" i="5"/>
  <c r="I1575" i="5"/>
  <c r="S1575" i="5"/>
  <c r="I1574" i="5"/>
  <c r="S1574" i="5"/>
  <c r="I1573" i="5"/>
  <c r="S1573" i="5"/>
  <c r="I1572" i="5"/>
  <c r="S1572" i="5"/>
  <c r="I1571" i="5"/>
  <c r="S1571" i="5"/>
  <c r="I1570" i="5"/>
  <c r="S1570" i="5"/>
  <c r="I1569" i="5"/>
  <c r="S1569" i="5"/>
  <c r="I1568" i="5"/>
  <c r="S1568" i="5"/>
  <c r="I1567" i="5"/>
  <c r="S1567" i="5"/>
  <c r="I1566" i="5"/>
  <c r="S1566" i="5"/>
  <c r="I1565" i="5"/>
  <c r="S1565" i="5"/>
  <c r="I1564" i="5"/>
  <c r="S1564" i="5"/>
  <c r="I1563" i="5"/>
  <c r="S1563" i="5"/>
  <c r="I1562" i="5"/>
  <c r="S1562" i="5"/>
  <c r="I1561" i="5"/>
  <c r="S1561" i="5"/>
  <c r="I1560" i="5"/>
  <c r="S1560" i="5"/>
  <c r="I1559" i="5"/>
  <c r="S1559" i="5"/>
  <c r="I1558" i="5"/>
  <c r="S1558" i="5"/>
  <c r="I1557" i="5"/>
  <c r="S1557" i="5"/>
  <c r="I1556" i="5"/>
  <c r="S1556" i="5"/>
  <c r="I1555" i="5"/>
  <c r="S1555" i="5"/>
  <c r="I1554" i="5"/>
  <c r="S1554" i="5"/>
  <c r="I1553" i="5"/>
  <c r="S1553" i="5"/>
  <c r="I1552" i="5"/>
  <c r="S1552" i="5"/>
  <c r="I1551" i="5"/>
  <c r="S1551" i="5"/>
  <c r="I1550" i="5"/>
  <c r="S1550" i="5"/>
  <c r="I1549" i="5"/>
  <c r="S1549" i="5"/>
  <c r="I1548" i="5"/>
  <c r="S1548" i="5"/>
  <c r="I1547" i="5"/>
  <c r="S1547" i="5"/>
  <c r="I1546" i="5"/>
  <c r="S1546" i="5"/>
  <c r="I1545" i="5"/>
  <c r="S1545" i="5"/>
  <c r="I1544" i="5"/>
  <c r="S1544" i="5"/>
  <c r="I1543" i="5"/>
  <c r="S1543" i="5"/>
  <c r="I1542" i="5"/>
  <c r="S1542" i="5"/>
  <c r="I1541" i="5"/>
  <c r="S1541" i="5"/>
  <c r="I1540" i="5"/>
  <c r="S1540" i="5"/>
  <c r="I1539" i="5"/>
  <c r="S1539" i="5"/>
  <c r="I1538" i="5"/>
  <c r="S1538" i="5"/>
  <c r="I1537" i="5"/>
  <c r="S1537" i="5"/>
  <c r="I1536" i="5"/>
  <c r="S1536" i="5"/>
  <c r="I1535" i="5"/>
  <c r="S1535" i="5"/>
  <c r="I1534" i="5"/>
  <c r="S1534" i="5"/>
  <c r="I1533" i="5"/>
  <c r="S1533" i="5"/>
  <c r="I1532" i="5"/>
  <c r="S1532" i="5"/>
  <c r="I1531" i="5"/>
  <c r="S1531" i="5"/>
  <c r="I1530" i="5"/>
  <c r="S1530" i="5"/>
  <c r="I1529" i="5"/>
  <c r="S1529" i="5"/>
  <c r="I1528" i="5"/>
  <c r="S1528" i="5"/>
  <c r="I1527" i="5"/>
  <c r="S1527" i="5"/>
  <c r="I1526" i="5"/>
  <c r="S1526" i="5"/>
  <c r="I1525" i="5"/>
  <c r="S1525" i="5"/>
  <c r="I1524" i="5"/>
  <c r="S1524" i="5"/>
  <c r="I1523" i="5"/>
  <c r="S1523" i="5"/>
  <c r="I1522" i="5"/>
  <c r="S1522" i="5"/>
  <c r="I1521" i="5"/>
  <c r="S1521" i="5"/>
  <c r="I1520" i="5"/>
  <c r="S1520" i="5"/>
  <c r="I1519" i="5"/>
  <c r="S1519" i="5"/>
  <c r="I1518" i="5"/>
  <c r="S1518" i="5"/>
  <c r="I1517" i="5"/>
  <c r="S1517" i="5"/>
  <c r="I1516" i="5"/>
  <c r="S1516" i="5"/>
  <c r="I1515" i="5"/>
  <c r="S1515" i="5"/>
  <c r="I1514" i="5"/>
  <c r="S1514" i="5"/>
  <c r="I1513" i="5"/>
  <c r="S1513" i="5"/>
  <c r="I1512" i="5"/>
  <c r="S1512" i="5"/>
  <c r="I1511" i="5"/>
  <c r="S1511" i="5"/>
  <c r="I1510" i="5"/>
  <c r="S1510" i="5"/>
  <c r="I1509" i="5"/>
  <c r="S1509" i="5"/>
  <c r="I1508" i="5"/>
  <c r="S1508" i="5"/>
  <c r="I1507" i="5"/>
  <c r="S1507" i="5"/>
  <c r="I1506" i="5"/>
  <c r="S1506" i="5"/>
  <c r="I1505" i="5"/>
  <c r="S1505" i="5"/>
  <c r="I1504" i="5"/>
  <c r="S1504" i="5"/>
  <c r="I1503" i="5"/>
  <c r="S1503" i="5"/>
  <c r="I1502" i="5"/>
  <c r="S1502" i="5"/>
  <c r="I1501" i="5"/>
  <c r="S1501" i="5"/>
  <c r="I1500" i="5"/>
  <c r="S1500" i="5"/>
  <c r="I1499" i="5"/>
  <c r="S1499" i="5"/>
  <c r="I1498" i="5"/>
  <c r="S1498" i="5"/>
  <c r="I1497" i="5"/>
  <c r="S1497" i="5"/>
  <c r="I1496" i="5"/>
  <c r="S1496" i="5"/>
  <c r="I1495" i="5"/>
  <c r="S1495" i="5"/>
  <c r="I1494" i="5"/>
  <c r="S1494" i="5"/>
  <c r="I1493" i="5"/>
  <c r="S1493" i="5"/>
  <c r="I1492" i="5"/>
  <c r="S1492" i="5"/>
  <c r="I1491" i="5"/>
  <c r="S1491" i="5"/>
  <c r="I1490" i="5"/>
  <c r="S1490" i="5"/>
  <c r="I1489" i="5"/>
  <c r="S1489" i="5"/>
  <c r="I1488" i="5"/>
  <c r="S1488" i="5"/>
  <c r="I1487" i="5"/>
  <c r="S1487" i="5"/>
  <c r="I1486" i="5"/>
  <c r="S1486" i="5"/>
  <c r="I1485" i="5"/>
  <c r="S1485" i="5"/>
  <c r="I1484" i="5"/>
  <c r="S1484" i="5"/>
  <c r="I1483" i="5"/>
  <c r="S1483" i="5"/>
  <c r="I1482" i="5"/>
  <c r="S1482" i="5"/>
  <c r="I1481" i="5"/>
  <c r="S1481" i="5"/>
  <c r="I1480" i="5"/>
  <c r="S1480" i="5"/>
  <c r="I1479" i="5"/>
  <c r="S1479" i="5"/>
  <c r="I1478" i="5"/>
  <c r="S1478" i="5"/>
  <c r="I1477" i="5"/>
  <c r="S1477" i="5"/>
  <c r="I1476" i="5"/>
  <c r="S1476" i="5"/>
  <c r="I1475" i="5"/>
  <c r="S1475" i="5"/>
  <c r="I1474" i="5"/>
  <c r="S1474" i="5"/>
  <c r="I1473" i="5"/>
  <c r="S1473" i="5"/>
  <c r="I1472" i="5"/>
  <c r="S1472" i="5"/>
  <c r="I1471" i="5"/>
  <c r="S1471" i="5"/>
  <c r="I1470" i="5"/>
  <c r="S1470" i="5"/>
  <c r="I1469" i="5"/>
  <c r="S1469" i="5"/>
  <c r="I1468" i="5"/>
  <c r="S1468" i="5"/>
  <c r="I1467" i="5"/>
  <c r="S1467" i="5"/>
  <c r="I1466" i="5"/>
  <c r="S1466" i="5"/>
  <c r="I1465" i="5"/>
  <c r="S1465" i="5"/>
  <c r="I1464" i="5"/>
  <c r="S1464" i="5"/>
  <c r="I1463" i="5"/>
  <c r="S1463" i="5"/>
  <c r="I1462" i="5"/>
  <c r="S1462" i="5"/>
  <c r="I1461" i="5"/>
  <c r="S1461" i="5"/>
  <c r="I1460" i="5"/>
  <c r="S1460" i="5"/>
  <c r="I1459" i="5"/>
  <c r="S1459" i="5"/>
  <c r="I1458" i="5"/>
  <c r="S1458" i="5"/>
  <c r="I1457" i="5"/>
  <c r="S1457" i="5"/>
  <c r="I1456" i="5"/>
  <c r="S1456" i="5"/>
  <c r="I1455" i="5"/>
  <c r="S1455" i="5"/>
  <c r="I1454" i="5"/>
  <c r="S1454" i="5"/>
  <c r="I1453" i="5"/>
  <c r="S1453" i="5"/>
  <c r="I1452" i="5"/>
  <c r="S1452" i="5"/>
  <c r="I1451" i="5"/>
  <c r="S1451" i="5"/>
  <c r="I1450" i="5"/>
  <c r="S1450" i="5"/>
  <c r="I1449" i="5"/>
  <c r="S1449" i="5"/>
  <c r="I1448" i="5"/>
  <c r="S1448" i="5"/>
  <c r="I1447" i="5"/>
  <c r="S1447" i="5"/>
  <c r="I1446" i="5"/>
  <c r="S1446" i="5"/>
  <c r="I1445" i="5"/>
  <c r="S1445" i="5"/>
  <c r="I1444" i="5"/>
  <c r="S1444" i="5"/>
  <c r="I1443" i="5"/>
  <c r="S1443" i="5"/>
  <c r="I1442" i="5"/>
  <c r="S1442" i="5"/>
  <c r="I1441" i="5"/>
  <c r="S1441" i="5"/>
  <c r="I1440" i="5"/>
  <c r="S1440" i="5"/>
  <c r="I1439" i="5"/>
  <c r="S1439" i="5"/>
  <c r="I1438" i="5"/>
  <c r="S1438" i="5"/>
  <c r="I1437" i="5"/>
  <c r="S1437" i="5"/>
  <c r="I1436" i="5"/>
  <c r="S1436" i="5"/>
  <c r="I1435" i="5"/>
  <c r="S1435" i="5"/>
  <c r="I1434" i="5"/>
  <c r="S1434" i="5"/>
  <c r="I1433" i="5"/>
  <c r="S1433" i="5"/>
  <c r="I1432" i="5"/>
  <c r="S1432" i="5"/>
  <c r="I1431" i="5"/>
  <c r="S1431" i="5"/>
  <c r="I1430" i="5"/>
  <c r="S1430" i="5"/>
  <c r="I1429" i="5"/>
  <c r="S1429" i="5"/>
  <c r="I1428" i="5"/>
  <c r="S1428" i="5"/>
  <c r="I1427" i="5"/>
  <c r="S1427" i="5"/>
  <c r="I1426" i="5"/>
  <c r="S1426" i="5"/>
  <c r="I1425" i="5"/>
  <c r="S1425" i="5"/>
  <c r="I1424" i="5"/>
  <c r="S1424" i="5"/>
  <c r="I1423" i="5"/>
  <c r="S1423" i="5"/>
  <c r="I1422" i="5"/>
  <c r="S1422" i="5"/>
  <c r="I1421" i="5"/>
  <c r="S1421" i="5"/>
  <c r="I1420" i="5"/>
  <c r="S1420" i="5"/>
  <c r="I1419" i="5"/>
  <c r="S1419" i="5"/>
  <c r="I1418" i="5"/>
  <c r="S1418" i="5"/>
  <c r="I1417" i="5"/>
  <c r="S1417" i="5"/>
  <c r="I1416" i="5"/>
  <c r="S1416" i="5"/>
  <c r="I1415" i="5"/>
  <c r="S1415" i="5"/>
  <c r="I1414" i="5"/>
  <c r="S1414" i="5"/>
  <c r="I1413" i="5"/>
  <c r="S1413" i="5"/>
  <c r="I1412" i="5"/>
  <c r="S1412" i="5"/>
  <c r="I1411" i="5"/>
  <c r="S1411" i="5"/>
  <c r="I1410" i="5"/>
  <c r="S1410" i="5"/>
  <c r="I1409" i="5"/>
  <c r="S1409" i="5"/>
  <c r="I1408" i="5"/>
  <c r="S1408" i="5"/>
  <c r="I1407" i="5"/>
  <c r="S1407" i="5"/>
  <c r="I1406" i="5"/>
  <c r="S1406" i="5"/>
  <c r="I1405" i="5"/>
  <c r="S1405" i="5"/>
  <c r="I1404" i="5"/>
  <c r="S1404" i="5"/>
  <c r="I1403" i="5"/>
  <c r="S1403" i="5"/>
  <c r="I1402" i="5"/>
  <c r="S1402" i="5"/>
  <c r="I1401" i="5"/>
  <c r="S1401" i="5"/>
  <c r="I1400" i="5"/>
  <c r="S1400" i="5"/>
  <c r="I1399" i="5"/>
  <c r="S1399" i="5"/>
  <c r="I1398" i="5"/>
  <c r="S1398" i="5"/>
  <c r="I1397" i="5"/>
  <c r="S1397" i="5"/>
  <c r="I1396" i="5"/>
  <c r="S1396" i="5"/>
  <c r="I1395" i="5"/>
  <c r="S1395" i="5"/>
  <c r="I1394" i="5"/>
  <c r="S1394" i="5"/>
  <c r="I1393" i="5"/>
  <c r="S1393" i="5"/>
  <c r="I1392" i="5"/>
  <c r="S1392" i="5"/>
  <c r="I1391" i="5"/>
  <c r="S1391" i="5"/>
  <c r="I1390" i="5"/>
  <c r="S1390" i="5"/>
  <c r="I1389" i="5"/>
  <c r="S1389" i="5"/>
  <c r="I1388" i="5"/>
  <c r="S1388" i="5"/>
  <c r="I1387" i="5"/>
  <c r="S1387" i="5"/>
  <c r="I1386" i="5"/>
  <c r="S1386" i="5"/>
  <c r="I1385" i="5"/>
  <c r="S1385" i="5"/>
  <c r="I1384" i="5"/>
  <c r="S1384" i="5"/>
  <c r="I1383" i="5"/>
  <c r="S1383" i="5"/>
  <c r="I1382" i="5"/>
  <c r="S1382" i="5"/>
  <c r="I1381" i="5"/>
  <c r="S1381" i="5"/>
  <c r="I1380" i="5"/>
  <c r="S1380" i="5"/>
  <c r="I1379" i="5"/>
  <c r="S1379" i="5"/>
  <c r="I1378" i="5"/>
  <c r="S1378" i="5"/>
  <c r="I1377" i="5"/>
  <c r="S1377" i="5"/>
  <c r="I1376" i="5"/>
  <c r="S1376" i="5"/>
  <c r="I1375" i="5"/>
  <c r="S1375" i="5"/>
  <c r="I1374" i="5"/>
  <c r="S1374" i="5"/>
  <c r="I1373" i="5"/>
  <c r="S1373" i="5"/>
  <c r="I1372" i="5"/>
  <c r="S1372" i="5"/>
  <c r="I1371" i="5"/>
  <c r="S1371" i="5"/>
  <c r="I1370" i="5"/>
  <c r="S1370" i="5"/>
  <c r="I1369" i="5"/>
  <c r="S1369" i="5"/>
  <c r="I1368" i="5"/>
  <c r="S1368" i="5"/>
  <c r="I1367" i="5"/>
  <c r="S1367" i="5"/>
  <c r="I1366" i="5"/>
  <c r="S1366" i="5"/>
  <c r="I1365" i="5"/>
  <c r="S1365" i="5"/>
  <c r="I1364" i="5"/>
  <c r="S1364" i="5"/>
  <c r="I1363" i="5"/>
  <c r="S1363" i="5"/>
  <c r="I1362" i="5"/>
  <c r="S1362" i="5"/>
  <c r="I1361" i="5"/>
  <c r="S1361" i="5"/>
  <c r="I1360" i="5"/>
  <c r="S1360" i="5"/>
  <c r="I1359" i="5"/>
  <c r="S1359" i="5"/>
  <c r="I1358" i="5"/>
  <c r="S1358" i="5"/>
  <c r="I1357" i="5"/>
  <c r="S1357" i="5"/>
  <c r="I1356" i="5"/>
  <c r="S1356" i="5"/>
  <c r="I1355" i="5"/>
  <c r="S1355" i="5"/>
  <c r="I1354" i="5"/>
  <c r="S1354" i="5"/>
  <c r="I1353" i="5"/>
  <c r="S1353" i="5"/>
  <c r="I1352" i="5"/>
  <c r="S1352" i="5"/>
  <c r="I1351" i="5"/>
  <c r="S1351" i="5"/>
  <c r="I1350" i="5"/>
  <c r="S1350" i="5"/>
  <c r="I1349" i="5"/>
  <c r="S1349" i="5"/>
  <c r="I1348" i="5"/>
  <c r="S1348" i="5"/>
  <c r="I1347" i="5"/>
  <c r="S1347" i="5"/>
  <c r="I1346" i="5"/>
  <c r="S1346" i="5"/>
  <c r="I1345" i="5"/>
  <c r="S1345" i="5"/>
  <c r="I1344" i="5"/>
  <c r="S1344" i="5"/>
  <c r="I1343" i="5"/>
  <c r="S1343" i="5"/>
  <c r="I1342" i="5"/>
  <c r="S1342" i="5"/>
  <c r="I1341" i="5"/>
  <c r="S1341" i="5"/>
  <c r="I1340" i="5"/>
  <c r="S1340" i="5"/>
  <c r="I1339" i="5"/>
  <c r="S1339" i="5"/>
  <c r="I1338" i="5"/>
  <c r="S1338" i="5"/>
  <c r="I1337" i="5"/>
  <c r="S1337" i="5"/>
  <c r="I1336" i="5"/>
  <c r="S1336" i="5"/>
  <c r="I1335" i="5"/>
  <c r="S1335" i="5"/>
  <c r="I1334" i="5"/>
  <c r="S1334" i="5"/>
  <c r="I1333" i="5"/>
  <c r="S1333" i="5"/>
  <c r="I1332" i="5"/>
  <c r="S1332" i="5"/>
  <c r="I1331" i="5"/>
  <c r="S1331" i="5"/>
  <c r="I1330" i="5"/>
  <c r="S1330" i="5"/>
  <c r="I1329" i="5"/>
  <c r="S1329" i="5"/>
  <c r="I1328" i="5"/>
  <c r="S1328" i="5"/>
  <c r="I1327" i="5"/>
  <c r="S1327" i="5"/>
  <c r="I1326" i="5"/>
  <c r="S1326" i="5"/>
  <c r="I1325" i="5"/>
  <c r="S1325" i="5"/>
  <c r="I1324" i="5"/>
  <c r="S1324" i="5"/>
  <c r="I1323" i="5"/>
  <c r="S1323" i="5"/>
  <c r="I1322" i="5"/>
  <c r="S1322" i="5"/>
  <c r="I1321" i="5"/>
  <c r="S1321" i="5"/>
  <c r="I1320" i="5"/>
  <c r="S1320" i="5"/>
  <c r="I1319" i="5"/>
  <c r="S1319" i="5"/>
  <c r="I1318" i="5"/>
  <c r="S1318" i="5"/>
  <c r="I1317" i="5"/>
  <c r="S1317" i="5"/>
  <c r="I1316" i="5"/>
  <c r="S1316" i="5"/>
  <c r="I1315" i="5"/>
  <c r="S1315" i="5"/>
  <c r="I1314" i="5"/>
  <c r="S1314" i="5"/>
  <c r="I1313" i="5"/>
  <c r="S1313" i="5"/>
  <c r="I1312" i="5"/>
  <c r="S1312" i="5"/>
  <c r="I1311" i="5"/>
  <c r="S1311" i="5"/>
  <c r="I1310" i="5"/>
  <c r="S1310" i="5"/>
  <c r="I1309" i="5"/>
  <c r="S1309" i="5"/>
  <c r="I1308" i="5"/>
  <c r="S1308" i="5"/>
  <c r="I1307" i="5"/>
  <c r="S1307" i="5"/>
  <c r="I1306" i="5"/>
  <c r="S1306" i="5"/>
  <c r="I1305" i="5"/>
  <c r="S1305" i="5"/>
  <c r="I1304" i="5"/>
  <c r="S1304" i="5"/>
  <c r="I1303" i="5"/>
  <c r="S1303" i="5"/>
  <c r="I1302" i="5"/>
  <c r="S1302" i="5"/>
  <c r="I1301" i="5"/>
  <c r="S1301" i="5"/>
  <c r="I1300" i="5"/>
  <c r="S1300" i="5"/>
  <c r="I1299" i="5"/>
  <c r="S1299" i="5"/>
  <c r="I1298" i="5"/>
  <c r="S1298" i="5"/>
  <c r="I1297" i="5"/>
  <c r="S1297" i="5"/>
  <c r="I1296" i="5"/>
  <c r="S1296" i="5"/>
  <c r="I1295" i="5"/>
  <c r="S1295" i="5"/>
  <c r="I1294" i="5"/>
  <c r="S1294" i="5"/>
  <c r="I1293" i="5"/>
  <c r="S1293" i="5"/>
  <c r="I1292" i="5"/>
  <c r="S1292" i="5"/>
  <c r="I1291" i="5"/>
  <c r="S1291" i="5"/>
  <c r="I1290" i="5"/>
  <c r="S1290" i="5"/>
  <c r="I1289" i="5"/>
  <c r="S1289" i="5"/>
  <c r="I1288" i="5"/>
  <c r="S1288" i="5"/>
  <c r="I1287" i="5"/>
  <c r="S1287" i="5"/>
  <c r="I1286" i="5"/>
  <c r="S1286" i="5"/>
  <c r="I1285" i="5"/>
  <c r="S1285" i="5"/>
  <c r="I1284" i="5"/>
  <c r="S1284" i="5"/>
  <c r="I1283" i="5"/>
  <c r="S1283" i="5"/>
  <c r="I1282" i="5"/>
  <c r="S1282" i="5"/>
  <c r="I1281" i="5"/>
  <c r="S1281" i="5"/>
  <c r="I1280" i="5"/>
  <c r="S1280" i="5"/>
  <c r="I1279" i="5"/>
  <c r="S1279" i="5"/>
  <c r="I1278" i="5"/>
  <c r="S1278" i="5"/>
  <c r="I1277" i="5"/>
  <c r="S1277" i="5"/>
  <c r="I1276" i="5"/>
  <c r="S1276" i="5"/>
  <c r="I1275" i="5"/>
  <c r="S1275" i="5"/>
  <c r="I1274" i="5"/>
  <c r="S1274" i="5"/>
  <c r="I1273" i="5"/>
  <c r="S1273" i="5"/>
  <c r="I1272" i="5"/>
  <c r="S1272" i="5"/>
  <c r="I1271" i="5"/>
  <c r="S1271" i="5"/>
  <c r="I1270" i="5"/>
  <c r="S1270" i="5"/>
  <c r="I1269" i="5"/>
  <c r="S1269" i="5"/>
  <c r="I1268" i="5"/>
  <c r="S1268" i="5"/>
  <c r="I1267" i="5"/>
  <c r="S1267" i="5"/>
  <c r="I1266" i="5"/>
  <c r="S1266" i="5"/>
  <c r="I1265" i="5"/>
  <c r="S1265" i="5"/>
  <c r="I1264" i="5"/>
  <c r="S1264" i="5"/>
  <c r="I1263" i="5"/>
  <c r="S1263" i="5"/>
  <c r="I1262" i="5"/>
  <c r="S1262" i="5"/>
  <c r="I1261" i="5"/>
  <c r="S1261" i="5"/>
  <c r="I1260" i="5"/>
  <c r="S1260" i="5"/>
  <c r="I1259" i="5"/>
  <c r="S1259" i="5"/>
  <c r="I1258" i="5"/>
  <c r="S1258" i="5"/>
  <c r="I1257" i="5"/>
  <c r="S1257" i="5"/>
  <c r="I1256" i="5"/>
  <c r="S1256" i="5"/>
  <c r="I1255" i="5"/>
  <c r="S1255" i="5"/>
  <c r="I1254" i="5"/>
  <c r="S1254" i="5"/>
  <c r="I1253" i="5"/>
  <c r="S1253" i="5"/>
  <c r="I1252" i="5"/>
  <c r="S1252" i="5"/>
  <c r="I1251" i="5"/>
  <c r="S1251" i="5"/>
  <c r="I1250" i="5"/>
  <c r="S1250" i="5"/>
  <c r="I1249" i="5"/>
  <c r="S1249" i="5"/>
  <c r="I1248" i="5"/>
  <c r="S1248" i="5"/>
  <c r="I1247" i="5"/>
  <c r="S1247" i="5"/>
  <c r="I1246" i="5"/>
  <c r="S1246" i="5"/>
  <c r="I1245" i="5"/>
  <c r="S1245" i="5"/>
  <c r="I1244" i="5"/>
  <c r="S1244" i="5"/>
  <c r="I1243" i="5"/>
  <c r="S1243" i="5"/>
  <c r="I1242" i="5"/>
  <c r="S1242" i="5"/>
  <c r="I1241" i="5"/>
  <c r="S1241" i="5"/>
  <c r="I1240" i="5"/>
  <c r="S1240" i="5"/>
  <c r="I1239" i="5"/>
  <c r="S1239" i="5"/>
  <c r="I1238" i="5"/>
  <c r="S1238" i="5"/>
  <c r="I1237" i="5"/>
  <c r="S1237" i="5"/>
  <c r="I1236" i="5"/>
  <c r="S1236" i="5"/>
  <c r="I1235" i="5"/>
  <c r="S1235" i="5"/>
  <c r="I1234" i="5"/>
  <c r="S1234" i="5"/>
  <c r="I1233" i="5"/>
  <c r="S1233" i="5"/>
  <c r="I1232" i="5"/>
  <c r="S1232" i="5"/>
  <c r="I1231" i="5"/>
  <c r="S1231" i="5"/>
  <c r="I1230" i="5"/>
  <c r="S1230" i="5"/>
  <c r="I1229" i="5"/>
  <c r="S1229" i="5"/>
  <c r="I1228" i="5"/>
  <c r="S1228" i="5"/>
  <c r="I1227" i="5"/>
  <c r="S1227" i="5"/>
  <c r="I1226" i="5"/>
  <c r="S1226" i="5"/>
  <c r="I1225" i="5"/>
  <c r="S1225" i="5"/>
  <c r="I1224" i="5"/>
  <c r="S1224" i="5"/>
  <c r="I1223" i="5"/>
  <c r="S1223" i="5"/>
  <c r="I1222" i="5"/>
  <c r="S1222" i="5"/>
  <c r="I1221" i="5"/>
  <c r="S1221" i="5"/>
  <c r="I1220" i="5"/>
  <c r="S1220" i="5"/>
  <c r="I1219" i="5"/>
  <c r="S1219" i="5"/>
  <c r="I1218" i="5"/>
  <c r="S1218" i="5"/>
  <c r="I1217" i="5"/>
  <c r="S1217" i="5"/>
  <c r="I1216" i="5"/>
  <c r="S1216" i="5"/>
  <c r="I1215" i="5"/>
  <c r="S1215" i="5"/>
  <c r="I1214" i="5"/>
  <c r="S1214" i="5"/>
  <c r="I1213" i="5"/>
  <c r="S1213" i="5"/>
  <c r="I1212" i="5"/>
  <c r="S1212" i="5"/>
  <c r="I1211" i="5"/>
  <c r="S1211" i="5"/>
  <c r="I1210" i="5"/>
  <c r="S1210" i="5"/>
  <c r="I1209" i="5"/>
  <c r="S1209" i="5"/>
  <c r="I1208" i="5"/>
  <c r="S1208" i="5"/>
  <c r="I1207" i="5"/>
  <c r="S1207" i="5"/>
  <c r="I1206" i="5"/>
  <c r="S1206" i="5"/>
  <c r="I1205" i="5"/>
  <c r="S1205" i="5"/>
  <c r="I1204" i="5"/>
  <c r="S1204" i="5"/>
  <c r="I1203" i="5"/>
  <c r="S1203" i="5"/>
  <c r="I1202" i="5"/>
  <c r="S1202" i="5"/>
  <c r="I1201" i="5"/>
  <c r="S1201" i="5"/>
  <c r="I1200" i="5"/>
  <c r="S1200" i="5"/>
  <c r="I1199" i="5"/>
  <c r="S1199" i="5"/>
  <c r="I1198" i="5"/>
  <c r="S1198" i="5"/>
  <c r="I1197" i="5"/>
  <c r="S1197" i="5"/>
  <c r="I1196" i="5"/>
  <c r="S1196" i="5"/>
  <c r="I1195" i="5"/>
  <c r="S1195" i="5"/>
  <c r="I1194" i="5"/>
  <c r="S1194" i="5"/>
  <c r="I1193" i="5"/>
  <c r="S1193" i="5"/>
  <c r="I1192" i="5"/>
  <c r="S1192" i="5"/>
  <c r="I1191" i="5"/>
  <c r="S1191" i="5"/>
  <c r="I1190" i="5"/>
  <c r="S1190" i="5"/>
  <c r="I1189" i="5"/>
  <c r="S1189" i="5"/>
  <c r="I1188" i="5"/>
  <c r="S1188" i="5"/>
  <c r="I1187" i="5"/>
  <c r="S1187" i="5"/>
  <c r="I1186" i="5"/>
  <c r="S1186" i="5"/>
  <c r="I1185" i="5"/>
  <c r="S1185" i="5"/>
  <c r="I1184" i="5"/>
  <c r="S1184" i="5"/>
  <c r="I1183" i="5"/>
  <c r="S1183" i="5"/>
  <c r="I1182" i="5"/>
  <c r="S1182" i="5"/>
  <c r="I1181" i="5"/>
  <c r="S1181" i="5"/>
  <c r="I1180" i="5"/>
  <c r="S1180" i="5"/>
  <c r="I1179" i="5"/>
  <c r="S1179" i="5"/>
  <c r="I1178" i="5"/>
  <c r="S1178" i="5"/>
  <c r="I1177" i="5"/>
  <c r="S1177" i="5"/>
  <c r="I1176" i="5"/>
  <c r="S1176" i="5"/>
  <c r="I1175" i="5"/>
  <c r="S1175" i="5"/>
  <c r="I1174" i="5"/>
  <c r="S1174" i="5"/>
  <c r="I1173" i="5"/>
  <c r="S1173" i="5"/>
  <c r="I1172" i="5"/>
  <c r="S1172" i="5"/>
  <c r="I1171" i="5"/>
  <c r="S1171" i="5"/>
  <c r="I1170" i="5"/>
  <c r="S1170" i="5"/>
  <c r="I1169" i="5"/>
  <c r="S1169" i="5"/>
  <c r="I1168" i="5"/>
  <c r="S1168" i="5"/>
  <c r="I1167" i="5"/>
  <c r="S1167" i="5"/>
  <c r="I1166" i="5"/>
  <c r="S1166" i="5"/>
  <c r="I1165" i="5"/>
  <c r="S1165" i="5"/>
  <c r="I1164" i="5"/>
  <c r="S1164" i="5"/>
  <c r="I1163" i="5"/>
  <c r="S1163" i="5"/>
  <c r="I1162" i="5"/>
  <c r="S1162" i="5"/>
  <c r="I1161" i="5"/>
  <c r="S1161" i="5"/>
  <c r="I1160" i="5"/>
  <c r="S1160" i="5"/>
  <c r="I1159" i="5"/>
  <c r="S1159" i="5"/>
  <c r="I1158" i="5"/>
  <c r="S1158" i="5"/>
  <c r="I1157" i="5"/>
  <c r="S1157" i="5"/>
  <c r="I1156" i="5"/>
  <c r="S1156" i="5"/>
  <c r="I1155" i="5"/>
  <c r="S1155" i="5"/>
  <c r="I1154" i="5"/>
  <c r="S1154" i="5"/>
  <c r="I1153" i="5"/>
  <c r="S1153" i="5"/>
  <c r="I1152" i="5"/>
  <c r="S1152" i="5"/>
  <c r="I1151" i="5"/>
  <c r="S1151" i="5"/>
  <c r="I1150" i="5"/>
  <c r="S1150" i="5"/>
  <c r="I1149" i="5"/>
  <c r="S1149" i="5"/>
  <c r="I1148" i="5"/>
  <c r="S1148" i="5"/>
  <c r="I1147" i="5"/>
  <c r="S1147" i="5"/>
  <c r="I1146" i="5"/>
  <c r="S1146" i="5"/>
  <c r="I1145" i="5"/>
  <c r="S1145" i="5"/>
  <c r="I1144" i="5"/>
  <c r="S1144" i="5"/>
  <c r="I1143" i="5"/>
  <c r="S1143" i="5"/>
  <c r="I1142" i="5"/>
  <c r="S1142" i="5"/>
  <c r="I1141" i="5"/>
  <c r="S1141" i="5"/>
  <c r="I1140" i="5"/>
  <c r="S1140" i="5"/>
  <c r="I1139" i="5"/>
  <c r="S1139" i="5"/>
  <c r="I1138" i="5"/>
  <c r="S1138" i="5"/>
  <c r="I1137" i="5"/>
  <c r="S1137" i="5"/>
  <c r="I1136" i="5"/>
  <c r="S1136" i="5"/>
  <c r="I1135" i="5"/>
  <c r="S1135" i="5"/>
  <c r="I1134" i="5"/>
  <c r="S1134" i="5"/>
  <c r="I1133" i="5"/>
  <c r="S1133" i="5"/>
  <c r="I1132" i="5"/>
  <c r="S1132" i="5"/>
  <c r="I1131" i="5"/>
  <c r="S1131" i="5"/>
  <c r="I1130" i="5"/>
  <c r="S1130" i="5"/>
  <c r="I1129" i="5"/>
  <c r="S1129" i="5"/>
  <c r="I1128" i="5"/>
  <c r="S1128" i="5"/>
  <c r="I1127" i="5"/>
  <c r="S1127" i="5"/>
  <c r="I1126" i="5"/>
  <c r="S1126" i="5"/>
  <c r="I1125" i="5"/>
  <c r="S1125" i="5"/>
  <c r="I1124" i="5"/>
  <c r="S1124" i="5"/>
  <c r="I1123" i="5"/>
  <c r="S1123" i="5"/>
  <c r="I1122" i="5"/>
  <c r="S1122" i="5"/>
  <c r="I1121" i="5"/>
  <c r="S1121" i="5"/>
  <c r="I1120" i="5"/>
  <c r="S1120" i="5"/>
  <c r="I1119" i="5"/>
  <c r="S1119" i="5"/>
  <c r="I1118" i="5"/>
  <c r="S1118" i="5"/>
  <c r="I1117" i="5"/>
  <c r="S1117" i="5"/>
  <c r="I1116" i="5"/>
  <c r="S1116" i="5"/>
  <c r="I1115" i="5"/>
  <c r="S1115" i="5"/>
  <c r="I1114" i="5"/>
  <c r="S1114" i="5"/>
  <c r="I1113" i="5"/>
  <c r="S1113" i="5"/>
  <c r="I1112" i="5"/>
  <c r="S1112" i="5"/>
  <c r="I1111" i="5"/>
  <c r="S1111" i="5"/>
  <c r="I1110" i="5"/>
  <c r="S1110" i="5"/>
  <c r="I1109" i="5"/>
  <c r="S1109" i="5"/>
  <c r="I1108" i="5"/>
  <c r="S1108" i="5"/>
  <c r="I1107" i="5"/>
  <c r="S1107" i="5"/>
  <c r="I1106" i="5"/>
  <c r="S1106" i="5"/>
  <c r="I1105" i="5"/>
  <c r="S1105" i="5"/>
  <c r="I1104" i="5"/>
  <c r="S1104" i="5"/>
  <c r="I1103" i="5"/>
  <c r="S1103" i="5"/>
  <c r="I1102" i="5"/>
  <c r="S1102" i="5"/>
  <c r="I1101" i="5"/>
  <c r="S1101" i="5"/>
  <c r="I1100" i="5"/>
  <c r="S1100" i="5"/>
  <c r="I1099" i="5"/>
  <c r="S1099" i="5"/>
  <c r="I1098" i="5"/>
  <c r="S1098" i="5"/>
  <c r="I1097" i="5"/>
  <c r="S1097" i="5"/>
  <c r="I1096" i="5"/>
  <c r="S1096" i="5"/>
  <c r="I1095" i="5"/>
  <c r="S1095" i="5"/>
  <c r="I1094" i="5"/>
  <c r="S1094" i="5"/>
  <c r="I1093" i="5"/>
  <c r="S1093" i="5"/>
  <c r="I1092" i="5"/>
  <c r="S1092" i="5"/>
  <c r="I1091" i="5"/>
  <c r="S1091" i="5"/>
  <c r="I1090" i="5"/>
  <c r="S1090" i="5"/>
  <c r="I1089" i="5"/>
  <c r="S1089" i="5"/>
  <c r="I1088" i="5"/>
  <c r="S1088" i="5"/>
  <c r="I1087" i="5"/>
  <c r="S1087" i="5"/>
  <c r="I1086" i="5"/>
  <c r="S1086" i="5"/>
  <c r="I1085" i="5"/>
  <c r="S1085" i="5"/>
  <c r="I1084" i="5"/>
  <c r="S1084" i="5"/>
  <c r="I1083" i="5"/>
  <c r="S1083" i="5"/>
  <c r="I1082" i="5"/>
  <c r="S1082" i="5"/>
  <c r="I1081" i="5"/>
  <c r="S1081" i="5"/>
  <c r="I1080" i="5"/>
  <c r="S1080" i="5"/>
  <c r="I1079" i="5"/>
  <c r="S1079" i="5"/>
  <c r="I1078" i="5"/>
  <c r="S1078" i="5"/>
  <c r="I1077" i="5"/>
  <c r="S1077" i="5"/>
  <c r="I1076" i="5"/>
  <c r="S1076" i="5"/>
  <c r="I1075" i="5"/>
  <c r="S1075" i="5"/>
  <c r="I1074" i="5"/>
  <c r="S1074" i="5"/>
  <c r="I1073" i="5"/>
  <c r="S1073" i="5"/>
  <c r="I1072" i="5"/>
  <c r="S1072" i="5"/>
  <c r="I1071" i="5"/>
  <c r="S1071" i="5"/>
  <c r="I1070" i="5"/>
  <c r="S1070" i="5"/>
  <c r="I1069" i="5"/>
  <c r="S1069" i="5"/>
  <c r="I1068" i="5"/>
  <c r="S1068" i="5"/>
  <c r="I1067" i="5"/>
  <c r="S1067" i="5"/>
  <c r="I1066" i="5"/>
  <c r="S1066" i="5"/>
  <c r="I1065" i="5"/>
  <c r="S1065" i="5"/>
  <c r="I1064" i="5"/>
  <c r="S1064" i="5"/>
  <c r="I1063" i="5"/>
  <c r="S1063" i="5"/>
  <c r="I1062" i="5"/>
  <c r="S1062" i="5"/>
  <c r="I1061" i="5"/>
  <c r="S1061" i="5"/>
  <c r="I1060" i="5"/>
  <c r="S1060" i="5"/>
  <c r="I1059" i="5"/>
  <c r="S1059" i="5"/>
  <c r="I1058" i="5"/>
  <c r="S1058" i="5"/>
  <c r="I1057" i="5"/>
  <c r="S1057" i="5"/>
  <c r="I1056" i="5"/>
  <c r="S1056" i="5"/>
  <c r="I1055" i="5"/>
  <c r="S1055" i="5"/>
  <c r="I1054" i="5"/>
  <c r="S1054" i="5"/>
  <c r="I1053" i="5"/>
  <c r="S1053" i="5"/>
  <c r="I1052" i="5"/>
  <c r="S1052" i="5"/>
  <c r="I1051" i="5"/>
  <c r="S1051" i="5"/>
  <c r="I1050" i="5"/>
  <c r="S1050" i="5"/>
  <c r="I1049" i="5"/>
  <c r="S1049" i="5"/>
  <c r="I1048" i="5"/>
  <c r="S1048" i="5"/>
  <c r="I1047" i="5"/>
  <c r="S1047" i="5"/>
  <c r="I1046" i="5"/>
  <c r="S1046" i="5"/>
  <c r="I1045" i="5"/>
  <c r="S1045" i="5"/>
  <c r="I1044" i="5"/>
  <c r="S1044" i="5"/>
  <c r="I1043" i="5"/>
  <c r="S1043" i="5"/>
  <c r="I1042" i="5"/>
  <c r="S1042" i="5"/>
  <c r="I1041" i="5"/>
  <c r="S1041" i="5"/>
  <c r="I1040" i="5"/>
  <c r="S1040" i="5"/>
  <c r="I1039" i="5"/>
  <c r="S1039" i="5"/>
  <c r="I1038" i="5"/>
  <c r="S1038" i="5"/>
  <c r="I1037" i="5"/>
  <c r="S1037" i="5"/>
  <c r="I1036" i="5"/>
  <c r="S1036" i="5"/>
  <c r="I1035" i="5"/>
  <c r="S1035" i="5"/>
  <c r="I1034" i="5"/>
  <c r="S1034" i="5"/>
  <c r="I1033" i="5"/>
  <c r="S1033" i="5"/>
  <c r="I1032" i="5"/>
  <c r="S1032" i="5"/>
  <c r="I1031" i="5"/>
  <c r="S1031" i="5"/>
  <c r="I1030" i="5"/>
  <c r="S1030" i="5"/>
  <c r="I1029" i="5"/>
  <c r="S1029" i="5"/>
  <c r="I1028" i="5"/>
  <c r="S1028" i="5"/>
  <c r="I1027" i="5"/>
  <c r="S1027" i="5"/>
  <c r="I1026" i="5"/>
  <c r="S1026" i="5"/>
  <c r="I1025" i="5"/>
  <c r="S1025" i="5"/>
  <c r="I1024" i="5"/>
  <c r="S1024" i="5"/>
  <c r="I1023" i="5"/>
  <c r="S1023" i="5"/>
  <c r="I1022" i="5"/>
  <c r="S1022" i="5"/>
  <c r="I1021" i="5"/>
  <c r="S1021" i="5"/>
  <c r="I1020" i="5"/>
  <c r="S1020" i="5"/>
  <c r="I1019" i="5"/>
  <c r="S1019" i="5"/>
  <c r="I1018" i="5"/>
  <c r="S1018" i="5"/>
  <c r="I1017" i="5"/>
  <c r="S1017" i="5"/>
  <c r="I1016" i="5"/>
  <c r="S1016" i="5"/>
  <c r="I1015" i="5"/>
  <c r="S1015" i="5"/>
  <c r="I1014" i="5"/>
  <c r="S1014" i="5"/>
  <c r="I1013" i="5"/>
  <c r="S1013" i="5"/>
  <c r="I1012" i="5"/>
  <c r="S1012" i="5"/>
  <c r="I1011" i="5"/>
  <c r="S1011" i="5"/>
  <c r="I1010" i="5"/>
  <c r="S1010" i="5"/>
  <c r="I1009" i="5"/>
  <c r="S1009" i="5"/>
  <c r="I1008" i="5"/>
  <c r="S1008" i="5"/>
  <c r="I1007" i="5"/>
  <c r="S1007" i="5"/>
  <c r="I1006" i="5"/>
  <c r="S1006" i="5"/>
  <c r="I1005" i="5"/>
  <c r="S1005" i="5"/>
  <c r="I1004" i="5"/>
  <c r="S1004" i="5"/>
  <c r="I1003" i="5"/>
  <c r="S1003" i="5"/>
  <c r="I1002" i="5"/>
  <c r="S1002" i="5"/>
  <c r="I1001" i="5"/>
  <c r="S1001" i="5"/>
  <c r="I1000" i="5"/>
  <c r="S1000" i="5"/>
  <c r="I999" i="5"/>
  <c r="S999" i="5"/>
  <c r="I998" i="5"/>
  <c r="S998" i="5"/>
  <c r="I997" i="5"/>
  <c r="S997" i="5"/>
  <c r="I996" i="5"/>
  <c r="S996" i="5"/>
  <c r="I995" i="5"/>
  <c r="S995" i="5"/>
  <c r="I994" i="5"/>
  <c r="S994" i="5"/>
  <c r="I993" i="5"/>
  <c r="S993" i="5"/>
  <c r="I992" i="5"/>
  <c r="S992" i="5"/>
  <c r="I991" i="5"/>
  <c r="S991" i="5"/>
  <c r="I990" i="5"/>
  <c r="S990" i="5"/>
  <c r="I989" i="5"/>
  <c r="S989" i="5"/>
  <c r="I988" i="5"/>
  <c r="S988" i="5"/>
  <c r="I987" i="5"/>
  <c r="S987" i="5"/>
  <c r="I986" i="5"/>
  <c r="S986" i="5"/>
  <c r="I985" i="5"/>
  <c r="S985" i="5"/>
  <c r="I984" i="5"/>
  <c r="S984" i="5"/>
  <c r="I983" i="5"/>
  <c r="S983" i="5"/>
  <c r="I982" i="5"/>
  <c r="S982" i="5"/>
  <c r="I981" i="5"/>
  <c r="S981" i="5"/>
  <c r="I980" i="5"/>
  <c r="S980" i="5"/>
  <c r="I979" i="5"/>
  <c r="S979" i="5"/>
  <c r="I978" i="5"/>
  <c r="S978" i="5"/>
  <c r="I977" i="5"/>
  <c r="S977" i="5"/>
  <c r="I976" i="5"/>
  <c r="S976" i="5"/>
  <c r="I975" i="5"/>
  <c r="S975" i="5"/>
  <c r="I974" i="5"/>
  <c r="S974" i="5"/>
  <c r="I973" i="5"/>
  <c r="S973" i="5"/>
  <c r="I972" i="5"/>
  <c r="S972" i="5"/>
  <c r="I971" i="5"/>
  <c r="S971" i="5"/>
  <c r="I970" i="5"/>
  <c r="S970" i="5"/>
  <c r="I969" i="5"/>
  <c r="S969" i="5"/>
  <c r="I968" i="5"/>
  <c r="S968" i="5"/>
  <c r="I967" i="5"/>
  <c r="S967" i="5"/>
  <c r="I966" i="5"/>
  <c r="S966" i="5"/>
  <c r="I965" i="5"/>
  <c r="S965" i="5"/>
  <c r="I964" i="5"/>
  <c r="S964" i="5"/>
  <c r="I963" i="5"/>
  <c r="S963" i="5"/>
  <c r="I962" i="5"/>
  <c r="S962" i="5"/>
  <c r="I961" i="5"/>
  <c r="S961" i="5"/>
  <c r="I960" i="5"/>
  <c r="S960" i="5"/>
  <c r="I959" i="5"/>
  <c r="S959" i="5"/>
  <c r="I958" i="5"/>
  <c r="S958" i="5"/>
  <c r="I957" i="5"/>
  <c r="S957" i="5"/>
  <c r="I956" i="5"/>
  <c r="S956" i="5"/>
  <c r="I955" i="5"/>
  <c r="S955" i="5"/>
  <c r="I954" i="5"/>
  <c r="S954" i="5"/>
  <c r="I953" i="5"/>
  <c r="S953" i="5"/>
  <c r="I952" i="5"/>
  <c r="S952" i="5"/>
  <c r="I951" i="5"/>
  <c r="S951" i="5"/>
  <c r="I950" i="5"/>
  <c r="S950" i="5"/>
  <c r="I949" i="5"/>
  <c r="S949" i="5"/>
  <c r="I948" i="5"/>
  <c r="S948" i="5"/>
  <c r="I947" i="5"/>
  <c r="S947" i="5"/>
  <c r="I946" i="5"/>
  <c r="S946" i="5"/>
  <c r="I945" i="5"/>
  <c r="S945" i="5"/>
  <c r="I944" i="5"/>
  <c r="S944" i="5"/>
  <c r="I943" i="5"/>
  <c r="S943" i="5"/>
  <c r="I942" i="5"/>
  <c r="S942" i="5"/>
  <c r="I941" i="5"/>
  <c r="S941" i="5"/>
  <c r="I940" i="5"/>
  <c r="S940" i="5"/>
  <c r="I939" i="5"/>
  <c r="S939" i="5"/>
  <c r="I938" i="5"/>
  <c r="S938" i="5"/>
  <c r="I937" i="5"/>
  <c r="S937" i="5"/>
  <c r="I936" i="5"/>
  <c r="S936" i="5"/>
  <c r="I935" i="5"/>
  <c r="S935" i="5"/>
  <c r="I934" i="5"/>
  <c r="S934" i="5"/>
  <c r="I933" i="5"/>
  <c r="S933" i="5"/>
  <c r="I932" i="5"/>
  <c r="S932" i="5"/>
  <c r="I931" i="5"/>
  <c r="S931" i="5"/>
  <c r="I930" i="5"/>
  <c r="S930" i="5"/>
  <c r="I929" i="5"/>
  <c r="S929" i="5"/>
  <c r="I928" i="5"/>
  <c r="S928" i="5"/>
  <c r="I927" i="5"/>
  <c r="S927" i="5"/>
  <c r="I926" i="5"/>
  <c r="S926" i="5"/>
  <c r="I925" i="5"/>
  <c r="S925" i="5"/>
  <c r="I924" i="5"/>
  <c r="S924" i="5"/>
  <c r="I923" i="5"/>
  <c r="S923" i="5"/>
  <c r="I922" i="5"/>
  <c r="S922" i="5"/>
  <c r="I921" i="5"/>
  <c r="S921" i="5"/>
  <c r="I920" i="5"/>
  <c r="S920" i="5"/>
  <c r="I919" i="5"/>
  <c r="S919" i="5"/>
  <c r="I918" i="5"/>
  <c r="S918" i="5"/>
  <c r="I917" i="5"/>
  <c r="S917" i="5"/>
  <c r="I916" i="5"/>
  <c r="S916" i="5"/>
  <c r="I915" i="5"/>
  <c r="S915" i="5"/>
  <c r="I914" i="5"/>
  <c r="S914" i="5"/>
  <c r="I913" i="5"/>
  <c r="S913" i="5"/>
  <c r="I912" i="5"/>
  <c r="S912" i="5"/>
  <c r="I911" i="5"/>
  <c r="S911" i="5"/>
  <c r="I910" i="5"/>
  <c r="S910" i="5"/>
  <c r="I909" i="5"/>
  <c r="S909" i="5"/>
  <c r="I908" i="5"/>
  <c r="S908" i="5"/>
  <c r="I907" i="5"/>
  <c r="S907" i="5"/>
  <c r="I906" i="5"/>
  <c r="S906" i="5"/>
  <c r="I905" i="5"/>
  <c r="S905" i="5"/>
  <c r="I904" i="5"/>
  <c r="S904" i="5"/>
  <c r="I903" i="5"/>
  <c r="S903" i="5"/>
  <c r="I902" i="5"/>
  <c r="S902" i="5"/>
  <c r="I901" i="5"/>
  <c r="S901" i="5"/>
  <c r="I900" i="5"/>
  <c r="S900" i="5"/>
  <c r="I899" i="5"/>
  <c r="S899" i="5"/>
  <c r="I898" i="5"/>
  <c r="S898" i="5"/>
  <c r="I897" i="5"/>
  <c r="S897" i="5"/>
  <c r="I896" i="5"/>
  <c r="S896" i="5"/>
  <c r="I895" i="5"/>
  <c r="S895" i="5"/>
  <c r="I894" i="5"/>
  <c r="S894" i="5"/>
  <c r="I893" i="5"/>
  <c r="S893" i="5"/>
  <c r="I892" i="5"/>
  <c r="S892" i="5"/>
  <c r="I891" i="5"/>
  <c r="S891" i="5"/>
  <c r="I890" i="5"/>
  <c r="S890" i="5"/>
  <c r="I889" i="5"/>
  <c r="S889" i="5"/>
  <c r="I888" i="5"/>
  <c r="S888" i="5"/>
  <c r="I887" i="5"/>
  <c r="S887" i="5"/>
  <c r="I886" i="5"/>
  <c r="S886" i="5"/>
  <c r="I885" i="5"/>
  <c r="S885" i="5"/>
  <c r="I884" i="5"/>
  <c r="S884" i="5"/>
  <c r="I883" i="5"/>
  <c r="S883" i="5"/>
  <c r="I882" i="5"/>
  <c r="S882" i="5"/>
  <c r="I881" i="5"/>
  <c r="S881" i="5"/>
  <c r="I880" i="5"/>
  <c r="S880" i="5"/>
  <c r="I879" i="5"/>
  <c r="S879" i="5"/>
  <c r="I878" i="5"/>
  <c r="S878" i="5"/>
  <c r="I877" i="5"/>
  <c r="S877" i="5"/>
  <c r="I876" i="5"/>
  <c r="S876" i="5"/>
  <c r="I875" i="5"/>
  <c r="S875" i="5"/>
  <c r="I874" i="5"/>
  <c r="S874" i="5"/>
  <c r="I873" i="5"/>
  <c r="S873" i="5"/>
  <c r="I872" i="5"/>
  <c r="S872" i="5"/>
  <c r="I871" i="5"/>
  <c r="S871" i="5"/>
  <c r="I870" i="5"/>
  <c r="S870" i="5"/>
  <c r="I869" i="5"/>
  <c r="S869" i="5"/>
  <c r="I868" i="5"/>
  <c r="S868" i="5"/>
  <c r="I867" i="5"/>
  <c r="S867" i="5"/>
  <c r="I866" i="5"/>
  <c r="S866" i="5"/>
  <c r="I865" i="5"/>
  <c r="S865" i="5"/>
  <c r="I864" i="5"/>
  <c r="S864" i="5"/>
  <c r="I863" i="5"/>
  <c r="S863" i="5"/>
  <c r="I862" i="5"/>
  <c r="S862" i="5"/>
  <c r="I861" i="5"/>
  <c r="S861" i="5"/>
  <c r="I860" i="5"/>
  <c r="S860" i="5"/>
  <c r="I859" i="5"/>
  <c r="S859" i="5"/>
  <c r="I858" i="5"/>
  <c r="S858" i="5"/>
  <c r="I857" i="5"/>
  <c r="S857" i="5"/>
  <c r="I856" i="5"/>
  <c r="S856" i="5"/>
  <c r="I855" i="5"/>
  <c r="S855" i="5"/>
  <c r="I854" i="5"/>
  <c r="S854" i="5"/>
  <c r="I853" i="5"/>
  <c r="S853" i="5"/>
  <c r="I852" i="5"/>
  <c r="S852" i="5"/>
  <c r="I851" i="5"/>
  <c r="S851" i="5"/>
  <c r="I850" i="5"/>
  <c r="S850" i="5"/>
  <c r="I849" i="5"/>
  <c r="S849" i="5"/>
  <c r="I848" i="5"/>
  <c r="S848" i="5"/>
  <c r="I847" i="5"/>
  <c r="S847" i="5"/>
  <c r="I846" i="5"/>
  <c r="S846" i="5"/>
  <c r="I845" i="5"/>
  <c r="S845" i="5"/>
  <c r="I844" i="5"/>
  <c r="S844" i="5"/>
  <c r="I843" i="5"/>
  <c r="S843" i="5"/>
  <c r="I842" i="5"/>
  <c r="S842" i="5"/>
  <c r="I841" i="5"/>
  <c r="S841" i="5"/>
  <c r="I840" i="5"/>
  <c r="S840" i="5"/>
  <c r="I839" i="5"/>
  <c r="S839" i="5"/>
  <c r="I838" i="5"/>
  <c r="S838" i="5"/>
  <c r="I837" i="5"/>
  <c r="S837" i="5"/>
  <c r="I836" i="5"/>
  <c r="S836" i="5"/>
  <c r="I835" i="5"/>
  <c r="S835" i="5"/>
  <c r="I834" i="5"/>
  <c r="S834" i="5"/>
  <c r="I833" i="5"/>
  <c r="S833" i="5"/>
  <c r="I832" i="5"/>
  <c r="S832" i="5"/>
  <c r="I831" i="5"/>
  <c r="S831" i="5"/>
  <c r="I830" i="5"/>
  <c r="S830" i="5"/>
  <c r="I829" i="5"/>
  <c r="S829" i="5"/>
  <c r="I828" i="5"/>
  <c r="S828" i="5"/>
  <c r="I827" i="5"/>
  <c r="S827" i="5"/>
  <c r="I826" i="5"/>
  <c r="S826" i="5"/>
  <c r="I825" i="5"/>
  <c r="S825" i="5"/>
  <c r="I824" i="5"/>
  <c r="S824" i="5"/>
  <c r="I823" i="5"/>
  <c r="S823" i="5"/>
  <c r="I822" i="5"/>
  <c r="S822" i="5"/>
  <c r="I821" i="5"/>
  <c r="S821" i="5"/>
  <c r="I820" i="5"/>
  <c r="S820" i="5"/>
  <c r="I819" i="5"/>
  <c r="S819" i="5"/>
  <c r="I818" i="5"/>
  <c r="S818" i="5"/>
  <c r="I817" i="5"/>
  <c r="S817" i="5"/>
  <c r="I816" i="5"/>
  <c r="S816" i="5"/>
  <c r="I815" i="5"/>
  <c r="S815" i="5"/>
  <c r="I814" i="5"/>
  <c r="S814" i="5"/>
  <c r="I813" i="5"/>
  <c r="S813" i="5"/>
  <c r="I812" i="5"/>
  <c r="S812" i="5"/>
  <c r="I811" i="5"/>
  <c r="S811" i="5"/>
  <c r="I810" i="5"/>
  <c r="S810" i="5"/>
  <c r="I809" i="5"/>
  <c r="S809" i="5"/>
  <c r="I808" i="5"/>
  <c r="S808" i="5"/>
  <c r="I807" i="5"/>
  <c r="S807" i="5"/>
  <c r="I806" i="5"/>
  <c r="S806" i="5"/>
  <c r="I805" i="5"/>
  <c r="S805" i="5"/>
  <c r="I804" i="5"/>
  <c r="S804" i="5"/>
  <c r="I803" i="5"/>
  <c r="S803" i="5"/>
  <c r="I802" i="5"/>
  <c r="S802" i="5"/>
  <c r="I801" i="5"/>
  <c r="S801" i="5"/>
  <c r="I800" i="5"/>
  <c r="S800" i="5"/>
  <c r="I799" i="5"/>
  <c r="S799" i="5"/>
  <c r="I798" i="5"/>
  <c r="S798" i="5"/>
  <c r="I797" i="5"/>
  <c r="S797" i="5"/>
  <c r="I796" i="5"/>
  <c r="S796" i="5"/>
  <c r="I795" i="5"/>
  <c r="S795" i="5"/>
  <c r="I794" i="5"/>
  <c r="S794" i="5"/>
  <c r="I793" i="5"/>
  <c r="S793" i="5"/>
  <c r="I792" i="5"/>
  <c r="S792" i="5"/>
  <c r="I791" i="5"/>
  <c r="S791" i="5"/>
  <c r="I790" i="5"/>
  <c r="S790" i="5"/>
  <c r="I789" i="5"/>
  <c r="S789" i="5"/>
  <c r="I788" i="5"/>
  <c r="S788" i="5"/>
  <c r="I787" i="5"/>
  <c r="S787" i="5"/>
  <c r="I786" i="5"/>
  <c r="S786" i="5"/>
  <c r="I785" i="5"/>
  <c r="S785" i="5"/>
  <c r="I784" i="5"/>
  <c r="S784" i="5"/>
  <c r="I783" i="5"/>
  <c r="S783" i="5"/>
  <c r="I782" i="5"/>
  <c r="S782" i="5"/>
  <c r="I781" i="5"/>
  <c r="S781" i="5"/>
  <c r="I780" i="5"/>
  <c r="S780" i="5"/>
  <c r="I779" i="5"/>
  <c r="S779" i="5"/>
  <c r="I778" i="5"/>
  <c r="S778" i="5"/>
  <c r="I777" i="5"/>
  <c r="S777" i="5"/>
  <c r="I776" i="5"/>
  <c r="S776" i="5"/>
  <c r="I775" i="5"/>
  <c r="S775" i="5"/>
  <c r="I774" i="5"/>
  <c r="S774" i="5"/>
  <c r="I773" i="5"/>
  <c r="S773" i="5"/>
  <c r="I772" i="5"/>
  <c r="S772" i="5"/>
  <c r="I771" i="5"/>
  <c r="S771" i="5"/>
  <c r="I770" i="5"/>
  <c r="S770" i="5"/>
  <c r="I769" i="5"/>
  <c r="S769" i="5"/>
  <c r="I768" i="5"/>
  <c r="S768" i="5"/>
  <c r="I767" i="5"/>
  <c r="S767" i="5"/>
  <c r="I766" i="5"/>
  <c r="S766" i="5"/>
  <c r="I765" i="5"/>
  <c r="S765" i="5"/>
  <c r="I764" i="5"/>
  <c r="S764" i="5"/>
  <c r="I763" i="5"/>
  <c r="S763" i="5"/>
  <c r="I762" i="5"/>
  <c r="S762" i="5"/>
  <c r="I761" i="5"/>
  <c r="S761" i="5"/>
  <c r="I760" i="5"/>
  <c r="S760" i="5"/>
  <c r="I759" i="5"/>
  <c r="S759" i="5"/>
  <c r="I758" i="5"/>
  <c r="S758" i="5"/>
  <c r="I757" i="5"/>
  <c r="S757" i="5"/>
  <c r="I756" i="5"/>
  <c r="S756" i="5"/>
  <c r="I755" i="5"/>
  <c r="S755" i="5"/>
  <c r="I754" i="5"/>
  <c r="S754" i="5"/>
  <c r="I753" i="5"/>
  <c r="S753" i="5"/>
  <c r="I752" i="5"/>
  <c r="S752" i="5"/>
  <c r="I751" i="5"/>
  <c r="S751" i="5"/>
  <c r="I750" i="5"/>
  <c r="S750" i="5"/>
  <c r="I749" i="5"/>
  <c r="S749" i="5"/>
  <c r="I748" i="5"/>
  <c r="S748" i="5"/>
  <c r="I747" i="5"/>
  <c r="S747" i="5"/>
  <c r="I746" i="5"/>
  <c r="S746" i="5"/>
  <c r="I745" i="5"/>
  <c r="S745" i="5"/>
  <c r="I744" i="5"/>
  <c r="S744" i="5"/>
  <c r="I743" i="5"/>
  <c r="S743" i="5"/>
  <c r="I742" i="5"/>
  <c r="S742" i="5"/>
  <c r="I741" i="5"/>
  <c r="S741" i="5"/>
  <c r="I740" i="5"/>
  <c r="S740" i="5"/>
  <c r="I739" i="5"/>
  <c r="S739" i="5"/>
  <c r="I738" i="5"/>
  <c r="S738" i="5"/>
  <c r="I737" i="5"/>
  <c r="S737" i="5"/>
  <c r="I736" i="5"/>
  <c r="S736" i="5"/>
  <c r="I735" i="5"/>
  <c r="S735" i="5"/>
  <c r="I734" i="5"/>
  <c r="S734" i="5"/>
  <c r="I733" i="5"/>
  <c r="S733" i="5"/>
  <c r="I732" i="5"/>
  <c r="S732" i="5"/>
  <c r="I731" i="5"/>
  <c r="S731" i="5"/>
  <c r="I730" i="5"/>
  <c r="S730" i="5"/>
  <c r="I729" i="5"/>
  <c r="S729" i="5"/>
  <c r="I728" i="5"/>
  <c r="S728" i="5"/>
  <c r="I727" i="5"/>
  <c r="S727" i="5"/>
  <c r="I726" i="5"/>
  <c r="S726" i="5"/>
  <c r="I725" i="5"/>
  <c r="S725" i="5"/>
  <c r="I724" i="5"/>
  <c r="S724" i="5"/>
  <c r="I723" i="5"/>
  <c r="S723" i="5"/>
  <c r="I722" i="5"/>
  <c r="S722" i="5"/>
  <c r="I721" i="5"/>
  <c r="S721" i="5"/>
  <c r="I720" i="5"/>
  <c r="S720" i="5"/>
  <c r="I719" i="5"/>
  <c r="S719" i="5"/>
  <c r="I718" i="5"/>
  <c r="S718" i="5"/>
  <c r="I717" i="5"/>
  <c r="S717" i="5"/>
  <c r="I716" i="5"/>
  <c r="S716" i="5"/>
  <c r="I715" i="5"/>
  <c r="S715" i="5"/>
  <c r="I714" i="5"/>
  <c r="S714" i="5"/>
  <c r="I713" i="5"/>
  <c r="S713" i="5"/>
  <c r="I712" i="5"/>
  <c r="S712" i="5"/>
  <c r="I711" i="5"/>
  <c r="S711" i="5"/>
  <c r="I710" i="5"/>
  <c r="S710" i="5"/>
  <c r="I709" i="5"/>
  <c r="S709" i="5"/>
  <c r="I708" i="5"/>
  <c r="S708" i="5"/>
  <c r="I707" i="5"/>
  <c r="S707" i="5"/>
  <c r="I706" i="5"/>
  <c r="S706" i="5"/>
  <c r="I705" i="5"/>
  <c r="S705" i="5"/>
  <c r="I704" i="5"/>
  <c r="S704" i="5"/>
  <c r="I703" i="5"/>
  <c r="S703" i="5"/>
  <c r="I702" i="5"/>
  <c r="S702" i="5"/>
  <c r="I701" i="5"/>
  <c r="S701" i="5"/>
  <c r="I700" i="5"/>
  <c r="S700" i="5"/>
  <c r="I699" i="5"/>
  <c r="S699" i="5"/>
  <c r="I698" i="5"/>
  <c r="S698" i="5"/>
  <c r="I697" i="5"/>
  <c r="S697" i="5"/>
  <c r="I696" i="5"/>
  <c r="S696" i="5"/>
  <c r="I695" i="5"/>
  <c r="S695" i="5"/>
  <c r="I694" i="5"/>
  <c r="S694" i="5"/>
  <c r="I693" i="5"/>
  <c r="S693" i="5"/>
  <c r="I692" i="5"/>
  <c r="S692" i="5"/>
  <c r="I691" i="5"/>
  <c r="S691" i="5"/>
  <c r="I690" i="5"/>
  <c r="S690" i="5"/>
  <c r="I689" i="5"/>
  <c r="S689" i="5"/>
  <c r="I688" i="5"/>
  <c r="S688" i="5"/>
  <c r="I687" i="5"/>
  <c r="S687" i="5"/>
  <c r="I686" i="5"/>
  <c r="S686" i="5"/>
  <c r="I685" i="5"/>
  <c r="S685" i="5"/>
  <c r="I684" i="5"/>
  <c r="S684" i="5"/>
  <c r="I683" i="5"/>
  <c r="S683" i="5"/>
  <c r="I682" i="5"/>
  <c r="S682" i="5"/>
  <c r="I681" i="5"/>
  <c r="S681" i="5"/>
  <c r="I680" i="5"/>
  <c r="S680" i="5"/>
  <c r="I679" i="5"/>
  <c r="S679" i="5"/>
  <c r="I678" i="5"/>
  <c r="S678" i="5"/>
  <c r="I677" i="5"/>
  <c r="S677" i="5"/>
  <c r="I676" i="5"/>
  <c r="S676" i="5"/>
  <c r="I675" i="5"/>
  <c r="S675" i="5"/>
  <c r="I674" i="5"/>
  <c r="S674" i="5"/>
  <c r="I673" i="5"/>
  <c r="S673" i="5"/>
  <c r="I672" i="5"/>
  <c r="S672" i="5"/>
  <c r="I671" i="5"/>
  <c r="S671" i="5"/>
  <c r="I670" i="5"/>
  <c r="S670" i="5"/>
  <c r="I669" i="5"/>
  <c r="S669" i="5"/>
  <c r="I668" i="5"/>
  <c r="S668" i="5"/>
  <c r="I667" i="5"/>
  <c r="S667" i="5"/>
  <c r="I666" i="5"/>
  <c r="S666" i="5"/>
  <c r="I665" i="5"/>
  <c r="S665" i="5"/>
  <c r="I664" i="5"/>
  <c r="S664" i="5"/>
  <c r="I663" i="5"/>
  <c r="S663" i="5"/>
  <c r="I662" i="5"/>
  <c r="S662" i="5"/>
  <c r="I661" i="5"/>
  <c r="S661" i="5"/>
  <c r="I660" i="5"/>
  <c r="S660" i="5"/>
  <c r="I659" i="5"/>
  <c r="S659" i="5"/>
  <c r="I658" i="5"/>
  <c r="S658" i="5"/>
  <c r="I657" i="5"/>
  <c r="S657" i="5"/>
  <c r="I656" i="5"/>
  <c r="S656" i="5"/>
  <c r="I655" i="5"/>
  <c r="S655" i="5"/>
  <c r="I654" i="5"/>
  <c r="S654" i="5"/>
  <c r="I653" i="5"/>
  <c r="S653" i="5"/>
  <c r="I652" i="5"/>
  <c r="S652" i="5"/>
  <c r="I651" i="5"/>
  <c r="S651" i="5"/>
  <c r="I650" i="5"/>
  <c r="S650" i="5"/>
  <c r="I649" i="5"/>
  <c r="S649" i="5"/>
  <c r="I648" i="5"/>
  <c r="S648" i="5"/>
  <c r="I647" i="5"/>
  <c r="S647" i="5"/>
  <c r="I646" i="5"/>
  <c r="S646" i="5"/>
  <c r="I645" i="5"/>
  <c r="S645" i="5"/>
  <c r="I644" i="5"/>
  <c r="S644" i="5"/>
  <c r="I643" i="5"/>
  <c r="S643" i="5"/>
  <c r="I642" i="5"/>
  <c r="S642" i="5"/>
  <c r="I641" i="5"/>
  <c r="S641" i="5"/>
  <c r="I640" i="5"/>
  <c r="S640" i="5"/>
  <c r="I639" i="5"/>
  <c r="S639" i="5"/>
  <c r="I638" i="5"/>
  <c r="S638" i="5"/>
  <c r="I637" i="5"/>
  <c r="S637" i="5"/>
  <c r="I636" i="5"/>
  <c r="S636" i="5"/>
  <c r="I635" i="5"/>
  <c r="S635" i="5"/>
  <c r="I634" i="5"/>
  <c r="S634" i="5"/>
  <c r="I633" i="5"/>
  <c r="S633" i="5"/>
  <c r="I632" i="5"/>
  <c r="S632" i="5"/>
  <c r="I631" i="5"/>
  <c r="S631" i="5"/>
  <c r="I630" i="5"/>
  <c r="S630" i="5"/>
  <c r="I629" i="5"/>
  <c r="S629" i="5"/>
  <c r="I628" i="5"/>
  <c r="S628" i="5"/>
  <c r="I627" i="5"/>
  <c r="S627" i="5"/>
  <c r="I626" i="5"/>
  <c r="S626" i="5"/>
  <c r="I625" i="5"/>
  <c r="S625" i="5"/>
  <c r="I624" i="5"/>
  <c r="S624" i="5"/>
  <c r="I623" i="5"/>
  <c r="S623" i="5"/>
  <c r="I622" i="5"/>
  <c r="S622" i="5"/>
  <c r="I621" i="5"/>
  <c r="S621" i="5"/>
  <c r="I620" i="5"/>
  <c r="S620" i="5"/>
  <c r="I619" i="5"/>
  <c r="S619" i="5"/>
  <c r="I618" i="5"/>
  <c r="S618" i="5"/>
  <c r="I617" i="5"/>
  <c r="S617" i="5"/>
  <c r="I616" i="5"/>
  <c r="S616" i="5"/>
  <c r="I615" i="5"/>
  <c r="S615" i="5"/>
  <c r="I614" i="5"/>
  <c r="S614" i="5"/>
  <c r="I613" i="5"/>
  <c r="S613" i="5"/>
  <c r="I612" i="5"/>
  <c r="S612" i="5"/>
  <c r="I611" i="5"/>
  <c r="S611" i="5"/>
  <c r="I610" i="5"/>
  <c r="S610" i="5"/>
  <c r="I609" i="5"/>
  <c r="S609" i="5"/>
  <c r="I608" i="5"/>
  <c r="S608" i="5"/>
  <c r="I607" i="5"/>
  <c r="S607" i="5"/>
  <c r="I606" i="5"/>
  <c r="S606" i="5"/>
  <c r="I605" i="5"/>
  <c r="S605" i="5"/>
  <c r="I604" i="5"/>
  <c r="S604" i="5"/>
  <c r="I603" i="5"/>
  <c r="S603" i="5"/>
  <c r="I602" i="5"/>
  <c r="S602" i="5"/>
  <c r="I601" i="5"/>
  <c r="S601" i="5"/>
  <c r="I600" i="5"/>
  <c r="S600" i="5"/>
  <c r="I599" i="5"/>
  <c r="S599" i="5"/>
  <c r="I598" i="5"/>
  <c r="S598" i="5"/>
  <c r="I597" i="5"/>
  <c r="S597" i="5"/>
  <c r="I596" i="5"/>
  <c r="S596" i="5"/>
  <c r="I595" i="5"/>
  <c r="S595" i="5"/>
  <c r="I594" i="5"/>
  <c r="S594" i="5"/>
  <c r="I593" i="5"/>
  <c r="S593" i="5"/>
  <c r="I592" i="5"/>
  <c r="S592" i="5"/>
  <c r="I591" i="5"/>
  <c r="S591" i="5"/>
  <c r="I590" i="5"/>
  <c r="S590" i="5"/>
  <c r="I589" i="5"/>
  <c r="S589" i="5"/>
  <c r="I588" i="5"/>
  <c r="S588" i="5"/>
  <c r="I587" i="5"/>
  <c r="S587" i="5"/>
  <c r="I586" i="5"/>
  <c r="S586" i="5"/>
  <c r="I585" i="5"/>
  <c r="S585" i="5"/>
  <c r="I584" i="5"/>
  <c r="S584" i="5"/>
  <c r="I583" i="5"/>
  <c r="S583" i="5"/>
  <c r="I582" i="5"/>
  <c r="S582" i="5"/>
  <c r="I581" i="5"/>
  <c r="S581" i="5"/>
  <c r="I580" i="5"/>
  <c r="S580" i="5"/>
  <c r="I579" i="5"/>
  <c r="S579" i="5"/>
  <c r="I578" i="5"/>
  <c r="S578" i="5"/>
  <c r="I577" i="5"/>
  <c r="S577" i="5"/>
  <c r="I576" i="5"/>
  <c r="S576" i="5"/>
  <c r="I575" i="5"/>
  <c r="S575" i="5"/>
  <c r="I574" i="5"/>
  <c r="S574" i="5"/>
  <c r="I573" i="5"/>
  <c r="S573" i="5"/>
  <c r="I572" i="5"/>
  <c r="S572" i="5"/>
  <c r="I571" i="5"/>
  <c r="S571" i="5"/>
  <c r="I570" i="5"/>
  <c r="S570" i="5"/>
  <c r="I569" i="5"/>
  <c r="S569" i="5"/>
  <c r="I568" i="5"/>
  <c r="S568" i="5"/>
  <c r="I567" i="5"/>
  <c r="S567" i="5"/>
  <c r="I566" i="5"/>
  <c r="S566" i="5"/>
  <c r="I565" i="5"/>
  <c r="S565" i="5"/>
  <c r="I564" i="5"/>
  <c r="S564" i="5"/>
  <c r="I563" i="5"/>
  <c r="S563" i="5"/>
  <c r="I562" i="5"/>
  <c r="S562" i="5"/>
  <c r="I561" i="5"/>
  <c r="S561" i="5"/>
  <c r="I560" i="5"/>
  <c r="S560" i="5"/>
  <c r="I559" i="5"/>
  <c r="S559" i="5"/>
  <c r="I558" i="5"/>
  <c r="S558" i="5"/>
  <c r="I557" i="5"/>
  <c r="S557" i="5"/>
  <c r="I556" i="5"/>
  <c r="S556" i="5"/>
  <c r="I555" i="5"/>
  <c r="S555" i="5"/>
  <c r="I554" i="5"/>
  <c r="S554" i="5"/>
  <c r="I553" i="5"/>
  <c r="S553" i="5"/>
  <c r="I552" i="5"/>
  <c r="S552" i="5"/>
  <c r="I551" i="5"/>
  <c r="S551" i="5"/>
  <c r="I550" i="5"/>
  <c r="S550" i="5"/>
  <c r="I549" i="5"/>
  <c r="S549" i="5"/>
  <c r="I548" i="5"/>
  <c r="S548" i="5"/>
  <c r="I547" i="5"/>
  <c r="S547" i="5"/>
  <c r="I546" i="5"/>
  <c r="S546" i="5"/>
  <c r="I545" i="5"/>
  <c r="S545" i="5"/>
  <c r="I544" i="5"/>
  <c r="S544" i="5"/>
  <c r="I543" i="5"/>
  <c r="S543" i="5"/>
  <c r="I542" i="5"/>
  <c r="S542" i="5"/>
  <c r="I541" i="5"/>
  <c r="S541" i="5"/>
  <c r="I540" i="5"/>
  <c r="S540" i="5"/>
  <c r="I539" i="5"/>
  <c r="S539" i="5"/>
  <c r="I538" i="5"/>
  <c r="S538" i="5"/>
  <c r="I537" i="5"/>
  <c r="S537" i="5"/>
  <c r="I536" i="5"/>
  <c r="S536" i="5"/>
  <c r="I535" i="5"/>
  <c r="S535" i="5"/>
  <c r="I534" i="5"/>
  <c r="S534" i="5"/>
  <c r="I533" i="5"/>
  <c r="S533" i="5"/>
  <c r="I532" i="5"/>
  <c r="S532" i="5"/>
  <c r="I531" i="5"/>
  <c r="S531" i="5"/>
  <c r="I530" i="5"/>
  <c r="S530" i="5"/>
  <c r="I529" i="5"/>
  <c r="S529" i="5"/>
  <c r="I528" i="5"/>
  <c r="S528" i="5"/>
  <c r="I527" i="5"/>
  <c r="S527" i="5"/>
  <c r="I526" i="5"/>
  <c r="S526" i="5"/>
  <c r="I525" i="5"/>
  <c r="S525" i="5"/>
  <c r="I524" i="5"/>
  <c r="S524" i="5"/>
  <c r="I523" i="5"/>
  <c r="S523" i="5"/>
  <c r="I522" i="5"/>
  <c r="S522" i="5"/>
  <c r="I521" i="5"/>
  <c r="S521" i="5"/>
  <c r="I520" i="5"/>
  <c r="S520" i="5"/>
  <c r="I519" i="5"/>
  <c r="S519" i="5"/>
  <c r="I518" i="5"/>
  <c r="S518" i="5"/>
  <c r="I517" i="5"/>
  <c r="S517" i="5"/>
  <c r="I516" i="5"/>
  <c r="S516" i="5"/>
  <c r="I515" i="5"/>
  <c r="S515" i="5"/>
  <c r="I514" i="5"/>
  <c r="S514" i="5"/>
  <c r="I513" i="5"/>
  <c r="S513" i="5"/>
  <c r="I512" i="5"/>
  <c r="S512" i="5"/>
  <c r="I511" i="5"/>
  <c r="S511" i="5"/>
  <c r="I510" i="5"/>
  <c r="S510" i="5"/>
  <c r="I509" i="5"/>
  <c r="S509" i="5"/>
  <c r="I508" i="5"/>
  <c r="S508" i="5"/>
  <c r="I507" i="5"/>
  <c r="S507" i="5"/>
  <c r="I506" i="5"/>
  <c r="S506" i="5"/>
  <c r="I505" i="5"/>
  <c r="S505" i="5"/>
  <c r="I504" i="5"/>
  <c r="S504" i="5"/>
  <c r="I503" i="5"/>
  <c r="S503" i="5"/>
  <c r="I502" i="5"/>
  <c r="S502" i="5"/>
  <c r="I501" i="5"/>
  <c r="S501" i="5"/>
  <c r="I500" i="5"/>
  <c r="S500" i="5"/>
  <c r="I499" i="5"/>
  <c r="S499" i="5"/>
  <c r="I498" i="5"/>
  <c r="S498" i="5"/>
  <c r="I497" i="5"/>
  <c r="S497" i="5"/>
  <c r="I496" i="5"/>
  <c r="S496" i="5"/>
  <c r="I495" i="5"/>
  <c r="S495" i="5"/>
  <c r="I494" i="5"/>
  <c r="S494" i="5"/>
  <c r="I493" i="5"/>
  <c r="S493" i="5"/>
  <c r="I492" i="5"/>
  <c r="S492" i="5"/>
  <c r="I491" i="5"/>
  <c r="S491" i="5"/>
  <c r="I490" i="5"/>
  <c r="S490" i="5"/>
  <c r="I489" i="5"/>
  <c r="S489" i="5"/>
  <c r="I488" i="5"/>
  <c r="S488" i="5"/>
  <c r="I487" i="5"/>
  <c r="S487" i="5"/>
  <c r="I486" i="5"/>
  <c r="S486" i="5"/>
  <c r="I485" i="5"/>
  <c r="S485" i="5"/>
  <c r="I484" i="5"/>
  <c r="S484" i="5"/>
  <c r="I483" i="5"/>
  <c r="S483" i="5"/>
  <c r="I482" i="5"/>
  <c r="S482" i="5"/>
  <c r="I481" i="5"/>
  <c r="S481" i="5"/>
  <c r="I480" i="5"/>
  <c r="S480" i="5"/>
  <c r="I479" i="5"/>
  <c r="S479" i="5"/>
  <c r="I478" i="5"/>
  <c r="S478" i="5"/>
  <c r="I477" i="5"/>
  <c r="S477" i="5"/>
  <c r="I476" i="5"/>
  <c r="S476" i="5"/>
  <c r="I475" i="5"/>
  <c r="S475" i="5"/>
  <c r="I474" i="5"/>
  <c r="S474" i="5"/>
  <c r="I473" i="5"/>
  <c r="S473" i="5"/>
  <c r="I472" i="5"/>
  <c r="S472" i="5"/>
  <c r="I471" i="5"/>
  <c r="S471" i="5"/>
  <c r="I470" i="5"/>
  <c r="S470" i="5"/>
  <c r="I469" i="5"/>
  <c r="S469" i="5"/>
  <c r="I468" i="5"/>
  <c r="S468" i="5"/>
  <c r="I467" i="5"/>
  <c r="S467" i="5"/>
  <c r="I466" i="5"/>
  <c r="S466" i="5"/>
  <c r="I465" i="5"/>
  <c r="S465" i="5"/>
  <c r="I464" i="5"/>
  <c r="S464" i="5"/>
  <c r="I463" i="5"/>
  <c r="S463" i="5"/>
  <c r="I462" i="5"/>
  <c r="S462" i="5"/>
  <c r="I461" i="5"/>
  <c r="S461" i="5"/>
  <c r="I460" i="5"/>
  <c r="S460" i="5"/>
  <c r="I459" i="5"/>
  <c r="S459" i="5"/>
  <c r="I458" i="5"/>
  <c r="S458" i="5"/>
  <c r="I457" i="5"/>
  <c r="S457" i="5"/>
  <c r="I456" i="5"/>
  <c r="S456" i="5"/>
  <c r="I455" i="5"/>
  <c r="S455" i="5"/>
  <c r="I454" i="5"/>
  <c r="S454" i="5"/>
  <c r="I453" i="5"/>
  <c r="S453" i="5"/>
  <c r="I452" i="5"/>
  <c r="S452" i="5"/>
  <c r="I451" i="5"/>
  <c r="S451" i="5"/>
  <c r="I450" i="5"/>
  <c r="S450" i="5"/>
  <c r="I449" i="5"/>
  <c r="S449" i="5"/>
  <c r="I448" i="5"/>
  <c r="S448" i="5"/>
  <c r="I447" i="5"/>
  <c r="S447" i="5"/>
  <c r="I446" i="5"/>
  <c r="S446" i="5"/>
  <c r="I445" i="5"/>
  <c r="S445" i="5"/>
  <c r="I444" i="5"/>
  <c r="S444" i="5"/>
  <c r="I443" i="5"/>
  <c r="S443" i="5"/>
  <c r="I442" i="5"/>
  <c r="S442" i="5"/>
  <c r="I441" i="5"/>
  <c r="S441" i="5"/>
  <c r="I440" i="5"/>
  <c r="S440" i="5"/>
  <c r="I439" i="5"/>
  <c r="S439" i="5"/>
  <c r="I438" i="5"/>
  <c r="S438" i="5"/>
  <c r="I437" i="5"/>
  <c r="S437" i="5"/>
  <c r="I436" i="5"/>
  <c r="S436" i="5"/>
  <c r="I435" i="5"/>
  <c r="S435" i="5"/>
  <c r="I434" i="5"/>
  <c r="S434" i="5"/>
  <c r="I433" i="5"/>
  <c r="S433" i="5"/>
  <c r="I432" i="5"/>
  <c r="S432" i="5"/>
  <c r="I431" i="5"/>
  <c r="S431" i="5"/>
  <c r="I430" i="5"/>
  <c r="S430" i="5"/>
  <c r="I429" i="5"/>
  <c r="S429" i="5"/>
  <c r="I428" i="5"/>
  <c r="S428" i="5"/>
  <c r="I427" i="5"/>
  <c r="S427" i="5"/>
  <c r="I426" i="5"/>
  <c r="S426" i="5"/>
  <c r="I425" i="5"/>
  <c r="S425" i="5"/>
  <c r="I424" i="5"/>
  <c r="S424" i="5"/>
  <c r="I423" i="5"/>
  <c r="S423" i="5"/>
  <c r="I422" i="5"/>
  <c r="S422" i="5"/>
  <c r="I421" i="5"/>
  <c r="S421" i="5"/>
  <c r="I420" i="5"/>
  <c r="S420" i="5"/>
  <c r="I419" i="5"/>
  <c r="S419" i="5"/>
  <c r="I418" i="5"/>
  <c r="S418" i="5"/>
  <c r="I417" i="5"/>
  <c r="S417" i="5"/>
  <c r="I416" i="5"/>
  <c r="S416" i="5"/>
  <c r="I415" i="5"/>
  <c r="S415" i="5"/>
  <c r="I414" i="5"/>
  <c r="S414" i="5"/>
  <c r="I413" i="5"/>
  <c r="S413" i="5"/>
  <c r="I412" i="5"/>
  <c r="S412" i="5"/>
  <c r="I411" i="5"/>
  <c r="S411" i="5"/>
  <c r="I410" i="5"/>
  <c r="S410" i="5"/>
  <c r="I409" i="5"/>
  <c r="S409" i="5"/>
  <c r="I408" i="5"/>
  <c r="S408" i="5"/>
  <c r="I407" i="5"/>
  <c r="S407" i="5"/>
  <c r="I406" i="5"/>
  <c r="S406" i="5"/>
  <c r="I405" i="5"/>
  <c r="S405" i="5"/>
  <c r="I404" i="5"/>
  <c r="S404" i="5"/>
  <c r="I403" i="5"/>
  <c r="S403" i="5"/>
  <c r="I402" i="5"/>
  <c r="S402" i="5"/>
  <c r="I401" i="5"/>
  <c r="S401" i="5"/>
  <c r="I400" i="5"/>
  <c r="S400" i="5"/>
  <c r="I399" i="5"/>
  <c r="S399" i="5"/>
  <c r="I398" i="5"/>
  <c r="S398" i="5"/>
  <c r="I397" i="5"/>
  <c r="S397" i="5"/>
  <c r="I396" i="5"/>
  <c r="S396" i="5"/>
  <c r="I395" i="5"/>
  <c r="S395" i="5"/>
  <c r="I394" i="5"/>
  <c r="S394" i="5"/>
  <c r="I393" i="5"/>
  <c r="S393" i="5"/>
  <c r="I392" i="5"/>
  <c r="S392" i="5"/>
  <c r="I391" i="5"/>
  <c r="S391" i="5"/>
  <c r="I390" i="5"/>
  <c r="S390" i="5"/>
  <c r="I389" i="5"/>
  <c r="S389" i="5"/>
  <c r="I388" i="5"/>
  <c r="S388" i="5"/>
  <c r="I387" i="5"/>
  <c r="S387" i="5"/>
  <c r="I386" i="5"/>
  <c r="S386" i="5"/>
  <c r="I385" i="5"/>
  <c r="S385" i="5"/>
  <c r="I384" i="5"/>
  <c r="S384" i="5"/>
  <c r="I383" i="5"/>
  <c r="S383" i="5"/>
  <c r="I382" i="5"/>
  <c r="S382" i="5"/>
  <c r="I381" i="5"/>
  <c r="S381" i="5"/>
  <c r="I380" i="5"/>
  <c r="S380" i="5"/>
  <c r="I379" i="5"/>
  <c r="S379" i="5"/>
  <c r="I378" i="5"/>
  <c r="S378" i="5"/>
  <c r="I377" i="5"/>
  <c r="S377" i="5"/>
  <c r="I376" i="5"/>
  <c r="S376" i="5"/>
  <c r="I375" i="5"/>
  <c r="S375" i="5"/>
  <c r="I374" i="5"/>
  <c r="S374" i="5"/>
  <c r="I373" i="5"/>
  <c r="S373" i="5"/>
  <c r="I372" i="5"/>
  <c r="S372" i="5"/>
  <c r="I371" i="5"/>
  <c r="S371" i="5"/>
  <c r="I370" i="5"/>
  <c r="S370" i="5"/>
  <c r="I369" i="5"/>
  <c r="S369" i="5"/>
  <c r="I368" i="5"/>
  <c r="S368" i="5"/>
  <c r="I367" i="5"/>
  <c r="S367" i="5"/>
  <c r="I366" i="5"/>
  <c r="S366" i="5"/>
  <c r="I365" i="5"/>
  <c r="S365" i="5"/>
  <c r="I364" i="5"/>
  <c r="S364" i="5"/>
  <c r="I363" i="5"/>
  <c r="S363" i="5"/>
  <c r="I362" i="5"/>
  <c r="S362" i="5"/>
  <c r="I361" i="5"/>
  <c r="S361" i="5"/>
  <c r="I360" i="5"/>
  <c r="S360" i="5"/>
  <c r="I359" i="5"/>
  <c r="S359" i="5"/>
  <c r="I358" i="5"/>
  <c r="S358" i="5"/>
  <c r="I357" i="5"/>
  <c r="S357" i="5"/>
  <c r="I356" i="5"/>
  <c r="S356" i="5"/>
  <c r="I355" i="5"/>
  <c r="S355" i="5"/>
  <c r="I354" i="5"/>
  <c r="S354" i="5"/>
  <c r="I353" i="5"/>
  <c r="S353" i="5"/>
  <c r="I352" i="5"/>
  <c r="S352" i="5"/>
  <c r="I351" i="5"/>
  <c r="S351" i="5"/>
  <c r="I350" i="5"/>
  <c r="S350" i="5"/>
  <c r="I349" i="5"/>
  <c r="S349" i="5"/>
  <c r="I348" i="5"/>
  <c r="S348" i="5"/>
  <c r="I347" i="5"/>
  <c r="S347" i="5"/>
  <c r="I346" i="5"/>
  <c r="S346" i="5"/>
  <c r="I345" i="5"/>
  <c r="S345" i="5"/>
  <c r="I344" i="5"/>
  <c r="S344" i="5"/>
  <c r="I343" i="5"/>
  <c r="S343" i="5"/>
  <c r="I342" i="5"/>
  <c r="S342" i="5"/>
  <c r="I341" i="5"/>
  <c r="S341" i="5"/>
  <c r="I340" i="5"/>
  <c r="S340" i="5"/>
  <c r="I339" i="5"/>
  <c r="S339" i="5"/>
  <c r="I338" i="5"/>
  <c r="S338" i="5"/>
  <c r="I337" i="5"/>
  <c r="S337" i="5"/>
  <c r="I336" i="5"/>
  <c r="S336" i="5"/>
  <c r="I335" i="5"/>
  <c r="S335" i="5"/>
  <c r="I334" i="5"/>
  <c r="S334" i="5"/>
  <c r="I333" i="5"/>
  <c r="S333" i="5"/>
  <c r="I332" i="5"/>
  <c r="S332" i="5"/>
  <c r="I331" i="5"/>
  <c r="S331" i="5"/>
  <c r="I330" i="5"/>
  <c r="S330" i="5"/>
  <c r="I329" i="5"/>
  <c r="S329" i="5"/>
  <c r="I328" i="5"/>
  <c r="S328" i="5"/>
  <c r="I327" i="5"/>
  <c r="S327" i="5"/>
  <c r="I326" i="5"/>
  <c r="S326" i="5"/>
  <c r="I325" i="5"/>
  <c r="S325" i="5"/>
  <c r="I324" i="5"/>
  <c r="S324" i="5"/>
  <c r="I323" i="5"/>
  <c r="S323" i="5"/>
  <c r="I322" i="5"/>
  <c r="S322" i="5"/>
  <c r="I321" i="5"/>
  <c r="S321" i="5"/>
  <c r="I320" i="5"/>
  <c r="S320" i="5"/>
  <c r="I319" i="5"/>
  <c r="S319" i="5"/>
  <c r="I318" i="5"/>
  <c r="S318" i="5"/>
  <c r="I317" i="5"/>
  <c r="S317" i="5"/>
  <c r="I316" i="5"/>
  <c r="S316" i="5"/>
  <c r="I315" i="5"/>
  <c r="S315" i="5"/>
  <c r="I314" i="5"/>
  <c r="S314" i="5"/>
  <c r="I313" i="5"/>
  <c r="S313" i="5"/>
  <c r="I312" i="5"/>
  <c r="S312" i="5"/>
  <c r="I311" i="5"/>
  <c r="S311" i="5"/>
  <c r="I310" i="5"/>
  <c r="S310" i="5"/>
  <c r="I309" i="5"/>
  <c r="S309" i="5"/>
  <c r="I308" i="5"/>
  <c r="S308" i="5"/>
  <c r="I307" i="5"/>
  <c r="S307" i="5"/>
  <c r="I306" i="5"/>
  <c r="S306" i="5"/>
  <c r="I305" i="5"/>
  <c r="S305" i="5"/>
  <c r="I304" i="5"/>
  <c r="S304" i="5"/>
  <c r="I303" i="5"/>
  <c r="S303" i="5"/>
  <c r="I302" i="5"/>
  <c r="S302" i="5"/>
  <c r="I301" i="5"/>
  <c r="S301" i="5"/>
  <c r="I300" i="5"/>
  <c r="S300" i="5"/>
  <c r="I299" i="5"/>
  <c r="S299" i="5"/>
  <c r="I298" i="5"/>
  <c r="S298" i="5"/>
  <c r="I297" i="5"/>
  <c r="S297" i="5"/>
  <c r="I296" i="5"/>
  <c r="S296" i="5"/>
  <c r="I295" i="5"/>
  <c r="S295" i="5"/>
  <c r="I294" i="5"/>
  <c r="S294" i="5"/>
  <c r="I293" i="5"/>
  <c r="S293" i="5"/>
  <c r="I292" i="5"/>
  <c r="S292" i="5"/>
  <c r="I291" i="5"/>
  <c r="S291" i="5"/>
  <c r="I290" i="5"/>
  <c r="S290" i="5"/>
  <c r="I289" i="5"/>
  <c r="S289" i="5"/>
  <c r="I288" i="5"/>
  <c r="S288" i="5"/>
  <c r="I287" i="5"/>
  <c r="S287" i="5"/>
  <c r="I286" i="5"/>
  <c r="S286" i="5"/>
  <c r="I285" i="5"/>
  <c r="S285" i="5"/>
  <c r="I284" i="5"/>
  <c r="S284" i="5"/>
  <c r="I283" i="5"/>
  <c r="S283" i="5"/>
  <c r="I282" i="5"/>
  <c r="S282" i="5"/>
  <c r="I281" i="5"/>
  <c r="S281" i="5"/>
  <c r="I280" i="5"/>
  <c r="S280" i="5"/>
  <c r="I279" i="5"/>
  <c r="S279" i="5"/>
  <c r="I278" i="5"/>
  <c r="S278" i="5"/>
  <c r="I277" i="5"/>
  <c r="S277" i="5"/>
  <c r="I276" i="5"/>
  <c r="S276" i="5"/>
  <c r="I275" i="5"/>
  <c r="S275" i="5"/>
  <c r="I274" i="5"/>
  <c r="S274" i="5"/>
  <c r="I273" i="5"/>
  <c r="S273" i="5"/>
  <c r="I272" i="5"/>
  <c r="S272" i="5"/>
  <c r="I271" i="5"/>
  <c r="S271" i="5"/>
  <c r="I270" i="5"/>
  <c r="S270" i="5"/>
  <c r="I269" i="5"/>
  <c r="S269" i="5"/>
  <c r="I268" i="5"/>
  <c r="S268" i="5"/>
  <c r="I267" i="5"/>
  <c r="S267" i="5"/>
  <c r="I266" i="5"/>
  <c r="S266" i="5"/>
  <c r="I265" i="5"/>
  <c r="S265" i="5"/>
  <c r="I264" i="5"/>
  <c r="S264" i="5"/>
  <c r="I263" i="5"/>
  <c r="S263" i="5"/>
  <c r="I262" i="5"/>
  <c r="S262" i="5"/>
  <c r="I261" i="5"/>
  <c r="S261" i="5"/>
  <c r="I260" i="5"/>
  <c r="S260" i="5"/>
  <c r="I259" i="5"/>
  <c r="S259" i="5"/>
  <c r="I258" i="5"/>
  <c r="S258" i="5"/>
  <c r="I257" i="5"/>
  <c r="S257" i="5"/>
  <c r="I256" i="5"/>
  <c r="S256" i="5"/>
  <c r="I255" i="5"/>
  <c r="S255" i="5"/>
  <c r="I254" i="5"/>
  <c r="S254" i="5"/>
  <c r="I253" i="5"/>
  <c r="S253" i="5"/>
  <c r="I252" i="5"/>
  <c r="S252" i="5"/>
  <c r="I251" i="5"/>
  <c r="S251" i="5"/>
  <c r="I250" i="5"/>
  <c r="S250" i="5"/>
  <c r="I249" i="5"/>
  <c r="S249" i="5"/>
  <c r="I248" i="5"/>
  <c r="S248" i="5"/>
  <c r="I247" i="5"/>
  <c r="S247" i="5"/>
  <c r="I246" i="5"/>
  <c r="S246" i="5"/>
  <c r="I245" i="5"/>
  <c r="S245" i="5"/>
  <c r="I244" i="5"/>
  <c r="S244" i="5"/>
  <c r="I243" i="5"/>
  <c r="S243" i="5"/>
  <c r="I242" i="5"/>
  <c r="S242" i="5"/>
  <c r="I241" i="5"/>
  <c r="S241" i="5"/>
  <c r="I240" i="5"/>
  <c r="S240" i="5"/>
  <c r="I239" i="5"/>
  <c r="S239" i="5"/>
  <c r="I238" i="5"/>
  <c r="S238" i="5"/>
  <c r="I237" i="5"/>
  <c r="S237" i="5"/>
  <c r="I236" i="5"/>
  <c r="S236" i="5"/>
  <c r="I235" i="5"/>
  <c r="S235" i="5"/>
  <c r="I234" i="5"/>
  <c r="S234" i="5"/>
  <c r="I233" i="5"/>
  <c r="S233" i="5"/>
  <c r="I232" i="5"/>
  <c r="S232" i="5"/>
  <c r="I231" i="5"/>
  <c r="S231" i="5"/>
  <c r="I230" i="5"/>
  <c r="S230" i="5"/>
  <c r="I229" i="5"/>
  <c r="S229" i="5"/>
  <c r="I228" i="5"/>
  <c r="S228" i="5"/>
  <c r="I227" i="5"/>
  <c r="S227" i="5"/>
  <c r="I226" i="5"/>
  <c r="S226" i="5"/>
  <c r="I225" i="5"/>
  <c r="S225" i="5"/>
  <c r="I224" i="5"/>
  <c r="S224" i="5"/>
  <c r="I223" i="5"/>
  <c r="S223" i="5"/>
  <c r="I222" i="5"/>
  <c r="S222" i="5"/>
  <c r="I221" i="5"/>
  <c r="S221" i="5"/>
  <c r="I220" i="5"/>
  <c r="S220" i="5"/>
  <c r="I219" i="5"/>
  <c r="S219" i="5"/>
  <c r="I218" i="5"/>
  <c r="S218" i="5"/>
  <c r="I217" i="5"/>
  <c r="S217" i="5"/>
  <c r="I216" i="5"/>
  <c r="S216" i="5"/>
  <c r="I215" i="5"/>
  <c r="S215" i="5"/>
  <c r="I214" i="5"/>
  <c r="S214" i="5"/>
  <c r="I213" i="5"/>
  <c r="S213" i="5"/>
  <c r="I212" i="5"/>
  <c r="S212" i="5"/>
  <c r="I211" i="5"/>
  <c r="S211" i="5"/>
  <c r="I210" i="5"/>
  <c r="S210" i="5"/>
  <c r="I209" i="5"/>
  <c r="S209" i="5"/>
  <c r="I208" i="5"/>
  <c r="S208" i="5"/>
  <c r="I207" i="5"/>
  <c r="S207" i="5"/>
  <c r="I206" i="5"/>
  <c r="S206" i="5"/>
  <c r="I205" i="5"/>
  <c r="S205" i="5"/>
  <c r="I204" i="5"/>
  <c r="S204" i="5"/>
  <c r="I203" i="5"/>
  <c r="S203" i="5"/>
  <c r="I202" i="5"/>
  <c r="S202" i="5"/>
  <c r="I201" i="5"/>
  <c r="S201" i="5"/>
  <c r="I200" i="5"/>
  <c r="S200" i="5"/>
  <c r="I199" i="5"/>
  <c r="S199" i="5"/>
  <c r="I198" i="5"/>
  <c r="S198" i="5"/>
  <c r="I197" i="5"/>
  <c r="S197" i="5"/>
  <c r="I196" i="5"/>
  <c r="S196" i="5"/>
  <c r="I195" i="5"/>
  <c r="S195" i="5"/>
  <c r="I194" i="5"/>
  <c r="S194" i="5"/>
  <c r="I193" i="5"/>
  <c r="S193" i="5"/>
  <c r="I192" i="5"/>
  <c r="S192" i="5"/>
  <c r="I191" i="5"/>
  <c r="S191" i="5"/>
  <c r="I190" i="5"/>
  <c r="S190" i="5"/>
  <c r="I189" i="5"/>
  <c r="S189" i="5"/>
  <c r="I188" i="5"/>
  <c r="S188" i="5"/>
  <c r="I187" i="5"/>
  <c r="S187" i="5"/>
  <c r="I186" i="5"/>
  <c r="S186" i="5"/>
  <c r="I185" i="5"/>
  <c r="S185" i="5"/>
  <c r="I184" i="5"/>
  <c r="S184" i="5"/>
  <c r="I183" i="5"/>
  <c r="S183" i="5"/>
  <c r="I182" i="5"/>
  <c r="S182" i="5"/>
  <c r="I181" i="5"/>
  <c r="S181" i="5"/>
  <c r="I180" i="5"/>
  <c r="S180" i="5"/>
  <c r="I179" i="5"/>
  <c r="S179" i="5"/>
  <c r="I178" i="5"/>
  <c r="S178" i="5"/>
  <c r="I177" i="5"/>
  <c r="S177" i="5"/>
  <c r="I176" i="5"/>
  <c r="S176" i="5"/>
  <c r="I175" i="5"/>
  <c r="S175" i="5"/>
  <c r="I174" i="5"/>
  <c r="S174" i="5"/>
  <c r="I173" i="5"/>
  <c r="S173" i="5"/>
  <c r="I172" i="5"/>
  <c r="S172" i="5"/>
  <c r="I171" i="5"/>
  <c r="S171" i="5"/>
  <c r="I170" i="5"/>
  <c r="S170" i="5"/>
  <c r="I169" i="5"/>
  <c r="S169" i="5"/>
  <c r="I168" i="5"/>
  <c r="S168" i="5"/>
  <c r="I167" i="5"/>
  <c r="S167" i="5"/>
  <c r="I166" i="5"/>
  <c r="S166" i="5"/>
  <c r="I165" i="5"/>
  <c r="S165" i="5"/>
  <c r="I164" i="5"/>
  <c r="S164" i="5"/>
  <c r="I163" i="5"/>
  <c r="S163" i="5"/>
  <c r="I162" i="5"/>
  <c r="S162" i="5"/>
  <c r="I161" i="5"/>
  <c r="S161" i="5"/>
  <c r="I160" i="5"/>
  <c r="S160" i="5"/>
  <c r="I159" i="5"/>
  <c r="S159" i="5"/>
  <c r="I158" i="5"/>
  <c r="S158" i="5"/>
  <c r="I157" i="5"/>
  <c r="S157" i="5"/>
  <c r="I156" i="5"/>
  <c r="S156" i="5"/>
  <c r="I155" i="5"/>
  <c r="S155" i="5"/>
  <c r="I154" i="5"/>
  <c r="S154" i="5"/>
  <c r="I153" i="5"/>
  <c r="S153" i="5"/>
  <c r="I152" i="5"/>
  <c r="S152" i="5"/>
  <c r="I151" i="5"/>
  <c r="S151" i="5"/>
  <c r="I150" i="5"/>
  <c r="S150" i="5"/>
  <c r="I149" i="5"/>
  <c r="S149" i="5"/>
  <c r="I148" i="5"/>
  <c r="S148" i="5"/>
  <c r="I147" i="5"/>
  <c r="S147" i="5"/>
  <c r="I146" i="5"/>
  <c r="S146" i="5"/>
  <c r="I145" i="5"/>
  <c r="S145" i="5"/>
  <c r="I144" i="5"/>
  <c r="S144" i="5"/>
  <c r="I143" i="5"/>
  <c r="S143" i="5"/>
  <c r="I142" i="5"/>
  <c r="S142" i="5"/>
  <c r="I141" i="5"/>
  <c r="S141" i="5"/>
  <c r="I140" i="5"/>
  <c r="S140" i="5"/>
  <c r="I139" i="5"/>
  <c r="S139" i="5"/>
  <c r="I138" i="5"/>
  <c r="S138" i="5"/>
  <c r="I137" i="5"/>
  <c r="S137" i="5"/>
  <c r="I136" i="5"/>
  <c r="S136" i="5"/>
  <c r="I135" i="5"/>
  <c r="S135" i="5"/>
  <c r="I134" i="5"/>
  <c r="S134" i="5"/>
  <c r="I133" i="5"/>
  <c r="S133" i="5"/>
  <c r="I132" i="5"/>
  <c r="S132" i="5"/>
  <c r="I131" i="5"/>
  <c r="S131" i="5"/>
  <c r="I130" i="5"/>
  <c r="S130" i="5"/>
  <c r="I129" i="5"/>
  <c r="S129" i="5"/>
  <c r="I128" i="5"/>
  <c r="S128" i="5"/>
  <c r="I127" i="5"/>
  <c r="S127" i="5"/>
  <c r="I126" i="5"/>
  <c r="S126" i="5"/>
  <c r="I125" i="5"/>
  <c r="S125" i="5"/>
  <c r="I124" i="5"/>
  <c r="S124" i="5"/>
  <c r="I123" i="5"/>
  <c r="S123" i="5"/>
  <c r="I122" i="5"/>
  <c r="S122" i="5"/>
  <c r="I121" i="5"/>
  <c r="S121" i="5"/>
  <c r="I120" i="5"/>
  <c r="S120" i="5"/>
  <c r="I119" i="5"/>
  <c r="S119" i="5"/>
  <c r="I118" i="5"/>
  <c r="S118" i="5"/>
  <c r="I117" i="5"/>
  <c r="S117" i="5"/>
  <c r="I116" i="5"/>
  <c r="S116" i="5"/>
  <c r="I115" i="5"/>
  <c r="S115" i="5"/>
  <c r="I114" i="5"/>
  <c r="S114" i="5"/>
  <c r="I113" i="5"/>
  <c r="S113" i="5"/>
  <c r="I112" i="5"/>
  <c r="S112" i="5"/>
  <c r="I111" i="5"/>
  <c r="S111" i="5"/>
  <c r="I110" i="5"/>
  <c r="S110" i="5"/>
  <c r="I109" i="5"/>
  <c r="S109" i="5"/>
  <c r="I108" i="5"/>
  <c r="S108" i="5"/>
  <c r="I107" i="5"/>
  <c r="S107" i="5"/>
  <c r="I106" i="5"/>
  <c r="S106" i="5"/>
  <c r="I105" i="5"/>
  <c r="S105" i="5"/>
  <c r="I104" i="5"/>
  <c r="S104" i="5"/>
  <c r="I103" i="5"/>
  <c r="S103" i="5"/>
  <c r="I102" i="5"/>
  <c r="S102" i="5"/>
  <c r="I101" i="5"/>
  <c r="S101" i="5"/>
  <c r="I100" i="5"/>
  <c r="S100" i="5"/>
  <c r="I99" i="5"/>
  <c r="S99" i="5"/>
  <c r="I98" i="5"/>
  <c r="S98" i="5"/>
  <c r="I97" i="5"/>
  <c r="S97" i="5"/>
  <c r="I96" i="5"/>
  <c r="S96" i="5"/>
  <c r="I95" i="5"/>
  <c r="S95" i="5"/>
  <c r="I94" i="5"/>
  <c r="S94" i="5"/>
  <c r="I93" i="5"/>
  <c r="S93" i="5"/>
  <c r="I92" i="5"/>
  <c r="S92" i="5"/>
  <c r="I91" i="5"/>
  <c r="S91" i="5"/>
  <c r="I90" i="5"/>
  <c r="S90" i="5"/>
  <c r="I89" i="5"/>
  <c r="S89" i="5"/>
  <c r="I88" i="5"/>
  <c r="S88" i="5"/>
  <c r="I87" i="5"/>
  <c r="S87" i="5"/>
  <c r="I86" i="5"/>
  <c r="S86" i="5"/>
  <c r="I85" i="5"/>
  <c r="S85" i="5"/>
  <c r="I84" i="5"/>
  <c r="S84" i="5"/>
  <c r="I83" i="5"/>
  <c r="S83" i="5"/>
  <c r="I82" i="5"/>
  <c r="S82" i="5"/>
  <c r="I81" i="5"/>
  <c r="S81" i="5"/>
  <c r="I80" i="5"/>
  <c r="S80" i="5"/>
  <c r="I79" i="5"/>
  <c r="S79" i="5"/>
  <c r="I78" i="5"/>
  <c r="S78" i="5"/>
  <c r="I77" i="5"/>
  <c r="S77" i="5"/>
  <c r="I76" i="5"/>
  <c r="S76" i="5"/>
  <c r="I75" i="5"/>
  <c r="S75" i="5"/>
  <c r="I74" i="5"/>
  <c r="S74" i="5"/>
  <c r="I73" i="5"/>
  <c r="S73" i="5"/>
  <c r="I72" i="5"/>
  <c r="S72" i="5"/>
  <c r="I71" i="5"/>
  <c r="S71" i="5"/>
  <c r="I70" i="5"/>
  <c r="S70" i="5"/>
  <c r="I69" i="5"/>
  <c r="S69" i="5"/>
  <c r="I68" i="5"/>
  <c r="S68" i="5"/>
  <c r="I67" i="5"/>
  <c r="S67" i="5"/>
  <c r="I66" i="5"/>
  <c r="S66" i="5"/>
  <c r="I65" i="5"/>
  <c r="S65" i="5"/>
  <c r="I64" i="5"/>
  <c r="S64" i="5"/>
  <c r="I63" i="5"/>
  <c r="S63" i="5"/>
  <c r="I62" i="5"/>
  <c r="S62" i="5"/>
  <c r="I61" i="5"/>
  <c r="S61" i="5"/>
  <c r="I60" i="5"/>
  <c r="S60" i="5"/>
  <c r="I59" i="5"/>
  <c r="S59" i="5"/>
  <c r="I58" i="5"/>
  <c r="S58" i="5"/>
  <c r="I57" i="5"/>
  <c r="S57" i="5"/>
  <c r="I56" i="5"/>
  <c r="S56" i="5"/>
  <c r="I55" i="5"/>
  <c r="S55" i="5"/>
  <c r="I54" i="5"/>
  <c r="S54" i="5"/>
  <c r="I53" i="5"/>
  <c r="S53" i="5"/>
  <c r="I52" i="5"/>
  <c r="S52" i="5"/>
  <c r="I51" i="5"/>
  <c r="S51" i="5"/>
  <c r="I50" i="5"/>
  <c r="S50" i="5"/>
  <c r="I49" i="5"/>
  <c r="S49" i="5"/>
  <c r="I48" i="5"/>
  <c r="S48" i="5"/>
  <c r="I47" i="5"/>
  <c r="S47" i="5"/>
  <c r="I46" i="5"/>
  <c r="S46" i="5"/>
  <c r="I45" i="5"/>
  <c r="S45" i="5"/>
  <c r="I44" i="5"/>
  <c r="S44" i="5"/>
  <c r="I43" i="5"/>
  <c r="S43" i="5"/>
  <c r="I42" i="5"/>
  <c r="S42" i="5"/>
  <c r="I41" i="5"/>
  <c r="S41" i="5"/>
  <c r="I40" i="5"/>
  <c r="S40" i="5"/>
  <c r="I39" i="5"/>
  <c r="S39" i="5"/>
  <c r="I38" i="5"/>
  <c r="S38" i="5"/>
  <c r="I37" i="5"/>
  <c r="S37" i="5"/>
  <c r="I36" i="5"/>
  <c r="S36" i="5"/>
  <c r="I35" i="5"/>
  <c r="S35" i="5"/>
  <c r="I34" i="5"/>
  <c r="S34" i="5"/>
  <c r="I33" i="5"/>
  <c r="S33" i="5"/>
  <c r="I32" i="5"/>
  <c r="S32" i="5"/>
  <c r="I31" i="5"/>
  <c r="S31" i="5"/>
  <c r="I30" i="5"/>
  <c r="S30" i="5"/>
  <c r="I29" i="5"/>
  <c r="S29" i="5"/>
  <c r="I28" i="5"/>
  <c r="S28" i="5"/>
  <c r="I27" i="5"/>
  <c r="S27" i="5"/>
  <c r="I26" i="5"/>
  <c r="S26" i="5"/>
  <c r="I25" i="5"/>
  <c r="S25" i="5"/>
  <c r="I24" i="5"/>
  <c r="S24" i="5"/>
  <c r="I23" i="5"/>
  <c r="S23" i="5"/>
  <c r="I22" i="5"/>
  <c r="S22" i="5"/>
  <c r="I21" i="5"/>
  <c r="S21" i="5"/>
  <c r="I20" i="5"/>
  <c r="S20" i="5"/>
  <c r="I19" i="5"/>
  <c r="S19" i="5"/>
  <c r="I18" i="5"/>
  <c r="S18" i="5"/>
  <c r="I17" i="5"/>
  <c r="S17" i="5"/>
  <c r="I16" i="5"/>
  <c r="S16" i="5"/>
  <c r="I15" i="5"/>
  <c r="S15" i="5"/>
  <c r="I14" i="5"/>
  <c r="S14" i="5"/>
  <c r="I13" i="5"/>
  <c r="S13" i="5"/>
  <c r="I12" i="5"/>
  <c r="S12" i="5"/>
  <c r="I11" i="5"/>
  <c r="S11" i="5"/>
  <c r="I10" i="5"/>
  <c r="S10" i="5"/>
  <c r="I9" i="5"/>
  <c r="S9" i="5"/>
  <c r="I8" i="5"/>
  <c r="S8" i="5"/>
  <c r="I7" i="5"/>
  <c r="S7" i="5"/>
  <c r="I3" i="5"/>
  <c r="S3" i="5"/>
  <c r="L4" i="6"/>
  <c r="E42" i="15"/>
  <c r="J2" i="5"/>
  <c r="J3" i="5"/>
  <c r="J4" i="5"/>
  <c r="J5" i="5"/>
  <c r="J5001" i="5"/>
  <c r="J5000" i="5"/>
  <c r="J4999" i="5"/>
  <c r="J4998" i="5"/>
  <c r="J4997" i="5"/>
  <c r="J4996" i="5"/>
  <c r="J4995" i="5"/>
  <c r="J4994" i="5"/>
  <c r="J4993" i="5"/>
  <c r="J4992" i="5"/>
  <c r="J4991" i="5"/>
  <c r="J4990" i="5"/>
  <c r="J4989" i="5"/>
  <c r="J4988" i="5"/>
  <c r="J4987" i="5"/>
  <c r="J4986" i="5"/>
  <c r="J4985" i="5"/>
  <c r="J4984" i="5"/>
  <c r="J4983" i="5"/>
  <c r="J4982" i="5"/>
  <c r="J4981" i="5"/>
  <c r="J4980" i="5"/>
  <c r="J4979" i="5"/>
  <c r="J4978" i="5"/>
  <c r="J4977" i="5"/>
  <c r="J4976" i="5"/>
  <c r="J4975" i="5"/>
  <c r="J4974" i="5"/>
  <c r="J4973" i="5"/>
  <c r="J4972" i="5"/>
  <c r="J4971" i="5"/>
  <c r="J4970" i="5"/>
  <c r="J4969" i="5"/>
  <c r="J4968" i="5"/>
  <c r="J4967" i="5"/>
  <c r="J4966" i="5"/>
  <c r="J4965" i="5"/>
  <c r="J4964" i="5"/>
  <c r="J4963" i="5"/>
  <c r="J4962" i="5"/>
  <c r="J4961" i="5"/>
  <c r="J4960" i="5"/>
  <c r="J4959" i="5"/>
  <c r="J4958" i="5"/>
  <c r="J4957" i="5"/>
  <c r="J4956" i="5"/>
  <c r="J4955" i="5"/>
  <c r="J4954" i="5"/>
  <c r="J4953" i="5"/>
  <c r="J4952" i="5"/>
  <c r="J4951" i="5"/>
  <c r="J4950" i="5"/>
  <c r="J4949" i="5"/>
  <c r="J4948" i="5"/>
  <c r="J4947" i="5"/>
  <c r="J4946" i="5"/>
  <c r="J4945" i="5"/>
  <c r="J4944" i="5"/>
  <c r="J4943" i="5"/>
  <c r="J4942" i="5"/>
  <c r="J4941" i="5"/>
  <c r="J4940" i="5"/>
  <c r="J4939" i="5"/>
  <c r="J4938" i="5"/>
  <c r="J4937" i="5"/>
  <c r="J4936" i="5"/>
  <c r="J4935" i="5"/>
  <c r="J4934" i="5"/>
  <c r="J4933" i="5"/>
  <c r="J4932" i="5"/>
  <c r="J4931" i="5"/>
  <c r="J4930" i="5"/>
  <c r="J4929" i="5"/>
  <c r="J4928" i="5"/>
  <c r="J4927" i="5"/>
  <c r="J4926" i="5"/>
  <c r="J4925" i="5"/>
  <c r="J4924" i="5"/>
  <c r="J4923" i="5"/>
  <c r="J4922" i="5"/>
  <c r="J4921" i="5"/>
  <c r="J4920" i="5"/>
  <c r="J4919" i="5"/>
  <c r="J4918" i="5"/>
  <c r="J4917" i="5"/>
  <c r="J4916" i="5"/>
  <c r="J4915" i="5"/>
  <c r="J4914" i="5"/>
  <c r="J4913" i="5"/>
  <c r="J4912" i="5"/>
  <c r="J4911" i="5"/>
  <c r="J4910" i="5"/>
  <c r="J4909" i="5"/>
  <c r="J4908" i="5"/>
  <c r="J4907" i="5"/>
  <c r="J4906" i="5"/>
  <c r="J4905" i="5"/>
  <c r="J4904" i="5"/>
  <c r="J4903" i="5"/>
  <c r="J4902" i="5"/>
  <c r="J4901" i="5"/>
  <c r="J4900" i="5"/>
  <c r="J4899" i="5"/>
  <c r="J4898" i="5"/>
  <c r="J4897" i="5"/>
  <c r="J4896" i="5"/>
  <c r="J4895" i="5"/>
  <c r="J4894" i="5"/>
  <c r="J4893" i="5"/>
  <c r="J4892" i="5"/>
  <c r="J4891" i="5"/>
  <c r="J4890" i="5"/>
  <c r="J4889" i="5"/>
  <c r="J4888" i="5"/>
  <c r="J4887" i="5"/>
  <c r="J4886" i="5"/>
  <c r="J4885" i="5"/>
  <c r="J4884" i="5"/>
  <c r="J4883" i="5"/>
  <c r="J4882" i="5"/>
  <c r="J4881" i="5"/>
  <c r="J4880" i="5"/>
  <c r="J4879" i="5"/>
  <c r="J4878" i="5"/>
  <c r="J4877" i="5"/>
  <c r="J4876" i="5"/>
  <c r="J4875" i="5"/>
  <c r="J4874" i="5"/>
  <c r="J4873" i="5"/>
  <c r="J4872" i="5"/>
  <c r="J4871" i="5"/>
  <c r="J4870" i="5"/>
  <c r="J4869" i="5"/>
  <c r="J4868" i="5"/>
  <c r="J4867" i="5"/>
  <c r="J4866" i="5"/>
  <c r="J4865" i="5"/>
  <c r="J4864" i="5"/>
  <c r="J4863" i="5"/>
  <c r="J4862" i="5"/>
  <c r="J4861" i="5"/>
  <c r="J4860" i="5"/>
  <c r="J4859" i="5"/>
  <c r="J4858" i="5"/>
  <c r="J4857" i="5"/>
  <c r="J4856" i="5"/>
  <c r="J4855" i="5"/>
  <c r="J4854" i="5"/>
  <c r="J4853" i="5"/>
  <c r="J4852" i="5"/>
  <c r="J4851" i="5"/>
  <c r="J4850" i="5"/>
  <c r="J4849" i="5"/>
  <c r="J4848" i="5"/>
  <c r="J4847" i="5"/>
  <c r="J4846" i="5"/>
  <c r="J4845" i="5"/>
  <c r="J4844" i="5"/>
  <c r="J4843" i="5"/>
  <c r="J4842" i="5"/>
  <c r="J4841" i="5"/>
  <c r="J4840" i="5"/>
  <c r="J4839" i="5"/>
  <c r="J4838" i="5"/>
  <c r="J4837" i="5"/>
  <c r="J4836" i="5"/>
  <c r="J4835" i="5"/>
  <c r="J4834" i="5"/>
  <c r="J4833" i="5"/>
  <c r="J4832" i="5"/>
  <c r="J4831" i="5"/>
  <c r="J4830" i="5"/>
  <c r="J4829" i="5"/>
  <c r="J4828" i="5"/>
  <c r="J4827" i="5"/>
  <c r="J4826" i="5"/>
  <c r="J4825" i="5"/>
  <c r="J4824" i="5"/>
  <c r="J4823" i="5"/>
  <c r="J4822" i="5"/>
  <c r="J4821" i="5"/>
  <c r="J4820" i="5"/>
  <c r="J4819" i="5"/>
  <c r="J4818" i="5"/>
  <c r="J4817" i="5"/>
  <c r="J4816" i="5"/>
  <c r="J4815" i="5"/>
  <c r="J4814" i="5"/>
  <c r="J4813" i="5"/>
  <c r="J4812" i="5"/>
  <c r="J4811" i="5"/>
  <c r="J4810" i="5"/>
  <c r="J4809" i="5"/>
  <c r="J4808" i="5"/>
  <c r="J4807" i="5"/>
  <c r="J4806" i="5"/>
  <c r="J4805" i="5"/>
  <c r="J4804" i="5"/>
  <c r="J4803" i="5"/>
  <c r="J4802" i="5"/>
  <c r="J4801" i="5"/>
  <c r="J4800" i="5"/>
  <c r="J4799" i="5"/>
  <c r="J4798" i="5"/>
  <c r="J4797" i="5"/>
  <c r="J4796" i="5"/>
  <c r="J4795" i="5"/>
  <c r="J4794" i="5"/>
  <c r="J4793" i="5"/>
  <c r="J4792" i="5"/>
  <c r="J4791" i="5"/>
  <c r="J4790" i="5"/>
  <c r="J4789" i="5"/>
  <c r="J4788" i="5"/>
  <c r="J4787" i="5"/>
  <c r="J4786" i="5"/>
  <c r="J4785" i="5"/>
  <c r="J4784" i="5"/>
  <c r="J4783" i="5"/>
  <c r="J4782" i="5"/>
  <c r="J4781" i="5"/>
  <c r="J4780" i="5"/>
  <c r="J4779" i="5"/>
  <c r="J4778" i="5"/>
  <c r="J4777" i="5"/>
  <c r="J4776" i="5"/>
  <c r="J4775" i="5"/>
  <c r="J4774" i="5"/>
  <c r="J4773" i="5"/>
  <c r="J4772" i="5"/>
  <c r="J4771" i="5"/>
  <c r="J4770" i="5"/>
  <c r="J4769" i="5"/>
  <c r="J4768" i="5"/>
  <c r="J4767" i="5"/>
  <c r="J4766" i="5"/>
  <c r="J4765" i="5"/>
  <c r="J4764" i="5"/>
  <c r="J4763" i="5"/>
  <c r="J4762" i="5"/>
  <c r="J4761" i="5"/>
  <c r="J4760" i="5"/>
  <c r="J4759" i="5"/>
  <c r="J4758" i="5"/>
  <c r="J4757" i="5"/>
  <c r="J4756" i="5"/>
  <c r="J4755" i="5"/>
  <c r="J4754" i="5"/>
  <c r="J4753" i="5"/>
  <c r="J4752" i="5"/>
  <c r="J4751" i="5"/>
  <c r="J4750" i="5"/>
  <c r="J4749" i="5"/>
  <c r="J4748" i="5"/>
  <c r="J4747" i="5"/>
  <c r="J4746" i="5"/>
  <c r="J4745" i="5"/>
  <c r="J4744" i="5"/>
  <c r="J4743" i="5"/>
  <c r="J4742" i="5"/>
  <c r="J4741" i="5"/>
  <c r="J4740" i="5"/>
  <c r="J4739" i="5"/>
  <c r="J4738" i="5"/>
  <c r="J4737" i="5"/>
  <c r="J4736" i="5"/>
  <c r="J4735" i="5"/>
  <c r="J4734" i="5"/>
  <c r="J4733" i="5"/>
  <c r="J4732" i="5"/>
  <c r="J4731" i="5"/>
  <c r="J4730" i="5"/>
  <c r="J4729" i="5"/>
  <c r="J4728" i="5"/>
  <c r="J4727" i="5"/>
  <c r="J4726" i="5"/>
  <c r="J4725" i="5"/>
  <c r="J4724" i="5"/>
  <c r="J4723" i="5"/>
  <c r="J4722" i="5"/>
  <c r="J4721" i="5"/>
  <c r="J4720" i="5"/>
  <c r="J4719" i="5"/>
  <c r="J4718" i="5"/>
  <c r="J4717" i="5"/>
  <c r="J4716" i="5"/>
  <c r="J4715" i="5"/>
  <c r="J4714" i="5"/>
  <c r="J4713" i="5"/>
  <c r="J4712" i="5"/>
  <c r="J4711" i="5"/>
  <c r="J4710" i="5"/>
  <c r="J4709" i="5"/>
  <c r="J4708" i="5"/>
  <c r="J4707" i="5"/>
  <c r="J4706" i="5"/>
  <c r="J4705" i="5"/>
  <c r="J4704" i="5"/>
  <c r="J4703" i="5"/>
  <c r="J4702" i="5"/>
  <c r="J4701" i="5"/>
  <c r="J4700" i="5"/>
  <c r="J4699" i="5"/>
  <c r="J4698" i="5"/>
  <c r="J4697" i="5"/>
  <c r="J4696" i="5"/>
  <c r="J4695" i="5"/>
  <c r="J4694" i="5"/>
  <c r="J4693" i="5"/>
  <c r="J4692" i="5"/>
  <c r="J4691" i="5"/>
  <c r="J4690" i="5"/>
  <c r="J4689" i="5"/>
  <c r="J4688" i="5"/>
  <c r="J4687" i="5"/>
  <c r="J4686" i="5"/>
  <c r="J4685" i="5"/>
  <c r="J4684" i="5"/>
  <c r="J4683" i="5"/>
  <c r="J4682" i="5"/>
  <c r="J4681" i="5"/>
  <c r="J4680" i="5"/>
  <c r="J4679" i="5"/>
  <c r="J4678" i="5"/>
  <c r="J4677" i="5"/>
  <c r="J4676" i="5"/>
  <c r="J4675" i="5"/>
  <c r="J4674" i="5"/>
  <c r="J4673" i="5"/>
  <c r="J4672" i="5"/>
  <c r="J4671" i="5"/>
  <c r="J4670" i="5"/>
  <c r="J4669" i="5"/>
  <c r="J4668" i="5"/>
  <c r="J4667" i="5"/>
  <c r="J4666" i="5"/>
  <c r="J4665" i="5"/>
  <c r="J4664" i="5"/>
  <c r="J4663" i="5"/>
  <c r="J4662" i="5"/>
  <c r="J4661" i="5"/>
  <c r="J4660" i="5"/>
  <c r="J4659" i="5"/>
  <c r="J4658" i="5"/>
  <c r="J4657" i="5"/>
  <c r="J4656" i="5"/>
  <c r="J4655" i="5"/>
  <c r="J4654" i="5"/>
  <c r="J4653" i="5"/>
  <c r="J4652" i="5"/>
  <c r="J4651" i="5"/>
  <c r="J4650" i="5"/>
  <c r="J4649" i="5"/>
  <c r="J4648" i="5"/>
  <c r="J4647" i="5"/>
  <c r="J4646" i="5"/>
  <c r="J4645" i="5"/>
  <c r="J4644" i="5"/>
  <c r="J4643" i="5"/>
  <c r="J4642" i="5"/>
  <c r="J4641" i="5"/>
  <c r="J4640" i="5"/>
  <c r="J4639" i="5"/>
  <c r="J4638" i="5"/>
  <c r="J4637" i="5"/>
  <c r="J4636" i="5"/>
  <c r="J4635" i="5"/>
  <c r="J4634" i="5"/>
  <c r="J4633" i="5"/>
  <c r="J4632" i="5"/>
  <c r="J4631" i="5"/>
  <c r="J4630" i="5"/>
  <c r="J4629" i="5"/>
  <c r="J4628" i="5"/>
  <c r="J4627" i="5"/>
  <c r="J4626" i="5"/>
  <c r="J4625" i="5"/>
  <c r="J4624" i="5"/>
  <c r="J4623" i="5"/>
  <c r="J4622" i="5"/>
  <c r="J4621" i="5"/>
  <c r="J4620" i="5"/>
  <c r="J4619" i="5"/>
  <c r="J4618" i="5"/>
  <c r="J4617" i="5"/>
  <c r="J4616" i="5"/>
  <c r="J4615" i="5"/>
  <c r="J4614" i="5"/>
  <c r="J4613" i="5"/>
  <c r="J4612" i="5"/>
  <c r="J4611" i="5"/>
  <c r="J4610" i="5"/>
  <c r="J4609" i="5"/>
  <c r="J4608" i="5"/>
  <c r="J4607" i="5"/>
  <c r="J4606" i="5"/>
  <c r="J4605" i="5"/>
  <c r="J4604" i="5"/>
  <c r="J4603" i="5"/>
  <c r="J4602" i="5"/>
  <c r="J4601" i="5"/>
  <c r="J4600" i="5"/>
  <c r="J4599" i="5"/>
  <c r="J4598" i="5"/>
  <c r="J4597" i="5"/>
  <c r="J4596" i="5"/>
  <c r="J4595" i="5"/>
  <c r="J4594" i="5"/>
  <c r="J4593" i="5"/>
  <c r="J4592" i="5"/>
  <c r="J4591" i="5"/>
  <c r="J4590" i="5"/>
  <c r="J4589" i="5"/>
  <c r="J4588" i="5"/>
  <c r="J4587" i="5"/>
  <c r="J4586" i="5"/>
  <c r="J4585" i="5"/>
  <c r="J4584" i="5"/>
  <c r="J4583" i="5"/>
  <c r="J4582" i="5"/>
  <c r="J4581" i="5"/>
  <c r="J4580" i="5"/>
  <c r="J4579" i="5"/>
  <c r="J4578" i="5"/>
  <c r="J4577" i="5"/>
  <c r="J4576" i="5"/>
  <c r="J4575" i="5"/>
  <c r="J4574" i="5"/>
  <c r="J4573" i="5"/>
  <c r="J4572" i="5"/>
  <c r="J4571" i="5"/>
  <c r="J4570" i="5"/>
  <c r="J4569" i="5"/>
  <c r="J4568" i="5"/>
  <c r="J4567" i="5"/>
  <c r="J4566" i="5"/>
  <c r="J4565" i="5"/>
  <c r="J4564" i="5"/>
  <c r="J4563" i="5"/>
  <c r="J4562" i="5"/>
  <c r="J4561" i="5"/>
  <c r="J4560" i="5"/>
  <c r="J4559" i="5"/>
  <c r="J4558" i="5"/>
  <c r="J4557" i="5"/>
  <c r="J4556" i="5"/>
  <c r="J4555" i="5"/>
  <c r="J4554" i="5"/>
  <c r="J4553" i="5"/>
  <c r="J4552" i="5"/>
  <c r="J4551" i="5"/>
  <c r="J4550" i="5"/>
  <c r="J4549" i="5"/>
  <c r="J4548" i="5"/>
  <c r="J4547" i="5"/>
  <c r="J4546" i="5"/>
  <c r="J4545" i="5"/>
  <c r="J4544" i="5"/>
  <c r="J4543" i="5"/>
  <c r="J4542" i="5"/>
  <c r="J4541" i="5"/>
  <c r="J4540" i="5"/>
  <c r="J4539" i="5"/>
  <c r="J4538" i="5"/>
  <c r="J4537" i="5"/>
  <c r="J4536" i="5"/>
  <c r="J4535" i="5"/>
  <c r="J4534" i="5"/>
  <c r="J4533" i="5"/>
  <c r="J4532" i="5"/>
  <c r="J4531" i="5"/>
  <c r="J4530" i="5"/>
  <c r="J4529" i="5"/>
  <c r="J4528" i="5"/>
  <c r="J4527" i="5"/>
  <c r="J4526" i="5"/>
  <c r="J4525" i="5"/>
  <c r="J4524" i="5"/>
  <c r="J4523" i="5"/>
  <c r="J4522" i="5"/>
  <c r="J4521" i="5"/>
  <c r="J4520" i="5"/>
  <c r="J4519" i="5"/>
  <c r="J4518" i="5"/>
  <c r="J4517" i="5"/>
  <c r="J4516" i="5"/>
  <c r="J4515" i="5"/>
  <c r="J4514" i="5"/>
  <c r="J4513" i="5"/>
  <c r="J4512" i="5"/>
  <c r="J4511" i="5"/>
  <c r="J4510" i="5"/>
  <c r="J4509" i="5"/>
  <c r="J4508" i="5"/>
  <c r="J4507" i="5"/>
  <c r="J4506" i="5"/>
  <c r="J4505" i="5"/>
  <c r="J4504" i="5"/>
  <c r="J4503" i="5"/>
  <c r="J4502" i="5"/>
  <c r="J4501" i="5"/>
  <c r="J4500" i="5"/>
  <c r="J4499" i="5"/>
  <c r="J4498" i="5"/>
  <c r="J4497" i="5"/>
  <c r="J4496" i="5"/>
  <c r="J4495" i="5"/>
  <c r="J4494" i="5"/>
  <c r="J4493" i="5"/>
  <c r="J4492" i="5"/>
  <c r="J4491" i="5"/>
  <c r="J4490" i="5"/>
  <c r="J4489" i="5"/>
  <c r="J4488" i="5"/>
  <c r="J4487" i="5"/>
  <c r="J4486" i="5"/>
  <c r="J4485" i="5"/>
  <c r="J4484" i="5"/>
  <c r="J4483" i="5"/>
  <c r="J4482" i="5"/>
  <c r="J4481" i="5"/>
  <c r="J4480" i="5"/>
  <c r="J4479" i="5"/>
  <c r="J4478" i="5"/>
  <c r="J4477" i="5"/>
  <c r="J4476" i="5"/>
  <c r="J4475" i="5"/>
  <c r="J4474" i="5"/>
  <c r="J4473" i="5"/>
  <c r="J4472" i="5"/>
  <c r="J4471" i="5"/>
  <c r="J4470" i="5"/>
  <c r="J4469" i="5"/>
  <c r="J4468" i="5"/>
  <c r="J4467" i="5"/>
  <c r="J4466" i="5"/>
  <c r="J4465" i="5"/>
  <c r="J4464" i="5"/>
  <c r="J4463" i="5"/>
  <c r="J4462" i="5"/>
  <c r="J4461" i="5"/>
  <c r="J4460" i="5"/>
  <c r="J4459" i="5"/>
  <c r="J4458" i="5"/>
  <c r="J4457" i="5"/>
  <c r="J4456" i="5"/>
  <c r="J4455" i="5"/>
  <c r="J4454" i="5"/>
  <c r="J4453" i="5"/>
  <c r="J4452" i="5"/>
  <c r="J4451" i="5"/>
  <c r="J4450" i="5"/>
  <c r="J4449" i="5"/>
  <c r="J4448" i="5"/>
  <c r="J4447" i="5"/>
  <c r="J4446" i="5"/>
  <c r="J4445" i="5"/>
  <c r="J4444" i="5"/>
  <c r="J4443" i="5"/>
  <c r="J4442" i="5"/>
  <c r="J4441" i="5"/>
  <c r="J4440" i="5"/>
  <c r="J4439" i="5"/>
  <c r="J4438" i="5"/>
  <c r="J4437" i="5"/>
  <c r="J4436" i="5"/>
  <c r="J4435" i="5"/>
  <c r="J4434" i="5"/>
  <c r="J4433" i="5"/>
  <c r="J4432" i="5"/>
  <c r="J4431" i="5"/>
  <c r="J4430" i="5"/>
  <c r="J4429" i="5"/>
  <c r="J4428" i="5"/>
  <c r="J4427" i="5"/>
  <c r="J4426" i="5"/>
  <c r="J4425" i="5"/>
  <c r="J4424" i="5"/>
  <c r="J4423" i="5"/>
  <c r="J4422" i="5"/>
  <c r="J4421" i="5"/>
  <c r="J4420" i="5"/>
  <c r="J4419" i="5"/>
  <c r="J4418" i="5"/>
  <c r="J4417" i="5"/>
  <c r="J4416" i="5"/>
  <c r="J4415" i="5"/>
  <c r="J4414" i="5"/>
  <c r="J4413" i="5"/>
  <c r="J4412" i="5"/>
  <c r="J4411" i="5"/>
  <c r="J4410" i="5"/>
  <c r="J4409" i="5"/>
  <c r="J4408" i="5"/>
  <c r="J4407" i="5"/>
  <c r="J4406" i="5"/>
  <c r="J4405" i="5"/>
  <c r="J4404" i="5"/>
  <c r="J4403" i="5"/>
  <c r="J4402" i="5"/>
  <c r="J4401" i="5"/>
  <c r="J4400" i="5"/>
  <c r="J4399" i="5"/>
  <c r="J4398" i="5"/>
  <c r="J4397" i="5"/>
  <c r="J4396" i="5"/>
  <c r="J4395" i="5"/>
  <c r="J4394" i="5"/>
  <c r="J4393" i="5"/>
  <c r="J4392" i="5"/>
  <c r="J4391" i="5"/>
  <c r="J4390" i="5"/>
  <c r="J4389" i="5"/>
  <c r="J4388" i="5"/>
  <c r="J4387" i="5"/>
  <c r="J4386" i="5"/>
  <c r="J4385" i="5"/>
  <c r="J4384" i="5"/>
  <c r="J4383" i="5"/>
  <c r="J4382" i="5"/>
  <c r="J4381" i="5"/>
  <c r="J4380" i="5"/>
  <c r="J4379" i="5"/>
  <c r="J4378" i="5"/>
  <c r="J4377" i="5"/>
  <c r="J4376" i="5"/>
  <c r="J4375" i="5"/>
  <c r="J4374" i="5"/>
  <c r="J4373" i="5"/>
  <c r="J4372" i="5"/>
  <c r="J4371" i="5"/>
  <c r="J4370" i="5"/>
  <c r="J4369" i="5"/>
  <c r="J4368" i="5"/>
  <c r="J4367" i="5"/>
  <c r="J4366" i="5"/>
  <c r="J4365" i="5"/>
  <c r="J4364" i="5"/>
  <c r="J4363" i="5"/>
  <c r="J4362" i="5"/>
  <c r="J4361" i="5"/>
  <c r="J4360" i="5"/>
  <c r="J4359" i="5"/>
  <c r="J4358" i="5"/>
  <c r="J4357" i="5"/>
  <c r="J4356" i="5"/>
  <c r="J4355" i="5"/>
  <c r="J4354" i="5"/>
  <c r="J4353" i="5"/>
  <c r="J4352" i="5"/>
  <c r="J4351" i="5"/>
  <c r="J4350" i="5"/>
  <c r="J4349" i="5"/>
  <c r="J4348" i="5"/>
  <c r="J4347" i="5"/>
  <c r="J4346" i="5"/>
  <c r="J4345" i="5"/>
  <c r="J4344" i="5"/>
  <c r="J4343" i="5"/>
  <c r="J4342" i="5"/>
  <c r="J4341" i="5"/>
  <c r="J4340" i="5"/>
  <c r="J4339" i="5"/>
  <c r="J4338" i="5"/>
  <c r="J4337" i="5"/>
  <c r="J4336" i="5"/>
  <c r="J4335" i="5"/>
  <c r="J4334" i="5"/>
  <c r="J4333" i="5"/>
  <c r="J4332" i="5"/>
  <c r="J4331" i="5"/>
  <c r="J4330" i="5"/>
  <c r="J4329" i="5"/>
  <c r="J4328" i="5"/>
  <c r="J4327" i="5"/>
  <c r="J4326" i="5"/>
  <c r="J4325" i="5"/>
  <c r="J4324" i="5"/>
  <c r="J4323" i="5"/>
  <c r="J4322" i="5"/>
  <c r="J4321" i="5"/>
  <c r="J4320" i="5"/>
  <c r="J4319" i="5"/>
  <c r="J4318" i="5"/>
  <c r="J4317" i="5"/>
  <c r="J4316" i="5"/>
  <c r="J4315" i="5"/>
  <c r="J4314" i="5"/>
  <c r="J4313" i="5"/>
  <c r="J4312" i="5"/>
  <c r="J4311" i="5"/>
  <c r="J4310" i="5"/>
  <c r="J4309" i="5"/>
  <c r="J4308" i="5"/>
  <c r="J4307" i="5"/>
  <c r="J4306" i="5"/>
  <c r="J4305" i="5"/>
  <c r="J4304" i="5"/>
  <c r="J4303" i="5"/>
  <c r="J4302" i="5"/>
  <c r="J4301" i="5"/>
  <c r="J4300" i="5"/>
  <c r="J4299" i="5"/>
  <c r="J4298" i="5"/>
  <c r="J4297" i="5"/>
  <c r="J4296" i="5"/>
  <c r="J4295" i="5"/>
  <c r="J4294" i="5"/>
  <c r="J4293" i="5"/>
  <c r="J4292" i="5"/>
  <c r="J4291" i="5"/>
  <c r="J4290" i="5"/>
  <c r="J4289" i="5"/>
  <c r="J4288" i="5"/>
  <c r="J4287" i="5"/>
  <c r="J4286" i="5"/>
  <c r="J4285" i="5"/>
  <c r="J4284" i="5"/>
  <c r="J4283" i="5"/>
  <c r="J4282" i="5"/>
  <c r="J4281" i="5"/>
  <c r="J4280" i="5"/>
  <c r="J4279" i="5"/>
  <c r="J4278" i="5"/>
  <c r="J4277" i="5"/>
  <c r="J4276" i="5"/>
  <c r="J4275" i="5"/>
  <c r="J4274" i="5"/>
  <c r="J4273" i="5"/>
  <c r="J4272" i="5"/>
  <c r="J4271" i="5"/>
  <c r="J4270" i="5"/>
  <c r="J4269" i="5"/>
  <c r="J4268" i="5"/>
  <c r="J4267" i="5"/>
  <c r="J4266" i="5"/>
  <c r="J4265" i="5"/>
  <c r="J4264" i="5"/>
  <c r="J4263" i="5"/>
  <c r="J4262" i="5"/>
  <c r="J4261" i="5"/>
  <c r="J4260" i="5"/>
  <c r="J4259" i="5"/>
  <c r="J4258" i="5"/>
  <c r="J4257" i="5"/>
  <c r="J4256" i="5"/>
  <c r="J4255" i="5"/>
  <c r="J4254" i="5"/>
  <c r="J4253" i="5"/>
  <c r="J4252" i="5"/>
  <c r="J4251" i="5"/>
  <c r="J4250" i="5"/>
  <c r="J4249" i="5"/>
  <c r="J4248" i="5"/>
  <c r="J4247" i="5"/>
  <c r="J4246" i="5"/>
  <c r="J4245" i="5"/>
  <c r="J4244" i="5"/>
  <c r="J4243" i="5"/>
  <c r="J4242" i="5"/>
  <c r="J4241" i="5"/>
  <c r="J4240" i="5"/>
  <c r="J4239" i="5"/>
  <c r="J4238" i="5"/>
  <c r="J4237" i="5"/>
  <c r="J4236" i="5"/>
  <c r="J4235" i="5"/>
  <c r="J4234" i="5"/>
  <c r="J4233" i="5"/>
  <c r="J4232" i="5"/>
  <c r="J4231" i="5"/>
  <c r="J4230" i="5"/>
  <c r="J4229" i="5"/>
  <c r="J4228" i="5"/>
  <c r="J4227" i="5"/>
  <c r="J4226" i="5"/>
  <c r="J4225" i="5"/>
  <c r="J4224" i="5"/>
  <c r="J4223" i="5"/>
  <c r="J4222" i="5"/>
  <c r="J4221" i="5"/>
  <c r="J4220" i="5"/>
  <c r="J4219" i="5"/>
  <c r="J4218" i="5"/>
  <c r="J4217" i="5"/>
  <c r="J4216" i="5"/>
  <c r="J4215" i="5"/>
  <c r="J4214" i="5"/>
  <c r="J4213" i="5"/>
  <c r="J4212" i="5"/>
  <c r="J4211" i="5"/>
  <c r="J4210" i="5"/>
  <c r="J4209" i="5"/>
  <c r="J4208" i="5"/>
  <c r="J4207" i="5"/>
  <c r="J4206" i="5"/>
  <c r="J4205" i="5"/>
  <c r="J4204" i="5"/>
  <c r="J4203" i="5"/>
  <c r="J4202" i="5"/>
  <c r="J4201" i="5"/>
  <c r="J4200" i="5"/>
  <c r="J4199" i="5"/>
  <c r="J4198" i="5"/>
  <c r="J4197" i="5"/>
  <c r="J4196" i="5"/>
  <c r="J4195" i="5"/>
  <c r="J4194" i="5"/>
  <c r="J4193" i="5"/>
  <c r="J4192" i="5"/>
  <c r="J4191" i="5"/>
  <c r="J4190" i="5"/>
  <c r="J4189" i="5"/>
  <c r="J4188" i="5"/>
  <c r="J4187" i="5"/>
  <c r="J4186" i="5"/>
  <c r="J4185" i="5"/>
  <c r="J4184" i="5"/>
  <c r="J4183" i="5"/>
  <c r="J4182" i="5"/>
  <c r="J4181" i="5"/>
  <c r="J4180" i="5"/>
  <c r="J4179" i="5"/>
  <c r="J4178" i="5"/>
  <c r="J4177" i="5"/>
  <c r="J4176" i="5"/>
  <c r="J4175" i="5"/>
  <c r="J4174" i="5"/>
  <c r="J4173" i="5"/>
  <c r="J4172" i="5"/>
  <c r="J4171" i="5"/>
  <c r="J4170" i="5"/>
  <c r="J4169" i="5"/>
  <c r="J4168" i="5"/>
  <c r="J4167" i="5"/>
  <c r="J4166" i="5"/>
  <c r="J4165" i="5"/>
  <c r="J4164" i="5"/>
  <c r="J4163" i="5"/>
  <c r="J4162" i="5"/>
  <c r="J4161" i="5"/>
  <c r="J4160" i="5"/>
  <c r="J4159" i="5"/>
  <c r="J4158" i="5"/>
  <c r="J4157" i="5"/>
  <c r="J4156" i="5"/>
  <c r="J4155" i="5"/>
  <c r="J4154" i="5"/>
  <c r="J4153" i="5"/>
  <c r="J4152" i="5"/>
  <c r="J4151" i="5"/>
  <c r="J4150" i="5"/>
  <c r="J4149" i="5"/>
  <c r="J4148" i="5"/>
  <c r="J4147" i="5"/>
  <c r="J4146" i="5"/>
  <c r="J4145" i="5"/>
  <c r="J4144" i="5"/>
  <c r="J4143" i="5"/>
  <c r="J4142" i="5"/>
  <c r="J4141" i="5"/>
  <c r="J4140" i="5"/>
  <c r="J4139" i="5"/>
  <c r="J4138" i="5"/>
  <c r="J4137" i="5"/>
  <c r="J4136" i="5"/>
  <c r="J4135" i="5"/>
  <c r="J4134" i="5"/>
  <c r="J4133" i="5"/>
  <c r="J4132" i="5"/>
  <c r="J4131" i="5"/>
  <c r="J4130" i="5"/>
  <c r="J4129" i="5"/>
  <c r="J4128" i="5"/>
  <c r="J4127" i="5"/>
  <c r="J4126" i="5"/>
  <c r="J4125" i="5"/>
  <c r="J4124" i="5"/>
  <c r="J4123" i="5"/>
  <c r="J4122" i="5"/>
  <c r="J4121" i="5"/>
  <c r="J4120" i="5"/>
  <c r="J4119" i="5"/>
  <c r="J4118" i="5"/>
  <c r="J4117" i="5"/>
  <c r="J4116" i="5"/>
  <c r="J4115" i="5"/>
  <c r="J4114" i="5"/>
  <c r="J4113" i="5"/>
  <c r="J4112" i="5"/>
  <c r="J4111" i="5"/>
  <c r="J4110" i="5"/>
  <c r="J4109" i="5"/>
  <c r="J4108" i="5"/>
  <c r="J4107" i="5"/>
  <c r="J4106" i="5"/>
  <c r="J4105" i="5"/>
  <c r="J4104" i="5"/>
  <c r="J4103" i="5"/>
  <c r="J4102" i="5"/>
  <c r="J4101" i="5"/>
  <c r="J4100" i="5"/>
  <c r="J4099" i="5"/>
  <c r="J4098" i="5"/>
  <c r="J4097" i="5"/>
  <c r="J4096" i="5"/>
  <c r="J4095" i="5"/>
  <c r="J4094" i="5"/>
  <c r="J4093" i="5"/>
  <c r="J4092" i="5"/>
  <c r="J4091" i="5"/>
  <c r="J4090" i="5"/>
  <c r="J4089" i="5"/>
  <c r="J4088" i="5"/>
  <c r="J4087" i="5"/>
  <c r="J4086" i="5"/>
  <c r="J4085" i="5"/>
  <c r="J4084" i="5"/>
  <c r="J4083" i="5"/>
  <c r="J4082" i="5"/>
  <c r="J4081" i="5"/>
  <c r="J4080" i="5"/>
  <c r="J4079" i="5"/>
  <c r="J4078" i="5"/>
  <c r="J4077" i="5"/>
  <c r="J4076" i="5"/>
  <c r="J4075" i="5"/>
  <c r="J4074" i="5"/>
  <c r="J4073" i="5"/>
  <c r="J4072" i="5"/>
  <c r="J4071" i="5"/>
  <c r="J4070" i="5"/>
  <c r="J4069" i="5"/>
  <c r="J4068" i="5"/>
  <c r="J4067" i="5"/>
  <c r="J4066" i="5"/>
  <c r="J4065" i="5"/>
  <c r="J4064" i="5"/>
  <c r="J4063" i="5"/>
  <c r="J4062" i="5"/>
  <c r="J4061" i="5"/>
  <c r="J4060" i="5"/>
  <c r="J4059" i="5"/>
  <c r="J4058" i="5"/>
  <c r="J4057" i="5"/>
  <c r="J4056" i="5"/>
  <c r="J4055" i="5"/>
  <c r="J4054" i="5"/>
  <c r="J4053" i="5"/>
  <c r="J4052" i="5"/>
  <c r="J4051" i="5"/>
  <c r="J4050" i="5"/>
  <c r="J4049" i="5"/>
  <c r="J4048" i="5"/>
  <c r="J4047" i="5"/>
  <c r="J4046" i="5"/>
  <c r="J4045" i="5"/>
  <c r="J4044" i="5"/>
  <c r="J4043" i="5"/>
  <c r="J4042" i="5"/>
  <c r="J4041" i="5"/>
  <c r="J4040" i="5"/>
  <c r="J4039" i="5"/>
  <c r="J4038" i="5"/>
  <c r="J4037" i="5"/>
  <c r="J4036" i="5"/>
  <c r="J4035" i="5"/>
  <c r="J4034" i="5"/>
  <c r="J4033" i="5"/>
  <c r="J4032" i="5"/>
  <c r="J4031" i="5"/>
  <c r="J4030" i="5"/>
  <c r="J4029" i="5"/>
  <c r="J4028" i="5"/>
  <c r="J4027" i="5"/>
  <c r="J4026" i="5"/>
  <c r="J4025" i="5"/>
  <c r="J4024" i="5"/>
  <c r="J4023" i="5"/>
  <c r="J4022" i="5"/>
  <c r="J4021" i="5"/>
  <c r="J4020" i="5"/>
  <c r="J4019" i="5"/>
  <c r="J4018" i="5"/>
  <c r="J4017" i="5"/>
  <c r="J4016" i="5"/>
  <c r="J4015" i="5"/>
  <c r="J4014" i="5"/>
  <c r="J4013" i="5"/>
  <c r="J4012" i="5"/>
  <c r="J4011" i="5"/>
  <c r="J4010" i="5"/>
  <c r="J4009" i="5"/>
  <c r="J4008" i="5"/>
  <c r="J4007" i="5"/>
  <c r="J4006" i="5"/>
  <c r="J4005" i="5"/>
  <c r="J4004" i="5"/>
  <c r="J4003" i="5"/>
  <c r="J4002" i="5"/>
  <c r="J4001" i="5"/>
  <c r="J4000" i="5"/>
  <c r="J3999" i="5"/>
  <c r="J3998" i="5"/>
  <c r="J3997" i="5"/>
  <c r="J3996" i="5"/>
  <c r="J3995" i="5"/>
  <c r="J3994" i="5"/>
  <c r="J3993" i="5"/>
  <c r="J3992" i="5"/>
  <c r="J3991" i="5"/>
  <c r="J3990" i="5"/>
  <c r="J3989" i="5"/>
  <c r="J3988" i="5"/>
  <c r="J3987" i="5"/>
  <c r="J3986" i="5"/>
  <c r="J3985" i="5"/>
  <c r="J3984" i="5"/>
  <c r="J3983" i="5"/>
  <c r="J3982" i="5"/>
  <c r="J3981" i="5"/>
  <c r="J3980" i="5"/>
  <c r="J3979" i="5"/>
  <c r="J3978" i="5"/>
  <c r="J3977" i="5"/>
  <c r="J3976" i="5"/>
  <c r="J3975" i="5"/>
  <c r="J3974" i="5"/>
  <c r="J3973" i="5"/>
  <c r="J3972" i="5"/>
  <c r="J3971" i="5"/>
  <c r="J3970" i="5"/>
  <c r="J3969" i="5"/>
  <c r="J3968" i="5"/>
  <c r="J3967" i="5"/>
  <c r="J3966" i="5"/>
  <c r="J3965" i="5"/>
  <c r="J3964" i="5"/>
  <c r="J3963" i="5"/>
  <c r="J3962" i="5"/>
  <c r="J3961" i="5"/>
  <c r="J3960" i="5"/>
  <c r="J3959" i="5"/>
  <c r="J3958" i="5"/>
  <c r="J3957" i="5"/>
  <c r="J3956" i="5"/>
  <c r="J3955" i="5"/>
  <c r="J3954" i="5"/>
  <c r="J3953" i="5"/>
  <c r="J3952" i="5"/>
  <c r="J3951" i="5"/>
  <c r="J3950" i="5"/>
  <c r="J3949" i="5"/>
  <c r="J3948" i="5"/>
  <c r="J3947" i="5"/>
  <c r="J3946" i="5"/>
  <c r="J3945" i="5"/>
  <c r="J3944" i="5"/>
  <c r="J3943" i="5"/>
  <c r="J3942" i="5"/>
  <c r="J3941" i="5"/>
  <c r="J3940" i="5"/>
  <c r="J3939" i="5"/>
  <c r="J3938" i="5"/>
  <c r="J3937" i="5"/>
  <c r="J3936" i="5"/>
  <c r="J3935" i="5"/>
  <c r="J3934" i="5"/>
  <c r="J3933" i="5"/>
  <c r="J3932" i="5"/>
  <c r="J3931" i="5"/>
  <c r="J3930" i="5"/>
  <c r="J3929" i="5"/>
  <c r="J3928" i="5"/>
  <c r="J3927" i="5"/>
  <c r="J3926" i="5"/>
  <c r="J3925" i="5"/>
  <c r="J3924" i="5"/>
  <c r="J3923" i="5"/>
  <c r="J3922" i="5"/>
  <c r="J3921" i="5"/>
  <c r="J3920" i="5"/>
  <c r="J3919" i="5"/>
  <c r="J3918" i="5"/>
  <c r="J3917" i="5"/>
  <c r="J3916" i="5"/>
  <c r="J3915" i="5"/>
  <c r="J3914" i="5"/>
  <c r="J3913" i="5"/>
  <c r="J3912" i="5"/>
  <c r="J3911" i="5"/>
  <c r="J3910" i="5"/>
  <c r="J3909" i="5"/>
  <c r="J3908" i="5"/>
  <c r="J3907" i="5"/>
  <c r="J3906" i="5"/>
  <c r="J3905" i="5"/>
  <c r="J3904" i="5"/>
  <c r="J3903" i="5"/>
  <c r="J3902" i="5"/>
  <c r="J3901" i="5"/>
  <c r="J3900" i="5"/>
  <c r="J3899" i="5"/>
  <c r="J3898" i="5"/>
  <c r="J3897" i="5"/>
  <c r="J3896" i="5"/>
  <c r="J3895" i="5"/>
  <c r="J3894" i="5"/>
  <c r="J3893" i="5"/>
  <c r="J3892" i="5"/>
  <c r="J3891" i="5"/>
  <c r="J3890" i="5"/>
  <c r="J3889" i="5"/>
  <c r="J3888" i="5"/>
  <c r="J3887" i="5"/>
  <c r="J3886" i="5"/>
  <c r="J3885" i="5"/>
  <c r="J3884" i="5"/>
  <c r="J3883" i="5"/>
  <c r="J3882" i="5"/>
  <c r="J3881" i="5"/>
  <c r="J3880" i="5"/>
  <c r="J3879" i="5"/>
  <c r="J3878" i="5"/>
  <c r="J3877" i="5"/>
  <c r="J3876" i="5"/>
  <c r="J3875" i="5"/>
  <c r="J3874" i="5"/>
  <c r="J3873" i="5"/>
  <c r="J3872" i="5"/>
  <c r="J3871" i="5"/>
  <c r="J3870" i="5"/>
  <c r="J3869" i="5"/>
  <c r="J3868" i="5"/>
  <c r="J3867" i="5"/>
  <c r="J3866" i="5"/>
  <c r="J3865" i="5"/>
  <c r="J3864" i="5"/>
  <c r="J3863" i="5"/>
  <c r="J3862" i="5"/>
  <c r="J3861" i="5"/>
  <c r="J3860" i="5"/>
  <c r="J3859" i="5"/>
  <c r="J3858" i="5"/>
  <c r="J3857" i="5"/>
  <c r="J3856" i="5"/>
  <c r="J3855" i="5"/>
  <c r="J3854" i="5"/>
  <c r="J3853" i="5"/>
  <c r="J3852" i="5"/>
  <c r="J3851" i="5"/>
  <c r="J3850" i="5"/>
  <c r="J3849" i="5"/>
  <c r="J3848" i="5"/>
  <c r="J3847" i="5"/>
  <c r="J3846" i="5"/>
  <c r="J3845" i="5"/>
  <c r="J3844" i="5"/>
  <c r="J3843" i="5"/>
  <c r="J3842" i="5"/>
  <c r="J3841" i="5"/>
  <c r="J3840" i="5"/>
  <c r="J3839" i="5"/>
  <c r="J3838" i="5"/>
  <c r="J3837" i="5"/>
  <c r="J3836" i="5"/>
  <c r="J3835" i="5"/>
  <c r="J3834" i="5"/>
  <c r="J3833" i="5"/>
  <c r="J3832" i="5"/>
  <c r="J3831" i="5"/>
  <c r="J3830" i="5"/>
  <c r="J3829" i="5"/>
  <c r="J3828" i="5"/>
  <c r="J3827" i="5"/>
  <c r="J3826" i="5"/>
  <c r="J3825" i="5"/>
  <c r="J3824" i="5"/>
  <c r="J3823" i="5"/>
  <c r="J3822" i="5"/>
  <c r="J3821" i="5"/>
  <c r="J3820" i="5"/>
  <c r="J3819" i="5"/>
  <c r="J3818" i="5"/>
  <c r="J3817" i="5"/>
  <c r="J3816" i="5"/>
  <c r="J3815" i="5"/>
  <c r="J3814" i="5"/>
  <c r="J3813" i="5"/>
  <c r="J3812" i="5"/>
  <c r="J3811" i="5"/>
  <c r="J3810" i="5"/>
  <c r="J3809" i="5"/>
  <c r="J3808" i="5"/>
  <c r="J3807" i="5"/>
  <c r="J3806" i="5"/>
  <c r="J3805" i="5"/>
  <c r="J3804" i="5"/>
  <c r="J3803" i="5"/>
  <c r="J3802" i="5"/>
  <c r="J3801" i="5"/>
  <c r="J3800" i="5"/>
  <c r="J3799" i="5"/>
  <c r="J3798" i="5"/>
  <c r="J3797" i="5"/>
  <c r="J3796" i="5"/>
  <c r="J3795" i="5"/>
  <c r="J3794" i="5"/>
  <c r="J3793" i="5"/>
  <c r="J3792" i="5"/>
  <c r="J3791" i="5"/>
  <c r="J3790" i="5"/>
  <c r="J3789" i="5"/>
  <c r="J3788" i="5"/>
  <c r="J3787" i="5"/>
  <c r="J3786" i="5"/>
  <c r="J3785" i="5"/>
  <c r="J3784" i="5"/>
  <c r="J3783" i="5"/>
  <c r="J3782" i="5"/>
  <c r="J3781" i="5"/>
  <c r="J3780" i="5"/>
  <c r="J3779" i="5"/>
  <c r="J3778" i="5"/>
  <c r="J3777" i="5"/>
  <c r="J3776" i="5"/>
  <c r="J3775" i="5"/>
  <c r="J3774" i="5"/>
  <c r="J3773" i="5"/>
  <c r="J3772" i="5"/>
  <c r="J3771" i="5"/>
  <c r="J3770" i="5"/>
  <c r="J3769" i="5"/>
  <c r="J3768" i="5"/>
  <c r="J3767" i="5"/>
  <c r="J3766" i="5"/>
  <c r="J3765" i="5"/>
  <c r="J3764" i="5"/>
  <c r="J3763" i="5"/>
  <c r="J3762" i="5"/>
  <c r="J3761" i="5"/>
  <c r="J3760" i="5"/>
  <c r="J3759" i="5"/>
  <c r="J3758" i="5"/>
  <c r="J3757" i="5"/>
  <c r="J3756" i="5"/>
  <c r="J3755" i="5"/>
  <c r="J3754" i="5"/>
  <c r="J3753" i="5"/>
  <c r="J3752" i="5"/>
  <c r="J3751" i="5"/>
  <c r="J3750" i="5"/>
  <c r="J3749" i="5"/>
  <c r="J3748" i="5"/>
  <c r="J3747" i="5"/>
  <c r="J3746" i="5"/>
  <c r="J3745" i="5"/>
  <c r="J3744" i="5"/>
  <c r="J3743" i="5"/>
  <c r="J3742" i="5"/>
  <c r="J3741" i="5"/>
  <c r="J3740" i="5"/>
  <c r="J3739" i="5"/>
  <c r="J3738" i="5"/>
  <c r="J3737" i="5"/>
  <c r="J3736" i="5"/>
  <c r="J3735" i="5"/>
  <c r="J3734" i="5"/>
  <c r="J3733" i="5"/>
  <c r="J3732" i="5"/>
  <c r="J3731" i="5"/>
  <c r="J3730" i="5"/>
  <c r="J3729" i="5"/>
  <c r="J3728" i="5"/>
  <c r="J3727" i="5"/>
  <c r="J3726" i="5"/>
  <c r="J3725" i="5"/>
  <c r="J3724" i="5"/>
  <c r="J3723" i="5"/>
  <c r="J3722" i="5"/>
  <c r="J3721" i="5"/>
  <c r="J3720" i="5"/>
  <c r="J3719" i="5"/>
  <c r="J3718" i="5"/>
  <c r="J3717" i="5"/>
  <c r="J3716" i="5"/>
  <c r="J3715" i="5"/>
  <c r="J3714" i="5"/>
  <c r="J3713" i="5"/>
  <c r="J3712" i="5"/>
  <c r="J3711" i="5"/>
  <c r="J3710" i="5"/>
  <c r="J3709" i="5"/>
  <c r="J3708" i="5"/>
  <c r="J3707" i="5"/>
  <c r="J3706" i="5"/>
  <c r="J3705" i="5"/>
  <c r="J3704" i="5"/>
  <c r="J3703" i="5"/>
  <c r="J3702" i="5"/>
  <c r="J3701" i="5"/>
  <c r="J3700" i="5"/>
  <c r="J3699" i="5"/>
  <c r="J3698" i="5"/>
  <c r="J3697" i="5"/>
  <c r="J3696" i="5"/>
  <c r="J3695" i="5"/>
  <c r="J3694" i="5"/>
  <c r="J3693" i="5"/>
  <c r="J3692" i="5"/>
  <c r="J3691" i="5"/>
  <c r="J3690" i="5"/>
  <c r="J3689" i="5"/>
  <c r="J3688" i="5"/>
  <c r="J3687" i="5"/>
  <c r="J3686" i="5"/>
  <c r="J3685" i="5"/>
  <c r="J3684" i="5"/>
  <c r="J3683" i="5"/>
  <c r="J3682" i="5"/>
  <c r="J3681" i="5"/>
  <c r="J3680" i="5"/>
  <c r="J3679" i="5"/>
  <c r="J3678" i="5"/>
  <c r="J3677" i="5"/>
  <c r="J3676" i="5"/>
  <c r="J3675" i="5"/>
  <c r="J3674" i="5"/>
  <c r="J3673" i="5"/>
  <c r="J3672" i="5"/>
  <c r="J3671" i="5"/>
  <c r="J3670" i="5"/>
  <c r="J3669" i="5"/>
  <c r="J3668" i="5"/>
  <c r="J3667" i="5"/>
  <c r="J3666" i="5"/>
  <c r="J3665" i="5"/>
  <c r="J3664" i="5"/>
  <c r="J3663" i="5"/>
  <c r="J3662" i="5"/>
  <c r="J3661" i="5"/>
  <c r="J3660" i="5"/>
  <c r="J3659" i="5"/>
  <c r="J3658" i="5"/>
  <c r="J3657" i="5"/>
  <c r="J3656" i="5"/>
  <c r="J3655" i="5"/>
  <c r="J3654" i="5"/>
  <c r="J3653" i="5"/>
  <c r="J3652" i="5"/>
  <c r="J3651" i="5"/>
  <c r="J3650" i="5"/>
  <c r="J3649" i="5"/>
  <c r="J3648" i="5"/>
  <c r="J3647" i="5"/>
  <c r="J3646" i="5"/>
  <c r="J3645" i="5"/>
  <c r="J3644" i="5"/>
  <c r="J3643" i="5"/>
  <c r="J3642" i="5"/>
  <c r="J3641" i="5"/>
  <c r="J3640" i="5"/>
  <c r="J3639" i="5"/>
  <c r="J3638" i="5"/>
  <c r="J3637" i="5"/>
  <c r="J3636" i="5"/>
  <c r="J3635" i="5"/>
  <c r="J3634" i="5"/>
  <c r="J3633" i="5"/>
  <c r="J3632" i="5"/>
  <c r="J3631" i="5"/>
  <c r="J3630" i="5"/>
  <c r="J3629" i="5"/>
  <c r="J3628" i="5"/>
  <c r="J3627" i="5"/>
  <c r="J3626" i="5"/>
  <c r="J3625" i="5"/>
  <c r="J3624" i="5"/>
  <c r="J3623" i="5"/>
  <c r="J3622" i="5"/>
  <c r="J3621" i="5"/>
  <c r="J3620" i="5"/>
  <c r="J3619" i="5"/>
  <c r="J3618" i="5"/>
  <c r="J3617" i="5"/>
  <c r="J3616" i="5"/>
  <c r="J3615" i="5"/>
  <c r="J3614" i="5"/>
  <c r="J3613" i="5"/>
  <c r="J3612" i="5"/>
  <c r="J3611" i="5"/>
  <c r="J3610" i="5"/>
  <c r="J3609" i="5"/>
  <c r="J3608" i="5"/>
  <c r="J3607" i="5"/>
  <c r="J3606" i="5"/>
  <c r="J3605" i="5"/>
  <c r="J3604" i="5"/>
  <c r="J3603" i="5"/>
  <c r="J3602" i="5"/>
  <c r="J3601" i="5"/>
  <c r="J3600" i="5"/>
  <c r="J3599" i="5"/>
  <c r="J3598" i="5"/>
  <c r="J3597" i="5"/>
  <c r="J3596" i="5"/>
  <c r="J3595" i="5"/>
  <c r="J3594" i="5"/>
  <c r="J3593" i="5"/>
  <c r="J3592" i="5"/>
  <c r="J3591" i="5"/>
  <c r="J3590" i="5"/>
  <c r="J3589" i="5"/>
  <c r="J3588" i="5"/>
  <c r="J3587" i="5"/>
  <c r="J3586" i="5"/>
  <c r="J3585" i="5"/>
  <c r="J3584" i="5"/>
  <c r="J3583" i="5"/>
  <c r="J3582" i="5"/>
  <c r="J3581" i="5"/>
  <c r="J3580" i="5"/>
  <c r="J3579" i="5"/>
  <c r="J3578" i="5"/>
  <c r="J3577" i="5"/>
  <c r="J3576" i="5"/>
  <c r="J3575" i="5"/>
  <c r="J3574" i="5"/>
  <c r="J3573" i="5"/>
  <c r="J3572" i="5"/>
  <c r="J3571" i="5"/>
  <c r="J3570" i="5"/>
  <c r="J3569" i="5"/>
  <c r="J3568" i="5"/>
  <c r="J3567" i="5"/>
  <c r="J3566" i="5"/>
  <c r="J3565" i="5"/>
  <c r="J3564" i="5"/>
  <c r="J3563" i="5"/>
  <c r="J3562" i="5"/>
  <c r="J3561" i="5"/>
  <c r="J3560" i="5"/>
  <c r="J3559" i="5"/>
  <c r="J3558" i="5"/>
  <c r="J3557" i="5"/>
  <c r="J3556" i="5"/>
  <c r="J3555" i="5"/>
  <c r="J3554" i="5"/>
  <c r="J3553" i="5"/>
  <c r="J3552" i="5"/>
  <c r="J3551" i="5"/>
  <c r="J3550" i="5"/>
  <c r="J3549" i="5"/>
  <c r="J3548" i="5"/>
  <c r="J3547" i="5"/>
  <c r="J3546" i="5"/>
  <c r="J3545" i="5"/>
  <c r="J3544" i="5"/>
  <c r="J3543" i="5"/>
  <c r="J3542" i="5"/>
  <c r="J3541" i="5"/>
  <c r="J3540" i="5"/>
  <c r="J3539" i="5"/>
  <c r="J3538" i="5"/>
  <c r="J3537" i="5"/>
  <c r="J3536" i="5"/>
  <c r="J3535" i="5"/>
  <c r="J3534" i="5"/>
  <c r="J3533" i="5"/>
  <c r="J3532" i="5"/>
  <c r="J3531" i="5"/>
  <c r="J3530" i="5"/>
  <c r="J3529" i="5"/>
  <c r="J3528" i="5"/>
  <c r="J3527" i="5"/>
  <c r="J3526" i="5"/>
  <c r="J3525" i="5"/>
  <c r="J3524" i="5"/>
  <c r="J3523" i="5"/>
  <c r="J3522" i="5"/>
  <c r="J3521" i="5"/>
  <c r="J3520" i="5"/>
  <c r="J3519" i="5"/>
  <c r="J3518" i="5"/>
  <c r="J3517" i="5"/>
  <c r="J3516" i="5"/>
  <c r="J3515" i="5"/>
  <c r="J3514" i="5"/>
  <c r="J3513" i="5"/>
  <c r="J3512" i="5"/>
  <c r="J3511" i="5"/>
  <c r="J3510" i="5"/>
  <c r="J3509" i="5"/>
  <c r="J3508" i="5"/>
  <c r="J3507" i="5"/>
  <c r="J3506" i="5"/>
  <c r="J3505" i="5"/>
  <c r="J3504" i="5"/>
  <c r="J3503" i="5"/>
  <c r="J3502" i="5"/>
  <c r="J3501" i="5"/>
  <c r="J3500" i="5"/>
  <c r="J3499" i="5"/>
  <c r="J3498" i="5"/>
  <c r="J3497" i="5"/>
  <c r="J3496" i="5"/>
  <c r="J3495" i="5"/>
  <c r="J3494" i="5"/>
  <c r="J3493" i="5"/>
  <c r="J3492" i="5"/>
  <c r="J3491" i="5"/>
  <c r="J3490" i="5"/>
  <c r="J3489" i="5"/>
  <c r="J3488" i="5"/>
  <c r="J3487" i="5"/>
  <c r="J3486" i="5"/>
  <c r="J3485" i="5"/>
  <c r="J3484" i="5"/>
  <c r="J3483" i="5"/>
  <c r="J3482" i="5"/>
  <c r="J3481" i="5"/>
  <c r="J3480" i="5"/>
  <c r="J3479" i="5"/>
  <c r="J3478" i="5"/>
  <c r="J3477" i="5"/>
  <c r="J3476" i="5"/>
  <c r="J3475" i="5"/>
  <c r="J3474" i="5"/>
  <c r="J3473" i="5"/>
  <c r="J3472" i="5"/>
  <c r="J3471" i="5"/>
  <c r="J3470" i="5"/>
  <c r="J3469" i="5"/>
  <c r="J3468" i="5"/>
  <c r="J3467" i="5"/>
  <c r="J3466" i="5"/>
  <c r="J3465" i="5"/>
  <c r="J3464" i="5"/>
  <c r="J3463" i="5"/>
  <c r="J3462" i="5"/>
  <c r="J3461" i="5"/>
  <c r="J3460" i="5"/>
  <c r="J3459" i="5"/>
  <c r="J3458" i="5"/>
  <c r="J3457" i="5"/>
  <c r="J3456" i="5"/>
  <c r="J3455" i="5"/>
  <c r="J3454" i="5"/>
  <c r="J3453" i="5"/>
  <c r="J3452" i="5"/>
  <c r="J3451" i="5"/>
  <c r="J3450" i="5"/>
  <c r="J3449" i="5"/>
  <c r="J3448" i="5"/>
  <c r="J3447" i="5"/>
  <c r="J3446" i="5"/>
  <c r="J3445" i="5"/>
  <c r="J3444" i="5"/>
  <c r="J3443" i="5"/>
  <c r="J3442" i="5"/>
  <c r="J3441" i="5"/>
  <c r="J3440" i="5"/>
  <c r="J3439" i="5"/>
  <c r="J3438" i="5"/>
  <c r="J3437" i="5"/>
  <c r="J3436" i="5"/>
  <c r="J3435" i="5"/>
  <c r="J3434" i="5"/>
  <c r="J3433" i="5"/>
  <c r="J3432" i="5"/>
  <c r="J3431" i="5"/>
  <c r="J3430" i="5"/>
  <c r="J3429" i="5"/>
  <c r="J3428" i="5"/>
  <c r="J3427" i="5"/>
  <c r="J3426" i="5"/>
  <c r="J3425" i="5"/>
  <c r="J3424" i="5"/>
  <c r="J3423" i="5"/>
  <c r="J3422" i="5"/>
  <c r="J3421" i="5"/>
  <c r="J3420" i="5"/>
  <c r="J3419" i="5"/>
  <c r="J3418" i="5"/>
  <c r="J3417" i="5"/>
  <c r="J3416" i="5"/>
  <c r="J3415" i="5"/>
  <c r="J3414" i="5"/>
  <c r="J3413" i="5"/>
  <c r="J3412" i="5"/>
  <c r="J3411" i="5"/>
  <c r="J3410" i="5"/>
  <c r="J3409" i="5"/>
  <c r="J3408" i="5"/>
  <c r="J3407" i="5"/>
  <c r="J3406" i="5"/>
  <c r="J3405" i="5"/>
  <c r="J3404" i="5"/>
  <c r="J3403" i="5"/>
  <c r="J3402" i="5"/>
  <c r="J3401" i="5"/>
  <c r="J3400" i="5"/>
  <c r="J3399" i="5"/>
  <c r="J3398" i="5"/>
  <c r="J3397" i="5"/>
  <c r="J3396" i="5"/>
  <c r="J3395" i="5"/>
  <c r="J3394" i="5"/>
  <c r="J3393" i="5"/>
  <c r="J3392" i="5"/>
  <c r="J3391" i="5"/>
  <c r="J3390" i="5"/>
  <c r="J3389" i="5"/>
  <c r="J3388" i="5"/>
  <c r="J3387" i="5"/>
  <c r="J3386" i="5"/>
  <c r="J3385" i="5"/>
  <c r="J3384" i="5"/>
  <c r="J3383" i="5"/>
  <c r="J3382" i="5"/>
  <c r="J3381" i="5"/>
  <c r="J3380" i="5"/>
  <c r="J3379" i="5"/>
  <c r="J3378" i="5"/>
  <c r="J3377" i="5"/>
  <c r="J3376" i="5"/>
  <c r="J3375" i="5"/>
  <c r="J3374" i="5"/>
  <c r="J3373" i="5"/>
  <c r="J3372" i="5"/>
  <c r="J3371" i="5"/>
  <c r="J3370" i="5"/>
  <c r="J3369" i="5"/>
  <c r="J3368" i="5"/>
  <c r="J3367" i="5"/>
  <c r="J3366" i="5"/>
  <c r="J3365" i="5"/>
  <c r="J3364" i="5"/>
  <c r="J3363" i="5"/>
  <c r="J3362" i="5"/>
  <c r="J3361" i="5"/>
  <c r="J3360" i="5"/>
  <c r="J3359" i="5"/>
  <c r="J3358" i="5"/>
  <c r="J3357" i="5"/>
  <c r="J3356" i="5"/>
  <c r="J3355" i="5"/>
  <c r="J3354" i="5"/>
  <c r="J3353" i="5"/>
  <c r="J3352" i="5"/>
  <c r="J3351" i="5"/>
  <c r="J3350" i="5"/>
  <c r="J3349" i="5"/>
  <c r="J3348" i="5"/>
  <c r="J3347" i="5"/>
  <c r="J3346" i="5"/>
  <c r="J3345" i="5"/>
  <c r="J3344" i="5"/>
  <c r="J3343" i="5"/>
  <c r="J3342" i="5"/>
  <c r="J3341" i="5"/>
  <c r="J3340" i="5"/>
  <c r="J3339" i="5"/>
  <c r="J3338" i="5"/>
  <c r="J3337" i="5"/>
  <c r="J3336" i="5"/>
  <c r="J3335" i="5"/>
  <c r="J3334" i="5"/>
  <c r="J3333" i="5"/>
  <c r="J3332" i="5"/>
  <c r="J3331" i="5"/>
  <c r="J3330" i="5"/>
  <c r="J3329" i="5"/>
  <c r="J3328" i="5"/>
  <c r="J3327" i="5"/>
  <c r="J3326" i="5"/>
  <c r="J3325" i="5"/>
  <c r="J3324" i="5"/>
  <c r="J3323" i="5"/>
  <c r="J3322" i="5"/>
  <c r="J3321" i="5"/>
  <c r="J3320" i="5"/>
  <c r="J3319" i="5"/>
  <c r="J3318" i="5"/>
  <c r="J3317" i="5"/>
  <c r="J3316" i="5"/>
  <c r="J3315" i="5"/>
  <c r="J3314" i="5"/>
  <c r="J3313" i="5"/>
  <c r="J3312" i="5"/>
  <c r="J3311" i="5"/>
  <c r="J3310" i="5"/>
  <c r="J3309" i="5"/>
  <c r="J3308" i="5"/>
  <c r="J3307" i="5"/>
  <c r="J3306" i="5"/>
  <c r="J3305" i="5"/>
  <c r="J3304" i="5"/>
  <c r="J3303" i="5"/>
  <c r="J3302" i="5"/>
  <c r="J3301" i="5"/>
  <c r="J3300" i="5"/>
  <c r="J3299" i="5"/>
  <c r="J3298" i="5"/>
  <c r="J3297" i="5"/>
  <c r="J3296" i="5"/>
  <c r="J3295" i="5"/>
  <c r="J3294" i="5"/>
  <c r="J3293" i="5"/>
  <c r="J3292" i="5"/>
  <c r="J3291" i="5"/>
  <c r="J3290" i="5"/>
  <c r="J3289" i="5"/>
  <c r="J3288" i="5"/>
  <c r="J3287" i="5"/>
  <c r="J3286" i="5"/>
  <c r="J3285" i="5"/>
  <c r="J3284" i="5"/>
  <c r="J3283" i="5"/>
  <c r="J3282" i="5"/>
  <c r="J3281" i="5"/>
  <c r="J3280" i="5"/>
  <c r="J3279" i="5"/>
  <c r="J3278" i="5"/>
  <c r="J3277" i="5"/>
  <c r="J3276" i="5"/>
  <c r="J3275" i="5"/>
  <c r="J3274" i="5"/>
  <c r="J3273" i="5"/>
  <c r="J3272" i="5"/>
  <c r="J3271" i="5"/>
  <c r="J3270" i="5"/>
  <c r="J3269" i="5"/>
  <c r="J3268" i="5"/>
  <c r="J3267" i="5"/>
  <c r="J3266" i="5"/>
  <c r="J3265" i="5"/>
  <c r="J3264" i="5"/>
  <c r="J3263" i="5"/>
  <c r="J3262" i="5"/>
  <c r="J3261" i="5"/>
  <c r="J3260" i="5"/>
  <c r="J3259" i="5"/>
  <c r="J3258" i="5"/>
  <c r="J3257" i="5"/>
  <c r="J3256" i="5"/>
  <c r="J3255" i="5"/>
  <c r="J3254" i="5"/>
  <c r="J3253" i="5"/>
  <c r="J3252" i="5"/>
  <c r="J3251" i="5"/>
  <c r="J3250" i="5"/>
  <c r="J3249" i="5"/>
  <c r="J3248" i="5"/>
  <c r="J3247" i="5"/>
  <c r="J3246" i="5"/>
  <c r="J3245" i="5"/>
  <c r="J3244" i="5"/>
  <c r="J3243" i="5"/>
  <c r="J3242" i="5"/>
  <c r="J3241" i="5"/>
  <c r="J3240" i="5"/>
  <c r="J3239" i="5"/>
  <c r="J3238" i="5"/>
  <c r="J3237" i="5"/>
  <c r="J3236" i="5"/>
  <c r="J3235" i="5"/>
  <c r="J3234" i="5"/>
  <c r="J3233" i="5"/>
  <c r="J3232" i="5"/>
  <c r="J3231" i="5"/>
  <c r="J3230" i="5"/>
  <c r="J3229" i="5"/>
  <c r="J3228" i="5"/>
  <c r="J3227" i="5"/>
  <c r="J3226" i="5"/>
  <c r="J3225" i="5"/>
  <c r="J3224" i="5"/>
  <c r="J3223" i="5"/>
  <c r="J3222" i="5"/>
  <c r="J3221" i="5"/>
  <c r="J3220" i="5"/>
  <c r="J3219" i="5"/>
  <c r="J3218" i="5"/>
  <c r="J3217" i="5"/>
  <c r="J3216" i="5"/>
  <c r="J3215" i="5"/>
  <c r="J3214" i="5"/>
  <c r="J3213" i="5"/>
  <c r="J3212" i="5"/>
  <c r="J3211" i="5"/>
  <c r="J3210" i="5"/>
  <c r="J3209" i="5"/>
  <c r="J3208" i="5"/>
  <c r="J3207" i="5"/>
  <c r="J3206" i="5"/>
  <c r="J3205" i="5"/>
  <c r="J3204" i="5"/>
  <c r="J3203" i="5"/>
  <c r="J3202" i="5"/>
  <c r="J3201" i="5"/>
  <c r="J3200" i="5"/>
  <c r="J3199" i="5"/>
  <c r="J3198" i="5"/>
  <c r="J3197" i="5"/>
  <c r="J3196" i="5"/>
  <c r="J3195" i="5"/>
  <c r="J3194" i="5"/>
  <c r="J3193" i="5"/>
  <c r="J3192" i="5"/>
  <c r="J3191" i="5"/>
  <c r="J3190" i="5"/>
  <c r="J3189" i="5"/>
  <c r="J3188" i="5"/>
  <c r="J3187" i="5"/>
  <c r="J3186" i="5"/>
  <c r="J3185" i="5"/>
  <c r="J3184" i="5"/>
  <c r="J3183" i="5"/>
  <c r="J3182" i="5"/>
  <c r="J3181" i="5"/>
  <c r="J3180" i="5"/>
  <c r="J3179" i="5"/>
  <c r="J3178" i="5"/>
  <c r="J3177" i="5"/>
  <c r="J3176" i="5"/>
  <c r="J3175" i="5"/>
  <c r="J3174" i="5"/>
  <c r="J3173" i="5"/>
  <c r="J3172" i="5"/>
  <c r="J3171" i="5"/>
  <c r="J3170" i="5"/>
  <c r="J3169" i="5"/>
  <c r="J3168" i="5"/>
  <c r="J3167" i="5"/>
  <c r="J3166" i="5"/>
  <c r="J3165" i="5"/>
  <c r="J3164" i="5"/>
  <c r="J3163" i="5"/>
  <c r="J3162" i="5"/>
  <c r="J3161" i="5"/>
  <c r="J3160" i="5"/>
  <c r="J3159" i="5"/>
  <c r="J3158" i="5"/>
  <c r="J3157" i="5"/>
  <c r="J3156" i="5"/>
  <c r="J3155" i="5"/>
  <c r="J3154" i="5"/>
  <c r="J3153" i="5"/>
  <c r="J3152" i="5"/>
  <c r="J3151" i="5"/>
  <c r="J3150" i="5"/>
  <c r="J3149" i="5"/>
  <c r="J3148" i="5"/>
  <c r="J3147" i="5"/>
  <c r="J3146" i="5"/>
  <c r="J3145" i="5"/>
  <c r="J3144" i="5"/>
  <c r="J3143" i="5"/>
  <c r="J3142" i="5"/>
  <c r="J3141" i="5"/>
  <c r="J3140" i="5"/>
  <c r="J3139" i="5"/>
  <c r="J3138" i="5"/>
  <c r="J3137" i="5"/>
  <c r="J3136" i="5"/>
  <c r="J3135" i="5"/>
  <c r="J3134" i="5"/>
  <c r="J3133" i="5"/>
  <c r="J3132" i="5"/>
  <c r="J3131" i="5"/>
  <c r="J3130" i="5"/>
  <c r="J3129" i="5"/>
  <c r="J3128" i="5"/>
  <c r="J3127" i="5"/>
  <c r="J3126" i="5"/>
  <c r="J3125" i="5"/>
  <c r="J3124" i="5"/>
  <c r="J3123" i="5"/>
  <c r="J3122" i="5"/>
  <c r="J3121" i="5"/>
  <c r="J3120" i="5"/>
  <c r="J3119" i="5"/>
  <c r="J3118" i="5"/>
  <c r="J3117" i="5"/>
  <c r="J3116" i="5"/>
  <c r="J3115" i="5"/>
  <c r="J3114" i="5"/>
  <c r="J3113" i="5"/>
  <c r="J3112" i="5"/>
  <c r="J3111" i="5"/>
  <c r="J3110" i="5"/>
  <c r="J3109" i="5"/>
  <c r="J3108" i="5"/>
  <c r="J3107" i="5"/>
  <c r="J3106" i="5"/>
  <c r="J3105" i="5"/>
  <c r="J3104" i="5"/>
  <c r="J3103" i="5"/>
  <c r="J3102" i="5"/>
  <c r="J3101" i="5"/>
  <c r="J3100" i="5"/>
  <c r="J3099" i="5"/>
  <c r="J3098" i="5"/>
  <c r="J3097" i="5"/>
  <c r="J3096" i="5"/>
  <c r="J3095" i="5"/>
  <c r="J3094" i="5"/>
  <c r="J3093" i="5"/>
  <c r="J3092" i="5"/>
  <c r="J3091" i="5"/>
  <c r="J3090" i="5"/>
  <c r="J3089" i="5"/>
  <c r="J3088" i="5"/>
  <c r="J3087" i="5"/>
  <c r="J3086" i="5"/>
  <c r="J3085" i="5"/>
  <c r="J3084" i="5"/>
  <c r="J3083" i="5"/>
  <c r="J3082" i="5"/>
  <c r="J3081" i="5"/>
  <c r="J3080" i="5"/>
  <c r="J3079" i="5"/>
  <c r="J3078" i="5"/>
  <c r="J3077" i="5"/>
  <c r="J3076" i="5"/>
  <c r="J3075" i="5"/>
  <c r="J3074" i="5"/>
  <c r="J3073" i="5"/>
  <c r="J3072" i="5"/>
  <c r="J3071" i="5"/>
  <c r="J3070" i="5"/>
  <c r="J3069" i="5"/>
  <c r="J3068" i="5"/>
  <c r="J3067" i="5"/>
  <c r="J3066" i="5"/>
  <c r="J3065" i="5"/>
  <c r="J3064" i="5"/>
  <c r="J3063" i="5"/>
  <c r="J3062" i="5"/>
  <c r="J3061" i="5"/>
  <c r="J3060" i="5"/>
  <c r="J3059" i="5"/>
  <c r="J3058" i="5"/>
  <c r="J3057" i="5"/>
  <c r="J3056" i="5"/>
  <c r="J3055" i="5"/>
  <c r="J3054" i="5"/>
  <c r="J3053" i="5"/>
  <c r="J3052" i="5"/>
  <c r="J3051" i="5"/>
  <c r="J3050" i="5"/>
  <c r="J3049" i="5"/>
  <c r="J3048" i="5"/>
  <c r="J3047" i="5"/>
  <c r="J3046" i="5"/>
  <c r="J3045" i="5"/>
  <c r="J3044" i="5"/>
  <c r="J3043" i="5"/>
  <c r="J3042" i="5"/>
  <c r="J3041" i="5"/>
  <c r="J3040" i="5"/>
  <c r="J3039" i="5"/>
  <c r="J3038" i="5"/>
  <c r="J3037" i="5"/>
  <c r="J3036" i="5"/>
  <c r="J3035" i="5"/>
  <c r="J3034" i="5"/>
  <c r="J3033" i="5"/>
  <c r="J3032" i="5"/>
  <c r="J3031" i="5"/>
  <c r="J3030" i="5"/>
  <c r="J3029" i="5"/>
  <c r="J3028" i="5"/>
  <c r="J3027" i="5"/>
  <c r="J3026" i="5"/>
  <c r="J3025" i="5"/>
  <c r="J3024" i="5"/>
  <c r="J3023" i="5"/>
  <c r="J3022" i="5"/>
  <c r="J3021" i="5"/>
  <c r="J3020" i="5"/>
  <c r="J3019" i="5"/>
  <c r="J3018" i="5"/>
  <c r="J3017" i="5"/>
  <c r="J3016" i="5"/>
  <c r="J3015" i="5"/>
  <c r="J3014" i="5"/>
  <c r="J3013" i="5"/>
  <c r="J3012" i="5"/>
  <c r="J3011" i="5"/>
  <c r="J3010" i="5"/>
  <c r="J3009" i="5"/>
  <c r="J3008" i="5"/>
  <c r="J3007" i="5"/>
  <c r="J3006" i="5"/>
  <c r="J3005" i="5"/>
  <c r="J3004" i="5"/>
  <c r="J3003" i="5"/>
  <c r="J3002" i="5"/>
  <c r="J3001" i="5"/>
  <c r="J3000" i="5"/>
  <c r="J2999" i="5"/>
  <c r="J2998" i="5"/>
  <c r="J2997" i="5"/>
  <c r="J2996" i="5"/>
  <c r="J2995" i="5"/>
  <c r="J2994" i="5"/>
  <c r="J2993" i="5"/>
  <c r="J2992" i="5"/>
  <c r="J2991" i="5"/>
  <c r="J2990" i="5"/>
  <c r="J2989" i="5"/>
  <c r="J2988" i="5"/>
  <c r="J2987" i="5"/>
  <c r="J2986" i="5"/>
  <c r="J2985" i="5"/>
  <c r="J2984" i="5"/>
  <c r="J2983" i="5"/>
  <c r="J2982" i="5"/>
  <c r="J2981" i="5"/>
  <c r="J2980" i="5"/>
  <c r="J2979" i="5"/>
  <c r="J2978" i="5"/>
  <c r="J2977" i="5"/>
  <c r="J2976" i="5"/>
  <c r="J2975" i="5"/>
  <c r="J2974" i="5"/>
  <c r="J2973" i="5"/>
  <c r="J2972" i="5"/>
  <c r="J2971" i="5"/>
  <c r="J2970" i="5"/>
  <c r="J2969" i="5"/>
  <c r="J2968" i="5"/>
  <c r="J2967" i="5"/>
  <c r="J2966" i="5"/>
  <c r="J2965" i="5"/>
  <c r="J2964" i="5"/>
  <c r="J2963" i="5"/>
  <c r="J2962" i="5"/>
  <c r="J2961" i="5"/>
  <c r="J2960" i="5"/>
  <c r="J2959" i="5"/>
  <c r="J2958" i="5"/>
  <c r="J2957" i="5"/>
  <c r="J2956" i="5"/>
  <c r="J2955" i="5"/>
  <c r="J2954" i="5"/>
  <c r="J2953" i="5"/>
  <c r="J2952" i="5"/>
  <c r="J2951" i="5"/>
  <c r="J2950" i="5"/>
  <c r="J2949" i="5"/>
  <c r="J2948" i="5"/>
  <c r="J2947" i="5"/>
  <c r="J2946" i="5"/>
  <c r="J2945" i="5"/>
  <c r="J2944" i="5"/>
  <c r="J2943" i="5"/>
  <c r="J2942" i="5"/>
  <c r="J2941" i="5"/>
  <c r="J2940" i="5"/>
  <c r="J2939" i="5"/>
  <c r="J2938" i="5"/>
  <c r="J2937" i="5"/>
  <c r="J2936" i="5"/>
  <c r="J2935" i="5"/>
  <c r="J2934" i="5"/>
  <c r="J2933" i="5"/>
  <c r="J2932" i="5"/>
  <c r="J2931" i="5"/>
  <c r="J2930" i="5"/>
  <c r="J2929" i="5"/>
  <c r="J2928" i="5"/>
  <c r="J2927" i="5"/>
  <c r="J2926" i="5"/>
  <c r="J2925" i="5"/>
  <c r="J2924" i="5"/>
  <c r="J2923" i="5"/>
  <c r="J2922" i="5"/>
  <c r="J2921" i="5"/>
  <c r="J2920" i="5"/>
  <c r="J2919" i="5"/>
  <c r="J2918" i="5"/>
  <c r="J2917" i="5"/>
  <c r="J2916" i="5"/>
  <c r="J2915" i="5"/>
  <c r="J2914" i="5"/>
  <c r="J2913" i="5"/>
  <c r="J2912" i="5"/>
  <c r="J2911" i="5"/>
  <c r="J2910" i="5"/>
  <c r="J2909" i="5"/>
  <c r="J2908" i="5"/>
  <c r="J2907" i="5"/>
  <c r="J2906" i="5"/>
  <c r="J2905" i="5"/>
  <c r="J2904" i="5"/>
  <c r="J2903" i="5"/>
  <c r="J2902" i="5"/>
  <c r="J2901" i="5"/>
  <c r="J2900" i="5"/>
  <c r="J2899" i="5"/>
  <c r="J2898" i="5"/>
  <c r="J2897" i="5"/>
  <c r="J2896" i="5"/>
  <c r="J2895" i="5"/>
  <c r="J2894" i="5"/>
  <c r="J2893" i="5"/>
  <c r="J2892" i="5"/>
  <c r="J2891" i="5"/>
  <c r="J2890" i="5"/>
  <c r="J2889" i="5"/>
  <c r="J2888" i="5"/>
  <c r="J2887" i="5"/>
  <c r="J2886" i="5"/>
  <c r="J2885" i="5"/>
  <c r="J2884" i="5"/>
  <c r="J2883" i="5"/>
  <c r="J2882" i="5"/>
  <c r="J2881" i="5"/>
  <c r="J2880" i="5"/>
  <c r="J2879" i="5"/>
  <c r="J2878" i="5"/>
  <c r="J2877" i="5"/>
  <c r="J2876" i="5"/>
  <c r="J2875" i="5"/>
  <c r="J2874" i="5"/>
  <c r="J2873" i="5"/>
  <c r="J2872" i="5"/>
  <c r="J2871" i="5"/>
  <c r="J2870" i="5"/>
  <c r="J2869" i="5"/>
  <c r="J2868" i="5"/>
  <c r="J2867" i="5"/>
  <c r="J2866" i="5"/>
  <c r="J2865" i="5"/>
  <c r="J2864" i="5"/>
  <c r="J2863" i="5"/>
  <c r="J2862" i="5"/>
  <c r="J2861" i="5"/>
  <c r="J2860" i="5"/>
  <c r="J2859" i="5"/>
  <c r="J2858" i="5"/>
  <c r="J2857" i="5"/>
  <c r="J2856" i="5"/>
  <c r="J2855" i="5"/>
  <c r="J2854" i="5"/>
  <c r="J2853" i="5"/>
  <c r="J2852" i="5"/>
  <c r="J2851" i="5"/>
  <c r="J2850" i="5"/>
  <c r="J2849" i="5"/>
  <c r="J2848" i="5"/>
  <c r="J2847" i="5"/>
  <c r="J2846" i="5"/>
  <c r="J2845" i="5"/>
  <c r="J2844" i="5"/>
  <c r="J2843" i="5"/>
  <c r="J2842" i="5"/>
  <c r="J2841" i="5"/>
  <c r="J2840" i="5"/>
  <c r="J2839" i="5"/>
  <c r="J2838" i="5"/>
  <c r="J2837" i="5"/>
  <c r="J2836" i="5"/>
  <c r="J2835" i="5"/>
  <c r="J2834" i="5"/>
  <c r="J2833" i="5"/>
  <c r="J2832" i="5"/>
  <c r="J2831" i="5"/>
  <c r="J2830" i="5"/>
  <c r="J2829" i="5"/>
  <c r="J2828" i="5"/>
  <c r="J2827" i="5"/>
  <c r="J2826" i="5"/>
  <c r="J2825" i="5"/>
  <c r="J2824" i="5"/>
  <c r="J2823" i="5"/>
  <c r="J2822" i="5"/>
  <c r="J2821" i="5"/>
  <c r="J2820" i="5"/>
  <c r="J2819" i="5"/>
  <c r="J2818" i="5"/>
  <c r="J2817" i="5"/>
  <c r="J2816" i="5"/>
  <c r="J2815" i="5"/>
  <c r="J2814" i="5"/>
  <c r="J2813" i="5"/>
  <c r="J2812" i="5"/>
  <c r="J2811" i="5"/>
  <c r="J2810" i="5"/>
  <c r="J2809" i="5"/>
  <c r="J2808" i="5"/>
  <c r="J2807" i="5"/>
  <c r="J2806" i="5"/>
  <c r="J2805" i="5"/>
  <c r="J2804" i="5"/>
  <c r="J2803" i="5"/>
  <c r="J2802" i="5"/>
  <c r="J2801" i="5"/>
  <c r="J2800" i="5"/>
  <c r="J2799" i="5"/>
  <c r="J2798" i="5"/>
  <c r="J2797" i="5"/>
  <c r="J2796" i="5"/>
  <c r="J2795" i="5"/>
  <c r="J2794" i="5"/>
  <c r="J2793" i="5"/>
  <c r="J2792" i="5"/>
  <c r="J2791" i="5"/>
  <c r="J2790" i="5"/>
  <c r="J2789" i="5"/>
  <c r="J2788" i="5"/>
  <c r="J2787" i="5"/>
  <c r="J2786" i="5"/>
  <c r="J2785" i="5"/>
  <c r="J2784" i="5"/>
  <c r="J2783" i="5"/>
  <c r="J2782" i="5"/>
  <c r="J2781" i="5"/>
  <c r="J2780" i="5"/>
  <c r="J2779" i="5"/>
  <c r="J2778" i="5"/>
  <c r="J2777" i="5"/>
  <c r="J2776" i="5"/>
  <c r="J2775" i="5"/>
  <c r="J2774" i="5"/>
  <c r="J2773" i="5"/>
  <c r="J2772" i="5"/>
  <c r="J2771" i="5"/>
  <c r="J2770" i="5"/>
  <c r="J2769" i="5"/>
  <c r="J2768" i="5"/>
  <c r="J2767" i="5"/>
  <c r="J2766" i="5"/>
  <c r="J2765" i="5"/>
  <c r="J2764" i="5"/>
  <c r="J2763" i="5"/>
  <c r="J2762" i="5"/>
  <c r="J2761" i="5"/>
  <c r="J2760" i="5"/>
  <c r="J2759" i="5"/>
  <c r="J2758" i="5"/>
  <c r="J2757" i="5"/>
  <c r="J2756" i="5"/>
  <c r="J2755" i="5"/>
  <c r="J2754" i="5"/>
  <c r="J2753" i="5"/>
  <c r="J2752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9" i="5"/>
  <c r="J2738" i="5"/>
  <c r="J2737" i="5"/>
  <c r="J2736" i="5"/>
  <c r="J2735" i="5"/>
  <c r="J2734" i="5"/>
  <c r="J2733" i="5"/>
  <c r="J2732" i="5"/>
  <c r="J2731" i="5"/>
  <c r="J2730" i="5"/>
  <c r="J2729" i="5"/>
  <c r="J2728" i="5"/>
  <c r="J2727" i="5"/>
  <c r="J2726" i="5"/>
  <c r="J2725" i="5"/>
  <c r="J2724" i="5"/>
  <c r="J2723" i="5"/>
  <c r="J2722" i="5"/>
  <c r="J2721" i="5"/>
  <c r="J2720" i="5"/>
  <c r="J2719" i="5"/>
  <c r="J2718" i="5"/>
  <c r="J2717" i="5"/>
  <c r="J2716" i="5"/>
  <c r="J2715" i="5"/>
  <c r="J2714" i="5"/>
  <c r="J2713" i="5"/>
  <c r="J2712" i="5"/>
  <c r="J2711" i="5"/>
  <c r="J2710" i="5"/>
  <c r="J2709" i="5"/>
  <c r="J2708" i="5"/>
  <c r="J2707" i="5"/>
  <c r="J2706" i="5"/>
  <c r="J2705" i="5"/>
  <c r="J2704" i="5"/>
  <c r="J2703" i="5"/>
  <c r="J2702" i="5"/>
  <c r="J2701" i="5"/>
  <c r="J2700" i="5"/>
  <c r="J2699" i="5"/>
  <c r="J2698" i="5"/>
  <c r="J2697" i="5"/>
  <c r="J2696" i="5"/>
  <c r="J2695" i="5"/>
  <c r="J2694" i="5"/>
  <c r="J2693" i="5"/>
  <c r="J2692" i="5"/>
  <c r="J2691" i="5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H4" i="6"/>
  <c r="B42" i="15"/>
  <c r="D4" i="6"/>
  <c r="E39" i="15"/>
  <c r="B4" i="6"/>
  <c r="B39" i="15"/>
  <c r="C65" i="4"/>
  <c r="C66" i="4"/>
  <c r="C67" i="4"/>
  <c r="C68" i="4"/>
  <c r="C70" i="4"/>
  <c r="C69" i="4"/>
  <c r="B30" i="15"/>
  <c r="C56" i="4"/>
  <c r="C57" i="4"/>
  <c r="C58" i="4"/>
  <c r="C59" i="4"/>
  <c r="C60" i="4"/>
  <c r="B28" i="15"/>
  <c r="L4" i="4"/>
  <c r="E26" i="15"/>
  <c r="P2" i="3"/>
  <c r="P3" i="3"/>
  <c r="P4" i="3"/>
  <c r="P5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4" i="3"/>
  <c r="N1483" i="3"/>
  <c r="N1482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9" i="3"/>
  <c r="N1448" i="3"/>
  <c r="N1447" i="3"/>
  <c r="N1446" i="3"/>
  <c r="N1445" i="3"/>
  <c r="N1444" i="3"/>
  <c r="N1443" i="3"/>
  <c r="N1442" i="3"/>
  <c r="N1441" i="3"/>
  <c r="N1440" i="3"/>
  <c r="N1439" i="3"/>
  <c r="N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7" i="3"/>
  <c r="N1416" i="3"/>
  <c r="N1415" i="3"/>
  <c r="N1414" i="3"/>
  <c r="N1413" i="3"/>
  <c r="N1412" i="3"/>
  <c r="N1411" i="3"/>
  <c r="N1410" i="3"/>
  <c r="N1409" i="3"/>
  <c r="N1408" i="3"/>
  <c r="N1407" i="3"/>
  <c r="N1406" i="3"/>
  <c r="N1405" i="3"/>
  <c r="N1404" i="3"/>
  <c r="N1403" i="3"/>
  <c r="N1402" i="3"/>
  <c r="N1401" i="3"/>
  <c r="N1400" i="3"/>
  <c r="N1399" i="3"/>
  <c r="N1398" i="3"/>
  <c r="N1397" i="3"/>
  <c r="N1396" i="3"/>
  <c r="N1395" i="3"/>
  <c r="N1394" i="3"/>
  <c r="N1393" i="3"/>
  <c r="N1392" i="3"/>
  <c r="N1391" i="3"/>
  <c r="N1390" i="3"/>
  <c r="N1389" i="3"/>
  <c r="N1388" i="3"/>
  <c r="N1387" i="3"/>
  <c r="N1386" i="3"/>
  <c r="N1385" i="3"/>
  <c r="N1384" i="3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21" i="3"/>
  <c r="N1320" i="3"/>
  <c r="N1319" i="3"/>
  <c r="N1318" i="3"/>
  <c r="N1317" i="3"/>
  <c r="N1316" i="3"/>
  <c r="N1315" i="3"/>
  <c r="N1314" i="3"/>
  <c r="N1313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1255" i="3"/>
  <c r="N1254" i="3"/>
  <c r="N1253" i="3"/>
  <c r="N1252" i="3"/>
  <c r="N1251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6" i="3"/>
  <c r="N1185" i="3"/>
  <c r="N1184" i="3"/>
  <c r="N1183" i="3"/>
  <c r="N1182" i="3"/>
  <c r="N1181" i="3"/>
  <c r="N1180" i="3"/>
  <c r="N1179" i="3"/>
  <c r="N1178" i="3"/>
  <c r="N1177" i="3"/>
  <c r="N1176" i="3"/>
  <c r="N1175" i="3"/>
  <c r="N1174" i="3"/>
  <c r="N1173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41" i="3"/>
  <c r="N1140" i="3"/>
  <c r="N1139" i="3"/>
  <c r="N1138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4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9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J4" i="4"/>
  <c r="B26" i="15"/>
  <c r="F4" i="4"/>
  <c r="E23" i="15"/>
  <c r="B4" i="4"/>
  <c r="B23" i="15"/>
  <c r="F56" i="2"/>
  <c r="F57" i="2"/>
  <c r="F58" i="2"/>
  <c r="F59" i="2"/>
  <c r="F67" i="2"/>
  <c r="F66" i="2"/>
  <c r="F65" i="2"/>
  <c r="F64" i="2"/>
  <c r="F63" i="2"/>
  <c r="F62" i="2"/>
  <c r="F61" i="2"/>
  <c r="F60" i="2"/>
  <c r="B14" i="15"/>
  <c r="B12" i="15"/>
  <c r="N4" i="2"/>
  <c r="E10" i="15"/>
  <c r="L4" i="2"/>
  <c r="B10" i="15"/>
  <c r="D4" i="2"/>
  <c r="E7" i="15"/>
  <c r="B4" i="2"/>
  <c r="B7" i="15"/>
  <c r="E86" i="14"/>
  <c r="D86" i="14"/>
  <c r="E85" i="14"/>
  <c r="D85" i="14"/>
  <c r="E84" i="14"/>
  <c r="D84" i="14"/>
  <c r="F79" i="14"/>
  <c r="E79" i="14"/>
  <c r="D79" i="14"/>
  <c r="C79" i="14"/>
  <c r="B79" i="14"/>
  <c r="F78" i="14"/>
  <c r="E78" i="14"/>
  <c r="D78" i="14"/>
  <c r="C78" i="14"/>
  <c r="B78" i="14"/>
  <c r="F77" i="14"/>
  <c r="E77" i="14"/>
  <c r="D77" i="14"/>
  <c r="C77" i="14"/>
  <c r="B77" i="14"/>
  <c r="F76" i="14"/>
  <c r="E76" i="14"/>
  <c r="D76" i="14"/>
  <c r="C76" i="14"/>
  <c r="B76" i="14"/>
  <c r="F75" i="14"/>
  <c r="E75" i="14"/>
  <c r="D75" i="14"/>
  <c r="C75" i="14"/>
  <c r="B75" i="14"/>
  <c r="F74" i="14"/>
  <c r="E74" i="14"/>
  <c r="D74" i="14"/>
  <c r="C74" i="14"/>
  <c r="B74" i="14"/>
  <c r="F73" i="14"/>
  <c r="E73" i="14"/>
  <c r="D73" i="14"/>
  <c r="C73" i="14"/>
  <c r="B73" i="14"/>
  <c r="F72" i="14"/>
  <c r="E72" i="14"/>
  <c r="D72" i="14"/>
  <c r="C72" i="14"/>
  <c r="B72" i="14"/>
  <c r="F71" i="14"/>
  <c r="E71" i="14"/>
  <c r="D71" i="14"/>
  <c r="C71" i="14"/>
  <c r="B71" i="14"/>
  <c r="F70" i="14"/>
  <c r="E70" i="14"/>
  <c r="D70" i="14"/>
  <c r="C70" i="14"/>
  <c r="B70" i="14"/>
  <c r="F69" i="14"/>
  <c r="E69" i="14"/>
  <c r="D69" i="14"/>
  <c r="C69" i="14"/>
  <c r="B69" i="14"/>
  <c r="F68" i="14"/>
  <c r="E68" i="14"/>
  <c r="D68" i="14"/>
  <c r="C68" i="14"/>
  <c r="B68" i="14"/>
  <c r="M67" i="14"/>
  <c r="K67" i="14"/>
  <c r="J67" i="14"/>
  <c r="F67" i="14"/>
  <c r="E67" i="14"/>
  <c r="D67" i="14"/>
  <c r="C67" i="14"/>
  <c r="B67" i="14"/>
  <c r="M66" i="14"/>
  <c r="K66" i="14"/>
  <c r="J66" i="14"/>
  <c r="F66" i="14"/>
  <c r="E66" i="14"/>
  <c r="D66" i="14"/>
  <c r="C66" i="14"/>
  <c r="B66" i="14"/>
  <c r="M65" i="14"/>
  <c r="K65" i="14"/>
  <c r="J65" i="14"/>
  <c r="F65" i="14"/>
  <c r="E65" i="14"/>
  <c r="D65" i="14"/>
  <c r="C65" i="14"/>
  <c r="B65" i="14"/>
  <c r="M64" i="14"/>
  <c r="K64" i="14"/>
  <c r="J64" i="14"/>
  <c r="F64" i="14"/>
  <c r="E64" i="14"/>
  <c r="D64" i="14"/>
  <c r="C64" i="14"/>
  <c r="B64" i="14"/>
  <c r="M63" i="14"/>
  <c r="K63" i="14"/>
  <c r="J63" i="14"/>
  <c r="F63" i="14"/>
  <c r="E63" i="14"/>
  <c r="D63" i="14"/>
  <c r="C63" i="14"/>
  <c r="B63" i="14"/>
  <c r="M62" i="14"/>
  <c r="K62" i="14"/>
  <c r="J62" i="14"/>
  <c r="F62" i="14"/>
  <c r="E62" i="14"/>
  <c r="D62" i="14"/>
  <c r="C62" i="14"/>
  <c r="B62" i="14"/>
  <c r="M61" i="14"/>
  <c r="K61" i="14"/>
  <c r="J61" i="14"/>
  <c r="F61" i="14"/>
  <c r="E61" i="14"/>
  <c r="D61" i="14"/>
  <c r="C61" i="14"/>
  <c r="B61" i="14"/>
  <c r="M60" i="14"/>
  <c r="K60" i="14"/>
  <c r="J60" i="14"/>
  <c r="F60" i="14"/>
  <c r="E60" i="14"/>
  <c r="D60" i="14"/>
  <c r="C60" i="14"/>
  <c r="B60" i="14"/>
  <c r="M59" i="14"/>
  <c r="K59" i="14"/>
  <c r="J59" i="14"/>
  <c r="F59" i="14"/>
  <c r="E59" i="14"/>
  <c r="D59" i="14"/>
  <c r="C59" i="14"/>
  <c r="B59" i="14"/>
  <c r="M58" i="14"/>
  <c r="K58" i="14"/>
  <c r="J58" i="14"/>
  <c r="F58" i="14"/>
  <c r="E58" i="14"/>
  <c r="D58" i="14"/>
  <c r="C58" i="14"/>
  <c r="B58" i="14"/>
  <c r="M57" i="14"/>
  <c r="K57" i="14"/>
  <c r="J57" i="14"/>
  <c r="F57" i="14"/>
  <c r="E57" i="14"/>
  <c r="D57" i="14"/>
  <c r="C57" i="14"/>
  <c r="B57" i="14"/>
  <c r="M56" i="14"/>
  <c r="K56" i="14"/>
  <c r="J56" i="14"/>
  <c r="F56" i="14"/>
  <c r="E56" i="14"/>
  <c r="D56" i="14"/>
  <c r="C56" i="14"/>
  <c r="B56" i="14"/>
  <c r="N4" i="14"/>
  <c r="L4" i="14"/>
  <c r="J4" i="14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I108" i="12"/>
  <c r="I107" i="12"/>
  <c r="I106" i="12"/>
  <c r="I105" i="12"/>
  <c r="I104" i="12"/>
  <c r="I103" i="12"/>
  <c r="I102" i="12"/>
  <c r="I101" i="12"/>
  <c r="E101" i="12"/>
  <c r="D101" i="12"/>
  <c r="C101" i="12"/>
  <c r="I100" i="12"/>
  <c r="E100" i="12"/>
  <c r="D100" i="12"/>
  <c r="C100" i="12"/>
  <c r="I99" i="12"/>
  <c r="E99" i="12"/>
  <c r="D99" i="12"/>
  <c r="C99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N82" i="12"/>
  <c r="M82" i="12"/>
  <c r="L82" i="12"/>
  <c r="G82" i="12"/>
  <c r="F82" i="12"/>
  <c r="E82" i="12"/>
  <c r="D82" i="12"/>
  <c r="C82" i="12"/>
  <c r="B82" i="12"/>
  <c r="N81" i="12"/>
  <c r="M81" i="12"/>
  <c r="L81" i="12"/>
  <c r="G81" i="12"/>
  <c r="F81" i="12"/>
  <c r="E81" i="12"/>
  <c r="D81" i="12"/>
  <c r="C81" i="12"/>
  <c r="B81" i="12"/>
  <c r="N80" i="12"/>
  <c r="M80" i="12"/>
  <c r="L80" i="12"/>
  <c r="G80" i="12"/>
  <c r="F80" i="12"/>
  <c r="E80" i="12"/>
  <c r="D80" i="12"/>
  <c r="C80" i="12"/>
  <c r="B80" i="12"/>
  <c r="N79" i="12"/>
  <c r="M79" i="12"/>
  <c r="L79" i="12"/>
  <c r="G79" i="12"/>
  <c r="F79" i="12"/>
  <c r="E79" i="12"/>
  <c r="D79" i="12"/>
  <c r="C79" i="12"/>
  <c r="B79" i="12"/>
  <c r="N78" i="12"/>
  <c r="M78" i="12"/>
  <c r="L78" i="12"/>
  <c r="G78" i="12"/>
  <c r="F78" i="12"/>
  <c r="E78" i="12"/>
  <c r="D78" i="12"/>
  <c r="C78" i="12"/>
  <c r="B78" i="12"/>
  <c r="N77" i="12"/>
  <c r="M77" i="12"/>
  <c r="L77" i="12"/>
  <c r="G77" i="12"/>
  <c r="F77" i="12"/>
  <c r="E77" i="12"/>
  <c r="D77" i="12"/>
  <c r="C77" i="12"/>
  <c r="B77" i="12"/>
  <c r="N76" i="12"/>
  <c r="M76" i="12"/>
  <c r="L76" i="12"/>
  <c r="G76" i="12"/>
  <c r="F76" i="12"/>
  <c r="E76" i="12"/>
  <c r="D76" i="12"/>
  <c r="C76" i="12"/>
  <c r="B76" i="12"/>
  <c r="N75" i="12"/>
  <c r="M75" i="12"/>
  <c r="L75" i="12"/>
  <c r="G75" i="12"/>
  <c r="F75" i="12"/>
  <c r="E75" i="12"/>
  <c r="D75" i="12"/>
  <c r="C75" i="12"/>
  <c r="B75" i="12"/>
  <c r="N74" i="12"/>
  <c r="M74" i="12"/>
  <c r="L74" i="12"/>
  <c r="G74" i="12"/>
  <c r="F74" i="12"/>
  <c r="E74" i="12"/>
  <c r="D74" i="12"/>
  <c r="C74" i="12"/>
  <c r="B74" i="12"/>
  <c r="N73" i="12"/>
  <c r="M73" i="12"/>
  <c r="L73" i="12"/>
  <c r="G73" i="12"/>
  <c r="F73" i="12"/>
  <c r="E73" i="12"/>
  <c r="D73" i="12"/>
  <c r="C73" i="12"/>
  <c r="B73" i="12"/>
  <c r="N72" i="12"/>
  <c r="M72" i="12"/>
  <c r="L72" i="12"/>
  <c r="G72" i="12"/>
  <c r="F72" i="12"/>
  <c r="E72" i="12"/>
  <c r="D72" i="12"/>
  <c r="C72" i="12"/>
  <c r="B72" i="12"/>
  <c r="N71" i="12"/>
  <c r="M71" i="12"/>
  <c r="L71" i="12"/>
  <c r="G71" i="12"/>
  <c r="F71" i="12"/>
  <c r="E71" i="12"/>
  <c r="D71" i="12"/>
  <c r="C71" i="12"/>
  <c r="B71" i="12"/>
  <c r="N4" i="12"/>
  <c r="J4" i="12"/>
  <c r="H4" i="12"/>
  <c r="O1153" i="11"/>
  <c r="N1153" i="11"/>
  <c r="G1153" i="11"/>
  <c r="O1152" i="11"/>
  <c r="N1152" i="11"/>
  <c r="G1152" i="11"/>
  <c r="O1151" i="11"/>
  <c r="N1151" i="11"/>
  <c r="G1151" i="11"/>
  <c r="O1150" i="11"/>
  <c r="N1150" i="11"/>
  <c r="G1150" i="11"/>
  <c r="O1149" i="11"/>
  <c r="N1149" i="11"/>
  <c r="G1149" i="11"/>
  <c r="O1148" i="11"/>
  <c r="N1148" i="11"/>
  <c r="G1148" i="11"/>
  <c r="O1147" i="11"/>
  <c r="N1147" i="11"/>
  <c r="G1147" i="11"/>
  <c r="O1146" i="11"/>
  <c r="N1146" i="11"/>
  <c r="G1146" i="11"/>
  <c r="O1145" i="11"/>
  <c r="N1145" i="11"/>
  <c r="G1145" i="11"/>
  <c r="O1144" i="11"/>
  <c r="N1144" i="11"/>
  <c r="G1144" i="11"/>
  <c r="O1143" i="11"/>
  <c r="N1143" i="11"/>
  <c r="G1143" i="11"/>
  <c r="O1142" i="11"/>
  <c r="N1142" i="11"/>
  <c r="G1142" i="11"/>
  <c r="O1141" i="11"/>
  <c r="N1141" i="11"/>
  <c r="G1141" i="11"/>
  <c r="O1140" i="11"/>
  <c r="N1140" i="11"/>
  <c r="G1140" i="11"/>
  <c r="O1139" i="11"/>
  <c r="N1139" i="11"/>
  <c r="G1139" i="11"/>
  <c r="O1138" i="11"/>
  <c r="N1138" i="11"/>
  <c r="G1138" i="11"/>
  <c r="O1137" i="11"/>
  <c r="N1137" i="11"/>
  <c r="G1137" i="11"/>
  <c r="O1136" i="11"/>
  <c r="N1136" i="11"/>
  <c r="G1136" i="11"/>
  <c r="O1135" i="11"/>
  <c r="N1135" i="11"/>
  <c r="G1135" i="11"/>
  <c r="O1134" i="11"/>
  <c r="N1134" i="11"/>
  <c r="G1134" i="11"/>
  <c r="O1133" i="11"/>
  <c r="N1133" i="11"/>
  <c r="G1133" i="11"/>
  <c r="O1132" i="11"/>
  <c r="N1132" i="11"/>
  <c r="G1132" i="11"/>
  <c r="O1131" i="11"/>
  <c r="N1131" i="11"/>
  <c r="G1131" i="11"/>
  <c r="O1130" i="11"/>
  <c r="N1130" i="11"/>
  <c r="G1130" i="11"/>
  <c r="O1129" i="11"/>
  <c r="N1129" i="11"/>
  <c r="G1129" i="11"/>
  <c r="O1128" i="11"/>
  <c r="N1128" i="11"/>
  <c r="G1128" i="11"/>
  <c r="O1127" i="11"/>
  <c r="N1127" i="11"/>
  <c r="G1127" i="11"/>
  <c r="O1126" i="11"/>
  <c r="N1126" i="11"/>
  <c r="G1126" i="11"/>
  <c r="O1125" i="11"/>
  <c r="N1125" i="11"/>
  <c r="G1125" i="11"/>
  <c r="O1124" i="11"/>
  <c r="N1124" i="11"/>
  <c r="G1124" i="11"/>
  <c r="O1123" i="11"/>
  <c r="N1123" i="11"/>
  <c r="G1123" i="11"/>
  <c r="O1122" i="11"/>
  <c r="N1122" i="11"/>
  <c r="G1122" i="11"/>
  <c r="O1121" i="11"/>
  <c r="N1121" i="11"/>
  <c r="G1121" i="11"/>
  <c r="O1120" i="11"/>
  <c r="N1120" i="11"/>
  <c r="G1120" i="11"/>
  <c r="O1119" i="11"/>
  <c r="N1119" i="11"/>
  <c r="G1119" i="11"/>
  <c r="O1118" i="11"/>
  <c r="N1118" i="11"/>
  <c r="G1118" i="11"/>
  <c r="O1117" i="11"/>
  <c r="N1117" i="11"/>
  <c r="G1117" i="11"/>
  <c r="O1116" i="11"/>
  <c r="N1116" i="11"/>
  <c r="G1116" i="11"/>
  <c r="O1115" i="11"/>
  <c r="N1115" i="11"/>
  <c r="G1115" i="11"/>
  <c r="O1114" i="11"/>
  <c r="N1114" i="11"/>
  <c r="G1114" i="11"/>
  <c r="O1113" i="11"/>
  <c r="N1113" i="11"/>
  <c r="G1113" i="11"/>
  <c r="O1112" i="11"/>
  <c r="N1112" i="11"/>
  <c r="G1112" i="11"/>
  <c r="O1111" i="11"/>
  <c r="N1111" i="11"/>
  <c r="G1111" i="11"/>
  <c r="O1110" i="11"/>
  <c r="N1110" i="11"/>
  <c r="G1110" i="11"/>
  <c r="O1109" i="11"/>
  <c r="N1109" i="11"/>
  <c r="G1109" i="11"/>
  <c r="O1108" i="11"/>
  <c r="N1108" i="11"/>
  <c r="G1108" i="11"/>
  <c r="O1107" i="11"/>
  <c r="N1107" i="11"/>
  <c r="G1107" i="11"/>
  <c r="O1106" i="11"/>
  <c r="N1106" i="11"/>
  <c r="G1106" i="11"/>
  <c r="O1105" i="11"/>
  <c r="N1105" i="11"/>
  <c r="G1105" i="11"/>
  <c r="O1104" i="11"/>
  <c r="N1104" i="11"/>
  <c r="G1104" i="11"/>
  <c r="O1103" i="11"/>
  <c r="N1103" i="11"/>
  <c r="G1103" i="11"/>
  <c r="O1102" i="11"/>
  <c r="N1102" i="11"/>
  <c r="G1102" i="11"/>
  <c r="O1101" i="11"/>
  <c r="N1101" i="11"/>
  <c r="G1101" i="11"/>
  <c r="O1100" i="11"/>
  <c r="N1100" i="11"/>
  <c r="G1100" i="11"/>
  <c r="O1099" i="11"/>
  <c r="N1099" i="11"/>
  <c r="G1099" i="11"/>
  <c r="O1098" i="11"/>
  <c r="N1098" i="11"/>
  <c r="G1098" i="11"/>
  <c r="O1097" i="11"/>
  <c r="N1097" i="11"/>
  <c r="G1097" i="11"/>
  <c r="O1096" i="11"/>
  <c r="N1096" i="11"/>
  <c r="G1096" i="11"/>
  <c r="O1095" i="11"/>
  <c r="N1095" i="11"/>
  <c r="G1095" i="11"/>
  <c r="O1094" i="11"/>
  <c r="N1094" i="11"/>
  <c r="G1094" i="11"/>
  <c r="O1093" i="11"/>
  <c r="N1093" i="11"/>
  <c r="G1093" i="11"/>
  <c r="O1092" i="11"/>
  <c r="N1092" i="11"/>
  <c r="G1092" i="11"/>
  <c r="O1091" i="11"/>
  <c r="N1091" i="11"/>
  <c r="G1091" i="11"/>
  <c r="O1090" i="11"/>
  <c r="N1090" i="11"/>
  <c r="G1090" i="11"/>
  <c r="O1089" i="11"/>
  <c r="N1089" i="11"/>
  <c r="G1089" i="11"/>
  <c r="O1088" i="11"/>
  <c r="N1088" i="11"/>
  <c r="G1088" i="11"/>
  <c r="O1087" i="11"/>
  <c r="N1087" i="11"/>
  <c r="G1087" i="11"/>
  <c r="O1086" i="11"/>
  <c r="N1086" i="11"/>
  <c r="G1086" i="11"/>
  <c r="O1085" i="11"/>
  <c r="N1085" i="11"/>
  <c r="G1085" i="11"/>
  <c r="O1084" i="11"/>
  <c r="N1084" i="11"/>
  <c r="G1084" i="11"/>
  <c r="O1083" i="11"/>
  <c r="N1083" i="11"/>
  <c r="G1083" i="11"/>
  <c r="O1082" i="11"/>
  <c r="N1082" i="11"/>
  <c r="G1082" i="11"/>
  <c r="O1081" i="11"/>
  <c r="N1081" i="11"/>
  <c r="G1081" i="11"/>
  <c r="O1080" i="11"/>
  <c r="N1080" i="11"/>
  <c r="G1080" i="11"/>
  <c r="O1079" i="11"/>
  <c r="N1079" i="11"/>
  <c r="G1079" i="11"/>
  <c r="O1078" i="11"/>
  <c r="N1078" i="11"/>
  <c r="G1078" i="11"/>
  <c r="O1077" i="11"/>
  <c r="N1077" i="11"/>
  <c r="G1077" i="11"/>
  <c r="O1076" i="11"/>
  <c r="N1076" i="11"/>
  <c r="G1076" i="11"/>
  <c r="O1075" i="11"/>
  <c r="N1075" i="11"/>
  <c r="G1075" i="11"/>
  <c r="O1074" i="11"/>
  <c r="N1074" i="11"/>
  <c r="G1074" i="11"/>
  <c r="O1073" i="11"/>
  <c r="N1073" i="11"/>
  <c r="G1073" i="11"/>
  <c r="O1072" i="11"/>
  <c r="N1072" i="11"/>
  <c r="G1072" i="11"/>
  <c r="O1071" i="11"/>
  <c r="N1071" i="11"/>
  <c r="G1071" i="11"/>
  <c r="O1070" i="11"/>
  <c r="N1070" i="11"/>
  <c r="G1070" i="11"/>
  <c r="O1069" i="11"/>
  <c r="N1069" i="11"/>
  <c r="G1069" i="11"/>
  <c r="O1068" i="11"/>
  <c r="N1068" i="11"/>
  <c r="G1068" i="11"/>
  <c r="O1067" i="11"/>
  <c r="N1067" i="11"/>
  <c r="G1067" i="11"/>
  <c r="O1066" i="11"/>
  <c r="N1066" i="11"/>
  <c r="G1066" i="11"/>
  <c r="O1065" i="11"/>
  <c r="N1065" i="11"/>
  <c r="G1065" i="11"/>
  <c r="O1064" i="11"/>
  <c r="N1064" i="11"/>
  <c r="G1064" i="11"/>
  <c r="O1063" i="11"/>
  <c r="N1063" i="11"/>
  <c r="G1063" i="11"/>
  <c r="O1062" i="11"/>
  <c r="N1062" i="11"/>
  <c r="G1062" i="11"/>
  <c r="O1061" i="11"/>
  <c r="N1061" i="11"/>
  <c r="G1061" i="11"/>
  <c r="O1060" i="11"/>
  <c r="N1060" i="11"/>
  <c r="G1060" i="11"/>
  <c r="O1059" i="11"/>
  <c r="N1059" i="11"/>
  <c r="G1059" i="11"/>
  <c r="O1058" i="11"/>
  <c r="N1058" i="11"/>
  <c r="G1058" i="11"/>
  <c r="O1057" i="11"/>
  <c r="N1057" i="11"/>
  <c r="G1057" i="11"/>
  <c r="O1056" i="11"/>
  <c r="N1056" i="11"/>
  <c r="G1056" i="11"/>
  <c r="O1055" i="11"/>
  <c r="N1055" i="11"/>
  <c r="G1055" i="11"/>
  <c r="O1054" i="11"/>
  <c r="N1054" i="11"/>
  <c r="G1054" i="11"/>
  <c r="O1053" i="11"/>
  <c r="N1053" i="11"/>
  <c r="G1053" i="11"/>
  <c r="O1052" i="11"/>
  <c r="N1052" i="11"/>
  <c r="G1052" i="11"/>
  <c r="O1051" i="11"/>
  <c r="N1051" i="11"/>
  <c r="G1051" i="11"/>
  <c r="O1050" i="11"/>
  <c r="N1050" i="11"/>
  <c r="G1050" i="11"/>
  <c r="O1049" i="11"/>
  <c r="N1049" i="11"/>
  <c r="G1049" i="11"/>
  <c r="O1048" i="11"/>
  <c r="N1048" i="11"/>
  <c r="G1048" i="11"/>
  <c r="O1047" i="11"/>
  <c r="N1047" i="11"/>
  <c r="G1047" i="11"/>
  <c r="O1046" i="11"/>
  <c r="N1046" i="11"/>
  <c r="G1046" i="11"/>
  <c r="O1045" i="11"/>
  <c r="N1045" i="11"/>
  <c r="G1045" i="11"/>
  <c r="O1044" i="11"/>
  <c r="N1044" i="11"/>
  <c r="G1044" i="11"/>
  <c r="O1043" i="11"/>
  <c r="N1043" i="11"/>
  <c r="G1043" i="11"/>
  <c r="O1042" i="11"/>
  <c r="N1042" i="11"/>
  <c r="G1042" i="11"/>
  <c r="O1041" i="11"/>
  <c r="N1041" i="11"/>
  <c r="G1041" i="11"/>
  <c r="O1040" i="11"/>
  <c r="N1040" i="11"/>
  <c r="G1040" i="11"/>
  <c r="O1039" i="11"/>
  <c r="N1039" i="11"/>
  <c r="G1039" i="11"/>
  <c r="O1038" i="11"/>
  <c r="N1038" i="11"/>
  <c r="G1038" i="11"/>
  <c r="O1037" i="11"/>
  <c r="N1037" i="11"/>
  <c r="G1037" i="11"/>
  <c r="O1036" i="11"/>
  <c r="N1036" i="11"/>
  <c r="G1036" i="11"/>
  <c r="O1035" i="11"/>
  <c r="N1035" i="11"/>
  <c r="G1035" i="11"/>
  <c r="O1034" i="11"/>
  <c r="N1034" i="11"/>
  <c r="G1034" i="11"/>
  <c r="O1033" i="11"/>
  <c r="N1033" i="11"/>
  <c r="G1033" i="11"/>
  <c r="O1032" i="11"/>
  <c r="N1032" i="11"/>
  <c r="G1032" i="11"/>
  <c r="O1031" i="11"/>
  <c r="N1031" i="11"/>
  <c r="G1031" i="11"/>
  <c r="O1030" i="11"/>
  <c r="N1030" i="11"/>
  <c r="G1030" i="11"/>
  <c r="O1029" i="11"/>
  <c r="N1029" i="11"/>
  <c r="G1029" i="11"/>
  <c r="O1028" i="11"/>
  <c r="N1028" i="11"/>
  <c r="G1028" i="11"/>
  <c r="O1027" i="11"/>
  <c r="N1027" i="11"/>
  <c r="G1027" i="11"/>
  <c r="O1026" i="11"/>
  <c r="N1026" i="11"/>
  <c r="G1026" i="11"/>
  <c r="O1025" i="11"/>
  <c r="N1025" i="11"/>
  <c r="G1025" i="11"/>
  <c r="O1024" i="11"/>
  <c r="N1024" i="11"/>
  <c r="G1024" i="11"/>
  <c r="O1023" i="11"/>
  <c r="N1023" i="11"/>
  <c r="G1023" i="11"/>
  <c r="O1022" i="11"/>
  <c r="N1022" i="11"/>
  <c r="G1022" i="11"/>
  <c r="O1021" i="11"/>
  <c r="N1021" i="11"/>
  <c r="G1021" i="11"/>
  <c r="O1020" i="11"/>
  <c r="N1020" i="11"/>
  <c r="G1020" i="11"/>
  <c r="O1019" i="11"/>
  <c r="N1019" i="11"/>
  <c r="G1019" i="11"/>
  <c r="O1018" i="11"/>
  <c r="N1018" i="11"/>
  <c r="G1018" i="11"/>
  <c r="O1017" i="11"/>
  <c r="N1017" i="11"/>
  <c r="G1017" i="11"/>
  <c r="O1016" i="11"/>
  <c r="N1016" i="11"/>
  <c r="G1016" i="11"/>
  <c r="O1015" i="11"/>
  <c r="N1015" i="11"/>
  <c r="G1015" i="11"/>
  <c r="O1014" i="11"/>
  <c r="N1014" i="11"/>
  <c r="G1014" i="11"/>
  <c r="O1013" i="11"/>
  <c r="N1013" i="11"/>
  <c r="G1013" i="11"/>
  <c r="O1012" i="11"/>
  <c r="N1012" i="11"/>
  <c r="G1012" i="11"/>
  <c r="O1011" i="11"/>
  <c r="N1011" i="11"/>
  <c r="G1011" i="11"/>
  <c r="O1010" i="11"/>
  <c r="N1010" i="11"/>
  <c r="G1010" i="11"/>
  <c r="O1009" i="11"/>
  <c r="N1009" i="11"/>
  <c r="G1009" i="11"/>
  <c r="O1008" i="11"/>
  <c r="N1008" i="11"/>
  <c r="G1008" i="11"/>
  <c r="O1007" i="11"/>
  <c r="N1007" i="11"/>
  <c r="G1007" i="11"/>
  <c r="O1006" i="11"/>
  <c r="N1006" i="11"/>
  <c r="G1006" i="11"/>
  <c r="O1005" i="11"/>
  <c r="N1005" i="11"/>
  <c r="G1005" i="11"/>
  <c r="O1004" i="11"/>
  <c r="N1004" i="11"/>
  <c r="G1004" i="11"/>
  <c r="O1003" i="11"/>
  <c r="N1003" i="11"/>
  <c r="G1003" i="11"/>
  <c r="O1002" i="11"/>
  <c r="N1002" i="11"/>
  <c r="G1002" i="11"/>
  <c r="O1001" i="11"/>
  <c r="N1001" i="11"/>
  <c r="G1001" i="11"/>
  <c r="O1000" i="11"/>
  <c r="N1000" i="11"/>
  <c r="G1000" i="11"/>
  <c r="O999" i="11"/>
  <c r="N999" i="11"/>
  <c r="G999" i="11"/>
  <c r="O998" i="11"/>
  <c r="N998" i="11"/>
  <c r="G998" i="11"/>
  <c r="O997" i="11"/>
  <c r="N997" i="11"/>
  <c r="G997" i="11"/>
  <c r="O996" i="11"/>
  <c r="N996" i="11"/>
  <c r="G996" i="11"/>
  <c r="O995" i="11"/>
  <c r="N995" i="11"/>
  <c r="G995" i="11"/>
  <c r="O994" i="11"/>
  <c r="N994" i="11"/>
  <c r="G994" i="11"/>
  <c r="O993" i="11"/>
  <c r="N993" i="11"/>
  <c r="G993" i="11"/>
  <c r="O992" i="11"/>
  <c r="N992" i="11"/>
  <c r="G992" i="11"/>
  <c r="O991" i="11"/>
  <c r="N991" i="11"/>
  <c r="G991" i="11"/>
  <c r="O990" i="11"/>
  <c r="N990" i="11"/>
  <c r="G990" i="11"/>
  <c r="O989" i="11"/>
  <c r="N989" i="11"/>
  <c r="G989" i="11"/>
  <c r="O988" i="11"/>
  <c r="N988" i="11"/>
  <c r="G988" i="11"/>
  <c r="O987" i="11"/>
  <c r="N987" i="11"/>
  <c r="G987" i="11"/>
  <c r="O986" i="11"/>
  <c r="N986" i="11"/>
  <c r="G986" i="11"/>
  <c r="O985" i="11"/>
  <c r="N985" i="11"/>
  <c r="G985" i="11"/>
  <c r="O984" i="11"/>
  <c r="N984" i="11"/>
  <c r="G984" i="11"/>
  <c r="O983" i="11"/>
  <c r="N983" i="11"/>
  <c r="G983" i="11"/>
  <c r="O982" i="11"/>
  <c r="N982" i="11"/>
  <c r="G982" i="11"/>
  <c r="O981" i="11"/>
  <c r="N981" i="11"/>
  <c r="G981" i="11"/>
  <c r="O980" i="11"/>
  <c r="N980" i="11"/>
  <c r="G980" i="11"/>
  <c r="O979" i="11"/>
  <c r="N979" i="11"/>
  <c r="G979" i="11"/>
  <c r="O978" i="11"/>
  <c r="N978" i="11"/>
  <c r="G978" i="11"/>
  <c r="O977" i="11"/>
  <c r="N977" i="11"/>
  <c r="G977" i="11"/>
  <c r="O976" i="11"/>
  <c r="N976" i="11"/>
  <c r="G976" i="11"/>
  <c r="O975" i="11"/>
  <c r="N975" i="11"/>
  <c r="G975" i="11"/>
  <c r="O974" i="11"/>
  <c r="N974" i="11"/>
  <c r="G974" i="11"/>
  <c r="O973" i="11"/>
  <c r="N973" i="11"/>
  <c r="G973" i="11"/>
  <c r="O972" i="11"/>
  <c r="N972" i="11"/>
  <c r="G972" i="11"/>
  <c r="O971" i="11"/>
  <c r="N971" i="11"/>
  <c r="G971" i="11"/>
  <c r="O970" i="11"/>
  <c r="N970" i="11"/>
  <c r="G970" i="11"/>
  <c r="O969" i="11"/>
  <c r="N969" i="11"/>
  <c r="G969" i="11"/>
  <c r="O968" i="11"/>
  <c r="N968" i="11"/>
  <c r="G968" i="11"/>
  <c r="O967" i="11"/>
  <c r="N967" i="11"/>
  <c r="G967" i="11"/>
  <c r="O966" i="11"/>
  <c r="N966" i="11"/>
  <c r="G966" i="11"/>
  <c r="O965" i="11"/>
  <c r="N965" i="11"/>
  <c r="G965" i="11"/>
  <c r="O964" i="11"/>
  <c r="N964" i="11"/>
  <c r="G964" i="11"/>
  <c r="O963" i="11"/>
  <c r="N963" i="11"/>
  <c r="G963" i="11"/>
  <c r="O962" i="11"/>
  <c r="N962" i="11"/>
  <c r="G962" i="11"/>
  <c r="O961" i="11"/>
  <c r="N961" i="11"/>
  <c r="G961" i="11"/>
  <c r="O960" i="11"/>
  <c r="N960" i="11"/>
  <c r="G960" i="11"/>
  <c r="O959" i="11"/>
  <c r="N959" i="11"/>
  <c r="G959" i="11"/>
  <c r="O958" i="11"/>
  <c r="N958" i="11"/>
  <c r="G958" i="11"/>
  <c r="O957" i="11"/>
  <c r="N957" i="11"/>
  <c r="G957" i="11"/>
  <c r="O956" i="11"/>
  <c r="N956" i="11"/>
  <c r="G956" i="11"/>
  <c r="O955" i="11"/>
  <c r="N955" i="11"/>
  <c r="G955" i="11"/>
  <c r="O954" i="11"/>
  <c r="N954" i="11"/>
  <c r="G954" i="11"/>
  <c r="O953" i="11"/>
  <c r="N953" i="11"/>
  <c r="G953" i="11"/>
  <c r="O952" i="11"/>
  <c r="N952" i="11"/>
  <c r="G952" i="11"/>
  <c r="O951" i="11"/>
  <c r="N951" i="11"/>
  <c r="G951" i="11"/>
  <c r="O950" i="11"/>
  <c r="N950" i="11"/>
  <c r="G950" i="11"/>
  <c r="O949" i="11"/>
  <c r="N949" i="11"/>
  <c r="G949" i="11"/>
  <c r="O948" i="11"/>
  <c r="N948" i="11"/>
  <c r="G948" i="11"/>
  <c r="O947" i="11"/>
  <c r="N947" i="11"/>
  <c r="G947" i="11"/>
  <c r="O946" i="11"/>
  <c r="N946" i="11"/>
  <c r="G946" i="11"/>
  <c r="O945" i="11"/>
  <c r="N945" i="11"/>
  <c r="G945" i="11"/>
  <c r="O944" i="11"/>
  <c r="N944" i="11"/>
  <c r="G944" i="11"/>
  <c r="O943" i="11"/>
  <c r="N943" i="11"/>
  <c r="G943" i="11"/>
  <c r="O942" i="11"/>
  <c r="N942" i="11"/>
  <c r="G942" i="11"/>
  <c r="O941" i="11"/>
  <c r="N941" i="11"/>
  <c r="G941" i="11"/>
  <c r="O940" i="11"/>
  <c r="N940" i="11"/>
  <c r="G940" i="11"/>
  <c r="O939" i="11"/>
  <c r="N939" i="11"/>
  <c r="G939" i="11"/>
  <c r="O938" i="11"/>
  <c r="N938" i="11"/>
  <c r="G938" i="11"/>
  <c r="O937" i="11"/>
  <c r="N937" i="11"/>
  <c r="G937" i="11"/>
  <c r="O936" i="11"/>
  <c r="N936" i="11"/>
  <c r="G936" i="11"/>
  <c r="O935" i="11"/>
  <c r="N935" i="11"/>
  <c r="G935" i="11"/>
  <c r="O934" i="11"/>
  <c r="N934" i="11"/>
  <c r="G934" i="11"/>
  <c r="O933" i="11"/>
  <c r="N933" i="11"/>
  <c r="G933" i="11"/>
  <c r="O932" i="11"/>
  <c r="N932" i="11"/>
  <c r="G932" i="11"/>
  <c r="O931" i="11"/>
  <c r="N931" i="11"/>
  <c r="G931" i="11"/>
  <c r="O930" i="11"/>
  <c r="N930" i="11"/>
  <c r="G930" i="11"/>
  <c r="O929" i="11"/>
  <c r="N929" i="11"/>
  <c r="G929" i="11"/>
  <c r="O928" i="11"/>
  <c r="N928" i="11"/>
  <c r="G928" i="11"/>
  <c r="O927" i="11"/>
  <c r="N927" i="11"/>
  <c r="G927" i="11"/>
  <c r="O926" i="11"/>
  <c r="N926" i="11"/>
  <c r="G926" i="11"/>
  <c r="O925" i="11"/>
  <c r="N925" i="11"/>
  <c r="G925" i="11"/>
  <c r="O924" i="11"/>
  <c r="N924" i="11"/>
  <c r="G924" i="11"/>
  <c r="O923" i="11"/>
  <c r="N923" i="11"/>
  <c r="G923" i="11"/>
  <c r="O922" i="11"/>
  <c r="N922" i="11"/>
  <c r="G922" i="11"/>
  <c r="O921" i="11"/>
  <c r="N921" i="11"/>
  <c r="G921" i="11"/>
  <c r="O920" i="11"/>
  <c r="N920" i="11"/>
  <c r="G920" i="11"/>
  <c r="O919" i="11"/>
  <c r="N919" i="11"/>
  <c r="G919" i="11"/>
  <c r="O918" i="11"/>
  <c r="N918" i="11"/>
  <c r="G918" i="11"/>
  <c r="O917" i="11"/>
  <c r="N917" i="11"/>
  <c r="G917" i="11"/>
  <c r="O916" i="11"/>
  <c r="N916" i="11"/>
  <c r="G916" i="11"/>
  <c r="O915" i="11"/>
  <c r="N915" i="11"/>
  <c r="G915" i="11"/>
  <c r="O914" i="11"/>
  <c r="N914" i="11"/>
  <c r="G914" i="11"/>
  <c r="O913" i="11"/>
  <c r="N913" i="11"/>
  <c r="G913" i="11"/>
  <c r="O912" i="11"/>
  <c r="N912" i="11"/>
  <c r="G912" i="11"/>
  <c r="O911" i="11"/>
  <c r="N911" i="11"/>
  <c r="G911" i="11"/>
  <c r="O910" i="11"/>
  <c r="N910" i="11"/>
  <c r="G910" i="11"/>
  <c r="O909" i="11"/>
  <c r="N909" i="11"/>
  <c r="G909" i="11"/>
  <c r="O908" i="11"/>
  <c r="N908" i="11"/>
  <c r="G908" i="11"/>
  <c r="O907" i="11"/>
  <c r="N907" i="11"/>
  <c r="G907" i="11"/>
  <c r="O906" i="11"/>
  <c r="N906" i="11"/>
  <c r="G906" i="11"/>
  <c r="O905" i="11"/>
  <c r="N905" i="11"/>
  <c r="G905" i="11"/>
  <c r="O904" i="11"/>
  <c r="N904" i="11"/>
  <c r="G904" i="11"/>
  <c r="O903" i="11"/>
  <c r="N903" i="11"/>
  <c r="G903" i="11"/>
  <c r="O902" i="11"/>
  <c r="N902" i="11"/>
  <c r="G902" i="11"/>
  <c r="O901" i="11"/>
  <c r="N901" i="11"/>
  <c r="G901" i="11"/>
  <c r="O900" i="11"/>
  <c r="N900" i="11"/>
  <c r="G900" i="11"/>
  <c r="O899" i="11"/>
  <c r="N899" i="11"/>
  <c r="G899" i="11"/>
  <c r="O898" i="11"/>
  <c r="N898" i="11"/>
  <c r="G898" i="11"/>
  <c r="O897" i="11"/>
  <c r="N897" i="11"/>
  <c r="G897" i="11"/>
  <c r="O896" i="11"/>
  <c r="N896" i="11"/>
  <c r="G896" i="11"/>
  <c r="O895" i="11"/>
  <c r="N895" i="11"/>
  <c r="G895" i="11"/>
  <c r="O894" i="11"/>
  <c r="N894" i="11"/>
  <c r="G894" i="11"/>
  <c r="O893" i="11"/>
  <c r="N893" i="11"/>
  <c r="G893" i="11"/>
  <c r="O892" i="11"/>
  <c r="N892" i="11"/>
  <c r="G892" i="11"/>
  <c r="O891" i="11"/>
  <c r="N891" i="11"/>
  <c r="G891" i="11"/>
  <c r="O890" i="11"/>
  <c r="N890" i="11"/>
  <c r="G890" i="11"/>
  <c r="O889" i="11"/>
  <c r="N889" i="11"/>
  <c r="G889" i="11"/>
  <c r="O888" i="11"/>
  <c r="N888" i="11"/>
  <c r="G888" i="11"/>
  <c r="O887" i="11"/>
  <c r="N887" i="11"/>
  <c r="G887" i="11"/>
  <c r="O886" i="11"/>
  <c r="N886" i="11"/>
  <c r="G886" i="11"/>
  <c r="O885" i="11"/>
  <c r="N885" i="11"/>
  <c r="G885" i="11"/>
  <c r="O884" i="11"/>
  <c r="N884" i="11"/>
  <c r="G884" i="11"/>
  <c r="O883" i="11"/>
  <c r="N883" i="11"/>
  <c r="G883" i="11"/>
  <c r="O882" i="11"/>
  <c r="N882" i="11"/>
  <c r="G882" i="11"/>
  <c r="O881" i="11"/>
  <c r="N881" i="11"/>
  <c r="G881" i="11"/>
  <c r="O880" i="11"/>
  <c r="N880" i="11"/>
  <c r="G880" i="11"/>
  <c r="O879" i="11"/>
  <c r="N879" i="11"/>
  <c r="G879" i="11"/>
  <c r="O878" i="11"/>
  <c r="N878" i="11"/>
  <c r="G878" i="11"/>
  <c r="O877" i="11"/>
  <c r="N877" i="11"/>
  <c r="G877" i="11"/>
  <c r="O876" i="11"/>
  <c r="N876" i="11"/>
  <c r="G876" i="11"/>
  <c r="O875" i="11"/>
  <c r="N875" i="11"/>
  <c r="G875" i="11"/>
  <c r="O874" i="11"/>
  <c r="N874" i="11"/>
  <c r="G874" i="11"/>
  <c r="O873" i="11"/>
  <c r="N873" i="11"/>
  <c r="G873" i="11"/>
  <c r="O872" i="11"/>
  <c r="N872" i="11"/>
  <c r="G872" i="11"/>
  <c r="O871" i="11"/>
  <c r="N871" i="11"/>
  <c r="G871" i="11"/>
  <c r="O870" i="11"/>
  <c r="N870" i="11"/>
  <c r="G870" i="11"/>
  <c r="O869" i="11"/>
  <c r="N869" i="11"/>
  <c r="G869" i="11"/>
  <c r="O868" i="11"/>
  <c r="N868" i="11"/>
  <c r="G868" i="11"/>
  <c r="O867" i="11"/>
  <c r="N867" i="11"/>
  <c r="G867" i="11"/>
  <c r="O866" i="11"/>
  <c r="N866" i="11"/>
  <c r="G866" i="11"/>
  <c r="O865" i="11"/>
  <c r="N865" i="11"/>
  <c r="G865" i="11"/>
  <c r="O864" i="11"/>
  <c r="N864" i="11"/>
  <c r="G864" i="11"/>
  <c r="O863" i="11"/>
  <c r="N863" i="11"/>
  <c r="G863" i="11"/>
  <c r="O862" i="11"/>
  <c r="N862" i="11"/>
  <c r="G862" i="11"/>
  <c r="O861" i="11"/>
  <c r="N861" i="11"/>
  <c r="G861" i="11"/>
  <c r="O860" i="11"/>
  <c r="N860" i="11"/>
  <c r="G860" i="11"/>
  <c r="O859" i="11"/>
  <c r="N859" i="11"/>
  <c r="G859" i="11"/>
  <c r="O858" i="11"/>
  <c r="N858" i="11"/>
  <c r="G858" i="11"/>
  <c r="O857" i="11"/>
  <c r="N857" i="11"/>
  <c r="G857" i="11"/>
  <c r="O856" i="11"/>
  <c r="N856" i="11"/>
  <c r="G856" i="11"/>
  <c r="O855" i="11"/>
  <c r="N855" i="11"/>
  <c r="G855" i="11"/>
  <c r="O854" i="11"/>
  <c r="N854" i="11"/>
  <c r="G854" i="11"/>
  <c r="O853" i="11"/>
  <c r="N853" i="11"/>
  <c r="G853" i="11"/>
  <c r="O852" i="11"/>
  <c r="N852" i="11"/>
  <c r="G852" i="11"/>
  <c r="O851" i="11"/>
  <c r="N851" i="11"/>
  <c r="G851" i="11"/>
  <c r="O850" i="11"/>
  <c r="N850" i="11"/>
  <c r="G850" i="11"/>
  <c r="O849" i="11"/>
  <c r="N849" i="11"/>
  <c r="G849" i="11"/>
  <c r="O848" i="11"/>
  <c r="N848" i="11"/>
  <c r="G848" i="11"/>
  <c r="O847" i="11"/>
  <c r="N847" i="11"/>
  <c r="G847" i="11"/>
  <c r="O846" i="11"/>
  <c r="N846" i="11"/>
  <c r="G846" i="11"/>
  <c r="O845" i="11"/>
  <c r="N845" i="11"/>
  <c r="G845" i="11"/>
  <c r="O844" i="11"/>
  <c r="N844" i="11"/>
  <c r="G844" i="11"/>
  <c r="O843" i="11"/>
  <c r="N843" i="11"/>
  <c r="G843" i="11"/>
  <c r="O842" i="11"/>
  <c r="N842" i="11"/>
  <c r="G842" i="11"/>
  <c r="O841" i="11"/>
  <c r="N841" i="11"/>
  <c r="G841" i="11"/>
  <c r="O840" i="11"/>
  <c r="N840" i="11"/>
  <c r="G840" i="11"/>
  <c r="O839" i="11"/>
  <c r="N839" i="11"/>
  <c r="G839" i="11"/>
  <c r="O838" i="11"/>
  <c r="N838" i="11"/>
  <c r="G838" i="11"/>
  <c r="O837" i="11"/>
  <c r="N837" i="11"/>
  <c r="G837" i="11"/>
  <c r="O836" i="11"/>
  <c r="N836" i="11"/>
  <c r="G836" i="11"/>
  <c r="O835" i="11"/>
  <c r="N835" i="11"/>
  <c r="G835" i="11"/>
  <c r="O834" i="11"/>
  <c r="N834" i="11"/>
  <c r="G834" i="11"/>
  <c r="O833" i="11"/>
  <c r="N833" i="11"/>
  <c r="G833" i="11"/>
  <c r="O832" i="11"/>
  <c r="N832" i="11"/>
  <c r="G832" i="11"/>
  <c r="O831" i="11"/>
  <c r="N831" i="11"/>
  <c r="G831" i="11"/>
  <c r="O830" i="11"/>
  <c r="N830" i="11"/>
  <c r="G830" i="11"/>
  <c r="O829" i="11"/>
  <c r="N829" i="11"/>
  <c r="G829" i="11"/>
  <c r="O828" i="11"/>
  <c r="N828" i="11"/>
  <c r="G828" i="11"/>
  <c r="O827" i="11"/>
  <c r="N827" i="11"/>
  <c r="G827" i="11"/>
  <c r="O826" i="11"/>
  <c r="N826" i="11"/>
  <c r="G826" i="11"/>
  <c r="O825" i="11"/>
  <c r="N825" i="11"/>
  <c r="G825" i="11"/>
  <c r="O824" i="11"/>
  <c r="N824" i="11"/>
  <c r="G824" i="11"/>
  <c r="O823" i="11"/>
  <c r="N823" i="11"/>
  <c r="G823" i="11"/>
  <c r="O822" i="11"/>
  <c r="N822" i="11"/>
  <c r="G822" i="11"/>
  <c r="O821" i="11"/>
  <c r="N821" i="11"/>
  <c r="G821" i="11"/>
  <c r="O820" i="11"/>
  <c r="N820" i="11"/>
  <c r="G820" i="11"/>
  <c r="O819" i="11"/>
  <c r="N819" i="11"/>
  <c r="G819" i="11"/>
  <c r="O818" i="11"/>
  <c r="N818" i="11"/>
  <c r="G818" i="11"/>
  <c r="O817" i="11"/>
  <c r="N817" i="11"/>
  <c r="G817" i="11"/>
  <c r="O816" i="11"/>
  <c r="N816" i="11"/>
  <c r="G816" i="11"/>
  <c r="O815" i="11"/>
  <c r="N815" i="11"/>
  <c r="G815" i="11"/>
  <c r="O814" i="11"/>
  <c r="N814" i="11"/>
  <c r="G814" i="11"/>
  <c r="O813" i="11"/>
  <c r="N813" i="11"/>
  <c r="G813" i="11"/>
  <c r="O812" i="11"/>
  <c r="N812" i="11"/>
  <c r="G812" i="11"/>
  <c r="O811" i="11"/>
  <c r="N811" i="11"/>
  <c r="G811" i="11"/>
  <c r="O810" i="11"/>
  <c r="N810" i="11"/>
  <c r="G810" i="11"/>
  <c r="O809" i="11"/>
  <c r="N809" i="11"/>
  <c r="G809" i="11"/>
  <c r="O808" i="11"/>
  <c r="N808" i="11"/>
  <c r="G808" i="11"/>
  <c r="O807" i="11"/>
  <c r="N807" i="11"/>
  <c r="G807" i="11"/>
  <c r="O806" i="11"/>
  <c r="N806" i="11"/>
  <c r="G806" i="11"/>
  <c r="O805" i="11"/>
  <c r="N805" i="11"/>
  <c r="G805" i="11"/>
  <c r="O804" i="11"/>
  <c r="N804" i="11"/>
  <c r="G804" i="11"/>
  <c r="O803" i="11"/>
  <c r="N803" i="11"/>
  <c r="G803" i="11"/>
  <c r="O802" i="11"/>
  <c r="N802" i="11"/>
  <c r="G802" i="11"/>
  <c r="O801" i="11"/>
  <c r="N801" i="11"/>
  <c r="G801" i="11"/>
  <c r="O800" i="11"/>
  <c r="N800" i="11"/>
  <c r="G800" i="11"/>
  <c r="O799" i="11"/>
  <c r="N799" i="11"/>
  <c r="G799" i="11"/>
  <c r="O798" i="11"/>
  <c r="N798" i="11"/>
  <c r="G798" i="11"/>
  <c r="O797" i="11"/>
  <c r="N797" i="11"/>
  <c r="G797" i="11"/>
  <c r="O796" i="11"/>
  <c r="N796" i="11"/>
  <c r="G796" i="11"/>
  <c r="O795" i="11"/>
  <c r="N795" i="11"/>
  <c r="G795" i="11"/>
  <c r="O794" i="11"/>
  <c r="N794" i="11"/>
  <c r="G794" i="11"/>
  <c r="O793" i="11"/>
  <c r="N793" i="11"/>
  <c r="G793" i="11"/>
  <c r="O792" i="11"/>
  <c r="N792" i="11"/>
  <c r="G792" i="11"/>
  <c r="O791" i="11"/>
  <c r="N791" i="11"/>
  <c r="G791" i="11"/>
  <c r="O790" i="11"/>
  <c r="N790" i="11"/>
  <c r="G790" i="11"/>
  <c r="O789" i="11"/>
  <c r="N789" i="11"/>
  <c r="G789" i="11"/>
  <c r="O788" i="11"/>
  <c r="N788" i="11"/>
  <c r="G788" i="11"/>
  <c r="O787" i="11"/>
  <c r="N787" i="11"/>
  <c r="G787" i="11"/>
  <c r="O786" i="11"/>
  <c r="N786" i="11"/>
  <c r="G786" i="11"/>
  <c r="O785" i="11"/>
  <c r="N785" i="11"/>
  <c r="G785" i="11"/>
  <c r="O784" i="11"/>
  <c r="N784" i="11"/>
  <c r="G784" i="11"/>
  <c r="O783" i="11"/>
  <c r="N783" i="11"/>
  <c r="G783" i="11"/>
  <c r="O782" i="11"/>
  <c r="N782" i="11"/>
  <c r="G782" i="11"/>
  <c r="O781" i="11"/>
  <c r="N781" i="11"/>
  <c r="G781" i="11"/>
  <c r="O780" i="11"/>
  <c r="N780" i="11"/>
  <c r="G780" i="11"/>
  <c r="O779" i="11"/>
  <c r="N779" i="11"/>
  <c r="G779" i="11"/>
  <c r="O778" i="11"/>
  <c r="N778" i="11"/>
  <c r="G778" i="11"/>
  <c r="O777" i="11"/>
  <c r="N777" i="11"/>
  <c r="G777" i="11"/>
  <c r="O776" i="11"/>
  <c r="N776" i="11"/>
  <c r="G776" i="11"/>
  <c r="O775" i="11"/>
  <c r="N775" i="11"/>
  <c r="G775" i="11"/>
  <c r="O774" i="11"/>
  <c r="N774" i="11"/>
  <c r="G774" i="11"/>
  <c r="O773" i="11"/>
  <c r="N773" i="11"/>
  <c r="G773" i="11"/>
  <c r="O772" i="11"/>
  <c r="N772" i="11"/>
  <c r="G772" i="11"/>
  <c r="O771" i="11"/>
  <c r="N771" i="11"/>
  <c r="G771" i="11"/>
  <c r="O770" i="11"/>
  <c r="N770" i="11"/>
  <c r="G770" i="11"/>
  <c r="O769" i="11"/>
  <c r="N769" i="11"/>
  <c r="G769" i="11"/>
  <c r="O768" i="11"/>
  <c r="N768" i="11"/>
  <c r="G768" i="11"/>
  <c r="O767" i="11"/>
  <c r="N767" i="11"/>
  <c r="G767" i="11"/>
  <c r="O766" i="11"/>
  <c r="N766" i="11"/>
  <c r="G766" i="11"/>
  <c r="O765" i="11"/>
  <c r="N765" i="11"/>
  <c r="G765" i="11"/>
  <c r="O764" i="11"/>
  <c r="N764" i="11"/>
  <c r="G764" i="11"/>
  <c r="O763" i="11"/>
  <c r="N763" i="11"/>
  <c r="G763" i="11"/>
  <c r="O762" i="11"/>
  <c r="N762" i="11"/>
  <c r="G762" i="11"/>
  <c r="O761" i="11"/>
  <c r="N761" i="11"/>
  <c r="G761" i="11"/>
  <c r="O760" i="11"/>
  <c r="N760" i="11"/>
  <c r="G760" i="11"/>
  <c r="O759" i="11"/>
  <c r="N759" i="11"/>
  <c r="G759" i="11"/>
  <c r="O758" i="11"/>
  <c r="N758" i="11"/>
  <c r="G758" i="11"/>
  <c r="O757" i="11"/>
  <c r="N757" i="11"/>
  <c r="G757" i="11"/>
  <c r="O756" i="11"/>
  <c r="N756" i="11"/>
  <c r="G756" i="11"/>
  <c r="O755" i="11"/>
  <c r="N755" i="11"/>
  <c r="G755" i="11"/>
  <c r="O754" i="11"/>
  <c r="N754" i="11"/>
  <c r="G754" i="11"/>
  <c r="O753" i="11"/>
  <c r="N753" i="11"/>
  <c r="G753" i="11"/>
  <c r="O752" i="11"/>
  <c r="N752" i="11"/>
  <c r="G752" i="11"/>
  <c r="O751" i="11"/>
  <c r="N751" i="11"/>
  <c r="G751" i="11"/>
  <c r="O750" i="11"/>
  <c r="N750" i="11"/>
  <c r="G750" i="11"/>
  <c r="O749" i="11"/>
  <c r="N749" i="11"/>
  <c r="G749" i="11"/>
  <c r="O748" i="11"/>
  <c r="N748" i="11"/>
  <c r="G748" i="11"/>
  <c r="O747" i="11"/>
  <c r="N747" i="11"/>
  <c r="G747" i="11"/>
  <c r="O746" i="11"/>
  <c r="N746" i="11"/>
  <c r="G746" i="11"/>
  <c r="O745" i="11"/>
  <c r="N745" i="11"/>
  <c r="G745" i="11"/>
  <c r="O744" i="11"/>
  <c r="N744" i="11"/>
  <c r="G744" i="11"/>
  <c r="O743" i="11"/>
  <c r="N743" i="11"/>
  <c r="G743" i="11"/>
  <c r="O742" i="11"/>
  <c r="N742" i="11"/>
  <c r="G742" i="11"/>
  <c r="O741" i="11"/>
  <c r="N741" i="11"/>
  <c r="G741" i="11"/>
  <c r="O740" i="11"/>
  <c r="N740" i="11"/>
  <c r="G740" i="11"/>
  <c r="O739" i="11"/>
  <c r="N739" i="11"/>
  <c r="G739" i="11"/>
  <c r="O738" i="11"/>
  <c r="N738" i="11"/>
  <c r="G738" i="11"/>
  <c r="O737" i="11"/>
  <c r="N737" i="11"/>
  <c r="G737" i="11"/>
  <c r="O736" i="11"/>
  <c r="N736" i="11"/>
  <c r="G736" i="11"/>
  <c r="O735" i="11"/>
  <c r="N735" i="11"/>
  <c r="G735" i="11"/>
  <c r="O734" i="11"/>
  <c r="N734" i="11"/>
  <c r="G734" i="11"/>
  <c r="O733" i="11"/>
  <c r="N733" i="11"/>
  <c r="G733" i="11"/>
  <c r="O732" i="11"/>
  <c r="N732" i="11"/>
  <c r="G732" i="11"/>
  <c r="O731" i="11"/>
  <c r="N731" i="11"/>
  <c r="G731" i="11"/>
  <c r="O730" i="11"/>
  <c r="N730" i="11"/>
  <c r="G730" i="11"/>
  <c r="O729" i="11"/>
  <c r="N729" i="11"/>
  <c r="G729" i="11"/>
  <c r="O728" i="11"/>
  <c r="N728" i="11"/>
  <c r="G728" i="11"/>
  <c r="O727" i="11"/>
  <c r="N727" i="11"/>
  <c r="G727" i="11"/>
  <c r="O726" i="11"/>
  <c r="N726" i="11"/>
  <c r="G726" i="11"/>
  <c r="O725" i="11"/>
  <c r="N725" i="11"/>
  <c r="G725" i="11"/>
  <c r="O724" i="11"/>
  <c r="N724" i="11"/>
  <c r="G724" i="11"/>
  <c r="O723" i="11"/>
  <c r="N723" i="11"/>
  <c r="G723" i="11"/>
  <c r="O722" i="11"/>
  <c r="N722" i="11"/>
  <c r="G722" i="11"/>
  <c r="O721" i="11"/>
  <c r="N721" i="11"/>
  <c r="G721" i="11"/>
  <c r="O720" i="11"/>
  <c r="N720" i="11"/>
  <c r="G720" i="11"/>
  <c r="O719" i="11"/>
  <c r="N719" i="11"/>
  <c r="G719" i="11"/>
  <c r="O718" i="11"/>
  <c r="N718" i="11"/>
  <c r="G718" i="11"/>
  <c r="O717" i="11"/>
  <c r="N717" i="11"/>
  <c r="G717" i="11"/>
  <c r="O716" i="11"/>
  <c r="N716" i="11"/>
  <c r="G716" i="11"/>
  <c r="O715" i="11"/>
  <c r="N715" i="11"/>
  <c r="G715" i="11"/>
  <c r="O714" i="11"/>
  <c r="N714" i="11"/>
  <c r="G714" i="11"/>
  <c r="O713" i="11"/>
  <c r="N713" i="11"/>
  <c r="G713" i="11"/>
  <c r="O712" i="11"/>
  <c r="N712" i="11"/>
  <c r="G712" i="11"/>
  <c r="O711" i="11"/>
  <c r="N711" i="11"/>
  <c r="G711" i="11"/>
  <c r="O710" i="11"/>
  <c r="N710" i="11"/>
  <c r="G710" i="11"/>
  <c r="O709" i="11"/>
  <c r="N709" i="11"/>
  <c r="G709" i="11"/>
  <c r="O708" i="11"/>
  <c r="N708" i="11"/>
  <c r="G708" i="11"/>
  <c r="O707" i="11"/>
  <c r="N707" i="11"/>
  <c r="G707" i="11"/>
  <c r="O706" i="11"/>
  <c r="N706" i="11"/>
  <c r="G706" i="11"/>
  <c r="O705" i="11"/>
  <c r="N705" i="11"/>
  <c r="G705" i="11"/>
  <c r="O704" i="11"/>
  <c r="N704" i="11"/>
  <c r="G704" i="11"/>
  <c r="O703" i="11"/>
  <c r="N703" i="11"/>
  <c r="G703" i="11"/>
  <c r="O702" i="11"/>
  <c r="N702" i="11"/>
  <c r="G702" i="11"/>
  <c r="O701" i="11"/>
  <c r="N701" i="11"/>
  <c r="G701" i="11"/>
  <c r="O700" i="11"/>
  <c r="N700" i="11"/>
  <c r="G700" i="11"/>
  <c r="O699" i="11"/>
  <c r="N699" i="11"/>
  <c r="G699" i="11"/>
  <c r="O698" i="11"/>
  <c r="N698" i="11"/>
  <c r="G698" i="11"/>
  <c r="O697" i="11"/>
  <c r="N697" i="11"/>
  <c r="G697" i="11"/>
  <c r="O696" i="11"/>
  <c r="N696" i="11"/>
  <c r="G696" i="11"/>
  <c r="O695" i="11"/>
  <c r="N695" i="11"/>
  <c r="G695" i="11"/>
  <c r="O694" i="11"/>
  <c r="N694" i="11"/>
  <c r="G694" i="11"/>
  <c r="O693" i="11"/>
  <c r="N693" i="11"/>
  <c r="G693" i="11"/>
  <c r="O692" i="11"/>
  <c r="N692" i="11"/>
  <c r="G692" i="11"/>
  <c r="O691" i="11"/>
  <c r="N691" i="11"/>
  <c r="G691" i="11"/>
  <c r="O690" i="11"/>
  <c r="N690" i="11"/>
  <c r="G690" i="11"/>
  <c r="O689" i="11"/>
  <c r="N689" i="11"/>
  <c r="G689" i="11"/>
  <c r="O688" i="11"/>
  <c r="N688" i="11"/>
  <c r="G688" i="11"/>
  <c r="O687" i="11"/>
  <c r="N687" i="11"/>
  <c r="G687" i="11"/>
  <c r="O686" i="11"/>
  <c r="N686" i="11"/>
  <c r="G686" i="11"/>
  <c r="O685" i="11"/>
  <c r="N685" i="11"/>
  <c r="G685" i="11"/>
  <c r="O684" i="11"/>
  <c r="N684" i="11"/>
  <c r="G684" i="11"/>
  <c r="O683" i="11"/>
  <c r="N683" i="11"/>
  <c r="G683" i="11"/>
  <c r="O682" i="11"/>
  <c r="N682" i="11"/>
  <c r="G682" i="11"/>
  <c r="O681" i="11"/>
  <c r="N681" i="11"/>
  <c r="G681" i="11"/>
  <c r="O680" i="11"/>
  <c r="N680" i="11"/>
  <c r="G680" i="11"/>
  <c r="O679" i="11"/>
  <c r="N679" i="11"/>
  <c r="G679" i="11"/>
  <c r="O678" i="11"/>
  <c r="N678" i="11"/>
  <c r="G678" i="11"/>
  <c r="O677" i="11"/>
  <c r="N677" i="11"/>
  <c r="G677" i="11"/>
  <c r="O676" i="11"/>
  <c r="N676" i="11"/>
  <c r="G676" i="11"/>
  <c r="O675" i="11"/>
  <c r="N675" i="11"/>
  <c r="G675" i="11"/>
  <c r="O674" i="11"/>
  <c r="N674" i="11"/>
  <c r="G674" i="11"/>
  <c r="O673" i="11"/>
  <c r="N673" i="11"/>
  <c r="G673" i="11"/>
  <c r="O672" i="11"/>
  <c r="N672" i="11"/>
  <c r="G672" i="11"/>
  <c r="O671" i="11"/>
  <c r="N671" i="11"/>
  <c r="G671" i="11"/>
  <c r="O670" i="11"/>
  <c r="N670" i="11"/>
  <c r="G670" i="11"/>
  <c r="O669" i="11"/>
  <c r="N669" i="11"/>
  <c r="G669" i="11"/>
  <c r="O668" i="11"/>
  <c r="N668" i="11"/>
  <c r="G668" i="11"/>
  <c r="O667" i="11"/>
  <c r="N667" i="11"/>
  <c r="G667" i="11"/>
  <c r="O666" i="11"/>
  <c r="N666" i="11"/>
  <c r="G666" i="11"/>
  <c r="O665" i="11"/>
  <c r="N665" i="11"/>
  <c r="G665" i="11"/>
  <c r="O664" i="11"/>
  <c r="N664" i="11"/>
  <c r="G664" i="11"/>
  <c r="O663" i="11"/>
  <c r="N663" i="11"/>
  <c r="G663" i="11"/>
  <c r="O662" i="11"/>
  <c r="N662" i="11"/>
  <c r="G662" i="11"/>
  <c r="O661" i="11"/>
  <c r="N661" i="11"/>
  <c r="G661" i="11"/>
  <c r="O660" i="11"/>
  <c r="N660" i="11"/>
  <c r="G660" i="11"/>
  <c r="O659" i="11"/>
  <c r="N659" i="11"/>
  <c r="G659" i="11"/>
  <c r="O658" i="11"/>
  <c r="N658" i="11"/>
  <c r="G658" i="11"/>
  <c r="O657" i="11"/>
  <c r="N657" i="11"/>
  <c r="G657" i="11"/>
  <c r="O656" i="11"/>
  <c r="N656" i="11"/>
  <c r="G656" i="11"/>
  <c r="O655" i="11"/>
  <c r="N655" i="11"/>
  <c r="G655" i="11"/>
  <c r="O654" i="11"/>
  <c r="N654" i="11"/>
  <c r="G654" i="11"/>
  <c r="O653" i="11"/>
  <c r="N653" i="11"/>
  <c r="G653" i="11"/>
  <c r="O652" i="11"/>
  <c r="N652" i="11"/>
  <c r="G652" i="11"/>
  <c r="O651" i="11"/>
  <c r="N651" i="11"/>
  <c r="G651" i="11"/>
  <c r="O650" i="11"/>
  <c r="N650" i="11"/>
  <c r="G650" i="11"/>
  <c r="O649" i="11"/>
  <c r="N649" i="11"/>
  <c r="G649" i="11"/>
  <c r="O648" i="11"/>
  <c r="N648" i="11"/>
  <c r="G648" i="11"/>
  <c r="O647" i="11"/>
  <c r="N647" i="11"/>
  <c r="G647" i="11"/>
  <c r="O646" i="11"/>
  <c r="N646" i="11"/>
  <c r="G646" i="11"/>
  <c r="O645" i="11"/>
  <c r="N645" i="11"/>
  <c r="G645" i="11"/>
  <c r="O644" i="11"/>
  <c r="N644" i="11"/>
  <c r="G644" i="11"/>
  <c r="O643" i="11"/>
  <c r="N643" i="11"/>
  <c r="G643" i="11"/>
  <c r="O642" i="11"/>
  <c r="N642" i="11"/>
  <c r="G642" i="11"/>
  <c r="O641" i="11"/>
  <c r="N641" i="11"/>
  <c r="G641" i="11"/>
  <c r="O640" i="11"/>
  <c r="N640" i="11"/>
  <c r="G640" i="11"/>
  <c r="O639" i="11"/>
  <c r="N639" i="11"/>
  <c r="G639" i="11"/>
  <c r="O638" i="11"/>
  <c r="N638" i="11"/>
  <c r="G638" i="11"/>
  <c r="O637" i="11"/>
  <c r="N637" i="11"/>
  <c r="G637" i="11"/>
  <c r="O636" i="11"/>
  <c r="N636" i="11"/>
  <c r="G636" i="11"/>
  <c r="O635" i="11"/>
  <c r="N635" i="11"/>
  <c r="G635" i="11"/>
  <c r="O634" i="11"/>
  <c r="N634" i="11"/>
  <c r="G634" i="11"/>
  <c r="O633" i="11"/>
  <c r="N633" i="11"/>
  <c r="G633" i="11"/>
  <c r="O632" i="11"/>
  <c r="N632" i="11"/>
  <c r="G632" i="11"/>
  <c r="O631" i="11"/>
  <c r="N631" i="11"/>
  <c r="G631" i="11"/>
  <c r="O630" i="11"/>
  <c r="N630" i="11"/>
  <c r="G630" i="11"/>
  <c r="O629" i="11"/>
  <c r="N629" i="11"/>
  <c r="G629" i="11"/>
  <c r="O628" i="11"/>
  <c r="N628" i="11"/>
  <c r="G628" i="11"/>
  <c r="O627" i="11"/>
  <c r="N627" i="11"/>
  <c r="G627" i="11"/>
  <c r="O626" i="11"/>
  <c r="N626" i="11"/>
  <c r="G626" i="11"/>
  <c r="O625" i="11"/>
  <c r="N625" i="11"/>
  <c r="G625" i="11"/>
  <c r="O624" i="11"/>
  <c r="N624" i="11"/>
  <c r="G624" i="11"/>
  <c r="O623" i="11"/>
  <c r="N623" i="11"/>
  <c r="G623" i="11"/>
  <c r="O622" i="11"/>
  <c r="N622" i="11"/>
  <c r="G622" i="11"/>
  <c r="O621" i="11"/>
  <c r="N621" i="11"/>
  <c r="G621" i="11"/>
  <c r="O620" i="11"/>
  <c r="N620" i="11"/>
  <c r="G620" i="11"/>
  <c r="O619" i="11"/>
  <c r="N619" i="11"/>
  <c r="G619" i="11"/>
  <c r="O618" i="11"/>
  <c r="N618" i="11"/>
  <c r="G618" i="11"/>
  <c r="O617" i="11"/>
  <c r="N617" i="11"/>
  <c r="G617" i="11"/>
  <c r="O616" i="11"/>
  <c r="N616" i="11"/>
  <c r="G616" i="11"/>
  <c r="O615" i="11"/>
  <c r="N615" i="11"/>
  <c r="G615" i="11"/>
  <c r="O614" i="11"/>
  <c r="N614" i="11"/>
  <c r="G614" i="11"/>
  <c r="O613" i="11"/>
  <c r="N613" i="11"/>
  <c r="G613" i="11"/>
  <c r="O612" i="11"/>
  <c r="N612" i="11"/>
  <c r="G612" i="11"/>
  <c r="O611" i="11"/>
  <c r="N611" i="11"/>
  <c r="G611" i="11"/>
  <c r="O610" i="11"/>
  <c r="N610" i="11"/>
  <c r="G610" i="11"/>
  <c r="O609" i="11"/>
  <c r="N609" i="11"/>
  <c r="G609" i="11"/>
  <c r="O608" i="11"/>
  <c r="N608" i="11"/>
  <c r="G608" i="11"/>
  <c r="O607" i="11"/>
  <c r="N607" i="11"/>
  <c r="G607" i="11"/>
  <c r="O606" i="11"/>
  <c r="N606" i="11"/>
  <c r="G606" i="11"/>
  <c r="O605" i="11"/>
  <c r="N605" i="11"/>
  <c r="G605" i="11"/>
  <c r="O604" i="11"/>
  <c r="N604" i="11"/>
  <c r="G604" i="11"/>
  <c r="O603" i="11"/>
  <c r="N603" i="11"/>
  <c r="G603" i="11"/>
  <c r="O602" i="11"/>
  <c r="N602" i="11"/>
  <c r="G602" i="11"/>
  <c r="O601" i="11"/>
  <c r="N601" i="11"/>
  <c r="G601" i="11"/>
  <c r="O600" i="11"/>
  <c r="N600" i="11"/>
  <c r="G600" i="11"/>
  <c r="O599" i="11"/>
  <c r="N599" i="11"/>
  <c r="G599" i="11"/>
  <c r="O598" i="11"/>
  <c r="N598" i="11"/>
  <c r="G598" i="11"/>
  <c r="O597" i="11"/>
  <c r="N597" i="11"/>
  <c r="G597" i="11"/>
  <c r="O596" i="11"/>
  <c r="N596" i="11"/>
  <c r="G596" i="11"/>
  <c r="O595" i="11"/>
  <c r="N595" i="11"/>
  <c r="G595" i="11"/>
  <c r="O594" i="11"/>
  <c r="N594" i="11"/>
  <c r="G594" i="11"/>
  <c r="O593" i="11"/>
  <c r="N593" i="11"/>
  <c r="G593" i="11"/>
  <c r="O592" i="11"/>
  <c r="N592" i="11"/>
  <c r="G592" i="11"/>
  <c r="O591" i="11"/>
  <c r="N591" i="11"/>
  <c r="G591" i="11"/>
  <c r="O590" i="11"/>
  <c r="N590" i="11"/>
  <c r="G590" i="11"/>
  <c r="O589" i="11"/>
  <c r="N589" i="11"/>
  <c r="G589" i="11"/>
  <c r="O588" i="11"/>
  <c r="N588" i="11"/>
  <c r="G588" i="11"/>
  <c r="O587" i="11"/>
  <c r="N587" i="11"/>
  <c r="G587" i="11"/>
  <c r="O586" i="11"/>
  <c r="N586" i="11"/>
  <c r="G586" i="11"/>
  <c r="O585" i="11"/>
  <c r="N585" i="11"/>
  <c r="G585" i="11"/>
  <c r="O584" i="11"/>
  <c r="N584" i="11"/>
  <c r="G584" i="11"/>
  <c r="O583" i="11"/>
  <c r="N583" i="11"/>
  <c r="G583" i="11"/>
  <c r="O582" i="11"/>
  <c r="N582" i="11"/>
  <c r="G582" i="11"/>
  <c r="O581" i="11"/>
  <c r="N581" i="11"/>
  <c r="G581" i="11"/>
  <c r="O580" i="11"/>
  <c r="N580" i="11"/>
  <c r="G580" i="11"/>
  <c r="O579" i="11"/>
  <c r="N579" i="11"/>
  <c r="G579" i="11"/>
  <c r="O578" i="11"/>
  <c r="N578" i="11"/>
  <c r="G578" i="11"/>
  <c r="O577" i="11"/>
  <c r="N577" i="11"/>
  <c r="G577" i="11"/>
  <c r="O576" i="11"/>
  <c r="N576" i="11"/>
  <c r="G576" i="11"/>
  <c r="O575" i="11"/>
  <c r="N575" i="11"/>
  <c r="G575" i="11"/>
  <c r="O574" i="11"/>
  <c r="N574" i="11"/>
  <c r="G574" i="11"/>
  <c r="O573" i="11"/>
  <c r="N573" i="11"/>
  <c r="G573" i="11"/>
  <c r="O572" i="11"/>
  <c r="N572" i="11"/>
  <c r="G572" i="11"/>
  <c r="O571" i="11"/>
  <c r="N571" i="11"/>
  <c r="G571" i="11"/>
  <c r="O570" i="11"/>
  <c r="N570" i="11"/>
  <c r="G570" i="11"/>
  <c r="O569" i="11"/>
  <c r="N569" i="11"/>
  <c r="G569" i="11"/>
  <c r="O568" i="11"/>
  <c r="N568" i="11"/>
  <c r="G568" i="11"/>
  <c r="O567" i="11"/>
  <c r="N567" i="11"/>
  <c r="G567" i="11"/>
  <c r="O566" i="11"/>
  <c r="N566" i="11"/>
  <c r="G566" i="11"/>
  <c r="O565" i="11"/>
  <c r="N565" i="11"/>
  <c r="G565" i="11"/>
  <c r="O564" i="11"/>
  <c r="N564" i="11"/>
  <c r="G564" i="11"/>
  <c r="O563" i="11"/>
  <c r="N563" i="11"/>
  <c r="G563" i="11"/>
  <c r="O562" i="11"/>
  <c r="N562" i="11"/>
  <c r="G562" i="11"/>
  <c r="O561" i="11"/>
  <c r="N561" i="11"/>
  <c r="G561" i="11"/>
  <c r="O560" i="11"/>
  <c r="N560" i="11"/>
  <c r="G560" i="11"/>
  <c r="O559" i="11"/>
  <c r="N559" i="11"/>
  <c r="G559" i="11"/>
  <c r="O558" i="11"/>
  <c r="N558" i="11"/>
  <c r="G558" i="11"/>
  <c r="O557" i="11"/>
  <c r="N557" i="11"/>
  <c r="G557" i="11"/>
  <c r="O556" i="11"/>
  <c r="N556" i="11"/>
  <c r="G556" i="11"/>
  <c r="O555" i="11"/>
  <c r="N555" i="11"/>
  <c r="G555" i="11"/>
  <c r="O554" i="11"/>
  <c r="N554" i="11"/>
  <c r="G554" i="11"/>
  <c r="O553" i="11"/>
  <c r="N553" i="11"/>
  <c r="G553" i="11"/>
  <c r="O552" i="11"/>
  <c r="N552" i="11"/>
  <c r="G552" i="11"/>
  <c r="O551" i="11"/>
  <c r="N551" i="11"/>
  <c r="G551" i="11"/>
  <c r="O550" i="11"/>
  <c r="N550" i="11"/>
  <c r="G550" i="11"/>
  <c r="O549" i="11"/>
  <c r="N549" i="11"/>
  <c r="G549" i="11"/>
  <c r="O548" i="11"/>
  <c r="N548" i="11"/>
  <c r="G548" i="11"/>
  <c r="O547" i="11"/>
  <c r="N547" i="11"/>
  <c r="G547" i="11"/>
  <c r="O546" i="11"/>
  <c r="N546" i="11"/>
  <c r="G546" i="11"/>
  <c r="O545" i="11"/>
  <c r="N545" i="11"/>
  <c r="G545" i="11"/>
  <c r="O544" i="11"/>
  <c r="N544" i="11"/>
  <c r="G544" i="11"/>
  <c r="O543" i="11"/>
  <c r="N543" i="11"/>
  <c r="G543" i="11"/>
  <c r="O542" i="11"/>
  <c r="N542" i="11"/>
  <c r="G542" i="11"/>
  <c r="O541" i="11"/>
  <c r="N541" i="11"/>
  <c r="G541" i="11"/>
  <c r="O540" i="11"/>
  <c r="N540" i="11"/>
  <c r="G540" i="11"/>
  <c r="O539" i="11"/>
  <c r="N539" i="11"/>
  <c r="G539" i="11"/>
  <c r="O538" i="11"/>
  <c r="N538" i="11"/>
  <c r="G538" i="11"/>
  <c r="O537" i="11"/>
  <c r="N537" i="11"/>
  <c r="G537" i="11"/>
  <c r="O536" i="11"/>
  <c r="N536" i="11"/>
  <c r="G536" i="11"/>
  <c r="O535" i="11"/>
  <c r="N535" i="11"/>
  <c r="G535" i="11"/>
  <c r="O534" i="11"/>
  <c r="N534" i="11"/>
  <c r="G534" i="11"/>
  <c r="O533" i="11"/>
  <c r="N533" i="11"/>
  <c r="G533" i="11"/>
  <c r="O532" i="11"/>
  <c r="N532" i="11"/>
  <c r="G532" i="11"/>
  <c r="O531" i="11"/>
  <c r="N531" i="11"/>
  <c r="G531" i="11"/>
  <c r="O530" i="11"/>
  <c r="N530" i="11"/>
  <c r="G530" i="11"/>
  <c r="O529" i="11"/>
  <c r="N529" i="11"/>
  <c r="G529" i="11"/>
  <c r="O528" i="11"/>
  <c r="N528" i="11"/>
  <c r="G528" i="11"/>
  <c r="O527" i="11"/>
  <c r="N527" i="11"/>
  <c r="G527" i="11"/>
  <c r="O526" i="11"/>
  <c r="N526" i="11"/>
  <c r="G526" i="11"/>
  <c r="O525" i="11"/>
  <c r="N525" i="11"/>
  <c r="G525" i="11"/>
  <c r="O524" i="11"/>
  <c r="N524" i="11"/>
  <c r="G524" i="11"/>
  <c r="O523" i="11"/>
  <c r="N523" i="11"/>
  <c r="G523" i="11"/>
  <c r="O522" i="11"/>
  <c r="N522" i="11"/>
  <c r="G522" i="11"/>
  <c r="O521" i="11"/>
  <c r="N521" i="11"/>
  <c r="G521" i="11"/>
  <c r="O520" i="11"/>
  <c r="N520" i="11"/>
  <c r="G520" i="11"/>
  <c r="O519" i="11"/>
  <c r="N519" i="11"/>
  <c r="G519" i="11"/>
  <c r="O518" i="11"/>
  <c r="N518" i="11"/>
  <c r="G518" i="11"/>
  <c r="O517" i="11"/>
  <c r="N517" i="11"/>
  <c r="G517" i="11"/>
  <c r="O516" i="11"/>
  <c r="N516" i="11"/>
  <c r="G516" i="11"/>
  <c r="O515" i="11"/>
  <c r="N515" i="11"/>
  <c r="G515" i="11"/>
  <c r="O514" i="11"/>
  <c r="N514" i="11"/>
  <c r="G514" i="11"/>
  <c r="O513" i="11"/>
  <c r="N513" i="11"/>
  <c r="G513" i="11"/>
  <c r="O512" i="11"/>
  <c r="N512" i="11"/>
  <c r="G512" i="11"/>
  <c r="O511" i="11"/>
  <c r="N511" i="11"/>
  <c r="G511" i="11"/>
  <c r="O510" i="11"/>
  <c r="N510" i="11"/>
  <c r="G510" i="11"/>
  <c r="O509" i="11"/>
  <c r="N509" i="11"/>
  <c r="G509" i="11"/>
  <c r="O508" i="11"/>
  <c r="N508" i="11"/>
  <c r="G508" i="11"/>
  <c r="O507" i="11"/>
  <c r="N507" i="11"/>
  <c r="G507" i="11"/>
  <c r="O506" i="11"/>
  <c r="N506" i="11"/>
  <c r="G506" i="11"/>
  <c r="O505" i="11"/>
  <c r="N505" i="11"/>
  <c r="G505" i="11"/>
  <c r="O504" i="11"/>
  <c r="N504" i="11"/>
  <c r="G504" i="11"/>
  <c r="O503" i="11"/>
  <c r="N503" i="11"/>
  <c r="G503" i="11"/>
  <c r="O502" i="11"/>
  <c r="N502" i="11"/>
  <c r="G502" i="11"/>
  <c r="O501" i="11"/>
  <c r="N501" i="11"/>
  <c r="G501" i="11"/>
  <c r="O500" i="11"/>
  <c r="N500" i="11"/>
  <c r="G500" i="11"/>
  <c r="O499" i="11"/>
  <c r="N499" i="11"/>
  <c r="G499" i="11"/>
  <c r="O498" i="11"/>
  <c r="N498" i="11"/>
  <c r="G498" i="11"/>
  <c r="O497" i="11"/>
  <c r="N497" i="11"/>
  <c r="G497" i="11"/>
  <c r="O496" i="11"/>
  <c r="N496" i="11"/>
  <c r="G496" i="11"/>
  <c r="O495" i="11"/>
  <c r="N495" i="11"/>
  <c r="G495" i="11"/>
  <c r="O494" i="11"/>
  <c r="N494" i="11"/>
  <c r="G494" i="11"/>
  <c r="O493" i="11"/>
  <c r="N493" i="11"/>
  <c r="G493" i="11"/>
  <c r="O492" i="11"/>
  <c r="N492" i="11"/>
  <c r="G492" i="11"/>
  <c r="O491" i="11"/>
  <c r="N491" i="11"/>
  <c r="G491" i="11"/>
  <c r="O490" i="11"/>
  <c r="N490" i="11"/>
  <c r="G490" i="11"/>
  <c r="O489" i="11"/>
  <c r="N489" i="11"/>
  <c r="G489" i="11"/>
  <c r="O488" i="11"/>
  <c r="N488" i="11"/>
  <c r="G488" i="11"/>
  <c r="O487" i="11"/>
  <c r="N487" i="11"/>
  <c r="G487" i="11"/>
  <c r="O486" i="11"/>
  <c r="N486" i="11"/>
  <c r="G486" i="11"/>
  <c r="O485" i="11"/>
  <c r="N485" i="11"/>
  <c r="G485" i="11"/>
  <c r="O484" i="11"/>
  <c r="N484" i="11"/>
  <c r="G484" i="11"/>
  <c r="O483" i="11"/>
  <c r="N483" i="11"/>
  <c r="G483" i="11"/>
  <c r="O482" i="11"/>
  <c r="N482" i="11"/>
  <c r="G482" i="11"/>
  <c r="O481" i="11"/>
  <c r="N481" i="11"/>
  <c r="G481" i="11"/>
  <c r="O480" i="11"/>
  <c r="N480" i="11"/>
  <c r="G480" i="11"/>
  <c r="O479" i="11"/>
  <c r="N479" i="11"/>
  <c r="G479" i="11"/>
  <c r="O478" i="11"/>
  <c r="N478" i="11"/>
  <c r="G478" i="11"/>
  <c r="O477" i="11"/>
  <c r="N477" i="11"/>
  <c r="G477" i="11"/>
  <c r="O476" i="11"/>
  <c r="N476" i="11"/>
  <c r="G476" i="11"/>
  <c r="O475" i="11"/>
  <c r="N475" i="11"/>
  <c r="G475" i="11"/>
  <c r="O474" i="11"/>
  <c r="N474" i="11"/>
  <c r="G474" i="11"/>
  <c r="O473" i="11"/>
  <c r="N473" i="11"/>
  <c r="G473" i="11"/>
  <c r="O472" i="11"/>
  <c r="N472" i="11"/>
  <c r="G472" i="11"/>
  <c r="O471" i="11"/>
  <c r="N471" i="11"/>
  <c r="G471" i="11"/>
  <c r="O470" i="11"/>
  <c r="N470" i="11"/>
  <c r="G470" i="11"/>
  <c r="O469" i="11"/>
  <c r="N469" i="11"/>
  <c r="G469" i="11"/>
  <c r="O468" i="11"/>
  <c r="N468" i="11"/>
  <c r="G468" i="11"/>
  <c r="O467" i="11"/>
  <c r="N467" i="11"/>
  <c r="G467" i="11"/>
  <c r="O466" i="11"/>
  <c r="N466" i="11"/>
  <c r="G466" i="11"/>
  <c r="O465" i="11"/>
  <c r="N465" i="11"/>
  <c r="G465" i="11"/>
  <c r="O464" i="11"/>
  <c r="N464" i="11"/>
  <c r="G464" i="11"/>
  <c r="O463" i="11"/>
  <c r="N463" i="11"/>
  <c r="G463" i="11"/>
  <c r="O462" i="11"/>
  <c r="N462" i="11"/>
  <c r="G462" i="11"/>
  <c r="O461" i="11"/>
  <c r="N461" i="11"/>
  <c r="G461" i="11"/>
  <c r="O460" i="11"/>
  <c r="N460" i="11"/>
  <c r="G460" i="11"/>
  <c r="O459" i="11"/>
  <c r="N459" i="11"/>
  <c r="G459" i="11"/>
  <c r="O458" i="11"/>
  <c r="N458" i="11"/>
  <c r="G458" i="11"/>
  <c r="O457" i="11"/>
  <c r="N457" i="11"/>
  <c r="G457" i="11"/>
  <c r="O456" i="11"/>
  <c r="N456" i="11"/>
  <c r="G456" i="11"/>
  <c r="O455" i="11"/>
  <c r="N455" i="11"/>
  <c r="G455" i="11"/>
  <c r="O454" i="11"/>
  <c r="N454" i="11"/>
  <c r="G454" i="11"/>
  <c r="O453" i="11"/>
  <c r="N453" i="11"/>
  <c r="G453" i="11"/>
  <c r="O452" i="11"/>
  <c r="N452" i="11"/>
  <c r="G452" i="11"/>
  <c r="O451" i="11"/>
  <c r="N451" i="11"/>
  <c r="G451" i="11"/>
  <c r="O450" i="11"/>
  <c r="N450" i="11"/>
  <c r="G450" i="11"/>
  <c r="O449" i="11"/>
  <c r="N449" i="11"/>
  <c r="G449" i="11"/>
  <c r="O448" i="11"/>
  <c r="N448" i="11"/>
  <c r="G448" i="11"/>
  <c r="O447" i="11"/>
  <c r="N447" i="11"/>
  <c r="G447" i="11"/>
  <c r="O446" i="11"/>
  <c r="N446" i="11"/>
  <c r="G446" i="11"/>
  <c r="O445" i="11"/>
  <c r="N445" i="11"/>
  <c r="G445" i="11"/>
  <c r="O444" i="11"/>
  <c r="N444" i="11"/>
  <c r="G444" i="11"/>
  <c r="O443" i="11"/>
  <c r="N443" i="11"/>
  <c r="G443" i="11"/>
  <c r="O442" i="11"/>
  <c r="N442" i="11"/>
  <c r="G442" i="11"/>
  <c r="O441" i="11"/>
  <c r="N441" i="11"/>
  <c r="G441" i="11"/>
  <c r="O440" i="11"/>
  <c r="N440" i="11"/>
  <c r="G440" i="11"/>
  <c r="O439" i="11"/>
  <c r="N439" i="11"/>
  <c r="G439" i="11"/>
  <c r="O438" i="11"/>
  <c r="N438" i="11"/>
  <c r="G438" i="11"/>
  <c r="O437" i="11"/>
  <c r="N437" i="11"/>
  <c r="G437" i="11"/>
  <c r="O436" i="11"/>
  <c r="N436" i="11"/>
  <c r="G436" i="11"/>
  <c r="O435" i="11"/>
  <c r="N435" i="11"/>
  <c r="G435" i="11"/>
  <c r="O434" i="11"/>
  <c r="N434" i="11"/>
  <c r="G434" i="11"/>
  <c r="O433" i="11"/>
  <c r="N433" i="11"/>
  <c r="G433" i="11"/>
  <c r="O432" i="11"/>
  <c r="N432" i="11"/>
  <c r="G432" i="11"/>
  <c r="O431" i="11"/>
  <c r="N431" i="11"/>
  <c r="G431" i="11"/>
  <c r="O430" i="11"/>
  <c r="N430" i="11"/>
  <c r="G430" i="11"/>
  <c r="O429" i="11"/>
  <c r="N429" i="11"/>
  <c r="G429" i="11"/>
  <c r="O428" i="11"/>
  <c r="N428" i="11"/>
  <c r="G428" i="11"/>
  <c r="O427" i="11"/>
  <c r="N427" i="11"/>
  <c r="G427" i="11"/>
  <c r="O426" i="11"/>
  <c r="N426" i="11"/>
  <c r="G426" i="11"/>
  <c r="O425" i="11"/>
  <c r="N425" i="11"/>
  <c r="G425" i="11"/>
  <c r="O424" i="11"/>
  <c r="N424" i="11"/>
  <c r="G424" i="11"/>
  <c r="O423" i="11"/>
  <c r="N423" i="11"/>
  <c r="G423" i="11"/>
  <c r="O422" i="11"/>
  <c r="N422" i="11"/>
  <c r="G422" i="11"/>
  <c r="O421" i="11"/>
  <c r="N421" i="11"/>
  <c r="G421" i="11"/>
  <c r="O420" i="11"/>
  <c r="N420" i="11"/>
  <c r="G420" i="11"/>
  <c r="O419" i="11"/>
  <c r="N419" i="11"/>
  <c r="G419" i="11"/>
  <c r="O418" i="11"/>
  <c r="N418" i="11"/>
  <c r="G418" i="11"/>
  <c r="O417" i="11"/>
  <c r="N417" i="11"/>
  <c r="G417" i="11"/>
  <c r="O416" i="11"/>
  <c r="N416" i="11"/>
  <c r="G416" i="11"/>
  <c r="O415" i="11"/>
  <c r="N415" i="11"/>
  <c r="G415" i="11"/>
  <c r="O414" i="11"/>
  <c r="N414" i="11"/>
  <c r="G414" i="11"/>
  <c r="O413" i="11"/>
  <c r="N413" i="11"/>
  <c r="G413" i="11"/>
  <c r="O412" i="11"/>
  <c r="N412" i="11"/>
  <c r="G412" i="11"/>
  <c r="O411" i="11"/>
  <c r="N411" i="11"/>
  <c r="G411" i="11"/>
  <c r="O410" i="11"/>
  <c r="N410" i="11"/>
  <c r="G410" i="11"/>
  <c r="O409" i="11"/>
  <c r="N409" i="11"/>
  <c r="G409" i="11"/>
  <c r="O408" i="11"/>
  <c r="N408" i="11"/>
  <c r="G408" i="11"/>
  <c r="O407" i="11"/>
  <c r="N407" i="11"/>
  <c r="G407" i="11"/>
  <c r="O406" i="11"/>
  <c r="N406" i="11"/>
  <c r="G406" i="11"/>
  <c r="O405" i="11"/>
  <c r="N405" i="11"/>
  <c r="G405" i="11"/>
  <c r="O404" i="11"/>
  <c r="N404" i="11"/>
  <c r="G404" i="11"/>
  <c r="O403" i="11"/>
  <c r="N403" i="11"/>
  <c r="G403" i="11"/>
  <c r="O402" i="11"/>
  <c r="N402" i="11"/>
  <c r="G402" i="11"/>
  <c r="O401" i="11"/>
  <c r="N401" i="11"/>
  <c r="G401" i="11"/>
  <c r="O400" i="11"/>
  <c r="N400" i="11"/>
  <c r="G400" i="11"/>
  <c r="O399" i="11"/>
  <c r="N399" i="11"/>
  <c r="G399" i="11"/>
  <c r="O398" i="11"/>
  <c r="N398" i="11"/>
  <c r="G398" i="11"/>
  <c r="O397" i="11"/>
  <c r="N397" i="11"/>
  <c r="G397" i="11"/>
  <c r="O396" i="11"/>
  <c r="N396" i="11"/>
  <c r="G396" i="11"/>
  <c r="O395" i="11"/>
  <c r="N395" i="11"/>
  <c r="G395" i="11"/>
  <c r="O394" i="11"/>
  <c r="N394" i="11"/>
  <c r="G394" i="11"/>
  <c r="O393" i="11"/>
  <c r="N393" i="11"/>
  <c r="G393" i="11"/>
  <c r="O392" i="11"/>
  <c r="N392" i="11"/>
  <c r="G392" i="11"/>
  <c r="O391" i="11"/>
  <c r="N391" i="11"/>
  <c r="G391" i="11"/>
  <c r="O390" i="11"/>
  <c r="N390" i="11"/>
  <c r="G390" i="11"/>
  <c r="O389" i="11"/>
  <c r="N389" i="11"/>
  <c r="G389" i="11"/>
  <c r="O388" i="11"/>
  <c r="N388" i="11"/>
  <c r="G388" i="11"/>
  <c r="O387" i="11"/>
  <c r="N387" i="11"/>
  <c r="G387" i="11"/>
  <c r="O386" i="11"/>
  <c r="N386" i="11"/>
  <c r="G386" i="11"/>
  <c r="O385" i="11"/>
  <c r="N385" i="11"/>
  <c r="G385" i="11"/>
  <c r="O384" i="11"/>
  <c r="N384" i="11"/>
  <c r="G384" i="11"/>
  <c r="O383" i="11"/>
  <c r="N383" i="11"/>
  <c r="G383" i="11"/>
  <c r="O382" i="11"/>
  <c r="N382" i="11"/>
  <c r="G382" i="11"/>
  <c r="O381" i="11"/>
  <c r="N381" i="11"/>
  <c r="G381" i="11"/>
  <c r="O380" i="11"/>
  <c r="N380" i="11"/>
  <c r="G380" i="11"/>
  <c r="O379" i="11"/>
  <c r="N379" i="11"/>
  <c r="G379" i="11"/>
  <c r="O378" i="11"/>
  <c r="N378" i="11"/>
  <c r="G378" i="11"/>
  <c r="O377" i="11"/>
  <c r="N377" i="11"/>
  <c r="G377" i="11"/>
  <c r="O376" i="11"/>
  <c r="N376" i="11"/>
  <c r="G376" i="11"/>
  <c r="O375" i="11"/>
  <c r="N375" i="11"/>
  <c r="G375" i="11"/>
  <c r="O374" i="11"/>
  <c r="N374" i="11"/>
  <c r="G374" i="11"/>
  <c r="O373" i="11"/>
  <c r="N373" i="11"/>
  <c r="G373" i="11"/>
  <c r="O372" i="11"/>
  <c r="N372" i="11"/>
  <c r="G372" i="11"/>
  <c r="O371" i="11"/>
  <c r="N371" i="11"/>
  <c r="G371" i="11"/>
  <c r="O370" i="11"/>
  <c r="N370" i="11"/>
  <c r="G370" i="11"/>
  <c r="O369" i="11"/>
  <c r="N369" i="11"/>
  <c r="G369" i="11"/>
  <c r="O368" i="11"/>
  <c r="N368" i="11"/>
  <c r="G368" i="11"/>
  <c r="O367" i="11"/>
  <c r="N367" i="11"/>
  <c r="G367" i="11"/>
  <c r="O366" i="11"/>
  <c r="N366" i="11"/>
  <c r="G366" i="11"/>
  <c r="O365" i="11"/>
  <c r="N365" i="11"/>
  <c r="G365" i="11"/>
  <c r="O364" i="11"/>
  <c r="N364" i="11"/>
  <c r="G364" i="11"/>
  <c r="O363" i="11"/>
  <c r="N363" i="11"/>
  <c r="G363" i="11"/>
  <c r="O362" i="11"/>
  <c r="N362" i="11"/>
  <c r="G362" i="11"/>
  <c r="O361" i="11"/>
  <c r="N361" i="11"/>
  <c r="G361" i="11"/>
  <c r="O360" i="11"/>
  <c r="N360" i="11"/>
  <c r="G360" i="11"/>
  <c r="O359" i="11"/>
  <c r="N359" i="11"/>
  <c r="G359" i="11"/>
  <c r="O358" i="11"/>
  <c r="N358" i="11"/>
  <c r="G358" i="11"/>
  <c r="O357" i="11"/>
  <c r="N357" i="11"/>
  <c r="G357" i="11"/>
  <c r="O356" i="11"/>
  <c r="N356" i="11"/>
  <c r="G356" i="11"/>
  <c r="O355" i="11"/>
  <c r="N355" i="11"/>
  <c r="G355" i="11"/>
  <c r="O354" i="11"/>
  <c r="N354" i="11"/>
  <c r="G354" i="11"/>
  <c r="O353" i="11"/>
  <c r="N353" i="11"/>
  <c r="G353" i="11"/>
  <c r="O352" i="11"/>
  <c r="N352" i="11"/>
  <c r="G352" i="11"/>
  <c r="O351" i="11"/>
  <c r="N351" i="11"/>
  <c r="G351" i="11"/>
  <c r="O350" i="11"/>
  <c r="N350" i="11"/>
  <c r="G350" i="11"/>
  <c r="O349" i="11"/>
  <c r="N349" i="11"/>
  <c r="G349" i="11"/>
  <c r="O348" i="11"/>
  <c r="N348" i="11"/>
  <c r="G348" i="11"/>
  <c r="O347" i="11"/>
  <c r="N347" i="11"/>
  <c r="G347" i="11"/>
  <c r="O346" i="11"/>
  <c r="N346" i="11"/>
  <c r="G346" i="11"/>
  <c r="O345" i="11"/>
  <c r="N345" i="11"/>
  <c r="G345" i="11"/>
  <c r="O344" i="11"/>
  <c r="N344" i="11"/>
  <c r="G344" i="11"/>
  <c r="O343" i="11"/>
  <c r="N343" i="11"/>
  <c r="G343" i="11"/>
  <c r="O342" i="11"/>
  <c r="N342" i="11"/>
  <c r="G342" i="11"/>
  <c r="O341" i="11"/>
  <c r="N341" i="11"/>
  <c r="G341" i="11"/>
  <c r="O340" i="11"/>
  <c r="N340" i="11"/>
  <c r="G340" i="11"/>
  <c r="O339" i="11"/>
  <c r="N339" i="11"/>
  <c r="G339" i="11"/>
  <c r="O338" i="11"/>
  <c r="N338" i="11"/>
  <c r="G338" i="11"/>
  <c r="O337" i="11"/>
  <c r="N337" i="11"/>
  <c r="G337" i="11"/>
  <c r="O336" i="11"/>
  <c r="N336" i="11"/>
  <c r="G336" i="11"/>
  <c r="O335" i="11"/>
  <c r="N335" i="11"/>
  <c r="G335" i="11"/>
  <c r="O334" i="11"/>
  <c r="N334" i="11"/>
  <c r="G334" i="11"/>
  <c r="O333" i="11"/>
  <c r="N333" i="11"/>
  <c r="G333" i="11"/>
  <c r="O332" i="11"/>
  <c r="N332" i="11"/>
  <c r="G332" i="11"/>
  <c r="O331" i="11"/>
  <c r="N331" i="11"/>
  <c r="G331" i="11"/>
  <c r="O330" i="11"/>
  <c r="N330" i="11"/>
  <c r="G330" i="11"/>
  <c r="O329" i="11"/>
  <c r="N329" i="11"/>
  <c r="G329" i="11"/>
  <c r="O328" i="11"/>
  <c r="N328" i="11"/>
  <c r="G328" i="11"/>
  <c r="O327" i="11"/>
  <c r="N327" i="11"/>
  <c r="G327" i="11"/>
  <c r="O326" i="11"/>
  <c r="N326" i="11"/>
  <c r="G326" i="11"/>
  <c r="O325" i="11"/>
  <c r="N325" i="11"/>
  <c r="G325" i="11"/>
  <c r="O324" i="11"/>
  <c r="N324" i="11"/>
  <c r="G324" i="11"/>
  <c r="O323" i="11"/>
  <c r="N323" i="11"/>
  <c r="G323" i="11"/>
  <c r="O322" i="11"/>
  <c r="N322" i="11"/>
  <c r="G322" i="11"/>
  <c r="O321" i="11"/>
  <c r="N321" i="11"/>
  <c r="G321" i="11"/>
  <c r="O320" i="11"/>
  <c r="N320" i="11"/>
  <c r="G320" i="11"/>
  <c r="O319" i="11"/>
  <c r="N319" i="11"/>
  <c r="G319" i="11"/>
  <c r="O318" i="11"/>
  <c r="N318" i="11"/>
  <c r="G318" i="11"/>
  <c r="O317" i="11"/>
  <c r="N317" i="11"/>
  <c r="G317" i="11"/>
  <c r="O316" i="11"/>
  <c r="N316" i="11"/>
  <c r="G316" i="11"/>
  <c r="O315" i="11"/>
  <c r="N315" i="11"/>
  <c r="G315" i="11"/>
  <c r="O314" i="11"/>
  <c r="N314" i="11"/>
  <c r="G314" i="11"/>
  <c r="O313" i="11"/>
  <c r="N313" i="11"/>
  <c r="G313" i="11"/>
  <c r="O312" i="11"/>
  <c r="N312" i="11"/>
  <c r="G312" i="11"/>
  <c r="O311" i="11"/>
  <c r="N311" i="11"/>
  <c r="G311" i="11"/>
  <c r="O310" i="11"/>
  <c r="N310" i="11"/>
  <c r="G310" i="11"/>
  <c r="O309" i="11"/>
  <c r="N309" i="11"/>
  <c r="G309" i="11"/>
  <c r="O308" i="11"/>
  <c r="N308" i="11"/>
  <c r="G308" i="11"/>
  <c r="O307" i="11"/>
  <c r="N307" i="11"/>
  <c r="G307" i="11"/>
  <c r="O306" i="11"/>
  <c r="N306" i="11"/>
  <c r="G306" i="11"/>
  <c r="O305" i="11"/>
  <c r="N305" i="11"/>
  <c r="G305" i="11"/>
  <c r="O304" i="11"/>
  <c r="N304" i="11"/>
  <c r="G304" i="11"/>
  <c r="O303" i="11"/>
  <c r="N303" i="11"/>
  <c r="G303" i="11"/>
  <c r="O302" i="11"/>
  <c r="N302" i="11"/>
  <c r="G302" i="11"/>
  <c r="O301" i="11"/>
  <c r="N301" i="11"/>
  <c r="G301" i="11"/>
  <c r="O300" i="11"/>
  <c r="N300" i="11"/>
  <c r="G300" i="11"/>
  <c r="O299" i="11"/>
  <c r="N299" i="11"/>
  <c r="G299" i="11"/>
  <c r="O298" i="11"/>
  <c r="N298" i="11"/>
  <c r="G298" i="11"/>
  <c r="O297" i="11"/>
  <c r="N297" i="11"/>
  <c r="G297" i="11"/>
  <c r="O296" i="11"/>
  <c r="N296" i="11"/>
  <c r="G296" i="11"/>
  <c r="O295" i="11"/>
  <c r="N295" i="11"/>
  <c r="G295" i="11"/>
  <c r="O294" i="11"/>
  <c r="N294" i="11"/>
  <c r="G294" i="11"/>
  <c r="O293" i="11"/>
  <c r="N293" i="11"/>
  <c r="G293" i="11"/>
  <c r="O292" i="11"/>
  <c r="N292" i="11"/>
  <c r="G292" i="11"/>
  <c r="O291" i="11"/>
  <c r="N291" i="11"/>
  <c r="G291" i="11"/>
  <c r="O290" i="11"/>
  <c r="N290" i="11"/>
  <c r="G290" i="11"/>
  <c r="O289" i="11"/>
  <c r="N289" i="11"/>
  <c r="G289" i="11"/>
  <c r="O288" i="11"/>
  <c r="N288" i="11"/>
  <c r="G288" i="11"/>
  <c r="O287" i="11"/>
  <c r="N287" i="11"/>
  <c r="G287" i="11"/>
  <c r="O286" i="11"/>
  <c r="N286" i="11"/>
  <c r="G286" i="11"/>
  <c r="O285" i="11"/>
  <c r="N285" i="11"/>
  <c r="G285" i="11"/>
  <c r="O284" i="11"/>
  <c r="N284" i="11"/>
  <c r="G284" i="11"/>
  <c r="O283" i="11"/>
  <c r="N283" i="11"/>
  <c r="G283" i="11"/>
  <c r="O282" i="11"/>
  <c r="N282" i="11"/>
  <c r="G282" i="11"/>
  <c r="O281" i="11"/>
  <c r="N281" i="11"/>
  <c r="G281" i="11"/>
  <c r="O280" i="11"/>
  <c r="N280" i="11"/>
  <c r="G280" i="11"/>
  <c r="O279" i="11"/>
  <c r="N279" i="11"/>
  <c r="G279" i="11"/>
  <c r="O278" i="11"/>
  <c r="N278" i="11"/>
  <c r="G278" i="11"/>
  <c r="O277" i="11"/>
  <c r="N277" i="11"/>
  <c r="G277" i="11"/>
  <c r="O276" i="11"/>
  <c r="N276" i="11"/>
  <c r="G276" i="11"/>
  <c r="O275" i="11"/>
  <c r="N275" i="11"/>
  <c r="G275" i="11"/>
  <c r="O274" i="11"/>
  <c r="N274" i="11"/>
  <c r="G274" i="11"/>
  <c r="O273" i="11"/>
  <c r="N273" i="11"/>
  <c r="G273" i="11"/>
  <c r="O272" i="11"/>
  <c r="N272" i="11"/>
  <c r="G272" i="11"/>
  <c r="O271" i="11"/>
  <c r="N271" i="11"/>
  <c r="G271" i="11"/>
  <c r="O270" i="11"/>
  <c r="N270" i="11"/>
  <c r="G270" i="11"/>
  <c r="O269" i="11"/>
  <c r="N269" i="11"/>
  <c r="G269" i="11"/>
  <c r="O268" i="11"/>
  <c r="N268" i="11"/>
  <c r="G268" i="11"/>
  <c r="O267" i="11"/>
  <c r="N267" i="11"/>
  <c r="G267" i="11"/>
  <c r="O266" i="11"/>
  <c r="N266" i="11"/>
  <c r="G266" i="11"/>
  <c r="O265" i="11"/>
  <c r="N265" i="11"/>
  <c r="G265" i="11"/>
  <c r="O264" i="11"/>
  <c r="N264" i="11"/>
  <c r="G264" i="11"/>
  <c r="O263" i="11"/>
  <c r="N263" i="11"/>
  <c r="G263" i="11"/>
  <c r="O262" i="11"/>
  <c r="N262" i="11"/>
  <c r="G262" i="11"/>
  <c r="O261" i="11"/>
  <c r="N261" i="11"/>
  <c r="G261" i="11"/>
  <c r="O260" i="11"/>
  <c r="N260" i="11"/>
  <c r="G260" i="11"/>
  <c r="O259" i="11"/>
  <c r="N259" i="11"/>
  <c r="G259" i="11"/>
  <c r="O258" i="11"/>
  <c r="N258" i="11"/>
  <c r="G258" i="11"/>
  <c r="O257" i="11"/>
  <c r="N257" i="11"/>
  <c r="G257" i="11"/>
  <c r="O256" i="11"/>
  <c r="N256" i="11"/>
  <c r="G256" i="11"/>
  <c r="O255" i="11"/>
  <c r="N255" i="11"/>
  <c r="G255" i="11"/>
  <c r="O254" i="11"/>
  <c r="N254" i="11"/>
  <c r="G254" i="11"/>
  <c r="O253" i="11"/>
  <c r="N253" i="11"/>
  <c r="G253" i="11"/>
  <c r="O252" i="11"/>
  <c r="N252" i="11"/>
  <c r="G252" i="11"/>
  <c r="O251" i="11"/>
  <c r="N251" i="11"/>
  <c r="G251" i="11"/>
  <c r="O250" i="11"/>
  <c r="N250" i="11"/>
  <c r="G250" i="11"/>
  <c r="O249" i="11"/>
  <c r="N249" i="11"/>
  <c r="G249" i="11"/>
  <c r="O248" i="11"/>
  <c r="N248" i="11"/>
  <c r="G248" i="11"/>
  <c r="O247" i="11"/>
  <c r="N247" i="11"/>
  <c r="G247" i="11"/>
  <c r="O246" i="11"/>
  <c r="N246" i="11"/>
  <c r="G246" i="11"/>
  <c r="O245" i="11"/>
  <c r="N245" i="11"/>
  <c r="G245" i="11"/>
  <c r="O244" i="11"/>
  <c r="N244" i="11"/>
  <c r="G244" i="11"/>
  <c r="O243" i="11"/>
  <c r="N243" i="11"/>
  <c r="G243" i="11"/>
  <c r="O242" i="11"/>
  <c r="N242" i="11"/>
  <c r="G242" i="11"/>
  <c r="O241" i="11"/>
  <c r="N241" i="11"/>
  <c r="G241" i="11"/>
  <c r="O240" i="11"/>
  <c r="N240" i="11"/>
  <c r="G240" i="11"/>
  <c r="O239" i="11"/>
  <c r="N239" i="11"/>
  <c r="G239" i="11"/>
  <c r="O238" i="11"/>
  <c r="N238" i="11"/>
  <c r="G238" i="11"/>
  <c r="O237" i="11"/>
  <c r="N237" i="11"/>
  <c r="G237" i="11"/>
  <c r="O236" i="11"/>
  <c r="N236" i="11"/>
  <c r="G236" i="11"/>
  <c r="O235" i="11"/>
  <c r="N235" i="11"/>
  <c r="G235" i="11"/>
  <c r="O234" i="11"/>
  <c r="N234" i="11"/>
  <c r="G234" i="11"/>
  <c r="O233" i="11"/>
  <c r="N233" i="11"/>
  <c r="G233" i="11"/>
  <c r="O232" i="11"/>
  <c r="N232" i="11"/>
  <c r="G232" i="11"/>
  <c r="O231" i="11"/>
  <c r="N231" i="11"/>
  <c r="G231" i="11"/>
  <c r="O230" i="11"/>
  <c r="N230" i="11"/>
  <c r="G230" i="11"/>
  <c r="O229" i="11"/>
  <c r="N229" i="11"/>
  <c r="G229" i="11"/>
  <c r="O228" i="11"/>
  <c r="N228" i="11"/>
  <c r="G228" i="11"/>
  <c r="O227" i="11"/>
  <c r="N227" i="11"/>
  <c r="G227" i="11"/>
  <c r="O226" i="11"/>
  <c r="N226" i="11"/>
  <c r="G226" i="11"/>
  <c r="O225" i="11"/>
  <c r="N225" i="11"/>
  <c r="G225" i="11"/>
  <c r="O224" i="11"/>
  <c r="N224" i="11"/>
  <c r="G224" i="11"/>
  <c r="O223" i="11"/>
  <c r="N223" i="11"/>
  <c r="G223" i="11"/>
  <c r="O222" i="11"/>
  <c r="N222" i="11"/>
  <c r="G222" i="11"/>
  <c r="O221" i="11"/>
  <c r="N221" i="11"/>
  <c r="G221" i="11"/>
  <c r="O220" i="11"/>
  <c r="N220" i="11"/>
  <c r="G220" i="11"/>
  <c r="O219" i="11"/>
  <c r="N219" i="11"/>
  <c r="G219" i="11"/>
  <c r="O218" i="11"/>
  <c r="N218" i="11"/>
  <c r="G218" i="11"/>
  <c r="O217" i="11"/>
  <c r="N217" i="11"/>
  <c r="G217" i="11"/>
  <c r="O216" i="11"/>
  <c r="N216" i="11"/>
  <c r="G216" i="11"/>
  <c r="O215" i="11"/>
  <c r="N215" i="11"/>
  <c r="G215" i="11"/>
  <c r="O214" i="11"/>
  <c r="N214" i="11"/>
  <c r="G214" i="11"/>
  <c r="O213" i="11"/>
  <c r="N213" i="11"/>
  <c r="G213" i="11"/>
  <c r="O212" i="11"/>
  <c r="N212" i="11"/>
  <c r="G212" i="11"/>
  <c r="O211" i="11"/>
  <c r="N211" i="11"/>
  <c r="G211" i="11"/>
  <c r="O210" i="11"/>
  <c r="N210" i="11"/>
  <c r="G210" i="11"/>
  <c r="O209" i="11"/>
  <c r="N209" i="11"/>
  <c r="G209" i="11"/>
  <c r="O208" i="11"/>
  <c r="N208" i="11"/>
  <c r="G208" i="11"/>
  <c r="O207" i="11"/>
  <c r="N207" i="11"/>
  <c r="G207" i="11"/>
  <c r="O206" i="11"/>
  <c r="N206" i="11"/>
  <c r="G206" i="11"/>
  <c r="O205" i="11"/>
  <c r="N205" i="11"/>
  <c r="G205" i="11"/>
  <c r="O204" i="11"/>
  <c r="N204" i="11"/>
  <c r="G204" i="11"/>
  <c r="O203" i="11"/>
  <c r="N203" i="11"/>
  <c r="G203" i="11"/>
  <c r="O202" i="11"/>
  <c r="N202" i="11"/>
  <c r="G202" i="11"/>
  <c r="O201" i="11"/>
  <c r="N201" i="11"/>
  <c r="G201" i="11"/>
  <c r="O200" i="11"/>
  <c r="N200" i="11"/>
  <c r="G200" i="11"/>
  <c r="O199" i="11"/>
  <c r="N199" i="11"/>
  <c r="G199" i="11"/>
  <c r="O198" i="11"/>
  <c r="N198" i="11"/>
  <c r="G198" i="11"/>
  <c r="O197" i="11"/>
  <c r="N197" i="11"/>
  <c r="G197" i="11"/>
  <c r="O196" i="11"/>
  <c r="N196" i="11"/>
  <c r="G196" i="11"/>
  <c r="O195" i="11"/>
  <c r="N195" i="11"/>
  <c r="G195" i="11"/>
  <c r="O194" i="11"/>
  <c r="N194" i="11"/>
  <c r="G194" i="11"/>
  <c r="O193" i="11"/>
  <c r="N193" i="11"/>
  <c r="G193" i="11"/>
  <c r="O192" i="11"/>
  <c r="N192" i="11"/>
  <c r="G192" i="11"/>
  <c r="O191" i="11"/>
  <c r="N191" i="11"/>
  <c r="G191" i="11"/>
  <c r="O190" i="11"/>
  <c r="N190" i="11"/>
  <c r="G190" i="11"/>
  <c r="O189" i="11"/>
  <c r="N189" i="11"/>
  <c r="G189" i="11"/>
  <c r="O188" i="11"/>
  <c r="N188" i="11"/>
  <c r="G188" i="11"/>
  <c r="O187" i="11"/>
  <c r="N187" i="11"/>
  <c r="G187" i="11"/>
  <c r="O186" i="11"/>
  <c r="N186" i="11"/>
  <c r="G186" i="11"/>
  <c r="O185" i="11"/>
  <c r="N185" i="11"/>
  <c r="G185" i="11"/>
  <c r="O184" i="11"/>
  <c r="N184" i="11"/>
  <c r="G184" i="11"/>
  <c r="O183" i="11"/>
  <c r="N183" i="11"/>
  <c r="G183" i="11"/>
  <c r="O182" i="11"/>
  <c r="N182" i="11"/>
  <c r="G182" i="11"/>
  <c r="O181" i="11"/>
  <c r="N181" i="11"/>
  <c r="G181" i="11"/>
  <c r="O180" i="11"/>
  <c r="N180" i="11"/>
  <c r="G180" i="11"/>
  <c r="O179" i="11"/>
  <c r="N179" i="11"/>
  <c r="G179" i="11"/>
  <c r="O178" i="11"/>
  <c r="N178" i="11"/>
  <c r="G178" i="11"/>
  <c r="O177" i="11"/>
  <c r="N177" i="11"/>
  <c r="G177" i="11"/>
  <c r="O176" i="11"/>
  <c r="N176" i="11"/>
  <c r="G176" i="11"/>
  <c r="O175" i="11"/>
  <c r="N175" i="11"/>
  <c r="G175" i="11"/>
  <c r="O174" i="11"/>
  <c r="N174" i="11"/>
  <c r="G174" i="11"/>
  <c r="O173" i="11"/>
  <c r="N173" i="11"/>
  <c r="G173" i="11"/>
  <c r="O172" i="11"/>
  <c r="N172" i="11"/>
  <c r="G172" i="11"/>
  <c r="O171" i="11"/>
  <c r="N171" i="11"/>
  <c r="G171" i="11"/>
  <c r="O170" i="11"/>
  <c r="N170" i="11"/>
  <c r="G170" i="11"/>
  <c r="O169" i="11"/>
  <c r="N169" i="11"/>
  <c r="G169" i="11"/>
  <c r="O168" i="11"/>
  <c r="N168" i="11"/>
  <c r="G168" i="11"/>
  <c r="O167" i="11"/>
  <c r="N167" i="11"/>
  <c r="G167" i="11"/>
  <c r="O166" i="11"/>
  <c r="N166" i="11"/>
  <c r="G166" i="11"/>
  <c r="O165" i="11"/>
  <c r="N165" i="11"/>
  <c r="G165" i="11"/>
  <c r="O164" i="11"/>
  <c r="N164" i="11"/>
  <c r="G164" i="11"/>
  <c r="O163" i="11"/>
  <c r="N163" i="11"/>
  <c r="G163" i="11"/>
  <c r="O162" i="11"/>
  <c r="N162" i="11"/>
  <c r="G162" i="11"/>
  <c r="O161" i="11"/>
  <c r="N161" i="11"/>
  <c r="G161" i="11"/>
  <c r="O160" i="11"/>
  <c r="N160" i="11"/>
  <c r="G160" i="11"/>
  <c r="O159" i="11"/>
  <c r="N159" i="11"/>
  <c r="G159" i="11"/>
  <c r="O158" i="11"/>
  <c r="N158" i="11"/>
  <c r="G158" i="11"/>
  <c r="O157" i="11"/>
  <c r="N157" i="11"/>
  <c r="G157" i="11"/>
  <c r="O156" i="11"/>
  <c r="N156" i="11"/>
  <c r="G156" i="11"/>
  <c r="O155" i="11"/>
  <c r="N155" i="11"/>
  <c r="G155" i="11"/>
  <c r="O154" i="11"/>
  <c r="N154" i="11"/>
  <c r="G154" i="11"/>
  <c r="O153" i="11"/>
  <c r="N153" i="11"/>
  <c r="G153" i="11"/>
  <c r="O152" i="11"/>
  <c r="N152" i="11"/>
  <c r="G152" i="11"/>
  <c r="O151" i="11"/>
  <c r="N151" i="11"/>
  <c r="G151" i="11"/>
  <c r="O150" i="11"/>
  <c r="N150" i="11"/>
  <c r="G150" i="11"/>
  <c r="O149" i="11"/>
  <c r="N149" i="11"/>
  <c r="G149" i="11"/>
  <c r="O148" i="11"/>
  <c r="N148" i="11"/>
  <c r="G148" i="11"/>
  <c r="O147" i="11"/>
  <c r="N147" i="11"/>
  <c r="G147" i="11"/>
  <c r="O146" i="11"/>
  <c r="N146" i="11"/>
  <c r="G146" i="11"/>
  <c r="O145" i="11"/>
  <c r="N145" i="11"/>
  <c r="G145" i="11"/>
  <c r="O144" i="11"/>
  <c r="N144" i="11"/>
  <c r="G144" i="11"/>
  <c r="O143" i="11"/>
  <c r="N143" i="11"/>
  <c r="G143" i="11"/>
  <c r="O142" i="11"/>
  <c r="N142" i="11"/>
  <c r="G142" i="11"/>
  <c r="O141" i="11"/>
  <c r="N141" i="11"/>
  <c r="G141" i="11"/>
  <c r="O140" i="11"/>
  <c r="N140" i="11"/>
  <c r="G140" i="11"/>
  <c r="O139" i="11"/>
  <c r="N139" i="11"/>
  <c r="G139" i="11"/>
  <c r="O138" i="11"/>
  <c r="N138" i="11"/>
  <c r="G138" i="11"/>
  <c r="O137" i="11"/>
  <c r="N137" i="11"/>
  <c r="G137" i="11"/>
  <c r="O136" i="11"/>
  <c r="N136" i="11"/>
  <c r="G136" i="11"/>
  <c r="O135" i="11"/>
  <c r="N135" i="11"/>
  <c r="G135" i="11"/>
  <c r="O134" i="11"/>
  <c r="N134" i="11"/>
  <c r="G134" i="11"/>
  <c r="O133" i="11"/>
  <c r="N133" i="11"/>
  <c r="G133" i="11"/>
  <c r="O132" i="11"/>
  <c r="N132" i="11"/>
  <c r="G132" i="11"/>
  <c r="O131" i="11"/>
  <c r="N131" i="11"/>
  <c r="G131" i="11"/>
  <c r="O130" i="11"/>
  <c r="N130" i="11"/>
  <c r="G130" i="11"/>
  <c r="O129" i="11"/>
  <c r="N129" i="11"/>
  <c r="G129" i="11"/>
  <c r="O128" i="11"/>
  <c r="N128" i="11"/>
  <c r="G128" i="11"/>
  <c r="O127" i="11"/>
  <c r="N127" i="11"/>
  <c r="G127" i="11"/>
  <c r="O126" i="11"/>
  <c r="N126" i="11"/>
  <c r="G126" i="11"/>
  <c r="O125" i="11"/>
  <c r="N125" i="11"/>
  <c r="G125" i="11"/>
  <c r="O124" i="11"/>
  <c r="N124" i="11"/>
  <c r="G124" i="11"/>
  <c r="O123" i="11"/>
  <c r="N123" i="11"/>
  <c r="G123" i="11"/>
  <c r="O122" i="11"/>
  <c r="N122" i="11"/>
  <c r="G122" i="11"/>
  <c r="O121" i="11"/>
  <c r="N121" i="11"/>
  <c r="G121" i="11"/>
  <c r="O120" i="11"/>
  <c r="N120" i="11"/>
  <c r="G120" i="11"/>
  <c r="O119" i="11"/>
  <c r="N119" i="11"/>
  <c r="G119" i="11"/>
  <c r="O118" i="11"/>
  <c r="N118" i="11"/>
  <c r="G118" i="11"/>
  <c r="O117" i="11"/>
  <c r="N117" i="11"/>
  <c r="G117" i="11"/>
  <c r="O116" i="11"/>
  <c r="N116" i="11"/>
  <c r="G116" i="11"/>
  <c r="O115" i="11"/>
  <c r="N115" i="11"/>
  <c r="G115" i="11"/>
  <c r="O114" i="11"/>
  <c r="N114" i="11"/>
  <c r="G114" i="11"/>
  <c r="O113" i="11"/>
  <c r="N113" i="11"/>
  <c r="G113" i="11"/>
  <c r="O112" i="11"/>
  <c r="N112" i="11"/>
  <c r="G112" i="11"/>
  <c r="O111" i="11"/>
  <c r="N111" i="11"/>
  <c r="G111" i="11"/>
  <c r="O110" i="11"/>
  <c r="N110" i="11"/>
  <c r="G110" i="11"/>
  <c r="O109" i="11"/>
  <c r="N109" i="11"/>
  <c r="G109" i="11"/>
  <c r="O108" i="11"/>
  <c r="N108" i="11"/>
  <c r="G108" i="11"/>
  <c r="O107" i="11"/>
  <c r="N107" i="11"/>
  <c r="G107" i="11"/>
  <c r="O106" i="11"/>
  <c r="N106" i="11"/>
  <c r="G106" i="11"/>
  <c r="O105" i="11"/>
  <c r="N105" i="11"/>
  <c r="G105" i="11"/>
  <c r="O104" i="11"/>
  <c r="N104" i="11"/>
  <c r="G104" i="11"/>
  <c r="O103" i="11"/>
  <c r="N103" i="11"/>
  <c r="G103" i="11"/>
  <c r="O102" i="11"/>
  <c r="N102" i="11"/>
  <c r="G102" i="11"/>
  <c r="O101" i="11"/>
  <c r="N101" i="11"/>
  <c r="G101" i="11"/>
  <c r="O100" i="11"/>
  <c r="N100" i="11"/>
  <c r="G100" i="11"/>
  <c r="O99" i="11"/>
  <c r="N99" i="11"/>
  <c r="G99" i="11"/>
  <c r="O98" i="11"/>
  <c r="N98" i="11"/>
  <c r="G98" i="11"/>
  <c r="O97" i="11"/>
  <c r="N97" i="11"/>
  <c r="G97" i="11"/>
  <c r="O96" i="11"/>
  <c r="N96" i="11"/>
  <c r="G96" i="11"/>
  <c r="O95" i="11"/>
  <c r="N95" i="11"/>
  <c r="G95" i="11"/>
  <c r="O94" i="11"/>
  <c r="N94" i="11"/>
  <c r="G94" i="11"/>
  <c r="O93" i="11"/>
  <c r="N93" i="11"/>
  <c r="G93" i="11"/>
  <c r="O92" i="11"/>
  <c r="N92" i="11"/>
  <c r="G92" i="11"/>
  <c r="O91" i="11"/>
  <c r="N91" i="11"/>
  <c r="G91" i="11"/>
  <c r="O90" i="11"/>
  <c r="N90" i="11"/>
  <c r="G90" i="11"/>
  <c r="O89" i="11"/>
  <c r="N89" i="11"/>
  <c r="G89" i="11"/>
  <c r="O88" i="11"/>
  <c r="N88" i="11"/>
  <c r="G88" i="11"/>
  <c r="O87" i="11"/>
  <c r="N87" i="11"/>
  <c r="G87" i="11"/>
  <c r="O86" i="11"/>
  <c r="N86" i="11"/>
  <c r="G86" i="11"/>
  <c r="O85" i="11"/>
  <c r="N85" i="11"/>
  <c r="G85" i="11"/>
  <c r="O84" i="11"/>
  <c r="N84" i="11"/>
  <c r="G84" i="11"/>
  <c r="O83" i="11"/>
  <c r="N83" i="11"/>
  <c r="G83" i="11"/>
  <c r="O82" i="11"/>
  <c r="N82" i="11"/>
  <c r="G82" i="11"/>
  <c r="O81" i="11"/>
  <c r="N81" i="11"/>
  <c r="G81" i="11"/>
  <c r="O80" i="11"/>
  <c r="N80" i="11"/>
  <c r="G80" i="11"/>
  <c r="O79" i="11"/>
  <c r="N79" i="11"/>
  <c r="G79" i="11"/>
  <c r="O78" i="11"/>
  <c r="N78" i="11"/>
  <c r="G78" i="11"/>
  <c r="O77" i="11"/>
  <c r="N77" i="11"/>
  <c r="G77" i="11"/>
  <c r="O76" i="11"/>
  <c r="N76" i="11"/>
  <c r="G76" i="11"/>
  <c r="O75" i="11"/>
  <c r="N75" i="11"/>
  <c r="G75" i="11"/>
  <c r="O74" i="11"/>
  <c r="N74" i="11"/>
  <c r="G74" i="11"/>
  <c r="O73" i="11"/>
  <c r="N73" i="11"/>
  <c r="G73" i="11"/>
  <c r="O72" i="11"/>
  <c r="N72" i="11"/>
  <c r="G72" i="11"/>
  <c r="O71" i="11"/>
  <c r="N71" i="11"/>
  <c r="G71" i="11"/>
  <c r="O70" i="11"/>
  <c r="N70" i="11"/>
  <c r="G70" i="11"/>
  <c r="O69" i="11"/>
  <c r="N69" i="11"/>
  <c r="G69" i="11"/>
  <c r="O68" i="11"/>
  <c r="N68" i="11"/>
  <c r="G68" i="11"/>
  <c r="O67" i="11"/>
  <c r="N67" i="11"/>
  <c r="G67" i="11"/>
  <c r="O66" i="11"/>
  <c r="N66" i="11"/>
  <c r="G66" i="11"/>
  <c r="O65" i="11"/>
  <c r="N65" i="11"/>
  <c r="G65" i="11"/>
  <c r="O64" i="11"/>
  <c r="N64" i="11"/>
  <c r="G64" i="11"/>
  <c r="O63" i="11"/>
  <c r="N63" i="11"/>
  <c r="G63" i="11"/>
  <c r="O62" i="11"/>
  <c r="N62" i="11"/>
  <c r="G62" i="11"/>
  <c r="O61" i="11"/>
  <c r="N61" i="11"/>
  <c r="G61" i="11"/>
  <c r="O60" i="11"/>
  <c r="N60" i="11"/>
  <c r="G60" i="11"/>
  <c r="O59" i="11"/>
  <c r="N59" i="11"/>
  <c r="G59" i="11"/>
  <c r="O58" i="11"/>
  <c r="N58" i="11"/>
  <c r="G58" i="11"/>
  <c r="O57" i="11"/>
  <c r="N57" i="11"/>
  <c r="G57" i="11"/>
  <c r="O56" i="11"/>
  <c r="N56" i="11"/>
  <c r="G56" i="11"/>
  <c r="O55" i="11"/>
  <c r="N55" i="11"/>
  <c r="G55" i="11"/>
  <c r="O54" i="11"/>
  <c r="N54" i="11"/>
  <c r="G54" i="11"/>
  <c r="O53" i="11"/>
  <c r="N53" i="11"/>
  <c r="G53" i="11"/>
  <c r="O52" i="11"/>
  <c r="N52" i="11"/>
  <c r="G52" i="11"/>
  <c r="O51" i="11"/>
  <c r="N51" i="11"/>
  <c r="G51" i="11"/>
  <c r="O50" i="11"/>
  <c r="N50" i="11"/>
  <c r="G50" i="11"/>
  <c r="O49" i="11"/>
  <c r="N49" i="11"/>
  <c r="G49" i="11"/>
  <c r="O48" i="11"/>
  <c r="N48" i="11"/>
  <c r="G48" i="11"/>
  <c r="O47" i="11"/>
  <c r="N47" i="11"/>
  <c r="G47" i="11"/>
  <c r="O46" i="11"/>
  <c r="N46" i="11"/>
  <c r="G46" i="11"/>
  <c r="O45" i="11"/>
  <c r="N45" i="11"/>
  <c r="G45" i="11"/>
  <c r="O44" i="11"/>
  <c r="N44" i="11"/>
  <c r="G44" i="11"/>
  <c r="O43" i="11"/>
  <c r="N43" i="11"/>
  <c r="G43" i="11"/>
  <c r="O42" i="11"/>
  <c r="N42" i="11"/>
  <c r="G42" i="11"/>
  <c r="O41" i="11"/>
  <c r="N41" i="11"/>
  <c r="G41" i="11"/>
  <c r="O40" i="11"/>
  <c r="N40" i="11"/>
  <c r="G40" i="11"/>
  <c r="O39" i="11"/>
  <c r="N39" i="11"/>
  <c r="G39" i="11"/>
  <c r="O38" i="11"/>
  <c r="N38" i="11"/>
  <c r="G38" i="11"/>
  <c r="O37" i="11"/>
  <c r="N37" i="11"/>
  <c r="G37" i="11"/>
  <c r="O36" i="11"/>
  <c r="N36" i="11"/>
  <c r="G36" i="11"/>
  <c r="O35" i="11"/>
  <c r="N35" i="11"/>
  <c r="G35" i="11"/>
  <c r="O34" i="11"/>
  <c r="N34" i="11"/>
  <c r="G34" i="11"/>
  <c r="O33" i="11"/>
  <c r="N33" i="11"/>
  <c r="G33" i="11"/>
  <c r="O32" i="11"/>
  <c r="N32" i="11"/>
  <c r="G32" i="11"/>
  <c r="O31" i="11"/>
  <c r="N31" i="11"/>
  <c r="G31" i="11"/>
  <c r="O30" i="11"/>
  <c r="N30" i="11"/>
  <c r="G30" i="11"/>
  <c r="O29" i="11"/>
  <c r="N29" i="11"/>
  <c r="G29" i="11"/>
  <c r="O28" i="11"/>
  <c r="N28" i="11"/>
  <c r="G28" i="11"/>
  <c r="O27" i="11"/>
  <c r="N27" i="11"/>
  <c r="G27" i="11"/>
  <c r="O26" i="11"/>
  <c r="N26" i="11"/>
  <c r="G26" i="11"/>
  <c r="O25" i="11"/>
  <c r="N25" i="11"/>
  <c r="G25" i="11"/>
  <c r="O24" i="11"/>
  <c r="N24" i="11"/>
  <c r="G24" i="11"/>
  <c r="O23" i="11"/>
  <c r="N23" i="11"/>
  <c r="G23" i="11"/>
  <c r="O22" i="11"/>
  <c r="N22" i="11"/>
  <c r="G22" i="11"/>
  <c r="O21" i="11"/>
  <c r="N21" i="11"/>
  <c r="G21" i="11"/>
  <c r="O20" i="11"/>
  <c r="N20" i="11"/>
  <c r="G20" i="11"/>
  <c r="O19" i="11"/>
  <c r="N19" i="11"/>
  <c r="G19" i="11"/>
  <c r="O18" i="11"/>
  <c r="N18" i="11"/>
  <c r="G18" i="11"/>
  <c r="O17" i="11"/>
  <c r="N17" i="11"/>
  <c r="G17" i="11"/>
  <c r="O16" i="11"/>
  <c r="N16" i="11"/>
  <c r="G16" i="11"/>
  <c r="O15" i="11"/>
  <c r="N15" i="11"/>
  <c r="G15" i="11"/>
  <c r="O14" i="11"/>
  <c r="N14" i="11"/>
  <c r="G14" i="11"/>
  <c r="O13" i="11"/>
  <c r="N13" i="11"/>
  <c r="G13" i="11"/>
  <c r="O12" i="11"/>
  <c r="N12" i="11"/>
  <c r="G12" i="11"/>
  <c r="O11" i="11"/>
  <c r="N11" i="11"/>
  <c r="G11" i="11"/>
  <c r="O10" i="11"/>
  <c r="N10" i="11"/>
  <c r="G10" i="11"/>
  <c r="O9" i="11"/>
  <c r="N9" i="11"/>
  <c r="G9" i="11"/>
  <c r="O8" i="11"/>
  <c r="N8" i="11"/>
  <c r="G8" i="11"/>
  <c r="O7" i="11"/>
  <c r="N7" i="11"/>
  <c r="G7" i="11"/>
  <c r="O6" i="11"/>
  <c r="N6" i="11"/>
  <c r="G6" i="11"/>
  <c r="O5" i="11"/>
  <c r="N5" i="11"/>
  <c r="G5" i="11"/>
  <c r="O4" i="11"/>
  <c r="N4" i="11"/>
  <c r="G4" i="11"/>
  <c r="O3" i="11"/>
  <c r="N3" i="11"/>
  <c r="G3" i="11"/>
  <c r="O2" i="11"/>
  <c r="N2" i="11"/>
  <c r="G2" i="11"/>
  <c r="G75" i="10"/>
  <c r="G74" i="10"/>
  <c r="G73" i="10"/>
  <c r="G72" i="10"/>
  <c r="G71" i="10"/>
  <c r="G70" i="10"/>
  <c r="G69" i="10"/>
  <c r="D69" i="10"/>
  <c r="C69" i="10"/>
  <c r="G68" i="10"/>
  <c r="D68" i="10"/>
  <c r="C68" i="10"/>
  <c r="G67" i="10"/>
  <c r="D67" i="10"/>
  <c r="C67" i="10"/>
  <c r="G66" i="10"/>
  <c r="D66" i="10"/>
  <c r="C66" i="10"/>
  <c r="G65" i="10"/>
  <c r="D65" i="10"/>
  <c r="C65" i="10"/>
  <c r="C60" i="10"/>
  <c r="C59" i="10"/>
  <c r="I58" i="10"/>
  <c r="F58" i="10"/>
  <c r="C58" i="10"/>
  <c r="I57" i="10"/>
  <c r="F57" i="10"/>
  <c r="C57" i="10"/>
  <c r="L56" i="10"/>
  <c r="I56" i="10"/>
  <c r="F56" i="10"/>
  <c r="C56" i="10"/>
  <c r="N4" i="10"/>
  <c r="L4" i="10"/>
  <c r="J4" i="10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F79" i="8"/>
  <c r="E79" i="8"/>
  <c r="D79" i="8"/>
  <c r="C79" i="8"/>
  <c r="B79" i="8"/>
  <c r="F78" i="8"/>
  <c r="E78" i="8"/>
  <c r="D78" i="8"/>
  <c r="C78" i="8"/>
  <c r="B78" i="8"/>
  <c r="F77" i="8"/>
  <c r="E77" i="8"/>
  <c r="D77" i="8"/>
  <c r="C77" i="8"/>
  <c r="B77" i="8"/>
  <c r="F76" i="8"/>
  <c r="E76" i="8"/>
  <c r="D76" i="8"/>
  <c r="C76" i="8"/>
  <c r="B76" i="8"/>
  <c r="F75" i="8"/>
  <c r="E75" i="8"/>
  <c r="D75" i="8"/>
  <c r="C75" i="8"/>
  <c r="B75" i="8"/>
  <c r="F74" i="8"/>
  <c r="E74" i="8"/>
  <c r="D74" i="8"/>
  <c r="C74" i="8"/>
  <c r="B74" i="8"/>
  <c r="F73" i="8"/>
  <c r="E73" i="8"/>
  <c r="D73" i="8"/>
  <c r="C73" i="8"/>
  <c r="B73" i="8"/>
  <c r="F72" i="8"/>
  <c r="E72" i="8"/>
  <c r="D72" i="8"/>
  <c r="C72" i="8"/>
  <c r="B72" i="8"/>
  <c r="F71" i="8"/>
  <c r="E71" i="8"/>
  <c r="D71" i="8"/>
  <c r="C71" i="8"/>
  <c r="B71" i="8"/>
  <c r="F70" i="8"/>
  <c r="E70" i="8"/>
  <c r="D70" i="8"/>
  <c r="C70" i="8"/>
  <c r="B70" i="8"/>
  <c r="F69" i="8"/>
  <c r="E69" i="8"/>
  <c r="D69" i="8"/>
  <c r="C69" i="8"/>
  <c r="B69" i="8"/>
  <c r="F68" i="8"/>
  <c r="E68" i="8"/>
  <c r="D68" i="8"/>
  <c r="C68" i="8"/>
  <c r="B68" i="8"/>
  <c r="O67" i="8"/>
  <c r="N67" i="8"/>
  <c r="F67" i="8"/>
  <c r="E67" i="8"/>
  <c r="D67" i="8"/>
  <c r="C67" i="8"/>
  <c r="B67" i="8"/>
  <c r="O66" i="8"/>
  <c r="N66" i="8"/>
  <c r="F66" i="8"/>
  <c r="E66" i="8"/>
  <c r="D66" i="8"/>
  <c r="C66" i="8"/>
  <c r="B66" i="8"/>
  <c r="O65" i="8"/>
  <c r="N65" i="8"/>
  <c r="F65" i="8"/>
  <c r="E65" i="8"/>
  <c r="D65" i="8"/>
  <c r="C65" i="8"/>
  <c r="B65" i="8"/>
  <c r="O64" i="8"/>
  <c r="N64" i="8"/>
  <c r="F64" i="8"/>
  <c r="E64" i="8"/>
  <c r="D64" i="8"/>
  <c r="C64" i="8"/>
  <c r="B64" i="8"/>
  <c r="O63" i="8"/>
  <c r="N63" i="8"/>
  <c r="F63" i="8"/>
  <c r="E63" i="8"/>
  <c r="D63" i="8"/>
  <c r="C63" i="8"/>
  <c r="B63" i="8"/>
  <c r="O62" i="8"/>
  <c r="N62" i="8"/>
  <c r="F62" i="8"/>
  <c r="E62" i="8"/>
  <c r="D62" i="8"/>
  <c r="C62" i="8"/>
  <c r="B62" i="8"/>
  <c r="O61" i="8"/>
  <c r="N61" i="8"/>
  <c r="F61" i="8"/>
  <c r="E61" i="8"/>
  <c r="D61" i="8"/>
  <c r="C61" i="8"/>
  <c r="B61" i="8"/>
  <c r="O60" i="8"/>
  <c r="N60" i="8"/>
  <c r="F60" i="8"/>
  <c r="E60" i="8"/>
  <c r="D60" i="8"/>
  <c r="C60" i="8"/>
  <c r="B60" i="8"/>
  <c r="O59" i="8"/>
  <c r="N59" i="8"/>
  <c r="J59" i="8"/>
  <c r="F59" i="8"/>
  <c r="E59" i="8"/>
  <c r="D59" i="8"/>
  <c r="C59" i="8"/>
  <c r="B59" i="8"/>
  <c r="O58" i="8"/>
  <c r="N58" i="8"/>
  <c r="J58" i="8"/>
  <c r="F58" i="8"/>
  <c r="E58" i="8"/>
  <c r="D58" i="8"/>
  <c r="C58" i="8"/>
  <c r="B58" i="8"/>
  <c r="O57" i="8"/>
  <c r="N57" i="8"/>
  <c r="J57" i="8"/>
  <c r="F57" i="8"/>
  <c r="E57" i="8"/>
  <c r="D57" i="8"/>
  <c r="C57" i="8"/>
  <c r="B57" i="8"/>
  <c r="O56" i="8"/>
  <c r="N56" i="8"/>
  <c r="J56" i="8"/>
  <c r="F56" i="8"/>
  <c r="E56" i="8"/>
  <c r="D56" i="8"/>
  <c r="C56" i="8"/>
  <c r="B56" i="8"/>
  <c r="N4" i="8"/>
  <c r="L4" i="8"/>
  <c r="J4" i="8"/>
  <c r="H2" i="5"/>
  <c r="H4" i="5"/>
  <c r="H5" i="5"/>
  <c r="H6" i="5"/>
  <c r="H5001" i="5"/>
  <c r="H5000" i="5"/>
  <c r="H4999" i="5"/>
  <c r="H4998" i="5"/>
  <c r="H4997" i="5"/>
  <c r="H4996" i="5"/>
  <c r="H4995" i="5"/>
  <c r="H4994" i="5"/>
  <c r="H4993" i="5"/>
  <c r="H4992" i="5"/>
  <c r="H4991" i="5"/>
  <c r="H4990" i="5"/>
  <c r="H4989" i="5"/>
  <c r="H4988" i="5"/>
  <c r="H4987" i="5"/>
  <c r="H4986" i="5"/>
  <c r="H4985" i="5"/>
  <c r="H4984" i="5"/>
  <c r="H4983" i="5"/>
  <c r="H4982" i="5"/>
  <c r="H4981" i="5"/>
  <c r="H4980" i="5"/>
  <c r="H4979" i="5"/>
  <c r="H4978" i="5"/>
  <c r="H4977" i="5"/>
  <c r="H4976" i="5"/>
  <c r="H4975" i="5"/>
  <c r="H4974" i="5"/>
  <c r="H4973" i="5"/>
  <c r="H4972" i="5"/>
  <c r="H4971" i="5"/>
  <c r="H4970" i="5"/>
  <c r="H4969" i="5"/>
  <c r="H4968" i="5"/>
  <c r="H4967" i="5"/>
  <c r="H4966" i="5"/>
  <c r="H4965" i="5"/>
  <c r="H4964" i="5"/>
  <c r="H4963" i="5"/>
  <c r="H4962" i="5"/>
  <c r="H4961" i="5"/>
  <c r="H4960" i="5"/>
  <c r="H4959" i="5"/>
  <c r="H4958" i="5"/>
  <c r="H4957" i="5"/>
  <c r="H4956" i="5"/>
  <c r="H4955" i="5"/>
  <c r="H4954" i="5"/>
  <c r="H4953" i="5"/>
  <c r="H4952" i="5"/>
  <c r="H4951" i="5"/>
  <c r="H4950" i="5"/>
  <c r="H4949" i="5"/>
  <c r="H4948" i="5"/>
  <c r="H4947" i="5"/>
  <c r="H4946" i="5"/>
  <c r="H4945" i="5"/>
  <c r="H4944" i="5"/>
  <c r="H4943" i="5"/>
  <c r="H4942" i="5"/>
  <c r="H4941" i="5"/>
  <c r="H4940" i="5"/>
  <c r="H4939" i="5"/>
  <c r="H4938" i="5"/>
  <c r="H4937" i="5"/>
  <c r="H4936" i="5"/>
  <c r="H4935" i="5"/>
  <c r="H4934" i="5"/>
  <c r="H4933" i="5"/>
  <c r="H4932" i="5"/>
  <c r="H4931" i="5"/>
  <c r="H4930" i="5"/>
  <c r="H4929" i="5"/>
  <c r="H4928" i="5"/>
  <c r="H4927" i="5"/>
  <c r="H4926" i="5"/>
  <c r="H4925" i="5"/>
  <c r="H4924" i="5"/>
  <c r="H4923" i="5"/>
  <c r="H4922" i="5"/>
  <c r="H4921" i="5"/>
  <c r="H4920" i="5"/>
  <c r="H4919" i="5"/>
  <c r="H4918" i="5"/>
  <c r="H4917" i="5"/>
  <c r="H4916" i="5"/>
  <c r="H4915" i="5"/>
  <c r="H4914" i="5"/>
  <c r="H4913" i="5"/>
  <c r="H4912" i="5"/>
  <c r="H4911" i="5"/>
  <c r="H4910" i="5"/>
  <c r="H4909" i="5"/>
  <c r="H4908" i="5"/>
  <c r="H4907" i="5"/>
  <c r="H4906" i="5"/>
  <c r="H4905" i="5"/>
  <c r="H4904" i="5"/>
  <c r="H4903" i="5"/>
  <c r="H4902" i="5"/>
  <c r="H4901" i="5"/>
  <c r="H4900" i="5"/>
  <c r="H4899" i="5"/>
  <c r="H4898" i="5"/>
  <c r="H4897" i="5"/>
  <c r="H4896" i="5"/>
  <c r="H4895" i="5"/>
  <c r="H4894" i="5"/>
  <c r="H4893" i="5"/>
  <c r="H4892" i="5"/>
  <c r="H4891" i="5"/>
  <c r="H4890" i="5"/>
  <c r="H4889" i="5"/>
  <c r="H4888" i="5"/>
  <c r="H4887" i="5"/>
  <c r="H4886" i="5"/>
  <c r="H4885" i="5"/>
  <c r="H4884" i="5"/>
  <c r="H4883" i="5"/>
  <c r="H4882" i="5"/>
  <c r="H4881" i="5"/>
  <c r="H4880" i="5"/>
  <c r="H4879" i="5"/>
  <c r="H4878" i="5"/>
  <c r="H4877" i="5"/>
  <c r="H4876" i="5"/>
  <c r="H4875" i="5"/>
  <c r="H4874" i="5"/>
  <c r="H4873" i="5"/>
  <c r="H4872" i="5"/>
  <c r="H4871" i="5"/>
  <c r="H4870" i="5"/>
  <c r="H4869" i="5"/>
  <c r="H4868" i="5"/>
  <c r="H4867" i="5"/>
  <c r="H4866" i="5"/>
  <c r="H4865" i="5"/>
  <c r="H4864" i="5"/>
  <c r="H4863" i="5"/>
  <c r="H4862" i="5"/>
  <c r="H4861" i="5"/>
  <c r="H4860" i="5"/>
  <c r="H4859" i="5"/>
  <c r="H4858" i="5"/>
  <c r="H4857" i="5"/>
  <c r="H4856" i="5"/>
  <c r="H4855" i="5"/>
  <c r="H4854" i="5"/>
  <c r="H4853" i="5"/>
  <c r="H4852" i="5"/>
  <c r="H4851" i="5"/>
  <c r="H4850" i="5"/>
  <c r="H4849" i="5"/>
  <c r="H4848" i="5"/>
  <c r="H4847" i="5"/>
  <c r="H4846" i="5"/>
  <c r="H4845" i="5"/>
  <c r="H4844" i="5"/>
  <c r="H4843" i="5"/>
  <c r="H4842" i="5"/>
  <c r="H4841" i="5"/>
  <c r="H4840" i="5"/>
  <c r="H4839" i="5"/>
  <c r="H4838" i="5"/>
  <c r="H4837" i="5"/>
  <c r="H4836" i="5"/>
  <c r="H4835" i="5"/>
  <c r="H4834" i="5"/>
  <c r="H4833" i="5"/>
  <c r="H4832" i="5"/>
  <c r="H4831" i="5"/>
  <c r="H4830" i="5"/>
  <c r="H4829" i="5"/>
  <c r="H4828" i="5"/>
  <c r="H4827" i="5"/>
  <c r="H4826" i="5"/>
  <c r="H4825" i="5"/>
  <c r="H4824" i="5"/>
  <c r="H4823" i="5"/>
  <c r="H4822" i="5"/>
  <c r="H4821" i="5"/>
  <c r="H4820" i="5"/>
  <c r="H4819" i="5"/>
  <c r="H4818" i="5"/>
  <c r="H4817" i="5"/>
  <c r="H4816" i="5"/>
  <c r="H4815" i="5"/>
  <c r="H4814" i="5"/>
  <c r="H4813" i="5"/>
  <c r="H4812" i="5"/>
  <c r="H4811" i="5"/>
  <c r="H4810" i="5"/>
  <c r="H4809" i="5"/>
  <c r="H4808" i="5"/>
  <c r="H4807" i="5"/>
  <c r="H4806" i="5"/>
  <c r="H4805" i="5"/>
  <c r="H4804" i="5"/>
  <c r="H4803" i="5"/>
  <c r="H4802" i="5"/>
  <c r="H4801" i="5"/>
  <c r="H4800" i="5"/>
  <c r="H4799" i="5"/>
  <c r="H4798" i="5"/>
  <c r="H4797" i="5"/>
  <c r="H4796" i="5"/>
  <c r="H4795" i="5"/>
  <c r="H4794" i="5"/>
  <c r="H4793" i="5"/>
  <c r="H4792" i="5"/>
  <c r="H4791" i="5"/>
  <c r="H4790" i="5"/>
  <c r="H4789" i="5"/>
  <c r="H4788" i="5"/>
  <c r="H4787" i="5"/>
  <c r="H4786" i="5"/>
  <c r="H4785" i="5"/>
  <c r="H4784" i="5"/>
  <c r="H4783" i="5"/>
  <c r="H4782" i="5"/>
  <c r="H4781" i="5"/>
  <c r="H4780" i="5"/>
  <c r="H4779" i="5"/>
  <c r="H4778" i="5"/>
  <c r="H4777" i="5"/>
  <c r="H4776" i="5"/>
  <c r="H4775" i="5"/>
  <c r="H4774" i="5"/>
  <c r="H4773" i="5"/>
  <c r="H4772" i="5"/>
  <c r="H4771" i="5"/>
  <c r="H4770" i="5"/>
  <c r="H4769" i="5"/>
  <c r="H4768" i="5"/>
  <c r="H4767" i="5"/>
  <c r="H4766" i="5"/>
  <c r="H4765" i="5"/>
  <c r="H4764" i="5"/>
  <c r="H4763" i="5"/>
  <c r="H4762" i="5"/>
  <c r="H4761" i="5"/>
  <c r="H4760" i="5"/>
  <c r="H4759" i="5"/>
  <c r="H4758" i="5"/>
  <c r="H4757" i="5"/>
  <c r="H4756" i="5"/>
  <c r="H4755" i="5"/>
  <c r="H4754" i="5"/>
  <c r="H4753" i="5"/>
  <c r="H4752" i="5"/>
  <c r="H4751" i="5"/>
  <c r="H4750" i="5"/>
  <c r="H4749" i="5"/>
  <c r="H4748" i="5"/>
  <c r="H4747" i="5"/>
  <c r="H4746" i="5"/>
  <c r="H4745" i="5"/>
  <c r="H4744" i="5"/>
  <c r="H4743" i="5"/>
  <c r="H4742" i="5"/>
  <c r="H4741" i="5"/>
  <c r="H4740" i="5"/>
  <c r="H4739" i="5"/>
  <c r="H4738" i="5"/>
  <c r="H4737" i="5"/>
  <c r="H4736" i="5"/>
  <c r="H4735" i="5"/>
  <c r="H4734" i="5"/>
  <c r="H4733" i="5"/>
  <c r="H4732" i="5"/>
  <c r="H4731" i="5"/>
  <c r="H4730" i="5"/>
  <c r="H4729" i="5"/>
  <c r="H4728" i="5"/>
  <c r="H4727" i="5"/>
  <c r="H4726" i="5"/>
  <c r="H4725" i="5"/>
  <c r="H4724" i="5"/>
  <c r="H4723" i="5"/>
  <c r="H4722" i="5"/>
  <c r="H4721" i="5"/>
  <c r="H4720" i="5"/>
  <c r="H4719" i="5"/>
  <c r="H4718" i="5"/>
  <c r="H4717" i="5"/>
  <c r="H4716" i="5"/>
  <c r="H4715" i="5"/>
  <c r="H4714" i="5"/>
  <c r="H4713" i="5"/>
  <c r="H4712" i="5"/>
  <c r="H4711" i="5"/>
  <c r="H4710" i="5"/>
  <c r="H4709" i="5"/>
  <c r="H4708" i="5"/>
  <c r="H4707" i="5"/>
  <c r="H4706" i="5"/>
  <c r="H4705" i="5"/>
  <c r="H4704" i="5"/>
  <c r="H4703" i="5"/>
  <c r="H4702" i="5"/>
  <c r="H4701" i="5"/>
  <c r="H4700" i="5"/>
  <c r="H4699" i="5"/>
  <c r="H4698" i="5"/>
  <c r="H4697" i="5"/>
  <c r="H4696" i="5"/>
  <c r="H4695" i="5"/>
  <c r="H4694" i="5"/>
  <c r="H4693" i="5"/>
  <c r="H4692" i="5"/>
  <c r="H4691" i="5"/>
  <c r="H4690" i="5"/>
  <c r="H4689" i="5"/>
  <c r="H4688" i="5"/>
  <c r="H4687" i="5"/>
  <c r="H4686" i="5"/>
  <c r="H4685" i="5"/>
  <c r="H4684" i="5"/>
  <c r="H4683" i="5"/>
  <c r="H4682" i="5"/>
  <c r="H4681" i="5"/>
  <c r="H4680" i="5"/>
  <c r="H4679" i="5"/>
  <c r="H4678" i="5"/>
  <c r="H4677" i="5"/>
  <c r="H4676" i="5"/>
  <c r="H4675" i="5"/>
  <c r="H4674" i="5"/>
  <c r="H4673" i="5"/>
  <c r="H4672" i="5"/>
  <c r="H4671" i="5"/>
  <c r="H4670" i="5"/>
  <c r="H4669" i="5"/>
  <c r="H4668" i="5"/>
  <c r="H4667" i="5"/>
  <c r="H4666" i="5"/>
  <c r="H4665" i="5"/>
  <c r="H4664" i="5"/>
  <c r="H4663" i="5"/>
  <c r="H4662" i="5"/>
  <c r="H4661" i="5"/>
  <c r="H4660" i="5"/>
  <c r="H4659" i="5"/>
  <c r="H4658" i="5"/>
  <c r="H4657" i="5"/>
  <c r="H4656" i="5"/>
  <c r="H4655" i="5"/>
  <c r="H4654" i="5"/>
  <c r="H4653" i="5"/>
  <c r="H4652" i="5"/>
  <c r="H4651" i="5"/>
  <c r="H4650" i="5"/>
  <c r="H4649" i="5"/>
  <c r="H4648" i="5"/>
  <c r="H4647" i="5"/>
  <c r="H4646" i="5"/>
  <c r="H4645" i="5"/>
  <c r="H4644" i="5"/>
  <c r="H4643" i="5"/>
  <c r="H4642" i="5"/>
  <c r="H4641" i="5"/>
  <c r="H4640" i="5"/>
  <c r="H4639" i="5"/>
  <c r="H4638" i="5"/>
  <c r="H4637" i="5"/>
  <c r="H4636" i="5"/>
  <c r="H4635" i="5"/>
  <c r="H4634" i="5"/>
  <c r="H4633" i="5"/>
  <c r="H4632" i="5"/>
  <c r="H4631" i="5"/>
  <c r="H4630" i="5"/>
  <c r="H4629" i="5"/>
  <c r="H4628" i="5"/>
  <c r="H4627" i="5"/>
  <c r="H4626" i="5"/>
  <c r="H4625" i="5"/>
  <c r="H4624" i="5"/>
  <c r="H4623" i="5"/>
  <c r="H4622" i="5"/>
  <c r="H4621" i="5"/>
  <c r="H4620" i="5"/>
  <c r="H4619" i="5"/>
  <c r="H4618" i="5"/>
  <c r="H4617" i="5"/>
  <c r="H4616" i="5"/>
  <c r="H4615" i="5"/>
  <c r="H4614" i="5"/>
  <c r="H4613" i="5"/>
  <c r="H4612" i="5"/>
  <c r="H4611" i="5"/>
  <c r="H4610" i="5"/>
  <c r="H4609" i="5"/>
  <c r="H4608" i="5"/>
  <c r="H4607" i="5"/>
  <c r="H4606" i="5"/>
  <c r="H4605" i="5"/>
  <c r="H4604" i="5"/>
  <c r="H4603" i="5"/>
  <c r="H4602" i="5"/>
  <c r="H4601" i="5"/>
  <c r="H4600" i="5"/>
  <c r="H4599" i="5"/>
  <c r="H4598" i="5"/>
  <c r="H4597" i="5"/>
  <c r="H4596" i="5"/>
  <c r="H4595" i="5"/>
  <c r="H4594" i="5"/>
  <c r="H4593" i="5"/>
  <c r="H4592" i="5"/>
  <c r="H4591" i="5"/>
  <c r="H4590" i="5"/>
  <c r="H4589" i="5"/>
  <c r="H4588" i="5"/>
  <c r="H4587" i="5"/>
  <c r="H4586" i="5"/>
  <c r="H4585" i="5"/>
  <c r="H4584" i="5"/>
  <c r="H4583" i="5"/>
  <c r="H4582" i="5"/>
  <c r="H4581" i="5"/>
  <c r="H4580" i="5"/>
  <c r="H4579" i="5"/>
  <c r="H4578" i="5"/>
  <c r="H4577" i="5"/>
  <c r="H4576" i="5"/>
  <c r="H4575" i="5"/>
  <c r="H4574" i="5"/>
  <c r="H4573" i="5"/>
  <c r="H4572" i="5"/>
  <c r="H4571" i="5"/>
  <c r="H4570" i="5"/>
  <c r="H4569" i="5"/>
  <c r="H4568" i="5"/>
  <c r="H4567" i="5"/>
  <c r="H4566" i="5"/>
  <c r="H4565" i="5"/>
  <c r="H4564" i="5"/>
  <c r="H4563" i="5"/>
  <c r="H4562" i="5"/>
  <c r="H4561" i="5"/>
  <c r="H4560" i="5"/>
  <c r="H4559" i="5"/>
  <c r="H4558" i="5"/>
  <c r="H4557" i="5"/>
  <c r="H4556" i="5"/>
  <c r="H4555" i="5"/>
  <c r="H4554" i="5"/>
  <c r="H4553" i="5"/>
  <c r="H4552" i="5"/>
  <c r="H4551" i="5"/>
  <c r="H4550" i="5"/>
  <c r="H4549" i="5"/>
  <c r="H4548" i="5"/>
  <c r="H4547" i="5"/>
  <c r="H4546" i="5"/>
  <c r="H4545" i="5"/>
  <c r="H4544" i="5"/>
  <c r="H4543" i="5"/>
  <c r="H4542" i="5"/>
  <c r="H4541" i="5"/>
  <c r="H4540" i="5"/>
  <c r="H4539" i="5"/>
  <c r="H4538" i="5"/>
  <c r="H4537" i="5"/>
  <c r="H4536" i="5"/>
  <c r="H4535" i="5"/>
  <c r="H4534" i="5"/>
  <c r="H4533" i="5"/>
  <c r="H4532" i="5"/>
  <c r="H4531" i="5"/>
  <c r="H4530" i="5"/>
  <c r="H4529" i="5"/>
  <c r="H4528" i="5"/>
  <c r="H4527" i="5"/>
  <c r="H4526" i="5"/>
  <c r="H4525" i="5"/>
  <c r="H4524" i="5"/>
  <c r="H4523" i="5"/>
  <c r="H4522" i="5"/>
  <c r="H4521" i="5"/>
  <c r="H4520" i="5"/>
  <c r="H4519" i="5"/>
  <c r="H4518" i="5"/>
  <c r="H4517" i="5"/>
  <c r="H4516" i="5"/>
  <c r="H4515" i="5"/>
  <c r="H4514" i="5"/>
  <c r="H4513" i="5"/>
  <c r="H4512" i="5"/>
  <c r="H4511" i="5"/>
  <c r="H4510" i="5"/>
  <c r="H4509" i="5"/>
  <c r="H4508" i="5"/>
  <c r="H4507" i="5"/>
  <c r="H4506" i="5"/>
  <c r="H4505" i="5"/>
  <c r="H4504" i="5"/>
  <c r="H4503" i="5"/>
  <c r="H4502" i="5"/>
  <c r="H4501" i="5"/>
  <c r="H4500" i="5"/>
  <c r="H4499" i="5"/>
  <c r="H4498" i="5"/>
  <c r="H4497" i="5"/>
  <c r="H4496" i="5"/>
  <c r="H4495" i="5"/>
  <c r="H4494" i="5"/>
  <c r="H4493" i="5"/>
  <c r="H4492" i="5"/>
  <c r="H4491" i="5"/>
  <c r="H4490" i="5"/>
  <c r="H4489" i="5"/>
  <c r="H4488" i="5"/>
  <c r="H4487" i="5"/>
  <c r="H4486" i="5"/>
  <c r="H4485" i="5"/>
  <c r="H4484" i="5"/>
  <c r="H4483" i="5"/>
  <c r="H4482" i="5"/>
  <c r="H4481" i="5"/>
  <c r="H4480" i="5"/>
  <c r="H4479" i="5"/>
  <c r="H4478" i="5"/>
  <c r="H4477" i="5"/>
  <c r="H4476" i="5"/>
  <c r="H4475" i="5"/>
  <c r="H4474" i="5"/>
  <c r="H4473" i="5"/>
  <c r="H4472" i="5"/>
  <c r="H4471" i="5"/>
  <c r="H4470" i="5"/>
  <c r="H4469" i="5"/>
  <c r="H4468" i="5"/>
  <c r="H4467" i="5"/>
  <c r="H4466" i="5"/>
  <c r="H4465" i="5"/>
  <c r="H4464" i="5"/>
  <c r="H4463" i="5"/>
  <c r="H4462" i="5"/>
  <c r="H4461" i="5"/>
  <c r="H4460" i="5"/>
  <c r="H4459" i="5"/>
  <c r="H4458" i="5"/>
  <c r="H4457" i="5"/>
  <c r="H4456" i="5"/>
  <c r="H4455" i="5"/>
  <c r="H4454" i="5"/>
  <c r="H4453" i="5"/>
  <c r="H4452" i="5"/>
  <c r="H4451" i="5"/>
  <c r="H4450" i="5"/>
  <c r="H4449" i="5"/>
  <c r="H4448" i="5"/>
  <c r="H4447" i="5"/>
  <c r="H4446" i="5"/>
  <c r="H4445" i="5"/>
  <c r="H4444" i="5"/>
  <c r="H4443" i="5"/>
  <c r="H4442" i="5"/>
  <c r="H4441" i="5"/>
  <c r="H4440" i="5"/>
  <c r="H4439" i="5"/>
  <c r="H4438" i="5"/>
  <c r="H4437" i="5"/>
  <c r="H4436" i="5"/>
  <c r="H4435" i="5"/>
  <c r="H4434" i="5"/>
  <c r="H4433" i="5"/>
  <c r="H4432" i="5"/>
  <c r="H4431" i="5"/>
  <c r="H4430" i="5"/>
  <c r="H4429" i="5"/>
  <c r="H4428" i="5"/>
  <c r="H4427" i="5"/>
  <c r="H4426" i="5"/>
  <c r="H4425" i="5"/>
  <c r="H4424" i="5"/>
  <c r="H4423" i="5"/>
  <c r="H4422" i="5"/>
  <c r="H4421" i="5"/>
  <c r="H4420" i="5"/>
  <c r="H4419" i="5"/>
  <c r="H4418" i="5"/>
  <c r="H4417" i="5"/>
  <c r="H4416" i="5"/>
  <c r="H4415" i="5"/>
  <c r="H4414" i="5"/>
  <c r="H4413" i="5"/>
  <c r="H4412" i="5"/>
  <c r="H4411" i="5"/>
  <c r="H4410" i="5"/>
  <c r="H4409" i="5"/>
  <c r="H4408" i="5"/>
  <c r="H4407" i="5"/>
  <c r="H4406" i="5"/>
  <c r="H4405" i="5"/>
  <c r="H4404" i="5"/>
  <c r="H4403" i="5"/>
  <c r="H4402" i="5"/>
  <c r="H4401" i="5"/>
  <c r="H4400" i="5"/>
  <c r="H4399" i="5"/>
  <c r="H4398" i="5"/>
  <c r="H4397" i="5"/>
  <c r="H4396" i="5"/>
  <c r="H4395" i="5"/>
  <c r="H4394" i="5"/>
  <c r="H4393" i="5"/>
  <c r="H4392" i="5"/>
  <c r="H4391" i="5"/>
  <c r="H4390" i="5"/>
  <c r="H4389" i="5"/>
  <c r="H4388" i="5"/>
  <c r="H4387" i="5"/>
  <c r="H4386" i="5"/>
  <c r="H4385" i="5"/>
  <c r="H4384" i="5"/>
  <c r="H4383" i="5"/>
  <c r="H4382" i="5"/>
  <c r="H4381" i="5"/>
  <c r="H4380" i="5"/>
  <c r="H4379" i="5"/>
  <c r="H4378" i="5"/>
  <c r="H4377" i="5"/>
  <c r="H4376" i="5"/>
  <c r="H4375" i="5"/>
  <c r="H4374" i="5"/>
  <c r="H4373" i="5"/>
  <c r="H4372" i="5"/>
  <c r="H4371" i="5"/>
  <c r="H4370" i="5"/>
  <c r="H4369" i="5"/>
  <c r="H4368" i="5"/>
  <c r="H4367" i="5"/>
  <c r="H4366" i="5"/>
  <c r="H4365" i="5"/>
  <c r="H4364" i="5"/>
  <c r="H4363" i="5"/>
  <c r="H4362" i="5"/>
  <c r="H4361" i="5"/>
  <c r="H4360" i="5"/>
  <c r="H4359" i="5"/>
  <c r="H4358" i="5"/>
  <c r="H4357" i="5"/>
  <c r="H4356" i="5"/>
  <c r="H4355" i="5"/>
  <c r="H4354" i="5"/>
  <c r="H4353" i="5"/>
  <c r="H4352" i="5"/>
  <c r="H4351" i="5"/>
  <c r="H4350" i="5"/>
  <c r="H4349" i="5"/>
  <c r="H4348" i="5"/>
  <c r="H4347" i="5"/>
  <c r="H4346" i="5"/>
  <c r="H4345" i="5"/>
  <c r="H4344" i="5"/>
  <c r="H4343" i="5"/>
  <c r="H4342" i="5"/>
  <c r="H4341" i="5"/>
  <c r="H4340" i="5"/>
  <c r="H4339" i="5"/>
  <c r="H4338" i="5"/>
  <c r="H4337" i="5"/>
  <c r="H4336" i="5"/>
  <c r="H4335" i="5"/>
  <c r="H4334" i="5"/>
  <c r="H4333" i="5"/>
  <c r="H4332" i="5"/>
  <c r="H4331" i="5"/>
  <c r="H4330" i="5"/>
  <c r="H4329" i="5"/>
  <c r="H4328" i="5"/>
  <c r="H4327" i="5"/>
  <c r="H4326" i="5"/>
  <c r="H4325" i="5"/>
  <c r="H4324" i="5"/>
  <c r="H4323" i="5"/>
  <c r="H4322" i="5"/>
  <c r="H4321" i="5"/>
  <c r="H4320" i="5"/>
  <c r="H4319" i="5"/>
  <c r="H4318" i="5"/>
  <c r="H4317" i="5"/>
  <c r="H4316" i="5"/>
  <c r="H4315" i="5"/>
  <c r="H4314" i="5"/>
  <c r="H4313" i="5"/>
  <c r="H4312" i="5"/>
  <c r="H4311" i="5"/>
  <c r="H4310" i="5"/>
  <c r="H4309" i="5"/>
  <c r="H4308" i="5"/>
  <c r="H4307" i="5"/>
  <c r="H4306" i="5"/>
  <c r="H4305" i="5"/>
  <c r="H4304" i="5"/>
  <c r="H4303" i="5"/>
  <c r="H4302" i="5"/>
  <c r="H4301" i="5"/>
  <c r="H4300" i="5"/>
  <c r="H4299" i="5"/>
  <c r="H4298" i="5"/>
  <c r="H4297" i="5"/>
  <c r="H4296" i="5"/>
  <c r="H4295" i="5"/>
  <c r="H4294" i="5"/>
  <c r="H4293" i="5"/>
  <c r="H4292" i="5"/>
  <c r="H4291" i="5"/>
  <c r="H4290" i="5"/>
  <c r="H4289" i="5"/>
  <c r="H4288" i="5"/>
  <c r="H4287" i="5"/>
  <c r="H4286" i="5"/>
  <c r="H4285" i="5"/>
  <c r="H4284" i="5"/>
  <c r="H4283" i="5"/>
  <c r="H4282" i="5"/>
  <c r="H4281" i="5"/>
  <c r="H4280" i="5"/>
  <c r="H4279" i="5"/>
  <c r="H4278" i="5"/>
  <c r="H4277" i="5"/>
  <c r="H4276" i="5"/>
  <c r="H4275" i="5"/>
  <c r="H4274" i="5"/>
  <c r="H4273" i="5"/>
  <c r="H4272" i="5"/>
  <c r="H4271" i="5"/>
  <c r="H4270" i="5"/>
  <c r="H4269" i="5"/>
  <c r="H4268" i="5"/>
  <c r="H4267" i="5"/>
  <c r="H4266" i="5"/>
  <c r="H4265" i="5"/>
  <c r="H4264" i="5"/>
  <c r="H4263" i="5"/>
  <c r="H4262" i="5"/>
  <c r="H4261" i="5"/>
  <c r="H4260" i="5"/>
  <c r="H4259" i="5"/>
  <c r="H4258" i="5"/>
  <c r="H4257" i="5"/>
  <c r="H4256" i="5"/>
  <c r="H4255" i="5"/>
  <c r="H4254" i="5"/>
  <c r="H4253" i="5"/>
  <c r="H4252" i="5"/>
  <c r="H4251" i="5"/>
  <c r="H4250" i="5"/>
  <c r="H4249" i="5"/>
  <c r="H4248" i="5"/>
  <c r="H4247" i="5"/>
  <c r="H4246" i="5"/>
  <c r="H4245" i="5"/>
  <c r="H4244" i="5"/>
  <c r="H4243" i="5"/>
  <c r="H4242" i="5"/>
  <c r="H4241" i="5"/>
  <c r="H4240" i="5"/>
  <c r="H4239" i="5"/>
  <c r="H4238" i="5"/>
  <c r="H4237" i="5"/>
  <c r="H4236" i="5"/>
  <c r="H4235" i="5"/>
  <c r="H4234" i="5"/>
  <c r="H4233" i="5"/>
  <c r="H4232" i="5"/>
  <c r="H4231" i="5"/>
  <c r="H4230" i="5"/>
  <c r="H4229" i="5"/>
  <c r="H4228" i="5"/>
  <c r="H4227" i="5"/>
  <c r="H4226" i="5"/>
  <c r="H4225" i="5"/>
  <c r="H4224" i="5"/>
  <c r="H4223" i="5"/>
  <c r="H4222" i="5"/>
  <c r="H4221" i="5"/>
  <c r="H4220" i="5"/>
  <c r="H4219" i="5"/>
  <c r="H4218" i="5"/>
  <c r="H4217" i="5"/>
  <c r="H4216" i="5"/>
  <c r="H4215" i="5"/>
  <c r="H4214" i="5"/>
  <c r="H4213" i="5"/>
  <c r="H4212" i="5"/>
  <c r="H4211" i="5"/>
  <c r="H4210" i="5"/>
  <c r="H4209" i="5"/>
  <c r="H4208" i="5"/>
  <c r="H4207" i="5"/>
  <c r="H4206" i="5"/>
  <c r="H4205" i="5"/>
  <c r="H4204" i="5"/>
  <c r="H4203" i="5"/>
  <c r="H4202" i="5"/>
  <c r="H4201" i="5"/>
  <c r="H4200" i="5"/>
  <c r="H4199" i="5"/>
  <c r="H4198" i="5"/>
  <c r="H4197" i="5"/>
  <c r="H4196" i="5"/>
  <c r="H4195" i="5"/>
  <c r="H4194" i="5"/>
  <c r="H4193" i="5"/>
  <c r="H4192" i="5"/>
  <c r="H4191" i="5"/>
  <c r="H4190" i="5"/>
  <c r="H4189" i="5"/>
  <c r="H4188" i="5"/>
  <c r="H4187" i="5"/>
  <c r="H4186" i="5"/>
  <c r="H4185" i="5"/>
  <c r="H4184" i="5"/>
  <c r="H4183" i="5"/>
  <c r="H4182" i="5"/>
  <c r="H4181" i="5"/>
  <c r="H4180" i="5"/>
  <c r="H4179" i="5"/>
  <c r="H4178" i="5"/>
  <c r="H4177" i="5"/>
  <c r="H4176" i="5"/>
  <c r="H4175" i="5"/>
  <c r="H4174" i="5"/>
  <c r="H4173" i="5"/>
  <c r="H4172" i="5"/>
  <c r="H4171" i="5"/>
  <c r="H4170" i="5"/>
  <c r="H4169" i="5"/>
  <c r="H4168" i="5"/>
  <c r="H4167" i="5"/>
  <c r="H4166" i="5"/>
  <c r="H4165" i="5"/>
  <c r="H4164" i="5"/>
  <c r="H4163" i="5"/>
  <c r="H4162" i="5"/>
  <c r="H4161" i="5"/>
  <c r="H4160" i="5"/>
  <c r="H4159" i="5"/>
  <c r="H4158" i="5"/>
  <c r="H4157" i="5"/>
  <c r="H4156" i="5"/>
  <c r="H4155" i="5"/>
  <c r="H4154" i="5"/>
  <c r="H4153" i="5"/>
  <c r="H4152" i="5"/>
  <c r="H4151" i="5"/>
  <c r="H4150" i="5"/>
  <c r="H4149" i="5"/>
  <c r="H4148" i="5"/>
  <c r="H4147" i="5"/>
  <c r="H4146" i="5"/>
  <c r="H4145" i="5"/>
  <c r="H4144" i="5"/>
  <c r="H4143" i="5"/>
  <c r="H4142" i="5"/>
  <c r="H4141" i="5"/>
  <c r="H4140" i="5"/>
  <c r="H4139" i="5"/>
  <c r="H4138" i="5"/>
  <c r="H4137" i="5"/>
  <c r="H4136" i="5"/>
  <c r="H4135" i="5"/>
  <c r="H4134" i="5"/>
  <c r="H4133" i="5"/>
  <c r="H4132" i="5"/>
  <c r="H4131" i="5"/>
  <c r="H4130" i="5"/>
  <c r="H4129" i="5"/>
  <c r="H4128" i="5"/>
  <c r="H4127" i="5"/>
  <c r="H4126" i="5"/>
  <c r="H4125" i="5"/>
  <c r="H4124" i="5"/>
  <c r="H4123" i="5"/>
  <c r="H4122" i="5"/>
  <c r="H4121" i="5"/>
  <c r="H4120" i="5"/>
  <c r="H4119" i="5"/>
  <c r="H4118" i="5"/>
  <c r="H4117" i="5"/>
  <c r="H4116" i="5"/>
  <c r="H4115" i="5"/>
  <c r="H4114" i="5"/>
  <c r="H4113" i="5"/>
  <c r="H4112" i="5"/>
  <c r="H4111" i="5"/>
  <c r="H4110" i="5"/>
  <c r="H4109" i="5"/>
  <c r="H4108" i="5"/>
  <c r="H4107" i="5"/>
  <c r="H4106" i="5"/>
  <c r="H4105" i="5"/>
  <c r="H4104" i="5"/>
  <c r="H4103" i="5"/>
  <c r="H4102" i="5"/>
  <c r="H4101" i="5"/>
  <c r="H4100" i="5"/>
  <c r="H4099" i="5"/>
  <c r="H4098" i="5"/>
  <c r="H4097" i="5"/>
  <c r="H4096" i="5"/>
  <c r="H4095" i="5"/>
  <c r="H4094" i="5"/>
  <c r="H4093" i="5"/>
  <c r="H4092" i="5"/>
  <c r="H4091" i="5"/>
  <c r="H4090" i="5"/>
  <c r="H4089" i="5"/>
  <c r="H4088" i="5"/>
  <c r="H4087" i="5"/>
  <c r="H4086" i="5"/>
  <c r="H4085" i="5"/>
  <c r="H4084" i="5"/>
  <c r="H4083" i="5"/>
  <c r="H4082" i="5"/>
  <c r="H4081" i="5"/>
  <c r="H4080" i="5"/>
  <c r="H4079" i="5"/>
  <c r="H4078" i="5"/>
  <c r="H4077" i="5"/>
  <c r="H4076" i="5"/>
  <c r="H4075" i="5"/>
  <c r="H4074" i="5"/>
  <c r="H4073" i="5"/>
  <c r="H4072" i="5"/>
  <c r="H4071" i="5"/>
  <c r="H4070" i="5"/>
  <c r="H4069" i="5"/>
  <c r="H4068" i="5"/>
  <c r="H4067" i="5"/>
  <c r="H4066" i="5"/>
  <c r="H4065" i="5"/>
  <c r="H4064" i="5"/>
  <c r="H4063" i="5"/>
  <c r="H4062" i="5"/>
  <c r="H4061" i="5"/>
  <c r="H4060" i="5"/>
  <c r="H4059" i="5"/>
  <c r="H4058" i="5"/>
  <c r="H4057" i="5"/>
  <c r="H4056" i="5"/>
  <c r="H4055" i="5"/>
  <c r="H4054" i="5"/>
  <c r="H4053" i="5"/>
  <c r="H4052" i="5"/>
  <c r="H4051" i="5"/>
  <c r="H4050" i="5"/>
  <c r="H4049" i="5"/>
  <c r="H4048" i="5"/>
  <c r="H4047" i="5"/>
  <c r="H4046" i="5"/>
  <c r="H4045" i="5"/>
  <c r="H4044" i="5"/>
  <c r="H4043" i="5"/>
  <c r="H4042" i="5"/>
  <c r="H4041" i="5"/>
  <c r="H4040" i="5"/>
  <c r="H4039" i="5"/>
  <c r="H4038" i="5"/>
  <c r="H4037" i="5"/>
  <c r="H4036" i="5"/>
  <c r="H4035" i="5"/>
  <c r="H4034" i="5"/>
  <c r="H4033" i="5"/>
  <c r="H4032" i="5"/>
  <c r="H4031" i="5"/>
  <c r="H4030" i="5"/>
  <c r="H4029" i="5"/>
  <c r="H4028" i="5"/>
  <c r="H4027" i="5"/>
  <c r="H4026" i="5"/>
  <c r="H4025" i="5"/>
  <c r="H4024" i="5"/>
  <c r="H4023" i="5"/>
  <c r="H4022" i="5"/>
  <c r="H4021" i="5"/>
  <c r="H4020" i="5"/>
  <c r="H4019" i="5"/>
  <c r="H4018" i="5"/>
  <c r="H4017" i="5"/>
  <c r="H4016" i="5"/>
  <c r="H4015" i="5"/>
  <c r="H4014" i="5"/>
  <c r="H4013" i="5"/>
  <c r="H4012" i="5"/>
  <c r="H4011" i="5"/>
  <c r="H4010" i="5"/>
  <c r="H4009" i="5"/>
  <c r="H4008" i="5"/>
  <c r="H4007" i="5"/>
  <c r="H4006" i="5"/>
  <c r="H4005" i="5"/>
  <c r="H4004" i="5"/>
  <c r="H4003" i="5"/>
  <c r="H4002" i="5"/>
  <c r="H4001" i="5"/>
  <c r="H4000" i="5"/>
  <c r="H3999" i="5"/>
  <c r="H3998" i="5"/>
  <c r="H3997" i="5"/>
  <c r="H3996" i="5"/>
  <c r="H3995" i="5"/>
  <c r="H3994" i="5"/>
  <c r="H3993" i="5"/>
  <c r="H3992" i="5"/>
  <c r="H3991" i="5"/>
  <c r="H3990" i="5"/>
  <c r="H3989" i="5"/>
  <c r="H3988" i="5"/>
  <c r="H3987" i="5"/>
  <c r="H3986" i="5"/>
  <c r="H3985" i="5"/>
  <c r="H3984" i="5"/>
  <c r="H3983" i="5"/>
  <c r="H3982" i="5"/>
  <c r="H3981" i="5"/>
  <c r="H3980" i="5"/>
  <c r="H3979" i="5"/>
  <c r="H3978" i="5"/>
  <c r="H3977" i="5"/>
  <c r="H3976" i="5"/>
  <c r="H3975" i="5"/>
  <c r="H3974" i="5"/>
  <c r="H3973" i="5"/>
  <c r="H3972" i="5"/>
  <c r="H3971" i="5"/>
  <c r="H3970" i="5"/>
  <c r="H3969" i="5"/>
  <c r="H3968" i="5"/>
  <c r="H3967" i="5"/>
  <c r="H3966" i="5"/>
  <c r="H3965" i="5"/>
  <c r="H3964" i="5"/>
  <c r="H3963" i="5"/>
  <c r="H3962" i="5"/>
  <c r="H3961" i="5"/>
  <c r="H3960" i="5"/>
  <c r="H3959" i="5"/>
  <c r="H3958" i="5"/>
  <c r="H3957" i="5"/>
  <c r="H3956" i="5"/>
  <c r="H3955" i="5"/>
  <c r="H3954" i="5"/>
  <c r="H3953" i="5"/>
  <c r="H3952" i="5"/>
  <c r="H3951" i="5"/>
  <c r="H3950" i="5"/>
  <c r="H3949" i="5"/>
  <c r="H3948" i="5"/>
  <c r="H3947" i="5"/>
  <c r="H3946" i="5"/>
  <c r="H3945" i="5"/>
  <c r="H3944" i="5"/>
  <c r="H3943" i="5"/>
  <c r="H3942" i="5"/>
  <c r="H3941" i="5"/>
  <c r="H3940" i="5"/>
  <c r="H3939" i="5"/>
  <c r="H3938" i="5"/>
  <c r="H3937" i="5"/>
  <c r="H3936" i="5"/>
  <c r="H3935" i="5"/>
  <c r="H3934" i="5"/>
  <c r="H3933" i="5"/>
  <c r="H3932" i="5"/>
  <c r="H3931" i="5"/>
  <c r="H3930" i="5"/>
  <c r="H3929" i="5"/>
  <c r="H3928" i="5"/>
  <c r="H3927" i="5"/>
  <c r="H3926" i="5"/>
  <c r="H3925" i="5"/>
  <c r="H3924" i="5"/>
  <c r="H3923" i="5"/>
  <c r="H3922" i="5"/>
  <c r="H3921" i="5"/>
  <c r="H3920" i="5"/>
  <c r="H3919" i="5"/>
  <c r="H3918" i="5"/>
  <c r="H3917" i="5"/>
  <c r="H3916" i="5"/>
  <c r="H3915" i="5"/>
  <c r="H3914" i="5"/>
  <c r="H3913" i="5"/>
  <c r="H3912" i="5"/>
  <c r="H3911" i="5"/>
  <c r="H3910" i="5"/>
  <c r="H3909" i="5"/>
  <c r="H3908" i="5"/>
  <c r="H3907" i="5"/>
  <c r="H3906" i="5"/>
  <c r="H3905" i="5"/>
  <c r="H3904" i="5"/>
  <c r="H3903" i="5"/>
  <c r="H3902" i="5"/>
  <c r="H3901" i="5"/>
  <c r="H3900" i="5"/>
  <c r="H3899" i="5"/>
  <c r="H3898" i="5"/>
  <c r="H3897" i="5"/>
  <c r="H3896" i="5"/>
  <c r="H3895" i="5"/>
  <c r="H3894" i="5"/>
  <c r="H3893" i="5"/>
  <c r="H3892" i="5"/>
  <c r="H3891" i="5"/>
  <c r="H3890" i="5"/>
  <c r="H3889" i="5"/>
  <c r="H3888" i="5"/>
  <c r="H3887" i="5"/>
  <c r="H3886" i="5"/>
  <c r="H3885" i="5"/>
  <c r="H3884" i="5"/>
  <c r="H3883" i="5"/>
  <c r="H3882" i="5"/>
  <c r="H3881" i="5"/>
  <c r="H3880" i="5"/>
  <c r="H3879" i="5"/>
  <c r="H3878" i="5"/>
  <c r="H3877" i="5"/>
  <c r="H3876" i="5"/>
  <c r="H3875" i="5"/>
  <c r="H3874" i="5"/>
  <c r="H3873" i="5"/>
  <c r="H3872" i="5"/>
  <c r="H3871" i="5"/>
  <c r="H3870" i="5"/>
  <c r="H3869" i="5"/>
  <c r="H3868" i="5"/>
  <c r="H3867" i="5"/>
  <c r="H3866" i="5"/>
  <c r="H3865" i="5"/>
  <c r="H3864" i="5"/>
  <c r="H3863" i="5"/>
  <c r="H3862" i="5"/>
  <c r="H3861" i="5"/>
  <c r="H3860" i="5"/>
  <c r="H3859" i="5"/>
  <c r="H3858" i="5"/>
  <c r="H3857" i="5"/>
  <c r="H3856" i="5"/>
  <c r="H3855" i="5"/>
  <c r="H3854" i="5"/>
  <c r="H3853" i="5"/>
  <c r="H3852" i="5"/>
  <c r="H3851" i="5"/>
  <c r="H3850" i="5"/>
  <c r="H3849" i="5"/>
  <c r="H3848" i="5"/>
  <c r="H3847" i="5"/>
  <c r="H3846" i="5"/>
  <c r="H3845" i="5"/>
  <c r="H3844" i="5"/>
  <c r="H3843" i="5"/>
  <c r="H3842" i="5"/>
  <c r="H3841" i="5"/>
  <c r="H3840" i="5"/>
  <c r="H3839" i="5"/>
  <c r="H3838" i="5"/>
  <c r="H3837" i="5"/>
  <c r="H3836" i="5"/>
  <c r="H3835" i="5"/>
  <c r="H3834" i="5"/>
  <c r="H3833" i="5"/>
  <c r="H3832" i="5"/>
  <c r="H3831" i="5"/>
  <c r="H3830" i="5"/>
  <c r="H3829" i="5"/>
  <c r="H3828" i="5"/>
  <c r="H3827" i="5"/>
  <c r="H3826" i="5"/>
  <c r="H3825" i="5"/>
  <c r="H3824" i="5"/>
  <c r="H3823" i="5"/>
  <c r="H3822" i="5"/>
  <c r="H3821" i="5"/>
  <c r="H3820" i="5"/>
  <c r="H3819" i="5"/>
  <c r="H3818" i="5"/>
  <c r="H3817" i="5"/>
  <c r="H3816" i="5"/>
  <c r="H3815" i="5"/>
  <c r="H3814" i="5"/>
  <c r="H3813" i="5"/>
  <c r="H3812" i="5"/>
  <c r="H3811" i="5"/>
  <c r="H3810" i="5"/>
  <c r="H3809" i="5"/>
  <c r="H3808" i="5"/>
  <c r="H3807" i="5"/>
  <c r="H3806" i="5"/>
  <c r="H3805" i="5"/>
  <c r="H3804" i="5"/>
  <c r="H3803" i="5"/>
  <c r="H3802" i="5"/>
  <c r="H3801" i="5"/>
  <c r="H3800" i="5"/>
  <c r="H3799" i="5"/>
  <c r="H3798" i="5"/>
  <c r="H3797" i="5"/>
  <c r="H3796" i="5"/>
  <c r="H3795" i="5"/>
  <c r="H3794" i="5"/>
  <c r="H3793" i="5"/>
  <c r="H3792" i="5"/>
  <c r="H3791" i="5"/>
  <c r="H3790" i="5"/>
  <c r="H3789" i="5"/>
  <c r="H3788" i="5"/>
  <c r="H3787" i="5"/>
  <c r="H3786" i="5"/>
  <c r="H3785" i="5"/>
  <c r="H3784" i="5"/>
  <c r="H3783" i="5"/>
  <c r="H3782" i="5"/>
  <c r="H3781" i="5"/>
  <c r="H3780" i="5"/>
  <c r="H3779" i="5"/>
  <c r="H3778" i="5"/>
  <c r="H3777" i="5"/>
  <c r="H3776" i="5"/>
  <c r="H3775" i="5"/>
  <c r="H3774" i="5"/>
  <c r="H3773" i="5"/>
  <c r="H3772" i="5"/>
  <c r="H3771" i="5"/>
  <c r="H3770" i="5"/>
  <c r="H3769" i="5"/>
  <c r="H3768" i="5"/>
  <c r="H3767" i="5"/>
  <c r="H3766" i="5"/>
  <c r="H3765" i="5"/>
  <c r="H3764" i="5"/>
  <c r="H3763" i="5"/>
  <c r="H3762" i="5"/>
  <c r="H3761" i="5"/>
  <c r="H3760" i="5"/>
  <c r="H3759" i="5"/>
  <c r="H3758" i="5"/>
  <c r="H3757" i="5"/>
  <c r="H3756" i="5"/>
  <c r="H3755" i="5"/>
  <c r="H3754" i="5"/>
  <c r="H3753" i="5"/>
  <c r="H3752" i="5"/>
  <c r="H3751" i="5"/>
  <c r="H3750" i="5"/>
  <c r="H3749" i="5"/>
  <c r="H3748" i="5"/>
  <c r="H3747" i="5"/>
  <c r="H3746" i="5"/>
  <c r="H3745" i="5"/>
  <c r="H3744" i="5"/>
  <c r="H3743" i="5"/>
  <c r="H3742" i="5"/>
  <c r="H3741" i="5"/>
  <c r="H3740" i="5"/>
  <c r="H3739" i="5"/>
  <c r="H3738" i="5"/>
  <c r="H3737" i="5"/>
  <c r="H3736" i="5"/>
  <c r="H3735" i="5"/>
  <c r="H3734" i="5"/>
  <c r="H3733" i="5"/>
  <c r="H3732" i="5"/>
  <c r="H3731" i="5"/>
  <c r="H3730" i="5"/>
  <c r="H3729" i="5"/>
  <c r="H3728" i="5"/>
  <c r="H3727" i="5"/>
  <c r="H3726" i="5"/>
  <c r="H3725" i="5"/>
  <c r="H3724" i="5"/>
  <c r="H3723" i="5"/>
  <c r="H3722" i="5"/>
  <c r="H3721" i="5"/>
  <c r="H3720" i="5"/>
  <c r="H3719" i="5"/>
  <c r="H3718" i="5"/>
  <c r="H3717" i="5"/>
  <c r="H3716" i="5"/>
  <c r="H3715" i="5"/>
  <c r="H3714" i="5"/>
  <c r="H3713" i="5"/>
  <c r="H3712" i="5"/>
  <c r="H3711" i="5"/>
  <c r="H3710" i="5"/>
  <c r="H3709" i="5"/>
  <c r="H3708" i="5"/>
  <c r="H3707" i="5"/>
  <c r="H3706" i="5"/>
  <c r="H3705" i="5"/>
  <c r="H3704" i="5"/>
  <c r="H3703" i="5"/>
  <c r="H3702" i="5"/>
  <c r="H3701" i="5"/>
  <c r="H3700" i="5"/>
  <c r="H3699" i="5"/>
  <c r="H3698" i="5"/>
  <c r="H3697" i="5"/>
  <c r="H3696" i="5"/>
  <c r="H3695" i="5"/>
  <c r="H3694" i="5"/>
  <c r="H3693" i="5"/>
  <c r="H3692" i="5"/>
  <c r="H3691" i="5"/>
  <c r="H3690" i="5"/>
  <c r="H3689" i="5"/>
  <c r="H3688" i="5"/>
  <c r="H3687" i="5"/>
  <c r="H3686" i="5"/>
  <c r="H3685" i="5"/>
  <c r="H3684" i="5"/>
  <c r="H3683" i="5"/>
  <c r="H3682" i="5"/>
  <c r="H3681" i="5"/>
  <c r="H3680" i="5"/>
  <c r="H3679" i="5"/>
  <c r="H3678" i="5"/>
  <c r="H3677" i="5"/>
  <c r="H3676" i="5"/>
  <c r="H3675" i="5"/>
  <c r="H3674" i="5"/>
  <c r="H3673" i="5"/>
  <c r="H3672" i="5"/>
  <c r="H3671" i="5"/>
  <c r="H3670" i="5"/>
  <c r="H3669" i="5"/>
  <c r="H3668" i="5"/>
  <c r="H3667" i="5"/>
  <c r="H3666" i="5"/>
  <c r="H3665" i="5"/>
  <c r="H3664" i="5"/>
  <c r="H3663" i="5"/>
  <c r="H3662" i="5"/>
  <c r="H3661" i="5"/>
  <c r="H3660" i="5"/>
  <c r="H3659" i="5"/>
  <c r="H3658" i="5"/>
  <c r="H3657" i="5"/>
  <c r="H3656" i="5"/>
  <c r="H3655" i="5"/>
  <c r="H3654" i="5"/>
  <c r="H3653" i="5"/>
  <c r="H3652" i="5"/>
  <c r="H3651" i="5"/>
  <c r="H3650" i="5"/>
  <c r="H3649" i="5"/>
  <c r="H3648" i="5"/>
  <c r="H3647" i="5"/>
  <c r="H3646" i="5"/>
  <c r="H3645" i="5"/>
  <c r="H3644" i="5"/>
  <c r="H3643" i="5"/>
  <c r="H3642" i="5"/>
  <c r="H3641" i="5"/>
  <c r="H3640" i="5"/>
  <c r="H3639" i="5"/>
  <c r="H3638" i="5"/>
  <c r="H3637" i="5"/>
  <c r="H3636" i="5"/>
  <c r="H3635" i="5"/>
  <c r="H3634" i="5"/>
  <c r="H3633" i="5"/>
  <c r="H3632" i="5"/>
  <c r="H3631" i="5"/>
  <c r="H3630" i="5"/>
  <c r="H3629" i="5"/>
  <c r="H3628" i="5"/>
  <c r="H3627" i="5"/>
  <c r="H3626" i="5"/>
  <c r="H3625" i="5"/>
  <c r="H3624" i="5"/>
  <c r="H3623" i="5"/>
  <c r="H3622" i="5"/>
  <c r="H3621" i="5"/>
  <c r="H3620" i="5"/>
  <c r="H3619" i="5"/>
  <c r="H3618" i="5"/>
  <c r="H3617" i="5"/>
  <c r="H3616" i="5"/>
  <c r="H3615" i="5"/>
  <c r="H3614" i="5"/>
  <c r="H3613" i="5"/>
  <c r="H3612" i="5"/>
  <c r="H3611" i="5"/>
  <c r="H3610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3" i="5"/>
  <c r="H3492" i="5"/>
  <c r="H3491" i="5"/>
  <c r="H3490" i="5"/>
  <c r="H3489" i="5"/>
  <c r="H3488" i="5"/>
  <c r="H3487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9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8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9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5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3" i="5"/>
  <c r="L106" i="6"/>
  <c r="K106" i="6"/>
  <c r="J106" i="6"/>
  <c r="I106" i="6"/>
  <c r="L105" i="6"/>
  <c r="K105" i="6"/>
  <c r="J105" i="6"/>
  <c r="I105" i="6"/>
  <c r="L104" i="6"/>
  <c r="K104" i="6"/>
  <c r="J104" i="6"/>
  <c r="I104" i="6"/>
  <c r="L103" i="6"/>
  <c r="K103" i="6"/>
  <c r="J103" i="6"/>
  <c r="I103" i="6"/>
  <c r="L102" i="6"/>
  <c r="K102" i="6"/>
  <c r="J102" i="6"/>
  <c r="I102" i="6"/>
  <c r="L101" i="6"/>
  <c r="K101" i="6"/>
  <c r="J101" i="6"/>
  <c r="I101" i="6"/>
  <c r="L100" i="6"/>
  <c r="K100" i="6"/>
  <c r="J100" i="6"/>
  <c r="I100" i="6"/>
  <c r="L99" i="6"/>
  <c r="K99" i="6"/>
  <c r="J99" i="6"/>
  <c r="I99" i="6"/>
  <c r="L98" i="6"/>
  <c r="K98" i="6"/>
  <c r="J98" i="6"/>
  <c r="I98" i="6"/>
  <c r="L97" i="6"/>
  <c r="K97" i="6"/>
  <c r="J97" i="6"/>
  <c r="I97" i="6"/>
  <c r="L96" i="6"/>
  <c r="K96" i="6"/>
  <c r="J96" i="6"/>
  <c r="I96" i="6"/>
  <c r="L95" i="6"/>
  <c r="K95" i="6"/>
  <c r="J95" i="6"/>
  <c r="I95" i="6"/>
  <c r="L94" i="6"/>
  <c r="K94" i="6"/>
  <c r="J94" i="6"/>
  <c r="I94" i="6"/>
  <c r="D3" i="5"/>
  <c r="D11" i="5"/>
  <c r="D13" i="5"/>
  <c r="D14" i="5"/>
  <c r="D5001" i="5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436" i="5"/>
  <c r="D4435" i="5"/>
  <c r="D4434" i="5"/>
  <c r="D4433" i="5"/>
  <c r="D4432" i="5"/>
  <c r="D4431" i="5"/>
  <c r="D4430" i="5"/>
  <c r="D4429" i="5"/>
  <c r="D4428" i="5"/>
  <c r="D4427" i="5"/>
  <c r="D4426" i="5"/>
  <c r="D4425" i="5"/>
  <c r="D4424" i="5"/>
  <c r="D4423" i="5"/>
  <c r="D4422" i="5"/>
  <c r="D4421" i="5"/>
  <c r="D4420" i="5"/>
  <c r="D4419" i="5"/>
  <c r="D4418" i="5"/>
  <c r="D4417" i="5"/>
  <c r="D4416" i="5"/>
  <c r="D4415" i="5"/>
  <c r="D4414" i="5"/>
  <c r="D4413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2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2" i="5"/>
  <c r="D10" i="5"/>
  <c r="D9" i="5"/>
  <c r="D8" i="5"/>
  <c r="D7" i="5"/>
  <c r="D6" i="5"/>
  <c r="D5" i="5"/>
  <c r="D4" i="5"/>
  <c r="D2" i="5"/>
  <c r="G94" i="6"/>
  <c r="F94" i="6"/>
  <c r="L93" i="6"/>
  <c r="K93" i="6"/>
  <c r="J93" i="6"/>
  <c r="I93" i="6"/>
  <c r="G93" i="6"/>
  <c r="F93" i="6"/>
  <c r="L92" i="6"/>
  <c r="K92" i="6"/>
  <c r="J92" i="6"/>
  <c r="I92" i="6"/>
  <c r="G92" i="6"/>
  <c r="F92" i="6"/>
  <c r="L91" i="6"/>
  <c r="K91" i="6"/>
  <c r="J91" i="6"/>
  <c r="I91" i="6"/>
  <c r="G91" i="6"/>
  <c r="F91" i="6"/>
  <c r="L90" i="6"/>
  <c r="K90" i="6"/>
  <c r="J90" i="6"/>
  <c r="I90" i="6"/>
  <c r="G90" i="6"/>
  <c r="F90" i="6"/>
  <c r="L89" i="6"/>
  <c r="K89" i="6"/>
  <c r="J89" i="6"/>
  <c r="I89" i="6"/>
  <c r="G89" i="6"/>
  <c r="F89" i="6"/>
  <c r="L88" i="6"/>
  <c r="K88" i="6"/>
  <c r="J88" i="6"/>
  <c r="I88" i="6"/>
  <c r="G88" i="6"/>
  <c r="F88" i="6"/>
  <c r="C88" i="6"/>
  <c r="L87" i="6"/>
  <c r="K87" i="6"/>
  <c r="J87" i="6"/>
  <c r="I87" i="6"/>
  <c r="G87" i="6"/>
  <c r="F87" i="6"/>
  <c r="C87" i="6"/>
  <c r="L86" i="6"/>
  <c r="K86" i="6"/>
  <c r="J86" i="6"/>
  <c r="I86" i="6"/>
  <c r="G86" i="6"/>
  <c r="F86" i="6"/>
  <c r="C86" i="6"/>
  <c r="L85" i="6"/>
  <c r="K85" i="6"/>
  <c r="J85" i="6"/>
  <c r="I85" i="6"/>
  <c r="G85" i="6"/>
  <c r="F85" i="6"/>
  <c r="C85" i="6"/>
  <c r="L84" i="6"/>
  <c r="K84" i="6"/>
  <c r="J84" i="6"/>
  <c r="I84" i="6"/>
  <c r="G84" i="6"/>
  <c r="F84" i="6"/>
  <c r="C84" i="6"/>
  <c r="L83" i="6"/>
  <c r="K83" i="6"/>
  <c r="J83" i="6"/>
  <c r="I83" i="6"/>
  <c r="G83" i="6"/>
  <c r="F83" i="6"/>
  <c r="C83" i="6"/>
  <c r="I78" i="6"/>
  <c r="H78" i="6"/>
  <c r="I77" i="6"/>
  <c r="H77" i="6"/>
  <c r="I76" i="6"/>
  <c r="H76" i="6"/>
  <c r="I75" i="6"/>
  <c r="H75" i="6"/>
  <c r="M74" i="6"/>
  <c r="L74" i="6"/>
  <c r="I74" i="6"/>
  <c r="H74" i="6"/>
  <c r="M73" i="6"/>
  <c r="L73" i="6"/>
  <c r="I73" i="6"/>
  <c r="H73" i="6"/>
  <c r="C73" i="6"/>
  <c r="M72" i="6"/>
  <c r="L72" i="6"/>
  <c r="I72" i="6"/>
  <c r="H72" i="6"/>
  <c r="C72" i="6"/>
  <c r="M71" i="6"/>
  <c r="L71" i="6"/>
  <c r="I71" i="6"/>
  <c r="H71" i="6"/>
  <c r="C71" i="6"/>
  <c r="T2" i="5"/>
  <c r="T3" i="5"/>
  <c r="T4" i="5"/>
  <c r="T5" i="5"/>
  <c r="T5001" i="5"/>
  <c r="T5000" i="5"/>
  <c r="T4999" i="5"/>
  <c r="T4998" i="5"/>
  <c r="T4997" i="5"/>
  <c r="T4996" i="5"/>
  <c r="T4995" i="5"/>
  <c r="T4994" i="5"/>
  <c r="T4993" i="5"/>
  <c r="T4992" i="5"/>
  <c r="T4991" i="5"/>
  <c r="T4990" i="5"/>
  <c r="T4989" i="5"/>
  <c r="T4988" i="5"/>
  <c r="T4987" i="5"/>
  <c r="T4986" i="5"/>
  <c r="T4985" i="5"/>
  <c r="T4984" i="5"/>
  <c r="T4983" i="5"/>
  <c r="T4982" i="5"/>
  <c r="T4981" i="5"/>
  <c r="T4980" i="5"/>
  <c r="T4979" i="5"/>
  <c r="T4978" i="5"/>
  <c r="T4977" i="5"/>
  <c r="T4976" i="5"/>
  <c r="T4975" i="5"/>
  <c r="T4974" i="5"/>
  <c r="T4973" i="5"/>
  <c r="T4972" i="5"/>
  <c r="T4971" i="5"/>
  <c r="T4970" i="5"/>
  <c r="T4969" i="5"/>
  <c r="T4968" i="5"/>
  <c r="T4967" i="5"/>
  <c r="T4966" i="5"/>
  <c r="T4965" i="5"/>
  <c r="T4964" i="5"/>
  <c r="T4963" i="5"/>
  <c r="T4962" i="5"/>
  <c r="T4961" i="5"/>
  <c r="T4960" i="5"/>
  <c r="T4959" i="5"/>
  <c r="T4958" i="5"/>
  <c r="T4957" i="5"/>
  <c r="T4956" i="5"/>
  <c r="T4955" i="5"/>
  <c r="T4954" i="5"/>
  <c r="T4953" i="5"/>
  <c r="T4952" i="5"/>
  <c r="T4951" i="5"/>
  <c r="T4950" i="5"/>
  <c r="T4949" i="5"/>
  <c r="T4948" i="5"/>
  <c r="T4947" i="5"/>
  <c r="T4946" i="5"/>
  <c r="T4945" i="5"/>
  <c r="T4944" i="5"/>
  <c r="T4943" i="5"/>
  <c r="T4942" i="5"/>
  <c r="T4941" i="5"/>
  <c r="T4940" i="5"/>
  <c r="T4939" i="5"/>
  <c r="T4938" i="5"/>
  <c r="T4937" i="5"/>
  <c r="T4936" i="5"/>
  <c r="T4935" i="5"/>
  <c r="T4934" i="5"/>
  <c r="T4933" i="5"/>
  <c r="T4932" i="5"/>
  <c r="T4931" i="5"/>
  <c r="T4930" i="5"/>
  <c r="T4929" i="5"/>
  <c r="T4928" i="5"/>
  <c r="T4927" i="5"/>
  <c r="T4926" i="5"/>
  <c r="T4925" i="5"/>
  <c r="T4924" i="5"/>
  <c r="T4923" i="5"/>
  <c r="T4922" i="5"/>
  <c r="T4921" i="5"/>
  <c r="T4920" i="5"/>
  <c r="T4919" i="5"/>
  <c r="T4918" i="5"/>
  <c r="T4917" i="5"/>
  <c r="T4916" i="5"/>
  <c r="T4915" i="5"/>
  <c r="T4914" i="5"/>
  <c r="T4913" i="5"/>
  <c r="T4912" i="5"/>
  <c r="T4911" i="5"/>
  <c r="T4910" i="5"/>
  <c r="T4909" i="5"/>
  <c r="T4908" i="5"/>
  <c r="T4907" i="5"/>
  <c r="T4906" i="5"/>
  <c r="T4905" i="5"/>
  <c r="T4904" i="5"/>
  <c r="T4903" i="5"/>
  <c r="T4902" i="5"/>
  <c r="T4901" i="5"/>
  <c r="T4900" i="5"/>
  <c r="T4899" i="5"/>
  <c r="T4898" i="5"/>
  <c r="T4897" i="5"/>
  <c r="T4896" i="5"/>
  <c r="T4895" i="5"/>
  <c r="T4894" i="5"/>
  <c r="T4893" i="5"/>
  <c r="T4892" i="5"/>
  <c r="T4891" i="5"/>
  <c r="T4890" i="5"/>
  <c r="T4889" i="5"/>
  <c r="T4888" i="5"/>
  <c r="T4887" i="5"/>
  <c r="T4886" i="5"/>
  <c r="T4885" i="5"/>
  <c r="T4884" i="5"/>
  <c r="T4883" i="5"/>
  <c r="T4882" i="5"/>
  <c r="T4881" i="5"/>
  <c r="T4880" i="5"/>
  <c r="T4879" i="5"/>
  <c r="T4878" i="5"/>
  <c r="T4877" i="5"/>
  <c r="T4876" i="5"/>
  <c r="T4875" i="5"/>
  <c r="T4874" i="5"/>
  <c r="T4873" i="5"/>
  <c r="T4872" i="5"/>
  <c r="T4871" i="5"/>
  <c r="T4870" i="5"/>
  <c r="T4869" i="5"/>
  <c r="T4868" i="5"/>
  <c r="T4867" i="5"/>
  <c r="T4866" i="5"/>
  <c r="T4865" i="5"/>
  <c r="T4864" i="5"/>
  <c r="T4863" i="5"/>
  <c r="T4862" i="5"/>
  <c r="T4861" i="5"/>
  <c r="T4860" i="5"/>
  <c r="T4859" i="5"/>
  <c r="T4858" i="5"/>
  <c r="T4857" i="5"/>
  <c r="T4856" i="5"/>
  <c r="T4855" i="5"/>
  <c r="T4854" i="5"/>
  <c r="T4853" i="5"/>
  <c r="T4852" i="5"/>
  <c r="T4851" i="5"/>
  <c r="T4850" i="5"/>
  <c r="T4849" i="5"/>
  <c r="T4848" i="5"/>
  <c r="T4847" i="5"/>
  <c r="T4846" i="5"/>
  <c r="T4845" i="5"/>
  <c r="T4844" i="5"/>
  <c r="T4843" i="5"/>
  <c r="T4842" i="5"/>
  <c r="T4841" i="5"/>
  <c r="T4840" i="5"/>
  <c r="T4839" i="5"/>
  <c r="T4838" i="5"/>
  <c r="T4837" i="5"/>
  <c r="T4836" i="5"/>
  <c r="T4835" i="5"/>
  <c r="T4834" i="5"/>
  <c r="T4833" i="5"/>
  <c r="T4832" i="5"/>
  <c r="T4831" i="5"/>
  <c r="T4830" i="5"/>
  <c r="T4829" i="5"/>
  <c r="T4828" i="5"/>
  <c r="T4827" i="5"/>
  <c r="T4826" i="5"/>
  <c r="T4825" i="5"/>
  <c r="T4824" i="5"/>
  <c r="T4823" i="5"/>
  <c r="T4822" i="5"/>
  <c r="T4821" i="5"/>
  <c r="T4820" i="5"/>
  <c r="T4819" i="5"/>
  <c r="T4818" i="5"/>
  <c r="T4817" i="5"/>
  <c r="T4816" i="5"/>
  <c r="T4815" i="5"/>
  <c r="T4814" i="5"/>
  <c r="T4813" i="5"/>
  <c r="T4812" i="5"/>
  <c r="T4811" i="5"/>
  <c r="T4810" i="5"/>
  <c r="T4809" i="5"/>
  <c r="T4808" i="5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N4" i="6"/>
  <c r="J4" i="6"/>
  <c r="F4" i="6"/>
  <c r="F66" i="4"/>
  <c r="F65" i="4"/>
  <c r="E2" i="3"/>
  <c r="E3" i="3"/>
  <c r="E4" i="3"/>
  <c r="E5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M60" i="4"/>
  <c r="F60" i="4"/>
  <c r="E60" i="4"/>
  <c r="D60" i="4"/>
  <c r="M59" i="4"/>
  <c r="J59" i="4"/>
  <c r="I59" i="4"/>
  <c r="F59" i="4"/>
  <c r="E59" i="4"/>
  <c r="D59" i="4"/>
  <c r="M58" i="4"/>
  <c r="J58" i="4"/>
  <c r="I58" i="4"/>
  <c r="F58" i="4"/>
  <c r="E58" i="4"/>
  <c r="D58" i="4"/>
  <c r="M57" i="4"/>
  <c r="J57" i="4"/>
  <c r="I57" i="4"/>
  <c r="F57" i="4"/>
  <c r="E57" i="4"/>
  <c r="D57" i="4"/>
  <c r="M56" i="4"/>
  <c r="J56" i="4"/>
  <c r="I56" i="4"/>
  <c r="F56" i="4"/>
  <c r="E56" i="4"/>
  <c r="D56" i="4"/>
  <c r="N4" i="4"/>
  <c r="H4" i="4"/>
  <c r="D4" i="4"/>
  <c r="Q1501" i="3"/>
  <c r="O1501" i="3"/>
  <c r="Q1500" i="3"/>
  <c r="O1500" i="3"/>
  <c r="Q1499" i="3"/>
  <c r="O1499" i="3"/>
  <c r="Q1498" i="3"/>
  <c r="O1498" i="3"/>
  <c r="Q1497" i="3"/>
  <c r="O1497" i="3"/>
  <c r="Q1496" i="3"/>
  <c r="O1496" i="3"/>
  <c r="Q1495" i="3"/>
  <c r="O1495" i="3"/>
  <c r="Q1494" i="3"/>
  <c r="O1494" i="3"/>
  <c r="Q1493" i="3"/>
  <c r="O1493" i="3"/>
  <c r="Q1492" i="3"/>
  <c r="O1492" i="3"/>
  <c r="Q1491" i="3"/>
  <c r="O1491" i="3"/>
  <c r="Q1490" i="3"/>
  <c r="O1490" i="3"/>
  <c r="Q1489" i="3"/>
  <c r="O1489" i="3"/>
  <c r="Q1488" i="3"/>
  <c r="O1488" i="3"/>
  <c r="Q1487" i="3"/>
  <c r="O1487" i="3"/>
  <c r="Q1486" i="3"/>
  <c r="O1486" i="3"/>
  <c r="Q1485" i="3"/>
  <c r="O1485" i="3"/>
  <c r="Q1484" i="3"/>
  <c r="O1484" i="3"/>
  <c r="Q1483" i="3"/>
  <c r="O1483" i="3"/>
  <c r="Q1482" i="3"/>
  <c r="O1482" i="3"/>
  <c r="Q1481" i="3"/>
  <c r="O1481" i="3"/>
  <c r="Q1480" i="3"/>
  <c r="O1480" i="3"/>
  <c r="Q1479" i="3"/>
  <c r="O1479" i="3"/>
  <c r="Q1478" i="3"/>
  <c r="O1478" i="3"/>
  <c r="Q1477" i="3"/>
  <c r="O1477" i="3"/>
  <c r="Q1476" i="3"/>
  <c r="O1476" i="3"/>
  <c r="Q1475" i="3"/>
  <c r="O1475" i="3"/>
  <c r="Q1474" i="3"/>
  <c r="O1474" i="3"/>
  <c r="Q1473" i="3"/>
  <c r="O1473" i="3"/>
  <c r="Q1472" i="3"/>
  <c r="O1472" i="3"/>
  <c r="Q1471" i="3"/>
  <c r="O1471" i="3"/>
  <c r="Q1470" i="3"/>
  <c r="O1470" i="3"/>
  <c r="Q1469" i="3"/>
  <c r="O1469" i="3"/>
  <c r="Q1468" i="3"/>
  <c r="O1468" i="3"/>
  <c r="Q1467" i="3"/>
  <c r="O1467" i="3"/>
  <c r="Q1466" i="3"/>
  <c r="O1466" i="3"/>
  <c r="Q1465" i="3"/>
  <c r="O1465" i="3"/>
  <c r="Q1464" i="3"/>
  <c r="O1464" i="3"/>
  <c r="Q1463" i="3"/>
  <c r="O1463" i="3"/>
  <c r="Q1462" i="3"/>
  <c r="O1462" i="3"/>
  <c r="Q1461" i="3"/>
  <c r="O1461" i="3"/>
  <c r="Q1460" i="3"/>
  <c r="O1460" i="3"/>
  <c r="Q1459" i="3"/>
  <c r="O1459" i="3"/>
  <c r="Q1458" i="3"/>
  <c r="O1458" i="3"/>
  <c r="Q1457" i="3"/>
  <c r="O1457" i="3"/>
  <c r="Q1456" i="3"/>
  <c r="O1456" i="3"/>
  <c r="Q1455" i="3"/>
  <c r="O1455" i="3"/>
  <c r="Q1454" i="3"/>
  <c r="O1454" i="3"/>
  <c r="Q1453" i="3"/>
  <c r="O1453" i="3"/>
  <c r="Q1452" i="3"/>
  <c r="O1452" i="3"/>
  <c r="Q1451" i="3"/>
  <c r="O1451" i="3"/>
  <c r="Q1450" i="3"/>
  <c r="O1450" i="3"/>
  <c r="Q1449" i="3"/>
  <c r="O1449" i="3"/>
  <c r="Q1448" i="3"/>
  <c r="O1448" i="3"/>
  <c r="Q1447" i="3"/>
  <c r="O1447" i="3"/>
  <c r="Q1446" i="3"/>
  <c r="O1446" i="3"/>
  <c r="Q1445" i="3"/>
  <c r="O1445" i="3"/>
  <c r="Q1444" i="3"/>
  <c r="O1444" i="3"/>
  <c r="Q1443" i="3"/>
  <c r="O1443" i="3"/>
  <c r="Q1442" i="3"/>
  <c r="O1442" i="3"/>
  <c r="Q1441" i="3"/>
  <c r="O1441" i="3"/>
  <c r="Q1440" i="3"/>
  <c r="O1440" i="3"/>
  <c r="Q1439" i="3"/>
  <c r="O1439" i="3"/>
  <c r="Q1438" i="3"/>
  <c r="O1438" i="3"/>
  <c r="Q1437" i="3"/>
  <c r="O1437" i="3"/>
  <c r="Q1436" i="3"/>
  <c r="O1436" i="3"/>
  <c r="Q1435" i="3"/>
  <c r="O1435" i="3"/>
  <c r="Q1434" i="3"/>
  <c r="O1434" i="3"/>
  <c r="Q1433" i="3"/>
  <c r="O1433" i="3"/>
  <c r="Q1432" i="3"/>
  <c r="O1432" i="3"/>
  <c r="Q1431" i="3"/>
  <c r="O1431" i="3"/>
  <c r="Q1430" i="3"/>
  <c r="O1430" i="3"/>
  <c r="Q1429" i="3"/>
  <c r="O1429" i="3"/>
  <c r="Q1428" i="3"/>
  <c r="O1428" i="3"/>
  <c r="Q1427" i="3"/>
  <c r="O1427" i="3"/>
  <c r="Q1426" i="3"/>
  <c r="O1426" i="3"/>
  <c r="Q1425" i="3"/>
  <c r="O1425" i="3"/>
  <c r="Q1424" i="3"/>
  <c r="O1424" i="3"/>
  <c r="Q1423" i="3"/>
  <c r="O1423" i="3"/>
  <c r="Q1422" i="3"/>
  <c r="O1422" i="3"/>
  <c r="Q1421" i="3"/>
  <c r="O1421" i="3"/>
  <c r="Q1420" i="3"/>
  <c r="O1420" i="3"/>
  <c r="Q1419" i="3"/>
  <c r="O1419" i="3"/>
  <c r="Q1418" i="3"/>
  <c r="O1418" i="3"/>
  <c r="Q1417" i="3"/>
  <c r="O1417" i="3"/>
  <c r="Q1416" i="3"/>
  <c r="O1416" i="3"/>
  <c r="Q1415" i="3"/>
  <c r="O1415" i="3"/>
  <c r="Q1414" i="3"/>
  <c r="O1414" i="3"/>
  <c r="Q1413" i="3"/>
  <c r="O1413" i="3"/>
  <c r="Q1412" i="3"/>
  <c r="O1412" i="3"/>
  <c r="Q1411" i="3"/>
  <c r="O1411" i="3"/>
  <c r="Q1410" i="3"/>
  <c r="O1410" i="3"/>
  <c r="Q1409" i="3"/>
  <c r="O1409" i="3"/>
  <c r="Q1408" i="3"/>
  <c r="O1408" i="3"/>
  <c r="Q1407" i="3"/>
  <c r="O1407" i="3"/>
  <c r="Q1406" i="3"/>
  <c r="O1406" i="3"/>
  <c r="Q1405" i="3"/>
  <c r="O1405" i="3"/>
  <c r="Q1404" i="3"/>
  <c r="O1404" i="3"/>
  <c r="Q1403" i="3"/>
  <c r="O1403" i="3"/>
  <c r="Q1402" i="3"/>
  <c r="O1402" i="3"/>
  <c r="Q1401" i="3"/>
  <c r="O1401" i="3"/>
  <c r="Q1400" i="3"/>
  <c r="O1400" i="3"/>
  <c r="Q1399" i="3"/>
  <c r="O1399" i="3"/>
  <c r="Q1398" i="3"/>
  <c r="O1398" i="3"/>
  <c r="Q1397" i="3"/>
  <c r="O1397" i="3"/>
  <c r="Q1396" i="3"/>
  <c r="O1396" i="3"/>
  <c r="Q1395" i="3"/>
  <c r="O1395" i="3"/>
  <c r="Q1394" i="3"/>
  <c r="O1394" i="3"/>
  <c r="Q1393" i="3"/>
  <c r="O1393" i="3"/>
  <c r="Q1392" i="3"/>
  <c r="O1392" i="3"/>
  <c r="Q1391" i="3"/>
  <c r="O1391" i="3"/>
  <c r="Q1390" i="3"/>
  <c r="O1390" i="3"/>
  <c r="Q1389" i="3"/>
  <c r="O1389" i="3"/>
  <c r="Q1388" i="3"/>
  <c r="O1388" i="3"/>
  <c r="Q1387" i="3"/>
  <c r="O1387" i="3"/>
  <c r="Q1386" i="3"/>
  <c r="O1386" i="3"/>
  <c r="Q1385" i="3"/>
  <c r="O1385" i="3"/>
  <c r="Q1384" i="3"/>
  <c r="O1384" i="3"/>
  <c r="Q1383" i="3"/>
  <c r="O1383" i="3"/>
  <c r="Q1382" i="3"/>
  <c r="O1382" i="3"/>
  <c r="Q1381" i="3"/>
  <c r="O1381" i="3"/>
  <c r="Q1380" i="3"/>
  <c r="O1380" i="3"/>
  <c r="Q1379" i="3"/>
  <c r="O1379" i="3"/>
  <c r="Q1378" i="3"/>
  <c r="O1378" i="3"/>
  <c r="Q1377" i="3"/>
  <c r="O1377" i="3"/>
  <c r="Q1376" i="3"/>
  <c r="O1376" i="3"/>
  <c r="Q1375" i="3"/>
  <c r="O1375" i="3"/>
  <c r="Q1374" i="3"/>
  <c r="O1374" i="3"/>
  <c r="Q1373" i="3"/>
  <c r="O1373" i="3"/>
  <c r="Q1372" i="3"/>
  <c r="O1372" i="3"/>
  <c r="Q1371" i="3"/>
  <c r="O1371" i="3"/>
  <c r="Q1370" i="3"/>
  <c r="O1370" i="3"/>
  <c r="Q1369" i="3"/>
  <c r="O1369" i="3"/>
  <c r="Q1368" i="3"/>
  <c r="O1368" i="3"/>
  <c r="Q1367" i="3"/>
  <c r="O1367" i="3"/>
  <c r="Q1366" i="3"/>
  <c r="O1366" i="3"/>
  <c r="Q1365" i="3"/>
  <c r="O1365" i="3"/>
  <c r="Q1364" i="3"/>
  <c r="O1364" i="3"/>
  <c r="Q1363" i="3"/>
  <c r="O1363" i="3"/>
  <c r="Q1362" i="3"/>
  <c r="O1362" i="3"/>
  <c r="Q1361" i="3"/>
  <c r="O1361" i="3"/>
  <c r="Q1360" i="3"/>
  <c r="O1360" i="3"/>
  <c r="Q1359" i="3"/>
  <c r="O1359" i="3"/>
  <c r="Q1358" i="3"/>
  <c r="O1358" i="3"/>
  <c r="Q1357" i="3"/>
  <c r="O1357" i="3"/>
  <c r="Q1356" i="3"/>
  <c r="O1356" i="3"/>
  <c r="Q1355" i="3"/>
  <c r="O1355" i="3"/>
  <c r="Q1354" i="3"/>
  <c r="O1354" i="3"/>
  <c r="Q1353" i="3"/>
  <c r="O1353" i="3"/>
  <c r="Q1352" i="3"/>
  <c r="O1352" i="3"/>
  <c r="Q1351" i="3"/>
  <c r="O1351" i="3"/>
  <c r="Q1350" i="3"/>
  <c r="O1350" i="3"/>
  <c r="Q1349" i="3"/>
  <c r="O1349" i="3"/>
  <c r="Q1348" i="3"/>
  <c r="O1348" i="3"/>
  <c r="Q1347" i="3"/>
  <c r="O1347" i="3"/>
  <c r="Q1346" i="3"/>
  <c r="O1346" i="3"/>
  <c r="Q1345" i="3"/>
  <c r="O1345" i="3"/>
  <c r="Q1344" i="3"/>
  <c r="O1344" i="3"/>
  <c r="Q1343" i="3"/>
  <c r="O1343" i="3"/>
  <c r="Q1342" i="3"/>
  <c r="O1342" i="3"/>
  <c r="Q1341" i="3"/>
  <c r="O1341" i="3"/>
  <c r="Q1340" i="3"/>
  <c r="O1340" i="3"/>
  <c r="Q1339" i="3"/>
  <c r="O1339" i="3"/>
  <c r="Q1338" i="3"/>
  <c r="O1338" i="3"/>
  <c r="Q1337" i="3"/>
  <c r="O1337" i="3"/>
  <c r="Q1336" i="3"/>
  <c r="O1336" i="3"/>
  <c r="Q1335" i="3"/>
  <c r="O1335" i="3"/>
  <c r="Q1334" i="3"/>
  <c r="O1334" i="3"/>
  <c r="Q1333" i="3"/>
  <c r="O1333" i="3"/>
  <c r="Q1332" i="3"/>
  <c r="O1332" i="3"/>
  <c r="Q1331" i="3"/>
  <c r="O1331" i="3"/>
  <c r="Q1330" i="3"/>
  <c r="O1330" i="3"/>
  <c r="Q1329" i="3"/>
  <c r="O1329" i="3"/>
  <c r="Q1328" i="3"/>
  <c r="O1328" i="3"/>
  <c r="Q1327" i="3"/>
  <c r="O1327" i="3"/>
  <c r="Q1326" i="3"/>
  <c r="O1326" i="3"/>
  <c r="Q1325" i="3"/>
  <c r="O1325" i="3"/>
  <c r="Q1324" i="3"/>
  <c r="O1324" i="3"/>
  <c r="Q1323" i="3"/>
  <c r="O1323" i="3"/>
  <c r="Q1322" i="3"/>
  <c r="O1322" i="3"/>
  <c r="Q1321" i="3"/>
  <c r="O1321" i="3"/>
  <c r="Q1320" i="3"/>
  <c r="O1320" i="3"/>
  <c r="Q1319" i="3"/>
  <c r="O1319" i="3"/>
  <c r="Q1318" i="3"/>
  <c r="O1318" i="3"/>
  <c r="Q1317" i="3"/>
  <c r="O1317" i="3"/>
  <c r="Q1316" i="3"/>
  <c r="O1316" i="3"/>
  <c r="Q1315" i="3"/>
  <c r="O1315" i="3"/>
  <c r="Q1314" i="3"/>
  <c r="O1314" i="3"/>
  <c r="Q1313" i="3"/>
  <c r="O1313" i="3"/>
  <c r="Q1312" i="3"/>
  <c r="O1312" i="3"/>
  <c r="Q1311" i="3"/>
  <c r="O1311" i="3"/>
  <c r="Q1310" i="3"/>
  <c r="O1310" i="3"/>
  <c r="Q1309" i="3"/>
  <c r="O1309" i="3"/>
  <c r="Q1308" i="3"/>
  <c r="O1308" i="3"/>
  <c r="Q1307" i="3"/>
  <c r="O1307" i="3"/>
  <c r="Q1306" i="3"/>
  <c r="O1306" i="3"/>
  <c r="Q1305" i="3"/>
  <c r="O1305" i="3"/>
  <c r="Q1304" i="3"/>
  <c r="O1304" i="3"/>
  <c r="Q1303" i="3"/>
  <c r="O1303" i="3"/>
  <c r="Q1302" i="3"/>
  <c r="O1302" i="3"/>
  <c r="Q1301" i="3"/>
  <c r="O1301" i="3"/>
  <c r="Q1300" i="3"/>
  <c r="O1300" i="3"/>
  <c r="Q1299" i="3"/>
  <c r="O1299" i="3"/>
  <c r="Q1298" i="3"/>
  <c r="O1298" i="3"/>
  <c r="Q1297" i="3"/>
  <c r="O1297" i="3"/>
  <c r="Q1296" i="3"/>
  <c r="O1296" i="3"/>
  <c r="Q1295" i="3"/>
  <c r="O1295" i="3"/>
  <c r="Q1294" i="3"/>
  <c r="O1294" i="3"/>
  <c r="Q1293" i="3"/>
  <c r="O1293" i="3"/>
  <c r="Q1292" i="3"/>
  <c r="O1292" i="3"/>
  <c r="Q1291" i="3"/>
  <c r="O1291" i="3"/>
  <c r="Q1290" i="3"/>
  <c r="O1290" i="3"/>
  <c r="Q1289" i="3"/>
  <c r="O1289" i="3"/>
  <c r="Q1288" i="3"/>
  <c r="O1288" i="3"/>
  <c r="Q1287" i="3"/>
  <c r="O1287" i="3"/>
  <c r="Q1286" i="3"/>
  <c r="O1286" i="3"/>
  <c r="Q1285" i="3"/>
  <c r="O1285" i="3"/>
  <c r="Q1284" i="3"/>
  <c r="O1284" i="3"/>
  <c r="Q1283" i="3"/>
  <c r="O1283" i="3"/>
  <c r="Q1282" i="3"/>
  <c r="O1282" i="3"/>
  <c r="Q1281" i="3"/>
  <c r="O1281" i="3"/>
  <c r="Q1280" i="3"/>
  <c r="O1280" i="3"/>
  <c r="Q1279" i="3"/>
  <c r="O1279" i="3"/>
  <c r="Q1278" i="3"/>
  <c r="O1278" i="3"/>
  <c r="Q1277" i="3"/>
  <c r="O1277" i="3"/>
  <c r="Q1276" i="3"/>
  <c r="O1276" i="3"/>
  <c r="Q1275" i="3"/>
  <c r="O1275" i="3"/>
  <c r="Q1274" i="3"/>
  <c r="O1274" i="3"/>
  <c r="Q1273" i="3"/>
  <c r="O1273" i="3"/>
  <c r="Q1272" i="3"/>
  <c r="O1272" i="3"/>
  <c r="Q1271" i="3"/>
  <c r="O1271" i="3"/>
  <c r="Q1270" i="3"/>
  <c r="O1270" i="3"/>
  <c r="Q1269" i="3"/>
  <c r="O1269" i="3"/>
  <c r="Q1268" i="3"/>
  <c r="O1268" i="3"/>
  <c r="Q1267" i="3"/>
  <c r="O1267" i="3"/>
  <c r="Q1266" i="3"/>
  <c r="O1266" i="3"/>
  <c r="Q1265" i="3"/>
  <c r="O1265" i="3"/>
  <c r="Q1264" i="3"/>
  <c r="O1264" i="3"/>
  <c r="Q1263" i="3"/>
  <c r="O1263" i="3"/>
  <c r="Q1262" i="3"/>
  <c r="O1262" i="3"/>
  <c r="Q1261" i="3"/>
  <c r="O1261" i="3"/>
  <c r="Q1260" i="3"/>
  <c r="O1260" i="3"/>
  <c r="Q1259" i="3"/>
  <c r="O1259" i="3"/>
  <c r="Q1258" i="3"/>
  <c r="O1258" i="3"/>
  <c r="Q1257" i="3"/>
  <c r="O1257" i="3"/>
  <c r="Q1256" i="3"/>
  <c r="O1256" i="3"/>
  <c r="Q1255" i="3"/>
  <c r="O1255" i="3"/>
  <c r="Q1254" i="3"/>
  <c r="O1254" i="3"/>
  <c r="Q1253" i="3"/>
  <c r="O1253" i="3"/>
  <c r="Q1252" i="3"/>
  <c r="O1252" i="3"/>
  <c r="Q1251" i="3"/>
  <c r="O1251" i="3"/>
  <c r="Q1250" i="3"/>
  <c r="O1250" i="3"/>
  <c r="Q1249" i="3"/>
  <c r="O1249" i="3"/>
  <c r="Q1248" i="3"/>
  <c r="O1248" i="3"/>
  <c r="Q1247" i="3"/>
  <c r="O1247" i="3"/>
  <c r="Q1246" i="3"/>
  <c r="O1246" i="3"/>
  <c r="Q1245" i="3"/>
  <c r="O1245" i="3"/>
  <c r="Q1244" i="3"/>
  <c r="O1244" i="3"/>
  <c r="Q1243" i="3"/>
  <c r="O1243" i="3"/>
  <c r="Q1242" i="3"/>
  <c r="O1242" i="3"/>
  <c r="Q1241" i="3"/>
  <c r="O1241" i="3"/>
  <c r="Q1240" i="3"/>
  <c r="O1240" i="3"/>
  <c r="Q1239" i="3"/>
  <c r="O1239" i="3"/>
  <c r="Q1238" i="3"/>
  <c r="O1238" i="3"/>
  <c r="Q1237" i="3"/>
  <c r="O1237" i="3"/>
  <c r="Q1236" i="3"/>
  <c r="O1236" i="3"/>
  <c r="Q1235" i="3"/>
  <c r="O1235" i="3"/>
  <c r="Q1234" i="3"/>
  <c r="O1234" i="3"/>
  <c r="Q1233" i="3"/>
  <c r="O1233" i="3"/>
  <c r="Q1232" i="3"/>
  <c r="O1232" i="3"/>
  <c r="Q1231" i="3"/>
  <c r="O1231" i="3"/>
  <c r="Q1230" i="3"/>
  <c r="O1230" i="3"/>
  <c r="Q1229" i="3"/>
  <c r="O1229" i="3"/>
  <c r="Q1228" i="3"/>
  <c r="O1228" i="3"/>
  <c r="Q1227" i="3"/>
  <c r="O1227" i="3"/>
  <c r="Q1226" i="3"/>
  <c r="O1226" i="3"/>
  <c r="Q1225" i="3"/>
  <c r="O1225" i="3"/>
  <c r="Q1224" i="3"/>
  <c r="O1224" i="3"/>
  <c r="Q1223" i="3"/>
  <c r="O1223" i="3"/>
  <c r="Q1222" i="3"/>
  <c r="O1222" i="3"/>
  <c r="Q1221" i="3"/>
  <c r="O1221" i="3"/>
  <c r="Q1220" i="3"/>
  <c r="O1220" i="3"/>
  <c r="Q1219" i="3"/>
  <c r="O1219" i="3"/>
  <c r="Q1218" i="3"/>
  <c r="O1218" i="3"/>
  <c r="Q1217" i="3"/>
  <c r="O1217" i="3"/>
  <c r="Q1216" i="3"/>
  <c r="O1216" i="3"/>
  <c r="Q1215" i="3"/>
  <c r="O1215" i="3"/>
  <c r="Q1214" i="3"/>
  <c r="O1214" i="3"/>
  <c r="Q1213" i="3"/>
  <c r="O1213" i="3"/>
  <c r="Q1212" i="3"/>
  <c r="O1212" i="3"/>
  <c r="Q1211" i="3"/>
  <c r="O1211" i="3"/>
  <c r="Q1210" i="3"/>
  <c r="O1210" i="3"/>
  <c r="Q1209" i="3"/>
  <c r="O1209" i="3"/>
  <c r="Q1208" i="3"/>
  <c r="O1208" i="3"/>
  <c r="Q1207" i="3"/>
  <c r="O1207" i="3"/>
  <c r="Q1206" i="3"/>
  <c r="O1206" i="3"/>
  <c r="Q1205" i="3"/>
  <c r="O1205" i="3"/>
  <c r="Q1204" i="3"/>
  <c r="O1204" i="3"/>
  <c r="Q1203" i="3"/>
  <c r="O1203" i="3"/>
  <c r="Q1202" i="3"/>
  <c r="O1202" i="3"/>
  <c r="Q1201" i="3"/>
  <c r="O1201" i="3"/>
  <c r="Q1200" i="3"/>
  <c r="O1200" i="3"/>
  <c r="Q1199" i="3"/>
  <c r="O1199" i="3"/>
  <c r="Q1198" i="3"/>
  <c r="O1198" i="3"/>
  <c r="Q1197" i="3"/>
  <c r="O1197" i="3"/>
  <c r="Q1196" i="3"/>
  <c r="O1196" i="3"/>
  <c r="Q1195" i="3"/>
  <c r="O1195" i="3"/>
  <c r="Q1194" i="3"/>
  <c r="O1194" i="3"/>
  <c r="Q1193" i="3"/>
  <c r="O1193" i="3"/>
  <c r="Q1192" i="3"/>
  <c r="O1192" i="3"/>
  <c r="Q1191" i="3"/>
  <c r="O1191" i="3"/>
  <c r="Q1190" i="3"/>
  <c r="O1190" i="3"/>
  <c r="Q1189" i="3"/>
  <c r="O1189" i="3"/>
  <c r="Q1188" i="3"/>
  <c r="O1188" i="3"/>
  <c r="Q1187" i="3"/>
  <c r="O1187" i="3"/>
  <c r="Q1186" i="3"/>
  <c r="O1186" i="3"/>
  <c r="Q1185" i="3"/>
  <c r="O1185" i="3"/>
  <c r="Q1184" i="3"/>
  <c r="O1184" i="3"/>
  <c r="Q1183" i="3"/>
  <c r="O1183" i="3"/>
  <c r="Q1182" i="3"/>
  <c r="O1182" i="3"/>
  <c r="Q1181" i="3"/>
  <c r="O1181" i="3"/>
  <c r="Q1180" i="3"/>
  <c r="O1180" i="3"/>
  <c r="Q1179" i="3"/>
  <c r="O1179" i="3"/>
  <c r="Q1178" i="3"/>
  <c r="O1178" i="3"/>
  <c r="Q1177" i="3"/>
  <c r="O1177" i="3"/>
  <c r="Q1176" i="3"/>
  <c r="O1176" i="3"/>
  <c r="Q1175" i="3"/>
  <c r="O1175" i="3"/>
  <c r="Q1174" i="3"/>
  <c r="O1174" i="3"/>
  <c r="Q1173" i="3"/>
  <c r="O1173" i="3"/>
  <c r="Q1172" i="3"/>
  <c r="O1172" i="3"/>
  <c r="Q1171" i="3"/>
  <c r="O1171" i="3"/>
  <c r="Q1170" i="3"/>
  <c r="O1170" i="3"/>
  <c r="Q1169" i="3"/>
  <c r="O1169" i="3"/>
  <c r="Q1168" i="3"/>
  <c r="O1168" i="3"/>
  <c r="Q1167" i="3"/>
  <c r="O1167" i="3"/>
  <c r="Q1166" i="3"/>
  <c r="O1166" i="3"/>
  <c r="Q1165" i="3"/>
  <c r="O1165" i="3"/>
  <c r="Q1164" i="3"/>
  <c r="O1164" i="3"/>
  <c r="Q1163" i="3"/>
  <c r="O1163" i="3"/>
  <c r="Q1162" i="3"/>
  <c r="O1162" i="3"/>
  <c r="Q1161" i="3"/>
  <c r="O1161" i="3"/>
  <c r="Q1160" i="3"/>
  <c r="O1160" i="3"/>
  <c r="Q1159" i="3"/>
  <c r="O1159" i="3"/>
  <c r="Q1158" i="3"/>
  <c r="O1158" i="3"/>
  <c r="Q1157" i="3"/>
  <c r="O1157" i="3"/>
  <c r="Q1156" i="3"/>
  <c r="O1156" i="3"/>
  <c r="Q1155" i="3"/>
  <c r="O1155" i="3"/>
  <c r="Q1154" i="3"/>
  <c r="O1154" i="3"/>
  <c r="Q1153" i="3"/>
  <c r="O1153" i="3"/>
  <c r="Q1152" i="3"/>
  <c r="O1152" i="3"/>
  <c r="Q1151" i="3"/>
  <c r="O1151" i="3"/>
  <c r="Q1150" i="3"/>
  <c r="O1150" i="3"/>
  <c r="Q1149" i="3"/>
  <c r="O1149" i="3"/>
  <c r="Q1148" i="3"/>
  <c r="O1148" i="3"/>
  <c r="Q1147" i="3"/>
  <c r="O1147" i="3"/>
  <c r="Q1146" i="3"/>
  <c r="O1146" i="3"/>
  <c r="Q1145" i="3"/>
  <c r="O1145" i="3"/>
  <c r="Q1144" i="3"/>
  <c r="O1144" i="3"/>
  <c r="Q1143" i="3"/>
  <c r="O1143" i="3"/>
  <c r="Q1142" i="3"/>
  <c r="O1142" i="3"/>
  <c r="Q1141" i="3"/>
  <c r="O1141" i="3"/>
  <c r="Q1140" i="3"/>
  <c r="O1140" i="3"/>
  <c r="Q1139" i="3"/>
  <c r="O1139" i="3"/>
  <c r="Q1138" i="3"/>
  <c r="O1138" i="3"/>
  <c r="Q1137" i="3"/>
  <c r="O1137" i="3"/>
  <c r="Q1136" i="3"/>
  <c r="O1136" i="3"/>
  <c r="Q1135" i="3"/>
  <c r="O1135" i="3"/>
  <c r="Q1134" i="3"/>
  <c r="O1134" i="3"/>
  <c r="Q1133" i="3"/>
  <c r="O1133" i="3"/>
  <c r="Q1132" i="3"/>
  <c r="O1132" i="3"/>
  <c r="Q1131" i="3"/>
  <c r="O1131" i="3"/>
  <c r="Q1130" i="3"/>
  <c r="O1130" i="3"/>
  <c r="Q1129" i="3"/>
  <c r="O1129" i="3"/>
  <c r="Q1128" i="3"/>
  <c r="O1128" i="3"/>
  <c r="Q1127" i="3"/>
  <c r="O1127" i="3"/>
  <c r="Q1126" i="3"/>
  <c r="O1126" i="3"/>
  <c r="Q1125" i="3"/>
  <c r="O1125" i="3"/>
  <c r="Q1124" i="3"/>
  <c r="O1124" i="3"/>
  <c r="Q1123" i="3"/>
  <c r="O1123" i="3"/>
  <c r="Q1122" i="3"/>
  <c r="O1122" i="3"/>
  <c r="Q1121" i="3"/>
  <c r="O1121" i="3"/>
  <c r="Q1120" i="3"/>
  <c r="O1120" i="3"/>
  <c r="Q1119" i="3"/>
  <c r="O1119" i="3"/>
  <c r="Q1118" i="3"/>
  <c r="O1118" i="3"/>
  <c r="Q1117" i="3"/>
  <c r="O1117" i="3"/>
  <c r="Q1116" i="3"/>
  <c r="O1116" i="3"/>
  <c r="Q1115" i="3"/>
  <c r="O1115" i="3"/>
  <c r="Q1114" i="3"/>
  <c r="O1114" i="3"/>
  <c r="Q1113" i="3"/>
  <c r="O1113" i="3"/>
  <c r="Q1112" i="3"/>
  <c r="O1112" i="3"/>
  <c r="Q1111" i="3"/>
  <c r="O1111" i="3"/>
  <c r="Q1110" i="3"/>
  <c r="O1110" i="3"/>
  <c r="Q1109" i="3"/>
  <c r="O1109" i="3"/>
  <c r="Q1108" i="3"/>
  <c r="O1108" i="3"/>
  <c r="Q1107" i="3"/>
  <c r="O1107" i="3"/>
  <c r="Q1106" i="3"/>
  <c r="O1106" i="3"/>
  <c r="Q1105" i="3"/>
  <c r="O1105" i="3"/>
  <c r="Q1104" i="3"/>
  <c r="O1104" i="3"/>
  <c r="Q1103" i="3"/>
  <c r="O1103" i="3"/>
  <c r="Q1102" i="3"/>
  <c r="O1102" i="3"/>
  <c r="Q1101" i="3"/>
  <c r="O1101" i="3"/>
  <c r="Q1100" i="3"/>
  <c r="O1100" i="3"/>
  <c r="Q1099" i="3"/>
  <c r="O1099" i="3"/>
  <c r="Q1098" i="3"/>
  <c r="O1098" i="3"/>
  <c r="Q1097" i="3"/>
  <c r="O1097" i="3"/>
  <c r="Q1096" i="3"/>
  <c r="O1096" i="3"/>
  <c r="Q1095" i="3"/>
  <c r="O1095" i="3"/>
  <c r="Q1094" i="3"/>
  <c r="O1094" i="3"/>
  <c r="Q1093" i="3"/>
  <c r="O1093" i="3"/>
  <c r="Q1092" i="3"/>
  <c r="O1092" i="3"/>
  <c r="Q1091" i="3"/>
  <c r="O1091" i="3"/>
  <c r="Q1090" i="3"/>
  <c r="O1090" i="3"/>
  <c r="Q1089" i="3"/>
  <c r="O1089" i="3"/>
  <c r="Q1088" i="3"/>
  <c r="O1088" i="3"/>
  <c r="Q1087" i="3"/>
  <c r="O1087" i="3"/>
  <c r="Q1086" i="3"/>
  <c r="O1086" i="3"/>
  <c r="Q1085" i="3"/>
  <c r="O1085" i="3"/>
  <c r="Q1084" i="3"/>
  <c r="O1084" i="3"/>
  <c r="Q1083" i="3"/>
  <c r="O1083" i="3"/>
  <c r="Q1082" i="3"/>
  <c r="O1082" i="3"/>
  <c r="Q1081" i="3"/>
  <c r="O1081" i="3"/>
  <c r="Q1080" i="3"/>
  <c r="O1080" i="3"/>
  <c r="Q1079" i="3"/>
  <c r="O1079" i="3"/>
  <c r="Q1078" i="3"/>
  <c r="O1078" i="3"/>
  <c r="Q1077" i="3"/>
  <c r="O1077" i="3"/>
  <c r="Q1076" i="3"/>
  <c r="O1076" i="3"/>
  <c r="Q1075" i="3"/>
  <c r="O1075" i="3"/>
  <c r="Q1074" i="3"/>
  <c r="O1074" i="3"/>
  <c r="Q1073" i="3"/>
  <c r="O1073" i="3"/>
  <c r="Q1072" i="3"/>
  <c r="O1072" i="3"/>
  <c r="Q1071" i="3"/>
  <c r="O1071" i="3"/>
  <c r="Q1070" i="3"/>
  <c r="O1070" i="3"/>
  <c r="Q1069" i="3"/>
  <c r="O1069" i="3"/>
  <c r="Q1068" i="3"/>
  <c r="O1068" i="3"/>
  <c r="Q1067" i="3"/>
  <c r="O1067" i="3"/>
  <c r="Q1066" i="3"/>
  <c r="O1066" i="3"/>
  <c r="Q1065" i="3"/>
  <c r="O1065" i="3"/>
  <c r="Q1064" i="3"/>
  <c r="O1064" i="3"/>
  <c r="Q1063" i="3"/>
  <c r="O1063" i="3"/>
  <c r="Q1062" i="3"/>
  <c r="O1062" i="3"/>
  <c r="Q1061" i="3"/>
  <c r="O1061" i="3"/>
  <c r="Q1060" i="3"/>
  <c r="O1060" i="3"/>
  <c r="Q1059" i="3"/>
  <c r="O1059" i="3"/>
  <c r="Q1058" i="3"/>
  <c r="O1058" i="3"/>
  <c r="Q1057" i="3"/>
  <c r="O1057" i="3"/>
  <c r="Q1056" i="3"/>
  <c r="O1056" i="3"/>
  <c r="Q1055" i="3"/>
  <c r="O1055" i="3"/>
  <c r="Q1054" i="3"/>
  <c r="O1054" i="3"/>
  <c r="Q1053" i="3"/>
  <c r="O1053" i="3"/>
  <c r="Q1052" i="3"/>
  <c r="O1052" i="3"/>
  <c r="Q1051" i="3"/>
  <c r="O1051" i="3"/>
  <c r="Q1050" i="3"/>
  <c r="O1050" i="3"/>
  <c r="Q1049" i="3"/>
  <c r="O1049" i="3"/>
  <c r="Q1048" i="3"/>
  <c r="O1048" i="3"/>
  <c r="Q1047" i="3"/>
  <c r="O1047" i="3"/>
  <c r="Q1046" i="3"/>
  <c r="O1046" i="3"/>
  <c r="Q1045" i="3"/>
  <c r="O1045" i="3"/>
  <c r="Q1044" i="3"/>
  <c r="O1044" i="3"/>
  <c r="Q1043" i="3"/>
  <c r="O1043" i="3"/>
  <c r="Q1042" i="3"/>
  <c r="O1042" i="3"/>
  <c r="Q1041" i="3"/>
  <c r="O1041" i="3"/>
  <c r="Q1040" i="3"/>
  <c r="O1040" i="3"/>
  <c r="Q1039" i="3"/>
  <c r="O1039" i="3"/>
  <c r="Q1038" i="3"/>
  <c r="O1038" i="3"/>
  <c r="Q1037" i="3"/>
  <c r="O1037" i="3"/>
  <c r="Q1036" i="3"/>
  <c r="O1036" i="3"/>
  <c r="Q1035" i="3"/>
  <c r="O1035" i="3"/>
  <c r="Q1034" i="3"/>
  <c r="O1034" i="3"/>
  <c r="Q1033" i="3"/>
  <c r="O1033" i="3"/>
  <c r="Q1032" i="3"/>
  <c r="O1032" i="3"/>
  <c r="Q1031" i="3"/>
  <c r="O1031" i="3"/>
  <c r="Q1030" i="3"/>
  <c r="O1030" i="3"/>
  <c r="Q1029" i="3"/>
  <c r="O1029" i="3"/>
  <c r="Q1028" i="3"/>
  <c r="O1028" i="3"/>
  <c r="Q1027" i="3"/>
  <c r="O1027" i="3"/>
  <c r="Q1026" i="3"/>
  <c r="O1026" i="3"/>
  <c r="Q1025" i="3"/>
  <c r="O1025" i="3"/>
  <c r="Q1024" i="3"/>
  <c r="O1024" i="3"/>
  <c r="Q1023" i="3"/>
  <c r="O1023" i="3"/>
  <c r="Q1022" i="3"/>
  <c r="O1022" i="3"/>
  <c r="Q1021" i="3"/>
  <c r="O1021" i="3"/>
  <c r="Q1020" i="3"/>
  <c r="O1020" i="3"/>
  <c r="Q1019" i="3"/>
  <c r="O1019" i="3"/>
  <c r="Q1018" i="3"/>
  <c r="O1018" i="3"/>
  <c r="Q1017" i="3"/>
  <c r="O1017" i="3"/>
  <c r="Q1016" i="3"/>
  <c r="O1016" i="3"/>
  <c r="Q1015" i="3"/>
  <c r="O1015" i="3"/>
  <c r="Q1014" i="3"/>
  <c r="O1014" i="3"/>
  <c r="Q1013" i="3"/>
  <c r="O1013" i="3"/>
  <c r="Q1012" i="3"/>
  <c r="O1012" i="3"/>
  <c r="Q1011" i="3"/>
  <c r="O1011" i="3"/>
  <c r="Q1010" i="3"/>
  <c r="O1010" i="3"/>
  <c r="Q1009" i="3"/>
  <c r="O1009" i="3"/>
  <c r="Q1008" i="3"/>
  <c r="O1008" i="3"/>
  <c r="Q1007" i="3"/>
  <c r="O1007" i="3"/>
  <c r="Q1006" i="3"/>
  <c r="O1006" i="3"/>
  <c r="Q1005" i="3"/>
  <c r="O1005" i="3"/>
  <c r="Q1004" i="3"/>
  <c r="O1004" i="3"/>
  <c r="Q1003" i="3"/>
  <c r="O1003" i="3"/>
  <c r="Q1002" i="3"/>
  <c r="O1002" i="3"/>
  <c r="Q1001" i="3"/>
  <c r="O1001" i="3"/>
  <c r="Q1000" i="3"/>
  <c r="O1000" i="3"/>
  <c r="Q999" i="3"/>
  <c r="O999" i="3"/>
  <c r="Q998" i="3"/>
  <c r="O998" i="3"/>
  <c r="Q997" i="3"/>
  <c r="O997" i="3"/>
  <c r="Q996" i="3"/>
  <c r="O996" i="3"/>
  <c r="Q995" i="3"/>
  <c r="O995" i="3"/>
  <c r="Q994" i="3"/>
  <c r="O994" i="3"/>
  <c r="Q993" i="3"/>
  <c r="O993" i="3"/>
  <c r="Q992" i="3"/>
  <c r="O992" i="3"/>
  <c r="Q991" i="3"/>
  <c r="O991" i="3"/>
  <c r="Q990" i="3"/>
  <c r="O990" i="3"/>
  <c r="Q989" i="3"/>
  <c r="O989" i="3"/>
  <c r="Q988" i="3"/>
  <c r="O988" i="3"/>
  <c r="Q987" i="3"/>
  <c r="O987" i="3"/>
  <c r="Q986" i="3"/>
  <c r="O986" i="3"/>
  <c r="Q985" i="3"/>
  <c r="O985" i="3"/>
  <c r="Q984" i="3"/>
  <c r="O984" i="3"/>
  <c r="Q983" i="3"/>
  <c r="O983" i="3"/>
  <c r="Q982" i="3"/>
  <c r="O982" i="3"/>
  <c r="Q981" i="3"/>
  <c r="O981" i="3"/>
  <c r="Q980" i="3"/>
  <c r="O980" i="3"/>
  <c r="Q979" i="3"/>
  <c r="O979" i="3"/>
  <c r="Q978" i="3"/>
  <c r="O978" i="3"/>
  <c r="Q977" i="3"/>
  <c r="O977" i="3"/>
  <c r="Q976" i="3"/>
  <c r="O976" i="3"/>
  <c r="Q975" i="3"/>
  <c r="O975" i="3"/>
  <c r="Q974" i="3"/>
  <c r="O974" i="3"/>
  <c r="Q973" i="3"/>
  <c r="O973" i="3"/>
  <c r="Q972" i="3"/>
  <c r="O972" i="3"/>
  <c r="Q971" i="3"/>
  <c r="O971" i="3"/>
  <c r="Q970" i="3"/>
  <c r="O970" i="3"/>
  <c r="Q969" i="3"/>
  <c r="O969" i="3"/>
  <c r="Q968" i="3"/>
  <c r="O968" i="3"/>
  <c r="Q967" i="3"/>
  <c r="O967" i="3"/>
  <c r="Q966" i="3"/>
  <c r="O966" i="3"/>
  <c r="Q965" i="3"/>
  <c r="O965" i="3"/>
  <c r="Q964" i="3"/>
  <c r="O964" i="3"/>
  <c r="Q963" i="3"/>
  <c r="O963" i="3"/>
  <c r="Q962" i="3"/>
  <c r="O962" i="3"/>
  <c r="Q961" i="3"/>
  <c r="O961" i="3"/>
  <c r="Q960" i="3"/>
  <c r="O960" i="3"/>
  <c r="Q959" i="3"/>
  <c r="O959" i="3"/>
  <c r="Q958" i="3"/>
  <c r="O958" i="3"/>
  <c r="Q957" i="3"/>
  <c r="O957" i="3"/>
  <c r="Q956" i="3"/>
  <c r="O956" i="3"/>
  <c r="Q955" i="3"/>
  <c r="O955" i="3"/>
  <c r="Q954" i="3"/>
  <c r="O954" i="3"/>
  <c r="Q953" i="3"/>
  <c r="O953" i="3"/>
  <c r="Q952" i="3"/>
  <c r="O952" i="3"/>
  <c r="Q951" i="3"/>
  <c r="O951" i="3"/>
  <c r="Q950" i="3"/>
  <c r="O950" i="3"/>
  <c r="Q949" i="3"/>
  <c r="O949" i="3"/>
  <c r="Q948" i="3"/>
  <c r="O948" i="3"/>
  <c r="Q947" i="3"/>
  <c r="O947" i="3"/>
  <c r="Q946" i="3"/>
  <c r="O946" i="3"/>
  <c r="Q945" i="3"/>
  <c r="O945" i="3"/>
  <c r="Q944" i="3"/>
  <c r="O944" i="3"/>
  <c r="Q943" i="3"/>
  <c r="O943" i="3"/>
  <c r="Q942" i="3"/>
  <c r="O942" i="3"/>
  <c r="Q941" i="3"/>
  <c r="O941" i="3"/>
  <c r="Q940" i="3"/>
  <c r="O940" i="3"/>
  <c r="Q939" i="3"/>
  <c r="O939" i="3"/>
  <c r="Q938" i="3"/>
  <c r="O938" i="3"/>
  <c r="Q937" i="3"/>
  <c r="O937" i="3"/>
  <c r="Q936" i="3"/>
  <c r="O936" i="3"/>
  <c r="Q935" i="3"/>
  <c r="O935" i="3"/>
  <c r="Q934" i="3"/>
  <c r="O934" i="3"/>
  <c r="Q933" i="3"/>
  <c r="O933" i="3"/>
  <c r="Q932" i="3"/>
  <c r="O932" i="3"/>
  <c r="Q931" i="3"/>
  <c r="O931" i="3"/>
  <c r="Q930" i="3"/>
  <c r="O930" i="3"/>
  <c r="Q929" i="3"/>
  <c r="O929" i="3"/>
  <c r="Q928" i="3"/>
  <c r="O928" i="3"/>
  <c r="Q927" i="3"/>
  <c r="O927" i="3"/>
  <c r="Q926" i="3"/>
  <c r="O926" i="3"/>
  <c r="Q925" i="3"/>
  <c r="O925" i="3"/>
  <c r="Q924" i="3"/>
  <c r="O924" i="3"/>
  <c r="Q923" i="3"/>
  <c r="O923" i="3"/>
  <c r="Q922" i="3"/>
  <c r="O922" i="3"/>
  <c r="Q921" i="3"/>
  <c r="O921" i="3"/>
  <c r="Q920" i="3"/>
  <c r="O920" i="3"/>
  <c r="Q919" i="3"/>
  <c r="O919" i="3"/>
  <c r="Q918" i="3"/>
  <c r="O918" i="3"/>
  <c r="Q917" i="3"/>
  <c r="O917" i="3"/>
  <c r="Q916" i="3"/>
  <c r="O916" i="3"/>
  <c r="Q915" i="3"/>
  <c r="O915" i="3"/>
  <c r="Q914" i="3"/>
  <c r="O914" i="3"/>
  <c r="Q913" i="3"/>
  <c r="O913" i="3"/>
  <c r="Q912" i="3"/>
  <c r="O912" i="3"/>
  <c r="Q911" i="3"/>
  <c r="O911" i="3"/>
  <c r="Q910" i="3"/>
  <c r="O910" i="3"/>
  <c r="Q909" i="3"/>
  <c r="O909" i="3"/>
  <c r="Q908" i="3"/>
  <c r="O908" i="3"/>
  <c r="Q907" i="3"/>
  <c r="O907" i="3"/>
  <c r="Q906" i="3"/>
  <c r="O906" i="3"/>
  <c r="Q905" i="3"/>
  <c r="O905" i="3"/>
  <c r="Q904" i="3"/>
  <c r="O904" i="3"/>
  <c r="Q903" i="3"/>
  <c r="O903" i="3"/>
  <c r="Q902" i="3"/>
  <c r="O902" i="3"/>
  <c r="Q901" i="3"/>
  <c r="O901" i="3"/>
  <c r="Q900" i="3"/>
  <c r="O900" i="3"/>
  <c r="Q899" i="3"/>
  <c r="O899" i="3"/>
  <c r="Q898" i="3"/>
  <c r="O898" i="3"/>
  <c r="Q897" i="3"/>
  <c r="O897" i="3"/>
  <c r="Q896" i="3"/>
  <c r="O896" i="3"/>
  <c r="Q895" i="3"/>
  <c r="O895" i="3"/>
  <c r="Q894" i="3"/>
  <c r="O894" i="3"/>
  <c r="Q893" i="3"/>
  <c r="O893" i="3"/>
  <c r="Q892" i="3"/>
  <c r="O892" i="3"/>
  <c r="Q891" i="3"/>
  <c r="O891" i="3"/>
  <c r="Q890" i="3"/>
  <c r="O890" i="3"/>
  <c r="Q889" i="3"/>
  <c r="O889" i="3"/>
  <c r="Q888" i="3"/>
  <c r="O888" i="3"/>
  <c r="Q887" i="3"/>
  <c r="O887" i="3"/>
  <c r="Q886" i="3"/>
  <c r="O886" i="3"/>
  <c r="Q885" i="3"/>
  <c r="O885" i="3"/>
  <c r="Q884" i="3"/>
  <c r="O884" i="3"/>
  <c r="Q883" i="3"/>
  <c r="O883" i="3"/>
  <c r="Q882" i="3"/>
  <c r="O882" i="3"/>
  <c r="Q881" i="3"/>
  <c r="O881" i="3"/>
  <c r="Q880" i="3"/>
  <c r="O880" i="3"/>
  <c r="Q879" i="3"/>
  <c r="O879" i="3"/>
  <c r="Q878" i="3"/>
  <c r="O878" i="3"/>
  <c r="Q877" i="3"/>
  <c r="O877" i="3"/>
  <c r="Q876" i="3"/>
  <c r="O876" i="3"/>
  <c r="Q875" i="3"/>
  <c r="O875" i="3"/>
  <c r="Q874" i="3"/>
  <c r="O874" i="3"/>
  <c r="Q873" i="3"/>
  <c r="O873" i="3"/>
  <c r="Q872" i="3"/>
  <c r="O872" i="3"/>
  <c r="Q871" i="3"/>
  <c r="O871" i="3"/>
  <c r="Q870" i="3"/>
  <c r="O870" i="3"/>
  <c r="Q869" i="3"/>
  <c r="O869" i="3"/>
  <c r="Q868" i="3"/>
  <c r="O868" i="3"/>
  <c r="Q867" i="3"/>
  <c r="O867" i="3"/>
  <c r="Q866" i="3"/>
  <c r="O866" i="3"/>
  <c r="Q865" i="3"/>
  <c r="O865" i="3"/>
  <c r="Q864" i="3"/>
  <c r="O864" i="3"/>
  <c r="Q863" i="3"/>
  <c r="O863" i="3"/>
  <c r="Q862" i="3"/>
  <c r="O862" i="3"/>
  <c r="Q861" i="3"/>
  <c r="O861" i="3"/>
  <c r="Q860" i="3"/>
  <c r="O860" i="3"/>
  <c r="Q859" i="3"/>
  <c r="O859" i="3"/>
  <c r="Q858" i="3"/>
  <c r="O858" i="3"/>
  <c r="Q857" i="3"/>
  <c r="O857" i="3"/>
  <c r="Q856" i="3"/>
  <c r="O856" i="3"/>
  <c r="Q855" i="3"/>
  <c r="O855" i="3"/>
  <c r="Q854" i="3"/>
  <c r="O854" i="3"/>
  <c r="Q853" i="3"/>
  <c r="O853" i="3"/>
  <c r="Q852" i="3"/>
  <c r="O852" i="3"/>
  <c r="Q851" i="3"/>
  <c r="O851" i="3"/>
  <c r="Q850" i="3"/>
  <c r="O850" i="3"/>
  <c r="Q849" i="3"/>
  <c r="O849" i="3"/>
  <c r="Q848" i="3"/>
  <c r="O848" i="3"/>
  <c r="Q847" i="3"/>
  <c r="O847" i="3"/>
  <c r="Q846" i="3"/>
  <c r="O846" i="3"/>
  <c r="Q845" i="3"/>
  <c r="O845" i="3"/>
  <c r="Q844" i="3"/>
  <c r="O844" i="3"/>
  <c r="Q843" i="3"/>
  <c r="O843" i="3"/>
  <c r="Q842" i="3"/>
  <c r="O842" i="3"/>
  <c r="Q841" i="3"/>
  <c r="O841" i="3"/>
  <c r="Q840" i="3"/>
  <c r="O840" i="3"/>
  <c r="Q839" i="3"/>
  <c r="O839" i="3"/>
  <c r="Q838" i="3"/>
  <c r="O838" i="3"/>
  <c r="Q837" i="3"/>
  <c r="O837" i="3"/>
  <c r="Q836" i="3"/>
  <c r="O836" i="3"/>
  <c r="Q835" i="3"/>
  <c r="O835" i="3"/>
  <c r="Q834" i="3"/>
  <c r="O834" i="3"/>
  <c r="Q833" i="3"/>
  <c r="O833" i="3"/>
  <c r="Q832" i="3"/>
  <c r="O832" i="3"/>
  <c r="Q831" i="3"/>
  <c r="O831" i="3"/>
  <c r="Q830" i="3"/>
  <c r="O830" i="3"/>
  <c r="Q829" i="3"/>
  <c r="O829" i="3"/>
  <c r="Q828" i="3"/>
  <c r="O828" i="3"/>
  <c r="Q827" i="3"/>
  <c r="O827" i="3"/>
  <c r="Q826" i="3"/>
  <c r="O826" i="3"/>
  <c r="Q825" i="3"/>
  <c r="O825" i="3"/>
  <c r="Q824" i="3"/>
  <c r="O824" i="3"/>
  <c r="Q823" i="3"/>
  <c r="O823" i="3"/>
  <c r="Q822" i="3"/>
  <c r="O822" i="3"/>
  <c r="Q821" i="3"/>
  <c r="O821" i="3"/>
  <c r="Q820" i="3"/>
  <c r="O820" i="3"/>
  <c r="Q819" i="3"/>
  <c r="O819" i="3"/>
  <c r="Q818" i="3"/>
  <c r="O818" i="3"/>
  <c r="Q817" i="3"/>
  <c r="O817" i="3"/>
  <c r="Q816" i="3"/>
  <c r="O816" i="3"/>
  <c r="Q815" i="3"/>
  <c r="O815" i="3"/>
  <c r="Q814" i="3"/>
  <c r="O814" i="3"/>
  <c r="Q813" i="3"/>
  <c r="O813" i="3"/>
  <c r="Q812" i="3"/>
  <c r="O812" i="3"/>
  <c r="Q811" i="3"/>
  <c r="O811" i="3"/>
  <c r="Q810" i="3"/>
  <c r="O810" i="3"/>
  <c r="Q809" i="3"/>
  <c r="O809" i="3"/>
  <c r="Q808" i="3"/>
  <c r="O808" i="3"/>
  <c r="Q807" i="3"/>
  <c r="O807" i="3"/>
  <c r="Q806" i="3"/>
  <c r="O806" i="3"/>
  <c r="Q805" i="3"/>
  <c r="O805" i="3"/>
  <c r="Q804" i="3"/>
  <c r="O804" i="3"/>
  <c r="Q803" i="3"/>
  <c r="O803" i="3"/>
  <c r="Q802" i="3"/>
  <c r="O802" i="3"/>
  <c r="Q801" i="3"/>
  <c r="O801" i="3"/>
  <c r="Q800" i="3"/>
  <c r="O800" i="3"/>
  <c r="Q799" i="3"/>
  <c r="O799" i="3"/>
  <c r="Q798" i="3"/>
  <c r="O798" i="3"/>
  <c r="Q797" i="3"/>
  <c r="O797" i="3"/>
  <c r="Q796" i="3"/>
  <c r="O796" i="3"/>
  <c r="Q795" i="3"/>
  <c r="O795" i="3"/>
  <c r="Q794" i="3"/>
  <c r="O794" i="3"/>
  <c r="Q793" i="3"/>
  <c r="O793" i="3"/>
  <c r="Q792" i="3"/>
  <c r="O792" i="3"/>
  <c r="Q791" i="3"/>
  <c r="O791" i="3"/>
  <c r="Q790" i="3"/>
  <c r="O790" i="3"/>
  <c r="Q789" i="3"/>
  <c r="O789" i="3"/>
  <c r="Q788" i="3"/>
  <c r="O788" i="3"/>
  <c r="Q787" i="3"/>
  <c r="O787" i="3"/>
  <c r="Q786" i="3"/>
  <c r="O786" i="3"/>
  <c r="Q785" i="3"/>
  <c r="O785" i="3"/>
  <c r="Q784" i="3"/>
  <c r="O784" i="3"/>
  <c r="Q783" i="3"/>
  <c r="O783" i="3"/>
  <c r="Q782" i="3"/>
  <c r="O782" i="3"/>
  <c r="Q781" i="3"/>
  <c r="O781" i="3"/>
  <c r="Q780" i="3"/>
  <c r="O780" i="3"/>
  <c r="Q779" i="3"/>
  <c r="O779" i="3"/>
  <c r="Q778" i="3"/>
  <c r="O778" i="3"/>
  <c r="Q777" i="3"/>
  <c r="O777" i="3"/>
  <c r="Q776" i="3"/>
  <c r="O776" i="3"/>
  <c r="Q775" i="3"/>
  <c r="O775" i="3"/>
  <c r="Q774" i="3"/>
  <c r="O774" i="3"/>
  <c r="Q773" i="3"/>
  <c r="O773" i="3"/>
  <c r="Q772" i="3"/>
  <c r="O772" i="3"/>
  <c r="Q771" i="3"/>
  <c r="O771" i="3"/>
  <c r="Q770" i="3"/>
  <c r="O770" i="3"/>
  <c r="Q769" i="3"/>
  <c r="O769" i="3"/>
  <c r="Q768" i="3"/>
  <c r="O768" i="3"/>
  <c r="Q767" i="3"/>
  <c r="O767" i="3"/>
  <c r="Q766" i="3"/>
  <c r="O766" i="3"/>
  <c r="Q765" i="3"/>
  <c r="O765" i="3"/>
  <c r="Q764" i="3"/>
  <c r="O764" i="3"/>
  <c r="Q763" i="3"/>
  <c r="O763" i="3"/>
  <c r="Q762" i="3"/>
  <c r="O762" i="3"/>
  <c r="Q761" i="3"/>
  <c r="O761" i="3"/>
  <c r="Q760" i="3"/>
  <c r="O760" i="3"/>
  <c r="Q759" i="3"/>
  <c r="O759" i="3"/>
  <c r="Q758" i="3"/>
  <c r="O758" i="3"/>
  <c r="Q757" i="3"/>
  <c r="O757" i="3"/>
  <c r="Q756" i="3"/>
  <c r="O756" i="3"/>
  <c r="Q755" i="3"/>
  <c r="O755" i="3"/>
  <c r="Q754" i="3"/>
  <c r="O754" i="3"/>
  <c r="Q753" i="3"/>
  <c r="O753" i="3"/>
  <c r="Q752" i="3"/>
  <c r="O752" i="3"/>
  <c r="Q751" i="3"/>
  <c r="O751" i="3"/>
  <c r="Q750" i="3"/>
  <c r="O750" i="3"/>
  <c r="Q749" i="3"/>
  <c r="O749" i="3"/>
  <c r="Q748" i="3"/>
  <c r="O748" i="3"/>
  <c r="Q747" i="3"/>
  <c r="O747" i="3"/>
  <c r="Q746" i="3"/>
  <c r="O746" i="3"/>
  <c r="Q745" i="3"/>
  <c r="O745" i="3"/>
  <c r="Q744" i="3"/>
  <c r="O744" i="3"/>
  <c r="Q743" i="3"/>
  <c r="O743" i="3"/>
  <c r="Q742" i="3"/>
  <c r="O742" i="3"/>
  <c r="Q741" i="3"/>
  <c r="O741" i="3"/>
  <c r="Q740" i="3"/>
  <c r="O740" i="3"/>
  <c r="Q739" i="3"/>
  <c r="O739" i="3"/>
  <c r="Q738" i="3"/>
  <c r="O738" i="3"/>
  <c r="Q737" i="3"/>
  <c r="O737" i="3"/>
  <c r="Q736" i="3"/>
  <c r="O736" i="3"/>
  <c r="Q735" i="3"/>
  <c r="O735" i="3"/>
  <c r="Q734" i="3"/>
  <c r="O734" i="3"/>
  <c r="Q733" i="3"/>
  <c r="O733" i="3"/>
  <c r="Q732" i="3"/>
  <c r="O732" i="3"/>
  <c r="Q731" i="3"/>
  <c r="O731" i="3"/>
  <c r="Q730" i="3"/>
  <c r="O730" i="3"/>
  <c r="Q729" i="3"/>
  <c r="O729" i="3"/>
  <c r="Q728" i="3"/>
  <c r="O728" i="3"/>
  <c r="Q727" i="3"/>
  <c r="O727" i="3"/>
  <c r="Q726" i="3"/>
  <c r="O726" i="3"/>
  <c r="Q725" i="3"/>
  <c r="O725" i="3"/>
  <c r="Q724" i="3"/>
  <c r="O724" i="3"/>
  <c r="Q723" i="3"/>
  <c r="O723" i="3"/>
  <c r="Q722" i="3"/>
  <c r="O722" i="3"/>
  <c r="Q721" i="3"/>
  <c r="O721" i="3"/>
  <c r="Q720" i="3"/>
  <c r="O720" i="3"/>
  <c r="Q719" i="3"/>
  <c r="O719" i="3"/>
  <c r="Q718" i="3"/>
  <c r="O718" i="3"/>
  <c r="Q717" i="3"/>
  <c r="O717" i="3"/>
  <c r="Q716" i="3"/>
  <c r="O716" i="3"/>
  <c r="Q715" i="3"/>
  <c r="O715" i="3"/>
  <c r="Q714" i="3"/>
  <c r="O714" i="3"/>
  <c r="Q713" i="3"/>
  <c r="O713" i="3"/>
  <c r="Q712" i="3"/>
  <c r="O712" i="3"/>
  <c r="Q711" i="3"/>
  <c r="O711" i="3"/>
  <c r="Q710" i="3"/>
  <c r="O710" i="3"/>
  <c r="Q709" i="3"/>
  <c r="O709" i="3"/>
  <c r="Q708" i="3"/>
  <c r="O708" i="3"/>
  <c r="Q707" i="3"/>
  <c r="O707" i="3"/>
  <c r="Q706" i="3"/>
  <c r="O706" i="3"/>
  <c r="Q705" i="3"/>
  <c r="O705" i="3"/>
  <c r="Q704" i="3"/>
  <c r="O704" i="3"/>
  <c r="Q703" i="3"/>
  <c r="O703" i="3"/>
  <c r="Q702" i="3"/>
  <c r="O702" i="3"/>
  <c r="Q701" i="3"/>
  <c r="O701" i="3"/>
  <c r="Q700" i="3"/>
  <c r="O700" i="3"/>
  <c r="Q699" i="3"/>
  <c r="O699" i="3"/>
  <c r="Q698" i="3"/>
  <c r="O698" i="3"/>
  <c r="Q697" i="3"/>
  <c r="O697" i="3"/>
  <c r="Q696" i="3"/>
  <c r="O696" i="3"/>
  <c r="Q695" i="3"/>
  <c r="O695" i="3"/>
  <c r="Q694" i="3"/>
  <c r="O694" i="3"/>
  <c r="Q693" i="3"/>
  <c r="O693" i="3"/>
  <c r="Q692" i="3"/>
  <c r="O692" i="3"/>
  <c r="Q691" i="3"/>
  <c r="O691" i="3"/>
  <c r="Q690" i="3"/>
  <c r="O690" i="3"/>
  <c r="Q689" i="3"/>
  <c r="O689" i="3"/>
  <c r="Q688" i="3"/>
  <c r="O688" i="3"/>
  <c r="Q687" i="3"/>
  <c r="O687" i="3"/>
  <c r="Q686" i="3"/>
  <c r="O686" i="3"/>
  <c r="Q685" i="3"/>
  <c r="O685" i="3"/>
  <c r="Q684" i="3"/>
  <c r="O684" i="3"/>
  <c r="Q683" i="3"/>
  <c r="O683" i="3"/>
  <c r="Q682" i="3"/>
  <c r="O682" i="3"/>
  <c r="Q681" i="3"/>
  <c r="O681" i="3"/>
  <c r="Q680" i="3"/>
  <c r="O680" i="3"/>
  <c r="Q679" i="3"/>
  <c r="O679" i="3"/>
  <c r="Q678" i="3"/>
  <c r="O678" i="3"/>
  <c r="Q677" i="3"/>
  <c r="O677" i="3"/>
  <c r="Q676" i="3"/>
  <c r="O676" i="3"/>
  <c r="Q675" i="3"/>
  <c r="O675" i="3"/>
  <c r="Q674" i="3"/>
  <c r="O674" i="3"/>
  <c r="Q673" i="3"/>
  <c r="O673" i="3"/>
  <c r="Q672" i="3"/>
  <c r="O672" i="3"/>
  <c r="Q671" i="3"/>
  <c r="O671" i="3"/>
  <c r="Q670" i="3"/>
  <c r="O670" i="3"/>
  <c r="Q669" i="3"/>
  <c r="O669" i="3"/>
  <c r="Q668" i="3"/>
  <c r="O668" i="3"/>
  <c r="Q667" i="3"/>
  <c r="O667" i="3"/>
  <c r="Q666" i="3"/>
  <c r="O666" i="3"/>
  <c r="Q665" i="3"/>
  <c r="O665" i="3"/>
  <c r="Q664" i="3"/>
  <c r="O664" i="3"/>
  <c r="Q663" i="3"/>
  <c r="O663" i="3"/>
  <c r="Q662" i="3"/>
  <c r="O662" i="3"/>
  <c r="Q661" i="3"/>
  <c r="O661" i="3"/>
  <c r="Q660" i="3"/>
  <c r="O660" i="3"/>
  <c r="Q659" i="3"/>
  <c r="O659" i="3"/>
  <c r="Q658" i="3"/>
  <c r="O658" i="3"/>
  <c r="Q657" i="3"/>
  <c r="O657" i="3"/>
  <c r="Q656" i="3"/>
  <c r="O656" i="3"/>
  <c r="Q655" i="3"/>
  <c r="O655" i="3"/>
  <c r="Q654" i="3"/>
  <c r="O654" i="3"/>
  <c r="Q653" i="3"/>
  <c r="O653" i="3"/>
  <c r="Q652" i="3"/>
  <c r="O652" i="3"/>
  <c r="Q651" i="3"/>
  <c r="O651" i="3"/>
  <c r="Q650" i="3"/>
  <c r="O650" i="3"/>
  <c r="Q649" i="3"/>
  <c r="O649" i="3"/>
  <c r="Q648" i="3"/>
  <c r="O648" i="3"/>
  <c r="Q647" i="3"/>
  <c r="O647" i="3"/>
  <c r="Q646" i="3"/>
  <c r="O646" i="3"/>
  <c r="Q645" i="3"/>
  <c r="O645" i="3"/>
  <c r="Q644" i="3"/>
  <c r="O644" i="3"/>
  <c r="Q643" i="3"/>
  <c r="O643" i="3"/>
  <c r="Q642" i="3"/>
  <c r="O642" i="3"/>
  <c r="Q641" i="3"/>
  <c r="O641" i="3"/>
  <c r="Q640" i="3"/>
  <c r="O640" i="3"/>
  <c r="Q639" i="3"/>
  <c r="O639" i="3"/>
  <c r="Q638" i="3"/>
  <c r="O638" i="3"/>
  <c r="Q637" i="3"/>
  <c r="O637" i="3"/>
  <c r="Q636" i="3"/>
  <c r="O636" i="3"/>
  <c r="Q635" i="3"/>
  <c r="O635" i="3"/>
  <c r="Q634" i="3"/>
  <c r="O634" i="3"/>
  <c r="Q633" i="3"/>
  <c r="O633" i="3"/>
  <c r="Q632" i="3"/>
  <c r="O632" i="3"/>
  <c r="Q631" i="3"/>
  <c r="O631" i="3"/>
  <c r="Q630" i="3"/>
  <c r="O630" i="3"/>
  <c r="Q629" i="3"/>
  <c r="O629" i="3"/>
  <c r="Q628" i="3"/>
  <c r="O628" i="3"/>
  <c r="Q627" i="3"/>
  <c r="O627" i="3"/>
  <c r="Q626" i="3"/>
  <c r="O626" i="3"/>
  <c r="Q625" i="3"/>
  <c r="O625" i="3"/>
  <c r="Q624" i="3"/>
  <c r="O624" i="3"/>
  <c r="Q623" i="3"/>
  <c r="O623" i="3"/>
  <c r="Q622" i="3"/>
  <c r="O622" i="3"/>
  <c r="Q621" i="3"/>
  <c r="O621" i="3"/>
  <c r="Q620" i="3"/>
  <c r="O620" i="3"/>
  <c r="Q619" i="3"/>
  <c r="O619" i="3"/>
  <c r="Q618" i="3"/>
  <c r="O618" i="3"/>
  <c r="Q617" i="3"/>
  <c r="O617" i="3"/>
  <c r="Q616" i="3"/>
  <c r="O616" i="3"/>
  <c r="Q615" i="3"/>
  <c r="O615" i="3"/>
  <c r="Q614" i="3"/>
  <c r="O614" i="3"/>
  <c r="Q613" i="3"/>
  <c r="O613" i="3"/>
  <c r="Q612" i="3"/>
  <c r="O612" i="3"/>
  <c r="Q611" i="3"/>
  <c r="O611" i="3"/>
  <c r="Q610" i="3"/>
  <c r="O610" i="3"/>
  <c r="Q609" i="3"/>
  <c r="O609" i="3"/>
  <c r="Q608" i="3"/>
  <c r="O608" i="3"/>
  <c r="Q607" i="3"/>
  <c r="O607" i="3"/>
  <c r="Q606" i="3"/>
  <c r="O606" i="3"/>
  <c r="Q605" i="3"/>
  <c r="O605" i="3"/>
  <c r="Q604" i="3"/>
  <c r="O604" i="3"/>
  <c r="Q603" i="3"/>
  <c r="O603" i="3"/>
  <c r="Q602" i="3"/>
  <c r="O602" i="3"/>
  <c r="Q601" i="3"/>
  <c r="O601" i="3"/>
  <c r="Q600" i="3"/>
  <c r="O600" i="3"/>
  <c r="Q599" i="3"/>
  <c r="O599" i="3"/>
  <c r="Q598" i="3"/>
  <c r="O598" i="3"/>
  <c r="Q597" i="3"/>
  <c r="O597" i="3"/>
  <c r="Q596" i="3"/>
  <c r="O596" i="3"/>
  <c r="Q595" i="3"/>
  <c r="O595" i="3"/>
  <c r="Q594" i="3"/>
  <c r="O594" i="3"/>
  <c r="Q593" i="3"/>
  <c r="O593" i="3"/>
  <c r="Q592" i="3"/>
  <c r="O592" i="3"/>
  <c r="Q591" i="3"/>
  <c r="O591" i="3"/>
  <c r="Q590" i="3"/>
  <c r="O590" i="3"/>
  <c r="Q589" i="3"/>
  <c r="O589" i="3"/>
  <c r="Q588" i="3"/>
  <c r="O588" i="3"/>
  <c r="Q587" i="3"/>
  <c r="O587" i="3"/>
  <c r="Q586" i="3"/>
  <c r="O586" i="3"/>
  <c r="Q585" i="3"/>
  <c r="O585" i="3"/>
  <c r="Q584" i="3"/>
  <c r="O584" i="3"/>
  <c r="Q583" i="3"/>
  <c r="O583" i="3"/>
  <c r="Q582" i="3"/>
  <c r="O582" i="3"/>
  <c r="Q581" i="3"/>
  <c r="O581" i="3"/>
  <c r="Q580" i="3"/>
  <c r="O580" i="3"/>
  <c r="Q579" i="3"/>
  <c r="O579" i="3"/>
  <c r="Q578" i="3"/>
  <c r="O578" i="3"/>
  <c r="Q577" i="3"/>
  <c r="O577" i="3"/>
  <c r="Q576" i="3"/>
  <c r="O576" i="3"/>
  <c r="Q575" i="3"/>
  <c r="O575" i="3"/>
  <c r="Q574" i="3"/>
  <c r="O574" i="3"/>
  <c r="Q573" i="3"/>
  <c r="O573" i="3"/>
  <c r="Q572" i="3"/>
  <c r="O572" i="3"/>
  <c r="Q571" i="3"/>
  <c r="O571" i="3"/>
  <c r="Q570" i="3"/>
  <c r="O570" i="3"/>
  <c r="Q569" i="3"/>
  <c r="O569" i="3"/>
  <c r="Q568" i="3"/>
  <c r="O568" i="3"/>
  <c r="Q567" i="3"/>
  <c r="O567" i="3"/>
  <c r="Q566" i="3"/>
  <c r="O566" i="3"/>
  <c r="Q565" i="3"/>
  <c r="O565" i="3"/>
  <c r="Q564" i="3"/>
  <c r="O564" i="3"/>
  <c r="Q563" i="3"/>
  <c r="O563" i="3"/>
  <c r="Q562" i="3"/>
  <c r="O562" i="3"/>
  <c r="Q561" i="3"/>
  <c r="O561" i="3"/>
  <c r="Q560" i="3"/>
  <c r="O560" i="3"/>
  <c r="Q559" i="3"/>
  <c r="O559" i="3"/>
  <c r="Q558" i="3"/>
  <c r="O558" i="3"/>
  <c r="Q557" i="3"/>
  <c r="O557" i="3"/>
  <c r="Q556" i="3"/>
  <c r="O556" i="3"/>
  <c r="Q555" i="3"/>
  <c r="O555" i="3"/>
  <c r="Q554" i="3"/>
  <c r="O554" i="3"/>
  <c r="Q553" i="3"/>
  <c r="O553" i="3"/>
  <c r="Q552" i="3"/>
  <c r="O552" i="3"/>
  <c r="Q551" i="3"/>
  <c r="O551" i="3"/>
  <c r="Q550" i="3"/>
  <c r="O550" i="3"/>
  <c r="Q549" i="3"/>
  <c r="O549" i="3"/>
  <c r="Q548" i="3"/>
  <c r="O548" i="3"/>
  <c r="Q547" i="3"/>
  <c r="O547" i="3"/>
  <c r="Q546" i="3"/>
  <c r="O546" i="3"/>
  <c r="Q545" i="3"/>
  <c r="O545" i="3"/>
  <c r="Q544" i="3"/>
  <c r="O544" i="3"/>
  <c r="Q543" i="3"/>
  <c r="O543" i="3"/>
  <c r="Q542" i="3"/>
  <c r="O542" i="3"/>
  <c r="Q541" i="3"/>
  <c r="O541" i="3"/>
  <c r="Q540" i="3"/>
  <c r="O540" i="3"/>
  <c r="Q539" i="3"/>
  <c r="O539" i="3"/>
  <c r="Q538" i="3"/>
  <c r="O538" i="3"/>
  <c r="Q537" i="3"/>
  <c r="O537" i="3"/>
  <c r="Q536" i="3"/>
  <c r="O536" i="3"/>
  <c r="Q535" i="3"/>
  <c r="O535" i="3"/>
  <c r="Q534" i="3"/>
  <c r="O534" i="3"/>
  <c r="Q533" i="3"/>
  <c r="O533" i="3"/>
  <c r="Q532" i="3"/>
  <c r="O532" i="3"/>
  <c r="Q531" i="3"/>
  <c r="O531" i="3"/>
  <c r="Q530" i="3"/>
  <c r="O530" i="3"/>
  <c r="Q529" i="3"/>
  <c r="O529" i="3"/>
  <c r="Q528" i="3"/>
  <c r="O528" i="3"/>
  <c r="Q527" i="3"/>
  <c r="O527" i="3"/>
  <c r="Q526" i="3"/>
  <c r="O526" i="3"/>
  <c r="Q525" i="3"/>
  <c r="O525" i="3"/>
  <c r="Q524" i="3"/>
  <c r="O524" i="3"/>
  <c r="Q523" i="3"/>
  <c r="O523" i="3"/>
  <c r="Q522" i="3"/>
  <c r="O522" i="3"/>
  <c r="Q521" i="3"/>
  <c r="O521" i="3"/>
  <c r="Q520" i="3"/>
  <c r="O520" i="3"/>
  <c r="Q519" i="3"/>
  <c r="O519" i="3"/>
  <c r="Q518" i="3"/>
  <c r="O518" i="3"/>
  <c r="Q517" i="3"/>
  <c r="O517" i="3"/>
  <c r="Q516" i="3"/>
  <c r="O516" i="3"/>
  <c r="Q515" i="3"/>
  <c r="O515" i="3"/>
  <c r="Q514" i="3"/>
  <c r="O514" i="3"/>
  <c r="Q513" i="3"/>
  <c r="O513" i="3"/>
  <c r="Q512" i="3"/>
  <c r="O512" i="3"/>
  <c r="Q511" i="3"/>
  <c r="O511" i="3"/>
  <c r="Q510" i="3"/>
  <c r="O510" i="3"/>
  <c r="Q509" i="3"/>
  <c r="O509" i="3"/>
  <c r="Q508" i="3"/>
  <c r="O508" i="3"/>
  <c r="Q507" i="3"/>
  <c r="O507" i="3"/>
  <c r="Q506" i="3"/>
  <c r="O506" i="3"/>
  <c r="Q505" i="3"/>
  <c r="O505" i="3"/>
  <c r="Q504" i="3"/>
  <c r="O504" i="3"/>
  <c r="Q503" i="3"/>
  <c r="O503" i="3"/>
  <c r="Q502" i="3"/>
  <c r="O502" i="3"/>
  <c r="Q501" i="3"/>
  <c r="O501" i="3"/>
  <c r="Q500" i="3"/>
  <c r="O500" i="3"/>
  <c r="Q499" i="3"/>
  <c r="O499" i="3"/>
  <c r="Q498" i="3"/>
  <c r="O498" i="3"/>
  <c r="Q497" i="3"/>
  <c r="O497" i="3"/>
  <c r="Q496" i="3"/>
  <c r="O496" i="3"/>
  <c r="Q495" i="3"/>
  <c r="O495" i="3"/>
  <c r="Q494" i="3"/>
  <c r="O494" i="3"/>
  <c r="Q493" i="3"/>
  <c r="O493" i="3"/>
  <c r="Q492" i="3"/>
  <c r="O492" i="3"/>
  <c r="Q491" i="3"/>
  <c r="O491" i="3"/>
  <c r="Q490" i="3"/>
  <c r="O490" i="3"/>
  <c r="Q489" i="3"/>
  <c r="O489" i="3"/>
  <c r="Q488" i="3"/>
  <c r="O488" i="3"/>
  <c r="Q487" i="3"/>
  <c r="O487" i="3"/>
  <c r="Q486" i="3"/>
  <c r="O486" i="3"/>
  <c r="Q485" i="3"/>
  <c r="O485" i="3"/>
  <c r="Q484" i="3"/>
  <c r="O484" i="3"/>
  <c r="Q483" i="3"/>
  <c r="O483" i="3"/>
  <c r="Q482" i="3"/>
  <c r="O482" i="3"/>
  <c r="Q481" i="3"/>
  <c r="O481" i="3"/>
  <c r="Q480" i="3"/>
  <c r="O480" i="3"/>
  <c r="Q479" i="3"/>
  <c r="O479" i="3"/>
  <c r="Q478" i="3"/>
  <c r="O478" i="3"/>
  <c r="Q477" i="3"/>
  <c r="O477" i="3"/>
  <c r="Q476" i="3"/>
  <c r="O476" i="3"/>
  <c r="Q475" i="3"/>
  <c r="O475" i="3"/>
  <c r="Q474" i="3"/>
  <c r="O474" i="3"/>
  <c r="Q473" i="3"/>
  <c r="O473" i="3"/>
  <c r="Q472" i="3"/>
  <c r="O472" i="3"/>
  <c r="Q471" i="3"/>
  <c r="O471" i="3"/>
  <c r="Q470" i="3"/>
  <c r="O470" i="3"/>
  <c r="Q469" i="3"/>
  <c r="O469" i="3"/>
  <c r="Q468" i="3"/>
  <c r="O468" i="3"/>
  <c r="Q467" i="3"/>
  <c r="O467" i="3"/>
  <c r="Q466" i="3"/>
  <c r="O466" i="3"/>
  <c r="Q465" i="3"/>
  <c r="O465" i="3"/>
  <c r="Q464" i="3"/>
  <c r="O464" i="3"/>
  <c r="Q463" i="3"/>
  <c r="O463" i="3"/>
  <c r="Q462" i="3"/>
  <c r="O462" i="3"/>
  <c r="Q461" i="3"/>
  <c r="O461" i="3"/>
  <c r="Q460" i="3"/>
  <c r="O460" i="3"/>
  <c r="Q459" i="3"/>
  <c r="O459" i="3"/>
  <c r="Q458" i="3"/>
  <c r="O458" i="3"/>
  <c r="Q457" i="3"/>
  <c r="O457" i="3"/>
  <c r="Q456" i="3"/>
  <c r="O456" i="3"/>
  <c r="Q455" i="3"/>
  <c r="O455" i="3"/>
  <c r="Q454" i="3"/>
  <c r="O454" i="3"/>
  <c r="Q453" i="3"/>
  <c r="O453" i="3"/>
  <c r="Q452" i="3"/>
  <c r="O452" i="3"/>
  <c r="Q451" i="3"/>
  <c r="O451" i="3"/>
  <c r="Q450" i="3"/>
  <c r="O450" i="3"/>
  <c r="Q449" i="3"/>
  <c r="O449" i="3"/>
  <c r="Q448" i="3"/>
  <c r="O448" i="3"/>
  <c r="Q447" i="3"/>
  <c r="O447" i="3"/>
  <c r="Q446" i="3"/>
  <c r="O446" i="3"/>
  <c r="Q445" i="3"/>
  <c r="O445" i="3"/>
  <c r="Q444" i="3"/>
  <c r="O444" i="3"/>
  <c r="Q443" i="3"/>
  <c r="O443" i="3"/>
  <c r="Q442" i="3"/>
  <c r="O442" i="3"/>
  <c r="Q441" i="3"/>
  <c r="O441" i="3"/>
  <c r="Q440" i="3"/>
  <c r="O440" i="3"/>
  <c r="Q439" i="3"/>
  <c r="O439" i="3"/>
  <c r="Q438" i="3"/>
  <c r="O438" i="3"/>
  <c r="Q437" i="3"/>
  <c r="O437" i="3"/>
  <c r="Q436" i="3"/>
  <c r="O436" i="3"/>
  <c r="Q435" i="3"/>
  <c r="O435" i="3"/>
  <c r="Q434" i="3"/>
  <c r="O434" i="3"/>
  <c r="Q433" i="3"/>
  <c r="O433" i="3"/>
  <c r="Q432" i="3"/>
  <c r="O432" i="3"/>
  <c r="Q431" i="3"/>
  <c r="O431" i="3"/>
  <c r="Q430" i="3"/>
  <c r="O430" i="3"/>
  <c r="Q429" i="3"/>
  <c r="O429" i="3"/>
  <c r="Q428" i="3"/>
  <c r="O428" i="3"/>
  <c r="Q427" i="3"/>
  <c r="O427" i="3"/>
  <c r="Q426" i="3"/>
  <c r="O426" i="3"/>
  <c r="Q425" i="3"/>
  <c r="O425" i="3"/>
  <c r="Q424" i="3"/>
  <c r="O424" i="3"/>
  <c r="Q423" i="3"/>
  <c r="O423" i="3"/>
  <c r="Q422" i="3"/>
  <c r="O422" i="3"/>
  <c r="Q421" i="3"/>
  <c r="O421" i="3"/>
  <c r="Q420" i="3"/>
  <c r="O420" i="3"/>
  <c r="Q419" i="3"/>
  <c r="O419" i="3"/>
  <c r="Q418" i="3"/>
  <c r="O418" i="3"/>
  <c r="Q417" i="3"/>
  <c r="O417" i="3"/>
  <c r="Q416" i="3"/>
  <c r="O416" i="3"/>
  <c r="Q415" i="3"/>
  <c r="O415" i="3"/>
  <c r="Q414" i="3"/>
  <c r="O414" i="3"/>
  <c r="Q413" i="3"/>
  <c r="O413" i="3"/>
  <c r="Q412" i="3"/>
  <c r="O412" i="3"/>
  <c r="Q411" i="3"/>
  <c r="O411" i="3"/>
  <c r="Q410" i="3"/>
  <c r="O410" i="3"/>
  <c r="Q409" i="3"/>
  <c r="O409" i="3"/>
  <c r="Q408" i="3"/>
  <c r="O408" i="3"/>
  <c r="Q407" i="3"/>
  <c r="O407" i="3"/>
  <c r="Q406" i="3"/>
  <c r="O406" i="3"/>
  <c r="Q405" i="3"/>
  <c r="O405" i="3"/>
  <c r="Q404" i="3"/>
  <c r="O404" i="3"/>
  <c r="Q403" i="3"/>
  <c r="O403" i="3"/>
  <c r="Q402" i="3"/>
  <c r="O402" i="3"/>
  <c r="Q401" i="3"/>
  <c r="O401" i="3"/>
  <c r="Q400" i="3"/>
  <c r="O400" i="3"/>
  <c r="Q399" i="3"/>
  <c r="O399" i="3"/>
  <c r="Q398" i="3"/>
  <c r="O398" i="3"/>
  <c r="Q397" i="3"/>
  <c r="O397" i="3"/>
  <c r="Q396" i="3"/>
  <c r="O396" i="3"/>
  <c r="Q395" i="3"/>
  <c r="O395" i="3"/>
  <c r="Q394" i="3"/>
  <c r="O394" i="3"/>
  <c r="Q393" i="3"/>
  <c r="O393" i="3"/>
  <c r="Q392" i="3"/>
  <c r="O392" i="3"/>
  <c r="Q391" i="3"/>
  <c r="O391" i="3"/>
  <c r="Q390" i="3"/>
  <c r="O390" i="3"/>
  <c r="Q389" i="3"/>
  <c r="O389" i="3"/>
  <c r="Q388" i="3"/>
  <c r="O388" i="3"/>
  <c r="Q387" i="3"/>
  <c r="O387" i="3"/>
  <c r="Q386" i="3"/>
  <c r="O386" i="3"/>
  <c r="Q385" i="3"/>
  <c r="O385" i="3"/>
  <c r="Q384" i="3"/>
  <c r="O384" i="3"/>
  <c r="Q383" i="3"/>
  <c r="O383" i="3"/>
  <c r="Q382" i="3"/>
  <c r="O382" i="3"/>
  <c r="Q381" i="3"/>
  <c r="O381" i="3"/>
  <c r="Q380" i="3"/>
  <c r="O380" i="3"/>
  <c r="Q379" i="3"/>
  <c r="O379" i="3"/>
  <c r="Q378" i="3"/>
  <c r="O378" i="3"/>
  <c r="Q377" i="3"/>
  <c r="O377" i="3"/>
  <c r="Q376" i="3"/>
  <c r="O376" i="3"/>
  <c r="Q375" i="3"/>
  <c r="O375" i="3"/>
  <c r="Q374" i="3"/>
  <c r="O374" i="3"/>
  <c r="Q373" i="3"/>
  <c r="O373" i="3"/>
  <c r="Q372" i="3"/>
  <c r="O372" i="3"/>
  <c r="Q371" i="3"/>
  <c r="O371" i="3"/>
  <c r="Q370" i="3"/>
  <c r="O370" i="3"/>
  <c r="Q369" i="3"/>
  <c r="O369" i="3"/>
  <c r="Q368" i="3"/>
  <c r="O368" i="3"/>
  <c r="Q367" i="3"/>
  <c r="O367" i="3"/>
  <c r="Q366" i="3"/>
  <c r="O366" i="3"/>
  <c r="Q365" i="3"/>
  <c r="O365" i="3"/>
  <c r="Q364" i="3"/>
  <c r="O364" i="3"/>
  <c r="Q363" i="3"/>
  <c r="O363" i="3"/>
  <c r="Q362" i="3"/>
  <c r="O362" i="3"/>
  <c r="Q361" i="3"/>
  <c r="O361" i="3"/>
  <c r="Q360" i="3"/>
  <c r="O360" i="3"/>
  <c r="Q359" i="3"/>
  <c r="O359" i="3"/>
  <c r="Q358" i="3"/>
  <c r="O358" i="3"/>
  <c r="Q357" i="3"/>
  <c r="O357" i="3"/>
  <c r="Q356" i="3"/>
  <c r="O356" i="3"/>
  <c r="Q355" i="3"/>
  <c r="O355" i="3"/>
  <c r="Q354" i="3"/>
  <c r="O354" i="3"/>
  <c r="Q353" i="3"/>
  <c r="O353" i="3"/>
  <c r="Q352" i="3"/>
  <c r="O352" i="3"/>
  <c r="Q351" i="3"/>
  <c r="O351" i="3"/>
  <c r="Q350" i="3"/>
  <c r="O350" i="3"/>
  <c r="Q349" i="3"/>
  <c r="O349" i="3"/>
  <c r="Q348" i="3"/>
  <c r="O348" i="3"/>
  <c r="Q347" i="3"/>
  <c r="O347" i="3"/>
  <c r="Q346" i="3"/>
  <c r="O346" i="3"/>
  <c r="Q345" i="3"/>
  <c r="O345" i="3"/>
  <c r="Q344" i="3"/>
  <c r="O344" i="3"/>
  <c r="Q343" i="3"/>
  <c r="O343" i="3"/>
  <c r="Q342" i="3"/>
  <c r="O342" i="3"/>
  <c r="Q341" i="3"/>
  <c r="O341" i="3"/>
  <c r="Q340" i="3"/>
  <c r="O340" i="3"/>
  <c r="Q339" i="3"/>
  <c r="O339" i="3"/>
  <c r="Q338" i="3"/>
  <c r="O338" i="3"/>
  <c r="Q337" i="3"/>
  <c r="O337" i="3"/>
  <c r="Q336" i="3"/>
  <c r="O336" i="3"/>
  <c r="Q335" i="3"/>
  <c r="O335" i="3"/>
  <c r="Q334" i="3"/>
  <c r="O334" i="3"/>
  <c r="Q333" i="3"/>
  <c r="O333" i="3"/>
  <c r="Q332" i="3"/>
  <c r="O332" i="3"/>
  <c r="Q331" i="3"/>
  <c r="O331" i="3"/>
  <c r="Q330" i="3"/>
  <c r="O330" i="3"/>
  <c r="Q329" i="3"/>
  <c r="O329" i="3"/>
  <c r="Q328" i="3"/>
  <c r="O328" i="3"/>
  <c r="Q327" i="3"/>
  <c r="O327" i="3"/>
  <c r="Q326" i="3"/>
  <c r="O326" i="3"/>
  <c r="Q325" i="3"/>
  <c r="O325" i="3"/>
  <c r="Q324" i="3"/>
  <c r="O324" i="3"/>
  <c r="Q323" i="3"/>
  <c r="O323" i="3"/>
  <c r="Q322" i="3"/>
  <c r="O322" i="3"/>
  <c r="Q321" i="3"/>
  <c r="O321" i="3"/>
  <c r="Q320" i="3"/>
  <c r="O320" i="3"/>
  <c r="Q319" i="3"/>
  <c r="O319" i="3"/>
  <c r="Q318" i="3"/>
  <c r="O318" i="3"/>
  <c r="Q317" i="3"/>
  <c r="O317" i="3"/>
  <c r="Q316" i="3"/>
  <c r="O316" i="3"/>
  <c r="Q315" i="3"/>
  <c r="O315" i="3"/>
  <c r="Q314" i="3"/>
  <c r="O314" i="3"/>
  <c r="Q313" i="3"/>
  <c r="O313" i="3"/>
  <c r="Q312" i="3"/>
  <c r="O312" i="3"/>
  <c r="Q311" i="3"/>
  <c r="O311" i="3"/>
  <c r="Q310" i="3"/>
  <c r="O310" i="3"/>
  <c r="Q309" i="3"/>
  <c r="O309" i="3"/>
  <c r="Q308" i="3"/>
  <c r="O308" i="3"/>
  <c r="Q307" i="3"/>
  <c r="O307" i="3"/>
  <c r="Q306" i="3"/>
  <c r="O306" i="3"/>
  <c r="Q305" i="3"/>
  <c r="O305" i="3"/>
  <c r="Q304" i="3"/>
  <c r="O304" i="3"/>
  <c r="Q303" i="3"/>
  <c r="O303" i="3"/>
  <c r="Q302" i="3"/>
  <c r="O302" i="3"/>
  <c r="Q301" i="3"/>
  <c r="O301" i="3"/>
  <c r="Q300" i="3"/>
  <c r="O300" i="3"/>
  <c r="Q299" i="3"/>
  <c r="O299" i="3"/>
  <c r="Q298" i="3"/>
  <c r="O298" i="3"/>
  <c r="Q297" i="3"/>
  <c r="O297" i="3"/>
  <c r="Q296" i="3"/>
  <c r="O296" i="3"/>
  <c r="Q295" i="3"/>
  <c r="O295" i="3"/>
  <c r="Q294" i="3"/>
  <c r="O294" i="3"/>
  <c r="Q293" i="3"/>
  <c r="O293" i="3"/>
  <c r="Q292" i="3"/>
  <c r="O292" i="3"/>
  <c r="Q291" i="3"/>
  <c r="O291" i="3"/>
  <c r="Q290" i="3"/>
  <c r="O290" i="3"/>
  <c r="Q289" i="3"/>
  <c r="O289" i="3"/>
  <c r="Q288" i="3"/>
  <c r="O288" i="3"/>
  <c r="Q287" i="3"/>
  <c r="O287" i="3"/>
  <c r="Q286" i="3"/>
  <c r="O286" i="3"/>
  <c r="Q285" i="3"/>
  <c r="O285" i="3"/>
  <c r="Q284" i="3"/>
  <c r="O284" i="3"/>
  <c r="Q283" i="3"/>
  <c r="O283" i="3"/>
  <c r="Q282" i="3"/>
  <c r="O282" i="3"/>
  <c r="Q281" i="3"/>
  <c r="O281" i="3"/>
  <c r="Q280" i="3"/>
  <c r="O280" i="3"/>
  <c r="Q279" i="3"/>
  <c r="O279" i="3"/>
  <c r="Q278" i="3"/>
  <c r="O278" i="3"/>
  <c r="Q277" i="3"/>
  <c r="O277" i="3"/>
  <c r="Q276" i="3"/>
  <c r="O276" i="3"/>
  <c r="Q275" i="3"/>
  <c r="O275" i="3"/>
  <c r="Q274" i="3"/>
  <c r="O274" i="3"/>
  <c r="Q273" i="3"/>
  <c r="O273" i="3"/>
  <c r="Q272" i="3"/>
  <c r="O272" i="3"/>
  <c r="Q271" i="3"/>
  <c r="O271" i="3"/>
  <c r="Q270" i="3"/>
  <c r="O270" i="3"/>
  <c r="Q269" i="3"/>
  <c r="O269" i="3"/>
  <c r="Q268" i="3"/>
  <c r="O268" i="3"/>
  <c r="Q267" i="3"/>
  <c r="O267" i="3"/>
  <c r="Q266" i="3"/>
  <c r="O266" i="3"/>
  <c r="Q265" i="3"/>
  <c r="O265" i="3"/>
  <c r="Q264" i="3"/>
  <c r="O264" i="3"/>
  <c r="Q263" i="3"/>
  <c r="O263" i="3"/>
  <c r="Q262" i="3"/>
  <c r="O262" i="3"/>
  <c r="Q261" i="3"/>
  <c r="O261" i="3"/>
  <c r="Q260" i="3"/>
  <c r="O260" i="3"/>
  <c r="Q259" i="3"/>
  <c r="O259" i="3"/>
  <c r="Q258" i="3"/>
  <c r="O258" i="3"/>
  <c r="Q257" i="3"/>
  <c r="O257" i="3"/>
  <c r="Q256" i="3"/>
  <c r="O256" i="3"/>
  <c r="Q255" i="3"/>
  <c r="O255" i="3"/>
  <c r="Q254" i="3"/>
  <c r="O254" i="3"/>
  <c r="Q253" i="3"/>
  <c r="O253" i="3"/>
  <c r="Q252" i="3"/>
  <c r="O252" i="3"/>
  <c r="Q251" i="3"/>
  <c r="O251" i="3"/>
  <c r="Q250" i="3"/>
  <c r="O250" i="3"/>
  <c r="Q249" i="3"/>
  <c r="O249" i="3"/>
  <c r="Q248" i="3"/>
  <c r="O248" i="3"/>
  <c r="Q247" i="3"/>
  <c r="O247" i="3"/>
  <c r="Q246" i="3"/>
  <c r="O246" i="3"/>
  <c r="Q245" i="3"/>
  <c r="O245" i="3"/>
  <c r="Q244" i="3"/>
  <c r="O244" i="3"/>
  <c r="Q243" i="3"/>
  <c r="O243" i="3"/>
  <c r="Q242" i="3"/>
  <c r="O242" i="3"/>
  <c r="Q241" i="3"/>
  <c r="O241" i="3"/>
  <c r="Q240" i="3"/>
  <c r="O240" i="3"/>
  <c r="Q239" i="3"/>
  <c r="O239" i="3"/>
  <c r="Q238" i="3"/>
  <c r="O238" i="3"/>
  <c r="Q237" i="3"/>
  <c r="O237" i="3"/>
  <c r="Q236" i="3"/>
  <c r="O236" i="3"/>
  <c r="Q235" i="3"/>
  <c r="O235" i="3"/>
  <c r="Q234" i="3"/>
  <c r="O234" i="3"/>
  <c r="Q233" i="3"/>
  <c r="O233" i="3"/>
  <c r="Q232" i="3"/>
  <c r="O232" i="3"/>
  <c r="Q231" i="3"/>
  <c r="O231" i="3"/>
  <c r="Q230" i="3"/>
  <c r="O230" i="3"/>
  <c r="Q229" i="3"/>
  <c r="O229" i="3"/>
  <c r="Q228" i="3"/>
  <c r="O228" i="3"/>
  <c r="Q227" i="3"/>
  <c r="O227" i="3"/>
  <c r="Q226" i="3"/>
  <c r="O226" i="3"/>
  <c r="Q225" i="3"/>
  <c r="O225" i="3"/>
  <c r="Q224" i="3"/>
  <c r="O224" i="3"/>
  <c r="Q223" i="3"/>
  <c r="O223" i="3"/>
  <c r="Q222" i="3"/>
  <c r="O222" i="3"/>
  <c r="Q221" i="3"/>
  <c r="O221" i="3"/>
  <c r="Q220" i="3"/>
  <c r="O220" i="3"/>
  <c r="Q219" i="3"/>
  <c r="O219" i="3"/>
  <c r="Q218" i="3"/>
  <c r="O218" i="3"/>
  <c r="Q217" i="3"/>
  <c r="O217" i="3"/>
  <c r="Q216" i="3"/>
  <c r="O216" i="3"/>
  <c r="Q215" i="3"/>
  <c r="O215" i="3"/>
  <c r="Q214" i="3"/>
  <c r="O214" i="3"/>
  <c r="Q213" i="3"/>
  <c r="O213" i="3"/>
  <c r="Q212" i="3"/>
  <c r="O212" i="3"/>
  <c r="Q211" i="3"/>
  <c r="O211" i="3"/>
  <c r="Q210" i="3"/>
  <c r="O210" i="3"/>
  <c r="Q209" i="3"/>
  <c r="O209" i="3"/>
  <c r="Q208" i="3"/>
  <c r="O208" i="3"/>
  <c r="Q207" i="3"/>
  <c r="O207" i="3"/>
  <c r="Q206" i="3"/>
  <c r="O206" i="3"/>
  <c r="Q205" i="3"/>
  <c r="O205" i="3"/>
  <c r="Q204" i="3"/>
  <c r="O204" i="3"/>
  <c r="Q203" i="3"/>
  <c r="O203" i="3"/>
  <c r="Q202" i="3"/>
  <c r="O202" i="3"/>
  <c r="Q201" i="3"/>
  <c r="O201" i="3"/>
  <c r="Q200" i="3"/>
  <c r="O200" i="3"/>
  <c r="Q199" i="3"/>
  <c r="O199" i="3"/>
  <c r="Q198" i="3"/>
  <c r="O198" i="3"/>
  <c r="Q197" i="3"/>
  <c r="O197" i="3"/>
  <c r="Q196" i="3"/>
  <c r="O196" i="3"/>
  <c r="Q195" i="3"/>
  <c r="O195" i="3"/>
  <c r="Q194" i="3"/>
  <c r="O194" i="3"/>
  <c r="Q193" i="3"/>
  <c r="O193" i="3"/>
  <c r="Q192" i="3"/>
  <c r="O192" i="3"/>
  <c r="Q191" i="3"/>
  <c r="O191" i="3"/>
  <c r="Q190" i="3"/>
  <c r="O190" i="3"/>
  <c r="Q189" i="3"/>
  <c r="O189" i="3"/>
  <c r="Q188" i="3"/>
  <c r="O188" i="3"/>
  <c r="Q187" i="3"/>
  <c r="O187" i="3"/>
  <c r="Q186" i="3"/>
  <c r="O186" i="3"/>
  <c r="Q185" i="3"/>
  <c r="O185" i="3"/>
  <c r="Q184" i="3"/>
  <c r="O184" i="3"/>
  <c r="Q183" i="3"/>
  <c r="O183" i="3"/>
  <c r="Q182" i="3"/>
  <c r="O182" i="3"/>
  <c r="Q181" i="3"/>
  <c r="O181" i="3"/>
  <c r="Q180" i="3"/>
  <c r="O180" i="3"/>
  <c r="Q179" i="3"/>
  <c r="O179" i="3"/>
  <c r="Q178" i="3"/>
  <c r="O178" i="3"/>
  <c r="Q177" i="3"/>
  <c r="O177" i="3"/>
  <c r="Q176" i="3"/>
  <c r="O176" i="3"/>
  <c r="Q175" i="3"/>
  <c r="O175" i="3"/>
  <c r="Q174" i="3"/>
  <c r="O174" i="3"/>
  <c r="Q173" i="3"/>
  <c r="O173" i="3"/>
  <c r="Q172" i="3"/>
  <c r="O172" i="3"/>
  <c r="Q171" i="3"/>
  <c r="O171" i="3"/>
  <c r="Q170" i="3"/>
  <c r="O170" i="3"/>
  <c r="Q169" i="3"/>
  <c r="O169" i="3"/>
  <c r="Q168" i="3"/>
  <c r="O168" i="3"/>
  <c r="Q167" i="3"/>
  <c r="O167" i="3"/>
  <c r="Q166" i="3"/>
  <c r="O166" i="3"/>
  <c r="Q165" i="3"/>
  <c r="O165" i="3"/>
  <c r="Q164" i="3"/>
  <c r="O164" i="3"/>
  <c r="Q163" i="3"/>
  <c r="O163" i="3"/>
  <c r="Q162" i="3"/>
  <c r="O162" i="3"/>
  <c r="Q161" i="3"/>
  <c r="O161" i="3"/>
  <c r="Q160" i="3"/>
  <c r="O160" i="3"/>
  <c r="Q159" i="3"/>
  <c r="O159" i="3"/>
  <c r="Q158" i="3"/>
  <c r="O158" i="3"/>
  <c r="Q157" i="3"/>
  <c r="O157" i="3"/>
  <c r="Q156" i="3"/>
  <c r="O156" i="3"/>
  <c r="Q155" i="3"/>
  <c r="O155" i="3"/>
  <c r="Q154" i="3"/>
  <c r="O154" i="3"/>
  <c r="Q153" i="3"/>
  <c r="O153" i="3"/>
  <c r="Q152" i="3"/>
  <c r="O152" i="3"/>
  <c r="Q151" i="3"/>
  <c r="O151" i="3"/>
  <c r="Q150" i="3"/>
  <c r="O150" i="3"/>
  <c r="Q149" i="3"/>
  <c r="O149" i="3"/>
  <c r="Q148" i="3"/>
  <c r="O148" i="3"/>
  <c r="Q147" i="3"/>
  <c r="O147" i="3"/>
  <c r="Q146" i="3"/>
  <c r="O146" i="3"/>
  <c r="Q145" i="3"/>
  <c r="O145" i="3"/>
  <c r="Q144" i="3"/>
  <c r="O144" i="3"/>
  <c r="Q143" i="3"/>
  <c r="O143" i="3"/>
  <c r="Q142" i="3"/>
  <c r="O142" i="3"/>
  <c r="Q141" i="3"/>
  <c r="O141" i="3"/>
  <c r="Q140" i="3"/>
  <c r="O140" i="3"/>
  <c r="Q139" i="3"/>
  <c r="O139" i="3"/>
  <c r="Q138" i="3"/>
  <c r="O138" i="3"/>
  <c r="Q137" i="3"/>
  <c r="O137" i="3"/>
  <c r="Q136" i="3"/>
  <c r="O136" i="3"/>
  <c r="Q135" i="3"/>
  <c r="O135" i="3"/>
  <c r="Q134" i="3"/>
  <c r="O134" i="3"/>
  <c r="Q133" i="3"/>
  <c r="O133" i="3"/>
  <c r="Q132" i="3"/>
  <c r="O132" i="3"/>
  <c r="Q131" i="3"/>
  <c r="O131" i="3"/>
  <c r="Q130" i="3"/>
  <c r="O130" i="3"/>
  <c r="Q129" i="3"/>
  <c r="O129" i="3"/>
  <c r="Q128" i="3"/>
  <c r="O128" i="3"/>
  <c r="Q127" i="3"/>
  <c r="O127" i="3"/>
  <c r="Q126" i="3"/>
  <c r="O126" i="3"/>
  <c r="Q125" i="3"/>
  <c r="O125" i="3"/>
  <c r="Q124" i="3"/>
  <c r="O124" i="3"/>
  <c r="Q123" i="3"/>
  <c r="O123" i="3"/>
  <c r="Q122" i="3"/>
  <c r="O122" i="3"/>
  <c r="Q121" i="3"/>
  <c r="O121" i="3"/>
  <c r="Q120" i="3"/>
  <c r="O120" i="3"/>
  <c r="Q119" i="3"/>
  <c r="O119" i="3"/>
  <c r="Q118" i="3"/>
  <c r="O118" i="3"/>
  <c r="Q117" i="3"/>
  <c r="O117" i="3"/>
  <c r="Q116" i="3"/>
  <c r="O116" i="3"/>
  <c r="Q115" i="3"/>
  <c r="O115" i="3"/>
  <c r="Q114" i="3"/>
  <c r="O114" i="3"/>
  <c r="Q113" i="3"/>
  <c r="O113" i="3"/>
  <c r="Q112" i="3"/>
  <c r="O112" i="3"/>
  <c r="Q111" i="3"/>
  <c r="O111" i="3"/>
  <c r="Q110" i="3"/>
  <c r="O110" i="3"/>
  <c r="Q109" i="3"/>
  <c r="O109" i="3"/>
  <c r="Q108" i="3"/>
  <c r="O108" i="3"/>
  <c r="Q107" i="3"/>
  <c r="O107" i="3"/>
  <c r="Q106" i="3"/>
  <c r="O106" i="3"/>
  <c r="Q105" i="3"/>
  <c r="O105" i="3"/>
  <c r="Q104" i="3"/>
  <c r="O104" i="3"/>
  <c r="Q103" i="3"/>
  <c r="O103" i="3"/>
  <c r="Q102" i="3"/>
  <c r="O102" i="3"/>
  <c r="Q101" i="3"/>
  <c r="O101" i="3"/>
  <c r="Q100" i="3"/>
  <c r="O100" i="3"/>
  <c r="Q99" i="3"/>
  <c r="O99" i="3"/>
  <c r="Q98" i="3"/>
  <c r="O98" i="3"/>
  <c r="Q97" i="3"/>
  <c r="O97" i="3"/>
  <c r="Q96" i="3"/>
  <c r="O96" i="3"/>
  <c r="Q95" i="3"/>
  <c r="O95" i="3"/>
  <c r="Q94" i="3"/>
  <c r="O94" i="3"/>
  <c r="Q93" i="3"/>
  <c r="O93" i="3"/>
  <c r="Q92" i="3"/>
  <c r="O92" i="3"/>
  <c r="Q91" i="3"/>
  <c r="O91" i="3"/>
  <c r="Q90" i="3"/>
  <c r="O90" i="3"/>
  <c r="Q89" i="3"/>
  <c r="O89" i="3"/>
  <c r="Q88" i="3"/>
  <c r="O88" i="3"/>
  <c r="Q87" i="3"/>
  <c r="O87" i="3"/>
  <c r="Q86" i="3"/>
  <c r="O86" i="3"/>
  <c r="Q85" i="3"/>
  <c r="O85" i="3"/>
  <c r="Q84" i="3"/>
  <c r="O84" i="3"/>
  <c r="Q83" i="3"/>
  <c r="O83" i="3"/>
  <c r="Q82" i="3"/>
  <c r="O82" i="3"/>
  <c r="Q81" i="3"/>
  <c r="O81" i="3"/>
  <c r="Q80" i="3"/>
  <c r="O80" i="3"/>
  <c r="Q79" i="3"/>
  <c r="O79" i="3"/>
  <c r="Q78" i="3"/>
  <c r="O78" i="3"/>
  <c r="Q77" i="3"/>
  <c r="O77" i="3"/>
  <c r="Q76" i="3"/>
  <c r="O76" i="3"/>
  <c r="Q75" i="3"/>
  <c r="O75" i="3"/>
  <c r="Q74" i="3"/>
  <c r="O74" i="3"/>
  <c r="Q73" i="3"/>
  <c r="O73" i="3"/>
  <c r="Q72" i="3"/>
  <c r="O72" i="3"/>
  <c r="Q71" i="3"/>
  <c r="O71" i="3"/>
  <c r="Q70" i="3"/>
  <c r="O70" i="3"/>
  <c r="Q69" i="3"/>
  <c r="O69" i="3"/>
  <c r="Q68" i="3"/>
  <c r="O68" i="3"/>
  <c r="Q67" i="3"/>
  <c r="O67" i="3"/>
  <c r="Q66" i="3"/>
  <c r="O66" i="3"/>
  <c r="Q65" i="3"/>
  <c r="O65" i="3"/>
  <c r="Q64" i="3"/>
  <c r="O64" i="3"/>
  <c r="Q63" i="3"/>
  <c r="O63" i="3"/>
  <c r="Q62" i="3"/>
  <c r="O62" i="3"/>
  <c r="Q61" i="3"/>
  <c r="O61" i="3"/>
  <c r="Q60" i="3"/>
  <c r="O60" i="3"/>
  <c r="Q59" i="3"/>
  <c r="O59" i="3"/>
  <c r="Q58" i="3"/>
  <c r="O58" i="3"/>
  <c r="Q57" i="3"/>
  <c r="O57" i="3"/>
  <c r="Q56" i="3"/>
  <c r="O56" i="3"/>
  <c r="Q55" i="3"/>
  <c r="O55" i="3"/>
  <c r="Q54" i="3"/>
  <c r="O54" i="3"/>
  <c r="Q53" i="3"/>
  <c r="O53" i="3"/>
  <c r="Q52" i="3"/>
  <c r="O52" i="3"/>
  <c r="Q51" i="3"/>
  <c r="O51" i="3"/>
  <c r="Q50" i="3"/>
  <c r="O50" i="3"/>
  <c r="Q49" i="3"/>
  <c r="O49" i="3"/>
  <c r="Q48" i="3"/>
  <c r="O48" i="3"/>
  <c r="Q47" i="3"/>
  <c r="O47" i="3"/>
  <c r="Q46" i="3"/>
  <c r="O46" i="3"/>
  <c r="Q45" i="3"/>
  <c r="O45" i="3"/>
  <c r="Q44" i="3"/>
  <c r="O44" i="3"/>
  <c r="Q43" i="3"/>
  <c r="O43" i="3"/>
  <c r="Q42" i="3"/>
  <c r="O42" i="3"/>
  <c r="Q41" i="3"/>
  <c r="O41" i="3"/>
  <c r="Q40" i="3"/>
  <c r="O40" i="3"/>
  <c r="Q39" i="3"/>
  <c r="O39" i="3"/>
  <c r="Q38" i="3"/>
  <c r="O38" i="3"/>
  <c r="Q37" i="3"/>
  <c r="O37" i="3"/>
  <c r="Q36" i="3"/>
  <c r="O36" i="3"/>
  <c r="Q35" i="3"/>
  <c r="O35" i="3"/>
  <c r="Q34" i="3"/>
  <c r="O34" i="3"/>
  <c r="Q33" i="3"/>
  <c r="O33" i="3"/>
  <c r="Q32" i="3"/>
  <c r="O32" i="3"/>
  <c r="Q31" i="3"/>
  <c r="O31" i="3"/>
  <c r="Q30" i="3"/>
  <c r="O30" i="3"/>
  <c r="Q29" i="3"/>
  <c r="O29" i="3"/>
  <c r="Q28" i="3"/>
  <c r="O28" i="3"/>
  <c r="Q27" i="3"/>
  <c r="O27" i="3"/>
  <c r="Q26" i="3"/>
  <c r="O26" i="3"/>
  <c r="Q25" i="3"/>
  <c r="O25" i="3"/>
  <c r="Q24" i="3"/>
  <c r="O24" i="3"/>
  <c r="Q23" i="3"/>
  <c r="O23" i="3"/>
  <c r="Q22" i="3"/>
  <c r="O22" i="3"/>
  <c r="Q21" i="3"/>
  <c r="O21" i="3"/>
  <c r="Q20" i="3"/>
  <c r="O20" i="3"/>
  <c r="Q19" i="3"/>
  <c r="O19" i="3"/>
  <c r="Q18" i="3"/>
  <c r="O18" i="3"/>
  <c r="Q17" i="3"/>
  <c r="O17" i="3"/>
  <c r="Q16" i="3"/>
  <c r="O16" i="3"/>
  <c r="Q15" i="3"/>
  <c r="O15" i="3"/>
  <c r="Q14" i="3"/>
  <c r="O14" i="3"/>
  <c r="Q13" i="3"/>
  <c r="O13" i="3"/>
  <c r="Q12" i="3"/>
  <c r="O12" i="3"/>
  <c r="Q11" i="3"/>
  <c r="O11" i="3"/>
  <c r="Q10" i="3"/>
  <c r="O10" i="3"/>
  <c r="Q9" i="3"/>
  <c r="O9" i="3"/>
  <c r="Q8" i="3"/>
  <c r="O8" i="3"/>
  <c r="Q7" i="3"/>
  <c r="O7" i="3"/>
  <c r="Q6" i="3"/>
  <c r="O6" i="3"/>
  <c r="Q5" i="3"/>
  <c r="O5" i="3"/>
  <c r="Q4" i="3"/>
  <c r="O4" i="3"/>
  <c r="Q3" i="3"/>
  <c r="O3" i="3"/>
  <c r="Q2" i="3"/>
  <c r="O2" i="3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J61" i="2"/>
  <c r="I61" i="2"/>
  <c r="E61" i="2"/>
  <c r="D61" i="2"/>
  <c r="C61" i="2"/>
  <c r="J60" i="2"/>
  <c r="I60" i="2"/>
  <c r="E60" i="2"/>
  <c r="D60" i="2"/>
  <c r="C60" i="2"/>
  <c r="J59" i="2"/>
  <c r="I59" i="2"/>
  <c r="E59" i="2"/>
  <c r="D59" i="2"/>
  <c r="C59" i="2"/>
  <c r="N58" i="2"/>
  <c r="M58" i="2"/>
  <c r="J58" i="2"/>
  <c r="I58" i="2"/>
  <c r="E58" i="2"/>
  <c r="D58" i="2"/>
  <c r="C58" i="2"/>
  <c r="N57" i="2"/>
  <c r="M57" i="2"/>
  <c r="J57" i="2"/>
  <c r="I57" i="2"/>
  <c r="E57" i="2"/>
  <c r="D57" i="2"/>
  <c r="C57" i="2"/>
  <c r="N56" i="2"/>
  <c r="M56" i="2"/>
  <c r="J56" i="2"/>
  <c r="I56" i="2"/>
  <c r="E56" i="2"/>
  <c r="D56" i="2"/>
  <c r="C56" i="2"/>
  <c r="J4" i="2"/>
  <c r="H4" i="2"/>
  <c r="F4" i="2"/>
</calcChain>
</file>

<file path=xl/sharedStrings.xml><?xml version="1.0" encoding="utf-8"?>
<sst xmlns="http://schemas.openxmlformats.org/spreadsheetml/2006/main" count="87264" uniqueCount="10416">
  <si>
    <t>Hotel_ID</t>
  </si>
  <si>
    <t>Hotel_Name</t>
  </si>
  <si>
    <t>City</t>
  </si>
  <si>
    <t>State</t>
  </si>
  <si>
    <t>Star_Rating</t>
  </si>
  <si>
    <t>Hotel_Type</t>
  </si>
  <si>
    <t>Total_Rooms</t>
  </si>
  <si>
    <t>Opened_Year</t>
  </si>
  <si>
    <t>Base_ADR_INR</t>
  </si>
  <si>
    <t>H001</t>
  </si>
  <si>
    <t>Golden Sands Goa</t>
  </si>
  <si>
    <t>Goa</t>
  </si>
  <si>
    <t>Boutique</t>
  </si>
  <si>
    <t>H002</t>
  </si>
  <si>
    <t>Azure Bay Goa</t>
  </si>
  <si>
    <t>Luxury</t>
  </si>
  <si>
    <t>H003</t>
  </si>
  <si>
    <t>Lotus Grand Goa</t>
  </si>
  <si>
    <t>Budget</t>
  </si>
  <si>
    <t>H004</t>
  </si>
  <si>
    <t>Jade Pavilion Goa</t>
  </si>
  <si>
    <t>Business</t>
  </si>
  <si>
    <t>H005</t>
  </si>
  <si>
    <t>Blue Lagoon Jaipur</t>
  </si>
  <si>
    <t>Jaipur</t>
  </si>
  <si>
    <t>Rajasthan</t>
  </si>
  <si>
    <t>H006</t>
  </si>
  <si>
    <t>Cedar Crest Jaipur</t>
  </si>
  <si>
    <t>Heritage</t>
  </si>
  <si>
    <t>H007</t>
  </si>
  <si>
    <t>Jade Pavilion Jaipur</t>
  </si>
  <si>
    <t>Resort</t>
  </si>
  <si>
    <t>H008</t>
  </si>
  <si>
    <t>Golden Sands Jaipur</t>
  </si>
  <si>
    <t>H009</t>
  </si>
  <si>
    <t>Emerald Court Udaipur</t>
  </si>
  <si>
    <t>Udaipur</t>
  </si>
  <si>
    <t>H010</t>
  </si>
  <si>
    <t>Saffron Suites Udaipur</t>
  </si>
  <si>
    <t>H011</t>
  </si>
  <si>
    <t>Orchid Terrace Udaipur</t>
  </si>
  <si>
    <t>H012</t>
  </si>
  <si>
    <t>Maple Leaf Inn Udaipur</t>
  </si>
  <si>
    <t>H013</t>
  </si>
  <si>
    <t>Cedar Crest Agra</t>
  </si>
  <si>
    <t>Agra</t>
  </si>
  <si>
    <t>Uttar Pradesh</t>
  </si>
  <si>
    <t>H014</t>
  </si>
  <si>
    <t>Saffron Suites Agra</t>
  </si>
  <si>
    <t>H015</t>
  </si>
  <si>
    <t>Azure Bay Agra</t>
  </si>
  <si>
    <t>H016</t>
  </si>
  <si>
    <t>Silver Oak Agra</t>
  </si>
  <si>
    <t>H017</t>
  </si>
  <si>
    <t>Sunrise Residency Mumbai</t>
  </si>
  <si>
    <t>Mumbai</t>
  </si>
  <si>
    <t>Maharashtra</t>
  </si>
  <si>
    <t>H018</t>
  </si>
  <si>
    <t>Golden Sands Mumbai</t>
  </si>
  <si>
    <t>H019</t>
  </si>
  <si>
    <t>Jade Pavilion Mumbai</t>
  </si>
  <si>
    <t>H020</t>
  </si>
  <si>
    <t>Blue Lagoon Mumbai</t>
  </si>
  <si>
    <t>H021</t>
  </si>
  <si>
    <t>Royal Mirage New Delhi</t>
  </si>
  <si>
    <t>New Delhi</t>
  </si>
  <si>
    <t>Delhi</t>
  </si>
  <si>
    <t>H022</t>
  </si>
  <si>
    <t>Silver Oak New Delhi</t>
  </si>
  <si>
    <t>H023</t>
  </si>
  <si>
    <t>Golden Sands New Delhi</t>
  </si>
  <si>
    <t>H024</t>
  </si>
  <si>
    <t>Orchid Terrace New Delhi</t>
  </si>
  <si>
    <t>H025</t>
  </si>
  <si>
    <t>Lotus Grand Bengaluru</t>
  </si>
  <si>
    <t>Bengaluru</t>
  </si>
  <si>
    <t>Karnataka</t>
  </si>
  <si>
    <t>H026</t>
  </si>
  <si>
    <t>Saffron Suites Bengaluru</t>
  </si>
  <si>
    <t>H027</t>
  </si>
  <si>
    <t>Azure Bay Bengaluru</t>
  </si>
  <si>
    <t>H028</t>
  </si>
  <si>
    <t>Heritage Palms Bengaluru</t>
  </si>
  <si>
    <t>H029</t>
  </si>
  <si>
    <t>Sunrise Residency Kochi</t>
  </si>
  <si>
    <t>Kochi</t>
  </si>
  <si>
    <t>Kerala</t>
  </si>
  <si>
    <t>H030</t>
  </si>
  <si>
    <t>Monsoon Retreat Kochi</t>
  </si>
  <si>
    <t>H031</t>
  </si>
  <si>
    <t>Golden Sands Kochi</t>
  </si>
  <si>
    <t>H032</t>
  </si>
  <si>
    <t>Emerald Court Kochi</t>
  </si>
  <si>
    <t>H033</t>
  </si>
  <si>
    <t>Blue Lagoon Shimla</t>
  </si>
  <si>
    <t>Shimla</t>
  </si>
  <si>
    <t>Himachal Pradesh</t>
  </si>
  <si>
    <t>H034</t>
  </si>
  <si>
    <t>Maple Leaf Inn Shimla</t>
  </si>
  <si>
    <t>H035</t>
  </si>
  <si>
    <t>Cedar Crest Shimla</t>
  </si>
  <si>
    <t>H036</t>
  </si>
  <si>
    <t>Heritage Palms Shimla</t>
  </si>
  <si>
    <t>H037</t>
  </si>
  <si>
    <t>Monsoon Retreat Manali</t>
  </si>
  <si>
    <t>Manali</t>
  </si>
  <si>
    <t>H038</t>
  </si>
  <si>
    <t>Heritage Palms Manali</t>
  </si>
  <si>
    <t>H039</t>
  </si>
  <si>
    <t>Saffron Suites Manali</t>
  </si>
  <si>
    <t>H040</t>
  </si>
  <si>
    <t>Golden Sands Manali</t>
  </si>
  <si>
    <t>H041</t>
  </si>
  <si>
    <t>Azure Bay Rishikesh</t>
  </si>
  <si>
    <t>Rishikesh</t>
  </si>
  <si>
    <t>Uttarakhand</t>
  </si>
  <si>
    <t>H042</t>
  </si>
  <si>
    <t>Emerald Court Rishikesh</t>
  </si>
  <si>
    <t>H043</t>
  </si>
  <si>
    <t>Lotus Grand Rishikesh</t>
  </si>
  <si>
    <t>H044</t>
  </si>
  <si>
    <t>Maple Leaf Inn Rishikesh</t>
  </si>
  <si>
    <t>H045</t>
  </si>
  <si>
    <t>Blue Lagoon Varanasi</t>
  </si>
  <si>
    <t>Varanasi</t>
  </si>
  <si>
    <t>H046</t>
  </si>
  <si>
    <t>Heritage Palms Varanasi</t>
  </si>
  <si>
    <t>H047</t>
  </si>
  <si>
    <t>Jade Pavilion Varanasi</t>
  </si>
  <si>
    <t>H048</t>
  </si>
  <si>
    <t>Maple Leaf Inn Varanasi</t>
  </si>
  <si>
    <t>Hotels - Dashboard</t>
  </si>
  <si>
    <t>Total Hotels</t>
  </si>
  <si>
    <t>Total Rooms</t>
  </si>
  <si>
    <t>Cities</t>
  </si>
  <si>
    <t>Avg Star Rating</t>
  </si>
  <si>
    <t>Avg Base ADR (INR)</t>
  </si>
  <si>
    <t>Occupancy</t>
  </si>
  <si>
    <t>GOP Margin</t>
  </si>
  <si>
    <t>Chart data (live formulas - charts above read from these tables)</t>
  </si>
  <si>
    <t>Hotels by city</t>
  </si>
  <si>
    <t>Hotels by type</t>
  </si>
  <si>
    <t>Hotels by star rating</t>
  </si>
  <si>
    <t>Hotels</t>
  </si>
  <si>
    <t>Rooms</t>
  </si>
  <si>
    <t>Avg Base ADR</t>
  </si>
  <si>
    <t>Type</t>
  </si>
  <si>
    <t>Stars</t>
  </si>
  <si>
    <t>Customer_ID</t>
  </si>
  <si>
    <t>Full_Name</t>
  </si>
  <si>
    <t>Gender</t>
  </si>
  <si>
    <t>Age</t>
  </si>
  <si>
    <t>Age_Group</t>
  </si>
  <si>
    <t>Country</t>
  </si>
  <si>
    <t>Home_City</t>
  </si>
  <si>
    <t>Customer_Type</t>
  </si>
  <si>
    <t>Segment</t>
  </si>
  <si>
    <t>Loyalty_Tier</t>
  </si>
  <si>
    <t>Signup_Date</t>
  </si>
  <si>
    <t>Acquisition_Source</t>
  </si>
  <si>
    <t>Email_Opt_In</t>
  </si>
  <si>
    <t>Total_Bookings</t>
  </si>
  <si>
    <t>Completed_Stays</t>
  </si>
  <si>
    <t>Lifetime_Revenue_INR</t>
  </si>
  <si>
    <t>Customer_Status</t>
  </si>
  <si>
    <t>C0001</t>
  </si>
  <si>
    <t>Shreya Kulkarni</t>
  </si>
  <si>
    <t>Female</t>
  </si>
  <si>
    <t>India</t>
  </si>
  <si>
    <t>Kolkata</t>
  </si>
  <si>
    <t>Domestic</t>
  </si>
  <si>
    <t>Leisure</t>
  </si>
  <si>
    <t>None</t>
  </si>
  <si>
    <t>Organic Search</t>
  </si>
  <si>
    <t>Yes</t>
  </si>
  <si>
    <t>C0002</t>
  </si>
  <si>
    <t>Rahul Iyer</t>
  </si>
  <si>
    <t>Male</t>
  </si>
  <si>
    <t>Hyderabad</t>
  </si>
  <si>
    <t>Travel Partner</t>
  </si>
  <si>
    <t>C0003</t>
  </si>
  <si>
    <t>Rohan Bose</t>
  </si>
  <si>
    <t>Ahmedabad</t>
  </si>
  <si>
    <t>Social Media</t>
  </si>
  <si>
    <t>C0004</t>
  </si>
  <si>
    <t>Rajesh Nair</t>
  </si>
  <si>
    <t>Chennai</t>
  </si>
  <si>
    <t>C0005</t>
  </si>
  <si>
    <t>Couple</t>
  </si>
  <si>
    <t>No</t>
  </si>
  <si>
    <t>C0006</t>
  </si>
  <si>
    <t>Vivaan Rao</t>
  </si>
  <si>
    <t>C0007</t>
  </si>
  <si>
    <t>Aarav Singh</t>
  </si>
  <si>
    <t>Bhopal</t>
  </si>
  <si>
    <t>Family</t>
  </si>
  <si>
    <t>C0008</t>
  </si>
  <si>
    <t>Deepak Khan</t>
  </si>
  <si>
    <t>Email Campaign</t>
  </si>
  <si>
    <t>C0009</t>
  </si>
  <si>
    <t>Nisha Chopra</t>
  </si>
  <si>
    <t>C0010</t>
  </si>
  <si>
    <t>Manish Sharma</t>
  </si>
  <si>
    <t>C0011</t>
  </si>
  <si>
    <t>Hugo Clarke</t>
  </si>
  <si>
    <t>UAE</t>
  </si>
  <si>
    <t>Dubai</t>
  </si>
  <si>
    <t>International</t>
  </si>
  <si>
    <t>Gold</t>
  </si>
  <si>
    <t>C0012</t>
  </si>
  <si>
    <t>Meera Tiwari</t>
  </si>
  <si>
    <t>Surat</t>
  </si>
  <si>
    <t>C0013</t>
  </si>
  <si>
    <t>Anjali Khan</t>
  </si>
  <si>
    <t>C0014</t>
  </si>
  <si>
    <t>Vikram Iyer</t>
  </si>
  <si>
    <t>Group</t>
  </si>
  <si>
    <t>Silver</t>
  </si>
  <si>
    <t>C0015</t>
  </si>
  <si>
    <t>Meera Agarwal</t>
  </si>
  <si>
    <t>Chandigarh</t>
  </si>
  <si>
    <t>C0016</t>
  </si>
  <si>
    <t>Nikhil Verma</t>
  </si>
  <si>
    <t>C0017</t>
  </si>
  <si>
    <t>Priya Shah</t>
  </si>
  <si>
    <t>C0018</t>
  </si>
  <si>
    <t>Emma Moreau</t>
  </si>
  <si>
    <t>Germany</t>
  </si>
  <si>
    <t>Berlin</t>
  </si>
  <si>
    <t>C0019</t>
  </si>
  <si>
    <t>Karan Singh</t>
  </si>
  <si>
    <t>Corporate Tie-up</t>
  </si>
  <si>
    <t>C0020</t>
  </si>
  <si>
    <t>Amelia Tan</t>
  </si>
  <si>
    <t>United Kingdom</t>
  </si>
  <si>
    <t>London</t>
  </si>
  <si>
    <t>C0021</t>
  </si>
  <si>
    <t>Amit Pillai</t>
  </si>
  <si>
    <t>Platinum</t>
  </si>
  <si>
    <t>C0022</t>
  </si>
  <si>
    <t>Kavya Singh</t>
  </si>
  <si>
    <t>C0023</t>
  </si>
  <si>
    <t>Riya Pillai</t>
  </si>
  <si>
    <t>Pune</t>
  </si>
  <si>
    <t>C0024</t>
  </si>
  <si>
    <t>Nikhil Sinha</t>
  </si>
  <si>
    <t>Lucknow</t>
  </si>
  <si>
    <t>Referral</t>
  </si>
  <si>
    <t>C0025</t>
  </si>
  <si>
    <t>Riya Banerjee</t>
  </si>
  <si>
    <t>C0026</t>
  </si>
  <si>
    <t>Sanjay Chopra</t>
  </si>
  <si>
    <t>C0027</t>
  </si>
  <si>
    <t>Hugo Walker</t>
  </si>
  <si>
    <t>C0028</t>
  </si>
  <si>
    <t>Hugo Hall</t>
  </si>
  <si>
    <t>United States</t>
  </si>
  <si>
    <t>New York</t>
  </si>
  <si>
    <t>C0029</t>
  </si>
  <si>
    <t>Aditya Agarwal</t>
  </si>
  <si>
    <t>C0030</t>
  </si>
  <si>
    <t>Sanjay Gupta</t>
  </si>
  <si>
    <t>C0031</t>
  </si>
  <si>
    <t>Swati Nair</t>
  </si>
  <si>
    <t>C0032</t>
  </si>
  <si>
    <t>Karan Das</t>
  </si>
  <si>
    <t>C0033</t>
  </si>
  <si>
    <t>Vikram Menon</t>
  </si>
  <si>
    <t>C0034</t>
  </si>
  <si>
    <t>Riya Jain</t>
  </si>
  <si>
    <t>C0035</t>
  </si>
  <si>
    <t>Aditi Chatterjee</t>
  </si>
  <si>
    <t>C0036</t>
  </si>
  <si>
    <t>Lucas Taylor</t>
  </si>
  <si>
    <t>C0037</t>
  </si>
  <si>
    <t>Lucas Clarke</t>
  </si>
  <si>
    <t>C0038</t>
  </si>
  <si>
    <t>Ethan Schmidt</t>
  </si>
  <si>
    <t>France</t>
  </si>
  <si>
    <t>Paris</t>
  </si>
  <si>
    <t>C0039</t>
  </si>
  <si>
    <t>Priya Mehta</t>
  </si>
  <si>
    <t>C0040</t>
  </si>
  <si>
    <t>Sneha Bose</t>
  </si>
  <si>
    <t>C0041</t>
  </si>
  <si>
    <t>Aarav Kapoor</t>
  </si>
  <si>
    <t>C0042</t>
  </si>
  <si>
    <t>Sanjay Reddy</t>
  </si>
  <si>
    <t>C0043</t>
  </si>
  <si>
    <t>Olivia Smith</t>
  </si>
  <si>
    <t>Singapore</t>
  </si>
  <si>
    <t>C0044</t>
  </si>
  <si>
    <t>Swati Banerjee</t>
  </si>
  <si>
    <t>C0045</t>
  </si>
  <si>
    <t>Vivaan Jain</t>
  </si>
  <si>
    <t>C0046</t>
  </si>
  <si>
    <t>Lena Wilson</t>
  </si>
  <si>
    <t>C0047</t>
  </si>
  <si>
    <t>Siddharth Desai</t>
  </si>
  <si>
    <t>C0048</t>
  </si>
  <si>
    <t>Rahul Chatterjee</t>
  </si>
  <si>
    <t>C0049</t>
  </si>
  <si>
    <t>Arjun Malhotra</t>
  </si>
  <si>
    <t>C0050</t>
  </si>
  <si>
    <t>Deepak Menon</t>
  </si>
  <si>
    <t>C0051</t>
  </si>
  <si>
    <t>Charlotte Muller</t>
  </si>
  <si>
    <t>C0052</t>
  </si>
  <si>
    <t>James Muller</t>
  </si>
  <si>
    <t>C0053</t>
  </si>
  <si>
    <t>Aditi Bose</t>
  </si>
  <si>
    <t>Indore</t>
  </si>
  <si>
    <t>C0054</t>
  </si>
  <si>
    <t>Lucas Muller</t>
  </si>
  <si>
    <t>C0055</t>
  </si>
  <si>
    <t>Nisha Verma</t>
  </si>
  <si>
    <t>C0056</t>
  </si>
  <si>
    <t>Noah Ng</t>
  </si>
  <si>
    <t>C0057</t>
  </si>
  <si>
    <t>Isha Tiwari</t>
  </si>
  <si>
    <t>C0058</t>
  </si>
  <si>
    <t>Aarav Chatterjee</t>
  </si>
  <si>
    <t>C0059</t>
  </si>
  <si>
    <t>Manish Kapoor</t>
  </si>
  <si>
    <t>C0060</t>
  </si>
  <si>
    <t>Aditya Saxena</t>
  </si>
  <si>
    <t>C0061</t>
  </si>
  <si>
    <t>Sneha Shah</t>
  </si>
  <si>
    <t>C0062</t>
  </si>
  <si>
    <t>Isha Agarwal</t>
  </si>
  <si>
    <t>C0063</t>
  </si>
  <si>
    <t>Arjun Desai</t>
  </si>
  <si>
    <t>C0064</t>
  </si>
  <si>
    <t>Charlotte Wright</t>
  </si>
  <si>
    <t>C0065</t>
  </si>
  <si>
    <t>Arjun Menon</t>
  </si>
  <si>
    <t>C0066</t>
  </si>
  <si>
    <t>Ethan Lim</t>
  </si>
  <si>
    <t>Australia</t>
  </si>
  <si>
    <t>Sydney</t>
  </si>
  <si>
    <t>C0067</t>
  </si>
  <si>
    <t>Ananya Patel</t>
  </si>
  <si>
    <t>C0068</t>
  </si>
  <si>
    <t>Swati Pillai</t>
  </si>
  <si>
    <t>C0069</t>
  </si>
  <si>
    <t>Sanjay Verma</t>
  </si>
  <si>
    <t>C0070</t>
  </si>
  <si>
    <t>Deepak Sharma</t>
  </si>
  <si>
    <t>C0071</t>
  </si>
  <si>
    <t>Hannah Lim</t>
  </si>
  <si>
    <t>C0072</t>
  </si>
  <si>
    <t>Zoe Walker</t>
  </si>
  <si>
    <t>C0073</t>
  </si>
  <si>
    <t>Jack Clarke</t>
  </si>
  <si>
    <t>C0074</t>
  </si>
  <si>
    <t>Manish Banerjee</t>
  </si>
  <si>
    <t>C0075</t>
  </si>
  <si>
    <t>Rohan Iyer</t>
  </si>
  <si>
    <t>C0076</t>
  </si>
  <si>
    <t>Charlotte Hall</t>
  </si>
  <si>
    <t>C0077</t>
  </si>
  <si>
    <t>Daniel Evans</t>
  </si>
  <si>
    <t>C0078</t>
  </si>
  <si>
    <t>C0079</t>
  </si>
  <si>
    <t>Pooja Menon</t>
  </si>
  <si>
    <t>C0080</t>
  </si>
  <si>
    <t>Rajesh Das</t>
  </si>
  <si>
    <t>C0081</t>
  </si>
  <si>
    <t>Priya Tiwari</t>
  </si>
  <si>
    <t>C0082</t>
  </si>
  <si>
    <t>Aditya Joshi</t>
  </si>
  <si>
    <t>C0083</t>
  </si>
  <si>
    <t>Sneha Menon</t>
  </si>
  <si>
    <t>C0084</t>
  </si>
  <si>
    <t>Isha Saxena</t>
  </si>
  <si>
    <t>C0085</t>
  </si>
  <si>
    <t>Riya Joshi</t>
  </si>
  <si>
    <t>C0086</t>
  </si>
  <si>
    <t>Rahul Gupta</t>
  </si>
  <si>
    <t>C0087</t>
  </si>
  <si>
    <t>Amelia Fischer</t>
  </si>
  <si>
    <t>C0088</t>
  </si>
  <si>
    <t>Divya Singh</t>
  </si>
  <si>
    <t>C0089</t>
  </si>
  <si>
    <t>Swati Rao</t>
  </si>
  <si>
    <t>C0090</t>
  </si>
  <si>
    <t>Anjali Banerjee</t>
  </si>
  <si>
    <t>Other</t>
  </si>
  <si>
    <t>C0091</t>
  </si>
  <si>
    <t>Manish Nair</t>
  </si>
  <si>
    <t>C0092</t>
  </si>
  <si>
    <t>Sophia Lim</t>
  </si>
  <si>
    <t>C0093</t>
  </si>
  <si>
    <t>Shreya Banerjee</t>
  </si>
  <si>
    <t>C0094</t>
  </si>
  <si>
    <t>Vivaan Agarwal</t>
  </si>
  <si>
    <t>C0095</t>
  </si>
  <si>
    <t>Arjun Das</t>
  </si>
  <si>
    <t>C0096</t>
  </si>
  <si>
    <t>Rajesh Chatterjee</t>
  </si>
  <si>
    <t>C0097</t>
  </si>
  <si>
    <t>Kavya Kapoor</t>
  </si>
  <si>
    <t>C0098</t>
  </si>
  <si>
    <t>Isha Bhatia</t>
  </si>
  <si>
    <t>C0099</t>
  </si>
  <si>
    <t>Olivia Ng</t>
  </si>
  <si>
    <t>C0100</t>
  </si>
  <si>
    <t>Nisha Khan</t>
  </si>
  <si>
    <t>C0101</t>
  </si>
  <si>
    <t>Divya Nair</t>
  </si>
  <si>
    <t>C0102</t>
  </si>
  <si>
    <t>Divya Shah</t>
  </si>
  <si>
    <t>C0103</t>
  </si>
  <si>
    <t>Amit Mehta</t>
  </si>
  <si>
    <t>C0104</t>
  </si>
  <si>
    <t>Anjali Joshi</t>
  </si>
  <si>
    <t>C0105</t>
  </si>
  <si>
    <t>Nikhil Kapoor</t>
  </si>
  <si>
    <t>C0106</t>
  </si>
  <si>
    <t>Rohan Gupta</t>
  </si>
  <si>
    <t>C0107</t>
  </si>
  <si>
    <t>Liam Schmidt</t>
  </si>
  <si>
    <t>C0108</t>
  </si>
  <si>
    <t>Deepak Kapoor</t>
  </si>
  <si>
    <t>C0109</t>
  </si>
  <si>
    <t>Deepak Verma</t>
  </si>
  <si>
    <t>C0110</t>
  </si>
  <si>
    <t>Deepak Chopra</t>
  </si>
  <si>
    <t>C0111</t>
  </si>
  <si>
    <t>Aarav Kulkarni</t>
  </si>
  <si>
    <t>C0112</t>
  </si>
  <si>
    <t>Priya Sharma</t>
  </si>
  <si>
    <t>C0113</t>
  </si>
  <si>
    <t>Divya Chopra</t>
  </si>
  <si>
    <t>C0114</t>
  </si>
  <si>
    <t>Chloe Dubois</t>
  </si>
  <si>
    <t>C0115</t>
  </si>
  <si>
    <t>C0116</t>
  </si>
  <si>
    <t>Riya Chatterjee</t>
  </si>
  <si>
    <t>C0117</t>
  </si>
  <si>
    <t>Hugo Wilson</t>
  </si>
  <si>
    <t>C0118</t>
  </si>
  <si>
    <t>Aarav Sinha</t>
  </si>
  <si>
    <t>C0119</t>
  </si>
  <si>
    <t>Pooja Chatterjee</t>
  </si>
  <si>
    <t>C0120</t>
  </si>
  <si>
    <t>C0121</t>
  </si>
  <si>
    <t>Rajesh Reddy</t>
  </si>
  <si>
    <t>C0122</t>
  </si>
  <si>
    <t>C0123</t>
  </si>
  <si>
    <t>C0124</t>
  </si>
  <si>
    <t>Divya Jain</t>
  </si>
  <si>
    <t>C0125</t>
  </si>
  <si>
    <t>Isha Singh</t>
  </si>
  <si>
    <t>C0126</t>
  </si>
  <si>
    <t>Olivia Johnson</t>
  </si>
  <si>
    <t>C0127</t>
  </si>
  <si>
    <t>Sneha Singh</t>
  </si>
  <si>
    <t>C0128</t>
  </si>
  <si>
    <t>Aarav Nair</t>
  </si>
  <si>
    <t>C0129</t>
  </si>
  <si>
    <t>Zoe Wilson</t>
  </si>
  <si>
    <t>C0130</t>
  </si>
  <si>
    <t>Priya Chatterjee</t>
  </si>
  <si>
    <t>C0131</t>
  </si>
  <si>
    <t>Rahul Das</t>
  </si>
  <si>
    <t>C0132</t>
  </si>
  <si>
    <t>Sanjay Saxena</t>
  </si>
  <si>
    <t>C0133</t>
  </si>
  <si>
    <t>Zoe Hall</t>
  </si>
  <si>
    <t>C0134</t>
  </si>
  <si>
    <t>Mia Taylor</t>
  </si>
  <si>
    <t>C0135</t>
  </si>
  <si>
    <t>Aditi Joshi</t>
  </si>
  <si>
    <t>C0136</t>
  </si>
  <si>
    <t>Aditi Chopra</t>
  </si>
  <si>
    <t>C0137</t>
  </si>
  <si>
    <t>Rahul Singh</t>
  </si>
  <si>
    <t>C0138</t>
  </si>
  <si>
    <t>Isha Rao</t>
  </si>
  <si>
    <t>C0139</t>
  </si>
  <si>
    <t>Mia Hall</t>
  </si>
  <si>
    <t>C0140</t>
  </si>
  <si>
    <t>Pooja Tiwari</t>
  </si>
  <si>
    <t>C0141</t>
  </si>
  <si>
    <t>Neha Bose</t>
  </si>
  <si>
    <t>C0142</t>
  </si>
  <si>
    <t>Siddharth Singh</t>
  </si>
  <si>
    <t>C0143</t>
  </si>
  <si>
    <t>James Lim</t>
  </si>
  <si>
    <t>C0144</t>
  </si>
  <si>
    <t>Deepak Malhotra</t>
  </si>
  <si>
    <t>C0145</t>
  </si>
  <si>
    <t>C0146</t>
  </si>
  <si>
    <t>Ananya Rao</t>
  </si>
  <si>
    <t>C0147</t>
  </si>
  <si>
    <t>Shreya Sinha</t>
  </si>
  <si>
    <t>C0148</t>
  </si>
  <si>
    <t>Hugo Lim</t>
  </si>
  <si>
    <t>Canada</t>
  </si>
  <si>
    <t>Toronto</t>
  </si>
  <si>
    <t>C0149</t>
  </si>
  <si>
    <t>Nikhil Kulkarni</t>
  </si>
  <si>
    <t>C0150</t>
  </si>
  <si>
    <t>Lucas Ng</t>
  </si>
  <si>
    <t>C0151</t>
  </si>
  <si>
    <t>Rajesh Pillai</t>
  </si>
  <si>
    <t>C0152</t>
  </si>
  <si>
    <t>C0153</t>
  </si>
  <si>
    <t>Nisha Kapoor</t>
  </si>
  <si>
    <t>C0154</t>
  </si>
  <si>
    <t>Rahul Malhotra</t>
  </si>
  <si>
    <t>C0155</t>
  </si>
  <si>
    <t>Sanjay Desai</t>
  </si>
  <si>
    <t>C0156</t>
  </si>
  <si>
    <t>Swati Mehta</t>
  </si>
  <si>
    <t>C0157</t>
  </si>
  <si>
    <t>Ananya Iyer</t>
  </si>
  <si>
    <t>C0158</t>
  </si>
  <si>
    <t>Meera Bose</t>
  </si>
  <si>
    <t>C0159</t>
  </si>
  <si>
    <t>C0160</t>
  </si>
  <si>
    <t>Priya Rao</t>
  </si>
  <si>
    <t>C0161</t>
  </si>
  <si>
    <t>Shreya Sharma</t>
  </si>
  <si>
    <t>C0162</t>
  </si>
  <si>
    <t>Amit Chopra</t>
  </si>
  <si>
    <t>C0163</t>
  </si>
  <si>
    <t>Max Hughes</t>
  </si>
  <si>
    <t>C0164</t>
  </si>
  <si>
    <t>Ananya Malhotra</t>
  </si>
  <si>
    <t>C0165</t>
  </si>
  <si>
    <t>C0166</t>
  </si>
  <si>
    <t>Siddharth Banerjee</t>
  </si>
  <si>
    <t>C0167</t>
  </si>
  <si>
    <t>Vikram Mehta</t>
  </si>
  <si>
    <t>C0168</t>
  </si>
  <si>
    <t>Meera Iyer</t>
  </si>
  <si>
    <t>C0169</t>
  </si>
  <si>
    <t>C0170</t>
  </si>
  <si>
    <t>Rahul Bhatia</t>
  </si>
  <si>
    <t>C0171</t>
  </si>
  <si>
    <t>Meera Pillai</t>
  </si>
  <si>
    <t>C0172</t>
  </si>
  <si>
    <t>Vikram Patel</t>
  </si>
  <si>
    <t>C0173</t>
  </si>
  <si>
    <t>Amit Malhotra</t>
  </si>
  <si>
    <t>C0174</t>
  </si>
  <si>
    <t>Aarav Banerjee</t>
  </si>
  <si>
    <t>C0175</t>
  </si>
  <si>
    <t>C0176</t>
  </si>
  <si>
    <t>Vikram Banerjee</t>
  </si>
  <si>
    <t>C0177</t>
  </si>
  <si>
    <t>Nisha Saxena</t>
  </si>
  <si>
    <t>C0178</t>
  </si>
  <si>
    <t>Nisha Sharma</t>
  </si>
  <si>
    <t>C0179</t>
  </si>
  <si>
    <t>Priya Khan</t>
  </si>
  <si>
    <t>C0180</t>
  </si>
  <si>
    <t>Karan Verma</t>
  </si>
  <si>
    <t>C0181</t>
  </si>
  <si>
    <t>Priya Patel</t>
  </si>
  <si>
    <t>C0182</t>
  </si>
  <si>
    <t>Priya Singh</t>
  </si>
  <si>
    <t>C0183</t>
  </si>
  <si>
    <t>Riya Verma</t>
  </si>
  <si>
    <t>C0184</t>
  </si>
  <si>
    <t>Shreya Pillai</t>
  </si>
  <si>
    <t>C0185</t>
  </si>
  <si>
    <t>Amit Patel</t>
  </si>
  <si>
    <t>C0186</t>
  </si>
  <si>
    <t>C0187</t>
  </si>
  <si>
    <t>Kavya Nair</t>
  </si>
  <si>
    <t>C0188</t>
  </si>
  <si>
    <t>Rajesh Sinha</t>
  </si>
  <si>
    <t>C0189</t>
  </si>
  <si>
    <t>Nisha Pillai</t>
  </si>
  <si>
    <t>C0190</t>
  </si>
  <si>
    <t>C0191</t>
  </si>
  <si>
    <t>Meera Patel</t>
  </si>
  <si>
    <t>C0192</t>
  </si>
  <si>
    <t>Lucas Brown</t>
  </si>
  <si>
    <t>C0193</t>
  </si>
  <si>
    <t>Karan Agarwal</t>
  </si>
  <si>
    <t>C0194</t>
  </si>
  <si>
    <t>Aarav Bose</t>
  </si>
  <si>
    <t>C0195</t>
  </si>
  <si>
    <t>Kavya Khan</t>
  </si>
  <si>
    <t>C0196</t>
  </si>
  <si>
    <t>Amit Joshi</t>
  </si>
  <si>
    <t>C0197</t>
  </si>
  <si>
    <t>C0198</t>
  </si>
  <si>
    <t>Amelia Martin</t>
  </si>
  <si>
    <t>C0199</t>
  </si>
  <si>
    <t>Shreya Rao</t>
  </si>
  <si>
    <t>C0200</t>
  </si>
  <si>
    <t>Lena Taylor</t>
  </si>
  <si>
    <t>C0201</t>
  </si>
  <si>
    <t>Liam Martin</t>
  </si>
  <si>
    <t>C0202</t>
  </si>
  <si>
    <t>Vivaan Reddy</t>
  </si>
  <si>
    <t>C0203</t>
  </si>
  <si>
    <t>Meera Jain</t>
  </si>
  <si>
    <t>C0204</t>
  </si>
  <si>
    <t>Rajesh Patel</t>
  </si>
  <si>
    <t>C0205</t>
  </si>
  <si>
    <t>C0206</t>
  </si>
  <si>
    <t>Ananya Agarwal</t>
  </si>
  <si>
    <t>C0207</t>
  </si>
  <si>
    <t>Aditya Menon</t>
  </si>
  <si>
    <t>C0208</t>
  </si>
  <si>
    <t>Meera Kapoor</t>
  </si>
  <si>
    <t>C0209</t>
  </si>
  <si>
    <t>James Brown</t>
  </si>
  <si>
    <t>C0210</t>
  </si>
  <si>
    <t>Isha Kulkarni</t>
  </si>
  <si>
    <t>C0211</t>
  </si>
  <si>
    <t>Aarav Saxena</t>
  </si>
  <si>
    <t>C0212</t>
  </si>
  <si>
    <t>Vivaan Saxena</t>
  </si>
  <si>
    <t>C0213</t>
  </si>
  <si>
    <t>C0214</t>
  </si>
  <si>
    <t>C0215</t>
  </si>
  <si>
    <t>Isha Khan</t>
  </si>
  <si>
    <t>C0216</t>
  </si>
  <si>
    <t>Siddharth Bose</t>
  </si>
  <si>
    <t>C0217</t>
  </si>
  <si>
    <t>Riya Patel</t>
  </si>
  <si>
    <t>C0218</t>
  </si>
  <si>
    <t>Deepak Banerjee</t>
  </si>
  <si>
    <t>C0219</t>
  </si>
  <si>
    <t>Riya Chopra</t>
  </si>
  <si>
    <t>C0220</t>
  </si>
  <si>
    <t>Rajesh Singh</t>
  </si>
  <si>
    <t>C0221</t>
  </si>
  <si>
    <t>Sanjay Kapoor</t>
  </si>
  <si>
    <t>C0222</t>
  </si>
  <si>
    <t>Manish Kulkarni</t>
  </si>
  <si>
    <t>C0223</t>
  </si>
  <si>
    <t>C0224</t>
  </si>
  <si>
    <t>Rahul Shah</t>
  </si>
  <si>
    <t>C0225</t>
  </si>
  <si>
    <t>Hugo Johnson</t>
  </si>
  <si>
    <t>C0226</t>
  </si>
  <si>
    <t>Neha Gupta</t>
  </si>
  <si>
    <t>C0227</t>
  </si>
  <si>
    <t>C0228</t>
  </si>
  <si>
    <t>Arjun Sharma</t>
  </si>
  <si>
    <t>C0229</t>
  </si>
  <si>
    <t>Charlotte Clarke</t>
  </si>
  <si>
    <t>C0230</t>
  </si>
  <si>
    <t>C0231</t>
  </si>
  <si>
    <t>Isha Sinha</t>
  </si>
  <si>
    <t>C0232</t>
  </si>
  <si>
    <t>Arjun Rao</t>
  </si>
  <si>
    <t>C0233</t>
  </si>
  <si>
    <t>Aditi Banerjee</t>
  </si>
  <si>
    <t>C0234</t>
  </si>
  <si>
    <t>Anjali Mehta</t>
  </si>
  <si>
    <t>C0235</t>
  </si>
  <si>
    <t>C0236</t>
  </si>
  <si>
    <t>C0237</t>
  </si>
  <si>
    <t>Aditi Menon</t>
  </si>
  <si>
    <t>C0238</t>
  </si>
  <si>
    <t>Swati Gupta</t>
  </si>
  <si>
    <t>C0239</t>
  </si>
  <si>
    <t>Divya Tiwari</t>
  </si>
  <si>
    <t>C0240</t>
  </si>
  <si>
    <t>Aditi Tiwari</t>
  </si>
  <si>
    <t>C0241</t>
  </si>
  <si>
    <t>Isha Sharma</t>
  </si>
  <si>
    <t>C0242</t>
  </si>
  <si>
    <t>Vikram Jain</t>
  </si>
  <si>
    <t>C0243</t>
  </si>
  <si>
    <t>C0244</t>
  </si>
  <si>
    <t>Rohan Das</t>
  </si>
  <si>
    <t>C0245</t>
  </si>
  <si>
    <t>Siddharth Kapoor</t>
  </si>
  <si>
    <t>C0246</t>
  </si>
  <si>
    <t>Neha Chopra</t>
  </si>
  <si>
    <t>C0247</t>
  </si>
  <si>
    <t>Nisha Iyer</t>
  </si>
  <si>
    <t>C0248</t>
  </si>
  <si>
    <t>C0249</t>
  </si>
  <si>
    <t>Ethan Fischer</t>
  </si>
  <si>
    <t>C0250</t>
  </si>
  <si>
    <t>Liam Fischer</t>
  </si>
  <si>
    <t>C0251</t>
  </si>
  <si>
    <t>Ananya Pillai</t>
  </si>
  <si>
    <t>C0252</t>
  </si>
  <si>
    <t>Arjun Kulkarni</t>
  </si>
  <si>
    <t>C0253</t>
  </si>
  <si>
    <t>C0254</t>
  </si>
  <si>
    <t>James Wilson</t>
  </si>
  <si>
    <t>C0255</t>
  </si>
  <si>
    <t>Oliver Fischer</t>
  </si>
  <si>
    <t>C0256</t>
  </si>
  <si>
    <t>Zoe Tan</t>
  </si>
  <si>
    <t>C0257</t>
  </si>
  <si>
    <t>C0258</t>
  </si>
  <si>
    <t>Nikhil Rao</t>
  </si>
  <si>
    <t>C0259</t>
  </si>
  <si>
    <t>Neha Verma</t>
  </si>
  <si>
    <t>C0260</t>
  </si>
  <si>
    <t>Amit Rao</t>
  </si>
  <si>
    <t>C0261</t>
  </si>
  <si>
    <t>Oliver Lim</t>
  </si>
  <si>
    <t>C0262</t>
  </si>
  <si>
    <t>Hugo Muller</t>
  </si>
  <si>
    <t>C0263</t>
  </si>
  <si>
    <t>Vivaan Kapoor</t>
  </si>
  <si>
    <t>C0264</t>
  </si>
  <si>
    <t>Hannah Hughes</t>
  </si>
  <si>
    <t>C0265</t>
  </si>
  <si>
    <t>Amit Shah</t>
  </si>
  <si>
    <t>C0266</t>
  </si>
  <si>
    <t>C0267</t>
  </si>
  <si>
    <t>Karan Reddy</t>
  </si>
  <si>
    <t>C0268</t>
  </si>
  <si>
    <t>Kavya Kulkarni</t>
  </si>
  <si>
    <t>C0269</t>
  </si>
  <si>
    <t>Chloe Wright</t>
  </si>
  <si>
    <t>C0270</t>
  </si>
  <si>
    <t>Rajesh Rao</t>
  </si>
  <si>
    <t>C0271</t>
  </si>
  <si>
    <t>Sanjay Chatterjee</t>
  </si>
  <si>
    <t>C0272</t>
  </si>
  <si>
    <t>Rajesh Desai</t>
  </si>
  <si>
    <t>C0273</t>
  </si>
  <si>
    <t>Neha Reddy</t>
  </si>
  <si>
    <t>C0274</t>
  </si>
  <si>
    <t>Siddharth Pillai</t>
  </si>
  <si>
    <t>C0275</t>
  </si>
  <si>
    <t>C0276</t>
  </si>
  <si>
    <t>Nisha Joshi</t>
  </si>
  <si>
    <t>C0277</t>
  </si>
  <si>
    <t>Daniel Fischer</t>
  </si>
  <si>
    <t>C0278</t>
  </si>
  <si>
    <t>Daniel Wright</t>
  </si>
  <si>
    <t>C0279</t>
  </si>
  <si>
    <t>C0280</t>
  </si>
  <si>
    <t>Isha Chatterjee</t>
  </si>
  <si>
    <t>C0281</t>
  </si>
  <si>
    <t>James Wright</t>
  </si>
  <si>
    <t>C0282</t>
  </si>
  <si>
    <t>Meera Khan</t>
  </si>
  <si>
    <t>C0283</t>
  </si>
  <si>
    <t>Shreya Nair</t>
  </si>
  <si>
    <t>C0284</t>
  </si>
  <si>
    <t>Shreya Malhotra</t>
  </si>
  <si>
    <t>C0285</t>
  </si>
  <si>
    <t>Rahul Menon</t>
  </si>
  <si>
    <t>C0286</t>
  </si>
  <si>
    <t>Divya Bhatia</t>
  </si>
  <si>
    <t>C0287</t>
  </si>
  <si>
    <t>C0288</t>
  </si>
  <si>
    <t>C0289</t>
  </si>
  <si>
    <t>Meera Gupta</t>
  </si>
  <si>
    <t>C0290</t>
  </si>
  <si>
    <t>Nikhil Bhatia</t>
  </si>
  <si>
    <t>C0291</t>
  </si>
  <si>
    <t>C0292</t>
  </si>
  <si>
    <t>Ananya Shah</t>
  </si>
  <si>
    <t>C0293</t>
  </si>
  <si>
    <t>Karan Mehta</t>
  </si>
  <si>
    <t>C0294</t>
  </si>
  <si>
    <t>Vikram Bhatia</t>
  </si>
  <si>
    <t>C0295</t>
  </si>
  <si>
    <t>C0296</t>
  </si>
  <si>
    <t>C0297</t>
  </si>
  <si>
    <t>Shreya Agarwal</t>
  </si>
  <si>
    <t>C0298</t>
  </si>
  <si>
    <t>Oliver Tan</t>
  </si>
  <si>
    <t>C0299</t>
  </si>
  <si>
    <t>Neha Patel</t>
  </si>
  <si>
    <t>C0300</t>
  </si>
  <si>
    <t>Riya Bhatia</t>
  </si>
  <si>
    <t>C0301</t>
  </si>
  <si>
    <t>Manish Jain</t>
  </si>
  <si>
    <t>C0302</t>
  </si>
  <si>
    <t>Riya Nair</t>
  </si>
  <si>
    <t>C0303</t>
  </si>
  <si>
    <t>Zoe Evans</t>
  </si>
  <si>
    <t>C0304</t>
  </si>
  <si>
    <t>C0305</t>
  </si>
  <si>
    <t>Sneha Jain</t>
  </si>
  <si>
    <t>C0306</t>
  </si>
  <si>
    <t>C0307</t>
  </si>
  <si>
    <t>Vivaan Joshi</t>
  </si>
  <si>
    <t>C0308</t>
  </si>
  <si>
    <t>Arjun Patel</t>
  </si>
  <si>
    <t>C0309</t>
  </si>
  <si>
    <t>Rohan Chopra</t>
  </si>
  <si>
    <t>C0310</t>
  </si>
  <si>
    <t>C0311</t>
  </si>
  <si>
    <t>Pooja Bhatia</t>
  </si>
  <si>
    <t>C0312</t>
  </si>
  <si>
    <t>Sneha Patel</t>
  </si>
  <si>
    <t>C0313</t>
  </si>
  <si>
    <t>Deepak Mehta</t>
  </si>
  <si>
    <t>C0314</t>
  </si>
  <si>
    <t>Siddharth Iyer</t>
  </si>
  <si>
    <t>C0315</t>
  </si>
  <si>
    <t>Amit Kulkarni</t>
  </si>
  <si>
    <t>C0316</t>
  </si>
  <si>
    <t>Arjun Chatterjee</t>
  </si>
  <si>
    <t>C0317</t>
  </si>
  <si>
    <t>Emma Tan</t>
  </si>
  <si>
    <t>C0318</t>
  </si>
  <si>
    <t>C0319</t>
  </si>
  <si>
    <t>Noah Hall</t>
  </si>
  <si>
    <t>C0320</t>
  </si>
  <si>
    <t>Shreya Kapoor</t>
  </si>
  <si>
    <t>C0321</t>
  </si>
  <si>
    <t>C0322</t>
  </si>
  <si>
    <t>C0323</t>
  </si>
  <si>
    <t>Pooja Iyer</t>
  </si>
  <si>
    <t>C0324</t>
  </si>
  <si>
    <t>Divya Gupta</t>
  </si>
  <si>
    <t>C0325</t>
  </si>
  <si>
    <t>Lucas Wilson</t>
  </si>
  <si>
    <t>C0326</t>
  </si>
  <si>
    <t>Sanjay Tiwari</t>
  </si>
  <si>
    <t>C0327</t>
  </si>
  <si>
    <t>Riya Kulkarni</t>
  </si>
  <si>
    <t>C0328</t>
  </si>
  <si>
    <t>Aarav Malhotra</t>
  </si>
  <si>
    <t>C0329</t>
  </si>
  <si>
    <t>Nikhil Sharma</t>
  </si>
  <si>
    <t>C0330</t>
  </si>
  <si>
    <t>Vivaan Gupta</t>
  </si>
  <si>
    <t>C0331</t>
  </si>
  <si>
    <t>Arjun Bhatia</t>
  </si>
  <si>
    <t>C0332</t>
  </si>
  <si>
    <t>Hugo Hughes</t>
  </si>
  <si>
    <t>C0333</t>
  </si>
  <si>
    <t>C0334</t>
  </si>
  <si>
    <t>Kavya Verma</t>
  </si>
  <si>
    <t>C0335</t>
  </si>
  <si>
    <t>C0336</t>
  </si>
  <si>
    <t>Priya Kulkarni</t>
  </si>
  <si>
    <t>C0337</t>
  </si>
  <si>
    <t>C0338</t>
  </si>
  <si>
    <t>Aditi Das</t>
  </si>
  <si>
    <t>C0339</t>
  </si>
  <si>
    <t>Nikhil Menon</t>
  </si>
  <si>
    <t>C0340</t>
  </si>
  <si>
    <t>Rohan Mehta</t>
  </si>
  <si>
    <t>C0341</t>
  </si>
  <si>
    <t>Pooja Agarwal</t>
  </si>
  <si>
    <t>C0342</t>
  </si>
  <si>
    <t>Kavya Shah</t>
  </si>
  <si>
    <t>C0343</t>
  </si>
  <si>
    <t>Ananya Menon</t>
  </si>
  <si>
    <t>C0344</t>
  </si>
  <si>
    <t>C0345</t>
  </si>
  <si>
    <t>Sneha Rao</t>
  </si>
  <si>
    <t>C0346</t>
  </si>
  <si>
    <t>C0347</t>
  </si>
  <si>
    <t>C0348</t>
  </si>
  <si>
    <t>Hugo Tan</t>
  </si>
  <si>
    <t>C0349</t>
  </si>
  <si>
    <t>Arjun Kapoor</t>
  </si>
  <si>
    <t>C0350</t>
  </si>
  <si>
    <t>Ethan Martin</t>
  </si>
  <si>
    <t>C0351</t>
  </si>
  <si>
    <t>Chloe Brown</t>
  </si>
  <si>
    <t>C0352</t>
  </si>
  <si>
    <t>C0353</t>
  </si>
  <si>
    <t>Deepak Patel</t>
  </si>
  <si>
    <t>C0354</t>
  </si>
  <si>
    <t>Rohan Agarwal</t>
  </si>
  <si>
    <t>C0355</t>
  </si>
  <si>
    <t>C0356</t>
  </si>
  <si>
    <t>Riya Saxena</t>
  </si>
  <si>
    <t>C0357</t>
  </si>
  <si>
    <t>C0358</t>
  </si>
  <si>
    <t>Arjun Pillai</t>
  </si>
  <si>
    <t>C0359</t>
  </si>
  <si>
    <t>Rohan Chatterjee</t>
  </si>
  <si>
    <t>C0360</t>
  </si>
  <si>
    <t>Sophia Hughes</t>
  </si>
  <si>
    <t>C0361</t>
  </si>
  <si>
    <t>Arjun Saxena</t>
  </si>
  <si>
    <t>C0362</t>
  </si>
  <si>
    <t>Amit Tiwari</t>
  </si>
  <si>
    <t>C0363</t>
  </si>
  <si>
    <t>Neha Saxena</t>
  </si>
  <si>
    <t>C0364</t>
  </si>
  <si>
    <t>Riya Rao</t>
  </si>
  <si>
    <t>C0365</t>
  </si>
  <si>
    <t>Kavya Sinha</t>
  </si>
  <si>
    <t>C0366</t>
  </si>
  <si>
    <t>C0367</t>
  </si>
  <si>
    <t>Divya Joshi</t>
  </si>
  <si>
    <t>C0368</t>
  </si>
  <si>
    <t>Aarav Reddy</t>
  </si>
  <si>
    <t>C0369</t>
  </si>
  <si>
    <t>C0370</t>
  </si>
  <si>
    <t>Meera Rao</t>
  </si>
  <si>
    <t>C0371</t>
  </si>
  <si>
    <t>Jack Schmidt</t>
  </si>
  <si>
    <t>C0372</t>
  </si>
  <si>
    <t>C0373</t>
  </si>
  <si>
    <t>Mia Walker</t>
  </si>
  <si>
    <t>C0374</t>
  </si>
  <si>
    <t>Emma Wilson</t>
  </si>
  <si>
    <t>C0375</t>
  </si>
  <si>
    <t>C0376</t>
  </si>
  <si>
    <t>C0377</t>
  </si>
  <si>
    <t>Kavya Das</t>
  </si>
  <si>
    <t>C0378</t>
  </si>
  <si>
    <t>Rahul Saxena</t>
  </si>
  <si>
    <t>C0379</t>
  </si>
  <si>
    <t>C0380</t>
  </si>
  <si>
    <t>C0381</t>
  </si>
  <si>
    <t>C0382</t>
  </si>
  <si>
    <t>Manish Menon</t>
  </si>
  <si>
    <t>C0383</t>
  </si>
  <si>
    <t>Rahul Joshi</t>
  </si>
  <si>
    <t>C0384</t>
  </si>
  <si>
    <t>Rohan Saxena</t>
  </si>
  <si>
    <t>C0385</t>
  </si>
  <si>
    <t>Nikhil Patel</t>
  </si>
  <si>
    <t>C0386</t>
  </si>
  <si>
    <t>C0387</t>
  </si>
  <si>
    <t>Manish Agarwal</t>
  </si>
  <si>
    <t>C0388</t>
  </si>
  <si>
    <t>Neha Jain</t>
  </si>
  <si>
    <t>C0389</t>
  </si>
  <si>
    <t>C0390</t>
  </si>
  <si>
    <t>Aarav Das</t>
  </si>
  <si>
    <t>C0391</t>
  </si>
  <si>
    <t>Nikhil Pillai</t>
  </si>
  <si>
    <t>C0392</t>
  </si>
  <si>
    <t>C0393</t>
  </si>
  <si>
    <t>Sophia Tan</t>
  </si>
  <si>
    <t>C0394</t>
  </si>
  <si>
    <t>Karan Tiwari</t>
  </si>
  <si>
    <t>C0395</t>
  </si>
  <si>
    <t>Isha Banerjee</t>
  </si>
  <si>
    <t>C0396</t>
  </si>
  <si>
    <t>Deepak Kulkarni</t>
  </si>
  <si>
    <t>C0397</t>
  </si>
  <si>
    <t>Deepak Pillai</t>
  </si>
  <si>
    <t>C0398</t>
  </si>
  <si>
    <t>Aditya Chopra</t>
  </si>
  <si>
    <t>C0399</t>
  </si>
  <si>
    <t>Nikhil Nair</t>
  </si>
  <si>
    <t>C0400</t>
  </si>
  <si>
    <t>C0401</t>
  </si>
  <si>
    <t>Arjun Shah</t>
  </si>
  <si>
    <t>C0402</t>
  </si>
  <si>
    <t>Swati Saxena</t>
  </si>
  <si>
    <t>C0403</t>
  </si>
  <si>
    <t>Liam Dubois</t>
  </si>
  <si>
    <t>C0404</t>
  </si>
  <si>
    <t>Sanjay Iyer</t>
  </si>
  <si>
    <t>C0405</t>
  </si>
  <si>
    <t>C0406</t>
  </si>
  <si>
    <t>Divya Rao</t>
  </si>
  <si>
    <t>C0407</t>
  </si>
  <si>
    <t>Divya Pillai</t>
  </si>
  <si>
    <t>C0408</t>
  </si>
  <si>
    <t>Riya Sinha</t>
  </si>
  <si>
    <t>C0409</t>
  </si>
  <si>
    <t>C0410</t>
  </si>
  <si>
    <t>Liam Ng</t>
  </si>
  <si>
    <t>C0411</t>
  </si>
  <si>
    <t>C0412</t>
  </si>
  <si>
    <t>Vivaan Malhotra</t>
  </si>
  <si>
    <t>C0413</t>
  </si>
  <si>
    <t>Vikram Das</t>
  </si>
  <si>
    <t>C0414</t>
  </si>
  <si>
    <t>C0415</t>
  </si>
  <si>
    <t>Oliver Hall</t>
  </si>
  <si>
    <t>C0416</t>
  </si>
  <si>
    <t>Ananya Chopra</t>
  </si>
  <si>
    <t>C0417</t>
  </si>
  <si>
    <t>Neha Tiwari</t>
  </si>
  <si>
    <t>C0418</t>
  </si>
  <si>
    <t>C0419</t>
  </si>
  <si>
    <t>Ethan Hall</t>
  </si>
  <si>
    <t>C0420</t>
  </si>
  <si>
    <t>Rohan Verma</t>
  </si>
  <si>
    <t>C0421</t>
  </si>
  <si>
    <t>Shreya Desai</t>
  </si>
  <si>
    <t>C0422</t>
  </si>
  <si>
    <t>Aditya Shah</t>
  </si>
  <si>
    <t>C0423</t>
  </si>
  <si>
    <t>Amit Banerjee</t>
  </si>
  <si>
    <t>C0424</t>
  </si>
  <si>
    <t>Jack Moreau</t>
  </si>
  <si>
    <t>C0425</t>
  </si>
  <si>
    <t>Siddharth Malhotra</t>
  </si>
  <si>
    <t>C0426</t>
  </si>
  <si>
    <t>Lena Walker</t>
  </si>
  <si>
    <t>C0427</t>
  </si>
  <si>
    <t>C0428</t>
  </si>
  <si>
    <t>C0429</t>
  </si>
  <si>
    <t>Manish Joshi</t>
  </si>
  <si>
    <t>C0430</t>
  </si>
  <si>
    <t>C0431</t>
  </si>
  <si>
    <t>Max Wilson</t>
  </si>
  <si>
    <t>C0432</t>
  </si>
  <si>
    <t>Sneha Banerjee</t>
  </si>
  <si>
    <t>C0433</t>
  </si>
  <si>
    <t>Kavya Banerjee</t>
  </si>
  <si>
    <t>C0434</t>
  </si>
  <si>
    <t>C0435</t>
  </si>
  <si>
    <t>Jack Brown</t>
  </si>
  <si>
    <t>C0436</t>
  </si>
  <si>
    <t>Siddharth Sharma</t>
  </si>
  <si>
    <t>C0437</t>
  </si>
  <si>
    <t>Karan Iyer</t>
  </si>
  <si>
    <t>C0438</t>
  </si>
  <si>
    <t>Priya Iyer</t>
  </si>
  <si>
    <t>C0439</t>
  </si>
  <si>
    <t>Rohan Singh</t>
  </si>
  <si>
    <t>C0440</t>
  </si>
  <si>
    <t>Shreya Patel</t>
  </si>
  <si>
    <t>C0441</t>
  </si>
  <si>
    <t>C0442</t>
  </si>
  <si>
    <t>Riya Kapoor</t>
  </si>
  <si>
    <t>C0443</t>
  </si>
  <si>
    <t>C0444</t>
  </si>
  <si>
    <t>Karan Jain</t>
  </si>
  <si>
    <t>C0445</t>
  </si>
  <si>
    <t>C0446</t>
  </si>
  <si>
    <t>Amelia Ng</t>
  </si>
  <si>
    <t>C0447</t>
  </si>
  <si>
    <t>C0448</t>
  </si>
  <si>
    <t>C0449</t>
  </si>
  <si>
    <t>Vikram Tiwari</t>
  </si>
  <si>
    <t>C0450</t>
  </si>
  <si>
    <t>C0451</t>
  </si>
  <si>
    <t>Rajesh Saxena</t>
  </si>
  <si>
    <t>C0452</t>
  </si>
  <si>
    <t>Manish Shah</t>
  </si>
  <si>
    <t>C0453</t>
  </si>
  <si>
    <t>C0454</t>
  </si>
  <si>
    <t>Kavya Gupta</t>
  </si>
  <si>
    <t>C0455</t>
  </si>
  <si>
    <t>Sneha Khan</t>
  </si>
  <si>
    <t>C0456</t>
  </si>
  <si>
    <t>Aditi Patel</t>
  </si>
  <si>
    <t>C0457</t>
  </si>
  <si>
    <t>Arjun Joshi</t>
  </si>
  <si>
    <t>C0458</t>
  </si>
  <si>
    <t>C0459</t>
  </si>
  <si>
    <t>Rohan Jain</t>
  </si>
  <si>
    <t>C0460</t>
  </si>
  <si>
    <t>Aditi Nair</t>
  </si>
  <si>
    <t>C0461</t>
  </si>
  <si>
    <t>C0462</t>
  </si>
  <si>
    <t>C0463</t>
  </si>
  <si>
    <t>Aditya Malhotra</t>
  </si>
  <si>
    <t>C0464</t>
  </si>
  <si>
    <t>C0465</t>
  </si>
  <si>
    <t>Anjali Rao</t>
  </si>
  <si>
    <t>C0466</t>
  </si>
  <si>
    <t>C0467</t>
  </si>
  <si>
    <t>Aditi Jain</t>
  </si>
  <si>
    <t>C0468</t>
  </si>
  <si>
    <t>Isha Gupta</t>
  </si>
  <si>
    <t>C0469</t>
  </si>
  <si>
    <t>Zoe Smith</t>
  </si>
  <si>
    <t>C0470</t>
  </si>
  <si>
    <t>C0471</t>
  </si>
  <si>
    <t>Meera Menon</t>
  </si>
  <si>
    <t>C0472</t>
  </si>
  <si>
    <t>Sophia Clarke</t>
  </si>
  <si>
    <t>C0473</t>
  </si>
  <si>
    <t>Sophia Johnson</t>
  </si>
  <si>
    <t>C0474</t>
  </si>
  <si>
    <t>Sneha Tiwari</t>
  </si>
  <si>
    <t>C0475</t>
  </si>
  <si>
    <t>Aditya Patel</t>
  </si>
  <si>
    <t>C0476</t>
  </si>
  <si>
    <t>Neha Sharma</t>
  </si>
  <si>
    <t>C0477</t>
  </si>
  <si>
    <t>C0478</t>
  </si>
  <si>
    <t>C0479</t>
  </si>
  <si>
    <t>C0480</t>
  </si>
  <si>
    <t>C0481</t>
  </si>
  <si>
    <t>C0482</t>
  </si>
  <si>
    <t>C0483</t>
  </si>
  <si>
    <t>Manish Malhotra</t>
  </si>
  <si>
    <t>C0484</t>
  </si>
  <si>
    <t>C0485</t>
  </si>
  <si>
    <t>Amit Bhatia</t>
  </si>
  <si>
    <t>C0486</t>
  </si>
  <si>
    <t>Liam Johnson</t>
  </si>
  <si>
    <t>C0487</t>
  </si>
  <si>
    <t>Nikhil Jain</t>
  </si>
  <si>
    <t>C0488</t>
  </si>
  <si>
    <t>Divya Chatterjee</t>
  </si>
  <si>
    <t>C0489</t>
  </si>
  <si>
    <t>C0490</t>
  </si>
  <si>
    <t>Shreya Gupta</t>
  </si>
  <si>
    <t>C0491</t>
  </si>
  <si>
    <t>Divya Das</t>
  </si>
  <si>
    <t>C0492</t>
  </si>
  <si>
    <t>Rahul Verma</t>
  </si>
  <si>
    <t>C0493</t>
  </si>
  <si>
    <t>C0494</t>
  </si>
  <si>
    <t>C0495</t>
  </si>
  <si>
    <t>C0496</t>
  </si>
  <si>
    <t>Siddharth Kulkarni</t>
  </si>
  <si>
    <t>C0497</t>
  </si>
  <si>
    <t>Sneha Kapoor</t>
  </si>
  <si>
    <t>C0498</t>
  </si>
  <si>
    <t>C0499</t>
  </si>
  <si>
    <t>Meera Das</t>
  </si>
  <si>
    <t>C0500</t>
  </si>
  <si>
    <t>Karan Khan</t>
  </si>
  <si>
    <t>C0501</t>
  </si>
  <si>
    <t>C0502</t>
  </si>
  <si>
    <t>Shreya Singh</t>
  </si>
  <si>
    <t>C0503</t>
  </si>
  <si>
    <t>C0504</t>
  </si>
  <si>
    <t>Vikram Kapoor</t>
  </si>
  <si>
    <t>C0505</t>
  </si>
  <si>
    <t>Nikhil Chatterjee</t>
  </si>
  <si>
    <t>C0506</t>
  </si>
  <si>
    <t>Rajesh Menon</t>
  </si>
  <si>
    <t>C0507</t>
  </si>
  <si>
    <t>Anjali Das</t>
  </si>
  <si>
    <t>C0508</t>
  </si>
  <si>
    <t>Vivaan Bhatia</t>
  </si>
  <si>
    <t>C0509</t>
  </si>
  <si>
    <t>C0510</t>
  </si>
  <si>
    <t>C0511</t>
  </si>
  <si>
    <t>Jack Muller</t>
  </si>
  <si>
    <t>C0512</t>
  </si>
  <si>
    <t>Nisha Menon</t>
  </si>
  <si>
    <t>C0513</t>
  </si>
  <si>
    <t>C0514</t>
  </si>
  <si>
    <t>C0515</t>
  </si>
  <si>
    <t>Manish Pillai</t>
  </si>
  <si>
    <t>C0516</t>
  </si>
  <si>
    <t>C0517</t>
  </si>
  <si>
    <t>Siddharth Das</t>
  </si>
  <si>
    <t>C0518</t>
  </si>
  <si>
    <t>Jack Hughes</t>
  </si>
  <si>
    <t>C0519</t>
  </si>
  <si>
    <t>C0520</t>
  </si>
  <si>
    <t>Aarav Bhatia</t>
  </si>
  <si>
    <t>C0521</t>
  </si>
  <si>
    <t>C0522</t>
  </si>
  <si>
    <t>C0523</t>
  </si>
  <si>
    <t>Rajesh Iyer</t>
  </si>
  <si>
    <t>C0524</t>
  </si>
  <si>
    <t>Chloe Schmidt</t>
  </si>
  <si>
    <t>C0525</t>
  </si>
  <si>
    <t>Oliver Ng</t>
  </si>
  <si>
    <t>C0526</t>
  </si>
  <si>
    <t>Oliver Walker</t>
  </si>
  <si>
    <t>C0527</t>
  </si>
  <si>
    <t>C0528</t>
  </si>
  <si>
    <t>Swati Joshi</t>
  </si>
  <si>
    <t>C0529</t>
  </si>
  <si>
    <t>Anjali Sinha</t>
  </si>
  <si>
    <t>C0530</t>
  </si>
  <si>
    <t>Sneha Reddy</t>
  </si>
  <si>
    <t>C0531</t>
  </si>
  <si>
    <t>C0532</t>
  </si>
  <si>
    <t>Rohan Nair</t>
  </si>
  <si>
    <t>C0533</t>
  </si>
  <si>
    <t>Siddharth Agarwal</t>
  </si>
  <si>
    <t>C0534</t>
  </si>
  <si>
    <t>Rajesh Tiwari</t>
  </si>
  <si>
    <t>C0535</t>
  </si>
  <si>
    <t>Rohan Menon</t>
  </si>
  <si>
    <t>C0536</t>
  </si>
  <si>
    <t>Vikram Chopra</t>
  </si>
  <si>
    <t>C0537</t>
  </si>
  <si>
    <t>Deepak Saxena</t>
  </si>
  <si>
    <t>C0538</t>
  </si>
  <si>
    <t>Pooja Singh</t>
  </si>
  <si>
    <t>C0539</t>
  </si>
  <si>
    <t>C0540</t>
  </si>
  <si>
    <t>Liam Evans</t>
  </si>
  <si>
    <t>C0541</t>
  </si>
  <si>
    <t>C0542</t>
  </si>
  <si>
    <t>Aditi Kulkarni</t>
  </si>
  <si>
    <t>C0543</t>
  </si>
  <si>
    <t>C0544</t>
  </si>
  <si>
    <t>C0545</t>
  </si>
  <si>
    <t>Hannah Moreau</t>
  </si>
  <si>
    <t>C0546</t>
  </si>
  <si>
    <t>Aditya Mehta</t>
  </si>
  <si>
    <t>C0547</t>
  </si>
  <si>
    <t>Liam Clarke</t>
  </si>
  <si>
    <t>C0548</t>
  </si>
  <si>
    <t>C0549</t>
  </si>
  <si>
    <t>Pooja Gupta</t>
  </si>
  <si>
    <t>C0550</t>
  </si>
  <si>
    <t>Kavya Bhatia</t>
  </si>
  <si>
    <t>C0551</t>
  </si>
  <si>
    <t>C0552</t>
  </si>
  <si>
    <t>C0553</t>
  </si>
  <si>
    <t>C0554</t>
  </si>
  <si>
    <t>Noah Wright</t>
  </si>
  <si>
    <t>C0555</t>
  </si>
  <si>
    <t>Sneha Sharma</t>
  </si>
  <si>
    <t>C0556</t>
  </si>
  <si>
    <t>Neha Joshi</t>
  </si>
  <si>
    <t>C0557</t>
  </si>
  <si>
    <t>C0558</t>
  </si>
  <si>
    <t>Aditya Banerjee</t>
  </si>
  <si>
    <t>C0559</t>
  </si>
  <si>
    <t>C0560</t>
  </si>
  <si>
    <t>Rahul Kapoor</t>
  </si>
  <si>
    <t>C0561</t>
  </si>
  <si>
    <t>C0562</t>
  </si>
  <si>
    <t>Nisha Malhotra</t>
  </si>
  <si>
    <t>C0563</t>
  </si>
  <si>
    <t>Divya Malhotra</t>
  </si>
  <si>
    <t>C0564</t>
  </si>
  <si>
    <t>Ethan Dubois</t>
  </si>
  <si>
    <t>C0565</t>
  </si>
  <si>
    <t>Sanjay Das</t>
  </si>
  <si>
    <t>C0566</t>
  </si>
  <si>
    <t>Arjun Verma</t>
  </si>
  <si>
    <t>C0567</t>
  </si>
  <si>
    <t>C0568</t>
  </si>
  <si>
    <t>Nisha Desai</t>
  </si>
  <si>
    <t>C0569</t>
  </si>
  <si>
    <t>C0570</t>
  </si>
  <si>
    <t>Nikhil Iyer</t>
  </si>
  <si>
    <t>C0571</t>
  </si>
  <si>
    <t>Ananya Das</t>
  </si>
  <si>
    <t>C0572</t>
  </si>
  <si>
    <t>C0573</t>
  </si>
  <si>
    <t>C0574</t>
  </si>
  <si>
    <t>Rahul Pillai</t>
  </si>
  <si>
    <t>C0575</t>
  </si>
  <si>
    <t>C0576</t>
  </si>
  <si>
    <t>Mia Evans</t>
  </si>
  <si>
    <t>C0577</t>
  </si>
  <si>
    <t>Arjun Bose</t>
  </si>
  <si>
    <t>C0578</t>
  </si>
  <si>
    <t>Hannah Tan</t>
  </si>
  <si>
    <t>C0579</t>
  </si>
  <si>
    <t>Manish Verma</t>
  </si>
  <si>
    <t>C0580</t>
  </si>
  <si>
    <t>C0581</t>
  </si>
  <si>
    <t>C0582</t>
  </si>
  <si>
    <t>Divya Agarwal</t>
  </si>
  <si>
    <t>C0583</t>
  </si>
  <si>
    <t>Liam Taylor</t>
  </si>
  <si>
    <t>C0584</t>
  </si>
  <si>
    <t>C0585</t>
  </si>
  <si>
    <t>C0586</t>
  </si>
  <si>
    <t>C0587</t>
  </si>
  <si>
    <t>Vivaan Verma</t>
  </si>
  <si>
    <t>C0588</t>
  </si>
  <si>
    <t>Chloe Moreau</t>
  </si>
  <si>
    <t>C0589</t>
  </si>
  <si>
    <t>Kavya Desai</t>
  </si>
  <si>
    <t>C0590</t>
  </si>
  <si>
    <t>C0591</t>
  </si>
  <si>
    <t>C0592</t>
  </si>
  <si>
    <t>C0593</t>
  </si>
  <si>
    <t>Anjali Pillai</t>
  </si>
  <si>
    <t>C0594</t>
  </si>
  <si>
    <t>C0595</t>
  </si>
  <si>
    <t>C0596</t>
  </si>
  <si>
    <t>C0597</t>
  </si>
  <si>
    <t>Lucas Wright</t>
  </si>
  <si>
    <t>C0598</t>
  </si>
  <si>
    <t>Emma Wright</t>
  </si>
  <si>
    <t>C0599</t>
  </si>
  <si>
    <t>Jack Hall</t>
  </si>
  <si>
    <t>C0600</t>
  </si>
  <si>
    <t>Isha Chopra</t>
  </si>
  <si>
    <t>C0601</t>
  </si>
  <si>
    <t>C0602</t>
  </si>
  <si>
    <t>Anjali Patel</t>
  </si>
  <si>
    <t>C0603</t>
  </si>
  <si>
    <t>C0604</t>
  </si>
  <si>
    <t>Lena Schmidt</t>
  </si>
  <si>
    <t>C0605</t>
  </si>
  <si>
    <t>Divya Menon</t>
  </si>
  <si>
    <t>C0606</t>
  </si>
  <si>
    <t>Nisha Bhatia</t>
  </si>
  <si>
    <t>C0607</t>
  </si>
  <si>
    <t>Rohan Shah</t>
  </si>
  <si>
    <t>C0608</t>
  </si>
  <si>
    <t>C0609</t>
  </si>
  <si>
    <t>C0610</t>
  </si>
  <si>
    <t>Neha Malhotra</t>
  </si>
  <si>
    <t>C0611</t>
  </si>
  <si>
    <t>C0612</t>
  </si>
  <si>
    <t>C0613</t>
  </si>
  <si>
    <t>Mia Schmidt</t>
  </si>
  <si>
    <t>C0614</t>
  </si>
  <si>
    <t>Priya Malhotra</t>
  </si>
  <si>
    <t>C0615</t>
  </si>
  <si>
    <t>Meera Mehta</t>
  </si>
  <si>
    <t>C0616</t>
  </si>
  <si>
    <t>C0617</t>
  </si>
  <si>
    <t>Swati Chopra</t>
  </si>
  <si>
    <t>C0618</t>
  </si>
  <si>
    <t>C0619</t>
  </si>
  <si>
    <t>C0620</t>
  </si>
  <si>
    <t>C0621</t>
  </si>
  <si>
    <t>C0622</t>
  </si>
  <si>
    <t>Olivia Martin</t>
  </si>
  <si>
    <t>C0623</t>
  </si>
  <si>
    <t>C0624</t>
  </si>
  <si>
    <t>Amelia Johnson</t>
  </si>
  <si>
    <t>C0625</t>
  </si>
  <si>
    <t>C0626</t>
  </si>
  <si>
    <t>Nikhil Banerjee</t>
  </si>
  <si>
    <t>C0627</t>
  </si>
  <si>
    <t>C0628</t>
  </si>
  <si>
    <t>Neha Sinha</t>
  </si>
  <si>
    <t>C0629</t>
  </si>
  <si>
    <t>Sneha Sinha</t>
  </si>
  <si>
    <t>C0630</t>
  </si>
  <si>
    <t>Sneha Iyer</t>
  </si>
  <si>
    <t>C0631</t>
  </si>
  <si>
    <t>Mia Johnson</t>
  </si>
  <si>
    <t>C0632</t>
  </si>
  <si>
    <t>Pooja Nair</t>
  </si>
  <si>
    <t>C0633</t>
  </si>
  <si>
    <t>Meera Kulkarni</t>
  </si>
  <si>
    <t>C0634</t>
  </si>
  <si>
    <t>Deepak Desai</t>
  </si>
  <si>
    <t>C0635</t>
  </si>
  <si>
    <t>C0636</t>
  </si>
  <si>
    <t>Aditi Bhatia</t>
  </si>
  <si>
    <t>C0637</t>
  </si>
  <si>
    <t>Aarav Joshi</t>
  </si>
  <si>
    <t>C0638</t>
  </si>
  <si>
    <t>Arjun Sinha</t>
  </si>
  <si>
    <t>C0639</t>
  </si>
  <si>
    <t>Hugo Evans</t>
  </si>
  <si>
    <t>C0640</t>
  </si>
  <si>
    <t>C0641</t>
  </si>
  <si>
    <t>Lucas Schmidt</t>
  </si>
  <si>
    <t>C0642</t>
  </si>
  <si>
    <t>Karan Bhatia</t>
  </si>
  <si>
    <t>C0643</t>
  </si>
  <si>
    <t>C0644</t>
  </si>
  <si>
    <t>Nikhil Tiwari</t>
  </si>
  <si>
    <t>C0645</t>
  </si>
  <si>
    <t>C0646</t>
  </si>
  <si>
    <t>Karan Menon</t>
  </si>
  <si>
    <t>C0647</t>
  </si>
  <si>
    <t>Deepak Shah</t>
  </si>
  <si>
    <t>C0648</t>
  </si>
  <si>
    <t>Daniel Taylor</t>
  </si>
  <si>
    <t>C0649</t>
  </si>
  <si>
    <t>Priya Kapoor</t>
  </si>
  <si>
    <t>C0650</t>
  </si>
  <si>
    <t>C0651</t>
  </si>
  <si>
    <t>Divya Mehta</t>
  </si>
  <si>
    <t>C0652</t>
  </si>
  <si>
    <t>C0653</t>
  </si>
  <si>
    <t>Sanjay Rao</t>
  </si>
  <si>
    <t>C0654</t>
  </si>
  <si>
    <t>Amit Verma</t>
  </si>
  <si>
    <t>C0655</t>
  </si>
  <si>
    <t>Vikram Reddy</t>
  </si>
  <si>
    <t>C0656</t>
  </si>
  <si>
    <t>Ananya Sinha</t>
  </si>
  <si>
    <t>C0657</t>
  </si>
  <si>
    <t>C0658</t>
  </si>
  <si>
    <t>Zoe Dubois</t>
  </si>
  <si>
    <t>C0659</t>
  </si>
  <si>
    <t>Priya Gupta</t>
  </si>
  <si>
    <t>C0660</t>
  </si>
  <si>
    <t>Zoe Hughes</t>
  </si>
  <si>
    <t>C0661</t>
  </si>
  <si>
    <t>C0662</t>
  </si>
  <si>
    <t>C0663</t>
  </si>
  <si>
    <t>Zoe Brown</t>
  </si>
  <si>
    <t>C0664</t>
  </si>
  <si>
    <t>C0665</t>
  </si>
  <si>
    <t>C0666</t>
  </si>
  <si>
    <t>Max Evans</t>
  </si>
  <si>
    <t>C0667</t>
  </si>
  <si>
    <t>Ethan Moreau</t>
  </si>
  <si>
    <t>C0668</t>
  </si>
  <si>
    <t>Riya Iyer</t>
  </si>
  <si>
    <t>C0669</t>
  </si>
  <si>
    <t>Pooja Khan</t>
  </si>
  <si>
    <t>C0670</t>
  </si>
  <si>
    <t>C0671</t>
  </si>
  <si>
    <t>C0672</t>
  </si>
  <si>
    <t>Pooja Verma</t>
  </si>
  <si>
    <t>C0673</t>
  </si>
  <si>
    <t>Riya Tiwari</t>
  </si>
  <si>
    <t>C0674</t>
  </si>
  <si>
    <t>Meera Sharma</t>
  </si>
  <si>
    <t>C0675</t>
  </si>
  <si>
    <t>C0676</t>
  </si>
  <si>
    <t>Aditya Verma</t>
  </si>
  <si>
    <t>C0677</t>
  </si>
  <si>
    <t>C0678</t>
  </si>
  <si>
    <t>C0679</t>
  </si>
  <si>
    <t>Aditi Khan</t>
  </si>
  <si>
    <t>C0680</t>
  </si>
  <si>
    <t>Lena Muller</t>
  </si>
  <si>
    <t>C0681</t>
  </si>
  <si>
    <t>Sneha Bhatia</t>
  </si>
  <si>
    <t>C0682</t>
  </si>
  <si>
    <t>C0683</t>
  </si>
  <si>
    <t>Aditi Sinha</t>
  </si>
  <si>
    <t>C0684</t>
  </si>
  <si>
    <t>Aditya Chatterjee</t>
  </si>
  <si>
    <t>C0685</t>
  </si>
  <si>
    <t>Sneha Kulkarni</t>
  </si>
  <si>
    <t>C0686</t>
  </si>
  <si>
    <t>C0687</t>
  </si>
  <si>
    <t>Amelia Smith</t>
  </si>
  <si>
    <t>C0688</t>
  </si>
  <si>
    <t>C0689</t>
  </si>
  <si>
    <t>C0690</t>
  </si>
  <si>
    <t>C0691</t>
  </si>
  <si>
    <t>Rahul Sinha</t>
  </si>
  <si>
    <t>C0692</t>
  </si>
  <si>
    <t>Shreya Chatterjee</t>
  </si>
  <si>
    <t>C0693</t>
  </si>
  <si>
    <t>Divya Sinha</t>
  </si>
  <si>
    <t>C0694</t>
  </si>
  <si>
    <t>Noah Brown</t>
  </si>
  <si>
    <t>C0695</t>
  </si>
  <si>
    <t>Vivaan Das</t>
  </si>
  <si>
    <t>C0696</t>
  </si>
  <si>
    <t>Anjali Kulkarni</t>
  </si>
  <si>
    <t>C0697</t>
  </si>
  <si>
    <t>Meera Verma</t>
  </si>
  <si>
    <t>C0698</t>
  </si>
  <si>
    <t>Amit Agarwal</t>
  </si>
  <si>
    <t>C0699</t>
  </si>
  <si>
    <t>C0700</t>
  </si>
  <si>
    <t>Ananya Joshi</t>
  </si>
  <si>
    <t>C0701</t>
  </si>
  <si>
    <t>C0702</t>
  </si>
  <si>
    <t>C0703</t>
  </si>
  <si>
    <t>Vikram Desai</t>
  </si>
  <si>
    <t>C0704</t>
  </si>
  <si>
    <t>Lena Clarke</t>
  </si>
  <si>
    <t>C0705</t>
  </si>
  <si>
    <t>Neha Pillai</t>
  </si>
  <si>
    <t>C0706</t>
  </si>
  <si>
    <t>Aditi Reddy</t>
  </si>
  <si>
    <t>C0707</t>
  </si>
  <si>
    <t>Emma Hughes</t>
  </si>
  <si>
    <t>C0708</t>
  </si>
  <si>
    <t>Ananya Kapoor</t>
  </si>
  <si>
    <t>C0709</t>
  </si>
  <si>
    <t>Rohan Joshi</t>
  </si>
  <si>
    <t>C0710</t>
  </si>
  <si>
    <t>C0711</t>
  </si>
  <si>
    <t>Nisha Nair</t>
  </si>
  <si>
    <t>C0712</t>
  </si>
  <si>
    <t>Anjali Gupta</t>
  </si>
  <si>
    <t>C0713</t>
  </si>
  <si>
    <t>C0714</t>
  </si>
  <si>
    <t>Deepak Bose</t>
  </si>
  <si>
    <t>C0715</t>
  </si>
  <si>
    <t>C0716</t>
  </si>
  <si>
    <t>C0717</t>
  </si>
  <si>
    <t>C0718</t>
  </si>
  <si>
    <t>C0719</t>
  </si>
  <si>
    <t>Lucas Tan</t>
  </si>
  <si>
    <t>C0720</t>
  </si>
  <si>
    <t>Vivaan Kulkarni</t>
  </si>
  <si>
    <t>C0721</t>
  </si>
  <si>
    <t>Shreya Saxena</t>
  </si>
  <si>
    <t>C0722</t>
  </si>
  <si>
    <t>Meera Chatterjee</t>
  </si>
  <si>
    <t>C0723</t>
  </si>
  <si>
    <t>C0724</t>
  </si>
  <si>
    <t>James Schmidt</t>
  </si>
  <si>
    <t>C0725</t>
  </si>
  <si>
    <t>C0726</t>
  </si>
  <si>
    <t>Anjali Menon</t>
  </si>
  <si>
    <t>C0727</t>
  </si>
  <si>
    <t>C0728</t>
  </si>
  <si>
    <t>Mia Tan</t>
  </si>
  <si>
    <t>C0729</t>
  </si>
  <si>
    <t>Sneha Malhotra</t>
  </si>
  <si>
    <t>C0730</t>
  </si>
  <si>
    <t>Siddharth Shah</t>
  </si>
  <si>
    <t>C0731</t>
  </si>
  <si>
    <t>Arjun Tiwari</t>
  </si>
  <si>
    <t>C0732</t>
  </si>
  <si>
    <t>Isha Kapoor</t>
  </si>
  <si>
    <t>C0733</t>
  </si>
  <si>
    <t>Nikhil Bose</t>
  </si>
  <si>
    <t>C0734</t>
  </si>
  <si>
    <t>C0735</t>
  </si>
  <si>
    <t>Sanjay Agarwal</t>
  </si>
  <si>
    <t>C0736</t>
  </si>
  <si>
    <t>Mia Wilson</t>
  </si>
  <si>
    <t>C0737</t>
  </si>
  <si>
    <t>C0738</t>
  </si>
  <si>
    <t>Amit Khan</t>
  </si>
  <si>
    <t>C0739</t>
  </si>
  <si>
    <t>C0740</t>
  </si>
  <si>
    <t>C0741</t>
  </si>
  <si>
    <t>C0742</t>
  </si>
  <si>
    <t>Rohan Bhatia</t>
  </si>
  <si>
    <t>C0743</t>
  </si>
  <si>
    <t>Karan Sinha</t>
  </si>
  <si>
    <t>C0744</t>
  </si>
  <si>
    <t>Jack Johnson</t>
  </si>
  <si>
    <t>C0745</t>
  </si>
  <si>
    <t>C0746</t>
  </si>
  <si>
    <t>Sneha Nair</t>
  </si>
  <si>
    <t>C0747</t>
  </si>
  <si>
    <t>Rohan Sharma</t>
  </si>
  <si>
    <t>C0748</t>
  </si>
  <si>
    <t>Rajesh Malhotra</t>
  </si>
  <si>
    <t>C0749</t>
  </si>
  <si>
    <t>Chloe Smith</t>
  </si>
  <si>
    <t>C0750</t>
  </si>
  <si>
    <t>James Smith</t>
  </si>
  <si>
    <t>C0751</t>
  </si>
  <si>
    <t>Olivia Clarke</t>
  </si>
  <si>
    <t>C0752</t>
  </si>
  <si>
    <t>C0753</t>
  </si>
  <si>
    <t>C0754</t>
  </si>
  <si>
    <t>Ananya Gupta</t>
  </si>
  <si>
    <t>C0755</t>
  </si>
  <si>
    <t>Zoe Moreau</t>
  </si>
  <si>
    <t>C0756</t>
  </si>
  <si>
    <t>Siddharth Mehta</t>
  </si>
  <si>
    <t>C0757</t>
  </si>
  <si>
    <t>Siddharth Chopra</t>
  </si>
  <si>
    <t>C0758</t>
  </si>
  <si>
    <t>Amelia Clarke</t>
  </si>
  <si>
    <t>C0759</t>
  </si>
  <si>
    <t>Nisha Rao</t>
  </si>
  <si>
    <t>C0760</t>
  </si>
  <si>
    <t>Daniel Tan</t>
  </si>
  <si>
    <t>C0761</t>
  </si>
  <si>
    <t>Priya Verma</t>
  </si>
  <si>
    <t>C0762</t>
  </si>
  <si>
    <t>C0763</t>
  </si>
  <si>
    <t>Deepak Rao</t>
  </si>
  <si>
    <t>C0764</t>
  </si>
  <si>
    <t>Nisha Patel</t>
  </si>
  <si>
    <t>C0765</t>
  </si>
  <si>
    <t>Amit Iyer</t>
  </si>
  <si>
    <t>C0766</t>
  </si>
  <si>
    <t>C0767</t>
  </si>
  <si>
    <t>Aditi Mehta</t>
  </si>
  <si>
    <t>C0768</t>
  </si>
  <si>
    <t>Charlotte Walker</t>
  </si>
  <si>
    <t>C0769</t>
  </si>
  <si>
    <t>C0770</t>
  </si>
  <si>
    <t>C0771</t>
  </si>
  <si>
    <t>Pooja Jain</t>
  </si>
  <si>
    <t>C0772</t>
  </si>
  <si>
    <t>Swati Agarwal</t>
  </si>
  <si>
    <t>C0773</t>
  </si>
  <si>
    <t>C0774</t>
  </si>
  <si>
    <t>Anjali Bhatia</t>
  </si>
  <si>
    <t>C0775</t>
  </si>
  <si>
    <t>Ananya Bhatia</t>
  </si>
  <si>
    <t>C0776</t>
  </si>
  <si>
    <t>C0777</t>
  </si>
  <si>
    <t>Aditya Kapoor</t>
  </si>
  <si>
    <t>C0778</t>
  </si>
  <si>
    <t>Kavya Menon</t>
  </si>
  <si>
    <t>C0779</t>
  </si>
  <si>
    <t>Divya Kapoor</t>
  </si>
  <si>
    <t>C0780</t>
  </si>
  <si>
    <t>C0781</t>
  </si>
  <si>
    <t>C0782</t>
  </si>
  <si>
    <t>C0783</t>
  </si>
  <si>
    <t>Manish Singh</t>
  </si>
  <si>
    <t>C0784</t>
  </si>
  <si>
    <t>Amelia Brown</t>
  </si>
  <si>
    <t>C0785</t>
  </si>
  <si>
    <t>C0786</t>
  </si>
  <si>
    <t>C0787</t>
  </si>
  <si>
    <t>Aditya Sharma</t>
  </si>
  <si>
    <t>C0788</t>
  </si>
  <si>
    <t>Hannah Martin</t>
  </si>
  <si>
    <t>C0789</t>
  </si>
  <si>
    <t>Aditya Reddy</t>
  </si>
  <si>
    <t>C0790</t>
  </si>
  <si>
    <t>Neha Agarwal</t>
  </si>
  <si>
    <t>C0791</t>
  </si>
  <si>
    <t>Sophia Smith</t>
  </si>
  <si>
    <t>C0792</t>
  </si>
  <si>
    <t>Olivia Brown</t>
  </si>
  <si>
    <t>C0793</t>
  </si>
  <si>
    <t>Kavya Tiwari</t>
  </si>
  <si>
    <t>C0794</t>
  </si>
  <si>
    <t>C0795</t>
  </si>
  <si>
    <t>Daniel Brown</t>
  </si>
  <si>
    <t>C0796</t>
  </si>
  <si>
    <t>Pooja Shah</t>
  </si>
  <si>
    <t>C0797</t>
  </si>
  <si>
    <t>Charlotte Wilson</t>
  </si>
  <si>
    <t>C0798</t>
  </si>
  <si>
    <t>Sanjay Khan</t>
  </si>
  <si>
    <t>C0799</t>
  </si>
  <si>
    <t>Charlotte Lim</t>
  </si>
  <si>
    <t>C0800</t>
  </si>
  <si>
    <t>Vikram Khan</t>
  </si>
  <si>
    <t>C0801</t>
  </si>
  <si>
    <t>Sanjay Nair</t>
  </si>
  <si>
    <t>C0802</t>
  </si>
  <si>
    <t>Kavya Iyer</t>
  </si>
  <si>
    <t>C0803</t>
  </si>
  <si>
    <t>C0804</t>
  </si>
  <si>
    <t>C0805</t>
  </si>
  <si>
    <t>C0806</t>
  </si>
  <si>
    <t>C0807</t>
  </si>
  <si>
    <t>C0808</t>
  </si>
  <si>
    <t>Anjali Iyer</t>
  </si>
  <si>
    <t>C0809</t>
  </si>
  <si>
    <t>Karan Chopra</t>
  </si>
  <si>
    <t>C0810</t>
  </si>
  <si>
    <t>Meera Banerjee</t>
  </si>
  <si>
    <t>C0811</t>
  </si>
  <si>
    <t>C0812</t>
  </si>
  <si>
    <t>C0813</t>
  </si>
  <si>
    <t>Aditi Pillai</t>
  </si>
  <si>
    <t>C0814</t>
  </si>
  <si>
    <t>C0815</t>
  </si>
  <si>
    <t>C0816</t>
  </si>
  <si>
    <t>Shreya Joshi</t>
  </si>
  <si>
    <t>C0817</t>
  </si>
  <si>
    <t>Nisha Tiwari</t>
  </si>
  <si>
    <t>C0818</t>
  </si>
  <si>
    <t>C0819</t>
  </si>
  <si>
    <t>Vikram Nair</t>
  </si>
  <si>
    <t>C0820</t>
  </si>
  <si>
    <t>Lena Tan</t>
  </si>
  <si>
    <t>C0821</t>
  </si>
  <si>
    <t>Zoe Fischer</t>
  </si>
  <si>
    <t>C0822</t>
  </si>
  <si>
    <t>Neha Shah</t>
  </si>
  <si>
    <t>C0823</t>
  </si>
  <si>
    <t>Vivaan Tiwari</t>
  </si>
  <si>
    <t>C0824</t>
  </si>
  <si>
    <t>Sophia Dubois</t>
  </si>
  <si>
    <t>C0825</t>
  </si>
  <si>
    <t>C0826</t>
  </si>
  <si>
    <t>Sneha Chatterjee</t>
  </si>
  <si>
    <t>C0827</t>
  </si>
  <si>
    <t>C0828</t>
  </si>
  <si>
    <t>Aarav Patel</t>
  </si>
  <si>
    <t>C0829</t>
  </si>
  <si>
    <t>C0830</t>
  </si>
  <si>
    <t>Pooja Banerjee</t>
  </si>
  <si>
    <t>C0831</t>
  </si>
  <si>
    <t>Amit Das</t>
  </si>
  <si>
    <t>C0832</t>
  </si>
  <si>
    <t>Hugo Wright</t>
  </si>
  <si>
    <t>C0833</t>
  </si>
  <si>
    <t>C0834</t>
  </si>
  <si>
    <t>C0835</t>
  </si>
  <si>
    <t>Oliver Taylor</t>
  </si>
  <si>
    <t>C0836</t>
  </si>
  <si>
    <t>C0837</t>
  </si>
  <si>
    <t>C0838</t>
  </si>
  <si>
    <t>C0839</t>
  </si>
  <si>
    <t>C0840</t>
  </si>
  <si>
    <t>Vikram Verma</t>
  </si>
  <si>
    <t>C0841</t>
  </si>
  <si>
    <t>Ethan Taylor</t>
  </si>
  <si>
    <t>C0842</t>
  </si>
  <si>
    <t>Shreya Reddy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</si>
  <si>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</si>
  <si>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</si>
  <si>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</si>
  <si>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</si>
  <si>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</si>
  <si>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</si>
  <si>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</si>
  <si>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</si>
  <si>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Oliver Wright</t>
  </si>
  <si>
    <t>C0851</t>
  </si>
  <si>
    <t>Nisha Agarwal</t>
  </si>
  <si>
    <t>C0852</t>
  </si>
  <si>
    <t>C0853</t>
  </si>
  <si>
    <t>C0854</t>
  </si>
  <si>
    <t>C0855</t>
  </si>
  <si>
    <t>C0856</t>
  </si>
  <si>
    <t>C0857</t>
  </si>
  <si>
    <t>C0858</t>
  </si>
  <si>
    <t>Liam Walker</t>
  </si>
  <si>
    <t>C0859</t>
  </si>
  <si>
    <t>C0860</t>
  </si>
  <si>
    <t>C0861</t>
  </si>
  <si>
    <t>Lena Hall</t>
  </si>
  <si>
    <t>C0862</t>
  </si>
  <si>
    <t>Manish Bose</t>
  </si>
  <si>
    <t>C0863</t>
  </si>
  <si>
    <t>Sneha Agarwal</t>
  </si>
  <si>
    <t>C0864</t>
  </si>
  <si>
    <t>C0865</t>
  </si>
  <si>
    <t>Karan Kapoor</t>
  </si>
  <si>
    <t>C0866</t>
  </si>
  <si>
    <t>Hannah Smith</t>
  </si>
  <si>
    <t>C0867</t>
  </si>
  <si>
    <t>C0868</t>
  </si>
  <si>
    <t>C0869</t>
  </si>
  <si>
    <t>Riya Khan</t>
  </si>
  <si>
    <t>C0870</t>
  </si>
  <si>
    <t>Chloe Muller</t>
  </si>
  <si>
    <t>C0871</t>
  </si>
  <si>
    <t>Aarav Tiwari</t>
  </si>
  <si>
    <t>C0872</t>
  </si>
  <si>
    <t>Vivaan Mehta</t>
  </si>
  <si>
    <t>C0873</t>
  </si>
  <si>
    <t>C0874</t>
  </si>
  <si>
    <t>Meera Saxena</t>
  </si>
  <si>
    <t>C0875</t>
  </si>
  <si>
    <t>C0876</t>
  </si>
  <si>
    <t>Lucas Evans</t>
  </si>
  <si>
    <t>C0877</t>
  </si>
  <si>
    <t>C0878</t>
  </si>
  <si>
    <t>Olivia Schmidt</t>
  </si>
  <si>
    <t>C0879</t>
  </si>
  <si>
    <t>C0880</t>
  </si>
  <si>
    <t>Sanjay Malhotra</t>
  </si>
  <si>
    <t>C0881</t>
  </si>
  <si>
    <t>C0882</t>
  </si>
  <si>
    <t>C0883</t>
  </si>
  <si>
    <t>C0884</t>
  </si>
  <si>
    <t>Rahul Jain</t>
  </si>
  <si>
    <t>C0885</t>
  </si>
  <si>
    <t>Vivaan Pillai</t>
  </si>
  <si>
    <t>C0886</t>
  </si>
  <si>
    <t>C0887</t>
  </si>
  <si>
    <t>C0888</t>
  </si>
  <si>
    <t>Sanjay Kulkarni</t>
  </si>
  <si>
    <t>C0889</t>
  </si>
  <si>
    <t>Isha Patel</t>
  </si>
  <si>
    <t>C0890</t>
  </si>
  <si>
    <t>Shreya Bose</t>
  </si>
  <si>
    <t>C0891</t>
  </si>
  <si>
    <t>C0892</t>
  </si>
  <si>
    <t>Rohan Banerjee</t>
  </si>
  <si>
    <t>C0893</t>
  </si>
  <si>
    <t>Amit Saxena</t>
  </si>
  <si>
    <t>C0894</t>
  </si>
  <si>
    <t>Rohan Pillai</t>
  </si>
  <si>
    <t>C0895</t>
  </si>
  <si>
    <t>C0896</t>
  </si>
  <si>
    <t>Aditya Rao</t>
  </si>
  <si>
    <t>C0897</t>
  </si>
  <si>
    <t>Jack Martin</t>
  </si>
  <si>
    <t>C0898</t>
  </si>
  <si>
    <t>C0899</t>
  </si>
  <si>
    <t>C0900</t>
  </si>
  <si>
    <t>Aditya Tiwari</t>
  </si>
  <si>
    <t>C0901</t>
  </si>
  <si>
    <t>Rahul Bose</t>
  </si>
  <si>
    <t>C0902</t>
  </si>
  <si>
    <t>C0903</t>
  </si>
  <si>
    <t>C0904</t>
  </si>
  <si>
    <t>Ethan Johnson</t>
  </si>
  <si>
    <t>C0905</t>
  </si>
  <si>
    <t>C0906</t>
  </si>
  <si>
    <t>C0907</t>
  </si>
  <si>
    <t>Rajesh Sharma</t>
  </si>
  <si>
    <t>C0908</t>
  </si>
  <si>
    <t>C0909</t>
  </si>
  <si>
    <t>Aditi Desai</t>
  </si>
  <si>
    <t>C0910</t>
  </si>
  <si>
    <t>C0911</t>
  </si>
  <si>
    <t>C0912</t>
  </si>
  <si>
    <t>Manish Rao</t>
  </si>
  <si>
    <t>C0913</t>
  </si>
  <si>
    <t>Anjali Saxena</t>
  </si>
  <si>
    <t>C0914</t>
  </si>
  <si>
    <t>C0915</t>
  </si>
  <si>
    <t>C0916</t>
  </si>
  <si>
    <t>Jack Ng</t>
  </si>
  <si>
    <t>C0917</t>
  </si>
  <si>
    <t>C0918</t>
  </si>
  <si>
    <t>C0919</t>
  </si>
  <si>
    <t>Rohan Khan</t>
  </si>
  <si>
    <t>C0920</t>
  </si>
  <si>
    <t>C0921</t>
  </si>
  <si>
    <t>Nikhil Malhotra</t>
  </si>
  <si>
    <t>C0922</t>
  </si>
  <si>
    <t>Manish Saxena</t>
  </si>
  <si>
    <t>C0923</t>
  </si>
  <si>
    <t>Riya Gupta</t>
  </si>
  <si>
    <t>C0924</t>
  </si>
  <si>
    <t>Pooja Sharma</t>
  </si>
  <si>
    <t>C0925</t>
  </si>
  <si>
    <t>C0926</t>
  </si>
  <si>
    <t>Rahul Rao</t>
  </si>
  <si>
    <t>C0927</t>
  </si>
  <si>
    <t>Kavya Chatterjee</t>
  </si>
  <si>
    <t>C0928</t>
  </si>
  <si>
    <t>C0929</t>
  </si>
  <si>
    <t>C0930</t>
  </si>
  <si>
    <t>C0931</t>
  </si>
  <si>
    <t>C0932</t>
  </si>
  <si>
    <t>Amelia Evans</t>
  </si>
  <si>
    <t>C0933</t>
  </si>
  <si>
    <t>C0934</t>
  </si>
  <si>
    <t>Anjali Sharma</t>
  </si>
  <si>
    <t>C0935</t>
  </si>
  <si>
    <t>Nisha Chatterjee</t>
  </si>
  <si>
    <t>C0936</t>
  </si>
  <si>
    <t>C0937</t>
  </si>
  <si>
    <t>Meera Chopra</t>
  </si>
  <si>
    <t>C0938</t>
  </si>
  <si>
    <t>C0939</t>
  </si>
  <si>
    <t>Manish Patel</t>
  </si>
  <si>
    <t>C0940</t>
  </si>
  <si>
    <t>C0941</t>
  </si>
  <si>
    <t>Hannah Walker</t>
  </si>
  <si>
    <t>C0942</t>
  </si>
  <si>
    <t>Nisha Jain</t>
  </si>
  <si>
    <t>C0943</t>
  </si>
  <si>
    <t>C0944</t>
  </si>
  <si>
    <t>Oliver Smith</t>
  </si>
  <si>
    <t>C0945</t>
  </si>
  <si>
    <t>Aarav Mehta</t>
  </si>
  <si>
    <t>C0946</t>
  </si>
  <si>
    <t>Aditi Verma</t>
  </si>
  <si>
    <t>C0947</t>
  </si>
  <si>
    <t>Vikram Rao</t>
  </si>
  <si>
    <t>C0948</t>
  </si>
  <si>
    <t>C0949</t>
  </si>
  <si>
    <t>C0950</t>
  </si>
  <si>
    <t>C0951</t>
  </si>
  <si>
    <t>C0952</t>
  </si>
  <si>
    <t>C0953</t>
  </si>
  <si>
    <t>Max Brown</t>
  </si>
  <si>
    <t>C0954</t>
  </si>
  <si>
    <t>Deepak Bhatia</t>
  </si>
  <si>
    <t>C0955</t>
  </si>
  <si>
    <t>Amit Singh</t>
  </si>
  <si>
    <t>C0956</t>
  </si>
  <si>
    <t>C0957</t>
  </si>
  <si>
    <t>C0958</t>
  </si>
  <si>
    <t>C0959</t>
  </si>
  <si>
    <t>Charlotte Fischer</t>
  </si>
  <si>
    <t>C0960</t>
  </si>
  <si>
    <t>Ananya Tiwari</t>
  </si>
  <si>
    <t>C0961</t>
  </si>
  <si>
    <t>Siddharth Gupta</t>
  </si>
  <si>
    <t>C0962</t>
  </si>
  <si>
    <t>Swati Patel</t>
  </si>
  <si>
    <t>C0963</t>
  </si>
  <si>
    <t>C0964</t>
  </si>
  <si>
    <t>C0965</t>
  </si>
  <si>
    <t>Aditya Khan</t>
  </si>
  <si>
    <t>C0966</t>
  </si>
  <si>
    <t>Siddharth Verma</t>
  </si>
  <si>
    <t>C0967</t>
  </si>
  <si>
    <t>Pooja Reddy</t>
  </si>
  <si>
    <t>C0968</t>
  </si>
  <si>
    <t>C0969</t>
  </si>
  <si>
    <t>C0970</t>
  </si>
  <si>
    <t>Ananya Sharma</t>
  </si>
  <si>
    <t>C0971</t>
  </si>
  <si>
    <t>C0972</t>
  </si>
  <si>
    <t>C0973</t>
  </si>
  <si>
    <t>Charlotte Johnson</t>
  </si>
  <si>
    <t>C0974</t>
  </si>
  <si>
    <t>Amelia Walker</t>
  </si>
  <si>
    <t>C0975</t>
  </si>
  <si>
    <t>C0976</t>
  </si>
  <si>
    <t>C0977</t>
  </si>
  <si>
    <t>C0978</t>
  </si>
  <si>
    <t>C0979</t>
  </si>
  <si>
    <t>C0980</t>
  </si>
  <si>
    <t>Vikram Saxena</t>
  </si>
  <si>
    <t>C0981</t>
  </si>
  <si>
    <t>Oliver Evans</t>
  </si>
  <si>
    <t>C0982</t>
  </si>
  <si>
    <t>C0983</t>
  </si>
  <si>
    <t>Max Clarke</t>
  </si>
  <si>
    <t>C0984</t>
  </si>
  <si>
    <t>C0985</t>
  </si>
  <si>
    <t>Divya Saxena</t>
  </si>
  <si>
    <t>C0986</t>
  </si>
  <si>
    <t>Olivia Dubois</t>
  </si>
  <si>
    <t>C0987</t>
  </si>
  <si>
    <t>Lena Smith</t>
  </si>
  <si>
    <t>C0988</t>
  </si>
  <si>
    <t>Siddharth Rao</t>
  </si>
  <si>
    <t>C0989</t>
  </si>
  <si>
    <t>C0990</t>
  </si>
  <si>
    <t>Meera Bhatia</t>
  </si>
  <si>
    <t>C0991</t>
  </si>
  <si>
    <t>Noah Moreau</t>
  </si>
  <si>
    <t>C0992</t>
  </si>
  <si>
    <t>C0993</t>
  </si>
  <si>
    <t>C0994</t>
  </si>
  <si>
    <t>Swati Kulkarni</t>
  </si>
  <si>
    <t>C0995</t>
  </si>
  <si>
    <t>Anjali Desai</t>
  </si>
  <si>
    <t>C0996</t>
  </si>
  <si>
    <t>Meera Singh</t>
  </si>
  <si>
    <t>C0997</t>
  </si>
  <si>
    <t>C0998</t>
  </si>
  <si>
    <t>Max Wright</t>
  </si>
  <si>
    <t>C0999</t>
  </si>
  <si>
    <t>C1000</t>
  </si>
  <si>
    <t>C1001</t>
  </si>
  <si>
    <t>Daniel Walker</t>
  </si>
  <si>
    <t>C1002</t>
  </si>
  <si>
    <t>C1003</t>
  </si>
  <si>
    <t>C1004</t>
  </si>
  <si>
    <t>Rohan Patel</t>
  </si>
  <si>
    <t>C1005</t>
  </si>
  <si>
    <t>C1006</t>
  </si>
  <si>
    <t>Olivia Hughes</t>
  </si>
  <si>
    <t>C1007</t>
  </si>
  <si>
    <t>C1008</t>
  </si>
  <si>
    <t>Arjun Singh</t>
  </si>
  <si>
    <t>C1009</t>
  </si>
  <si>
    <t>C1010</t>
  </si>
  <si>
    <t>Noah Walker</t>
  </si>
  <si>
    <t>C1011</t>
  </si>
  <si>
    <t>Anjali Nair</t>
  </si>
  <si>
    <t>C1012</t>
  </si>
  <si>
    <t>Ananya Verma</t>
  </si>
  <si>
    <t>C1013</t>
  </si>
  <si>
    <t>Isha Reddy</t>
  </si>
  <si>
    <t>C1014</t>
  </si>
  <si>
    <t>Daniel Ng</t>
  </si>
  <si>
    <t>C1015</t>
  </si>
  <si>
    <t>Neha Nair</t>
  </si>
  <si>
    <t>C1016</t>
  </si>
  <si>
    <t>C1017</t>
  </si>
  <si>
    <t>C1018</t>
  </si>
  <si>
    <t>C1019</t>
  </si>
  <si>
    <t>C1020</t>
  </si>
  <si>
    <t>C1021</t>
  </si>
  <si>
    <t>Pooja Mehta</t>
  </si>
  <si>
    <t>C1022</t>
  </si>
  <si>
    <t>Oliver Schmidt</t>
  </si>
  <si>
    <t>C1023</t>
  </si>
  <si>
    <t>C1024</t>
  </si>
  <si>
    <t>C1025</t>
  </si>
  <si>
    <t>C1026</t>
  </si>
  <si>
    <t>Max Lim</t>
  </si>
  <si>
    <t>C1027</t>
  </si>
  <si>
    <t>Aarav Chopra</t>
  </si>
  <si>
    <t>C1028</t>
  </si>
  <si>
    <t>Hannah Schmidt</t>
  </si>
  <si>
    <t>C1029</t>
  </si>
  <si>
    <t>C1030</t>
  </si>
  <si>
    <t>C1031</t>
  </si>
  <si>
    <t>Sneha Joshi</t>
  </si>
  <si>
    <t>C1032</t>
  </si>
  <si>
    <t>Olivia Fischer</t>
  </si>
  <si>
    <t>C1033</t>
  </si>
  <si>
    <t>C1034</t>
  </si>
  <si>
    <t>C1035</t>
  </si>
  <si>
    <t>C1036</t>
  </si>
  <si>
    <t>Daniel Hughes</t>
  </si>
  <si>
    <t>C1037</t>
  </si>
  <si>
    <t>Hannah Wright</t>
  </si>
  <si>
    <t>C1038</t>
  </si>
  <si>
    <t>Daniel Martin</t>
  </si>
  <si>
    <t>C1039</t>
  </si>
  <si>
    <t>C1040</t>
  </si>
  <si>
    <t>Swati Tiwari</t>
  </si>
  <si>
    <t>C1041</t>
  </si>
  <si>
    <t>Shreya Khan</t>
  </si>
  <si>
    <t>C1042</t>
  </si>
  <si>
    <t>C1043</t>
  </si>
  <si>
    <t>Arjun Nair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</si>
  <si>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</si>
  <si>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</si>
  <si>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</si>
  <si>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</si>
  <si>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</si>
  <si>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</si>
  <si>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</si>
  <si>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</si>
  <si>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Max Schmidt</t>
  </si>
  <si>
    <t>C1052</t>
  </si>
  <si>
    <t>C1053</t>
  </si>
  <si>
    <t>C1054</t>
  </si>
  <si>
    <t>Amit Sharma</t>
  </si>
  <si>
    <t>C1055</t>
  </si>
  <si>
    <t>James Walker</t>
  </si>
  <si>
    <t>C1056</t>
  </si>
  <si>
    <t>C1057</t>
  </si>
  <si>
    <t>C1058</t>
  </si>
  <si>
    <t>Aarav Gupta</t>
  </si>
  <si>
    <t>C1059</t>
  </si>
  <si>
    <t>Aditi Gupta</t>
  </si>
  <si>
    <t>C1060</t>
  </si>
  <si>
    <t>C1061</t>
  </si>
  <si>
    <t>C1062</t>
  </si>
  <si>
    <t>C1063</t>
  </si>
  <si>
    <t>Ethan Clarke</t>
  </si>
  <si>
    <t>C1064</t>
  </si>
  <si>
    <t>C1065</t>
  </si>
  <si>
    <t>Nikhil Reddy</t>
  </si>
  <si>
    <t>C1066</t>
  </si>
  <si>
    <t>Swati Sinha</t>
  </si>
  <si>
    <t>C1067</t>
  </si>
  <si>
    <t>Siddharth Nair</t>
  </si>
  <si>
    <t>C1068</t>
  </si>
  <si>
    <t>C1069</t>
  </si>
  <si>
    <t>Liam Muller</t>
  </si>
  <si>
    <t>C1070</t>
  </si>
  <si>
    <t>Pooja Chopra</t>
  </si>
  <si>
    <t>C1071</t>
  </si>
  <si>
    <t>C1072</t>
  </si>
  <si>
    <t>C1073</t>
  </si>
  <si>
    <t>C1074</t>
  </si>
  <si>
    <t>C1075</t>
  </si>
  <si>
    <t>C1076</t>
  </si>
  <si>
    <t>Swati Singh</t>
  </si>
  <si>
    <t>C1077</t>
  </si>
  <si>
    <t>C1078</t>
  </si>
  <si>
    <t>Anjali Singh</t>
  </si>
  <si>
    <t>C1079</t>
  </si>
  <si>
    <t>C1080</t>
  </si>
  <si>
    <t>Manish Das</t>
  </si>
  <si>
    <t>C1081</t>
  </si>
  <si>
    <t>Lena Fischer</t>
  </si>
  <si>
    <t>C1082</t>
  </si>
  <si>
    <t>Olivia Tan</t>
  </si>
  <si>
    <t>C1083</t>
  </si>
  <si>
    <t>C1084</t>
  </si>
  <si>
    <t>C1085</t>
  </si>
  <si>
    <t>Hugo Brown</t>
  </si>
  <si>
    <t>C1086</t>
  </si>
  <si>
    <t>C1087</t>
  </si>
  <si>
    <t>C1088</t>
  </si>
  <si>
    <t>C1089</t>
  </si>
  <si>
    <t>C1090</t>
  </si>
  <si>
    <t>C1091</t>
  </si>
  <si>
    <t>C1092</t>
  </si>
  <si>
    <t>Zoe Lim</t>
  </si>
  <si>
    <t>C1093</t>
  </si>
  <si>
    <t>Emma Taylor</t>
  </si>
  <si>
    <t>C1094</t>
  </si>
  <si>
    <t>C1095</t>
  </si>
  <si>
    <t>C1096</t>
  </si>
  <si>
    <t>Mia Clarke</t>
  </si>
  <si>
    <t>C1097</t>
  </si>
  <si>
    <t>Vivaan Chopra</t>
  </si>
  <si>
    <t>C1098</t>
  </si>
  <si>
    <t>C1099</t>
  </si>
  <si>
    <t>C1100</t>
  </si>
  <si>
    <t>C1101</t>
  </si>
  <si>
    <t>Rahul Patel</t>
  </si>
  <si>
    <t>C1102</t>
  </si>
  <si>
    <t>Karan Rao</t>
  </si>
  <si>
    <t>C1103</t>
  </si>
  <si>
    <t>Chloe Taylor</t>
  </si>
  <si>
    <t>C1104</t>
  </si>
  <si>
    <t>Manish Khan</t>
  </si>
  <si>
    <t>C1105</t>
  </si>
  <si>
    <t>Swati Chatterjee</t>
  </si>
  <si>
    <t>C1106</t>
  </si>
  <si>
    <t>C1107</t>
  </si>
  <si>
    <t>Karan Malhotra</t>
  </si>
  <si>
    <t>C1108</t>
  </si>
  <si>
    <t>C1109</t>
  </si>
  <si>
    <t>C1110</t>
  </si>
  <si>
    <t>C1111</t>
  </si>
  <si>
    <t>Divya Banerjee</t>
  </si>
  <si>
    <t>C1112</t>
  </si>
  <si>
    <t>Riya Malhotra</t>
  </si>
  <si>
    <t>C1113</t>
  </si>
  <si>
    <t>C1114</t>
  </si>
  <si>
    <t>Daniel Moreau</t>
  </si>
  <si>
    <t>C1115</t>
  </si>
  <si>
    <t>Max Dubois</t>
  </si>
  <si>
    <t>C1116</t>
  </si>
  <si>
    <t>C1117</t>
  </si>
  <si>
    <t>Pooja Desai</t>
  </si>
  <si>
    <t>C1118</t>
  </si>
  <si>
    <t>Sophia Ng</t>
  </si>
  <si>
    <t>C1119</t>
  </si>
  <si>
    <t>Rahul Tiwari</t>
  </si>
  <si>
    <t>C1120</t>
  </si>
  <si>
    <t>Vivaan Bose</t>
  </si>
  <si>
    <t>C1121</t>
  </si>
  <si>
    <t>Deepak Iyer</t>
  </si>
  <si>
    <t>C1122</t>
  </si>
  <si>
    <t>Kavya Mehta</t>
  </si>
  <si>
    <t>C1123</t>
  </si>
  <si>
    <t>C1124</t>
  </si>
  <si>
    <t>C1125</t>
  </si>
  <si>
    <t>Lucas Moreau</t>
  </si>
  <si>
    <t>C1126</t>
  </si>
  <si>
    <t>C1127</t>
  </si>
  <si>
    <t>C1128</t>
  </si>
  <si>
    <t>Deepak Gupta</t>
  </si>
  <si>
    <t>C1129</t>
  </si>
  <si>
    <t>C1130</t>
  </si>
  <si>
    <t>C1131</t>
  </si>
  <si>
    <t>Divya Patel</t>
  </si>
  <si>
    <t>C1132</t>
  </si>
  <si>
    <t>Lena Martin</t>
  </si>
  <si>
    <t>C1133</t>
  </si>
  <si>
    <t>Priya Pillai</t>
  </si>
  <si>
    <t>C1134</t>
  </si>
  <si>
    <t>Emma Muller</t>
  </si>
  <si>
    <t>C1135</t>
  </si>
  <si>
    <t>C1136</t>
  </si>
  <si>
    <t>Anjali Chopra</t>
  </si>
  <si>
    <t>C1137</t>
  </si>
  <si>
    <t>C1138</t>
  </si>
  <si>
    <t>Priya Sinha</t>
  </si>
  <si>
    <t>C1139</t>
  </si>
  <si>
    <t>C1140</t>
  </si>
  <si>
    <t>Lucas Fischer</t>
  </si>
  <si>
    <t>C1141</t>
  </si>
  <si>
    <t>Amit Gupta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</si>
  <si>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</si>
  <si>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</si>
  <si>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</si>
  <si>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</si>
  <si>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</si>
  <si>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</si>
  <si>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</si>
  <si>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</si>
  <si>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Ananya Desai</t>
  </si>
  <si>
    <t>C1150</t>
  </si>
  <si>
    <t>Charlotte Schmidt</t>
  </si>
  <si>
    <t>C1151</t>
  </si>
  <si>
    <t>Vivaan Nair</t>
  </si>
  <si>
    <t>C1152</t>
  </si>
  <si>
    <t>Rajesh Verma</t>
  </si>
  <si>
    <t>C1153</t>
  </si>
  <si>
    <t>Rahul Mehta</t>
  </si>
  <si>
    <t>C1154</t>
  </si>
  <si>
    <t>Rajesh Shah</t>
  </si>
  <si>
    <t>C1155</t>
  </si>
  <si>
    <t>C1156</t>
  </si>
  <si>
    <t>Priya Menon</t>
  </si>
  <si>
    <t>C1157</t>
  </si>
  <si>
    <t>Karan Kulkarni</t>
  </si>
  <si>
    <t>C1158</t>
  </si>
  <si>
    <t>C1159</t>
  </si>
  <si>
    <t>Isha Desai</t>
  </si>
  <si>
    <t>C1160</t>
  </si>
  <si>
    <t>Mia Smith</t>
  </si>
  <si>
    <t>C1161</t>
  </si>
  <si>
    <t>C1162</t>
  </si>
  <si>
    <t>Amelia Dubois</t>
  </si>
  <si>
    <t>C1163</t>
  </si>
  <si>
    <t>C1164</t>
  </si>
  <si>
    <t>James Fischer</t>
  </si>
  <si>
    <t>C1165</t>
  </si>
  <si>
    <t>C1166</t>
  </si>
  <si>
    <t>Lucas Hall</t>
  </si>
  <si>
    <t>C1167</t>
  </si>
  <si>
    <t>C1168</t>
  </si>
  <si>
    <t>C1169</t>
  </si>
  <si>
    <t>Riya Shah</t>
  </si>
  <si>
    <t>C1170</t>
  </si>
  <si>
    <t>Max Taylor</t>
  </si>
  <si>
    <t>C1171</t>
  </si>
  <si>
    <t>C1172</t>
  </si>
  <si>
    <t>C1173</t>
  </si>
  <si>
    <t>Vikram Chatterjee</t>
  </si>
  <si>
    <t>C1174</t>
  </si>
  <si>
    <t>C1175</t>
  </si>
  <si>
    <t>C1176</t>
  </si>
  <si>
    <t>C1177</t>
  </si>
  <si>
    <t>Liam Moreau</t>
  </si>
  <si>
    <t>C1178</t>
  </si>
  <si>
    <t>C1179</t>
  </si>
  <si>
    <t>Ethan Wilson</t>
  </si>
  <si>
    <t>C1180</t>
  </si>
  <si>
    <t>Priya Joshi</t>
  </si>
  <si>
    <t>C1181</t>
  </si>
  <si>
    <t>Manish Chopra</t>
  </si>
  <si>
    <t>C1182</t>
  </si>
  <si>
    <t>C1183</t>
  </si>
  <si>
    <t>C1184</t>
  </si>
  <si>
    <t>Neha Rao</t>
  </si>
  <si>
    <t>C1185</t>
  </si>
  <si>
    <t>C1186</t>
  </si>
  <si>
    <t>C1187</t>
  </si>
  <si>
    <t>C1188</t>
  </si>
  <si>
    <t>C1189</t>
  </si>
  <si>
    <t>C1190</t>
  </si>
  <si>
    <t>Oliver Dubois</t>
  </si>
  <si>
    <t>C1191</t>
  </si>
  <si>
    <t>C1192</t>
  </si>
  <si>
    <t>C1193</t>
  </si>
  <si>
    <t>Sanjay Pillai</t>
  </si>
  <si>
    <t>C1194</t>
  </si>
  <si>
    <t>Sophia Fischer</t>
  </si>
  <si>
    <t>C1195</t>
  </si>
  <si>
    <t>Sneha Pillai</t>
  </si>
  <si>
    <t>C1196</t>
  </si>
  <si>
    <t>C1197</t>
  </si>
  <si>
    <t>C1198</t>
  </si>
  <si>
    <t>Vikram Bose</t>
  </si>
  <si>
    <t>C1199</t>
  </si>
  <si>
    <t>Nisha Gupta</t>
  </si>
  <si>
    <t>C1200</t>
  </si>
  <si>
    <t>C1201</t>
  </si>
  <si>
    <t>Rohan Kapoor</t>
  </si>
  <si>
    <t>C1202</t>
  </si>
  <si>
    <t>C1203</t>
  </si>
  <si>
    <t>C1204</t>
  </si>
  <si>
    <t>Rajesh Mehta</t>
  </si>
  <si>
    <t>C1205</t>
  </si>
  <si>
    <t>Divya Reddy</t>
  </si>
  <si>
    <t>C1206</t>
  </si>
  <si>
    <t>C1207</t>
  </si>
  <si>
    <t>Kavya Bose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</si>
  <si>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</si>
  <si>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</si>
  <si>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</si>
  <si>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</si>
  <si>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</si>
  <si>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</si>
  <si>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</si>
  <si>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</si>
  <si>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Oliver Johnson</t>
  </si>
  <si>
    <t>C1216</t>
  </si>
  <si>
    <t>Rajesh Bhatia</t>
  </si>
  <si>
    <t>C1217</t>
  </si>
  <si>
    <t>C1218</t>
  </si>
  <si>
    <t>C1219</t>
  </si>
  <si>
    <t>Divya Iyer</t>
  </si>
  <si>
    <t>C1220</t>
  </si>
  <si>
    <t>C1221</t>
  </si>
  <si>
    <t>C1222</t>
  </si>
  <si>
    <t>Aarav Pillai</t>
  </si>
  <si>
    <t>C1223</t>
  </si>
  <si>
    <t>C1224</t>
  </si>
  <si>
    <t>C1225</t>
  </si>
  <si>
    <t>Neha Menon</t>
  </si>
  <si>
    <t>C1226</t>
  </si>
  <si>
    <t>C1227</t>
  </si>
  <si>
    <t>C1228</t>
  </si>
  <si>
    <t>C1229</t>
  </si>
  <si>
    <t>Arjun Agarwal</t>
  </si>
  <si>
    <t>C1230</t>
  </si>
  <si>
    <t>C1231</t>
  </si>
  <si>
    <t>Mia Lim</t>
  </si>
  <si>
    <t>C1232</t>
  </si>
  <si>
    <t>Ananya Mehta</t>
  </si>
  <si>
    <t>C1233</t>
  </si>
  <si>
    <t>C1234</t>
  </si>
  <si>
    <t>C1235</t>
  </si>
  <si>
    <t>C1236</t>
  </si>
  <si>
    <t>Arjun Khan</t>
  </si>
  <si>
    <t>C1237</t>
  </si>
  <si>
    <t>C1238</t>
  </si>
  <si>
    <t>C1239</t>
  </si>
  <si>
    <t>Neha Khan</t>
  </si>
  <si>
    <t>C1240</t>
  </si>
  <si>
    <t>C1241</t>
  </si>
  <si>
    <t>C1242</t>
  </si>
  <si>
    <t>C1243</t>
  </si>
  <si>
    <t>Ananya Singh</t>
  </si>
  <si>
    <t>C1244</t>
  </si>
  <si>
    <t>C1245</t>
  </si>
  <si>
    <t>C1246</t>
  </si>
  <si>
    <t>C1247</t>
  </si>
  <si>
    <t>C1248</t>
  </si>
  <si>
    <t>C1249</t>
  </si>
  <si>
    <t>Divya Desai</t>
  </si>
  <si>
    <t>C1250</t>
  </si>
  <si>
    <t>C1251</t>
  </si>
  <si>
    <t>C1252</t>
  </si>
  <si>
    <t>C1253</t>
  </si>
  <si>
    <t>C1254</t>
  </si>
  <si>
    <t>C1255</t>
  </si>
  <si>
    <t>C1256</t>
  </si>
  <si>
    <t>Sophia Wilson</t>
  </si>
  <si>
    <t>C1257</t>
  </si>
  <si>
    <t>Karan Patel</t>
  </si>
  <si>
    <t>C1258</t>
  </si>
  <si>
    <t>Max Ng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</si>
  <si>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</si>
  <si>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</si>
  <si>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</si>
  <si>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</si>
  <si>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</si>
  <si>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</si>
  <si>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</si>
  <si>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</si>
  <si>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</si>
  <si>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Siddharth Chatterjee</t>
  </si>
  <si>
    <t>C1268</t>
  </si>
  <si>
    <t>Isha Jain</t>
  </si>
  <si>
    <t>C1269</t>
  </si>
  <si>
    <t>Vivaan Sharma</t>
  </si>
  <si>
    <t>C1270</t>
  </si>
  <si>
    <t>C1271</t>
  </si>
  <si>
    <t>C1272</t>
  </si>
  <si>
    <t>Amit Kapoor</t>
  </si>
  <si>
    <t>C1273</t>
  </si>
  <si>
    <t>Jack Dubois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</si>
  <si>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</si>
  <si>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</si>
  <si>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</si>
  <si>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</si>
  <si>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</si>
  <si>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</si>
  <si>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</si>
  <si>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</si>
  <si>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Neha Iyer</t>
  </si>
  <si>
    <t>C1282</t>
  </si>
  <si>
    <t>Siddharth Jain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</si>
  <si>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</si>
  <si>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</si>
  <si>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</si>
  <si>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</si>
  <si>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</si>
  <si>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</si>
  <si>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</si>
  <si>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</si>
  <si>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Swati Reddy</t>
  </si>
  <si>
    <t>C1291</t>
  </si>
  <si>
    <t>C1292</t>
  </si>
  <si>
    <t>Sanjay Menon</t>
  </si>
  <si>
    <t>C1293</t>
  </si>
  <si>
    <t>C1294</t>
  </si>
  <si>
    <t>Rajesh Jain</t>
  </si>
  <si>
    <t>C1295</t>
  </si>
  <si>
    <t>C1296</t>
  </si>
  <si>
    <t>C1297</t>
  </si>
  <si>
    <t>Hugo Ng</t>
  </si>
  <si>
    <t>C1298</t>
  </si>
  <si>
    <t>C1299</t>
  </si>
  <si>
    <t>C1300</t>
  </si>
  <si>
    <t>Isha Pillai</t>
  </si>
  <si>
    <t>C1301</t>
  </si>
  <si>
    <t>C1302</t>
  </si>
  <si>
    <t>C1303</t>
  </si>
  <si>
    <t>Manish Chatterjee</t>
  </si>
  <si>
    <t>C1304</t>
  </si>
  <si>
    <t>Swati Kapoor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</si>
  <si>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</si>
  <si>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</si>
  <si>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</si>
  <si>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</si>
  <si>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</si>
  <si>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</si>
  <si>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</si>
  <si>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</si>
  <si>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</si>
  <si>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</si>
  <si>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Neha Banerjee</t>
  </si>
  <si>
    <t>C1315</t>
  </si>
  <si>
    <t>C1316</t>
  </si>
  <si>
    <t>C1317</t>
  </si>
  <si>
    <t>Anjali Bose</t>
  </si>
  <si>
    <t>C1318</t>
  </si>
  <si>
    <t>C1319</t>
  </si>
  <si>
    <t>Aarav Shah</t>
  </si>
  <si>
    <t>C1320</t>
  </si>
  <si>
    <t>Manish Gupta</t>
  </si>
  <si>
    <t>C1321</t>
  </si>
  <si>
    <t>Vivaan Iyer</t>
  </si>
  <si>
    <t>C1322</t>
  </si>
  <si>
    <t>C1323</t>
  </si>
  <si>
    <t>C1324</t>
  </si>
  <si>
    <t>C1325</t>
  </si>
  <si>
    <t>C1326</t>
  </si>
  <si>
    <t>Sophia Hall</t>
  </si>
  <si>
    <t>C1327</t>
  </si>
  <si>
    <t>C1328</t>
  </si>
  <si>
    <t>C1329</t>
  </si>
  <si>
    <t>C1330</t>
  </si>
  <si>
    <t>Deepak Tiwari</t>
  </si>
  <si>
    <t>C1331</t>
  </si>
  <si>
    <t>James Martin</t>
  </si>
  <si>
    <t>C1332</t>
  </si>
  <si>
    <t>C1333</t>
  </si>
  <si>
    <t>Nisha Das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</si>
  <si>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</si>
  <si>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</si>
  <si>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</si>
  <si>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</si>
  <si>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</si>
  <si>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</si>
  <si>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</si>
  <si>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</si>
  <si>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Max Martin</t>
  </si>
  <si>
    <t>C1342</t>
  </si>
  <si>
    <t>Rajesh Banerjee</t>
  </si>
  <si>
    <t>C1343</t>
  </si>
  <si>
    <t>Rohan Sinha</t>
  </si>
  <si>
    <t>C1344</t>
  </si>
  <si>
    <t>Zoe Clarke</t>
  </si>
  <si>
    <t>C1345</t>
  </si>
  <si>
    <t>C1346</t>
  </si>
  <si>
    <t>C1347</t>
  </si>
  <si>
    <t>Amit Reddy</t>
  </si>
  <si>
    <t>C1348</t>
  </si>
  <si>
    <t>C1349</t>
  </si>
  <si>
    <t>C1350</t>
  </si>
  <si>
    <t>Amit Desai</t>
  </si>
  <si>
    <t>C1351</t>
  </si>
  <si>
    <t>C1352</t>
  </si>
  <si>
    <t>C1353</t>
  </si>
  <si>
    <t>C1354</t>
  </si>
  <si>
    <t>C1355</t>
  </si>
  <si>
    <t>C1356</t>
  </si>
  <si>
    <t>Emma Walker</t>
  </si>
  <si>
    <t>C1357</t>
  </si>
  <si>
    <t>Arjun Chopra</t>
  </si>
  <si>
    <t>C1358</t>
  </si>
  <si>
    <t>Meera Joshi</t>
  </si>
  <si>
    <t>C1359</t>
  </si>
  <si>
    <t>C1360</t>
  </si>
  <si>
    <t>C1361</t>
  </si>
  <si>
    <t>C1362</t>
  </si>
  <si>
    <t>C1363</t>
  </si>
  <si>
    <t>C1364</t>
  </si>
  <si>
    <t>Sneha Saxena</t>
  </si>
  <si>
    <t>C1365</t>
  </si>
  <si>
    <t>Riya Bose</t>
  </si>
  <si>
    <t>C1366</t>
  </si>
  <si>
    <t>C1367</t>
  </si>
  <si>
    <t>Liam Smith</t>
  </si>
  <si>
    <t>C1368</t>
  </si>
  <si>
    <t>C1369</t>
  </si>
  <si>
    <t>C1370</t>
  </si>
  <si>
    <t>Aditya Pillai</t>
  </si>
  <si>
    <t>C1371</t>
  </si>
  <si>
    <t>C1372</t>
  </si>
  <si>
    <t>C1373</t>
  </si>
  <si>
    <t>C1374</t>
  </si>
  <si>
    <t>Aarav Rao</t>
  </si>
  <si>
    <t>C1375</t>
  </si>
  <si>
    <t>C1376</t>
  </si>
  <si>
    <t>Oliver Hughes</t>
  </si>
  <si>
    <t>C1377</t>
  </si>
  <si>
    <t>C1378</t>
  </si>
  <si>
    <t>C1379</t>
  </si>
  <si>
    <t>C1380</t>
  </si>
  <si>
    <t>Aarav Khan</t>
  </si>
  <si>
    <t>C1381</t>
  </si>
  <si>
    <t>Liam Tan</t>
  </si>
  <si>
    <t>C1382</t>
  </si>
  <si>
    <t>Sneha Gupta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</si>
  <si>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</si>
  <si>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</si>
  <si>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</si>
  <si>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</si>
  <si>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</si>
  <si>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</si>
  <si>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</si>
  <si>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</si>
  <si>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Isha Mehta</t>
  </si>
  <si>
    <t>C1391</t>
  </si>
  <si>
    <t>Karan Chatterjee</t>
  </si>
  <si>
    <t>C1392</t>
  </si>
  <si>
    <t>C1393</t>
  </si>
  <si>
    <t>C1394</t>
  </si>
  <si>
    <t>Oliver Martin</t>
  </si>
  <si>
    <t>C1395</t>
  </si>
  <si>
    <t>Max Fischer</t>
  </si>
  <si>
    <t>C1396</t>
  </si>
  <si>
    <t>C1397</t>
  </si>
  <si>
    <t>C1398</t>
  </si>
  <si>
    <t>Nikhil Khan</t>
  </si>
  <si>
    <t>C1399</t>
  </si>
  <si>
    <t>C1400</t>
  </si>
  <si>
    <t>C1401</t>
  </si>
  <si>
    <t>C1402</t>
  </si>
  <si>
    <t>C1403</t>
  </si>
  <si>
    <t>C1404</t>
  </si>
  <si>
    <t>Hannah Wilson</t>
  </si>
  <si>
    <t>C1405</t>
  </si>
  <si>
    <t>C1406</t>
  </si>
  <si>
    <t>Chloe Evans</t>
  </si>
  <si>
    <t>C1407</t>
  </si>
  <si>
    <t>C1408</t>
  </si>
  <si>
    <t>C1409</t>
  </si>
  <si>
    <t>Rohan Desai</t>
  </si>
  <si>
    <t>C1410</t>
  </si>
  <si>
    <t>Sanjay Bhatia</t>
  </si>
  <si>
    <t>C1411</t>
  </si>
  <si>
    <t>Aditya Desai</t>
  </si>
  <si>
    <t>C1412</t>
  </si>
  <si>
    <t>C1413</t>
  </si>
  <si>
    <t>Pooja Pillai</t>
  </si>
  <si>
    <t>C1414</t>
  </si>
  <si>
    <t>Emma Evans</t>
  </si>
  <si>
    <t>C1415</t>
  </si>
  <si>
    <t>C1416</t>
  </si>
  <si>
    <t>C1417</t>
  </si>
  <si>
    <t>Amelia Wright</t>
  </si>
  <si>
    <t>C1418</t>
  </si>
  <si>
    <t>C1419</t>
  </si>
  <si>
    <t>C1420</t>
  </si>
  <si>
    <t>C1421</t>
  </si>
  <si>
    <t>Karan Saxena</t>
  </si>
  <si>
    <t>C1422</t>
  </si>
  <si>
    <t>C1423</t>
  </si>
  <si>
    <t>C1424</t>
  </si>
  <si>
    <t>Chloe Hughes</t>
  </si>
  <si>
    <t>C1425</t>
  </si>
  <si>
    <t>Divya Khan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</si>
  <si>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</si>
  <si>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</si>
  <si>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</si>
  <si>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</si>
  <si>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</si>
  <si>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</si>
  <si>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</si>
  <si>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</si>
  <si>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Swati Jain</t>
  </si>
  <si>
    <t>C1434</t>
  </si>
  <si>
    <t>C1435</t>
  </si>
  <si>
    <t>C1436</t>
  </si>
  <si>
    <t>C1437</t>
  </si>
  <si>
    <t>C1438</t>
  </si>
  <si>
    <t>C1439</t>
  </si>
  <si>
    <t>Charlotte Dubois</t>
  </si>
  <si>
    <t>C1440</t>
  </si>
  <si>
    <t>Sneha Mehta</t>
  </si>
  <si>
    <t>C1441</t>
  </si>
  <si>
    <t>C1442</t>
  </si>
  <si>
    <t>C1443</t>
  </si>
  <si>
    <t>Amit Bose</t>
  </si>
  <si>
    <t>C1444</t>
  </si>
  <si>
    <t>C1445</t>
  </si>
  <si>
    <t>C1446</t>
  </si>
  <si>
    <t>Isha Bose</t>
  </si>
  <si>
    <t>C1447</t>
  </si>
  <si>
    <t>C1448</t>
  </si>
  <si>
    <t>Karan Gupta</t>
  </si>
  <si>
    <t>C1449</t>
  </si>
  <si>
    <t>C1450</t>
  </si>
  <si>
    <t>C1451</t>
  </si>
  <si>
    <t>C1452</t>
  </si>
  <si>
    <t>Pooja Rao</t>
  </si>
  <si>
    <t>C1453</t>
  </si>
  <si>
    <t>C1454</t>
  </si>
  <si>
    <t>C1455</t>
  </si>
  <si>
    <t>Amit Jain</t>
  </si>
  <si>
    <t>C1456</t>
  </si>
  <si>
    <t>Rohan Tiwari</t>
  </si>
  <si>
    <t>C1457</t>
  </si>
  <si>
    <t>C1458</t>
  </si>
  <si>
    <t>C1459</t>
  </si>
  <si>
    <t>C1460</t>
  </si>
  <si>
    <t>C1461</t>
  </si>
  <si>
    <t>C1462</t>
  </si>
  <si>
    <t>Ananya Kulkarni</t>
  </si>
  <si>
    <t>C1463</t>
  </si>
  <si>
    <t>Deepak Jain</t>
  </si>
  <si>
    <t>C1464</t>
  </si>
  <si>
    <t>Arjun Reddy</t>
  </si>
  <si>
    <t>C1465</t>
  </si>
  <si>
    <t>C1466</t>
  </si>
  <si>
    <t>C1467</t>
  </si>
  <si>
    <t>C1468</t>
  </si>
  <si>
    <t>Jack Lim</t>
  </si>
  <si>
    <t>C1469</t>
  </si>
  <si>
    <t>Vivaan Banerjee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</si>
  <si>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</si>
  <si>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</si>
  <si>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</si>
  <si>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</si>
  <si>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</si>
  <si>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</si>
  <si>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</si>
  <si>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</si>
  <si>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</si>
  <si>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</si>
  <si>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Lena Hughes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</si>
  <si>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</si>
  <si>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</si>
  <si>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</si>
  <si>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</si>
  <si>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</si>
  <si>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</si>
  <si>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</si>
  <si>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</si>
  <si>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</si>
  <si>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Rohan Kulkarni</t>
  </si>
  <si>
    <t>C1489</t>
  </si>
  <si>
    <t>C1490</t>
  </si>
  <si>
    <t>C1491</t>
  </si>
  <si>
    <t>C1492</t>
  </si>
  <si>
    <t>C1493</t>
  </si>
  <si>
    <t>Anjali Chatterjee</t>
  </si>
  <si>
    <t>C1494</t>
  </si>
  <si>
    <t>C1495</t>
  </si>
  <si>
    <t>Aditya Jain</t>
  </si>
  <si>
    <t>C1496</t>
  </si>
  <si>
    <t>C1497</t>
  </si>
  <si>
    <t>C1498</t>
  </si>
  <si>
    <t>C1499</t>
  </si>
  <si>
    <t>Manish Sinha</t>
  </si>
  <si>
    <t>C1500</t>
  </si>
  <si>
    <t>Customers - Dashboard</t>
  </si>
  <si>
    <t>Total Customers</t>
  </si>
  <si>
    <t>Active (1+ booking)</t>
  </si>
  <si>
    <t>Repeat Rate</t>
  </si>
  <si>
    <t>Lifetime Revenue (Cr)</t>
  </si>
  <si>
    <t>Avg CLV (INR)</t>
  </si>
  <si>
    <t>International Share</t>
  </si>
  <si>
    <t>Loyalty Members</t>
  </si>
  <si>
    <t>By segment</t>
  </si>
  <si>
    <t>By loyalty tier</t>
  </si>
  <si>
    <t>By age group</t>
  </si>
  <si>
    <t>Customers</t>
  </si>
  <si>
    <t>Active</t>
  </si>
  <si>
    <t>Lifetime Rev (Lakh)</t>
  </si>
  <si>
    <t>Avg CLV</t>
  </si>
  <si>
    <t>Tier</t>
  </si>
  <si>
    <t>18-24</t>
  </si>
  <si>
    <t>25-34</t>
  </si>
  <si>
    <t>35-44</t>
  </si>
  <si>
    <t>45-54</t>
  </si>
  <si>
    <t>55+</t>
  </si>
  <si>
    <t>By acquisition source</t>
  </si>
  <si>
    <t>By customer type</t>
  </si>
  <si>
    <t>Source</t>
  </si>
  <si>
    <t>Booking_ID</t>
  </si>
  <si>
    <t>Hotel_City</t>
  </si>
  <si>
    <t>Booking_Date</t>
  </si>
  <si>
    <t>Check_In</t>
  </si>
  <si>
    <t>Check_Out</t>
  </si>
  <si>
    <t>Check_In_Month</t>
  </si>
  <si>
    <t>Nights</t>
  </si>
  <si>
    <t>Lead_Time_Days</t>
  </si>
  <si>
    <t>Room_Type</t>
  </si>
  <si>
    <t>Rooms_Booked</t>
  </si>
  <si>
    <t>Adults</t>
  </si>
  <si>
    <t>Children</t>
  </si>
  <si>
    <t>Channel</t>
  </si>
  <si>
    <t>Payment_Method</t>
  </si>
  <si>
    <t>Booking_Status</t>
  </si>
  <si>
    <t>Room_Rate_INR</t>
  </si>
  <si>
    <t>Booking_Value_INR</t>
  </si>
  <si>
    <t>Total_Guests</t>
  </si>
  <si>
    <t>BK00001</t>
  </si>
  <si>
    <t>Suite</t>
  </si>
  <si>
    <t>Mobile App</t>
  </si>
  <si>
    <t>Digital Wallet</t>
  </si>
  <si>
    <t>Completed</t>
  </si>
  <si>
    <t>BK00002</t>
  </si>
  <si>
    <t>OTA - Agoda</t>
  </si>
  <si>
    <t>UPI</t>
  </si>
  <si>
    <t>Cancelled</t>
  </si>
  <si>
    <t>BK00003</t>
  </si>
  <si>
    <t>Deluxe</t>
  </si>
  <si>
    <t>Credit Card</t>
  </si>
  <si>
    <t>BK00004</t>
  </si>
  <si>
    <t>Travel Agent</t>
  </si>
  <si>
    <t>Cash</t>
  </si>
  <si>
    <t>BK00005</t>
  </si>
  <si>
    <t>Walk-in</t>
  </si>
  <si>
    <t>Debit Card</t>
  </si>
  <si>
    <t>BK00006</t>
  </si>
  <si>
    <t>No-Show</t>
  </si>
  <si>
    <t>BK00007</t>
  </si>
  <si>
    <t>Premium Suite</t>
  </si>
  <si>
    <t>BK00008</t>
  </si>
  <si>
    <t>Standard</t>
  </si>
  <si>
    <t>BK00009</t>
  </si>
  <si>
    <t>Direct Website</t>
  </si>
  <si>
    <t>BK00010</t>
  </si>
  <si>
    <t>Net Banking</t>
  </si>
  <si>
    <t>BK00011</t>
  </si>
  <si>
    <t>BK00012</t>
  </si>
  <si>
    <t>BK00013</t>
  </si>
  <si>
    <t>BK00014</t>
  </si>
  <si>
    <t>BK00015</t>
  </si>
  <si>
    <t>BK00016</t>
  </si>
  <si>
    <t>BK00017</t>
  </si>
  <si>
    <t>BK00018</t>
  </si>
  <si>
    <t>BK00019</t>
  </si>
  <si>
    <t>BK00020</t>
  </si>
  <si>
    <t>OTA - Booking.com</t>
  </si>
  <si>
    <t>BK00021</t>
  </si>
  <si>
    <t>BK00022</t>
  </si>
  <si>
    <t>BK00023</t>
  </si>
  <si>
    <t>BK00024</t>
  </si>
  <si>
    <t>BK00025</t>
  </si>
  <si>
    <t>OTA - MakeMyTrip</t>
  </si>
  <si>
    <t>BK00026</t>
  </si>
  <si>
    <t>BK00027</t>
  </si>
  <si>
    <t>BK00028</t>
  </si>
  <si>
    <t>BK00029</t>
  </si>
  <si>
    <t>BK00030</t>
  </si>
  <si>
    <t>BK00031</t>
  </si>
  <si>
    <t>BK00032</t>
  </si>
  <si>
    <t>BK00033</t>
  </si>
  <si>
    <t>BK00034</t>
  </si>
  <si>
    <t>BK00035</t>
  </si>
  <si>
    <t>BK00036</t>
  </si>
  <si>
    <t>BK00037</t>
  </si>
  <si>
    <t>BK00038</t>
  </si>
  <si>
    <t>BK00039</t>
  </si>
  <si>
    <t>BK00040</t>
  </si>
  <si>
    <t>BK00041</t>
  </si>
  <si>
    <t>BK00042</t>
  </si>
  <si>
    <t>BK00043</t>
  </si>
  <si>
    <t>BK00044</t>
  </si>
  <si>
    <t>BK00045</t>
  </si>
  <si>
    <t>BK00046</t>
  </si>
  <si>
    <t>BK00047</t>
  </si>
  <si>
    <t>BK00048</t>
  </si>
  <si>
    <t>BK00049</t>
  </si>
  <si>
    <t>BK00050</t>
  </si>
  <si>
    <t>BK00051</t>
  </si>
  <si>
    <t>BK00052</t>
  </si>
  <si>
    <t>BK00053</t>
  </si>
  <si>
    <t>BK00054</t>
  </si>
  <si>
    <t>BK00055</t>
  </si>
  <si>
    <t>BK00056</t>
  </si>
  <si>
    <t>BK00057</t>
  </si>
  <si>
    <t>BK00058</t>
  </si>
  <si>
    <t>BK00059</t>
  </si>
  <si>
    <t>BK00060</t>
  </si>
  <si>
    <t>BK00061</t>
  </si>
  <si>
    <t>BK00062</t>
  </si>
  <si>
    <t>BK00063</t>
  </si>
  <si>
    <t>BK00064</t>
  </si>
  <si>
    <t>BK00065</t>
  </si>
  <si>
    <t>BK00066</t>
  </si>
  <si>
    <t>BK00067</t>
  </si>
  <si>
    <t>Corporate Booking</t>
  </si>
  <si>
    <t>BK00068</t>
  </si>
  <si>
    <t>BK00069</t>
  </si>
  <si>
    <t>BK00070</t>
  </si>
  <si>
    <t>BK00071</t>
  </si>
  <si>
    <t>BK00072</t>
  </si>
  <si>
    <t>BK00073</t>
  </si>
  <si>
    <t>BK00074</t>
  </si>
  <si>
    <t>BK00075</t>
  </si>
  <si>
    <t>BK00076</t>
  </si>
  <si>
    <t>BK00077</t>
  </si>
  <si>
    <t>BK00078</t>
  </si>
  <si>
    <t>BK00079</t>
  </si>
  <si>
    <t>BK00080</t>
  </si>
  <si>
    <t>BK00081</t>
  </si>
  <si>
    <t>BK00082</t>
  </si>
  <si>
    <t>BK00083</t>
  </si>
  <si>
    <t>BK00084</t>
  </si>
  <si>
    <t>BK00085</t>
  </si>
  <si>
    <t>BK00086</t>
  </si>
  <si>
    <t>BK00087</t>
  </si>
  <si>
    <t>BK00088</t>
  </si>
  <si>
    <t>BK00089</t>
  </si>
  <si>
    <t>BK00090</t>
  </si>
  <si>
    <t>BK00091</t>
  </si>
  <si>
    <t>BK00092</t>
  </si>
  <si>
    <t>BK00093</t>
  </si>
  <si>
    <t>BK00094</t>
  </si>
  <si>
    <t>BK00095</t>
  </si>
  <si>
    <t>BK00096</t>
  </si>
  <si>
    <t>BK00097</t>
  </si>
  <si>
    <t>BK00098</t>
  </si>
  <si>
    <t>BK00099</t>
  </si>
  <si>
    <t>BK00100</t>
  </si>
  <si>
    <t>BK00101</t>
  </si>
  <si>
    <t>BK00102</t>
  </si>
  <si>
    <t>BK00103</t>
  </si>
  <si>
    <t>BK00104</t>
  </si>
  <si>
    <t>BK00105</t>
  </si>
  <si>
    <t>BK00106</t>
  </si>
  <si>
    <t>BK00107</t>
  </si>
  <si>
    <t>BK00108</t>
  </si>
  <si>
    <t>BK00109</t>
  </si>
  <si>
    <t>BK00110</t>
  </si>
  <si>
    <t>BK00111</t>
  </si>
  <si>
    <t>BK00112</t>
  </si>
  <si>
    <t>BK00113</t>
  </si>
  <si>
    <t>BK00114</t>
  </si>
  <si>
    <t>BK00115</t>
  </si>
  <si>
    <t>BK00116</t>
  </si>
  <si>
    <t>BK00117</t>
  </si>
  <si>
    <t>BK00118</t>
  </si>
  <si>
    <t>BK00119</t>
  </si>
  <si>
    <t>BK00120</t>
  </si>
  <si>
    <t>BK00121</t>
  </si>
  <si>
    <t>BK00122</t>
  </si>
  <si>
    <t>BK00123</t>
  </si>
  <si>
    <t>BK00124</t>
  </si>
  <si>
    <t>BK00125</t>
  </si>
  <si>
    <t>BK00126</t>
  </si>
  <si>
    <t>BK00127</t>
  </si>
  <si>
    <t>BK00128</t>
  </si>
  <si>
    <t>BK00129</t>
  </si>
  <si>
    <t>BK00130</t>
  </si>
  <si>
    <t>BK00131</t>
  </si>
  <si>
    <t>BK00132</t>
  </si>
  <si>
    <t>BK00133</t>
  </si>
  <si>
    <t>BK00134</t>
  </si>
  <si>
    <t>BK00135</t>
  </si>
  <si>
    <t>BK00136</t>
  </si>
  <si>
    <t>BK00137</t>
  </si>
  <si>
    <t>BK00138</t>
  </si>
  <si>
    <t>BK00139</t>
  </si>
  <si>
    <t>BK00140</t>
  </si>
  <si>
    <t>BK00141</t>
  </si>
  <si>
    <t>BK00142</t>
  </si>
  <si>
    <t>BK00143</t>
  </si>
  <si>
    <t>BK00144</t>
  </si>
  <si>
    <t>BK00145</t>
  </si>
  <si>
    <t>BK00146</t>
  </si>
  <si>
    <t>BK00147</t>
  </si>
  <si>
    <t>BK00148</t>
  </si>
  <si>
    <t>BK00149</t>
  </si>
  <si>
    <t>BK00150</t>
  </si>
  <si>
    <t>BK00151</t>
  </si>
  <si>
    <t>BK00152</t>
  </si>
  <si>
    <t>BK00153</t>
  </si>
  <si>
    <t>BK00154</t>
  </si>
  <si>
    <t>BK00155</t>
  </si>
  <si>
    <t>BK00156</t>
  </si>
  <si>
    <t>BK00157</t>
  </si>
  <si>
    <t>BK00158</t>
  </si>
  <si>
    <t>BK00159</t>
  </si>
  <si>
    <t>BK00160</t>
  </si>
  <si>
    <t>BK00161</t>
  </si>
  <si>
    <t>BK00162</t>
  </si>
  <si>
    <t>BK00163</t>
  </si>
  <si>
    <t>BK00164</t>
  </si>
  <si>
    <t>BK00165</t>
  </si>
  <si>
    <t>BK00166</t>
  </si>
  <si>
    <t>BK00167</t>
  </si>
  <si>
    <t>BK00168</t>
  </si>
  <si>
    <t>BK00169</t>
  </si>
  <si>
    <t>BK00170</t>
  </si>
  <si>
    <t>BK00171</t>
  </si>
  <si>
    <t>BK00172</t>
  </si>
  <si>
    <t>BK00173</t>
  </si>
  <si>
    <t>BK00174</t>
  </si>
  <si>
    <t>BK00175</t>
  </si>
  <si>
    <t>BK00176</t>
  </si>
  <si>
    <t>BK00177</t>
  </si>
  <si>
    <t>BK00178</t>
  </si>
  <si>
    <t>BK00179</t>
  </si>
  <si>
    <t>BK00180</t>
  </si>
  <si>
    <t>BK00181</t>
  </si>
  <si>
    <t>BK00182</t>
  </si>
  <si>
    <t>BK00183</t>
  </si>
  <si>
    <t>BK00184</t>
  </si>
  <si>
    <t>BK00185</t>
  </si>
  <si>
    <t>BK00186</t>
  </si>
  <si>
    <t>BK00187</t>
  </si>
  <si>
    <t>BK00188</t>
  </si>
  <si>
    <t>BK00189</t>
  </si>
  <si>
    <t>BK00190</t>
  </si>
  <si>
    <t>BK00191</t>
  </si>
  <si>
    <t>BK00192</t>
  </si>
  <si>
    <t>BK00193</t>
  </si>
  <si>
    <t>BK00194</t>
  </si>
  <si>
    <t>BK00195</t>
  </si>
  <si>
    <t>BK00196</t>
  </si>
  <si>
    <t>BK00197</t>
  </si>
  <si>
    <t>BK00198</t>
  </si>
  <si>
    <t>BK00199</t>
  </si>
  <si>
    <t>BK00200</t>
  </si>
  <si>
    <t>BK00201</t>
  </si>
  <si>
    <t>BK00202</t>
  </si>
  <si>
    <t>BK00203</t>
  </si>
  <si>
    <t>BK00204</t>
  </si>
  <si>
    <t>BK00205</t>
  </si>
  <si>
    <t>BK00206</t>
  </si>
  <si>
    <t>BK00207</t>
  </si>
  <si>
    <t>BK00208</t>
  </si>
  <si>
    <t>BK00209</t>
  </si>
  <si>
    <t>BK00210</t>
  </si>
  <si>
    <t>BK00211</t>
  </si>
  <si>
    <t>BK00212</t>
  </si>
  <si>
    <t>BK00213</t>
  </si>
  <si>
    <t>BK00214</t>
  </si>
  <si>
    <t>BK00215</t>
  </si>
  <si>
    <t>BK00216</t>
  </si>
  <si>
    <t>BK00217</t>
  </si>
  <si>
    <t>BK00218</t>
  </si>
  <si>
    <t>BK00219</t>
  </si>
  <si>
    <t>BK00220</t>
  </si>
  <si>
    <t>BK00221</t>
  </si>
  <si>
    <t>BK00222</t>
  </si>
  <si>
    <t>BK00223</t>
  </si>
  <si>
    <t>BK00224</t>
  </si>
  <si>
    <t>BK00225</t>
  </si>
  <si>
    <t>BK00226</t>
  </si>
  <si>
    <t>BK00227</t>
  </si>
  <si>
    <t>BK00228</t>
  </si>
  <si>
    <t>BK00229</t>
  </si>
  <si>
    <t>BK00230</t>
  </si>
  <si>
    <t>BK00231</t>
  </si>
  <si>
    <t>BK00232</t>
  </si>
  <si>
    <t>BK00233</t>
  </si>
  <si>
    <t>BK00234</t>
  </si>
  <si>
    <t>BK00235</t>
  </si>
  <si>
    <t>BK00236</t>
  </si>
  <si>
    <t>BK00237</t>
  </si>
  <si>
    <t>BK00238</t>
  </si>
  <si>
    <t>BK00239</t>
  </si>
  <si>
    <t>BK00240</t>
  </si>
  <si>
    <t>BK00241</t>
  </si>
  <si>
    <t>BK00242</t>
  </si>
  <si>
    <t>BK00243</t>
  </si>
  <si>
    <t>BK00244</t>
  </si>
  <si>
    <t>BK00245</t>
  </si>
  <si>
    <t>BK00246</t>
  </si>
  <si>
    <t>BK00247</t>
  </si>
  <si>
    <t>BK00248</t>
  </si>
  <si>
    <t>BK00249</t>
  </si>
  <si>
    <t>BK00250</t>
  </si>
  <si>
    <t>BK00251</t>
  </si>
  <si>
    <t>BK00252</t>
  </si>
  <si>
    <t>BK00253</t>
  </si>
  <si>
    <t>BK00254</t>
  </si>
  <si>
    <t>BK00255</t>
  </si>
  <si>
    <t>BK00256</t>
  </si>
  <si>
    <t>BK00257</t>
  </si>
  <si>
    <t>BK00258</t>
  </si>
  <si>
    <t>BK00259</t>
  </si>
  <si>
    <t>BK00260</t>
  </si>
  <si>
    <t>BK00261</t>
  </si>
  <si>
    <t>BK00262</t>
  </si>
  <si>
    <t>BK00263</t>
  </si>
  <si>
    <t>BK00264</t>
  </si>
  <si>
    <t>BK00265</t>
  </si>
  <si>
    <t>BK00266</t>
  </si>
  <si>
    <t>BK00267</t>
  </si>
  <si>
    <t>BK00268</t>
  </si>
  <si>
    <t>BK00269</t>
  </si>
  <si>
    <t>BK00270</t>
  </si>
  <si>
    <t>BK00271</t>
  </si>
  <si>
    <t>BK00272</t>
  </si>
  <si>
    <t>BK00273</t>
  </si>
  <si>
    <t>BK00274</t>
  </si>
  <si>
    <t>BK00275</t>
  </si>
  <si>
    <t>BK00276</t>
  </si>
  <si>
    <t>BK00277</t>
  </si>
  <si>
    <t>BK00278</t>
  </si>
  <si>
    <t>BK00279</t>
  </si>
  <si>
    <t>BK00280</t>
  </si>
  <si>
    <t>BK00281</t>
  </si>
  <si>
    <t>BK00282</t>
  </si>
  <si>
    <t>BK00283</t>
  </si>
  <si>
    <t>BK00284</t>
  </si>
  <si>
    <t>BK00285</t>
  </si>
  <si>
    <t>BK00286</t>
  </si>
  <si>
    <t>BK00287</t>
  </si>
  <si>
    <t>BK00288</t>
  </si>
  <si>
    <t>BK00289</t>
  </si>
  <si>
    <t>BK00290</t>
  </si>
  <si>
    <t>BK00291</t>
  </si>
  <si>
    <t>BK00292</t>
  </si>
  <si>
    <t>BK00293</t>
  </si>
  <si>
    <t>BK00294</t>
  </si>
  <si>
    <t>BK00295</t>
  </si>
  <si>
    <t>BK00296</t>
  </si>
  <si>
    <t>BK00297</t>
  </si>
  <si>
    <t>BK00298</t>
  </si>
  <si>
    <t>BK00299</t>
  </si>
  <si>
    <t>BK00300</t>
  </si>
  <si>
    <t>BK00301</t>
  </si>
  <si>
    <t>BK00302</t>
  </si>
  <si>
    <t>BK00303</t>
  </si>
  <si>
    <t>BK00304</t>
  </si>
  <si>
    <t>BK00305</t>
  </si>
  <si>
    <t>BK00306</t>
  </si>
  <si>
    <t>BK00307</t>
  </si>
  <si>
    <t>BK00308</t>
  </si>
  <si>
    <t>BK00309</t>
  </si>
  <si>
    <t>BK00310</t>
  </si>
  <si>
    <t>BK00311</t>
  </si>
  <si>
    <t>BK00312</t>
  </si>
  <si>
    <t>BK00313</t>
  </si>
  <si>
    <t>BK00314</t>
  </si>
  <si>
    <t>BK00315</t>
  </si>
  <si>
    <t>BK00316</t>
  </si>
  <si>
    <t>BK00317</t>
  </si>
  <si>
    <t>BK00318</t>
  </si>
  <si>
    <t>BK00319</t>
  </si>
  <si>
    <t>BK00320</t>
  </si>
  <si>
    <t>BK00321</t>
  </si>
  <si>
    <t>BK00322</t>
  </si>
  <si>
    <t>BK00323</t>
  </si>
  <si>
    <t>BK00324</t>
  </si>
  <si>
    <t>BK00325</t>
  </si>
  <si>
    <t>BK00326</t>
  </si>
  <si>
    <t>BK00327</t>
  </si>
  <si>
    <t>BK00328</t>
  </si>
  <si>
    <t>BK00329</t>
  </si>
  <si>
    <t>BK00330</t>
  </si>
  <si>
    <t>BK00331</t>
  </si>
  <si>
    <t>BK00332</t>
  </si>
  <si>
    <t>BK00333</t>
  </si>
  <si>
    <t>BK00334</t>
  </si>
  <si>
    <t>BK00335</t>
  </si>
  <si>
    <t>BK00336</t>
  </si>
  <si>
    <t>BK00337</t>
  </si>
  <si>
    <t>BK00338</t>
  </si>
  <si>
    <t>BK00339</t>
  </si>
  <si>
    <t>BK00340</t>
  </si>
  <si>
    <t>BK00341</t>
  </si>
  <si>
    <t>BK00342</t>
  </si>
  <si>
    <t>BK00343</t>
  </si>
  <si>
    <t>BK00344</t>
  </si>
  <si>
    <t>BK00345</t>
  </si>
  <si>
    <t>BK00346</t>
  </si>
  <si>
    <t>BK00347</t>
  </si>
  <si>
    <t>BK00348</t>
  </si>
  <si>
    <t>BK00349</t>
  </si>
  <si>
    <t>BK00350</t>
  </si>
  <si>
    <t>BK00351</t>
  </si>
  <si>
    <t>BK00352</t>
  </si>
  <si>
    <t>BK00353</t>
  </si>
  <si>
    <t>BK00354</t>
  </si>
  <si>
    <t>BK00355</t>
  </si>
  <si>
    <t>BK00356</t>
  </si>
  <si>
    <t>BK00357</t>
  </si>
  <si>
    <t>BK00358</t>
  </si>
  <si>
    <t>BK00359</t>
  </si>
  <si>
    <t>BK00360</t>
  </si>
  <si>
    <t>BK00361</t>
  </si>
  <si>
    <t>BK00362</t>
  </si>
  <si>
    <t>BK00363</t>
  </si>
  <si>
    <t>BK00364</t>
  </si>
  <si>
    <t>BK00365</t>
  </si>
  <si>
    <t>BK00366</t>
  </si>
  <si>
    <t>BK00367</t>
  </si>
  <si>
    <t>BK00368</t>
  </si>
  <si>
    <t>BK00369</t>
  </si>
  <si>
    <t>BK00370</t>
  </si>
  <si>
    <t>BK00371</t>
  </si>
  <si>
    <t>BK00372</t>
  </si>
  <si>
    <t>BK00373</t>
  </si>
  <si>
    <t>BK00374</t>
  </si>
  <si>
    <t>BK00375</t>
  </si>
  <si>
    <t>BK00376</t>
  </si>
  <si>
    <t>BK00377</t>
  </si>
  <si>
    <t>BK00378</t>
  </si>
  <si>
    <t>BK00379</t>
  </si>
  <si>
    <t>BK00380</t>
  </si>
  <si>
    <t>BK00381</t>
  </si>
  <si>
    <t>BK00382</t>
  </si>
  <si>
    <t>BK00383</t>
  </si>
  <si>
    <t>BK00384</t>
  </si>
  <si>
    <t>BK00385</t>
  </si>
  <si>
    <t>BK00386</t>
  </si>
  <si>
    <t>BK00387</t>
  </si>
  <si>
    <t>BK00388</t>
  </si>
  <si>
    <t>BK00389</t>
  </si>
  <si>
    <t>BK00390</t>
  </si>
  <si>
    <t>BK00391</t>
  </si>
  <si>
    <t>BK00392</t>
  </si>
  <si>
    <t>BK00393</t>
  </si>
  <si>
    <t>BK00394</t>
  </si>
  <si>
    <t>BK00395</t>
  </si>
  <si>
    <t>BK00396</t>
  </si>
  <si>
    <t>BK00397</t>
  </si>
  <si>
    <t>BK00398</t>
  </si>
  <si>
    <t>BK00399</t>
  </si>
  <si>
    <t>BK00400</t>
  </si>
  <si>
    <t>BK00401</t>
  </si>
  <si>
    <t>BK00402</t>
  </si>
  <si>
    <t>BK00403</t>
  </si>
  <si>
    <t>BK00404</t>
  </si>
  <si>
    <t>BK00405</t>
  </si>
  <si>
    <t>BK00406</t>
  </si>
  <si>
    <t>BK00407</t>
  </si>
  <si>
    <t>BK00408</t>
  </si>
  <si>
    <t>BK00409</t>
  </si>
  <si>
    <t>BK00410</t>
  </si>
  <si>
    <t>BK00411</t>
  </si>
  <si>
    <t>BK00412</t>
  </si>
  <si>
    <t>BK00413</t>
  </si>
  <si>
    <t>BK00414</t>
  </si>
  <si>
    <t>BK00415</t>
  </si>
  <si>
    <t>BK00416</t>
  </si>
  <si>
    <t>BK00417</t>
  </si>
  <si>
    <t>BK00418</t>
  </si>
  <si>
    <t>BK00419</t>
  </si>
  <si>
    <t>BK00420</t>
  </si>
  <si>
    <t>BK00421</t>
  </si>
  <si>
    <t>BK00422</t>
  </si>
  <si>
    <t>BK00423</t>
  </si>
  <si>
    <t>BK00424</t>
  </si>
  <si>
    <t>BK00425</t>
  </si>
  <si>
    <t>BK00426</t>
  </si>
  <si>
    <t>BK00427</t>
  </si>
  <si>
    <t>BK00428</t>
  </si>
  <si>
    <t>BK00429</t>
  </si>
  <si>
    <t>BK00430</t>
  </si>
  <si>
    <t>BK00431</t>
  </si>
  <si>
    <t>BK00432</t>
  </si>
  <si>
    <t>BK00433</t>
  </si>
  <si>
    <t>BK00434</t>
  </si>
  <si>
    <t>BK00435</t>
  </si>
  <si>
    <t>BK00436</t>
  </si>
  <si>
    <t>BK00437</t>
  </si>
  <si>
    <t>BK00438</t>
  </si>
  <si>
    <t>BK00439</t>
  </si>
  <si>
    <t>BK00440</t>
  </si>
  <si>
    <t>BK00441</t>
  </si>
  <si>
    <t>BK00442</t>
  </si>
  <si>
    <t>BK00443</t>
  </si>
  <si>
    <t>BK00444</t>
  </si>
  <si>
    <t>BK00445</t>
  </si>
  <si>
    <t>BK00446</t>
  </si>
  <si>
    <t>BK00447</t>
  </si>
  <si>
    <t>BK00448</t>
  </si>
  <si>
    <t>BK00449</t>
  </si>
  <si>
    <t>BK00450</t>
  </si>
  <si>
    <t>BK00451</t>
  </si>
  <si>
    <t>BK00452</t>
  </si>
  <si>
    <t>BK00453</t>
  </si>
  <si>
    <t>BK00454</t>
  </si>
  <si>
    <t>BK00455</t>
  </si>
  <si>
    <t>BK00456</t>
  </si>
  <si>
    <t>BK00457</t>
  </si>
  <si>
    <t>BK00458</t>
  </si>
  <si>
    <t>BK00459</t>
  </si>
  <si>
    <t>BK00460</t>
  </si>
  <si>
    <t>BK00461</t>
  </si>
  <si>
    <t>BK00462</t>
  </si>
  <si>
    <t>BK00463</t>
  </si>
  <si>
    <t>BK00464</t>
  </si>
  <si>
    <t>BK00465</t>
  </si>
  <si>
    <t>BK00466</t>
  </si>
  <si>
    <t>BK00467</t>
  </si>
  <si>
    <t>BK00468</t>
  </si>
  <si>
    <t>BK00469</t>
  </si>
  <si>
    <t>BK00470</t>
  </si>
  <si>
    <t>BK00471</t>
  </si>
  <si>
    <t>BK00472</t>
  </si>
  <si>
    <t>BK00473</t>
  </si>
  <si>
    <t>BK00474</t>
  </si>
  <si>
    <t>BK00475</t>
  </si>
  <si>
    <t>BK00476</t>
  </si>
  <si>
    <t>BK00477</t>
  </si>
  <si>
    <t>BK00478</t>
  </si>
  <si>
    <t>BK00479</t>
  </si>
  <si>
    <t>BK00480</t>
  </si>
  <si>
    <t>BK00481</t>
  </si>
  <si>
    <t>BK00482</t>
  </si>
  <si>
    <t>BK00483</t>
  </si>
  <si>
    <t>BK00484</t>
  </si>
  <si>
    <t>BK00485</t>
  </si>
  <si>
    <t>BK00486</t>
  </si>
  <si>
    <t>BK00487</t>
  </si>
  <si>
    <t>BK00488</t>
  </si>
  <si>
    <t>BK00489</t>
  </si>
  <si>
    <t>BK00490</t>
  </si>
  <si>
    <t>BK00491</t>
  </si>
  <si>
    <t>BK00492</t>
  </si>
  <si>
    <t>BK00493</t>
  </si>
  <si>
    <t>BK00494</t>
  </si>
  <si>
    <t>BK00495</t>
  </si>
  <si>
    <t>BK00496</t>
  </si>
  <si>
    <t>BK00497</t>
  </si>
  <si>
    <t>BK00498</t>
  </si>
  <si>
    <t>BK00499</t>
  </si>
  <si>
    <t>BK00500</t>
  </si>
  <si>
    <t>BK00501</t>
  </si>
  <si>
    <t>BK00502</t>
  </si>
  <si>
    <t>BK00503</t>
  </si>
  <si>
    <t>BK00504</t>
  </si>
  <si>
    <t>BK00505</t>
  </si>
  <si>
    <t>BK00506</t>
  </si>
  <si>
    <t>BK00507</t>
  </si>
  <si>
    <t>BK00508</t>
  </si>
  <si>
    <t>BK00509</t>
  </si>
  <si>
    <t>BK00510</t>
  </si>
  <si>
    <t>BK00511</t>
  </si>
  <si>
    <t>BK00512</t>
  </si>
  <si>
    <t>BK00513</t>
  </si>
  <si>
    <t>BK00514</t>
  </si>
  <si>
    <t>BK00515</t>
  </si>
  <si>
    <t>BK00516</t>
  </si>
  <si>
    <t>BK00517</t>
  </si>
  <si>
    <t>BK00518</t>
  </si>
  <si>
    <t>BK00519</t>
  </si>
  <si>
    <t>BK00520</t>
  </si>
  <si>
    <t>BK00521</t>
  </si>
  <si>
    <t>BK00522</t>
  </si>
  <si>
    <t>BK00523</t>
  </si>
  <si>
    <t>BK00524</t>
  </si>
  <si>
    <t>BK00525</t>
  </si>
  <si>
    <t>BK00526</t>
  </si>
  <si>
    <t>BK00527</t>
  </si>
  <si>
    <t>BK00528</t>
  </si>
  <si>
    <t>BK00529</t>
  </si>
  <si>
    <t>BK00530</t>
  </si>
  <si>
    <t>BK00531</t>
  </si>
  <si>
    <t>BK00532</t>
  </si>
  <si>
    <t>BK00533</t>
  </si>
  <si>
    <t>BK00534</t>
  </si>
  <si>
    <t>BK00535</t>
  </si>
  <si>
    <t>BK00536</t>
  </si>
  <si>
    <t>BK00537</t>
  </si>
  <si>
    <t>BK00538</t>
  </si>
  <si>
    <t>BK00539</t>
  </si>
  <si>
    <t>BK00540</t>
  </si>
  <si>
    <t>BK00541</t>
  </si>
  <si>
    <t>BK00542</t>
  </si>
  <si>
    <t>BK00543</t>
  </si>
  <si>
    <t>BK00544</t>
  </si>
  <si>
    <t>BK00545</t>
  </si>
  <si>
    <t>BK00546</t>
  </si>
  <si>
    <t>BK00547</t>
  </si>
  <si>
    <t>BK00548</t>
  </si>
  <si>
    <t>BK00549</t>
  </si>
  <si>
    <t>BK00550</t>
  </si>
  <si>
    <t>BK00551</t>
  </si>
  <si>
    <t>BK00552</t>
  </si>
  <si>
    <t>BK00553</t>
  </si>
  <si>
    <t>BK00554</t>
  </si>
  <si>
    <t>BK00555</t>
  </si>
  <si>
    <t>BK00556</t>
  </si>
  <si>
    <t>BK00557</t>
  </si>
  <si>
    <t>BK00558</t>
  </si>
  <si>
    <t>BK00559</t>
  </si>
  <si>
    <t>BK00560</t>
  </si>
  <si>
    <t>BK00561</t>
  </si>
  <si>
    <t>BK00562</t>
  </si>
  <si>
    <t>BK00563</t>
  </si>
  <si>
    <t>BK00564</t>
  </si>
  <si>
    <t>BK00565</t>
  </si>
  <si>
    <t>BK00566</t>
  </si>
  <si>
    <t>BK00567</t>
  </si>
  <si>
    <t>BK00568</t>
  </si>
  <si>
    <t>BK00569</t>
  </si>
  <si>
    <t>BK00570</t>
  </si>
  <si>
    <t>BK00571</t>
  </si>
  <si>
    <t>BK00572</t>
  </si>
  <si>
    <t>BK00573</t>
  </si>
  <si>
    <t>BK00574</t>
  </si>
  <si>
    <t>BK00575</t>
  </si>
  <si>
    <t>BK00576</t>
  </si>
  <si>
    <t>BK00577</t>
  </si>
  <si>
    <t>BK00578</t>
  </si>
  <si>
    <t>BK00579</t>
  </si>
  <si>
    <t>BK00580</t>
  </si>
  <si>
    <t>BK00581</t>
  </si>
  <si>
    <t>BK00582</t>
  </si>
  <si>
    <t>BK00583</t>
  </si>
  <si>
    <t>BK00584</t>
  </si>
  <si>
    <t>BK00585</t>
  </si>
  <si>
    <t>BK00586</t>
  </si>
  <si>
    <t>BK00587</t>
  </si>
  <si>
    <t>BK00588</t>
  </si>
  <si>
    <t>BK00589</t>
  </si>
  <si>
    <t>BK00590</t>
  </si>
  <si>
    <t>BK00591</t>
  </si>
  <si>
    <t>BK00592</t>
  </si>
  <si>
    <t>BK00593</t>
  </si>
  <si>
    <t>BK00594</t>
  </si>
  <si>
    <t>BK00595</t>
  </si>
  <si>
    <t>BK00596</t>
  </si>
  <si>
    <t>BK00597</t>
  </si>
  <si>
    <t>BK00598</t>
  </si>
  <si>
    <t>BK00599</t>
  </si>
  <si>
    <t>BK00600</t>
  </si>
  <si>
    <t>BK00601</t>
  </si>
  <si>
    <t>BK00602</t>
  </si>
  <si>
    <t>BK00603</t>
  </si>
  <si>
    <t>BK00604</t>
  </si>
  <si>
    <t>BK00605</t>
  </si>
  <si>
    <t>BK00606</t>
  </si>
  <si>
    <t>BK00607</t>
  </si>
  <si>
    <t>BK00608</t>
  </si>
  <si>
    <t>BK00609</t>
  </si>
  <si>
    <t>BK00610</t>
  </si>
  <si>
    <t>BK00611</t>
  </si>
  <si>
    <t>BK00612</t>
  </si>
  <si>
    <t>BK00613</t>
  </si>
  <si>
    <t>BK00614</t>
  </si>
  <si>
    <t>BK00615</t>
  </si>
  <si>
    <t>BK00616</t>
  </si>
  <si>
    <t>BK00617</t>
  </si>
  <si>
    <t>BK00618</t>
  </si>
  <si>
    <t>BK00619</t>
  </si>
  <si>
    <t>BK00620</t>
  </si>
  <si>
    <t>BK00621</t>
  </si>
  <si>
    <t>BK00622</t>
  </si>
  <si>
    <t>BK00623</t>
  </si>
  <si>
    <t>BK00624</t>
  </si>
  <si>
    <t>BK00625</t>
  </si>
  <si>
    <t>BK00626</t>
  </si>
  <si>
    <t>BK00627</t>
  </si>
  <si>
    <t>BK00628</t>
  </si>
  <si>
    <t>BK00629</t>
  </si>
  <si>
    <t>BK00630</t>
  </si>
  <si>
    <t>BK00631</t>
  </si>
  <si>
    <t>BK00632</t>
  </si>
  <si>
    <t>BK00633</t>
  </si>
  <si>
    <t>BK00634</t>
  </si>
  <si>
    <t>BK00635</t>
  </si>
  <si>
    <t>BK00636</t>
  </si>
  <si>
    <t>BK00637</t>
  </si>
  <si>
    <t>BK00638</t>
  </si>
  <si>
    <t>BK00639</t>
  </si>
  <si>
    <t>BK00640</t>
  </si>
  <si>
    <t>BK00641</t>
  </si>
  <si>
    <t>BK00642</t>
  </si>
  <si>
    <t>BK00643</t>
  </si>
  <si>
    <t>BK00644</t>
  </si>
  <si>
    <t>BK00645</t>
  </si>
  <si>
    <t>BK00646</t>
  </si>
  <si>
    <t>BK00647</t>
  </si>
  <si>
    <t>BK00648</t>
  </si>
  <si>
    <t>BK00649</t>
  </si>
  <si>
    <t>BK00650</t>
  </si>
  <si>
    <t>BK00651</t>
  </si>
  <si>
    <t>BK00652</t>
  </si>
  <si>
    <t>BK00653</t>
  </si>
  <si>
    <t>BK00654</t>
  </si>
  <si>
    <t>BK00655</t>
  </si>
  <si>
    <t>BK00656</t>
  </si>
  <si>
    <t>BK00657</t>
  </si>
  <si>
    <t>BK00658</t>
  </si>
  <si>
    <t>BK00659</t>
  </si>
  <si>
    <t>BK00660</t>
  </si>
  <si>
    <t>BK00661</t>
  </si>
  <si>
    <t>BK00662</t>
  </si>
  <si>
    <t>BK00663</t>
  </si>
  <si>
    <t>BK00664</t>
  </si>
  <si>
    <t>BK00665</t>
  </si>
  <si>
    <t>BK00666</t>
  </si>
  <si>
    <t>BK00667</t>
  </si>
  <si>
    <t>BK00668</t>
  </si>
  <si>
    <t>BK00669</t>
  </si>
  <si>
    <t>BK00670</t>
  </si>
  <si>
    <t>BK00671</t>
  </si>
  <si>
    <t>BK00672</t>
  </si>
  <si>
    <t>BK00673</t>
  </si>
  <si>
    <t>BK00674</t>
  </si>
  <si>
    <t>BK00675</t>
  </si>
  <si>
    <t>BK00676</t>
  </si>
  <si>
    <t>BK00677</t>
  </si>
  <si>
    <t>BK00678</t>
  </si>
  <si>
    <t>BK00679</t>
  </si>
  <si>
    <t>BK00680</t>
  </si>
  <si>
    <t>BK00681</t>
  </si>
  <si>
    <t>BK00682</t>
  </si>
  <si>
    <t>BK00683</t>
  </si>
  <si>
    <t>BK00684</t>
  </si>
  <si>
    <t>BK00685</t>
  </si>
  <si>
    <t>BK00686</t>
  </si>
  <si>
    <t>BK00687</t>
  </si>
  <si>
    <t>BK00688</t>
  </si>
  <si>
    <t>BK00689</t>
  </si>
  <si>
    <t>BK00690</t>
  </si>
  <si>
    <t>BK00691</t>
  </si>
  <si>
    <t>BK00692</t>
  </si>
  <si>
    <t>BK00693</t>
  </si>
  <si>
    <t>BK00694</t>
  </si>
  <si>
    <t>BK00695</t>
  </si>
  <si>
    <t>BK00696</t>
  </si>
  <si>
    <t>BK00697</t>
  </si>
  <si>
    <t>BK00698</t>
  </si>
  <si>
    <t>BK00699</t>
  </si>
  <si>
    <t>BK00700</t>
  </si>
  <si>
    <t>BK00701</t>
  </si>
  <si>
    <t>BK00702</t>
  </si>
  <si>
    <t>BK00703</t>
  </si>
  <si>
    <t>BK00704</t>
  </si>
  <si>
    <t>BK00705</t>
  </si>
  <si>
    <t>BK00706</t>
  </si>
  <si>
    <t>BK00707</t>
  </si>
  <si>
    <t>BK00708</t>
  </si>
  <si>
    <t>BK00709</t>
  </si>
  <si>
    <t>BK00710</t>
  </si>
  <si>
    <t>BK00711</t>
  </si>
  <si>
    <t>BK00712</t>
  </si>
  <si>
    <t>BK00713</t>
  </si>
  <si>
    <t>BK00714</t>
  </si>
  <si>
    <t>BK00715</t>
  </si>
  <si>
    <t>BK00716</t>
  </si>
  <si>
    <t>BK00717</t>
  </si>
  <si>
    <t>BK00718</t>
  </si>
  <si>
    <t>BK00719</t>
  </si>
  <si>
    <t>BK00720</t>
  </si>
  <si>
    <t>BK00721</t>
  </si>
  <si>
    <t>BK00722</t>
  </si>
  <si>
    <t>BK00723</t>
  </si>
  <si>
    <t>BK00724</t>
  </si>
  <si>
    <t>BK00725</t>
  </si>
  <si>
    <t>BK00726</t>
  </si>
  <si>
    <t>BK00727</t>
  </si>
  <si>
    <t>BK00728</t>
  </si>
  <si>
    <t>BK00729</t>
  </si>
  <si>
    <t>BK00730</t>
  </si>
  <si>
    <t>BK00731</t>
  </si>
  <si>
    <t>BK00732</t>
  </si>
  <si>
    <t>BK00733</t>
  </si>
  <si>
    <t>BK00734</t>
  </si>
  <si>
    <t>BK00735</t>
  </si>
  <si>
    <t>BK00736</t>
  </si>
  <si>
    <t>BK00737</t>
  </si>
  <si>
    <t>BK00738</t>
  </si>
  <si>
    <t>BK00739</t>
  </si>
  <si>
    <t>BK00740</t>
  </si>
  <si>
    <t>BK00741</t>
  </si>
  <si>
    <t>BK00742</t>
  </si>
  <si>
    <t>BK00743</t>
  </si>
  <si>
    <t>BK00744</t>
  </si>
  <si>
    <t>BK00745</t>
  </si>
  <si>
    <t>BK00746</t>
  </si>
  <si>
    <t>BK00747</t>
  </si>
  <si>
    <t>BK00748</t>
  </si>
  <si>
    <t>BK00749</t>
  </si>
  <si>
    <t>BK00750</t>
  </si>
  <si>
    <t>BK00751</t>
  </si>
  <si>
    <t>BK00752</t>
  </si>
  <si>
    <t>BK00753</t>
  </si>
  <si>
    <t>BK00754</t>
  </si>
  <si>
    <t>BK00755</t>
  </si>
  <si>
    <t>BK00756</t>
  </si>
  <si>
    <t>BK00757</t>
  </si>
  <si>
    <t>BK00758</t>
  </si>
  <si>
    <t>BK00759</t>
  </si>
  <si>
    <t>BK00760</t>
  </si>
  <si>
    <t>BK00761</t>
  </si>
  <si>
    <t>BK00762</t>
  </si>
  <si>
    <t>BK00763</t>
  </si>
  <si>
    <t>BK00764</t>
  </si>
  <si>
    <t>BK00765</t>
  </si>
  <si>
    <t>BK00766</t>
  </si>
  <si>
    <t>BK00767</t>
  </si>
  <si>
    <t>BK00768</t>
  </si>
  <si>
    <t>BK00769</t>
  </si>
  <si>
    <t>BK00770</t>
  </si>
  <si>
    <t>BK00771</t>
  </si>
  <si>
    <t>BK00772</t>
  </si>
  <si>
    <t>BK00773</t>
  </si>
  <si>
    <t>BK00774</t>
  </si>
  <si>
    <t>BK00775</t>
  </si>
  <si>
    <t>BK00776</t>
  </si>
  <si>
    <t>BK00777</t>
  </si>
  <si>
    <t>BK00778</t>
  </si>
  <si>
    <t>BK00779</t>
  </si>
  <si>
    <t>BK00780</t>
  </si>
  <si>
    <t>BK00781</t>
  </si>
  <si>
    <t>BK00782</t>
  </si>
  <si>
    <t>BK00783</t>
  </si>
  <si>
    <t>BK00784</t>
  </si>
  <si>
    <t>BK00785</t>
  </si>
  <si>
    <t>BK00786</t>
  </si>
  <si>
    <t>BK00787</t>
  </si>
  <si>
    <t>BK00788</t>
  </si>
  <si>
    <t>BK00789</t>
  </si>
  <si>
    <t>BK00790</t>
  </si>
  <si>
    <t>BK00791</t>
  </si>
  <si>
    <t>BK00792</t>
  </si>
  <si>
    <t>BK00793</t>
  </si>
  <si>
    <t>BK00794</t>
  </si>
  <si>
    <t>BK00795</t>
  </si>
  <si>
    <t>BK00796</t>
  </si>
  <si>
    <t>BK00797</t>
  </si>
  <si>
    <t>BK00798</t>
  </si>
  <si>
    <t>BK00799</t>
  </si>
  <si>
    <t>BK00800</t>
  </si>
  <si>
    <t>BK00801</t>
  </si>
  <si>
    <t>BK00802</t>
  </si>
  <si>
    <t>BK00803</t>
  </si>
  <si>
    <t>BK00804</t>
  </si>
  <si>
    <t>BK00805</t>
  </si>
  <si>
    <t>BK00806</t>
  </si>
  <si>
    <t>BK00807</t>
  </si>
  <si>
    <t>BK00808</t>
  </si>
  <si>
    <t>BK00809</t>
  </si>
  <si>
    <t>BK00810</t>
  </si>
  <si>
    <t>BK00811</t>
  </si>
  <si>
    <t>BK00812</t>
  </si>
  <si>
    <t>BK00813</t>
  </si>
  <si>
    <t>BK00814</t>
  </si>
  <si>
    <t>BK00815</t>
  </si>
  <si>
    <t>BK00816</t>
  </si>
  <si>
    <t>BK00817</t>
  </si>
  <si>
    <t>BK00818</t>
  </si>
  <si>
    <t>BK00819</t>
  </si>
  <si>
    <t>BK00820</t>
  </si>
  <si>
    <t>BK00821</t>
  </si>
  <si>
    <t>BK00822</t>
  </si>
  <si>
    <t>BK00823</t>
  </si>
  <si>
    <t>BK00824</t>
  </si>
  <si>
    <t>BK00825</t>
  </si>
  <si>
    <t>BK00826</t>
  </si>
  <si>
    <t>BK00827</t>
  </si>
  <si>
    <t>BK00828</t>
  </si>
  <si>
    <t>BK00829</t>
  </si>
  <si>
    <t>BK00830</t>
  </si>
  <si>
    <t>BK00831</t>
  </si>
  <si>
    <t>BK00832</t>
  </si>
  <si>
    <t>BK00833</t>
  </si>
  <si>
    <t>BK00834</t>
  </si>
  <si>
    <t>BK00835</t>
  </si>
  <si>
    <t>BK00836</t>
  </si>
  <si>
    <t>BK00837</t>
  </si>
  <si>
    <t>BK00838</t>
  </si>
  <si>
    <t>BK00839</t>
  </si>
  <si>
    <t>BK00840</t>
  </si>
  <si>
    <t>BK00841</t>
  </si>
  <si>
    <t>BK00842</t>
  </si>
  <si>
    <t>BK00843</t>
  </si>
  <si>
    <t>BK00844</t>
  </si>
  <si>
    <t>BK00845</t>
  </si>
  <si>
    <t>BK00846</t>
  </si>
  <si>
    <t>BK00847</t>
  </si>
  <si>
    <t>BK00848</t>
  </si>
  <si>
    <t>BK00849</t>
  </si>
  <si>
    <t>BK00850</t>
  </si>
  <si>
    <t>BK00851</t>
  </si>
  <si>
    <t>BK00852</t>
  </si>
  <si>
    <t>BK00853</t>
  </si>
  <si>
    <t>BK00854</t>
  </si>
  <si>
    <t>BK00855</t>
  </si>
  <si>
    <t>BK00856</t>
  </si>
  <si>
    <t>BK00857</t>
  </si>
  <si>
    <t>BK00858</t>
  </si>
  <si>
    <t>BK00859</t>
  </si>
  <si>
    <t>BK00860</t>
  </si>
  <si>
    <t>BK00861</t>
  </si>
  <si>
    <t>BK00862</t>
  </si>
  <si>
    <t>BK00863</t>
  </si>
  <si>
    <t>BK00864</t>
  </si>
  <si>
    <t>BK00865</t>
  </si>
  <si>
    <t>BK00866</t>
  </si>
  <si>
    <t>BK00867</t>
  </si>
  <si>
    <t>BK00868</t>
  </si>
  <si>
    <t>BK00869</t>
  </si>
  <si>
    <t>BK00870</t>
  </si>
  <si>
    <t>BK00871</t>
  </si>
  <si>
    <t>BK00872</t>
  </si>
  <si>
    <t>BK00873</t>
  </si>
  <si>
    <t>BK00874</t>
  </si>
  <si>
    <t>BK00875</t>
  </si>
  <si>
    <t>BK00876</t>
  </si>
  <si>
    <t>BK00877</t>
  </si>
  <si>
    <t>BK00878</t>
  </si>
  <si>
    <t>BK00879</t>
  </si>
  <si>
    <t>BK00880</t>
  </si>
  <si>
    <t>BK00881</t>
  </si>
  <si>
    <t>BK00882</t>
  </si>
  <si>
    <t>BK00883</t>
  </si>
  <si>
    <t>BK00884</t>
  </si>
  <si>
    <t>BK00885</t>
  </si>
  <si>
    <t>BK00886</t>
  </si>
  <si>
    <t>BK00887</t>
  </si>
  <si>
    <t>BK00888</t>
  </si>
  <si>
    <t>BK00889</t>
  </si>
  <si>
    <t>BK00890</t>
  </si>
  <si>
    <t>BK00891</t>
  </si>
  <si>
    <t>BK00892</t>
  </si>
  <si>
    <t>BK00893</t>
  </si>
  <si>
    <t>BK00894</t>
  </si>
  <si>
    <t>BK00895</t>
  </si>
  <si>
    <t>BK00896</t>
  </si>
  <si>
    <t>BK00897</t>
  </si>
  <si>
    <t>BK00898</t>
  </si>
  <si>
    <t>BK00899</t>
  </si>
  <si>
    <t>BK00900</t>
  </si>
  <si>
    <t>BK00901</t>
  </si>
  <si>
    <t>BK00902</t>
  </si>
  <si>
    <t>BK00903</t>
  </si>
  <si>
    <t>BK00904</t>
  </si>
  <si>
    <t>BK00905</t>
  </si>
  <si>
    <t>BK00906</t>
  </si>
  <si>
    <t>BK00907</t>
  </si>
  <si>
    <t>BK00908</t>
  </si>
  <si>
    <t>BK00909</t>
  </si>
  <si>
    <t>BK00910</t>
  </si>
  <si>
    <t>BK00911</t>
  </si>
  <si>
    <t>BK00912</t>
  </si>
  <si>
    <t>BK00913</t>
  </si>
  <si>
    <t>BK00914</t>
  </si>
  <si>
    <t>BK00915</t>
  </si>
  <si>
    <t>BK00916</t>
  </si>
  <si>
    <t>BK00917</t>
  </si>
  <si>
    <t>BK00918</t>
  </si>
  <si>
    <t>BK00919</t>
  </si>
  <si>
    <t>BK00920</t>
  </si>
  <si>
    <t>BK00921</t>
  </si>
  <si>
    <t>BK00922</t>
  </si>
  <si>
    <t>BK00923</t>
  </si>
  <si>
    <t>BK00924</t>
  </si>
  <si>
    <t>BK00925</t>
  </si>
  <si>
    <t>BK00926</t>
  </si>
  <si>
    <t>BK00927</t>
  </si>
  <si>
    <t>BK00928</t>
  </si>
  <si>
    <t>BK00929</t>
  </si>
  <si>
    <t>BK00930</t>
  </si>
  <si>
    <t>BK00931</t>
  </si>
  <si>
    <t>BK00932</t>
  </si>
  <si>
    <t>BK00933</t>
  </si>
  <si>
    <t>BK00934</t>
  </si>
  <si>
    <t>BK00935</t>
  </si>
  <si>
    <t>BK00936</t>
  </si>
  <si>
    <t>BK00937</t>
  </si>
  <si>
    <t>BK00938</t>
  </si>
  <si>
    <t>BK00939</t>
  </si>
  <si>
    <t>BK00940</t>
  </si>
  <si>
    <t>BK00941</t>
  </si>
  <si>
    <t>BK00942</t>
  </si>
  <si>
    <t>BK00943</t>
  </si>
  <si>
    <t>BK00944</t>
  </si>
  <si>
    <t>BK00945</t>
  </si>
  <si>
    <t>BK00946</t>
  </si>
  <si>
    <t>BK00947</t>
  </si>
  <si>
    <t>BK00948</t>
  </si>
  <si>
    <t>BK00949</t>
  </si>
  <si>
    <t>BK00950</t>
  </si>
  <si>
    <t>BK00951</t>
  </si>
  <si>
    <t>BK00952</t>
  </si>
  <si>
    <t>BK00953</t>
  </si>
  <si>
    <t>BK00954</t>
  </si>
  <si>
    <t>BK00955</t>
  </si>
  <si>
    <t>BK00956</t>
  </si>
  <si>
    <t>BK00957</t>
  </si>
  <si>
    <t>BK00958</t>
  </si>
  <si>
    <t>BK00959</t>
  </si>
  <si>
    <t>BK00960</t>
  </si>
  <si>
    <t>BK00961</t>
  </si>
  <si>
    <t>BK00962</t>
  </si>
  <si>
    <t>BK00963</t>
  </si>
  <si>
    <t>BK00964</t>
  </si>
  <si>
    <t>BK00965</t>
  </si>
  <si>
    <t>BK00966</t>
  </si>
  <si>
    <t>BK00967</t>
  </si>
  <si>
    <t>BK00968</t>
  </si>
  <si>
    <t>BK00969</t>
  </si>
  <si>
    <t>BK00970</t>
  </si>
  <si>
    <t>BK00971</t>
  </si>
  <si>
    <t>BK00972</t>
  </si>
  <si>
    <t>BK00973</t>
  </si>
  <si>
    <t>BK00974</t>
  </si>
  <si>
    <t>BK00975</t>
  </si>
  <si>
    <t>BK00976</t>
  </si>
  <si>
    <t>BK00977</t>
  </si>
  <si>
    <t>BK00978</t>
  </si>
  <si>
    <t>BK00979</t>
  </si>
  <si>
    <t>BK00980</t>
  </si>
  <si>
    <t>BK00981</t>
  </si>
  <si>
    <t>BK00982</t>
  </si>
  <si>
    <t>BK00983</t>
  </si>
  <si>
    <t>BK00984</t>
  </si>
  <si>
    <t>BK00985</t>
  </si>
  <si>
    <t>BK00986</t>
  </si>
  <si>
    <t>BK00987</t>
  </si>
  <si>
    <t>BK00988</t>
  </si>
  <si>
    <t>BK00989</t>
  </si>
  <si>
    <t>BK00990</t>
  </si>
  <si>
    <t>BK00991</t>
  </si>
  <si>
    <t>BK00992</t>
  </si>
  <si>
    <t>BK00993</t>
  </si>
  <si>
    <t>BK00994</t>
  </si>
  <si>
    <t>BK00995</t>
  </si>
  <si>
    <t>BK00996</t>
  </si>
  <si>
    <t>BK00997</t>
  </si>
  <si>
    <t>BK00998</t>
  </si>
  <si>
    <t>BK00999</t>
  </si>
  <si>
    <t>BK01000</t>
  </si>
  <si>
    <t>BK01001</t>
  </si>
  <si>
    <t>BK01002</t>
  </si>
  <si>
    <t>BK01003</t>
  </si>
  <si>
    <t>BK01004</t>
  </si>
  <si>
    <t>BK01005</t>
  </si>
  <si>
    <t>BK01006</t>
  </si>
  <si>
    <t>BK01007</t>
  </si>
  <si>
    <t>BK01008</t>
  </si>
  <si>
    <t>BK01009</t>
  </si>
  <si>
    <t>BK01010</t>
  </si>
  <si>
    <t>BK01011</t>
  </si>
  <si>
    <t>BK01012</t>
  </si>
  <si>
    <t>BK01013</t>
  </si>
  <si>
    <t>BK01014</t>
  </si>
  <si>
    <t>BK01015</t>
  </si>
  <si>
    <t>BK01016</t>
  </si>
  <si>
    <t>BK01017</t>
  </si>
  <si>
    <t>BK01018</t>
  </si>
  <si>
    <t>BK01019</t>
  </si>
  <si>
    <t>BK01020</t>
  </si>
  <si>
    <t>BK01021</t>
  </si>
  <si>
    <t>BK01022</t>
  </si>
  <si>
    <t>BK01023</t>
  </si>
  <si>
    <t>BK01024</t>
  </si>
  <si>
    <t>BK01025</t>
  </si>
  <si>
    <t>BK01026</t>
  </si>
  <si>
    <t>BK01027</t>
  </si>
  <si>
    <t>BK01028</t>
  </si>
  <si>
    <t>BK01029</t>
  </si>
  <si>
    <t>BK01030</t>
  </si>
  <si>
    <t>BK01031</t>
  </si>
  <si>
    <t>BK01032</t>
  </si>
  <si>
    <t>BK01033</t>
  </si>
  <si>
    <t>BK01034</t>
  </si>
  <si>
    <t>BK01035</t>
  </si>
  <si>
    <t>BK01036</t>
  </si>
  <si>
    <t>BK01037</t>
  </si>
  <si>
    <t>BK01038</t>
  </si>
  <si>
    <t>BK01039</t>
  </si>
  <si>
    <t>BK01040</t>
  </si>
  <si>
    <t>BK01041</t>
  </si>
  <si>
    <t>BK01042</t>
  </si>
  <si>
    <t>BK01043</t>
  </si>
  <si>
    <t>BK01044</t>
  </si>
  <si>
    <t>BK01045</t>
  </si>
  <si>
    <t>BK01046</t>
  </si>
  <si>
    <t>BK01047</t>
  </si>
  <si>
    <t>BK01048</t>
  </si>
  <si>
    <t>BK01049</t>
  </si>
  <si>
    <t>BK01050</t>
  </si>
  <si>
    <t>BK01051</t>
  </si>
  <si>
    <t>BK01052</t>
  </si>
  <si>
    <t>BK01053</t>
  </si>
  <si>
    <t>BK01054</t>
  </si>
  <si>
    <t>BK01055</t>
  </si>
  <si>
    <t>BK01056</t>
  </si>
  <si>
    <t>BK01057</t>
  </si>
  <si>
    <t>BK01058</t>
  </si>
  <si>
    <t>BK01059</t>
  </si>
  <si>
    <t>BK01060</t>
  </si>
  <si>
    <t>BK01061</t>
  </si>
  <si>
    <t>BK01062</t>
  </si>
  <si>
    <t>BK01063</t>
  </si>
  <si>
    <t>BK01064</t>
  </si>
  <si>
    <t>BK01065</t>
  </si>
  <si>
    <t>BK01066</t>
  </si>
  <si>
    <t>BK01067</t>
  </si>
  <si>
    <t>BK01068</t>
  </si>
  <si>
    <t>BK01069</t>
  </si>
  <si>
    <t>BK01070</t>
  </si>
  <si>
    <t>BK01071</t>
  </si>
  <si>
    <t>BK01072</t>
  </si>
  <si>
    <t>BK01073</t>
  </si>
  <si>
    <t>BK01074</t>
  </si>
  <si>
    <t>BK01075</t>
  </si>
  <si>
    <t>BK01076</t>
  </si>
  <si>
    <t>BK01077</t>
  </si>
  <si>
    <t>BK01078</t>
  </si>
  <si>
    <t>BK01079</t>
  </si>
  <si>
    <t>BK01080</t>
  </si>
  <si>
    <t>BK01081</t>
  </si>
  <si>
    <t>BK01082</t>
  </si>
  <si>
    <t>BK01083</t>
  </si>
  <si>
    <t>BK01084</t>
  </si>
  <si>
    <t>BK01085</t>
  </si>
  <si>
    <t>BK01086</t>
  </si>
  <si>
    <t>BK01087</t>
  </si>
  <si>
    <t>BK01088</t>
  </si>
  <si>
    <t>BK01089</t>
  </si>
  <si>
    <t>BK01090</t>
  </si>
  <si>
    <t>BK01091</t>
  </si>
  <si>
    <t>BK01092</t>
  </si>
  <si>
    <t>BK01093</t>
  </si>
  <si>
    <t>BK01094</t>
  </si>
  <si>
    <t>BK01095</t>
  </si>
  <si>
    <t>BK01096</t>
  </si>
  <si>
    <t>BK01097</t>
  </si>
  <si>
    <t>BK01098</t>
  </si>
  <si>
    <t>BK01099</t>
  </si>
  <si>
    <t>BK01100</t>
  </si>
  <si>
    <t>BK01101</t>
  </si>
  <si>
    <t>BK01102</t>
  </si>
  <si>
    <t>BK01103</t>
  </si>
  <si>
    <t>BK01104</t>
  </si>
  <si>
    <t>BK01105</t>
  </si>
  <si>
    <t>BK01106</t>
  </si>
  <si>
    <t>BK01107</t>
  </si>
  <si>
    <t>BK01108</t>
  </si>
  <si>
    <t>BK01109</t>
  </si>
  <si>
    <t>BK01110</t>
  </si>
  <si>
    <t>BK01111</t>
  </si>
  <si>
    <t>BK01112</t>
  </si>
  <si>
    <t>BK01113</t>
  </si>
  <si>
    <t>BK01114</t>
  </si>
  <si>
    <t>BK01115</t>
  </si>
  <si>
    <t>BK01116</t>
  </si>
  <si>
    <t>BK01117</t>
  </si>
  <si>
    <t>BK01118</t>
  </si>
  <si>
    <t>BK01119</t>
  </si>
  <si>
    <t>BK01120</t>
  </si>
  <si>
    <t>BK01121</t>
  </si>
  <si>
    <t>BK01122</t>
  </si>
  <si>
    <t>BK01123</t>
  </si>
  <si>
    <t>BK01124</t>
  </si>
  <si>
    <t>BK01125</t>
  </si>
  <si>
    <t>BK01126</t>
  </si>
  <si>
    <t>BK01127</t>
  </si>
  <si>
    <t>BK01128</t>
  </si>
  <si>
    <t>BK01129</t>
  </si>
  <si>
    <t>BK01130</t>
  </si>
  <si>
    <t>BK01131</t>
  </si>
  <si>
    <t>BK01132</t>
  </si>
  <si>
    <t>BK01133</t>
  </si>
  <si>
    <t>BK01134</t>
  </si>
  <si>
    <t>BK01135</t>
  </si>
  <si>
    <t>BK01136</t>
  </si>
  <si>
    <t>BK01137</t>
  </si>
  <si>
    <t>BK01138</t>
  </si>
  <si>
    <t>BK01139</t>
  </si>
  <si>
    <t>BK01140</t>
  </si>
  <si>
    <t>BK01141</t>
  </si>
  <si>
    <t>BK01142</t>
  </si>
  <si>
    <t>BK01143</t>
  </si>
  <si>
    <t>BK01144</t>
  </si>
  <si>
    <t>BK01145</t>
  </si>
  <si>
    <t>BK01146</t>
  </si>
  <si>
    <t>BK01147</t>
  </si>
  <si>
    <t>BK01148</t>
  </si>
  <si>
    <t>BK01149</t>
  </si>
  <si>
    <t>BK01150</t>
  </si>
  <si>
    <t>BK01151</t>
  </si>
  <si>
    <t>BK01152</t>
  </si>
  <si>
    <t>BK01153</t>
  </si>
  <si>
    <t>BK01154</t>
  </si>
  <si>
    <t>BK01155</t>
  </si>
  <si>
    <t>BK01156</t>
  </si>
  <si>
    <t>BK01157</t>
  </si>
  <si>
    <t>BK01158</t>
  </si>
  <si>
    <t>BK01159</t>
  </si>
  <si>
    <t>BK01160</t>
  </si>
  <si>
    <t>BK01161</t>
  </si>
  <si>
    <t>BK01162</t>
  </si>
  <si>
    <t>BK01163</t>
  </si>
  <si>
    <t>BK01164</t>
  </si>
  <si>
    <t>BK01165</t>
  </si>
  <si>
    <t>BK01166</t>
  </si>
  <si>
    <t>BK01167</t>
  </si>
  <si>
    <t>BK01168</t>
  </si>
  <si>
    <t>BK01169</t>
  </si>
  <si>
    <t>BK01170</t>
  </si>
  <si>
    <t>BK01171</t>
  </si>
  <si>
    <t>BK01172</t>
  </si>
  <si>
    <t>BK01173</t>
  </si>
  <si>
    <t>BK01174</t>
  </si>
  <si>
    <t>BK01175</t>
  </si>
  <si>
    <t>BK01176</t>
  </si>
  <si>
    <t>BK01177</t>
  </si>
  <si>
    <t>BK01178</t>
  </si>
  <si>
    <t>BK01179</t>
  </si>
  <si>
    <t>BK01180</t>
  </si>
  <si>
    <t>BK01181</t>
  </si>
  <si>
    <t>BK01182</t>
  </si>
  <si>
    <t>BK01183</t>
  </si>
  <si>
    <t>BK01184</t>
  </si>
  <si>
    <t>BK01185</t>
  </si>
  <si>
    <t>BK01186</t>
  </si>
  <si>
    <t>BK01187</t>
  </si>
  <si>
    <t>BK01188</t>
  </si>
  <si>
    <t>BK01189</t>
  </si>
  <si>
    <t>BK01190</t>
  </si>
  <si>
    <t>BK01191</t>
  </si>
  <si>
    <t>BK01192</t>
  </si>
  <si>
    <t>BK01193</t>
  </si>
  <si>
    <t>BK01194</t>
  </si>
  <si>
    <t>BK01195</t>
  </si>
  <si>
    <t>BK01196</t>
  </si>
  <si>
    <t>BK01197</t>
  </si>
  <si>
    <t>BK01198</t>
  </si>
  <si>
    <t>BK01199</t>
  </si>
  <si>
    <t>BK01200</t>
  </si>
  <si>
    <t>BK01201</t>
  </si>
  <si>
    <t>BK01202</t>
  </si>
  <si>
    <t>BK01203</t>
  </si>
  <si>
    <t>BK01204</t>
  </si>
  <si>
    <t>BK01205</t>
  </si>
  <si>
    <t>BK01206</t>
  </si>
  <si>
    <t>BK01207</t>
  </si>
  <si>
    <t>BK01208</t>
  </si>
  <si>
    <t>BK01209</t>
  </si>
  <si>
    <t>BK01210</t>
  </si>
  <si>
    <t>BK01211</t>
  </si>
  <si>
    <t>BK01212</t>
  </si>
  <si>
    <t>BK01213</t>
  </si>
  <si>
    <t>BK01214</t>
  </si>
  <si>
    <t>BK01215</t>
  </si>
  <si>
    <t>BK01216</t>
  </si>
  <si>
    <t>BK01217</t>
  </si>
  <si>
    <t>BK01218</t>
  </si>
  <si>
    <t>BK01219</t>
  </si>
  <si>
    <t>BK01220</t>
  </si>
  <si>
    <t>BK01221</t>
  </si>
  <si>
    <t>BK01222</t>
  </si>
  <si>
    <t>BK01223</t>
  </si>
  <si>
    <t>BK01224</t>
  </si>
  <si>
    <t>BK01225</t>
  </si>
  <si>
    <t>BK01226</t>
  </si>
  <si>
    <t>BK01227</t>
  </si>
  <si>
    <t>BK01228</t>
  </si>
  <si>
    <t>BK01229</t>
  </si>
  <si>
    <t>BK01230</t>
  </si>
  <si>
    <t>BK01231</t>
  </si>
  <si>
    <t>BK01232</t>
  </si>
  <si>
    <t>BK01233</t>
  </si>
  <si>
    <t>BK01234</t>
  </si>
  <si>
    <t>BK01235</t>
  </si>
  <si>
    <t>BK01236</t>
  </si>
  <si>
    <t>BK01237</t>
  </si>
  <si>
    <t>BK01238</t>
  </si>
  <si>
    <t>BK01239</t>
  </si>
  <si>
    <t>BK01240</t>
  </si>
  <si>
    <t>BK01241</t>
  </si>
  <si>
    <t>BK01242</t>
  </si>
  <si>
    <t>BK01243</t>
  </si>
  <si>
    <t>BK01244</t>
  </si>
  <si>
    <t>BK01245</t>
  </si>
  <si>
    <t>BK01246</t>
  </si>
  <si>
    <t>BK01247</t>
  </si>
  <si>
    <t>BK01248</t>
  </si>
  <si>
    <t>BK01249</t>
  </si>
  <si>
    <t>BK01250</t>
  </si>
  <si>
    <t>BK01251</t>
  </si>
  <si>
    <t>BK01252</t>
  </si>
  <si>
    <t>BK01253</t>
  </si>
  <si>
    <t>BK01254</t>
  </si>
  <si>
    <t>BK01255</t>
  </si>
  <si>
    <t>BK01256</t>
  </si>
  <si>
    <t>BK01257</t>
  </si>
  <si>
    <t>BK01258</t>
  </si>
  <si>
    <t>BK01259</t>
  </si>
  <si>
    <t>BK01260</t>
  </si>
  <si>
    <t>BK01261</t>
  </si>
  <si>
    <t>BK01262</t>
  </si>
  <si>
    <t>BK01263</t>
  </si>
  <si>
    <t>BK01264</t>
  </si>
  <si>
    <t>BK01265</t>
  </si>
  <si>
    <t>BK01266</t>
  </si>
  <si>
    <t>BK01267</t>
  </si>
  <si>
    <t>BK01268</t>
  </si>
  <si>
    <t>BK01269</t>
  </si>
  <si>
    <t>BK01270</t>
  </si>
  <si>
    <t>BK01271</t>
  </si>
  <si>
    <t>BK01272</t>
  </si>
  <si>
    <t>BK01273</t>
  </si>
  <si>
    <t>BK01274</t>
  </si>
  <si>
    <t>BK01275</t>
  </si>
  <si>
    <t>BK01276</t>
  </si>
  <si>
    <t>BK01277</t>
  </si>
  <si>
    <t>BK01278</t>
  </si>
  <si>
    <t>BK01279</t>
  </si>
  <si>
    <t>BK01280</t>
  </si>
  <si>
    <t>BK01281</t>
  </si>
  <si>
    <t>BK01282</t>
  </si>
  <si>
    <t>BK01283</t>
  </si>
  <si>
    <t>BK01284</t>
  </si>
  <si>
    <t>BK01285</t>
  </si>
  <si>
    <t>BK01286</t>
  </si>
  <si>
    <t>BK01287</t>
  </si>
  <si>
    <t>BK01288</t>
  </si>
  <si>
    <t>BK01289</t>
  </si>
  <si>
    <t>BK01290</t>
  </si>
  <si>
    <t>BK01291</t>
  </si>
  <si>
    <t>BK01292</t>
  </si>
  <si>
    <t>BK01293</t>
  </si>
  <si>
    <t>BK01294</t>
  </si>
  <si>
    <t>BK01295</t>
  </si>
  <si>
    <t>BK01296</t>
  </si>
  <si>
    <t>BK01297</t>
  </si>
  <si>
    <t>BK01298</t>
  </si>
  <si>
    <t>BK01299</t>
  </si>
  <si>
    <t>BK01300</t>
  </si>
  <si>
    <t>BK01301</t>
  </si>
  <si>
    <t>BK01302</t>
  </si>
  <si>
    <t>BK01303</t>
  </si>
  <si>
    <t>BK01304</t>
  </si>
  <si>
    <t>BK01305</t>
  </si>
  <si>
    <t>BK01306</t>
  </si>
  <si>
    <t>BK01307</t>
  </si>
  <si>
    <t>BK01308</t>
  </si>
  <si>
    <t>BK01309</t>
  </si>
  <si>
    <t>BK01310</t>
  </si>
  <si>
    <t>BK01311</t>
  </si>
  <si>
    <t>BK01312</t>
  </si>
  <si>
    <t>BK01313</t>
  </si>
  <si>
    <t>BK01314</t>
  </si>
  <si>
    <t>BK01315</t>
  </si>
  <si>
    <t>BK01316</t>
  </si>
  <si>
    <t>BK01317</t>
  </si>
  <si>
    <t>BK01318</t>
  </si>
  <si>
    <t>BK01319</t>
  </si>
  <si>
    <t>BK01320</t>
  </si>
  <si>
    <t>BK01321</t>
  </si>
  <si>
    <t>BK01322</t>
  </si>
  <si>
    <t>BK01323</t>
  </si>
  <si>
    <t>BK01324</t>
  </si>
  <si>
    <t>BK01325</t>
  </si>
  <si>
    <t>BK01326</t>
  </si>
  <si>
    <t>BK01327</t>
  </si>
  <si>
    <t>BK01328</t>
  </si>
  <si>
    <t>BK01329</t>
  </si>
  <si>
    <t>BK01330</t>
  </si>
  <si>
    <t>BK01331</t>
  </si>
  <si>
    <t>BK01332</t>
  </si>
  <si>
    <t>BK01333</t>
  </si>
  <si>
    <t>BK01334</t>
  </si>
  <si>
    <t>BK01335</t>
  </si>
  <si>
    <t>BK01336</t>
  </si>
  <si>
    <t>BK01337</t>
  </si>
  <si>
    <t>BK01338</t>
  </si>
  <si>
    <t>BK01339</t>
  </si>
  <si>
    <t>BK01340</t>
  </si>
  <si>
    <t>BK01341</t>
  </si>
  <si>
    <t>BK01342</t>
  </si>
  <si>
    <t>BK01343</t>
  </si>
  <si>
    <t>BK01344</t>
  </si>
  <si>
    <t>BK01345</t>
  </si>
  <si>
    <t>BK01346</t>
  </si>
  <si>
    <t>BK01347</t>
  </si>
  <si>
    <t>BK01348</t>
  </si>
  <si>
    <t>BK01349</t>
  </si>
  <si>
    <t>BK01350</t>
  </si>
  <si>
    <t>BK01351</t>
  </si>
  <si>
    <t>BK01352</t>
  </si>
  <si>
    <t>BK01353</t>
  </si>
  <si>
    <t>BK01354</t>
  </si>
  <si>
    <t>BK01355</t>
  </si>
  <si>
    <t>BK01356</t>
  </si>
  <si>
    <t>BK01357</t>
  </si>
  <si>
    <t>BK01358</t>
  </si>
  <si>
    <t>BK01359</t>
  </si>
  <si>
    <t>BK01360</t>
  </si>
  <si>
    <t>BK01361</t>
  </si>
  <si>
    <t>BK01362</t>
  </si>
  <si>
    <t>BK01363</t>
  </si>
  <si>
    <t>BK01364</t>
  </si>
  <si>
    <t>BK01365</t>
  </si>
  <si>
    <t>BK01366</t>
  </si>
  <si>
    <t>BK01367</t>
  </si>
  <si>
    <t>BK01368</t>
  </si>
  <si>
    <t>BK01369</t>
  </si>
  <si>
    <t>BK01370</t>
  </si>
  <si>
    <t>BK01371</t>
  </si>
  <si>
    <t>BK01372</t>
  </si>
  <si>
    <t>BK01373</t>
  </si>
  <si>
    <t>BK01374</t>
  </si>
  <si>
    <t>BK01375</t>
  </si>
  <si>
    <t>BK01376</t>
  </si>
  <si>
    <t>BK01377</t>
  </si>
  <si>
    <t>BK01378</t>
  </si>
  <si>
    <t>BK01379</t>
  </si>
  <si>
    <t>BK01380</t>
  </si>
  <si>
    <t>BK01381</t>
  </si>
  <si>
    <t>BK01382</t>
  </si>
  <si>
    <t>BK01383</t>
  </si>
  <si>
    <t>BK01384</t>
  </si>
  <si>
    <t>BK01385</t>
  </si>
  <si>
    <t>BK01386</t>
  </si>
  <si>
    <t>BK01387</t>
  </si>
  <si>
    <t>BK01388</t>
  </si>
  <si>
    <t>BK01389</t>
  </si>
  <si>
    <t>BK01390</t>
  </si>
  <si>
    <t>BK01391</t>
  </si>
  <si>
    <t>BK01392</t>
  </si>
  <si>
    <t>BK01393</t>
  </si>
  <si>
    <t>BK01394</t>
  </si>
  <si>
    <t>BK01395</t>
  </si>
  <si>
    <t>BK01396</t>
  </si>
  <si>
    <t>BK01397</t>
  </si>
  <si>
    <t>BK01398</t>
  </si>
  <si>
    <t>BK01399</t>
  </si>
  <si>
    <t>BK01400</t>
  </si>
  <si>
    <t>BK01401</t>
  </si>
  <si>
    <t>BK01402</t>
  </si>
  <si>
    <t>BK01403</t>
  </si>
  <si>
    <t>BK01404</t>
  </si>
  <si>
    <t>BK01405</t>
  </si>
  <si>
    <t>BK01406</t>
  </si>
  <si>
    <t>BK01407</t>
  </si>
  <si>
    <t>BK01408</t>
  </si>
  <si>
    <t>BK01409</t>
  </si>
  <si>
    <t>BK01410</t>
  </si>
  <si>
    <t>BK01411</t>
  </si>
  <si>
    <t>BK01412</t>
  </si>
  <si>
    <t>BK01413</t>
  </si>
  <si>
    <t>BK01414</t>
  </si>
  <si>
    <t>BK01415</t>
  </si>
  <si>
    <t>BK01416</t>
  </si>
  <si>
    <t>BK01417</t>
  </si>
  <si>
    <t>BK01418</t>
  </si>
  <si>
    <t>BK01419</t>
  </si>
  <si>
    <t>BK01420</t>
  </si>
  <si>
    <t>BK01421</t>
  </si>
  <si>
    <t>BK01422</t>
  </si>
  <si>
    <t>BK01423</t>
  </si>
  <si>
    <t>BK01424</t>
  </si>
  <si>
    <t>BK01425</t>
  </si>
  <si>
    <t>BK01426</t>
  </si>
  <si>
    <t>BK01427</t>
  </si>
  <si>
    <t>BK01428</t>
  </si>
  <si>
    <t>BK01429</t>
  </si>
  <si>
    <t>BK01430</t>
  </si>
  <si>
    <t>BK01431</t>
  </si>
  <si>
    <t>BK01432</t>
  </si>
  <si>
    <t>BK01433</t>
  </si>
  <si>
    <t>BK01434</t>
  </si>
  <si>
    <t>BK01435</t>
  </si>
  <si>
    <t>BK01436</t>
  </si>
  <si>
    <t>BK01437</t>
  </si>
  <si>
    <t>BK01438</t>
  </si>
  <si>
    <t>BK01439</t>
  </si>
  <si>
    <t>BK01440</t>
  </si>
  <si>
    <t>BK01441</t>
  </si>
  <si>
    <t>BK01442</t>
  </si>
  <si>
    <t>BK01443</t>
  </si>
  <si>
    <t>BK01444</t>
  </si>
  <si>
    <t>BK01445</t>
  </si>
  <si>
    <t>BK01446</t>
  </si>
  <si>
    <t>BK01447</t>
  </si>
  <si>
    <t>BK01448</t>
  </si>
  <si>
    <t>BK01449</t>
  </si>
  <si>
    <t>BK01450</t>
  </si>
  <si>
    <t>BK01451</t>
  </si>
  <si>
    <t>BK01452</t>
  </si>
  <si>
    <t>BK01453</t>
  </si>
  <si>
    <t>BK01454</t>
  </si>
  <si>
    <t>BK01455</t>
  </si>
  <si>
    <t>BK01456</t>
  </si>
  <si>
    <t>BK01457</t>
  </si>
  <si>
    <t>BK01458</t>
  </si>
  <si>
    <t>BK01459</t>
  </si>
  <si>
    <t>BK01460</t>
  </si>
  <si>
    <t>BK01461</t>
  </si>
  <si>
    <t>BK01462</t>
  </si>
  <si>
    <t>BK01463</t>
  </si>
  <si>
    <t>BK01464</t>
  </si>
  <si>
    <t>BK01465</t>
  </si>
  <si>
    <t>BK01466</t>
  </si>
  <si>
    <t>BK01467</t>
  </si>
  <si>
    <t>BK01468</t>
  </si>
  <si>
    <t>BK01469</t>
  </si>
  <si>
    <t>BK01470</t>
  </si>
  <si>
    <t>BK01471</t>
  </si>
  <si>
    <t>BK01472</t>
  </si>
  <si>
    <t>BK01473</t>
  </si>
  <si>
    <t>BK01474</t>
  </si>
  <si>
    <t>BK01475</t>
  </si>
  <si>
    <t>BK01476</t>
  </si>
  <si>
    <t>BK01477</t>
  </si>
  <si>
    <t>BK01478</t>
  </si>
  <si>
    <t>BK01479</t>
  </si>
  <si>
    <t>BK01480</t>
  </si>
  <si>
    <t>BK01481</t>
  </si>
  <si>
    <t>BK01482</t>
  </si>
  <si>
    <t>BK01483</t>
  </si>
  <si>
    <t>BK01484</t>
  </si>
  <si>
    <t>BK01485</t>
  </si>
  <si>
    <t>BK01486</t>
  </si>
  <si>
    <t>BK01487</t>
  </si>
  <si>
    <t>BK01488</t>
  </si>
  <si>
    <t>BK01489</t>
  </si>
  <si>
    <t>BK01490</t>
  </si>
  <si>
    <t>BK01491</t>
  </si>
  <si>
    <t>BK01492</t>
  </si>
  <si>
    <t>BK01493</t>
  </si>
  <si>
    <t>BK01494</t>
  </si>
  <si>
    <t>BK01495</t>
  </si>
  <si>
    <t>BK01496</t>
  </si>
  <si>
    <t>BK01497</t>
  </si>
  <si>
    <t>BK01498</t>
  </si>
  <si>
    <t>BK01499</t>
  </si>
  <si>
    <t>BK01500</t>
  </si>
  <si>
    <t>BK01501</t>
  </si>
  <si>
    <t>BK01502</t>
  </si>
  <si>
    <t>BK01503</t>
  </si>
  <si>
    <t>BK01504</t>
  </si>
  <si>
    <t>BK01505</t>
  </si>
  <si>
    <t>BK01506</t>
  </si>
  <si>
    <t>BK01507</t>
  </si>
  <si>
    <t>BK01508</t>
  </si>
  <si>
    <t>BK01509</t>
  </si>
  <si>
    <t>BK01510</t>
  </si>
  <si>
    <t>BK01511</t>
  </si>
  <si>
    <t>BK01512</t>
  </si>
  <si>
    <t>BK01513</t>
  </si>
  <si>
    <t>BK01514</t>
  </si>
  <si>
    <t>BK01515</t>
  </si>
  <si>
    <t>BK01516</t>
  </si>
  <si>
    <t>BK01517</t>
  </si>
  <si>
    <t>BK01518</t>
  </si>
  <si>
    <t>BK01519</t>
  </si>
  <si>
    <t>BK01520</t>
  </si>
  <si>
    <t>BK01521</t>
  </si>
  <si>
    <t>BK01522</t>
  </si>
  <si>
    <t>BK01523</t>
  </si>
  <si>
    <t>BK01524</t>
  </si>
  <si>
    <t>BK01525</t>
  </si>
  <si>
    <t>BK01526</t>
  </si>
  <si>
    <t>BK01527</t>
  </si>
  <si>
    <t>BK01528</t>
  </si>
  <si>
    <t>BK01529</t>
  </si>
  <si>
    <t>BK01530</t>
  </si>
  <si>
    <t>BK01531</t>
  </si>
  <si>
    <t>BK01532</t>
  </si>
  <si>
    <t>BK01533</t>
  </si>
  <si>
    <t>BK01534</t>
  </si>
  <si>
    <t>BK01535</t>
  </si>
  <si>
    <t>BK01536</t>
  </si>
  <si>
    <t>BK01537</t>
  </si>
  <si>
    <t>BK01538</t>
  </si>
  <si>
    <t>BK01539</t>
  </si>
  <si>
    <t>BK01540</t>
  </si>
  <si>
    <t>BK01541</t>
  </si>
  <si>
    <t>BK01542</t>
  </si>
  <si>
    <t>BK01543</t>
  </si>
  <si>
    <t>BK01544</t>
  </si>
  <si>
    <t>BK01545</t>
  </si>
  <si>
    <t>BK01546</t>
  </si>
  <si>
    <t>BK01547</t>
  </si>
  <si>
    <t>BK01548</t>
  </si>
  <si>
    <t>BK01549</t>
  </si>
  <si>
    <t>BK01550</t>
  </si>
  <si>
    <t>BK01551</t>
  </si>
  <si>
    <t>BK01552</t>
  </si>
  <si>
    <t>BK01553</t>
  </si>
  <si>
    <t>BK01554</t>
  </si>
  <si>
    <t>BK01555</t>
  </si>
  <si>
    <t>BK01556</t>
  </si>
  <si>
    <t>BK01557</t>
  </si>
  <si>
    <t>BK01558</t>
  </si>
  <si>
    <t>BK01559</t>
  </si>
  <si>
    <t>BK01560</t>
  </si>
  <si>
    <t>BK01561</t>
  </si>
  <si>
    <t>BK01562</t>
  </si>
  <si>
    <t>BK01563</t>
  </si>
  <si>
    <t>BK01564</t>
  </si>
  <si>
    <t>BK01565</t>
  </si>
  <si>
    <t>BK01566</t>
  </si>
  <si>
    <t>BK01567</t>
  </si>
  <si>
    <t>BK01568</t>
  </si>
  <si>
    <t>BK01569</t>
  </si>
  <si>
    <t>BK01570</t>
  </si>
  <si>
    <t>BK01571</t>
  </si>
  <si>
    <t>BK01572</t>
  </si>
  <si>
    <t>BK01573</t>
  </si>
  <si>
    <t>BK01574</t>
  </si>
  <si>
    <t>BK01575</t>
  </si>
  <si>
    <t>BK01576</t>
  </si>
  <si>
    <t>BK01577</t>
  </si>
  <si>
    <t>BK01578</t>
  </si>
  <si>
    <t>BK01579</t>
  </si>
  <si>
    <t>BK01580</t>
  </si>
  <si>
    <t>BK01581</t>
  </si>
  <si>
    <t>BK01582</t>
  </si>
  <si>
    <t>BK01583</t>
  </si>
  <si>
    <t>BK01584</t>
  </si>
  <si>
    <t>BK01585</t>
  </si>
  <si>
    <t>BK01586</t>
  </si>
  <si>
    <t>BK01587</t>
  </si>
  <si>
    <t>BK01588</t>
  </si>
  <si>
    <t>BK01589</t>
  </si>
  <si>
    <t>BK01590</t>
  </si>
  <si>
    <t>BK01591</t>
  </si>
  <si>
    <t>BK01592</t>
  </si>
  <si>
    <t>BK01593</t>
  </si>
  <si>
    <t>BK01594</t>
  </si>
  <si>
    <t>BK01595</t>
  </si>
  <si>
    <t>BK01596</t>
  </si>
  <si>
    <t>BK01597</t>
  </si>
  <si>
    <t>BK01598</t>
  </si>
  <si>
    <t>BK01599</t>
  </si>
  <si>
    <t>BK01600</t>
  </si>
  <si>
    <t>BK01601</t>
  </si>
  <si>
    <t>BK01602</t>
  </si>
  <si>
    <t>BK01603</t>
  </si>
  <si>
    <t>BK01604</t>
  </si>
  <si>
    <t>BK01605</t>
  </si>
  <si>
    <t>BK01606</t>
  </si>
  <si>
    <t>BK01607</t>
  </si>
  <si>
    <t>BK01608</t>
  </si>
  <si>
    <t>BK01609</t>
  </si>
  <si>
    <t>BK01610</t>
  </si>
  <si>
    <t>BK01611</t>
  </si>
  <si>
    <t>BK01612</t>
  </si>
  <si>
    <t>BK01613</t>
  </si>
  <si>
    <t>BK01614</t>
  </si>
  <si>
    <t>BK01615</t>
  </si>
  <si>
    <t>BK01616</t>
  </si>
  <si>
    <t>BK01617</t>
  </si>
  <si>
    <t>BK01618</t>
  </si>
  <si>
    <t>BK01619</t>
  </si>
  <si>
    <t>BK01620</t>
  </si>
  <si>
    <t>BK01621</t>
  </si>
  <si>
    <t>BK01622</t>
  </si>
  <si>
    <t>BK01623</t>
  </si>
  <si>
    <t>BK01624</t>
  </si>
  <si>
    <t>BK01625</t>
  </si>
  <si>
    <t>BK01626</t>
  </si>
  <si>
    <t>BK01627</t>
  </si>
  <si>
    <t>BK01628</t>
  </si>
  <si>
    <t>BK01629</t>
  </si>
  <si>
    <t>BK01630</t>
  </si>
  <si>
    <t>BK01631</t>
  </si>
  <si>
    <t>BK01632</t>
  </si>
  <si>
    <t>BK01633</t>
  </si>
  <si>
    <t>BK01634</t>
  </si>
  <si>
    <t>BK01635</t>
  </si>
  <si>
    <t>BK01636</t>
  </si>
  <si>
    <t>BK01637</t>
  </si>
  <si>
    <t>BK01638</t>
  </si>
  <si>
    <t>BK01639</t>
  </si>
  <si>
    <t>BK01640</t>
  </si>
  <si>
    <t>BK01641</t>
  </si>
  <si>
    <t>BK01642</t>
  </si>
  <si>
    <t>BK01643</t>
  </si>
  <si>
    <t>BK01644</t>
  </si>
  <si>
    <t>BK01645</t>
  </si>
  <si>
    <t>BK01646</t>
  </si>
  <si>
    <t>BK01647</t>
  </si>
  <si>
    <t>BK01648</t>
  </si>
  <si>
    <t>BK01649</t>
  </si>
  <si>
    <t>BK01650</t>
  </si>
  <si>
    <t>BK01651</t>
  </si>
  <si>
    <t>BK01652</t>
  </si>
  <si>
    <t>BK01653</t>
  </si>
  <si>
    <t>BK01654</t>
  </si>
  <si>
    <t>BK01655</t>
  </si>
  <si>
    <t>BK01656</t>
  </si>
  <si>
    <t>BK01657</t>
  </si>
  <si>
    <t>BK01658</t>
  </si>
  <si>
    <t>BK01659</t>
  </si>
  <si>
    <t>BK01660</t>
  </si>
  <si>
    <t>BK01661</t>
  </si>
  <si>
    <t>BK01662</t>
  </si>
  <si>
    <t>BK01663</t>
  </si>
  <si>
    <t>BK01664</t>
  </si>
  <si>
    <t>BK01665</t>
  </si>
  <si>
    <t>BK01666</t>
  </si>
  <si>
    <t>BK01667</t>
  </si>
  <si>
    <t>BK01668</t>
  </si>
  <si>
    <t>BK01669</t>
  </si>
  <si>
    <t>BK01670</t>
  </si>
  <si>
    <t>BK01671</t>
  </si>
  <si>
    <t>BK01672</t>
  </si>
  <si>
    <t>BK01673</t>
  </si>
  <si>
    <t>BK01674</t>
  </si>
  <si>
    <t>BK01675</t>
  </si>
  <si>
    <t>BK01676</t>
  </si>
  <si>
    <t>BK01677</t>
  </si>
  <si>
    <t>BK01678</t>
  </si>
  <si>
    <t>BK01679</t>
  </si>
  <si>
    <t>BK01680</t>
  </si>
  <si>
    <t>BK01681</t>
  </si>
  <si>
    <t>BK01682</t>
  </si>
  <si>
    <t>BK01683</t>
  </si>
  <si>
    <t>BK01684</t>
  </si>
  <si>
    <t>BK01685</t>
  </si>
  <si>
    <t>BK01686</t>
  </si>
  <si>
    <t>BK01687</t>
  </si>
  <si>
    <t>BK01688</t>
  </si>
  <si>
    <t>BK01689</t>
  </si>
  <si>
    <t>BK01690</t>
  </si>
  <si>
    <t>BK01691</t>
  </si>
  <si>
    <t>BK01692</t>
  </si>
  <si>
    <t>BK01693</t>
  </si>
  <si>
    <t>BK01694</t>
  </si>
  <si>
    <t>BK01695</t>
  </si>
  <si>
    <t>BK01696</t>
  </si>
  <si>
    <t>BK01697</t>
  </si>
  <si>
    <t>BK01698</t>
  </si>
  <si>
    <t>BK01699</t>
  </si>
  <si>
    <t>BK01700</t>
  </si>
  <si>
    <t>BK01701</t>
  </si>
  <si>
    <t>BK01702</t>
  </si>
  <si>
    <t>BK01703</t>
  </si>
  <si>
    <t>BK01704</t>
  </si>
  <si>
    <t>BK01705</t>
  </si>
  <si>
    <t>BK01706</t>
  </si>
  <si>
    <t>BK01707</t>
  </si>
  <si>
    <t>BK01708</t>
  </si>
  <si>
    <t>BK01709</t>
  </si>
  <si>
    <t>BK01710</t>
  </si>
  <si>
    <t>BK01711</t>
  </si>
  <si>
    <t>BK01712</t>
  </si>
  <si>
    <t>BK01713</t>
  </si>
  <si>
    <t>BK01714</t>
  </si>
  <si>
    <t>BK01715</t>
  </si>
  <si>
    <t>BK01716</t>
  </si>
  <si>
    <t>BK01717</t>
  </si>
  <si>
    <t>BK01718</t>
  </si>
  <si>
    <t>BK01719</t>
  </si>
  <si>
    <t>BK01720</t>
  </si>
  <si>
    <t>BK01721</t>
  </si>
  <si>
    <t>BK01722</t>
  </si>
  <si>
    <t>BK01723</t>
  </si>
  <si>
    <t>BK01724</t>
  </si>
  <si>
    <t>BK01725</t>
  </si>
  <si>
    <t>BK01726</t>
  </si>
  <si>
    <t>BK01727</t>
  </si>
  <si>
    <t>BK01728</t>
  </si>
  <si>
    <t>BK01729</t>
  </si>
  <si>
    <t>BK01730</t>
  </si>
  <si>
    <t>BK01731</t>
  </si>
  <si>
    <t>BK01732</t>
  </si>
  <si>
    <t>BK01733</t>
  </si>
  <si>
    <t>BK01734</t>
  </si>
  <si>
    <t>BK01735</t>
  </si>
  <si>
    <t>BK01736</t>
  </si>
  <si>
    <t>BK01737</t>
  </si>
  <si>
    <t>BK01738</t>
  </si>
  <si>
    <t>BK01739</t>
  </si>
  <si>
    <t>BK01740</t>
  </si>
  <si>
    <t>BK01741</t>
  </si>
  <si>
    <t>BK01742</t>
  </si>
  <si>
    <t>BK01743</t>
  </si>
  <si>
    <t>BK01744</t>
  </si>
  <si>
    <t>BK01745</t>
  </si>
  <si>
    <t>BK01746</t>
  </si>
  <si>
    <t>BK01747</t>
  </si>
  <si>
    <t>BK01748</t>
  </si>
  <si>
    <t>BK01749</t>
  </si>
  <si>
    <t>BK01750</t>
  </si>
  <si>
    <t>BK01751</t>
  </si>
  <si>
    <t>BK01752</t>
  </si>
  <si>
    <t>BK01753</t>
  </si>
  <si>
    <t>BK01754</t>
  </si>
  <si>
    <t>BK01755</t>
  </si>
  <si>
    <t>BK01756</t>
  </si>
  <si>
    <t>BK01757</t>
  </si>
  <si>
    <t>BK01758</t>
  </si>
  <si>
    <t>BK01759</t>
  </si>
  <si>
    <t>BK01760</t>
  </si>
  <si>
    <t>BK01761</t>
  </si>
  <si>
    <t>BK01762</t>
  </si>
  <si>
    <t>BK01763</t>
  </si>
  <si>
    <t>BK01764</t>
  </si>
  <si>
    <t>BK01765</t>
  </si>
  <si>
    <t>BK01766</t>
  </si>
  <si>
    <t>BK01767</t>
  </si>
  <si>
    <t>BK01768</t>
  </si>
  <si>
    <t>BK01769</t>
  </si>
  <si>
    <t>BK01770</t>
  </si>
  <si>
    <t>BK01771</t>
  </si>
  <si>
    <t>BK01772</t>
  </si>
  <si>
    <t>BK01773</t>
  </si>
  <si>
    <t>BK01774</t>
  </si>
  <si>
    <t>BK01775</t>
  </si>
  <si>
    <t>BK01776</t>
  </si>
  <si>
    <t>BK01777</t>
  </si>
  <si>
    <t>BK01778</t>
  </si>
  <si>
    <t>BK01779</t>
  </si>
  <si>
    <t>BK01780</t>
  </si>
  <si>
    <t>BK01781</t>
  </si>
  <si>
    <t>BK01782</t>
  </si>
  <si>
    <t>BK01783</t>
  </si>
  <si>
    <t>BK01784</t>
  </si>
  <si>
    <t>BK01785</t>
  </si>
  <si>
    <t>BK01786</t>
  </si>
  <si>
    <t>BK01787</t>
  </si>
  <si>
    <t>BK01788</t>
  </si>
  <si>
    <t>BK01789</t>
  </si>
  <si>
    <t>BK01790</t>
  </si>
  <si>
    <t>BK01791</t>
  </si>
  <si>
    <t>BK01792</t>
  </si>
  <si>
    <t>BK01793</t>
  </si>
  <si>
    <t>BK01794</t>
  </si>
  <si>
    <t>BK01795</t>
  </si>
  <si>
    <t>BK01796</t>
  </si>
  <si>
    <t>BK01797</t>
  </si>
  <si>
    <t>BK01798</t>
  </si>
  <si>
    <t>BK01799</t>
  </si>
  <si>
    <t>BK01800</t>
  </si>
  <si>
    <t>BK01801</t>
  </si>
  <si>
    <t>BK01802</t>
  </si>
  <si>
    <t>BK01803</t>
  </si>
  <si>
    <t>BK01804</t>
  </si>
  <si>
    <t>BK01805</t>
  </si>
  <si>
    <t>BK01806</t>
  </si>
  <si>
    <t>BK01807</t>
  </si>
  <si>
    <t>BK01808</t>
  </si>
  <si>
    <t>BK01809</t>
  </si>
  <si>
    <t>BK01810</t>
  </si>
  <si>
    <t>BK01811</t>
  </si>
  <si>
    <t>BK01812</t>
  </si>
  <si>
    <t>BK01813</t>
  </si>
  <si>
    <t>BK01814</t>
  </si>
  <si>
    <t>BK01815</t>
  </si>
  <si>
    <t>BK01816</t>
  </si>
  <si>
    <t>BK01817</t>
  </si>
  <si>
    <t>BK01818</t>
  </si>
  <si>
    <t>BK01819</t>
  </si>
  <si>
    <t>BK01820</t>
  </si>
  <si>
    <t>BK01821</t>
  </si>
  <si>
    <t>BK01822</t>
  </si>
  <si>
    <t>BK01823</t>
  </si>
  <si>
    <t>BK01824</t>
  </si>
  <si>
    <t>BK01825</t>
  </si>
  <si>
    <t>BK01826</t>
  </si>
  <si>
    <t>BK01827</t>
  </si>
  <si>
    <t>BK01828</t>
  </si>
  <si>
    <t>BK01829</t>
  </si>
  <si>
    <t>BK01830</t>
  </si>
  <si>
    <t>BK01831</t>
  </si>
  <si>
    <t>BK01832</t>
  </si>
  <si>
    <t>BK01833</t>
  </si>
  <si>
    <t>BK01834</t>
  </si>
  <si>
    <t>BK01835</t>
  </si>
  <si>
    <t>BK01836</t>
  </si>
  <si>
    <t>BK01837</t>
  </si>
  <si>
    <t>BK01838</t>
  </si>
  <si>
    <t>BK01839</t>
  </si>
  <si>
    <t>BK01840</t>
  </si>
  <si>
    <t>BK01841</t>
  </si>
  <si>
    <t>BK01842</t>
  </si>
  <si>
    <t>BK01843</t>
  </si>
  <si>
    <t>BK01844</t>
  </si>
  <si>
    <t>BK01845</t>
  </si>
  <si>
    <t>BK01846</t>
  </si>
  <si>
    <t>BK01847</t>
  </si>
  <si>
    <t>BK01848</t>
  </si>
  <si>
    <t>BK01849</t>
  </si>
  <si>
    <t>BK01850</t>
  </si>
  <si>
    <t>BK01851</t>
  </si>
  <si>
    <t>BK01852</t>
  </si>
  <si>
    <t>BK01853</t>
  </si>
  <si>
    <t>BK01854</t>
  </si>
  <si>
    <t>BK01855</t>
  </si>
  <si>
    <t>BK01856</t>
  </si>
  <si>
    <t>BK01857</t>
  </si>
  <si>
    <t>BK01858</t>
  </si>
  <si>
    <t>BK01859</t>
  </si>
  <si>
    <t>BK01860</t>
  </si>
  <si>
    <t>BK01861</t>
  </si>
  <si>
    <t>BK01862</t>
  </si>
  <si>
    <t>BK01863</t>
  </si>
  <si>
    <t>BK01864</t>
  </si>
  <si>
    <t>BK01865</t>
  </si>
  <si>
    <t>BK01866</t>
  </si>
  <si>
    <t>BK01867</t>
  </si>
  <si>
    <t>BK01868</t>
  </si>
  <si>
    <t>BK01869</t>
  </si>
  <si>
    <t>BK01870</t>
  </si>
  <si>
    <t>BK01871</t>
  </si>
  <si>
    <t>BK01872</t>
  </si>
  <si>
    <t>BK01873</t>
  </si>
  <si>
    <t>BK01874</t>
  </si>
  <si>
    <t>BK01875</t>
  </si>
  <si>
    <t>BK01876</t>
  </si>
  <si>
    <t>BK01877</t>
  </si>
  <si>
    <t>BK01878</t>
  </si>
  <si>
    <t>BK01879</t>
  </si>
  <si>
    <t>BK01880</t>
  </si>
  <si>
    <t>BK01881</t>
  </si>
  <si>
    <t>BK01882</t>
  </si>
  <si>
    <t>BK01883</t>
  </si>
  <si>
    <t>BK01884</t>
  </si>
  <si>
    <t>BK01885</t>
  </si>
  <si>
    <t>BK01886</t>
  </si>
  <si>
    <t>BK01887</t>
  </si>
  <si>
    <t>BK01888</t>
  </si>
  <si>
    <t>BK01889</t>
  </si>
  <si>
    <t>BK01890</t>
  </si>
  <si>
    <t>BK01891</t>
  </si>
  <si>
    <t>BK01892</t>
  </si>
  <si>
    <t>BK01893</t>
  </si>
  <si>
    <t>BK01894</t>
  </si>
  <si>
    <t>BK01895</t>
  </si>
  <si>
    <t>BK01896</t>
  </si>
  <si>
    <t>BK01897</t>
  </si>
  <si>
    <t>BK01898</t>
  </si>
  <si>
    <t>BK01899</t>
  </si>
  <si>
    <t>BK01900</t>
  </si>
  <si>
    <t>BK01901</t>
  </si>
  <si>
    <t>BK01902</t>
  </si>
  <si>
    <t>BK01903</t>
  </si>
  <si>
    <t>BK01904</t>
  </si>
  <si>
    <t>BK01905</t>
  </si>
  <si>
    <t>BK01906</t>
  </si>
  <si>
    <t>BK01907</t>
  </si>
  <si>
    <t>BK01908</t>
  </si>
  <si>
    <t>BK01909</t>
  </si>
  <si>
    <t>BK01910</t>
  </si>
  <si>
    <t>BK01911</t>
  </si>
  <si>
    <t>BK01912</t>
  </si>
  <si>
    <t>BK01913</t>
  </si>
  <si>
    <t>BK01914</t>
  </si>
  <si>
    <t>BK01915</t>
  </si>
  <si>
    <t>BK01916</t>
  </si>
  <si>
    <t>BK01917</t>
  </si>
  <si>
    <t>BK01918</t>
  </si>
  <si>
    <t>BK01919</t>
  </si>
  <si>
    <t>BK01920</t>
  </si>
  <si>
    <t>BK01921</t>
  </si>
  <si>
    <t>BK01922</t>
  </si>
  <si>
    <t>BK01923</t>
  </si>
  <si>
    <t>BK01924</t>
  </si>
  <si>
    <t>BK01925</t>
  </si>
  <si>
    <t>BK01926</t>
  </si>
  <si>
    <t>BK01927</t>
  </si>
  <si>
    <t>BK01928</t>
  </si>
  <si>
    <t>BK01929</t>
  </si>
  <si>
    <t>BK01930</t>
  </si>
  <si>
    <t>BK01931</t>
  </si>
  <si>
    <t>BK01932</t>
  </si>
  <si>
    <t>BK01933</t>
  </si>
  <si>
    <t>BK01934</t>
  </si>
  <si>
    <t>BK01935</t>
  </si>
  <si>
    <t>BK01936</t>
  </si>
  <si>
    <t>BK01937</t>
  </si>
  <si>
    <t>BK01938</t>
  </si>
  <si>
    <t>BK01939</t>
  </si>
  <si>
    <t>BK01940</t>
  </si>
  <si>
    <t>BK01941</t>
  </si>
  <si>
    <t>BK01942</t>
  </si>
  <si>
    <t>BK01943</t>
  </si>
  <si>
    <t>BK01944</t>
  </si>
  <si>
    <t>BK01945</t>
  </si>
  <si>
    <t>BK01946</t>
  </si>
  <si>
    <t>BK01947</t>
  </si>
  <si>
    <t>BK01948</t>
  </si>
  <si>
    <t>BK01949</t>
  </si>
  <si>
    <t>BK01950</t>
  </si>
  <si>
    <t>BK01951</t>
  </si>
  <si>
    <t>BK01952</t>
  </si>
  <si>
    <t>BK01953</t>
  </si>
  <si>
    <t>BK01954</t>
  </si>
  <si>
    <t>BK01955</t>
  </si>
  <si>
    <t>BK01956</t>
  </si>
  <si>
    <t>BK01957</t>
  </si>
  <si>
    <t>BK01958</t>
  </si>
  <si>
    <t>BK01959</t>
  </si>
  <si>
    <t>BK01960</t>
  </si>
  <si>
    <t>BK01961</t>
  </si>
  <si>
    <t>BK01962</t>
  </si>
  <si>
    <t>BK01963</t>
  </si>
  <si>
    <t>BK01964</t>
  </si>
  <si>
    <t>BK01965</t>
  </si>
  <si>
    <t>BK01966</t>
  </si>
  <si>
    <t>BK01967</t>
  </si>
  <si>
    <t>BK01968</t>
  </si>
  <si>
    <t>BK01969</t>
  </si>
  <si>
    <t>BK01970</t>
  </si>
  <si>
    <t>BK01971</t>
  </si>
  <si>
    <t>BK01972</t>
  </si>
  <si>
    <t>BK01973</t>
  </si>
  <si>
    <t>BK01974</t>
  </si>
  <si>
    <t>BK01975</t>
  </si>
  <si>
    <t>BK01976</t>
  </si>
  <si>
    <t>BK01977</t>
  </si>
  <si>
    <t>BK01978</t>
  </si>
  <si>
    <t>BK01979</t>
  </si>
  <si>
    <t>BK01980</t>
  </si>
  <si>
    <t>BK01981</t>
  </si>
  <si>
    <t>BK01982</t>
  </si>
  <si>
    <t>BK01983</t>
  </si>
  <si>
    <t>BK01984</t>
  </si>
  <si>
    <t>BK01985</t>
  </si>
  <si>
    <t>BK01986</t>
  </si>
  <si>
    <t>BK01987</t>
  </si>
  <si>
    <t>BK01988</t>
  </si>
  <si>
    <t>BK01989</t>
  </si>
  <si>
    <t>BK01990</t>
  </si>
  <si>
    <t>BK01991</t>
  </si>
  <si>
    <t>BK01992</t>
  </si>
  <si>
    <t>BK01993</t>
  </si>
  <si>
    <t>BK01994</t>
  </si>
  <si>
    <t>BK01995</t>
  </si>
  <si>
    <t>BK01996</t>
  </si>
  <si>
    <t>BK01997</t>
  </si>
  <si>
    <t>BK01998</t>
  </si>
  <si>
    <t>BK01999</t>
  </si>
  <si>
    <t>BK02000</t>
  </si>
  <si>
    <t>BK02001</t>
  </si>
  <si>
    <t>BK02002</t>
  </si>
  <si>
    <t>BK02003</t>
  </si>
  <si>
    <t>BK02004</t>
  </si>
  <si>
    <t>BK02005</t>
  </si>
  <si>
    <t>BK02006</t>
  </si>
  <si>
    <t>BK02007</t>
  </si>
  <si>
    <t>BK02008</t>
  </si>
  <si>
    <t>BK02009</t>
  </si>
  <si>
    <t>BK02010</t>
  </si>
  <si>
    <t>BK02011</t>
  </si>
  <si>
    <t>BK02012</t>
  </si>
  <si>
    <t>BK02013</t>
  </si>
  <si>
    <t>BK02014</t>
  </si>
  <si>
    <t>BK02015</t>
  </si>
  <si>
    <t>BK02016</t>
  </si>
  <si>
    <t>BK02017</t>
  </si>
  <si>
    <t>BK02018</t>
  </si>
  <si>
    <t>BK02019</t>
  </si>
  <si>
    <t>BK02020</t>
  </si>
  <si>
    <t>BK02021</t>
  </si>
  <si>
    <t>BK02022</t>
  </si>
  <si>
    <t>BK02023</t>
  </si>
  <si>
    <t>BK02024</t>
  </si>
  <si>
    <t>BK02025</t>
  </si>
  <si>
    <t>BK02026</t>
  </si>
  <si>
    <t>BK02027</t>
  </si>
  <si>
    <t>BK02028</t>
  </si>
  <si>
    <t>BK02029</t>
  </si>
  <si>
    <t>BK02030</t>
  </si>
  <si>
    <t>BK02031</t>
  </si>
  <si>
    <t>BK02032</t>
  </si>
  <si>
    <t>BK02033</t>
  </si>
  <si>
    <t>BK02034</t>
  </si>
  <si>
    <t>BK02035</t>
  </si>
  <si>
    <t>BK02036</t>
  </si>
  <si>
    <t>BK02037</t>
  </si>
  <si>
    <t>BK02038</t>
  </si>
  <si>
    <t>BK02039</t>
  </si>
  <si>
    <t>BK02040</t>
  </si>
  <si>
    <t>BK02041</t>
  </si>
  <si>
    <t>BK02042</t>
  </si>
  <si>
    <t>BK02043</t>
  </si>
  <si>
    <t>BK02044</t>
  </si>
  <si>
    <t>BK02045</t>
  </si>
  <si>
    <t>BK02046</t>
  </si>
  <si>
    <t>BK02047</t>
  </si>
  <si>
    <t>BK02048</t>
  </si>
  <si>
    <t>BK02049</t>
  </si>
  <si>
    <t>BK02050</t>
  </si>
  <si>
    <t>BK02051</t>
  </si>
  <si>
    <t>BK02052</t>
  </si>
  <si>
    <t>BK02053</t>
  </si>
  <si>
    <t>BK02054</t>
  </si>
  <si>
    <t>BK02055</t>
  </si>
  <si>
    <t>BK02056</t>
  </si>
  <si>
    <t>BK02057</t>
  </si>
  <si>
    <t>BK02058</t>
  </si>
  <si>
    <t>BK02059</t>
  </si>
  <si>
    <t>BK02060</t>
  </si>
  <si>
    <t>BK02061</t>
  </si>
  <si>
    <t>BK02062</t>
  </si>
  <si>
    <t>BK02063</t>
  </si>
  <si>
    <t>BK02064</t>
  </si>
  <si>
    <t>BK02065</t>
  </si>
  <si>
    <t>BK02066</t>
  </si>
  <si>
    <t>BK02067</t>
  </si>
  <si>
    <t>BK02068</t>
  </si>
  <si>
    <t>BK02069</t>
  </si>
  <si>
    <t>BK02070</t>
  </si>
  <si>
    <t>BK02071</t>
  </si>
  <si>
    <t>BK02072</t>
  </si>
  <si>
    <t>BK02073</t>
  </si>
  <si>
    <t>BK02074</t>
  </si>
  <si>
    <t>BK02075</t>
  </si>
  <si>
    <t>BK02076</t>
  </si>
  <si>
    <t>BK02077</t>
  </si>
  <si>
    <t>BK02078</t>
  </si>
  <si>
    <t>BK02079</t>
  </si>
  <si>
    <t>BK02080</t>
  </si>
  <si>
    <t>BK02081</t>
  </si>
  <si>
    <t>BK02082</t>
  </si>
  <si>
    <t>BK02083</t>
  </si>
  <si>
    <t>BK02084</t>
  </si>
  <si>
    <t>BK02085</t>
  </si>
  <si>
    <t>BK02086</t>
  </si>
  <si>
    <t>BK02087</t>
  </si>
  <si>
    <t>BK02088</t>
  </si>
  <si>
    <t>BK02089</t>
  </si>
  <si>
    <t>BK02090</t>
  </si>
  <si>
    <t>BK02091</t>
  </si>
  <si>
    <t>BK02092</t>
  </si>
  <si>
    <t>BK02093</t>
  </si>
  <si>
    <t>BK02094</t>
  </si>
  <si>
    <t>BK02095</t>
  </si>
  <si>
    <t>BK02096</t>
  </si>
  <si>
    <t>BK02097</t>
  </si>
  <si>
    <t>BK02098</t>
  </si>
  <si>
    <t>BK02099</t>
  </si>
  <si>
    <t>BK02100</t>
  </si>
  <si>
    <t>BK02101</t>
  </si>
  <si>
    <t>BK02102</t>
  </si>
  <si>
    <t>BK02103</t>
  </si>
  <si>
    <t>BK02104</t>
  </si>
  <si>
    <t>BK02105</t>
  </si>
  <si>
    <t>BK02106</t>
  </si>
  <si>
    <t>BK02107</t>
  </si>
  <si>
    <t>BK02108</t>
  </si>
  <si>
    <t>BK02109</t>
  </si>
  <si>
    <t>BK02110</t>
  </si>
  <si>
    <t>BK02111</t>
  </si>
  <si>
    <t>BK02112</t>
  </si>
  <si>
    <t>BK02113</t>
  </si>
  <si>
    <t>BK02114</t>
  </si>
  <si>
    <t>BK02115</t>
  </si>
  <si>
    <t>BK02116</t>
  </si>
  <si>
    <t>BK02117</t>
  </si>
  <si>
    <t>BK02118</t>
  </si>
  <si>
    <t>BK02119</t>
  </si>
  <si>
    <t>BK02120</t>
  </si>
  <si>
    <t>BK02121</t>
  </si>
  <si>
    <t>BK02122</t>
  </si>
  <si>
    <t>BK02123</t>
  </si>
  <si>
    <t>BK02124</t>
  </si>
  <si>
    <t>BK02125</t>
  </si>
  <si>
    <t>BK02126</t>
  </si>
  <si>
    <t>BK02127</t>
  </si>
  <si>
    <t>BK02128</t>
  </si>
  <si>
    <t>BK02129</t>
  </si>
  <si>
    <t>BK02130</t>
  </si>
  <si>
    <t>BK02131</t>
  </si>
  <si>
    <t>BK02132</t>
  </si>
  <si>
    <t>BK02133</t>
  </si>
  <si>
    <t>BK02134</t>
  </si>
  <si>
    <t>BK02135</t>
  </si>
  <si>
    <t>BK02136</t>
  </si>
  <si>
    <t>BK02137</t>
  </si>
  <si>
    <t>BK02138</t>
  </si>
  <si>
    <t>BK02139</t>
  </si>
  <si>
    <t>BK02140</t>
  </si>
  <si>
    <t>BK02141</t>
  </si>
  <si>
    <t>BK02142</t>
  </si>
  <si>
    <t>BK02143</t>
  </si>
  <si>
    <t>BK02144</t>
  </si>
  <si>
    <t>BK02145</t>
  </si>
  <si>
    <t>BK02146</t>
  </si>
  <si>
    <t>BK02147</t>
  </si>
  <si>
    <t>BK02148</t>
  </si>
  <si>
    <t>BK02149</t>
  </si>
  <si>
    <t>BK02150</t>
  </si>
  <si>
    <t>BK02151</t>
  </si>
  <si>
    <t>BK02152</t>
  </si>
  <si>
    <t>BK02153</t>
  </si>
  <si>
    <t>BK02154</t>
  </si>
  <si>
    <t>BK02155</t>
  </si>
  <si>
    <t>BK02156</t>
  </si>
  <si>
    <t>BK02157</t>
  </si>
  <si>
    <t>BK02158</t>
  </si>
  <si>
    <t>BK02159</t>
  </si>
  <si>
    <t>BK02160</t>
  </si>
  <si>
    <t>BK02161</t>
  </si>
  <si>
    <t>BK02162</t>
  </si>
  <si>
    <t>BK02163</t>
  </si>
  <si>
    <t>BK02164</t>
  </si>
  <si>
    <t>BK02165</t>
  </si>
  <si>
    <t>BK02166</t>
  </si>
  <si>
    <t>BK02167</t>
  </si>
  <si>
    <t>BK02168</t>
  </si>
  <si>
    <t>BK02169</t>
  </si>
  <si>
    <t>BK02170</t>
  </si>
  <si>
    <t>BK02171</t>
  </si>
  <si>
    <t>BK02172</t>
  </si>
  <si>
    <t>BK02173</t>
  </si>
  <si>
    <t>BK02174</t>
  </si>
  <si>
    <t>BK02175</t>
  </si>
  <si>
    <t>BK02176</t>
  </si>
  <si>
    <t>BK02177</t>
  </si>
  <si>
    <t>BK02178</t>
  </si>
  <si>
    <t>BK02179</t>
  </si>
  <si>
    <t>BK02180</t>
  </si>
  <si>
    <t>BK02181</t>
  </si>
  <si>
    <t>BK02182</t>
  </si>
  <si>
    <t>BK02183</t>
  </si>
  <si>
    <t>BK02184</t>
  </si>
  <si>
    <t>BK02185</t>
  </si>
  <si>
    <t>BK02186</t>
  </si>
  <si>
    <t>BK02187</t>
  </si>
  <si>
    <t>BK02188</t>
  </si>
  <si>
    <t>BK02189</t>
  </si>
  <si>
    <t>BK02190</t>
  </si>
  <si>
    <t>BK02191</t>
  </si>
  <si>
    <t>BK02192</t>
  </si>
  <si>
    <t>BK02193</t>
  </si>
  <si>
    <t>BK02194</t>
  </si>
  <si>
    <t>BK02195</t>
  </si>
  <si>
    <t>BK02196</t>
  </si>
  <si>
    <t>BK02197</t>
  </si>
  <si>
    <t>BK02198</t>
  </si>
  <si>
    <t>BK02199</t>
  </si>
  <si>
    <t>BK02200</t>
  </si>
  <si>
    <t>BK02201</t>
  </si>
  <si>
    <t>BK02202</t>
  </si>
  <si>
    <t>BK02203</t>
  </si>
  <si>
    <t>BK02204</t>
  </si>
  <si>
    <t>BK02205</t>
  </si>
  <si>
    <t>BK02206</t>
  </si>
  <si>
    <t>BK02207</t>
  </si>
  <si>
    <t>BK02208</t>
  </si>
  <si>
    <t>BK02209</t>
  </si>
  <si>
    <t>BK02210</t>
  </si>
  <si>
    <t>BK02211</t>
  </si>
  <si>
    <t>BK02212</t>
  </si>
  <si>
    <t>BK02213</t>
  </si>
  <si>
    <t>BK02214</t>
  </si>
  <si>
    <t>BK02215</t>
  </si>
  <si>
    <t>BK02216</t>
  </si>
  <si>
    <t>BK02217</t>
  </si>
  <si>
    <t>BK02218</t>
  </si>
  <si>
    <t>BK02219</t>
  </si>
  <si>
    <t>BK02220</t>
  </si>
  <si>
    <t>BK02221</t>
  </si>
  <si>
    <t>BK02222</t>
  </si>
  <si>
    <t>BK02223</t>
  </si>
  <si>
    <t>BK02224</t>
  </si>
  <si>
    <t>BK02225</t>
  </si>
  <si>
    <t>BK02226</t>
  </si>
  <si>
    <t>BK02227</t>
  </si>
  <si>
    <t>BK02228</t>
  </si>
  <si>
    <t>BK02229</t>
  </si>
  <si>
    <t>BK02230</t>
  </si>
  <si>
    <t>BK02231</t>
  </si>
  <si>
    <t>BK02232</t>
  </si>
  <si>
    <t>BK02233</t>
  </si>
  <si>
    <t>BK02234</t>
  </si>
  <si>
    <t>BK02235</t>
  </si>
  <si>
    <t>BK02236</t>
  </si>
  <si>
    <t>BK02237</t>
  </si>
  <si>
    <t>BK02238</t>
  </si>
  <si>
    <t>BK02239</t>
  </si>
  <si>
    <t>BK02240</t>
  </si>
  <si>
    <t>BK02241</t>
  </si>
  <si>
    <t>BK02242</t>
  </si>
  <si>
    <t>BK02243</t>
  </si>
  <si>
    <t>BK02244</t>
  </si>
  <si>
    <t>BK02245</t>
  </si>
  <si>
    <t>BK02246</t>
  </si>
  <si>
    <t>BK02247</t>
  </si>
  <si>
    <t>BK02248</t>
  </si>
  <si>
    <t>BK02249</t>
  </si>
  <si>
    <t>BK02250</t>
  </si>
  <si>
    <t>BK02251</t>
  </si>
  <si>
    <t>BK02252</t>
  </si>
  <si>
    <t>BK02253</t>
  </si>
  <si>
    <t>BK02254</t>
  </si>
  <si>
    <t>BK02255</t>
  </si>
  <si>
    <t>BK02256</t>
  </si>
  <si>
    <t>BK02257</t>
  </si>
  <si>
    <t>BK02258</t>
  </si>
  <si>
    <t>BK02259</t>
  </si>
  <si>
    <t>BK02260</t>
  </si>
  <si>
    <t>BK02261</t>
  </si>
  <si>
    <t>BK02262</t>
  </si>
  <si>
    <t>BK02263</t>
  </si>
  <si>
    <t>BK02264</t>
  </si>
  <si>
    <t>BK02265</t>
  </si>
  <si>
    <t>BK02266</t>
  </si>
  <si>
    <t>BK02267</t>
  </si>
  <si>
    <t>BK02268</t>
  </si>
  <si>
    <t>BK02269</t>
  </si>
  <si>
    <t>BK02270</t>
  </si>
  <si>
    <t>BK02271</t>
  </si>
  <si>
    <t>BK02272</t>
  </si>
  <si>
    <t>BK02273</t>
  </si>
  <si>
    <t>BK02274</t>
  </si>
  <si>
    <t>BK02275</t>
  </si>
  <si>
    <t>BK02276</t>
  </si>
  <si>
    <t>BK02277</t>
  </si>
  <si>
    <t>BK02278</t>
  </si>
  <si>
    <t>BK02279</t>
  </si>
  <si>
    <t>BK02280</t>
  </si>
  <si>
    <t>BK02281</t>
  </si>
  <si>
    <t>BK02282</t>
  </si>
  <si>
    <t>BK02283</t>
  </si>
  <si>
    <t>BK02284</t>
  </si>
  <si>
    <t>BK02285</t>
  </si>
  <si>
    <t>BK02286</t>
  </si>
  <si>
    <t>BK02287</t>
  </si>
  <si>
    <t>BK02288</t>
  </si>
  <si>
    <t>BK02289</t>
  </si>
  <si>
    <t>BK02290</t>
  </si>
  <si>
    <t>BK02291</t>
  </si>
  <si>
    <t>BK02292</t>
  </si>
  <si>
    <t>BK02293</t>
  </si>
  <si>
    <t>BK02294</t>
  </si>
  <si>
    <t>BK02295</t>
  </si>
  <si>
    <t>BK02296</t>
  </si>
  <si>
    <t>BK02297</t>
  </si>
  <si>
    <t>BK02298</t>
  </si>
  <si>
    <t>BK02299</t>
  </si>
  <si>
    <t>BK02300</t>
  </si>
  <si>
    <t>BK02301</t>
  </si>
  <si>
    <t>BK02302</t>
  </si>
  <si>
    <t>BK02303</t>
  </si>
  <si>
    <t>BK02304</t>
  </si>
  <si>
    <t>BK02305</t>
  </si>
  <si>
    <t>BK02306</t>
  </si>
  <si>
    <t>BK02307</t>
  </si>
  <si>
    <t>BK02308</t>
  </si>
  <si>
    <t>BK02309</t>
  </si>
  <si>
    <t>BK02310</t>
  </si>
  <si>
    <t>BK02311</t>
  </si>
  <si>
    <t>BK02312</t>
  </si>
  <si>
    <t>BK02313</t>
  </si>
  <si>
    <t>BK02314</t>
  </si>
  <si>
    <t>BK02315</t>
  </si>
  <si>
    <t>BK02316</t>
  </si>
  <si>
    <t>BK02317</t>
  </si>
  <si>
    <t>BK02318</t>
  </si>
  <si>
    <t>BK02319</t>
  </si>
  <si>
    <t>BK02320</t>
  </si>
  <si>
    <t>BK02321</t>
  </si>
  <si>
    <t>BK02322</t>
  </si>
  <si>
    <t>BK02323</t>
  </si>
  <si>
    <t>BK02324</t>
  </si>
  <si>
    <t>BK02325</t>
  </si>
  <si>
    <t>BK02326</t>
  </si>
  <si>
    <t>BK02327</t>
  </si>
  <si>
    <t>BK02328</t>
  </si>
  <si>
    <t>BK02329</t>
  </si>
  <si>
    <t>BK02330</t>
  </si>
  <si>
    <t>BK02331</t>
  </si>
  <si>
    <t>BK02332</t>
  </si>
  <si>
    <t>BK02333</t>
  </si>
  <si>
    <t>BK02334</t>
  </si>
  <si>
    <t>BK02335</t>
  </si>
  <si>
    <t>BK02336</t>
  </si>
  <si>
    <t>BK02337</t>
  </si>
  <si>
    <t>BK02338</t>
  </si>
  <si>
    <t>BK02339</t>
  </si>
  <si>
    <t>BK02340</t>
  </si>
  <si>
    <t>BK02341</t>
  </si>
  <si>
    <t>BK02342</t>
  </si>
  <si>
    <t>BK02343</t>
  </si>
  <si>
    <t>BK02344</t>
  </si>
  <si>
    <t>BK02345</t>
  </si>
  <si>
    <t>BK02346</t>
  </si>
  <si>
    <t>BK02347</t>
  </si>
  <si>
    <t>BK02348</t>
  </si>
  <si>
    <t>BK02349</t>
  </si>
  <si>
    <t>BK02350</t>
  </si>
  <si>
    <t>BK02351</t>
  </si>
  <si>
    <t>BK02352</t>
  </si>
  <si>
    <t>BK02353</t>
  </si>
  <si>
    <t>BK02354</t>
  </si>
  <si>
    <t>BK02355</t>
  </si>
  <si>
    <t>BK02356</t>
  </si>
  <si>
    <t>BK02357</t>
  </si>
  <si>
    <t>BK02358</t>
  </si>
  <si>
    <t>BK02359</t>
  </si>
  <si>
    <t>BK02360</t>
  </si>
  <si>
    <t>BK02361</t>
  </si>
  <si>
    <t>BK02362</t>
  </si>
  <si>
    <t>BK02363</t>
  </si>
  <si>
    <t>BK02364</t>
  </si>
  <si>
    <t>BK02365</t>
  </si>
  <si>
    <t>BK02366</t>
  </si>
  <si>
    <t>BK02367</t>
  </si>
  <si>
    <t>BK02368</t>
  </si>
  <si>
    <t>BK02369</t>
  </si>
  <si>
    <t>BK02370</t>
  </si>
  <si>
    <t>BK02371</t>
  </si>
  <si>
    <t>BK02372</t>
  </si>
  <si>
    <t>BK02373</t>
  </si>
  <si>
    <t>BK02374</t>
  </si>
  <si>
    <t>BK02375</t>
  </si>
  <si>
    <t>BK02376</t>
  </si>
  <si>
    <t>BK02377</t>
  </si>
  <si>
    <t>BK02378</t>
  </si>
  <si>
    <t>BK02379</t>
  </si>
  <si>
    <t>BK02380</t>
  </si>
  <si>
    <t>BK02381</t>
  </si>
  <si>
    <t>BK02382</t>
  </si>
  <si>
    <t>BK02383</t>
  </si>
  <si>
    <t>BK02384</t>
  </si>
  <si>
    <t>BK02385</t>
  </si>
  <si>
    <t>BK02386</t>
  </si>
  <si>
    <t>BK02387</t>
  </si>
  <si>
    <t>BK02388</t>
  </si>
  <si>
    <t>BK02389</t>
  </si>
  <si>
    <t>BK02390</t>
  </si>
  <si>
    <t>BK02391</t>
  </si>
  <si>
    <t>BK02392</t>
  </si>
  <si>
    <t>BK02393</t>
  </si>
  <si>
    <t>BK02394</t>
  </si>
  <si>
    <t>BK02395</t>
  </si>
  <si>
    <t>BK02396</t>
  </si>
  <si>
    <t>BK02397</t>
  </si>
  <si>
    <t>BK02398</t>
  </si>
  <si>
    <t>BK02399</t>
  </si>
  <si>
    <t>BK02400</t>
  </si>
  <si>
    <t>BK02401</t>
  </si>
  <si>
    <t>BK02402</t>
  </si>
  <si>
    <t>BK02403</t>
  </si>
  <si>
    <t>BK02404</t>
  </si>
  <si>
    <t>BK02405</t>
  </si>
  <si>
    <t>BK02406</t>
  </si>
  <si>
    <t>BK02407</t>
  </si>
  <si>
    <t>BK02408</t>
  </si>
  <si>
    <t>BK02409</t>
  </si>
  <si>
    <t>BK02410</t>
  </si>
  <si>
    <t>BK02411</t>
  </si>
  <si>
    <t>BK02412</t>
  </si>
  <si>
    <t>BK02413</t>
  </si>
  <si>
    <t>BK02414</t>
  </si>
  <si>
    <t>BK02415</t>
  </si>
  <si>
    <t>BK02416</t>
  </si>
  <si>
    <t>BK02417</t>
  </si>
  <si>
    <t>BK02418</t>
  </si>
  <si>
    <t>BK02419</t>
  </si>
  <si>
    <t>BK02420</t>
  </si>
  <si>
    <t>BK02421</t>
  </si>
  <si>
    <t>BK02422</t>
  </si>
  <si>
    <t>BK02423</t>
  </si>
  <si>
    <t>BK02424</t>
  </si>
  <si>
    <t>BK02425</t>
  </si>
  <si>
    <t>BK02426</t>
  </si>
  <si>
    <t>BK02427</t>
  </si>
  <si>
    <t>BK02428</t>
  </si>
  <si>
    <t>BK02429</t>
  </si>
  <si>
    <t>BK02430</t>
  </si>
  <si>
    <t>BK02431</t>
  </si>
  <si>
    <t>BK02432</t>
  </si>
  <si>
    <t>BK02433</t>
  </si>
  <si>
    <t>BK02434</t>
  </si>
  <si>
    <t>BK02435</t>
  </si>
  <si>
    <t>BK02436</t>
  </si>
  <si>
    <t>BK02437</t>
  </si>
  <si>
    <t>BK02438</t>
  </si>
  <si>
    <t>BK02439</t>
  </si>
  <si>
    <t>BK02440</t>
  </si>
  <si>
    <t>BK02441</t>
  </si>
  <si>
    <t>BK02442</t>
  </si>
  <si>
    <t>BK02443</t>
  </si>
  <si>
    <t>BK02444</t>
  </si>
  <si>
    <t>BK02445</t>
  </si>
  <si>
    <t>BK02446</t>
  </si>
  <si>
    <t>BK02447</t>
  </si>
  <si>
    <t>BK02448</t>
  </si>
  <si>
    <t>BK02449</t>
  </si>
  <si>
    <t>BK02450</t>
  </si>
  <si>
    <t>BK02451</t>
  </si>
  <si>
    <t>BK02452</t>
  </si>
  <si>
    <t>BK02453</t>
  </si>
  <si>
    <t>BK02454</t>
  </si>
  <si>
    <t>BK02455</t>
  </si>
  <si>
    <t>BK02456</t>
  </si>
  <si>
    <t>BK02457</t>
  </si>
  <si>
    <t>BK02458</t>
  </si>
  <si>
    <t>BK02459</t>
  </si>
  <si>
    <t>BK02460</t>
  </si>
  <si>
    <t>BK02461</t>
  </si>
  <si>
    <t>BK02462</t>
  </si>
  <si>
    <t>BK02463</t>
  </si>
  <si>
    <t>BK02464</t>
  </si>
  <si>
    <t>BK02465</t>
  </si>
  <si>
    <t>BK02466</t>
  </si>
  <si>
    <t>BK02467</t>
  </si>
  <si>
    <t>BK02468</t>
  </si>
  <si>
    <t>BK02469</t>
  </si>
  <si>
    <t>BK02470</t>
  </si>
  <si>
    <t>BK02471</t>
  </si>
  <si>
    <t>BK02472</t>
  </si>
  <si>
    <t>BK02473</t>
  </si>
  <si>
    <t>BK02474</t>
  </si>
  <si>
    <t>BK02475</t>
  </si>
  <si>
    <t>BK02476</t>
  </si>
  <si>
    <t>BK02477</t>
  </si>
  <si>
    <t>BK02478</t>
  </si>
  <si>
    <t>BK02479</t>
  </si>
  <si>
    <t>BK02480</t>
  </si>
  <si>
    <t>BK02481</t>
  </si>
  <si>
    <t>BK02482</t>
  </si>
  <si>
    <t>BK02483</t>
  </si>
  <si>
    <t>BK02484</t>
  </si>
  <si>
    <t>BK02485</t>
  </si>
  <si>
    <t>BK02486</t>
  </si>
  <si>
    <t>BK02487</t>
  </si>
  <si>
    <t>BK02488</t>
  </si>
  <si>
    <t>BK02489</t>
  </si>
  <si>
    <t>BK02490</t>
  </si>
  <si>
    <t>BK02491</t>
  </si>
  <si>
    <t>BK02492</t>
  </si>
  <si>
    <t>BK02493</t>
  </si>
  <si>
    <t>BK02494</t>
  </si>
  <si>
    <t>BK02495</t>
  </si>
  <si>
    <t>BK02496</t>
  </si>
  <si>
    <t>BK02497</t>
  </si>
  <si>
    <t>BK02498</t>
  </si>
  <si>
    <t>BK02499</t>
  </si>
  <si>
    <t>BK02500</t>
  </si>
  <si>
    <t>BK02501</t>
  </si>
  <si>
    <t>BK02502</t>
  </si>
  <si>
    <t>BK02503</t>
  </si>
  <si>
    <t>BK02504</t>
  </si>
  <si>
    <t>BK02505</t>
  </si>
  <si>
    <t>BK02506</t>
  </si>
  <si>
    <t>BK02507</t>
  </si>
  <si>
    <t>BK02508</t>
  </si>
  <si>
    <t>BK02509</t>
  </si>
  <si>
    <t>BK02510</t>
  </si>
  <si>
    <t>BK02511</t>
  </si>
  <si>
    <t>BK02512</t>
  </si>
  <si>
    <t>BK02513</t>
  </si>
  <si>
    <t>BK02514</t>
  </si>
  <si>
    <t>BK02515</t>
  </si>
  <si>
    <t>BK02516</t>
  </si>
  <si>
    <t>BK02517</t>
  </si>
  <si>
    <t>BK02518</t>
  </si>
  <si>
    <t>BK02519</t>
  </si>
  <si>
    <t>BK02520</t>
  </si>
  <si>
    <t>BK02521</t>
  </si>
  <si>
    <t>BK02522</t>
  </si>
  <si>
    <t>BK02523</t>
  </si>
  <si>
    <t>BK02524</t>
  </si>
  <si>
    <t>BK02525</t>
  </si>
  <si>
    <t>BK02526</t>
  </si>
  <si>
    <t>BK02527</t>
  </si>
  <si>
    <t>BK02528</t>
  </si>
  <si>
    <t>BK02529</t>
  </si>
  <si>
    <t>BK02530</t>
  </si>
  <si>
    <t>BK02531</t>
  </si>
  <si>
    <t>BK02532</t>
  </si>
  <si>
    <t>BK02533</t>
  </si>
  <si>
    <t>BK02534</t>
  </si>
  <si>
    <t>BK02535</t>
  </si>
  <si>
    <t>BK02536</t>
  </si>
  <si>
    <t>BK02537</t>
  </si>
  <si>
    <t>BK02538</t>
  </si>
  <si>
    <t>BK02539</t>
  </si>
  <si>
    <t>BK02540</t>
  </si>
  <si>
    <t>BK02541</t>
  </si>
  <si>
    <t>BK02542</t>
  </si>
  <si>
    <t>BK02543</t>
  </si>
  <si>
    <t>BK02544</t>
  </si>
  <si>
    <t>BK02545</t>
  </si>
  <si>
    <t>BK02546</t>
  </si>
  <si>
    <t>BK02547</t>
  </si>
  <si>
    <t>BK02548</t>
  </si>
  <si>
    <t>BK02549</t>
  </si>
  <si>
    <t>BK02550</t>
  </si>
  <si>
    <t>BK02551</t>
  </si>
  <si>
    <t>BK02552</t>
  </si>
  <si>
    <t>BK02553</t>
  </si>
  <si>
    <t>BK02554</t>
  </si>
  <si>
    <t>BK02555</t>
  </si>
  <si>
    <t>BK02556</t>
  </si>
  <si>
    <t>BK02557</t>
  </si>
  <si>
    <t>BK02558</t>
  </si>
  <si>
    <t>BK02559</t>
  </si>
  <si>
    <t>BK02560</t>
  </si>
  <si>
    <t>BK02561</t>
  </si>
  <si>
    <t>BK02562</t>
  </si>
  <si>
    <t>BK02563</t>
  </si>
  <si>
    <t>BK02564</t>
  </si>
  <si>
    <t>BK02565</t>
  </si>
  <si>
    <t>BK02566</t>
  </si>
  <si>
    <t>BK02567</t>
  </si>
  <si>
    <t>BK02568</t>
  </si>
  <si>
    <t>BK02569</t>
  </si>
  <si>
    <t>BK02570</t>
  </si>
  <si>
    <t>BK02571</t>
  </si>
  <si>
    <t>BK02572</t>
  </si>
  <si>
    <t>BK02573</t>
  </si>
  <si>
    <t>BK02574</t>
  </si>
  <si>
    <t>BK02575</t>
  </si>
  <si>
    <t>BK02576</t>
  </si>
  <si>
    <t>BK02577</t>
  </si>
  <si>
    <t>BK02578</t>
  </si>
  <si>
    <t>BK02579</t>
  </si>
  <si>
    <t>BK02580</t>
  </si>
  <si>
    <t>BK02581</t>
  </si>
  <si>
    <t>BK02582</t>
  </si>
  <si>
    <t>BK02583</t>
  </si>
  <si>
    <t>BK02584</t>
  </si>
  <si>
    <t>BK02585</t>
  </si>
  <si>
    <t>BK02586</t>
  </si>
  <si>
    <t>BK02587</t>
  </si>
  <si>
    <t>BK02588</t>
  </si>
  <si>
    <t>BK02589</t>
  </si>
  <si>
    <t>BK02590</t>
  </si>
  <si>
    <t>BK02591</t>
  </si>
  <si>
    <t>BK02592</t>
  </si>
  <si>
    <t>BK02593</t>
  </si>
  <si>
    <t>BK02594</t>
  </si>
  <si>
    <t>BK02595</t>
  </si>
  <si>
    <t>BK02596</t>
  </si>
  <si>
    <t>BK02597</t>
  </si>
  <si>
    <t>BK02598</t>
  </si>
  <si>
    <t>BK02599</t>
  </si>
  <si>
    <t>BK02600</t>
  </si>
  <si>
    <t>BK02601</t>
  </si>
  <si>
    <t>BK02602</t>
  </si>
  <si>
    <t>BK02603</t>
  </si>
  <si>
    <t>BK02604</t>
  </si>
  <si>
    <t>BK02605</t>
  </si>
  <si>
    <t>BK02606</t>
  </si>
  <si>
    <t>BK02607</t>
  </si>
  <si>
    <t>BK02608</t>
  </si>
  <si>
    <t>BK02609</t>
  </si>
  <si>
    <t>BK02610</t>
  </si>
  <si>
    <t>BK02611</t>
  </si>
  <si>
    <t>BK02612</t>
  </si>
  <si>
    <t>BK02613</t>
  </si>
  <si>
    <t>BK02614</t>
  </si>
  <si>
    <t>BK02615</t>
  </si>
  <si>
    <t>BK02616</t>
  </si>
  <si>
    <t>BK02617</t>
  </si>
  <si>
    <t>BK02618</t>
  </si>
  <si>
    <t>BK02619</t>
  </si>
  <si>
    <t>BK02620</t>
  </si>
  <si>
    <t>BK02621</t>
  </si>
  <si>
    <t>BK02622</t>
  </si>
  <si>
    <t>BK02623</t>
  </si>
  <si>
    <t>BK02624</t>
  </si>
  <si>
    <t>BK02625</t>
  </si>
  <si>
    <t>BK02626</t>
  </si>
  <si>
    <t>BK02627</t>
  </si>
  <si>
    <t>BK02628</t>
  </si>
  <si>
    <t>BK02629</t>
  </si>
  <si>
    <t>BK02630</t>
  </si>
  <si>
    <t>BK02631</t>
  </si>
  <si>
    <t>BK02632</t>
  </si>
  <si>
    <t>BK02633</t>
  </si>
  <si>
    <t>BK02634</t>
  </si>
  <si>
    <t>BK02635</t>
  </si>
  <si>
    <t>BK02636</t>
  </si>
  <si>
    <t>BK02637</t>
  </si>
  <si>
    <t>BK02638</t>
  </si>
  <si>
    <t>BK02639</t>
  </si>
  <si>
    <t>BK02640</t>
  </si>
  <si>
    <t>BK02641</t>
  </si>
  <si>
    <t>BK02642</t>
  </si>
  <si>
    <t>BK02643</t>
  </si>
  <si>
    <t>BK02644</t>
  </si>
  <si>
    <t>BK02645</t>
  </si>
  <si>
    <t>BK02646</t>
  </si>
  <si>
    <t>BK02647</t>
  </si>
  <si>
    <t>BK02648</t>
  </si>
  <si>
    <t>BK02649</t>
  </si>
  <si>
    <t>BK02650</t>
  </si>
  <si>
    <t>BK02651</t>
  </si>
  <si>
    <t>BK02652</t>
  </si>
  <si>
    <t>BK02653</t>
  </si>
  <si>
    <t>BK02654</t>
  </si>
  <si>
    <t>BK02655</t>
  </si>
  <si>
    <t>BK02656</t>
  </si>
  <si>
    <t>BK02657</t>
  </si>
  <si>
    <t>BK02658</t>
  </si>
  <si>
    <t>BK02659</t>
  </si>
  <si>
    <t>BK02660</t>
  </si>
  <si>
    <t>BK02661</t>
  </si>
  <si>
    <t>BK02662</t>
  </si>
  <si>
    <t>BK02663</t>
  </si>
  <si>
    <t>BK02664</t>
  </si>
  <si>
    <t>BK02665</t>
  </si>
  <si>
    <t>BK02666</t>
  </si>
  <si>
    <t>BK02667</t>
  </si>
  <si>
    <t>BK02668</t>
  </si>
  <si>
    <t>BK02669</t>
  </si>
  <si>
    <t>BK02670</t>
  </si>
  <si>
    <t>BK02671</t>
  </si>
  <si>
    <t>BK02672</t>
  </si>
  <si>
    <t>BK02673</t>
  </si>
  <si>
    <t>BK02674</t>
  </si>
  <si>
    <t>BK02675</t>
  </si>
  <si>
    <t>BK02676</t>
  </si>
  <si>
    <t>BK02677</t>
  </si>
  <si>
    <t>BK02678</t>
  </si>
  <si>
    <t>BK02679</t>
  </si>
  <si>
    <t>BK02680</t>
  </si>
  <si>
    <t>BK02681</t>
  </si>
  <si>
    <t>BK02682</t>
  </si>
  <si>
    <t>BK02683</t>
  </si>
  <si>
    <t>BK02684</t>
  </si>
  <si>
    <t>BK02685</t>
  </si>
  <si>
    <t>BK02686</t>
  </si>
  <si>
    <t>BK02687</t>
  </si>
  <si>
    <t>BK02688</t>
  </si>
  <si>
    <t>BK02689</t>
  </si>
  <si>
    <t>BK02690</t>
  </si>
  <si>
    <t>BK02691</t>
  </si>
  <si>
    <t>BK02692</t>
  </si>
  <si>
    <t>BK02693</t>
  </si>
  <si>
    <t>BK02694</t>
  </si>
  <si>
    <t>BK02695</t>
  </si>
  <si>
    <t>BK02696</t>
  </si>
  <si>
    <t>BK02697</t>
  </si>
  <si>
    <t>BK02698</t>
  </si>
  <si>
    <t>BK02699</t>
  </si>
  <si>
    <t>BK02700</t>
  </si>
  <si>
    <t>BK02701</t>
  </si>
  <si>
    <t>BK02702</t>
  </si>
  <si>
    <t>BK02703</t>
  </si>
  <si>
    <t>BK02704</t>
  </si>
  <si>
    <t>BK02705</t>
  </si>
  <si>
    <t>BK02706</t>
  </si>
  <si>
    <t>BK02707</t>
  </si>
  <si>
    <t>BK02708</t>
  </si>
  <si>
    <t>BK02709</t>
  </si>
  <si>
    <t>BK02710</t>
  </si>
  <si>
    <t>BK02711</t>
  </si>
  <si>
    <t>BK02712</t>
  </si>
  <si>
    <t>BK02713</t>
  </si>
  <si>
    <t>BK02714</t>
  </si>
  <si>
    <t>BK02715</t>
  </si>
  <si>
    <t>BK02716</t>
  </si>
  <si>
    <t>BK02717</t>
  </si>
  <si>
    <t>BK02718</t>
  </si>
  <si>
    <t>BK02719</t>
  </si>
  <si>
    <t>BK02720</t>
  </si>
  <si>
    <t>BK02721</t>
  </si>
  <si>
    <t>BK02722</t>
  </si>
  <si>
    <t>BK02723</t>
  </si>
  <si>
    <t>BK02724</t>
  </si>
  <si>
    <t>BK02725</t>
  </si>
  <si>
    <t>BK02726</t>
  </si>
  <si>
    <t>BK02727</t>
  </si>
  <si>
    <t>BK02728</t>
  </si>
  <si>
    <t>BK02729</t>
  </si>
  <si>
    <t>BK02730</t>
  </si>
  <si>
    <t>BK02731</t>
  </si>
  <si>
    <t>BK02732</t>
  </si>
  <si>
    <t>BK02733</t>
  </si>
  <si>
    <t>BK02734</t>
  </si>
  <si>
    <t>BK02735</t>
  </si>
  <si>
    <t>BK02736</t>
  </si>
  <si>
    <t>BK02737</t>
  </si>
  <si>
    <t>BK02738</t>
  </si>
  <si>
    <t>BK02739</t>
  </si>
  <si>
    <t>BK02740</t>
  </si>
  <si>
    <t>BK02741</t>
  </si>
  <si>
    <t>BK02742</t>
  </si>
  <si>
    <t>BK02743</t>
  </si>
  <si>
    <t>BK02744</t>
  </si>
  <si>
    <t>BK02745</t>
  </si>
  <si>
    <t>BK02746</t>
  </si>
  <si>
    <t>BK02747</t>
  </si>
  <si>
    <t>BK02748</t>
  </si>
  <si>
    <t>BK02749</t>
  </si>
  <si>
    <t>BK02750</t>
  </si>
  <si>
    <t>BK02751</t>
  </si>
  <si>
    <t>BK02752</t>
  </si>
  <si>
    <t>BK02753</t>
  </si>
  <si>
    <t>BK02754</t>
  </si>
  <si>
    <t>BK02755</t>
  </si>
  <si>
    <t>BK02756</t>
  </si>
  <si>
    <t>BK02757</t>
  </si>
  <si>
    <t>BK02758</t>
  </si>
  <si>
    <t>BK02759</t>
  </si>
  <si>
    <t>BK02760</t>
  </si>
  <si>
    <t>BK02761</t>
  </si>
  <si>
    <t>BK02762</t>
  </si>
  <si>
    <t>BK02763</t>
  </si>
  <si>
    <t>BK02764</t>
  </si>
  <si>
    <t>BK02765</t>
  </si>
  <si>
    <t>BK02766</t>
  </si>
  <si>
    <t>BK02767</t>
  </si>
  <si>
    <t>BK02768</t>
  </si>
  <si>
    <t>BK02769</t>
  </si>
  <si>
    <t>BK02770</t>
  </si>
  <si>
    <t>BK02771</t>
  </si>
  <si>
    <t>BK02772</t>
  </si>
  <si>
    <t>BK02773</t>
  </si>
  <si>
    <t>BK02774</t>
  </si>
  <si>
    <t>BK02775</t>
  </si>
  <si>
    <t>BK02776</t>
  </si>
  <si>
    <t>BK02777</t>
  </si>
  <si>
    <t>BK02778</t>
  </si>
  <si>
    <t>BK02779</t>
  </si>
  <si>
    <t>BK02780</t>
  </si>
  <si>
    <t>BK02781</t>
  </si>
  <si>
    <t>BK02782</t>
  </si>
  <si>
    <t>BK02783</t>
  </si>
  <si>
    <t>BK02784</t>
  </si>
  <si>
    <t>BK02785</t>
  </si>
  <si>
    <t>BK02786</t>
  </si>
  <si>
    <t>BK02787</t>
  </si>
  <si>
    <t>BK02788</t>
  </si>
  <si>
    <t>BK02789</t>
  </si>
  <si>
    <t>BK02790</t>
  </si>
  <si>
    <t>BK02791</t>
  </si>
  <si>
    <t>BK02792</t>
  </si>
  <si>
    <t>BK02793</t>
  </si>
  <si>
    <t>BK02794</t>
  </si>
  <si>
    <t>BK02795</t>
  </si>
  <si>
    <t>BK02796</t>
  </si>
  <si>
    <t>BK02797</t>
  </si>
  <si>
    <t>BK02798</t>
  </si>
  <si>
    <t>BK02799</t>
  </si>
  <si>
    <t>BK02800</t>
  </si>
  <si>
    <t>BK02801</t>
  </si>
  <si>
    <t>BK02802</t>
  </si>
  <si>
    <t>BK02803</t>
  </si>
  <si>
    <t>BK02804</t>
  </si>
  <si>
    <t>BK02805</t>
  </si>
  <si>
    <t>BK02806</t>
  </si>
  <si>
    <t>BK02807</t>
  </si>
  <si>
    <t>BK02808</t>
  </si>
  <si>
    <t>BK02809</t>
  </si>
  <si>
    <t>BK02810</t>
  </si>
  <si>
    <t>BK02811</t>
  </si>
  <si>
    <t>BK02812</t>
  </si>
  <si>
    <t>BK02813</t>
  </si>
  <si>
    <t>BK02814</t>
  </si>
  <si>
    <t>BK02815</t>
  </si>
  <si>
    <t>BK02816</t>
  </si>
  <si>
    <t>BK02817</t>
  </si>
  <si>
    <t>BK02818</t>
  </si>
  <si>
    <t>BK02819</t>
  </si>
  <si>
    <t>BK02820</t>
  </si>
  <si>
    <t>BK02821</t>
  </si>
  <si>
    <t>BK02822</t>
  </si>
  <si>
    <t>BK02823</t>
  </si>
  <si>
    <t>BK02824</t>
  </si>
  <si>
    <t>BK02825</t>
  </si>
  <si>
    <t>BK02826</t>
  </si>
  <si>
    <t>BK02827</t>
  </si>
  <si>
    <t>BK02828</t>
  </si>
  <si>
    <t>BK02829</t>
  </si>
  <si>
    <t>BK02830</t>
  </si>
  <si>
    <t>BK02831</t>
  </si>
  <si>
    <t>BK02832</t>
  </si>
  <si>
    <t>BK02833</t>
  </si>
  <si>
    <t>BK02834</t>
  </si>
  <si>
    <t>BK02835</t>
  </si>
  <si>
    <t>BK02836</t>
  </si>
  <si>
    <t>BK02837</t>
  </si>
  <si>
    <t>BK02838</t>
  </si>
  <si>
    <t>BK02839</t>
  </si>
  <si>
    <t>BK02840</t>
  </si>
  <si>
    <t>BK02841</t>
  </si>
  <si>
    <t>BK02842</t>
  </si>
  <si>
    <t>BK02843</t>
  </si>
  <si>
    <t>BK02844</t>
  </si>
  <si>
    <t>BK02845</t>
  </si>
  <si>
    <t>BK02846</t>
  </si>
  <si>
    <t>BK02847</t>
  </si>
  <si>
    <t>BK02848</t>
  </si>
  <si>
    <t>BK02849</t>
  </si>
  <si>
    <t>BK02850</t>
  </si>
  <si>
    <t>BK02851</t>
  </si>
  <si>
    <t>BK02852</t>
  </si>
  <si>
    <t>BK02853</t>
  </si>
  <si>
    <t>BK02854</t>
  </si>
  <si>
    <t>BK02855</t>
  </si>
  <si>
    <t>BK02856</t>
  </si>
  <si>
    <t>BK02857</t>
  </si>
  <si>
    <t>BK02858</t>
  </si>
  <si>
    <t>BK02859</t>
  </si>
  <si>
    <t>BK02860</t>
  </si>
  <si>
    <t>BK02861</t>
  </si>
  <si>
    <t>BK02862</t>
  </si>
  <si>
    <t>BK02863</t>
  </si>
  <si>
    <t>BK02864</t>
  </si>
  <si>
    <t>BK02865</t>
  </si>
  <si>
    <t>BK02866</t>
  </si>
  <si>
    <t>BK02867</t>
  </si>
  <si>
    <t>BK02868</t>
  </si>
  <si>
    <t>BK02869</t>
  </si>
  <si>
    <t>BK02870</t>
  </si>
  <si>
    <t>BK02871</t>
  </si>
  <si>
    <t>BK02872</t>
  </si>
  <si>
    <t>BK02873</t>
  </si>
  <si>
    <t>BK02874</t>
  </si>
  <si>
    <t>BK02875</t>
  </si>
  <si>
    <t>BK02876</t>
  </si>
  <si>
    <t>BK02877</t>
  </si>
  <si>
    <t>BK02878</t>
  </si>
  <si>
    <t>BK02879</t>
  </si>
  <si>
    <t>BK02880</t>
  </si>
  <si>
    <t>BK02881</t>
  </si>
  <si>
    <t>BK02882</t>
  </si>
  <si>
    <t>BK02883</t>
  </si>
  <si>
    <t>BK02884</t>
  </si>
  <si>
    <t>BK02885</t>
  </si>
  <si>
    <t>BK02886</t>
  </si>
  <si>
    <t>BK02887</t>
  </si>
  <si>
    <t>BK02888</t>
  </si>
  <si>
    <t>BK02889</t>
  </si>
  <si>
    <t>BK02890</t>
  </si>
  <si>
    <t>BK02891</t>
  </si>
  <si>
    <t>BK02892</t>
  </si>
  <si>
    <t>BK02893</t>
  </si>
  <si>
    <t>BK02894</t>
  </si>
  <si>
    <t>BK02895</t>
  </si>
  <si>
    <t>BK02896</t>
  </si>
  <si>
    <t>BK02897</t>
  </si>
  <si>
    <t>BK02898</t>
  </si>
  <si>
    <t>BK02899</t>
  </si>
  <si>
    <t>BK02900</t>
  </si>
  <si>
    <t>BK02901</t>
  </si>
  <si>
    <t>BK02902</t>
  </si>
  <si>
    <t>BK02903</t>
  </si>
  <si>
    <t>BK02904</t>
  </si>
  <si>
    <t>BK02905</t>
  </si>
  <si>
    <t>BK02906</t>
  </si>
  <si>
    <t>BK02907</t>
  </si>
  <si>
    <t>BK02908</t>
  </si>
  <si>
    <t>BK02909</t>
  </si>
  <si>
    <t>BK02910</t>
  </si>
  <si>
    <t>BK02911</t>
  </si>
  <si>
    <t>BK02912</t>
  </si>
  <si>
    <t>BK02913</t>
  </si>
  <si>
    <t>BK02914</t>
  </si>
  <si>
    <t>BK02915</t>
  </si>
  <si>
    <t>BK02916</t>
  </si>
  <si>
    <t>BK02917</t>
  </si>
  <si>
    <t>BK02918</t>
  </si>
  <si>
    <t>BK02919</t>
  </si>
  <si>
    <t>BK02920</t>
  </si>
  <si>
    <t>BK02921</t>
  </si>
  <si>
    <t>BK02922</t>
  </si>
  <si>
    <t>BK02923</t>
  </si>
  <si>
    <t>BK02924</t>
  </si>
  <si>
    <t>BK02925</t>
  </si>
  <si>
    <t>BK02926</t>
  </si>
  <si>
    <t>BK02927</t>
  </si>
  <si>
    <t>BK02928</t>
  </si>
  <si>
    <t>BK02929</t>
  </si>
  <si>
    <t>BK02930</t>
  </si>
  <si>
    <t>BK02931</t>
  </si>
  <si>
    <t>BK02932</t>
  </si>
  <si>
    <t>BK02933</t>
  </si>
  <si>
    <t>BK02934</t>
  </si>
  <si>
    <t>BK02935</t>
  </si>
  <si>
    <t>BK02936</t>
  </si>
  <si>
    <t>BK02937</t>
  </si>
  <si>
    <t>BK02938</t>
  </si>
  <si>
    <t>BK02939</t>
  </si>
  <si>
    <t>BK02940</t>
  </si>
  <si>
    <t>BK02941</t>
  </si>
  <si>
    <t>BK02942</t>
  </si>
  <si>
    <t>BK02943</t>
  </si>
  <si>
    <t>BK02944</t>
  </si>
  <si>
    <t>BK02945</t>
  </si>
  <si>
    <t>BK02946</t>
  </si>
  <si>
    <t>BK02947</t>
  </si>
  <si>
    <t>BK02948</t>
  </si>
  <si>
    <t>BK02949</t>
  </si>
  <si>
    <t>BK02950</t>
  </si>
  <si>
    <t>BK02951</t>
  </si>
  <si>
    <t>BK02952</t>
  </si>
  <si>
    <t>BK02953</t>
  </si>
  <si>
    <t>BK02954</t>
  </si>
  <si>
    <t>BK02955</t>
  </si>
  <si>
    <t>BK02956</t>
  </si>
  <si>
    <t>BK02957</t>
  </si>
  <si>
    <t>BK02958</t>
  </si>
  <si>
    <t>BK02959</t>
  </si>
  <si>
    <t>BK02960</t>
  </si>
  <si>
    <t>BK02961</t>
  </si>
  <si>
    <t>BK02962</t>
  </si>
  <si>
    <t>BK02963</t>
  </si>
  <si>
    <t>BK02964</t>
  </si>
  <si>
    <t>BK02965</t>
  </si>
  <si>
    <t>BK02966</t>
  </si>
  <si>
    <t>BK02967</t>
  </si>
  <si>
    <t>BK02968</t>
  </si>
  <si>
    <t>BK02969</t>
  </si>
  <si>
    <t>BK02970</t>
  </si>
  <si>
    <t>BK02971</t>
  </si>
  <si>
    <t>BK02972</t>
  </si>
  <si>
    <t>BK02973</t>
  </si>
  <si>
    <t>BK02974</t>
  </si>
  <si>
    <t>BK02975</t>
  </si>
  <si>
    <t>BK02976</t>
  </si>
  <si>
    <t>BK02977</t>
  </si>
  <si>
    <t>BK02978</t>
  </si>
  <si>
    <t>BK02979</t>
  </si>
  <si>
    <t>BK02980</t>
  </si>
  <si>
    <t>BK02981</t>
  </si>
  <si>
    <t>BK02982</t>
  </si>
  <si>
    <t>BK02983</t>
  </si>
  <si>
    <t>BK02984</t>
  </si>
  <si>
    <t>BK02985</t>
  </si>
  <si>
    <t>BK02986</t>
  </si>
  <si>
    <t>BK02987</t>
  </si>
  <si>
    <t>BK02988</t>
  </si>
  <si>
    <t>BK02989</t>
  </si>
  <si>
    <t>BK02990</t>
  </si>
  <si>
    <t>BK02991</t>
  </si>
  <si>
    <t>BK02992</t>
  </si>
  <si>
    <t>BK02993</t>
  </si>
  <si>
    <t>BK02994</t>
  </si>
  <si>
    <t>BK02995</t>
  </si>
  <si>
    <t>BK02996</t>
  </si>
  <si>
    <t>BK02997</t>
  </si>
  <si>
    <t>BK02998</t>
  </si>
  <si>
    <t>BK02999</t>
  </si>
  <si>
    <t>BK03000</t>
  </si>
  <si>
    <t>BK03001</t>
  </si>
  <si>
    <t>BK03002</t>
  </si>
  <si>
    <t>BK03003</t>
  </si>
  <si>
    <t>BK03004</t>
  </si>
  <si>
    <t>BK03005</t>
  </si>
  <si>
    <t>BK03006</t>
  </si>
  <si>
    <t>BK03007</t>
  </si>
  <si>
    <t>BK03008</t>
  </si>
  <si>
    <t>BK03009</t>
  </si>
  <si>
    <t>BK03010</t>
  </si>
  <si>
    <t>BK03011</t>
  </si>
  <si>
    <t>BK03012</t>
  </si>
  <si>
    <t>BK03013</t>
  </si>
  <si>
    <t>BK03014</t>
  </si>
  <si>
    <t>BK03015</t>
  </si>
  <si>
    <t>BK03016</t>
  </si>
  <si>
    <t>BK03017</t>
  </si>
  <si>
    <t>BK03018</t>
  </si>
  <si>
    <t>BK03019</t>
  </si>
  <si>
    <t>BK03020</t>
  </si>
  <si>
    <t>BK03021</t>
  </si>
  <si>
    <t>BK03022</t>
  </si>
  <si>
    <t>BK03023</t>
  </si>
  <si>
    <t>BK03024</t>
  </si>
  <si>
    <t>BK03025</t>
  </si>
  <si>
    <t>BK03026</t>
  </si>
  <si>
    <t>BK03027</t>
  </si>
  <si>
    <t>BK03028</t>
  </si>
  <si>
    <t>BK03029</t>
  </si>
  <si>
    <t>BK03030</t>
  </si>
  <si>
    <t>BK03031</t>
  </si>
  <si>
    <t>BK03032</t>
  </si>
  <si>
    <t>BK03033</t>
  </si>
  <si>
    <t>BK03034</t>
  </si>
  <si>
    <t>BK03035</t>
  </si>
  <si>
    <t>BK03036</t>
  </si>
  <si>
    <t>BK03037</t>
  </si>
  <si>
    <t>BK03038</t>
  </si>
  <si>
    <t>BK03039</t>
  </si>
  <si>
    <t>BK03040</t>
  </si>
  <si>
    <t>BK03041</t>
  </si>
  <si>
    <t>BK03042</t>
  </si>
  <si>
    <t>BK03043</t>
  </si>
  <si>
    <t>BK03044</t>
  </si>
  <si>
    <t>BK03045</t>
  </si>
  <si>
    <t>BK03046</t>
  </si>
  <si>
    <t>BK03047</t>
  </si>
  <si>
    <t>BK03048</t>
  </si>
  <si>
    <t>BK03049</t>
  </si>
  <si>
    <t>BK03050</t>
  </si>
  <si>
    <t>BK03051</t>
  </si>
  <si>
    <t>BK03052</t>
  </si>
  <si>
    <t>BK03053</t>
  </si>
  <si>
    <t>BK03054</t>
  </si>
  <si>
    <t>BK03055</t>
  </si>
  <si>
    <t>BK03056</t>
  </si>
  <si>
    <t>BK03057</t>
  </si>
  <si>
    <t>BK03058</t>
  </si>
  <si>
    <t>BK03059</t>
  </si>
  <si>
    <t>BK03060</t>
  </si>
  <si>
    <t>BK03061</t>
  </si>
  <si>
    <t>BK03062</t>
  </si>
  <si>
    <t>BK03063</t>
  </si>
  <si>
    <t>BK03064</t>
  </si>
  <si>
    <t>BK03065</t>
  </si>
  <si>
    <t>BK03066</t>
  </si>
  <si>
    <t>BK03067</t>
  </si>
  <si>
    <t>BK03068</t>
  </si>
  <si>
    <t>BK03069</t>
  </si>
  <si>
    <t>BK03070</t>
  </si>
  <si>
    <t>BK03071</t>
  </si>
  <si>
    <t>BK03072</t>
  </si>
  <si>
    <t>BK03073</t>
  </si>
  <si>
    <t>BK03074</t>
  </si>
  <si>
    <t>BK03075</t>
  </si>
  <si>
    <t>BK03076</t>
  </si>
  <si>
    <t>BK03077</t>
  </si>
  <si>
    <t>BK03078</t>
  </si>
  <si>
    <t>BK03079</t>
  </si>
  <si>
    <t>BK03080</t>
  </si>
  <si>
    <t>BK03081</t>
  </si>
  <si>
    <t>BK03082</t>
  </si>
  <si>
    <t>BK03083</t>
  </si>
  <si>
    <t>BK03084</t>
  </si>
  <si>
    <t>BK03085</t>
  </si>
  <si>
    <t>BK03086</t>
  </si>
  <si>
    <t>BK03087</t>
  </si>
  <si>
    <t>BK03088</t>
  </si>
  <si>
    <t>BK03089</t>
  </si>
  <si>
    <t>BK03090</t>
  </si>
  <si>
    <t>BK03091</t>
  </si>
  <si>
    <t>BK03092</t>
  </si>
  <si>
    <t>BK03093</t>
  </si>
  <si>
    <t>BK03094</t>
  </si>
  <si>
    <t>BK03095</t>
  </si>
  <si>
    <t>BK03096</t>
  </si>
  <si>
    <t>BK03097</t>
  </si>
  <si>
    <t>BK03098</t>
  </si>
  <si>
    <t>BK03099</t>
  </si>
  <si>
    <t>BK03100</t>
  </si>
  <si>
    <t>BK03101</t>
  </si>
  <si>
    <t>BK03102</t>
  </si>
  <si>
    <t>BK03103</t>
  </si>
  <si>
    <t>BK03104</t>
  </si>
  <si>
    <t>BK03105</t>
  </si>
  <si>
    <t>BK03106</t>
  </si>
  <si>
    <t>BK03107</t>
  </si>
  <si>
    <t>BK03108</t>
  </si>
  <si>
    <t>BK03109</t>
  </si>
  <si>
    <t>BK03110</t>
  </si>
  <si>
    <t>BK03111</t>
  </si>
  <si>
    <t>BK03112</t>
  </si>
  <si>
    <t>BK03113</t>
  </si>
  <si>
    <t>BK03114</t>
  </si>
  <si>
    <t>BK03115</t>
  </si>
  <si>
    <t>BK03116</t>
  </si>
  <si>
    <t>BK03117</t>
  </si>
  <si>
    <t>BK03118</t>
  </si>
  <si>
    <t>BK03119</t>
  </si>
  <si>
    <t>BK03120</t>
  </si>
  <si>
    <t>BK03121</t>
  </si>
  <si>
    <t>BK03122</t>
  </si>
  <si>
    <t>BK03123</t>
  </si>
  <si>
    <t>BK03124</t>
  </si>
  <si>
    <t>BK03125</t>
  </si>
  <si>
    <t>BK03126</t>
  </si>
  <si>
    <t>BK03127</t>
  </si>
  <si>
    <t>BK03128</t>
  </si>
  <si>
    <t>BK03129</t>
  </si>
  <si>
    <t>BK03130</t>
  </si>
  <si>
    <t>BK03131</t>
  </si>
  <si>
    <t>BK03132</t>
  </si>
  <si>
    <t>BK03133</t>
  </si>
  <si>
    <t>BK03134</t>
  </si>
  <si>
    <t>BK03135</t>
  </si>
  <si>
    <t>BK03136</t>
  </si>
  <si>
    <t>BK03137</t>
  </si>
  <si>
    <t>BK03138</t>
  </si>
  <si>
    <t>BK03139</t>
  </si>
  <si>
    <t>BK03140</t>
  </si>
  <si>
    <t>BK03141</t>
  </si>
  <si>
    <t>BK03142</t>
  </si>
  <si>
    <t>BK03143</t>
  </si>
  <si>
    <t>BK03144</t>
  </si>
  <si>
    <t>BK03145</t>
  </si>
  <si>
    <t>BK03146</t>
  </si>
  <si>
    <t>BK03147</t>
  </si>
  <si>
    <t>BK03148</t>
  </si>
  <si>
    <t>BK03149</t>
  </si>
  <si>
    <t>BK03150</t>
  </si>
  <si>
    <t>BK03151</t>
  </si>
  <si>
    <t>BK03152</t>
  </si>
  <si>
    <t>BK03153</t>
  </si>
  <si>
    <t>BK03154</t>
  </si>
  <si>
    <t>BK03155</t>
  </si>
  <si>
    <t>BK03156</t>
  </si>
  <si>
    <t>BK03157</t>
  </si>
  <si>
    <t>BK03158</t>
  </si>
  <si>
    <t>BK03159</t>
  </si>
  <si>
    <t>BK03160</t>
  </si>
  <si>
    <t>BK03161</t>
  </si>
  <si>
    <t>BK03162</t>
  </si>
  <si>
    <t>BK03163</t>
  </si>
  <si>
    <t>BK03164</t>
  </si>
  <si>
    <t>BK03165</t>
  </si>
  <si>
    <t>BK03166</t>
  </si>
  <si>
    <t>BK03167</t>
  </si>
  <si>
    <t>BK03168</t>
  </si>
  <si>
    <t>BK03169</t>
  </si>
  <si>
    <t>BK03170</t>
  </si>
  <si>
    <t>BK03171</t>
  </si>
  <si>
    <t>BK03172</t>
  </si>
  <si>
    <t>BK03173</t>
  </si>
  <si>
    <t>BK03174</t>
  </si>
  <si>
    <t>BK03175</t>
  </si>
  <si>
    <t>BK03176</t>
  </si>
  <si>
    <t>BK03177</t>
  </si>
  <si>
    <t>BK03178</t>
  </si>
  <si>
    <t>BK03179</t>
  </si>
  <si>
    <t>BK03180</t>
  </si>
  <si>
    <t>BK03181</t>
  </si>
  <si>
    <t>BK03182</t>
  </si>
  <si>
    <t>BK03183</t>
  </si>
  <si>
    <t>BK03184</t>
  </si>
  <si>
    <t>BK03185</t>
  </si>
  <si>
    <t>BK03186</t>
  </si>
  <si>
    <t>BK03187</t>
  </si>
  <si>
    <t>BK03188</t>
  </si>
  <si>
    <t>BK03189</t>
  </si>
  <si>
    <t>BK03190</t>
  </si>
  <si>
    <t>BK03191</t>
  </si>
  <si>
    <t>BK03192</t>
  </si>
  <si>
    <t>BK03193</t>
  </si>
  <si>
    <t>BK03194</t>
  </si>
  <si>
    <t>BK03195</t>
  </si>
  <si>
    <t>BK03196</t>
  </si>
  <si>
    <t>BK03197</t>
  </si>
  <si>
    <t>BK03198</t>
  </si>
  <si>
    <t>BK03199</t>
  </si>
  <si>
    <t>BK03200</t>
  </si>
  <si>
    <t>BK03201</t>
  </si>
  <si>
    <t>BK03202</t>
  </si>
  <si>
    <t>BK03203</t>
  </si>
  <si>
    <t>BK03204</t>
  </si>
  <si>
    <t>BK03205</t>
  </si>
  <si>
    <t>BK03206</t>
  </si>
  <si>
    <t>BK03207</t>
  </si>
  <si>
    <t>BK03208</t>
  </si>
  <si>
    <t>BK03209</t>
  </si>
  <si>
    <t>BK03210</t>
  </si>
  <si>
    <t>BK03211</t>
  </si>
  <si>
    <t>BK03212</t>
  </si>
  <si>
    <t>BK03213</t>
  </si>
  <si>
    <t>BK03214</t>
  </si>
  <si>
    <t>BK03215</t>
  </si>
  <si>
    <t>BK03216</t>
  </si>
  <si>
    <t>BK03217</t>
  </si>
  <si>
    <t>BK03218</t>
  </si>
  <si>
    <t>BK03219</t>
  </si>
  <si>
    <t>BK03220</t>
  </si>
  <si>
    <t>BK03221</t>
  </si>
  <si>
    <t>BK03222</t>
  </si>
  <si>
    <t>BK03223</t>
  </si>
  <si>
    <t>BK03224</t>
  </si>
  <si>
    <t>BK03225</t>
  </si>
  <si>
    <t>BK03226</t>
  </si>
  <si>
    <t>BK03227</t>
  </si>
  <si>
    <t>BK03228</t>
  </si>
  <si>
    <t>BK03229</t>
  </si>
  <si>
    <t>BK03230</t>
  </si>
  <si>
    <t>BK03231</t>
  </si>
  <si>
    <t>BK03232</t>
  </si>
  <si>
    <t>BK03233</t>
  </si>
  <si>
    <t>BK03234</t>
  </si>
  <si>
    <t>BK03235</t>
  </si>
  <si>
    <t>BK03236</t>
  </si>
  <si>
    <t>BK03237</t>
  </si>
  <si>
    <t>BK03238</t>
  </si>
  <si>
    <t>BK03239</t>
  </si>
  <si>
    <t>BK03240</t>
  </si>
  <si>
    <t>BK03241</t>
  </si>
  <si>
    <t>BK03242</t>
  </si>
  <si>
    <t>BK03243</t>
  </si>
  <si>
    <t>BK03244</t>
  </si>
  <si>
    <t>BK03245</t>
  </si>
  <si>
    <t>BK03246</t>
  </si>
  <si>
    <t>BK03247</t>
  </si>
  <si>
    <t>BK03248</t>
  </si>
  <si>
    <t>BK03249</t>
  </si>
  <si>
    <t>BK03250</t>
  </si>
  <si>
    <t>BK03251</t>
  </si>
  <si>
    <t>BK03252</t>
  </si>
  <si>
    <t>BK03253</t>
  </si>
  <si>
    <t>BK03254</t>
  </si>
  <si>
    <t>BK03255</t>
  </si>
  <si>
    <t>BK03256</t>
  </si>
  <si>
    <t>BK03257</t>
  </si>
  <si>
    <t>BK03258</t>
  </si>
  <si>
    <t>BK03259</t>
  </si>
  <si>
    <t>BK03260</t>
  </si>
  <si>
    <t>BK03261</t>
  </si>
  <si>
    <t>BK03262</t>
  </si>
  <si>
    <t>BK03263</t>
  </si>
  <si>
    <t>BK03264</t>
  </si>
  <si>
    <t>BK03265</t>
  </si>
  <si>
    <t>BK03266</t>
  </si>
  <si>
    <t>BK03267</t>
  </si>
  <si>
    <t>BK03268</t>
  </si>
  <si>
    <t>BK03269</t>
  </si>
  <si>
    <t>BK03270</t>
  </si>
  <si>
    <t>BK03271</t>
  </si>
  <si>
    <t>BK03272</t>
  </si>
  <si>
    <t>BK03273</t>
  </si>
  <si>
    <t>BK03274</t>
  </si>
  <si>
    <t>BK03275</t>
  </si>
  <si>
    <t>BK03276</t>
  </si>
  <si>
    <t>BK03277</t>
  </si>
  <si>
    <t>BK03278</t>
  </si>
  <si>
    <t>BK03279</t>
  </si>
  <si>
    <t>BK03280</t>
  </si>
  <si>
    <t>BK03281</t>
  </si>
  <si>
    <t>BK03282</t>
  </si>
  <si>
    <t>BK03283</t>
  </si>
  <si>
    <t>BK03284</t>
  </si>
  <si>
    <t>BK03285</t>
  </si>
  <si>
    <t>BK03286</t>
  </si>
  <si>
    <t>BK03287</t>
  </si>
  <si>
    <t>BK03288</t>
  </si>
  <si>
    <t>BK03289</t>
  </si>
  <si>
    <t>BK03290</t>
  </si>
  <si>
    <t>BK03291</t>
  </si>
  <si>
    <t>BK03292</t>
  </si>
  <si>
    <t>BK03293</t>
  </si>
  <si>
    <t>BK03294</t>
  </si>
  <si>
    <t>BK03295</t>
  </si>
  <si>
    <t>BK03296</t>
  </si>
  <si>
    <t>BK03297</t>
  </si>
  <si>
    <t>BK03298</t>
  </si>
  <si>
    <t>BK03299</t>
  </si>
  <si>
    <t>BK03300</t>
  </si>
  <si>
    <t>BK03301</t>
  </si>
  <si>
    <t>BK03302</t>
  </si>
  <si>
    <t>BK03303</t>
  </si>
  <si>
    <t>BK03304</t>
  </si>
  <si>
    <t>BK03305</t>
  </si>
  <si>
    <t>BK03306</t>
  </si>
  <si>
    <t>BK03307</t>
  </si>
  <si>
    <t>BK03308</t>
  </si>
  <si>
    <t>BK03309</t>
  </si>
  <si>
    <t>BK03310</t>
  </si>
  <si>
    <t>BK03311</t>
  </si>
  <si>
    <t>BK03312</t>
  </si>
  <si>
    <t>BK03313</t>
  </si>
  <si>
    <t>BK03314</t>
  </si>
  <si>
    <t>BK03315</t>
  </si>
  <si>
    <t>BK03316</t>
  </si>
  <si>
    <t>BK03317</t>
  </si>
  <si>
    <t>BK03318</t>
  </si>
  <si>
    <t>BK03319</t>
  </si>
  <si>
    <t>BK03320</t>
  </si>
  <si>
    <t>BK03321</t>
  </si>
  <si>
    <t>BK03322</t>
  </si>
  <si>
    <t>BK03323</t>
  </si>
  <si>
    <t>BK03324</t>
  </si>
  <si>
    <t>BK03325</t>
  </si>
  <si>
    <t>BK03326</t>
  </si>
  <si>
    <t>BK03327</t>
  </si>
  <si>
    <t>BK03328</t>
  </si>
  <si>
    <t>BK03329</t>
  </si>
  <si>
    <t>BK03330</t>
  </si>
  <si>
    <t>BK03331</t>
  </si>
  <si>
    <t>BK03332</t>
  </si>
  <si>
    <t>BK03333</t>
  </si>
  <si>
    <t>BK03334</t>
  </si>
  <si>
    <t>BK03335</t>
  </si>
  <si>
    <t>BK03336</t>
  </si>
  <si>
    <t>BK03337</t>
  </si>
  <si>
    <t>BK03338</t>
  </si>
  <si>
    <t>BK03339</t>
  </si>
  <si>
    <t>BK03340</t>
  </si>
  <si>
    <t>BK03341</t>
  </si>
  <si>
    <t>BK03342</t>
  </si>
  <si>
    <t>BK03343</t>
  </si>
  <si>
    <t>BK03344</t>
  </si>
  <si>
    <t>BK03345</t>
  </si>
  <si>
    <t>BK03346</t>
  </si>
  <si>
    <t>BK03347</t>
  </si>
  <si>
    <t>BK03348</t>
  </si>
  <si>
    <t>BK03349</t>
  </si>
  <si>
    <t>BK03350</t>
  </si>
  <si>
    <t>BK03351</t>
  </si>
  <si>
    <t>BK03352</t>
  </si>
  <si>
    <t>BK03353</t>
  </si>
  <si>
    <t>BK03354</t>
  </si>
  <si>
    <t>BK03355</t>
  </si>
  <si>
    <t>BK03356</t>
  </si>
  <si>
    <t>BK03357</t>
  </si>
  <si>
    <t>BK03358</t>
  </si>
  <si>
    <t>BK03359</t>
  </si>
  <si>
    <t>BK03360</t>
  </si>
  <si>
    <t>BK03361</t>
  </si>
  <si>
    <t>BK03362</t>
  </si>
  <si>
    <t>BK03363</t>
  </si>
  <si>
    <t>BK03364</t>
  </si>
  <si>
    <t>BK03365</t>
  </si>
  <si>
    <t>BK03366</t>
  </si>
  <si>
    <t>BK03367</t>
  </si>
  <si>
    <t>BK03368</t>
  </si>
  <si>
    <t>BK03369</t>
  </si>
  <si>
    <t>BK03370</t>
  </si>
  <si>
    <t>BK03371</t>
  </si>
  <si>
    <t>BK03372</t>
  </si>
  <si>
    <t>BK03373</t>
  </si>
  <si>
    <t>BK03374</t>
  </si>
  <si>
    <t>BK03375</t>
  </si>
  <si>
    <t>BK03376</t>
  </si>
  <si>
    <t>BK03377</t>
  </si>
  <si>
    <t>BK03378</t>
  </si>
  <si>
    <t>BK03379</t>
  </si>
  <si>
    <t>BK03380</t>
  </si>
  <si>
    <t>BK03381</t>
  </si>
  <si>
    <t>BK03382</t>
  </si>
  <si>
    <t>BK03383</t>
  </si>
  <si>
    <t>BK03384</t>
  </si>
  <si>
    <t>BK03385</t>
  </si>
  <si>
    <t>BK03386</t>
  </si>
  <si>
    <t>BK03387</t>
  </si>
  <si>
    <t>BK03388</t>
  </si>
  <si>
    <t>BK03389</t>
  </si>
  <si>
    <t>BK03390</t>
  </si>
  <si>
    <t>BK03391</t>
  </si>
  <si>
    <t>BK03392</t>
  </si>
  <si>
    <t>BK03393</t>
  </si>
  <si>
    <t>BK03394</t>
  </si>
  <si>
    <t>BK03395</t>
  </si>
  <si>
    <t>BK03396</t>
  </si>
  <si>
    <t>BK03397</t>
  </si>
  <si>
    <t>BK03398</t>
  </si>
  <si>
    <t>BK03399</t>
  </si>
  <si>
    <t>BK03400</t>
  </si>
  <si>
    <t>BK03401</t>
  </si>
  <si>
    <t>BK03402</t>
  </si>
  <si>
    <t>BK03403</t>
  </si>
  <si>
    <t>BK03404</t>
  </si>
  <si>
    <t>BK03405</t>
  </si>
  <si>
    <t>BK03406</t>
  </si>
  <si>
    <t>BK03407</t>
  </si>
  <si>
    <t>BK03408</t>
  </si>
  <si>
    <t>BK03409</t>
  </si>
  <si>
    <t>BK03410</t>
  </si>
  <si>
    <t>BK03411</t>
  </si>
  <si>
    <t>BK03412</t>
  </si>
  <si>
    <t>BK03413</t>
  </si>
  <si>
    <t>BK03414</t>
  </si>
  <si>
    <t>BK03415</t>
  </si>
  <si>
    <t>BK03416</t>
  </si>
  <si>
    <t>BK03417</t>
  </si>
  <si>
    <t>BK03418</t>
  </si>
  <si>
    <t>BK03419</t>
  </si>
  <si>
    <t>BK03420</t>
  </si>
  <si>
    <t>BK03421</t>
  </si>
  <si>
    <t>BK03422</t>
  </si>
  <si>
    <t>BK03423</t>
  </si>
  <si>
    <t>BK03424</t>
  </si>
  <si>
    <t>BK03425</t>
  </si>
  <si>
    <t>BK03426</t>
  </si>
  <si>
    <t>BK03427</t>
  </si>
  <si>
    <t>BK03428</t>
  </si>
  <si>
    <t>BK03429</t>
  </si>
  <si>
    <t>BK03430</t>
  </si>
  <si>
    <t>BK03431</t>
  </si>
  <si>
    <t>BK03432</t>
  </si>
  <si>
    <t>BK03433</t>
  </si>
  <si>
    <t>BK03434</t>
  </si>
  <si>
    <t>BK03435</t>
  </si>
  <si>
    <t>BK03436</t>
  </si>
  <si>
    <t>BK03437</t>
  </si>
  <si>
    <t>BK03438</t>
  </si>
  <si>
    <t>BK03439</t>
  </si>
  <si>
    <t>BK03440</t>
  </si>
  <si>
    <t>BK03441</t>
  </si>
  <si>
    <t>BK03442</t>
  </si>
  <si>
    <t>BK03443</t>
  </si>
  <si>
    <t>BK03444</t>
  </si>
  <si>
    <t>BK03445</t>
  </si>
  <si>
    <t>BK03446</t>
  </si>
  <si>
    <t>BK03447</t>
  </si>
  <si>
    <t>BK03448</t>
  </si>
  <si>
    <t>BK03449</t>
  </si>
  <si>
    <t>BK03450</t>
  </si>
  <si>
    <t>BK03451</t>
  </si>
  <si>
    <t>BK03452</t>
  </si>
  <si>
    <t>BK03453</t>
  </si>
  <si>
    <t>BK03454</t>
  </si>
  <si>
    <t>BK03455</t>
  </si>
  <si>
    <t>BK03456</t>
  </si>
  <si>
    <t>BK03457</t>
  </si>
  <si>
    <t>BK03458</t>
  </si>
  <si>
    <t>BK03459</t>
  </si>
  <si>
    <t>BK03460</t>
  </si>
  <si>
    <t>BK03461</t>
  </si>
  <si>
    <t>BK03462</t>
  </si>
  <si>
    <t>BK03463</t>
  </si>
  <si>
    <t>BK03464</t>
  </si>
  <si>
    <t>BK03465</t>
  </si>
  <si>
    <t>BK03466</t>
  </si>
  <si>
    <t>BK03467</t>
  </si>
  <si>
    <t>BK03468</t>
  </si>
  <si>
    <t>BK03469</t>
  </si>
  <si>
    <t>BK03470</t>
  </si>
  <si>
    <t>BK03471</t>
  </si>
  <si>
    <t>BK03472</t>
  </si>
  <si>
    <t>BK03473</t>
  </si>
  <si>
    <t>BK03474</t>
  </si>
  <si>
    <t>BK03475</t>
  </si>
  <si>
    <t>BK03476</t>
  </si>
  <si>
    <t>BK03477</t>
  </si>
  <si>
    <t>BK03478</t>
  </si>
  <si>
    <t>BK03479</t>
  </si>
  <si>
    <t>BK03480</t>
  </si>
  <si>
    <t>BK03481</t>
  </si>
  <si>
    <t>BK03482</t>
  </si>
  <si>
    <t>BK03483</t>
  </si>
  <si>
    <t>BK03484</t>
  </si>
  <si>
    <t>BK03485</t>
  </si>
  <si>
    <t>BK03486</t>
  </si>
  <si>
    <t>BK03487</t>
  </si>
  <si>
    <t>BK03488</t>
  </si>
  <si>
    <t>BK03489</t>
  </si>
  <si>
    <t>BK03490</t>
  </si>
  <si>
    <t>BK03491</t>
  </si>
  <si>
    <t>BK03492</t>
  </si>
  <si>
    <t>BK03493</t>
  </si>
  <si>
    <t>BK03494</t>
  </si>
  <si>
    <t>BK03495</t>
  </si>
  <si>
    <t>BK03496</t>
  </si>
  <si>
    <t>BK03497</t>
  </si>
  <si>
    <t>BK03498</t>
  </si>
  <si>
    <t>BK03499</t>
  </si>
  <si>
    <t>BK03500</t>
  </si>
  <si>
    <t>BK03501</t>
  </si>
  <si>
    <t>BK03502</t>
  </si>
  <si>
    <t>BK03503</t>
  </si>
  <si>
    <t>BK03504</t>
  </si>
  <si>
    <t>BK03505</t>
  </si>
  <si>
    <t>BK03506</t>
  </si>
  <si>
    <t>BK03507</t>
  </si>
  <si>
    <t>BK03508</t>
  </si>
  <si>
    <t>BK03509</t>
  </si>
  <si>
    <t>BK03510</t>
  </si>
  <si>
    <t>BK03511</t>
  </si>
  <si>
    <t>BK03512</t>
  </si>
  <si>
    <t>BK03513</t>
  </si>
  <si>
    <t>BK03514</t>
  </si>
  <si>
    <t>BK03515</t>
  </si>
  <si>
    <t>BK03516</t>
  </si>
  <si>
    <t>BK03517</t>
  </si>
  <si>
    <t>BK03518</t>
  </si>
  <si>
    <t>BK03519</t>
  </si>
  <si>
    <t>BK03520</t>
  </si>
  <si>
    <t>BK03521</t>
  </si>
  <si>
    <t>BK03522</t>
  </si>
  <si>
    <t>BK03523</t>
  </si>
  <si>
    <t>BK03524</t>
  </si>
  <si>
    <t>BK03525</t>
  </si>
  <si>
    <t>BK03526</t>
  </si>
  <si>
    <t>BK03527</t>
  </si>
  <si>
    <t>BK03528</t>
  </si>
  <si>
    <t>BK03529</t>
  </si>
  <si>
    <t>BK03530</t>
  </si>
  <si>
    <t>BK03531</t>
  </si>
  <si>
    <t>BK03532</t>
  </si>
  <si>
    <t>BK03533</t>
  </si>
  <si>
    <t>BK03534</t>
  </si>
  <si>
    <t>BK03535</t>
  </si>
  <si>
    <t>BK03536</t>
  </si>
  <si>
    <t>BK03537</t>
  </si>
  <si>
    <t>BK03538</t>
  </si>
  <si>
    <t>BK03539</t>
  </si>
  <si>
    <t>BK03540</t>
  </si>
  <si>
    <t>BK03541</t>
  </si>
  <si>
    <t>BK03542</t>
  </si>
  <si>
    <t>BK03543</t>
  </si>
  <si>
    <t>BK03544</t>
  </si>
  <si>
    <t>BK03545</t>
  </si>
  <si>
    <t>BK03546</t>
  </si>
  <si>
    <t>BK03547</t>
  </si>
  <si>
    <t>BK03548</t>
  </si>
  <si>
    <t>BK03549</t>
  </si>
  <si>
    <t>BK03550</t>
  </si>
  <si>
    <t>BK03551</t>
  </si>
  <si>
    <t>BK03552</t>
  </si>
  <si>
    <t>BK03553</t>
  </si>
  <si>
    <t>BK03554</t>
  </si>
  <si>
    <t>BK03555</t>
  </si>
  <si>
    <t>BK03556</t>
  </si>
  <si>
    <t>BK03557</t>
  </si>
  <si>
    <t>BK03558</t>
  </si>
  <si>
    <t>BK03559</t>
  </si>
  <si>
    <t>BK03560</t>
  </si>
  <si>
    <t>BK03561</t>
  </si>
  <si>
    <t>BK03562</t>
  </si>
  <si>
    <t>BK03563</t>
  </si>
  <si>
    <t>BK03564</t>
  </si>
  <si>
    <t>BK03565</t>
  </si>
  <si>
    <t>BK03566</t>
  </si>
  <si>
    <t>BK03567</t>
  </si>
  <si>
    <t>BK03568</t>
  </si>
  <si>
    <t>BK03569</t>
  </si>
  <si>
    <t>BK03570</t>
  </si>
  <si>
    <t>BK03571</t>
  </si>
  <si>
    <t>BK03572</t>
  </si>
  <si>
    <t>BK03573</t>
  </si>
  <si>
    <t>BK03574</t>
  </si>
  <si>
    <t>BK03575</t>
  </si>
  <si>
    <t>BK03576</t>
  </si>
  <si>
    <t>BK03577</t>
  </si>
  <si>
    <t>BK03578</t>
  </si>
  <si>
    <t>BK03579</t>
  </si>
  <si>
    <t>BK03580</t>
  </si>
  <si>
    <t>BK03581</t>
  </si>
  <si>
    <t>BK03582</t>
  </si>
  <si>
    <t>BK03583</t>
  </si>
  <si>
    <t>BK03584</t>
  </si>
  <si>
    <t>BK03585</t>
  </si>
  <si>
    <t>BK03586</t>
  </si>
  <si>
    <t>BK03587</t>
  </si>
  <si>
    <t>BK03588</t>
  </si>
  <si>
    <t>BK03589</t>
  </si>
  <si>
    <t>BK03590</t>
  </si>
  <si>
    <t>BK03591</t>
  </si>
  <si>
    <t>BK03592</t>
  </si>
  <si>
    <t>BK03593</t>
  </si>
  <si>
    <t>BK03594</t>
  </si>
  <si>
    <t>BK03595</t>
  </si>
  <si>
    <t>BK03596</t>
  </si>
  <si>
    <t>BK03597</t>
  </si>
  <si>
    <t>BK03598</t>
  </si>
  <si>
    <t>BK03599</t>
  </si>
  <si>
    <t>BK03600</t>
  </si>
  <si>
    <t>BK03601</t>
  </si>
  <si>
    <t>BK03602</t>
  </si>
  <si>
    <t>BK03603</t>
  </si>
  <si>
    <t>BK03604</t>
  </si>
  <si>
    <t>BK03605</t>
  </si>
  <si>
    <t>BK03606</t>
  </si>
  <si>
    <t>BK03607</t>
  </si>
  <si>
    <t>BK03608</t>
  </si>
  <si>
    <t>BK03609</t>
  </si>
  <si>
    <t>BK03610</t>
  </si>
  <si>
    <t>BK03611</t>
  </si>
  <si>
    <t>BK03612</t>
  </si>
  <si>
    <t>BK03613</t>
  </si>
  <si>
    <t>BK03614</t>
  </si>
  <si>
    <t>BK03615</t>
  </si>
  <si>
    <t>BK03616</t>
  </si>
  <si>
    <t>BK03617</t>
  </si>
  <si>
    <t>BK03618</t>
  </si>
  <si>
    <t>BK03619</t>
  </si>
  <si>
    <t>BK03620</t>
  </si>
  <si>
    <t>BK03621</t>
  </si>
  <si>
    <t>BK03622</t>
  </si>
  <si>
    <t>BK03623</t>
  </si>
  <si>
    <t>BK03624</t>
  </si>
  <si>
    <t>BK03625</t>
  </si>
  <si>
    <t>BK03626</t>
  </si>
  <si>
    <t>BK03627</t>
  </si>
  <si>
    <t>BK03628</t>
  </si>
  <si>
    <t>BK03629</t>
  </si>
  <si>
    <t>BK03630</t>
  </si>
  <si>
    <t>BK03631</t>
  </si>
  <si>
    <t>BK03632</t>
  </si>
  <si>
    <t>BK03633</t>
  </si>
  <si>
    <t>BK03634</t>
  </si>
  <si>
    <t>BK03635</t>
  </si>
  <si>
    <t>BK03636</t>
  </si>
  <si>
    <t>BK03637</t>
  </si>
  <si>
    <t>BK03638</t>
  </si>
  <si>
    <t>BK03639</t>
  </si>
  <si>
    <t>BK03640</t>
  </si>
  <si>
    <t>BK03641</t>
  </si>
  <si>
    <t>BK03642</t>
  </si>
  <si>
    <t>BK03643</t>
  </si>
  <si>
    <t>BK03644</t>
  </si>
  <si>
    <t>BK03645</t>
  </si>
  <si>
    <t>BK03646</t>
  </si>
  <si>
    <t>BK03647</t>
  </si>
  <si>
    <t>BK03648</t>
  </si>
  <si>
    <t>BK03649</t>
  </si>
  <si>
    <t>BK03650</t>
  </si>
  <si>
    <t>BK03651</t>
  </si>
  <si>
    <t>BK03652</t>
  </si>
  <si>
    <t>BK03653</t>
  </si>
  <si>
    <t>BK03654</t>
  </si>
  <si>
    <t>BK03655</t>
  </si>
  <si>
    <t>BK03656</t>
  </si>
  <si>
    <t>BK03657</t>
  </si>
  <si>
    <t>BK03658</t>
  </si>
  <si>
    <t>BK03659</t>
  </si>
  <si>
    <t>BK03660</t>
  </si>
  <si>
    <t>BK03661</t>
  </si>
  <si>
    <t>BK03662</t>
  </si>
  <si>
    <t>BK03663</t>
  </si>
  <si>
    <t>BK03664</t>
  </si>
  <si>
    <t>BK03665</t>
  </si>
  <si>
    <t>BK03666</t>
  </si>
  <si>
    <t>BK03667</t>
  </si>
  <si>
    <t>BK03668</t>
  </si>
  <si>
    <t>BK03669</t>
  </si>
  <si>
    <t>BK03670</t>
  </si>
  <si>
    <t>BK03671</t>
  </si>
  <si>
    <t>BK03672</t>
  </si>
  <si>
    <t>BK03673</t>
  </si>
  <si>
    <t>BK03674</t>
  </si>
  <si>
    <t>BK03675</t>
  </si>
  <si>
    <t>BK03676</t>
  </si>
  <si>
    <t>BK03677</t>
  </si>
  <si>
    <t>BK03678</t>
  </si>
  <si>
    <t>BK03679</t>
  </si>
  <si>
    <t>BK03680</t>
  </si>
  <si>
    <t>BK03681</t>
  </si>
  <si>
    <t>BK03682</t>
  </si>
  <si>
    <t>BK03683</t>
  </si>
  <si>
    <t>BK03684</t>
  </si>
  <si>
    <t>BK03685</t>
  </si>
  <si>
    <t>BK03686</t>
  </si>
  <si>
    <t>BK03687</t>
  </si>
  <si>
    <t>BK03688</t>
  </si>
  <si>
    <t>BK03689</t>
  </si>
  <si>
    <t>BK03690</t>
  </si>
  <si>
    <t>BK03691</t>
  </si>
  <si>
    <t>BK03692</t>
  </si>
  <si>
    <t>BK03693</t>
  </si>
  <si>
    <t>BK03694</t>
  </si>
  <si>
    <t>BK03695</t>
  </si>
  <si>
    <t>BK03696</t>
  </si>
  <si>
    <t>BK03697</t>
  </si>
  <si>
    <t>BK03698</t>
  </si>
  <si>
    <t>BK03699</t>
  </si>
  <si>
    <t>BK03700</t>
  </si>
  <si>
    <t>BK03701</t>
  </si>
  <si>
    <t>BK03702</t>
  </si>
  <si>
    <t>BK03703</t>
  </si>
  <si>
    <t>BK03704</t>
  </si>
  <si>
    <t>BK03705</t>
  </si>
  <si>
    <t>BK03706</t>
  </si>
  <si>
    <t>BK03707</t>
  </si>
  <si>
    <t>BK03708</t>
  </si>
  <si>
    <t>BK03709</t>
  </si>
  <si>
    <t>BK03710</t>
  </si>
  <si>
    <t>BK03711</t>
  </si>
  <si>
    <t>BK03712</t>
  </si>
  <si>
    <t>BK03713</t>
  </si>
  <si>
    <t>BK03714</t>
  </si>
  <si>
    <t>BK03715</t>
  </si>
  <si>
    <t>BK03716</t>
  </si>
  <si>
    <t>BK03717</t>
  </si>
  <si>
    <t>BK03718</t>
  </si>
  <si>
    <t>BK03719</t>
  </si>
  <si>
    <t>BK03720</t>
  </si>
  <si>
    <t>BK03721</t>
  </si>
  <si>
    <t>BK03722</t>
  </si>
  <si>
    <t>BK03723</t>
  </si>
  <si>
    <t>BK03724</t>
  </si>
  <si>
    <t>BK03725</t>
  </si>
  <si>
    <t>BK03726</t>
  </si>
  <si>
    <t>BK03727</t>
  </si>
  <si>
    <t>BK03728</t>
  </si>
  <si>
    <t>BK03729</t>
  </si>
  <si>
    <t>BK03730</t>
  </si>
  <si>
    <t>BK03731</t>
  </si>
  <si>
    <t>BK03732</t>
  </si>
  <si>
    <t>BK03733</t>
  </si>
  <si>
    <t>BK03734</t>
  </si>
  <si>
    <t>BK03735</t>
  </si>
  <si>
    <t>BK03736</t>
  </si>
  <si>
    <t>BK03737</t>
  </si>
  <si>
    <t>BK03738</t>
  </si>
  <si>
    <t>BK03739</t>
  </si>
  <si>
    <t>BK03740</t>
  </si>
  <si>
    <t>BK03741</t>
  </si>
  <si>
    <t>BK03742</t>
  </si>
  <si>
    <t>BK03743</t>
  </si>
  <si>
    <t>BK03744</t>
  </si>
  <si>
    <t>BK03745</t>
  </si>
  <si>
    <t>BK03746</t>
  </si>
  <si>
    <t>BK03747</t>
  </si>
  <si>
    <t>BK03748</t>
  </si>
  <si>
    <t>BK03749</t>
  </si>
  <si>
    <t>BK03750</t>
  </si>
  <si>
    <t>BK03751</t>
  </si>
  <si>
    <t>BK03752</t>
  </si>
  <si>
    <t>BK03753</t>
  </si>
  <si>
    <t>BK03754</t>
  </si>
  <si>
    <t>BK03755</t>
  </si>
  <si>
    <t>BK03756</t>
  </si>
  <si>
    <t>BK03757</t>
  </si>
  <si>
    <t>BK03758</t>
  </si>
  <si>
    <t>BK03759</t>
  </si>
  <si>
    <t>BK03760</t>
  </si>
  <si>
    <t>BK03761</t>
  </si>
  <si>
    <t>BK03762</t>
  </si>
  <si>
    <t>BK03763</t>
  </si>
  <si>
    <t>BK03764</t>
  </si>
  <si>
    <t>BK03765</t>
  </si>
  <si>
    <t>BK03766</t>
  </si>
  <si>
    <t>BK03767</t>
  </si>
  <si>
    <t>BK03768</t>
  </si>
  <si>
    <t>BK03769</t>
  </si>
  <si>
    <t>BK03770</t>
  </si>
  <si>
    <t>BK03771</t>
  </si>
  <si>
    <t>BK03772</t>
  </si>
  <si>
    <t>BK03773</t>
  </si>
  <si>
    <t>BK03774</t>
  </si>
  <si>
    <t>BK03775</t>
  </si>
  <si>
    <t>BK03776</t>
  </si>
  <si>
    <t>BK03777</t>
  </si>
  <si>
    <t>BK03778</t>
  </si>
  <si>
    <t>BK03779</t>
  </si>
  <si>
    <t>BK03780</t>
  </si>
  <si>
    <t>BK03781</t>
  </si>
  <si>
    <t>BK03782</t>
  </si>
  <si>
    <t>BK03783</t>
  </si>
  <si>
    <t>BK03784</t>
  </si>
  <si>
    <t>BK03785</t>
  </si>
  <si>
    <t>BK03786</t>
  </si>
  <si>
    <t>BK03787</t>
  </si>
  <si>
    <t>BK03788</t>
  </si>
  <si>
    <t>BK03789</t>
  </si>
  <si>
    <t>BK03790</t>
  </si>
  <si>
    <t>BK03791</t>
  </si>
  <si>
    <t>BK03792</t>
  </si>
  <si>
    <t>BK03793</t>
  </si>
  <si>
    <t>BK03794</t>
  </si>
  <si>
    <t>BK03795</t>
  </si>
  <si>
    <t>BK03796</t>
  </si>
  <si>
    <t>BK03797</t>
  </si>
  <si>
    <t>BK03798</t>
  </si>
  <si>
    <t>BK03799</t>
  </si>
  <si>
    <t>BK03800</t>
  </si>
  <si>
    <t>BK03801</t>
  </si>
  <si>
    <t>BK03802</t>
  </si>
  <si>
    <t>BK03803</t>
  </si>
  <si>
    <t>BK03804</t>
  </si>
  <si>
    <t>BK03805</t>
  </si>
  <si>
    <t>BK03806</t>
  </si>
  <si>
    <t>BK03807</t>
  </si>
  <si>
    <t>BK03808</t>
  </si>
  <si>
    <t>BK03809</t>
  </si>
  <si>
    <t>BK03810</t>
  </si>
  <si>
    <t>BK03811</t>
  </si>
  <si>
    <t>BK03812</t>
  </si>
  <si>
    <t>BK03813</t>
  </si>
  <si>
    <t>BK03814</t>
  </si>
  <si>
    <t>BK03815</t>
  </si>
  <si>
    <t>BK03816</t>
  </si>
  <si>
    <t>BK03817</t>
  </si>
  <si>
    <t>BK03818</t>
  </si>
  <si>
    <t>BK03819</t>
  </si>
  <si>
    <t>BK03820</t>
  </si>
  <si>
    <t>BK03821</t>
  </si>
  <si>
    <t>BK03822</t>
  </si>
  <si>
    <t>BK03823</t>
  </si>
  <si>
    <t>BK03824</t>
  </si>
  <si>
    <t>BK03825</t>
  </si>
  <si>
    <t>BK03826</t>
  </si>
  <si>
    <t>BK03827</t>
  </si>
  <si>
    <t>BK03828</t>
  </si>
  <si>
    <t>BK03829</t>
  </si>
  <si>
    <t>BK03830</t>
  </si>
  <si>
    <t>BK03831</t>
  </si>
  <si>
    <t>BK03832</t>
  </si>
  <si>
    <t>BK03833</t>
  </si>
  <si>
    <t>BK03834</t>
  </si>
  <si>
    <t>BK03835</t>
  </si>
  <si>
    <t>BK03836</t>
  </si>
  <si>
    <t>BK03837</t>
  </si>
  <si>
    <t>BK03838</t>
  </si>
  <si>
    <t>BK03839</t>
  </si>
  <si>
    <t>BK03840</t>
  </si>
  <si>
    <t>BK03841</t>
  </si>
  <si>
    <t>BK03842</t>
  </si>
  <si>
    <t>BK03843</t>
  </si>
  <si>
    <t>BK03844</t>
  </si>
  <si>
    <t>BK03845</t>
  </si>
  <si>
    <t>BK03846</t>
  </si>
  <si>
    <t>BK03847</t>
  </si>
  <si>
    <t>BK03848</t>
  </si>
  <si>
    <t>BK03849</t>
  </si>
  <si>
    <t>BK03850</t>
  </si>
  <si>
    <t>BK03851</t>
  </si>
  <si>
    <t>BK03852</t>
  </si>
  <si>
    <t>BK03853</t>
  </si>
  <si>
    <t>BK03854</t>
  </si>
  <si>
    <t>BK03855</t>
  </si>
  <si>
    <t>BK03856</t>
  </si>
  <si>
    <t>BK03857</t>
  </si>
  <si>
    <t>BK03858</t>
  </si>
  <si>
    <t>BK03859</t>
  </si>
  <si>
    <t>BK03860</t>
  </si>
  <si>
    <t>BK03861</t>
  </si>
  <si>
    <t>BK03862</t>
  </si>
  <si>
    <t>BK03863</t>
  </si>
  <si>
    <t>BK03864</t>
  </si>
  <si>
    <t>BK03865</t>
  </si>
  <si>
    <t>BK03866</t>
  </si>
  <si>
    <t>BK03867</t>
  </si>
  <si>
    <t>BK03868</t>
  </si>
  <si>
    <t>BK03869</t>
  </si>
  <si>
    <t>BK03870</t>
  </si>
  <si>
    <t>BK03871</t>
  </si>
  <si>
    <t>BK03872</t>
  </si>
  <si>
    <t>BK03873</t>
  </si>
  <si>
    <t>BK03874</t>
  </si>
  <si>
    <t>BK03875</t>
  </si>
  <si>
    <t>BK03876</t>
  </si>
  <si>
    <t>BK03877</t>
  </si>
  <si>
    <t>BK03878</t>
  </si>
  <si>
    <t>BK03879</t>
  </si>
  <si>
    <t>BK03880</t>
  </si>
  <si>
    <t>BK03881</t>
  </si>
  <si>
    <t>BK03882</t>
  </si>
  <si>
    <t>BK03883</t>
  </si>
  <si>
    <t>BK03884</t>
  </si>
  <si>
    <t>BK03885</t>
  </si>
  <si>
    <t>BK03886</t>
  </si>
  <si>
    <t>BK03887</t>
  </si>
  <si>
    <t>BK03888</t>
  </si>
  <si>
    <t>BK03889</t>
  </si>
  <si>
    <t>BK03890</t>
  </si>
  <si>
    <t>BK03891</t>
  </si>
  <si>
    <t>BK03892</t>
  </si>
  <si>
    <t>BK03893</t>
  </si>
  <si>
    <t>BK03894</t>
  </si>
  <si>
    <t>BK03895</t>
  </si>
  <si>
    <t>BK03896</t>
  </si>
  <si>
    <t>BK03897</t>
  </si>
  <si>
    <t>BK03898</t>
  </si>
  <si>
    <t>BK03899</t>
  </si>
  <si>
    <t>BK03900</t>
  </si>
  <si>
    <t>BK03901</t>
  </si>
  <si>
    <t>BK03902</t>
  </si>
  <si>
    <t>BK03903</t>
  </si>
  <si>
    <t>BK03904</t>
  </si>
  <si>
    <t>BK03905</t>
  </si>
  <si>
    <t>BK03906</t>
  </si>
  <si>
    <t>BK03907</t>
  </si>
  <si>
    <t>BK03908</t>
  </si>
  <si>
    <t>BK03909</t>
  </si>
  <si>
    <t>BK03910</t>
  </si>
  <si>
    <t>BK03911</t>
  </si>
  <si>
    <t>BK03912</t>
  </si>
  <si>
    <t>BK03913</t>
  </si>
  <si>
    <t>BK03914</t>
  </si>
  <si>
    <t>BK03915</t>
  </si>
  <si>
    <t>BK03916</t>
  </si>
  <si>
    <t>BK03917</t>
  </si>
  <si>
    <t>BK03918</t>
  </si>
  <si>
    <t>BK03919</t>
  </si>
  <si>
    <t>BK03920</t>
  </si>
  <si>
    <t>BK03921</t>
  </si>
  <si>
    <t>BK03922</t>
  </si>
  <si>
    <t>BK03923</t>
  </si>
  <si>
    <t>BK03924</t>
  </si>
  <si>
    <t>BK03925</t>
  </si>
  <si>
    <t>BK03926</t>
  </si>
  <si>
    <t>BK03927</t>
  </si>
  <si>
    <t>BK03928</t>
  </si>
  <si>
    <t>BK03929</t>
  </si>
  <si>
    <t>BK03930</t>
  </si>
  <si>
    <t>BK03931</t>
  </si>
  <si>
    <t>BK03932</t>
  </si>
  <si>
    <t>BK03933</t>
  </si>
  <si>
    <t>BK03934</t>
  </si>
  <si>
    <t>BK03935</t>
  </si>
  <si>
    <t>BK03936</t>
  </si>
  <si>
    <t>BK03937</t>
  </si>
  <si>
    <t>BK03938</t>
  </si>
  <si>
    <t>BK03939</t>
  </si>
  <si>
    <t>BK03940</t>
  </si>
  <si>
    <t>BK03941</t>
  </si>
  <si>
    <t>BK03942</t>
  </si>
  <si>
    <t>BK03943</t>
  </si>
  <si>
    <t>BK03944</t>
  </si>
  <si>
    <t>BK03945</t>
  </si>
  <si>
    <t>BK03946</t>
  </si>
  <si>
    <t>BK03947</t>
  </si>
  <si>
    <t>BK03948</t>
  </si>
  <si>
    <t>BK03949</t>
  </si>
  <si>
    <t>BK03950</t>
  </si>
  <si>
    <t>BK03951</t>
  </si>
  <si>
    <t>BK03952</t>
  </si>
  <si>
    <t>BK03953</t>
  </si>
  <si>
    <t>BK03954</t>
  </si>
  <si>
    <t>BK03955</t>
  </si>
  <si>
    <t>BK03956</t>
  </si>
  <si>
    <t>BK03957</t>
  </si>
  <si>
    <t>BK03958</t>
  </si>
  <si>
    <t>BK03959</t>
  </si>
  <si>
    <t>BK03960</t>
  </si>
  <si>
    <t>BK03961</t>
  </si>
  <si>
    <t>BK03962</t>
  </si>
  <si>
    <t>BK03963</t>
  </si>
  <si>
    <t>BK03964</t>
  </si>
  <si>
    <t>BK03965</t>
  </si>
  <si>
    <t>BK03966</t>
  </si>
  <si>
    <t>BK03967</t>
  </si>
  <si>
    <t>BK03968</t>
  </si>
  <si>
    <t>BK03969</t>
  </si>
  <si>
    <t>BK03970</t>
  </si>
  <si>
    <t>BK03971</t>
  </si>
  <si>
    <t>BK03972</t>
  </si>
  <si>
    <t>BK03973</t>
  </si>
  <si>
    <t>BK03974</t>
  </si>
  <si>
    <t>BK03975</t>
  </si>
  <si>
    <t>BK03976</t>
  </si>
  <si>
    <t>BK03977</t>
  </si>
  <si>
    <t>BK03978</t>
  </si>
  <si>
    <t>BK03979</t>
  </si>
  <si>
    <t>BK03980</t>
  </si>
  <si>
    <t>BK03981</t>
  </si>
  <si>
    <t>BK03982</t>
  </si>
  <si>
    <t>BK03983</t>
  </si>
  <si>
    <t>BK03984</t>
  </si>
  <si>
    <t>BK03985</t>
  </si>
  <si>
    <t>BK03986</t>
  </si>
  <si>
    <t>BK03987</t>
  </si>
  <si>
    <t>BK03988</t>
  </si>
  <si>
    <t>BK03989</t>
  </si>
  <si>
    <t>BK03990</t>
  </si>
  <si>
    <t>BK03991</t>
  </si>
  <si>
    <t>BK03992</t>
  </si>
  <si>
    <t>BK03993</t>
  </si>
  <si>
    <t>BK03994</t>
  </si>
  <si>
    <t>BK03995</t>
  </si>
  <si>
    <t>BK03996</t>
  </si>
  <si>
    <t>BK03997</t>
  </si>
  <si>
    <t>BK03998</t>
  </si>
  <si>
    <t>BK03999</t>
  </si>
  <si>
    <t>BK04000</t>
  </si>
  <si>
    <t>BK04001</t>
  </si>
  <si>
    <t>BK04002</t>
  </si>
  <si>
    <t>BK04003</t>
  </si>
  <si>
    <t>BK04004</t>
  </si>
  <si>
    <t>BK04005</t>
  </si>
  <si>
    <t>BK04006</t>
  </si>
  <si>
    <t>BK04007</t>
  </si>
  <si>
    <t>BK04008</t>
  </si>
  <si>
    <t>BK04009</t>
  </si>
  <si>
    <t>BK04010</t>
  </si>
  <si>
    <t>BK04011</t>
  </si>
  <si>
    <t>BK04012</t>
  </si>
  <si>
    <t>BK04013</t>
  </si>
  <si>
    <t>BK04014</t>
  </si>
  <si>
    <t>BK04015</t>
  </si>
  <si>
    <t>BK04016</t>
  </si>
  <si>
    <t>BK04017</t>
  </si>
  <si>
    <t>BK04018</t>
  </si>
  <si>
    <t>BK04019</t>
  </si>
  <si>
    <t>BK04020</t>
  </si>
  <si>
    <t>BK04021</t>
  </si>
  <si>
    <t>BK04022</t>
  </si>
  <si>
    <t>BK04023</t>
  </si>
  <si>
    <t>BK04024</t>
  </si>
  <si>
    <t>BK04025</t>
  </si>
  <si>
    <t>BK04026</t>
  </si>
  <si>
    <t>BK04027</t>
  </si>
  <si>
    <t>BK04028</t>
  </si>
  <si>
    <t>BK04029</t>
  </si>
  <si>
    <t>BK04030</t>
  </si>
  <si>
    <t>BK04031</t>
  </si>
  <si>
    <t>BK04032</t>
  </si>
  <si>
    <t>BK04033</t>
  </si>
  <si>
    <t>BK04034</t>
  </si>
  <si>
    <t>BK04035</t>
  </si>
  <si>
    <t>BK04036</t>
  </si>
  <si>
    <t>BK04037</t>
  </si>
  <si>
    <t>BK04038</t>
  </si>
  <si>
    <t>BK04039</t>
  </si>
  <si>
    <t>BK04040</t>
  </si>
  <si>
    <t>BK04041</t>
  </si>
  <si>
    <t>BK04042</t>
  </si>
  <si>
    <t>BK04043</t>
  </si>
  <si>
    <t>BK04044</t>
  </si>
  <si>
    <t>BK04045</t>
  </si>
  <si>
    <t>BK04046</t>
  </si>
  <si>
    <t>BK04047</t>
  </si>
  <si>
    <t>BK04048</t>
  </si>
  <si>
    <t>BK04049</t>
  </si>
  <si>
    <t>BK04050</t>
  </si>
  <si>
    <t>BK04051</t>
  </si>
  <si>
    <t>BK04052</t>
  </si>
  <si>
    <t>BK04053</t>
  </si>
  <si>
    <t>BK04054</t>
  </si>
  <si>
    <t>BK04055</t>
  </si>
  <si>
    <t>BK04056</t>
  </si>
  <si>
    <t>BK04057</t>
  </si>
  <si>
    <t>BK04058</t>
  </si>
  <si>
    <t>BK04059</t>
  </si>
  <si>
    <t>BK04060</t>
  </si>
  <si>
    <t>BK04061</t>
  </si>
  <si>
    <t>BK04062</t>
  </si>
  <si>
    <t>BK04063</t>
  </si>
  <si>
    <t>BK04064</t>
  </si>
  <si>
    <t>BK04065</t>
  </si>
  <si>
    <t>BK04066</t>
  </si>
  <si>
    <t>BK04067</t>
  </si>
  <si>
    <t>BK04068</t>
  </si>
  <si>
    <t>BK04069</t>
  </si>
  <si>
    <t>BK04070</t>
  </si>
  <si>
    <t>BK04071</t>
  </si>
  <si>
    <t>BK04072</t>
  </si>
  <si>
    <t>BK04073</t>
  </si>
  <si>
    <t>BK04074</t>
  </si>
  <si>
    <t>BK04075</t>
  </si>
  <si>
    <t>BK04076</t>
  </si>
  <si>
    <t>BK04077</t>
  </si>
  <si>
    <t>BK04078</t>
  </si>
  <si>
    <t>BK04079</t>
  </si>
  <si>
    <t>BK04080</t>
  </si>
  <si>
    <t>BK04081</t>
  </si>
  <si>
    <t>BK04082</t>
  </si>
  <si>
    <t>BK04083</t>
  </si>
  <si>
    <t>BK04084</t>
  </si>
  <si>
    <t>BK04085</t>
  </si>
  <si>
    <t>BK04086</t>
  </si>
  <si>
    <t>BK04087</t>
  </si>
  <si>
    <t>BK04088</t>
  </si>
  <si>
    <t>BK04089</t>
  </si>
  <si>
    <t>BK04090</t>
  </si>
  <si>
    <t>BK04091</t>
  </si>
  <si>
    <t>BK04092</t>
  </si>
  <si>
    <t>BK04093</t>
  </si>
  <si>
    <t>BK04094</t>
  </si>
  <si>
    <t>BK04095</t>
  </si>
  <si>
    <t>BK04096</t>
  </si>
  <si>
    <t>BK04097</t>
  </si>
  <si>
    <t>BK04098</t>
  </si>
  <si>
    <t>BK04099</t>
  </si>
  <si>
    <t>BK04100</t>
  </si>
  <si>
    <t>BK04101</t>
  </si>
  <si>
    <t>BK04102</t>
  </si>
  <si>
    <t>BK04103</t>
  </si>
  <si>
    <t>BK04104</t>
  </si>
  <si>
    <t>BK04105</t>
  </si>
  <si>
    <t>BK04106</t>
  </si>
  <si>
    <t>BK04107</t>
  </si>
  <si>
    <t>BK04108</t>
  </si>
  <si>
    <t>BK04109</t>
  </si>
  <si>
    <t>BK04110</t>
  </si>
  <si>
    <t>BK04111</t>
  </si>
  <si>
    <t>BK04112</t>
  </si>
  <si>
    <t>BK04113</t>
  </si>
  <si>
    <t>BK04114</t>
  </si>
  <si>
    <t>BK04115</t>
  </si>
  <si>
    <t>BK04116</t>
  </si>
  <si>
    <t>BK04117</t>
  </si>
  <si>
    <t>BK04118</t>
  </si>
  <si>
    <t>BK04119</t>
  </si>
  <si>
    <t>BK04120</t>
  </si>
  <si>
    <t>BK04121</t>
  </si>
  <si>
    <t>BK04122</t>
  </si>
  <si>
    <t>BK04123</t>
  </si>
  <si>
    <t>BK04124</t>
  </si>
  <si>
    <t>BK04125</t>
  </si>
  <si>
    <t>BK04126</t>
  </si>
  <si>
    <t>BK04127</t>
  </si>
  <si>
    <t>BK04128</t>
  </si>
  <si>
    <t>BK04129</t>
  </si>
  <si>
    <t>BK04130</t>
  </si>
  <si>
    <t>BK04131</t>
  </si>
  <si>
    <t>BK04132</t>
  </si>
  <si>
    <t>BK04133</t>
  </si>
  <si>
    <t>BK04134</t>
  </si>
  <si>
    <t>BK04135</t>
  </si>
  <si>
    <t>BK04136</t>
  </si>
  <si>
    <t>BK04137</t>
  </si>
  <si>
    <t>BK04138</t>
  </si>
  <si>
    <t>BK04139</t>
  </si>
  <si>
    <t>BK04140</t>
  </si>
  <si>
    <t>BK04141</t>
  </si>
  <si>
    <t>BK04142</t>
  </si>
  <si>
    <t>BK04143</t>
  </si>
  <si>
    <t>BK04144</t>
  </si>
  <si>
    <t>BK04145</t>
  </si>
  <si>
    <t>BK04146</t>
  </si>
  <si>
    <t>BK04147</t>
  </si>
  <si>
    <t>BK04148</t>
  </si>
  <si>
    <t>BK04149</t>
  </si>
  <si>
    <t>BK04150</t>
  </si>
  <si>
    <t>BK04151</t>
  </si>
  <si>
    <t>BK04152</t>
  </si>
  <si>
    <t>BK04153</t>
  </si>
  <si>
    <t>BK04154</t>
  </si>
  <si>
    <t>BK04155</t>
  </si>
  <si>
    <t>BK04156</t>
  </si>
  <si>
    <t>BK04157</t>
  </si>
  <si>
    <t>BK04158</t>
  </si>
  <si>
    <t>BK04159</t>
  </si>
  <si>
    <t>BK04160</t>
  </si>
  <si>
    <t>BK04161</t>
  </si>
  <si>
    <t>BK04162</t>
  </si>
  <si>
    <t>BK04163</t>
  </si>
  <si>
    <t>BK04164</t>
  </si>
  <si>
    <t>BK04165</t>
  </si>
  <si>
    <t>BK04166</t>
  </si>
  <si>
    <t>BK04167</t>
  </si>
  <si>
    <t>BK04168</t>
  </si>
  <si>
    <t>BK04169</t>
  </si>
  <si>
    <t>BK04170</t>
  </si>
  <si>
    <t>BK04171</t>
  </si>
  <si>
    <t>BK04172</t>
  </si>
  <si>
    <t>BK04173</t>
  </si>
  <si>
    <t>BK04174</t>
  </si>
  <si>
    <t>BK04175</t>
  </si>
  <si>
    <t>BK04176</t>
  </si>
  <si>
    <t>BK04177</t>
  </si>
  <si>
    <t>BK04178</t>
  </si>
  <si>
    <t>BK04179</t>
  </si>
  <si>
    <t>BK04180</t>
  </si>
  <si>
    <t>BK04181</t>
  </si>
  <si>
    <t>BK04182</t>
  </si>
  <si>
    <t>BK04183</t>
  </si>
  <si>
    <t>BK04184</t>
  </si>
  <si>
    <t>BK04185</t>
  </si>
  <si>
    <t>BK04186</t>
  </si>
  <si>
    <t>BK04187</t>
  </si>
  <si>
    <t>BK04188</t>
  </si>
  <si>
    <t>BK04189</t>
  </si>
  <si>
    <t>BK04190</t>
  </si>
  <si>
    <t>BK04191</t>
  </si>
  <si>
    <t>BK04192</t>
  </si>
  <si>
    <t>BK04193</t>
  </si>
  <si>
    <t>BK04194</t>
  </si>
  <si>
    <t>BK04195</t>
  </si>
  <si>
    <t>BK04196</t>
  </si>
  <si>
    <t>BK04197</t>
  </si>
  <si>
    <t>BK04198</t>
  </si>
  <si>
    <t>BK04199</t>
  </si>
  <si>
    <t>BK04200</t>
  </si>
  <si>
    <t>BK04201</t>
  </si>
  <si>
    <t>BK04202</t>
  </si>
  <si>
    <t>BK04203</t>
  </si>
  <si>
    <t>BK04204</t>
  </si>
  <si>
    <t>BK04205</t>
  </si>
  <si>
    <t>BK04206</t>
  </si>
  <si>
    <t>BK04207</t>
  </si>
  <si>
    <t>BK04208</t>
  </si>
  <si>
    <t>BK04209</t>
  </si>
  <si>
    <t>BK04210</t>
  </si>
  <si>
    <t>BK04211</t>
  </si>
  <si>
    <t>BK04212</t>
  </si>
  <si>
    <t>BK04213</t>
  </si>
  <si>
    <t>BK04214</t>
  </si>
  <si>
    <t>BK04215</t>
  </si>
  <si>
    <t>BK04216</t>
  </si>
  <si>
    <t>BK04217</t>
  </si>
  <si>
    <t>BK04218</t>
  </si>
  <si>
    <t>BK04219</t>
  </si>
  <si>
    <t>BK04220</t>
  </si>
  <si>
    <t>BK04221</t>
  </si>
  <si>
    <t>BK04222</t>
  </si>
  <si>
    <t>BK04223</t>
  </si>
  <si>
    <t>BK04224</t>
  </si>
  <si>
    <t>BK04225</t>
  </si>
  <si>
    <t>BK04226</t>
  </si>
  <si>
    <t>BK04227</t>
  </si>
  <si>
    <t>BK04228</t>
  </si>
  <si>
    <t>BK04229</t>
  </si>
  <si>
    <t>BK04230</t>
  </si>
  <si>
    <t>BK04231</t>
  </si>
  <si>
    <t>BK04232</t>
  </si>
  <si>
    <t>BK04233</t>
  </si>
  <si>
    <t>BK04234</t>
  </si>
  <si>
    <t>BK04235</t>
  </si>
  <si>
    <t>BK04236</t>
  </si>
  <si>
    <t>BK04237</t>
  </si>
  <si>
    <t>BK04238</t>
  </si>
  <si>
    <t>BK04239</t>
  </si>
  <si>
    <t>BK04240</t>
  </si>
  <si>
    <t>BK04241</t>
  </si>
  <si>
    <t>BK04242</t>
  </si>
  <si>
    <t>BK04243</t>
  </si>
  <si>
    <t>BK04244</t>
  </si>
  <si>
    <t>BK04245</t>
  </si>
  <si>
    <t>BK04246</t>
  </si>
  <si>
    <t>BK04247</t>
  </si>
  <si>
    <t>BK04248</t>
  </si>
  <si>
    <t>BK04249</t>
  </si>
  <si>
    <t>BK04250</t>
  </si>
  <si>
    <t>BK04251</t>
  </si>
  <si>
    <t>BK04252</t>
  </si>
  <si>
    <t>BK04253</t>
  </si>
  <si>
    <t>BK04254</t>
  </si>
  <si>
    <t>BK04255</t>
  </si>
  <si>
    <t>BK04256</t>
  </si>
  <si>
    <t>BK04257</t>
  </si>
  <si>
    <t>BK04258</t>
  </si>
  <si>
    <t>BK04259</t>
  </si>
  <si>
    <t>BK04260</t>
  </si>
  <si>
    <t>BK04261</t>
  </si>
  <si>
    <t>BK04262</t>
  </si>
  <si>
    <t>BK04263</t>
  </si>
  <si>
    <t>BK04264</t>
  </si>
  <si>
    <t>BK04265</t>
  </si>
  <si>
    <t>BK04266</t>
  </si>
  <si>
    <t>BK04267</t>
  </si>
  <si>
    <t>BK04268</t>
  </si>
  <si>
    <t>BK04269</t>
  </si>
  <si>
    <t>BK04270</t>
  </si>
  <si>
    <t>BK04271</t>
  </si>
  <si>
    <t>BK04272</t>
  </si>
  <si>
    <t>BK04273</t>
  </si>
  <si>
    <t>BK04274</t>
  </si>
  <si>
    <t>BK04275</t>
  </si>
  <si>
    <t>BK04276</t>
  </si>
  <si>
    <t>BK04277</t>
  </si>
  <si>
    <t>BK04278</t>
  </si>
  <si>
    <t>BK04279</t>
  </si>
  <si>
    <t>BK04280</t>
  </si>
  <si>
    <t>BK04281</t>
  </si>
  <si>
    <t>BK04282</t>
  </si>
  <si>
    <t>BK04283</t>
  </si>
  <si>
    <t>BK04284</t>
  </si>
  <si>
    <t>BK04285</t>
  </si>
  <si>
    <t>BK04286</t>
  </si>
  <si>
    <t>BK04287</t>
  </si>
  <si>
    <t>BK04288</t>
  </si>
  <si>
    <t>BK04289</t>
  </si>
  <si>
    <t>BK04290</t>
  </si>
  <si>
    <t>BK04291</t>
  </si>
  <si>
    <t>BK04292</t>
  </si>
  <si>
    <t>BK04293</t>
  </si>
  <si>
    <t>BK04294</t>
  </si>
  <si>
    <t>BK04295</t>
  </si>
  <si>
    <t>BK04296</t>
  </si>
  <si>
    <t>BK04297</t>
  </si>
  <si>
    <t>BK04298</t>
  </si>
  <si>
    <t>BK04299</t>
  </si>
  <si>
    <t>BK04300</t>
  </si>
  <si>
    <t>BK04301</t>
  </si>
  <si>
    <t>BK04302</t>
  </si>
  <si>
    <t>BK04303</t>
  </si>
  <si>
    <t>BK04304</t>
  </si>
  <si>
    <t>BK04305</t>
  </si>
  <si>
    <t>BK04306</t>
  </si>
  <si>
    <t>BK04307</t>
  </si>
  <si>
    <t>BK04308</t>
  </si>
  <si>
    <t>BK04309</t>
  </si>
  <si>
    <t>BK04310</t>
  </si>
  <si>
    <t>BK04311</t>
  </si>
  <si>
    <t>BK04312</t>
  </si>
  <si>
    <t>BK04313</t>
  </si>
  <si>
    <t>BK04314</t>
  </si>
  <si>
    <t>BK04315</t>
  </si>
  <si>
    <t>BK04316</t>
  </si>
  <si>
    <t>BK04317</t>
  </si>
  <si>
    <t>BK04318</t>
  </si>
  <si>
    <t>BK04319</t>
  </si>
  <si>
    <t>BK04320</t>
  </si>
  <si>
    <t>BK04321</t>
  </si>
  <si>
    <t>BK04322</t>
  </si>
  <si>
    <t>BK04323</t>
  </si>
  <si>
    <t>BK04324</t>
  </si>
  <si>
    <t>BK04325</t>
  </si>
  <si>
    <t>BK04326</t>
  </si>
  <si>
    <t>BK04327</t>
  </si>
  <si>
    <t>BK04328</t>
  </si>
  <si>
    <t>BK04329</t>
  </si>
  <si>
    <t>BK04330</t>
  </si>
  <si>
    <t>BK04331</t>
  </si>
  <si>
    <t>BK04332</t>
  </si>
  <si>
    <t>BK04333</t>
  </si>
  <si>
    <t>BK04334</t>
  </si>
  <si>
    <t>BK04335</t>
  </si>
  <si>
    <t>BK04336</t>
  </si>
  <si>
    <t>BK04337</t>
  </si>
  <si>
    <t>BK04338</t>
  </si>
  <si>
    <t>BK04339</t>
  </si>
  <si>
    <t>BK04340</t>
  </si>
  <si>
    <t>BK04341</t>
  </si>
  <si>
    <t>BK04342</t>
  </si>
  <si>
    <t>BK04343</t>
  </si>
  <si>
    <t>BK04344</t>
  </si>
  <si>
    <t>BK04345</t>
  </si>
  <si>
    <t>BK04346</t>
  </si>
  <si>
    <t>BK04347</t>
  </si>
  <si>
    <t>BK04348</t>
  </si>
  <si>
    <t>BK04349</t>
  </si>
  <si>
    <t>BK04350</t>
  </si>
  <si>
    <t>BK04351</t>
  </si>
  <si>
    <t>BK04352</t>
  </si>
  <si>
    <t>BK04353</t>
  </si>
  <si>
    <t>BK04354</t>
  </si>
  <si>
    <t>BK04355</t>
  </si>
  <si>
    <t>BK04356</t>
  </si>
  <si>
    <t>BK04357</t>
  </si>
  <si>
    <t>BK04358</t>
  </si>
  <si>
    <t>BK04359</t>
  </si>
  <si>
    <t>BK04360</t>
  </si>
  <si>
    <t>BK04361</t>
  </si>
  <si>
    <t>BK04362</t>
  </si>
  <si>
    <t>BK04363</t>
  </si>
  <si>
    <t>BK04364</t>
  </si>
  <si>
    <t>BK04365</t>
  </si>
  <si>
    <t>BK04366</t>
  </si>
  <si>
    <t>BK04367</t>
  </si>
  <si>
    <t>BK04368</t>
  </si>
  <si>
    <t>BK04369</t>
  </si>
  <si>
    <t>BK04370</t>
  </si>
  <si>
    <t>BK04371</t>
  </si>
  <si>
    <t>BK04372</t>
  </si>
  <si>
    <t>BK04373</t>
  </si>
  <si>
    <t>BK04374</t>
  </si>
  <si>
    <t>BK04375</t>
  </si>
  <si>
    <t>BK04376</t>
  </si>
  <si>
    <t>BK04377</t>
  </si>
  <si>
    <t>BK04378</t>
  </si>
  <si>
    <t>BK04379</t>
  </si>
  <si>
    <t>BK04380</t>
  </si>
  <si>
    <t>BK04381</t>
  </si>
  <si>
    <t>BK04382</t>
  </si>
  <si>
    <t>BK04383</t>
  </si>
  <si>
    <t>BK04384</t>
  </si>
  <si>
    <t>BK04385</t>
  </si>
  <si>
    <t>BK04386</t>
  </si>
  <si>
    <t>BK04387</t>
  </si>
  <si>
    <t>BK04388</t>
  </si>
  <si>
    <t>BK04389</t>
  </si>
  <si>
    <t>BK04390</t>
  </si>
  <si>
    <t>BK04391</t>
  </si>
  <si>
    <t>BK04392</t>
  </si>
  <si>
    <t>BK04393</t>
  </si>
  <si>
    <t>BK04394</t>
  </si>
  <si>
    <t>BK04395</t>
  </si>
  <si>
    <t>BK04396</t>
  </si>
  <si>
    <t>BK04397</t>
  </si>
  <si>
    <t>BK04398</t>
  </si>
  <si>
    <t>BK04399</t>
  </si>
  <si>
    <t>BK04400</t>
  </si>
  <si>
    <t>BK04401</t>
  </si>
  <si>
    <t>BK04402</t>
  </si>
  <si>
    <t>BK04403</t>
  </si>
  <si>
    <t>BK04404</t>
  </si>
  <si>
    <t>BK04405</t>
  </si>
  <si>
    <t>BK04406</t>
  </si>
  <si>
    <t>BK04407</t>
  </si>
  <si>
    <t>BK04408</t>
  </si>
  <si>
    <t>BK04409</t>
  </si>
  <si>
    <t>BK04410</t>
  </si>
  <si>
    <t>BK04411</t>
  </si>
  <si>
    <t>BK04412</t>
  </si>
  <si>
    <t>BK04413</t>
  </si>
  <si>
    <t>BK04414</t>
  </si>
  <si>
    <t>BK04415</t>
  </si>
  <si>
    <t>BK04416</t>
  </si>
  <si>
    <t>BK04417</t>
  </si>
  <si>
    <t>BK04418</t>
  </si>
  <si>
    <t>BK04419</t>
  </si>
  <si>
    <t>BK04420</t>
  </si>
  <si>
    <t>BK04421</t>
  </si>
  <si>
    <t>BK04422</t>
  </si>
  <si>
    <t>BK04423</t>
  </si>
  <si>
    <t>BK04424</t>
  </si>
  <si>
    <t>BK04425</t>
  </si>
  <si>
    <t>BK04426</t>
  </si>
  <si>
    <t>BK04427</t>
  </si>
  <si>
    <t>BK04428</t>
  </si>
  <si>
    <t>BK04429</t>
  </si>
  <si>
    <t>BK04430</t>
  </si>
  <si>
    <t>BK04431</t>
  </si>
  <si>
    <t>BK04432</t>
  </si>
  <si>
    <t>BK04433</t>
  </si>
  <si>
    <t>BK04434</t>
  </si>
  <si>
    <t>BK04435</t>
  </si>
  <si>
    <t>BK04436</t>
  </si>
  <si>
    <t>BK04437</t>
  </si>
  <si>
    <t>BK04438</t>
  </si>
  <si>
    <t>BK04439</t>
  </si>
  <si>
    <t>BK04440</t>
  </si>
  <si>
    <t>BK04441</t>
  </si>
  <si>
    <t>BK04442</t>
  </si>
  <si>
    <t>BK04443</t>
  </si>
  <si>
    <t>BK04444</t>
  </si>
  <si>
    <t>BK04445</t>
  </si>
  <si>
    <t>BK04446</t>
  </si>
  <si>
    <t>BK04447</t>
  </si>
  <si>
    <t>BK04448</t>
  </si>
  <si>
    <t>BK04449</t>
  </si>
  <si>
    <t>BK04450</t>
  </si>
  <si>
    <t>BK04451</t>
  </si>
  <si>
    <t>BK04452</t>
  </si>
  <si>
    <t>BK04453</t>
  </si>
  <si>
    <t>BK04454</t>
  </si>
  <si>
    <t>BK04455</t>
  </si>
  <si>
    <t>BK04456</t>
  </si>
  <si>
    <t>BK04457</t>
  </si>
  <si>
    <t>BK04458</t>
  </si>
  <si>
    <t>BK04459</t>
  </si>
  <si>
    <t>BK04460</t>
  </si>
  <si>
    <t>BK04461</t>
  </si>
  <si>
    <t>BK04462</t>
  </si>
  <si>
    <t>BK04463</t>
  </si>
  <si>
    <t>BK04464</t>
  </si>
  <si>
    <t>BK04465</t>
  </si>
  <si>
    <t>BK04466</t>
  </si>
  <si>
    <t>BK04467</t>
  </si>
  <si>
    <t>BK04468</t>
  </si>
  <si>
    <t>BK04469</t>
  </si>
  <si>
    <t>BK04470</t>
  </si>
  <si>
    <t>BK04471</t>
  </si>
  <si>
    <t>BK04472</t>
  </si>
  <si>
    <t>BK04473</t>
  </si>
  <si>
    <t>BK04474</t>
  </si>
  <si>
    <t>BK04475</t>
  </si>
  <si>
    <t>BK04476</t>
  </si>
  <si>
    <t>BK04477</t>
  </si>
  <si>
    <t>BK04478</t>
  </si>
  <si>
    <t>BK04479</t>
  </si>
  <si>
    <t>BK04480</t>
  </si>
  <si>
    <t>BK04481</t>
  </si>
  <si>
    <t>BK04482</t>
  </si>
  <si>
    <t>BK04483</t>
  </si>
  <si>
    <t>BK04484</t>
  </si>
  <si>
    <t>BK04485</t>
  </si>
  <si>
    <t>BK04486</t>
  </si>
  <si>
    <t>BK04487</t>
  </si>
  <si>
    <t>BK04488</t>
  </si>
  <si>
    <t>BK04489</t>
  </si>
  <si>
    <t>BK04490</t>
  </si>
  <si>
    <t>BK04491</t>
  </si>
  <si>
    <t>BK04492</t>
  </si>
  <si>
    <t>BK04493</t>
  </si>
  <si>
    <t>BK04494</t>
  </si>
  <si>
    <t>BK04495</t>
  </si>
  <si>
    <t>BK04496</t>
  </si>
  <si>
    <t>BK04497</t>
  </si>
  <si>
    <t>BK04498</t>
  </si>
  <si>
    <t>BK04499</t>
  </si>
  <si>
    <t>BK04500</t>
  </si>
  <si>
    <t>BK04501</t>
  </si>
  <si>
    <t>BK04502</t>
  </si>
  <si>
    <t>BK04503</t>
  </si>
  <si>
    <t>BK04504</t>
  </si>
  <si>
    <t>BK04505</t>
  </si>
  <si>
    <t>BK04506</t>
  </si>
  <si>
    <t>BK04507</t>
  </si>
  <si>
    <t>BK04508</t>
  </si>
  <si>
    <t>BK04509</t>
  </si>
  <si>
    <t>BK04510</t>
  </si>
  <si>
    <t>BK04511</t>
  </si>
  <si>
    <t>BK04512</t>
  </si>
  <si>
    <t>BK04513</t>
  </si>
  <si>
    <t>BK04514</t>
  </si>
  <si>
    <t>BK04515</t>
  </si>
  <si>
    <t>BK04516</t>
  </si>
  <si>
    <t>BK04517</t>
  </si>
  <si>
    <t>BK04518</t>
  </si>
  <si>
    <t>BK04519</t>
  </si>
  <si>
    <t>BK04520</t>
  </si>
  <si>
    <t>BK04521</t>
  </si>
  <si>
    <t>BK04522</t>
  </si>
  <si>
    <t>BK04523</t>
  </si>
  <si>
    <t>BK04524</t>
  </si>
  <si>
    <t>BK04525</t>
  </si>
  <si>
    <t>BK04526</t>
  </si>
  <si>
    <t>BK04527</t>
  </si>
  <si>
    <t>BK04528</t>
  </si>
  <si>
    <t>BK04529</t>
  </si>
  <si>
    <t>BK04530</t>
  </si>
  <si>
    <t>BK04531</t>
  </si>
  <si>
    <t>BK04532</t>
  </si>
  <si>
    <t>BK04533</t>
  </si>
  <si>
    <t>BK04534</t>
  </si>
  <si>
    <t>BK04535</t>
  </si>
  <si>
    <t>BK04536</t>
  </si>
  <si>
    <t>BK04537</t>
  </si>
  <si>
    <t>BK04538</t>
  </si>
  <si>
    <t>BK04539</t>
  </si>
  <si>
    <t>BK04540</t>
  </si>
  <si>
    <t>BK04541</t>
  </si>
  <si>
    <t>BK04542</t>
  </si>
  <si>
    <t>BK04543</t>
  </si>
  <si>
    <t>BK04544</t>
  </si>
  <si>
    <t>BK04545</t>
  </si>
  <si>
    <t>BK04546</t>
  </si>
  <si>
    <t>BK04547</t>
  </si>
  <si>
    <t>BK04548</t>
  </si>
  <si>
    <t>BK04549</t>
  </si>
  <si>
    <t>BK04550</t>
  </si>
  <si>
    <t>BK04551</t>
  </si>
  <si>
    <t>BK04552</t>
  </si>
  <si>
    <t>BK04553</t>
  </si>
  <si>
    <t>BK04554</t>
  </si>
  <si>
    <t>BK04555</t>
  </si>
  <si>
    <t>BK04556</t>
  </si>
  <si>
    <t>BK04557</t>
  </si>
  <si>
    <t>BK04558</t>
  </si>
  <si>
    <t>BK04559</t>
  </si>
  <si>
    <t>BK04560</t>
  </si>
  <si>
    <t>BK04561</t>
  </si>
  <si>
    <t>BK04562</t>
  </si>
  <si>
    <t>BK04563</t>
  </si>
  <si>
    <t>BK04564</t>
  </si>
  <si>
    <t>BK04565</t>
  </si>
  <si>
    <t>BK04566</t>
  </si>
  <si>
    <t>BK04567</t>
  </si>
  <si>
    <t>BK04568</t>
  </si>
  <si>
    <t>BK04569</t>
  </si>
  <si>
    <t>BK04570</t>
  </si>
  <si>
    <t>BK04571</t>
  </si>
  <si>
    <t>BK04572</t>
  </si>
  <si>
    <t>BK04573</t>
  </si>
  <si>
    <t>BK04574</t>
  </si>
  <si>
    <t>BK04575</t>
  </si>
  <si>
    <t>BK04576</t>
  </si>
  <si>
    <t>BK04577</t>
  </si>
  <si>
    <t>BK04578</t>
  </si>
  <si>
    <t>BK04579</t>
  </si>
  <si>
    <t>BK04580</t>
  </si>
  <si>
    <t>BK04581</t>
  </si>
  <si>
    <t>BK04582</t>
  </si>
  <si>
    <t>BK04583</t>
  </si>
  <si>
    <t>BK04584</t>
  </si>
  <si>
    <t>BK04585</t>
  </si>
  <si>
    <t>BK04586</t>
  </si>
  <si>
    <t>BK04587</t>
  </si>
  <si>
    <t>BK04588</t>
  </si>
  <si>
    <t>BK04589</t>
  </si>
  <si>
    <t>BK04590</t>
  </si>
  <si>
    <t>BK04591</t>
  </si>
  <si>
    <t>BK04592</t>
  </si>
  <si>
    <t>BK04593</t>
  </si>
  <si>
    <t>BK04594</t>
  </si>
  <si>
    <t>BK04595</t>
  </si>
  <si>
    <t>BK04596</t>
  </si>
  <si>
    <t>BK04597</t>
  </si>
  <si>
    <t>BK04598</t>
  </si>
  <si>
    <t>BK04599</t>
  </si>
  <si>
    <t>BK04600</t>
  </si>
  <si>
    <t>BK04601</t>
  </si>
  <si>
    <t>BK04602</t>
  </si>
  <si>
    <t>BK04603</t>
  </si>
  <si>
    <t>BK04604</t>
  </si>
  <si>
    <t>BK04605</t>
  </si>
  <si>
    <t>BK04606</t>
  </si>
  <si>
    <t>BK04607</t>
  </si>
  <si>
    <t>BK04608</t>
  </si>
  <si>
    <t>BK04609</t>
  </si>
  <si>
    <t>BK04610</t>
  </si>
  <si>
    <t>BK04611</t>
  </si>
  <si>
    <t>BK04612</t>
  </si>
  <si>
    <t>BK04613</t>
  </si>
  <si>
    <t>BK04614</t>
  </si>
  <si>
    <t>BK04615</t>
  </si>
  <si>
    <t>BK04616</t>
  </si>
  <si>
    <t>BK04617</t>
  </si>
  <si>
    <t>BK04618</t>
  </si>
  <si>
    <t>BK04619</t>
  </si>
  <si>
    <t>BK04620</t>
  </si>
  <si>
    <t>BK04621</t>
  </si>
  <si>
    <t>BK04622</t>
  </si>
  <si>
    <t>BK04623</t>
  </si>
  <si>
    <t>BK04624</t>
  </si>
  <si>
    <t>BK04625</t>
  </si>
  <si>
    <t>BK04626</t>
  </si>
  <si>
    <t>BK04627</t>
  </si>
  <si>
    <t>BK04628</t>
  </si>
  <si>
    <t>BK04629</t>
  </si>
  <si>
    <t>BK04630</t>
  </si>
  <si>
    <t>BK04631</t>
  </si>
  <si>
    <t>BK04632</t>
  </si>
  <si>
    <t>BK04633</t>
  </si>
  <si>
    <t>BK04634</t>
  </si>
  <si>
    <t>BK04635</t>
  </si>
  <si>
    <t>BK04636</t>
  </si>
  <si>
    <t>BK04637</t>
  </si>
  <si>
    <t>BK04638</t>
  </si>
  <si>
    <t>BK04639</t>
  </si>
  <si>
    <t>BK04640</t>
  </si>
  <si>
    <t>BK04641</t>
  </si>
  <si>
    <t>BK04642</t>
  </si>
  <si>
    <t>BK04643</t>
  </si>
  <si>
    <t>BK04644</t>
  </si>
  <si>
    <t>BK04645</t>
  </si>
  <si>
    <t>BK04646</t>
  </si>
  <si>
    <t>BK04647</t>
  </si>
  <si>
    <t>BK04648</t>
  </si>
  <si>
    <t>BK04649</t>
  </si>
  <si>
    <t>BK04650</t>
  </si>
  <si>
    <t>BK04651</t>
  </si>
  <si>
    <t>BK04652</t>
  </si>
  <si>
    <t>BK04653</t>
  </si>
  <si>
    <t>BK04654</t>
  </si>
  <si>
    <t>BK04655</t>
  </si>
  <si>
    <t>BK04656</t>
  </si>
  <si>
    <t>BK04657</t>
  </si>
  <si>
    <t>BK04658</t>
  </si>
  <si>
    <t>BK04659</t>
  </si>
  <si>
    <t>BK04660</t>
  </si>
  <si>
    <t>BK04661</t>
  </si>
  <si>
    <t>BK04662</t>
  </si>
  <si>
    <t>BK04663</t>
  </si>
  <si>
    <t>BK04664</t>
  </si>
  <si>
    <t>BK04665</t>
  </si>
  <si>
    <t>BK04666</t>
  </si>
  <si>
    <t>BK04667</t>
  </si>
  <si>
    <t>BK04668</t>
  </si>
  <si>
    <t>BK04669</t>
  </si>
  <si>
    <t>BK04670</t>
  </si>
  <si>
    <t>BK04671</t>
  </si>
  <si>
    <t>BK04672</t>
  </si>
  <si>
    <t>BK04673</t>
  </si>
  <si>
    <t>BK04674</t>
  </si>
  <si>
    <t>BK04675</t>
  </si>
  <si>
    <t>BK04676</t>
  </si>
  <si>
    <t>BK04677</t>
  </si>
  <si>
    <t>BK04678</t>
  </si>
  <si>
    <t>BK04679</t>
  </si>
  <si>
    <t>BK04680</t>
  </si>
  <si>
    <t>BK04681</t>
  </si>
  <si>
    <t>BK04682</t>
  </si>
  <si>
    <t>BK04683</t>
  </si>
  <si>
    <t>BK04684</t>
  </si>
  <si>
    <t>BK04685</t>
  </si>
  <si>
    <t>BK04686</t>
  </si>
  <si>
    <t>BK04687</t>
  </si>
  <si>
    <t>BK04688</t>
  </si>
  <si>
    <t>BK04689</t>
  </si>
  <si>
    <t>BK04690</t>
  </si>
  <si>
    <t>BK04691</t>
  </si>
  <si>
    <t>BK04692</t>
  </si>
  <si>
    <t>BK04693</t>
  </si>
  <si>
    <t>BK04694</t>
  </si>
  <si>
    <t>BK04695</t>
  </si>
  <si>
    <t>BK04696</t>
  </si>
  <si>
    <t>BK04697</t>
  </si>
  <si>
    <t>BK04698</t>
  </si>
  <si>
    <t>BK04699</t>
  </si>
  <si>
    <t>BK04700</t>
  </si>
  <si>
    <t>BK04701</t>
  </si>
  <si>
    <t>BK04702</t>
  </si>
  <si>
    <t>BK04703</t>
  </si>
  <si>
    <t>BK04704</t>
  </si>
  <si>
    <t>BK04705</t>
  </si>
  <si>
    <t>BK04706</t>
  </si>
  <si>
    <t>BK04707</t>
  </si>
  <si>
    <t>BK04708</t>
  </si>
  <si>
    <t>BK04709</t>
  </si>
  <si>
    <t>BK04710</t>
  </si>
  <si>
    <t>BK04711</t>
  </si>
  <si>
    <t>BK04712</t>
  </si>
  <si>
    <t>BK04713</t>
  </si>
  <si>
    <t>BK04714</t>
  </si>
  <si>
    <t>BK04715</t>
  </si>
  <si>
    <t>BK04716</t>
  </si>
  <si>
    <t>BK04717</t>
  </si>
  <si>
    <t>BK04718</t>
  </si>
  <si>
    <t>BK04719</t>
  </si>
  <si>
    <t>BK04720</t>
  </si>
  <si>
    <t>BK04721</t>
  </si>
  <si>
    <t>BK04722</t>
  </si>
  <si>
    <t>BK04723</t>
  </si>
  <si>
    <t>BK04724</t>
  </si>
  <si>
    <t>BK04725</t>
  </si>
  <si>
    <t>BK04726</t>
  </si>
  <si>
    <t>BK04727</t>
  </si>
  <si>
    <t>BK04728</t>
  </si>
  <si>
    <t>BK04729</t>
  </si>
  <si>
    <t>BK04730</t>
  </si>
  <si>
    <t>BK04731</t>
  </si>
  <si>
    <t>BK04732</t>
  </si>
  <si>
    <t>BK04733</t>
  </si>
  <si>
    <t>BK04734</t>
  </si>
  <si>
    <t>BK04735</t>
  </si>
  <si>
    <t>BK04736</t>
  </si>
  <si>
    <t>BK04737</t>
  </si>
  <si>
    <t>BK04738</t>
  </si>
  <si>
    <t>BK04739</t>
  </si>
  <si>
    <t>BK04740</t>
  </si>
  <si>
    <t>BK04741</t>
  </si>
  <si>
    <t>BK04742</t>
  </si>
  <si>
    <t>BK04743</t>
  </si>
  <si>
    <t>BK04744</t>
  </si>
  <si>
    <t>BK04745</t>
  </si>
  <si>
    <t>BK04746</t>
  </si>
  <si>
    <t>BK04747</t>
  </si>
  <si>
    <t>BK04748</t>
  </si>
  <si>
    <t>BK04749</t>
  </si>
  <si>
    <t>BK04750</t>
  </si>
  <si>
    <t>BK04751</t>
  </si>
  <si>
    <t>BK04752</t>
  </si>
  <si>
    <t>BK04753</t>
  </si>
  <si>
    <t>BK04754</t>
  </si>
  <si>
    <t>BK04755</t>
  </si>
  <si>
    <t>BK04756</t>
  </si>
  <si>
    <t>BK04757</t>
  </si>
  <si>
    <t>BK04758</t>
  </si>
  <si>
    <t>BK04759</t>
  </si>
  <si>
    <t>BK04760</t>
  </si>
  <si>
    <t>BK04761</t>
  </si>
  <si>
    <t>BK04762</t>
  </si>
  <si>
    <t>BK04763</t>
  </si>
  <si>
    <t>BK04764</t>
  </si>
  <si>
    <t>BK04765</t>
  </si>
  <si>
    <t>BK04766</t>
  </si>
  <si>
    <t>BK04767</t>
  </si>
  <si>
    <t>BK04768</t>
  </si>
  <si>
    <t>BK04769</t>
  </si>
  <si>
    <t>BK04770</t>
  </si>
  <si>
    <t>BK04771</t>
  </si>
  <si>
    <t>BK04772</t>
  </si>
  <si>
    <t>BK04773</t>
  </si>
  <si>
    <t>BK04774</t>
  </si>
  <si>
    <t>BK04775</t>
  </si>
  <si>
    <t>BK04776</t>
  </si>
  <si>
    <t>BK04777</t>
  </si>
  <si>
    <t>BK04778</t>
  </si>
  <si>
    <t>BK04779</t>
  </si>
  <si>
    <t>BK04780</t>
  </si>
  <si>
    <t>BK04781</t>
  </si>
  <si>
    <t>BK04782</t>
  </si>
  <si>
    <t>BK04783</t>
  </si>
  <si>
    <t>BK04784</t>
  </si>
  <si>
    <t>BK04785</t>
  </si>
  <si>
    <t>BK04786</t>
  </si>
  <si>
    <t>BK04787</t>
  </si>
  <si>
    <t>BK04788</t>
  </si>
  <si>
    <t>BK04789</t>
  </si>
  <si>
    <t>BK04790</t>
  </si>
  <si>
    <t>BK04791</t>
  </si>
  <si>
    <t>BK04792</t>
  </si>
  <si>
    <t>BK04793</t>
  </si>
  <si>
    <t>BK04794</t>
  </si>
  <si>
    <t>BK04795</t>
  </si>
  <si>
    <t>BK04796</t>
  </si>
  <si>
    <t>BK04797</t>
  </si>
  <si>
    <t>BK04798</t>
  </si>
  <si>
    <t>BK04799</t>
  </si>
  <si>
    <t>BK04800</t>
  </si>
  <si>
    <t>BK04801</t>
  </si>
  <si>
    <t>BK04802</t>
  </si>
  <si>
    <t>BK04803</t>
  </si>
  <si>
    <t>BK04804</t>
  </si>
  <si>
    <t>BK04805</t>
  </si>
  <si>
    <t>BK04806</t>
  </si>
  <si>
    <t>BK04807</t>
  </si>
  <si>
    <t>BK04808</t>
  </si>
  <si>
    <t>BK04809</t>
  </si>
  <si>
    <t>BK04810</t>
  </si>
  <si>
    <t>BK04811</t>
  </si>
  <si>
    <t>BK04812</t>
  </si>
  <si>
    <t>BK04813</t>
  </si>
  <si>
    <t>BK04814</t>
  </si>
  <si>
    <t>BK04815</t>
  </si>
  <si>
    <t>BK04816</t>
  </si>
  <si>
    <t>BK04817</t>
  </si>
  <si>
    <t>BK04818</t>
  </si>
  <si>
    <t>BK04819</t>
  </si>
  <si>
    <t>BK04820</t>
  </si>
  <si>
    <t>BK04821</t>
  </si>
  <si>
    <t>BK04822</t>
  </si>
  <si>
    <t>BK04823</t>
  </si>
  <si>
    <t>BK04824</t>
  </si>
  <si>
    <t>BK04825</t>
  </si>
  <si>
    <t>BK04826</t>
  </si>
  <si>
    <t>BK04827</t>
  </si>
  <si>
    <t>BK04828</t>
  </si>
  <si>
    <t>BK04829</t>
  </si>
  <si>
    <t>BK04830</t>
  </si>
  <si>
    <t>BK04831</t>
  </si>
  <si>
    <t>BK04832</t>
  </si>
  <si>
    <t>BK04833</t>
  </si>
  <si>
    <t>BK04834</t>
  </si>
  <si>
    <t>BK04835</t>
  </si>
  <si>
    <t>BK04836</t>
  </si>
  <si>
    <t>BK04837</t>
  </si>
  <si>
    <t>BK04838</t>
  </si>
  <si>
    <t>BK04839</t>
  </si>
  <si>
    <t>BK04840</t>
  </si>
  <si>
    <t>BK04841</t>
  </si>
  <si>
    <t>BK04842</t>
  </si>
  <si>
    <t>BK04843</t>
  </si>
  <si>
    <t>BK04844</t>
  </si>
  <si>
    <t>BK04845</t>
  </si>
  <si>
    <t>BK04846</t>
  </si>
  <si>
    <t>BK04847</t>
  </si>
  <si>
    <t>BK04848</t>
  </si>
  <si>
    <t>BK04849</t>
  </si>
  <si>
    <t>BK04850</t>
  </si>
  <si>
    <t>BK04851</t>
  </si>
  <si>
    <t>BK04852</t>
  </si>
  <si>
    <t>BK04853</t>
  </si>
  <si>
    <t>BK04854</t>
  </si>
  <si>
    <t>BK04855</t>
  </si>
  <si>
    <t>BK04856</t>
  </si>
  <si>
    <t>BK04857</t>
  </si>
  <si>
    <t>BK04858</t>
  </si>
  <si>
    <t>BK04859</t>
  </si>
  <si>
    <t>BK04860</t>
  </si>
  <si>
    <t>BK04861</t>
  </si>
  <si>
    <t>BK04862</t>
  </si>
  <si>
    <t>BK04863</t>
  </si>
  <si>
    <t>BK04864</t>
  </si>
  <si>
    <t>BK04865</t>
  </si>
  <si>
    <t>BK04866</t>
  </si>
  <si>
    <t>BK04867</t>
  </si>
  <si>
    <t>BK04868</t>
  </si>
  <si>
    <t>BK04869</t>
  </si>
  <si>
    <t>BK04870</t>
  </si>
  <si>
    <t>BK04871</t>
  </si>
  <si>
    <t>BK04872</t>
  </si>
  <si>
    <t>BK04873</t>
  </si>
  <si>
    <t>BK04874</t>
  </si>
  <si>
    <t>BK04875</t>
  </si>
  <si>
    <t>BK04876</t>
  </si>
  <si>
    <t>BK04877</t>
  </si>
  <si>
    <t>BK04878</t>
  </si>
  <si>
    <t>BK04879</t>
  </si>
  <si>
    <t>BK04880</t>
  </si>
  <si>
    <t>BK04881</t>
  </si>
  <si>
    <t>BK04882</t>
  </si>
  <si>
    <t>BK04883</t>
  </si>
  <si>
    <t>BK04884</t>
  </si>
  <si>
    <t>BK04885</t>
  </si>
  <si>
    <t>BK04886</t>
  </si>
  <si>
    <t>BK04887</t>
  </si>
  <si>
    <t>BK04888</t>
  </si>
  <si>
    <t>BK04889</t>
  </si>
  <si>
    <t>BK04890</t>
  </si>
  <si>
    <t>BK04891</t>
  </si>
  <si>
    <t>BK04892</t>
  </si>
  <si>
    <t>BK04893</t>
  </si>
  <si>
    <t>BK04894</t>
  </si>
  <si>
    <t>BK04895</t>
  </si>
  <si>
    <t>BK04896</t>
  </si>
  <si>
    <t>BK04897</t>
  </si>
  <si>
    <t>BK04898</t>
  </si>
  <si>
    <t>BK04899</t>
  </si>
  <si>
    <t>BK04900</t>
  </si>
  <si>
    <t>BK04901</t>
  </si>
  <si>
    <t>BK04902</t>
  </si>
  <si>
    <t>BK04903</t>
  </si>
  <si>
    <t>BK04904</t>
  </si>
  <si>
    <t>BK04905</t>
  </si>
  <si>
    <t>BK04906</t>
  </si>
  <si>
    <t>BK04907</t>
  </si>
  <si>
    <t>BK04908</t>
  </si>
  <si>
    <t>BK04909</t>
  </si>
  <si>
    <t>BK04910</t>
  </si>
  <si>
    <t>BK04911</t>
  </si>
  <si>
    <t>BK04912</t>
  </si>
  <si>
    <t>BK04913</t>
  </si>
  <si>
    <t>BK04914</t>
  </si>
  <si>
    <t>BK04915</t>
  </si>
  <si>
    <t>BK04916</t>
  </si>
  <si>
    <t>BK04917</t>
  </si>
  <si>
    <t>BK04918</t>
  </si>
  <si>
    <t>BK04919</t>
  </si>
  <si>
    <t>BK04920</t>
  </si>
  <si>
    <t>BK04921</t>
  </si>
  <si>
    <t>BK04922</t>
  </si>
  <si>
    <t>BK04923</t>
  </si>
  <si>
    <t>BK04924</t>
  </si>
  <si>
    <t>BK04925</t>
  </si>
  <si>
    <t>BK04926</t>
  </si>
  <si>
    <t>BK04927</t>
  </si>
  <si>
    <t>BK04928</t>
  </si>
  <si>
    <t>BK04929</t>
  </si>
  <si>
    <t>BK04930</t>
  </si>
  <si>
    <t>BK04931</t>
  </si>
  <si>
    <t>BK04932</t>
  </si>
  <si>
    <t>BK04933</t>
  </si>
  <si>
    <t>BK04934</t>
  </si>
  <si>
    <t>BK04935</t>
  </si>
  <si>
    <t>BK04936</t>
  </si>
  <si>
    <t>BK04937</t>
  </si>
  <si>
    <t>BK04938</t>
  </si>
  <si>
    <t>BK04939</t>
  </si>
  <si>
    <t>BK04940</t>
  </si>
  <si>
    <t>BK04941</t>
  </si>
  <si>
    <t>BK04942</t>
  </si>
  <si>
    <t>BK04943</t>
  </si>
  <si>
    <t>BK04944</t>
  </si>
  <si>
    <t>BK04945</t>
  </si>
  <si>
    <t>BK04946</t>
  </si>
  <si>
    <t>BK04947</t>
  </si>
  <si>
    <t>BK04948</t>
  </si>
  <si>
    <t>BK04949</t>
  </si>
  <si>
    <t>BK04950</t>
  </si>
  <si>
    <t>BK04951</t>
  </si>
  <si>
    <t>BK04952</t>
  </si>
  <si>
    <t>BK04953</t>
  </si>
  <si>
    <t>BK04954</t>
  </si>
  <si>
    <t>BK04955</t>
  </si>
  <si>
    <t>BK04956</t>
  </si>
  <si>
    <t>BK04957</t>
  </si>
  <si>
    <t>BK04958</t>
  </si>
  <si>
    <t>BK04959</t>
  </si>
  <si>
    <t>BK04960</t>
  </si>
  <si>
    <t>BK04961</t>
  </si>
  <si>
    <t>BK04962</t>
  </si>
  <si>
    <t>BK04963</t>
  </si>
  <si>
    <t>BK04964</t>
  </si>
  <si>
    <t>BK04965</t>
  </si>
  <si>
    <t>BK04966</t>
  </si>
  <si>
    <t>BK04967</t>
  </si>
  <si>
    <t>BK04968</t>
  </si>
  <si>
    <t>BK04969</t>
  </si>
  <si>
    <t>BK04970</t>
  </si>
  <si>
    <t>BK04971</t>
  </si>
  <si>
    <t>BK04972</t>
  </si>
  <si>
    <t>BK04973</t>
  </si>
  <si>
    <t>BK04974</t>
  </si>
  <si>
    <t>BK04975</t>
  </si>
  <si>
    <t>BK04976</t>
  </si>
  <si>
    <t>BK04977</t>
  </si>
  <si>
    <t>BK04978</t>
  </si>
  <si>
    <t>BK04979</t>
  </si>
  <si>
    <t>BK04980</t>
  </si>
  <si>
    <t>BK04981</t>
  </si>
  <si>
    <t>BK04982</t>
  </si>
  <si>
    <t>BK04983</t>
  </si>
  <si>
    <t>BK04984</t>
  </si>
  <si>
    <t>BK04985</t>
  </si>
  <si>
    <t>BK04986</t>
  </si>
  <si>
    <t>BK04987</t>
  </si>
  <si>
    <t>BK04988</t>
  </si>
  <si>
    <t>BK04989</t>
  </si>
  <si>
    <t>BK04990</t>
  </si>
  <si>
    <t>BK04991</t>
  </si>
  <si>
    <t>BK04992</t>
  </si>
  <si>
    <t>BK04993</t>
  </si>
  <si>
    <t>BK04994</t>
  </si>
  <si>
    <t>BK04995</t>
  </si>
  <si>
    <t>BK04996</t>
  </si>
  <si>
    <t>BK04997</t>
  </si>
  <si>
    <t>BK04998</t>
  </si>
  <si>
    <t>BK04999</t>
  </si>
  <si>
    <t>BK05000</t>
  </si>
  <si>
    <t>Bookings - Dashboard</t>
  </si>
  <si>
    <t>Total Bookings</t>
  </si>
  <si>
    <t>Cancellation Rate</t>
  </si>
  <si>
    <t>No-show Rate</t>
  </si>
  <si>
    <t>Avg Lead Time (days)</t>
  </si>
  <si>
    <t>Avg Stay (nights)</t>
  </si>
  <si>
    <t>Avg Booking Value</t>
  </si>
  <si>
    <t>Avg Guests</t>
  </si>
  <si>
    <t>By status</t>
  </si>
  <si>
    <t>By channel</t>
  </si>
  <si>
    <t>By room type</t>
  </si>
  <si>
    <t>Status</t>
  </si>
  <si>
    <t>Bookings</t>
  </si>
  <si>
    <t>Cancel Rate</t>
  </si>
  <si>
    <t>Avg Lead (d)</t>
  </si>
  <si>
    <t>Avg Value</t>
  </si>
  <si>
    <t>Room</t>
  </si>
  <si>
    <t>By payment method</t>
  </si>
  <si>
    <t>By city</t>
  </si>
  <si>
    <t>By check-in month</t>
  </si>
  <si>
    <t>Payment</t>
  </si>
  <si>
    <t>Month</t>
  </si>
  <si>
    <t>Completed Value (Lakh)</t>
  </si>
  <si>
    <t>Key</t>
  </si>
  <si>
    <t>Stay_Month</t>
  </si>
  <si>
    <t>Room_Nights</t>
  </si>
  <si>
    <t>Room_Revenue_INR</t>
  </si>
  <si>
    <t>FnB_Revenue_INR</t>
  </si>
  <si>
    <t>Spa_Revenue_INR</t>
  </si>
  <si>
    <t>Other_Revenue_INR</t>
  </si>
  <si>
    <t>Total_Revenue_INR</t>
  </si>
  <si>
    <t>Commission_Pct</t>
  </si>
  <si>
    <t>Commission_INR</t>
  </si>
  <si>
    <t>Net_Revenue_INR</t>
  </si>
  <si>
    <t>Revenue - Dashboard</t>
  </si>
  <si>
    <t>Gross Revenue (Cr)</t>
  </si>
  <si>
    <t>Net Revenue (Cr)</t>
  </si>
  <si>
    <t>Commission (Cr)</t>
  </si>
  <si>
    <t>Ancillary Share</t>
  </si>
  <si>
    <t>Avg Revenue / Stay</t>
  </si>
  <si>
    <t>Room Nights</t>
  </si>
  <si>
    <t>Commission % of Gross</t>
  </si>
  <si>
    <t>By stay month</t>
  </si>
  <si>
    <t>Revenue mix</t>
  </si>
  <si>
    <t>Gross (Lakh)</t>
  </si>
  <si>
    <t>Net (Lakh)</t>
  </si>
  <si>
    <t>Commission (Lakh)</t>
  </si>
  <si>
    <t>Stream</t>
  </si>
  <si>
    <t>Revenue (Cr)</t>
  </si>
  <si>
    <t>Gross (Cr)</t>
  </si>
  <si>
    <t>Stays</t>
  </si>
  <si>
    <t>Avg / Stay</t>
  </si>
  <si>
    <t>F&amp;B</t>
  </si>
  <si>
    <t>Spa</t>
  </si>
  <si>
    <t>Commission %</t>
  </si>
  <si>
    <t>Review_ID</t>
  </si>
  <si>
    <t>Review_Date</t>
  </si>
  <si>
    <t>Overall_Rating</t>
  </si>
  <si>
    <t>Cleanliness</t>
  </si>
  <si>
    <t>Service</t>
  </si>
  <si>
    <t>Location</t>
  </si>
  <si>
    <t>Value_For_Money</t>
  </si>
  <si>
    <t>Likelihood_To_Recommend</t>
  </si>
  <si>
    <t>Sentiment</t>
  </si>
  <si>
    <t>NPS_Category</t>
  </si>
  <si>
    <t>Review_Source</t>
  </si>
  <si>
    <t>RV00001</t>
  </si>
  <si>
    <t>Booking.com</t>
  </si>
  <si>
    <t>RV00002</t>
  </si>
  <si>
    <t>TripAdvisor</t>
  </si>
  <si>
    <t>RV00003</t>
  </si>
  <si>
    <t>MakeMyTrip</t>
  </si>
  <si>
    <t>RV00004</t>
  </si>
  <si>
    <t>RV00005</t>
  </si>
  <si>
    <t>RV00006</t>
  </si>
  <si>
    <t>RV00007</t>
  </si>
  <si>
    <t>RV00008</t>
  </si>
  <si>
    <t>Google</t>
  </si>
  <si>
    <t>RV00009</t>
  </si>
  <si>
    <t>RV00010</t>
  </si>
  <si>
    <t>RV00011</t>
  </si>
  <si>
    <t>RV00012</t>
  </si>
  <si>
    <t>RV00013</t>
  </si>
  <si>
    <t>Hotel Website</t>
  </si>
  <si>
    <t>RV00014</t>
  </si>
  <si>
    <t>RV00015</t>
  </si>
  <si>
    <t>RV00016</t>
  </si>
  <si>
    <t>RV00017</t>
  </si>
  <si>
    <t>RV00018</t>
  </si>
  <si>
    <t>RV00019</t>
  </si>
  <si>
    <t>RV00020</t>
  </si>
  <si>
    <t>RV00021</t>
  </si>
  <si>
    <t>RV00022</t>
  </si>
  <si>
    <t>RV00023</t>
  </si>
  <si>
    <t>RV00024</t>
  </si>
  <si>
    <t>RV00025</t>
  </si>
  <si>
    <t>RV00026</t>
  </si>
  <si>
    <t>RV00027</t>
  </si>
  <si>
    <t>RV00028</t>
  </si>
  <si>
    <t>RV00029</t>
  </si>
  <si>
    <t>RV00030</t>
  </si>
  <si>
    <t>RV00031</t>
  </si>
  <si>
    <t>RV00032</t>
  </si>
  <si>
    <t>RV00033</t>
  </si>
  <si>
    <t>RV00034</t>
  </si>
  <si>
    <t>RV00035</t>
  </si>
  <si>
    <t>RV00036</t>
  </si>
  <si>
    <t>RV00037</t>
  </si>
  <si>
    <t>RV00038</t>
  </si>
  <si>
    <t>RV00039</t>
  </si>
  <si>
    <t>RV00040</t>
  </si>
  <si>
    <t>RV00041</t>
  </si>
  <si>
    <t>RV00042</t>
  </si>
  <si>
    <t>RV00043</t>
  </si>
  <si>
    <t>RV00044</t>
  </si>
  <si>
    <t>RV00045</t>
  </si>
  <si>
    <t>RV00046</t>
  </si>
  <si>
    <t>RV00047</t>
  </si>
  <si>
    <t>RV00048</t>
  </si>
  <si>
    <t>RV00049</t>
  </si>
  <si>
    <t>RV00050</t>
  </si>
  <si>
    <t>RV00051</t>
  </si>
  <si>
    <t>RV00052</t>
  </si>
  <si>
    <t>RV00053</t>
  </si>
  <si>
    <t>RV00054</t>
  </si>
  <si>
    <t>RV00055</t>
  </si>
  <si>
    <t>RV00056</t>
  </si>
  <si>
    <t>RV00057</t>
  </si>
  <si>
    <t>RV00058</t>
  </si>
  <si>
    <t>RV00059</t>
  </si>
  <si>
    <t>RV00060</t>
  </si>
  <si>
    <t>RV00061</t>
  </si>
  <si>
    <t>RV00062</t>
  </si>
  <si>
    <t>RV00063</t>
  </si>
  <si>
    <t>RV00064</t>
  </si>
  <si>
    <t>RV00065</t>
  </si>
  <si>
    <t>RV00066</t>
  </si>
  <si>
    <t>RV00067</t>
  </si>
  <si>
    <t>RV00068</t>
  </si>
  <si>
    <t>RV00069</t>
  </si>
  <si>
    <t>RV00070</t>
  </si>
  <si>
    <t>RV00071</t>
  </si>
  <si>
    <t>RV00072</t>
  </si>
  <si>
    <t>RV00073</t>
  </si>
  <si>
    <t>RV00074</t>
  </si>
  <si>
    <t>RV00075</t>
  </si>
  <si>
    <t>RV00076</t>
  </si>
  <si>
    <t>RV00077</t>
  </si>
  <si>
    <t>RV00078</t>
  </si>
  <si>
    <t>RV00079</t>
  </si>
  <si>
    <t>RV00080</t>
  </si>
  <si>
    <t>RV00081</t>
  </si>
  <si>
    <t>RV00082</t>
  </si>
  <si>
    <t>RV00083</t>
  </si>
  <si>
    <t>RV00084</t>
  </si>
  <si>
    <t>RV00085</t>
  </si>
  <si>
    <t>RV00086</t>
  </si>
  <si>
    <t>RV00087</t>
  </si>
  <si>
    <t>RV00088</t>
  </si>
  <si>
    <t>RV00089</t>
  </si>
  <si>
    <t>RV00090</t>
  </si>
  <si>
    <t>RV00091</t>
  </si>
  <si>
    <t>RV00092</t>
  </si>
  <si>
    <t>RV00093</t>
  </si>
  <si>
    <t>RV00094</t>
  </si>
  <si>
    <t>RV00095</t>
  </si>
  <si>
    <t>RV00096</t>
  </si>
  <si>
    <t>RV00097</t>
  </si>
  <si>
    <t>RV00098</t>
  </si>
  <si>
    <t>RV00099</t>
  </si>
  <si>
    <t>RV00100</t>
  </si>
  <si>
    <t>RV00101</t>
  </si>
  <si>
    <t>RV00102</t>
  </si>
  <si>
    <t>RV00103</t>
  </si>
  <si>
    <t>RV00104</t>
  </si>
  <si>
    <t>RV00105</t>
  </si>
  <si>
    <t>RV00106</t>
  </si>
  <si>
    <t>RV00107</t>
  </si>
  <si>
    <t>RV00108</t>
  </si>
  <si>
    <t>RV00109</t>
  </si>
  <si>
    <t>RV00110</t>
  </si>
  <si>
    <t>RV00111</t>
  </si>
  <si>
    <t>RV00112</t>
  </si>
  <si>
    <t>RV00113</t>
  </si>
  <si>
    <t>RV00114</t>
  </si>
  <si>
    <t>RV00115</t>
  </si>
  <si>
    <t>RV00116</t>
  </si>
  <si>
    <t>RV00117</t>
  </si>
  <si>
    <t>RV00118</t>
  </si>
  <si>
    <t>RV00119</t>
  </si>
  <si>
    <t>RV00120</t>
  </si>
  <si>
    <t>RV00121</t>
  </si>
  <si>
    <t>RV00122</t>
  </si>
  <si>
    <t>RV00123</t>
  </si>
  <si>
    <t>RV00124</t>
  </si>
  <si>
    <t>RV00125</t>
  </si>
  <si>
    <t>RV00126</t>
  </si>
  <si>
    <t>RV00127</t>
  </si>
  <si>
    <t>RV00128</t>
  </si>
  <si>
    <t>RV00129</t>
  </si>
  <si>
    <t>RV00130</t>
  </si>
  <si>
    <t>RV00131</t>
  </si>
  <si>
    <t>RV00132</t>
  </si>
  <si>
    <t>RV00133</t>
  </si>
  <si>
    <t>RV00134</t>
  </si>
  <si>
    <t>RV00135</t>
  </si>
  <si>
    <t>RV00136</t>
  </si>
  <si>
    <t>RV00137</t>
  </si>
  <si>
    <t>RV00138</t>
  </si>
  <si>
    <t>RV00139</t>
  </si>
  <si>
    <t>RV00140</t>
  </si>
  <si>
    <t>RV00141</t>
  </si>
  <si>
    <t>RV00142</t>
  </si>
  <si>
    <t>RV00143</t>
  </si>
  <si>
    <t>RV00144</t>
  </si>
  <si>
    <t>RV00145</t>
  </si>
  <si>
    <t>RV00146</t>
  </si>
  <si>
    <t>RV00147</t>
  </si>
  <si>
    <t>RV00148</t>
  </si>
  <si>
    <t>RV00149</t>
  </si>
  <si>
    <t>RV00150</t>
  </si>
  <si>
    <t>RV00151</t>
  </si>
  <si>
    <t>RV00152</t>
  </si>
  <si>
    <t>RV00153</t>
  </si>
  <si>
    <t>RV00154</t>
  </si>
  <si>
    <t>RV00155</t>
  </si>
  <si>
    <t>RV00156</t>
  </si>
  <si>
    <t>RV00157</t>
  </si>
  <si>
    <t>RV00158</t>
  </si>
  <si>
    <t>RV00159</t>
  </si>
  <si>
    <t>RV00160</t>
  </si>
  <si>
    <t>RV00161</t>
  </si>
  <si>
    <t>RV00162</t>
  </si>
  <si>
    <t>RV00163</t>
  </si>
  <si>
    <t>RV00164</t>
  </si>
  <si>
    <t>RV00165</t>
  </si>
  <si>
    <t>RV00166</t>
  </si>
  <si>
    <t>RV00167</t>
  </si>
  <si>
    <t>RV00168</t>
  </si>
  <si>
    <t>RV00169</t>
  </si>
  <si>
    <t>RV00170</t>
  </si>
  <si>
    <t>RV00171</t>
  </si>
  <si>
    <t>RV00172</t>
  </si>
  <si>
    <t>RV00173</t>
  </si>
  <si>
    <t>RV00174</t>
  </si>
  <si>
    <t>RV00175</t>
  </si>
  <si>
    <t>RV00176</t>
  </si>
  <si>
    <t>RV00177</t>
  </si>
  <si>
    <t>RV00178</t>
  </si>
  <si>
    <t>RV00179</t>
  </si>
  <si>
    <t>RV00180</t>
  </si>
  <si>
    <t>RV00181</t>
  </si>
  <si>
    <t>RV00182</t>
  </si>
  <si>
    <t>RV00183</t>
  </si>
  <si>
    <t>RV00184</t>
  </si>
  <si>
    <t>RV00185</t>
  </si>
  <si>
    <t>RV00186</t>
  </si>
  <si>
    <t>RV00187</t>
  </si>
  <si>
    <t>RV00188</t>
  </si>
  <si>
    <t>RV00189</t>
  </si>
  <si>
    <t>RV00190</t>
  </si>
  <si>
    <t>RV00191</t>
  </si>
  <si>
    <t>RV00192</t>
  </si>
  <si>
    <t>RV00193</t>
  </si>
  <si>
    <t>RV00194</t>
  </si>
  <si>
    <t>RV00195</t>
  </si>
  <si>
    <t>RV00196</t>
  </si>
  <si>
    <t>RV00197</t>
  </si>
  <si>
    <t>RV00198</t>
  </si>
  <si>
    <t>RV00199</t>
  </si>
  <si>
    <t>RV00200</t>
  </si>
  <si>
    <t>RV00201</t>
  </si>
  <si>
    <t>RV00202</t>
  </si>
  <si>
    <t>RV00203</t>
  </si>
  <si>
    <t>RV00204</t>
  </si>
  <si>
    <t>RV00205</t>
  </si>
  <si>
    <t>RV00206</t>
  </si>
  <si>
    <t>RV00207</t>
  </si>
  <si>
    <t>RV00208</t>
  </si>
  <si>
    <t>RV00209</t>
  </si>
  <si>
    <t>RV00210</t>
  </si>
  <si>
    <t>RV00211</t>
  </si>
  <si>
    <t>RV00212</t>
  </si>
  <si>
    <t>RV00213</t>
  </si>
  <si>
    <t>RV00214</t>
  </si>
  <si>
    <t>RV00215</t>
  </si>
  <si>
    <t>RV00216</t>
  </si>
  <si>
    <t>RV00217</t>
  </si>
  <si>
    <t>RV00218</t>
  </si>
  <si>
    <t>RV00219</t>
  </si>
  <si>
    <t>RV00220</t>
  </si>
  <si>
    <t>RV00221</t>
  </si>
  <si>
    <t>RV00222</t>
  </si>
  <si>
    <t>RV00223</t>
  </si>
  <si>
    <t>RV00224</t>
  </si>
  <si>
    <t>RV00225</t>
  </si>
  <si>
    <t>RV00226</t>
  </si>
  <si>
    <t>RV00227</t>
  </si>
  <si>
    <t>RV00228</t>
  </si>
  <si>
    <t>RV00229</t>
  </si>
  <si>
    <t>RV00230</t>
  </si>
  <si>
    <t>RV00231</t>
  </si>
  <si>
    <t>RV00232</t>
  </si>
  <si>
    <t>RV00233</t>
  </si>
  <si>
    <t>RV00234</t>
  </si>
  <si>
    <t>RV00235</t>
  </si>
  <si>
    <t>RV00236</t>
  </si>
  <si>
    <t>RV00237</t>
  </si>
  <si>
    <t>RV00238</t>
  </si>
  <si>
    <t>RV00239</t>
  </si>
  <si>
    <t>RV00240</t>
  </si>
  <si>
    <t>RV00241</t>
  </si>
  <si>
    <t>RV00242</t>
  </si>
  <si>
    <t>RV00243</t>
  </si>
  <si>
    <t>RV00244</t>
  </si>
  <si>
    <t>RV00245</t>
  </si>
  <si>
    <t>RV00246</t>
  </si>
  <si>
    <t>RV00247</t>
  </si>
  <si>
    <t>RV00248</t>
  </si>
  <si>
    <t>RV00249</t>
  </si>
  <si>
    <t>RV00250</t>
  </si>
  <si>
    <t>RV00251</t>
  </si>
  <si>
    <t>RV00252</t>
  </si>
  <si>
    <t>RV00253</t>
  </si>
  <si>
    <t>RV00254</t>
  </si>
  <si>
    <t>RV00255</t>
  </si>
  <si>
    <t>RV00256</t>
  </si>
  <si>
    <t>RV00257</t>
  </si>
  <si>
    <t>RV00258</t>
  </si>
  <si>
    <t>RV00259</t>
  </si>
  <si>
    <t>RV00260</t>
  </si>
  <si>
    <t>RV00261</t>
  </si>
  <si>
    <t>RV00262</t>
  </si>
  <si>
    <t>RV00263</t>
  </si>
  <si>
    <t>RV00264</t>
  </si>
  <si>
    <t>RV00265</t>
  </si>
  <si>
    <t>RV00266</t>
  </si>
  <si>
    <t>RV00267</t>
  </si>
  <si>
    <t>RV00268</t>
  </si>
  <si>
    <t>RV00269</t>
  </si>
  <si>
    <t>RV00270</t>
  </si>
  <si>
    <t>RV00271</t>
  </si>
  <si>
    <t>RV00272</t>
  </si>
  <si>
    <t>RV00273</t>
  </si>
  <si>
    <t>RV00274</t>
  </si>
  <si>
    <t>RV00275</t>
  </si>
  <si>
    <t>RV00276</t>
  </si>
  <si>
    <t>RV00277</t>
  </si>
  <si>
    <t>RV00278</t>
  </si>
  <si>
    <t>RV00279</t>
  </si>
  <si>
    <t>RV00280</t>
  </si>
  <si>
    <t>RV00281</t>
  </si>
  <si>
    <t>RV00282</t>
  </si>
  <si>
    <t>RV00283</t>
  </si>
  <si>
    <t>RV00284</t>
  </si>
  <si>
    <t>RV00285</t>
  </si>
  <si>
    <t>RV00286</t>
  </si>
  <si>
    <t>RV00287</t>
  </si>
  <si>
    <t>RV00288</t>
  </si>
  <si>
    <t>RV00289</t>
  </si>
  <si>
    <t>RV00290</t>
  </si>
  <si>
    <t>RV00291</t>
  </si>
  <si>
    <t>RV00292</t>
  </si>
  <si>
    <t>RV00293</t>
  </si>
  <si>
    <t>RV00294</t>
  </si>
  <si>
    <t>RV00295</t>
  </si>
  <si>
    <t>RV00296</t>
  </si>
  <si>
    <t>RV00297</t>
  </si>
  <si>
    <t>RV00298</t>
  </si>
  <si>
    <t>RV00299</t>
  </si>
  <si>
    <t>RV00300</t>
  </si>
  <si>
    <t>RV00301</t>
  </si>
  <si>
    <t>RV00302</t>
  </si>
  <si>
    <t>RV00303</t>
  </si>
  <si>
    <t>RV00304</t>
  </si>
  <si>
    <t>RV00305</t>
  </si>
  <si>
    <t>RV00306</t>
  </si>
  <si>
    <t>RV00307</t>
  </si>
  <si>
    <t>RV00308</t>
  </si>
  <si>
    <t>RV00309</t>
  </si>
  <si>
    <t>RV00310</t>
  </si>
  <si>
    <t>RV00311</t>
  </si>
  <si>
    <t>RV00312</t>
  </si>
  <si>
    <t>RV00313</t>
  </si>
  <si>
    <t>RV00314</t>
  </si>
  <si>
    <t>RV00315</t>
  </si>
  <si>
    <t>RV00316</t>
  </si>
  <si>
    <t>RV00317</t>
  </si>
  <si>
    <t>RV00318</t>
  </si>
  <si>
    <t>RV00319</t>
  </si>
  <si>
    <t>RV00320</t>
  </si>
  <si>
    <t>RV00321</t>
  </si>
  <si>
    <t>RV00322</t>
  </si>
  <si>
    <t>RV00323</t>
  </si>
  <si>
    <t>RV00324</t>
  </si>
  <si>
    <t>RV00325</t>
  </si>
  <si>
    <t>RV00326</t>
  </si>
  <si>
    <t>RV00327</t>
  </si>
  <si>
    <t>RV00328</t>
  </si>
  <si>
    <t>RV00329</t>
  </si>
  <si>
    <t>RV00330</t>
  </si>
  <si>
    <t>RV00331</t>
  </si>
  <si>
    <t>RV00332</t>
  </si>
  <si>
    <t>RV00333</t>
  </si>
  <si>
    <t>RV00334</t>
  </si>
  <si>
    <t>RV00335</t>
  </si>
  <si>
    <t>RV00336</t>
  </si>
  <si>
    <t>RV00337</t>
  </si>
  <si>
    <t>RV00338</t>
  </si>
  <si>
    <t>RV00339</t>
  </si>
  <si>
    <t>RV00340</t>
  </si>
  <si>
    <t>RV00341</t>
  </si>
  <si>
    <t>RV00342</t>
  </si>
  <si>
    <t>RV00343</t>
  </si>
  <si>
    <t>RV00344</t>
  </si>
  <si>
    <t>RV00345</t>
  </si>
  <si>
    <t>RV00346</t>
  </si>
  <si>
    <t>RV00347</t>
  </si>
  <si>
    <t>RV00348</t>
  </si>
  <si>
    <t>RV00349</t>
  </si>
  <si>
    <t>RV00350</t>
  </si>
  <si>
    <t>RV00351</t>
  </si>
  <si>
    <t>RV00352</t>
  </si>
  <si>
    <t>RV00353</t>
  </si>
  <si>
    <t>RV00354</t>
  </si>
  <si>
    <t>RV00355</t>
  </si>
  <si>
    <t>RV00356</t>
  </si>
  <si>
    <t>RV00357</t>
  </si>
  <si>
    <t>RV00358</t>
  </si>
  <si>
    <t>RV00359</t>
  </si>
  <si>
    <t>RV00360</t>
  </si>
  <si>
    <t>RV00361</t>
  </si>
  <si>
    <t>RV00362</t>
  </si>
  <si>
    <t>RV00363</t>
  </si>
  <si>
    <t>RV00364</t>
  </si>
  <si>
    <t>RV00365</t>
  </si>
  <si>
    <t>RV00366</t>
  </si>
  <si>
    <t>RV00367</t>
  </si>
  <si>
    <t>RV00368</t>
  </si>
  <si>
    <t>RV00369</t>
  </si>
  <si>
    <t>RV00370</t>
  </si>
  <si>
    <t>RV00371</t>
  </si>
  <si>
    <t>RV00372</t>
  </si>
  <si>
    <t>RV00373</t>
  </si>
  <si>
    <t>RV00374</t>
  </si>
  <si>
    <t>RV00375</t>
  </si>
  <si>
    <t>RV00376</t>
  </si>
  <si>
    <t>RV00377</t>
  </si>
  <si>
    <t>RV00378</t>
  </si>
  <si>
    <t>RV00379</t>
  </si>
  <si>
    <t>RV00380</t>
  </si>
  <si>
    <t>RV00381</t>
  </si>
  <si>
    <t>RV00382</t>
  </si>
  <si>
    <t>RV00383</t>
  </si>
  <si>
    <t>RV00384</t>
  </si>
  <si>
    <t>RV00385</t>
  </si>
  <si>
    <t>RV00386</t>
  </si>
  <si>
    <t>RV00387</t>
  </si>
  <si>
    <t>RV00388</t>
  </si>
  <si>
    <t>RV00389</t>
  </si>
  <si>
    <t>RV00390</t>
  </si>
  <si>
    <t>RV00391</t>
  </si>
  <si>
    <t>RV00392</t>
  </si>
  <si>
    <t>RV00393</t>
  </si>
  <si>
    <t>RV00394</t>
  </si>
  <si>
    <t>RV00395</t>
  </si>
  <si>
    <t>RV00396</t>
  </si>
  <si>
    <t>RV00397</t>
  </si>
  <si>
    <t>RV00398</t>
  </si>
  <si>
    <t>RV00399</t>
  </si>
  <si>
    <t>RV00400</t>
  </si>
  <si>
    <t>RV00401</t>
  </si>
  <si>
    <t>RV00402</t>
  </si>
  <si>
    <t>RV00403</t>
  </si>
  <si>
    <t>RV00404</t>
  </si>
  <si>
    <t>RV00405</t>
  </si>
  <si>
    <t>RV00406</t>
  </si>
  <si>
    <t>RV00407</t>
  </si>
  <si>
    <t>RV00408</t>
  </si>
  <si>
    <t>RV00409</t>
  </si>
  <si>
    <t>RV00410</t>
  </si>
  <si>
    <t>RV00411</t>
  </si>
  <si>
    <t>RV00412</t>
  </si>
  <si>
    <t>RV00413</t>
  </si>
  <si>
    <t>RV00414</t>
  </si>
  <si>
    <t>RV00415</t>
  </si>
  <si>
    <t>RV00416</t>
  </si>
  <si>
    <t>RV00417</t>
  </si>
  <si>
    <t>RV00418</t>
  </si>
  <si>
    <t>RV00419</t>
  </si>
  <si>
    <t>RV00420</t>
  </si>
  <si>
    <t>RV00421</t>
  </si>
  <si>
    <t>RV00422</t>
  </si>
  <si>
    <t>RV00423</t>
  </si>
  <si>
    <t>RV00424</t>
  </si>
  <si>
    <t>RV00425</t>
  </si>
  <si>
    <t>RV00426</t>
  </si>
  <si>
    <t>RV00427</t>
  </si>
  <si>
    <t>RV00428</t>
  </si>
  <si>
    <t>RV00429</t>
  </si>
  <si>
    <t>RV00430</t>
  </si>
  <si>
    <t>RV00431</t>
  </si>
  <si>
    <t>RV00432</t>
  </si>
  <si>
    <t>RV00433</t>
  </si>
  <si>
    <t>RV00434</t>
  </si>
  <si>
    <t>RV00435</t>
  </si>
  <si>
    <t>RV00436</t>
  </si>
  <si>
    <t>RV00437</t>
  </si>
  <si>
    <t>RV00438</t>
  </si>
  <si>
    <t>RV00439</t>
  </si>
  <si>
    <t>RV00440</t>
  </si>
  <si>
    <t>RV00441</t>
  </si>
  <si>
    <t>RV00442</t>
  </si>
  <si>
    <t>RV00443</t>
  </si>
  <si>
    <t>RV00444</t>
  </si>
  <si>
    <t>RV00445</t>
  </si>
  <si>
    <t>RV00446</t>
  </si>
  <si>
    <t>RV00447</t>
  </si>
  <si>
    <t>RV00448</t>
  </si>
  <si>
    <t>RV00449</t>
  </si>
  <si>
    <t>RV00450</t>
  </si>
  <si>
    <t>RV00451</t>
  </si>
  <si>
    <t>RV00452</t>
  </si>
  <si>
    <t>RV00453</t>
  </si>
  <si>
    <t>RV00454</t>
  </si>
  <si>
    <t>RV00455</t>
  </si>
  <si>
    <t>RV00456</t>
  </si>
  <si>
    <t>RV00457</t>
  </si>
  <si>
    <t>RV00458</t>
  </si>
  <si>
    <t>RV00459</t>
  </si>
  <si>
    <t>RV00460</t>
  </si>
  <si>
    <t>RV00461</t>
  </si>
  <si>
    <t>RV00462</t>
  </si>
  <si>
    <t>RV00463</t>
  </si>
  <si>
    <t>RV00464</t>
  </si>
  <si>
    <t>RV00465</t>
  </si>
  <si>
    <t>RV00466</t>
  </si>
  <si>
    <t>RV00467</t>
  </si>
  <si>
    <t>RV00468</t>
  </si>
  <si>
    <t>RV00469</t>
  </si>
  <si>
    <t>RV00470</t>
  </si>
  <si>
    <t>RV00471</t>
  </si>
  <si>
    <t>RV00472</t>
  </si>
  <si>
    <t>RV00473</t>
  </si>
  <si>
    <t>RV00474</t>
  </si>
  <si>
    <t>RV00475</t>
  </si>
  <si>
    <t>RV00476</t>
  </si>
  <si>
    <t>RV00477</t>
  </si>
  <si>
    <t>RV00478</t>
  </si>
  <si>
    <t>RV00479</t>
  </si>
  <si>
    <t>RV00480</t>
  </si>
  <si>
    <t>RV00481</t>
  </si>
  <si>
    <t>RV00482</t>
  </si>
  <si>
    <t>RV00483</t>
  </si>
  <si>
    <t>RV00484</t>
  </si>
  <si>
    <t>RV00485</t>
  </si>
  <si>
    <t>RV00486</t>
  </si>
  <si>
    <t>RV00487</t>
  </si>
  <si>
    <t>RV00488</t>
  </si>
  <si>
    <t>RV00489</t>
  </si>
  <si>
    <t>RV00490</t>
  </si>
  <si>
    <t>RV00491</t>
  </si>
  <si>
    <t>RV00492</t>
  </si>
  <si>
    <t>RV00493</t>
  </si>
  <si>
    <t>RV00494</t>
  </si>
  <si>
    <t>RV00495</t>
  </si>
  <si>
    <t>RV00496</t>
  </si>
  <si>
    <t>RV00497</t>
  </si>
  <si>
    <t>RV00498</t>
  </si>
  <si>
    <t>RV00499</t>
  </si>
  <si>
    <t>RV00500</t>
  </si>
  <si>
    <t>RV00501</t>
  </si>
  <si>
    <t>RV00502</t>
  </si>
  <si>
    <t>RV00503</t>
  </si>
  <si>
    <t>RV00504</t>
  </si>
  <si>
    <t>RV00505</t>
  </si>
  <si>
    <t>RV00506</t>
  </si>
  <si>
    <t>RV00507</t>
  </si>
  <si>
    <t>RV00508</t>
  </si>
  <si>
    <t>RV00509</t>
  </si>
  <si>
    <t>RV00510</t>
  </si>
  <si>
    <t>RV00511</t>
  </si>
  <si>
    <t>RV00512</t>
  </si>
  <si>
    <t>RV00513</t>
  </si>
  <si>
    <t>RV00514</t>
  </si>
  <si>
    <t>RV00515</t>
  </si>
  <si>
    <t>RV00516</t>
  </si>
  <si>
    <t>RV00517</t>
  </si>
  <si>
    <t>RV00518</t>
  </si>
  <si>
    <t>RV00519</t>
  </si>
  <si>
    <t>RV00520</t>
  </si>
  <si>
    <t>RV00521</t>
  </si>
  <si>
    <t>RV00522</t>
  </si>
  <si>
    <t>RV00523</t>
  </si>
  <si>
    <t>RV00524</t>
  </si>
  <si>
    <t>RV00525</t>
  </si>
  <si>
    <t>RV00526</t>
  </si>
  <si>
    <t>RV00527</t>
  </si>
  <si>
    <t>RV00528</t>
  </si>
  <si>
    <t>RV00529</t>
  </si>
  <si>
    <t>RV00530</t>
  </si>
  <si>
    <t>RV00531</t>
  </si>
  <si>
    <t>RV00532</t>
  </si>
  <si>
    <t>RV00533</t>
  </si>
  <si>
    <t>RV00534</t>
  </si>
  <si>
    <t>RV00535</t>
  </si>
  <si>
    <t>RV00536</t>
  </si>
  <si>
    <t>RV00537</t>
  </si>
  <si>
    <t>RV00538</t>
  </si>
  <si>
    <t>RV00539</t>
  </si>
  <si>
    <t>RV00540</t>
  </si>
  <si>
    <t>RV00541</t>
  </si>
  <si>
    <t>RV00542</t>
  </si>
  <si>
    <t>RV00543</t>
  </si>
  <si>
    <t>RV00544</t>
  </si>
  <si>
    <t>RV00545</t>
  </si>
  <si>
    <t>RV00546</t>
  </si>
  <si>
    <t>RV00547</t>
  </si>
  <si>
    <t>RV00548</t>
  </si>
  <si>
    <t>RV00549</t>
  </si>
  <si>
    <t>RV00550</t>
  </si>
  <si>
    <t>RV00551</t>
  </si>
  <si>
    <t>RV00552</t>
  </si>
  <si>
    <t>RV00553</t>
  </si>
  <si>
    <t>RV00554</t>
  </si>
  <si>
    <t>RV00555</t>
  </si>
  <si>
    <t>RV00556</t>
  </si>
  <si>
    <t>RV00557</t>
  </si>
  <si>
    <t>RV00558</t>
  </si>
  <si>
    <t>RV00559</t>
  </si>
  <si>
    <t>RV00560</t>
  </si>
  <si>
    <t>RV00561</t>
  </si>
  <si>
    <t>RV00562</t>
  </si>
  <si>
    <t>RV00563</t>
  </si>
  <si>
    <t>RV00564</t>
  </si>
  <si>
    <t>RV00565</t>
  </si>
  <si>
    <t>RV00566</t>
  </si>
  <si>
    <t>RV00567</t>
  </si>
  <si>
    <t>RV00568</t>
  </si>
  <si>
    <t>RV00569</t>
  </si>
  <si>
    <t>RV00570</t>
  </si>
  <si>
    <t>RV00571</t>
  </si>
  <si>
    <t>RV00572</t>
  </si>
  <si>
    <t>RV00573</t>
  </si>
  <si>
    <t>RV00574</t>
  </si>
  <si>
    <t>RV00575</t>
  </si>
  <si>
    <t>RV00576</t>
  </si>
  <si>
    <t>RV00577</t>
  </si>
  <si>
    <t>RV00578</t>
  </si>
  <si>
    <t>RV00579</t>
  </si>
  <si>
    <t>RV00580</t>
  </si>
  <si>
    <t>RV00581</t>
  </si>
  <si>
    <t>RV00582</t>
  </si>
  <si>
    <t>RV00583</t>
  </si>
  <si>
    <t>RV00584</t>
  </si>
  <si>
    <t>RV00585</t>
  </si>
  <si>
    <t>RV00586</t>
  </si>
  <si>
    <t>RV00587</t>
  </si>
  <si>
    <t>RV00588</t>
  </si>
  <si>
    <t>RV00589</t>
  </si>
  <si>
    <t>RV00590</t>
  </si>
  <si>
    <t>RV00591</t>
  </si>
  <si>
    <t>RV00592</t>
  </si>
  <si>
    <t>RV00593</t>
  </si>
  <si>
    <t>RV00594</t>
  </si>
  <si>
    <t>RV00595</t>
  </si>
  <si>
    <t>RV00596</t>
  </si>
  <si>
    <t>RV00597</t>
  </si>
  <si>
    <t>RV00598</t>
  </si>
  <si>
    <t>RV00599</t>
  </si>
  <si>
    <t>RV00600</t>
  </si>
  <si>
    <t>RV00601</t>
  </si>
  <si>
    <t>RV00602</t>
  </si>
  <si>
    <t>RV00603</t>
  </si>
  <si>
    <t>RV00604</t>
  </si>
  <si>
    <t>RV00605</t>
  </si>
  <si>
    <t>RV00606</t>
  </si>
  <si>
    <t>RV00607</t>
  </si>
  <si>
    <t>RV00608</t>
  </si>
  <si>
    <t>RV00609</t>
  </si>
  <si>
    <t>RV00610</t>
  </si>
  <si>
    <t>RV00611</t>
  </si>
  <si>
    <t>RV00612</t>
  </si>
  <si>
    <t>RV00613</t>
  </si>
  <si>
    <t>RV00614</t>
  </si>
  <si>
    <t>RV00615</t>
  </si>
  <si>
    <t>RV00616</t>
  </si>
  <si>
    <t>RV00617</t>
  </si>
  <si>
    <t>RV00618</t>
  </si>
  <si>
    <t>RV00619</t>
  </si>
  <si>
    <t>RV00620</t>
  </si>
  <si>
    <t>RV00621</t>
  </si>
  <si>
    <t>RV00622</t>
  </si>
  <si>
    <t>RV00623</t>
  </si>
  <si>
    <t>RV00624</t>
  </si>
  <si>
    <t>RV00625</t>
  </si>
  <si>
    <t>RV00626</t>
  </si>
  <si>
    <t>RV00627</t>
  </si>
  <si>
    <t>RV00628</t>
  </si>
  <si>
    <t>RV00629</t>
  </si>
  <si>
    <t>RV00630</t>
  </si>
  <si>
    <t>RV00631</t>
  </si>
  <si>
    <t>RV00632</t>
  </si>
  <si>
    <t>RV00633</t>
  </si>
  <si>
    <t>RV00634</t>
  </si>
  <si>
    <t>RV00635</t>
  </si>
  <si>
    <t>RV00636</t>
  </si>
  <si>
    <t>RV00637</t>
  </si>
  <si>
    <t>RV00638</t>
  </si>
  <si>
    <t>RV00639</t>
  </si>
  <si>
    <t>RV00640</t>
  </si>
  <si>
    <t>RV00641</t>
  </si>
  <si>
    <t>RV00642</t>
  </si>
  <si>
    <t>RV00643</t>
  </si>
  <si>
    <t>RV00644</t>
  </si>
  <si>
    <t>RV00645</t>
  </si>
  <si>
    <t>RV00646</t>
  </si>
  <si>
    <t>RV00647</t>
  </si>
  <si>
    <t>RV00648</t>
  </si>
  <si>
    <t>RV00649</t>
  </si>
  <si>
    <t>RV00650</t>
  </si>
  <si>
    <t>RV00651</t>
  </si>
  <si>
    <t>RV00652</t>
  </si>
  <si>
    <t>RV00653</t>
  </si>
  <si>
    <t>RV00654</t>
  </si>
  <si>
    <t>RV00655</t>
  </si>
  <si>
    <t>RV00656</t>
  </si>
  <si>
    <t>RV00657</t>
  </si>
  <si>
    <t>RV00658</t>
  </si>
  <si>
    <t>RV00659</t>
  </si>
  <si>
    <t>RV00660</t>
  </si>
  <si>
    <t>RV00661</t>
  </si>
  <si>
    <t>RV00662</t>
  </si>
  <si>
    <t>RV00663</t>
  </si>
  <si>
    <t>RV00664</t>
  </si>
  <si>
    <t>RV00665</t>
  </si>
  <si>
    <t>RV00666</t>
  </si>
  <si>
    <t>RV00667</t>
  </si>
  <si>
    <t>RV00668</t>
  </si>
  <si>
    <t>RV00669</t>
  </si>
  <si>
    <t>RV00670</t>
  </si>
  <si>
    <t>RV00671</t>
  </si>
  <si>
    <t>RV00672</t>
  </si>
  <si>
    <t>RV00673</t>
  </si>
  <si>
    <t>RV00674</t>
  </si>
  <si>
    <t>RV00675</t>
  </si>
  <si>
    <t>RV00676</t>
  </si>
  <si>
    <t>RV00677</t>
  </si>
  <si>
    <t>RV00678</t>
  </si>
  <si>
    <t>RV00679</t>
  </si>
  <si>
    <t>RV00680</t>
  </si>
  <si>
    <t>RV00681</t>
  </si>
  <si>
    <t>RV00682</t>
  </si>
  <si>
    <t>RV00683</t>
  </si>
  <si>
    <t>RV00684</t>
  </si>
  <si>
    <t>RV00685</t>
  </si>
  <si>
    <t>RV00686</t>
  </si>
  <si>
    <t>RV00687</t>
  </si>
  <si>
    <t>RV00688</t>
  </si>
  <si>
    <t>RV00689</t>
  </si>
  <si>
    <t>RV00690</t>
  </si>
  <si>
    <t>RV00691</t>
  </si>
  <si>
    <t>RV00692</t>
  </si>
  <si>
    <t>RV00693</t>
  </si>
  <si>
    <t>RV00694</t>
  </si>
  <si>
    <t>RV00695</t>
  </si>
  <si>
    <t>RV00696</t>
  </si>
  <si>
    <t>RV00697</t>
  </si>
  <si>
    <t>RV00698</t>
  </si>
  <si>
    <t>RV00699</t>
  </si>
  <si>
    <t>RV00700</t>
  </si>
  <si>
    <t>RV00701</t>
  </si>
  <si>
    <t>RV00702</t>
  </si>
  <si>
    <t>RV00703</t>
  </si>
  <si>
    <t>RV00704</t>
  </si>
  <si>
    <t>RV00705</t>
  </si>
  <si>
    <t>RV00706</t>
  </si>
  <si>
    <t>RV00707</t>
  </si>
  <si>
    <t>RV00708</t>
  </si>
  <si>
    <t>RV00709</t>
  </si>
  <si>
    <t>RV00710</t>
  </si>
  <si>
    <t>RV00711</t>
  </si>
  <si>
    <t>RV00712</t>
  </si>
  <si>
    <t>RV00713</t>
  </si>
  <si>
    <t>RV00714</t>
  </si>
  <si>
    <t>RV00715</t>
  </si>
  <si>
    <t>RV00716</t>
  </si>
  <si>
    <t>RV00717</t>
  </si>
  <si>
    <t>RV00718</t>
  </si>
  <si>
    <t>RV00719</t>
  </si>
  <si>
    <t>RV00720</t>
  </si>
  <si>
    <t>RV00721</t>
  </si>
  <si>
    <t>RV00722</t>
  </si>
  <si>
    <t>RV00723</t>
  </si>
  <si>
    <t>RV00724</t>
  </si>
  <si>
    <t>RV00725</t>
  </si>
  <si>
    <t>RV00726</t>
  </si>
  <si>
    <t>RV00727</t>
  </si>
  <si>
    <t>RV00728</t>
  </si>
  <si>
    <t>RV00729</t>
  </si>
  <si>
    <t>RV00730</t>
  </si>
  <si>
    <t>RV00731</t>
  </si>
  <si>
    <t>RV00732</t>
  </si>
  <si>
    <t>RV00733</t>
  </si>
  <si>
    <t>RV00734</t>
  </si>
  <si>
    <t>RV00735</t>
  </si>
  <si>
    <t>RV00736</t>
  </si>
  <si>
    <t>RV00737</t>
  </si>
  <si>
    <t>RV00738</t>
  </si>
  <si>
    <t>RV00739</t>
  </si>
  <si>
    <t>RV00740</t>
  </si>
  <si>
    <t>RV00741</t>
  </si>
  <si>
    <t>RV00742</t>
  </si>
  <si>
    <t>RV00743</t>
  </si>
  <si>
    <t>RV00744</t>
  </si>
  <si>
    <t>RV00745</t>
  </si>
  <si>
    <t>RV00746</t>
  </si>
  <si>
    <t>RV00747</t>
  </si>
  <si>
    <t>RV00748</t>
  </si>
  <si>
    <t>RV00749</t>
  </si>
  <si>
    <t>RV00750</t>
  </si>
  <si>
    <t>RV00751</t>
  </si>
  <si>
    <t>RV00752</t>
  </si>
  <si>
    <t>RV00753</t>
  </si>
  <si>
    <t>RV00754</t>
  </si>
  <si>
    <t>RV00755</t>
  </si>
  <si>
    <t>RV00756</t>
  </si>
  <si>
    <t>RV00757</t>
  </si>
  <si>
    <t>RV00758</t>
  </si>
  <si>
    <t>RV00759</t>
  </si>
  <si>
    <t>RV00760</t>
  </si>
  <si>
    <t>RV00761</t>
  </si>
  <si>
    <t>RV00762</t>
  </si>
  <si>
    <t>RV00763</t>
  </si>
  <si>
    <t>RV00764</t>
  </si>
  <si>
    <t>RV00765</t>
  </si>
  <si>
    <t>RV00766</t>
  </si>
  <si>
    <t>RV00767</t>
  </si>
  <si>
    <t>RV00768</t>
  </si>
  <si>
    <t>RV00769</t>
  </si>
  <si>
    <t>RV00770</t>
  </si>
  <si>
    <t>RV00771</t>
  </si>
  <si>
    <t>RV00772</t>
  </si>
  <si>
    <t>RV00773</t>
  </si>
  <si>
    <t>RV00774</t>
  </si>
  <si>
    <t>RV00775</t>
  </si>
  <si>
    <t>RV00776</t>
  </si>
  <si>
    <t>RV00777</t>
  </si>
  <si>
    <t>RV00778</t>
  </si>
  <si>
    <t>RV00779</t>
  </si>
  <si>
    <t>RV00780</t>
  </si>
  <si>
    <t>RV00781</t>
  </si>
  <si>
    <t>RV00782</t>
  </si>
  <si>
    <t>RV00783</t>
  </si>
  <si>
    <t>RV00784</t>
  </si>
  <si>
    <t>RV00785</t>
  </si>
  <si>
    <t>RV00786</t>
  </si>
  <si>
    <t>RV00787</t>
  </si>
  <si>
    <t>RV00788</t>
  </si>
  <si>
    <t>RV00789</t>
  </si>
  <si>
    <t>RV00790</t>
  </si>
  <si>
    <t>RV00791</t>
  </si>
  <si>
    <t>RV00792</t>
  </si>
  <si>
    <t>RV00793</t>
  </si>
  <si>
    <t>RV00794</t>
  </si>
  <si>
    <t>RV00795</t>
  </si>
  <si>
    <t>RV00796</t>
  </si>
  <si>
    <t>RV00797</t>
  </si>
  <si>
    <t>RV00798</t>
  </si>
  <si>
    <t>RV00799</t>
  </si>
  <si>
    <t>RV00800</t>
  </si>
  <si>
    <t>RV00801</t>
  </si>
  <si>
    <t>RV00802</t>
  </si>
  <si>
    <t>RV00803</t>
  </si>
  <si>
    <t>RV00804</t>
  </si>
  <si>
    <t>RV00805</t>
  </si>
  <si>
    <t>RV00806</t>
  </si>
  <si>
    <t>RV00807</t>
  </si>
  <si>
    <t>RV00808</t>
  </si>
  <si>
    <t>RV00809</t>
  </si>
  <si>
    <t>RV00810</t>
  </si>
  <si>
    <t>RV00811</t>
  </si>
  <si>
    <t>RV00812</t>
  </si>
  <si>
    <t>RV00813</t>
  </si>
  <si>
    <t>RV00814</t>
  </si>
  <si>
    <t>RV00815</t>
  </si>
  <si>
    <t>RV00816</t>
  </si>
  <si>
    <t>RV00817</t>
  </si>
  <si>
    <t>RV00818</t>
  </si>
  <si>
    <t>RV00819</t>
  </si>
  <si>
    <t>RV00820</t>
  </si>
  <si>
    <t>RV00821</t>
  </si>
  <si>
    <t>RV00822</t>
  </si>
  <si>
    <t>RV00823</t>
  </si>
  <si>
    <t>RV00824</t>
  </si>
  <si>
    <t>RV00825</t>
  </si>
  <si>
    <t>RV00826</t>
  </si>
  <si>
    <t>RV00827</t>
  </si>
  <si>
    <t>RV00828</t>
  </si>
  <si>
    <t>RV00829</t>
  </si>
  <si>
    <t>RV00830</t>
  </si>
  <si>
    <t>RV00831</t>
  </si>
  <si>
    <t>RV00832</t>
  </si>
  <si>
    <t>RV00833</t>
  </si>
  <si>
    <t>RV00834</t>
  </si>
  <si>
    <t>RV00835</t>
  </si>
  <si>
    <t>RV00836</t>
  </si>
  <si>
    <t>RV00837</t>
  </si>
  <si>
    <t>RV00838</t>
  </si>
  <si>
    <t>RV00839</t>
  </si>
  <si>
    <t>RV00840</t>
  </si>
  <si>
    <t>RV00841</t>
  </si>
  <si>
    <t>RV00842</t>
  </si>
  <si>
    <t>RV00843</t>
  </si>
  <si>
    <t>RV00844</t>
  </si>
  <si>
    <t>RV00845</t>
  </si>
  <si>
    <t>RV00846</t>
  </si>
  <si>
    <t>RV00847</t>
  </si>
  <si>
    <t>RV00848</t>
  </si>
  <si>
    <t>RV00849</t>
  </si>
  <si>
    <t>RV00850</t>
  </si>
  <si>
    <t>RV00851</t>
  </si>
  <si>
    <t>RV00852</t>
  </si>
  <si>
    <t>RV00853</t>
  </si>
  <si>
    <t>RV00854</t>
  </si>
  <si>
    <t>RV00855</t>
  </si>
  <si>
    <t>RV00856</t>
  </si>
  <si>
    <t>RV00857</t>
  </si>
  <si>
    <t>RV00858</t>
  </si>
  <si>
    <t>RV00859</t>
  </si>
  <si>
    <t>RV00860</t>
  </si>
  <si>
    <t>RV00861</t>
  </si>
  <si>
    <t>RV00862</t>
  </si>
  <si>
    <t>RV00863</t>
  </si>
  <si>
    <t>RV00864</t>
  </si>
  <si>
    <t>RV00865</t>
  </si>
  <si>
    <t>RV00866</t>
  </si>
  <si>
    <t>RV00867</t>
  </si>
  <si>
    <t>RV00868</t>
  </si>
  <si>
    <t>RV00869</t>
  </si>
  <si>
    <t>RV00870</t>
  </si>
  <si>
    <t>RV00871</t>
  </si>
  <si>
    <t>RV00872</t>
  </si>
  <si>
    <t>RV00873</t>
  </si>
  <si>
    <t>RV00874</t>
  </si>
  <si>
    <t>RV00875</t>
  </si>
  <si>
    <t>RV00876</t>
  </si>
  <si>
    <t>RV00877</t>
  </si>
  <si>
    <t>RV00878</t>
  </si>
  <si>
    <t>RV00879</t>
  </si>
  <si>
    <t>RV00880</t>
  </si>
  <si>
    <t>RV00881</t>
  </si>
  <si>
    <t>RV00882</t>
  </si>
  <si>
    <t>RV00883</t>
  </si>
  <si>
    <t>RV00884</t>
  </si>
  <si>
    <t>RV00885</t>
  </si>
  <si>
    <t>RV00886</t>
  </si>
  <si>
    <t>RV00887</t>
  </si>
  <si>
    <t>RV00888</t>
  </si>
  <si>
    <t>RV00889</t>
  </si>
  <si>
    <t>RV00890</t>
  </si>
  <si>
    <t>RV00891</t>
  </si>
  <si>
    <t>RV00892</t>
  </si>
  <si>
    <t>RV00893</t>
  </si>
  <si>
    <t>RV00894</t>
  </si>
  <si>
    <t>RV00895</t>
  </si>
  <si>
    <t>RV00896</t>
  </si>
  <si>
    <t>RV00897</t>
  </si>
  <si>
    <t>RV00898</t>
  </si>
  <si>
    <t>RV00899</t>
  </si>
  <si>
    <t>RV00900</t>
  </si>
  <si>
    <t>RV00901</t>
  </si>
  <si>
    <t>RV00902</t>
  </si>
  <si>
    <t>RV00903</t>
  </si>
  <si>
    <t>RV00904</t>
  </si>
  <si>
    <t>RV00905</t>
  </si>
  <si>
    <t>RV00906</t>
  </si>
  <si>
    <t>RV00907</t>
  </si>
  <si>
    <t>RV00908</t>
  </si>
  <si>
    <t>RV00909</t>
  </si>
  <si>
    <t>RV00910</t>
  </si>
  <si>
    <t>RV00911</t>
  </si>
  <si>
    <t>RV00912</t>
  </si>
  <si>
    <t>RV00913</t>
  </si>
  <si>
    <t>RV00914</t>
  </si>
  <si>
    <t>RV00915</t>
  </si>
  <si>
    <t>RV00916</t>
  </si>
  <si>
    <t>RV00917</t>
  </si>
  <si>
    <t>RV00918</t>
  </si>
  <si>
    <t>RV00919</t>
  </si>
  <si>
    <t>RV00920</t>
  </si>
  <si>
    <t>RV00921</t>
  </si>
  <si>
    <t>RV00922</t>
  </si>
  <si>
    <t>RV00923</t>
  </si>
  <si>
    <t>RV00924</t>
  </si>
  <si>
    <t>RV00925</t>
  </si>
  <si>
    <t>RV00926</t>
  </si>
  <si>
    <t>RV00927</t>
  </si>
  <si>
    <t>RV00928</t>
  </si>
  <si>
    <t>RV00929</t>
  </si>
  <si>
    <t>RV00930</t>
  </si>
  <si>
    <t>RV00931</t>
  </si>
  <si>
    <t>RV00932</t>
  </si>
  <si>
    <t>RV00933</t>
  </si>
  <si>
    <t>RV00934</t>
  </si>
  <si>
    <t>RV00935</t>
  </si>
  <si>
    <t>RV00936</t>
  </si>
  <si>
    <t>RV00937</t>
  </si>
  <si>
    <t>RV00938</t>
  </si>
  <si>
    <t>RV00939</t>
  </si>
  <si>
    <t>RV00940</t>
  </si>
  <si>
    <t>RV00941</t>
  </si>
  <si>
    <t>RV00942</t>
  </si>
  <si>
    <t>RV00943</t>
  </si>
  <si>
    <t>RV00944</t>
  </si>
  <si>
    <t>RV00945</t>
  </si>
  <si>
    <t>RV00946</t>
  </si>
  <si>
    <t>RV00947</t>
  </si>
  <si>
    <t>RV00948</t>
  </si>
  <si>
    <t>RV00949</t>
  </si>
  <si>
    <t>RV00950</t>
  </si>
  <si>
    <t>RV00951</t>
  </si>
  <si>
    <t>RV00952</t>
  </si>
  <si>
    <t>RV00953</t>
  </si>
  <si>
    <t>RV00954</t>
  </si>
  <si>
    <t>RV00955</t>
  </si>
  <si>
    <t>RV00956</t>
  </si>
  <si>
    <t>RV00957</t>
  </si>
  <si>
    <t>RV00958</t>
  </si>
  <si>
    <t>RV00959</t>
  </si>
  <si>
    <t>RV00960</t>
  </si>
  <si>
    <t>RV00961</t>
  </si>
  <si>
    <t>RV00962</t>
  </si>
  <si>
    <t>RV00963</t>
  </si>
  <si>
    <t>RV00964</t>
  </si>
  <si>
    <t>RV00965</t>
  </si>
  <si>
    <t>RV00966</t>
  </si>
  <si>
    <t>RV00967</t>
  </si>
  <si>
    <t>RV00968</t>
  </si>
  <si>
    <t>RV00969</t>
  </si>
  <si>
    <t>RV00970</t>
  </si>
  <si>
    <t>RV00971</t>
  </si>
  <si>
    <t>RV00972</t>
  </si>
  <si>
    <t>RV00973</t>
  </si>
  <si>
    <t>RV00974</t>
  </si>
  <si>
    <t>RV00975</t>
  </si>
  <si>
    <t>RV00976</t>
  </si>
  <si>
    <t>RV00977</t>
  </si>
  <si>
    <t>RV00978</t>
  </si>
  <si>
    <t>RV00979</t>
  </si>
  <si>
    <t>RV00980</t>
  </si>
  <si>
    <t>RV00981</t>
  </si>
  <si>
    <t>RV00982</t>
  </si>
  <si>
    <t>RV00983</t>
  </si>
  <si>
    <t>RV00984</t>
  </si>
  <si>
    <t>RV00985</t>
  </si>
  <si>
    <t>RV00986</t>
  </si>
  <si>
    <t>RV00987</t>
  </si>
  <si>
    <t>RV00988</t>
  </si>
  <si>
    <t>RV00989</t>
  </si>
  <si>
    <t>RV00990</t>
  </si>
  <si>
    <t>RV00991</t>
  </si>
  <si>
    <t>RV00992</t>
  </si>
  <si>
    <t>RV00993</t>
  </si>
  <si>
    <t>RV00994</t>
  </si>
  <si>
    <t>RV00995</t>
  </si>
  <si>
    <t>RV00996</t>
  </si>
  <si>
    <t>RV00997</t>
  </si>
  <si>
    <t>RV00998</t>
  </si>
  <si>
    <t>RV00999</t>
  </si>
  <si>
    <t>RV01000</t>
  </si>
  <si>
    <t>RV01001</t>
  </si>
  <si>
    <t>RV01002</t>
  </si>
  <si>
    <t>RV01003</t>
  </si>
  <si>
    <t>RV01004</t>
  </si>
  <si>
    <t>RV01005</t>
  </si>
  <si>
    <t>RV01006</t>
  </si>
  <si>
    <t>RV01007</t>
  </si>
  <si>
    <t>RV01008</t>
  </si>
  <si>
    <t>RV01009</t>
  </si>
  <si>
    <t>RV01010</t>
  </si>
  <si>
    <t>RV01011</t>
  </si>
  <si>
    <t>RV01012</t>
  </si>
  <si>
    <t>RV01013</t>
  </si>
  <si>
    <t>RV01014</t>
  </si>
  <si>
    <t>RV01015</t>
  </si>
  <si>
    <t>RV01016</t>
  </si>
  <si>
    <t>RV01017</t>
  </si>
  <si>
    <t>RV01018</t>
  </si>
  <si>
    <t>RV01019</t>
  </si>
  <si>
    <t>RV01020</t>
  </si>
  <si>
    <t>RV01021</t>
  </si>
  <si>
    <t>RV01022</t>
  </si>
  <si>
    <t>RV01023</t>
  </si>
  <si>
    <t>RV01024</t>
  </si>
  <si>
    <t>RV01025</t>
  </si>
  <si>
    <t>RV01026</t>
  </si>
  <si>
    <t>RV01027</t>
  </si>
  <si>
    <t>RV01028</t>
  </si>
  <si>
    <t>RV01029</t>
  </si>
  <si>
    <t>RV01030</t>
  </si>
  <si>
    <t>RV01031</t>
  </si>
  <si>
    <t>RV01032</t>
  </si>
  <si>
    <t>RV01033</t>
  </si>
  <si>
    <t>RV01034</t>
  </si>
  <si>
    <t>RV01035</t>
  </si>
  <si>
    <t>RV01036</t>
  </si>
  <si>
    <t>RV01037</t>
  </si>
  <si>
    <t>RV01038</t>
  </si>
  <si>
    <t>RV01039</t>
  </si>
  <si>
    <t>RV01040</t>
  </si>
  <si>
    <t>RV01041</t>
  </si>
  <si>
    <t>RV01042</t>
  </si>
  <si>
    <t>RV01043</t>
  </si>
  <si>
    <t>RV01044</t>
  </si>
  <si>
    <t>RV01045</t>
  </si>
  <si>
    <t>RV01046</t>
  </si>
  <si>
    <t>RV01047</t>
  </si>
  <si>
    <t>RV01048</t>
  </si>
  <si>
    <t>RV01049</t>
  </si>
  <si>
    <t>RV01050</t>
  </si>
  <si>
    <t>RV01051</t>
  </si>
  <si>
    <t>RV01052</t>
  </si>
  <si>
    <t>RV01053</t>
  </si>
  <si>
    <t>RV01054</t>
  </si>
  <si>
    <t>RV01055</t>
  </si>
  <si>
    <t>RV01056</t>
  </si>
  <si>
    <t>RV01057</t>
  </si>
  <si>
    <t>RV01058</t>
  </si>
  <si>
    <t>RV01059</t>
  </si>
  <si>
    <t>RV01060</t>
  </si>
  <si>
    <t>RV01061</t>
  </si>
  <si>
    <t>RV01062</t>
  </si>
  <si>
    <t>RV01063</t>
  </si>
  <si>
    <t>RV01064</t>
  </si>
  <si>
    <t>RV01065</t>
  </si>
  <si>
    <t>RV01066</t>
  </si>
  <si>
    <t>RV01067</t>
  </si>
  <si>
    <t>RV01068</t>
  </si>
  <si>
    <t>RV01069</t>
  </si>
  <si>
    <t>RV01070</t>
  </si>
  <si>
    <t>RV01071</t>
  </si>
  <si>
    <t>RV01072</t>
  </si>
  <si>
    <t>RV01073</t>
  </si>
  <si>
    <t>RV01074</t>
  </si>
  <si>
    <t>RV01075</t>
  </si>
  <si>
    <t>RV01076</t>
  </si>
  <si>
    <t>RV01077</t>
  </si>
  <si>
    <t>RV01078</t>
  </si>
  <si>
    <t>RV01079</t>
  </si>
  <si>
    <t>RV01080</t>
  </si>
  <si>
    <t>RV01081</t>
  </si>
  <si>
    <t>RV01082</t>
  </si>
  <si>
    <t>RV01083</t>
  </si>
  <si>
    <t>RV01084</t>
  </si>
  <si>
    <t>RV01085</t>
  </si>
  <si>
    <t>RV01086</t>
  </si>
  <si>
    <t>RV01087</t>
  </si>
  <si>
    <t>RV01088</t>
  </si>
  <si>
    <t>RV01089</t>
  </si>
  <si>
    <t>RV01090</t>
  </si>
  <si>
    <t>RV01091</t>
  </si>
  <si>
    <t>RV01092</t>
  </si>
  <si>
    <t>RV01093</t>
  </si>
  <si>
    <t>RV01094</t>
  </si>
  <si>
    <t>RV01095</t>
  </si>
  <si>
    <t>RV01096</t>
  </si>
  <si>
    <t>RV01097</t>
  </si>
  <si>
    <t>RV01098</t>
  </si>
  <si>
    <t>RV01099</t>
  </si>
  <si>
    <t>RV01100</t>
  </si>
  <si>
    <t>RV01101</t>
  </si>
  <si>
    <t>RV01102</t>
  </si>
  <si>
    <t>RV01103</t>
  </si>
  <si>
    <t>RV01104</t>
  </si>
  <si>
    <t>RV01105</t>
  </si>
  <si>
    <t>RV01106</t>
  </si>
  <si>
    <t>RV01107</t>
  </si>
  <si>
    <t>RV01108</t>
  </si>
  <si>
    <t>RV01109</t>
  </si>
  <si>
    <t>RV01110</t>
  </si>
  <si>
    <t>RV01111</t>
  </si>
  <si>
    <t>RV01112</t>
  </si>
  <si>
    <t>RV01113</t>
  </si>
  <si>
    <t>RV01114</t>
  </si>
  <si>
    <t>RV01115</t>
  </si>
  <si>
    <t>RV01116</t>
  </si>
  <si>
    <t>RV01117</t>
  </si>
  <si>
    <t>RV01118</t>
  </si>
  <si>
    <t>RV01119</t>
  </si>
  <si>
    <t>RV01120</t>
  </si>
  <si>
    <t>RV01121</t>
  </si>
  <si>
    <t>RV01122</t>
  </si>
  <si>
    <t>RV01123</t>
  </si>
  <si>
    <t>RV01124</t>
  </si>
  <si>
    <t>RV01125</t>
  </si>
  <si>
    <t>RV01126</t>
  </si>
  <si>
    <t>RV01127</t>
  </si>
  <si>
    <t>RV01128</t>
  </si>
  <si>
    <t>RV01129</t>
  </si>
  <si>
    <t>RV01130</t>
  </si>
  <si>
    <t>RV01131</t>
  </si>
  <si>
    <t>RV01132</t>
  </si>
  <si>
    <t>RV01133</t>
  </si>
  <si>
    <t>RV01134</t>
  </si>
  <si>
    <t>RV01135</t>
  </si>
  <si>
    <t>RV01136</t>
  </si>
  <si>
    <t>RV01137</t>
  </si>
  <si>
    <t>RV01138</t>
  </si>
  <si>
    <t>RV01139</t>
  </si>
  <si>
    <t>RV01140</t>
  </si>
  <si>
    <t>RV01141</t>
  </si>
  <si>
    <t>RV01142</t>
  </si>
  <si>
    <t>RV01143</t>
  </si>
  <si>
    <t>RV01144</t>
  </si>
  <si>
    <t>RV01145</t>
  </si>
  <si>
    <t>RV01146</t>
  </si>
  <si>
    <t>RV01147</t>
  </si>
  <si>
    <t>RV01148</t>
  </si>
  <si>
    <t>RV01149</t>
  </si>
  <si>
    <t>RV01150</t>
  </si>
  <si>
    <t>RV01151</t>
  </si>
  <si>
    <t>RV01152</t>
  </si>
  <si>
    <t>RV01153</t>
  </si>
  <si>
    <t>RV01154</t>
  </si>
  <si>
    <t>RV01155</t>
  </si>
  <si>
    <t>RV01156</t>
  </si>
  <si>
    <t>RV01157</t>
  </si>
  <si>
    <t>RV01158</t>
  </si>
  <si>
    <t>RV01159</t>
  </si>
  <si>
    <t>RV01160</t>
  </si>
  <si>
    <t>RV01161</t>
  </si>
  <si>
    <t>RV01162</t>
  </si>
  <si>
    <t>RV01163</t>
  </si>
  <si>
    <t>RV01164</t>
  </si>
  <si>
    <t>RV01165</t>
  </si>
  <si>
    <t>RV01166</t>
  </si>
  <si>
    <t>RV01167</t>
  </si>
  <si>
    <t>RV01168</t>
  </si>
  <si>
    <t>RV01169</t>
  </si>
  <si>
    <t>RV01170</t>
  </si>
  <si>
    <t>RV01171</t>
  </si>
  <si>
    <t>RV01172</t>
  </si>
  <si>
    <t>RV01173</t>
  </si>
  <si>
    <t>RV01174</t>
  </si>
  <si>
    <t>RV01175</t>
  </si>
  <si>
    <t>RV01176</t>
  </si>
  <si>
    <t>RV01177</t>
  </si>
  <si>
    <t>RV01178</t>
  </si>
  <si>
    <t>RV01179</t>
  </si>
  <si>
    <t>RV01180</t>
  </si>
  <si>
    <t>RV01181</t>
  </si>
  <si>
    <t>RV01182</t>
  </si>
  <si>
    <t>RV01183</t>
  </si>
  <si>
    <t>RV01184</t>
  </si>
  <si>
    <t>RV01185</t>
  </si>
  <si>
    <t>RV01186</t>
  </si>
  <si>
    <t>RV01187</t>
  </si>
  <si>
    <t>RV01188</t>
  </si>
  <si>
    <t>RV01189</t>
  </si>
  <si>
    <t>RV01190</t>
  </si>
  <si>
    <t>RV01191</t>
  </si>
  <si>
    <t>RV01192</t>
  </si>
  <si>
    <t>RV01193</t>
  </si>
  <si>
    <t>RV01194</t>
  </si>
  <si>
    <t>RV01195</t>
  </si>
  <si>
    <t>RV01196</t>
  </si>
  <si>
    <t>RV01197</t>
  </si>
  <si>
    <t>RV01198</t>
  </si>
  <si>
    <t>RV01199</t>
  </si>
  <si>
    <t>RV01200</t>
  </si>
  <si>
    <t>RV01201</t>
  </si>
  <si>
    <t>RV01202</t>
  </si>
  <si>
    <t>RV01203</t>
  </si>
  <si>
    <t>RV01204</t>
  </si>
  <si>
    <t>RV01205</t>
  </si>
  <si>
    <t>RV01206</t>
  </si>
  <si>
    <t>RV01207</t>
  </si>
  <si>
    <t>RV01208</t>
  </si>
  <si>
    <t>RV01209</t>
  </si>
  <si>
    <t>RV01210</t>
  </si>
  <si>
    <t>RV01211</t>
  </si>
  <si>
    <t>RV01212</t>
  </si>
  <si>
    <t>RV01213</t>
  </si>
  <si>
    <t>RV01214</t>
  </si>
  <si>
    <t>RV01215</t>
  </si>
  <si>
    <t>RV01216</t>
  </si>
  <si>
    <t>RV01217</t>
  </si>
  <si>
    <t>RV01218</t>
  </si>
  <si>
    <t>RV01219</t>
  </si>
  <si>
    <t>RV01220</t>
  </si>
  <si>
    <t>RV01221</t>
  </si>
  <si>
    <t>RV01222</t>
  </si>
  <si>
    <t>RV01223</t>
  </si>
  <si>
    <t>RV01224</t>
  </si>
  <si>
    <t>RV01225</t>
  </si>
  <si>
    <t>RV01226</t>
  </si>
  <si>
    <t>RV01227</t>
  </si>
  <si>
    <t>RV01228</t>
  </si>
  <si>
    <t>RV01229</t>
  </si>
  <si>
    <t>RV01230</t>
  </si>
  <si>
    <t>RV01231</t>
  </si>
  <si>
    <t>RV01232</t>
  </si>
  <si>
    <t>RV01233</t>
  </si>
  <si>
    <t>RV01234</t>
  </si>
  <si>
    <t>RV01235</t>
  </si>
  <si>
    <t>RV01236</t>
  </si>
  <si>
    <t>RV01237</t>
  </si>
  <si>
    <t>RV01238</t>
  </si>
  <si>
    <t>RV01239</t>
  </si>
  <si>
    <t>RV01240</t>
  </si>
  <si>
    <t>RV01241</t>
  </si>
  <si>
    <t>RV01242</t>
  </si>
  <si>
    <t>RV01243</t>
  </si>
  <si>
    <t>RV01244</t>
  </si>
  <si>
    <t>RV01245</t>
  </si>
  <si>
    <t>RV01246</t>
  </si>
  <si>
    <t>RV01247</t>
  </si>
  <si>
    <t>RV01248</t>
  </si>
  <si>
    <t>RV01249</t>
  </si>
  <si>
    <t>RV01250</t>
  </si>
  <si>
    <t>RV01251</t>
  </si>
  <si>
    <t>RV01252</t>
  </si>
  <si>
    <t>RV01253</t>
  </si>
  <si>
    <t>RV01254</t>
  </si>
  <si>
    <t>RV01255</t>
  </si>
  <si>
    <t>RV01256</t>
  </si>
  <si>
    <t>RV01257</t>
  </si>
  <si>
    <t>RV01258</t>
  </si>
  <si>
    <t>RV01259</t>
  </si>
  <si>
    <t>RV01260</t>
  </si>
  <si>
    <t>RV01261</t>
  </si>
  <si>
    <t>RV01262</t>
  </si>
  <si>
    <t>RV01263</t>
  </si>
  <si>
    <t>RV01264</t>
  </si>
  <si>
    <t>RV01265</t>
  </si>
  <si>
    <t>RV01266</t>
  </si>
  <si>
    <t>RV01267</t>
  </si>
  <si>
    <t>RV01268</t>
  </si>
  <si>
    <t>RV01269</t>
  </si>
  <si>
    <t>RV01270</t>
  </si>
  <si>
    <t>RV01271</t>
  </si>
  <si>
    <t>RV01272</t>
  </si>
  <si>
    <t>RV01273</t>
  </si>
  <si>
    <t>RV01274</t>
  </si>
  <si>
    <t>RV01275</t>
  </si>
  <si>
    <t>RV01276</t>
  </si>
  <si>
    <t>RV01277</t>
  </si>
  <si>
    <t>RV01278</t>
  </si>
  <si>
    <t>RV01279</t>
  </si>
  <si>
    <t>RV01280</t>
  </si>
  <si>
    <t>RV01281</t>
  </si>
  <si>
    <t>RV01282</t>
  </si>
  <si>
    <t>RV01283</t>
  </si>
  <si>
    <t>RV01284</t>
  </si>
  <si>
    <t>RV01285</t>
  </si>
  <si>
    <t>RV01286</t>
  </si>
  <si>
    <t>RV01287</t>
  </si>
  <si>
    <t>RV01288</t>
  </si>
  <si>
    <t>RV01289</t>
  </si>
  <si>
    <t>RV01290</t>
  </si>
  <si>
    <t>RV01291</t>
  </si>
  <si>
    <t>RV01292</t>
  </si>
  <si>
    <t>RV01293</t>
  </si>
  <si>
    <t>RV01294</t>
  </si>
  <si>
    <t>RV01295</t>
  </si>
  <si>
    <t>RV01296</t>
  </si>
  <si>
    <t>RV01297</t>
  </si>
  <si>
    <t>RV01298</t>
  </si>
  <si>
    <t>RV01299</t>
  </si>
  <si>
    <t>RV01300</t>
  </si>
  <si>
    <t>RV01301</t>
  </si>
  <si>
    <t>RV01302</t>
  </si>
  <si>
    <t>RV01303</t>
  </si>
  <si>
    <t>RV01304</t>
  </si>
  <si>
    <t>RV01305</t>
  </si>
  <si>
    <t>RV01306</t>
  </si>
  <si>
    <t>RV01307</t>
  </si>
  <si>
    <t>RV01308</t>
  </si>
  <si>
    <t>RV01309</t>
  </si>
  <si>
    <t>RV01310</t>
  </si>
  <si>
    <t>RV01311</t>
  </si>
  <si>
    <t>RV01312</t>
  </si>
  <si>
    <t>RV01313</t>
  </si>
  <si>
    <t>RV01314</t>
  </si>
  <si>
    <t>RV01315</t>
  </si>
  <si>
    <t>RV01316</t>
  </si>
  <si>
    <t>RV01317</t>
  </si>
  <si>
    <t>RV01318</t>
  </si>
  <si>
    <t>RV01319</t>
  </si>
  <si>
    <t>RV01320</t>
  </si>
  <si>
    <t>RV01321</t>
  </si>
  <si>
    <t>RV01322</t>
  </si>
  <si>
    <t>RV01323</t>
  </si>
  <si>
    <t>RV01324</t>
  </si>
  <si>
    <t>RV01325</t>
  </si>
  <si>
    <t>RV01326</t>
  </si>
  <si>
    <t>RV01327</t>
  </si>
  <si>
    <t>RV01328</t>
  </si>
  <si>
    <t>RV01329</t>
  </si>
  <si>
    <t>RV01330</t>
  </si>
  <si>
    <t>RV01331</t>
  </si>
  <si>
    <t>RV01332</t>
  </si>
  <si>
    <t>RV01333</t>
  </si>
  <si>
    <t>RV01334</t>
  </si>
  <si>
    <t>RV01335</t>
  </si>
  <si>
    <t>RV01336</t>
  </si>
  <si>
    <t>RV01337</t>
  </si>
  <si>
    <t>RV01338</t>
  </si>
  <si>
    <t>RV01339</t>
  </si>
  <si>
    <t>RV01340</t>
  </si>
  <si>
    <t>RV01341</t>
  </si>
  <si>
    <t>RV01342</t>
  </si>
  <si>
    <t>RV01343</t>
  </si>
  <si>
    <t>RV01344</t>
  </si>
  <si>
    <t>RV01345</t>
  </si>
  <si>
    <t>RV01346</t>
  </si>
  <si>
    <t>RV01347</t>
  </si>
  <si>
    <t>RV01348</t>
  </si>
  <si>
    <t>RV01349</t>
  </si>
  <si>
    <t>RV01350</t>
  </si>
  <si>
    <t>RV01351</t>
  </si>
  <si>
    <t>RV01352</t>
  </si>
  <si>
    <t>RV01353</t>
  </si>
  <si>
    <t>RV01354</t>
  </si>
  <si>
    <t>RV01355</t>
  </si>
  <si>
    <t>RV01356</t>
  </si>
  <si>
    <t>RV01357</t>
  </si>
  <si>
    <t>RV01358</t>
  </si>
  <si>
    <t>RV01359</t>
  </si>
  <si>
    <t>RV01360</t>
  </si>
  <si>
    <t>RV01361</t>
  </si>
  <si>
    <t>RV01362</t>
  </si>
  <si>
    <t>RV01363</t>
  </si>
  <si>
    <t>RV01364</t>
  </si>
  <si>
    <t>RV01365</t>
  </si>
  <si>
    <t>RV01366</t>
  </si>
  <si>
    <t>RV01367</t>
  </si>
  <si>
    <t>RV01368</t>
  </si>
  <si>
    <t>RV01369</t>
  </si>
  <si>
    <t>RV01370</t>
  </si>
  <si>
    <t>RV01371</t>
  </si>
  <si>
    <t>RV01372</t>
  </si>
  <si>
    <t>RV01373</t>
  </si>
  <si>
    <t>RV01374</t>
  </si>
  <si>
    <t>RV01375</t>
  </si>
  <si>
    <t>RV01376</t>
  </si>
  <si>
    <t>RV01377</t>
  </si>
  <si>
    <t>RV01378</t>
  </si>
  <si>
    <t>RV01379</t>
  </si>
  <si>
    <t>RV01380</t>
  </si>
  <si>
    <t>RV01381</t>
  </si>
  <si>
    <t>RV01382</t>
  </si>
  <si>
    <t>RV01383</t>
  </si>
  <si>
    <t>RV01384</t>
  </si>
  <si>
    <t>RV01385</t>
  </si>
  <si>
    <t>RV01386</t>
  </si>
  <si>
    <t>RV01387</t>
  </si>
  <si>
    <t>RV01388</t>
  </si>
  <si>
    <t>RV01389</t>
  </si>
  <si>
    <t>RV01390</t>
  </si>
  <si>
    <t>RV01391</t>
  </si>
  <si>
    <t>RV01392</t>
  </si>
  <si>
    <t>RV01393</t>
  </si>
  <si>
    <t>RV01394</t>
  </si>
  <si>
    <t>RV01395</t>
  </si>
  <si>
    <t>RV01396</t>
  </si>
  <si>
    <t>RV01397</t>
  </si>
  <si>
    <t>RV01398</t>
  </si>
  <si>
    <t>RV01399</t>
  </si>
  <si>
    <t>RV01400</t>
  </si>
  <si>
    <t>RV01401</t>
  </si>
  <si>
    <t>RV01402</t>
  </si>
  <si>
    <t>RV01403</t>
  </si>
  <si>
    <t>RV01404</t>
  </si>
  <si>
    <t>RV01405</t>
  </si>
  <si>
    <t>RV01406</t>
  </si>
  <si>
    <t>RV01407</t>
  </si>
  <si>
    <t>RV01408</t>
  </si>
  <si>
    <t>RV01409</t>
  </si>
  <si>
    <t>RV01410</t>
  </si>
  <si>
    <t>RV01411</t>
  </si>
  <si>
    <t>RV01412</t>
  </si>
  <si>
    <t>RV01413</t>
  </si>
  <si>
    <t>RV01414</t>
  </si>
  <si>
    <t>RV01415</t>
  </si>
  <si>
    <t>RV01416</t>
  </si>
  <si>
    <t>RV01417</t>
  </si>
  <si>
    <t>RV01418</t>
  </si>
  <si>
    <t>RV01419</t>
  </si>
  <si>
    <t>RV01420</t>
  </si>
  <si>
    <t>RV01421</t>
  </si>
  <si>
    <t>RV01422</t>
  </si>
  <si>
    <t>RV01423</t>
  </si>
  <si>
    <t>RV01424</t>
  </si>
  <si>
    <t>RV01425</t>
  </si>
  <si>
    <t>RV01426</t>
  </si>
  <si>
    <t>RV01427</t>
  </si>
  <si>
    <t>RV01428</t>
  </si>
  <si>
    <t>RV01429</t>
  </si>
  <si>
    <t>RV01430</t>
  </si>
  <si>
    <t>RV01431</t>
  </si>
  <si>
    <t>RV01432</t>
  </si>
  <si>
    <t>RV01433</t>
  </si>
  <si>
    <t>RV01434</t>
  </si>
  <si>
    <t>RV01435</t>
  </si>
  <si>
    <t>RV01436</t>
  </si>
  <si>
    <t>RV01437</t>
  </si>
  <si>
    <t>RV01438</t>
  </si>
  <si>
    <t>RV01439</t>
  </si>
  <si>
    <t>RV01440</t>
  </si>
  <si>
    <t>RV01441</t>
  </si>
  <si>
    <t>RV01442</t>
  </si>
  <si>
    <t>RV01443</t>
  </si>
  <si>
    <t>RV01444</t>
  </si>
  <si>
    <t>RV01445</t>
  </si>
  <si>
    <t>RV01446</t>
  </si>
  <si>
    <t>RV01447</t>
  </si>
  <si>
    <t>RV01448</t>
  </si>
  <si>
    <t>RV01449</t>
  </si>
  <si>
    <t>RV01450</t>
  </si>
  <si>
    <t>RV01451</t>
  </si>
  <si>
    <t>RV01452</t>
  </si>
  <si>
    <t>RV01453</t>
  </si>
  <si>
    <t>RV01454</t>
  </si>
  <si>
    <t>RV01455</t>
  </si>
  <si>
    <t>RV01456</t>
  </si>
  <si>
    <t>RV01457</t>
  </si>
  <si>
    <t>RV01458</t>
  </si>
  <si>
    <t>RV01459</t>
  </si>
  <si>
    <t>RV01460</t>
  </si>
  <si>
    <t>RV01461</t>
  </si>
  <si>
    <t>RV01462</t>
  </si>
  <si>
    <t>RV01463</t>
  </si>
  <si>
    <t>RV01464</t>
  </si>
  <si>
    <t>RV01465</t>
  </si>
  <si>
    <t>RV01466</t>
  </si>
  <si>
    <t>RV01467</t>
  </si>
  <si>
    <t>RV01468</t>
  </si>
  <si>
    <t>RV01469</t>
  </si>
  <si>
    <t>RV01470</t>
  </si>
  <si>
    <t>RV01471</t>
  </si>
  <si>
    <t>RV01472</t>
  </si>
  <si>
    <t>RV01473</t>
  </si>
  <si>
    <t>RV01474</t>
  </si>
  <si>
    <t>RV01475</t>
  </si>
  <si>
    <t>RV01476</t>
  </si>
  <si>
    <t>RV01477</t>
  </si>
  <si>
    <t>RV01478</t>
  </si>
  <si>
    <t>RV01479</t>
  </si>
  <si>
    <t>RV01480</t>
  </si>
  <si>
    <t>RV01481</t>
  </si>
  <si>
    <t>RV01482</t>
  </si>
  <si>
    <t>RV01483</t>
  </si>
  <si>
    <t>RV01484</t>
  </si>
  <si>
    <t>RV01485</t>
  </si>
  <si>
    <t>RV01486</t>
  </si>
  <si>
    <t>RV01487</t>
  </si>
  <si>
    <t>RV01488</t>
  </si>
  <si>
    <t>RV01489</t>
  </si>
  <si>
    <t>RV01490</t>
  </si>
  <si>
    <t>RV01491</t>
  </si>
  <si>
    <t>RV01492</t>
  </si>
  <si>
    <t>RV01493</t>
  </si>
  <si>
    <t>RV01494</t>
  </si>
  <si>
    <t>RV01495</t>
  </si>
  <si>
    <t>RV01496</t>
  </si>
  <si>
    <t>RV01497</t>
  </si>
  <si>
    <t>RV01498</t>
  </si>
  <si>
    <t>RV01499</t>
  </si>
  <si>
    <t>RV01500</t>
  </si>
  <si>
    <t>RV01501</t>
  </si>
  <si>
    <t>RV01502</t>
  </si>
  <si>
    <t>RV01503</t>
  </si>
  <si>
    <t>RV01504</t>
  </si>
  <si>
    <t>RV01505</t>
  </si>
  <si>
    <t>RV01506</t>
  </si>
  <si>
    <t>RV01507</t>
  </si>
  <si>
    <t>RV01508</t>
  </si>
  <si>
    <t>RV01509</t>
  </si>
  <si>
    <t>RV01510</t>
  </si>
  <si>
    <t>RV01511</t>
  </si>
  <si>
    <t>RV01512</t>
  </si>
  <si>
    <t>RV01513</t>
  </si>
  <si>
    <t>RV01514</t>
  </si>
  <si>
    <t>RV01515</t>
  </si>
  <si>
    <t>RV01516</t>
  </si>
  <si>
    <t>RV01517</t>
  </si>
  <si>
    <t>RV01518</t>
  </si>
  <si>
    <t>RV01519</t>
  </si>
  <si>
    <t>RV01520</t>
  </si>
  <si>
    <t>RV01521</t>
  </si>
  <si>
    <t>RV01522</t>
  </si>
  <si>
    <t>RV01523</t>
  </si>
  <si>
    <t>RV01524</t>
  </si>
  <si>
    <t>RV01525</t>
  </si>
  <si>
    <t>RV01526</t>
  </si>
  <si>
    <t>RV01527</t>
  </si>
  <si>
    <t>RV01528</t>
  </si>
  <si>
    <t>RV01529</t>
  </si>
  <si>
    <t>RV01530</t>
  </si>
  <si>
    <t>RV01531</t>
  </si>
  <si>
    <t>RV01532</t>
  </si>
  <si>
    <t>RV01533</t>
  </si>
  <si>
    <t>RV01534</t>
  </si>
  <si>
    <t>RV01535</t>
  </si>
  <si>
    <t>RV01536</t>
  </si>
  <si>
    <t>RV01537</t>
  </si>
  <si>
    <t>RV01538</t>
  </si>
  <si>
    <t>RV01539</t>
  </si>
  <si>
    <t>RV01540</t>
  </si>
  <si>
    <t>RV01541</t>
  </si>
  <si>
    <t>RV01542</t>
  </si>
  <si>
    <t>RV01543</t>
  </si>
  <si>
    <t>RV01544</t>
  </si>
  <si>
    <t>RV01545</t>
  </si>
  <si>
    <t>RV01546</t>
  </si>
  <si>
    <t>RV01547</t>
  </si>
  <si>
    <t>RV01548</t>
  </si>
  <si>
    <t>RV01549</t>
  </si>
  <si>
    <t>RV01550</t>
  </si>
  <si>
    <t>RV01551</t>
  </si>
  <si>
    <t>RV01552</t>
  </si>
  <si>
    <t>RV01553</t>
  </si>
  <si>
    <t>RV01554</t>
  </si>
  <si>
    <t>RV01555</t>
  </si>
  <si>
    <t>RV01556</t>
  </si>
  <si>
    <t>RV01557</t>
  </si>
  <si>
    <t>RV01558</t>
  </si>
  <si>
    <t>RV01559</t>
  </si>
  <si>
    <t>RV01560</t>
  </si>
  <si>
    <t>RV01561</t>
  </si>
  <si>
    <t>RV01562</t>
  </si>
  <si>
    <t>RV01563</t>
  </si>
  <si>
    <t>RV01564</t>
  </si>
  <si>
    <t>RV01565</t>
  </si>
  <si>
    <t>RV01566</t>
  </si>
  <si>
    <t>RV01567</t>
  </si>
  <si>
    <t>RV01568</t>
  </si>
  <si>
    <t>RV01569</t>
  </si>
  <si>
    <t>RV01570</t>
  </si>
  <si>
    <t>RV01571</t>
  </si>
  <si>
    <t>RV01572</t>
  </si>
  <si>
    <t>RV01573</t>
  </si>
  <si>
    <t>RV01574</t>
  </si>
  <si>
    <t>RV01575</t>
  </si>
  <si>
    <t>RV01576</t>
  </si>
  <si>
    <t>RV01577</t>
  </si>
  <si>
    <t>RV01578</t>
  </si>
  <si>
    <t>RV01579</t>
  </si>
  <si>
    <t>RV01580</t>
  </si>
  <si>
    <t>RV01581</t>
  </si>
  <si>
    <t>RV01582</t>
  </si>
  <si>
    <t>RV01583</t>
  </si>
  <si>
    <t>RV01584</t>
  </si>
  <si>
    <t>RV01585</t>
  </si>
  <si>
    <t>RV01586</t>
  </si>
  <si>
    <t>RV01587</t>
  </si>
  <si>
    <t>RV01588</t>
  </si>
  <si>
    <t>RV01589</t>
  </si>
  <si>
    <t>RV01590</t>
  </si>
  <si>
    <t>RV01591</t>
  </si>
  <si>
    <t>RV01592</t>
  </si>
  <si>
    <t>RV01593</t>
  </si>
  <si>
    <t>RV01594</t>
  </si>
  <si>
    <t>RV01595</t>
  </si>
  <si>
    <t>RV01596</t>
  </si>
  <si>
    <t>RV01597</t>
  </si>
  <si>
    <t>RV01598</t>
  </si>
  <si>
    <t>RV01599</t>
  </si>
  <si>
    <t>RV01600</t>
  </si>
  <si>
    <t>RV01601</t>
  </si>
  <si>
    <t>RV01602</t>
  </si>
  <si>
    <t>RV01603</t>
  </si>
  <si>
    <t>RV01604</t>
  </si>
  <si>
    <t>RV01605</t>
  </si>
  <si>
    <t>RV01606</t>
  </si>
  <si>
    <t>RV01607</t>
  </si>
  <si>
    <t>RV01608</t>
  </si>
  <si>
    <t>RV01609</t>
  </si>
  <si>
    <t>RV01610</t>
  </si>
  <si>
    <t>RV01611</t>
  </si>
  <si>
    <t>RV01612</t>
  </si>
  <si>
    <t>RV01613</t>
  </si>
  <si>
    <t>RV01614</t>
  </si>
  <si>
    <t>RV01615</t>
  </si>
  <si>
    <t>RV01616</t>
  </si>
  <si>
    <t>RV01617</t>
  </si>
  <si>
    <t>RV01618</t>
  </si>
  <si>
    <t>RV01619</t>
  </si>
  <si>
    <t>RV01620</t>
  </si>
  <si>
    <t>RV01621</t>
  </si>
  <si>
    <t>RV01622</t>
  </si>
  <si>
    <t>RV01623</t>
  </si>
  <si>
    <t>RV01624</t>
  </si>
  <si>
    <t>RV01625</t>
  </si>
  <si>
    <t>RV01626</t>
  </si>
  <si>
    <t>RV01627</t>
  </si>
  <si>
    <t>RV01628</t>
  </si>
  <si>
    <t>RV01629</t>
  </si>
  <si>
    <t>RV01630</t>
  </si>
  <si>
    <t>RV01631</t>
  </si>
  <si>
    <t>RV01632</t>
  </si>
  <si>
    <t>RV01633</t>
  </si>
  <si>
    <t>RV01634</t>
  </si>
  <si>
    <t>RV01635</t>
  </si>
  <si>
    <t>RV01636</t>
  </si>
  <si>
    <t>RV01637</t>
  </si>
  <si>
    <t>RV01638</t>
  </si>
  <si>
    <t>RV01639</t>
  </si>
  <si>
    <t>RV01640</t>
  </si>
  <si>
    <t>RV01641</t>
  </si>
  <si>
    <t>RV01642</t>
  </si>
  <si>
    <t>RV01643</t>
  </si>
  <si>
    <t>RV01644</t>
  </si>
  <si>
    <t>RV01645</t>
  </si>
  <si>
    <t>RV01646</t>
  </si>
  <si>
    <t>RV01647</t>
  </si>
  <si>
    <t>RV01648</t>
  </si>
  <si>
    <t>RV01649</t>
  </si>
  <si>
    <t>RV01650</t>
  </si>
  <si>
    <t>RV01651</t>
  </si>
  <si>
    <t>RV01652</t>
  </si>
  <si>
    <t>RV01653</t>
  </si>
  <si>
    <t>RV01654</t>
  </si>
  <si>
    <t>RV01655</t>
  </si>
  <si>
    <t>RV01656</t>
  </si>
  <si>
    <t>RV01657</t>
  </si>
  <si>
    <t>RV01658</t>
  </si>
  <si>
    <t>RV01659</t>
  </si>
  <si>
    <t>RV01660</t>
  </si>
  <si>
    <t>RV01661</t>
  </si>
  <si>
    <t>RV01662</t>
  </si>
  <si>
    <t>RV01663</t>
  </si>
  <si>
    <t>RV01664</t>
  </si>
  <si>
    <t>RV01665</t>
  </si>
  <si>
    <t>RV01666</t>
  </si>
  <si>
    <t>RV01667</t>
  </si>
  <si>
    <t>RV01668</t>
  </si>
  <si>
    <t>RV01669</t>
  </si>
  <si>
    <t>RV01670</t>
  </si>
  <si>
    <t>RV01671</t>
  </si>
  <si>
    <t>RV01672</t>
  </si>
  <si>
    <t>RV01673</t>
  </si>
  <si>
    <t>RV01674</t>
  </si>
  <si>
    <t>RV01675</t>
  </si>
  <si>
    <t>RV01676</t>
  </si>
  <si>
    <t>RV01677</t>
  </si>
  <si>
    <t>RV01678</t>
  </si>
  <si>
    <t>RV01679</t>
  </si>
  <si>
    <t>RV01680</t>
  </si>
  <si>
    <t>RV01681</t>
  </si>
  <si>
    <t>RV01682</t>
  </si>
  <si>
    <t>RV01683</t>
  </si>
  <si>
    <t>RV01684</t>
  </si>
  <si>
    <t>RV01685</t>
  </si>
  <si>
    <t>RV01686</t>
  </si>
  <si>
    <t>RV01687</t>
  </si>
  <si>
    <t>RV01688</t>
  </si>
  <si>
    <t>RV01689</t>
  </si>
  <si>
    <t>RV01690</t>
  </si>
  <si>
    <t>RV01691</t>
  </si>
  <si>
    <t>RV01692</t>
  </si>
  <si>
    <t>RV01693</t>
  </si>
  <si>
    <t>RV01694</t>
  </si>
  <si>
    <t>RV01695</t>
  </si>
  <si>
    <t>RV01696</t>
  </si>
  <si>
    <t>RV01697</t>
  </si>
  <si>
    <t>RV01698</t>
  </si>
  <si>
    <t>RV01699</t>
  </si>
  <si>
    <t>RV01700</t>
  </si>
  <si>
    <t>RV01701</t>
  </si>
  <si>
    <t>RV01702</t>
  </si>
  <si>
    <t>RV01703</t>
  </si>
  <si>
    <t>RV01704</t>
  </si>
  <si>
    <t>RV01705</t>
  </si>
  <si>
    <t>RV01706</t>
  </si>
  <si>
    <t>RV01707</t>
  </si>
  <si>
    <t>RV01708</t>
  </si>
  <si>
    <t>RV01709</t>
  </si>
  <si>
    <t>RV01710</t>
  </si>
  <si>
    <t>RV01711</t>
  </si>
  <si>
    <t>RV01712</t>
  </si>
  <si>
    <t>RV01713</t>
  </si>
  <si>
    <t>RV01714</t>
  </si>
  <si>
    <t>RV01715</t>
  </si>
  <si>
    <t>RV01716</t>
  </si>
  <si>
    <t>RV01717</t>
  </si>
  <si>
    <t>RV01718</t>
  </si>
  <si>
    <t>RV01719</t>
  </si>
  <si>
    <t>RV01720</t>
  </si>
  <si>
    <t>RV01721</t>
  </si>
  <si>
    <t>RV01722</t>
  </si>
  <si>
    <t>RV01723</t>
  </si>
  <si>
    <t>RV01724</t>
  </si>
  <si>
    <t>RV01725</t>
  </si>
  <si>
    <t>RV01726</t>
  </si>
  <si>
    <t>RV01727</t>
  </si>
  <si>
    <t>RV01728</t>
  </si>
  <si>
    <t>RV01729</t>
  </si>
  <si>
    <t>RV01730</t>
  </si>
  <si>
    <t>RV01731</t>
  </si>
  <si>
    <t>RV01732</t>
  </si>
  <si>
    <t>RV01733</t>
  </si>
  <si>
    <t>RV01734</t>
  </si>
  <si>
    <t>RV01735</t>
  </si>
  <si>
    <t>RV01736</t>
  </si>
  <si>
    <t>RV01737</t>
  </si>
  <si>
    <t>RV01738</t>
  </si>
  <si>
    <t>RV01739</t>
  </si>
  <si>
    <t>RV01740</t>
  </si>
  <si>
    <t>RV01741</t>
  </si>
  <si>
    <t>RV01742</t>
  </si>
  <si>
    <t>RV01743</t>
  </si>
  <si>
    <t>RV01744</t>
  </si>
  <si>
    <t>RV01745</t>
  </si>
  <si>
    <t>RV01746</t>
  </si>
  <si>
    <t>RV01747</t>
  </si>
  <si>
    <t>RV01748</t>
  </si>
  <si>
    <t>RV01749</t>
  </si>
  <si>
    <t>RV01750</t>
  </si>
  <si>
    <t>RV01751</t>
  </si>
  <si>
    <t>RV01752</t>
  </si>
  <si>
    <t>RV01753</t>
  </si>
  <si>
    <t>RV01754</t>
  </si>
  <si>
    <t>RV01755</t>
  </si>
  <si>
    <t>RV01756</t>
  </si>
  <si>
    <t>RV01757</t>
  </si>
  <si>
    <t>RV01758</t>
  </si>
  <si>
    <t>RV01759</t>
  </si>
  <si>
    <t>RV01760</t>
  </si>
  <si>
    <t>RV01761</t>
  </si>
  <si>
    <t>RV01762</t>
  </si>
  <si>
    <t>RV01763</t>
  </si>
  <si>
    <t>RV01764</t>
  </si>
  <si>
    <t>RV01765</t>
  </si>
  <si>
    <t>RV01766</t>
  </si>
  <si>
    <t>RV01767</t>
  </si>
  <si>
    <t>RV01768</t>
  </si>
  <si>
    <t>RV01769</t>
  </si>
  <si>
    <t>RV01770</t>
  </si>
  <si>
    <t>RV01771</t>
  </si>
  <si>
    <t>RV01772</t>
  </si>
  <si>
    <t>RV01773</t>
  </si>
  <si>
    <t>RV01774</t>
  </si>
  <si>
    <t>RV01775</t>
  </si>
  <si>
    <t>RV01776</t>
  </si>
  <si>
    <t>RV01777</t>
  </si>
  <si>
    <t>RV01778</t>
  </si>
  <si>
    <t>RV01779</t>
  </si>
  <si>
    <t>RV01780</t>
  </si>
  <si>
    <t>RV01781</t>
  </si>
  <si>
    <t>RV01782</t>
  </si>
  <si>
    <t>RV01783</t>
  </si>
  <si>
    <t>RV01784</t>
  </si>
  <si>
    <t>RV01785</t>
  </si>
  <si>
    <t>RV01786</t>
  </si>
  <si>
    <t>RV01787</t>
  </si>
  <si>
    <t>RV01788</t>
  </si>
  <si>
    <t>RV01789</t>
  </si>
  <si>
    <t>RV01790</t>
  </si>
  <si>
    <t>RV01791</t>
  </si>
  <si>
    <t>RV01792</t>
  </si>
  <si>
    <t>RV01793</t>
  </si>
  <si>
    <t>RV01794</t>
  </si>
  <si>
    <t>RV01795</t>
  </si>
  <si>
    <t>RV01796</t>
  </si>
  <si>
    <t>RV01797</t>
  </si>
  <si>
    <t>RV01798</t>
  </si>
  <si>
    <t>RV01799</t>
  </si>
  <si>
    <t>RV01800</t>
  </si>
  <si>
    <t>RV01801</t>
  </si>
  <si>
    <t>RV01802</t>
  </si>
  <si>
    <t>RV01803</t>
  </si>
  <si>
    <t>RV01804</t>
  </si>
  <si>
    <t>RV01805</t>
  </si>
  <si>
    <t>RV01806</t>
  </si>
  <si>
    <t>RV01807</t>
  </si>
  <si>
    <t>RV01808</t>
  </si>
  <si>
    <t>RV01809</t>
  </si>
  <si>
    <t>RV01810</t>
  </si>
  <si>
    <t>RV01811</t>
  </si>
  <si>
    <t>RV01812</t>
  </si>
  <si>
    <t>RV01813</t>
  </si>
  <si>
    <t>RV01814</t>
  </si>
  <si>
    <t>RV01815</t>
  </si>
  <si>
    <t>RV01816</t>
  </si>
  <si>
    <t>RV01817</t>
  </si>
  <si>
    <t>RV01818</t>
  </si>
  <si>
    <t>RV01819</t>
  </si>
  <si>
    <t>RV01820</t>
  </si>
  <si>
    <t>RV01821</t>
  </si>
  <si>
    <t>RV01822</t>
  </si>
  <si>
    <t>RV01823</t>
  </si>
  <si>
    <t>RV01824</t>
  </si>
  <si>
    <t>RV01825</t>
  </si>
  <si>
    <t>RV01826</t>
  </si>
  <si>
    <t>RV01827</t>
  </si>
  <si>
    <t>RV01828</t>
  </si>
  <si>
    <t>RV01829</t>
  </si>
  <si>
    <t>RV01830</t>
  </si>
  <si>
    <t>RV01831</t>
  </si>
  <si>
    <t>RV01832</t>
  </si>
  <si>
    <t>RV01833</t>
  </si>
  <si>
    <t>RV01834</t>
  </si>
  <si>
    <t>RV01835</t>
  </si>
  <si>
    <t>RV01836</t>
  </si>
  <si>
    <t>RV01837</t>
  </si>
  <si>
    <t>RV01838</t>
  </si>
  <si>
    <t>RV01839</t>
  </si>
  <si>
    <t>RV01840</t>
  </si>
  <si>
    <t>RV01841</t>
  </si>
  <si>
    <t>RV01842</t>
  </si>
  <si>
    <t>RV01843</t>
  </si>
  <si>
    <t>RV01844</t>
  </si>
  <si>
    <t>RV01845</t>
  </si>
  <si>
    <t>RV01846</t>
  </si>
  <si>
    <t>RV01847</t>
  </si>
  <si>
    <t>RV01848</t>
  </si>
  <si>
    <t>RV01849</t>
  </si>
  <si>
    <t>RV01850</t>
  </si>
  <si>
    <t>RV01851</t>
  </si>
  <si>
    <t>RV01852</t>
  </si>
  <si>
    <t>RV01853</t>
  </si>
  <si>
    <t>RV01854</t>
  </si>
  <si>
    <t>RV01855</t>
  </si>
  <si>
    <t>RV01856</t>
  </si>
  <si>
    <t>RV01857</t>
  </si>
  <si>
    <t>RV01858</t>
  </si>
  <si>
    <t>RV01859</t>
  </si>
  <si>
    <t>RV01860</t>
  </si>
  <si>
    <t>RV01861</t>
  </si>
  <si>
    <t>RV01862</t>
  </si>
  <si>
    <t>RV01863</t>
  </si>
  <si>
    <t>RV01864</t>
  </si>
  <si>
    <t>RV01865</t>
  </si>
  <si>
    <t>RV01866</t>
  </si>
  <si>
    <t>RV01867</t>
  </si>
  <si>
    <t>RV01868</t>
  </si>
  <si>
    <t>RV01869</t>
  </si>
  <si>
    <t>RV01870</t>
  </si>
  <si>
    <t>RV01871</t>
  </si>
  <si>
    <t>RV01872</t>
  </si>
  <si>
    <t>RV01873</t>
  </si>
  <si>
    <t>RV01874</t>
  </si>
  <si>
    <t>RV01875</t>
  </si>
  <si>
    <t>RV01876</t>
  </si>
  <si>
    <t>RV01877</t>
  </si>
  <si>
    <t>RV01878</t>
  </si>
  <si>
    <t>RV01879</t>
  </si>
  <si>
    <t>RV01880</t>
  </si>
  <si>
    <t>RV01881</t>
  </si>
  <si>
    <t>RV01882</t>
  </si>
  <si>
    <t>RV01883</t>
  </si>
  <si>
    <t>RV01884</t>
  </si>
  <si>
    <t>RV01885</t>
  </si>
  <si>
    <t>RV01886</t>
  </si>
  <si>
    <t>RV01887</t>
  </si>
  <si>
    <t>RV01888</t>
  </si>
  <si>
    <t>RV01889</t>
  </si>
  <si>
    <t>RV01890</t>
  </si>
  <si>
    <t>RV01891</t>
  </si>
  <si>
    <t>RV01892</t>
  </si>
  <si>
    <t>RV01893</t>
  </si>
  <si>
    <t>RV01894</t>
  </si>
  <si>
    <t>RV01895</t>
  </si>
  <si>
    <t>RV01896</t>
  </si>
  <si>
    <t>RV01897</t>
  </si>
  <si>
    <t>RV01898</t>
  </si>
  <si>
    <t>RV01899</t>
  </si>
  <si>
    <t>RV01900</t>
  </si>
  <si>
    <t>RV01901</t>
  </si>
  <si>
    <t>RV01902</t>
  </si>
  <si>
    <t>RV01903</t>
  </si>
  <si>
    <t>RV01904</t>
  </si>
  <si>
    <t>RV01905</t>
  </si>
  <si>
    <t>RV01906</t>
  </si>
  <si>
    <t>RV01907</t>
  </si>
  <si>
    <t>RV01908</t>
  </si>
  <si>
    <t>RV01909</t>
  </si>
  <si>
    <t>RV01910</t>
  </si>
  <si>
    <t>RV01911</t>
  </si>
  <si>
    <t>RV01912</t>
  </si>
  <si>
    <t>RV01913</t>
  </si>
  <si>
    <t>RV01914</t>
  </si>
  <si>
    <t>RV01915</t>
  </si>
  <si>
    <t>RV01916</t>
  </si>
  <si>
    <t>RV01917</t>
  </si>
  <si>
    <t>RV01918</t>
  </si>
  <si>
    <t>RV01919</t>
  </si>
  <si>
    <t>RV01920</t>
  </si>
  <si>
    <t>RV01921</t>
  </si>
  <si>
    <t>RV01922</t>
  </si>
  <si>
    <t>RV01923</t>
  </si>
  <si>
    <t>RV01924</t>
  </si>
  <si>
    <t>RV01925</t>
  </si>
  <si>
    <t>RV01926</t>
  </si>
  <si>
    <t>RV01927</t>
  </si>
  <si>
    <t>RV01928</t>
  </si>
  <si>
    <t>RV01929</t>
  </si>
  <si>
    <t>RV01930</t>
  </si>
  <si>
    <t>RV01931</t>
  </si>
  <si>
    <t>RV01932</t>
  </si>
  <si>
    <t>RV01933</t>
  </si>
  <si>
    <t>RV01934</t>
  </si>
  <si>
    <t>RV01935</t>
  </si>
  <si>
    <t>RV01936</t>
  </si>
  <si>
    <t>RV01937</t>
  </si>
  <si>
    <t>RV01938</t>
  </si>
  <si>
    <t>RV01939</t>
  </si>
  <si>
    <t>RV01940</t>
  </si>
  <si>
    <t>RV01941</t>
  </si>
  <si>
    <t>RV01942</t>
  </si>
  <si>
    <t>RV01943</t>
  </si>
  <si>
    <t>RV01944</t>
  </si>
  <si>
    <t>RV01945</t>
  </si>
  <si>
    <t>RV01946</t>
  </si>
  <si>
    <t>RV01947</t>
  </si>
  <si>
    <t>RV01948</t>
  </si>
  <si>
    <t>RV01949</t>
  </si>
  <si>
    <t>RV01950</t>
  </si>
  <si>
    <t>RV01951</t>
  </si>
  <si>
    <t>RV01952</t>
  </si>
  <si>
    <t>RV01953</t>
  </si>
  <si>
    <t>RV01954</t>
  </si>
  <si>
    <t>RV01955</t>
  </si>
  <si>
    <t>RV01956</t>
  </si>
  <si>
    <t>RV01957</t>
  </si>
  <si>
    <t>RV01958</t>
  </si>
  <si>
    <t>RV01959</t>
  </si>
  <si>
    <t>RV01960</t>
  </si>
  <si>
    <t>RV01961</t>
  </si>
  <si>
    <t>RV01962</t>
  </si>
  <si>
    <t>RV01963</t>
  </si>
  <si>
    <t>RV01964</t>
  </si>
  <si>
    <t>RV01965</t>
  </si>
  <si>
    <t>RV01966</t>
  </si>
  <si>
    <t>RV01967</t>
  </si>
  <si>
    <t>RV01968</t>
  </si>
  <si>
    <t>RV01969</t>
  </si>
  <si>
    <t>RV01970</t>
  </si>
  <si>
    <t>RV01971</t>
  </si>
  <si>
    <t>RV01972</t>
  </si>
  <si>
    <t>RV01973</t>
  </si>
  <si>
    <t>RV01974</t>
  </si>
  <si>
    <t>RV01975</t>
  </si>
  <si>
    <t>RV01976</t>
  </si>
  <si>
    <t>RV01977</t>
  </si>
  <si>
    <t>RV01978</t>
  </si>
  <si>
    <t>RV01979</t>
  </si>
  <si>
    <t>RV01980</t>
  </si>
  <si>
    <t>RV01981</t>
  </si>
  <si>
    <t>RV01982</t>
  </si>
  <si>
    <t>RV01983</t>
  </si>
  <si>
    <t>RV01984</t>
  </si>
  <si>
    <t>RV01985</t>
  </si>
  <si>
    <t>RV01986</t>
  </si>
  <si>
    <t>RV01987</t>
  </si>
  <si>
    <t>RV01988</t>
  </si>
  <si>
    <t>RV01989</t>
  </si>
  <si>
    <t>RV01990</t>
  </si>
  <si>
    <t>RV01991</t>
  </si>
  <si>
    <t>RV01992</t>
  </si>
  <si>
    <t>RV01993</t>
  </si>
  <si>
    <t>RV01994</t>
  </si>
  <si>
    <t>RV01995</t>
  </si>
  <si>
    <t>RV01996</t>
  </si>
  <si>
    <t>RV01997</t>
  </si>
  <si>
    <t>RV01998</t>
  </si>
  <si>
    <t>RV01999</t>
  </si>
  <si>
    <t>RV02000</t>
  </si>
  <si>
    <t>RV02001</t>
  </si>
  <si>
    <t>RV02002</t>
  </si>
  <si>
    <t>RV02003</t>
  </si>
  <si>
    <t>RV02004</t>
  </si>
  <si>
    <t>RV02005</t>
  </si>
  <si>
    <t>RV02006</t>
  </si>
  <si>
    <t>RV02007</t>
  </si>
  <si>
    <t>RV02008</t>
  </si>
  <si>
    <t>RV02009</t>
  </si>
  <si>
    <t>RV02010</t>
  </si>
  <si>
    <t>RV02011</t>
  </si>
  <si>
    <t>RV02012</t>
  </si>
  <si>
    <t>RV02013</t>
  </si>
  <si>
    <t>RV02014</t>
  </si>
  <si>
    <t>RV02015</t>
  </si>
  <si>
    <t>RV02016</t>
  </si>
  <si>
    <t>RV02017</t>
  </si>
  <si>
    <t>RV02018</t>
  </si>
  <si>
    <t>RV02019</t>
  </si>
  <si>
    <t>RV02020</t>
  </si>
  <si>
    <t>RV02021</t>
  </si>
  <si>
    <t>RV02022</t>
  </si>
  <si>
    <t>RV02023</t>
  </si>
  <si>
    <t>RV02024</t>
  </si>
  <si>
    <t>RV02025</t>
  </si>
  <si>
    <t>RV02026</t>
  </si>
  <si>
    <t>RV02027</t>
  </si>
  <si>
    <t>RV02028</t>
  </si>
  <si>
    <t>RV02029</t>
  </si>
  <si>
    <t>RV02030</t>
  </si>
  <si>
    <t>RV02031</t>
  </si>
  <si>
    <t>RV02032</t>
  </si>
  <si>
    <t>RV02033</t>
  </si>
  <si>
    <t>RV02034</t>
  </si>
  <si>
    <t>RV02035</t>
  </si>
  <si>
    <t>RV02036</t>
  </si>
  <si>
    <t>RV02037</t>
  </si>
  <si>
    <t>RV02038</t>
  </si>
  <si>
    <t>RV02039</t>
  </si>
  <si>
    <t>RV02040</t>
  </si>
  <si>
    <t>RV02041</t>
  </si>
  <si>
    <t>RV02042</t>
  </si>
  <si>
    <t>RV02043</t>
  </si>
  <si>
    <t>RV02044</t>
  </si>
  <si>
    <t>RV02045</t>
  </si>
  <si>
    <t>RV02046</t>
  </si>
  <si>
    <t>RV02047</t>
  </si>
  <si>
    <t>RV02048</t>
  </si>
  <si>
    <t>RV02049</t>
  </si>
  <si>
    <t>RV02050</t>
  </si>
  <si>
    <t>RV02051</t>
  </si>
  <si>
    <t>RV02052</t>
  </si>
  <si>
    <t>RV02053</t>
  </si>
  <si>
    <t>RV02054</t>
  </si>
  <si>
    <t>RV02055</t>
  </si>
  <si>
    <t>RV02056</t>
  </si>
  <si>
    <t>RV02057</t>
  </si>
  <si>
    <t>RV02058</t>
  </si>
  <si>
    <t>RV02059</t>
  </si>
  <si>
    <t>RV02060</t>
  </si>
  <si>
    <t>RV02061</t>
  </si>
  <si>
    <t>RV02062</t>
  </si>
  <si>
    <t>RV02063</t>
  </si>
  <si>
    <t>RV02064</t>
  </si>
  <si>
    <t>RV02065</t>
  </si>
  <si>
    <t>RV02066</t>
  </si>
  <si>
    <t>RV02067</t>
  </si>
  <si>
    <t>RV02068</t>
  </si>
  <si>
    <t>RV02069</t>
  </si>
  <si>
    <t>RV02070</t>
  </si>
  <si>
    <t>RV02071</t>
  </si>
  <si>
    <t>RV02072</t>
  </si>
  <si>
    <t>RV02073</t>
  </si>
  <si>
    <t>RV02074</t>
  </si>
  <si>
    <t>RV02075</t>
  </si>
  <si>
    <t>RV02076</t>
  </si>
  <si>
    <t>RV02077</t>
  </si>
  <si>
    <t>RV02078</t>
  </si>
  <si>
    <t>RV02079</t>
  </si>
  <si>
    <t>RV02080</t>
  </si>
  <si>
    <t>RV02081</t>
  </si>
  <si>
    <t>RV02082</t>
  </si>
  <si>
    <t>RV02083</t>
  </si>
  <si>
    <t>RV02084</t>
  </si>
  <si>
    <t>RV02085</t>
  </si>
  <si>
    <t>RV02086</t>
  </si>
  <si>
    <t>RV02087</t>
  </si>
  <si>
    <t>RV02088</t>
  </si>
  <si>
    <t>RV02089</t>
  </si>
  <si>
    <t>RV02090</t>
  </si>
  <si>
    <t>RV02091</t>
  </si>
  <si>
    <t>RV02092</t>
  </si>
  <si>
    <t>RV02093</t>
  </si>
  <si>
    <t>RV02094</t>
  </si>
  <si>
    <t>RV02095</t>
  </si>
  <si>
    <t>RV02096</t>
  </si>
  <si>
    <t>RV02097</t>
  </si>
  <si>
    <t>RV02098</t>
  </si>
  <si>
    <t>RV02099</t>
  </si>
  <si>
    <t>RV02100</t>
  </si>
  <si>
    <t>RV02101</t>
  </si>
  <si>
    <t>RV02102</t>
  </si>
  <si>
    <t>RV02103</t>
  </si>
  <si>
    <t>RV02104</t>
  </si>
  <si>
    <t>RV02105</t>
  </si>
  <si>
    <t>RV02106</t>
  </si>
  <si>
    <t>RV02107</t>
  </si>
  <si>
    <t>RV02108</t>
  </si>
  <si>
    <t>RV02109</t>
  </si>
  <si>
    <t>RV02110</t>
  </si>
  <si>
    <t>RV02111</t>
  </si>
  <si>
    <t>RV02112</t>
  </si>
  <si>
    <t>RV02113</t>
  </si>
  <si>
    <t>RV02114</t>
  </si>
  <si>
    <t>RV02115</t>
  </si>
  <si>
    <t>RV02116</t>
  </si>
  <si>
    <t>RV02117</t>
  </si>
  <si>
    <t>RV02118</t>
  </si>
  <si>
    <t>RV02119</t>
  </si>
  <si>
    <t>RV02120</t>
  </si>
  <si>
    <t>RV02121</t>
  </si>
  <si>
    <t>RV02122</t>
  </si>
  <si>
    <t>RV02123</t>
  </si>
  <si>
    <t>RV02124</t>
  </si>
  <si>
    <t>RV02125</t>
  </si>
  <si>
    <t>RV02126</t>
  </si>
  <si>
    <t>RV02127</t>
  </si>
  <si>
    <t>RV02128</t>
  </si>
  <si>
    <t>RV02129</t>
  </si>
  <si>
    <t>RV02130</t>
  </si>
  <si>
    <t>RV02131</t>
  </si>
  <si>
    <t>RV02132</t>
  </si>
  <si>
    <t>RV02133</t>
  </si>
  <si>
    <t>RV02134</t>
  </si>
  <si>
    <t>RV02135</t>
  </si>
  <si>
    <t>RV02136</t>
  </si>
  <si>
    <t>RV02137</t>
  </si>
  <si>
    <t>RV02138</t>
  </si>
  <si>
    <t>RV02139</t>
  </si>
  <si>
    <t>RV02140</t>
  </si>
  <si>
    <t>RV02141</t>
  </si>
  <si>
    <t>RV02142</t>
  </si>
  <si>
    <t>RV02143</t>
  </si>
  <si>
    <t>RV02144</t>
  </si>
  <si>
    <t>RV02145</t>
  </si>
  <si>
    <t>RV02146</t>
  </si>
  <si>
    <t>RV02147</t>
  </si>
  <si>
    <t>RV02148</t>
  </si>
  <si>
    <t>RV02149</t>
  </si>
  <si>
    <t>RV02150</t>
  </si>
  <si>
    <t>RV02151</t>
  </si>
  <si>
    <t>RV02152</t>
  </si>
  <si>
    <t>RV02153</t>
  </si>
  <si>
    <t>RV02154</t>
  </si>
  <si>
    <t>RV02155</t>
  </si>
  <si>
    <t>RV02156</t>
  </si>
  <si>
    <t>RV02157</t>
  </si>
  <si>
    <t>RV02158</t>
  </si>
  <si>
    <t>RV02159</t>
  </si>
  <si>
    <t>RV02160</t>
  </si>
  <si>
    <t>RV02161</t>
  </si>
  <si>
    <t>RV02162</t>
  </si>
  <si>
    <t>RV02163</t>
  </si>
  <si>
    <t>RV02164</t>
  </si>
  <si>
    <t>RV02165</t>
  </si>
  <si>
    <t>RV02166</t>
  </si>
  <si>
    <t>RV02167</t>
  </si>
  <si>
    <t>RV02168</t>
  </si>
  <si>
    <t>RV02169</t>
  </si>
  <si>
    <t>RV02170</t>
  </si>
  <si>
    <t>RV02171</t>
  </si>
  <si>
    <t>RV02172</t>
  </si>
  <si>
    <t>RV02173</t>
  </si>
  <si>
    <t>RV02174</t>
  </si>
  <si>
    <t>RV02175</t>
  </si>
  <si>
    <t>RV02176</t>
  </si>
  <si>
    <t>RV02177</t>
  </si>
  <si>
    <t>RV02178</t>
  </si>
  <si>
    <t>RV02179</t>
  </si>
  <si>
    <t>RV02180</t>
  </si>
  <si>
    <t>RV02181</t>
  </si>
  <si>
    <t>RV02182</t>
  </si>
  <si>
    <t>RV02183</t>
  </si>
  <si>
    <t>RV02184</t>
  </si>
  <si>
    <t>RV02185</t>
  </si>
  <si>
    <t>RV02186</t>
  </si>
  <si>
    <t>RV02187</t>
  </si>
  <si>
    <t>RV02188</t>
  </si>
  <si>
    <t>RV02189</t>
  </si>
  <si>
    <t>RV02190</t>
  </si>
  <si>
    <t>RV02191</t>
  </si>
  <si>
    <t>RV02192</t>
  </si>
  <si>
    <t>RV02193</t>
  </si>
  <si>
    <t>RV02194</t>
  </si>
  <si>
    <t>RV02195</t>
  </si>
  <si>
    <t>RV02196</t>
  </si>
  <si>
    <t>RV02197</t>
  </si>
  <si>
    <t>RV02198</t>
  </si>
  <si>
    <t>RV02199</t>
  </si>
  <si>
    <t>RV02200</t>
  </si>
  <si>
    <t>RV02201</t>
  </si>
  <si>
    <t>RV02202</t>
  </si>
  <si>
    <t>RV02203</t>
  </si>
  <si>
    <t>RV02204</t>
  </si>
  <si>
    <t>RV02205</t>
  </si>
  <si>
    <t>RV02206</t>
  </si>
  <si>
    <t>RV02207</t>
  </si>
  <si>
    <t>RV02208</t>
  </si>
  <si>
    <t>RV02209</t>
  </si>
  <si>
    <t>RV02210</t>
  </si>
  <si>
    <t>RV02211</t>
  </si>
  <si>
    <t>RV02212</t>
  </si>
  <si>
    <t>RV02213</t>
  </si>
  <si>
    <t>RV02214</t>
  </si>
  <si>
    <t>RV02215</t>
  </si>
  <si>
    <t>RV02216</t>
  </si>
  <si>
    <t>RV02217</t>
  </si>
  <si>
    <t>RV02218</t>
  </si>
  <si>
    <t>RV02219</t>
  </si>
  <si>
    <t>RV02220</t>
  </si>
  <si>
    <t>RV02221</t>
  </si>
  <si>
    <t>RV02222</t>
  </si>
  <si>
    <t>RV02223</t>
  </si>
  <si>
    <t>RV02224</t>
  </si>
  <si>
    <t>RV02225</t>
  </si>
  <si>
    <t>RV02226</t>
  </si>
  <si>
    <t>RV02227</t>
  </si>
  <si>
    <t>RV02228</t>
  </si>
  <si>
    <t>RV02229</t>
  </si>
  <si>
    <t>RV02230</t>
  </si>
  <si>
    <t>RV02231</t>
  </si>
  <si>
    <t>RV02232</t>
  </si>
  <si>
    <t>RV02233</t>
  </si>
  <si>
    <t>RV02234</t>
  </si>
  <si>
    <t>RV02235</t>
  </si>
  <si>
    <t>RV02236</t>
  </si>
  <si>
    <t>RV02237</t>
  </si>
  <si>
    <t>RV02238</t>
  </si>
  <si>
    <t>RV02239</t>
  </si>
  <si>
    <t>RV02240</t>
  </si>
  <si>
    <t>RV02241</t>
  </si>
  <si>
    <t>RV02242</t>
  </si>
  <si>
    <t>RV02243</t>
  </si>
  <si>
    <t>RV02244</t>
  </si>
  <si>
    <t>RV02245</t>
  </si>
  <si>
    <t>RV02246</t>
  </si>
  <si>
    <t>RV02247</t>
  </si>
  <si>
    <t>RV02248</t>
  </si>
  <si>
    <t>RV02249</t>
  </si>
  <si>
    <t>RV02250</t>
  </si>
  <si>
    <t>RV02251</t>
  </si>
  <si>
    <t>RV02252</t>
  </si>
  <si>
    <t>RV02253</t>
  </si>
  <si>
    <t>RV02254</t>
  </si>
  <si>
    <t>RV02255</t>
  </si>
  <si>
    <t>RV02256</t>
  </si>
  <si>
    <t>RV02257</t>
  </si>
  <si>
    <t>RV02258</t>
  </si>
  <si>
    <t>RV02259</t>
  </si>
  <si>
    <t>RV02260</t>
  </si>
  <si>
    <t>RV02261</t>
  </si>
  <si>
    <t>RV02262</t>
  </si>
  <si>
    <t>RV02263</t>
  </si>
  <si>
    <t>RV02264</t>
  </si>
  <si>
    <t>RV02265</t>
  </si>
  <si>
    <t>RV02266</t>
  </si>
  <si>
    <t>RV02267</t>
  </si>
  <si>
    <t>RV02268</t>
  </si>
  <si>
    <t>RV02269</t>
  </si>
  <si>
    <t>RV02270</t>
  </si>
  <si>
    <t>RV02271</t>
  </si>
  <si>
    <t>RV02272</t>
  </si>
  <si>
    <t>RV02273</t>
  </si>
  <si>
    <t>RV02274</t>
  </si>
  <si>
    <t>RV02275</t>
  </si>
  <si>
    <t>RV02276</t>
  </si>
  <si>
    <t>RV02277</t>
  </si>
  <si>
    <t>RV02278</t>
  </si>
  <si>
    <t>RV02279</t>
  </si>
  <si>
    <t>RV02280</t>
  </si>
  <si>
    <t>RV02281</t>
  </si>
  <si>
    <t>RV02282</t>
  </si>
  <si>
    <t>RV02283</t>
  </si>
  <si>
    <t>RV02284</t>
  </si>
  <si>
    <t>RV02285</t>
  </si>
  <si>
    <t>RV02286</t>
  </si>
  <si>
    <t>RV02287</t>
  </si>
  <si>
    <t>RV02288</t>
  </si>
  <si>
    <t>RV02289</t>
  </si>
  <si>
    <t>RV02290</t>
  </si>
  <si>
    <t>RV02291</t>
  </si>
  <si>
    <t>RV02292</t>
  </si>
  <si>
    <t>RV02293</t>
  </si>
  <si>
    <t>RV02294</t>
  </si>
  <si>
    <t>RV02295</t>
  </si>
  <si>
    <t>RV02296</t>
  </si>
  <si>
    <t>RV02297</t>
  </si>
  <si>
    <t>RV02298</t>
  </si>
  <si>
    <t>RV02299</t>
  </si>
  <si>
    <t>RV02300</t>
  </si>
  <si>
    <t>RV02301</t>
  </si>
  <si>
    <t>RV02302</t>
  </si>
  <si>
    <t>RV02303</t>
  </si>
  <si>
    <t>RV02304</t>
  </si>
  <si>
    <t>RV02305</t>
  </si>
  <si>
    <t>RV02306</t>
  </si>
  <si>
    <t>RV02307</t>
  </si>
  <si>
    <t>RV02308</t>
  </si>
  <si>
    <t>RV02309</t>
  </si>
  <si>
    <t>RV02310</t>
  </si>
  <si>
    <t>RV02311</t>
  </si>
  <si>
    <t>RV02312</t>
  </si>
  <si>
    <t>RV02313</t>
  </si>
  <si>
    <t>RV02314</t>
  </si>
  <si>
    <t>RV02315</t>
  </si>
  <si>
    <t>RV02316</t>
  </si>
  <si>
    <t>RV02317</t>
  </si>
  <si>
    <t>RV02318</t>
  </si>
  <si>
    <t>RV02319</t>
  </si>
  <si>
    <t>RV02320</t>
  </si>
  <si>
    <t>RV02321</t>
  </si>
  <si>
    <t>RV02322</t>
  </si>
  <si>
    <t>RV02323</t>
  </si>
  <si>
    <t>RV02324</t>
  </si>
  <si>
    <t>RV02325</t>
  </si>
  <si>
    <t>RV02326</t>
  </si>
  <si>
    <t>RV02327</t>
  </si>
  <si>
    <t>RV02328</t>
  </si>
  <si>
    <t>RV02329</t>
  </si>
  <si>
    <t>RV02330</t>
  </si>
  <si>
    <t>RV02331</t>
  </si>
  <si>
    <t>RV02332</t>
  </si>
  <si>
    <t>RV02333</t>
  </si>
  <si>
    <t>RV02334</t>
  </si>
  <si>
    <t>RV02335</t>
  </si>
  <si>
    <t>RV02336</t>
  </si>
  <si>
    <t>RV02337</t>
  </si>
  <si>
    <t>RV02338</t>
  </si>
  <si>
    <t>RV02339</t>
  </si>
  <si>
    <t>RV02340</t>
  </si>
  <si>
    <t>RV02341</t>
  </si>
  <si>
    <t>RV02342</t>
  </si>
  <si>
    <t>RV02343</t>
  </si>
  <si>
    <t>RV02344</t>
  </si>
  <si>
    <t>RV02345</t>
  </si>
  <si>
    <t>RV02346</t>
  </si>
  <si>
    <t>RV02347</t>
  </si>
  <si>
    <t>RV02348</t>
  </si>
  <si>
    <t>RV02349</t>
  </si>
  <si>
    <t>RV02350</t>
  </si>
  <si>
    <t>RV02351</t>
  </si>
  <si>
    <t>RV02352</t>
  </si>
  <si>
    <t>RV02353</t>
  </si>
  <si>
    <t>RV02354</t>
  </si>
  <si>
    <t>RV02355</t>
  </si>
  <si>
    <t>RV02356</t>
  </si>
  <si>
    <t>RV02357</t>
  </si>
  <si>
    <t>RV02358</t>
  </si>
  <si>
    <t>RV02359</t>
  </si>
  <si>
    <t>RV02360</t>
  </si>
  <si>
    <t>RV02361</t>
  </si>
  <si>
    <t>RV02362</t>
  </si>
  <si>
    <t>RV02363</t>
  </si>
  <si>
    <t>RV02364</t>
  </si>
  <si>
    <t>RV02365</t>
  </si>
  <si>
    <t>RV02366</t>
  </si>
  <si>
    <t>RV02367</t>
  </si>
  <si>
    <t>RV02368</t>
  </si>
  <si>
    <t>RV02369</t>
  </si>
  <si>
    <t>RV02370</t>
  </si>
  <si>
    <t>RV02371</t>
  </si>
  <si>
    <t>RV02372</t>
  </si>
  <si>
    <t>RV02373</t>
  </si>
  <si>
    <t>RV02374</t>
  </si>
  <si>
    <t>RV02375</t>
  </si>
  <si>
    <t>RV02376</t>
  </si>
  <si>
    <t>RV02377</t>
  </si>
  <si>
    <t>RV02378</t>
  </si>
  <si>
    <t>RV02379</t>
  </si>
  <si>
    <t>RV02380</t>
  </si>
  <si>
    <t>RV02381</t>
  </si>
  <si>
    <t>RV02382</t>
  </si>
  <si>
    <t>RV02383</t>
  </si>
  <si>
    <t>RV02384</t>
  </si>
  <si>
    <t>RV02385</t>
  </si>
  <si>
    <t>RV02386</t>
  </si>
  <si>
    <t>RV02387</t>
  </si>
  <si>
    <t>RV02388</t>
  </si>
  <si>
    <t>RV02389</t>
  </si>
  <si>
    <t>RV02390</t>
  </si>
  <si>
    <t>RV02391</t>
  </si>
  <si>
    <t>RV02392</t>
  </si>
  <si>
    <t>RV02393</t>
  </si>
  <si>
    <t>RV02394</t>
  </si>
  <si>
    <t>RV02395</t>
  </si>
  <si>
    <t>RV02396</t>
  </si>
  <si>
    <t>RV02397</t>
  </si>
  <si>
    <t>RV02398</t>
  </si>
  <si>
    <t>RV02399</t>
  </si>
  <si>
    <t>RV02400</t>
  </si>
  <si>
    <t>RV02401</t>
  </si>
  <si>
    <t>RV02402</t>
  </si>
  <si>
    <t>RV02403</t>
  </si>
  <si>
    <t>RV02404</t>
  </si>
  <si>
    <t>RV02405</t>
  </si>
  <si>
    <t>RV02406</t>
  </si>
  <si>
    <t>RV02407</t>
  </si>
  <si>
    <t>RV02408</t>
  </si>
  <si>
    <t>RV02409</t>
  </si>
  <si>
    <t>RV02410</t>
  </si>
  <si>
    <t>RV02411</t>
  </si>
  <si>
    <t>RV02412</t>
  </si>
  <si>
    <t>RV02413</t>
  </si>
  <si>
    <t>RV02414</t>
  </si>
  <si>
    <t>RV02415</t>
  </si>
  <si>
    <t>RV02416</t>
  </si>
  <si>
    <t>RV02417</t>
  </si>
  <si>
    <t>RV02418</t>
  </si>
  <si>
    <t>RV02419</t>
  </si>
  <si>
    <t>RV02420</t>
  </si>
  <si>
    <t>RV02421</t>
  </si>
  <si>
    <t>RV02422</t>
  </si>
  <si>
    <t>RV02423</t>
  </si>
  <si>
    <t>RV02424</t>
  </si>
  <si>
    <t>RV02425</t>
  </si>
  <si>
    <t>RV02426</t>
  </si>
  <si>
    <t>RV02427</t>
  </si>
  <si>
    <t>RV02428</t>
  </si>
  <si>
    <t>RV02429</t>
  </si>
  <si>
    <t>RV02430</t>
  </si>
  <si>
    <t>RV02431</t>
  </si>
  <si>
    <t>RV02432</t>
  </si>
  <si>
    <t>RV02433</t>
  </si>
  <si>
    <t>RV02434</t>
  </si>
  <si>
    <t>RV02435</t>
  </si>
  <si>
    <t>RV02436</t>
  </si>
  <si>
    <t>RV02437</t>
  </si>
  <si>
    <t>RV02438</t>
  </si>
  <si>
    <t>RV02439</t>
  </si>
  <si>
    <t>RV02440</t>
  </si>
  <si>
    <t>RV02441</t>
  </si>
  <si>
    <t>RV02442</t>
  </si>
  <si>
    <t>RV02443</t>
  </si>
  <si>
    <t>RV02444</t>
  </si>
  <si>
    <t>RV02445</t>
  </si>
  <si>
    <t>RV02446</t>
  </si>
  <si>
    <t>RV02447</t>
  </si>
  <si>
    <t>RV02448</t>
  </si>
  <si>
    <t>RV02449</t>
  </si>
  <si>
    <t>RV02450</t>
  </si>
  <si>
    <t>RV02451</t>
  </si>
  <si>
    <t>RV02452</t>
  </si>
  <si>
    <t>RV02453</t>
  </si>
  <si>
    <t>RV02454</t>
  </si>
  <si>
    <t>RV02455</t>
  </si>
  <si>
    <t>RV02456</t>
  </si>
  <si>
    <t>RV02457</t>
  </si>
  <si>
    <t>RV02458</t>
  </si>
  <si>
    <t>RV02459</t>
  </si>
  <si>
    <t>RV02460</t>
  </si>
  <si>
    <t>RV02461</t>
  </si>
  <si>
    <t>RV02462</t>
  </si>
  <si>
    <t>RV02463</t>
  </si>
  <si>
    <t>RV02464</t>
  </si>
  <si>
    <t>RV02465</t>
  </si>
  <si>
    <t>RV02466</t>
  </si>
  <si>
    <t>RV02467</t>
  </si>
  <si>
    <t>RV02468</t>
  </si>
  <si>
    <t>RV02469</t>
  </si>
  <si>
    <t>RV02470</t>
  </si>
  <si>
    <t>RV02471</t>
  </si>
  <si>
    <t>RV02472</t>
  </si>
  <si>
    <t>RV02473</t>
  </si>
  <si>
    <t>RV02474</t>
  </si>
  <si>
    <t>RV02475</t>
  </si>
  <si>
    <t>RV02476</t>
  </si>
  <si>
    <t>RV02477</t>
  </si>
  <si>
    <t>RV02478</t>
  </si>
  <si>
    <t>RV02479</t>
  </si>
  <si>
    <t>RV02480</t>
  </si>
  <si>
    <t>RV02481</t>
  </si>
  <si>
    <t>RV02482</t>
  </si>
  <si>
    <t>RV02483</t>
  </si>
  <si>
    <t>RV02484</t>
  </si>
  <si>
    <t>RV02485</t>
  </si>
  <si>
    <t>RV02486</t>
  </si>
  <si>
    <t>RV02487</t>
  </si>
  <si>
    <t>RV02488</t>
  </si>
  <si>
    <t>RV02489</t>
  </si>
  <si>
    <t>RV02490</t>
  </si>
  <si>
    <t>RV02491</t>
  </si>
  <si>
    <t>RV02492</t>
  </si>
  <si>
    <t>RV02493</t>
  </si>
  <si>
    <t>RV02494</t>
  </si>
  <si>
    <t>RV02495</t>
  </si>
  <si>
    <t>RV02496</t>
  </si>
  <si>
    <t>RV02497</t>
  </si>
  <si>
    <t>RV02498</t>
  </si>
  <si>
    <t>RV02499</t>
  </si>
  <si>
    <t>RV02500</t>
  </si>
  <si>
    <t>RV02501</t>
  </si>
  <si>
    <t>RV02502</t>
  </si>
  <si>
    <t>RV02503</t>
  </si>
  <si>
    <t>RV02504</t>
  </si>
  <si>
    <t>RV02505</t>
  </si>
  <si>
    <t>RV02506</t>
  </si>
  <si>
    <t>RV02507</t>
  </si>
  <si>
    <t>RV02508</t>
  </si>
  <si>
    <t>RV02509</t>
  </si>
  <si>
    <t>RV02510</t>
  </si>
  <si>
    <t>RV02511</t>
  </si>
  <si>
    <t>RV02512</t>
  </si>
  <si>
    <t>RV02513</t>
  </si>
  <si>
    <t>RV02514</t>
  </si>
  <si>
    <t>RV02515</t>
  </si>
  <si>
    <t>RV02516</t>
  </si>
  <si>
    <t>RV02517</t>
  </si>
  <si>
    <t>RV02518</t>
  </si>
  <si>
    <t>RV02519</t>
  </si>
  <si>
    <t>RV02520</t>
  </si>
  <si>
    <t>RV02521</t>
  </si>
  <si>
    <t>RV02522</t>
  </si>
  <si>
    <t>RV02523</t>
  </si>
  <si>
    <t>RV02524</t>
  </si>
  <si>
    <t>RV02525</t>
  </si>
  <si>
    <t>RV02526</t>
  </si>
  <si>
    <t>RV02527</t>
  </si>
  <si>
    <t>RV02528</t>
  </si>
  <si>
    <t>RV02529</t>
  </si>
  <si>
    <t>RV02530</t>
  </si>
  <si>
    <t>RV02531</t>
  </si>
  <si>
    <t>RV02532</t>
  </si>
  <si>
    <t>RV02533</t>
  </si>
  <si>
    <t>RV02534</t>
  </si>
  <si>
    <t>RV02535</t>
  </si>
  <si>
    <t>RV02536</t>
  </si>
  <si>
    <t>RV02537</t>
  </si>
  <si>
    <t>RV02538</t>
  </si>
  <si>
    <t>RV02539</t>
  </si>
  <si>
    <t>RV02540</t>
  </si>
  <si>
    <t>RV02541</t>
  </si>
  <si>
    <t>RV02542</t>
  </si>
  <si>
    <t>RV02543</t>
  </si>
  <si>
    <t>RV02544</t>
  </si>
  <si>
    <t>RV02545</t>
  </si>
  <si>
    <t>RV02546</t>
  </si>
  <si>
    <t>RV02547</t>
  </si>
  <si>
    <t>RV02548</t>
  </si>
  <si>
    <t>RV02549</t>
  </si>
  <si>
    <t>RV02550</t>
  </si>
  <si>
    <t>RV02551</t>
  </si>
  <si>
    <t>RV02552</t>
  </si>
  <si>
    <t>RV02553</t>
  </si>
  <si>
    <t>RV02554</t>
  </si>
  <si>
    <t>RV02555</t>
  </si>
  <si>
    <t>RV02556</t>
  </si>
  <si>
    <t>RV02557</t>
  </si>
  <si>
    <t>RV02558</t>
  </si>
  <si>
    <t>RV02559</t>
  </si>
  <si>
    <t>RV02560</t>
  </si>
  <si>
    <t>RV02561</t>
  </si>
  <si>
    <t>RV02562</t>
  </si>
  <si>
    <t>RV02563</t>
  </si>
  <si>
    <t>RV02564</t>
  </si>
  <si>
    <t>RV02565</t>
  </si>
  <si>
    <t>RV02566</t>
  </si>
  <si>
    <t>RV02567</t>
  </si>
  <si>
    <t>RV02568</t>
  </si>
  <si>
    <t>RV02569</t>
  </si>
  <si>
    <t>RV02570</t>
  </si>
  <si>
    <t>RV02571</t>
  </si>
  <si>
    <t>RV02572</t>
  </si>
  <si>
    <t>RV02573</t>
  </si>
  <si>
    <t>RV02574</t>
  </si>
  <si>
    <t>RV02575</t>
  </si>
  <si>
    <t>RV02576</t>
  </si>
  <si>
    <t>RV02577</t>
  </si>
  <si>
    <t>RV02578</t>
  </si>
  <si>
    <t>RV02579</t>
  </si>
  <si>
    <t>RV02580</t>
  </si>
  <si>
    <t>RV02581</t>
  </si>
  <si>
    <t>Reviews - Dashboard</t>
  </si>
  <si>
    <t>Total Reviews</t>
  </si>
  <si>
    <t>Avg Overall Rating</t>
  </si>
  <si>
    <t>NPS</t>
  </si>
  <si>
    <t>Positive Sentiment</t>
  </si>
  <si>
    <t>Promoters</t>
  </si>
  <si>
    <t>Detractors</t>
  </si>
  <si>
    <t>Avg Likelihood to Recommend</t>
  </si>
  <si>
    <t>Rating distribution</t>
  </si>
  <si>
    <t>NPS category</t>
  </si>
  <si>
    <t>Avg score by category</t>
  </si>
  <si>
    <t>Reviews</t>
  </si>
  <si>
    <t>Category</t>
  </si>
  <si>
    <t>Avg (1-5)</t>
  </si>
  <si>
    <t>Promoter</t>
  </si>
  <si>
    <t>Positive</t>
  </si>
  <si>
    <t>Overall</t>
  </si>
  <si>
    <t>Passive</t>
  </si>
  <si>
    <t>Neutral</t>
  </si>
  <si>
    <t>Detractor</t>
  </si>
  <si>
    <t>Negative</t>
  </si>
  <si>
    <t>Value</t>
  </si>
  <si>
    <t>By review source</t>
  </si>
  <si>
    <t>Likelihood to recommend</t>
  </si>
  <si>
    <t>Avg Rating</t>
  </si>
  <si>
    <t>Score</t>
  </si>
  <si>
    <t>Rooms_Available</t>
  </si>
  <si>
    <t>Rooms_Sold</t>
  </si>
  <si>
    <t>Occupancy_Pct</t>
  </si>
  <si>
    <t>ADR_INR</t>
  </si>
  <si>
    <t>Operating_Cost_INR</t>
  </si>
  <si>
    <t>GOP_INR</t>
  </si>
  <si>
    <t>RevPAR_INR</t>
  </si>
  <si>
    <t>GOPPAR_INR</t>
  </si>
  <si>
    <t>Avg_Guest_Rating</t>
  </si>
  <si>
    <t>Complaints</t>
  </si>
  <si>
    <t>Staff_Count</t>
  </si>
  <si>
    <t>Hotel Performance - Dashboard</t>
  </si>
  <si>
    <t>ADR (INR)</t>
  </si>
  <si>
    <t>RevPAR (INR)</t>
  </si>
  <si>
    <t>Total Revenue (Cr)</t>
  </si>
  <si>
    <t>GOP (Cr)</t>
  </si>
  <si>
    <t>Avg Guest Rating</t>
  </si>
  <si>
    <t>By month</t>
  </si>
  <si>
    <t>ADR</t>
  </si>
  <si>
    <t>RevPAR</t>
  </si>
  <si>
    <t>By star rating</t>
  </si>
  <si>
    <t>Top 10 hotels by GOP</t>
  </si>
  <si>
    <t>Hotel</t>
  </si>
  <si>
    <t>Year</t>
  </si>
  <si>
    <t>Season</t>
  </si>
  <si>
    <t>Total_Arrivals</t>
  </si>
  <si>
    <t>Domestic_Arrivals</t>
  </si>
  <si>
    <t>International_Arrivals</t>
  </si>
  <si>
    <t>Avg_Stay_Nights</t>
  </si>
  <si>
    <t>Avg_Daily_Spend_INR</t>
  </si>
  <si>
    <t>Tourism_Revenue_Cr</t>
  </si>
  <si>
    <t>Hotel_Search_Index</t>
  </si>
  <si>
    <t>Avg_Temp_C</t>
  </si>
  <si>
    <t>Rainfall_mm</t>
  </si>
  <si>
    <t>Major_Event</t>
  </si>
  <si>
    <t>Shoulder</t>
  </si>
  <si>
    <t>Diwali Season</t>
  </si>
  <si>
    <t>Peak</t>
  </si>
  <si>
    <t>Christmas &amp; New Year</t>
  </si>
  <si>
    <t>Goa Carnival</t>
  </si>
  <si>
    <t>Holi</t>
  </si>
  <si>
    <t>Summer Vacation</t>
  </si>
  <si>
    <t>Off-Peak</t>
  </si>
  <si>
    <t>Literature Festival</t>
  </si>
  <si>
    <t>Mewar Festival</t>
  </si>
  <si>
    <t>Kochi Biennale</t>
  </si>
  <si>
    <t>Winter Carnival</t>
  </si>
  <si>
    <t>International Yoga Festival</t>
  </si>
  <si>
    <t>Dev Deepawali</t>
  </si>
  <si>
    <t>Tourism Trends - Dashboard</t>
  </si>
  <si>
    <t>Total Arrivals (Cr)</t>
  </si>
  <si>
    <t>Tourism Revenue (INR Cr)</t>
  </si>
  <si>
    <t>Avg Daily Spend (INR)</t>
  </si>
  <si>
    <t>Avg Hotel Search Index</t>
  </si>
  <si>
    <t>Avg Temp (C)</t>
  </si>
  <si>
    <t>Arrivals (Lakh)</t>
  </si>
  <si>
    <t>Intl Share</t>
  </si>
  <si>
    <t>Search Index</t>
  </si>
  <si>
    <t>Domestic (Lakh)</t>
  </si>
  <si>
    <t>International (Lakh)</t>
  </si>
  <si>
    <t>Avg Search Idx</t>
  </si>
  <si>
    <t>By season</t>
  </si>
  <si>
    <t>Avg Arrivals (Lakh)</t>
  </si>
  <si>
    <t>Avg Spend</t>
  </si>
  <si>
    <t>Hotel &amp; Tourism Analytics - Executive Summary</t>
  </si>
  <si>
    <t>1.  HOTELS   &gt;   open Hotels_Dashboard</t>
  </si>
  <si>
    <t>2.  CUSTOMERS   &gt;   open Customers_Dashboard</t>
  </si>
  <si>
    <t>3.  BOOKINGS   &gt;   open Bookings_Dashboard</t>
  </si>
  <si>
    <t>4.  REVENUE   &gt;   open Revenue_Dashboard</t>
  </si>
  <si>
    <t>5.  REVIEWS   &gt;   open Reviews_Dashboard</t>
  </si>
  <si>
    <t>6.  HOTEL PERFORMANCE   &gt;   open Hotel_Performance_Dashboard</t>
  </si>
  <si>
    <t>7.  TOURISM TRENDS   &gt;   open Tourism_Trends_Dashboard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</si>
</sst>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\-mmm\-yyyy"/>
    <numFmt numFmtId="167" formatCode="mmm\-yyyy"/>
  </numFmts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i/>
      <sz val="8"/>
      <color rgb="FF7F7F7F"/>
      <name val="Arial"/>
      <charset val="1"/>
    </font>
    <font>
      <sz val="8"/>
      <color rgb="FF44546A"/>
      <name val="Arial"/>
      <charset val="1"/>
    </font>
    <font>
      <b/>
      <sz val="14"/>
      <color rgb="FF1F3864"/>
      <name val="Arial"/>
      <charset val="1"/>
    </font>
    <font>
      <b/>
      <sz val="10"/>
      <color rgb="FF1F3864"/>
      <name val="Arial"/>
      <charset val="1"/>
    </font>
    <font>
      <b/>
      <sz val="9"/>
      <color rgb="FF1F3864"/>
      <name val="Arial"/>
      <charset val="1"/>
    </font>
    <font>
      <b/>
      <sz val="8"/>
      <color rgb="FFFFFFFF"/>
      <name val="Arial"/>
      <charset val="1"/>
    </font>
    <font>
      <sz val="8"/>
      <name val="Arial"/>
      <charset val="1"/>
    </font>
    <font>
      <sz val="8"/>
      <color rgb="FF7F7F7F"/>
      <name val="Arial"/>
      <charset val="1"/>
    </font>
    <font>
      <b/>
      <sz val="16"/>
      <color rgb="FFFFFFFF"/>
      <name val="Arial"/>
      <charset val="1"/>
    </font>
    <font>
      <b/>
      <u/>
      <sz val="11"/>
      <color rgb="FFFFFFFF"/>
      <name val="Arial"/>
      <charset val="1"/>
    </font>
    <font>
      <b/>
      <sz val="9"/>
      <color rgb="FF7F3F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6F3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FF1E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" fontId="2" fillId="0" borderId="0" xfId="0" applyNumberFormat="1" applyFont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shrinkToFit="1"/>
    </xf>
    <xf numFmtId="3" fontId="10" fillId="0" borderId="0" xfId="0" applyNumberFormat="1" applyFont="1"/>
    <xf numFmtId="165" fontId="10" fillId="0" borderId="0" xfId="0" applyNumberFormat="1" applyFont="1"/>
    <xf numFmtId="166" fontId="2" fillId="0" borderId="0" xfId="0" applyNumberFormat="1" applyFont="1"/>
    <xf numFmtId="164" fontId="10" fillId="0" borderId="0" xfId="0" applyNumberFormat="1" applyFont="1"/>
    <xf numFmtId="167" fontId="2" fillId="0" borderId="0" xfId="0" applyNumberFormat="1" applyFont="1"/>
    <xf numFmtId="17" fontId="11" fillId="0" borderId="0" xfId="0" applyNumberFormat="1" applyFont="1"/>
    <xf numFmtId="9" fontId="2" fillId="0" borderId="0" xfId="0" applyNumberFormat="1" applyFont="1"/>
    <xf numFmtId="2" fontId="10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0" fontId="11" fillId="0" borderId="0" xfId="0" applyFont="1"/>
    <xf numFmtId="4" fontId="2" fillId="0" borderId="0" xfId="0" applyNumberFormat="1" applyFont="1"/>
    <xf numFmtId="165" fontId="6" fillId="3" borderId="0" xfId="0" applyNumberFormat="1" applyFont="1" applyFill="1" applyBorder="1" applyAlignment="1">
      <alignment horizontal="center" vertical="center"/>
    </xf>
    <xf numFmtId="3" fontId="6" fillId="3" borderId="0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 indent="1"/>
    </xf>
    <xf numFmtId="0" fontId="4" fillId="0" borderId="0" xfId="0" applyFont="1" applyBorder="1"/>
    <xf numFmtId="0" fontId="5" fillId="3" borderId="0" xfId="0" applyFont="1" applyFill="1" applyBorder="1" applyAlignment="1">
      <alignment horizontal="center" vertical="center" wrapText="1"/>
    </xf>
    <xf numFmtId="2" fontId="6" fillId="3" borderId="0" xfId="0" applyNumberFormat="1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vertical="center" wrapText="1" indent="1"/>
    </xf>
    <xf numFmtId="0" fontId="5" fillId="3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vertical="center" indent="1"/>
    </xf>
    <xf numFmtId="0" fontId="12" fillId="2" borderId="0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7F7F7F"/>
      <rgbColor rgb="FF8EA9DB"/>
      <rgbColor rgb="FF993366"/>
      <rgbColor rgb="FFFFF1E0"/>
      <rgbColor rgb="FFDDE6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7F6A9E"/>
      <rgbColor rgb="FF70AD47"/>
      <rgbColor rgb="FF1F3864"/>
      <rgbColor rgb="FF4F81BD"/>
      <rgbColor rgb="FF003300"/>
      <rgbColor rgb="FF333300"/>
      <rgbColor rgb="FF7F3F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Hotels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Hotels_Dashboard!C55</c:f>
              <c:strCache>
                <c:ptCount val="1"/>
                <c:pt idx="0">
                  <c:v>Hotels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Hotels_Dashboard!$B$56:$B$67</c:f>
              <c:strCache>
                <c:ptCount val="12"/>
                <c:pt idx="0">
                  <c:v>Agra</c:v>
                </c:pt>
                <c:pt idx="1">
                  <c:v>Bengaluru</c:v>
                </c:pt>
                <c:pt idx="2">
                  <c:v>Goa</c:v>
                </c:pt>
                <c:pt idx="3">
                  <c:v>Jaipur</c:v>
                </c:pt>
                <c:pt idx="4">
                  <c:v>Kochi</c:v>
                </c:pt>
                <c:pt idx="5">
                  <c:v>Manali</c:v>
                </c:pt>
                <c:pt idx="6">
                  <c:v>Mumbai</c:v>
                </c:pt>
                <c:pt idx="7">
                  <c:v>New Delhi</c:v>
                </c:pt>
                <c:pt idx="8">
                  <c:v>Rishikesh</c:v>
                </c:pt>
                <c:pt idx="9">
                  <c:v>Shimla</c:v>
                </c:pt>
                <c:pt idx="10">
                  <c:v>Udaipur</c:v>
                </c:pt>
                <c:pt idx="11">
                  <c:v>Varanasi</c:v>
                </c:pt>
              </c:strCache>
            </c:strRef>
          </c:cat>
          <c:val>
            <c:numRef>
              <c:f>Hotels_Dashboard!$C$56:$C$67</c:f>
              <c:numCache>
                <c:formatCode>#,##0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6-CB4C-B1FF-E8C7DD30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0211"/>
        <c:axId val="32417786"/>
      </c:barChart>
      <c:catAx>
        <c:axId val="134302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17786"/>
        <c:crosses val="autoZero"/>
        <c:auto val="1"/>
        <c:lblAlgn val="ctr"/>
        <c:lblOffset val="100"/>
        <c:noMultiLvlLbl val="0"/>
      </c:catAx>
      <c:valAx>
        <c:axId val="32417786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30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Occupancy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Hotels_Dashboard!F55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Hotels_Dashboard!$B$56:$B$67</c:f>
              <c:strCache>
                <c:ptCount val="12"/>
                <c:pt idx="0">
                  <c:v>Agra</c:v>
                </c:pt>
                <c:pt idx="1">
                  <c:v>Bengaluru</c:v>
                </c:pt>
                <c:pt idx="2">
                  <c:v>Goa</c:v>
                </c:pt>
                <c:pt idx="3">
                  <c:v>Jaipur</c:v>
                </c:pt>
                <c:pt idx="4">
                  <c:v>Kochi</c:v>
                </c:pt>
                <c:pt idx="5">
                  <c:v>Manali</c:v>
                </c:pt>
                <c:pt idx="6">
                  <c:v>Mumbai</c:v>
                </c:pt>
                <c:pt idx="7">
                  <c:v>New Delhi</c:v>
                </c:pt>
                <c:pt idx="8">
                  <c:v>Rishikesh</c:v>
                </c:pt>
                <c:pt idx="9">
                  <c:v>Shimla</c:v>
                </c:pt>
                <c:pt idx="10">
                  <c:v>Udaipur</c:v>
                </c:pt>
                <c:pt idx="11">
                  <c:v>Varanasi</c:v>
                </c:pt>
              </c:strCache>
            </c:strRef>
          </c:cat>
          <c:val>
            <c:numRef>
              <c:f>Hotels_Dashboard!$F$56:$F$67</c:f>
              <c:numCache>
                <c:formatCode>0.0%</c:formatCode>
                <c:ptCount val="12"/>
                <c:pt idx="0">
                  <c:v>0.65624496373892027</c:v>
                </c:pt>
                <c:pt idx="1">
                  <c:v>0.72422913139397671</c:v>
                </c:pt>
                <c:pt idx="2">
                  <c:v>0.68841156325543917</c:v>
                </c:pt>
                <c:pt idx="3">
                  <c:v>0.69938464883670359</c:v>
                </c:pt>
                <c:pt idx="4">
                  <c:v>0.70765139202566651</c:v>
                </c:pt>
                <c:pt idx="5">
                  <c:v>0.68507633818115987</c:v>
                </c:pt>
                <c:pt idx="6">
                  <c:v>0.65009123342138952</c:v>
                </c:pt>
                <c:pt idx="7">
                  <c:v>0.71800599575300827</c:v>
                </c:pt>
                <c:pt idx="8">
                  <c:v>0.68807898474366613</c:v>
                </c:pt>
                <c:pt idx="9">
                  <c:v>0.68081202710053901</c:v>
                </c:pt>
                <c:pt idx="10">
                  <c:v>0.69259507615672</c:v>
                </c:pt>
                <c:pt idx="11">
                  <c:v>0.67087843663186131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B-CB4B-B454-91A856B0D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36316"/>
        <c:axId val="16327336"/>
      </c:barChart>
      <c:catAx>
        <c:axId val="396363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27336"/>
        <c:crosses val="autoZero"/>
        <c:auto val="1"/>
        <c:lblAlgn val="ctr"/>
        <c:lblOffset val="100"/>
        <c:noMultiLvlLbl val="0"/>
      </c:catAx>
      <c:valAx>
        <c:axId val="16327336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363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Rooms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Hotels_Dashboard!D55</c:f>
              <c:strCache>
                <c:ptCount val="1"/>
                <c:pt idx="0">
                  <c:v>Rooms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Hotels_Dashboard!$B$56:$B$67</c:f>
              <c:strCache>
                <c:ptCount val="12"/>
                <c:pt idx="0">
                  <c:v>Agra</c:v>
                </c:pt>
                <c:pt idx="1">
                  <c:v>Bengaluru</c:v>
                </c:pt>
                <c:pt idx="2">
                  <c:v>Goa</c:v>
                </c:pt>
                <c:pt idx="3">
                  <c:v>Jaipur</c:v>
                </c:pt>
                <c:pt idx="4">
                  <c:v>Kochi</c:v>
                </c:pt>
                <c:pt idx="5">
                  <c:v>Manali</c:v>
                </c:pt>
                <c:pt idx="6">
                  <c:v>Mumbai</c:v>
                </c:pt>
                <c:pt idx="7">
                  <c:v>New Delhi</c:v>
                </c:pt>
                <c:pt idx="8">
                  <c:v>Rishikesh</c:v>
                </c:pt>
                <c:pt idx="9">
                  <c:v>Shimla</c:v>
                </c:pt>
                <c:pt idx="10">
                  <c:v>Udaipur</c:v>
                </c:pt>
                <c:pt idx="11">
                  <c:v>Varanasi</c:v>
                </c:pt>
              </c:strCache>
            </c:strRef>
          </c:cat>
          <c:val>
            <c:numRef>
              <c:f>Hotels_Dashboard!$D$56:$D$67</c:f>
              <c:numCache>
                <c:formatCode>#,##0</c:formatCode>
                <c:ptCount val="12"/>
                <c:pt idx="0">
                  <c:v>595</c:v>
                </c:pt>
                <c:pt idx="1">
                  <c:v>534</c:v>
                </c:pt>
                <c:pt idx="2">
                  <c:v>544</c:v>
                </c:pt>
                <c:pt idx="3">
                  <c:v>630</c:v>
                </c:pt>
                <c:pt idx="4">
                  <c:v>649</c:v>
                </c:pt>
                <c:pt idx="5">
                  <c:v>454</c:v>
                </c:pt>
                <c:pt idx="6">
                  <c:v>503</c:v>
                </c:pt>
                <c:pt idx="7">
                  <c:v>658</c:v>
                </c:pt>
                <c:pt idx="8">
                  <c:v>598</c:v>
                </c:pt>
                <c:pt idx="9">
                  <c:v>554</c:v>
                </c:pt>
                <c:pt idx="10">
                  <c:v>572</c:v>
                </c:pt>
                <c:pt idx="11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D-F84A-BBA0-62894000C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916"/>
        <c:axId val="58839453"/>
      </c:barChart>
      <c:catAx>
        <c:axId val="1340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39453"/>
        <c:crosses val="autoZero"/>
        <c:auto val="1"/>
        <c:lblAlgn val="ctr"/>
        <c:lblOffset val="100"/>
        <c:noMultiLvlLbl val="0"/>
      </c:catAx>
      <c:valAx>
        <c:axId val="5883945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0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Avg base ADR by city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Hotels_Dashboard!E55</c:f>
              <c:strCache>
                <c:ptCount val="1"/>
                <c:pt idx="0">
                  <c:v>Avg Base ADR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Hotels_Dashboard!$B$56:$B$67</c:f>
              <c:strCache>
                <c:ptCount val="12"/>
                <c:pt idx="0">
                  <c:v>Agra</c:v>
                </c:pt>
                <c:pt idx="1">
                  <c:v>Bengaluru</c:v>
                </c:pt>
                <c:pt idx="2">
                  <c:v>Goa</c:v>
                </c:pt>
                <c:pt idx="3">
                  <c:v>Jaipur</c:v>
                </c:pt>
                <c:pt idx="4">
                  <c:v>Kochi</c:v>
                </c:pt>
                <c:pt idx="5">
                  <c:v>Manali</c:v>
                </c:pt>
                <c:pt idx="6">
                  <c:v>Mumbai</c:v>
                </c:pt>
                <c:pt idx="7">
                  <c:v>New Delhi</c:v>
                </c:pt>
                <c:pt idx="8">
                  <c:v>Rishikesh</c:v>
                </c:pt>
                <c:pt idx="9">
                  <c:v>Shimla</c:v>
                </c:pt>
                <c:pt idx="10">
                  <c:v>Udaipur</c:v>
                </c:pt>
                <c:pt idx="11">
                  <c:v>Varanasi</c:v>
                </c:pt>
              </c:strCache>
            </c:strRef>
          </c:cat>
          <c:val>
            <c:numRef>
              <c:f>Hotels_Dashboard!$E$56:$E$67</c:f>
              <c:numCache>
                <c:formatCode>#,##0</c:formatCode>
                <c:ptCount val="12"/>
                <c:pt idx="0">
                  <c:v>4225</c:v>
                </c:pt>
                <c:pt idx="1">
                  <c:v>6900</c:v>
                </c:pt>
                <c:pt idx="2">
                  <c:v>5775</c:v>
                </c:pt>
                <c:pt idx="3">
                  <c:v>5500</c:v>
                </c:pt>
                <c:pt idx="4">
                  <c:v>5250</c:v>
                </c:pt>
                <c:pt idx="5">
                  <c:v>4950</c:v>
                </c:pt>
                <c:pt idx="6">
                  <c:v>8050</c:v>
                </c:pt>
                <c:pt idx="7">
                  <c:v>7375</c:v>
                </c:pt>
                <c:pt idx="8">
                  <c:v>4125</c:v>
                </c:pt>
                <c:pt idx="9">
                  <c:v>4775</c:v>
                </c:pt>
                <c:pt idx="10">
                  <c:v>6050</c:v>
                </c:pt>
                <c:pt idx="11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9-1B49-912F-B7D3A96BC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37852"/>
        <c:axId val="53582120"/>
      </c:barChart>
      <c:catAx>
        <c:axId val="70437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82120"/>
        <c:crosses val="autoZero"/>
        <c:auto val="1"/>
        <c:lblAlgn val="ctr"/>
        <c:lblOffset val="100"/>
        <c:noMultiLvlLbl val="0"/>
      </c:catAx>
      <c:valAx>
        <c:axId val="5358212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378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Hotels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Hotels_Dashboard!I55</c:f>
              <c:strCache>
                <c:ptCount val="1"/>
                <c:pt idx="0">
                  <c:v>Hotels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7F6A9E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Hotels_Dashboard!$H$56:$H$61</c:f>
              <c:strCache>
                <c:ptCount val="6"/>
                <c:pt idx="0">
                  <c:v>Boutique</c:v>
                </c:pt>
                <c:pt idx="1">
                  <c:v>Business</c:v>
                </c:pt>
                <c:pt idx="2">
                  <c:v>Resort</c:v>
                </c:pt>
                <c:pt idx="3">
                  <c:v>Luxury</c:v>
                </c:pt>
                <c:pt idx="4">
                  <c:v>Budget</c:v>
                </c:pt>
                <c:pt idx="5">
                  <c:v>Heritage</c:v>
                </c:pt>
              </c:strCache>
            </c:strRef>
          </c:cat>
          <c:val>
            <c:numRef>
              <c:f>Hotels_Dashboard!$I$56:$I$61</c:f>
              <c:numCache>
                <c:formatCode>#,##0</c:formatCode>
                <c:ptCount val="6"/>
                <c:pt idx="0">
                  <c:v>15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F-3B48-9618-B84645932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Hotels by star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Hotels_Dashboard!M55</c:f>
              <c:strCache>
                <c:ptCount val="1"/>
                <c:pt idx="0">
                  <c:v>Hotels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Hotels_Dashboard!$L$56:$L$58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Hotels_Dashboard!$M$56:$M$58</c:f>
              <c:numCache>
                <c:formatCode>#,##0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C-184D-9131-633C04ED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Customers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Customers_Dashboard!C55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Customers_Dashboard!$B$56:$B$60</c:f>
              <c:strCache>
                <c:ptCount val="5"/>
                <c:pt idx="0">
                  <c:v>Leisure</c:v>
                </c:pt>
                <c:pt idx="1">
                  <c:v>Family</c:v>
                </c:pt>
                <c:pt idx="2">
                  <c:v>Business</c:v>
                </c:pt>
                <c:pt idx="3">
                  <c:v>Couple</c:v>
                </c:pt>
                <c:pt idx="4">
                  <c:v>Group</c:v>
                </c:pt>
              </c:strCache>
            </c:strRef>
          </c:cat>
          <c:val>
            <c:numRef>
              <c:f>Customers_Dashboard!$C$56:$C$60</c:f>
              <c:numCache>
                <c:formatCode>#,##0</c:formatCode>
                <c:ptCount val="5"/>
                <c:pt idx="0">
                  <c:v>548</c:v>
                </c:pt>
                <c:pt idx="1">
                  <c:v>328</c:v>
                </c:pt>
                <c:pt idx="2">
                  <c:v>258</c:v>
                </c:pt>
                <c:pt idx="3">
                  <c:v>257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C-494D-89EA-BBA1A42D9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Lifetime revenue by segment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Customers_Dashboard!E55</c:f>
              <c:strCache>
                <c:ptCount val="1"/>
                <c:pt idx="0">
                  <c:v>Lifetime Rev (Lakh)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Customers_Dashboard!$B$56:$B$60</c:f>
              <c:strCache>
                <c:ptCount val="5"/>
                <c:pt idx="0">
                  <c:v>Leisure</c:v>
                </c:pt>
                <c:pt idx="1">
                  <c:v>Family</c:v>
                </c:pt>
                <c:pt idx="2">
                  <c:v>Business</c:v>
                </c:pt>
                <c:pt idx="3">
                  <c:v>Couple</c:v>
                </c:pt>
                <c:pt idx="4">
                  <c:v>Group</c:v>
                </c:pt>
              </c:strCache>
            </c:strRef>
          </c:cat>
          <c:val>
            <c:numRef>
              <c:f>Customers_Dashboard!$E$56:$E$60</c:f>
              <c:numCache>
                <c:formatCode>0.0</c:formatCode>
                <c:ptCount val="5"/>
                <c:pt idx="0">
                  <c:v>563.98979999999995</c:v>
                </c:pt>
                <c:pt idx="1">
                  <c:v>560.10329999999999</c:v>
                </c:pt>
                <c:pt idx="2">
                  <c:v>284.64049999999997</c:v>
                </c:pt>
                <c:pt idx="3">
                  <c:v>258.36099999999999</c:v>
                </c:pt>
                <c:pt idx="4">
                  <c:v>416.74860000000001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8-CB4C-9F64-92E87328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161379"/>
        <c:axId val="13639243"/>
      </c:barChart>
      <c:catAx>
        <c:axId val="98161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39243"/>
        <c:crosses val="autoZero"/>
        <c:auto val="1"/>
        <c:lblAlgn val="ctr"/>
        <c:lblOffset val="100"/>
        <c:noMultiLvlLbl val="0"/>
      </c:catAx>
      <c:valAx>
        <c:axId val="1363924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61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Customers by loyalty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Customers_Dashboard!I55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Customers_Dashboard!$H$56:$H$59</c:f>
              <c:strCache>
                <c:ptCount val="4"/>
                <c:pt idx="0">
                  <c:v>None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Customers_Dashboard!$I$56:$I$59</c:f>
              <c:numCache>
                <c:formatCode>#,##0</c:formatCode>
                <c:ptCount val="4"/>
                <c:pt idx="0">
                  <c:v>986</c:v>
                </c:pt>
                <c:pt idx="1">
                  <c:v>221</c:v>
                </c:pt>
                <c:pt idx="2">
                  <c:v>145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2-0346-8287-7C44645A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36237"/>
        <c:axId val="30023304"/>
      </c:barChart>
      <c:catAx>
        <c:axId val="526362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23304"/>
        <c:crosses val="autoZero"/>
        <c:auto val="1"/>
        <c:lblAlgn val="ctr"/>
        <c:lblOffset val="100"/>
        <c:noMultiLvlLbl val="0"/>
      </c:catAx>
      <c:valAx>
        <c:axId val="30023304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362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Customers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Customers_Dashboard!M55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Customers_Dashboard!$L$56:$L$60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Customers_Dashboard!$M$56:$M$60</c:f>
              <c:numCache>
                <c:formatCode>#,##0</c:formatCode>
                <c:ptCount val="5"/>
                <c:pt idx="0">
                  <c:v>201</c:v>
                </c:pt>
                <c:pt idx="1">
                  <c:v>481</c:v>
                </c:pt>
                <c:pt idx="2">
                  <c:v>544</c:v>
                </c:pt>
                <c:pt idx="3">
                  <c:v>234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6-D241-834F-BC695DACA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7230"/>
        <c:axId val="128837"/>
      </c:barChart>
      <c:catAx>
        <c:axId val="3687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837"/>
        <c:crosses val="autoZero"/>
        <c:auto val="1"/>
        <c:lblAlgn val="ctr"/>
        <c:lblOffset val="100"/>
        <c:noMultiLvlLbl val="0"/>
      </c:catAx>
      <c:valAx>
        <c:axId val="128837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7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Customers by acquisition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Customers_Dashboard!C64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Customers_Dashboard!$B$65:$B$70</c:f>
              <c:strCache>
                <c:ptCount val="6"/>
                <c:pt idx="0">
                  <c:v>Corporate Tie-up</c:v>
                </c:pt>
                <c:pt idx="1">
                  <c:v>Organic Search</c:v>
                </c:pt>
                <c:pt idx="2">
                  <c:v>Referral</c:v>
                </c:pt>
                <c:pt idx="3">
                  <c:v>Email Campaign</c:v>
                </c:pt>
                <c:pt idx="4">
                  <c:v>Social Media</c:v>
                </c:pt>
                <c:pt idx="5">
                  <c:v>Travel Partner</c:v>
                </c:pt>
              </c:strCache>
            </c:strRef>
          </c:cat>
          <c:val>
            <c:numRef>
              <c:f>Customers_Dashboard!$C$65:$C$70</c:f>
              <c:numCache>
                <c:formatCode>#,##0</c:formatCode>
                <c:ptCount val="6"/>
                <c:pt idx="0">
                  <c:v>127</c:v>
                </c:pt>
                <c:pt idx="1">
                  <c:v>257</c:v>
                </c:pt>
                <c:pt idx="2">
                  <c:v>271</c:v>
                </c:pt>
                <c:pt idx="3">
                  <c:v>273</c:v>
                </c:pt>
                <c:pt idx="4">
                  <c:v>282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7440-8438-D8BD2D398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8789109"/>
        <c:axId val="76678983"/>
      </c:barChart>
      <c:catAx>
        <c:axId val="987891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78983"/>
        <c:crosses val="autoZero"/>
        <c:auto val="1"/>
        <c:lblAlgn val="ctr"/>
        <c:lblOffset val="100"/>
        <c:noMultiLvlLbl val="0"/>
      </c:catAx>
      <c:valAx>
        <c:axId val="7667898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89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Domestic vs International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Customers_Dashboard!F64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Customers_Dashboard!$E$65:$E$66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Customers_Dashboard!$F$65:$F$66</c:f>
              <c:numCache>
                <c:formatCode>#,##0</c:formatCode>
                <c:ptCount val="2"/>
                <c:pt idx="0">
                  <c:v>1170</c:v>
                </c:pt>
                <c:pt idx="1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3-C64A-9A88-714BA7DF6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Booking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Bookings_Dashboard!C70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Bookings_Dashboard!$B$71:$B$73</c:f>
              <c:strCache>
                <c:ptCount val="3"/>
                <c:pt idx="0">
                  <c:v>Completed</c:v>
                </c:pt>
                <c:pt idx="1">
                  <c:v>Cancelled</c:v>
                </c:pt>
                <c:pt idx="2">
                  <c:v>No-Show</c:v>
                </c:pt>
              </c:strCache>
            </c:strRef>
          </c:cat>
          <c:val>
            <c:numRef>
              <c:f>Bookings_Dashboard!$C$71:$C$73</c:f>
              <c:numCache>
                <c:formatCode>#,##0</c:formatCode>
                <c:ptCount val="3"/>
                <c:pt idx="0">
                  <c:v>4091</c:v>
                </c:pt>
                <c:pt idx="1">
                  <c:v>772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5-964A-A319-9E7AE69DD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Bookings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Bookings_Dashboard!F70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Bookings_Dashboard!$E$71:$E$78</c:f>
              <c:strCache>
                <c:ptCount val="8"/>
                <c:pt idx="0">
                  <c:v>Walk-in</c:v>
                </c:pt>
                <c:pt idx="1">
                  <c:v>OTA - Agoda</c:v>
                </c:pt>
                <c:pt idx="2">
                  <c:v>Travel Agent</c:v>
                </c:pt>
                <c:pt idx="3">
                  <c:v>Corporate Booking</c:v>
                </c:pt>
                <c:pt idx="4">
                  <c:v>Mobile App</c:v>
                </c:pt>
                <c:pt idx="5">
                  <c:v>OTA - Booking.com</c:v>
                </c:pt>
                <c:pt idx="6">
                  <c:v>OTA - MakeMyTrip</c:v>
                </c:pt>
                <c:pt idx="7">
                  <c:v>Direct Website</c:v>
                </c:pt>
              </c:strCache>
            </c:strRef>
          </c:cat>
          <c:val>
            <c:numRef>
              <c:f>Bookings_Dashboard!$F$71:$F$78</c:f>
              <c:numCache>
                <c:formatCode>#,##0</c:formatCode>
                <c:ptCount val="8"/>
                <c:pt idx="0">
                  <c:v>130</c:v>
                </c:pt>
                <c:pt idx="1">
                  <c:v>361</c:v>
                </c:pt>
                <c:pt idx="2">
                  <c:v>654</c:v>
                </c:pt>
                <c:pt idx="3">
                  <c:v>664</c:v>
                </c:pt>
                <c:pt idx="4">
                  <c:v>696</c:v>
                </c:pt>
                <c:pt idx="5">
                  <c:v>702</c:v>
                </c:pt>
                <c:pt idx="6">
                  <c:v>896</c:v>
                </c:pt>
                <c:pt idx="7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4-514C-A5CE-617690AAE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001560"/>
        <c:axId val="51020013"/>
      </c:barChart>
      <c:catAx>
        <c:axId val="68001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20013"/>
        <c:crosses val="autoZero"/>
        <c:auto val="1"/>
        <c:lblAlgn val="ctr"/>
        <c:lblOffset val="100"/>
        <c:noMultiLvlLbl val="0"/>
      </c:catAx>
      <c:valAx>
        <c:axId val="5102001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01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Cancellation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Bookings_Dashboard!G70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Bookings_Dashboard!$E$71:$E$78</c:f>
              <c:strCache>
                <c:ptCount val="8"/>
                <c:pt idx="0">
                  <c:v>Walk-in</c:v>
                </c:pt>
                <c:pt idx="1">
                  <c:v>OTA - Agoda</c:v>
                </c:pt>
                <c:pt idx="2">
                  <c:v>Travel Agent</c:v>
                </c:pt>
                <c:pt idx="3">
                  <c:v>Corporate Booking</c:v>
                </c:pt>
                <c:pt idx="4">
                  <c:v>Mobile App</c:v>
                </c:pt>
                <c:pt idx="5">
                  <c:v>OTA - Booking.com</c:v>
                </c:pt>
                <c:pt idx="6">
                  <c:v>OTA - MakeMyTrip</c:v>
                </c:pt>
                <c:pt idx="7">
                  <c:v>Direct Website</c:v>
                </c:pt>
              </c:strCache>
            </c:strRef>
          </c:cat>
          <c:val>
            <c:numRef>
              <c:f>Bookings_Dashboard!$G$71:$G$78</c:f>
              <c:numCache>
                <c:formatCode>0.0%</c:formatCode>
                <c:ptCount val="8"/>
                <c:pt idx="0">
                  <c:v>3.8461538461538464E-2</c:v>
                </c:pt>
                <c:pt idx="1">
                  <c:v>0.22991689750692521</c:v>
                </c:pt>
                <c:pt idx="2">
                  <c:v>0.15596330275229359</c:v>
                </c:pt>
                <c:pt idx="3">
                  <c:v>6.3253012048192767E-2</c:v>
                </c:pt>
                <c:pt idx="4">
                  <c:v>0.11063218390804598</c:v>
                </c:pt>
                <c:pt idx="5">
                  <c:v>0.2621082621082621</c:v>
                </c:pt>
                <c:pt idx="6">
                  <c:v>0.21763392857142858</c:v>
                </c:pt>
                <c:pt idx="7">
                  <c:v>9.3645484949832769E-2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9-3A4D-BDE9-FA9F53D0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196636"/>
        <c:axId val="40755309"/>
      </c:barChart>
      <c:catAx>
        <c:axId val="211966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55309"/>
        <c:crosses val="autoZero"/>
        <c:auto val="1"/>
        <c:lblAlgn val="ctr"/>
        <c:lblOffset val="100"/>
        <c:noMultiLvlLbl val="0"/>
      </c:catAx>
      <c:valAx>
        <c:axId val="4075530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966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Room types booked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Bookings_Dashboard!L70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Bookings_Dashboard!$K$71:$K$74</c:f>
              <c:strCache>
                <c:ptCount val="4"/>
                <c:pt idx="0">
                  <c:v>Standard</c:v>
                </c:pt>
                <c:pt idx="1">
                  <c:v>Deluxe</c:v>
                </c:pt>
                <c:pt idx="2">
                  <c:v>Suite</c:v>
                </c:pt>
                <c:pt idx="3">
                  <c:v>Premium Suite</c:v>
                </c:pt>
              </c:strCache>
            </c:strRef>
          </c:cat>
          <c:val>
            <c:numRef>
              <c:f>Bookings_Dashboard!$L$71:$L$74</c:f>
              <c:numCache>
                <c:formatCode>#,##0</c:formatCode>
                <c:ptCount val="4"/>
                <c:pt idx="0">
                  <c:v>1581</c:v>
                </c:pt>
                <c:pt idx="1">
                  <c:v>1859</c:v>
                </c:pt>
                <c:pt idx="2">
                  <c:v>1108</c:v>
                </c:pt>
                <c:pt idx="3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2-524A-8ABD-53AAE3AB3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bookings vs cancellations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Bookings_Dashboard!J82</c:f>
              <c:strCache>
                <c:ptCount val="1"/>
                <c:pt idx="0">
                  <c:v>Bookings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Bookings_Dashboard!$I$83:$I$106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Bookings_Dashboard!$J$83:$J$106</c:f>
              <c:numCache>
                <c:formatCode>#,##0</c:formatCode>
                <c:ptCount val="24"/>
                <c:pt idx="0">
                  <c:v>212</c:v>
                </c:pt>
                <c:pt idx="1">
                  <c:v>217</c:v>
                </c:pt>
                <c:pt idx="2">
                  <c:v>239</c:v>
                </c:pt>
                <c:pt idx="3">
                  <c:v>233</c:v>
                </c:pt>
                <c:pt idx="4">
                  <c:v>288</c:v>
                </c:pt>
                <c:pt idx="5">
                  <c:v>197</c:v>
                </c:pt>
                <c:pt idx="6">
                  <c:v>175</c:v>
                </c:pt>
                <c:pt idx="7">
                  <c:v>189</c:v>
                </c:pt>
                <c:pt idx="8">
                  <c:v>143</c:v>
                </c:pt>
                <c:pt idx="9">
                  <c:v>129</c:v>
                </c:pt>
                <c:pt idx="10">
                  <c:v>109</c:v>
                </c:pt>
                <c:pt idx="11">
                  <c:v>146</c:v>
                </c:pt>
                <c:pt idx="12">
                  <c:v>259</c:v>
                </c:pt>
                <c:pt idx="13">
                  <c:v>254</c:v>
                </c:pt>
                <c:pt idx="14">
                  <c:v>321</c:v>
                </c:pt>
                <c:pt idx="15">
                  <c:v>318</c:v>
                </c:pt>
                <c:pt idx="16">
                  <c:v>265</c:v>
                </c:pt>
                <c:pt idx="17">
                  <c:v>264</c:v>
                </c:pt>
                <c:pt idx="18">
                  <c:v>229</c:v>
                </c:pt>
                <c:pt idx="19">
                  <c:v>239</c:v>
                </c:pt>
                <c:pt idx="20">
                  <c:v>166</c:v>
                </c:pt>
                <c:pt idx="21">
                  <c:v>126</c:v>
                </c:pt>
                <c:pt idx="22">
                  <c:v>134</c:v>
                </c:pt>
                <c:pt idx="23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C-5446-8B3A-C4EEB9F09BEE}"/>
            </c:ext>
          </c:extLst>
        </c:ser>
        <c:ser>
          <c:idx val="1"/>
          <c:order val="1"/>
          <c:tx>
            <c:strRef>
              <c:f>Bookings_Dashboard!K82</c:f>
              <c:strCache>
                <c:ptCount val="1"/>
                <c:pt idx="0">
                  <c:v>Cancelled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Bookings_Dashboard!$I$83:$I$106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Bookings_Dashboard!$K$83:$K$106</c:f>
              <c:numCache>
                <c:formatCode>#,##0</c:formatCode>
                <c:ptCount val="24"/>
                <c:pt idx="0">
                  <c:v>29</c:v>
                </c:pt>
                <c:pt idx="1">
                  <c:v>40</c:v>
                </c:pt>
                <c:pt idx="2">
                  <c:v>41</c:v>
                </c:pt>
                <c:pt idx="3">
                  <c:v>34</c:v>
                </c:pt>
                <c:pt idx="4">
                  <c:v>41</c:v>
                </c:pt>
                <c:pt idx="5">
                  <c:v>28</c:v>
                </c:pt>
                <c:pt idx="6">
                  <c:v>34</c:v>
                </c:pt>
                <c:pt idx="7">
                  <c:v>21</c:v>
                </c:pt>
                <c:pt idx="8">
                  <c:v>13</c:v>
                </c:pt>
                <c:pt idx="9">
                  <c:v>18</c:v>
                </c:pt>
                <c:pt idx="10">
                  <c:v>19</c:v>
                </c:pt>
                <c:pt idx="11">
                  <c:v>14</c:v>
                </c:pt>
                <c:pt idx="12">
                  <c:v>41</c:v>
                </c:pt>
                <c:pt idx="13">
                  <c:v>41</c:v>
                </c:pt>
                <c:pt idx="14">
                  <c:v>43</c:v>
                </c:pt>
                <c:pt idx="15">
                  <c:v>53</c:v>
                </c:pt>
                <c:pt idx="16">
                  <c:v>39</c:v>
                </c:pt>
                <c:pt idx="17">
                  <c:v>53</c:v>
                </c:pt>
                <c:pt idx="18">
                  <c:v>48</c:v>
                </c:pt>
                <c:pt idx="19">
                  <c:v>36</c:v>
                </c:pt>
                <c:pt idx="20">
                  <c:v>27</c:v>
                </c:pt>
                <c:pt idx="21">
                  <c:v>14</c:v>
                </c:pt>
                <c:pt idx="22">
                  <c:v>23</c:v>
                </c:pt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C-5446-8B3A-C4EEB9F09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634926"/>
        <c:axId val="90104928"/>
      </c:lineChart>
      <c:catAx>
        <c:axId val="23634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04928"/>
        <c:crosses val="autoZero"/>
        <c:auto val="1"/>
        <c:lblAlgn val="ctr"/>
        <c:lblOffset val="100"/>
        <c:noMultiLvlLbl val="0"/>
      </c:catAx>
      <c:valAx>
        <c:axId val="9010492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349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Completed booking value by month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Bookings_Dashboard!L82</c:f>
              <c:strCache>
                <c:ptCount val="1"/>
                <c:pt idx="0">
                  <c:v>Completed Value (Lakh)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Bookings_Dashboard!$I$83:$I$106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Bookings_Dashboard!$L$83:$L$106</c:f>
              <c:numCache>
                <c:formatCode>0.0</c:formatCode>
                <c:ptCount val="24"/>
                <c:pt idx="0">
                  <c:v>78.347499999999997</c:v>
                </c:pt>
                <c:pt idx="1">
                  <c:v>82.081500000000005</c:v>
                </c:pt>
                <c:pt idx="2">
                  <c:v>91.499499999999998</c:v>
                </c:pt>
                <c:pt idx="3">
                  <c:v>105.40949999999999</c:v>
                </c:pt>
                <c:pt idx="4">
                  <c:v>111.7295</c:v>
                </c:pt>
                <c:pt idx="5">
                  <c:v>63.720999999999997</c:v>
                </c:pt>
                <c:pt idx="6">
                  <c:v>51.89</c:v>
                </c:pt>
                <c:pt idx="7">
                  <c:v>73.869</c:v>
                </c:pt>
                <c:pt idx="8">
                  <c:v>38.826000000000001</c:v>
                </c:pt>
                <c:pt idx="9">
                  <c:v>42.963000000000001</c:v>
                </c:pt>
                <c:pt idx="10">
                  <c:v>26.538499999999999</c:v>
                </c:pt>
                <c:pt idx="11">
                  <c:v>43.8735</c:v>
                </c:pt>
                <c:pt idx="12">
                  <c:v>98.477000000000004</c:v>
                </c:pt>
                <c:pt idx="13">
                  <c:v>100.50700000000001</c:v>
                </c:pt>
                <c:pt idx="14">
                  <c:v>119.175</c:v>
                </c:pt>
                <c:pt idx="15">
                  <c:v>119.4145</c:v>
                </c:pt>
                <c:pt idx="16">
                  <c:v>108.7645</c:v>
                </c:pt>
                <c:pt idx="17">
                  <c:v>95.045500000000004</c:v>
                </c:pt>
                <c:pt idx="18">
                  <c:v>70.164000000000001</c:v>
                </c:pt>
                <c:pt idx="19">
                  <c:v>81.338499999999996</c:v>
                </c:pt>
                <c:pt idx="20">
                  <c:v>48.646000000000001</c:v>
                </c:pt>
                <c:pt idx="21">
                  <c:v>28.567499999999999</c:v>
                </c:pt>
                <c:pt idx="22">
                  <c:v>41.27</c:v>
                </c:pt>
                <c:pt idx="23">
                  <c:v>42.911000000000001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A-F242-9340-7CF14956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33631"/>
        <c:axId val="84767920"/>
      </c:barChart>
      <c:catAx>
        <c:axId val="9773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767920"/>
        <c:crosses val="autoZero"/>
        <c:auto val="1"/>
        <c:lblAlgn val="ctr"/>
        <c:lblOffset val="100"/>
        <c:noMultiLvlLbl val="0"/>
      </c:catAx>
      <c:valAx>
        <c:axId val="8476792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7336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Bookings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Bookings_Dashboard!F82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Bookings_Dashboard!$E$83:$E$94</c:f>
              <c:strCache>
                <c:ptCount val="12"/>
                <c:pt idx="0">
                  <c:v>Kochi</c:v>
                </c:pt>
                <c:pt idx="1">
                  <c:v>New Delhi</c:v>
                </c:pt>
                <c:pt idx="2">
                  <c:v>Agra</c:v>
                </c:pt>
                <c:pt idx="3">
                  <c:v>Rishikesh</c:v>
                </c:pt>
                <c:pt idx="4">
                  <c:v>Jaipur</c:v>
                </c:pt>
                <c:pt idx="5">
                  <c:v>Goa</c:v>
                </c:pt>
                <c:pt idx="6">
                  <c:v>Shimla</c:v>
                </c:pt>
                <c:pt idx="7">
                  <c:v>Udaipur</c:v>
                </c:pt>
                <c:pt idx="8">
                  <c:v>Bengaluru</c:v>
                </c:pt>
                <c:pt idx="9">
                  <c:v>Manali</c:v>
                </c:pt>
                <c:pt idx="10">
                  <c:v>Varanasi</c:v>
                </c:pt>
                <c:pt idx="11">
                  <c:v>Mumbai</c:v>
                </c:pt>
              </c:strCache>
            </c:strRef>
          </c:cat>
          <c:val>
            <c:numRef>
              <c:f>Bookings_Dashboard!$F$83:$F$94</c:f>
              <c:numCache>
                <c:formatCode>#,##0</c:formatCode>
                <c:ptCount val="12"/>
                <c:pt idx="0">
                  <c:v>515</c:v>
                </c:pt>
                <c:pt idx="1">
                  <c:v>474</c:v>
                </c:pt>
                <c:pt idx="2">
                  <c:v>461</c:v>
                </c:pt>
                <c:pt idx="3">
                  <c:v>458</c:v>
                </c:pt>
                <c:pt idx="4">
                  <c:v>454</c:v>
                </c:pt>
                <c:pt idx="5">
                  <c:v>422</c:v>
                </c:pt>
                <c:pt idx="6">
                  <c:v>402</c:v>
                </c:pt>
                <c:pt idx="7">
                  <c:v>399</c:v>
                </c:pt>
                <c:pt idx="8">
                  <c:v>372</c:v>
                </c:pt>
                <c:pt idx="9">
                  <c:v>357</c:v>
                </c:pt>
                <c:pt idx="10">
                  <c:v>346</c:v>
                </c:pt>
                <c:pt idx="1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4-8246-8430-2ACA4C27B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70581"/>
        <c:axId val="7891490"/>
      </c:barChart>
      <c:catAx>
        <c:axId val="26470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1490"/>
        <c:crosses val="autoZero"/>
        <c:auto val="1"/>
        <c:lblAlgn val="ctr"/>
        <c:lblOffset val="100"/>
        <c:noMultiLvlLbl val="0"/>
      </c:catAx>
      <c:valAx>
        <c:axId val="789149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4705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Payment methods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Bookings_Dashboard!C82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7F6A9E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Bookings_Dashboard!$B$83:$B$88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Digital Wallet</c:v>
                </c:pt>
                <c:pt idx="5">
                  <c:v>Cash</c:v>
                </c:pt>
              </c:strCache>
            </c:strRef>
          </c:cat>
          <c:val>
            <c:numRef>
              <c:f>Bookings_Dashboard!$C$83:$C$88</c:f>
              <c:numCache>
                <c:formatCode>#,##0</c:formatCode>
                <c:ptCount val="6"/>
                <c:pt idx="0">
                  <c:v>1694</c:v>
                </c:pt>
                <c:pt idx="1">
                  <c:v>1383</c:v>
                </c:pt>
                <c:pt idx="2">
                  <c:v>734</c:v>
                </c:pt>
                <c:pt idx="3">
                  <c:v>494</c:v>
                </c:pt>
                <c:pt idx="4">
                  <c:v>401</c:v>
                </c:pt>
                <c:pt idx="5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6-6347-BE1B-D7A758065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gross vs net revenue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Revenue_Dashboard!C55</c:f>
              <c:strCache>
                <c:ptCount val="1"/>
                <c:pt idx="0">
                  <c:v>Gross (Lakh)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Revenue_Dashboard!$C$56:$C$79</c:f>
              <c:numCache>
                <c:formatCode>0.0</c:formatCode>
                <c:ptCount val="24"/>
                <c:pt idx="0">
                  <c:v>92.096599999999995</c:v>
                </c:pt>
                <c:pt idx="1">
                  <c:v>95.551900000000003</c:v>
                </c:pt>
                <c:pt idx="2">
                  <c:v>105.893</c:v>
                </c:pt>
                <c:pt idx="3">
                  <c:v>122.6831</c:v>
                </c:pt>
                <c:pt idx="4">
                  <c:v>130.03960000000001</c:v>
                </c:pt>
                <c:pt idx="5">
                  <c:v>77.356300000000005</c:v>
                </c:pt>
                <c:pt idx="6">
                  <c:v>62.5535</c:v>
                </c:pt>
                <c:pt idx="7">
                  <c:v>87.426199999999994</c:v>
                </c:pt>
                <c:pt idx="8">
                  <c:v>48.157299999999999</c:v>
                </c:pt>
                <c:pt idx="9">
                  <c:v>52.009099999999997</c:v>
                </c:pt>
                <c:pt idx="10">
                  <c:v>33.113</c:v>
                </c:pt>
                <c:pt idx="11">
                  <c:v>55.164099999999998</c:v>
                </c:pt>
                <c:pt idx="12">
                  <c:v>114.8843</c:v>
                </c:pt>
                <c:pt idx="13">
                  <c:v>117.35129999999999</c:v>
                </c:pt>
                <c:pt idx="14">
                  <c:v>139.39680000000001</c:v>
                </c:pt>
                <c:pt idx="15">
                  <c:v>137.75380000000001</c:v>
                </c:pt>
                <c:pt idx="16">
                  <c:v>125.5117</c:v>
                </c:pt>
                <c:pt idx="17">
                  <c:v>110.50960000000001</c:v>
                </c:pt>
                <c:pt idx="18">
                  <c:v>83.025099999999995</c:v>
                </c:pt>
                <c:pt idx="19">
                  <c:v>95.753900000000002</c:v>
                </c:pt>
                <c:pt idx="20">
                  <c:v>58.362299999999998</c:v>
                </c:pt>
                <c:pt idx="21">
                  <c:v>36.116500000000002</c:v>
                </c:pt>
                <c:pt idx="22">
                  <c:v>51.110399999999998</c:v>
                </c:pt>
                <c:pt idx="23">
                  <c:v>52.023800000000001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3-3E41-BE56-4DE40AC582FD}"/>
            </c:ext>
          </c:extLst>
        </c:ser>
        <c:ser>
          <c:idx val="1"/>
          <c:order val="1"/>
          <c:tx>
            <c:strRef>
              <c:f>Revenue_Dashboard!D55</c:f>
              <c:strCache>
                <c:ptCount val="1"/>
                <c:pt idx="0">
                  <c:v>Net (Lakh)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Revenue_Dashboard!$D$56:$D$79</c:f>
              <c:numCache>
                <c:formatCode>0.0</c:formatCode>
                <c:ptCount val="24"/>
                <c:pt idx="0">
                  <c:v>85.31832</c:v>
                </c:pt>
                <c:pt idx="1">
                  <c:v>89.413240000000002</c:v>
                </c:pt>
                <c:pt idx="2">
                  <c:v>98.346800000000002</c:v>
                </c:pt>
                <c:pt idx="3">
                  <c:v>113.879985</c:v>
                </c:pt>
                <c:pt idx="4">
                  <c:v>121.191545</c:v>
                </c:pt>
                <c:pt idx="5">
                  <c:v>72.273364999999998</c:v>
                </c:pt>
                <c:pt idx="6">
                  <c:v>57.962024999999997</c:v>
                </c:pt>
                <c:pt idx="7">
                  <c:v>81.645415</c:v>
                </c:pt>
                <c:pt idx="8">
                  <c:v>45.557605000000002</c:v>
                </c:pt>
                <c:pt idx="9">
                  <c:v>48.267245000000003</c:v>
                </c:pt>
                <c:pt idx="10">
                  <c:v>31.199655</c:v>
                </c:pt>
                <c:pt idx="11">
                  <c:v>51.93477</c:v>
                </c:pt>
                <c:pt idx="12">
                  <c:v>106.40882000000001</c:v>
                </c:pt>
                <c:pt idx="13">
                  <c:v>110.20204</c:v>
                </c:pt>
                <c:pt idx="14">
                  <c:v>129.17210499999999</c:v>
                </c:pt>
                <c:pt idx="15">
                  <c:v>127.282055</c:v>
                </c:pt>
                <c:pt idx="16">
                  <c:v>116.343855</c:v>
                </c:pt>
                <c:pt idx="17">
                  <c:v>102.52057499999999</c:v>
                </c:pt>
                <c:pt idx="18">
                  <c:v>76.755804999999995</c:v>
                </c:pt>
                <c:pt idx="19">
                  <c:v>88.271370000000005</c:v>
                </c:pt>
                <c:pt idx="20">
                  <c:v>54.695729999999998</c:v>
                </c:pt>
                <c:pt idx="21">
                  <c:v>33.792555</c:v>
                </c:pt>
                <c:pt idx="22">
                  <c:v>48.163930000000001</c:v>
                </c:pt>
                <c:pt idx="23">
                  <c:v>48.683225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3-3E41-BE56-4DE40AC58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879360"/>
        <c:axId val="35635228"/>
      </c:lineChart>
      <c:catAx>
        <c:axId val="178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35228"/>
        <c:crosses val="autoZero"/>
        <c:auto val="1"/>
        <c:lblAlgn val="ctr"/>
        <c:lblOffset val="100"/>
        <c:noMultiLvlLbl val="0"/>
      </c:catAx>
      <c:valAx>
        <c:axId val="3563522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793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Revenue_Dashboard!J55</c:f>
              <c:strCache>
                <c:ptCount val="1"/>
                <c:pt idx="0">
                  <c:v>Revenue (Cr)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Revenue_Dashboard!$I$56:$I$59</c:f>
              <c:strCache>
                <c:ptCount val="4"/>
                <c:pt idx="0">
                  <c:v>Room</c:v>
                </c:pt>
                <c:pt idx="1">
                  <c:v>F&amp;B</c:v>
                </c:pt>
                <c:pt idx="2">
                  <c:v>Spa</c:v>
                </c:pt>
                <c:pt idx="3">
                  <c:v>Other</c:v>
                </c:pt>
              </c:strCache>
            </c:strRef>
          </c:cat>
          <c:val>
            <c:numRef>
              <c:f>Revenue_Dashboard!$J$56:$J$59</c:f>
              <c:numCache>
                <c:formatCode>0.00</c:formatCode>
                <c:ptCount val="4"/>
                <c:pt idx="0">
                  <c:v>17.650289999999998</c:v>
                </c:pt>
                <c:pt idx="1">
                  <c:v>2.266839</c:v>
                </c:pt>
                <c:pt idx="2">
                  <c:v>0.69598099999999996</c:v>
                </c:pt>
                <c:pt idx="3">
                  <c:v>0.22532199999999999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C-ED40-B37F-FF8D2C450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Gross revenue by city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Revenue_Dashboard!M55</c:f>
              <c:strCache>
                <c:ptCount val="1"/>
                <c:pt idx="0">
                  <c:v>Gross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Revenue_Dashboard!$L$56:$L$67</c:f>
              <c:strCache>
                <c:ptCount val="12"/>
                <c:pt idx="0">
                  <c:v>Varanasi</c:v>
                </c:pt>
                <c:pt idx="1">
                  <c:v>Shimla</c:v>
                </c:pt>
                <c:pt idx="2">
                  <c:v>Manali</c:v>
                </c:pt>
                <c:pt idx="3">
                  <c:v>Agra</c:v>
                </c:pt>
                <c:pt idx="4">
                  <c:v>Rishikesh</c:v>
                </c:pt>
                <c:pt idx="5">
                  <c:v>Bengaluru</c:v>
                </c:pt>
                <c:pt idx="6">
                  <c:v>Jaipur</c:v>
                </c:pt>
                <c:pt idx="7">
                  <c:v>Goa</c:v>
                </c:pt>
                <c:pt idx="8">
                  <c:v>Udaipur</c:v>
                </c:pt>
                <c:pt idx="9">
                  <c:v>Mumbai</c:v>
                </c:pt>
                <c:pt idx="10">
                  <c:v>Kochi</c:v>
                </c:pt>
                <c:pt idx="11">
                  <c:v>New Delhi</c:v>
                </c:pt>
              </c:strCache>
            </c:strRef>
          </c:cat>
          <c:val>
            <c:numRef>
              <c:f>Revenue_Dashboard!$M$56:$M$67</c:f>
              <c:numCache>
                <c:formatCode>0.00</c:formatCode>
                <c:ptCount val="12"/>
                <c:pt idx="0">
                  <c:v>1.0975680000000001</c:v>
                </c:pt>
                <c:pt idx="1">
                  <c:v>1.2776000000000001</c:v>
                </c:pt>
                <c:pt idx="2">
                  <c:v>1.4171339999999999</c:v>
                </c:pt>
                <c:pt idx="3">
                  <c:v>1.538503</c:v>
                </c:pt>
                <c:pt idx="4">
                  <c:v>1.5641799999999999</c:v>
                </c:pt>
                <c:pt idx="5">
                  <c:v>1.7899449999999999</c:v>
                </c:pt>
                <c:pt idx="6">
                  <c:v>1.8285370000000001</c:v>
                </c:pt>
                <c:pt idx="7">
                  <c:v>1.9095</c:v>
                </c:pt>
                <c:pt idx="8">
                  <c:v>1.9280919999999999</c:v>
                </c:pt>
                <c:pt idx="9">
                  <c:v>1.9731380000000001</c:v>
                </c:pt>
                <c:pt idx="10">
                  <c:v>2.0676079999999999</c:v>
                </c:pt>
                <c:pt idx="11">
                  <c:v>2.4466269999999999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1-B943-95F8-428C8214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760874"/>
        <c:axId val="90482789"/>
      </c:barChart>
      <c:catAx>
        <c:axId val="77608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82789"/>
        <c:crosses val="autoZero"/>
        <c:auto val="1"/>
        <c:lblAlgn val="ctr"/>
        <c:lblOffset val="100"/>
        <c:noMultiLvlLbl val="0"/>
      </c:catAx>
      <c:valAx>
        <c:axId val="9048278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0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Channel revenue vs commission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Revenue_Dashboard!C83</c:f>
              <c:strCache>
                <c:ptCount val="1"/>
                <c:pt idx="0">
                  <c:v>Gross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Revenue_Dashboard!$B$84:$B$91</c:f>
              <c:strCache>
                <c:ptCount val="8"/>
                <c:pt idx="0">
                  <c:v>Walk-in</c:v>
                </c:pt>
                <c:pt idx="1">
                  <c:v>OTA - Agoda</c:v>
                </c:pt>
                <c:pt idx="2">
                  <c:v>Corporate Booking</c:v>
                </c:pt>
                <c:pt idx="3">
                  <c:v>OTA - Booking.com</c:v>
                </c:pt>
                <c:pt idx="4">
                  <c:v>Mobile App</c:v>
                </c:pt>
                <c:pt idx="5">
                  <c:v>OTA - MakeMyTrip</c:v>
                </c:pt>
                <c:pt idx="6">
                  <c:v>Direct Website</c:v>
                </c:pt>
                <c:pt idx="7">
                  <c:v>Travel Agent</c:v>
                </c:pt>
              </c:strCache>
            </c:strRef>
          </c:cat>
          <c:val>
            <c:numRef>
              <c:f>Revenue_Dashboard!$C$84:$C$91</c:f>
              <c:numCache>
                <c:formatCode>0.00</c:formatCode>
                <c:ptCount val="8"/>
                <c:pt idx="0">
                  <c:v>0.61185500000000004</c:v>
                </c:pt>
                <c:pt idx="1">
                  <c:v>1.5545009999999999</c:v>
                </c:pt>
                <c:pt idx="2">
                  <c:v>1.7122470000000001</c:v>
                </c:pt>
                <c:pt idx="3">
                  <c:v>2.4679769999999999</c:v>
                </c:pt>
                <c:pt idx="4">
                  <c:v>2.8706659999999999</c:v>
                </c:pt>
                <c:pt idx="5">
                  <c:v>3.4700340000000001</c:v>
                </c:pt>
                <c:pt idx="6">
                  <c:v>3.8787940000000001</c:v>
                </c:pt>
                <c:pt idx="7">
                  <c:v>4.2723579999999997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F-4E47-9533-79106C36BDE4}"/>
            </c:ext>
          </c:extLst>
        </c:ser>
        <c:ser>
          <c:idx val="1"/>
          <c:order val="1"/>
          <c:tx>
            <c:strRef>
              <c:f>Revenue_Dashboard!D83</c:f>
              <c:strCache>
                <c:ptCount val="1"/>
                <c:pt idx="0">
                  <c:v>Commission (Cr)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Revenue_Dashboard!$B$84:$B$91</c:f>
              <c:strCache>
                <c:ptCount val="8"/>
                <c:pt idx="0">
                  <c:v>Walk-in</c:v>
                </c:pt>
                <c:pt idx="1">
                  <c:v>OTA - Agoda</c:v>
                </c:pt>
                <c:pt idx="2">
                  <c:v>Corporate Booking</c:v>
                </c:pt>
                <c:pt idx="3">
                  <c:v>OTA - Booking.com</c:v>
                </c:pt>
                <c:pt idx="4">
                  <c:v>Mobile App</c:v>
                </c:pt>
                <c:pt idx="5">
                  <c:v>OTA - MakeMyTrip</c:v>
                </c:pt>
                <c:pt idx="6">
                  <c:v>Direct Website</c:v>
                </c:pt>
                <c:pt idx="7">
                  <c:v>Travel Agent</c:v>
                </c:pt>
              </c:strCache>
            </c:strRef>
          </c:cat>
          <c:val>
            <c:numRef>
              <c:f>Revenue_Dashboard!$D$84:$D$91</c:f>
              <c:numCache>
                <c:formatCode>0.00</c:formatCode>
                <c:ptCount val="8"/>
                <c:pt idx="0">
                  <c:v>0</c:v>
                </c:pt>
                <c:pt idx="1">
                  <c:v>0.2096392</c:v>
                </c:pt>
                <c:pt idx="2">
                  <c:v>7.4125999999999997E-2</c:v>
                </c:pt>
                <c:pt idx="3">
                  <c:v>0.35298119999999999</c:v>
                </c:pt>
                <c:pt idx="4">
                  <c:v>0</c:v>
                </c:pt>
                <c:pt idx="5">
                  <c:v>0.44229974999999999</c:v>
                </c:pt>
                <c:pt idx="6">
                  <c:v>0</c:v>
                </c:pt>
                <c:pt idx="7">
                  <c:v>0.36656549999999999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F-4E47-9533-79106C36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386578"/>
        <c:axId val="97289316"/>
      </c:barChart>
      <c:catAx>
        <c:axId val="893865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89316"/>
        <c:crosses val="autoZero"/>
        <c:auto val="1"/>
        <c:lblAlgn val="ctr"/>
        <c:lblOffset val="100"/>
        <c:noMultiLvlLbl val="0"/>
      </c:catAx>
      <c:valAx>
        <c:axId val="97289316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865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Room nights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Revenue_Dashboard!F55</c:f>
              <c:strCache>
                <c:ptCount val="1"/>
                <c:pt idx="0">
                  <c:v>Room Nights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Revenue_Dashboard!$F$56:$F$79</c:f>
              <c:numCache>
                <c:formatCode>#,##0</c:formatCode>
                <c:ptCount val="24"/>
                <c:pt idx="0">
                  <c:v>680</c:v>
                </c:pt>
                <c:pt idx="1">
                  <c:v>659</c:v>
                </c:pt>
                <c:pt idx="2">
                  <c:v>766</c:v>
                </c:pt>
                <c:pt idx="3">
                  <c:v>802</c:v>
                </c:pt>
                <c:pt idx="4">
                  <c:v>929</c:v>
                </c:pt>
                <c:pt idx="5">
                  <c:v>593</c:v>
                </c:pt>
                <c:pt idx="6">
                  <c:v>504</c:v>
                </c:pt>
                <c:pt idx="7">
                  <c:v>626</c:v>
                </c:pt>
                <c:pt idx="8">
                  <c:v>438</c:v>
                </c:pt>
                <c:pt idx="9">
                  <c:v>455</c:v>
                </c:pt>
                <c:pt idx="10">
                  <c:v>324</c:v>
                </c:pt>
                <c:pt idx="11">
                  <c:v>534</c:v>
                </c:pt>
                <c:pt idx="12">
                  <c:v>828</c:v>
                </c:pt>
                <c:pt idx="13">
                  <c:v>799</c:v>
                </c:pt>
                <c:pt idx="14">
                  <c:v>1037</c:v>
                </c:pt>
                <c:pt idx="15">
                  <c:v>978</c:v>
                </c:pt>
                <c:pt idx="16">
                  <c:v>845</c:v>
                </c:pt>
                <c:pt idx="17">
                  <c:v>751</c:v>
                </c:pt>
                <c:pt idx="18">
                  <c:v>691</c:v>
                </c:pt>
                <c:pt idx="19">
                  <c:v>774</c:v>
                </c:pt>
                <c:pt idx="20">
                  <c:v>540</c:v>
                </c:pt>
                <c:pt idx="21">
                  <c:v>379</c:v>
                </c:pt>
                <c:pt idx="22">
                  <c:v>444</c:v>
                </c:pt>
                <c:pt idx="23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F-5C4E-9A0E-20E8A88F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98394"/>
        <c:axId val="8555167"/>
      </c:barChart>
      <c:catAx>
        <c:axId val="45898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5167"/>
        <c:crosses val="autoZero"/>
        <c:auto val="1"/>
        <c:lblAlgn val="ctr"/>
        <c:lblOffset val="100"/>
        <c:noMultiLvlLbl val="0"/>
      </c:catAx>
      <c:valAx>
        <c:axId val="8555167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983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Avg revenue per stay by city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Revenue_Dashboard!O55</c:f>
              <c:strCache>
                <c:ptCount val="1"/>
                <c:pt idx="0">
                  <c:v>Avg / Stay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Revenue_Dashboard!$L$56:$L$67</c:f>
              <c:strCache>
                <c:ptCount val="12"/>
                <c:pt idx="0">
                  <c:v>Varanasi</c:v>
                </c:pt>
                <c:pt idx="1">
                  <c:v>Shimla</c:v>
                </c:pt>
                <c:pt idx="2">
                  <c:v>Manali</c:v>
                </c:pt>
                <c:pt idx="3">
                  <c:v>Agra</c:v>
                </c:pt>
                <c:pt idx="4">
                  <c:v>Rishikesh</c:v>
                </c:pt>
                <c:pt idx="5">
                  <c:v>Bengaluru</c:v>
                </c:pt>
                <c:pt idx="6">
                  <c:v>Jaipur</c:v>
                </c:pt>
                <c:pt idx="7">
                  <c:v>Goa</c:v>
                </c:pt>
                <c:pt idx="8">
                  <c:v>Udaipur</c:v>
                </c:pt>
                <c:pt idx="9">
                  <c:v>Mumbai</c:v>
                </c:pt>
                <c:pt idx="10">
                  <c:v>Kochi</c:v>
                </c:pt>
                <c:pt idx="11">
                  <c:v>New Delhi</c:v>
                </c:pt>
              </c:strCache>
            </c:strRef>
          </c:cat>
          <c:val>
            <c:numRef>
              <c:f>Revenue_Dashboard!$O$56:$O$67</c:f>
              <c:numCache>
                <c:formatCode>#,##0</c:formatCode>
                <c:ptCount val="12"/>
                <c:pt idx="0">
                  <c:v>37587.945205479453</c:v>
                </c:pt>
                <c:pt idx="1">
                  <c:v>39070.336391437311</c:v>
                </c:pt>
                <c:pt idx="2">
                  <c:v>46616.25</c:v>
                </c:pt>
                <c:pt idx="3">
                  <c:v>41469.083557951482</c:v>
                </c:pt>
                <c:pt idx="4">
                  <c:v>43090.35812672176</c:v>
                </c:pt>
                <c:pt idx="5">
                  <c:v>57186.741214057511</c:v>
                </c:pt>
                <c:pt idx="6">
                  <c:v>49022.43967828418</c:v>
                </c:pt>
                <c:pt idx="7">
                  <c:v>55187.861271676302</c:v>
                </c:pt>
                <c:pt idx="8">
                  <c:v>59325.907692307694</c:v>
                </c:pt>
                <c:pt idx="9">
                  <c:v>72276.117216117214</c:v>
                </c:pt>
                <c:pt idx="10">
                  <c:v>49582.925659472421</c:v>
                </c:pt>
                <c:pt idx="11">
                  <c:v>63220.335917312659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3-094E-AC00-2FCCB1DB3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46849"/>
        <c:axId val="12735673"/>
      </c:barChart>
      <c:catAx>
        <c:axId val="23946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35673"/>
        <c:crosses val="autoZero"/>
        <c:auto val="1"/>
        <c:lblAlgn val="ctr"/>
        <c:lblOffset val="100"/>
        <c:noMultiLvlLbl val="0"/>
      </c:catAx>
      <c:valAx>
        <c:axId val="1273567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46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Reviews_Dashboard!C55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Reviews_Dashboard!$B$56:$B$60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Reviews_Dashboard!$C$56:$C$60</c:f>
              <c:numCache>
                <c:formatCode>#,##0</c:formatCode>
                <c:ptCount val="5"/>
                <c:pt idx="0">
                  <c:v>926</c:v>
                </c:pt>
                <c:pt idx="1">
                  <c:v>1082</c:v>
                </c:pt>
                <c:pt idx="2">
                  <c:v>495</c:v>
                </c:pt>
                <c:pt idx="3">
                  <c:v>76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8-7442-B8C9-3D4EC82C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5116"/>
        <c:axId val="7223915"/>
      </c:barChart>
      <c:catAx>
        <c:axId val="42855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3915"/>
        <c:crosses val="autoZero"/>
        <c:auto val="1"/>
        <c:lblAlgn val="ctr"/>
        <c:lblOffset val="100"/>
        <c:noMultiLvlLbl val="0"/>
      </c:catAx>
      <c:valAx>
        <c:axId val="7223915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55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NPS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Reviews_Dashboard!F55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Reviews_Dashboard!$E$56:$E$58</c:f>
              <c:strCache>
                <c:ptCount val="3"/>
                <c:pt idx="0">
                  <c:v>Promoter</c:v>
                </c:pt>
                <c:pt idx="1">
                  <c:v>Passive</c:v>
                </c:pt>
                <c:pt idx="2">
                  <c:v>Detractor</c:v>
                </c:pt>
              </c:strCache>
            </c:strRef>
          </c:cat>
          <c:val>
            <c:numRef>
              <c:f>Reviews_Dashboard!$F$56:$F$58</c:f>
              <c:numCache>
                <c:formatCode>#,##0</c:formatCode>
                <c:ptCount val="3"/>
                <c:pt idx="0">
                  <c:v>977</c:v>
                </c:pt>
                <c:pt idx="1">
                  <c:v>1205</c:v>
                </c:pt>
                <c:pt idx="2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FB40-91B8-670C0FFA2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Review sentiment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Reviews_Dashboard!I55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Reviews_Dashboard!$H$56:$H$58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Reviews_Dashboard!$I$56:$I$58</c:f>
              <c:numCache>
                <c:formatCode>#,##0</c:formatCode>
                <c:ptCount val="3"/>
                <c:pt idx="0">
                  <c:v>2008</c:v>
                </c:pt>
                <c:pt idx="1">
                  <c:v>495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5-A544-8CB2-02DF9F4D8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Avg score by category (1-5)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Reviews_Dashboard!L55</c:f>
              <c:strCache>
                <c:ptCount val="1"/>
                <c:pt idx="0">
                  <c:v>Avg (1-5)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Reviews_Dashboard!$K$56:$K$60</c:f>
              <c:strCache>
                <c:ptCount val="5"/>
                <c:pt idx="0">
                  <c:v>Overall</c:v>
                </c:pt>
                <c:pt idx="1">
                  <c:v>Cleanliness</c:v>
                </c:pt>
                <c:pt idx="2">
                  <c:v>Service</c:v>
                </c:pt>
                <c:pt idx="3">
                  <c:v>Location</c:v>
                </c:pt>
                <c:pt idx="4">
                  <c:v>Value</c:v>
                </c:pt>
              </c:strCache>
            </c:strRef>
          </c:cat>
          <c:val>
            <c:numRef>
              <c:f>Reviews_Dashboard!$L$56:$L$60</c:f>
              <c:numCache>
                <c:formatCode>0.00</c:formatCode>
                <c:ptCount val="5"/>
                <c:pt idx="0">
                  <c:v>4.1057729562185203</c:v>
                </c:pt>
                <c:pt idx="1">
                  <c:v>4.0464936071290198</c:v>
                </c:pt>
                <c:pt idx="2">
                  <c:v>4.0267338240991863</c:v>
                </c:pt>
                <c:pt idx="3">
                  <c:v>4.0085238279736535</c:v>
                </c:pt>
                <c:pt idx="4">
                  <c:v>4.0151104223169316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F-EF4C-B3ED-D4A3F9FE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148340"/>
        <c:axId val="58765622"/>
      </c:barChart>
      <c:catAx>
        <c:axId val="89148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765622"/>
        <c:crosses val="autoZero"/>
        <c:auto val="1"/>
        <c:lblAlgn val="ctr"/>
        <c:lblOffset val="100"/>
        <c:noMultiLvlLbl val="0"/>
      </c:catAx>
      <c:valAx>
        <c:axId val="58765622"/>
        <c:scaling>
          <c:orientation val="minMax"/>
          <c:max val="5"/>
          <c:min val="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48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Reviews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Reviews_Dashboard!C64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Reviews_Dashboard!$B$65:$B$69</c:f>
              <c:strCache>
                <c:ptCount val="5"/>
                <c:pt idx="0">
                  <c:v>Google</c:v>
                </c:pt>
                <c:pt idx="1">
                  <c:v>TripAdvisor</c:v>
                </c:pt>
                <c:pt idx="2">
                  <c:v>Booking.com</c:v>
                </c:pt>
                <c:pt idx="3">
                  <c:v>MakeMyTrip</c:v>
                </c:pt>
                <c:pt idx="4">
                  <c:v>Hotel Website</c:v>
                </c:pt>
              </c:strCache>
            </c:strRef>
          </c:cat>
          <c:val>
            <c:numRef>
              <c:f>Reviews_Dashboard!$C$65:$C$69</c:f>
              <c:numCache>
                <c:formatCode>#,##0</c:formatCode>
                <c:ptCount val="5"/>
                <c:pt idx="0">
                  <c:v>886</c:v>
                </c:pt>
                <c:pt idx="1">
                  <c:v>630</c:v>
                </c:pt>
                <c:pt idx="2">
                  <c:v>415</c:v>
                </c:pt>
                <c:pt idx="3">
                  <c:v>375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3-C44C-B354-49CC0D62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64549"/>
        <c:axId val="98966729"/>
      </c:barChart>
      <c:catAx>
        <c:axId val="55664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966729"/>
        <c:crosses val="autoZero"/>
        <c:auto val="1"/>
        <c:lblAlgn val="ctr"/>
        <c:lblOffset val="100"/>
        <c:noMultiLvlLbl val="0"/>
      </c:catAx>
      <c:valAx>
        <c:axId val="98966729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645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Likelihood to recommend (0-10)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Reviews_Dashboard!G64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Reviews_Dashboard!$F$65:$F$75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Reviews_Dashboard!$G$65:$G$75</c:f>
              <c:numCache>
                <c:formatCode>#,##0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16</c:v>
                </c:pt>
                <c:pt idx="3">
                  <c:v>23</c:v>
                </c:pt>
                <c:pt idx="4">
                  <c:v>17</c:v>
                </c:pt>
                <c:pt idx="5">
                  <c:v>178</c:v>
                </c:pt>
                <c:pt idx="6">
                  <c:v>164</c:v>
                </c:pt>
                <c:pt idx="7">
                  <c:v>540</c:v>
                </c:pt>
                <c:pt idx="8">
                  <c:v>665</c:v>
                </c:pt>
                <c:pt idx="9">
                  <c:v>672</c:v>
                </c:pt>
                <c:pt idx="10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A-6B48-BA21-ABFBE70A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10004"/>
        <c:axId val="8840008"/>
      </c:barChart>
      <c:catAx>
        <c:axId val="9010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0008"/>
        <c:crosses val="autoZero"/>
        <c:auto val="1"/>
        <c:lblAlgn val="ctr"/>
        <c:lblOffset val="100"/>
        <c:noMultiLvlLbl val="0"/>
      </c:catAx>
      <c:valAx>
        <c:axId val="884000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0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Hotel_Performance_Dashboard!C70</c:f>
              <c:strCache>
                <c:ptCount val="1"/>
                <c:pt idx="0">
                  <c:v>Occupancy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Hotel_Performance_Dashboard!$B$71:$B$94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Hotel_Performance_Dashboard!$C$71:$C$94</c:f>
              <c:numCache>
                <c:formatCode>0.0%</c:formatCode>
                <c:ptCount val="24"/>
                <c:pt idx="0">
                  <c:v>0.73785522273425497</c:v>
                </c:pt>
                <c:pt idx="1">
                  <c:v>0.76106646825396829</c:v>
                </c:pt>
                <c:pt idx="2">
                  <c:v>0.77545602918586787</c:v>
                </c:pt>
                <c:pt idx="3">
                  <c:v>0.77561443932411678</c:v>
                </c:pt>
                <c:pt idx="4">
                  <c:v>0.77424532312925165</c:v>
                </c:pt>
                <c:pt idx="5">
                  <c:v>0.75643721198156677</c:v>
                </c:pt>
                <c:pt idx="6">
                  <c:v>0.70620535714285715</c:v>
                </c:pt>
                <c:pt idx="7">
                  <c:v>0.70369623655913982</c:v>
                </c:pt>
                <c:pt idx="8">
                  <c:v>0.5485565476190476</c:v>
                </c:pt>
                <c:pt idx="9">
                  <c:v>0.5101862519201229</c:v>
                </c:pt>
                <c:pt idx="10">
                  <c:v>0.51386328725038399</c:v>
                </c:pt>
                <c:pt idx="11">
                  <c:v>0.5336805555555556</c:v>
                </c:pt>
                <c:pt idx="12">
                  <c:v>0.77590245775729649</c:v>
                </c:pt>
                <c:pt idx="13">
                  <c:v>0.79963293650793654</c:v>
                </c:pt>
                <c:pt idx="14">
                  <c:v>0.8213997695852534</c:v>
                </c:pt>
                <c:pt idx="15">
                  <c:v>0.8070900537634409</c:v>
                </c:pt>
                <c:pt idx="16">
                  <c:v>0.79892644557823134</c:v>
                </c:pt>
                <c:pt idx="17">
                  <c:v>0.79286674347158215</c:v>
                </c:pt>
                <c:pt idx="18">
                  <c:v>0.72667162698412702</c:v>
                </c:pt>
                <c:pt idx="19">
                  <c:v>0.73113479262672809</c:v>
                </c:pt>
                <c:pt idx="20">
                  <c:v>0.58123511904761904</c:v>
                </c:pt>
                <c:pt idx="21">
                  <c:v>0.53394777265745008</c:v>
                </c:pt>
                <c:pt idx="22">
                  <c:v>0.53293010752688175</c:v>
                </c:pt>
                <c:pt idx="23">
                  <c:v>0.5629117063492064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12-6748-900B-7A84B9CF3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566434"/>
        <c:axId val="9557353"/>
      </c:lineChart>
      <c:catAx>
        <c:axId val="82566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57353"/>
        <c:crosses val="autoZero"/>
        <c:auto val="1"/>
        <c:lblAlgn val="ctr"/>
        <c:lblOffset val="100"/>
        <c:noMultiLvlLbl val="0"/>
      </c:catAx>
      <c:valAx>
        <c:axId val="955735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566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ADR &amp; RevPAR by month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Hotel_Performance_Dashboard!D70</c:f>
              <c:strCache>
                <c:ptCount val="1"/>
                <c:pt idx="0">
                  <c:v>ADR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Hotel_Performance_Dashboard!$B$71:$B$94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Hotel_Performance_Dashboard!$D$71:$D$94</c:f>
              <c:numCache>
                <c:formatCode>#,##0</c:formatCode>
                <c:ptCount val="24"/>
                <c:pt idx="0">
                  <c:v>7470.0965454427169</c:v>
                </c:pt>
                <c:pt idx="1">
                  <c:v>7914.1232215132532</c:v>
                </c:pt>
                <c:pt idx="2">
                  <c:v>8171.1301634858828</c:v>
                </c:pt>
                <c:pt idx="3">
                  <c:v>8019.2855374560577</c:v>
                </c:pt>
                <c:pt idx="4">
                  <c:v>8020.8688787907913</c:v>
                </c:pt>
                <c:pt idx="5">
                  <c:v>7774.5835475088998</c:v>
                </c:pt>
                <c:pt idx="6">
                  <c:v>6926.4771617815422</c:v>
                </c:pt>
                <c:pt idx="7">
                  <c:v>6897.8336084696512</c:v>
                </c:pt>
                <c:pt idx="8">
                  <c:v>5785.1028583312991</c:v>
                </c:pt>
                <c:pt idx="9">
                  <c:v>5408.7453190568485</c:v>
                </c:pt>
                <c:pt idx="10">
                  <c:v>5340.6938943277783</c:v>
                </c:pt>
                <c:pt idx="11">
                  <c:v>5631.0565108281435</c:v>
                </c:pt>
                <c:pt idx="12">
                  <c:v>7811.0880001979758</c:v>
                </c:pt>
                <c:pt idx="13">
                  <c:v>8363.7929109338365</c:v>
                </c:pt>
                <c:pt idx="14">
                  <c:v>8359.8766319529677</c:v>
                </c:pt>
                <c:pt idx="15">
                  <c:v>8464.6899181005519</c:v>
                </c:pt>
                <c:pt idx="16">
                  <c:v>8399.0684246238179</c:v>
                </c:pt>
                <c:pt idx="17">
                  <c:v>8092.5610583035659</c:v>
                </c:pt>
                <c:pt idx="18">
                  <c:v>7238.4512310832306</c:v>
                </c:pt>
                <c:pt idx="19">
                  <c:v>7337.8160330904075</c:v>
                </c:pt>
                <c:pt idx="20">
                  <c:v>6072.0613260281452</c:v>
                </c:pt>
                <c:pt idx="21">
                  <c:v>5642.487863204833</c:v>
                </c:pt>
                <c:pt idx="22">
                  <c:v>5644.6319582057286</c:v>
                </c:pt>
                <c:pt idx="23">
                  <c:v>5875.3527841174446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A-C644-8696-65878FCFDF62}"/>
            </c:ext>
          </c:extLst>
        </c:ser>
        <c:ser>
          <c:idx val="1"/>
          <c:order val="1"/>
          <c:tx>
            <c:strRef>
              <c:f>Hotel_Performance_Dashboard!E70</c:f>
              <c:strCache>
                <c:ptCount val="1"/>
                <c:pt idx="0">
                  <c:v>RevPAR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Hotel_Performance_Dashboard!$B$71:$B$94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Hotel_Performance_Dashboard!$E$71:$E$94</c:f>
              <c:numCache>
                <c:formatCode>#,##0</c:formatCode>
                <c:ptCount val="24"/>
                <c:pt idx="0">
                  <c:v>5511.8497503840244</c:v>
                </c:pt>
                <c:pt idx="1">
                  <c:v>6023.1738095238097</c:v>
                </c:pt>
                <c:pt idx="2">
                  <c:v>6336.3521505376348</c:v>
                </c:pt>
                <c:pt idx="3">
                  <c:v>6219.8736559139788</c:v>
                </c:pt>
                <c:pt idx="4">
                  <c:v>6210.1202168367345</c:v>
                </c:pt>
                <c:pt idx="5">
                  <c:v>5880.9843029953918</c:v>
                </c:pt>
                <c:pt idx="6">
                  <c:v>4891.5152777777776</c:v>
                </c:pt>
                <c:pt idx="7">
                  <c:v>4853.9795506912442</c:v>
                </c:pt>
                <c:pt idx="8">
                  <c:v>3173.4560515873018</c:v>
                </c:pt>
                <c:pt idx="9">
                  <c:v>2759.4675019201227</c:v>
                </c:pt>
                <c:pt idx="10">
                  <c:v>2744.3865207373274</c:v>
                </c:pt>
                <c:pt idx="11">
                  <c:v>3005.1853670634919</c:v>
                </c:pt>
                <c:pt idx="12">
                  <c:v>6060.6423771121354</c:v>
                </c:pt>
                <c:pt idx="13">
                  <c:v>6687.9642857142853</c:v>
                </c:pt>
                <c:pt idx="14">
                  <c:v>6866.8007392473119</c:v>
                </c:pt>
                <c:pt idx="15">
                  <c:v>6831.7670410906294</c:v>
                </c:pt>
                <c:pt idx="16">
                  <c:v>6710.2378826530612</c:v>
                </c:pt>
                <c:pt idx="17">
                  <c:v>6416.3225326420888</c:v>
                </c:pt>
                <c:pt idx="18">
                  <c:v>5259.9771329365076</c:v>
                </c:pt>
                <c:pt idx="19">
                  <c:v>5364.932603686636</c:v>
                </c:pt>
                <c:pt idx="20">
                  <c:v>3529.2952876984127</c:v>
                </c:pt>
                <c:pt idx="21">
                  <c:v>3012.7938268049156</c:v>
                </c:pt>
                <c:pt idx="22">
                  <c:v>3008.1943164362519</c:v>
                </c:pt>
                <c:pt idx="23">
                  <c:v>3307.3048611111112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A-C644-8696-65878FCFD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839691"/>
        <c:axId val="27450478"/>
      </c:lineChart>
      <c:catAx>
        <c:axId val="70839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450478"/>
        <c:crosses val="autoZero"/>
        <c:auto val="1"/>
        <c:lblAlgn val="ctr"/>
        <c:lblOffset val="100"/>
        <c:noMultiLvlLbl val="0"/>
      </c:catAx>
      <c:valAx>
        <c:axId val="2745047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396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revenue vs GOP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Hotel_Performance_Dashboard!F70</c:f>
              <c:strCache>
                <c:ptCount val="1"/>
                <c:pt idx="0">
                  <c:v>Revenue (Cr)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Hotel_Performance_Dashboard!$B$71:$B$94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Hotel_Performance_Dashboard!$F$71:$F$94</c:f>
              <c:numCache>
                <c:formatCode>0.00</c:formatCode>
                <c:ptCount val="24"/>
                <c:pt idx="0">
                  <c:v>153.37754839999999</c:v>
                </c:pt>
                <c:pt idx="1">
                  <c:v>160.95425159999999</c:v>
                </c:pt>
                <c:pt idx="2">
                  <c:v>176.417056</c:v>
                </c:pt>
                <c:pt idx="3">
                  <c:v>174.2289682</c:v>
                </c:pt>
                <c:pt idx="4">
                  <c:v>154.2688923</c:v>
                </c:pt>
                <c:pt idx="5">
                  <c:v>163.65771129999999</c:v>
                </c:pt>
                <c:pt idx="6">
                  <c:v>133.29517509999999</c:v>
                </c:pt>
                <c:pt idx="7">
                  <c:v>135.24878989999999</c:v>
                </c:pt>
                <c:pt idx="8">
                  <c:v>85.566456400000007</c:v>
                </c:pt>
                <c:pt idx="9">
                  <c:v>76.28546</c:v>
                </c:pt>
                <c:pt idx="10">
                  <c:v>77.264458300000001</c:v>
                </c:pt>
                <c:pt idx="11">
                  <c:v>82.059043500000001</c:v>
                </c:pt>
                <c:pt idx="12">
                  <c:v>168.69367629999999</c:v>
                </c:pt>
                <c:pt idx="13">
                  <c:v>182.5411895</c:v>
                </c:pt>
                <c:pt idx="14">
                  <c:v>189.91279919999999</c:v>
                </c:pt>
                <c:pt idx="15">
                  <c:v>189.87546409999999</c:v>
                </c:pt>
                <c:pt idx="16">
                  <c:v>166.34860789999999</c:v>
                </c:pt>
                <c:pt idx="17">
                  <c:v>178.21249040000001</c:v>
                </c:pt>
                <c:pt idx="18">
                  <c:v>142.6135989</c:v>
                </c:pt>
                <c:pt idx="19">
                  <c:v>148.78859979999999</c:v>
                </c:pt>
                <c:pt idx="20">
                  <c:v>96.463319200000001</c:v>
                </c:pt>
                <c:pt idx="21">
                  <c:v>82.942164199999993</c:v>
                </c:pt>
                <c:pt idx="22">
                  <c:v>84.140317999999994</c:v>
                </c:pt>
                <c:pt idx="23">
                  <c:v>89.607124799999994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2-AC40-98C7-36DC4178F3B2}"/>
            </c:ext>
          </c:extLst>
        </c:ser>
        <c:ser>
          <c:idx val="1"/>
          <c:order val="1"/>
          <c:tx>
            <c:strRef>
              <c:f>Hotel_Performance_Dashboard!G70</c:f>
              <c:strCache>
                <c:ptCount val="1"/>
                <c:pt idx="0">
                  <c:v>GOP (Cr)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Hotel_Performance_Dashboard!$B$71:$B$94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Hotel_Performance_Dashboard!$G$71:$G$94</c:f>
              <c:numCache>
                <c:formatCode>0.00</c:formatCode>
                <c:ptCount val="24"/>
                <c:pt idx="0">
                  <c:v>62.176632400000003</c:v>
                </c:pt>
                <c:pt idx="1">
                  <c:v>68.950770500000004</c:v>
                </c:pt>
                <c:pt idx="2">
                  <c:v>78.619851400000002</c:v>
                </c:pt>
                <c:pt idx="3">
                  <c:v>76.905941299999995</c:v>
                </c:pt>
                <c:pt idx="4">
                  <c:v>67.885167499999994</c:v>
                </c:pt>
                <c:pt idx="5">
                  <c:v>69.793874500000001</c:v>
                </c:pt>
                <c:pt idx="6">
                  <c:v>50.511862000000001</c:v>
                </c:pt>
                <c:pt idx="7">
                  <c:v>50.198319099999999</c:v>
                </c:pt>
                <c:pt idx="8">
                  <c:v>18.738207299999999</c:v>
                </c:pt>
                <c:pt idx="9">
                  <c:v>11.0371506</c:v>
                </c:pt>
                <c:pt idx="10">
                  <c:v>11.809068399999999</c:v>
                </c:pt>
                <c:pt idx="11">
                  <c:v>15.8177153</c:v>
                </c:pt>
                <c:pt idx="12">
                  <c:v>72.485660100000004</c:v>
                </c:pt>
                <c:pt idx="13">
                  <c:v>84.440942000000007</c:v>
                </c:pt>
                <c:pt idx="14">
                  <c:v>87.640009199999994</c:v>
                </c:pt>
                <c:pt idx="15">
                  <c:v>87.494492500000007</c:v>
                </c:pt>
                <c:pt idx="16">
                  <c:v>75.982348999999999</c:v>
                </c:pt>
                <c:pt idx="17">
                  <c:v>79.644679800000006</c:v>
                </c:pt>
                <c:pt idx="18">
                  <c:v>56.661521499999999</c:v>
                </c:pt>
                <c:pt idx="19">
                  <c:v>59.049181099999998</c:v>
                </c:pt>
                <c:pt idx="20">
                  <c:v>25.539062000000001</c:v>
                </c:pt>
                <c:pt idx="21">
                  <c:v>15.8719804</c:v>
                </c:pt>
                <c:pt idx="22">
                  <c:v>16.1165071</c:v>
                </c:pt>
                <c:pt idx="23">
                  <c:v>21.502390699999999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2-AC40-98C7-36DC4178F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327470"/>
        <c:axId val="64445201"/>
      </c:lineChart>
      <c:catAx>
        <c:axId val="27327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45201"/>
        <c:crosses val="autoZero"/>
        <c:auto val="1"/>
        <c:lblAlgn val="ctr"/>
        <c:lblOffset val="100"/>
        <c:noMultiLvlLbl val="0"/>
      </c:catAx>
      <c:valAx>
        <c:axId val="64445201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274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Occupancy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Hotel_Performance_Dashboard!K70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Hotel_Performance_Dashboard!$J$71:$J$82</c:f>
              <c:strCache>
                <c:ptCount val="12"/>
                <c:pt idx="0">
                  <c:v>Mumbai</c:v>
                </c:pt>
                <c:pt idx="1">
                  <c:v>Agra</c:v>
                </c:pt>
                <c:pt idx="2">
                  <c:v>Varanasi</c:v>
                </c:pt>
                <c:pt idx="3">
                  <c:v>Shimla</c:v>
                </c:pt>
                <c:pt idx="4">
                  <c:v>Goa</c:v>
                </c:pt>
                <c:pt idx="5">
                  <c:v>Manali</c:v>
                </c:pt>
                <c:pt idx="6">
                  <c:v>Jaipur</c:v>
                </c:pt>
                <c:pt idx="7">
                  <c:v>Rishikesh</c:v>
                </c:pt>
                <c:pt idx="8">
                  <c:v>Udaipur</c:v>
                </c:pt>
                <c:pt idx="9">
                  <c:v>New Delhi</c:v>
                </c:pt>
                <c:pt idx="10">
                  <c:v>Bengaluru</c:v>
                </c:pt>
                <c:pt idx="11">
                  <c:v>Kochi</c:v>
                </c:pt>
              </c:strCache>
            </c:strRef>
          </c:cat>
          <c:val>
            <c:numRef>
              <c:f>Hotel_Performance_Dashboard!$K$71:$K$82</c:f>
              <c:numCache>
                <c:formatCode>0.0%</c:formatCode>
                <c:ptCount val="12"/>
                <c:pt idx="0">
                  <c:v>0.65009123342138952</c:v>
                </c:pt>
                <c:pt idx="1">
                  <c:v>0.65624496373892027</c:v>
                </c:pt>
                <c:pt idx="2">
                  <c:v>0.67087843663186131</c:v>
                </c:pt>
                <c:pt idx="3">
                  <c:v>0.68081202710053901</c:v>
                </c:pt>
                <c:pt idx="4">
                  <c:v>0.68841156325543917</c:v>
                </c:pt>
                <c:pt idx="5">
                  <c:v>0.68507633818115987</c:v>
                </c:pt>
                <c:pt idx="6">
                  <c:v>0.69938464883670359</c:v>
                </c:pt>
                <c:pt idx="7">
                  <c:v>0.68807898474366613</c:v>
                </c:pt>
                <c:pt idx="8">
                  <c:v>0.69259507615672</c:v>
                </c:pt>
                <c:pt idx="9">
                  <c:v>0.71800599575300827</c:v>
                </c:pt>
                <c:pt idx="10">
                  <c:v>0.72422913139397671</c:v>
                </c:pt>
                <c:pt idx="11">
                  <c:v>0.70765139202566651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8-1349-9067-5AF4C91F2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2070994"/>
        <c:axId val="69306394"/>
      </c:barChart>
      <c:catAx>
        <c:axId val="5207099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06394"/>
        <c:crosses val="autoZero"/>
        <c:auto val="1"/>
        <c:lblAlgn val="ctr"/>
        <c:lblOffset val="100"/>
        <c:noMultiLvlLbl val="0"/>
      </c:catAx>
      <c:valAx>
        <c:axId val="69306394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709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GOP by city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Hotel_Performance_Dashboard!M70</c:f>
              <c:strCache>
                <c:ptCount val="1"/>
                <c:pt idx="0">
                  <c:v>GOP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Hotel_Performance_Dashboard!$J$71:$J$82</c:f>
              <c:strCache>
                <c:ptCount val="12"/>
                <c:pt idx="0">
                  <c:v>Mumbai</c:v>
                </c:pt>
                <c:pt idx="1">
                  <c:v>Agra</c:v>
                </c:pt>
                <c:pt idx="2">
                  <c:v>Varanasi</c:v>
                </c:pt>
                <c:pt idx="3">
                  <c:v>Shimla</c:v>
                </c:pt>
                <c:pt idx="4">
                  <c:v>Goa</c:v>
                </c:pt>
                <c:pt idx="5">
                  <c:v>Manali</c:v>
                </c:pt>
                <c:pt idx="6">
                  <c:v>Jaipur</c:v>
                </c:pt>
                <c:pt idx="7">
                  <c:v>Rishikesh</c:v>
                </c:pt>
                <c:pt idx="8">
                  <c:v>Udaipur</c:v>
                </c:pt>
                <c:pt idx="9">
                  <c:v>New Delhi</c:v>
                </c:pt>
                <c:pt idx="10">
                  <c:v>Bengaluru</c:v>
                </c:pt>
                <c:pt idx="11">
                  <c:v>Kochi</c:v>
                </c:pt>
              </c:strCache>
            </c:strRef>
          </c:cat>
          <c:val>
            <c:numRef>
              <c:f>Hotel_Performance_Dashboard!$M$71:$M$82</c:f>
              <c:numCache>
                <c:formatCode>0.00</c:formatCode>
                <c:ptCount val="12"/>
                <c:pt idx="0">
                  <c:v>104.01433590000001</c:v>
                </c:pt>
                <c:pt idx="1">
                  <c:v>72.9400136</c:v>
                </c:pt>
                <c:pt idx="2">
                  <c:v>49.678742100000001</c:v>
                </c:pt>
                <c:pt idx="3">
                  <c:v>78.088129699999996</c:v>
                </c:pt>
                <c:pt idx="4">
                  <c:v>109.07291650000001</c:v>
                </c:pt>
                <c:pt idx="5">
                  <c:v>69.735819399999997</c:v>
                </c:pt>
                <c:pt idx="6">
                  <c:v>124.90991889999999</c:v>
                </c:pt>
                <c:pt idx="7">
                  <c:v>80.1195211</c:v>
                </c:pt>
                <c:pt idx="8">
                  <c:v>127.72749140000001</c:v>
                </c:pt>
                <c:pt idx="9">
                  <c:v>183.60214619999999</c:v>
                </c:pt>
                <c:pt idx="10">
                  <c:v>143.7146955</c:v>
                </c:pt>
                <c:pt idx="11">
                  <c:v>121.2696054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1-AB48-B610-DE6D2FBC0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859611"/>
        <c:axId val="35541264"/>
      </c:barChart>
      <c:catAx>
        <c:axId val="188596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41264"/>
        <c:crosses val="autoZero"/>
        <c:auto val="1"/>
        <c:lblAlgn val="ctr"/>
        <c:lblOffset val="100"/>
        <c:noMultiLvlLbl val="0"/>
      </c:catAx>
      <c:valAx>
        <c:axId val="35541264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59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10 hotels by GOP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Hotel_Performance_Dashboard!H98</c:f>
              <c:strCache>
                <c:ptCount val="1"/>
                <c:pt idx="0">
                  <c:v>GOP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Hotel_Performance_Dashboard!$G$99:$G$108</c:f>
              <c:strCache>
                <c:ptCount val="10"/>
                <c:pt idx="0">
                  <c:v>Maple Leaf Inn Shimla</c:v>
                </c:pt>
                <c:pt idx="1">
                  <c:v>Royal Mirage New Delhi</c:v>
                </c:pt>
                <c:pt idx="2">
                  <c:v>Lotus Grand Rishikesh</c:v>
                </c:pt>
                <c:pt idx="3">
                  <c:v>Blue Lagoon Mumbai</c:v>
                </c:pt>
                <c:pt idx="4">
                  <c:v>Sunrise Residency Kochi</c:v>
                </c:pt>
                <c:pt idx="5">
                  <c:v>Azure Bay Goa</c:v>
                </c:pt>
                <c:pt idx="6">
                  <c:v>Cedar Crest Jaipur</c:v>
                </c:pt>
                <c:pt idx="7">
                  <c:v>Saffron Suites Udaipur</c:v>
                </c:pt>
                <c:pt idx="8">
                  <c:v>Heritage Palms Bengaluru</c:v>
                </c:pt>
                <c:pt idx="9">
                  <c:v>Golden Sands New Delhi</c:v>
                </c:pt>
              </c:strCache>
            </c:strRef>
          </c:cat>
          <c:val>
            <c:numRef>
              <c:f>Hotel_Performance_Dashboard!$H$99:$H$108</c:f>
              <c:numCache>
                <c:formatCode>0.00</c:formatCode>
                <c:ptCount val="10"/>
                <c:pt idx="0">
                  <c:v>34.9266839</c:v>
                </c:pt>
                <c:pt idx="1">
                  <c:v>38.277156400000003</c:v>
                </c:pt>
                <c:pt idx="2">
                  <c:v>39.238109100000003</c:v>
                </c:pt>
                <c:pt idx="3">
                  <c:v>45.045196900000001</c:v>
                </c:pt>
                <c:pt idx="4">
                  <c:v>60.412978199999998</c:v>
                </c:pt>
                <c:pt idx="5">
                  <c:v>74.533289800000006</c:v>
                </c:pt>
                <c:pt idx="6">
                  <c:v>77.518356900000001</c:v>
                </c:pt>
                <c:pt idx="7">
                  <c:v>82.525949400000002</c:v>
                </c:pt>
                <c:pt idx="8">
                  <c:v>98.063081600000004</c:v>
                </c:pt>
                <c:pt idx="9">
                  <c:v>116.3089932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D-9245-9D9C-60F67326C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0301939"/>
        <c:axId val="31829818"/>
      </c:barChart>
      <c:catAx>
        <c:axId val="403019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29818"/>
        <c:crosses val="autoZero"/>
        <c:auto val="1"/>
        <c:lblAlgn val="ctr"/>
        <c:lblOffset val="100"/>
        <c:noMultiLvlLbl val="0"/>
      </c:catAx>
      <c:valAx>
        <c:axId val="31829818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019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GOP margin by star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Hotel_Performance_Dashboard!E98</c:f>
              <c:strCache>
                <c:ptCount val="1"/>
                <c:pt idx="0">
                  <c:v>GOP Margin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Hotel_Performance_Dashboard!$B$99:$B$101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cat>
          <c:val>
            <c:numRef>
              <c:f>Hotel_Performance_Dashboard!$E$99:$E$101</c:f>
              <c:numCache>
                <c:formatCode>0.0%</c:formatCode>
                <c:ptCount val="3"/>
                <c:pt idx="0">
                  <c:v>0.38631157697060597</c:v>
                </c:pt>
                <c:pt idx="1">
                  <c:v>0.37723577249156565</c:v>
                </c:pt>
                <c:pt idx="2">
                  <c:v>0.38860543435873018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7-E342-ACEC-1FC3DE9F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95388"/>
        <c:axId val="64191549"/>
      </c:barChart>
      <c:catAx>
        <c:axId val="63395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91549"/>
        <c:crosses val="autoZero"/>
        <c:auto val="1"/>
        <c:lblAlgn val="ctr"/>
        <c:lblOffset val="100"/>
        <c:noMultiLvlLbl val="0"/>
      </c:catAx>
      <c:valAx>
        <c:axId val="64191549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953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Complaints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Hotel_Performance_Dashboard!N70</c:f>
              <c:strCache>
                <c:ptCount val="1"/>
                <c:pt idx="0">
                  <c:v>Complaints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Hotel_Performance_Dashboard!$J$71:$J$82</c:f>
              <c:strCache>
                <c:ptCount val="12"/>
                <c:pt idx="0">
                  <c:v>Mumbai</c:v>
                </c:pt>
                <c:pt idx="1">
                  <c:v>Agra</c:v>
                </c:pt>
                <c:pt idx="2">
                  <c:v>Varanasi</c:v>
                </c:pt>
                <c:pt idx="3">
                  <c:v>Shimla</c:v>
                </c:pt>
                <c:pt idx="4">
                  <c:v>Goa</c:v>
                </c:pt>
                <c:pt idx="5">
                  <c:v>Manali</c:v>
                </c:pt>
                <c:pt idx="6">
                  <c:v>Jaipur</c:v>
                </c:pt>
                <c:pt idx="7">
                  <c:v>Rishikesh</c:v>
                </c:pt>
                <c:pt idx="8">
                  <c:v>Udaipur</c:v>
                </c:pt>
                <c:pt idx="9">
                  <c:v>New Delhi</c:v>
                </c:pt>
                <c:pt idx="10">
                  <c:v>Bengaluru</c:v>
                </c:pt>
                <c:pt idx="11">
                  <c:v>Kochi</c:v>
                </c:pt>
              </c:strCache>
            </c:strRef>
          </c:cat>
          <c:val>
            <c:numRef>
              <c:f>Hotel_Performance_Dashboard!$N$71:$N$82</c:f>
              <c:numCache>
                <c:formatCode>#,##0</c:formatCode>
                <c:ptCount val="12"/>
                <c:pt idx="0">
                  <c:v>211</c:v>
                </c:pt>
                <c:pt idx="1">
                  <c:v>240</c:v>
                </c:pt>
                <c:pt idx="2">
                  <c:v>220</c:v>
                </c:pt>
                <c:pt idx="3">
                  <c:v>233</c:v>
                </c:pt>
                <c:pt idx="4">
                  <c:v>232</c:v>
                </c:pt>
                <c:pt idx="5">
                  <c:v>182</c:v>
                </c:pt>
                <c:pt idx="6">
                  <c:v>233</c:v>
                </c:pt>
                <c:pt idx="7">
                  <c:v>225</c:v>
                </c:pt>
                <c:pt idx="8">
                  <c:v>200</c:v>
                </c:pt>
                <c:pt idx="9">
                  <c:v>251</c:v>
                </c:pt>
                <c:pt idx="10">
                  <c:v>245</c:v>
                </c:pt>
                <c:pt idx="1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3-C84A-9426-1A719AADA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80048"/>
        <c:axId val="66796570"/>
      </c:barChart>
      <c:catAx>
        <c:axId val="2738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96570"/>
        <c:crosses val="autoZero"/>
        <c:auto val="1"/>
        <c:lblAlgn val="ctr"/>
        <c:lblOffset val="100"/>
        <c:noMultiLvlLbl val="0"/>
      </c:catAx>
      <c:valAx>
        <c:axId val="6679657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800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arrivals (Lakh)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Tourism_Trends_Dashboard!C55</c:f>
              <c:strCache>
                <c:ptCount val="1"/>
                <c:pt idx="0">
                  <c:v>Arrivals (Lakh)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Tourism_Trends_Dashboard!$C$56:$C$79</c:f>
              <c:numCache>
                <c:formatCode>0.0</c:formatCode>
                <c:ptCount val="24"/>
                <c:pt idx="0">
                  <c:v>87.924000000000007</c:v>
                </c:pt>
                <c:pt idx="1">
                  <c:v>102.18899999999999</c:v>
                </c:pt>
                <c:pt idx="2">
                  <c:v>106.099</c:v>
                </c:pt>
                <c:pt idx="3">
                  <c:v>105.593</c:v>
                </c:pt>
                <c:pt idx="4">
                  <c:v>104.595</c:v>
                </c:pt>
                <c:pt idx="5">
                  <c:v>97.903000000000006</c:v>
                </c:pt>
                <c:pt idx="6">
                  <c:v>79.518000000000001</c:v>
                </c:pt>
                <c:pt idx="7">
                  <c:v>79.385999999999996</c:v>
                </c:pt>
                <c:pt idx="8">
                  <c:v>49.841000000000001</c:v>
                </c:pt>
                <c:pt idx="9">
                  <c:v>45.204000000000001</c:v>
                </c:pt>
                <c:pt idx="10">
                  <c:v>46.441000000000003</c:v>
                </c:pt>
                <c:pt idx="11">
                  <c:v>47.872</c:v>
                </c:pt>
                <c:pt idx="12">
                  <c:v>96.028000000000006</c:v>
                </c:pt>
                <c:pt idx="13">
                  <c:v>109.82599999999999</c:v>
                </c:pt>
                <c:pt idx="14">
                  <c:v>115.32599999999999</c:v>
                </c:pt>
                <c:pt idx="15">
                  <c:v>113.744</c:v>
                </c:pt>
                <c:pt idx="16">
                  <c:v>112.355</c:v>
                </c:pt>
                <c:pt idx="17">
                  <c:v>105.126</c:v>
                </c:pt>
                <c:pt idx="18">
                  <c:v>85.856999999999999</c:v>
                </c:pt>
                <c:pt idx="19">
                  <c:v>84.551000000000002</c:v>
                </c:pt>
                <c:pt idx="20">
                  <c:v>54.866</c:v>
                </c:pt>
                <c:pt idx="21">
                  <c:v>49.972999999999999</c:v>
                </c:pt>
                <c:pt idx="22">
                  <c:v>49.076000000000001</c:v>
                </c:pt>
                <c:pt idx="23">
                  <c:v>52.683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A-4142-ACD6-10434AC66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456747"/>
        <c:axId val="24323226"/>
      </c:lineChart>
      <c:catAx>
        <c:axId val="96456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23226"/>
        <c:crosses val="autoZero"/>
        <c:auto val="1"/>
        <c:lblAlgn val="ctr"/>
        <c:lblOffset val="100"/>
        <c:noMultiLvlLbl val="0"/>
      </c:catAx>
      <c:valAx>
        <c:axId val="24323226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456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International share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Tourism_Trends_Dashboard!D55</c:f>
              <c:strCache>
                <c:ptCount val="1"/>
                <c:pt idx="0">
                  <c:v>Intl Share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Tourism_Trends_Dashboard!$D$56:$D$79</c:f>
              <c:numCache>
                <c:formatCode>0.0%</c:formatCode>
                <c:ptCount val="24"/>
                <c:pt idx="0">
                  <c:v>0.18067876802693236</c:v>
                </c:pt>
                <c:pt idx="1">
                  <c:v>0.17430447504134497</c:v>
                </c:pt>
                <c:pt idx="2">
                  <c:v>0.17021838094609751</c:v>
                </c:pt>
                <c:pt idx="3">
                  <c:v>0.17177275008760051</c:v>
                </c:pt>
                <c:pt idx="4">
                  <c:v>0.17277116496964481</c:v>
                </c:pt>
                <c:pt idx="5">
                  <c:v>0.16444848472467646</c:v>
                </c:pt>
                <c:pt idx="6">
                  <c:v>0.15401544304434217</c:v>
                </c:pt>
                <c:pt idx="7">
                  <c:v>0.15900788552137657</c:v>
                </c:pt>
                <c:pt idx="8">
                  <c:v>0.14927469352541081</c:v>
                </c:pt>
                <c:pt idx="9">
                  <c:v>0.17261746748075391</c:v>
                </c:pt>
                <c:pt idx="10">
                  <c:v>0.16526345255270128</c:v>
                </c:pt>
                <c:pt idx="11">
                  <c:v>0.15614555481283424</c:v>
                </c:pt>
                <c:pt idx="12">
                  <c:v>0.17641729495563793</c:v>
                </c:pt>
                <c:pt idx="13">
                  <c:v>0.16613552346438912</c:v>
                </c:pt>
                <c:pt idx="14">
                  <c:v>0.16002462584326171</c:v>
                </c:pt>
                <c:pt idx="15">
                  <c:v>0.16594281896187932</c:v>
                </c:pt>
                <c:pt idx="16">
                  <c:v>0.16073160963019004</c:v>
                </c:pt>
                <c:pt idx="17">
                  <c:v>0.1729543595304682</c:v>
                </c:pt>
                <c:pt idx="18">
                  <c:v>0.157401260235042</c:v>
                </c:pt>
                <c:pt idx="19">
                  <c:v>0.16378280564393088</c:v>
                </c:pt>
                <c:pt idx="20">
                  <c:v>0.15067619290635367</c:v>
                </c:pt>
                <c:pt idx="21">
                  <c:v>0.16622976407259921</c:v>
                </c:pt>
                <c:pt idx="22">
                  <c:v>0.16678213383323826</c:v>
                </c:pt>
                <c:pt idx="23">
                  <c:v>0.16513865952963955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F-CC46-9228-B05838006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429341"/>
        <c:axId val="38144532"/>
      </c:lineChart>
      <c:catAx>
        <c:axId val="734293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44532"/>
        <c:crosses val="autoZero"/>
        <c:auto val="1"/>
        <c:lblAlgn val="ctr"/>
        <c:lblOffset val="100"/>
        <c:noMultiLvlLbl val="0"/>
      </c:catAx>
      <c:valAx>
        <c:axId val="3814453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293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Tourism revenue by city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Tourism_Trends_Dashboard!L55</c:f>
              <c:strCache>
                <c:ptCount val="1"/>
                <c:pt idx="0">
                  <c:v>Revenue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Tourism_Trends_Dashboard!$I$56:$I$67</c:f>
              <c:strCache>
                <c:ptCount val="12"/>
                <c:pt idx="0">
                  <c:v>Rishikesh</c:v>
                </c:pt>
                <c:pt idx="1">
                  <c:v>Varanasi</c:v>
                </c:pt>
                <c:pt idx="2">
                  <c:v>Agra</c:v>
                </c:pt>
                <c:pt idx="3">
                  <c:v>Shimla</c:v>
                </c:pt>
                <c:pt idx="4">
                  <c:v>Manali</c:v>
                </c:pt>
                <c:pt idx="5">
                  <c:v>Udaipur</c:v>
                </c:pt>
                <c:pt idx="6">
                  <c:v>Jaipur</c:v>
                </c:pt>
                <c:pt idx="7">
                  <c:v>Kochi</c:v>
                </c:pt>
                <c:pt idx="8">
                  <c:v>Bengaluru</c:v>
                </c:pt>
                <c:pt idx="9">
                  <c:v>Goa</c:v>
                </c:pt>
                <c:pt idx="10">
                  <c:v>Mumbai</c:v>
                </c:pt>
                <c:pt idx="11">
                  <c:v>New Delhi</c:v>
                </c:pt>
              </c:strCache>
            </c:strRef>
          </c:cat>
          <c:val>
            <c:numRef>
              <c:f>Tourism_Trends_Dashboard!$L$56:$L$67</c:f>
              <c:numCache>
                <c:formatCode>#,##0</c:formatCode>
                <c:ptCount val="12"/>
                <c:pt idx="0">
                  <c:v>7460.3305500000006</c:v>
                </c:pt>
                <c:pt idx="1">
                  <c:v>7610.3461500000012</c:v>
                </c:pt>
                <c:pt idx="2">
                  <c:v>7908.7983999999997</c:v>
                </c:pt>
                <c:pt idx="3">
                  <c:v>10269.5347</c:v>
                </c:pt>
                <c:pt idx="4">
                  <c:v>11584.155400000001</c:v>
                </c:pt>
                <c:pt idx="5">
                  <c:v>12407.015249999999</c:v>
                </c:pt>
                <c:pt idx="6">
                  <c:v>13991.260849999999</c:v>
                </c:pt>
                <c:pt idx="7">
                  <c:v>15417.49165</c:v>
                </c:pt>
                <c:pt idx="8">
                  <c:v>34655.050150000003</c:v>
                </c:pt>
                <c:pt idx="9">
                  <c:v>36547.445600000006</c:v>
                </c:pt>
                <c:pt idx="10">
                  <c:v>58068.702699999994</c:v>
                </c:pt>
                <c:pt idx="11">
                  <c:v>62461.97560000002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4-834A-AB1F-B98AB5B72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1251909"/>
        <c:axId val="52313768"/>
      </c:barChart>
      <c:catAx>
        <c:axId val="312519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13768"/>
        <c:crosses val="autoZero"/>
        <c:auto val="1"/>
        <c:lblAlgn val="ctr"/>
        <c:lblOffset val="100"/>
        <c:noMultiLvlLbl val="0"/>
      </c:catAx>
      <c:valAx>
        <c:axId val="52313768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51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Domestic vs international arrivals (Lakh)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Tourism_Trends_Dashboard!J55</c:f>
              <c:strCache>
                <c:ptCount val="1"/>
                <c:pt idx="0">
                  <c:v>Domestic (Lakh)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Tourism_Trends_Dashboard!$I$56:$I$67</c:f>
              <c:strCache>
                <c:ptCount val="12"/>
                <c:pt idx="0">
                  <c:v>Rishikesh</c:v>
                </c:pt>
                <c:pt idx="1">
                  <c:v>Varanasi</c:v>
                </c:pt>
                <c:pt idx="2">
                  <c:v>Agra</c:v>
                </c:pt>
                <c:pt idx="3">
                  <c:v>Shimla</c:v>
                </c:pt>
                <c:pt idx="4">
                  <c:v>Manali</c:v>
                </c:pt>
                <c:pt idx="5">
                  <c:v>Udaipur</c:v>
                </c:pt>
                <c:pt idx="6">
                  <c:v>Jaipur</c:v>
                </c:pt>
                <c:pt idx="7">
                  <c:v>Kochi</c:v>
                </c:pt>
                <c:pt idx="8">
                  <c:v>Bengaluru</c:v>
                </c:pt>
                <c:pt idx="9">
                  <c:v>Goa</c:v>
                </c:pt>
                <c:pt idx="10">
                  <c:v>Mumbai</c:v>
                </c:pt>
                <c:pt idx="11">
                  <c:v>New Delhi</c:v>
                </c:pt>
              </c:strCache>
            </c:strRef>
          </c:cat>
          <c:val>
            <c:numRef>
              <c:f>Tourism_Trends_Dashboard!$J$56:$J$67</c:f>
              <c:numCache>
                <c:formatCode>0.0</c:formatCode>
                <c:ptCount val="12"/>
                <c:pt idx="0">
                  <c:v>82.356999999999999</c:v>
                </c:pt>
                <c:pt idx="1">
                  <c:v>109.598</c:v>
                </c:pt>
                <c:pt idx="2">
                  <c:v>92.375</c:v>
                </c:pt>
                <c:pt idx="3">
                  <c:v>80.489999999999995</c:v>
                </c:pt>
                <c:pt idx="4">
                  <c:v>75.611000000000004</c:v>
                </c:pt>
                <c:pt idx="5">
                  <c:v>50.164000000000001</c:v>
                </c:pt>
                <c:pt idx="6">
                  <c:v>95.942999999999998</c:v>
                </c:pt>
                <c:pt idx="7">
                  <c:v>87.814999999999998</c:v>
                </c:pt>
                <c:pt idx="8">
                  <c:v>232.286</c:v>
                </c:pt>
                <c:pt idx="9">
                  <c:v>130.25399999999999</c:v>
                </c:pt>
                <c:pt idx="10">
                  <c:v>268.34300000000002</c:v>
                </c:pt>
                <c:pt idx="11">
                  <c:v>347.83100000000002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7-1149-A3DD-7F4B55ECF79D}"/>
            </c:ext>
          </c:extLst>
        </c:ser>
        <c:ser>
          <c:idx val="1"/>
          <c:order val="1"/>
          <c:tx>
            <c:strRef>
              <c:f>Tourism_Trends_Dashboard!K55</c:f>
              <c:strCache>
                <c:ptCount val="1"/>
                <c:pt idx="0">
                  <c:v>International (Lakh)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Tourism_Trends_Dashboard!$I$56:$I$67</c:f>
              <c:strCache>
                <c:ptCount val="12"/>
                <c:pt idx="0">
                  <c:v>Rishikesh</c:v>
                </c:pt>
                <c:pt idx="1">
                  <c:v>Varanasi</c:v>
                </c:pt>
                <c:pt idx="2">
                  <c:v>Agra</c:v>
                </c:pt>
                <c:pt idx="3">
                  <c:v>Shimla</c:v>
                </c:pt>
                <c:pt idx="4">
                  <c:v>Manali</c:v>
                </c:pt>
                <c:pt idx="5">
                  <c:v>Udaipur</c:v>
                </c:pt>
                <c:pt idx="6">
                  <c:v>Jaipur</c:v>
                </c:pt>
                <c:pt idx="7">
                  <c:v>Kochi</c:v>
                </c:pt>
                <c:pt idx="8">
                  <c:v>Bengaluru</c:v>
                </c:pt>
                <c:pt idx="9">
                  <c:v>Goa</c:v>
                </c:pt>
                <c:pt idx="10">
                  <c:v>Mumbai</c:v>
                </c:pt>
                <c:pt idx="11">
                  <c:v>New Delhi</c:v>
                </c:pt>
              </c:strCache>
            </c:strRef>
          </c:cat>
          <c:val>
            <c:numRef>
              <c:f>Tourism_Trends_Dashboard!$K$56:$K$67</c:f>
              <c:numCache>
                <c:formatCode>0.0</c:formatCode>
                <c:ptCount val="12"/>
                <c:pt idx="0">
                  <c:v>9.1140000000000008</c:v>
                </c:pt>
                <c:pt idx="1">
                  <c:v>14.776999999999999</c:v>
                </c:pt>
                <c:pt idx="2">
                  <c:v>49.621000000000002</c:v>
                </c:pt>
                <c:pt idx="3">
                  <c:v>2.5249999999999999</c:v>
                </c:pt>
                <c:pt idx="4">
                  <c:v>3.1230000000000002</c:v>
                </c:pt>
                <c:pt idx="5">
                  <c:v>21.103000000000002</c:v>
                </c:pt>
                <c:pt idx="6">
                  <c:v>31.818000000000001</c:v>
                </c:pt>
                <c:pt idx="7">
                  <c:v>14.183999999999999</c:v>
                </c:pt>
                <c:pt idx="8">
                  <c:v>20.114000000000001</c:v>
                </c:pt>
                <c:pt idx="9">
                  <c:v>28.814</c:v>
                </c:pt>
                <c:pt idx="10">
                  <c:v>47.908999999999999</c:v>
                </c:pt>
                <c:pt idx="11">
                  <c:v>85.807000000000002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27-1149-A3DD-7F4B55ECF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5375041"/>
        <c:axId val="34609190"/>
      </c:barChart>
      <c:catAx>
        <c:axId val="753750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09190"/>
        <c:crosses val="autoZero"/>
        <c:auto val="1"/>
        <c:lblAlgn val="ctr"/>
        <c:lblOffset val="100"/>
        <c:noMultiLvlLbl val="0"/>
      </c:catAx>
      <c:valAx>
        <c:axId val="34609190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750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Avg monthly arrivals by season (Lakh)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Tourism_Trends_Dashboard!C83</c:f>
              <c:strCache>
                <c:ptCount val="1"/>
                <c:pt idx="0">
                  <c:v>Avg Arrivals (Lakh)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Tourism_Trends_Dashboard!$B$84:$B$86</c:f>
              <c:strCache>
                <c:ptCount val="3"/>
                <c:pt idx="0">
                  <c:v>Peak</c:v>
                </c:pt>
                <c:pt idx="1">
                  <c:v>Off-Peak</c:v>
                </c:pt>
                <c:pt idx="2">
                  <c:v>Shoulder</c:v>
                </c:pt>
              </c:strCache>
            </c:strRef>
          </c:cat>
          <c:val>
            <c:numRef>
              <c:f>Tourism_Trends_Dashboard!$C$84:$C$86</c:f>
              <c:numCache>
                <c:formatCode>0.00</c:formatCode>
                <c:ptCount val="3"/>
                <c:pt idx="0">
                  <c:v>9.3336370967741935</c:v>
                </c:pt>
                <c:pt idx="1">
                  <c:v>4.0704888888888888</c:v>
                </c:pt>
                <c:pt idx="2">
                  <c:v>6.1927162162162164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1-B349-B206-C0069A4E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30575"/>
        <c:axId val="18376819"/>
      </c:barChart>
      <c:catAx>
        <c:axId val="3203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76819"/>
        <c:crosses val="autoZero"/>
        <c:auto val="1"/>
        <c:lblAlgn val="ctr"/>
        <c:lblOffset val="100"/>
        <c:noMultiLvlLbl val="0"/>
      </c:catAx>
      <c:valAx>
        <c:axId val="18376819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30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Hotel search index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Tourism_Trends_Dashboard!F55</c:f>
              <c:strCache>
                <c:ptCount val="1"/>
                <c:pt idx="0">
                  <c:v>Search Index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Tourism_Trends_Dashboard!$F$56:$F$79</c:f>
              <c:numCache>
                <c:formatCode>0.0</c:formatCode>
                <c:ptCount val="24"/>
                <c:pt idx="0">
                  <c:v>60.583333333333336</c:v>
                </c:pt>
                <c:pt idx="1">
                  <c:v>69.083333333333329</c:v>
                </c:pt>
                <c:pt idx="2">
                  <c:v>76.25</c:v>
                </c:pt>
                <c:pt idx="3">
                  <c:v>71</c:v>
                </c:pt>
                <c:pt idx="4">
                  <c:v>67.833333333333329</c:v>
                </c:pt>
                <c:pt idx="5">
                  <c:v>62.5</c:v>
                </c:pt>
                <c:pt idx="6">
                  <c:v>53.5</c:v>
                </c:pt>
                <c:pt idx="7">
                  <c:v>54.666666666666664</c:v>
                </c:pt>
                <c:pt idx="8">
                  <c:v>34.75</c:v>
                </c:pt>
                <c:pt idx="9">
                  <c:v>30.75</c:v>
                </c:pt>
                <c:pt idx="10">
                  <c:v>29.25</c:v>
                </c:pt>
                <c:pt idx="11">
                  <c:v>32</c:v>
                </c:pt>
                <c:pt idx="12">
                  <c:v>63.25</c:v>
                </c:pt>
                <c:pt idx="13">
                  <c:v>68.75</c:v>
                </c:pt>
                <c:pt idx="14">
                  <c:v>74.166666666666671</c:v>
                </c:pt>
                <c:pt idx="15">
                  <c:v>68.833333333333329</c:v>
                </c:pt>
                <c:pt idx="16">
                  <c:v>68.75</c:v>
                </c:pt>
                <c:pt idx="17">
                  <c:v>65.916666666666671</c:v>
                </c:pt>
                <c:pt idx="18">
                  <c:v>55.25</c:v>
                </c:pt>
                <c:pt idx="19">
                  <c:v>57.166666666666664</c:v>
                </c:pt>
                <c:pt idx="20">
                  <c:v>37.5</c:v>
                </c:pt>
                <c:pt idx="21">
                  <c:v>30.583333333333332</c:v>
                </c:pt>
                <c:pt idx="22">
                  <c:v>28.916666666666668</c:v>
                </c:pt>
                <c:pt idx="23">
                  <c:v>32.25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1-4340-AFB2-04FB3D57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327769"/>
        <c:axId val="83163906"/>
      </c:lineChart>
      <c:catAx>
        <c:axId val="31327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63906"/>
        <c:crosses val="autoZero"/>
        <c:auto val="1"/>
        <c:lblAlgn val="ctr"/>
        <c:lblOffset val="100"/>
        <c:noMultiLvlLbl val="0"/>
      </c:catAx>
      <c:valAx>
        <c:axId val="83163906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277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Occupancy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Hotels_Dashboard!F55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Hotels_Dashboard!$B$56:$B$67</c:f>
              <c:strCache>
                <c:ptCount val="12"/>
                <c:pt idx="0">
                  <c:v>Agra</c:v>
                </c:pt>
                <c:pt idx="1">
                  <c:v>Bengaluru</c:v>
                </c:pt>
                <c:pt idx="2">
                  <c:v>Goa</c:v>
                </c:pt>
                <c:pt idx="3">
                  <c:v>Jaipur</c:v>
                </c:pt>
                <c:pt idx="4">
                  <c:v>Kochi</c:v>
                </c:pt>
                <c:pt idx="5">
                  <c:v>Manali</c:v>
                </c:pt>
                <c:pt idx="6">
                  <c:v>Mumbai</c:v>
                </c:pt>
                <c:pt idx="7">
                  <c:v>New Delhi</c:v>
                </c:pt>
                <c:pt idx="8">
                  <c:v>Rishikesh</c:v>
                </c:pt>
                <c:pt idx="9">
                  <c:v>Shimla</c:v>
                </c:pt>
                <c:pt idx="10">
                  <c:v>Udaipur</c:v>
                </c:pt>
                <c:pt idx="11">
                  <c:v>Varanasi</c:v>
                </c:pt>
              </c:strCache>
            </c:strRef>
          </c:cat>
          <c:val>
            <c:numRef>
              <c:f>Hotels_Dashboard!$F$56:$F$67</c:f>
              <c:numCache>
                <c:formatCode>0.0%</c:formatCode>
                <c:ptCount val="12"/>
                <c:pt idx="0">
                  <c:v>0.65624496373892027</c:v>
                </c:pt>
                <c:pt idx="1">
                  <c:v>0.72422913139397671</c:v>
                </c:pt>
                <c:pt idx="2">
                  <c:v>0.68841156325543917</c:v>
                </c:pt>
                <c:pt idx="3">
                  <c:v>0.69938464883670359</c:v>
                </c:pt>
                <c:pt idx="4">
                  <c:v>0.70765139202566651</c:v>
                </c:pt>
                <c:pt idx="5">
                  <c:v>0.68507633818115987</c:v>
                </c:pt>
                <c:pt idx="6">
                  <c:v>0.65009123342138952</c:v>
                </c:pt>
                <c:pt idx="7">
                  <c:v>0.71800599575300827</c:v>
                </c:pt>
                <c:pt idx="8">
                  <c:v>0.68807898474366613</c:v>
                </c:pt>
                <c:pt idx="9">
                  <c:v>0.68081202710053901</c:v>
                </c:pt>
                <c:pt idx="10">
                  <c:v>0.69259507615672</c:v>
                </c:pt>
                <c:pt idx="11">
                  <c:v>0.67087843663186131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7-AE4A-9366-8E55D6AE6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63952"/>
        <c:axId val="46492481"/>
      </c:barChart>
      <c:catAx>
        <c:axId val="2736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92481"/>
        <c:crosses val="autoZero"/>
        <c:auto val="1"/>
        <c:lblAlgn val="ctr"/>
        <c:lblOffset val="100"/>
        <c:noMultiLvlLbl val="0"/>
      </c:catAx>
      <c:valAx>
        <c:axId val="46492481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63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Customers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Customers_Dashboard!C55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Customers_Dashboard!$B$56:$B$60</c:f>
              <c:strCache>
                <c:ptCount val="5"/>
                <c:pt idx="0">
                  <c:v>Leisure</c:v>
                </c:pt>
                <c:pt idx="1">
                  <c:v>Family</c:v>
                </c:pt>
                <c:pt idx="2">
                  <c:v>Business</c:v>
                </c:pt>
                <c:pt idx="3">
                  <c:v>Couple</c:v>
                </c:pt>
                <c:pt idx="4">
                  <c:v>Group</c:v>
                </c:pt>
              </c:strCache>
            </c:strRef>
          </c:cat>
          <c:val>
            <c:numRef>
              <c:f>Customers_Dashboard!$C$56:$C$60</c:f>
              <c:numCache>
                <c:formatCode>#,##0</c:formatCode>
                <c:ptCount val="5"/>
                <c:pt idx="0">
                  <c:v>548</c:v>
                </c:pt>
                <c:pt idx="1">
                  <c:v>328</c:v>
                </c:pt>
                <c:pt idx="2">
                  <c:v>258</c:v>
                </c:pt>
                <c:pt idx="3">
                  <c:v>257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6-9642-B10D-2D8D3F9F0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bookings vs cancellations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Bookings_Dashboard!J82</c:f>
              <c:strCache>
                <c:ptCount val="1"/>
                <c:pt idx="0">
                  <c:v>Bookings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Bookings_Dashboard!$I$83:$I$106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Bookings_Dashboard!$J$83:$J$106</c:f>
              <c:numCache>
                <c:formatCode>#,##0</c:formatCode>
                <c:ptCount val="24"/>
                <c:pt idx="0">
                  <c:v>212</c:v>
                </c:pt>
                <c:pt idx="1">
                  <c:v>217</c:v>
                </c:pt>
                <c:pt idx="2">
                  <c:v>239</c:v>
                </c:pt>
                <c:pt idx="3">
                  <c:v>233</c:v>
                </c:pt>
                <c:pt idx="4">
                  <c:v>288</c:v>
                </c:pt>
                <c:pt idx="5">
                  <c:v>197</c:v>
                </c:pt>
                <c:pt idx="6">
                  <c:v>175</c:v>
                </c:pt>
                <c:pt idx="7">
                  <c:v>189</c:v>
                </c:pt>
                <c:pt idx="8">
                  <c:v>143</c:v>
                </c:pt>
                <c:pt idx="9">
                  <c:v>129</c:v>
                </c:pt>
                <c:pt idx="10">
                  <c:v>109</c:v>
                </c:pt>
                <c:pt idx="11">
                  <c:v>146</c:v>
                </c:pt>
                <c:pt idx="12">
                  <c:v>259</c:v>
                </c:pt>
                <c:pt idx="13">
                  <c:v>254</c:v>
                </c:pt>
                <c:pt idx="14">
                  <c:v>321</c:v>
                </c:pt>
                <c:pt idx="15">
                  <c:v>318</c:v>
                </c:pt>
                <c:pt idx="16">
                  <c:v>265</c:v>
                </c:pt>
                <c:pt idx="17">
                  <c:v>264</c:v>
                </c:pt>
                <c:pt idx="18">
                  <c:v>229</c:v>
                </c:pt>
                <c:pt idx="19">
                  <c:v>239</c:v>
                </c:pt>
                <c:pt idx="20">
                  <c:v>166</c:v>
                </c:pt>
                <c:pt idx="21">
                  <c:v>126</c:v>
                </c:pt>
                <c:pt idx="22">
                  <c:v>134</c:v>
                </c:pt>
                <c:pt idx="23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A-A641-8DDA-5B629342DCE8}"/>
            </c:ext>
          </c:extLst>
        </c:ser>
        <c:ser>
          <c:idx val="1"/>
          <c:order val="1"/>
          <c:tx>
            <c:strRef>
              <c:f>Bookings_Dashboard!K82</c:f>
              <c:strCache>
                <c:ptCount val="1"/>
                <c:pt idx="0">
                  <c:v>Cancelled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Bookings_Dashboard!$I$83:$I$106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Bookings_Dashboard!$K$83:$K$106</c:f>
              <c:numCache>
                <c:formatCode>#,##0</c:formatCode>
                <c:ptCount val="24"/>
                <c:pt idx="0">
                  <c:v>29</c:v>
                </c:pt>
                <c:pt idx="1">
                  <c:v>40</c:v>
                </c:pt>
                <c:pt idx="2">
                  <c:v>41</c:v>
                </c:pt>
                <c:pt idx="3">
                  <c:v>34</c:v>
                </c:pt>
                <c:pt idx="4">
                  <c:v>41</c:v>
                </c:pt>
                <c:pt idx="5">
                  <c:v>28</c:v>
                </c:pt>
                <c:pt idx="6">
                  <c:v>34</c:v>
                </c:pt>
                <c:pt idx="7">
                  <c:v>21</c:v>
                </c:pt>
                <c:pt idx="8">
                  <c:v>13</c:v>
                </c:pt>
                <c:pt idx="9">
                  <c:v>18</c:v>
                </c:pt>
                <c:pt idx="10">
                  <c:v>19</c:v>
                </c:pt>
                <c:pt idx="11">
                  <c:v>14</c:v>
                </c:pt>
                <c:pt idx="12">
                  <c:v>41</c:v>
                </c:pt>
                <c:pt idx="13">
                  <c:v>41</c:v>
                </c:pt>
                <c:pt idx="14">
                  <c:v>43</c:v>
                </c:pt>
                <c:pt idx="15">
                  <c:v>53</c:v>
                </c:pt>
                <c:pt idx="16">
                  <c:v>39</c:v>
                </c:pt>
                <c:pt idx="17">
                  <c:v>53</c:v>
                </c:pt>
                <c:pt idx="18">
                  <c:v>48</c:v>
                </c:pt>
                <c:pt idx="19">
                  <c:v>36</c:v>
                </c:pt>
                <c:pt idx="20">
                  <c:v>27</c:v>
                </c:pt>
                <c:pt idx="21">
                  <c:v>14</c:v>
                </c:pt>
                <c:pt idx="22">
                  <c:v>23</c:v>
                </c:pt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A-A641-8DDA-5B629342D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788319"/>
        <c:axId val="69205098"/>
      </c:lineChart>
      <c:catAx>
        <c:axId val="4478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205098"/>
        <c:crosses val="autoZero"/>
        <c:auto val="1"/>
        <c:lblAlgn val="ctr"/>
        <c:lblOffset val="100"/>
        <c:noMultiLvlLbl val="0"/>
      </c:catAx>
      <c:valAx>
        <c:axId val="6920509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883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gross vs net revenue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Revenue_Dashboard!C55</c:f>
              <c:strCache>
                <c:ptCount val="1"/>
                <c:pt idx="0">
                  <c:v>Gross (Lakh)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Revenue_Dashboard!$C$56:$C$79</c:f>
              <c:numCache>
                <c:formatCode>0.0</c:formatCode>
                <c:ptCount val="24"/>
                <c:pt idx="0">
                  <c:v>92.096599999999995</c:v>
                </c:pt>
                <c:pt idx="1">
                  <c:v>95.551900000000003</c:v>
                </c:pt>
                <c:pt idx="2">
                  <c:v>105.893</c:v>
                </c:pt>
                <c:pt idx="3">
                  <c:v>122.6831</c:v>
                </c:pt>
                <c:pt idx="4">
                  <c:v>130.03960000000001</c:v>
                </c:pt>
                <c:pt idx="5">
                  <c:v>77.356300000000005</c:v>
                </c:pt>
                <c:pt idx="6">
                  <c:v>62.5535</c:v>
                </c:pt>
                <c:pt idx="7">
                  <c:v>87.426199999999994</c:v>
                </c:pt>
                <c:pt idx="8">
                  <c:v>48.157299999999999</c:v>
                </c:pt>
                <c:pt idx="9">
                  <c:v>52.009099999999997</c:v>
                </c:pt>
                <c:pt idx="10">
                  <c:v>33.113</c:v>
                </c:pt>
                <c:pt idx="11">
                  <c:v>55.164099999999998</c:v>
                </c:pt>
                <c:pt idx="12">
                  <c:v>114.8843</c:v>
                </c:pt>
                <c:pt idx="13">
                  <c:v>117.35129999999999</c:v>
                </c:pt>
                <c:pt idx="14">
                  <c:v>139.39680000000001</c:v>
                </c:pt>
                <c:pt idx="15">
                  <c:v>137.75380000000001</c:v>
                </c:pt>
                <c:pt idx="16">
                  <c:v>125.5117</c:v>
                </c:pt>
                <c:pt idx="17">
                  <c:v>110.50960000000001</c:v>
                </c:pt>
                <c:pt idx="18">
                  <c:v>83.025099999999995</c:v>
                </c:pt>
                <c:pt idx="19">
                  <c:v>95.753900000000002</c:v>
                </c:pt>
                <c:pt idx="20">
                  <c:v>58.362299999999998</c:v>
                </c:pt>
                <c:pt idx="21">
                  <c:v>36.116500000000002</c:v>
                </c:pt>
                <c:pt idx="22">
                  <c:v>51.110399999999998</c:v>
                </c:pt>
                <c:pt idx="23">
                  <c:v>52.023800000000001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5-724D-BB34-19DB23F81901}"/>
            </c:ext>
          </c:extLst>
        </c:ser>
        <c:ser>
          <c:idx val="1"/>
          <c:order val="1"/>
          <c:tx>
            <c:strRef>
              <c:f>Revenue_Dashboard!D55</c:f>
              <c:strCache>
                <c:ptCount val="1"/>
                <c:pt idx="0">
                  <c:v>Net (Lakh)</c:v>
                </c:pt>
              </c:strCache>
            </c:strRef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Revenue_Dashboard!$B$56:$B$79</c:f>
              <c:strCache>
                <c:ptCount val="24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  <c:pt idx="12">
                  <c:v>Oct 25</c:v>
                </c:pt>
                <c:pt idx="13">
                  <c:v>Nov 25</c:v>
                </c:pt>
                <c:pt idx="14">
                  <c:v>Dec 25</c:v>
                </c:pt>
                <c:pt idx="15">
                  <c:v>Jan 26</c:v>
                </c:pt>
                <c:pt idx="16">
                  <c:v>Feb 26</c:v>
                </c:pt>
                <c:pt idx="17">
                  <c:v>Mar 26</c:v>
                </c:pt>
                <c:pt idx="18">
                  <c:v>Apr 26</c:v>
                </c:pt>
                <c:pt idx="19">
                  <c:v>May 26</c:v>
                </c:pt>
                <c:pt idx="20">
                  <c:v>Jun 26</c:v>
                </c:pt>
                <c:pt idx="21">
                  <c:v>Jul 26</c:v>
                </c:pt>
                <c:pt idx="22">
                  <c:v>Aug 26</c:v>
                </c:pt>
                <c:pt idx="23">
                  <c:v>Sep 26</c:v>
                </c:pt>
              </c:strCache>
            </c:strRef>
          </c:cat>
          <c:val>
            <c:numRef>
              <c:f>Revenue_Dashboard!$D$56:$D$79</c:f>
              <c:numCache>
                <c:formatCode>0.0</c:formatCode>
                <c:ptCount val="24"/>
                <c:pt idx="0">
                  <c:v>85.31832</c:v>
                </c:pt>
                <c:pt idx="1">
                  <c:v>89.413240000000002</c:v>
                </c:pt>
                <c:pt idx="2">
                  <c:v>98.346800000000002</c:v>
                </c:pt>
                <c:pt idx="3">
                  <c:v>113.879985</c:v>
                </c:pt>
                <c:pt idx="4">
                  <c:v>121.191545</c:v>
                </c:pt>
                <c:pt idx="5">
                  <c:v>72.273364999999998</c:v>
                </c:pt>
                <c:pt idx="6">
                  <c:v>57.962024999999997</c:v>
                </c:pt>
                <c:pt idx="7">
                  <c:v>81.645415</c:v>
                </c:pt>
                <c:pt idx="8">
                  <c:v>45.557605000000002</c:v>
                </c:pt>
                <c:pt idx="9">
                  <c:v>48.267245000000003</c:v>
                </c:pt>
                <c:pt idx="10">
                  <c:v>31.199655</c:v>
                </c:pt>
                <c:pt idx="11">
                  <c:v>51.93477</c:v>
                </c:pt>
                <c:pt idx="12">
                  <c:v>106.40882000000001</c:v>
                </c:pt>
                <c:pt idx="13">
                  <c:v>110.20204</c:v>
                </c:pt>
                <c:pt idx="14">
                  <c:v>129.17210499999999</c:v>
                </c:pt>
                <c:pt idx="15">
                  <c:v>127.282055</c:v>
                </c:pt>
                <c:pt idx="16">
                  <c:v>116.343855</c:v>
                </c:pt>
                <c:pt idx="17">
                  <c:v>102.52057499999999</c:v>
                </c:pt>
                <c:pt idx="18">
                  <c:v>76.755804999999995</c:v>
                </c:pt>
                <c:pt idx="19">
                  <c:v>88.271370000000005</c:v>
                </c:pt>
                <c:pt idx="20">
                  <c:v>54.695729999999998</c:v>
                </c:pt>
                <c:pt idx="21">
                  <c:v>33.792555</c:v>
                </c:pt>
                <c:pt idx="22">
                  <c:v>48.163930000000001</c:v>
                </c:pt>
                <c:pt idx="23">
                  <c:v>48.683225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5-724D-BB34-19DB23F81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097117"/>
        <c:axId val="95736753"/>
      </c:lineChart>
      <c:catAx>
        <c:axId val="17097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36753"/>
        <c:crosses val="autoZero"/>
        <c:auto val="1"/>
        <c:lblAlgn val="ctr"/>
        <c:lblOffset val="100"/>
        <c:noMultiLvlLbl val="0"/>
      </c:catAx>
      <c:valAx>
        <c:axId val="9573675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971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Reviews_Dashboard!C55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Reviews_Dashboard!$B$56:$B$60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Reviews_Dashboard!$C$56:$C$60</c:f>
              <c:numCache>
                <c:formatCode>#,##0</c:formatCode>
                <c:ptCount val="5"/>
                <c:pt idx="0">
                  <c:v>926</c:v>
                </c:pt>
                <c:pt idx="1">
                  <c:v>1082</c:v>
                </c:pt>
                <c:pt idx="2">
                  <c:v>495</c:v>
                </c:pt>
                <c:pt idx="3">
                  <c:v>76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7-524A-BADA-26AB6D72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22234"/>
        <c:axId val="42114816"/>
      </c:barChart>
      <c:catAx>
        <c:axId val="58122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114816"/>
        <c:crosses val="autoZero"/>
        <c:auto val="1"/>
        <c:lblAlgn val="ctr"/>
        <c:lblOffset val="100"/>
        <c:noMultiLvlLbl val="0"/>
      </c:catAx>
      <c:valAx>
        <c:axId val="42114816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22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10 hotels by GOP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Hotel_Performance_Dashboard!H98</c:f>
              <c:strCache>
                <c:ptCount val="1"/>
                <c:pt idx="0">
                  <c:v>GOP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Hotel_Performance_Dashboard!$G$99:$G$108</c:f>
              <c:strCache>
                <c:ptCount val="10"/>
                <c:pt idx="0">
                  <c:v>Maple Leaf Inn Shimla</c:v>
                </c:pt>
                <c:pt idx="1">
                  <c:v>Royal Mirage New Delhi</c:v>
                </c:pt>
                <c:pt idx="2">
                  <c:v>Lotus Grand Rishikesh</c:v>
                </c:pt>
                <c:pt idx="3">
                  <c:v>Blue Lagoon Mumbai</c:v>
                </c:pt>
                <c:pt idx="4">
                  <c:v>Sunrise Residency Kochi</c:v>
                </c:pt>
                <c:pt idx="5">
                  <c:v>Azure Bay Goa</c:v>
                </c:pt>
                <c:pt idx="6">
                  <c:v>Cedar Crest Jaipur</c:v>
                </c:pt>
                <c:pt idx="7">
                  <c:v>Saffron Suites Udaipur</c:v>
                </c:pt>
                <c:pt idx="8">
                  <c:v>Heritage Palms Bengaluru</c:v>
                </c:pt>
                <c:pt idx="9">
                  <c:v>Golden Sands New Delhi</c:v>
                </c:pt>
              </c:strCache>
            </c:strRef>
          </c:cat>
          <c:val>
            <c:numRef>
              <c:f>Hotel_Performance_Dashboard!$H$99:$H$108</c:f>
              <c:numCache>
                <c:formatCode>0.00</c:formatCode>
                <c:ptCount val="10"/>
                <c:pt idx="0">
                  <c:v>34.9266839</c:v>
                </c:pt>
                <c:pt idx="1">
                  <c:v>38.277156400000003</c:v>
                </c:pt>
                <c:pt idx="2">
                  <c:v>39.238109100000003</c:v>
                </c:pt>
                <c:pt idx="3">
                  <c:v>45.045196900000001</c:v>
                </c:pt>
                <c:pt idx="4">
                  <c:v>60.412978199999998</c:v>
                </c:pt>
                <c:pt idx="5">
                  <c:v>74.533289800000006</c:v>
                </c:pt>
                <c:pt idx="6">
                  <c:v>77.518356900000001</c:v>
                </c:pt>
                <c:pt idx="7">
                  <c:v>82.525949400000002</c:v>
                </c:pt>
                <c:pt idx="8">
                  <c:v>98.063081600000004</c:v>
                </c:pt>
                <c:pt idx="9">
                  <c:v>116.3089932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6-1E43-8D21-5D9D23B3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2814982"/>
        <c:axId val="25495797"/>
      </c:barChart>
      <c:catAx>
        <c:axId val="228149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95797"/>
        <c:crosses val="autoZero"/>
        <c:auto val="1"/>
        <c:lblAlgn val="ctr"/>
        <c:lblOffset val="100"/>
        <c:noMultiLvlLbl val="0"/>
      </c:catAx>
      <c:valAx>
        <c:axId val="25495797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149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Tourism revenue by city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Tourism_Trends_Dashboard!L55</c:f>
              <c:strCache>
                <c:ptCount val="1"/>
                <c:pt idx="0">
                  <c:v>Revenue (Cr)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Tourism_Trends_Dashboard!$I$56:$I$67</c:f>
              <c:strCache>
                <c:ptCount val="12"/>
                <c:pt idx="0">
                  <c:v>Rishikesh</c:v>
                </c:pt>
                <c:pt idx="1">
                  <c:v>Varanasi</c:v>
                </c:pt>
                <c:pt idx="2">
                  <c:v>Agra</c:v>
                </c:pt>
                <c:pt idx="3">
                  <c:v>Shimla</c:v>
                </c:pt>
                <c:pt idx="4">
                  <c:v>Manali</c:v>
                </c:pt>
                <c:pt idx="5">
                  <c:v>Udaipur</c:v>
                </c:pt>
                <c:pt idx="6">
                  <c:v>Jaipur</c:v>
                </c:pt>
                <c:pt idx="7">
                  <c:v>Kochi</c:v>
                </c:pt>
                <c:pt idx="8">
                  <c:v>Bengaluru</c:v>
                </c:pt>
                <c:pt idx="9">
                  <c:v>Goa</c:v>
                </c:pt>
                <c:pt idx="10">
                  <c:v>Mumbai</c:v>
                </c:pt>
                <c:pt idx="11">
                  <c:v>New Delhi</c:v>
                </c:pt>
              </c:strCache>
            </c:strRef>
          </c:cat>
          <c:val>
            <c:numRef>
              <c:f>Tourism_Trends_Dashboard!$L$56:$L$67</c:f>
              <c:numCache>
                <c:formatCode>#,##0</c:formatCode>
                <c:ptCount val="12"/>
                <c:pt idx="0">
                  <c:v>7460.3305500000006</c:v>
                </c:pt>
                <c:pt idx="1">
                  <c:v>7610.3461500000012</c:v>
                </c:pt>
                <c:pt idx="2">
                  <c:v>7908.7983999999997</c:v>
                </c:pt>
                <c:pt idx="3">
                  <c:v>10269.5347</c:v>
                </c:pt>
                <c:pt idx="4">
                  <c:v>11584.155400000001</c:v>
                </c:pt>
                <c:pt idx="5">
                  <c:v>12407.015249999999</c:v>
                </c:pt>
                <c:pt idx="6">
                  <c:v>13991.260849999999</c:v>
                </c:pt>
                <c:pt idx="7">
                  <c:v>15417.49165</c:v>
                </c:pt>
                <c:pt idx="8">
                  <c:v>34655.050150000003</c:v>
                </c:pt>
                <c:pt idx="9">
                  <c:v>36547.445600000006</c:v>
                </c:pt>
                <c:pt idx="10">
                  <c:v>58068.702699999994</c:v>
                </c:pt>
                <c:pt idx="11">
                  <c:v>62461.97560000002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B-664C-A1E9-0822B095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4782756"/>
        <c:axId val="5623247"/>
      </c:barChart>
      <c:catAx>
        <c:axId val="647827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3247"/>
        <c:crosses val="autoZero"/>
        <c:auto val="1"/>
        <c:lblAlgn val="ctr"/>
        <c:lblOffset val="100"/>
        <c:noMultiLvlLbl val="0"/>
      </c:catAx>
      <c:valAx>
        <c:axId val="5623247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827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 /><Relationship Id="rId2" Type="http://schemas.openxmlformats.org/officeDocument/2006/relationships/chart" Target="../charts/chart8.xml" /><Relationship Id="rId1" Type="http://schemas.openxmlformats.org/officeDocument/2006/relationships/chart" Target="../charts/chart7.xml" /><Relationship Id="rId6" Type="http://schemas.openxmlformats.org/officeDocument/2006/relationships/chart" Target="../charts/chart12.xml" /><Relationship Id="rId5" Type="http://schemas.openxmlformats.org/officeDocument/2006/relationships/chart" Target="../charts/chart11.xml" /><Relationship Id="rId4" Type="http://schemas.openxmlformats.org/officeDocument/2006/relationships/chart" Target="../charts/chart10.xml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 /><Relationship Id="rId3" Type="http://schemas.openxmlformats.org/officeDocument/2006/relationships/chart" Target="../charts/chart15.xml" /><Relationship Id="rId7" Type="http://schemas.openxmlformats.org/officeDocument/2006/relationships/chart" Target="../charts/chart19.xml" /><Relationship Id="rId2" Type="http://schemas.openxmlformats.org/officeDocument/2006/relationships/chart" Target="../charts/chart14.xml" /><Relationship Id="rId1" Type="http://schemas.openxmlformats.org/officeDocument/2006/relationships/chart" Target="../charts/chart13.xml" /><Relationship Id="rId6" Type="http://schemas.openxmlformats.org/officeDocument/2006/relationships/chart" Target="../charts/chart18.xml" /><Relationship Id="rId5" Type="http://schemas.openxmlformats.org/officeDocument/2006/relationships/chart" Target="../charts/chart17.xml" /><Relationship Id="rId4" Type="http://schemas.openxmlformats.org/officeDocument/2006/relationships/chart" Target="../charts/chart16.xml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 /><Relationship Id="rId2" Type="http://schemas.openxmlformats.org/officeDocument/2006/relationships/chart" Target="../charts/chart22.xml" /><Relationship Id="rId1" Type="http://schemas.openxmlformats.org/officeDocument/2006/relationships/chart" Target="../charts/chart21.xml" /><Relationship Id="rId6" Type="http://schemas.openxmlformats.org/officeDocument/2006/relationships/chart" Target="../charts/chart26.xml" /><Relationship Id="rId5" Type="http://schemas.openxmlformats.org/officeDocument/2006/relationships/chart" Target="../charts/chart25.xml" /><Relationship Id="rId4" Type="http://schemas.openxmlformats.org/officeDocument/2006/relationships/chart" Target="../charts/chart24.xml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 /><Relationship Id="rId2" Type="http://schemas.openxmlformats.org/officeDocument/2006/relationships/chart" Target="../charts/chart28.xml" /><Relationship Id="rId1" Type="http://schemas.openxmlformats.org/officeDocument/2006/relationships/chart" Target="../charts/chart27.xml" /><Relationship Id="rId6" Type="http://schemas.openxmlformats.org/officeDocument/2006/relationships/chart" Target="../charts/chart32.xml" /><Relationship Id="rId5" Type="http://schemas.openxmlformats.org/officeDocument/2006/relationships/chart" Target="../charts/chart31.xml" /><Relationship Id="rId4" Type="http://schemas.openxmlformats.org/officeDocument/2006/relationships/chart" Target="../charts/chart30.xml" 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 /><Relationship Id="rId3" Type="http://schemas.openxmlformats.org/officeDocument/2006/relationships/chart" Target="../charts/chart35.xml" /><Relationship Id="rId7" Type="http://schemas.openxmlformats.org/officeDocument/2006/relationships/chart" Target="../charts/chart39.xml" /><Relationship Id="rId2" Type="http://schemas.openxmlformats.org/officeDocument/2006/relationships/chart" Target="../charts/chart34.xml" /><Relationship Id="rId1" Type="http://schemas.openxmlformats.org/officeDocument/2006/relationships/chart" Target="../charts/chart33.xml" /><Relationship Id="rId6" Type="http://schemas.openxmlformats.org/officeDocument/2006/relationships/chart" Target="../charts/chart38.xml" /><Relationship Id="rId5" Type="http://schemas.openxmlformats.org/officeDocument/2006/relationships/chart" Target="../charts/chart37.xml" /><Relationship Id="rId4" Type="http://schemas.openxmlformats.org/officeDocument/2006/relationships/chart" Target="../charts/chart36.xml" 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 /><Relationship Id="rId2" Type="http://schemas.openxmlformats.org/officeDocument/2006/relationships/chart" Target="../charts/chart42.xml" /><Relationship Id="rId1" Type="http://schemas.openxmlformats.org/officeDocument/2006/relationships/chart" Target="../charts/chart41.xml" /><Relationship Id="rId6" Type="http://schemas.openxmlformats.org/officeDocument/2006/relationships/chart" Target="../charts/chart46.xml" /><Relationship Id="rId5" Type="http://schemas.openxmlformats.org/officeDocument/2006/relationships/chart" Target="../charts/chart45.xml" /><Relationship Id="rId4" Type="http://schemas.openxmlformats.org/officeDocument/2006/relationships/chart" Target="../charts/chart44.xml" 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 /><Relationship Id="rId7" Type="http://schemas.openxmlformats.org/officeDocument/2006/relationships/chart" Target="../charts/chart53.xml" /><Relationship Id="rId2" Type="http://schemas.openxmlformats.org/officeDocument/2006/relationships/chart" Target="../charts/chart48.xml" /><Relationship Id="rId1" Type="http://schemas.openxmlformats.org/officeDocument/2006/relationships/chart" Target="../charts/chart47.xml" /><Relationship Id="rId6" Type="http://schemas.openxmlformats.org/officeDocument/2006/relationships/chart" Target="../charts/chart52.xml" /><Relationship Id="rId5" Type="http://schemas.openxmlformats.org/officeDocument/2006/relationships/chart" Target="../charts/chart51.xml" /><Relationship Id="rId4" Type="http://schemas.openxmlformats.org/officeDocument/2006/relationships/chart" Target="../charts/chart50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17" name="Chart 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7</xdr:col>
      <xdr:colOff>666720</xdr:colOff>
      <xdr:row>63</xdr:row>
      <xdr:rowOff>114840</xdr:rowOff>
    </xdr:to>
    <xdr:graphicFrame macro="">
      <xdr:nvGraphicFramePr>
        <xdr:cNvPr id="18" name="Chart 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50</xdr:row>
      <xdr:rowOff>0</xdr:rowOff>
    </xdr:from>
    <xdr:to>
      <xdr:col>14</xdr:col>
      <xdr:colOff>666360</xdr:colOff>
      <xdr:row>63</xdr:row>
      <xdr:rowOff>114840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23" name="Chart 4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25" name="Chart 6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28" name="Chart 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29" name="Chart 4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30" name="Chart 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31" name="Chart 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33" name="Chart 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35" name="Chart 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36" name="Chart 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37" name="Chart 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7</xdr:col>
      <xdr:colOff>666720</xdr:colOff>
      <xdr:row>63</xdr:row>
      <xdr:rowOff>114840</xdr:rowOff>
    </xdr:to>
    <xdr:graphicFrame macro="">
      <xdr:nvGraphicFramePr>
        <xdr:cNvPr id="38" name="Chart 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50</xdr:row>
      <xdr:rowOff>0</xdr:rowOff>
    </xdr:from>
    <xdr:to>
      <xdr:col>14</xdr:col>
      <xdr:colOff>666360</xdr:colOff>
      <xdr:row>63</xdr:row>
      <xdr:rowOff>114840</xdr:rowOff>
    </xdr:to>
    <xdr:graphicFrame macro="">
      <xdr:nvGraphicFramePr>
        <xdr:cNvPr id="39" name="Chart 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666720</xdr:colOff>
      <xdr:row>18</xdr:row>
      <xdr:rowOff>115200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666360</xdr:colOff>
      <xdr:row>18</xdr:row>
      <xdr:rowOff>115200</xdr:rowOff>
    </xdr:to>
    <xdr:graphicFrame macro="">
      <xdr:nvGraphicFramePr>
        <xdr:cNvPr id="41" name="Chart 2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666720</xdr:colOff>
      <xdr:row>33</xdr:row>
      <xdr:rowOff>114840</xdr:rowOff>
    </xdr:to>
    <xdr:graphicFrame macro="">
      <xdr:nvGraphicFramePr>
        <xdr:cNvPr id="42" name="Chart 3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33</xdr:row>
      <xdr:rowOff>114840</xdr:rowOff>
    </xdr:to>
    <xdr:graphicFrame macro="">
      <xdr:nvGraphicFramePr>
        <xdr:cNvPr id="43" name="Chart 4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666720</xdr:colOff>
      <xdr:row>48</xdr:row>
      <xdr:rowOff>115200</xdr:rowOff>
    </xdr:to>
    <xdr:graphicFrame macro="">
      <xdr:nvGraphicFramePr>
        <xdr:cNvPr id="44" name="Chart 5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666360</xdr:colOff>
      <xdr:row>48</xdr:row>
      <xdr:rowOff>115200</xdr:rowOff>
    </xdr:to>
    <xdr:graphicFrame macro="">
      <xdr:nvGraphicFramePr>
        <xdr:cNvPr id="45" name="Chart 6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14</xdr:col>
      <xdr:colOff>666360</xdr:colOff>
      <xdr:row>16</xdr:row>
      <xdr:rowOff>77040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14</xdr:col>
      <xdr:colOff>666360</xdr:colOff>
      <xdr:row>32</xdr:row>
      <xdr:rowOff>77040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14</xdr:col>
      <xdr:colOff>666360</xdr:colOff>
      <xdr:row>48</xdr:row>
      <xdr:rowOff>77040</xdr:rowOff>
    </xdr:to>
    <xdr:graphicFrame macro="">
      <xdr:nvGraphicFramePr>
        <xdr:cNvPr id="48" name="Chart 3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52</xdr:row>
      <xdr:rowOff>0</xdr:rowOff>
    </xdr:from>
    <xdr:to>
      <xdr:col>14</xdr:col>
      <xdr:colOff>666360</xdr:colOff>
      <xdr:row>64</xdr:row>
      <xdr:rowOff>77040</xdr:rowOff>
    </xdr:to>
    <xdr:graphicFrame macro="">
      <xdr:nvGraphicFramePr>
        <xdr:cNvPr id="49" name="Chart 4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68</xdr:row>
      <xdr:rowOff>0</xdr:rowOff>
    </xdr:from>
    <xdr:to>
      <xdr:col>14</xdr:col>
      <xdr:colOff>666360</xdr:colOff>
      <xdr:row>80</xdr:row>
      <xdr:rowOff>77040</xdr:rowOff>
    </xdr:to>
    <xdr:graphicFrame macro="">
      <xdr:nvGraphicFramePr>
        <xdr:cNvPr id="50" name="Chart 5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84</xdr:row>
      <xdr:rowOff>0</xdr:rowOff>
    </xdr:from>
    <xdr:to>
      <xdr:col>14</xdr:col>
      <xdr:colOff>666360</xdr:colOff>
      <xdr:row>96</xdr:row>
      <xdr:rowOff>77040</xdr:rowOff>
    </xdr:to>
    <xdr:graphicFrame macro="">
      <xdr:nvGraphicFramePr>
        <xdr:cNvPr id="51" name="Chart 6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100</xdr:row>
      <xdr:rowOff>0</xdr:rowOff>
    </xdr:from>
    <xdr:to>
      <xdr:col>14</xdr:col>
      <xdr:colOff>666360</xdr:colOff>
      <xdr:row>112</xdr:row>
      <xdr:rowOff>77040</xdr:rowOff>
    </xdr:to>
    <xdr:graphicFrame macro="">
      <xdr:nvGraphicFramePr>
        <xdr:cNvPr id="52" name="Chart 7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 /><Relationship Id="rId3" Type="http://schemas.openxmlformats.org/officeDocument/2006/relationships/hyperlink" Target="HOTEL_v3.xlsx" TargetMode="External" /><Relationship Id="rId7" Type="http://schemas.openxmlformats.org/officeDocument/2006/relationships/hyperlink" Target="HOTEL_v3.xlsx" TargetMode="External" /><Relationship Id="rId2" Type="http://schemas.openxmlformats.org/officeDocument/2006/relationships/hyperlink" Target="HOTEL_v3.xlsx" TargetMode="External" /><Relationship Id="rId1" Type="http://schemas.openxmlformats.org/officeDocument/2006/relationships/hyperlink" Target="HOTEL_v3.xlsx" TargetMode="External" /><Relationship Id="rId6" Type="http://schemas.openxmlformats.org/officeDocument/2006/relationships/hyperlink" Target="HOTEL_v3.xlsx" TargetMode="External" /><Relationship Id="rId5" Type="http://schemas.openxmlformats.org/officeDocument/2006/relationships/hyperlink" Target="HOTEL_v3.xlsx" TargetMode="External" /><Relationship Id="rId4" Type="http://schemas.openxmlformats.org/officeDocument/2006/relationships/hyperlink" Target="HOTEL_v3.xlsx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A9DB"/>
  </sheetPr>
  <dimension ref="A1:I49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421875" defaultRowHeight="15" x14ac:dyDescent="0.2"/>
  <cols>
    <col min="1" max="1" width="11.02734375" customWidth="1"/>
    <col min="2" max="2" width="28.3828125" customWidth="1"/>
    <col min="3" max="3" width="11.8359375" customWidth="1"/>
    <col min="4" max="4" width="19.63671875" customWidth="1"/>
    <col min="5" max="5" width="14.66015625" customWidth="1"/>
    <col min="6" max="6" width="13.44921875" customWidth="1"/>
    <col min="7" max="8" width="14.66015625" customWidth="1"/>
    <col min="9" max="9" width="15.8710937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11</v>
      </c>
      <c r="E2" s="2">
        <v>4</v>
      </c>
      <c r="F2" s="2" t="s">
        <v>12</v>
      </c>
      <c r="G2" s="3">
        <v>89</v>
      </c>
      <c r="H2" s="4">
        <v>2018</v>
      </c>
      <c r="I2" s="3">
        <v>5100</v>
      </c>
    </row>
    <row r="3" spans="1:9" x14ac:dyDescent="0.2">
      <c r="A3" s="2" t="s">
        <v>13</v>
      </c>
      <c r="B3" s="2" t="s">
        <v>14</v>
      </c>
      <c r="C3" s="2" t="s">
        <v>11</v>
      </c>
      <c r="D3" s="2" t="s">
        <v>11</v>
      </c>
      <c r="E3" s="2">
        <v>5</v>
      </c>
      <c r="F3" s="2" t="s">
        <v>15</v>
      </c>
      <c r="G3" s="3">
        <v>260</v>
      </c>
      <c r="H3" s="4">
        <v>2008</v>
      </c>
      <c r="I3" s="3">
        <v>9600</v>
      </c>
    </row>
    <row r="4" spans="1:9" x14ac:dyDescent="0.2">
      <c r="A4" s="2" t="s">
        <v>16</v>
      </c>
      <c r="B4" s="2" t="s">
        <v>17</v>
      </c>
      <c r="C4" s="2" t="s">
        <v>11</v>
      </c>
      <c r="D4" s="2" t="s">
        <v>11</v>
      </c>
      <c r="E4" s="2">
        <v>3</v>
      </c>
      <c r="F4" s="2" t="s">
        <v>18</v>
      </c>
      <c r="G4" s="3">
        <v>45</v>
      </c>
      <c r="H4" s="4">
        <v>2001</v>
      </c>
      <c r="I4" s="3">
        <v>2900</v>
      </c>
    </row>
    <row r="5" spans="1:9" x14ac:dyDescent="0.2">
      <c r="A5" s="2" t="s">
        <v>19</v>
      </c>
      <c r="B5" s="2" t="s">
        <v>20</v>
      </c>
      <c r="C5" s="2" t="s">
        <v>11</v>
      </c>
      <c r="D5" s="2" t="s">
        <v>11</v>
      </c>
      <c r="E5" s="2">
        <v>4</v>
      </c>
      <c r="F5" s="2" t="s">
        <v>21</v>
      </c>
      <c r="G5" s="3">
        <v>150</v>
      </c>
      <c r="H5" s="4">
        <v>1995</v>
      </c>
      <c r="I5" s="3">
        <v>5500</v>
      </c>
    </row>
    <row r="6" spans="1:9" x14ac:dyDescent="0.2">
      <c r="A6" s="2" t="s">
        <v>22</v>
      </c>
      <c r="B6" s="2" t="s">
        <v>23</v>
      </c>
      <c r="C6" s="2" t="s">
        <v>24</v>
      </c>
      <c r="D6" s="2" t="s">
        <v>25</v>
      </c>
      <c r="E6" s="2">
        <v>3</v>
      </c>
      <c r="F6" s="2" t="s">
        <v>18</v>
      </c>
      <c r="G6" s="3">
        <v>84</v>
      </c>
      <c r="H6" s="4">
        <v>2000</v>
      </c>
      <c r="I6" s="3">
        <v>3000</v>
      </c>
    </row>
    <row r="7" spans="1:9" x14ac:dyDescent="0.2">
      <c r="A7" s="2" t="s">
        <v>26</v>
      </c>
      <c r="B7" s="2" t="s">
        <v>27</v>
      </c>
      <c r="C7" s="2" t="s">
        <v>24</v>
      </c>
      <c r="D7" s="2" t="s">
        <v>25</v>
      </c>
      <c r="E7" s="2">
        <v>5</v>
      </c>
      <c r="F7" s="2" t="s">
        <v>28</v>
      </c>
      <c r="G7" s="3">
        <v>257</v>
      </c>
      <c r="H7" s="4">
        <v>1999</v>
      </c>
      <c r="I7" s="3">
        <v>9100</v>
      </c>
    </row>
    <row r="8" spans="1:9" x14ac:dyDescent="0.2">
      <c r="A8" s="2" t="s">
        <v>29</v>
      </c>
      <c r="B8" s="2" t="s">
        <v>30</v>
      </c>
      <c r="C8" s="2" t="s">
        <v>24</v>
      </c>
      <c r="D8" s="2" t="s">
        <v>25</v>
      </c>
      <c r="E8" s="2">
        <v>4</v>
      </c>
      <c r="F8" s="2" t="s">
        <v>31</v>
      </c>
      <c r="G8" s="3">
        <v>164</v>
      </c>
      <c r="H8" s="4">
        <v>2005</v>
      </c>
      <c r="I8" s="3">
        <v>5400</v>
      </c>
    </row>
    <row r="9" spans="1:9" x14ac:dyDescent="0.2">
      <c r="A9" s="2" t="s">
        <v>32</v>
      </c>
      <c r="B9" s="2" t="s">
        <v>33</v>
      </c>
      <c r="C9" s="2" t="s">
        <v>24</v>
      </c>
      <c r="D9" s="2" t="s">
        <v>25</v>
      </c>
      <c r="E9" s="2">
        <v>4</v>
      </c>
      <c r="F9" s="2" t="s">
        <v>21</v>
      </c>
      <c r="G9" s="3">
        <v>125</v>
      </c>
      <c r="H9" s="4">
        <v>1998</v>
      </c>
      <c r="I9" s="3">
        <v>4500</v>
      </c>
    </row>
    <row r="10" spans="1:9" x14ac:dyDescent="0.2">
      <c r="A10" s="2" t="s">
        <v>34</v>
      </c>
      <c r="B10" s="2" t="s">
        <v>35</v>
      </c>
      <c r="C10" s="2" t="s">
        <v>36</v>
      </c>
      <c r="D10" s="2" t="s">
        <v>25</v>
      </c>
      <c r="E10" s="2">
        <v>4</v>
      </c>
      <c r="F10" s="2" t="s">
        <v>28</v>
      </c>
      <c r="G10" s="3">
        <v>158</v>
      </c>
      <c r="H10" s="4">
        <v>2004</v>
      </c>
      <c r="I10" s="3">
        <v>5000</v>
      </c>
    </row>
    <row r="11" spans="1:9" x14ac:dyDescent="0.2">
      <c r="A11" s="2" t="s">
        <v>37</v>
      </c>
      <c r="B11" s="2" t="s">
        <v>38</v>
      </c>
      <c r="C11" s="2" t="s">
        <v>36</v>
      </c>
      <c r="D11" s="2" t="s">
        <v>25</v>
      </c>
      <c r="E11" s="2">
        <v>5</v>
      </c>
      <c r="F11" s="2" t="s">
        <v>15</v>
      </c>
      <c r="G11" s="3">
        <v>236</v>
      </c>
      <c r="H11" s="4">
        <v>2017</v>
      </c>
      <c r="I11" s="3">
        <v>10700</v>
      </c>
    </row>
    <row r="12" spans="1:9" x14ac:dyDescent="0.2">
      <c r="A12" s="2" t="s">
        <v>39</v>
      </c>
      <c r="B12" s="2" t="s">
        <v>40</v>
      </c>
      <c r="C12" s="2" t="s">
        <v>36</v>
      </c>
      <c r="D12" s="2" t="s">
        <v>25</v>
      </c>
      <c r="E12" s="2">
        <v>4</v>
      </c>
      <c r="F12" s="2" t="s">
        <v>21</v>
      </c>
      <c r="G12" s="3">
        <v>125</v>
      </c>
      <c r="H12" s="4">
        <v>2002</v>
      </c>
      <c r="I12" s="3">
        <v>5000</v>
      </c>
    </row>
    <row r="13" spans="1:9" x14ac:dyDescent="0.2">
      <c r="A13" s="2" t="s">
        <v>41</v>
      </c>
      <c r="B13" s="2" t="s">
        <v>42</v>
      </c>
      <c r="C13" s="2" t="s">
        <v>36</v>
      </c>
      <c r="D13" s="2" t="s">
        <v>25</v>
      </c>
      <c r="E13" s="2">
        <v>3</v>
      </c>
      <c r="F13" s="2" t="s">
        <v>21</v>
      </c>
      <c r="G13" s="3">
        <v>53</v>
      </c>
      <c r="H13" s="4">
        <v>2022</v>
      </c>
      <c r="I13" s="3">
        <v>3500</v>
      </c>
    </row>
    <row r="14" spans="1:9" x14ac:dyDescent="0.2">
      <c r="A14" s="2" t="s">
        <v>43</v>
      </c>
      <c r="B14" s="2" t="s">
        <v>44</v>
      </c>
      <c r="C14" s="2" t="s">
        <v>45</v>
      </c>
      <c r="D14" s="2" t="s">
        <v>46</v>
      </c>
      <c r="E14" s="2">
        <v>4</v>
      </c>
      <c r="F14" s="2" t="s">
        <v>12</v>
      </c>
      <c r="G14" s="3">
        <v>166</v>
      </c>
      <c r="H14" s="4">
        <v>2016</v>
      </c>
      <c r="I14" s="3">
        <v>3700</v>
      </c>
    </row>
    <row r="15" spans="1:9" x14ac:dyDescent="0.2">
      <c r="A15" s="2" t="s">
        <v>47</v>
      </c>
      <c r="B15" s="2" t="s">
        <v>48</v>
      </c>
      <c r="C15" s="2" t="s">
        <v>45</v>
      </c>
      <c r="D15" s="2" t="s">
        <v>46</v>
      </c>
      <c r="E15" s="2">
        <v>4</v>
      </c>
      <c r="F15" s="2" t="s">
        <v>12</v>
      </c>
      <c r="G15" s="3">
        <v>163</v>
      </c>
      <c r="H15" s="4">
        <v>2016</v>
      </c>
      <c r="I15" s="3">
        <v>4000</v>
      </c>
    </row>
    <row r="16" spans="1:9" x14ac:dyDescent="0.2">
      <c r="A16" s="2" t="s">
        <v>49</v>
      </c>
      <c r="B16" s="2" t="s">
        <v>50</v>
      </c>
      <c r="C16" s="2" t="s">
        <v>45</v>
      </c>
      <c r="D16" s="2" t="s">
        <v>46</v>
      </c>
      <c r="E16" s="2">
        <v>3</v>
      </c>
      <c r="F16" s="2" t="s">
        <v>18</v>
      </c>
      <c r="G16" s="3">
        <v>82</v>
      </c>
      <c r="H16" s="4">
        <v>2000</v>
      </c>
      <c r="I16" s="3">
        <v>2300</v>
      </c>
    </row>
    <row r="17" spans="1:9" x14ac:dyDescent="0.2">
      <c r="A17" s="2" t="s">
        <v>51</v>
      </c>
      <c r="B17" s="2" t="s">
        <v>52</v>
      </c>
      <c r="C17" s="2" t="s">
        <v>45</v>
      </c>
      <c r="D17" s="2" t="s">
        <v>46</v>
      </c>
      <c r="E17" s="2">
        <v>5</v>
      </c>
      <c r="F17" s="2" t="s">
        <v>15</v>
      </c>
      <c r="G17" s="3">
        <v>184</v>
      </c>
      <c r="H17" s="4">
        <v>2007</v>
      </c>
      <c r="I17" s="3">
        <v>6900</v>
      </c>
    </row>
    <row r="18" spans="1:9" x14ac:dyDescent="0.2">
      <c r="A18" s="2" t="s">
        <v>53</v>
      </c>
      <c r="B18" s="2" t="s">
        <v>54</v>
      </c>
      <c r="C18" s="2" t="s">
        <v>55</v>
      </c>
      <c r="D18" s="2" t="s">
        <v>56</v>
      </c>
      <c r="E18" s="2">
        <v>4</v>
      </c>
      <c r="F18" s="2" t="s">
        <v>21</v>
      </c>
      <c r="G18" s="3">
        <v>148</v>
      </c>
      <c r="H18" s="4">
        <v>2020</v>
      </c>
      <c r="I18" s="3">
        <v>7600</v>
      </c>
    </row>
    <row r="19" spans="1:9" x14ac:dyDescent="0.2">
      <c r="A19" s="2" t="s">
        <v>57</v>
      </c>
      <c r="B19" s="2" t="s">
        <v>58</v>
      </c>
      <c r="C19" s="2" t="s">
        <v>55</v>
      </c>
      <c r="D19" s="2" t="s">
        <v>56</v>
      </c>
      <c r="E19" s="2">
        <v>4</v>
      </c>
      <c r="F19" s="2" t="s">
        <v>31</v>
      </c>
      <c r="G19" s="3">
        <v>158</v>
      </c>
      <c r="H19" s="4">
        <v>1997</v>
      </c>
      <c r="I19" s="3">
        <v>7000</v>
      </c>
    </row>
    <row r="20" spans="1:9" x14ac:dyDescent="0.2">
      <c r="A20" s="2" t="s">
        <v>59</v>
      </c>
      <c r="B20" s="2" t="s">
        <v>60</v>
      </c>
      <c r="C20" s="2" t="s">
        <v>55</v>
      </c>
      <c r="D20" s="2" t="s">
        <v>56</v>
      </c>
      <c r="E20" s="2">
        <v>3</v>
      </c>
      <c r="F20" s="2" t="s">
        <v>18</v>
      </c>
      <c r="G20" s="3">
        <v>70</v>
      </c>
      <c r="H20" s="4">
        <v>2013</v>
      </c>
      <c r="I20" s="3">
        <v>4500</v>
      </c>
    </row>
    <row r="21" spans="1:9" x14ac:dyDescent="0.2">
      <c r="A21" s="2" t="s">
        <v>61</v>
      </c>
      <c r="B21" s="2" t="s">
        <v>62</v>
      </c>
      <c r="C21" s="2" t="s">
        <v>55</v>
      </c>
      <c r="D21" s="2" t="s">
        <v>56</v>
      </c>
      <c r="E21" s="2">
        <v>5</v>
      </c>
      <c r="F21" s="2" t="s">
        <v>15</v>
      </c>
      <c r="G21" s="3">
        <v>127</v>
      </c>
      <c r="H21" s="4">
        <v>2015</v>
      </c>
      <c r="I21" s="3">
        <v>13100</v>
      </c>
    </row>
    <row r="22" spans="1:9" x14ac:dyDescent="0.2">
      <c r="A22" s="2" t="s">
        <v>63</v>
      </c>
      <c r="B22" s="2" t="s">
        <v>64</v>
      </c>
      <c r="C22" s="2" t="s">
        <v>65</v>
      </c>
      <c r="D22" s="2" t="s">
        <v>66</v>
      </c>
      <c r="E22" s="2">
        <v>4</v>
      </c>
      <c r="F22" s="2" t="s">
        <v>12</v>
      </c>
      <c r="G22" s="3">
        <v>173</v>
      </c>
      <c r="H22" s="4">
        <v>2003</v>
      </c>
      <c r="I22" s="3">
        <v>6700</v>
      </c>
    </row>
    <row r="23" spans="1:9" x14ac:dyDescent="0.2">
      <c r="A23" s="2" t="s">
        <v>67</v>
      </c>
      <c r="B23" s="2" t="s">
        <v>68</v>
      </c>
      <c r="C23" s="2" t="s">
        <v>65</v>
      </c>
      <c r="D23" s="2" t="s">
        <v>66</v>
      </c>
      <c r="E23" s="2">
        <v>3</v>
      </c>
      <c r="F23" s="2" t="s">
        <v>21</v>
      </c>
      <c r="G23" s="3">
        <v>85</v>
      </c>
      <c r="H23" s="4">
        <v>2013</v>
      </c>
      <c r="I23" s="3">
        <v>3900</v>
      </c>
    </row>
    <row r="24" spans="1:9" x14ac:dyDescent="0.2">
      <c r="A24" s="2" t="s">
        <v>69</v>
      </c>
      <c r="B24" s="2" t="s">
        <v>70</v>
      </c>
      <c r="C24" s="2" t="s">
        <v>65</v>
      </c>
      <c r="D24" s="2" t="s">
        <v>66</v>
      </c>
      <c r="E24" s="2">
        <v>5</v>
      </c>
      <c r="F24" s="2" t="s">
        <v>15</v>
      </c>
      <c r="G24" s="3">
        <v>283</v>
      </c>
      <c r="H24" s="4">
        <v>1999</v>
      </c>
      <c r="I24" s="3">
        <v>12300</v>
      </c>
    </row>
    <row r="25" spans="1:9" x14ac:dyDescent="0.2">
      <c r="A25" s="2" t="s">
        <v>71</v>
      </c>
      <c r="B25" s="2" t="s">
        <v>72</v>
      </c>
      <c r="C25" s="2" t="s">
        <v>65</v>
      </c>
      <c r="D25" s="2" t="s">
        <v>66</v>
      </c>
      <c r="E25" s="2">
        <v>4</v>
      </c>
      <c r="F25" s="2" t="s">
        <v>12</v>
      </c>
      <c r="G25" s="3">
        <v>117</v>
      </c>
      <c r="H25" s="4">
        <v>2019</v>
      </c>
      <c r="I25" s="3">
        <v>6600</v>
      </c>
    </row>
    <row r="26" spans="1:9" x14ac:dyDescent="0.2">
      <c r="A26" s="2" t="s">
        <v>73</v>
      </c>
      <c r="B26" s="2" t="s">
        <v>74</v>
      </c>
      <c r="C26" s="2" t="s">
        <v>75</v>
      </c>
      <c r="D26" s="2" t="s">
        <v>76</v>
      </c>
      <c r="E26" s="2">
        <v>4</v>
      </c>
      <c r="F26" s="2" t="s">
        <v>31</v>
      </c>
      <c r="G26" s="3">
        <v>126</v>
      </c>
      <c r="H26" s="4">
        <v>2009</v>
      </c>
      <c r="I26" s="3">
        <v>5900</v>
      </c>
    </row>
    <row r="27" spans="1:9" x14ac:dyDescent="0.2">
      <c r="A27" s="2" t="s">
        <v>77</v>
      </c>
      <c r="B27" s="2" t="s">
        <v>78</v>
      </c>
      <c r="C27" s="2" t="s">
        <v>75</v>
      </c>
      <c r="D27" s="2" t="s">
        <v>76</v>
      </c>
      <c r="E27" s="2">
        <v>4</v>
      </c>
      <c r="F27" s="2" t="s">
        <v>12</v>
      </c>
      <c r="G27" s="3">
        <v>93</v>
      </c>
      <c r="H27" s="4">
        <v>2012</v>
      </c>
      <c r="I27" s="3">
        <v>5700</v>
      </c>
    </row>
    <row r="28" spans="1:9" x14ac:dyDescent="0.2">
      <c r="A28" s="2" t="s">
        <v>79</v>
      </c>
      <c r="B28" s="2" t="s">
        <v>80</v>
      </c>
      <c r="C28" s="2" t="s">
        <v>75</v>
      </c>
      <c r="D28" s="2" t="s">
        <v>76</v>
      </c>
      <c r="E28" s="2">
        <v>3</v>
      </c>
      <c r="F28" s="2" t="s">
        <v>18</v>
      </c>
      <c r="G28" s="3">
        <v>74</v>
      </c>
      <c r="H28" s="4">
        <v>1998</v>
      </c>
      <c r="I28" s="3">
        <v>3600</v>
      </c>
    </row>
    <row r="29" spans="1:9" x14ac:dyDescent="0.2">
      <c r="A29" s="2" t="s">
        <v>81</v>
      </c>
      <c r="B29" s="2" t="s">
        <v>82</v>
      </c>
      <c r="C29" s="2" t="s">
        <v>75</v>
      </c>
      <c r="D29" s="2" t="s">
        <v>76</v>
      </c>
      <c r="E29" s="2">
        <v>5</v>
      </c>
      <c r="F29" s="2" t="s">
        <v>15</v>
      </c>
      <c r="G29" s="3">
        <v>241</v>
      </c>
      <c r="H29" s="4">
        <v>2019</v>
      </c>
      <c r="I29" s="3">
        <v>12400</v>
      </c>
    </row>
    <row r="30" spans="1:9" x14ac:dyDescent="0.2">
      <c r="A30" s="2" t="s">
        <v>83</v>
      </c>
      <c r="B30" s="2" t="s">
        <v>84</v>
      </c>
      <c r="C30" s="2" t="s">
        <v>85</v>
      </c>
      <c r="D30" s="2" t="s">
        <v>86</v>
      </c>
      <c r="E30" s="2">
        <v>5</v>
      </c>
      <c r="F30" s="2" t="s">
        <v>15</v>
      </c>
      <c r="G30" s="3">
        <v>258</v>
      </c>
      <c r="H30" s="4">
        <v>2018</v>
      </c>
      <c r="I30" s="3">
        <v>8500</v>
      </c>
    </row>
    <row r="31" spans="1:9" x14ac:dyDescent="0.2">
      <c r="A31" s="2" t="s">
        <v>87</v>
      </c>
      <c r="B31" s="2" t="s">
        <v>88</v>
      </c>
      <c r="C31" s="2" t="s">
        <v>85</v>
      </c>
      <c r="D31" s="2" t="s">
        <v>86</v>
      </c>
      <c r="E31" s="2">
        <v>4</v>
      </c>
      <c r="F31" s="2" t="s">
        <v>12</v>
      </c>
      <c r="G31" s="3">
        <v>164</v>
      </c>
      <c r="H31" s="4">
        <v>2011</v>
      </c>
      <c r="I31" s="3">
        <v>4700</v>
      </c>
    </row>
    <row r="32" spans="1:9" x14ac:dyDescent="0.2">
      <c r="A32" s="2" t="s">
        <v>89</v>
      </c>
      <c r="B32" s="2" t="s">
        <v>90</v>
      </c>
      <c r="C32" s="2" t="s">
        <v>85</v>
      </c>
      <c r="D32" s="2" t="s">
        <v>86</v>
      </c>
      <c r="E32" s="2">
        <v>4</v>
      </c>
      <c r="F32" s="2" t="s">
        <v>21</v>
      </c>
      <c r="G32" s="3">
        <v>170</v>
      </c>
      <c r="H32" s="4">
        <v>1998</v>
      </c>
      <c r="I32" s="3">
        <v>5000</v>
      </c>
    </row>
    <row r="33" spans="1:9" x14ac:dyDescent="0.2">
      <c r="A33" s="2" t="s">
        <v>91</v>
      </c>
      <c r="B33" s="2" t="s">
        <v>92</v>
      </c>
      <c r="C33" s="2" t="s">
        <v>85</v>
      </c>
      <c r="D33" s="2" t="s">
        <v>86</v>
      </c>
      <c r="E33" s="2">
        <v>3</v>
      </c>
      <c r="F33" s="2" t="s">
        <v>21</v>
      </c>
      <c r="G33" s="3">
        <v>57</v>
      </c>
      <c r="H33" s="4">
        <v>2015</v>
      </c>
      <c r="I33" s="3">
        <v>2800</v>
      </c>
    </row>
    <row r="34" spans="1:9" x14ac:dyDescent="0.2">
      <c r="A34" s="2" t="s">
        <v>93</v>
      </c>
      <c r="B34" s="2" t="s">
        <v>94</v>
      </c>
      <c r="C34" s="2" t="s">
        <v>95</v>
      </c>
      <c r="D34" s="2" t="s">
        <v>96</v>
      </c>
      <c r="E34" s="2">
        <v>4</v>
      </c>
      <c r="F34" s="2" t="s">
        <v>12</v>
      </c>
      <c r="G34" s="3">
        <v>164</v>
      </c>
      <c r="H34" s="4">
        <v>2006</v>
      </c>
      <c r="I34" s="3">
        <v>4000</v>
      </c>
    </row>
    <row r="35" spans="1:9" x14ac:dyDescent="0.2">
      <c r="A35" s="2" t="s">
        <v>97</v>
      </c>
      <c r="B35" s="2" t="s">
        <v>98</v>
      </c>
      <c r="C35" s="2" t="s">
        <v>95</v>
      </c>
      <c r="D35" s="2" t="s">
        <v>96</v>
      </c>
      <c r="E35" s="2">
        <v>5</v>
      </c>
      <c r="F35" s="2" t="s">
        <v>12</v>
      </c>
      <c r="G35" s="3">
        <v>156</v>
      </c>
      <c r="H35" s="4">
        <v>2002</v>
      </c>
      <c r="I35" s="3">
        <v>8000</v>
      </c>
    </row>
    <row r="36" spans="1:9" x14ac:dyDescent="0.2">
      <c r="A36" s="2" t="s">
        <v>99</v>
      </c>
      <c r="B36" s="2" t="s">
        <v>100</v>
      </c>
      <c r="C36" s="2" t="s">
        <v>95</v>
      </c>
      <c r="D36" s="2" t="s">
        <v>96</v>
      </c>
      <c r="E36" s="2">
        <v>3</v>
      </c>
      <c r="F36" s="2" t="s">
        <v>31</v>
      </c>
      <c r="G36" s="3">
        <v>87</v>
      </c>
      <c r="H36" s="4">
        <v>2010</v>
      </c>
      <c r="I36" s="3">
        <v>2300</v>
      </c>
    </row>
    <row r="37" spans="1:9" x14ac:dyDescent="0.2">
      <c r="A37" s="2" t="s">
        <v>101</v>
      </c>
      <c r="B37" s="2" t="s">
        <v>102</v>
      </c>
      <c r="C37" s="2" t="s">
        <v>95</v>
      </c>
      <c r="D37" s="2" t="s">
        <v>96</v>
      </c>
      <c r="E37" s="2">
        <v>4</v>
      </c>
      <c r="F37" s="2" t="s">
        <v>31</v>
      </c>
      <c r="G37" s="3">
        <v>147</v>
      </c>
      <c r="H37" s="4">
        <v>2012</v>
      </c>
      <c r="I37" s="3">
        <v>4800</v>
      </c>
    </row>
    <row r="38" spans="1:9" x14ac:dyDescent="0.2">
      <c r="A38" s="2" t="s">
        <v>103</v>
      </c>
      <c r="B38" s="2" t="s">
        <v>104</v>
      </c>
      <c r="C38" s="2" t="s">
        <v>105</v>
      </c>
      <c r="D38" s="2" t="s">
        <v>96</v>
      </c>
      <c r="E38" s="2">
        <v>3</v>
      </c>
      <c r="F38" s="2" t="s">
        <v>12</v>
      </c>
      <c r="G38" s="3">
        <v>73</v>
      </c>
      <c r="H38" s="4">
        <v>2012</v>
      </c>
      <c r="I38" s="3">
        <v>2800</v>
      </c>
    </row>
    <row r="39" spans="1:9" x14ac:dyDescent="0.2">
      <c r="A39" s="2" t="s">
        <v>106</v>
      </c>
      <c r="B39" s="2" t="s">
        <v>107</v>
      </c>
      <c r="C39" s="2" t="s">
        <v>105</v>
      </c>
      <c r="D39" s="2" t="s">
        <v>96</v>
      </c>
      <c r="E39" s="2">
        <v>4</v>
      </c>
      <c r="F39" s="2" t="s">
        <v>31</v>
      </c>
      <c r="G39" s="3">
        <v>126</v>
      </c>
      <c r="H39" s="4">
        <v>2007</v>
      </c>
      <c r="I39" s="3">
        <v>4600</v>
      </c>
    </row>
    <row r="40" spans="1:9" x14ac:dyDescent="0.2">
      <c r="A40" s="2" t="s">
        <v>108</v>
      </c>
      <c r="B40" s="2" t="s">
        <v>109</v>
      </c>
      <c r="C40" s="2" t="s">
        <v>105</v>
      </c>
      <c r="D40" s="2" t="s">
        <v>96</v>
      </c>
      <c r="E40" s="2">
        <v>5</v>
      </c>
      <c r="F40" s="2" t="s">
        <v>12</v>
      </c>
      <c r="G40" s="3">
        <v>164</v>
      </c>
      <c r="H40" s="4">
        <v>2011</v>
      </c>
      <c r="I40" s="3">
        <v>8300</v>
      </c>
    </row>
    <row r="41" spans="1:9" x14ac:dyDescent="0.2">
      <c r="A41" s="2" t="s">
        <v>110</v>
      </c>
      <c r="B41" s="2" t="s">
        <v>111</v>
      </c>
      <c r="C41" s="2" t="s">
        <v>105</v>
      </c>
      <c r="D41" s="2" t="s">
        <v>96</v>
      </c>
      <c r="E41" s="2">
        <v>4</v>
      </c>
      <c r="F41" s="2" t="s">
        <v>12</v>
      </c>
      <c r="G41" s="3">
        <v>91</v>
      </c>
      <c r="H41" s="4">
        <v>2002</v>
      </c>
      <c r="I41" s="3">
        <v>4100</v>
      </c>
    </row>
    <row r="42" spans="1:9" x14ac:dyDescent="0.2">
      <c r="A42" s="2" t="s">
        <v>112</v>
      </c>
      <c r="B42" s="2" t="s">
        <v>113</v>
      </c>
      <c r="C42" s="2" t="s">
        <v>114</v>
      </c>
      <c r="D42" s="2" t="s">
        <v>115</v>
      </c>
      <c r="E42" s="2">
        <v>4</v>
      </c>
      <c r="F42" s="2" t="s">
        <v>31</v>
      </c>
      <c r="G42" s="3">
        <v>166</v>
      </c>
      <c r="H42" s="4">
        <v>1996</v>
      </c>
      <c r="I42" s="3">
        <v>4000</v>
      </c>
    </row>
    <row r="43" spans="1:9" x14ac:dyDescent="0.2">
      <c r="A43" s="2" t="s">
        <v>116</v>
      </c>
      <c r="B43" s="2" t="s">
        <v>117</v>
      </c>
      <c r="C43" s="2" t="s">
        <v>114</v>
      </c>
      <c r="D43" s="2" t="s">
        <v>115</v>
      </c>
      <c r="E43" s="2">
        <v>4</v>
      </c>
      <c r="F43" s="2" t="s">
        <v>31</v>
      </c>
      <c r="G43" s="3">
        <v>137</v>
      </c>
      <c r="H43" s="4">
        <v>1996</v>
      </c>
      <c r="I43" s="3">
        <v>3500</v>
      </c>
    </row>
    <row r="44" spans="1:9" x14ac:dyDescent="0.2">
      <c r="A44" s="2" t="s">
        <v>118</v>
      </c>
      <c r="B44" s="2" t="s">
        <v>119</v>
      </c>
      <c r="C44" s="2" t="s">
        <v>114</v>
      </c>
      <c r="D44" s="2" t="s">
        <v>115</v>
      </c>
      <c r="E44" s="2">
        <v>5</v>
      </c>
      <c r="F44" s="2" t="s">
        <v>12</v>
      </c>
      <c r="G44" s="3">
        <v>222</v>
      </c>
      <c r="H44" s="4">
        <v>2002</v>
      </c>
      <c r="I44" s="3">
        <v>6700</v>
      </c>
    </row>
    <row r="45" spans="1:9" x14ac:dyDescent="0.2">
      <c r="A45" s="2" t="s">
        <v>120</v>
      </c>
      <c r="B45" s="2" t="s">
        <v>121</v>
      </c>
      <c r="C45" s="2" t="s">
        <v>114</v>
      </c>
      <c r="D45" s="2" t="s">
        <v>115</v>
      </c>
      <c r="E45" s="2">
        <v>3</v>
      </c>
      <c r="F45" s="2" t="s">
        <v>12</v>
      </c>
      <c r="G45" s="3">
        <v>73</v>
      </c>
      <c r="H45" s="4">
        <v>2001</v>
      </c>
      <c r="I45" s="3">
        <v>2300</v>
      </c>
    </row>
    <row r="46" spans="1:9" x14ac:dyDescent="0.2">
      <c r="A46" s="2" t="s">
        <v>122</v>
      </c>
      <c r="B46" s="2" t="s">
        <v>123</v>
      </c>
      <c r="C46" s="2" t="s">
        <v>124</v>
      </c>
      <c r="D46" s="2" t="s">
        <v>46</v>
      </c>
      <c r="E46" s="2">
        <v>3</v>
      </c>
      <c r="F46" s="2" t="s">
        <v>12</v>
      </c>
      <c r="G46" s="3">
        <v>76</v>
      </c>
      <c r="H46" s="4">
        <v>2016</v>
      </c>
      <c r="I46" s="3">
        <v>2100</v>
      </c>
    </row>
    <row r="47" spans="1:9" x14ac:dyDescent="0.2">
      <c r="A47" s="2" t="s">
        <v>125</v>
      </c>
      <c r="B47" s="2" t="s">
        <v>126</v>
      </c>
      <c r="C47" s="2" t="s">
        <v>124</v>
      </c>
      <c r="D47" s="2" t="s">
        <v>46</v>
      </c>
      <c r="E47" s="2">
        <v>5</v>
      </c>
      <c r="F47" s="2" t="s">
        <v>28</v>
      </c>
      <c r="G47" s="3">
        <v>125</v>
      </c>
      <c r="H47" s="4">
        <v>2008</v>
      </c>
      <c r="I47" s="3">
        <v>7100</v>
      </c>
    </row>
    <row r="48" spans="1:9" x14ac:dyDescent="0.2">
      <c r="A48" s="2" t="s">
        <v>127</v>
      </c>
      <c r="B48" s="2" t="s">
        <v>128</v>
      </c>
      <c r="C48" s="2" t="s">
        <v>124</v>
      </c>
      <c r="D48" s="2" t="s">
        <v>46</v>
      </c>
      <c r="E48" s="2">
        <v>4</v>
      </c>
      <c r="F48" s="2" t="s">
        <v>28</v>
      </c>
      <c r="G48" s="3">
        <v>107</v>
      </c>
      <c r="H48" s="4">
        <v>1996</v>
      </c>
      <c r="I48" s="3">
        <v>4100</v>
      </c>
    </row>
    <row r="49" spans="1:9" x14ac:dyDescent="0.2">
      <c r="A49" s="2" t="s">
        <v>129</v>
      </c>
      <c r="B49" s="2" t="s">
        <v>130</v>
      </c>
      <c r="C49" s="2" t="s">
        <v>124</v>
      </c>
      <c r="D49" s="2" t="s">
        <v>46</v>
      </c>
      <c r="E49" s="2">
        <v>4</v>
      </c>
      <c r="F49" s="2" t="s">
        <v>21</v>
      </c>
      <c r="G49" s="3">
        <v>121</v>
      </c>
      <c r="H49" s="4">
        <v>2018</v>
      </c>
      <c r="I49" s="3">
        <v>3500</v>
      </c>
    </row>
  </sheetData>
  <autoFilter ref="A1:I4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O67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131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132</v>
      </c>
      <c r="C3" s="26"/>
      <c r="D3" s="26" t="s">
        <v>133</v>
      </c>
      <c r="E3" s="26"/>
      <c r="F3" s="26" t="s">
        <v>134</v>
      </c>
      <c r="G3" s="26"/>
      <c r="H3" s="26" t="s">
        <v>135</v>
      </c>
      <c r="I3" s="26"/>
      <c r="J3" s="26" t="s">
        <v>136</v>
      </c>
      <c r="K3" s="26"/>
      <c r="L3" s="26" t="s">
        <v>137</v>
      </c>
      <c r="M3" s="26"/>
      <c r="N3" s="26" t="s">
        <v>138</v>
      </c>
      <c r="O3" s="26"/>
    </row>
    <row r="4" spans="2:15" ht="25.5" customHeight="1" x14ac:dyDescent="0.2">
      <c r="B4" s="22">
        <f>COUNTA(Hotels!$A$2:$A$49)</f>
        <v>48</v>
      </c>
      <c r="C4" s="22"/>
      <c r="D4" s="22">
        <f>SUM(Hotels!$G$2:$G$49)</f>
        <v>6720</v>
      </c>
      <c r="E4" s="22"/>
      <c r="F4" s="22">
        <f>SUMPRODUCT(1/COUNTIF(Hotels!$C$2:$C$49,Hotels!$C$2:$C$49))</f>
        <v>12</v>
      </c>
      <c r="G4" s="22"/>
      <c r="H4" s="23">
        <f>AVERAGE(Hotels!$E$2:$E$49)</f>
        <v>4</v>
      </c>
      <c r="I4" s="23"/>
      <c r="J4" s="22">
        <f>AVERAGE(Hotels!$I$2:$I$49)</f>
        <v>5597.916666666667</v>
      </c>
      <c r="K4" s="22"/>
      <c r="L4" s="21">
        <f>SUM(Hotel_Performance!$F$2:$F$1153)/SUM(Hotel_Performance!$E$2:$E$1153)</f>
        <v>0.6896813845401174</v>
      </c>
      <c r="M4" s="21"/>
      <c r="N4" s="21">
        <f>SUM(Hotel_Performance!$M$2:$M$1153)/SUM(Hotel_Performance!$K$2:$K$1153)</f>
        <v>0.38413735606551996</v>
      </c>
      <c r="O4" s="21"/>
    </row>
    <row r="52" spans="2:14" x14ac:dyDescent="0.2">
      <c r="B52" s="5" t="s">
        <v>139</v>
      </c>
    </row>
    <row r="54" spans="2:14" x14ac:dyDescent="0.2">
      <c r="B54" s="6" t="s">
        <v>140</v>
      </c>
      <c r="H54" s="6" t="s">
        <v>141</v>
      </c>
      <c r="L54" s="6" t="s">
        <v>142</v>
      </c>
    </row>
    <row r="55" spans="2:14" ht="24" customHeight="1" x14ac:dyDescent="0.2">
      <c r="B55" s="7" t="s">
        <v>2</v>
      </c>
      <c r="C55" s="7" t="s">
        <v>143</v>
      </c>
      <c r="D55" s="7" t="s">
        <v>144</v>
      </c>
      <c r="E55" s="7" t="s">
        <v>145</v>
      </c>
      <c r="F55" s="7" t="s">
        <v>137</v>
      </c>
      <c r="H55" s="7" t="s">
        <v>146</v>
      </c>
      <c r="I55" s="7" t="s">
        <v>143</v>
      </c>
      <c r="J55" s="7" t="s">
        <v>144</v>
      </c>
      <c r="L55" s="7" t="s">
        <v>147</v>
      </c>
      <c r="M55" s="7" t="s">
        <v>143</v>
      </c>
      <c r="N55" s="7" t="s">
        <v>145</v>
      </c>
    </row>
    <row r="56" spans="2:14" x14ac:dyDescent="0.2">
      <c r="B56" s="8" t="s">
        <v>45</v>
      </c>
      <c r="C56" s="9">
        <f>COUNTIF(Hotels!$C$2:$C$49,$B56)</f>
        <v>4</v>
      </c>
      <c r="D56" s="9">
        <f>SUMIF(Hotels!$C$2:$C$49,$B56,Hotels!$G$2:$G$49)</f>
        <v>595</v>
      </c>
      <c r="E56" s="9">
        <f>AVERAGEIF(Hotels!$C$2:$C$49,$B56,Hotels!$I$2:$I$49)</f>
        <v>4225</v>
      </c>
      <c r="F56" s="10">
        <f>SUMIF(Hotel_Performance!$B$2:$B$1153,$B56,Hotel_Performance!$F$2:$F$1153)/SUMIF(Hotel_Performance!$B$2:$B$1153,$B56,Hotel_Performance!$E$2:$E$1153)</f>
        <v>0.65624496373892027</v>
      </c>
      <c r="H56" s="8" t="s">
        <v>12</v>
      </c>
      <c r="I56" s="9">
        <f>COUNTIF(Hotels!$F$2:$F$49,$H56)</f>
        <v>15</v>
      </c>
      <c r="J56" s="9">
        <f>SUMIF(Hotels!$F$2:$F$49,$H56,Hotels!$G$2:$G$49)</f>
        <v>1984</v>
      </c>
      <c r="L56" s="8">
        <v>3</v>
      </c>
      <c r="M56" s="9">
        <f>COUNTIF(Hotels!$E$2:$E$49,$L56)</f>
        <v>12</v>
      </c>
      <c r="N56" s="9">
        <f>AVERAGEIF(Hotels!$E$2:$E$49,$L56,Hotels!$I$2:$I$49)</f>
        <v>3000</v>
      </c>
    </row>
    <row r="57" spans="2:14" x14ac:dyDescent="0.2">
      <c r="B57" s="8" t="s">
        <v>75</v>
      </c>
      <c r="C57" s="9">
        <f>COUNTIF(Hotels!$C$2:$C$49,$B57)</f>
        <v>4</v>
      </c>
      <c r="D57" s="9">
        <f>SUMIF(Hotels!$C$2:$C$49,$B57,Hotels!$G$2:$G$49)</f>
        <v>534</v>
      </c>
      <c r="E57" s="9">
        <f>AVERAGEIF(Hotels!$C$2:$C$49,$B57,Hotels!$I$2:$I$49)</f>
        <v>6900</v>
      </c>
      <c r="F57" s="10">
        <f>SUMIF(Hotel_Performance!$B$2:$B$1153,$B57,Hotel_Performance!$F$2:$F$1153)/SUMIF(Hotel_Performance!$B$2:$B$1153,$B57,Hotel_Performance!$E$2:$E$1153)</f>
        <v>0.72422913139397671</v>
      </c>
      <c r="H57" s="8" t="s">
        <v>21</v>
      </c>
      <c r="I57" s="9">
        <f>COUNTIF(Hotels!$F$2:$F$49,$H57)</f>
        <v>9</v>
      </c>
      <c r="J57" s="9">
        <f>SUMIF(Hotels!$F$2:$F$49,$H57,Hotels!$G$2:$G$49)</f>
        <v>1034</v>
      </c>
      <c r="L57" s="8">
        <v>4</v>
      </c>
      <c r="M57" s="9">
        <f>COUNTIF(Hotels!$E$2:$E$49,$L57)</f>
        <v>24</v>
      </c>
      <c r="N57" s="9">
        <f>AVERAGEIF(Hotels!$E$2:$E$49,$L57,Hotels!$I$2:$I$49)</f>
        <v>5000</v>
      </c>
    </row>
    <row r="58" spans="2:14" x14ac:dyDescent="0.2">
      <c r="B58" s="8" t="s">
        <v>11</v>
      </c>
      <c r="C58" s="9">
        <f>COUNTIF(Hotels!$C$2:$C$49,$B58)</f>
        <v>4</v>
      </c>
      <c r="D58" s="9">
        <f>SUMIF(Hotels!$C$2:$C$49,$B58,Hotels!$G$2:$G$49)</f>
        <v>544</v>
      </c>
      <c r="E58" s="9">
        <f>AVERAGEIF(Hotels!$C$2:$C$49,$B58,Hotels!$I$2:$I$49)</f>
        <v>5775</v>
      </c>
      <c r="F58" s="10">
        <f>SUMIF(Hotel_Performance!$B$2:$B$1153,$B58,Hotel_Performance!$F$2:$F$1153)/SUMIF(Hotel_Performance!$B$2:$B$1153,$B58,Hotel_Performance!$E$2:$E$1153)</f>
        <v>0.68841156325543917</v>
      </c>
      <c r="H58" s="8" t="s">
        <v>31</v>
      </c>
      <c r="I58" s="9">
        <f>COUNTIF(Hotels!$F$2:$F$49,$H58)</f>
        <v>8</v>
      </c>
      <c r="J58" s="9">
        <f>SUMIF(Hotels!$F$2:$F$49,$H58,Hotels!$G$2:$G$49)</f>
        <v>1111</v>
      </c>
      <c r="L58" s="8">
        <v>5</v>
      </c>
      <c r="M58" s="9">
        <f>COUNTIF(Hotels!$E$2:$E$49,$L58)</f>
        <v>12</v>
      </c>
      <c r="N58" s="9">
        <f>AVERAGEIF(Hotels!$E$2:$E$49,$L58,Hotels!$I$2:$I$49)</f>
        <v>9391.6666666666661</v>
      </c>
    </row>
    <row r="59" spans="2:14" x14ac:dyDescent="0.2">
      <c r="B59" s="8" t="s">
        <v>24</v>
      </c>
      <c r="C59" s="9">
        <f>COUNTIF(Hotels!$C$2:$C$49,$B59)</f>
        <v>4</v>
      </c>
      <c r="D59" s="9">
        <f>SUMIF(Hotels!$C$2:$C$49,$B59,Hotels!$G$2:$G$49)</f>
        <v>630</v>
      </c>
      <c r="E59" s="9">
        <f>AVERAGEIF(Hotels!$C$2:$C$49,$B59,Hotels!$I$2:$I$49)</f>
        <v>5500</v>
      </c>
      <c r="F59" s="10">
        <f>SUMIF(Hotel_Performance!$B$2:$B$1153,$B59,Hotel_Performance!$F$2:$F$1153)/SUMIF(Hotel_Performance!$B$2:$B$1153,$B59,Hotel_Performance!$E$2:$E$1153)</f>
        <v>0.69938464883670359</v>
      </c>
      <c r="H59" s="8" t="s">
        <v>15</v>
      </c>
      <c r="I59" s="9">
        <f>COUNTIF(Hotels!$F$2:$F$49,$H59)</f>
        <v>7</v>
      </c>
      <c r="J59" s="9">
        <f>SUMIF(Hotels!$F$2:$F$49,$H59,Hotels!$G$2:$G$49)</f>
        <v>1589</v>
      </c>
    </row>
    <row r="60" spans="2:14" x14ac:dyDescent="0.2">
      <c r="B60" s="8" t="s">
        <v>85</v>
      </c>
      <c r="C60" s="9">
        <f>COUNTIF(Hotels!$C$2:$C$49,$B60)</f>
        <v>4</v>
      </c>
      <c r="D60" s="9">
        <f>SUMIF(Hotels!$C$2:$C$49,$B60,Hotels!$G$2:$G$49)</f>
        <v>649</v>
      </c>
      <c r="E60" s="9">
        <f>AVERAGEIF(Hotels!$C$2:$C$49,$B60,Hotels!$I$2:$I$49)</f>
        <v>5250</v>
      </c>
      <c r="F60" s="10">
        <f>SUMIF(Hotel_Performance!$B$2:$B$1153,$B60,Hotel_Performance!$F$2:$F$1153)/SUMIF(Hotel_Performance!$B$2:$B$1153,$B60,Hotel_Performance!$E$2:$E$1153)</f>
        <v>0.70765139202566651</v>
      </c>
      <c r="H60" s="8" t="s">
        <v>18</v>
      </c>
      <c r="I60" s="9">
        <f>COUNTIF(Hotels!$F$2:$F$49,$H60)</f>
        <v>5</v>
      </c>
      <c r="J60" s="9">
        <f>SUMIF(Hotels!$F$2:$F$49,$H60,Hotels!$G$2:$G$49)</f>
        <v>355</v>
      </c>
    </row>
    <row r="61" spans="2:14" x14ac:dyDescent="0.2">
      <c r="B61" s="8" t="s">
        <v>105</v>
      </c>
      <c r="C61" s="9">
        <f>COUNTIF(Hotels!$C$2:$C$49,$B61)</f>
        <v>4</v>
      </c>
      <c r="D61" s="9">
        <f>SUMIF(Hotels!$C$2:$C$49,$B61,Hotels!$G$2:$G$49)</f>
        <v>454</v>
      </c>
      <c r="E61" s="9">
        <f>AVERAGEIF(Hotels!$C$2:$C$49,$B61,Hotels!$I$2:$I$49)</f>
        <v>4950</v>
      </c>
      <c r="F61" s="10">
        <f>SUMIF(Hotel_Performance!$B$2:$B$1153,$B61,Hotel_Performance!$F$2:$F$1153)/SUMIF(Hotel_Performance!$B$2:$B$1153,$B61,Hotel_Performance!$E$2:$E$1153)</f>
        <v>0.68507633818115987</v>
      </c>
      <c r="H61" s="8" t="s">
        <v>28</v>
      </c>
      <c r="I61" s="9">
        <f>COUNTIF(Hotels!$F$2:$F$49,$H61)</f>
        <v>4</v>
      </c>
      <c r="J61" s="9">
        <f>SUMIF(Hotels!$F$2:$F$49,$H61,Hotels!$G$2:$G$49)</f>
        <v>647</v>
      </c>
    </row>
    <row r="62" spans="2:14" x14ac:dyDescent="0.2">
      <c r="B62" s="8" t="s">
        <v>55</v>
      </c>
      <c r="C62" s="9">
        <f>COUNTIF(Hotels!$C$2:$C$49,$B62)</f>
        <v>4</v>
      </c>
      <c r="D62" s="9">
        <f>SUMIF(Hotels!$C$2:$C$49,$B62,Hotels!$G$2:$G$49)</f>
        <v>503</v>
      </c>
      <c r="E62" s="9">
        <f>AVERAGEIF(Hotels!$C$2:$C$49,$B62,Hotels!$I$2:$I$49)</f>
        <v>8050</v>
      </c>
      <c r="F62" s="10">
        <f>SUMIF(Hotel_Performance!$B$2:$B$1153,$B62,Hotel_Performance!$F$2:$F$1153)/SUMIF(Hotel_Performance!$B$2:$B$1153,$B62,Hotel_Performance!$E$2:$E$1153)</f>
        <v>0.65009123342138952</v>
      </c>
    </row>
    <row r="63" spans="2:14" x14ac:dyDescent="0.2">
      <c r="B63" s="8" t="s">
        <v>65</v>
      </c>
      <c r="C63" s="9">
        <f>COUNTIF(Hotels!$C$2:$C$49,$B63)</f>
        <v>4</v>
      </c>
      <c r="D63" s="9">
        <f>SUMIF(Hotels!$C$2:$C$49,$B63,Hotels!$G$2:$G$49)</f>
        <v>658</v>
      </c>
      <c r="E63" s="9">
        <f>AVERAGEIF(Hotels!$C$2:$C$49,$B63,Hotels!$I$2:$I$49)</f>
        <v>7375</v>
      </c>
      <c r="F63" s="10">
        <f>SUMIF(Hotel_Performance!$B$2:$B$1153,$B63,Hotel_Performance!$F$2:$F$1153)/SUMIF(Hotel_Performance!$B$2:$B$1153,$B63,Hotel_Performance!$E$2:$E$1153)</f>
        <v>0.71800599575300827</v>
      </c>
    </row>
    <row r="64" spans="2:14" x14ac:dyDescent="0.2">
      <c r="B64" s="8" t="s">
        <v>114</v>
      </c>
      <c r="C64" s="9">
        <f>COUNTIF(Hotels!$C$2:$C$49,$B64)</f>
        <v>4</v>
      </c>
      <c r="D64" s="9">
        <f>SUMIF(Hotels!$C$2:$C$49,$B64,Hotels!$G$2:$G$49)</f>
        <v>598</v>
      </c>
      <c r="E64" s="9">
        <f>AVERAGEIF(Hotels!$C$2:$C$49,$B64,Hotels!$I$2:$I$49)</f>
        <v>4125</v>
      </c>
      <c r="F64" s="10">
        <f>SUMIF(Hotel_Performance!$B$2:$B$1153,$B64,Hotel_Performance!$F$2:$F$1153)/SUMIF(Hotel_Performance!$B$2:$B$1153,$B64,Hotel_Performance!$E$2:$E$1153)</f>
        <v>0.68807898474366613</v>
      </c>
    </row>
    <row r="65" spans="2:6" x14ac:dyDescent="0.2">
      <c r="B65" s="8" t="s">
        <v>95</v>
      </c>
      <c r="C65" s="9">
        <f>COUNTIF(Hotels!$C$2:$C$49,$B65)</f>
        <v>4</v>
      </c>
      <c r="D65" s="9">
        <f>SUMIF(Hotels!$C$2:$C$49,$B65,Hotels!$G$2:$G$49)</f>
        <v>554</v>
      </c>
      <c r="E65" s="9">
        <f>AVERAGEIF(Hotels!$C$2:$C$49,$B65,Hotels!$I$2:$I$49)</f>
        <v>4775</v>
      </c>
      <c r="F65" s="10">
        <f>SUMIF(Hotel_Performance!$B$2:$B$1153,$B65,Hotel_Performance!$F$2:$F$1153)/SUMIF(Hotel_Performance!$B$2:$B$1153,$B65,Hotel_Performance!$E$2:$E$1153)</f>
        <v>0.68081202710053901</v>
      </c>
    </row>
    <row r="66" spans="2:6" x14ac:dyDescent="0.2">
      <c r="B66" s="8" t="s">
        <v>36</v>
      </c>
      <c r="C66" s="9">
        <f>COUNTIF(Hotels!$C$2:$C$49,$B66)</f>
        <v>4</v>
      </c>
      <c r="D66" s="9">
        <f>SUMIF(Hotels!$C$2:$C$49,$B66,Hotels!$G$2:$G$49)</f>
        <v>572</v>
      </c>
      <c r="E66" s="9">
        <f>AVERAGEIF(Hotels!$C$2:$C$49,$B66,Hotels!$I$2:$I$49)</f>
        <v>6050</v>
      </c>
      <c r="F66" s="10">
        <f>SUMIF(Hotel_Performance!$B$2:$B$1153,$B66,Hotel_Performance!$F$2:$F$1153)/SUMIF(Hotel_Performance!$B$2:$B$1153,$B66,Hotel_Performance!$E$2:$E$1153)</f>
        <v>0.69259507615672</v>
      </c>
    </row>
    <row r="67" spans="2:6" x14ac:dyDescent="0.2">
      <c r="B67" s="8" t="s">
        <v>124</v>
      </c>
      <c r="C67" s="9">
        <f>COUNTIF(Hotels!$C$2:$C$49,$B67)</f>
        <v>4</v>
      </c>
      <c r="D67" s="9">
        <f>SUMIF(Hotels!$C$2:$C$49,$B67,Hotels!$G$2:$G$49)</f>
        <v>429</v>
      </c>
      <c r="E67" s="9">
        <f>AVERAGEIF(Hotels!$C$2:$C$49,$B67,Hotels!$I$2:$I$49)</f>
        <v>4200</v>
      </c>
      <c r="F67" s="10">
        <f>SUMIF(Hotel_Performance!$B$2:$B$1153,$B67,Hotel_Performance!$F$2:$F$1153)/SUMIF(Hotel_Performance!$B$2:$B$1153,$B67,Hotel_Performance!$E$2:$E$1153)</f>
        <v>0.67087843663186131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9DB"/>
  </sheetPr>
  <dimension ref="A1:Q15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4.66015625" customWidth="1"/>
    <col min="2" max="2" width="23.9453125" customWidth="1"/>
    <col min="4" max="4" width="7.93359375" customWidth="1"/>
    <col min="5" max="5" width="12.23828125" customWidth="1"/>
    <col min="6" max="6" width="17.3515625" customWidth="1"/>
    <col min="7" max="7" width="13.046875" customWidth="1"/>
    <col min="8" max="8" width="17.08203125" customWidth="1"/>
    <col min="9" max="9" width="10.76171875" customWidth="1"/>
    <col min="10" max="10" width="15.87109375" customWidth="1"/>
    <col min="11" max="11" width="14.66015625" customWidth="1"/>
    <col min="12" max="12" width="23.13671875" customWidth="1"/>
    <col min="13" max="13" width="15.87109375" customWidth="1"/>
    <col min="14" max="15" width="18.29296875" customWidth="1"/>
    <col min="16" max="16" width="25.55859375" customWidth="1"/>
    <col min="17" max="17" width="19.50390625" customWidth="1"/>
  </cols>
  <sheetData>
    <row r="1" spans="1:17" ht="30" customHeight="1" x14ac:dyDescent="0.2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 x14ac:dyDescent="0.2">
      <c r="A2" s="2" t="s">
        <v>165</v>
      </c>
      <c r="B2" s="2" t="s">
        <v>166</v>
      </c>
      <c r="C2" s="2" t="s">
        <v>167</v>
      </c>
      <c r="D2" s="2">
        <v>35</v>
      </c>
      <c r="E2" s="2" t="str">
        <f>IF(D2&lt;25,"18-24",IF(D2&lt;35,"25-34",IF(D2&lt;45,"35-44",IF(D2&lt;55,"45-54","55+"))))</f>
        <v>35-44</v>
      </c>
      <c r="F2" s="2" t="s">
        <v>168</v>
      </c>
      <c r="G2" s="2" t="s">
        <v>169</v>
      </c>
      <c r="H2" s="2" t="s">
        <v>170</v>
      </c>
      <c r="I2" s="2" t="s">
        <v>171</v>
      </c>
      <c r="J2" s="2" t="s">
        <v>172</v>
      </c>
      <c r="K2" s="11">
        <v>45711</v>
      </c>
      <c r="L2" s="2" t="s">
        <v>173</v>
      </c>
      <c r="M2" s="2" t="s">
        <v>174</v>
      </c>
      <c r="N2" s="4">
        <f>COUNTIF(Bookings!$B$2:$B$5001,A2)</f>
        <v>2</v>
      </c>
      <c r="O2" s="4">
        <f>COUNTIFS(Bookings!$B$2:$B$5001,A2,Bookings!$Q$2:$Q$5001,"Completed")</f>
        <v>1</v>
      </c>
      <c r="P2" s="3">
        <f>SUMIFS(Revenue!$L$2:$L$4092,Revenue!$B$2:$B$4092,A2)</f>
        <v>22280</v>
      </c>
      <c r="Q2" s="2" t="str">
        <f>IF(N2=0,"Inactive",IF(N2=1,"One-time",IF(N2&lt;4,"Repeat","Loyal")))</f>
        <v>Repeat</v>
      </c>
    </row>
    <row r="3" spans="1:17" x14ac:dyDescent="0.2">
      <c r="A3" s="2" t="s">
        <v>175</v>
      </c>
      <c r="B3" s="2" t="s">
        <v>176</v>
      </c>
      <c r="C3" s="2" t="s">
        <v>177</v>
      </c>
      <c r="D3" s="2">
        <v>38</v>
      </c>
      <c r="E3" s="2" t="str">
        <f>IF(D3&lt;25,"18-24",IF(D3&lt;35,"25-34",IF(D3&lt;45,"35-44",IF(D3&lt;55,"45-54","55+"))))</f>
        <v>35-44</v>
      </c>
      <c r="F3" s="2" t="s">
        <v>168</v>
      </c>
      <c r="G3" s="2" t="s">
        <v>178</v>
      </c>
      <c r="H3" s="2" t="s">
        <v>170</v>
      </c>
      <c r="I3" s="2" t="s">
        <v>21</v>
      </c>
      <c r="J3" s="2" t="s">
        <v>172</v>
      </c>
      <c r="K3" s="11">
        <v>45786</v>
      </c>
      <c r="L3" s="2" t="s">
        <v>179</v>
      </c>
      <c r="M3" s="2" t="s">
        <v>174</v>
      </c>
      <c r="N3" s="4">
        <f>COUNTIF(Bookings!$B$2:$B$5001,A3)</f>
        <v>2</v>
      </c>
      <c r="O3" s="4">
        <f>COUNTIFS(Bookings!$B$2:$B$5001,A3,Bookings!$Q$2:$Q$5001,"Completed")</f>
        <v>2</v>
      </c>
      <c r="P3" s="3">
        <f>SUMIFS(Revenue!$L$2:$L$4092,Revenue!$B$2:$B$4092,A3)</f>
        <v>35260</v>
      </c>
      <c r="Q3" s="2" t="str">
        <f>IF(N3=0,"Inactive",IF(N3=1,"One-time",IF(N3&lt;4,"Repeat","Loyal")))</f>
        <v>Repeat</v>
      </c>
    </row>
    <row r="4" spans="1:17" x14ac:dyDescent="0.2">
      <c r="A4" s="2" t="s">
        <v>180</v>
      </c>
      <c r="B4" s="2" t="s">
        <v>181</v>
      </c>
      <c r="C4" s="2" t="s">
        <v>177</v>
      </c>
      <c r="D4" s="2">
        <v>38</v>
      </c>
      <c r="E4" s="2" t="str">
        <f>IF(D4&lt;25,"18-24",IF(D4&lt;35,"25-34",IF(D4&lt;45,"35-44",IF(D4&lt;55,"45-54","55+"))))</f>
        <v>35-44</v>
      </c>
      <c r="F4" s="2" t="s">
        <v>168</v>
      </c>
      <c r="G4" s="2" t="s">
        <v>182</v>
      </c>
      <c r="H4" s="2" t="s">
        <v>170</v>
      </c>
      <c r="I4" s="2" t="s">
        <v>171</v>
      </c>
      <c r="J4" s="2" t="s">
        <v>172</v>
      </c>
      <c r="K4" s="11">
        <v>45158</v>
      </c>
      <c r="L4" s="2" t="s">
        <v>183</v>
      </c>
      <c r="M4" s="2" t="s">
        <v>174</v>
      </c>
      <c r="N4" s="4">
        <f>COUNTIF(Bookings!$B$2:$B$5001,A4)</f>
        <v>0</v>
      </c>
      <c r="O4" s="4">
        <f>COUNTIFS(Bookings!$B$2:$B$5001,A4,Bookings!$Q$2:$Q$5001,"Completed")</f>
        <v>0</v>
      </c>
      <c r="P4" s="3">
        <f>SUMIFS(Revenue!$L$2:$L$4092,Revenue!$B$2:$B$4092,A4)</f>
        <v>0</v>
      </c>
      <c r="Q4" s="2" t="str">
        <f>IF(N4=0,"Inactive",IF(N4=1,"One-time",IF(N4&lt;4,"Repeat","Loyal")))</f>
        <v>Inactive</v>
      </c>
    </row>
    <row r="5" spans="1:17" x14ac:dyDescent="0.2">
      <c r="A5" s="2" t="s">
        <v>184</v>
      </c>
      <c r="B5" s="2" t="s">
        <v>185</v>
      </c>
      <c r="C5" s="2" t="s">
        <v>177</v>
      </c>
      <c r="D5" s="2">
        <v>39</v>
      </c>
      <c r="E5" s="2" t="str">
        <f>IF(D5&lt;25,"18-24",IF(D5&lt;35,"25-34",IF(D5&lt;45,"35-44",IF(D5&lt;55,"45-54","55+"))))</f>
        <v>35-44</v>
      </c>
      <c r="F5" s="2" t="s">
        <v>168</v>
      </c>
      <c r="G5" s="2" t="s">
        <v>186</v>
      </c>
      <c r="H5" s="2" t="s">
        <v>170</v>
      </c>
      <c r="I5" s="2" t="s">
        <v>171</v>
      </c>
      <c r="J5" s="2" t="s">
        <v>172</v>
      </c>
      <c r="K5" s="11">
        <v>45699</v>
      </c>
      <c r="L5" s="2" t="s">
        <v>173</v>
      </c>
      <c r="M5" s="2" t="s">
        <v>174</v>
      </c>
      <c r="N5" s="4">
        <f>COUNTIF(Bookings!$B$2:$B$5001,A5)</f>
        <v>2</v>
      </c>
      <c r="O5" s="4">
        <f>COUNTIFS(Bookings!$B$2:$B$5001,A5,Bookings!$Q$2:$Q$5001,"Completed")</f>
        <v>2</v>
      </c>
      <c r="P5" s="3">
        <f>SUMIFS(Revenue!$L$2:$L$4092,Revenue!$B$2:$B$4092,A5)</f>
        <v>95110</v>
      </c>
      <c r="Q5" s="2" t="str">
        <f>IF(N5=0,"Inactive",IF(N5=1,"One-time",IF(N5&lt;4,"Repeat","Loyal")))</f>
        <v>Repeat</v>
      </c>
    </row>
    <row r="6" spans="1:17" x14ac:dyDescent="0.2">
      <c r="A6" s="2" t="s">
        <v>187</v>
      </c>
      <c r="B6" s="2" t="s">
        <v>166</v>
      </c>
      <c r="C6" s="2" t="s">
        <v>177</v>
      </c>
      <c r="D6" s="2">
        <v>18</v>
      </c>
      <c r="E6" s="2" t="str">
        <f>IF(D6&lt;25,"18-24",IF(D6&lt;35,"25-34",IF(D6&lt;45,"35-44",IF(D6&lt;55,"45-54","55+"))))</f>
        <v>18-24</v>
      </c>
      <c r="F6" s="2" t="s">
        <v>168</v>
      </c>
      <c r="G6" s="2" t="s">
        <v>182</v>
      </c>
      <c r="H6" s="2" t="s">
        <v>170</v>
      </c>
      <c r="I6" s="2" t="s">
        <v>188</v>
      </c>
      <c r="J6" s="2" t="s">
        <v>172</v>
      </c>
      <c r="K6" s="11">
        <v>45841</v>
      </c>
      <c r="L6" s="2" t="s">
        <v>179</v>
      </c>
      <c r="M6" s="2" t="s">
        <v>189</v>
      </c>
      <c r="N6" s="4">
        <f>COUNTIF(Bookings!$B$2:$B$5001,A6)</f>
        <v>2</v>
      </c>
      <c r="O6" s="4">
        <f>COUNTIFS(Bookings!$B$2:$B$5001,A6,Bookings!$Q$2:$Q$5001,"Completed")</f>
        <v>1</v>
      </c>
      <c r="P6" s="3">
        <f>SUMIFS(Revenue!$L$2:$L$4092,Revenue!$B$2:$B$4092,A6)</f>
        <v>28110</v>
      </c>
      <c r="Q6" s="2" t="str">
        <f>IF(N6=0,"Inactive",IF(N6=1,"One-time",IF(N6&lt;4,"Repeat","Loyal")))</f>
        <v>Repeat</v>
      </c>
    </row>
    <row r="7" spans="1:17" x14ac:dyDescent="0.2">
      <c r="A7" s="2" t="s">
        <v>190</v>
      </c>
      <c r="B7" s="2" t="s">
        <v>191</v>
      </c>
      <c r="C7" s="2" t="s">
        <v>167</v>
      </c>
      <c r="D7" s="2">
        <v>37</v>
      </c>
      <c r="E7" s="2" t="str">
        <f>IF(D7&lt;25,"18-24",IF(D7&lt;35,"25-34",IF(D7&lt;45,"35-44",IF(D7&lt;55,"45-54","55+"))))</f>
        <v>35-44</v>
      </c>
      <c r="F7" s="2" t="s">
        <v>168</v>
      </c>
      <c r="G7" s="2" t="s">
        <v>66</v>
      </c>
      <c r="H7" s="2" t="s">
        <v>170</v>
      </c>
      <c r="I7" s="2" t="s">
        <v>21</v>
      </c>
      <c r="J7" s="2" t="s">
        <v>172</v>
      </c>
      <c r="K7" s="11">
        <v>45742</v>
      </c>
      <c r="L7" s="2" t="s">
        <v>179</v>
      </c>
      <c r="M7" s="2" t="s">
        <v>189</v>
      </c>
      <c r="N7" s="4">
        <f>COUNTIF(Bookings!$B$2:$B$5001,A7)</f>
        <v>2</v>
      </c>
      <c r="O7" s="4">
        <f>COUNTIFS(Bookings!$B$2:$B$5001,A7,Bookings!$Q$2:$Q$5001,"Completed")</f>
        <v>2</v>
      </c>
      <c r="P7" s="3">
        <f>SUMIFS(Revenue!$L$2:$L$4092,Revenue!$B$2:$B$4092,A7)</f>
        <v>95910</v>
      </c>
      <c r="Q7" s="2" t="str">
        <f>IF(N7=0,"Inactive",IF(N7=1,"One-time",IF(N7&lt;4,"Repeat","Loyal")))</f>
        <v>Repeat</v>
      </c>
    </row>
    <row r="8" spans="1:17" x14ac:dyDescent="0.2">
      <c r="A8" s="2" t="s">
        <v>192</v>
      </c>
      <c r="B8" s="2" t="s">
        <v>193</v>
      </c>
      <c r="C8" s="2" t="s">
        <v>167</v>
      </c>
      <c r="D8" s="2">
        <v>31</v>
      </c>
      <c r="E8" s="2" t="str">
        <f>IF(D8&lt;25,"18-24",IF(D8&lt;35,"25-34",IF(D8&lt;45,"35-44",IF(D8&lt;55,"45-54","55+"))))</f>
        <v>25-34</v>
      </c>
      <c r="F8" s="2" t="s">
        <v>168</v>
      </c>
      <c r="G8" s="2" t="s">
        <v>194</v>
      </c>
      <c r="H8" s="2" t="s">
        <v>170</v>
      </c>
      <c r="I8" s="2" t="s">
        <v>195</v>
      </c>
      <c r="J8" s="2" t="s">
        <v>172</v>
      </c>
      <c r="K8" s="11">
        <v>45523</v>
      </c>
      <c r="L8" s="2" t="s">
        <v>183</v>
      </c>
      <c r="M8" s="2" t="s">
        <v>174</v>
      </c>
      <c r="N8" s="4">
        <f>COUNTIF(Bookings!$B$2:$B$5001,A8)</f>
        <v>2</v>
      </c>
      <c r="O8" s="4">
        <f>COUNTIFS(Bookings!$B$2:$B$5001,A8,Bookings!$Q$2:$Q$5001,"Completed")</f>
        <v>2</v>
      </c>
      <c r="P8" s="3">
        <f>SUMIFS(Revenue!$L$2:$L$4092,Revenue!$B$2:$B$4092,A8)</f>
        <v>85350</v>
      </c>
      <c r="Q8" s="2" t="str">
        <f>IF(N8=0,"Inactive",IF(N8=1,"One-time",IF(N8&lt;4,"Repeat","Loyal")))</f>
        <v>Repeat</v>
      </c>
    </row>
    <row r="9" spans="1:17" x14ac:dyDescent="0.2">
      <c r="A9" s="2" t="s">
        <v>196</v>
      </c>
      <c r="B9" s="2" t="s">
        <v>197</v>
      </c>
      <c r="C9" s="2" t="s">
        <v>177</v>
      </c>
      <c r="D9" s="2">
        <v>36</v>
      </c>
      <c r="E9" s="2" t="str">
        <f>IF(D9&lt;25,"18-24",IF(D9&lt;35,"25-34",IF(D9&lt;45,"35-44",IF(D9&lt;55,"45-54","55+"))))</f>
        <v>35-44</v>
      </c>
      <c r="F9" s="2" t="s">
        <v>168</v>
      </c>
      <c r="G9" s="2" t="s">
        <v>75</v>
      </c>
      <c r="H9" s="2" t="s">
        <v>170</v>
      </c>
      <c r="I9" s="2" t="s">
        <v>171</v>
      </c>
      <c r="J9" s="2" t="s">
        <v>172</v>
      </c>
      <c r="K9" s="11">
        <v>45547</v>
      </c>
      <c r="L9" s="2" t="s">
        <v>198</v>
      </c>
      <c r="M9" s="2" t="s">
        <v>189</v>
      </c>
      <c r="N9" s="4">
        <f>COUNTIF(Bookings!$B$2:$B$5001,A9)</f>
        <v>3</v>
      </c>
      <c r="O9" s="4">
        <f>COUNTIFS(Bookings!$B$2:$B$5001,A9,Bookings!$Q$2:$Q$5001,"Completed")</f>
        <v>2</v>
      </c>
      <c r="P9" s="3">
        <f>SUMIFS(Revenue!$L$2:$L$4092,Revenue!$B$2:$B$4092,A9)</f>
        <v>35710</v>
      </c>
      <c r="Q9" s="2" t="str">
        <f>IF(N9=0,"Inactive",IF(N9=1,"One-time",IF(N9&lt;4,"Repeat","Loyal")))</f>
        <v>Repeat</v>
      </c>
    </row>
    <row r="10" spans="1:17" x14ac:dyDescent="0.2">
      <c r="A10" s="2" t="s">
        <v>199</v>
      </c>
      <c r="B10" s="2" t="s">
        <v>200</v>
      </c>
      <c r="C10" s="2" t="s">
        <v>167</v>
      </c>
      <c r="D10" s="2">
        <v>43</v>
      </c>
      <c r="E10" s="2" t="str">
        <f>IF(D10&lt;25,"18-24",IF(D10&lt;35,"25-34",IF(D10&lt;45,"35-44",IF(D10&lt;55,"45-54","55+"))))</f>
        <v>35-44</v>
      </c>
      <c r="F10" s="2" t="s">
        <v>168</v>
      </c>
      <c r="G10" s="2" t="s">
        <v>178</v>
      </c>
      <c r="H10" s="2" t="s">
        <v>170</v>
      </c>
      <c r="I10" s="2" t="s">
        <v>21</v>
      </c>
      <c r="J10" s="2" t="s">
        <v>172</v>
      </c>
      <c r="K10" s="11">
        <v>45912</v>
      </c>
      <c r="L10" s="2" t="s">
        <v>173</v>
      </c>
      <c r="M10" s="2" t="s">
        <v>174</v>
      </c>
      <c r="N10" s="4">
        <f>COUNTIF(Bookings!$B$2:$B$5001,A10)</f>
        <v>1</v>
      </c>
      <c r="O10" s="4">
        <f>COUNTIFS(Bookings!$B$2:$B$5001,A10,Bookings!$Q$2:$Q$5001,"Completed")</f>
        <v>1</v>
      </c>
      <c r="P10" s="3">
        <f>SUMIFS(Revenue!$L$2:$L$4092,Revenue!$B$2:$B$4092,A10)</f>
        <v>37170</v>
      </c>
      <c r="Q10" s="2" t="str">
        <f>IF(N10=0,"Inactive",IF(N10=1,"One-time",IF(N10&lt;4,"Repeat","Loyal")))</f>
        <v>One-time</v>
      </c>
    </row>
    <row r="11" spans="1:17" x14ac:dyDescent="0.2">
      <c r="A11" s="2" t="s">
        <v>201</v>
      </c>
      <c r="B11" s="2" t="s">
        <v>202</v>
      </c>
      <c r="C11" s="2" t="s">
        <v>177</v>
      </c>
      <c r="D11" s="2">
        <v>35</v>
      </c>
      <c r="E11" s="2" t="str">
        <f>IF(D11&lt;25,"18-24",IF(D11&lt;35,"25-34",IF(D11&lt;45,"35-44",IF(D11&lt;55,"45-54","55+"))))</f>
        <v>35-44</v>
      </c>
      <c r="F11" s="2" t="s">
        <v>168</v>
      </c>
      <c r="G11" s="2" t="s">
        <v>75</v>
      </c>
      <c r="H11" s="2" t="s">
        <v>170</v>
      </c>
      <c r="I11" s="2" t="s">
        <v>171</v>
      </c>
      <c r="J11" s="2" t="s">
        <v>172</v>
      </c>
      <c r="K11" s="11">
        <v>45994</v>
      </c>
      <c r="L11" s="2" t="s">
        <v>198</v>
      </c>
      <c r="M11" s="2" t="s">
        <v>174</v>
      </c>
      <c r="N11" s="4">
        <f>COUNTIF(Bookings!$B$2:$B$5001,A11)</f>
        <v>2</v>
      </c>
      <c r="O11" s="4">
        <f>COUNTIFS(Bookings!$B$2:$B$5001,A11,Bookings!$Q$2:$Q$5001,"Completed")</f>
        <v>1</v>
      </c>
      <c r="P11" s="3">
        <f>SUMIFS(Revenue!$L$2:$L$4092,Revenue!$B$2:$B$4092,A11)</f>
        <v>89550</v>
      </c>
      <c r="Q11" s="2" t="str">
        <f>IF(N11=0,"Inactive",IF(N11=1,"One-time",IF(N11&lt;4,"Repeat","Loyal")))</f>
        <v>Repeat</v>
      </c>
    </row>
    <row r="12" spans="1:17" x14ac:dyDescent="0.2">
      <c r="A12" s="2" t="s">
        <v>203</v>
      </c>
      <c r="B12" s="2" t="s">
        <v>204</v>
      </c>
      <c r="C12" s="2" t="s">
        <v>177</v>
      </c>
      <c r="D12" s="2">
        <v>23</v>
      </c>
      <c r="E12" s="2" t="str">
        <f>IF(D12&lt;25,"18-24",IF(D12&lt;35,"25-34",IF(D12&lt;45,"35-44",IF(D12&lt;55,"45-54","55+"))))</f>
        <v>18-24</v>
      </c>
      <c r="F12" s="2" t="s">
        <v>205</v>
      </c>
      <c r="G12" s="2" t="s">
        <v>206</v>
      </c>
      <c r="H12" s="2" t="s">
        <v>207</v>
      </c>
      <c r="I12" s="2" t="s">
        <v>171</v>
      </c>
      <c r="J12" s="2" t="s">
        <v>208</v>
      </c>
      <c r="K12" s="11">
        <v>45380</v>
      </c>
      <c r="L12" s="2" t="s">
        <v>198</v>
      </c>
      <c r="M12" s="2" t="s">
        <v>189</v>
      </c>
      <c r="N12" s="4">
        <f>COUNTIF(Bookings!$B$2:$B$5001,A12)</f>
        <v>7</v>
      </c>
      <c r="O12" s="4">
        <f>COUNTIFS(Bookings!$B$2:$B$5001,A12,Bookings!$Q$2:$Q$5001,"Completed")</f>
        <v>7</v>
      </c>
      <c r="P12" s="3">
        <f>SUMIFS(Revenue!$L$2:$L$4092,Revenue!$B$2:$B$4092,A12)</f>
        <v>275570</v>
      </c>
      <c r="Q12" s="2" t="str">
        <f>IF(N12=0,"Inactive",IF(N12=1,"One-time",IF(N12&lt;4,"Repeat","Loyal")))</f>
        <v>Loyal</v>
      </c>
    </row>
    <row r="13" spans="1:17" x14ac:dyDescent="0.2">
      <c r="A13" s="2" t="s">
        <v>209</v>
      </c>
      <c r="B13" s="2" t="s">
        <v>210</v>
      </c>
      <c r="C13" s="2" t="s">
        <v>177</v>
      </c>
      <c r="D13" s="2">
        <v>36</v>
      </c>
      <c r="E13" s="2" t="str">
        <f>IF(D13&lt;25,"18-24",IF(D13&lt;35,"25-34",IF(D13&lt;45,"35-44",IF(D13&lt;55,"45-54","55+"))))</f>
        <v>35-44</v>
      </c>
      <c r="F13" s="2" t="s">
        <v>168</v>
      </c>
      <c r="G13" s="2" t="s">
        <v>211</v>
      </c>
      <c r="H13" s="2" t="s">
        <v>170</v>
      </c>
      <c r="I13" s="2" t="s">
        <v>188</v>
      </c>
      <c r="J13" s="2" t="s">
        <v>172</v>
      </c>
      <c r="K13" s="11">
        <v>45932</v>
      </c>
      <c r="L13" s="2" t="s">
        <v>179</v>
      </c>
      <c r="M13" s="2" t="s">
        <v>189</v>
      </c>
      <c r="N13" s="4">
        <f>COUNTIF(Bookings!$B$2:$B$5001,A13)</f>
        <v>3</v>
      </c>
      <c r="O13" s="4">
        <f>COUNTIFS(Bookings!$B$2:$B$5001,A13,Bookings!$Q$2:$Q$5001,"Completed")</f>
        <v>3</v>
      </c>
      <c r="P13" s="3">
        <f>SUMIFS(Revenue!$L$2:$L$4092,Revenue!$B$2:$B$4092,A13)</f>
        <v>127930</v>
      </c>
      <c r="Q13" s="2" t="str">
        <f>IF(N13=0,"Inactive",IF(N13=1,"One-time",IF(N13&lt;4,"Repeat","Loyal")))</f>
        <v>Repeat</v>
      </c>
    </row>
    <row r="14" spans="1:17" x14ac:dyDescent="0.2">
      <c r="A14" s="2" t="s">
        <v>212</v>
      </c>
      <c r="B14" s="2" t="s">
        <v>213</v>
      </c>
      <c r="C14" s="2" t="s">
        <v>177</v>
      </c>
      <c r="D14" s="2">
        <v>47</v>
      </c>
      <c r="E14" s="2" t="str">
        <f>IF(D14&lt;25,"18-24",IF(D14&lt;35,"25-34",IF(D14&lt;45,"35-44",IF(D14&lt;55,"45-54","55+"))))</f>
        <v>45-54</v>
      </c>
      <c r="F14" s="2" t="s">
        <v>168</v>
      </c>
      <c r="G14" s="2" t="s">
        <v>24</v>
      </c>
      <c r="H14" s="2" t="s">
        <v>170</v>
      </c>
      <c r="I14" s="2" t="s">
        <v>195</v>
      </c>
      <c r="J14" s="2" t="s">
        <v>172</v>
      </c>
      <c r="K14" s="11">
        <v>45158</v>
      </c>
      <c r="L14" s="2" t="s">
        <v>183</v>
      </c>
      <c r="M14" s="2" t="s">
        <v>174</v>
      </c>
      <c r="N14" s="4">
        <f>COUNTIF(Bookings!$B$2:$B$5001,A14)</f>
        <v>0</v>
      </c>
      <c r="O14" s="4">
        <f>COUNTIFS(Bookings!$B$2:$B$5001,A14,Bookings!$Q$2:$Q$5001,"Completed")</f>
        <v>0</v>
      </c>
      <c r="P14" s="3">
        <f>SUMIFS(Revenue!$L$2:$L$4092,Revenue!$B$2:$B$4092,A14)</f>
        <v>0</v>
      </c>
      <c r="Q14" s="2" t="str">
        <f>IF(N14=0,"Inactive",IF(N14=1,"One-time",IF(N14&lt;4,"Repeat","Loyal")))</f>
        <v>Inactive</v>
      </c>
    </row>
    <row r="15" spans="1:17" x14ac:dyDescent="0.2">
      <c r="A15" s="2" t="s">
        <v>214</v>
      </c>
      <c r="B15" s="2" t="s">
        <v>215</v>
      </c>
      <c r="C15" s="2" t="s">
        <v>177</v>
      </c>
      <c r="D15" s="2">
        <v>18</v>
      </c>
      <c r="E15" s="2" t="str">
        <f>IF(D15&lt;25,"18-24",IF(D15&lt;35,"25-34",IF(D15&lt;45,"35-44",IF(D15&lt;55,"45-54","55+"))))</f>
        <v>18-24</v>
      </c>
      <c r="F15" s="2" t="s">
        <v>168</v>
      </c>
      <c r="G15" s="2" t="s">
        <v>178</v>
      </c>
      <c r="H15" s="2" t="s">
        <v>170</v>
      </c>
      <c r="I15" s="2" t="s">
        <v>216</v>
      </c>
      <c r="J15" s="2" t="s">
        <v>217</v>
      </c>
      <c r="K15" s="11">
        <v>45498</v>
      </c>
      <c r="L15" s="2" t="s">
        <v>173</v>
      </c>
      <c r="M15" s="2" t="s">
        <v>174</v>
      </c>
      <c r="N15" s="4">
        <f>COUNTIF(Bookings!$B$2:$B$5001,A15)</f>
        <v>5</v>
      </c>
      <c r="O15" s="4">
        <f>COUNTIFS(Bookings!$B$2:$B$5001,A15,Bookings!$Q$2:$Q$5001,"Completed")</f>
        <v>5</v>
      </c>
      <c r="P15" s="3">
        <f>SUMIFS(Revenue!$L$2:$L$4092,Revenue!$B$2:$B$4092,A15)</f>
        <v>475860</v>
      </c>
      <c r="Q15" s="2" t="str">
        <f>IF(N15=0,"Inactive",IF(N15=1,"One-time",IF(N15&lt;4,"Repeat","Loyal")))</f>
        <v>Loyal</v>
      </c>
    </row>
    <row r="16" spans="1:17" x14ac:dyDescent="0.2">
      <c r="A16" s="2" t="s">
        <v>218</v>
      </c>
      <c r="B16" s="2" t="s">
        <v>219</v>
      </c>
      <c r="C16" s="2" t="s">
        <v>167</v>
      </c>
      <c r="D16" s="2">
        <v>38</v>
      </c>
      <c r="E16" s="2" t="str">
        <f>IF(D16&lt;25,"18-24",IF(D16&lt;35,"25-34",IF(D16&lt;45,"35-44",IF(D16&lt;55,"45-54","55+"))))</f>
        <v>35-44</v>
      </c>
      <c r="F16" s="2" t="s">
        <v>168</v>
      </c>
      <c r="G16" s="2" t="s">
        <v>220</v>
      </c>
      <c r="H16" s="2" t="s">
        <v>170</v>
      </c>
      <c r="I16" s="2" t="s">
        <v>195</v>
      </c>
      <c r="J16" s="2" t="s">
        <v>172</v>
      </c>
      <c r="K16" s="11">
        <v>45636</v>
      </c>
      <c r="L16" s="2" t="s">
        <v>173</v>
      </c>
      <c r="M16" s="2" t="s">
        <v>189</v>
      </c>
      <c r="N16" s="4">
        <f>COUNTIF(Bookings!$B$2:$B$5001,A16)</f>
        <v>2</v>
      </c>
      <c r="O16" s="4">
        <f>COUNTIFS(Bookings!$B$2:$B$5001,A16,Bookings!$Q$2:$Q$5001,"Completed")</f>
        <v>2</v>
      </c>
      <c r="P16" s="3">
        <f>SUMIFS(Revenue!$L$2:$L$4092,Revenue!$B$2:$B$4092,A16)</f>
        <v>406610</v>
      </c>
      <c r="Q16" s="2" t="str">
        <f>IF(N16=0,"Inactive",IF(N16=1,"One-time",IF(N16&lt;4,"Repeat","Loyal")))</f>
        <v>Repeat</v>
      </c>
    </row>
    <row r="17" spans="1:17" x14ac:dyDescent="0.2">
      <c r="A17" s="2" t="s">
        <v>221</v>
      </c>
      <c r="B17" s="2" t="s">
        <v>222</v>
      </c>
      <c r="C17" s="2" t="s">
        <v>167</v>
      </c>
      <c r="D17" s="2">
        <v>18</v>
      </c>
      <c r="E17" s="2" t="str">
        <f>IF(D17&lt;25,"18-24",IF(D17&lt;35,"25-34",IF(D17&lt;45,"35-44",IF(D17&lt;55,"45-54","55+"))))</f>
        <v>18-24</v>
      </c>
      <c r="F17" s="2" t="s">
        <v>168</v>
      </c>
      <c r="G17" s="2" t="s">
        <v>211</v>
      </c>
      <c r="H17" s="2" t="s">
        <v>170</v>
      </c>
      <c r="I17" s="2" t="s">
        <v>171</v>
      </c>
      <c r="J17" s="2" t="s">
        <v>172</v>
      </c>
      <c r="K17" s="11">
        <v>45805</v>
      </c>
      <c r="L17" s="2" t="s">
        <v>173</v>
      </c>
      <c r="M17" s="2" t="s">
        <v>174</v>
      </c>
      <c r="N17" s="4">
        <f>COUNTIF(Bookings!$B$2:$B$5001,A17)</f>
        <v>0</v>
      </c>
      <c r="O17" s="4">
        <f>COUNTIFS(Bookings!$B$2:$B$5001,A17,Bookings!$Q$2:$Q$5001,"Completed")</f>
        <v>0</v>
      </c>
      <c r="P17" s="3">
        <f>SUMIFS(Revenue!$L$2:$L$4092,Revenue!$B$2:$B$4092,A17)</f>
        <v>0</v>
      </c>
      <c r="Q17" s="2" t="str">
        <f>IF(N17=0,"Inactive",IF(N17=1,"One-time",IF(N17&lt;4,"Repeat","Loyal")))</f>
        <v>Inactive</v>
      </c>
    </row>
    <row r="18" spans="1:17" x14ac:dyDescent="0.2">
      <c r="A18" s="2" t="s">
        <v>223</v>
      </c>
      <c r="B18" s="2" t="s">
        <v>224</v>
      </c>
      <c r="C18" s="2" t="s">
        <v>177</v>
      </c>
      <c r="D18" s="2">
        <v>32</v>
      </c>
      <c r="E18" s="2" t="str">
        <f>IF(D18&lt;25,"18-24",IF(D18&lt;35,"25-34",IF(D18&lt;45,"35-44",IF(D18&lt;55,"45-54","55+"))))</f>
        <v>25-34</v>
      </c>
      <c r="F18" s="2" t="s">
        <v>168</v>
      </c>
      <c r="G18" s="2" t="s">
        <v>220</v>
      </c>
      <c r="H18" s="2" t="s">
        <v>170</v>
      </c>
      <c r="I18" s="2" t="s">
        <v>188</v>
      </c>
      <c r="J18" s="2" t="s">
        <v>217</v>
      </c>
      <c r="K18" s="11">
        <v>45689</v>
      </c>
      <c r="L18" s="2" t="s">
        <v>179</v>
      </c>
      <c r="M18" s="2" t="s">
        <v>189</v>
      </c>
      <c r="N18" s="4">
        <f>COUNTIF(Bookings!$B$2:$B$5001,A18)</f>
        <v>3</v>
      </c>
      <c r="O18" s="4">
        <f>COUNTIFS(Bookings!$B$2:$B$5001,A18,Bookings!$Q$2:$Q$5001,"Completed")</f>
        <v>3</v>
      </c>
      <c r="P18" s="3">
        <f>SUMIFS(Revenue!$L$2:$L$4092,Revenue!$B$2:$B$4092,A18)</f>
        <v>111060</v>
      </c>
      <c r="Q18" s="2" t="str">
        <f>IF(N18=0,"Inactive",IF(N18=1,"One-time",IF(N18&lt;4,"Repeat","Loyal")))</f>
        <v>Repeat</v>
      </c>
    </row>
    <row r="19" spans="1:17" x14ac:dyDescent="0.2">
      <c r="A19" s="2" t="s">
        <v>225</v>
      </c>
      <c r="B19" s="2" t="s">
        <v>226</v>
      </c>
      <c r="C19" s="2" t="s">
        <v>177</v>
      </c>
      <c r="D19" s="2">
        <v>27</v>
      </c>
      <c r="E19" s="2" t="str">
        <f>IF(D19&lt;25,"18-24",IF(D19&lt;35,"25-34",IF(D19&lt;45,"35-44",IF(D19&lt;55,"45-54","55+"))))</f>
        <v>25-34</v>
      </c>
      <c r="F19" s="2" t="s">
        <v>227</v>
      </c>
      <c r="G19" s="2" t="s">
        <v>228</v>
      </c>
      <c r="H19" s="2" t="s">
        <v>207</v>
      </c>
      <c r="I19" s="2" t="s">
        <v>171</v>
      </c>
      <c r="J19" s="2" t="s">
        <v>172</v>
      </c>
      <c r="K19" s="11">
        <v>45665</v>
      </c>
      <c r="L19" s="2" t="s">
        <v>173</v>
      </c>
      <c r="M19" s="2" t="s">
        <v>189</v>
      </c>
      <c r="N19" s="4">
        <f>COUNTIF(Bookings!$B$2:$B$5001,A19)</f>
        <v>1</v>
      </c>
      <c r="O19" s="4">
        <f>COUNTIFS(Bookings!$B$2:$B$5001,A19,Bookings!$Q$2:$Q$5001,"Completed")</f>
        <v>0</v>
      </c>
      <c r="P19" s="3">
        <f>SUMIFS(Revenue!$L$2:$L$4092,Revenue!$B$2:$B$4092,A19)</f>
        <v>0</v>
      </c>
      <c r="Q19" s="2" t="str">
        <f>IF(N19=0,"Inactive",IF(N19=1,"One-time",IF(N19&lt;4,"Repeat","Loyal")))</f>
        <v>One-time</v>
      </c>
    </row>
    <row r="20" spans="1:17" x14ac:dyDescent="0.2">
      <c r="A20" s="2" t="s">
        <v>229</v>
      </c>
      <c r="B20" s="2" t="s">
        <v>230</v>
      </c>
      <c r="C20" s="2" t="s">
        <v>167</v>
      </c>
      <c r="D20" s="2">
        <v>49</v>
      </c>
      <c r="E20" s="2" t="str">
        <f>IF(D20&lt;25,"18-24",IF(D20&lt;35,"25-34",IF(D20&lt;45,"35-44",IF(D20&lt;55,"45-54","55+"))))</f>
        <v>45-54</v>
      </c>
      <c r="F20" s="2" t="s">
        <v>168</v>
      </c>
      <c r="G20" s="2" t="s">
        <v>194</v>
      </c>
      <c r="H20" s="2" t="s">
        <v>170</v>
      </c>
      <c r="I20" s="2" t="s">
        <v>21</v>
      </c>
      <c r="J20" s="2" t="s">
        <v>217</v>
      </c>
      <c r="K20" s="11">
        <v>45596</v>
      </c>
      <c r="L20" s="2" t="s">
        <v>231</v>
      </c>
      <c r="M20" s="2" t="s">
        <v>174</v>
      </c>
      <c r="N20" s="4">
        <f>COUNTIF(Bookings!$B$2:$B$5001,A20)</f>
        <v>6</v>
      </c>
      <c r="O20" s="4">
        <f>COUNTIFS(Bookings!$B$2:$B$5001,A20,Bookings!$Q$2:$Q$5001,"Completed")</f>
        <v>5</v>
      </c>
      <c r="P20" s="3">
        <f>SUMIFS(Revenue!$L$2:$L$4092,Revenue!$B$2:$B$4092,A20)</f>
        <v>128710</v>
      </c>
      <c r="Q20" s="2" t="str">
        <f>IF(N20=0,"Inactive",IF(N20=1,"One-time",IF(N20&lt;4,"Repeat","Loyal")))</f>
        <v>Loyal</v>
      </c>
    </row>
    <row r="21" spans="1:17" x14ac:dyDescent="0.2">
      <c r="A21" s="2" t="s">
        <v>232</v>
      </c>
      <c r="B21" s="2" t="s">
        <v>233</v>
      </c>
      <c r="C21" s="2" t="s">
        <v>177</v>
      </c>
      <c r="D21" s="2">
        <v>31</v>
      </c>
      <c r="E21" s="2" t="str">
        <f>IF(D21&lt;25,"18-24",IF(D21&lt;35,"25-34",IF(D21&lt;45,"35-44",IF(D21&lt;55,"45-54","55+"))))</f>
        <v>25-34</v>
      </c>
      <c r="F21" s="2" t="s">
        <v>234</v>
      </c>
      <c r="G21" s="2" t="s">
        <v>235</v>
      </c>
      <c r="H21" s="2" t="s">
        <v>207</v>
      </c>
      <c r="I21" s="2" t="s">
        <v>216</v>
      </c>
      <c r="J21" s="2" t="s">
        <v>172</v>
      </c>
      <c r="K21" s="11">
        <v>45865</v>
      </c>
      <c r="L21" s="2" t="s">
        <v>173</v>
      </c>
      <c r="M21" s="2" t="s">
        <v>189</v>
      </c>
      <c r="N21" s="4">
        <f>COUNTIF(Bookings!$B$2:$B$5001,A21)</f>
        <v>3</v>
      </c>
      <c r="O21" s="4">
        <f>COUNTIFS(Bookings!$B$2:$B$5001,A21,Bookings!$Q$2:$Q$5001,"Completed")</f>
        <v>3</v>
      </c>
      <c r="P21" s="3">
        <f>SUMIFS(Revenue!$L$2:$L$4092,Revenue!$B$2:$B$4092,A21)</f>
        <v>192090</v>
      </c>
      <c r="Q21" s="2" t="str">
        <f>IF(N21=0,"Inactive",IF(N21=1,"One-time",IF(N21&lt;4,"Repeat","Loyal")))</f>
        <v>Repeat</v>
      </c>
    </row>
    <row r="22" spans="1:17" x14ac:dyDescent="0.2">
      <c r="A22" s="2" t="s">
        <v>236</v>
      </c>
      <c r="B22" s="2" t="s">
        <v>237</v>
      </c>
      <c r="C22" s="2" t="s">
        <v>167</v>
      </c>
      <c r="D22" s="2">
        <v>42</v>
      </c>
      <c r="E22" s="2" t="str">
        <f>IF(D22&lt;25,"18-24",IF(D22&lt;35,"25-34",IF(D22&lt;45,"35-44",IF(D22&lt;55,"45-54","55+"))))</f>
        <v>35-44</v>
      </c>
      <c r="F22" s="2" t="s">
        <v>168</v>
      </c>
      <c r="G22" s="2" t="s">
        <v>220</v>
      </c>
      <c r="H22" s="2" t="s">
        <v>170</v>
      </c>
      <c r="I22" s="2" t="s">
        <v>21</v>
      </c>
      <c r="J22" s="2" t="s">
        <v>238</v>
      </c>
      <c r="K22" s="11">
        <v>45687</v>
      </c>
      <c r="L22" s="2" t="s">
        <v>179</v>
      </c>
      <c r="M22" s="2" t="s">
        <v>174</v>
      </c>
      <c r="N22" s="4">
        <f>COUNTIF(Bookings!$B$2:$B$5001,A22)</f>
        <v>11</v>
      </c>
      <c r="O22" s="4">
        <f>COUNTIFS(Bookings!$B$2:$B$5001,A22,Bookings!$Q$2:$Q$5001,"Completed")</f>
        <v>10</v>
      </c>
      <c r="P22" s="3">
        <f>SUMIFS(Revenue!$L$2:$L$4092,Revenue!$B$2:$B$4092,A22)</f>
        <v>224850</v>
      </c>
      <c r="Q22" s="2" t="str">
        <f>IF(N22=0,"Inactive",IF(N22=1,"One-time",IF(N22&lt;4,"Repeat","Loyal")))</f>
        <v>Loyal</v>
      </c>
    </row>
    <row r="23" spans="1:17" x14ac:dyDescent="0.2">
      <c r="A23" s="2" t="s">
        <v>239</v>
      </c>
      <c r="B23" s="2" t="s">
        <v>240</v>
      </c>
      <c r="C23" s="2" t="s">
        <v>167</v>
      </c>
      <c r="D23" s="2">
        <v>50</v>
      </c>
      <c r="E23" s="2" t="str">
        <f>IF(D23&lt;25,"18-24",IF(D23&lt;35,"25-34",IF(D23&lt;45,"35-44",IF(D23&lt;55,"45-54","55+"))))</f>
        <v>45-54</v>
      </c>
      <c r="F23" s="2" t="s">
        <v>168</v>
      </c>
      <c r="G23" s="2" t="s">
        <v>55</v>
      </c>
      <c r="H23" s="2" t="s">
        <v>170</v>
      </c>
      <c r="I23" s="2" t="s">
        <v>21</v>
      </c>
      <c r="J23" s="2" t="s">
        <v>172</v>
      </c>
      <c r="K23" s="11">
        <v>45742</v>
      </c>
      <c r="L23" s="2" t="s">
        <v>231</v>
      </c>
      <c r="M23" s="2" t="s">
        <v>174</v>
      </c>
      <c r="N23" s="4">
        <f>COUNTIF(Bookings!$B$2:$B$5001,A23)</f>
        <v>2</v>
      </c>
      <c r="O23" s="4">
        <f>COUNTIFS(Bookings!$B$2:$B$5001,A23,Bookings!$Q$2:$Q$5001,"Completed")</f>
        <v>2</v>
      </c>
      <c r="P23" s="3">
        <f>SUMIFS(Revenue!$L$2:$L$4092,Revenue!$B$2:$B$4092,A23)</f>
        <v>30510</v>
      </c>
      <c r="Q23" s="2" t="str">
        <f>IF(N23=0,"Inactive",IF(N23=1,"One-time",IF(N23&lt;4,"Repeat","Loyal")))</f>
        <v>Repeat</v>
      </c>
    </row>
    <row r="24" spans="1:17" x14ac:dyDescent="0.2">
      <c r="A24" s="2" t="s">
        <v>241</v>
      </c>
      <c r="B24" s="2" t="s">
        <v>242</v>
      </c>
      <c r="C24" s="2" t="s">
        <v>167</v>
      </c>
      <c r="D24" s="2">
        <v>50</v>
      </c>
      <c r="E24" s="2" t="str">
        <f>IF(D24&lt;25,"18-24",IF(D24&lt;35,"25-34",IF(D24&lt;45,"35-44",IF(D24&lt;55,"45-54","55+"))))</f>
        <v>45-54</v>
      </c>
      <c r="F24" s="2" t="s">
        <v>168</v>
      </c>
      <c r="G24" s="2" t="s">
        <v>243</v>
      </c>
      <c r="H24" s="2" t="s">
        <v>170</v>
      </c>
      <c r="I24" s="2" t="s">
        <v>216</v>
      </c>
      <c r="J24" s="2" t="s">
        <v>172</v>
      </c>
      <c r="K24" s="11">
        <v>45821</v>
      </c>
      <c r="L24" s="2" t="s">
        <v>179</v>
      </c>
      <c r="M24" s="2" t="s">
        <v>174</v>
      </c>
      <c r="N24" s="4">
        <f>COUNTIF(Bookings!$B$2:$B$5001,A24)</f>
        <v>3</v>
      </c>
      <c r="O24" s="4">
        <f>COUNTIFS(Bookings!$B$2:$B$5001,A24,Bookings!$Q$2:$Q$5001,"Completed")</f>
        <v>2</v>
      </c>
      <c r="P24" s="3">
        <f>SUMIFS(Revenue!$L$2:$L$4092,Revenue!$B$2:$B$4092,A24)</f>
        <v>194100</v>
      </c>
      <c r="Q24" s="2" t="str">
        <f>IF(N24=0,"Inactive",IF(N24=1,"One-time",IF(N24&lt;4,"Repeat","Loyal")))</f>
        <v>Repeat</v>
      </c>
    </row>
    <row r="25" spans="1:17" x14ac:dyDescent="0.2">
      <c r="A25" s="2" t="s">
        <v>244</v>
      </c>
      <c r="B25" s="2" t="s">
        <v>245</v>
      </c>
      <c r="C25" s="2" t="s">
        <v>177</v>
      </c>
      <c r="D25" s="2">
        <v>24</v>
      </c>
      <c r="E25" s="2" t="str">
        <f>IF(D25&lt;25,"18-24",IF(D25&lt;35,"25-34",IF(D25&lt;45,"35-44",IF(D25&lt;55,"45-54","55+"))))</f>
        <v>18-24</v>
      </c>
      <c r="F25" s="2" t="s">
        <v>168</v>
      </c>
      <c r="G25" s="2" t="s">
        <v>246</v>
      </c>
      <c r="H25" s="2" t="s">
        <v>170</v>
      </c>
      <c r="I25" s="2" t="s">
        <v>171</v>
      </c>
      <c r="J25" s="2" t="s">
        <v>217</v>
      </c>
      <c r="K25" s="11">
        <v>45770</v>
      </c>
      <c r="L25" s="2" t="s">
        <v>247</v>
      </c>
      <c r="M25" s="2" t="s">
        <v>189</v>
      </c>
      <c r="N25" s="4">
        <f>COUNTIF(Bookings!$B$2:$B$5001,A25)</f>
        <v>3</v>
      </c>
      <c r="O25" s="4">
        <f>COUNTIFS(Bookings!$B$2:$B$5001,A25,Bookings!$Q$2:$Q$5001,"Completed")</f>
        <v>1</v>
      </c>
      <c r="P25" s="3">
        <f>SUMIFS(Revenue!$L$2:$L$4092,Revenue!$B$2:$B$4092,A25)</f>
        <v>99370</v>
      </c>
      <c r="Q25" s="2" t="str">
        <f>IF(N25=0,"Inactive",IF(N25=1,"One-time",IF(N25&lt;4,"Repeat","Loyal")))</f>
        <v>Repeat</v>
      </c>
    </row>
    <row r="26" spans="1:17" x14ac:dyDescent="0.2">
      <c r="A26" s="2" t="s">
        <v>248</v>
      </c>
      <c r="B26" s="2" t="s">
        <v>249</v>
      </c>
      <c r="C26" s="2" t="s">
        <v>177</v>
      </c>
      <c r="D26" s="2">
        <v>34</v>
      </c>
      <c r="E26" s="2" t="str">
        <f>IF(D26&lt;25,"18-24",IF(D26&lt;35,"25-34",IF(D26&lt;45,"35-44",IF(D26&lt;55,"45-54","55+"))))</f>
        <v>25-34</v>
      </c>
      <c r="F26" s="2" t="s">
        <v>168</v>
      </c>
      <c r="G26" s="2" t="s">
        <v>178</v>
      </c>
      <c r="H26" s="2" t="s">
        <v>170</v>
      </c>
      <c r="I26" s="2" t="s">
        <v>216</v>
      </c>
      <c r="J26" s="2" t="s">
        <v>172</v>
      </c>
      <c r="K26" s="11">
        <v>45729</v>
      </c>
      <c r="L26" s="2" t="s">
        <v>247</v>
      </c>
      <c r="M26" s="2" t="s">
        <v>174</v>
      </c>
      <c r="N26" s="4">
        <f>COUNTIF(Bookings!$B$2:$B$5001,A26)</f>
        <v>2</v>
      </c>
      <c r="O26" s="4">
        <f>COUNTIFS(Bookings!$B$2:$B$5001,A26,Bookings!$Q$2:$Q$5001,"Completed")</f>
        <v>2</v>
      </c>
      <c r="P26" s="3">
        <f>SUMIFS(Revenue!$L$2:$L$4092,Revenue!$B$2:$B$4092,A26)</f>
        <v>211100</v>
      </c>
      <c r="Q26" s="2" t="str">
        <f>IF(N26=0,"Inactive",IF(N26=1,"One-time",IF(N26&lt;4,"Repeat","Loyal")))</f>
        <v>Repeat</v>
      </c>
    </row>
    <row r="27" spans="1:17" x14ac:dyDescent="0.2">
      <c r="A27" s="2" t="s">
        <v>250</v>
      </c>
      <c r="B27" s="2" t="s">
        <v>251</v>
      </c>
      <c r="C27" s="2" t="s">
        <v>177</v>
      </c>
      <c r="D27" s="2">
        <v>18</v>
      </c>
      <c r="E27" s="2" t="str">
        <f>IF(D27&lt;25,"18-24",IF(D27&lt;35,"25-34",IF(D27&lt;45,"35-44",IF(D27&lt;55,"45-54","55+"))))</f>
        <v>18-24</v>
      </c>
      <c r="F27" s="2" t="s">
        <v>168</v>
      </c>
      <c r="G27" s="2" t="s">
        <v>178</v>
      </c>
      <c r="H27" s="2" t="s">
        <v>170</v>
      </c>
      <c r="I27" s="2" t="s">
        <v>171</v>
      </c>
      <c r="J27" s="2" t="s">
        <v>172</v>
      </c>
      <c r="K27" s="11">
        <v>46153</v>
      </c>
      <c r="L27" s="2" t="s">
        <v>183</v>
      </c>
      <c r="M27" s="2" t="s">
        <v>189</v>
      </c>
      <c r="N27" s="4">
        <f>COUNTIF(Bookings!$B$2:$B$5001,A27)</f>
        <v>0</v>
      </c>
      <c r="O27" s="4">
        <f>COUNTIFS(Bookings!$B$2:$B$5001,A27,Bookings!$Q$2:$Q$5001,"Completed")</f>
        <v>0</v>
      </c>
      <c r="P27" s="3">
        <f>SUMIFS(Revenue!$L$2:$L$4092,Revenue!$B$2:$B$4092,A27)</f>
        <v>0</v>
      </c>
      <c r="Q27" s="2" t="str">
        <f>IF(N27=0,"Inactive",IF(N27=1,"One-time",IF(N27&lt;4,"Repeat","Loyal")))</f>
        <v>Inactive</v>
      </c>
    </row>
    <row r="28" spans="1:17" x14ac:dyDescent="0.2">
      <c r="A28" s="2" t="s">
        <v>252</v>
      </c>
      <c r="B28" s="2" t="s">
        <v>253</v>
      </c>
      <c r="C28" s="2" t="s">
        <v>167</v>
      </c>
      <c r="D28" s="2">
        <v>27</v>
      </c>
      <c r="E28" s="2" t="str">
        <f>IF(D28&lt;25,"18-24",IF(D28&lt;35,"25-34",IF(D28&lt;45,"35-44",IF(D28&lt;55,"45-54","55+"))))</f>
        <v>25-34</v>
      </c>
      <c r="F28" s="2" t="s">
        <v>205</v>
      </c>
      <c r="G28" s="2" t="s">
        <v>206</v>
      </c>
      <c r="H28" s="2" t="s">
        <v>207</v>
      </c>
      <c r="I28" s="2" t="s">
        <v>188</v>
      </c>
      <c r="J28" s="2" t="s">
        <v>172</v>
      </c>
      <c r="K28" s="11">
        <v>45956</v>
      </c>
      <c r="L28" s="2" t="s">
        <v>173</v>
      </c>
      <c r="M28" s="2" t="s">
        <v>189</v>
      </c>
      <c r="N28" s="4">
        <f>COUNTIF(Bookings!$B$2:$B$5001,A28)</f>
        <v>1</v>
      </c>
      <c r="O28" s="4">
        <f>COUNTIFS(Bookings!$B$2:$B$5001,A28,Bookings!$Q$2:$Q$5001,"Completed")</f>
        <v>0</v>
      </c>
      <c r="P28" s="3">
        <f>SUMIFS(Revenue!$L$2:$L$4092,Revenue!$B$2:$B$4092,A28)</f>
        <v>0</v>
      </c>
      <c r="Q28" s="2" t="str">
        <f>IF(N28=0,"Inactive",IF(N28=1,"One-time",IF(N28&lt;4,"Repeat","Loyal")))</f>
        <v>One-time</v>
      </c>
    </row>
    <row r="29" spans="1:17" x14ac:dyDescent="0.2">
      <c r="A29" s="2" t="s">
        <v>254</v>
      </c>
      <c r="B29" s="2" t="s">
        <v>255</v>
      </c>
      <c r="C29" s="2" t="s">
        <v>177</v>
      </c>
      <c r="D29" s="2">
        <v>38</v>
      </c>
      <c r="E29" s="2" t="str">
        <f>IF(D29&lt;25,"18-24",IF(D29&lt;35,"25-34",IF(D29&lt;45,"35-44",IF(D29&lt;55,"45-54","55+"))))</f>
        <v>35-44</v>
      </c>
      <c r="F29" s="2" t="s">
        <v>256</v>
      </c>
      <c r="G29" s="2" t="s">
        <v>257</v>
      </c>
      <c r="H29" s="2" t="s">
        <v>207</v>
      </c>
      <c r="I29" s="2" t="s">
        <v>171</v>
      </c>
      <c r="J29" s="2" t="s">
        <v>172</v>
      </c>
      <c r="K29" s="11">
        <v>45650</v>
      </c>
      <c r="L29" s="2" t="s">
        <v>179</v>
      </c>
      <c r="M29" s="2" t="s">
        <v>174</v>
      </c>
      <c r="N29" s="4">
        <f>COUNTIF(Bookings!$B$2:$B$5001,A29)</f>
        <v>2</v>
      </c>
      <c r="O29" s="4">
        <f>COUNTIFS(Bookings!$B$2:$B$5001,A29,Bookings!$Q$2:$Q$5001,"Completed")</f>
        <v>2</v>
      </c>
      <c r="P29" s="3">
        <f>SUMIFS(Revenue!$L$2:$L$4092,Revenue!$B$2:$B$4092,A29)</f>
        <v>151060</v>
      </c>
      <c r="Q29" s="2" t="str">
        <f>IF(N29=0,"Inactive",IF(N29=1,"One-time",IF(N29&lt;4,"Repeat","Loyal")))</f>
        <v>Repeat</v>
      </c>
    </row>
    <row r="30" spans="1:17" x14ac:dyDescent="0.2">
      <c r="A30" s="2" t="s">
        <v>258</v>
      </c>
      <c r="B30" s="2" t="s">
        <v>259</v>
      </c>
      <c r="C30" s="2" t="s">
        <v>177</v>
      </c>
      <c r="D30" s="2">
        <v>52</v>
      </c>
      <c r="E30" s="2" t="str">
        <f>IF(D30&lt;25,"18-24",IF(D30&lt;35,"25-34",IF(D30&lt;45,"35-44",IF(D30&lt;55,"45-54","55+"))))</f>
        <v>45-54</v>
      </c>
      <c r="F30" s="2" t="s">
        <v>168</v>
      </c>
      <c r="G30" s="2" t="s">
        <v>66</v>
      </c>
      <c r="H30" s="2" t="s">
        <v>170</v>
      </c>
      <c r="I30" s="2" t="s">
        <v>195</v>
      </c>
      <c r="J30" s="2" t="s">
        <v>172</v>
      </c>
      <c r="K30" s="11">
        <v>45810</v>
      </c>
      <c r="L30" s="2" t="s">
        <v>183</v>
      </c>
      <c r="M30" s="2" t="s">
        <v>189</v>
      </c>
      <c r="N30" s="4">
        <f>COUNTIF(Bookings!$B$2:$B$5001,A30)</f>
        <v>0</v>
      </c>
      <c r="O30" s="4">
        <f>COUNTIFS(Bookings!$B$2:$B$5001,A30,Bookings!$Q$2:$Q$5001,"Completed")</f>
        <v>0</v>
      </c>
      <c r="P30" s="3">
        <f>SUMIFS(Revenue!$L$2:$L$4092,Revenue!$B$2:$B$4092,A30)</f>
        <v>0</v>
      </c>
      <c r="Q30" s="2" t="str">
        <f>IF(N30=0,"Inactive",IF(N30=1,"One-time",IF(N30&lt;4,"Repeat","Loyal")))</f>
        <v>Inactive</v>
      </c>
    </row>
    <row r="31" spans="1:17" x14ac:dyDescent="0.2">
      <c r="A31" s="2" t="s">
        <v>260</v>
      </c>
      <c r="B31" s="2" t="s">
        <v>261</v>
      </c>
      <c r="C31" s="2" t="s">
        <v>177</v>
      </c>
      <c r="D31" s="2">
        <v>35</v>
      </c>
      <c r="E31" s="2" t="str">
        <f>IF(D31&lt;25,"18-24",IF(D31&lt;35,"25-34",IF(D31&lt;45,"35-44",IF(D31&lt;55,"45-54","55+"))))</f>
        <v>35-44</v>
      </c>
      <c r="F31" s="2" t="s">
        <v>168</v>
      </c>
      <c r="G31" s="2" t="s">
        <v>246</v>
      </c>
      <c r="H31" s="2" t="s">
        <v>170</v>
      </c>
      <c r="I31" s="2" t="s">
        <v>171</v>
      </c>
      <c r="J31" s="2" t="s">
        <v>172</v>
      </c>
      <c r="K31" s="11">
        <v>45697</v>
      </c>
      <c r="L31" s="2" t="s">
        <v>247</v>
      </c>
      <c r="M31" s="2" t="s">
        <v>174</v>
      </c>
      <c r="N31" s="4">
        <f>COUNTIF(Bookings!$B$2:$B$5001,A31)</f>
        <v>0</v>
      </c>
      <c r="O31" s="4">
        <f>COUNTIFS(Bookings!$B$2:$B$5001,A31,Bookings!$Q$2:$Q$5001,"Completed")</f>
        <v>0</v>
      </c>
      <c r="P31" s="3">
        <f>SUMIFS(Revenue!$L$2:$L$4092,Revenue!$B$2:$B$4092,A31)</f>
        <v>0</v>
      </c>
      <c r="Q31" s="2" t="str">
        <f>IF(N31=0,"Inactive",IF(N31=1,"One-time",IF(N31&lt;4,"Repeat","Loyal")))</f>
        <v>Inactive</v>
      </c>
    </row>
    <row r="32" spans="1:17" x14ac:dyDescent="0.2">
      <c r="A32" s="2" t="s">
        <v>262</v>
      </c>
      <c r="B32" s="2" t="s">
        <v>263</v>
      </c>
      <c r="C32" s="2" t="s">
        <v>167</v>
      </c>
      <c r="D32" s="2">
        <v>56</v>
      </c>
      <c r="E32" s="2" t="str">
        <f>IF(D32&lt;25,"18-24",IF(D32&lt;35,"25-34",IF(D32&lt;45,"35-44",IF(D32&lt;55,"45-54","55+"))))</f>
        <v>55+</v>
      </c>
      <c r="F32" s="2" t="s">
        <v>168</v>
      </c>
      <c r="G32" s="2" t="s">
        <v>66</v>
      </c>
      <c r="H32" s="2" t="s">
        <v>170</v>
      </c>
      <c r="I32" s="2" t="s">
        <v>195</v>
      </c>
      <c r="J32" s="2" t="s">
        <v>172</v>
      </c>
      <c r="K32" s="11">
        <v>46037</v>
      </c>
      <c r="L32" s="2" t="s">
        <v>247</v>
      </c>
      <c r="M32" s="2" t="s">
        <v>189</v>
      </c>
      <c r="N32" s="4">
        <f>COUNTIF(Bookings!$B$2:$B$5001,A32)</f>
        <v>0</v>
      </c>
      <c r="O32" s="4">
        <f>COUNTIFS(Bookings!$B$2:$B$5001,A32,Bookings!$Q$2:$Q$5001,"Completed")</f>
        <v>0</v>
      </c>
      <c r="P32" s="3">
        <f>SUMIFS(Revenue!$L$2:$L$4092,Revenue!$B$2:$B$4092,A32)</f>
        <v>0</v>
      </c>
      <c r="Q32" s="2" t="str">
        <f>IF(N32=0,"Inactive",IF(N32=1,"One-time",IF(N32&lt;4,"Repeat","Loyal")))</f>
        <v>Inactive</v>
      </c>
    </row>
    <row r="33" spans="1:17" x14ac:dyDescent="0.2">
      <c r="A33" s="2" t="s">
        <v>264</v>
      </c>
      <c r="B33" s="2" t="s">
        <v>265</v>
      </c>
      <c r="C33" s="2" t="s">
        <v>177</v>
      </c>
      <c r="D33" s="2">
        <v>42</v>
      </c>
      <c r="E33" s="2" t="str">
        <f>IF(D33&lt;25,"18-24",IF(D33&lt;35,"25-34",IF(D33&lt;45,"35-44",IF(D33&lt;55,"45-54","55+"))))</f>
        <v>35-44</v>
      </c>
      <c r="F33" s="2" t="s">
        <v>168</v>
      </c>
      <c r="G33" s="2" t="s">
        <v>186</v>
      </c>
      <c r="H33" s="2" t="s">
        <v>170</v>
      </c>
      <c r="I33" s="2" t="s">
        <v>195</v>
      </c>
      <c r="J33" s="2" t="s">
        <v>172</v>
      </c>
      <c r="K33" s="11">
        <v>45654</v>
      </c>
      <c r="L33" s="2" t="s">
        <v>179</v>
      </c>
      <c r="M33" s="2" t="s">
        <v>189</v>
      </c>
      <c r="N33" s="4">
        <f>COUNTIF(Bookings!$B$2:$B$5001,A33)</f>
        <v>1</v>
      </c>
      <c r="O33" s="4">
        <f>COUNTIFS(Bookings!$B$2:$B$5001,A33,Bookings!$Q$2:$Q$5001,"Completed")</f>
        <v>1</v>
      </c>
      <c r="P33" s="3">
        <f>SUMIFS(Revenue!$L$2:$L$4092,Revenue!$B$2:$B$4092,A33)</f>
        <v>121250</v>
      </c>
      <c r="Q33" s="2" t="str">
        <f>IF(N33=0,"Inactive",IF(N33=1,"One-time",IF(N33&lt;4,"Repeat","Loyal")))</f>
        <v>One-time</v>
      </c>
    </row>
    <row r="34" spans="1:17" x14ac:dyDescent="0.2">
      <c r="A34" s="2" t="s">
        <v>266</v>
      </c>
      <c r="B34" s="2" t="s">
        <v>267</v>
      </c>
      <c r="C34" s="2" t="s">
        <v>167</v>
      </c>
      <c r="D34" s="2">
        <v>39</v>
      </c>
      <c r="E34" s="2" t="str">
        <f>IF(D34&lt;25,"18-24",IF(D34&lt;35,"25-34",IF(D34&lt;45,"35-44",IF(D34&lt;55,"45-54","55+"))))</f>
        <v>35-44</v>
      </c>
      <c r="F34" s="2" t="s">
        <v>168</v>
      </c>
      <c r="G34" s="2" t="s">
        <v>211</v>
      </c>
      <c r="H34" s="2" t="s">
        <v>170</v>
      </c>
      <c r="I34" s="2" t="s">
        <v>21</v>
      </c>
      <c r="J34" s="2" t="s">
        <v>172</v>
      </c>
      <c r="K34" s="11">
        <v>46111</v>
      </c>
      <c r="L34" s="2" t="s">
        <v>179</v>
      </c>
      <c r="M34" s="2" t="s">
        <v>174</v>
      </c>
      <c r="N34" s="4">
        <f>COUNTIF(Bookings!$B$2:$B$5001,A34)</f>
        <v>1</v>
      </c>
      <c r="O34" s="4">
        <f>COUNTIFS(Bookings!$B$2:$B$5001,A34,Bookings!$Q$2:$Q$5001,"Completed")</f>
        <v>1</v>
      </c>
      <c r="P34" s="3">
        <f>SUMIFS(Revenue!$L$2:$L$4092,Revenue!$B$2:$B$4092,A34)</f>
        <v>17910</v>
      </c>
      <c r="Q34" s="2" t="str">
        <f>IF(N34=0,"Inactive",IF(N34=1,"One-time",IF(N34&lt;4,"Repeat","Loyal")))</f>
        <v>One-time</v>
      </c>
    </row>
    <row r="35" spans="1:17" x14ac:dyDescent="0.2">
      <c r="A35" s="2" t="s">
        <v>268</v>
      </c>
      <c r="B35" s="2" t="s">
        <v>269</v>
      </c>
      <c r="C35" s="2" t="s">
        <v>167</v>
      </c>
      <c r="D35" s="2">
        <v>50</v>
      </c>
      <c r="E35" s="2" t="str">
        <f>IF(D35&lt;25,"18-24",IF(D35&lt;35,"25-34",IF(D35&lt;45,"35-44",IF(D35&lt;55,"45-54","55+"))))</f>
        <v>45-54</v>
      </c>
      <c r="F35" s="2" t="s">
        <v>168</v>
      </c>
      <c r="G35" s="2" t="s">
        <v>55</v>
      </c>
      <c r="H35" s="2" t="s">
        <v>170</v>
      </c>
      <c r="I35" s="2" t="s">
        <v>195</v>
      </c>
      <c r="J35" s="2" t="s">
        <v>217</v>
      </c>
      <c r="K35" s="11">
        <v>45611</v>
      </c>
      <c r="L35" s="2" t="s">
        <v>179</v>
      </c>
      <c r="M35" s="2" t="s">
        <v>189</v>
      </c>
      <c r="N35" s="4">
        <f>COUNTIF(Bookings!$B$2:$B$5001,A35)</f>
        <v>4</v>
      </c>
      <c r="O35" s="4">
        <f>COUNTIFS(Bookings!$B$2:$B$5001,A35,Bookings!$Q$2:$Q$5001,"Completed")</f>
        <v>4</v>
      </c>
      <c r="P35" s="3">
        <f>SUMIFS(Revenue!$L$2:$L$4092,Revenue!$B$2:$B$4092,A35)</f>
        <v>283010</v>
      </c>
      <c r="Q35" s="2" t="str">
        <f>IF(N35=0,"Inactive",IF(N35=1,"One-time",IF(N35&lt;4,"Repeat","Loyal")))</f>
        <v>Loyal</v>
      </c>
    </row>
    <row r="36" spans="1:17" x14ac:dyDescent="0.2">
      <c r="A36" s="2" t="s">
        <v>270</v>
      </c>
      <c r="B36" s="2" t="s">
        <v>271</v>
      </c>
      <c r="C36" s="2" t="s">
        <v>167</v>
      </c>
      <c r="D36" s="2">
        <v>28</v>
      </c>
      <c r="E36" s="2" t="str">
        <f>IF(D36&lt;25,"18-24",IF(D36&lt;35,"25-34",IF(D36&lt;45,"35-44",IF(D36&lt;55,"45-54","55+"))))</f>
        <v>25-34</v>
      </c>
      <c r="F36" s="2" t="s">
        <v>168</v>
      </c>
      <c r="G36" s="2" t="s">
        <v>186</v>
      </c>
      <c r="H36" s="2" t="s">
        <v>170</v>
      </c>
      <c r="I36" s="2" t="s">
        <v>195</v>
      </c>
      <c r="J36" s="2" t="s">
        <v>208</v>
      </c>
      <c r="K36" s="11">
        <v>45552</v>
      </c>
      <c r="L36" s="2" t="s">
        <v>173</v>
      </c>
      <c r="M36" s="2" t="s">
        <v>189</v>
      </c>
      <c r="N36" s="4">
        <f>COUNTIF(Bookings!$B$2:$B$5001,A36)</f>
        <v>6</v>
      </c>
      <c r="O36" s="4">
        <f>COUNTIFS(Bookings!$B$2:$B$5001,A36,Bookings!$Q$2:$Q$5001,"Completed")</f>
        <v>6</v>
      </c>
      <c r="P36" s="3">
        <f>SUMIFS(Revenue!$L$2:$L$4092,Revenue!$B$2:$B$4092,A36)</f>
        <v>257230</v>
      </c>
      <c r="Q36" s="2" t="str">
        <f>IF(N36=0,"Inactive",IF(N36=1,"One-time",IF(N36&lt;4,"Repeat","Loyal")))</f>
        <v>Loyal</v>
      </c>
    </row>
    <row r="37" spans="1:17" x14ac:dyDescent="0.2">
      <c r="A37" s="2" t="s">
        <v>272</v>
      </c>
      <c r="B37" s="2" t="s">
        <v>273</v>
      </c>
      <c r="C37" s="2" t="s">
        <v>177</v>
      </c>
      <c r="D37" s="2">
        <v>30</v>
      </c>
      <c r="E37" s="2" t="str">
        <f>IF(D37&lt;25,"18-24",IF(D37&lt;35,"25-34",IF(D37&lt;45,"35-44",IF(D37&lt;55,"45-54","55+"))))</f>
        <v>25-34</v>
      </c>
      <c r="F37" s="2" t="s">
        <v>227</v>
      </c>
      <c r="G37" s="2" t="s">
        <v>228</v>
      </c>
      <c r="H37" s="2" t="s">
        <v>207</v>
      </c>
      <c r="I37" s="2" t="s">
        <v>171</v>
      </c>
      <c r="J37" s="2" t="s">
        <v>208</v>
      </c>
      <c r="K37" s="11">
        <v>45588</v>
      </c>
      <c r="L37" s="2" t="s">
        <v>173</v>
      </c>
      <c r="M37" s="2" t="s">
        <v>189</v>
      </c>
      <c r="N37" s="4">
        <f>COUNTIF(Bookings!$B$2:$B$5001,A37)</f>
        <v>6</v>
      </c>
      <c r="O37" s="4">
        <f>COUNTIFS(Bookings!$B$2:$B$5001,A37,Bookings!$Q$2:$Q$5001,"Completed")</f>
        <v>4</v>
      </c>
      <c r="P37" s="3">
        <f>SUMIFS(Revenue!$L$2:$L$4092,Revenue!$B$2:$B$4092,A37)</f>
        <v>301230</v>
      </c>
      <c r="Q37" s="2" t="str">
        <f>IF(N37=0,"Inactive",IF(N37=1,"One-time",IF(N37&lt;4,"Repeat","Loyal")))</f>
        <v>Loyal</v>
      </c>
    </row>
    <row r="38" spans="1:17" x14ac:dyDescent="0.2">
      <c r="A38" s="2" t="s">
        <v>274</v>
      </c>
      <c r="B38" s="2" t="s">
        <v>275</v>
      </c>
      <c r="C38" s="2" t="s">
        <v>177</v>
      </c>
      <c r="D38" s="2">
        <v>40</v>
      </c>
      <c r="E38" s="2" t="str">
        <f>IF(D38&lt;25,"18-24",IF(D38&lt;35,"25-34",IF(D38&lt;45,"35-44",IF(D38&lt;55,"45-54","55+"))))</f>
        <v>35-44</v>
      </c>
      <c r="F38" s="2" t="s">
        <v>227</v>
      </c>
      <c r="G38" s="2" t="s">
        <v>228</v>
      </c>
      <c r="H38" s="2" t="s">
        <v>207</v>
      </c>
      <c r="I38" s="2" t="s">
        <v>171</v>
      </c>
      <c r="J38" s="2" t="s">
        <v>172</v>
      </c>
      <c r="K38" s="11">
        <v>45930</v>
      </c>
      <c r="L38" s="2" t="s">
        <v>179</v>
      </c>
      <c r="M38" s="2" t="s">
        <v>174</v>
      </c>
      <c r="N38" s="4">
        <f>COUNTIF(Bookings!$B$2:$B$5001,A38)</f>
        <v>1</v>
      </c>
      <c r="O38" s="4">
        <f>COUNTIFS(Bookings!$B$2:$B$5001,A38,Bookings!$Q$2:$Q$5001,"Completed")</f>
        <v>1</v>
      </c>
      <c r="P38" s="3">
        <f>SUMIFS(Revenue!$L$2:$L$4092,Revenue!$B$2:$B$4092,A38)</f>
        <v>124220</v>
      </c>
      <c r="Q38" s="2" t="str">
        <f>IF(N38=0,"Inactive",IF(N38=1,"One-time",IF(N38&lt;4,"Repeat","Loyal")))</f>
        <v>One-time</v>
      </c>
    </row>
    <row r="39" spans="1:17" x14ac:dyDescent="0.2">
      <c r="A39" s="2" t="s">
        <v>276</v>
      </c>
      <c r="B39" s="2" t="s">
        <v>277</v>
      </c>
      <c r="C39" s="2" t="s">
        <v>177</v>
      </c>
      <c r="D39" s="2">
        <v>31</v>
      </c>
      <c r="E39" s="2" t="str">
        <f>IF(D39&lt;25,"18-24",IF(D39&lt;35,"25-34",IF(D39&lt;45,"35-44",IF(D39&lt;55,"45-54","55+"))))</f>
        <v>25-34</v>
      </c>
      <c r="F39" s="2" t="s">
        <v>278</v>
      </c>
      <c r="G39" s="2" t="s">
        <v>279</v>
      </c>
      <c r="H39" s="2" t="s">
        <v>207</v>
      </c>
      <c r="I39" s="2" t="s">
        <v>171</v>
      </c>
      <c r="J39" s="2" t="s">
        <v>172</v>
      </c>
      <c r="K39" s="11">
        <v>45819</v>
      </c>
      <c r="L39" s="2" t="s">
        <v>247</v>
      </c>
      <c r="M39" s="2" t="s">
        <v>174</v>
      </c>
      <c r="N39" s="4">
        <f>COUNTIF(Bookings!$B$2:$B$5001,A39)</f>
        <v>0</v>
      </c>
      <c r="O39" s="4">
        <f>COUNTIFS(Bookings!$B$2:$B$5001,A39,Bookings!$Q$2:$Q$5001,"Completed")</f>
        <v>0</v>
      </c>
      <c r="P39" s="3">
        <f>SUMIFS(Revenue!$L$2:$L$4092,Revenue!$B$2:$B$4092,A39)</f>
        <v>0</v>
      </c>
      <c r="Q39" s="2" t="str">
        <f>IF(N39=0,"Inactive",IF(N39=1,"One-time",IF(N39&lt;4,"Repeat","Loyal")))</f>
        <v>Inactive</v>
      </c>
    </row>
    <row r="40" spans="1:17" x14ac:dyDescent="0.2">
      <c r="A40" s="2" t="s">
        <v>280</v>
      </c>
      <c r="B40" s="2" t="s">
        <v>281</v>
      </c>
      <c r="C40" s="2" t="s">
        <v>177</v>
      </c>
      <c r="D40" s="2">
        <v>43</v>
      </c>
      <c r="E40" s="2" t="str">
        <f>IF(D40&lt;25,"18-24",IF(D40&lt;35,"25-34",IF(D40&lt;45,"35-44",IF(D40&lt;55,"45-54","55+"))))</f>
        <v>35-44</v>
      </c>
      <c r="F40" s="2" t="s">
        <v>168</v>
      </c>
      <c r="G40" s="2" t="s">
        <v>246</v>
      </c>
      <c r="H40" s="2" t="s">
        <v>170</v>
      </c>
      <c r="I40" s="2" t="s">
        <v>171</v>
      </c>
      <c r="J40" s="2" t="s">
        <v>172</v>
      </c>
      <c r="K40" s="11">
        <v>46024</v>
      </c>
      <c r="L40" s="2" t="s">
        <v>173</v>
      </c>
      <c r="M40" s="2" t="s">
        <v>174</v>
      </c>
      <c r="N40" s="4">
        <f>COUNTIF(Bookings!$B$2:$B$5001,A40)</f>
        <v>1</v>
      </c>
      <c r="O40" s="4">
        <f>COUNTIFS(Bookings!$B$2:$B$5001,A40,Bookings!$Q$2:$Q$5001,"Completed")</f>
        <v>0</v>
      </c>
      <c r="P40" s="3">
        <f>SUMIFS(Revenue!$L$2:$L$4092,Revenue!$B$2:$B$4092,A40)</f>
        <v>0</v>
      </c>
      <c r="Q40" s="2" t="str">
        <f>IF(N40=0,"Inactive",IF(N40=1,"One-time",IF(N40&lt;4,"Repeat","Loyal")))</f>
        <v>One-time</v>
      </c>
    </row>
    <row r="41" spans="1:17" x14ac:dyDescent="0.2">
      <c r="A41" s="2" t="s">
        <v>282</v>
      </c>
      <c r="B41" s="2" t="s">
        <v>283</v>
      </c>
      <c r="C41" s="2" t="s">
        <v>177</v>
      </c>
      <c r="D41" s="2">
        <v>33</v>
      </c>
      <c r="E41" s="2" t="str">
        <f>IF(D41&lt;25,"18-24",IF(D41&lt;35,"25-34",IF(D41&lt;45,"35-44",IF(D41&lt;55,"45-54","55+"))))</f>
        <v>25-34</v>
      </c>
      <c r="F41" s="2" t="s">
        <v>168</v>
      </c>
      <c r="G41" s="2" t="s">
        <v>66</v>
      </c>
      <c r="H41" s="2" t="s">
        <v>170</v>
      </c>
      <c r="I41" s="2" t="s">
        <v>195</v>
      </c>
      <c r="J41" s="2" t="s">
        <v>172</v>
      </c>
      <c r="K41" s="11">
        <v>45662</v>
      </c>
      <c r="L41" s="2" t="s">
        <v>247</v>
      </c>
      <c r="M41" s="2" t="s">
        <v>174</v>
      </c>
      <c r="N41" s="4">
        <f>COUNTIF(Bookings!$B$2:$B$5001,A41)</f>
        <v>3</v>
      </c>
      <c r="O41" s="4">
        <f>COUNTIFS(Bookings!$B$2:$B$5001,A41,Bookings!$Q$2:$Q$5001,"Completed")</f>
        <v>2</v>
      </c>
      <c r="P41" s="3">
        <f>SUMIFS(Revenue!$L$2:$L$4092,Revenue!$B$2:$B$4092,A41)</f>
        <v>95230</v>
      </c>
      <c r="Q41" s="2" t="str">
        <f>IF(N41=0,"Inactive",IF(N41=1,"One-time",IF(N41&lt;4,"Repeat","Loyal")))</f>
        <v>Repeat</v>
      </c>
    </row>
    <row r="42" spans="1:17" x14ac:dyDescent="0.2">
      <c r="A42" s="2" t="s">
        <v>284</v>
      </c>
      <c r="B42" s="2" t="s">
        <v>285</v>
      </c>
      <c r="C42" s="2" t="s">
        <v>177</v>
      </c>
      <c r="D42" s="2">
        <v>48</v>
      </c>
      <c r="E42" s="2" t="str">
        <f>IF(D42&lt;25,"18-24",IF(D42&lt;35,"25-34",IF(D42&lt;45,"35-44",IF(D42&lt;55,"45-54","55+"))))</f>
        <v>45-54</v>
      </c>
      <c r="F42" s="2" t="s">
        <v>168</v>
      </c>
      <c r="G42" s="2" t="s">
        <v>55</v>
      </c>
      <c r="H42" s="2" t="s">
        <v>170</v>
      </c>
      <c r="I42" s="2" t="s">
        <v>171</v>
      </c>
      <c r="J42" s="2" t="s">
        <v>172</v>
      </c>
      <c r="K42" s="11">
        <v>45491</v>
      </c>
      <c r="L42" s="2" t="s">
        <v>183</v>
      </c>
      <c r="M42" s="2" t="s">
        <v>174</v>
      </c>
      <c r="N42" s="4">
        <f>COUNTIF(Bookings!$B$2:$B$5001,A42)</f>
        <v>3</v>
      </c>
      <c r="O42" s="4">
        <f>COUNTIFS(Bookings!$B$2:$B$5001,A42,Bookings!$Q$2:$Q$5001,"Completed")</f>
        <v>2</v>
      </c>
      <c r="P42" s="3">
        <f>SUMIFS(Revenue!$L$2:$L$4092,Revenue!$B$2:$B$4092,A42)</f>
        <v>94680</v>
      </c>
      <c r="Q42" s="2" t="str">
        <f>IF(N42=0,"Inactive",IF(N42=1,"One-time",IF(N42&lt;4,"Repeat","Loyal")))</f>
        <v>Repeat</v>
      </c>
    </row>
    <row r="43" spans="1:17" x14ac:dyDescent="0.2">
      <c r="A43" s="2" t="s">
        <v>286</v>
      </c>
      <c r="B43" s="2" t="s">
        <v>287</v>
      </c>
      <c r="C43" s="2" t="s">
        <v>167</v>
      </c>
      <c r="D43" s="2">
        <v>29</v>
      </c>
      <c r="E43" s="2" t="str">
        <f>IF(D43&lt;25,"18-24",IF(D43&lt;35,"25-34",IF(D43&lt;45,"35-44",IF(D43&lt;55,"45-54","55+"))))</f>
        <v>25-34</v>
      </c>
      <c r="F43" s="2" t="s">
        <v>168</v>
      </c>
      <c r="G43" s="2" t="s">
        <v>24</v>
      </c>
      <c r="H43" s="2" t="s">
        <v>170</v>
      </c>
      <c r="I43" s="2" t="s">
        <v>195</v>
      </c>
      <c r="J43" s="2" t="s">
        <v>172</v>
      </c>
      <c r="K43" s="11">
        <v>45691</v>
      </c>
      <c r="L43" s="2" t="s">
        <v>198</v>
      </c>
      <c r="M43" s="2" t="s">
        <v>174</v>
      </c>
      <c r="N43" s="4">
        <f>COUNTIF(Bookings!$B$2:$B$5001,A43)</f>
        <v>2</v>
      </c>
      <c r="O43" s="4">
        <f>COUNTIFS(Bookings!$B$2:$B$5001,A43,Bookings!$Q$2:$Q$5001,"Completed")</f>
        <v>2</v>
      </c>
      <c r="P43" s="3">
        <f>SUMIFS(Revenue!$L$2:$L$4092,Revenue!$B$2:$B$4092,A43)</f>
        <v>75510</v>
      </c>
      <c r="Q43" s="2" t="str">
        <f>IF(N43=0,"Inactive",IF(N43=1,"One-time",IF(N43&lt;4,"Repeat","Loyal")))</f>
        <v>Repeat</v>
      </c>
    </row>
    <row r="44" spans="1:17" x14ac:dyDescent="0.2">
      <c r="A44" s="2" t="s">
        <v>288</v>
      </c>
      <c r="B44" s="2" t="s">
        <v>289</v>
      </c>
      <c r="C44" s="2" t="s">
        <v>167</v>
      </c>
      <c r="D44" s="2">
        <v>44</v>
      </c>
      <c r="E44" s="2" t="str">
        <f>IF(D44&lt;25,"18-24",IF(D44&lt;35,"25-34",IF(D44&lt;45,"35-44",IF(D44&lt;55,"45-54","55+"))))</f>
        <v>35-44</v>
      </c>
      <c r="F44" s="2" t="s">
        <v>290</v>
      </c>
      <c r="G44" s="2" t="s">
        <v>290</v>
      </c>
      <c r="H44" s="2" t="s">
        <v>207</v>
      </c>
      <c r="I44" s="2" t="s">
        <v>216</v>
      </c>
      <c r="J44" s="2" t="s">
        <v>172</v>
      </c>
      <c r="K44" s="11">
        <v>45525</v>
      </c>
      <c r="L44" s="2" t="s">
        <v>173</v>
      </c>
      <c r="M44" s="2" t="s">
        <v>189</v>
      </c>
      <c r="N44" s="4">
        <f>COUNTIF(Bookings!$B$2:$B$5001,A44)</f>
        <v>2</v>
      </c>
      <c r="O44" s="4">
        <f>COUNTIFS(Bookings!$B$2:$B$5001,A44,Bookings!$Q$2:$Q$5001,"Completed")</f>
        <v>2</v>
      </c>
      <c r="P44" s="3">
        <f>SUMIFS(Revenue!$L$2:$L$4092,Revenue!$B$2:$B$4092,A44)</f>
        <v>87680</v>
      </c>
      <c r="Q44" s="2" t="str">
        <f>IF(N44=0,"Inactive",IF(N44=1,"One-time",IF(N44&lt;4,"Repeat","Loyal")))</f>
        <v>Repeat</v>
      </c>
    </row>
    <row r="45" spans="1:17" x14ac:dyDescent="0.2">
      <c r="A45" s="2" t="s">
        <v>291</v>
      </c>
      <c r="B45" s="2" t="s">
        <v>292</v>
      </c>
      <c r="C45" s="2" t="s">
        <v>177</v>
      </c>
      <c r="D45" s="2">
        <v>41</v>
      </c>
      <c r="E45" s="2" t="str">
        <f>IF(D45&lt;25,"18-24",IF(D45&lt;35,"25-34",IF(D45&lt;45,"35-44",IF(D45&lt;55,"45-54","55+"))))</f>
        <v>35-44</v>
      </c>
      <c r="F45" s="2" t="s">
        <v>168</v>
      </c>
      <c r="G45" s="2" t="s">
        <v>66</v>
      </c>
      <c r="H45" s="2" t="s">
        <v>170</v>
      </c>
      <c r="I45" s="2" t="s">
        <v>21</v>
      </c>
      <c r="J45" s="2" t="s">
        <v>172</v>
      </c>
      <c r="K45" s="11">
        <v>45742</v>
      </c>
      <c r="L45" s="2" t="s">
        <v>183</v>
      </c>
      <c r="M45" s="2" t="s">
        <v>174</v>
      </c>
      <c r="N45" s="4">
        <f>COUNTIF(Bookings!$B$2:$B$5001,A45)</f>
        <v>1</v>
      </c>
      <c r="O45" s="4">
        <f>COUNTIFS(Bookings!$B$2:$B$5001,A45,Bookings!$Q$2:$Q$5001,"Completed")</f>
        <v>1</v>
      </c>
      <c r="P45" s="3">
        <f>SUMIFS(Revenue!$L$2:$L$4092,Revenue!$B$2:$B$4092,A45)</f>
        <v>28450</v>
      </c>
      <c r="Q45" s="2" t="str">
        <f>IF(N45=0,"Inactive",IF(N45=1,"One-time",IF(N45&lt;4,"Repeat","Loyal")))</f>
        <v>One-time</v>
      </c>
    </row>
    <row r="46" spans="1:17" x14ac:dyDescent="0.2">
      <c r="A46" s="2" t="s">
        <v>293</v>
      </c>
      <c r="B46" s="2" t="s">
        <v>294</v>
      </c>
      <c r="C46" s="2" t="s">
        <v>177</v>
      </c>
      <c r="D46" s="2">
        <v>18</v>
      </c>
      <c r="E46" s="2" t="str">
        <f>IF(D46&lt;25,"18-24",IF(D46&lt;35,"25-34",IF(D46&lt;45,"35-44",IF(D46&lt;55,"45-54","55+"))))</f>
        <v>18-24</v>
      </c>
      <c r="F46" s="2" t="s">
        <v>168</v>
      </c>
      <c r="G46" s="2" t="s">
        <v>246</v>
      </c>
      <c r="H46" s="2" t="s">
        <v>170</v>
      </c>
      <c r="I46" s="2" t="s">
        <v>195</v>
      </c>
      <c r="J46" s="2" t="s">
        <v>217</v>
      </c>
      <c r="K46" s="11">
        <v>45570</v>
      </c>
      <c r="L46" s="2" t="s">
        <v>247</v>
      </c>
      <c r="M46" s="2" t="s">
        <v>174</v>
      </c>
      <c r="N46" s="4">
        <f>COUNTIF(Bookings!$B$2:$B$5001,A46)</f>
        <v>5</v>
      </c>
      <c r="O46" s="4">
        <f>COUNTIFS(Bookings!$B$2:$B$5001,A46,Bookings!$Q$2:$Q$5001,"Completed")</f>
        <v>4</v>
      </c>
      <c r="P46" s="3">
        <f>SUMIFS(Revenue!$L$2:$L$4092,Revenue!$B$2:$B$4092,A46)</f>
        <v>323700</v>
      </c>
      <c r="Q46" s="2" t="str">
        <f>IF(N46=0,"Inactive",IF(N46=1,"One-time",IF(N46&lt;4,"Repeat","Loyal")))</f>
        <v>Loyal</v>
      </c>
    </row>
    <row r="47" spans="1:17" x14ac:dyDescent="0.2">
      <c r="A47" s="2" t="s">
        <v>295</v>
      </c>
      <c r="B47" s="2" t="s">
        <v>296</v>
      </c>
      <c r="C47" s="2" t="s">
        <v>177</v>
      </c>
      <c r="D47" s="2">
        <v>18</v>
      </c>
      <c r="E47" s="2" t="str">
        <f>IF(D47&lt;25,"18-24",IF(D47&lt;35,"25-34",IF(D47&lt;45,"35-44",IF(D47&lt;55,"45-54","55+"))))</f>
        <v>18-24</v>
      </c>
      <c r="F47" s="2" t="s">
        <v>227</v>
      </c>
      <c r="G47" s="2" t="s">
        <v>228</v>
      </c>
      <c r="H47" s="2" t="s">
        <v>207</v>
      </c>
      <c r="I47" s="2" t="s">
        <v>171</v>
      </c>
      <c r="J47" s="2" t="s">
        <v>172</v>
      </c>
      <c r="K47" s="11">
        <v>45986</v>
      </c>
      <c r="L47" s="2" t="s">
        <v>173</v>
      </c>
      <c r="M47" s="2" t="s">
        <v>174</v>
      </c>
      <c r="N47" s="4">
        <f>COUNTIF(Bookings!$B$2:$B$5001,A47)</f>
        <v>2</v>
      </c>
      <c r="O47" s="4">
        <f>COUNTIFS(Bookings!$B$2:$B$5001,A47,Bookings!$Q$2:$Q$5001,"Completed")</f>
        <v>2</v>
      </c>
      <c r="P47" s="3">
        <f>SUMIFS(Revenue!$L$2:$L$4092,Revenue!$B$2:$B$4092,A47)</f>
        <v>77990</v>
      </c>
      <c r="Q47" s="2" t="str">
        <f>IF(N47=0,"Inactive",IF(N47=1,"One-time",IF(N47&lt;4,"Repeat","Loyal")))</f>
        <v>Repeat</v>
      </c>
    </row>
    <row r="48" spans="1:17" x14ac:dyDescent="0.2">
      <c r="A48" s="2" t="s">
        <v>297</v>
      </c>
      <c r="B48" s="2" t="s">
        <v>298</v>
      </c>
      <c r="C48" s="2" t="s">
        <v>177</v>
      </c>
      <c r="D48" s="2">
        <v>37</v>
      </c>
      <c r="E48" s="2" t="str">
        <f>IF(D48&lt;25,"18-24",IF(D48&lt;35,"25-34",IF(D48&lt;45,"35-44",IF(D48&lt;55,"45-54","55+"))))</f>
        <v>35-44</v>
      </c>
      <c r="F48" s="2" t="s">
        <v>168</v>
      </c>
      <c r="G48" s="2" t="s">
        <v>186</v>
      </c>
      <c r="H48" s="2" t="s">
        <v>170</v>
      </c>
      <c r="I48" s="2" t="s">
        <v>195</v>
      </c>
      <c r="J48" s="2" t="s">
        <v>172</v>
      </c>
      <c r="K48" s="11">
        <v>45959</v>
      </c>
      <c r="L48" s="2" t="s">
        <v>173</v>
      </c>
      <c r="M48" s="2" t="s">
        <v>189</v>
      </c>
      <c r="N48" s="4">
        <f>COUNTIF(Bookings!$B$2:$B$5001,A48)</f>
        <v>0</v>
      </c>
      <c r="O48" s="4">
        <f>COUNTIFS(Bookings!$B$2:$B$5001,A48,Bookings!$Q$2:$Q$5001,"Completed")</f>
        <v>0</v>
      </c>
      <c r="P48" s="3">
        <f>SUMIFS(Revenue!$L$2:$L$4092,Revenue!$B$2:$B$4092,A48)</f>
        <v>0</v>
      </c>
      <c r="Q48" s="2" t="str">
        <f>IF(N48=0,"Inactive",IF(N48=1,"One-time",IF(N48&lt;4,"Repeat","Loyal")))</f>
        <v>Inactive</v>
      </c>
    </row>
    <row r="49" spans="1:17" x14ac:dyDescent="0.2">
      <c r="A49" s="2" t="s">
        <v>299</v>
      </c>
      <c r="B49" s="2" t="s">
        <v>300</v>
      </c>
      <c r="C49" s="2" t="s">
        <v>177</v>
      </c>
      <c r="D49" s="2">
        <v>39</v>
      </c>
      <c r="E49" s="2" t="str">
        <f>IF(D49&lt;25,"18-24",IF(D49&lt;35,"25-34",IF(D49&lt;45,"35-44",IF(D49&lt;55,"45-54","55+"))))</f>
        <v>35-44</v>
      </c>
      <c r="F49" s="2" t="s">
        <v>168</v>
      </c>
      <c r="G49" s="2" t="s">
        <v>169</v>
      </c>
      <c r="H49" s="2" t="s">
        <v>170</v>
      </c>
      <c r="I49" s="2" t="s">
        <v>171</v>
      </c>
      <c r="J49" s="2" t="s">
        <v>172</v>
      </c>
      <c r="K49" s="11">
        <v>45582</v>
      </c>
      <c r="L49" s="2" t="s">
        <v>183</v>
      </c>
      <c r="M49" s="2" t="s">
        <v>174</v>
      </c>
      <c r="N49" s="4">
        <f>COUNTIF(Bookings!$B$2:$B$5001,A49)</f>
        <v>1</v>
      </c>
      <c r="O49" s="4">
        <f>COUNTIFS(Bookings!$B$2:$B$5001,A49,Bookings!$Q$2:$Q$5001,"Completed")</f>
        <v>0</v>
      </c>
      <c r="P49" s="3">
        <f>SUMIFS(Revenue!$L$2:$L$4092,Revenue!$B$2:$B$4092,A49)</f>
        <v>0</v>
      </c>
      <c r="Q49" s="2" t="str">
        <f>IF(N49=0,"Inactive",IF(N49=1,"One-time",IF(N49&lt;4,"Repeat","Loyal")))</f>
        <v>One-time</v>
      </c>
    </row>
    <row r="50" spans="1:17" x14ac:dyDescent="0.2">
      <c r="A50" s="2" t="s">
        <v>301</v>
      </c>
      <c r="B50" s="2" t="s">
        <v>302</v>
      </c>
      <c r="C50" s="2" t="s">
        <v>167</v>
      </c>
      <c r="D50" s="2">
        <v>43</v>
      </c>
      <c r="E50" s="2" t="str">
        <f>IF(D50&lt;25,"18-24",IF(D50&lt;35,"25-34",IF(D50&lt;45,"35-44",IF(D50&lt;55,"45-54","55+"))))</f>
        <v>35-44</v>
      </c>
      <c r="F50" s="2" t="s">
        <v>168</v>
      </c>
      <c r="G50" s="2" t="s">
        <v>24</v>
      </c>
      <c r="H50" s="2" t="s">
        <v>170</v>
      </c>
      <c r="I50" s="2" t="s">
        <v>195</v>
      </c>
      <c r="J50" s="2" t="s">
        <v>238</v>
      </c>
      <c r="K50" s="11">
        <v>45555</v>
      </c>
      <c r="L50" s="2" t="s">
        <v>179</v>
      </c>
      <c r="M50" s="2" t="s">
        <v>174</v>
      </c>
      <c r="N50" s="4">
        <f>COUNTIF(Bookings!$B$2:$B$5001,A50)</f>
        <v>13</v>
      </c>
      <c r="O50" s="4">
        <f>COUNTIFS(Bookings!$B$2:$B$5001,A50,Bookings!$Q$2:$Q$5001,"Completed")</f>
        <v>11</v>
      </c>
      <c r="P50" s="3">
        <f>SUMIFS(Revenue!$L$2:$L$4092,Revenue!$B$2:$B$4092,A50)</f>
        <v>787770</v>
      </c>
      <c r="Q50" s="2" t="str">
        <f>IF(N50=0,"Inactive",IF(N50=1,"One-time",IF(N50&lt;4,"Repeat","Loyal")))</f>
        <v>Loyal</v>
      </c>
    </row>
    <row r="51" spans="1:17" x14ac:dyDescent="0.2">
      <c r="A51" s="2" t="s">
        <v>303</v>
      </c>
      <c r="B51" s="2" t="s">
        <v>304</v>
      </c>
      <c r="C51" s="2" t="s">
        <v>177</v>
      </c>
      <c r="D51" s="2">
        <v>39</v>
      </c>
      <c r="E51" s="2" t="str">
        <f>IF(D51&lt;25,"18-24",IF(D51&lt;35,"25-34",IF(D51&lt;45,"35-44",IF(D51&lt;55,"45-54","55+"))))</f>
        <v>35-44</v>
      </c>
      <c r="F51" s="2" t="s">
        <v>168</v>
      </c>
      <c r="G51" s="2" t="s">
        <v>194</v>
      </c>
      <c r="H51" s="2" t="s">
        <v>170</v>
      </c>
      <c r="I51" s="2" t="s">
        <v>188</v>
      </c>
      <c r="J51" s="2" t="s">
        <v>172</v>
      </c>
      <c r="K51" s="11">
        <v>45550</v>
      </c>
      <c r="L51" s="2" t="s">
        <v>183</v>
      </c>
      <c r="M51" s="2" t="s">
        <v>189</v>
      </c>
      <c r="N51" s="4">
        <f>COUNTIF(Bookings!$B$2:$B$5001,A51)</f>
        <v>1</v>
      </c>
      <c r="O51" s="4">
        <f>COUNTIFS(Bookings!$B$2:$B$5001,A51,Bookings!$Q$2:$Q$5001,"Completed")</f>
        <v>0</v>
      </c>
      <c r="P51" s="3">
        <f>SUMIFS(Revenue!$L$2:$L$4092,Revenue!$B$2:$B$4092,A51)</f>
        <v>0</v>
      </c>
      <c r="Q51" s="2" t="str">
        <f>IF(N51=0,"Inactive",IF(N51=1,"One-time",IF(N51&lt;4,"Repeat","Loyal")))</f>
        <v>One-time</v>
      </c>
    </row>
    <row r="52" spans="1:17" x14ac:dyDescent="0.2">
      <c r="A52" s="2" t="s">
        <v>305</v>
      </c>
      <c r="B52" s="2" t="s">
        <v>306</v>
      </c>
      <c r="C52" s="2" t="s">
        <v>167</v>
      </c>
      <c r="D52" s="2">
        <v>51</v>
      </c>
      <c r="E52" s="2" t="str">
        <f>IF(D52&lt;25,"18-24",IF(D52&lt;35,"25-34",IF(D52&lt;45,"35-44",IF(D52&lt;55,"45-54","55+"))))</f>
        <v>45-54</v>
      </c>
      <c r="F52" s="2" t="s">
        <v>278</v>
      </c>
      <c r="G52" s="2" t="s">
        <v>279</v>
      </c>
      <c r="H52" s="2" t="s">
        <v>207</v>
      </c>
      <c r="I52" s="2" t="s">
        <v>21</v>
      </c>
      <c r="J52" s="2" t="s">
        <v>238</v>
      </c>
      <c r="K52" s="11">
        <v>45628</v>
      </c>
      <c r="L52" s="2" t="s">
        <v>231</v>
      </c>
      <c r="M52" s="2" t="s">
        <v>174</v>
      </c>
      <c r="N52" s="4">
        <f>COUNTIF(Bookings!$B$2:$B$5001,A52)</f>
        <v>11</v>
      </c>
      <c r="O52" s="4">
        <f>COUNTIFS(Bookings!$B$2:$B$5001,A52,Bookings!$Q$2:$Q$5001,"Completed")</f>
        <v>11</v>
      </c>
      <c r="P52" s="3">
        <f>SUMIFS(Revenue!$L$2:$L$4092,Revenue!$B$2:$B$4092,A52)</f>
        <v>323330</v>
      </c>
      <c r="Q52" s="2" t="str">
        <f>IF(N52=0,"Inactive",IF(N52=1,"One-time",IF(N52&lt;4,"Repeat","Loyal")))</f>
        <v>Loyal</v>
      </c>
    </row>
    <row r="53" spans="1:17" x14ac:dyDescent="0.2">
      <c r="A53" s="2" t="s">
        <v>307</v>
      </c>
      <c r="B53" s="2" t="s">
        <v>308</v>
      </c>
      <c r="C53" s="2" t="s">
        <v>167</v>
      </c>
      <c r="D53" s="2">
        <v>25</v>
      </c>
      <c r="E53" s="2" t="str">
        <f>IF(D53&lt;25,"18-24",IF(D53&lt;35,"25-34",IF(D53&lt;45,"35-44",IF(D53&lt;55,"45-54","55+"))))</f>
        <v>25-34</v>
      </c>
      <c r="F53" s="2" t="s">
        <v>290</v>
      </c>
      <c r="G53" s="2" t="s">
        <v>290</v>
      </c>
      <c r="H53" s="2" t="s">
        <v>207</v>
      </c>
      <c r="I53" s="2" t="s">
        <v>216</v>
      </c>
      <c r="J53" s="2" t="s">
        <v>172</v>
      </c>
      <c r="K53" s="11">
        <v>45706</v>
      </c>
      <c r="L53" s="2" t="s">
        <v>247</v>
      </c>
      <c r="M53" s="2" t="s">
        <v>174</v>
      </c>
      <c r="N53" s="4">
        <f>COUNTIF(Bookings!$B$2:$B$5001,A53)</f>
        <v>1</v>
      </c>
      <c r="O53" s="4">
        <f>COUNTIFS(Bookings!$B$2:$B$5001,A53,Bookings!$Q$2:$Q$5001,"Completed")</f>
        <v>1</v>
      </c>
      <c r="P53" s="3">
        <f>SUMIFS(Revenue!$L$2:$L$4092,Revenue!$B$2:$B$4092,A53)</f>
        <v>43210</v>
      </c>
      <c r="Q53" s="2" t="str">
        <f>IF(N53=0,"Inactive",IF(N53=1,"One-time",IF(N53&lt;4,"Repeat","Loyal")))</f>
        <v>One-time</v>
      </c>
    </row>
    <row r="54" spans="1:17" x14ac:dyDescent="0.2">
      <c r="A54" s="2" t="s">
        <v>309</v>
      </c>
      <c r="B54" s="2" t="s">
        <v>310</v>
      </c>
      <c r="C54" s="2" t="s">
        <v>167</v>
      </c>
      <c r="D54" s="2">
        <v>31</v>
      </c>
      <c r="E54" s="2" t="str">
        <f>IF(D54&lt;25,"18-24",IF(D54&lt;35,"25-34",IF(D54&lt;45,"35-44",IF(D54&lt;55,"45-54","55+"))))</f>
        <v>25-34</v>
      </c>
      <c r="F54" s="2" t="s">
        <v>168</v>
      </c>
      <c r="G54" s="2" t="s">
        <v>311</v>
      </c>
      <c r="H54" s="2" t="s">
        <v>170</v>
      </c>
      <c r="I54" s="2" t="s">
        <v>21</v>
      </c>
      <c r="J54" s="2" t="s">
        <v>172</v>
      </c>
      <c r="K54" s="11">
        <v>45271</v>
      </c>
      <c r="L54" s="2" t="s">
        <v>231</v>
      </c>
      <c r="M54" s="2" t="s">
        <v>174</v>
      </c>
      <c r="N54" s="4">
        <f>COUNTIF(Bookings!$B$2:$B$5001,A54)</f>
        <v>0</v>
      </c>
      <c r="O54" s="4">
        <f>COUNTIFS(Bookings!$B$2:$B$5001,A54,Bookings!$Q$2:$Q$5001,"Completed")</f>
        <v>0</v>
      </c>
      <c r="P54" s="3">
        <f>SUMIFS(Revenue!$L$2:$L$4092,Revenue!$B$2:$B$4092,A54)</f>
        <v>0</v>
      </c>
      <c r="Q54" s="2" t="str">
        <f>IF(N54=0,"Inactive",IF(N54=1,"One-time",IF(N54&lt;4,"Repeat","Loyal")))</f>
        <v>Inactive</v>
      </c>
    </row>
    <row r="55" spans="1:17" x14ac:dyDescent="0.2">
      <c r="A55" s="2" t="s">
        <v>312</v>
      </c>
      <c r="B55" s="2" t="s">
        <v>313</v>
      </c>
      <c r="C55" s="2" t="s">
        <v>167</v>
      </c>
      <c r="D55" s="2">
        <v>41</v>
      </c>
      <c r="E55" s="2" t="str">
        <f>IF(D55&lt;25,"18-24",IF(D55&lt;35,"25-34",IF(D55&lt;45,"35-44",IF(D55&lt;55,"45-54","55+"))))</f>
        <v>35-44</v>
      </c>
      <c r="F55" s="2" t="s">
        <v>278</v>
      </c>
      <c r="G55" s="2" t="s">
        <v>279</v>
      </c>
      <c r="H55" s="2" t="s">
        <v>207</v>
      </c>
      <c r="I55" s="2" t="s">
        <v>188</v>
      </c>
      <c r="J55" s="2" t="s">
        <v>172</v>
      </c>
      <c r="K55" s="11">
        <v>45863</v>
      </c>
      <c r="L55" s="2" t="s">
        <v>173</v>
      </c>
      <c r="M55" s="2" t="s">
        <v>174</v>
      </c>
      <c r="N55" s="4">
        <f>COUNTIF(Bookings!$B$2:$B$5001,A55)</f>
        <v>0</v>
      </c>
      <c r="O55" s="4">
        <f>COUNTIFS(Bookings!$B$2:$B$5001,A55,Bookings!$Q$2:$Q$5001,"Completed")</f>
        <v>0</v>
      </c>
      <c r="P55" s="3">
        <f>SUMIFS(Revenue!$L$2:$L$4092,Revenue!$B$2:$B$4092,A55)</f>
        <v>0</v>
      </c>
      <c r="Q55" s="2" t="str">
        <f>IF(N55=0,"Inactive",IF(N55=1,"One-time",IF(N55&lt;4,"Repeat","Loyal")))</f>
        <v>Inactive</v>
      </c>
    </row>
    <row r="56" spans="1:17" x14ac:dyDescent="0.2">
      <c r="A56" s="2" t="s">
        <v>314</v>
      </c>
      <c r="B56" s="2" t="s">
        <v>315</v>
      </c>
      <c r="C56" s="2" t="s">
        <v>177</v>
      </c>
      <c r="D56" s="2">
        <v>43</v>
      </c>
      <c r="E56" s="2" t="str">
        <f>IF(D56&lt;25,"18-24",IF(D56&lt;35,"25-34",IF(D56&lt;45,"35-44",IF(D56&lt;55,"45-54","55+"))))</f>
        <v>35-44</v>
      </c>
      <c r="F56" s="2" t="s">
        <v>168</v>
      </c>
      <c r="G56" s="2" t="s">
        <v>243</v>
      </c>
      <c r="H56" s="2" t="s">
        <v>170</v>
      </c>
      <c r="I56" s="2" t="s">
        <v>195</v>
      </c>
      <c r="J56" s="2" t="s">
        <v>172</v>
      </c>
      <c r="K56" s="11">
        <v>46123</v>
      </c>
      <c r="L56" s="2" t="s">
        <v>198</v>
      </c>
      <c r="M56" s="2" t="s">
        <v>174</v>
      </c>
      <c r="N56" s="4">
        <f>COUNTIF(Bookings!$B$2:$B$5001,A56)</f>
        <v>0</v>
      </c>
      <c r="O56" s="4">
        <f>COUNTIFS(Bookings!$B$2:$B$5001,A56,Bookings!$Q$2:$Q$5001,"Completed")</f>
        <v>0</v>
      </c>
      <c r="P56" s="3">
        <f>SUMIFS(Revenue!$L$2:$L$4092,Revenue!$B$2:$B$4092,A56)</f>
        <v>0</v>
      </c>
      <c r="Q56" s="2" t="str">
        <f>IF(N56=0,"Inactive",IF(N56=1,"One-time",IF(N56&lt;4,"Repeat","Loyal")))</f>
        <v>Inactive</v>
      </c>
    </row>
    <row r="57" spans="1:17" x14ac:dyDescent="0.2">
      <c r="A57" s="2" t="s">
        <v>316</v>
      </c>
      <c r="B57" s="2" t="s">
        <v>317</v>
      </c>
      <c r="C57" s="2" t="s">
        <v>177</v>
      </c>
      <c r="D57" s="2">
        <v>21</v>
      </c>
      <c r="E57" s="2" t="str">
        <f>IF(D57&lt;25,"18-24",IF(D57&lt;35,"25-34",IF(D57&lt;45,"35-44",IF(D57&lt;55,"45-54","55+"))))</f>
        <v>18-24</v>
      </c>
      <c r="F57" s="2" t="s">
        <v>278</v>
      </c>
      <c r="G57" s="2" t="s">
        <v>279</v>
      </c>
      <c r="H57" s="2" t="s">
        <v>207</v>
      </c>
      <c r="I57" s="2" t="s">
        <v>216</v>
      </c>
      <c r="J57" s="2" t="s">
        <v>172</v>
      </c>
      <c r="K57" s="11">
        <v>45578</v>
      </c>
      <c r="L57" s="2" t="s">
        <v>247</v>
      </c>
      <c r="M57" s="2" t="s">
        <v>174</v>
      </c>
      <c r="N57" s="4">
        <f>COUNTIF(Bookings!$B$2:$B$5001,A57)</f>
        <v>1</v>
      </c>
      <c r="O57" s="4">
        <f>COUNTIFS(Bookings!$B$2:$B$5001,A57,Bookings!$Q$2:$Q$5001,"Completed")</f>
        <v>1</v>
      </c>
      <c r="P57" s="3">
        <f>SUMIFS(Revenue!$L$2:$L$4092,Revenue!$B$2:$B$4092,A57)</f>
        <v>77080</v>
      </c>
      <c r="Q57" s="2" t="str">
        <f>IF(N57=0,"Inactive",IF(N57=1,"One-time",IF(N57&lt;4,"Repeat","Loyal")))</f>
        <v>One-time</v>
      </c>
    </row>
    <row r="58" spans="1:17" x14ac:dyDescent="0.2">
      <c r="A58" s="2" t="s">
        <v>318</v>
      </c>
      <c r="B58" s="2" t="s">
        <v>319</v>
      </c>
      <c r="C58" s="2" t="s">
        <v>177</v>
      </c>
      <c r="D58" s="2">
        <v>47</v>
      </c>
      <c r="E58" s="2" t="str">
        <f>IF(D58&lt;25,"18-24",IF(D58&lt;35,"25-34",IF(D58&lt;45,"35-44",IF(D58&lt;55,"45-54","55+"))))</f>
        <v>45-54</v>
      </c>
      <c r="F58" s="2" t="s">
        <v>168</v>
      </c>
      <c r="G58" s="2" t="s">
        <v>186</v>
      </c>
      <c r="H58" s="2" t="s">
        <v>170</v>
      </c>
      <c r="I58" s="2" t="s">
        <v>195</v>
      </c>
      <c r="J58" s="2" t="s">
        <v>172</v>
      </c>
      <c r="K58" s="11">
        <v>45963</v>
      </c>
      <c r="L58" s="2" t="s">
        <v>183</v>
      </c>
      <c r="M58" s="2" t="s">
        <v>189</v>
      </c>
      <c r="N58" s="4">
        <f>COUNTIF(Bookings!$B$2:$B$5001,A58)</f>
        <v>1</v>
      </c>
      <c r="O58" s="4">
        <f>COUNTIFS(Bookings!$B$2:$B$5001,A58,Bookings!$Q$2:$Q$5001,"Completed")</f>
        <v>1</v>
      </c>
      <c r="P58" s="3">
        <f>SUMIFS(Revenue!$L$2:$L$4092,Revenue!$B$2:$B$4092,A58)</f>
        <v>47120</v>
      </c>
      <c r="Q58" s="2" t="str">
        <f>IF(N58=0,"Inactive",IF(N58=1,"One-time",IF(N58&lt;4,"Repeat","Loyal")))</f>
        <v>One-time</v>
      </c>
    </row>
    <row r="59" spans="1:17" x14ac:dyDescent="0.2">
      <c r="A59" s="2" t="s">
        <v>320</v>
      </c>
      <c r="B59" s="2" t="s">
        <v>321</v>
      </c>
      <c r="C59" s="2" t="s">
        <v>177</v>
      </c>
      <c r="D59" s="2">
        <v>33</v>
      </c>
      <c r="E59" s="2" t="str">
        <f>IF(D59&lt;25,"18-24",IF(D59&lt;35,"25-34",IF(D59&lt;45,"35-44",IF(D59&lt;55,"45-54","55+"))))</f>
        <v>25-34</v>
      </c>
      <c r="F59" s="2" t="s">
        <v>168</v>
      </c>
      <c r="G59" s="2" t="s">
        <v>178</v>
      </c>
      <c r="H59" s="2" t="s">
        <v>170</v>
      </c>
      <c r="I59" s="2" t="s">
        <v>21</v>
      </c>
      <c r="J59" s="2" t="s">
        <v>208</v>
      </c>
      <c r="K59" s="11">
        <v>45726</v>
      </c>
      <c r="L59" s="2" t="s">
        <v>231</v>
      </c>
      <c r="M59" s="2" t="s">
        <v>174</v>
      </c>
      <c r="N59" s="4">
        <f>COUNTIF(Bookings!$B$2:$B$5001,A59)</f>
        <v>8</v>
      </c>
      <c r="O59" s="4">
        <f>COUNTIFS(Bookings!$B$2:$B$5001,A59,Bookings!$Q$2:$Q$5001,"Completed")</f>
        <v>7</v>
      </c>
      <c r="P59" s="3">
        <f>SUMIFS(Revenue!$L$2:$L$4092,Revenue!$B$2:$B$4092,A59)</f>
        <v>149180</v>
      </c>
      <c r="Q59" s="2" t="str">
        <f>IF(N59=0,"Inactive",IF(N59=1,"One-time",IF(N59&lt;4,"Repeat","Loyal")))</f>
        <v>Loyal</v>
      </c>
    </row>
    <row r="60" spans="1:17" x14ac:dyDescent="0.2">
      <c r="A60" s="2" t="s">
        <v>322</v>
      </c>
      <c r="B60" s="2" t="s">
        <v>323</v>
      </c>
      <c r="C60" s="2" t="s">
        <v>167</v>
      </c>
      <c r="D60" s="2">
        <v>34</v>
      </c>
      <c r="E60" s="2" t="str">
        <f>IF(D60&lt;25,"18-24",IF(D60&lt;35,"25-34",IF(D60&lt;45,"35-44",IF(D60&lt;55,"45-54","55+"))))</f>
        <v>25-34</v>
      </c>
      <c r="F60" s="2" t="s">
        <v>168</v>
      </c>
      <c r="G60" s="2" t="s">
        <v>178</v>
      </c>
      <c r="H60" s="2" t="s">
        <v>170</v>
      </c>
      <c r="I60" s="2" t="s">
        <v>216</v>
      </c>
      <c r="J60" s="2" t="s">
        <v>172</v>
      </c>
      <c r="K60" s="11">
        <v>45574</v>
      </c>
      <c r="L60" s="2" t="s">
        <v>247</v>
      </c>
      <c r="M60" s="2" t="s">
        <v>174</v>
      </c>
      <c r="N60" s="4">
        <f>COUNTIF(Bookings!$B$2:$B$5001,A60)</f>
        <v>0</v>
      </c>
      <c r="O60" s="4">
        <f>COUNTIFS(Bookings!$B$2:$B$5001,A60,Bookings!$Q$2:$Q$5001,"Completed")</f>
        <v>0</v>
      </c>
      <c r="P60" s="3">
        <f>SUMIFS(Revenue!$L$2:$L$4092,Revenue!$B$2:$B$4092,A60)</f>
        <v>0</v>
      </c>
      <c r="Q60" s="2" t="str">
        <f>IF(N60=0,"Inactive",IF(N60=1,"One-time",IF(N60&lt;4,"Repeat","Loyal")))</f>
        <v>Inactive</v>
      </c>
    </row>
    <row r="61" spans="1:17" x14ac:dyDescent="0.2">
      <c r="A61" s="2" t="s">
        <v>324</v>
      </c>
      <c r="B61" s="2" t="s">
        <v>325</v>
      </c>
      <c r="C61" s="2" t="s">
        <v>177</v>
      </c>
      <c r="D61" s="2">
        <v>43</v>
      </c>
      <c r="E61" s="2" t="str">
        <f>IF(D61&lt;25,"18-24",IF(D61&lt;35,"25-34",IF(D61&lt;45,"35-44",IF(D61&lt;55,"45-54","55+"))))</f>
        <v>35-44</v>
      </c>
      <c r="F61" s="2" t="s">
        <v>168</v>
      </c>
      <c r="G61" s="2" t="s">
        <v>194</v>
      </c>
      <c r="H61" s="2" t="s">
        <v>170</v>
      </c>
      <c r="I61" s="2" t="s">
        <v>216</v>
      </c>
      <c r="J61" s="2" t="s">
        <v>238</v>
      </c>
      <c r="K61" s="11">
        <v>45438</v>
      </c>
      <c r="L61" s="2" t="s">
        <v>247</v>
      </c>
      <c r="M61" s="2" t="s">
        <v>189</v>
      </c>
      <c r="N61" s="4">
        <f>COUNTIF(Bookings!$B$2:$B$5001,A61)</f>
        <v>11</v>
      </c>
      <c r="O61" s="4">
        <f>COUNTIFS(Bookings!$B$2:$B$5001,A61,Bookings!$Q$2:$Q$5001,"Completed")</f>
        <v>8</v>
      </c>
      <c r="P61" s="3">
        <f>SUMIFS(Revenue!$L$2:$L$4092,Revenue!$B$2:$B$4092,A61)</f>
        <v>1337810</v>
      </c>
      <c r="Q61" s="2" t="str">
        <f>IF(N61=0,"Inactive",IF(N61=1,"One-time",IF(N61&lt;4,"Repeat","Loyal")))</f>
        <v>Loyal</v>
      </c>
    </row>
    <row r="62" spans="1:17" x14ac:dyDescent="0.2">
      <c r="A62" s="2" t="s">
        <v>326</v>
      </c>
      <c r="B62" s="2" t="s">
        <v>327</v>
      </c>
      <c r="C62" s="2" t="s">
        <v>167</v>
      </c>
      <c r="D62" s="2">
        <v>35</v>
      </c>
      <c r="E62" s="2" t="str">
        <f>IF(D62&lt;25,"18-24",IF(D62&lt;35,"25-34",IF(D62&lt;45,"35-44",IF(D62&lt;55,"45-54","55+"))))</f>
        <v>35-44</v>
      </c>
      <c r="F62" s="2" t="s">
        <v>168</v>
      </c>
      <c r="G62" s="2" t="s">
        <v>169</v>
      </c>
      <c r="H62" s="2" t="s">
        <v>170</v>
      </c>
      <c r="I62" s="2" t="s">
        <v>188</v>
      </c>
      <c r="J62" s="2" t="s">
        <v>172</v>
      </c>
      <c r="K62" s="11">
        <v>45519</v>
      </c>
      <c r="L62" s="2" t="s">
        <v>198</v>
      </c>
      <c r="M62" s="2" t="s">
        <v>174</v>
      </c>
      <c r="N62" s="4">
        <f>COUNTIF(Bookings!$B$2:$B$5001,A62)</f>
        <v>3</v>
      </c>
      <c r="O62" s="4">
        <f>COUNTIFS(Bookings!$B$2:$B$5001,A62,Bookings!$Q$2:$Q$5001,"Completed")</f>
        <v>3</v>
      </c>
      <c r="P62" s="3">
        <f>SUMIFS(Revenue!$L$2:$L$4092,Revenue!$B$2:$B$4092,A62)</f>
        <v>143620</v>
      </c>
      <c r="Q62" s="2" t="str">
        <f>IF(N62=0,"Inactive",IF(N62=1,"One-time",IF(N62&lt;4,"Repeat","Loyal")))</f>
        <v>Repeat</v>
      </c>
    </row>
    <row r="63" spans="1:17" x14ac:dyDescent="0.2">
      <c r="A63" s="2" t="s">
        <v>328</v>
      </c>
      <c r="B63" s="2" t="s">
        <v>329</v>
      </c>
      <c r="C63" s="2" t="s">
        <v>177</v>
      </c>
      <c r="D63" s="2">
        <v>29</v>
      </c>
      <c r="E63" s="2" t="str">
        <f>IF(D63&lt;25,"18-24",IF(D63&lt;35,"25-34",IF(D63&lt;45,"35-44",IF(D63&lt;55,"45-54","55+"))))</f>
        <v>25-34</v>
      </c>
      <c r="F63" s="2" t="s">
        <v>168</v>
      </c>
      <c r="G63" s="2" t="s">
        <v>24</v>
      </c>
      <c r="H63" s="2" t="s">
        <v>170</v>
      </c>
      <c r="I63" s="2" t="s">
        <v>171</v>
      </c>
      <c r="J63" s="2" t="s">
        <v>172</v>
      </c>
      <c r="K63" s="11">
        <v>45378</v>
      </c>
      <c r="L63" s="2" t="s">
        <v>247</v>
      </c>
      <c r="M63" s="2" t="s">
        <v>174</v>
      </c>
      <c r="N63" s="4">
        <f>COUNTIF(Bookings!$B$2:$B$5001,A63)</f>
        <v>4</v>
      </c>
      <c r="O63" s="4">
        <f>COUNTIFS(Bookings!$B$2:$B$5001,A63,Bookings!$Q$2:$Q$5001,"Completed")</f>
        <v>3</v>
      </c>
      <c r="P63" s="3">
        <f>SUMIFS(Revenue!$L$2:$L$4092,Revenue!$B$2:$B$4092,A63)</f>
        <v>155940</v>
      </c>
      <c r="Q63" s="2" t="str">
        <f>IF(N63=0,"Inactive",IF(N63=1,"One-time",IF(N63&lt;4,"Repeat","Loyal")))</f>
        <v>Loyal</v>
      </c>
    </row>
    <row r="64" spans="1:17" x14ac:dyDescent="0.2">
      <c r="A64" s="2" t="s">
        <v>330</v>
      </c>
      <c r="B64" s="2" t="s">
        <v>331</v>
      </c>
      <c r="C64" s="2" t="s">
        <v>177</v>
      </c>
      <c r="D64" s="2">
        <v>26</v>
      </c>
      <c r="E64" s="2" t="str">
        <f>IF(D64&lt;25,"18-24",IF(D64&lt;35,"25-34",IF(D64&lt;45,"35-44",IF(D64&lt;55,"45-54","55+"))))</f>
        <v>25-34</v>
      </c>
      <c r="F64" s="2" t="s">
        <v>168</v>
      </c>
      <c r="G64" s="2" t="s">
        <v>55</v>
      </c>
      <c r="H64" s="2" t="s">
        <v>170</v>
      </c>
      <c r="I64" s="2" t="s">
        <v>21</v>
      </c>
      <c r="J64" s="2" t="s">
        <v>208</v>
      </c>
      <c r="K64" s="11">
        <v>45698</v>
      </c>
      <c r="L64" s="2" t="s">
        <v>231</v>
      </c>
      <c r="M64" s="2" t="s">
        <v>189</v>
      </c>
      <c r="N64" s="4">
        <f>COUNTIF(Bookings!$B$2:$B$5001,A64)</f>
        <v>6</v>
      </c>
      <c r="O64" s="4">
        <f>COUNTIFS(Bookings!$B$2:$B$5001,A64,Bookings!$Q$2:$Q$5001,"Completed")</f>
        <v>6</v>
      </c>
      <c r="P64" s="3">
        <f>SUMIFS(Revenue!$L$2:$L$4092,Revenue!$B$2:$B$4092,A64)</f>
        <v>200450</v>
      </c>
      <c r="Q64" s="2" t="str">
        <f>IF(N64=0,"Inactive",IF(N64=1,"One-time",IF(N64&lt;4,"Repeat","Loyal")))</f>
        <v>Loyal</v>
      </c>
    </row>
    <row r="65" spans="1:17" x14ac:dyDescent="0.2">
      <c r="A65" s="2" t="s">
        <v>332</v>
      </c>
      <c r="B65" s="2" t="s">
        <v>333</v>
      </c>
      <c r="C65" s="2" t="s">
        <v>177</v>
      </c>
      <c r="D65" s="2">
        <v>20</v>
      </c>
      <c r="E65" s="2" t="str">
        <f>IF(D65&lt;25,"18-24",IF(D65&lt;35,"25-34",IF(D65&lt;45,"35-44",IF(D65&lt;55,"45-54","55+"))))</f>
        <v>18-24</v>
      </c>
      <c r="F65" s="2" t="s">
        <v>205</v>
      </c>
      <c r="G65" s="2" t="s">
        <v>206</v>
      </c>
      <c r="H65" s="2" t="s">
        <v>207</v>
      </c>
      <c r="I65" s="2" t="s">
        <v>21</v>
      </c>
      <c r="J65" s="2" t="s">
        <v>172</v>
      </c>
      <c r="K65" s="11">
        <v>45399</v>
      </c>
      <c r="L65" s="2" t="s">
        <v>247</v>
      </c>
      <c r="M65" s="2" t="s">
        <v>189</v>
      </c>
      <c r="N65" s="4">
        <f>COUNTIF(Bookings!$B$2:$B$5001,A65)</f>
        <v>0</v>
      </c>
      <c r="O65" s="4">
        <f>COUNTIFS(Bookings!$B$2:$B$5001,A65,Bookings!$Q$2:$Q$5001,"Completed")</f>
        <v>0</v>
      </c>
      <c r="P65" s="3">
        <f>SUMIFS(Revenue!$L$2:$L$4092,Revenue!$B$2:$B$4092,A65)</f>
        <v>0</v>
      </c>
      <c r="Q65" s="2" t="str">
        <f>IF(N65=0,"Inactive",IF(N65=1,"One-time",IF(N65&lt;4,"Repeat","Loyal")))</f>
        <v>Inactive</v>
      </c>
    </row>
    <row r="66" spans="1:17" x14ac:dyDescent="0.2">
      <c r="A66" s="2" t="s">
        <v>334</v>
      </c>
      <c r="B66" s="2" t="s">
        <v>335</v>
      </c>
      <c r="C66" s="2" t="s">
        <v>167</v>
      </c>
      <c r="D66" s="2">
        <v>28</v>
      </c>
      <c r="E66" s="2" t="str">
        <f>IF(D66&lt;25,"18-24",IF(D66&lt;35,"25-34",IF(D66&lt;45,"35-44",IF(D66&lt;55,"45-54","55+"))))</f>
        <v>25-34</v>
      </c>
      <c r="F66" s="2" t="s">
        <v>168</v>
      </c>
      <c r="G66" s="2" t="s">
        <v>55</v>
      </c>
      <c r="H66" s="2" t="s">
        <v>170</v>
      </c>
      <c r="I66" s="2" t="s">
        <v>171</v>
      </c>
      <c r="J66" s="2" t="s">
        <v>172</v>
      </c>
      <c r="K66" s="11">
        <v>45755</v>
      </c>
      <c r="L66" s="2" t="s">
        <v>198</v>
      </c>
      <c r="M66" s="2" t="s">
        <v>174</v>
      </c>
      <c r="N66" s="4">
        <f>COUNTIF(Bookings!$B$2:$B$5001,A66)</f>
        <v>3</v>
      </c>
      <c r="O66" s="4">
        <f>COUNTIFS(Bookings!$B$2:$B$5001,A66,Bookings!$Q$2:$Q$5001,"Completed")</f>
        <v>2</v>
      </c>
      <c r="P66" s="3">
        <f>SUMIFS(Revenue!$L$2:$L$4092,Revenue!$B$2:$B$4092,A66)</f>
        <v>94310</v>
      </c>
      <c r="Q66" s="2" t="str">
        <f>IF(N66=0,"Inactive",IF(N66=1,"One-time",IF(N66&lt;4,"Repeat","Loyal")))</f>
        <v>Repeat</v>
      </c>
    </row>
    <row r="67" spans="1:17" x14ac:dyDescent="0.2">
      <c r="A67" s="2" t="s">
        <v>336</v>
      </c>
      <c r="B67" s="2" t="s">
        <v>337</v>
      </c>
      <c r="C67" s="2" t="s">
        <v>167</v>
      </c>
      <c r="D67" s="2">
        <v>34</v>
      </c>
      <c r="E67" s="2" t="str">
        <f>IF(D67&lt;25,"18-24",IF(D67&lt;35,"25-34",IF(D67&lt;45,"35-44",IF(D67&lt;55,"45-54","55+"))))</f>
        <v>25-34</v>
      </c>
      <c r="F67" s="2" t="s">
        <v>338</v>
      </c>
      <c r="G67" s="2" t="s">
        <v>339</v>
      </c>
      <c r="H67" s="2" t="s">
        <v>207</v>
      </c>
      <c r="I67" s="2" t="s">
        <v>21</v>
      </c>
      <c r="J67" s="2" t="s">
        <v>172</v>
      </c>
      <c r="K67" s="11">
        <v>45728</v>
      </c>
      <c r="L67" s="2" t="s">
        <v>231</v>
      </c>
      <c r="M67" s="2" t="s">
        <v>174</v>
      </c>
      <c r="N67" s="4">
        <f>COUNTIF(Bookings!$B$2:$B$5001,A67)</f>
        <v>1</v>
      </c>
      <c r="O67" s="4">
        <f>COUNTIFS(Bookings!$B$2:$B$5001,A67,Bookings!$Q$2:$Q$5001,"Completed")</f>
        <v>1</v>
      </c>
      <c r="P67" s="3">
        <f>SUMIFS(Revenue!$L$2:$L$4092,Revenue!$B$2:$B$4092,A67)</f>
        <v>38040</v>
      </c>
      <c r="Q67" s="2" t="str">
        <f>IF(N67=0,"Inactive",IF(N67=1,"One-time",IF(N67&lt;4,"Repeat","Loyal")))</f>
        <v>One-time</v>
      </c>
    </row>
    <row r="68" spans="1:17" x14ac:dyDescent="0.2">
      <c r="A68" s="2" t="s">
        <v>340</v>
      </c>
      <c r="B68" s="2" t="s">
        <v>341</v>
      </c>
      <c r="C68" s="2" t="s">
        <v>177</v>
      </c>
      <c r="D68" s="2">
        <v>38</v>
      </c>
      <c r="E68" s="2" t="str">
        <f>IF(D68&lt;25,"18-24",IF(D68&lt;35,"25-34",IF(D68&lt;45,"35-44",IF(D68&lt;55,"45-54","55+"))))</f>
        <v>35-44</v>
      </c>
      <c r="F68" s="2" t="s">
        <v>168</v>
      </c>
      <c r="G68" s="2" t="s">
        <v>220</v>
      </c>
      <c r="H68" s="2" t="s">
        <v>170</v>
      </c>
      <c r="I68" s="2" t="s">
        <v>21</v>
      </c>
      <c r="J68" s="2" t="s">
        <v>217</v>
      </c>
      <c r="K68" s="11">
        <v>45597</v>
      </c>
      <c r="L68" s="2" t="s">
        <v>231</v>
      </c>
      <c r="M68" s="2" t="s">
        <v>174</v>
      </c>
      <c r="N68" s="4">
        <f>COUNTIF(Bookings!$B$2:$B$5001,A68)</f>
        <v>4</v>
      </c>
      <c r="O68" s="4">
        <f>COUNTIFS(Bookings!$B$2:$B$5001,A68,Bookings!$Q$2:$Q$5001,"Completed")</f>
        <v>4</v>
      </c>
      <c r="P68" s="3">
        <f>SUMIFS(Revenue!$L$2:$L$4092,Revenue!$B$2:$B$4092,A68)</f>
        <v>136080</v>
      </c>
      <c r="Q68" s="2" t="str">
        <f>IF(N68=0,"Inactive",IF(N68=1,"One-time",IF(N68&lt;4,"Repeat","Loyal")))</f>
        <v>Loyal</v>
      </c>
    </row>
    <row r="69" spans="1:17" x14ac:dyDescent="0.2">
      <c r="A69" s="2" t="s">
        <v>342</v>
      </c>
      <c r="B69" s="2" t="s">
        <v>343</v>
      </c>
      <c r="C69" s="2" t="s">
        <v>167</v>
      </c>
      <c r="D69" s="2">
        <v>19</v>
      </c>
      <c r="E69" s="2" t="str">
        <f>IF(D69&lt;25,"18-24",IF(D69&lt;35,"25-34",IF(D69&lt;45,"35-44",IF(D69&lt;55,"45-54","55+"))))</f>
        <v>18-24</v>
      </c>
      <c r="F69" s="2" t="s">
        <v>168</v>
      </c>
      <c r="G69" s="2" t="s">
        <v>243</v>
      </c>
      <c r="H69" s="2" t="s">
        <v>170</v>
      </c>
      <c r="I69" s="2" t="s">
        <v>21</v>
      </c>
      <c r="J69" s="2" t="s">
        <v>172</v>
      </c>
      <c r="K69" s="11">
        <v>45160</v>
      </c>
      <c r="L69" s="2" t="s">
        <v>231</v>
      </c>
      <c r="M69" s="2" t="s">
        <v>189</v>
      </c>
      <c r="N69" s="4">
        <f>COUNTIF(Bookings!$B$2:$B$5001,A69)</f>
        <v>0</v>
      </c>
      <c r="O69" s="4">
        <f>COUNTIFS(Bookings!$B$2:$B$5001,A69,Bookings!$Q$2:$Q$5001,"Completed")</f>
        <v>0</v>
      </c>
      <c r="P69" s="3">
        <f>SUMIFS(Revenue!$L$2:$L$4092,Revenue!$B$2:$B$4092,A69)</f>
        <v>0</v>
      </c>
      <c r="Q69" s="2" t="str">
        <f>IF(N69=0,"Inactive",IF(N69=1,"One-time",IF(N69&lt;4,"Repeat","Loyal")))</f>
        <v>Inactive</v>
      </c>
    </row>
    <row r="70" spans="1:17" x14ac:dyDescent="0.2">
      <c r="A70" s="2" t="s">
        <v>344</v>
      </c>
      <c r="B70" s="2" t="s">
        <v>345</v>
      </c>
      <c r="C70" s="2" t="s">
        <v>177</v>
      </c>
      <c r="D70" s="2">
        <v>52</v>
      </c>
      <c r="E70" s="2" t="str">
        <f>IF(D70&lt;25,"18-24",IF(D70&lt;35,"25-34",IF(D70&lt;45,"35-44",IF(D70&lt;55,"45-54","55+"))))</f>
        <v>45-54</v>
      </c>
      <c r="F70" s="2" t="s">
        <v>168</v>
      </c>
      <c r="G70" s="2" t="s">
        <v>178</v>
      </c>
      <c r="H70" s="2" t="s">
        <v>170</v>
      </c>
      <c r="I70" s="2" t="s">
        <v>21</v>
      </c>
      <c r="J70" s="2" t="s">
        <v>172</v>
      </c>
      <c r="K70" s="11">
        <v>45892</v>
      </c>
      <c r="L70" s="2" t="s">
        <v>231</v>
      </c>
      <c r="M70" s="2" t="s">
        <v>174</v>
      </c>
      <c r="N70" s="4">
        <f>COUNTIF(Bookings!$B$2:$B$5001,A70)</f>
        <v>2</v>
      </c>
      <c r="O70" s="4">
        <f>COUNTIFS(Bookings!$B$2:$B$5001,A70,Bookings!$Q$2:$Q$5001,"Completed")</f>
        <v>1</v>
      </c>
      <c r="P70" s="3">
        <f>SUMIFS(Revenue!$L$2:$L$4092,Revenue!$B$2:$B$4092,A70)</f>
        <v>10510</v>
      </c>
      <c r="Q70" s="2" t="str">
        <f>IF(N70=0,"Inactive",IF(N70=1,"One-time",IF(N70&lt;4,"Repeat","Loyal")))</f>
        <v>Repeat</v>
      </c>
    </row>
    <row r="71" spans="1:17" x14ac:dyDescent="0.2">
      <c r="A71" s="2" t="s">
        <v>346</v>
      </c>
      <c r="B71" s="2" t="s">
        <v>347</v>
      </c>
      <c r="C71" s="2" t="s">
        <v>167</v>
      </c>
      <c r="D71" s="2">
        <v>40</v>
      </c>
      <c r="E71" s="2" t="str">
        <f>IF(D71&lt;25,"18-24",IF(D71&lt;35,"25-34",IF(D71&lt;45,"35-44",IF(D71&lt;55,"45-54","55+"))))</f>
        <v>35-44</v>
      </c>
      <c r="F71" s="2" t="s">
        <v>168</v>
      </c>
      <c r="G71" s="2" t="s">
        <v>211</v>
      </c>
      <c r="H71" s="2" t="s">
        <v>170</v>
      </c>
      <c r="I71" s="2" t="s">
        <v>195</v>
      </c>
      <c r="J71" s="2" t="s">
        <v>217</v>
      </c>
      <c r="K71" s="11">
        <v>45651</v>
      </c>
      <c r="L71" s="2" t="s">
        <v>179</v>
      </c>
      <c r="M71" s="2" t="s">
        <v>174</v>
      </c>
      <c r="N71" s="4">
        <f>COUNTIF(Bookings!$B$2:$B$5001,A71)</f>
        <v>4</v>
      </c>
      <c r="O71" s="4">
        <f>COUNTIFS(Bookings!$B$2:$B$5001,A71,Bookings!$Q$2:$Q$5001,"Completed")</f>
        <v>2</v>
      </c>
      <c r="P71" s="3">
        <f>SUMIFS(Revenue!$L$2:$L$4092,Revenue!$B$2:$B$4092,A71)</f>
        <v>110580</v>
      </c>
      <c r="Q71" s="2" t="str">
        <f>IF(N71=0,"Inactive",IF(N71=1,"One-time",IF(N71&lt;4,"Repeat","Loyal")))</f>
        <v>Loyal</v>
      </c>
    </row>
    <row r="72" spans="1:17" x14ac:dyDescent="0.2">
      <c r="A72" s="2" t="s">
        <v>348</v>
      </c>
      <c r="B72" s="2" t="s">
        <v>349</v>
      </c>
      <c r="C72" s="2" t="s">
        <v>167</v>
      </c>
      <c r="D72" s="2">
        <v>27</v>
      </c>
      <c r="E72" s="2" t="str">
        <f>IF(D72&lt;25,"18-24",IF(D72&lt;35,"25-34",IF(D72&lt;45,"35-44",IF(D72&lt;55,"45-54","55+"))))</f>
        <v>25-34</v>
      </c>
      <c r="F72" s="2" t="s">
        <v>278</v>
      </c>
      <c r="G72" s="2" t="s">
        <v>279</v>
      </c>
      <c r="H72" s="2" t="s">
        <v>207</v>
      </c>
      <c r="I72" s="2" t="s">
        <v>188</v>
      </c>
      <c r="J72" s="2" t="s">
        <v>172</v>
      </c>
      <c r="K72" s="11">
        <v>45205</v>
      </c>
      <c r="L72" s="2" t="s">
        <v>173</v>
      </c>
      <c r="M72" s="2" t="s">
        <v>189</v>
      </c>
      <c r="N72" s="4">
        <f>COUNTIF(Bookings!$B$2:$B$5001,A72)</f>
        <v>0</v>
      </c>
      <c r="O72" s="4">
        <f>COUNTIFS(Bookings!$B$2:$B$5001,A72,Bookings!$Q$2:$Q$5001,"Completed")</f>
        <v>0</v>
      </c>
      <c r="P72" s="3">
        <f>SUMIFS(Revenue!$L$2:$L$4092,Revenue!$B$2:$B$4092,A72)</f>
        <v>0</v>
      </c>
      <c r="Q72" s="2" t="str">
        <f>IF(N72=0,"Inactive",IF(N72=1,"One-time",IF(N72&lt;4,"Repeat","Loyal")))</f>
        <v>Inactive</v>
      </c>
    </row>
    <row r="73" spans="1:17" x14ac:dyDescent="0.2">
      <c r="A73" s="2" t="s">
        <v>350</v>
      </c>
      <c r="B73" s="2" t="s">
        <v>351</v>
      </c>
      <c r="C73" s="2" t="s">
        <v>177</v>
      </c>
      <c r="D73" s="2">
        <v>21</v>
      </c>
      <c r="E73" s="2" t="str">
        <f>IF(D73&lt;25,"18-24",IF(D73&lt;35,"25-34",IF(D73&lt;45,"35-44",IF(D73&lt;55,"45-54","55+"))))</f>
        <v>18-24</v>
      </c>
      <c r="F73" s="2" t="s">
        <v>338</v>
      </c>
      <c r="G73" s="2" t="s">
        <v>339</v>
      </c>
      <c r="H73" s="2" t="s">
        <v>207</v>
      </c>
      <c r="I73" s="2" t="s">
        <v>188</v>
      </c>
      <c r="J73" s="2" t="s">
        <v>172</v>
      </c>
      <c r="K73" s="11">
        <v>45393</v>
      </c>
      <c r="L73" s="2" t="s">
        <v>173</v>
      </c>
      <c r="M73" s="2" t="s">
        <v>189</v>
      </c>
      <c r="N73" s="4">
        <f>COUNTIF(Bookings!$B$2:$B$5001,A73)</f>
        <v>0</v>
      </c>
      <c r="O73" s="4">
        <f>COUNTIFS(Bookings!$B$2:$B$5001,A73,Bookings!$Q$2:$Q$5001,"Completed")</f>
        <v>0</v>
      </c>
      <c r="P73" s="3">
        <f>SUMIFS(Revenue!$L$2:$L$4092,Revenue!$B$2:$B$4092,A73)</f>
        <v>0</v>
      </c>
      <c r="Q73" s="2" t="str">
        <f>IF(N73=0,"Inactive",IF(N73=1,"One-time",IF(N73&lt;4,"Repeat","Loyal")))</f>
        <v>Inactive</v>
      </c>
    </row>
    <row r="74" spans="1:17" x14ac:dyDescent="0.2">
      <c r="A74" s="2" t="s">
        <v>352</v>
      </c>
      <c r="B74" s="2" t="s">
        <v>353</v>
      </c>
      <c r="C74" s="2" t="s">
        <v>177</v>
      </c>
      <c r="D74" s="2">
        <v>25</v>
      </c>
      <c r="E74" s="2" t="str">
        <f>IF(D74&lt;25,"18-24",IF(D74&lt;35,"25-34",IF(D74&lt;45,"35-44",IF(D74&lt;55,"45-54","55+"))))</f>
        <v>25-34</v>
      </c>
      <c r="F74" s="2" t="s">
        <v>205</v>
      </c>
      <c r="G74" s="2" t="s">
        <v>206</v>
      </c>
      <c r="H74" s="2" t="s">
        <v>207</v>
      </c>
      <c r="I74" s="2" t="s">
        <v>188</v>
      </c>
      <c r="J74" s="2" t="s">
        <v>172</v>
      </c>
      <c r="K74" s="11">
        <v>46220</v>
      </c>
      <c r="L74" s="2" t="s">
        <v>198</v>
      </c>
      <c r="M74" s="2" t="s">
        <v>189</v>
      </c>
      <c r="N74" s="4">
        <f>COUNTIF(Bookings!$B$2:$B$5001,A74)</f>
        <v>1</v>
      </c>
      <c r="O74" s="4">
        <f>COUNTIFS(Bookings!$B$2:$B$5001,A74,Bookings!$Q$2:$Q$5001,"Completed")</f>
        <v>1</v>
      </c>
      <c r="P74" s="3">
        <f>SUMIFS(Revenue!$L$2:$L$4092,Revenue!$B$2:$B$4092,A74)</f>
        <v>9670</v>
      </c>
      <c r="Q74" s="2" t="str">
        <f>IF(N74=0,"Inactive",IF(N74=1,"One-time",IF(N74&lt;4,"Repeat","Loyal")))</f>
        <v>One-time</v>
      </c>
    </row>
    <row r="75" spans="1:17" x14ac:dyDescent="0.2">
      <c r="A75" s="2" t="s">
        <v>354</v>
      </c>
      <c r="B75" s="2" t="s">
        <v>355</v>
      </c>
      <c r="C75" s="2" t="s">
        <v>167</v>
      </c>
      <c r="D75" s="2">
        <v>38</v>
      </c>
      <c r="E75" s="2" t="str">
        <f>IF(D75&lt;25,"18-24",IF(D75&lt;35,"25-34",IF(D75&lt;45,"35-44",IF(D75&lt;55,"45-54","55+"))))</f>
        <v>35-44</v>
      </c>
      <c r="F75" s="2" t="s">
        <v>168</v>
      </c>
      <c r="G75" s="2" t="s">
        <v>169</v>
      </c>
      <c r="H75" s="2" t="s">
        <v>170</v>
      </c>
      <c r="I75" s="2" t="s">
        <v>195</v>
      </c>
      <c r="J75" s="2" t="s">
        <v>172</v>
      </c>
      <c r="K75" s="11">
        <v>45686</v>
      </c>
      <c r="L75" s="2" t="s">
        <v>247</v>
      </c>
      <c r="M75" s="2" t="s">
        <v>174</v>
      </c>
      <c r="N75" s="4">
        <f>COUNTIF(Bookings!$B$2:$B$5001,A75)</f>
        <v>1</v>
      </c>
      <c r="O75" s="4">
        <f>COUNTIFS(Bookings!$B$2:$B$5001,A75,Bookings!$Q$2:$Q$5001,"Completed")</f>
        <v>0</v>
      </c>
      <c r="P75" s="3">
        <f>SUMIFS(Revenue!$L$2:$L$4092,Revenue!$B$2:$B$4092,A75)</f>
        <v>0</v>
      </c>
      <c r="Q75" s="2" t="str">
        <f>IF(N75=0,"Inactive",IF(N75=1,"One-time",IF(N75&lt;4,"Repeat","Loyal")))</f>
        <v>One-time</v>
      </c>
    </row>
    <row r="76" spans="1:17" x14ac:dyDescent="0.2">
      <c r="A76" s="2" t="s">
        <v>356</v>
      </c>
      <c r="B76" s="2" t="s">
        <v>357</v>
      </c>
      <c r="C76" s="2" t="s">
        <v>167</v>
      </c>
      <c r="D76" s="2">
        <v>22</v>
      </c>
      <c r="E76" s="2" t="str">
        <f>IF(D76&lt;25,"18-24",IF(D76&lt;35,"25-34",IF(D76&lt;45,"35-44",IF(D76&lt;55,"45-54","55+"))))</f>
        <v>18-24</v>
      </c>
      <c r="F76" s="2" t="s">
        <v>168</v>
      </c>
      <c r="G76" s="2" t="s">
        <v>246</v>
      </c>
      <c r="H76" s="2" t="s">
        <v>170</v>
      </c>
      <c r="I76" s="2" t="s">
        <v>216</v>
      </c>
      <c r="J76" s="2" t="s">
        <v>172</v>
      </c>
      <c r="K76" s="11">
        <v>46060</v>
      </c>
      <c r="L76" s="2" t="s">
        <v>198</v>
      </c>
      <c r="M76" s="2" t="s">
        <v>174</v>
      </c>
      <c r="N76" s="4">
        <f>COUNTIF(Bookings!$B$2:$B$5001,A76)</f>
        <v>1</v>
      </c>
      <c r="O76" s="4">
        <f>COUNTIFS(Bookings!$B$2:$B$5001,A76,Bookings!$Q$2:$Q$5001,"Completed")</f>
        <v>0</v>
      </c>
      <c r="P76" s="3">
        <f>SUMIFS(Revenue!$L$2:$L$4092,Revenue!$B$2:$B$4092,A76)</f>
        <v>0</v>
      </c>
      <c r="Q76" s="2" t="str">
        <f>IF(N76=0,"Inactive",IF(N76=1,"One-time",IF(N76&lt;4,"Repeat","Loyal")))</f>
        <v>One-time</v>
      </c>
    </row>
    <row r="77" spans="1:17" x14ac:dyDescent="0.2">
      <c r="A77" s="2" t="s">
        <v>358</v>
      </c>
      <c r="B77" s="2" t="s">
        <v>359</v>
      </c>
      <c r="C77" s="2" t="s">
        <v>177</v>
      </c>
      <c r="D77" s="2">
        <v>34</v>
      </c>
      <c r="E77" s="2" t="str">
        <f>IF(D77&lt;25,"18-24",IF(D77&lt;35,"25-34",IF(D77&lt;45,"35-44",IF(D77&lt;55,"45-54","55+"))))</f>
        <v>25-34</v>
      </c>
      <c r="F77" s="2" t="s">
        <v>290</v>
      </c>
      <c r="G77" s="2" t="s">
        <v>290</v>
      </c>
      <c r="H77" s="2" t="s">
        <v>207</v>
      </c>
      <c r="I77" s="2" t="s">
        <v>216</v>
      </c>
      <c r="J77" s="2" t="s">
        <v>172</v>
      </c>
      <c r="K77" s="11">
        <v>45284</v>
      </c>
      <c r="L77" s="2" t="s">
        <v>179</v>
      </c>
      <c r="M77" s="2" t="s">
        <v>174</v>
      </c>
      <c r="N77" s="4">
        <f>COUNTIF(Bookings!$B$2:$B$5001,A77)</f>
        <v>0</v>
      </c>
      <c r="O77" s="4">
        <f>COUNTIFS(Bookings!$B$2:$B$5001,A77,Bookings!$Q$2:$Q$5001,"Completed")</f>
        <v>0</v>
      </c>
      <c r="P77" s="3">
        <f>SUMIFS(Revenue!$L$2:$L$4092,Revenue!$B$2:$B$4092,A77)</f>
        <v>0</v>
      </c>
      <c r="Q77" s="2" t="str">
        <f>IF(N77=0,"Inactive",IF(N77=1,"One-time",IF(N77&lt;4,"Repeat","Loyal")))</f>
        <v>Inactive</v>
      </c>
    </row>
    <row r="78" spans="1:17" x14ac:dyDescent="0.2">
      <c r="A78" s="2" t="s">
        <v>360</v>
      </c>
      <c r="B78" s="2" t="s">
        <v>361</v>
      </c>
      <c r="C78" s="2" t="s">
        <v>177</v>
      </c>
      <c r="D78" s="2">
        <v>35</v>
      </c>
      <c r="E78" s="2" t="str">
        <f>IF(D78&lt;25,"18-24",IF(D78&lt;35,"25-34",IF(D78&lt;45,"35-44",IF(D78&lt;55,"45-54","55+"))))</f>
        <v>35-44</v>
      </c>
      <c r="F78" s="2" t="s">
        <v>205</v>
      </c>
      <c r="G78" s="2" t="s">
        <v>206</v>
      </c>
      <c r="H78" s="2" t="s">
        <v>207</v>
      </c>
      <c r="I78" s="2" t="s">
        <v>171</v>
      </c>
      <c r="J78" s="2" t="s">
        <v>172</v>
      </c>
      <c r="K78" s="11">
        <v>45840</v>
      </c>
      <c r="L78" s="2" t="s">
        <v>173</v>
      </c>
      <c r="M78" s="2" t="s">
        <v>174</v>
      </c>
      <c r="N78" s="4">
        <f>COUNTIF(Bookings!$B$2:$B$5001,A78)</f>
        <v>2</v>
      </c>
      <c r="O78" s="4">
        <f>COUNTIFS(Bookings!$B$2:$B$5001,A78,Bookings!$Q$2:$Q$5001,"Completed")</f>
        <v>2</v>
      </c>
      <c r="P78" s="3">
        <f>SUMIFS(Revenue!$L$2:$L$4092,Revenue!$B$2:$B$4092,A78)</f>
        <v>91240</v>
      </c>
      <c r="Q78" s="2" t="str">
        <f>IF(N78=0,"Inactive",IF(N78=1,"One-time",IF(N78&lt;4,"Repeat","Loyal")))</f>
        <v>Repeat</v>
      </c>
    </row>
    <row r="79" spans="1:17" x14ac:dyDescent="0.2">
      <c r="A79" s="2" t="s">
        <v>362</v>
      </c>
      <c r="B79" s="2" t="s">
        <v>215</v>
      </c>
      <c r="C79" s="2" t="s">
        <v>177</v>
      </c>
      <c r="D79" s="2">
        <v>33</v>
      </c>
      <c r="E79" s="2" t="str">
        <f>IF(D79&lt;25,"18-24",IF(D79&lt;35,"25-34",IF(D79&lt;45,"35-44",IF(D79&lt;55,"45-54","55+"))))</f>
        <v>25-34</v>
      </c>
      <c r="F79" s="2" t="s">
        <v>168</v>
      </c>
      <c r="G79" s="2" t="s">
        <v>186</v>
      </c>
      <c r="H79" s="2" t="s">
        <v>170</v>
      </c>
      <c r="I79" s="2" t="s">
        <v>188</v>
      </c>
      <c r="J79" s="2" t="s">
        <v>172</v>
      </c>
      <c r="K79" s="11">
        <v>45951</v>
      </c>
      <c r="L79" s="2" t="s">
        <v>198</v>
      </c>
      <c r="M79" s="2" t="s">
        <v>174</v>
      </c>
      <c r="N79" s="4">
        <f>COUNTIF(Bookings!$B$2:$B$5001,A79)</f>
        <v>3</v>
      </c>
      <c r="O79" s="4">
        <f>COUNTIFS(Bookings!$B$2:$B$5001,A79,Bookings!$Q$2:$Q$5001,"Completed")</f>
        <v>3</v>
      </c>
      <c r="P79" s="3">
        <f>SUMIFS(Revenue!$L$2:$L$4092,Revenue!$B$2:$B$4092,A79)</f>
        <v>71180</v>
      </c>
      <c r="Q79" s="2" t="str">
        <f>IF(N79=0,"Inactive",IF(N79=1,"One-time",IF(N79&lt;4,"Repeat","Loyal")))</f>
        <v>Repeat</v>
      </c>
    </row>
    <row r="80" spans="1:17" x14ac:dyDescent="0.2">
      <c r="A80" s="2" t="s">
        <v>363</v>
      </c>
      <c r="B80" s="2" t="s">
        <v>364</v>
      </c>
      <c r="C80" s="2" t="s">
        <v>177</v>
      </c>
      <c r="D80" s="2">
        <v>26</v>
      </c>
      <c r="E80" s="2" t="str">
        <f>IF(D80&lt;25,"18-24",IF(D80&lt;35,"25-34",IF(D80&lt;45,"35-44",IF(D80&lt;55,"45-54","55+"))))</f>
        <v>25-34</v>
      </c>
      <c r="F80" s="2" t="s">
        <v>168</v>
      </c>
      <c r="G80" s="2" t="s">
        <v>311</v>
      </c>
      <c r="H80" s="2" t="s">
        <v>170</v>
      </c>
      <c r="I80" s="2" t="s">
        <v>188</v>
      </c>
      <c r="J80" s="2" t="s">
        <v>172</v>
      </c>
      <c r="K80" s="11">
        <v>45613</v>
      </c>
      <c r="L80" s="2" t="s">
        <v>247</v>
      </c>
      <c r="M80" s="2" t="s">
        <v>174</v>
      </c>
      <c r="N80" s="4">
        <f>COUNTIF(Bookings!$B$2:$B$5001,A80)</f>
        <v>2</v>
      </c>
      <c r="O80" s="4">
        <f>COUNTIFS(Bookings!$B$2:$B$5001,A80,Bookings!$Q$2:$Q$5001,"Completed")</f>
        <v>1</v>
      </c>
      <c r="P80" s="3">
        <f>SUMIFS(Revenue!$L$2:$L$4092,Revenue!$B$2:$B$4092,A80)</f>
        <v>22210</v>
      </c>
      <c r="Q80" s="2" t="str">
        <f>IF(N80=0,"Inactive",IF(N80=1,"One-time",IF(N80&lt;4,"Repeat","Loyal")))</f>
        <v>Repeat</v>
      </c>
    </row>
    <row r="81" spans="1:17" x14ac:dyDescent="0.2">
      <c r="A81" s="2" t="s">
        <v>365</v>
      </c>
      <c r="B81" s="2" t="s">
        <v>366</v>
      </c>
      <c r="C81" s="2" t="s">
        <v>167</v>
      </c>
      <c r="D81" s="2">
        <v>37</v>
      </c>
      <c r="E81" s="2" t="str">
        <f>IF(D81&lt;25,"18-24",IF(D81&lt;35,"25-34",IF(D81&lt;45,"35-44",IF(D81&lt;55,"45-54","55+"))))</f>
        <v>35-44</v>
      </c>
      <c r="F81" s="2" t="s">
        <v>168</v>
      </c>
      <c r="G81" s="2" t="s">
        <v>182</v>
      </c>
      <c r="H81" s="2" t="s">
        <v>170</v>
      </c>
      <c r="I81" s="2" t="s">
        <v>171</v>
      </c>
      <c r="J81" s="2" t="s">
        <v>172</v>
      </c>
      <c r="K81" s="11">
        <v>45798</v>
      </c>
      <c r="L81" s="2" t="s">
        <v>183</v>
      </c>
      <c r="M81" s="2" t="s">
        <v>174</v>
      </c>
      <c r="N81" s="4">
        <f>COUNTIF(Bookings!$B$2:$B$5001,A81)</f>
        <v>1</v>
      </c>
      <c r="O81" s="4">
        <f>COUNTIFS(Bookings!$B$2:$B$5001,A81,Bookings!$Q$2:$Q$5001,"Completed")</f>
        <v>1</v>
      </c>
      <c r="P81" s="3">
        <f>SUMIFS(Revenue!$L$2:$L$4092,Revenue!$B$2:$B$4092,A81)</f>
        <v>56020</v>
      </c>
      <c r="Q81" s="2" t="str">
        <f>IF(N81=0,"Inactive",IF(N81=1,"One-time",IF(N81&lt;4,"Repeat","Loyal")))</f>
        <v>One-time</v>
      </c>
    </row>
    <row r="82" spans="1:17" x14ac:dyDescent="0.2">
      <c r="A82" s="2" t="s">
        <v>367</v>
      </c>
      <c r="B82" s="2" t="s">
        <v>368</v>
      </c>
      <c r="C82" s="2" t="s">
        <v>167</v>
      </c>
      <c r="D82" s="2">
        <v>27</v>
      </c>
      <c r="E82" s="2" t="str">
        <f>IF(D82&lt;25,"18-24",IF(D82&lt;35,"25-34",IF(D82&lt;45,"35-44",IF(D82&lt;55,"45-54","55+"))))</f>
        <v>25-34</v>
      </c>
      <c r="F82" s="2" t="s">
        <v>168</v>
      </c>
      <c r="G82" s="2" t="s">
        <v>246</v>
      </c>
      <c r="H82" s="2" t="s">
        <v>170</v>
      </c>
      <c r="I82" s="2" t="s">
        <v>188</v>
      </c>
      <c r="J82" s="2" t="s">
        <v>172</v>
      </c>
      <c r="K82" s="11">
        <v>46021</v>
      </c>
      <c r="L82" s="2" t="s">
        <v>183</v>
      </c>
      <c r="M82" s="2" t="s">
        <v>174</v>
      </c>
      <c r="N82" s="4">
        <f>COUNTIF(Bookings!$B$2:$B$5001,A82)</f>
        <v>1</v>
      </c>
      <c r="O82" s="4">
        <f>COUNTIFS(Bookings!$B$2:$B$5001,A82,Bookings!$Q$2:$Q$5001,"Completed")</f>
        <v>0</v>
      </c>
      <c r="P82" s="3">
        <f>SUMIFS(Revenue!$L$2:$L$4092,Revenue!$B$2:$B$4092,A82)</f>
        <v>0</v>
      </c>
      <c r="Q82" s="2" t="str">
        <f>IF(N82=0,"Inactive",IF(N82=1,"One-time",IF(N82&lt;4,"Repeat","Loyal")))</f>
        <v>One-time</v>
      </c>
    </row>
    <row r="83" spans="1:17" x14ac:dyDescent="0.2">
      <c r="A83" s="2" t="s">
        <v>369</v>
      </c>
      <c r="B83" s="2" t="s">
        <v>370</v>
      </c>
      <c r="C83" s="2" t="s">
        <v>167</v>
      </c>
      <c r="D83" s="2">
        <v>33</v>
      </c>
      <c r="E83" s="2" t="str">
        <f>IF(D83&lt;25,"18-24",IF(D83&lt;35,"25-34",IF(D83&lt;45,"35-44",IF(D83&lt;55,"45-54","55+"))))</f>
        <v>25-34</v>
      </c>
      <c r="F83" s="2" t="s">
        <v>168</v>
      </c>
      <c r="G83" s="2" t="s">
        <v>24</v>
      </c>
      <c r="H83" s="2" t="s">
        <v>170</v>
      </c>
      <c r="I83" s="2" t="s">
        <v>188</v>
      </c>
      <c r="J83" s="2" t="s">
        <v>172</v>
      </c>
      <c r="K83" s="11">
        <v>46255</v>
      </c>
      <c r="L83" s="2" t="s">
        <v>179</v>
      </c>
      <c r="M83" s="2" t="s">
        <v>189</v>
      </c>
      <c r="N83" s="4">
        <f>COUNTIF(Bookings!$B$2:$B$5001,A83)</f>
        <v>0</v>
      </c>
      <c r="O83" s="4">
        <f>COUNTIFS(Bookings!$B$2:$B$5001,A83,Bookings!$Q$2:$Q$5001,"Completed")</f>
        <v>0</v>
      </c>
      <c r="P83" s="3">
        <f>SUMIFS(Revenue!$L$2:$L$4092,Revenue!$B$2:$B$4092,A83)</f>
        <v>0</v>
      </c>
      <c r="Q83" s="2" t="str">
        <f>IF(N83=0,"Inactive",IF(N83=1,"One-time",IF(N83&lt;4,"Repeat","Loyal")))</f>
        <v>Inactive</v>
      </c>
    </row>
    <row r="84" spans="1:17" x14ac:dyDescent="0.2">
      <c r="A84" s="2" t="s">
        <v>371</v>
      </c>
      <c r="B84" s="2" t="s">
        <v>372</v>
      </c>
      <c r="C84" s="2" t="s">
        <v>167</v>
      </c>
      <c r="D84" s="2">
        <v>34</v>
      </c>
      <c r="E84" s="2" t="str">
        <f>IF(D84&lt;25,"18-24",IF(D84&lt;35,"25-34",IF(D84&lt;45,"35-44",IF(D84&lt;55,"45-54","55+"))))</f>
        <v>25-34</v>
      </c>
      <c r="F84" s="2" t="s">
        <v>168</v>
      </c>
      <c r="G84" s="2" t="s">
        <v>24</v>
      </c>
      <c r="H84" s="2" t="s">
        <v>170</v>
      </c>
      <c r="I84" s="2" t="s">
        <v>216</v>
      </c>
      <c r="J84" s="2" t="s">
        <v>172</v>
      </c>
      <c r="K84" s="11">
        <v>45407</v>
      </c>
      <c r="L84" s="2" t="s">
        <v>247</v>
      </c>
      <c r="M84" s="2" t="s">
        <v>174</v>
      </c>
      <c r="N84" s="4">
        <f>COUNTIF(Bookings!$B$2:$B$5001,A84)</f>
        <v>0</v>
      </c>
      <c r="O84" s="4">
        <f>COUNTIFS(Bookings!$B$2:$B$5001,A84,Bookings!$Q$2:$Q$5001,"Completed")</f>
        <v>0</v>
      </c>
      <c r="P84" s="3">
        <f>SUMIFS(Revenue!$L$2:$L$4092,Revenue!$B$2:$B$4092,A84)</f>
        <v>0</v>
      </c>
      <c r="Q84" s="2" t="str">
        <f>IF(N84=0,"Inactive",IF(N84=1,"One-time",IF(N84&lt;4,"Repeat","Loyal")))</f>
        <v>Inactive</v>
      </c>
    </row>
    <row r="85" spans="1:17" x14ac:dyDescent="0.2">
      <c r="A85" s="2" t="s">
        <v>373</v>
      </c>
      <c r="B85" s="2" t="s">
        <v>374</v>
      </c>
      <c r="C85" s="2" t="s">
        <v>167</v>
      </c>
      <c r="D85" s="2">
        <v>46</v>
      </c>
      <c r="E85" s="2" t="str">
        <f>IF(D85&lt;25,"18-24",IF(D85&lt;35,"25-34",IF(D85&lt;45,"35-44",IF(D85&lt;55,"45-54","55+"))))</f>
        <v>45-54</v>
      </c>
      <c r="F85" s="2" t="s">
        <v>168</v>
      </c>
      <c r="G85" s="2" t="s">
        <v>66</v>
      </c>
      <c r="H85" s="2" t="s">
        <v>170</v>
      </c>
      <c r="I85" s="2" t="s">
        <v>21</v>
      </c>
      <c r="J85" s="2" t="s">
        <v>217</v>
      </c>
      <c r="K85" s="11">
        <v>45656</v>
      </c>
      <c r="L85" s="2" t="s">
        <v>231</v>
      </c>
      <c r="M85" s="2" t="s">
        <v>174</v>
      </c>
      <c r="N85" s="4">
        <f>COUNTIF(Bookings!$B$2:$B$5001,A85)</f>
        <v>5</v>
      </c>
      <c r="O85" s="4">
        <f>COUNTIFS(Bookings!$B$2:$B$5001,A85,Bookings!$Q$2:$Q$5001,"Completed")</f>
        <v>4</v>
      </c>
      <c r="P85" s="3">
        <f>SUMIFS(Revenue!$L$2:$L$4092,Revenue!$B$2:$B$4092,A85)</f>
        <v>55630</v>
      </c>
      <c r="Q85" s="2" t="str">
        <f>IF(N85=0,"Inactive",IF(N85=1,"One-time",IF(N85&lt;4,"Repeat","Loyal")))</f>
        <v>Loyal</v>
      </c>
    </row>
    <row r="86" spans="1:17" x14ac:dyDescent="0.2">
      <c r="A86" s="2" t="s">
        <v>375</v>
      </c>
      <c r="B86" s="2" t="s">
        <v>376</v>
      </c>
      <c r="C86" s="2" t="s">
        <v>177</v>
      </c>
      <c r="D86" s="2">
        <v>31</v>
      </c>
      <c r="E86" s="2" t="str">
        <f>IF(D86&lt;25,"18-24",IF(D86&lt;35,"25-34",IF(D86&lt;45,"35-44",IF(D86&lt;55,"45-54","55+"))))</f>
        <v>25-34</v>
      </c>
      <c r="F86" s="2" t="s">
        <v>168</v>
      </c>
      <c r="G86" s="2" t="s">
        <v>178</v>
      </c>
      <c r="H86" s="2" t="s">
        <v>170</v>
      </c>
      <c r="I86" s="2" t="s">
        <v>171</v>
      </c>
      <c r="J86" s="2" t="s">
        <v>172</v>
      </c>
      <c r="K86" s="11">
        <v>45968</v>
      </c>
      <c r="L86" s="2" t="s">
        <v>183</v>
      </c>
      <c r="M86" s="2" t="s">
        <v>189</v>
      </c>
      <c r="N86" s="4">
        <f>COUNTIF(Bookings!$B$2:$B$5001,A86)</f>
        <v>0</v>
      </c>
      <c r="O86" s="4">
        <f>COUNTIFS(Bookings!$B$2:$B$5001,A86,Bookings!$Q$2:$Q$5001,"Completed")</f>
        <v>0</v>
      </c>
      <c r="P86" s="3">
        <f>SUMIFS(Revenue!$L$2:$L$4092,Revenue!$B$2:$B$4092,A86)</f>
        <v>0</v>
      </c>
      <c r="Q86" s="2" t="str">
        <f>IF(N86=0,"Inactive",IF(N86=1,"One-time",IF(N86&lt;4,"Repeat","Loyal")))</f>
        <v>Inactive</v>
      </c>
    </row>
    <row r="87" spans="1:17" x14ac:dyDescent="0.2">
      <c r="A87" s="2" t="s">
        <v>377</v>
      </c>
      <c r="B87" s="2" t="s">
        <v>378</v>
      </c>
      <c r="C87" s="2" t="s">
        <v>177</v>
      </c>
      <c r="D87" s="2">
        <v>20</v>
      </c>
      <c r="E87" s="2" t="str">
        <f>IF(D87&lt;25,"18-24",IF(D87&lt;35,"25-34",IF(D87&lt;45,"35-44",IF(D87&lt;55,"45-54","55+"))))</f>
        <v>18-24</v>
      </c>
      <c r="F87" s="2" t="s">
        <v>168</v>
      </c>
      <c r="G87" s="2" t="s">
        <v>311</v>
      </c>
      <c r="H87" s="2" t="s">
        <v>170</v>
      </c>
      <c r="I87" s="2" t="s">
        <v>171</v>
      </c>
      <c r="J87" s="2" t="s">
        <v>172</v>
      </c>
      <c r="K87" s="11">
        <v>45849</v>
      </c>
      <c r="L87" s="2" t="s">
        <v>173</v>
      </c>
      <c r="M87" s="2" t="s">
        <v>174</v>
      </c>
      <c r="N87" s="4">
        <f>COUNTIF(Bookings!$B$2:$B$5001,A87)</f>
        <v>2</v>
      </c>
      <c r="O87" s="4">
        <f>COUNTIFS(Bookings!$B$2:$B$5001,A87,Bookings!$Q$2:$Q$5001,"Completed")</f>
        <v>2</v>
      </c>
      <c r="P87" s="3">
        <f>SUMIFS(Revenue!$L$2:$L$4092,Revenue!$B$2:$B$4092,A87)</f>
        <v>67900</v>
      </c>
      <c r="Q87" s="2" t="str">
        <f>IF(N87=0,"Inactive",IF(N87=1,"One-time",IF(N87&lt;4,"Repeat","Loyal")))</f>
        <v>Repeat</v>
      </c>
    </row>
    <row r="88" spans="1:17" x14ac:dyDescent="0.2">
      <c r="A88" s="2" t="s">
        <v>379</v>
      </c>
      <c r="B88" s="2" t="s">
        <v>380</v>
      </c>
      <c r="C88" s="2" t="s">
        <v>167</v>
      </c>
      <c r="D88" s="2">
        <v>18</v>
      </c>
      <c r="E88" s="2" t="str">
        <f>IF(D88&lt;25,"18-24",IF(D88&lt;35,"25-34",IF(D88&lt;45,"35-44",IF(D88&lt;55,"45-54","55+"))))</f>
        <v>18-24</v>
      </c>
      <c r="F88" s="2" t="s">
        <v>256</v>
      </c>
      <c r="G88" s="2" t="s">
        <v>257</v>
      </c>
      <c r="H88" s="2" t="s">
        <v>207</v>
      </c>
      <c r="I88" s="2" t="s">
        <v>188</v>
      </c>
      <c r="J88" s="2" t="s">
        <v>172</v>
      </c>
      <c r="K88" s="11">
        <v>45916</v>
      </c>
      <c r="L88" s="2" t="s">
        <v>179</v>
      </c>
      <c r="M88" s="2" t="s">
        <v>189</v>
      </c>
      <c r="N88" s="4">
        <f>COUNTIF(Bookings!$B$2:$B$5001,A88)</f>
        <v>1</v>
      </c>
      <c r="O88" s="4">
        <f>COUNTIFS(Bookings!$B$2:$B$5001,A88,Bookings!$Q$2:$Q$5001,"Completed")</f>
        <v>1</v>
      </c>
      <c r="P88" s="3">
        <f>SUMIFS(Revenue!$L$2:$L$4092,Revenue!$B$2:$B$4092,A88)</f>
        <v>49100</v>
      </c>
      <c r="Q88" s="2" t="str">
        <f>IF(N88=0,"Inactive",IF(N88=1,"One-time",IF(N88&lt;4,"Repeat","Loyal")))</f>
        <v>One-time</v>
      </c>
    </row>
    <row r="89" spans="1:17" x14ac:dyDescent="0.2">
      <c r="A89" s="2" t="s">
        <v>381</v>
      </c>
      <c r="B89" s="2" t="s">
        <v>382</v>
      </c>
      <c r="C89" s="2" t="s">
        <v>177</v>
      </c>
      <c r="D89" s="2">
        <v>45</v>
      </c>
      <c r="E89" s="2" t="str">
        <f>IF(D89&lt;25,"18-24",IF(D89&lt;35,"25-34",IF(D89&lt;45,"35-44",IF(D89&lt;55,"45-54","55+"))))</f>
        <v>45-54</v>
      </c>
      <c r="F89" s="2" t="s">
        <v>168</v>
      </c>
      <c r="G89" s="2" t="s">
        <v>194</v>
      </c>
      <c r="H89" s="2" t="s">
        <v>170</v>
      </c>
      <c r="I89" s="2" t="s">
        <v>21</v>
      </c>
      <c r="J89" s="2" t="s">
        <v>238</v>
      </c>
      <c r="K89" s="11">
        <v>45629</v>
      </c>
      <c r="L89" s="2" t="s">
        <v>198</v>
      </c>
      <c r="M89" s="2" t="s">
        <v>174</v>
      </c>
      <c r="N89" s="4">
        <f>COUNTIF(Bookings!$B$2:$B$5001,A89)</f>
        <v>13</v>
      </c>
      <c r="O89" s="4">
        <f>COUNTIFS(Bookings!$B$2:$B$5001,A89,Bookings!$Q$2:$Q$5001,"Completed")</f>
        <v>10</v>
      </c>
      <c r="P89" s="3">
        <f>SUMIFS(Revenue!$L$2:$L$4092,Revenue!$B$2:$B$4092,A89)</f>
        <v>241190</v>
      </c>
      <c r="Q89" s="2" t="str">
        <f>IF(N89=0,"Inactive",IF(N89=1,"One-time",IF(N89&lt;4,"Repeat","Loyal")))</f>
        <v>Loyal</v>
      </c>
    </row>
    <row r="90" spans="1:17" x14ac:dyDescent="0.2">
      <c r="A90" s="2" t="s">
        <v>383</v>
      </c>
      <c r="B90" s="2" t="s">
        <v>384</v>
      </c>
      <c r="C90" s="2" t="s">
        <v>177</v>
      </c>
      <c r="D90" s="2">
        <v>37</v>
      </c>
      <c r="E90" s="2" t="str">
        <f>IF(D90&lt;25,"18-24",IF(D90&lt;35,"25-34",IF(D90&lt;45,"35-44",IF(D90&lt;55,"45-54","55+"))))</f>
        <v>35-44</v>
      </c>
      <c r="F90" s="2" t="s">
        <v>168</v>
      </c>
      <c r="G90" s="2" t="s">
        <v>243</v>
      </c>
      <c r="H90" s="2" t="s">
        <v>170</v>
      </c>
      <c r="I90" s="2" t="s">
        <v>171</v>
      </c>
      <c r="J90" s="2" t="s">
        <v>172</v>
      </c>
      <c r="K90" s="11">
        <v>45659</v>
      </c>
      <c r="L90" s="2" t="s">
        <v>179</v>
      </c>
      <c r="M90" s="2" t="s">
        <v>174</v>
      </c>
      <c r="N90" s="4">
        <f>COUNTIF(Bookings!$B$2:$B$5001,A90)</f>
        <v>3</v>
      </c>
      <c r="O90" s="4">
        <f>COUNTIFS(Bookings!$B$2:$B$5001,A90,Bookings!$Q$2:$Q$5001,"Completed")</f>
        <v>3</v>
      </c>
      <c r="P90" s="3">
        <f>SUMIFS(Revenue!$L$2:$L$4092,Revenue!$B$2:$B$4092,A90)</f>
        <v>98000</v>
      </c>
      <c r="Q90" s="2" t="str">
        <f>IF(N90=0,"Inactive",IF(N90=1,"One-time",IF(N90&lt;4,"Repeat","Loyal")))</f>
        <v>Repeat</v>
      </c>
    </row>
    <row r="91" spans="1:17" x14ac:dyDescent="0.2">
      <c r="A91" s="2" t="s">
        <v>385</v>
      </c>
      <c r="B91" s="2" t="s">
        <v>386</v>
      </c>
      <c r="C91" s="2" t="s">
        <v>387</v>
      </c>
      <c r="D91" s="2">
        <v>32</v>
      </c>
      <c r="E91" s="2" t="str">
        <f>IF(D91&lt;25,"18-24",IF(D91&lt;35,"25-34",IF(D91&lt;45,"35-44",IF(D91&lt;55,"45-54","55+"))))</f>
        <v>25-34</v>
      </c>
      <c r="F91" s="2" t="s">
        <v>168</v>
      </c>
      <c r="G91" s="2" t="s">
        <v>178</v>
      </c>
      <c r="H91" s="2" t="s">
        <v>170</v>
      </c>
      <c r="I91" s="2" t="s">
        <v>21</v>
      </c>
      <c r="J91" s="2" t="s">
        <v>217</v>
      </c>
      <c r="K91" s="11">
        <v>45570</v>
      </c>
      <c r="L91" s="2" t="s">
        <v>198</v>
      </c>
      <c r="M91" s="2" t="s">
        <v>174</v>
      </c>
      <c r="N91" s="4">
        <f>COUNTIF(Bookings!$B$2:$B$5001,A91)</f>
        <v>6</v>
      </c>
      <c r="O91" s="4">
        <f>COUNTIFS(Bookings!$B$2:$B$5001,A91,Bookings!$Q$2:$Q$5001,"Completed")</f>
        <v>6</v>
      </c>
      <c r="P91" s="3">
        <f>SUMIFS(Revenue!$L$2:$L$4092,Revenue!$B$2:$B$4092,A91)</f>
        <v>97100</v>
      </c>
      <c r="Q91" s="2" t="str">
        <f>IF(N91=0,"Inactive",IF(N91=1,"One-time",IF(N91&lt;4,"Repeat","Loyal")))</f>
        <v>Loyal</v>
      </c>
    </row>
    <row r="92" spans="1:17" x14ac:dyDescent="0.2">
      <c r="A92" s="2" t="s">
        <v>388</v>
      </c>
      <c r="B92" s="2" t="s">
        <v>389</v>
      </c>
      <c r="C92" s="2" t="s">
        <v>167</v>
      </c>
      <c r="D92" s="2">
        <v>53</v>
      </c>
      <c r="E92" s="2" t="str">
        <f>IF(D92&lt;25,"18-24",IF(D92&lt;35,"25-34",IF(D92&lt;45,"35-44",IF(D92&lt;55,"45-54","55+"))))</f>
        <v>45-54</v>
      </c>
      <c r="F92" s="2" t="s">
        <v>168</v>
      </c>
      <c r="G92" s="2" t="s">
        <v>182</v>
      </c>
      <c r="H92" s="2" t="s">
        <v>170</v>
      </c>
      <c r="I92" s="2" t="s">
        <v>195</v>
      </c>
      <c r="J92" s="2" t="s">
        <v>172</v>
      </c>
      <c r="K92" s="11">
        <v>46047</v>
      </c>
      <c r="L92" s="2" t="s">
        <v>183</v>
      </c>
      <c r="M92" s="2" t="s">
        <v>174</v>
      </c>
      <c r="N92" s="4">
        <f>COUNTIF(Bookings!$B$2:$B$5001,A92)</f>
        <v>0</v>
      </c>
      <c r="O92" s="4">
        <f>COUNTIFS(Bookings!$B$2:$B$5001,A92,Bookings!$Q$2:$Q$5001,"Completed")</f>
        <v>0</v>
      </c>
      <c r="P92" s="3">
        <f>SUMIFS(Revenue!$L$2:$L$4092,Revenue!$B$2:$B$4092,A92)</f>
        <v>0</v>
      </c>
      <c r="Q92" s="2" t="str">
        <f>IF(N92=0,"Inactive",IF(N92=1,"One-time",IF(N92&lt;4,"Repeat","Loyal")))</f>
        <v>Inactive</v>
      </c>
    </row>
    <row r="93" spans="1:17" x14ac:dyDescent="0.2">
      <c r="A93" s="2" t="s">
        <v>390</v>
      </c>
      <c r="B93" s="2" t="s">
        <v>391</v>
      </c>
      <c r="C93" s="2" t="s">
        <v>167</v>
      </c>
      <c r="D93" s="2">
        <v>31</v>
      </c>
      <c r="E93" s="2" t="str">
        <f>IF(D93&lt;25,"18-24",IF(D93&lt;35,"25-34",IF(D93&lt;45,"35-44",IF(D93&lt;55,"45-54","55+"))))</f>
        <v>25-34</v>
      </c>
      <c r="F93" s="2" t="s">
        <v>256</v>
      </c>
      <c r="G93" s="2" t="s">
        <v>257</v>
      </c>
      <c r="H93" s="2" t="s">
        <v>207</v>
      </c>
      <c r="I93" s="2" t="s">
        <v>195</v>
      </c>
      <c r="J93" s="2" t="s">
        <v>172</v>
      </c>
      <c r="K93" s="11">
        <v>45651</v>
      </c>
      <c r="L93" s="2" t="s">
        <v>183</v>
      </c>
      <c r="M93" s="2" t="s">
        <v>174</v>
      </c>
      <c r="N93" s="4">
        <f>COUNTIF(Bookings!$B$2:$B$5001,A93)</f>
        <v>3</v>
      </c>
      <c r="O93" s="4">
        <f>COUNTIFS(Bookings!$B$2:$B$5001,A93,Bookings!$Q$2:$Q$5001,"Completed")</f>
        <v>2</v>
      </c>
      <c r="P93" s="3">
        <f>SUMIFS(Revenue!$L$2:$L$4092,Revenue!$B$2:$B$4092,A93)</f>
        <v>103850</v>
      </c>
      <c r="Q93" s="2" t="str">
        <f>IF(N93=0,"Inactive",IF(N93=1,"One-time",IF(N93&lt;4,"Repeat","Loyal")))</f>
        <v>Repeat</v>
      </c>
    </row>
    <row r="94" spans="1:17" x14ac:dyDescent="0.2">
      <c r="A94" s="2" t="s">
        <v>392</v>
      </c>
      <c r="B94" s="2" t="s">
        <v>393</v>
      </c>
      <c r="C94" s="2" t="s">
        <v>167</v>
      </c>
      <c r="D94" s="2">
        <v>29</v>
      </c>
      <c r="E94" s="2" t="str">
        <f>IF(D94&lt;25,"18-24",IF(D94&lt;35,"25-34",IF(D94&lt;45,"35-44",IF(D94&lt;55,"45-54","55+"))))</f>
        <v>25-34</v>
      </c>
      <c r="F94" s="2" t="s">
        <v>168</v>
      </c>
      <c r="G94" s="2" t="s">
        <v>75</v>
      </c>
      <c r="H94" s="2" t="s">
        <v>170</v>
      </c>
      <c r="I94" s="2" t="s">
        <v>171</v>
      </c>
      <c r="J94" s="2" t="s">
        <v>172</v>
      </c>
      <c r="K94" s="11">
        <v>45655</v>
      </c>
      <c r="L94" s="2" t="s">
        <v>179</v>
      </c>
      <c r="M94" s="2" t="s">
        <v>174</v>
      </c>
      <c r="N94" s="4">
        <f>COUNTIF(Bookings!$B$2:$B$5001,A94)</f>
        <v>1</v>
      </c>
      <c r="O94" s="4">
        <f>COUNTIFS(Bookings!$B$2:$B$5001,A94,Bookings!$Q$2:$Q$5001,"Completed")</f>
        <v>1</v>
      </c>
      <c r="P94" s="3">
        <f>SUMIFS(Revenue!$L$2:$L$4092,Revenue!$B$2:$B$4092,A94)</f>
        <v>45650</v>
      </c>
      <c r="Q94" s="2" t="str">
        <f>IF(N94=0,"Inactive",IF(N94=1,"One-time",IF(N94&lt;4,"Repeat","Loyal")))</f>
        <v>One-time</v>
      </c>
    </row>
    <row r="95" spans="1:17" x14ac:dyDescent="0.2">
      <c r="A95" s="2" t="s">
        <v>394</v>
      </c>
      <c r="B95" s="2" t="s">
        <v>395</v>
      </c>
      <c r="C95" s="2" t="s">
        <v>167</v>
      </c>
      <c r="D95" s="2">
        <v>26</v>
      </c>
      <c r="E95" s="2" t="str">
        <f>IF(D95&lt;25,"18-24",IF(D95&lt;35,"25-34",IF(D95&lt;45,"35-44",IF(D95&lt;55,"45-54","55+"))))</f>
        <v>25-34</v>
      </c>
      <c r="F95" s="2" t="s">
        <v>168</v>
      </c>
      <c r="G95" s="2" t="s">
        <v>182</v>
      </c>
      <c r="H95" s="2" t="s">
        <v>170</v>
      </c>
      <c r="I95" s="2" t="s">
        <v>171</v>
      </c>
      <c r="J95" s="2" t="s">
        <v>208</v>
      </c>
      <c r="K95" s="11">
        <v>45596</v>
      </c>
      <c r="L95" s="2" t="s">
        <v>183</v>
      </c>
      <c r="M95" s="2" t="s">
        <v>174</v>
      </c>
      <c r="N95" s="4">
        <f>COUNTIF(Bookings!$B$2:$B$5001,A95)</f>
        <v>9</v>
      </c>
      <c r="O95" s="4">
        <f>COUNTIFS(Bookings!$B$2:$B$5001,A95,Bookings!$Q$2:$Q$5001,"Completed")</f>
        <v>4</v>
      </c>
      <c r="P95" s="3">
        <f>SUMIFS(Revenue!$L$2:$L$4092,Revenue!$B$2:$B$4092,A95)</f>
        <v>107400</v>
      </c>
      <c r="Q95" s="2" t="str">
        <f>IF(N95=0,"Inactive",IF(N95=1,"One-time",IF(N95&lt;4,"Repeat","Loyal")))</f>
        <v>Loyal</v>
      </c>
    </row>
    <row r="96" spans="1:17" x14ac:dyDescent="0.2">
      <c r="A96" s="2" t="s">
        <v>396</v>
      </c>
      <c r="B96" s="2" t="s">
        <v>397</v>
      </c>
      <c r="C96" s="2" t="s">
        <v>177</v>
      </c>
      <c r="D96" s="2">
        <v>32</v>
      </c>
      <c r="E96" s="2" t="str">
        <f>IF(D96&lt;25,"18-24",IF(D96&lt;35,"25-34",IF(D96&lt;45,"35-44",IF(D96&lt;55,"45-54","55+"))))</f>
        <v>25-34</v>
      </c>
      <c r="F96" s="2" t="s">
        <v>168</v>
      </c>
      <c r="G96" s="2" t="s">
        <v>194</v>
      </c>
      <c r="H96" s="2" t="s">
        <v>170</v>
      </c>
      <c r="I96" s="2" t="s">
        <v>188</v>
      </c>
      <c r="J96" s="2" t="s">
        <v>172</v>
      </c>
      <c r="K96" s="11">
        <v>45548</v>
      </c>
      <c r="L96" s="2" t="s">
        <v>183</v>
      </c>
      <c r="M96" s="2" t="s">
        <v>174</v>
      </c>
      <c r="N96" s="4">
        <f>COUNTIF(Bookings!$B$2:$B$5001,A96)</f>
        <v>1</v>
      </c>
      <c r="O96" s="4">
        <f>COUNTIFS(Bookings!$B$2:$B$5001,A96,Bookings!$Q$2:$Q$5001,"Completed")</f>
        <v>1</v>
      </c>
      <c r="P96" s="3">
        <f>SUMIFS(Revenue!$L$2:$L$4092,Revenue!$B$2:$B$4092,A96)</f>
        <v>14790</v>
      </c>
      <c r="Q96" s="2" t="str">
        <f>IF(N96=0,"Inactive",IF(N96=1,"One-time",IF(N96&lt;4,"Repeat","Loyal")))</f>
        <v>One-time</v>
      </c>
    </row>
    <row r="97" spans="1:17" x14ac:dyDescent="0.2">
      <c r="A97" s="2" t="s">
        <v>398</v>
      </c>
      <c r="B97" s="2" t="s">
        <v>399</v>
      </c>
      <c r="C97" s="2" t="s">
        <v>167</v>
      </c>
      <c r="D97" s="2">
        <v>39</v>
      </c>
      <c r="E97" s="2" t="str">
        <f>IF(D97&lt;25,"18-24",IF(D97&lt;35,"25-34",IF(D97&lt;45,"35-44",IF(D97&lt;55,"45-54","55+"))))</f>
        <v>35-44</v>
      </c>
      <c r="F97" s="2" t="s">
        <v>168</v>
      </c>
      <c r="G97" s="2" t="s">
        <v>311</v>
      </c>
      <c r="H97" s="2" t="s">
        <v>170</v>
      </c>
      <c r="I97" s="2" t="s">
        <v>171</v>
      </c>
      <c r="J97" s="2" t="s">
        <v>172</v>
      </c>
      <c r="K97" s="11">
        <v>45646</v>
      </c>
      <c r="L97" s="2" t="s">
        <v>179</v>
      </c>
      <c r="M97" s="2" t="s">
        <v>189</v>
      </c>
      <c r="N97" s="4">
        <f>COUNTIF(Bookings!$B$2:$B$5001,A97)</f>
        <v>2</v>
      </c>
      <c r="O97" s="4">
        <f>COUNTIFS(Bookings!$B$2:$B$5001,A97,Bookings!$Q$2:$Q$5001,"Completed")</f>
        <v>0</v>
      </c>
      <c r="P97" s="3">
        <f>SUMIFS(Revenue!$L$2:$L$4092,Revenue!$B$2:$B$4092,A97)</f>
        <v>0</v>
      </c>
      <c r="Q97" s="2" t="str">
        <f>IF(N97=0,"Inactive",IF(N97=1,"One-time",IF(N97&lt;4,"Repeat","Loyal")))</f>
        <v>Repeat</v>
      </c>
    </row>
    <row r="98" spans="1:17" x14ac:dyDescent="0.2">
      <c r="A98" s="2" t="s">
        <v>400</v>
      </c>
      <c r="B98" s="2" t="s">
        <v>401</v>
      </c>
      <c r="C98" s="2" t="s">
        <v>167</v>
      </c>
      <c r="D98" s="2">
        <v>33</v>
      </c>
      <c r="E98" s="2" t="str">
        <f>IF(D98&lt;25,"18-24",IF(D98&lt;35,"25-34",IF(D98&lt;45,"35-44",IF(D98&lt;55,"45-54","55+"))))</f>
        <v>25-34</v>
      </c>
      <c r="F98" s="2" t="s">
        <v>168</v>
      </c>
      <c r="G98" s="2" t="s">
        <v>246</v>
      </c>
      <c r="H98" s="2" t="s">
        <v>170</v>
      </c>
      <c r="I98" s="2" t="s">
        <v>195</v>
      </c>
      <c r="J98" s="2" t="s">
        <v>238</v>
      </c>
      <c r="K98" s="11">
        <v>45494</v>
      </c>
      <c r="L98" s="2" t="s">
        <v>198</v>
      </c>
      <c r="M98" s="2" t="s">
        <v>174</v>
      </c>
      <c r="N98" s="4">
        <f>COUNTIF(Bookings!$B$2:$B$5001,A98)</f>
        <v>10</v>
      </c>
      <c r="O98" s="4">
        <f>COUNTIFS(Bookings!$B$2:$B$5001,A98,Bookings!$Q$2:$Q$5001,"Completed")</f>
        <v>9</v>
      </c>
      <c r="P98" s="3">
        <f>SUMIFS(Revenue!$L$2:$L$4092,Revenue!$B$2:$B$4092,A98)</f>
        <v>1329760</v>
      </c>
      <c r="Q98" s="2" t="str">
        <f>IF(N98=0,"Inactive",IF(N98=1,"One-time",IF(N98&lt;4,"Repeat","Loyal")))</f>
        <v>Loyal</v>
      </c>
    </row>
    <row r="99" spans="1:17" x14ac:dyDescent="0.2">
      <c r="A99" s="2" t="s">
        <v>402</v>
      </c>
      <c r="B99" s="2" t="s">
        <v>403</v>
      </c>
      <c r="C99" s="2" t="s">
        <v>177</v>
      </c>
      <c r="D99" s="2">
        <v>32</v>
      </c>
      <c r="E99" s="2" t="str">
        <f>IF(D99&lt;25,"18-24",IF(D99&lt;35,"25-34",IF(D99&lt;45,"35-44",IF(D99&lt;55,"45-54","55+"))))</f>
        <v>25-34</v>
      </c>
      <c r="F99" s="2" t="s">
        <v>168</v>
      </c>
      <c r="G99" s="2" t="s">
        <v>220</v>
      </c>
      <c r="H99" s="2" t="s">
        <v>170</v>
      </c>
      <c r="I99" s="2" t="s">
        <v>195</v>
      </c>
      <c r="J99" s="2" t="s">
        <v>172</v>
      </c>
      <c r="K99" s="11">
        <v>45686</v>
      </c>
      <c r="L99" s="2" t="s">
        <v>179</v>
      </c>
      <c r="M99" s="2" t="s">
        <v>189</v>
      </c>
      <c r="N99" s="4">
        <f>COUNTIF(Bookings!$B$2:$B$5001,A99)</f>
        <v>3</v>
      </c>
      <c r="O99" s="4">
        <f>COUNTIFS(Bookings!$B$2:$B$5001,A99,Bookings!$Q$2:$Q$5001,"Completed")</f>
        <v>2</v>
      </c>
      <c r="P99" s="3">
        <f>SUMIFS(Revenue!$L$2:$L$4092,Revenue!$B$2:$B$4092,A99)</f>
        <v>177440</v>
      </c>
      <c r="Q99" s="2" t="str">
        <f>IF(N99=0,"Inactive",IF(N99=1,"One-time",IF(N99&lt;4,"Repeat","Loyal")))</f>
        <v>Repeat</v>
      </c>
    </row>
    <row r="100" spans="1:17" x14ac:dyDescent="0.2">
      <c r="A100" s="2" t="s">
        <v>404</v>
      </c>
      <c r="B100" s="2" t="s">
        <v>405</v>
      </c>
      <c r="C100" s="2" t="s">
        <v>177</v>
      </c>
      <c r="D100" s="2">
        <v>39</v>
      </c>
      <c r="E100" s="2" t="str">
        <f>IF(D100&lt;25,"18-24",IF(D100&lt;35,"25-34",IF(D100&lt;45,"35-44",IF(D100&lt;55,"45-54","55+"))))</f>
        <v>35-44</v>
      </c>
      <c r="F100" s="2" t="s">
        <v>290</v>
      </c>
      <c r="G100" s="2" t="s">
        <v>290</v>
      </c>
      <c r="H100" s="2" t="s">
        <v>207</v>
      </c>
      <c r="I100" s="2" t="s">
        <v>188</v>
      </c>
      <c r="J100" s="2" t="s">
        <v>172</v>
      </c>
      <c r="K100" s="11">
        <v>46162</v>
      </c>
      <c r="L100" s="2" t="s">
        <v>183</v>
      </c>
      <c r="M100" s="2" t="s">
        <v>174</v>
      </c>
      <c r="N100" s="4">
        <f>COUNTIF(Bookings!$B$2:$B$5001,A100)</f>
        <v>0</v>
      </c>
      <c r="O100" s="4">
        <f>COUNTIFS(Bookings!$B$2:$B$5001,A100,Bookings!$Q$2:$Q$5001,"Completed")</f>
        <v>0</v>
      </c>
      <c r="P100" s="3">
        <f>SUMIFS(Revenue!$L$2:$L$4092,Revenue!$B$2:$B$4092,A100)</f>
        <v>0</v>
      </c>
      <c r="Q100" s="2" t="str">
        <f>IF(N100=0,"Inactive",IF(N100=1,"One-time",IF(N100&lt;4,"Repeat","Loyal")))</f>
        <v>Inactive</v>
      </c>
    </row>
    <row r="101" spans="1:17" x14ac:dyDescent="0.2">
      <c r="A101" s="2" t="s">
        <v>406</v>
      </c>
      <c r="B101" s="2" t="s">
        <v>407</v>
      </c>
      <c r="C101" s="2" t="s">
        <v>167</v>
      </c>
      <c r="D101" s="2">
        <v>37</v>
      </c>
      <c r="E101" s="2" t="str">
        <f>IF(D101&lt;25,"18-24",IF(D101&lt;35,"25-34",IF(D101&lt;45,"35-44",IF(D101&lt;55,"45-54","55+"))))</f>
        <v>35-44</v>
      </c>
      <c r="F101" s="2" t="s">
        <v>168</v>
      </c>
      <c r="G101" s="2" t="s">
        <v>211</v>
      </c>
      <c r="H101" s="2" t="s">
        <v>170</v>
      </c>
      <c r="I101" s="2" t="s">
        <v>216</v>
      </c>
      <c r="J101" s="2" t="s">
        <v>238</v>
      </c>
      <c r="K101" s="11">
        <v>45359</v>
      </c>
      <c r="L101" s="2" t="s">
        <v>198</v>
      </c>
      <c r="M101" s="2" t="s">
        <v>174</v>
      </c>
      <c r="N101" s="4">
        <f>COUNTIF(Bookings!$B$2:$B$5001,A101)</f>
        <v>25</v>
      </c>
      <c r="O101" s="4">
        <f>COUNTIFS(Bookings!$B$2:$B$5001,A101,Bookings!$Q$2:$Q$5001,"Completed")</f>
        <v>20</v>
      </c>
      <c r="P101" s="3">
        <f>SUMIFS(Revenue!$L$2:$L$4092,Revenue!$B$2:$B$4092,A101)</f>
        <v>1992040</v>
      </c>
      <c r="Q101" s="2" t="str">
        <f>IF(N101=0,"Inactive",IF(N101=1,"One-time",IF(N101&lt;4,"Repeat","Loyal")))</f>
        <v>Loyal</v>
      </c>
    </row>
    <row r="102" spans="1:17" x14ac:dyDescent="0.2">
      <c r="A102" s="2" t="s">
        <v>408</v>
      </c>
      <c r="B102" s="2" t="s">
        <v>409</v>
      </c>
      <c r="C102" s="2" t="s">
        <v>387</v>
      </c>
      <c r="D102" s="2">
        <v>35</v>
      </c>
      <c r="E102" s="2" t="str">
        <f>IF(D102&lt;25,"18-24",IF(D102&lt;35,"25-34",IF(D102&lt;45,"35-44",IF(D102&lt;55,"45-54","55+"))))</f>
        <v>35-44</v>
      </c>
      <c r="F102" s="2" t="s">
        <v>168</v>
      </c>
      <c r="G102" s="2" t="s">
        <v>186</v>
      </c>
      <c r="H102" s="2" t="s">
        <v>170</v>
      </c>
      <c r="I102" s="2" t="s">
        <v>171</v>
      </c>
      <c r="J102" s="2" t="s">
        <v>172</v>
      </c>
      <c r="K102" s="11">
        <v>45774</v>
      </c>
      <c r="L102" s="2" t="s">
        <v>247</v>
      </c>
      <c r="M102" s="2" t="s">
        <v>174</v>
      </c>
      <c r="N102" s="4">
        <f>COUNTIF(Bookings!$B$2:$B$5001,A102)</f>
        <v>2</v>
      </c>
      <c r="O102" s="4">
        <f>COUNTIFS(Bookings!$B$2:$B$5001,A102,Bookings!$Q$2:$Q$5001,"Completed")</f>
        <v>2</v>
      </c>
      <c r="P102" s="3">
        <f>SUMIFS(Revenue!$L$2:$L$4092,Revenue!$B$2:$B$4092,A102)</f>
        <v>42240</v>
      </c>
      <c r="Q102" s="2" t="str">
        <f>IF(N102=0,"Inactive",IF(N102=1,"One-time",IF(N102&lt;4,"Repeat","Loyal")))</f>
        <v>Repeat</v>
      </c>
    </row>
    <row r="103" spans="1:17" x14ac:dyDescent="0.2">
      <c r="A103" s="2" t="s">
        <v>410</v>
      </c>
      <c r="B103" s="2" t="s">
        <v>411</v>
      </c>
      <c r="C103" s="2" t="s">
        <v>167</v>
      </c>
      <c r="D103" s="2">
        <v>43</v>
      </c>
      <c r="E103" s="2" t="str">
        <f>IF(D103&lt;25,"18-24",IF(D103&lt;35,"25-34",IF(D103&lt;45,"35-44",IF(D103&lt;55,"45-54","55+"))))</f>
        <v>35-44</v>
      </c>
      <c r="F103" s="2" t="s">
        <v>168</v>
      </c>
      <c r="G103" s="2" t="s">
        <v>311</v>
      </c>
      <c r="H103" s="2" t="s">
        <v>170</v>
      </c>
      <c r="I103" s="2" t="s">
        <v>195</v>
      </c>
      <c r="J103" s="2" t="s">
        <v>172</v>
      </c>
      <c r="K103" s="11">
        <v>45497</v>
      </c>
      <c r="L103" s="2" t="s">
        <v>198</v>
      </c>
      <c r="M103" s="2" t="s">
        <v>189</v>
      </c>
      <c r="N103" s="4">
        <f>COUNTIF(Bookings!$B$2:$B$5001,A103)</f>
        <v>0</v>
      </c>
      <c r="O103" s="4">
        <f>COUNTIFS(Bookings!$B$2:$B$5001,A103,Bookings!$Q$2:$Q$5001,"Completed")</f>
        <v>0</v>
      </c>
      <c r="P103" s="3">
        <f>SUMIFS(Revenue!$L$2:$L$4092,Revenue!$B$2:$B$4092,A103)</f>
        <v>0</v>
      </c>
      <c r="Q103" s="2" t="str">
        <f>IF(N103=0,"Inactive",IF(N103=1,"One-time",IF(N103&lt;4,"Repeat","Loyal")))</f>
        <v>Inactive</v>
      </c>
    </row>
    <row r="104" spans="1:17" x14ac:dyDescent="0.2">
      <c r="A104" s="2" t="s">
        <v>412</v>
      </c>
      <c r="B104" s="2" t="s">
        <v>413</v>
      </c>
      <c r="C104" s="2" t="s">
        <v>177</v>
      </c>
      <c r="D104" s="2">
        <v>47</v>
      </c>
      <c r="E104" s="2" t="str">
        <f>IF(D104&lt;25,"18-24",IF(D104&lt;35,"25-34",IF(D104&lt;45,"35-44",IF(D104&lt;55,"45-54","55+"))))</f>
        <v>45-54</v>
      </c>
      <c r="F104" s="2" t="s">
        <v>168</v>
      </c>
      <c r="G104" s="2" t="s">
        <v>24</v>
      </c>
      <c r="H104" s="2" t="s">
        <v>170</v>
      </c>
      <c r="I104" s="2" t="s">
        <v>21</v>
      </c>
      <c r="J104" s="2" t="s">
        <v>217</v>
      </c>
      <c r="K104" s="11">
        <v>45643</v>
      </c>
      <c r="L104" s="2" t="s">
        <v>198</v>
      </c>
      <c r="M104" s="2" t="s">
        <v>174</v>
      </c>
      <c r="N104" s="4">
        <f>COUNTIF(Bookings!$B$2:$B$5001,A104)</f>
        <v>5</v>
      </c>
      <c r="O104" s="4">
        <f>COUNTIFS(Bookings!$B$2:$B$5001,A104,Bookings!$Q$2:$Q$5001,"Completed")</f>
        <v>4</v>
      </c>
      <c r="P104" s="3">
        <f>SUMIFS(Revenue!$L$2:$L$4092,Revenue!$B$2:$B$4092,A104)</f>
        <v>82010</v>
      </c>
      <c r="Q104" s="2" t="str">
        <f>IF(N104=0,"Inactive",IF(N104=1,"One-time",IF(N104&lt;4,"Repeat","Loyal")))</f>
        <v>Loyal</v>
      </c>
    </row>
    <row r="105" spans="1:17" x14ac:dyDescent="0.2">
      <c r="A105" s="2" t="s">
        <v>414</v>
      </c>
      <c r="B105" s="2" t="s">
        <v>415</v>
      </c>
      <c r="C105" s="2" t="s">
        <v>177</v>
      </c>
      <c r="D105" s="2">
        <v>19</v>
      </c>
      <c r="E105" s="2" t="str">
        <f>IF(D105&lt;25,"18-24",IF(D105&lt;35,"25-34",IF(D105&lt;45,"35-44",IF(D105&lt;55,"45-54","55+"))))</f>
        <v>18-24</v>
      </c>
      <c r="F105" s="2" t="s">
        <v>168</v>
      </c>
      <c r="G105" s="2" t="s">
        <v>66</v>
      </c>
      <c r="H105" s="2" t="s">
        <v>170</v>
      </c>
      <c r="I105" s="2" t="s">
        <v>188</v>
      </c>
      <c r="J105" s="2" t="s">
        <v>217</v>
      </c>
      <c r="K105" s="11">
        <v>45964</v>
      </c>
      <c r="L105" s="2" t="s">
        <v>183</v>
      </c>
      <c r="M105" s="2" t="s">
        <v>189</v>
      </c>
      <c r="N105" s="4">
        <f>COUNTIF(Bookings!$B$2:$B$5001,A105)</f>
        <v>3</v>
      </c>
      <c r="O105" s="4">
        <f>COUNTIFS(Bookings!$B$2:$B$5001,A105,Bookings!$Q$2:$Q$5001,"Completed")</f>
        <v>3</v>
      </c>
      <c r="P105" s="3">
        <f>SUMIFS(Revenue!$L$2:$L$4092,Revenue!$B$2:$B$4092,A105)</f>
        <v>214890</v>
      </c>
      <c r="Q105" s="2" t="str">
        <f>IF(N105=0,"Inactive",IF(N105=1,"One-time",IF(N105&lt;4,"Repeat","Loyal")))</f>
        <v>Repeat</v>
      </c>
    </row>
    <row r="106" spans="1:17" x14ac:dyDescent="0.2">
      <c r="A106" s="2" t="s">
        <v>416</v>
      </c>
      <c r="B106" s="2" t="s">
        <v>417</v>
      </c>
      <c r="C106" s="2" t="s">
        <v>177</v>
      </c>
      <c r="D106" s="2">
        <v>18</v>
      </c>
      <c r="E106" s="2" t="str">
        <f>IF(D106&lt;25,"18-24",IF(D106&lt;35,"25-34",IF(D106&lt;45,"35-44",IF(D106&lt;55,"45-54","55+"))))</f>
        <v>18-24</v>
      </c>
      <c r="F106" s="2" t="s">
        <v>168</v>
      </c>
      <c r="G106" s="2" t="s">
        <v>186</v>
      </c>
      <c r="H106" s="2" t="s">
        <v>170</v>
      </c>
      <c r="I106" s="2" t="s">
        <v>188</v>
      </c>
      <c r="J106" s="2" t="s">
        <v>172</v>
      </c>
      <c r="K106" s="11">
        <v>45612</v>
      </c>
      <c r="L106" s="2" t="s">
        <v>179</v>
      </c>
      <c r="M106" s="2" t="s">
        <v>189</v>
      </c>
      <c r="N106" s="4">
        <f>COUNTIF(Bookings!$B$2:$B$5001,A106)</f>
        <v>4</v>
      </c>
      <c r="O106" s="4">
        <f>COUNTIFS(Bookings!$B$2:$B$5001,A106,Bookings!$Q$2:$Q$5001,"Completed")</f>
        <v>4</v>
      </c>
      <c r="P106" s="3">
        <f>SUMIFS(Revenue!$L$2:$L$4092,Revenue!$B$2:$B$4092,A106)</f>
        <v>137260</v>
      </c>
      <c r="Q106" s="2" t="str">
        <f>IF(N106=0,"Inactive",IF(N106=1,"One-time",IF(N106&lt;4,"Repeat","Loyal")))</f>
        <v>Loyal</v>
      </c>
    </row>
    <row r="107" spans="1:17" x14ac:dyDescent="0.2">
      <c r="A107" s="2" t="s">
        <v>418</v>
      </c>
      <c r="B107" s="2" t="s">
        <v>419</v>
      </c>
      <c r="C107" s="2" t="s">
        <v>167</v>
      </c>
      <c r="D107" s="2">
        <v>42</v>
      </c>
      <c r="E107" s="2" t="str">
        <f>IF(D107&lt;25,"18-24",IF(D107&lt;35,"25-34",IF(D107&lt;45,"35-44",IF(D107&lt;55,"45-54","55+"))))</f>
        <v>35-44</v>
      </c>
      <c r="F107" s="2" t="s">
        <v>168</v>
      </c>
      <c r="G107" s="2" t="s">
        <v>66</v>
      </c>
      <c r="H107" s="2" t="s">
        <v>170</v>
      </c>
      <c r="I107" s="2" t="s">
        <v>195</v>
      </c>
      <c r="J107" s="2" t="s">
        <v>172</v>
      </c>
      <c r="K107" s="11">
        <v>46202</v>
      </c>
      <c r="L107" s="2" t="s">
        <v>183</v>
      </c>
      <c r="M107" s="2" t="s">
        <v>174</v>
      </c>
      <c r="N107" s="4">
        <f>COUNTIF(Bookings!$B$2:$B$5001,A107)</f>
        <v>0</v>
      </c>
      <c r="O107" s="4">
        <f>COUNTIFS(Bookings!$B$2:$B$5001,A107,Bookings!$Q$2:$Q$5001,"Completed")</f>
        <v>0</v>
      </c>
      <c r="P107" s="3">
        <f>SUMIFS(Revenue!$L$2:$L$4092,Revenue!$B$2:$B$4092,A107)</f>
        <v>0</v>
      </c>
      <c r="Q107" s="2" t="str">
        <f>IF(N107=0,"Inactive",IF(N107=1,"One-time",IF(N107&lt;4,"Repeat","Loyal")))</f>
        <v>Inactive</v>
      </c>
    </row>
    <row r="108" spans="1:17" x14ac:dyDescent="0.2">
      <c r="A108" s="2" t="s">
        <v>420</v>
      </c>
      <c r="B108" s="2" t="s">
        <v>421</v>
      </c>
      <c r="C108" s="2" t="s">
        <v>167</v>
      </c>
      <c r="D108" s="2">
        <v>35</v>
      </c>
      <c r="E108" s="2" t="str">
        <f>IF(D108&lt;25,"18-24",IF(D108&lt;35,"25-34",IF(D108&lt;45,"35-44",IF(D108&lt;55,"45-54","55+"))))</f>
        <v>35-44</v>
      </c>
      <c r="F108" s="2" t="s">
        <v>290</v>
      </c>
      <c r="G108" s="2" t="s">
        <v>290</v>
      </c>
      <c r="H108" s="2" t="s">
        <v>207</v>
      </c>
      <c r="I108" s="2" t="s">
        <v>21</v>
      </c>
      <c r="J108" s="2" t="s">
        <v>172</v>
      </c>
      <c r="K108" s="11">
        <v>45623</v>
      </c>
      <c r="L108" s="2" t="s">
        <v>173</v>
      </c>
      <c r="M108" s="2" t="s">
        <v>189</v>
      </c>
      <c r="N108" s="4">
        <f>COUNTIF(Bookings!$B$2:$B$5001,A108)</f>
        <v>2</v>
      </c>
      <c r="O108" s="4">
        <f>COUNTIFS(Bookings!$B$2:$B$5001,A108,Bookings!$Q$2:$Q$5001,"Completed")</f>
        <v>1</v>
      </c>
      <c r="P108" s="3">
        <f>SUMIFS(Revenue!$L$2:$L$4092,Revenue!$B$2:$B$4092,A108)</f>
        <v>28240</v>
      </c>
      <c r="Q108" s="2" t="str">
        <f>IF(N108=0,"Inactive",IF(N108=1,"One-time",IF(N108&lt;4,"Repeat","Loyal")))</f>
        <v>Repeat</v>
      </c>
    </row>
    <row r="109" spans="1:17" x14ac:dyDescent="0.2">
      <c r="A109" s="2" t="s">
        <v>422</v>
      </c>
      <c r="B109" s="2" t="s">
        <v>423</v>
      </c>
      <c r="C109" s="2" t="s">
        <v>177</v>
      </c>
      <c r="D109" s="2">
        <v>38</v>
      </c>
      <c r="E109" s="2" t="str">
        <f>IF(D109&lt;25,"18-24",IF(D109&lt;35,"25-34",IF(D109&lt;45,"35-44",IF(D109&lt;55,"45-54","55+"))))</f>
        <v>35-44</v>
      </c>
      <c r="F109" s="2" t="s">
        <v>168</v>
      </c>
      <c r="G109" s="2" t="s">
        <v>243</v>
      </c>
      <c r="H109" s="2" t="s">
        <v>170</v>
      </c>
      <c r="I109" s="2" t="s">
        <v>171</v>
      </c>
      <c r="J109" s="2" t="s">
        <v>172</v>
      </c>
      <c r="K109" s="11">
        <v>45627</v>
      </c>
      <c r="L109" s="2" t="s">
        <v>179</v>
      </c>
      <c r="M109" s="2" t="s">
        <v>174</v>
      </c>
      <c r="N109" s="4">
        <f>COUNTIF(Bookings!$B$2:$B$5001,A109)</f>
        <v>2</v>
      </c>
      <c r="O109" s="4">
        <f>COUNTIFS(Bookings!$B$2:$B$5001,A109,Bookings!$Q$2:$Q$5001,"Completed")</f>
        <v>2</v>
      </c>
      <c r="P109" s="3">
        <f>SUMIFS(Revenue!$L$2:$L$4092,Revenue!$B$2:$B$4092,A109)</f>
        <v>133770</v>
      </c>
      <c r="Q109" s="2" t="str">
        <f>IF(N109=0,"Inactive",IF(N109=1,"One-time",IF(N109&lt;4,"Repeat","Loyal")))</f>
        <v>Repeat</v>
      </c>
    </row>
    <row r="110" spans="1:17" x14ac:dyDescent="0.2">
      <c r="A110" s="2" t="s">
        <v>424</v>
      </c>
      <c r="B110" s="2" t="s">
        <v>425</v>
      </c>
      <c r="C110" s="2" t="s">
        <v>167</v>
      </c>
      <c r="D110" s="2">
        <v>23</v>
      </c>
      <c r="E110" s="2" t="str">
        <f>IF(D110&lt;25,"18-24",IF(D110&lt;35,"25-34",IF(D110&lt;45,"35-44",IF(D110&lt;55,"45-54","55+"))))</f>
        <v>18-24</v>
      </c>
      <c r="F110" s="2" t="s">
        <v>168</v>
      </c>
      <c r="G110" s="2" t="s">
        <v>182</v>
      </c>
      <c r="H110" s="2" t="s">
        <v>170</v>
      </c>
      <c r="I110" s="2" t="s">
        <v>188</v>
      </c>
      <c r="J110" s="2" t="s">
        <v>238</v>
      </c>
      <c r="K110" s="11">
        <v>45580</v>
      </c>
      <c r="L110" s="2" t="s">
        <v>183</v>
      </c>
      <c r="M110" s="2" t="s">
        <v>189</v>
      </c>
      <c r="N110" s="4">
        <f>COUNTIF(Bookings!$B$2:$B$5001,A110)</f>
        <v>12</v>
      </c>
      <c r="O110" s="4">
        <f>COUNTIFS(Bookings!$B$2:$B$5001,A110,Bookings!$Q$2:$Q$5001,"Completed")</f>
        <v>8</v>
      </c>
      <c r="P110" s="3">
        <f>SUMIFS(Revenue!$L$2:$L$4092,Revenue!$B$2:$B$4092,A110)</f>
        <v>378760</v>
      </c>
      <c r="Q110" s="2" t="str">
        <f>IF(N110=0,"Inactive",IF(N110=1,"One-time",IF(N110&lt;4,"Repeat","Loyal")))</f>
        <v>Loyal</v>
      </c>
    </row>
    <row r="111" spans="1:17" x14ac:dyDescent="0.2">
      <c r="A111" s="2" t="s">
        <v>426</v>
      </c>
      <c r="B111" s="2" t="s">
        <v>427</v>
      </c>
      <c r="C111" s="2" t="s">
        <v>167</v>
      </c>
      <c r="D111" s="2">
        <v>47</v>
      </c>
      <c r="E111" s="2" t="str">
        <f>IF(D111&lt;25,"18-24",IF(D111&lt;35,"25-34",IF(D111&lt;45,"35-44",IF(D111&lt;55,"45-54","55+"))))</f>
        <v>45-54</v>
      </c>
      <c r="F111" s="2" t="s">
        <v>168</v>
      </c>
      <c r="G111" s="2" t="s">
        <v>194</v>
      </c>
      <c r="H111" s="2" t="s">
        <v>170</v>
      </c>
      <c r="I111" s="2" t="s">
        <v>171</v>
      </c>
      <c r="J111" s="2" t="s">
        <v>172</v>
      </c>
      <c r="K111" s="11">
        <v>46032</v>
      </c>
      <c r="L111" s="2" t="s">
        <v>179</v>
      </c>
      <c r="M111" s="2" t="s">
        <v>174</v>
      </c>
      <c r="N111" s="4">
        <f>COUNTIF(Bookings!$B$2:$B$5001,A111)</f>
        <v>1</v>
      </c>
      <c r="O111" s="4">
        <f>COUNTIFS(Bookings!$B$2:$B$5001,A111,Bookings!$Q$2:$Q$5001,"Completed")</f>
        <v>1</v>
      </c>
      <c r="P111" s="3">
        <f>SUMIFS(Revenue!$L$2:$L$4092,Revenue!$B$2:$B$4092,A111)</f>
        <v>32620</v>
      </c>
      <c r="Q111" s="2" t="str">
        <f>IF(N111=0,"Inactive",IF(N111=1,"One-time",IF(N111&lt;4,"Repeat","Loyal")))</f>
        <v>One-time</v>
      </c>
    </row>
    <row r="112" spans="1:17" x14ac:dyDescent="0.2">
      <c r="A112" s="2" t="s">
        <v>428</v>
      </c>
      <c r="B112" s="2" t="s">
        <v>429</v>
      </c>
      <c r="C112" s="2" t="s">
        <v>177</v>
      </c>
      <c r="D112" s="2">
        <v>44</v>
      </c>
      <c r="E112" s="2" t="str">
        <f>IF(D112&lt;25,"18-24",IF(D112&lt;35,"25-34",IF(D112&lt;45,"35-44",IF(D112&lt;55,"45-54","55+"))))</f>
        <v>35-44</v>
      </c>
      <c r="F112" s="2" t="s">
        <v>168</v>
      </c>
      <c r="G112" s="2" t="s">
        <v>211</v>
      </c>
      <c r="H112" s="2" t="s">
        <v>170</v>
      </c>
      <c r="I112" s="2" t="s">
        <v>195</v>
      </c>
      <c r="J112" s="2" t="s">
        <v>217</v>
      </c>
      <c r="K112" s="11">
        <v>45747</v>
      </c>
      <c r="L112" s="2" t="s">
        <v>179</v>
      </c>
      <c r="M112" s="2" t="s">
        <v>189</v>
      </c>
      <c r="N112" s="4">
        <f>COUNTIF(Bookings!$B$2:$B$5001,A112)</f>
        <v>5</v>
      </c>
      <c r="O112" s="4">
        <f>COUNTIFS(Bookings!$B$2:$B$5001,A112,Bookings!$Q$2:$Q$5001,"Completed")</f>
        <v>4</v>
      </c>
      <c r="P112" s="3">
        <f>SUMIFS(Revenue!$L$2:$L$4092,Revenue!$B$2:$B$4092,A112)</f>
        <v>311540</v>
      </c>
      <c r="Q112" s="2" t="str">
        <f>IF(N112=0,"Inactive",IF(N112=1,"One-time",IF(N112&lt;4,"Repeat","Loyal")))</f>
        <v>Loyal</v>
      </c>
    </row>
    <row r="113" spans="1:17" x14ac:dyDescent="0.2">
      <c r="A113" s="2" t="s">
        <v>430</v>
      </c>
      <c r="B113" s="2" t="s">
        <v>431</v>
      </c>
      <c r="C113" s="2" t="s">
        <v>177</v>
      </c>
      <c r="D113" s="2">
        <v>18</v>
      </c>
      <c r="E113" s="2" t="str">
        <f>IF(D113&lt;25,"18-24",IF(D113&lt;35,"25-34",IF(D113&lt;45,"35-44",IF(D113&lt;55,"45-54","55+"))))</f>
        <v>18-24</v>
      </c>
      <c r="F113" s="2" t="s">
        <v>168</v>
      </c>
      <c r="G113" s="2" t="s">
        <v>243</v>
      </c>
      <c r="H113" s="2" t="s">
        <v>170</v>
      </c>
      <c r="I113" s="2" t="s">
        <v>188</v>
      </c>
      <c r="J113" s="2" t="s">
        <v>172</v>
      </c>
      <c r="K113" s="11">
        <v>45990</v>
      </c>
      <c r="L113" s="2" t="s">
        <v>247</v>
      </c>
      <c r="M113" s="2" t="s">
        <v>189</v>
      </c>
      <c r="N113" s="4">
        <f>COUNTIF(Bookings!$B$2:$B$5001,A113)</f>
        <v>2</v>
      </c>
      <c r="O113" s="4">
        <f>COUNTIFS(Bookings!$B$2:$B$5001,A113,Bookings!$Q$2:$Q$5001,"Completed")</f>
        <v>1</v>
      </c>
      <c r="P113" s="3">
        <f>SUMIFS(Revenue!$L$2:$L$4092,Revenue!$B$2:$B$4092,A113)</f>
        <v>31010</v>
      </c>
      <c r="Q113" s="2" t="str">
        <f>IF(N113=0,"Inactive",IF(N113=1,"One-time",IF(N113&lt;4,"Repeat","Loyal")))</f>
        <v>Repeat</v>
      </c>
    </row>
    <row r="114" spans="1:17" x14ac:dyDescent="0.2">
      <c r="A114" s="2" t="s">
        <v>432</v>
      </c>
      <c r="B114" s="2" t="s">
        <v>433</v>
      </c>
      <c r="C114" s="2" t="s">
        <v>177</v>
      </c>
      <c r="D114" s="2">
        <v>31</v>
      </c>
      <c r="E114" s="2" t="str">
        <f>IF(D114&lt;25,"18-24",IF(D114&lt;35,"25-34",IF(D114&lt;45,"35-44",IF(D114&lt;55,"45-54","55+"))))</f>
        <v>25-34</v>
      </c>
      <c r="F114" s="2" t="s">
        <v>168</v>
      </c>
      <c r="G114" s="2" t="s">
        <v>186</v>
      </c>
      <c r="H114" s="2" t="s">
        <v>170</v>
      </c>
      <c r="I114" s="2" t="s">
        <v>171</v>
      </c>
      <c r="J114" s="2" t="s">
        <v>172</v>
      </c>
      <c r="K114" s="11">
        <v>46104</v>
      </c>
      <c r="L114" s="2" t="s">
        <v>198</v>
      </c>
      <c r="M114" s="2" t="s">
        <v>189</v>
      </c>
      <c r="N114" s="4">
        <f>COUNTIF(Bookings!$B$2:$B$5001,A114)</f>
        <v>1</v>
      </c>
      <c r="O114" s="4">
        <f>COUNTIFS(Bookings!$B$2:$B$5001,A114,Bookings!$Q$2:$Q$5001,"Completed")</f>
        <v>1</v>
      </c>
      <c r="P114" s="3">
        <f>SUMIFS(Revenue!$L$2:$L$4092,Revenue!$B$2:$B$4092,A114)</f>
        <v>29940</v>
      </c>
      <c r="Q114" s="2" t="str">
        <f>IF(N114=0,"Inactive",IF(N114=1,"One-time",IF(N114&lt;4,"Repeat","Loyal")))</f>
        <v>One-time</v>
      </c>
    </row>
    <row r="115" spans="1:17" x14ac:dyDescent="0.2">
      <c r="A115" s="2" t="s">
        <v>434</v>
      </c>
      <c r="B115" s="2" t="s">
        <v>435</v>
      </c>
      <c r="C115" s="2" t="s">
        <v>167</v>
      </c>
      <c r="D115" s="2">
        <v>38</v>
      </c>
      <c r="E115" s="2" t="str">
        <f>IF(D115&lt;25,"18-24",IF(D115&lt;35,"25-34",IF(D115&lt;45,"35-44",IF(D115&lt;55,"45-54","55+"))))</f>
        <v>35-44</v>
      </c>
      <c r="F115" s="2" t="s">
        <v>278</v>
      </c>
      <c r="G115" s="2" t="s">
        <v>279</v>
      </c>
      <c r="H115" s="2" t="s">
        <v>207</v>
      </c>
      <c r="I115" s="2" t="s">
        <v>171</v>
      </c>
      <c r="J115" s="2" t="s">
        <v>172</v>
      </c>
      <c r="K115" s="11">
        <v>45973</v>
      </c>
      <c r="L115" s="2" t="s">
        <v>247</v>
      </c>
      <c r="M115" s="2" t="s">
        <v>189</v>
      </c>
      <c r="N115" s="4">
        <f>COUNTIF(Bookings!$B$2:$B$5001,A115)</f>
        <v>1</v>
      </c>
      <c r="O115" s="4">
        <f>COUNTIFS(Bookings!$B$2:$B$5001,A115,Bookings!$Q$2:$Q$5001,"Completed")</f>
        <v>1</v>
      </c>
      <c r="P115" s="3">
        <f>SUMIFS(Revenue!$L$2:$L$4092,Revenue!$B$2:$B$4092,A115)</f>
        <v>24920</v>
      </c>
      <c r="Q115" s="2" t="str">
        <f>IF(N115=0,"Inactive",IF(N115=1,"One-time",IF(N115&lt;4,"Repeat","Loyal")))</f>
        <v>One-time</v>
      </c>
    </row>
    <row r="116" spans="1:17" x14ac:dyDescent="0.2">
      <c r="A116" s="2" t="s">
        <v>436</v>
      </c>
      <c r="B116" s="2" t="s">
        <v>431</v>
      </c>
      <c r="C116" s="2" t="s">
        <v>177</v>
      </c>
      <c r="D116" s="2">
        <v>32</v>
      </c>
      <c r="E116" s="2" t="str">
        <f>IF(D116&lt;25,"18-24",IF(D116&lt;35,"25-34",IF(D116&lt;45,"35-44",IF(D116&lt;55,"45-54","55+"))))</f>
        <v>25-34</v>
      </c>
      <c r="F116" s="2" t="s">
        <v>168</v>
      </c>
      <c r="G116" s="2" t="s">
        <v>243</v>
      </c>
      <c r="H116" s="2" t="s">
        <v>170</v>
      </c>
      <c r="I116" s="2" t="s">
        <v>216</v>
      </c>
      <c r="J116" s="2" t="s">
        <v>172</v>
      </c>
      <c r="K116" s="11">
        <v>45776</v>
      </c>
      <c r="L116" s="2" t="s">
        <v>198</v>
      </c>
      <c r="M116" s="2" t="s">
        <v>174</v>
      </c>
      <c r="N116" s="4">
        <f>COUNTIF(Bookings!$B$2:$B$5001,A116)</f>
        <v>1</v>
      </c>
      <c r="O116" s="4">
        <f>COUNTIFS(Bookings!$B$2:$B$5001,A116,Bookings!$Q$2:$Q$5001,"Completed")</f>
        <v>0</v>
      </c>
      <c r="P116" s="3">
        <f>SUMIFS(Revenue!$L$2:$L$4092,Revenue!$B$2:$B$4092,A116)</f>
        <v>0</v>
      </c>
      <c r="Q116" s="2" t="str">
        <f>IF(N116=0,"Inactive",IF(N116=1,"One-time",IF(N116&lt;4,"Repeat","Loyal")))</f>
        <v>One-time</v>
      </c>
    </row>
    <row r="117" spans="1:17" x14ac:dyDescent="0.2">
      <c r="A117" s="2" t="s">
        <v>437</v>
      </c>
      <c r="B117" s="2" t="s">
        <v>438</v>
      </c>
      <c r="C117" s="2" t="s">
        <v>177</v>
      </c>
      <c r="D117" s="2">
        <v>20</v>
      </c>
      <c r="E117" s="2" t="str">
        <f>IF(D117&lt;25,"18-24",IF(D117&lt;35,"25-34",IF(D117&lt;45,"35-44",IF(D117&lt;55,"45-54","55+"))))</f>
        <v>18-24</v>
      </c>
      <c r="F117" s="2" t="s">
        <v>168</v>
      </c>
      <c r="G117" s="2" t="s">
        <v>169</v>
      </c>
      <c r="H117" s="2" t="s">
        <v>170</v>
      </c>
      <c r="I117" s="2" t="s">
        <v>216</v>
      </c>
      <c r="J117" s="2" t="s">
        <v>172</v>
      </c>
      <c r="K117" s="11">
        <v>45577</v>
      </c>
      <c r="L117" s="2" t="s">
        <v>198</v>
      </c>
      <c r="M117" s="2" t="s">
        <v>189</v>
      </c>
      <c r="N117" s="4">
        <f>COUNTIF(Bookings!$B$2:$B$5001,A117)</f>
        <v>2</v>
      </c>
      <c r="O117" s="4">
        <f>COUNTIFS(Bookings!$B$2:$B$5001,A117,Bookings!$Q$2:$Q$5001,"Completed")</f>
        <v>2</v>
      </c>
      <c r="P117" s="3">
        <f>SUMIFS(Revenue!$L$2:$L$4092,Revenue!$B$2:$B$4092,A117)</f>
        <v>243880</v>
      </c>
      <c r="Q117" s="2" t="str">
        <f>IF(N117=0,"Inactive",IF(N117=1,"One-time",IF(N117&lt;4,"Repeat","Loyal")))</f>
        <v>Repeat</v>
      </c>
    </row>
    <row r="118" spans="1:17" x14ac:dyDescent="0.2">
      <c r="A118" s="2" t="s">
        <v>439</v>
      </c>
      <c r="B118" s="2" t="s">
        <v>440</v>
      </c>
      <c r="C118" s="2" t="s">
        <v>177</v>
      </c>
      <c r="D118" s="2">
        <v>55</v>
      </c>
      <c r="E118" s="2" t="str">
        <f>IF(D118&lt;25,"18-24",IF(D118&lt;35,"25-34",IF(D118&lt;45,"35-44",IF(D118&lt;55,"45-54","55+"))))</f>
        <v>55+</v>
      </c>
      <c r="F118" s="2" t="s">
        <v>227</v>
      </c>
      <c r="G118" s="2" t="s">
        <v>228</v>
      </c>
      <c r="H118" s="2" t="s">
        <v>207</v>
      </c>
      <c r="I118" s="2" t="s">
        <v>195</v>
      </c>
      <c r="J118" s="2" t="s">
        <v>172</v>
      </c>
      <c r="K118" s="11">
        <v>46020</v>
      </c>
      <c r="L118" s="2" t="s">
        <v>179</v>
      </c>
      <c r="M118" s="2" t="s">
        <v>174</v>
      </c>
      <c r="N118" s="4">
        <f>COUNTIF(Bookings!$B$2:$B$5001,A118)</f>
        <v>0</v>
      </c>
      <c r="O118" s="4">
        <f>COUNTIFS(Bookings!$B$2:$B$5001,A118,Bookings!$Q$2:$Q$5001,"Completed")</f>
        <v>0</v>
      </c>
      <c r="P118" s="3">
        <f>SUMIFS(Revenue!$L$2:$L$4092,Revenue!$B$2:$B$4092,A118)</f>
        <v>0</v>
      </c>
      <c r="Q118" s="2" t="str">
        <f>IF(N118=0,"Inactive",IF(N118=1,"One-time",IF(N118&lt;4,"Repeat","Loyal")))</f>
        <v>Inactive</v>
      </c>
    </row>
    <row r="119" spans="1:17" x14ac:dyDescent="0.2">
      <c r="A119" s="2" t="s">
        <v>441</v>
      </c>
      <c r="B119" s="2" t="s">
        <v>442</v>
      </c>
      <c r="C119" s="2" t="s">
        <v>177</v>
      </c>
      <c r="D119" s="2">
        <v>35</v>
      </c>
      <c r="E119" s="2" t="str">
        <f>IF(D119&lt;25,"18-24",IF(D119&lt;35,"25-34",IF(D119&lt;45,"35-44",IF(D119&lt;55,"45-54","55+"))))</f>
        <v>35-44</v>
      </c>
      <c r="F119" s="2" t="s">
        <v>168</v>
      </c>
      <c r="G119" s="2" t="s">
        <v>246</v>
      </c>
      <c r="H119" s="2" t="s">
        <v>170</v>
      </c>
      <c r="I119" s="2" t="s">
        <v>171</v>
      </c>
      <c r="J119" s="2" t="s">
        <v>217</v>
      </c>
      <c r="K119" s="11">
        <v>45554</v>
      </c>
      <c r="L119" s="2" t="s">
        <v>198</v>
      </c>
      <c r="M119" s="2" t="s">
        <v>174</v>
      </c>
      <c r="N119" s="4">
        <f>COUNTIF(Bookings!$B$2:$B$5001,A119)</f>
        <v>4</v>
      </c>
      <c r="O119" s="4">
        <f>COUNTIFS(Bookings!$B$2:$B$5001,A119,Bookings!$Q$2:$Q$5001,"Completed")</f>
        <v>4</v>
      </c>
      <c r="P119" s="3">
        <f>SUMIFS(Revenue!$L$2:$L$4092,Revenue!$B$2:$B$4092,A119)</f>
        <v>88940</v>
      </c>
      <c r="Q119" s="2" t="str">
        <f>IF(N119=0,"Inactive",IF(N119=1,"One-time",IF(N119&lt;4,"Repeat","Loyal")))</f>
        <v>Loyal</v>
      </c>
    </row>
    <row r="120" spans="1:17" x14ac:dyDescent="0.2">
      <c r="A120" s="2" t="s">
        <v>443</v>
      </c>
      <c r="B120" s="2" t="s">
        <v>444</v>
      </c>
      <c r="C120" s="2" t="s">
        <v>177</v>
      </c>
      <c r="D120" s="2">
        <v>27</v>
      </c>
      <c r="E120" s="2" t="str">
        <f>IF(D120&lt;25,"18-24",IF(D120&lt;35,"25-34",IF(D120&lt;45,"35-44",IF(D120&lt;55,"45-54","55+"))))</f>
        <v>25-34</v>
      </c>
      <c r="F120" s="2" t="s">
        <v>168</v>
      </c>
      <c r="G120" s="2" t="s">
        <v>220</v>
      </c>
      <c r="H120" s="2" t="s">
        <v>170</v>
      </c>
      <c r="I120" s="2" t="s">
        <v>216</v>
      </c>
      <c r="J120" s="2" t="s">
        <v>172</v>
      </c>
      <c r="K120" s="11">
        <v>45668</v>
      </c>
      <c r="L120" s="2" t="s">
        <v>173</v>
      </c>
      <c r="M120" s="2" t="s">
        <v>189</v>
      </c>
      <c r="N120" s="4">
        <f>COUNTIF(Bookings!$B$2:$B$5001,A120)</f>
        <v>0</v>
      </c>
      <c r="O120" s="4">
        <f>COUNTIFS(Bookings!$B$2:$B$5001,A120,Bookings!$Q$2:$Q$5001,"Completed")</f>
        <v>0</v>
      </c>
      <c r="P120" s="3">
        <f>SUMIFS(Revenue!$L$2:$L$4092,Revenue!$B$2:$B$4092,A120)</f>
        <v>0</v>
      </c>
      <c r="Q120" s="2" t="str">
        <f>IF(N120=0,"Inactive",IF(N120=1,"One-time",IF(N120&lt;4,"Repeat","Loyal")))</f>
        <v>Inactive</v>
      </c>
    </row>
    <row r="121" spans="1:17" x14ac:dyDescent="0.2">
      <c r="A121" s="2" t="s">
        <v>445</v>
      </c>
      <c r="B121" s="2" t="s">
        <v>283</v>
      </c>
      <c r="C121" s="2" t="s">
        <v>167</v>
      </c>
      <c r="D121" s="2">
        <v>38</v>
      </c>
      <c r="E121" s="2" t="str">
        <f>IF(D121&lt;25,"18-24",IF(D121&lt;35,"25-34",IF(D121&lt;45,"35-44",IF(D121&lt;55,"45-54","55+"))))</f>
        <v>35-44</v>
      </c>
      <c r="F121" s="2" t="s">
        <v>168</v>
      </c>
      <c r="G121" s="2" t="s">
        <v>66</v>
      </c>
      <c r="H121" s="2" t="s">
        <v>170</v>
      </c>
      <c r="I121" s="2" t="s">
        <v>171</v>
      </c>
      <c r="J121" s="2" t="s">
        <v>172</v>
      </c>
      <c r="K121" s="11">
        <v>45862</v>
      </c>
      <c r="L121" s="2" t="s">
        <v>183</v>
      </c>
      <c r="M121" s="2" t="s">
        <v>189</v>
      </c>
      <c r="N121" s="4">
        <f>COUNTIF(Bookings!$B$2:$B$5001,A121)</f>
        <v>2</v>
      </c>
      <c r="O121" s="4">
        <f>COUNTIFS(Bookings!$B$2:$B$5001,A121,Bookings!$Q$2:$Q$5001,"Completed")</f>
        <v>2</v>
      </c>
      <c r="P121" s="3">
        <f>SUMIFS(Revenue!$L$2:$L$4092,Revenue!$B$2:$B$4092,A121)</f>
        <v>119770</v>
      </c>
      <c r="Q121" s="2" t="str">
        <f>IF(N121=0,"Inactive",IF(N121=1,"One-time",IF(N121&lt;4,"Repeat","Loyal")))</f>
        <v>Repeat</v>
      </c>
    </row>
    <row r="122" spans="1:17" x14ac:dyDescent="0.2">
      <c r="A122" s="2" t="s">
        <v>446</v>
      </c>
      <c r="B122" s="2" t="s">
        <v>447</v>
      </c>
      <c r="C122" s="2" t="s">
        <v>177</v>
      </c>
      <c r="D122" s="2">
        <v>24</v>
      </c>
      <c r="E122" s="2" t="str">
        <f>IF(D122&lt;25,"18-24",IF(D122&lt;35,"25-34",IF(D122&lt;45,"35-44",IF(D122&lt;55,"45-54","55+"))))</f>
        <v>18-24</v>
      </c>
      <c r="F122" s="2" t="s">
        <v>168</v>
      </c>
      <c r="G122" s="2" t="s">
        <v>194</v>
      </c>
      <c r="H122" s="2" t="s">
        <v>170</v>
      </c>
      <c r="I122" s="2" t="s">
        <v>188</v>
      </c>
      <c r="J122" s="2" t="s">
        <v>172</v>
      </c>
      <c r="K122" s="11">
        <v>45582</v>
      </c>
      <c r="L122" s="2" t="s">
        <v>173</v>
      </c>
      <c r="M122" s="2" t="s">
        <v>174</v>
      </c>
      <c r="N122" s="4">
        <f>COUNTIF(Bookings!$B$2:$B$5001,A122)</f>
        <v>1</v>
      </c>
      <c r="O122" s="4">
        <f>COUNTIFS(Bookings!$B$2:$B$5001,A122,Bookings!$Q$2:$Q$5001,"Completed")</f>
        <v>0</v>
      </c>
      <c r="P122" s="3">
        <f>SUMIFS(Revenue!$L$2:$L$4092,Revenue!$B$2:$B$4092,A122)</f>
        <v>0</v>
      </c>
      <c r="Q122" s="2" t="str">
        <f>IF(N122=0,"Inactive",IF(N122=1,"One-time",IF(N122&lt;4,"Repeat","Loyal")))</f>
        <v>One-time</v>
      </c>
    </row>
    <row r="123" spans="1:17" x14ac:dyDescent="0.2">
      <c r="A123" s="2" t="s">
        <v>448</v>
      </c>
      <c r="B123" s="2" t="s">
        <v>323</v>
      </c>
      <c r="C123" s="2" t="s">
        <v>167</v>
      </c>
      <c r="D123" s="2">
        <v>37</v>
      </c>
      <c r="E123" s="2" t="str">
        <f>IF(D123&lt;25,"18-24",IF(D123&lt;35,"25-34",IF(D123&lt;45,"35-44",IF(D123&lt;55,"45-54","55+"))))</f>
        <v>35-44</v>
      </c>
      <c r="F123" s="2" t="s">
        <v>168</v>
      </c>
      <c r="G123" s="2" t="s">
        <v>186</v>
      </c>
      <c r="H123" s="2" t="s">
        <v>170</v>
      </c>
      <c r="I123" s="2" t="s">
        <v>171</v>
      </c>
      <c r="J123" s="2" t="s">
        <v>217</v>
      </c>
      <c r="K123" s="11">
        <v>45610</v>
      </c>
      <c r="L123" s="2" t="s">
        <v>183</v>
      </c>
      <c r="M123" s="2" t="s">
        <v>189</v>
      </c>
      <c r="N123" s="4">
        <f>COUNTIF(Bookings!$B$2:$B$5001,A123)</f>
        <v>5</v>
      </c>
      <c r="O123" s="4">
        <f>COUNTIFS(Bookings!$B$2:$B$5001,A123,Bookings!$Q$2:$Q$5001,"Completed")</f>
        <v>5</v>
      </c>
      <c r="P123" s="3">
        <f>SUMIFS(Revenue!$L$2:$L$4092,Revenue!$B$2:$B$4092,A123)</f>
        <v>327120</v>
      </c>
      <c r="Q123" s="2" t="str">
        <f>IF(N123=0,"Inactive",IF(N123=1,"One-time",IF(N123&lt;4,"Repeat","Loyal")))</f>
        <v>Loyal</v>
      </c>
    </row>
    <row r="124" spans="1:17" x14ac:dyDescent="0.2">
      <c r="A124" s="2" t="s">
        <v>449</v>
      </c>
      <c r="B124" s="2" t="s">
        <v>417</v>
      </c>
      <c r="C124" s="2" t="s">
        <v>167</v>
      </c>
      <c r="D124" s="2">
        <v>46</v>
      </c>
      <c r="E124" s="2" t="str">
        <f>IF(D124&lt;25,"18-24",IF(D124&lt;35,"25-34",IF(D124&lt;45,"35-44",IF(D124&lt;55,"45-54","55+"))))</f>
        <v>45-54</v>
      </c>
      <c r="F124" s="2" t="s">
        <v>168</v>
      </c>
      <c r="G124" s="2" t="s">
        <v>182</v>
      </c>
      <c r="H124" s="2" t="s">
        <v>170</v>
      </c>
      <c r="I124" s="2" t="s">
        <v>21</v>
      </c>
      <c r="J124" s="2" t="s">
        <v>172</v>
      </c>
      <c r="K124" s="11">
        <v>45321</v>
      </c>
      <c r="L124" s="2" t="s">
        <v>198</v>
      </c>
      <c r="M124" s="2" t="s">
        <v>189</v>
      </c>
      <c r="N124" s="4">
        <f>COUNTIF(Bookings!$B$2:$B$5001,A124)</f>
        <v>0</v>
      </c>
      <c r="O124" s="4">
        <f>COUNTIFS(Bookings!$B$2:$B$5001,A124,Bookings!$Q$2:$Q$5001,"Completed")</f>
        <v>0</v>
      </c>
      <c r="P124" s="3">
        <f>SUMIFS(Revenue!$L$2:$L$4092,Revenue!$B$2:$B$4092,A124)</f>
        <v>0</v>
      </c>
      <c r="Q124" s="2" t="str">
        <f>IF(N124=0,"Inactive",IF(N124=1,"One-time",IF(N124&lt;4,"Repeat","Loyal")))</f>
        <v>Inactive</v>
      </c>
    </row>
    <row r="125" spans="1:17" x14ac:dyDescent="0.2">
      <c r="A125" s="2" t="s">
        <v>450</v>
      </c>
      <c r="B125" s="2" t="s">
        <v>451</v>
      </c>
      <c r="C125" s="2" t="s">
        <v>177</v>
      </c>
      <c r="D125" s="2">
        <v>36</v>
      </c>
      <c r="E125" s="2" t="str">
        <f>IF(D125&lt;25,"18-24",IF(D125&lt;35,"25-34",IF(D125&lt;45,"35-44",IF(D125&lt;55,"45-54","55+"))))</f>
        <v>35-44</v>
      </c>
      <c r="F125" s="2" t="s">
        <v>168</v>
      </c>
      <c r="G125" s="2" t="s">
        <v>186</v>
      </c>
      <c r="H125" s="2" t="s">
        <v>170</v>
      </c>
      <c r="I125" s="2" t="s">
        <v>21</v>
      </c>
      <c r="J125" s="2" t="s">
        <v>172</v>
      </c>
      <c r="K125" s="11">
        <v>46023</v>
      </c>
      <c r="L125" s="2" t="s">
        <v>198</v>
      </c>
      <c r="M125" s="2" t="s">
        <v>174</v>
      </c>
      <c r="N125" s="4">
        <f>COUNTIF(Bookings!$B$2:$B$5001,A125)</f>
        <v>2</v>
      </c>
      <c r="O125" s="4">
        <f>COUNTIFS(Bookings!$B$2:$B$5001,A125,Bookings!$Q$2:$Q$5001,"Completed")</f>
        <v>2</v>
      </c>
      <c r="P125" s="3">
        <f>SUMIFS(Revenue!$L$2:$L$4092,Revenue!$B$2:$B$4092,A125)</f>
        <v>24020</v>
      </c>
      <c r="Q125" s="2" t="str">
        <f>IF(N125=0,"Inactive",IF(N125=1,"One-time",IF(N125&lt;4,"Repeat","Loyal")))</f>
        <v>Repeat</v>
      </c>
    </row>
    <row r="126" spans="1:17" x14ac:dyDescent="0.2">
      <c r="A126" s="2" t="s">
        <v>452</v>
      </c>
      <c r="B126" s="2" t="s">
        <v>453</v>
      </c>
      <c r="C126" s="2" t="s">
        <v>177</v>
      </c>
      <c r="D126" s="2">
        <v>33</v>
      </c>
      <c r="E126" s="2" t="str">
        <f>IF(D126&lt;25,"18-24",IF(D126&lt;35,"25-34",IF(D126&lt;45,"35-44",IF(D126&lt;55,"45-54","55+"))))</f>
        <v>25-34</v>
      </c>
      <c r="F126" s="2" t="s">
        <v>168</v>
      </c>
      <c r="G126" s="2" t="s">
        <v>186</v>
      </c>
      <c r="H126" s="2" t="s">
        <v>170</v>
      </c>
      <c r="I126" s="2" t="s">
        <v>216</v>
      </c>
      <c r="J126" s="2" t="s">
        <v>172</v>
      </c>
      <c r="K126" s="11">
        <v>45666</v>
      </c>
      <c r="L126" s="2" t="s">
        <v>198</v>
      </c>
      <c r="M126" s="2" t="s">
        <v>189</v>
      </c>
      <c r="N126" s="4">
        <f>COUNTIF(Bookings!$B$2:$B$5001,A126)</f>
        <v>2</v>
      </c>
      <c r="O126" s="4">
        <f>COUNTIFS(Bookings!$B$2:$B$5001,A126,Bookings!$Q$2:$Q$5001,"Completed")</f>
        <v>1</v>
      </c>
      <c r="P126" s="3">
        <f>SUMIFS(Revenue!$L$2:$L$4092,Revenue!$B$2:$B$4092,A126)</f>
        <v>123280</v>
      </c>
      <c r="Q126" s="2" t="str">
        <f>IF(N126=0,"Inactive",IF(N126=1,"One-time",IF(N126&lt;4,"Repeat","Loyal")))</f>
        <v>Repeat</v>
      </c>
    </row>
    <row r="127" spans="1:17" x14ac:dyDescent="0.2">
      <c r="A127" s="2" t="s">
        <v>454</v>
      </c>
      <c r="B127" s="2" t="s">
        <v>455</v>
      </c>
      <c r="C127" s="2" t="s">
        <v>177</v>
      </c>
      <c r="D127" s="2">
        <v>18</v>
      </c>
      <c r="E127" s="2" t="str">
        <f>IF(D127&lt;25,"18-24",IF(D127&lt;35,"25-34",IF(D127&lt;45,"35-44",IF(D127&lt;55,"45-54","55+"))))</f>
        <v>18-24</v>
      </c>
      <c r="F127" s="2" t="s">
        <v>256</v>
      </c>
      <c r="G127" s="2" t="s">
        <v>257</v>
      </c>
      <c r="H127" s="2" t="s">
        <v>207</v>
      </c>
      <c r="I127" s="2" t="s">
        <v>171</v>
      </c>
      <c r="J127" s="2" t="s">
        <v>172</v>
      </c>
      <c r="K127" s="11">
        <v>46028</v>
      </c>
      <c r="L127" s="2" t="s">
        <v>247</v>
      </c>
      <c r="M127" s="2" t="s">
        <v>174</v>
      </c>
      <c r="N127" s="4">
        <f>COUNTIF(Bookings!$B$2:$B$5001,A127)</f>
        <v>3</v>
      </c>
      <c r="O127" s="4">
        <f>COUNTIFS(Bookings!$B$2:$B$5001,A127,Bookings!$Q$2:$Q$5001,"Completed")</f>
        <v>3</v>
      </c>
      <c r="P127" s="3">
        <f>SUMIFS(Revenue!$L$2:$L$4092,Revenue!$B$2:$B$4092,A127)</f>
        <v>188920</v>
      </c>
      <c r="Q127" s="2" t="str">
        <f>IF(N127=0,"Inactive",IF(N127=1,"One-time",IF(N127&lt;4,"Repeat","Loyal")))</f>
        <v>Repeat</v>
      </c>
    </row>
    <row r="128" spans="1:17" x14ac:dyDescent="0.2">
      <c r="A128" s="2" t="s">
        <v>456</v>
      </c>
      <c r="B128" s="2" t="s">
        <v>457</v>
      </c>
      <c r="C128" s="2" t="s">
        <v>177</v>
      </c>
      <c r="D128" s="2">
        <v>37</v>
      </c>
      <c r="E128" s="2" t="str">
        <f>IF(D128&lt;25,"18-24",IF(D128&lt;35,"25-34",IF(D128&lt;45,"35-44",IF(D128&lt;55,"45-54","55+"))))</f>
        <v>35-44</v>
      </c>
      <c r="F128" s="2" t="s">
        <v>168</v>
      </c>
      <c r="G128" s="2" t="s">
        <v>178</v>
      </c>
      <c r="H128" s="2" t="s">
        <v>170</v>
      </c>
      <c r="I128" s="2" t="s">
        <v>195</v>
      </c>
      <c r="J128" s="2" t="s">
        <v>172</v>
      </c>
      <c r="K128" s="11">
        <v>45394</v>
      </c>
      <c r="L128" s="2" t="s">
        <v>173</v>
      </c>
      <c r="M128" s="2" t="s">
        <v>174</v>
      </c>
      <c r="N128" s="4">
        <f>COUNTIF(Bookings!$B$2:$B$5001,A128)</f>
        <v>2</v>
      </c>
      <c r="O128" s="4">
        <f>COUNTIFS(Bookings!$B$2:$B$5001,A128,Bookings!$Q$2:$Q$5001,"Completed")</f>
        <v>2</v>
      </c>
      <c r="P128" s="3">
        <f>SUMIFS(Revenue!$L$2:$L$4092,Revenue!$B$2:$B$4092,A128)</f>
        <v>313110</v>
      </c>
      <c r="Q128" s="2" t="str">
        <f>IF(N128=0,"Inactive",IF(N128=1,"One-time",IF(N128&lt;4,"Repeat","Loyal")))</f>
        <v>Repeat</v>
      </c>
    </row>
    <row r="129" spans="1:17" x14ac:dyDescent="0.2">
      <c r="A129" s="2" t="s">
        <v>458</v>
      </c>
      <c r="B129" s="2" t="s">
        <v>459</v>
      </c>
      <c r="C129" s="2" t="s">
        <v>177</v>
      </c>
      <c r="D129" s="2">
        <v>25</v>
      </c>
      <c r="E129" s="2" t="str">
        <f>IF(D129&lt;25,"18-24",IF(D129&lt;35,"25-34",IF(D129&lt;45,"35-44",IF(D129&lt;55,"45-54","55+"))))</f>
        <v>25-34</v>
      </c>
      <c r="F129" s="2" t="s">
        <v>168</v>
      </c>
      <c r="G129" s="2" t="s">
        <v>311</v>
      </c>
      <c r="H129" s="2" t="s">
        <v>170</v>
      </c>
      <c r="I129" s="2" t="s">
        <v>171</v>
      </c>
      <c r="J129" s="2" t="s">
        <v>172</v>
      </c>
      <c r="K129" s="11">
        <v>46037</v>
      </c>
      <c r="L129" s="2" t="s">
        <v>183</v>
      </c>
      <c r="M129" s="2" t="s">
        <v>174</v>
      </c>
      <c r="N129" s="4">
        <f>COUNTIF(Bookings!$B$2:$B$5001,A129)</f>
        <v>0</v>
      </c>
      <c r="O129" s="4">
        <f>COUNTIFS(Bookings!$B$2:$B$5001,A129,Bookings!$Q$2:$Q$5001,"Completed")</f>
        <v>0</v>
      </c>
      <c r="P129" s="3">
        <f>SUMIFS(Revenue!$L$2:$L$4092,Revenue!$B$2:$B$4092,A129)</f>
        <v>0</v>
      </c>
      <c r="Q129" s="2" t="str">
        <f>IF(N129=0,"Inactive",IF(N129=1,"One-time",IF(N129&lt;4,"Repeat","Loyal")))</f>
        <v>Inactive</v>
      </c>
    </row>
    <row r="130" spans="1:17" x14ac:dyDescent="0.2">
      <c r="A130" s="2" t="s">
        <v>460</v>
      </c>
      <c r="B130" s="2" t="s">
        <v>461</v>
      </c>
      <c r="C130" s="2" t="s">
        <v>167</v>
      </c>
      <c r="D130" s="2">
        <v>46</v>
      </c>
      <c r="E130" s="2" t="str">
        <f>IF(D130&lt;25,"18-24",IF(D130&lt;35,"25-34",IF(D130&lt;45,"35-44",IF(D130&lt;55,"45-54","55+"))))</f>
        <v>45-54</v>
      </c>
      <c r="F130" s="2" t="s">
        <v>256</v>
      </c>
      <c r="G130" s="2" t="s">
        <v>257</v>
      </c>
      <c r="H130" s="2" t="s">
        <v>207</v>
      </c>
      <c r="I130" s="2" t="s">
        <v>195</v>
      </c>
      <c r="J130" s="2" t="s">
        <v>172</v>
      </c>
      <c r="K130" s="11">
        <v>45996</v>
      </c>
      <c r="L130" s="2" t="s">
        <v>183</v>
      </c>
      <c r="M130" s="2" t="s">
        <v>174</v>
      </c>
      <c r="N130" s="4">
        <f>COUNTIF(Bookings!$B$2:$B$5001,A130)</f>
        <v>2</v>
      </c>
      <c r="O130" s="4">
        <f>COUNTIFS(Bookings!$B$2:$B$5001,A130,Bookings!$Q$2:$Q$5001,"Completed")</f>
        <v>1</v>
      </c>
      <c r="P130" s="3">
        <f>SUMIFS(Revenue!$L$2:$L$4092,Revenue!$B$2:$B$4092,A130)</f>
        <v>71180</v>
      </c>
      <c r="Q130" s="2" t="str">
        <f>IF(N130=0,"Inactive",IF(N130=1,"One-time",IF(N130&lt;4,"Repeat","Loyal")))</f>
        <v>Repeat</v>
      </c>
    </row>
    <row r="131" spans="1:17" x14ac:dyDescent="0.2">
      <c r="A131" s="2" t="s">
        <v>462</v>
      </c>
      <c r="B131" s="2" t="s">
        <v>463</v>
      </c>
      <c r="C131" s="2" t="s">
        <v>177</v>
      </c>
      <c r="D131" s="2">
        <v>25</v>
      </c>
      <c r="E131" s="2" t="str">
        <f>IF(D131&lt;25,"18-24",IF(D131&lt;35,"25-34",IF(D131&lt;45,"35-44",IF(D131&lt;55,"45-54","55+"))))</f>
        <v>25-34</v>
      </c>
      <c r="F131" s="2" t="s">
        <v>168</v>
      </c>
      <c r="G131" s="2" t="s">
        <v>75</v>
      </c>
      <c r="H131" s="2" t="s">
        <v>170</v>
      </c>
      <c r="I131" s="2" t="s">
        <v>195</v>
      </c>
      <c r="J131" s="2" t="s">
        <v>217</v>
      </c>
      <c r="K131" s="11">
        <v>45974</v>
      </c>
      <c r="L131" s="2" t="s">
        <v>173</v>
      </c>
      <c r="M131" s="2" t="s">
        <v>189</v>
      </c>
      <c r="N131" s="4">
        <f>COUNTIF(Bookings!$B$2:$B$5001,A131)</f>
        <v>3</v>
      </c>
      <c r="O131" s="4">
        <f>COUNTIFS(Bookings!$B$2:$B$5001,A131,Bookings!$Q$2:$Q$5001,"Completed")</f>
        <v>3</v>
      </c>
      <c r="P131" s="3">
        <f>SUMIFS(Revenue!$L$2:$L$4092,Revenue!$B$2:$B$4092,A131)</f>
        <v>132310</v>
      </c>
      <c r="Q131" s="2" t="str">
        <f>IF(N131=0,"Inactive",IF(N131=1,"One-time",IF(N131&lt;4,"Repeat","Loyal")))</f>
        <v>Repeat</v>
      </c>
    </row>
    <row r="132" spans="1:17" x14ac:dyDescent="0.2">
      <c r="A132" s="2" t="s">
        <v>464</v>
      </c>
      <c r="B132" s="2" t="s">
        <v>465</v>
      </c>
      <c r="C132" s="2" t="s">
        <v>177</v>
      </c>
      <c r="D132" s="2">
        <v>51</v>
      </c>
      <c r="E132" s="2" t="str">
        <f>IF(D132&lt;25,"18-24",IF(D132&lt;35,"25-34",IF(D132&lt;45,"35-44",IF(D132&lt;55,"45-54","55+"))))</f>
        <v>45-54</v>
      </c>
      <c r="F132" s="2" t="s">
        <v>168</v>
      </c>
      <c r="G132" s="2" t="s">
        <v>220</v>
      </c>
      <c r="H132" s="2" t="s">
        <v>170</v>
      </c>
      <c r="I132" s="2" t="s">
        <v>21</v>
      </c>
      <c r="J132" s="2" t="s">
        <v>238</v>
      </c>
      <c r="K132" s="11">
        <v>45659</v>
      </c>
      <c r="L132" s="2" t="s">
        <v>231</v>
      </c>
      <c r="M132" s="2" t="s">
        <v>189</v>
      </c>
      <c r="N132" s="4">
        <f>COUNTIF(Bookings!$B$2:$B$5001,A132)</f>
        <v>10</v>
      </c>
      <c r="O132" s="4">
        <f>COUNTIFS(Bookings!$B$2:$B$5001,A132,Bookings!$Q$2:$Q$5001,"Completed")</f>
        <v>10</v>
      </c>
      <c r="P132" s="3">
        <f>SUMIFS(Revenue!$L$2:$L$4092,Revenue!$B$2:$B$4092,A132)</f>
        <v>221010</v>
      </c>
      <c r="Q132" s="2" t="str">
        <f>IF(N132=0,"Inactive",IF(N132=1,"One-time",IF(N132&lt;4,"Repeat","Loyal")))</f>
        <v>Loyal</v>
      </c>
    </row>
    <row r="133" spans="1:17" x14ac:dyDescent="0.2">
      <c r="A133" s="2" t="s">
        <v>466</v>
      </c>
      <c r="B133" s="2" t="s">
        <v>467</v>
      </c>
      <c r="C133" s="2" t="s">
        <v>177</v>
      </c>
      <c r="D133" s="2">
        <v>40</v>
      </c>
      <c r="E133" s="2" t="str">
        <f>IF(D133&lt;25,"18-24",IF(D133&lt;35,"25-34",IF(D133&lt;45,"35-44",IF(D133&lt;55,"45-54","55+"))))</f>
        <v>35-44</v>
      </c>
      <c r="F133" s="2" t="s">
        <v>168</v>
      </c>
      <c r="G133" s="2" t="s">
        <v>211</v>
      </c>
      <c r="H133" s="2" t="s">
        <v>170</v>
      </c>
      <c r="I133" s="2" t="s">
        <v>171</v>
      </c>
      <c r="J133" s="2" t="s">
        <v>172</v>
      </c>
      <c r="K133" s="11">
        <v>46130</v>
      </c>
      <c r="L133" s="2" t="s">
        <v>247</v>
      </c>
      <c r="M133" s="2" t="s">
        <v>174</v>
      </c>
      <c r="N133" s="4">
        <f>COUNTIF(Bookings!$B$2:$B$5001,A133)</f>
        <v>0</v>
      </c>
      <c r="O133" s="4">
        <f>COUNTIFS(Bookings!$B$2:$B$5001,A133,Bookings!$Q$2:$Q$5001,"Completed")</f>
        <v>0</v>
      </c>
      <c r="P133" s="3">
        <f>SUMIFS(Revenue!$L$2:$L$4092,Revenue!$B$2:$B$4092,A133)</f>
        <v>0</v>
      </c>
      <c r="Q133" s="2" t="str">
        <f>IF(N133=0,"Inactive",IF(N133=1,"One-time",IF(N133&lt;4,"Repeat","Loyal")))</f>
        <v>Inactive</v>
      </c>
    </row>
    <row r="134" spans="1:17" x14ac:dyDescent="0.2">
      <c r="A134" s="2" t="s">
        <v>468</v>
      </c>
      <c r="B134" s="2" t="s">
        <v>469</v>
      </c>
      <c r="C134" s="2" t="s">
        <v>177</v>
      </c>
      <c r="D134" s="2">
        <v>35</v>
      </c>
      <c r="E134" s="2" t="str">
        <f>IF(D134&lt;25,"18-24",IF(D134&lt;35,"25-34",IF(D134&lt;45,"35-44",IF(D134&lt;55,"45-54","55+"))))</f>
        <v>35-44</v>
      </c>
      <c r="F134" s="2" t="s">
        <v>227</v>
      </c>
      <c r="G134" s="2" t="s">
        <v>228</v>
      </c>
      <c r="H134" s="2" t="s">
        <v>207</v>
      </c>
      <c r="I134" s="2" t="s">
        <v>188</v>
      </c>
      <c r="J134" s="2" t="s">
        <v>172</v>
      </c>
      <c r="K134" s="11">
        <v>46014</v>
      </c>
      <c r="L134" s="2" t="s">
        <v>173</v>
      </c>
      <c r="M134" s="2" t="s">
        <v>189</v>
      </c>
      <c r="N134" s="4">
        <f>COUNTIF(Bookings!$B$2:$B$5001,A134)</f>
        <v>3</v>
      </c>
      <c r="O134" s="4">
        <f>COUNTIFS(Bookings!$B$2:$B$5001,A134,Bookings!$Q$2:$Q$5001,"Completed")</f>
        <v>1</v>
      </c>
      <c r="P134" s="3">
        <f>SUMIFS(Revenue!$L$2:$L$4092,Revenue!$B$2:$B$4092,A134)</f>
        <v>88100</v>
      </c>
      <c r="Q134" s="2" t="str">
        <f>IF(N134=0,"Inactive",IF(N134=1,"One-time",IF(N134&lt;4,"Repeat","Loyal")))</f>
        <v>Repeat</v>
      </c>
    </row>
    <row r="135" spans="1:17" x14ac:dyDescent="0.2">
      <c r="A135" s="2" t="s">
        <v>470</v>
      </c>
      <c r="B135" s="2" t="s">
        <v>471</v>
      </c>
      <c r="C135" s="2" t="s">
        <v>177</v>
      </c>
      <c r="D135" s="2">
        <v>41</v>
      </c>
      <c r="E135" s="2" t="str">
        <f>IF(D135&lt;25,"18-24",IF(D135&lt;35,"25-34",IF(D135&lt;45,"35-44",IF(D135&lt;55,"45-54","55+"))))</f>
        <v>35-44</v>
      </c>
      <c r="F135" s="2" t="s">
        <v>227</v>
      </c>
      <c r="G135" s="2" t="s">
        <v>228</v>
      </c>
      <c r="H135" s="2" t="s">
        <v>207</v>
      </c>
      <c r="I135" s="2" t="s">
        <v>171</v>
      </c>
      <c r="J135" s="2" t="s">
        <v>172</v>
      </c>
      <c r="K135" s="11">
        <v>45583</v>
      </c>
      <c r="L135" s="2" t="s">
        <v>179</v>
      </c>
      <c r="M135" s="2" t="s">
        <v>174</v>
      </c>
      <c r="N135" s="4">
        <f>COUNTIF(Bookings!$B$2:$B$5001,A135)</f>
        <v>3</v>
      </c>
      <c r="O135" s="4">
        <f>COUNTIFS(Bookings!$B$2:$B$5001,A135,Bookings!$Q$2:$Q$5001,"Completed")</f>
        <v>1</v>
      </c>
      <c r="P135" s="3">
        <f>SUMIFS(Revenue!$L$2:$L$4092,Revenue!$B$2:$B$4092,A135)</f>
        <v>24070</v>
      </c>
      <c r="Q135" s="2" t="str">
        <f>IF(N135=0,"Inactive",IF(N135=1,"One-time",IF(N135&lt;4,"Repeat","Loyal")))</f>
        <v>Repeat</v>
      </c>
    </row>
    <row r="136" spans="1:17" x14ac:dyDescent="0.2">
      <c r="A136" s="2" t="s">
        <v>472</v>
      </c>
      <c r="B136" s="2" t="s">
        <v>473</v>
      </c>
      <c r="C136" s="2" t="s">
        <v>167</v>
      </c>
      <c r="D136" s="2">
        <v>24</v>
      </c>
      <c r="E136" s="2" t="str">
        <f>IF(D136&lt;25,"18-24",IF(D136&lt;35,"25-34",IF(D136&lt;45,"35-44",IF(D136&lt;55,"45-54","55+"))))</f>
        <v>18-24</v>
      </c>
      <c r="F136" s="2" t="s">
        <v>168</v>
      </c>
      <c r="G136" s="2" t="s">
        <v>55</v>
      </c>
      <c r="H136" s="2" t="s">
        <v>170</v>
      </c>
      <c r="I136" s="2" t="s">
        <v>171</v>
      </c>
      <c r="J136" s="2" t="s">
        <v>172</v>
      </c>
      <c r="K136" s="11">
        <v>45360</v>
      </c>
      <c r="L136" s="2" t="s">
        <v>179</v>
      </c>
      <c r="M136" s="2" t="s">
        <v>174</v>
      </c>
      <c r="N136" s="4">
        <f>COUNTIF(Bookings!$B$2:$B$5001,A136)</f>
        <v>0</v>
      </c>
      <c r="O136" s="4">
        <f>COUNTIFS(Bookings!$B$2:$B$5001,A136,Bookings!$Q$2:$Q$5001,"Completed")</f>
        <v>0</v>
      </c>
      <c r="P136" s="3">
        <f>SUMIFS(Revenue!$L$2:$L$4092,Revenue!$B$2:$B$4092,A136)</f>
        <v>0</v>
      </c>
      <c r="Q136" s="2" t="str">
        <f>IF(N136=0,"Inactive",IF(N136=1,"One-time",IF(N136&lt;4,"Repeat","Loyal")))</f>
        <v>Inactive</v>
      </c>
    </row>
    <row r="137" spans="1:17" x14ac:dyDescent="0.2">
      <c r="A137" s="2" t="s">
        <v>474</v>
      </c>
      <c r="B137" s="2" t="s">
        <v>475</v>
      </c>
      <c r="C137" s="2" t="s">
        <v>167</v>
      </c>
      <c r="D137" s="2">
        <v>45</v>
      </c>
      <c r="E137" s="2" t="str">
        <f>IF(D137&lt;25,"18-24",IF(D137&lt;35,"25-34",IF(D137&lt;45,"35-44",IF(D137&lt;55,"45-54","55+"))))</f>
        <v>45-54</v>
      </c>
      <c r="F137" s="2" t="s">
        <v>168</v>
      </c>
      <c r="G137" s="2" t="s">
        <v>24</v>
      </c>
      <c r="H137" s="2" t="s">
        <v>170</v>
      </c>
      <c r="I137" s="2" t="s">
        <v>21</v>
      </c>
      <c r="J137" s="2" t="s">
        <v>172</v>
      </c>
      <c r="K137" s="11">
        <v>45844</v>
      </c>
      <c r="L137" s="2" t="s">
        <v>198</v>
      </c>
      <c r="M137" s="2" t="s">
        <v>174</v>
      </c>
      <c r="N137" s="4">
        <f>COUNTIF(Bookings!$B$2:$B$5001,A137)</f>
        <v>1</v>
      </c>
      <c r="O137" s="4">
        <f>COUNTIFS(Bookings!$B$2:$B$5001,A137,Bookings!$Q$2:$Q$5001,"Completed")</f>
        <v>1</v>
      </c>
      <c r="P137" s="3">
        <f>SUMIFS(Revenue!$L$2:$L$4092,Revenue!$B$2:$B$4092,A137)</f>
        <v>32910</v>
      </c>
      <c r="Q137" s="2" t="str">
        <f>IF(N137=0,"Inactive",IF(N137=1,"One-time",IF(N137&lt;4,"Repeat","Loyal")))</f>
        <v>One-time</v>
      </c>
    </row>
    <row r="138" spans="1:17" x14ac:dyDescent="0.2">
      <c r="A138" s="2" t="s">
        <v>476</v>
      </c>
      <c r="B138" s="2" t="s">
        <v>477</v>
      </c>
      <c r="C138" s="2" t="s">
        <v>177</v>
      </c>
      <c r="D138" s="2">
        <v>59</v>
      </c>
      <c r="E138" s="2" t="str">
        <f>IF(D138&lt;25,"18-24",IF(D138&lt;35,"25-34",IF(D138&lt;45,"35-44",IF(D138&lt;55,"45-54","55+"))))</f>
        <v>55+</v>
      </c>
      <c r="F138" s="2" t="s">
        <v>168</v>
      </c>
      <c r="G138" s="2" t="s">
        <v>211</v>
      </c>
      <c r="H138" s="2" t="s">
        <v>170</v>
      </c>
      <c r="I138" s="2" t="s">
        <v>21</v>
      </c>
      <c r="J138" s="2" t="s">
        <v>217</v>
      </c>
      <c r="K138" s="11">
        <v>45544</v>
      </c>
      <c r="L138" s="2" t="s">
        <v>179</v>
      </c>
      <c r="M138" s="2" t="s">
        <v>189</v>
      </c>
      <c r="N138" s="4">
        <f>COUNTIF(Bookings!$B$2:$B$5001,A138)</f>
        <v>4</v>
      </c>
      <c r="O138" s="4">
        <f>COUNTIFS(Bookings!$B$2:$B$5001,A138,Bookings!$Q$2:$Q$5001,"Completed")</f>
        <v>3</v>
      </c>
      <c r="P138" s="3">
        <f>SUMIFS(Revenue!$L$2:$L$4092,Revenue!$B$2:$B$4092,A138)</f>
        <v>65550</v>
      </c>
      <c r="Q138" s="2" t="str">
        <f>IF(N138=0,"Inactive",IF(N138=1,"One-time",IF(N138&lt;4,"Repeat","Loyal")))</f>
        <v>Loyal</v>
      </c>
    </row>
    <row r="139" spans="1:17" x14ac:dyDescent="0.2">
      <c r="A139" s="2" t="s">
        <v>478</v>
      </c>
      <c r="B139" s="2" t="s">
        <v>479</v>
      </c>
      <c r="C139" s="2" t="s">
        <v>177</v>
      </c>
      <c r="D139" s="2">
        <v>37</v>
      </c>
      <c r="E139" s="2" t="str">
        <f>IF(D139&lt;25,"18-24",IF(D139&lt;35,"25-34",IF(D139&lt;45,"35-44",IF(D139&lt;55,"45-54","55+"))))</f>
        <v>35-44</v>
      </c>
      <c r="F139" s="2" t="s">
        <v>168</v>
      </c>
      <c r="G139" s="2" t="s">
        <v>211</v>
      </c>
      <c r="H139" s="2" t="s">
        <v>170</v>
      </c>
      <c r="I139" s="2" t="s">
        <v>171</v>
      </c>
      <c r="J139" s="2" t="s">
        <v>172</v>
      </c>
      <c r="K139" s="11">
        <v>45470</v>
      </c>
      <c r="L139" s="2" t="s">
        <v>183</v>
      </c>
      <c r="M139" s="2" t="s">
        <v>174</v>
      </c>
      <c r="N139" s="4">
        <f>COUNTIF(Bookings!$B$2:$B$5001,A139)</f>
        <v>2</v>
      </c>
      <c r="O139" s="4">
        <f>COUNTIFS(Bookings!$B$2:$B$5001,A139,Bookings!$Q$2:$Q$5001,"Completed")</f>
        <v>1</v>
      </c>
      <c r="P139" s="3">
        <f>SUMIFS(Revenue!$L$2:$L$4092,Revenue!$B$2:$B$4092,A139)</f>
        <v>67250</v>
      </c>
      <c r="Q139" s="2" t="str">
        <f>IF(N139=0,"Inactive",IF(N139=1,"One-time",IF(N139&lt;4,"Repeat","Loyal")))</f>
        <v>Repeat</v>
      </c>
    </row>
    <row r="140" spans="1:17" x14ac:dyDescent="0.2">
      <c r="A140" s="2" t="s">
        <v>480</v>
      </c>
      <c r="B140" s="2" t="s">
        <v>481</v>
      </c>
      <c r="C140" s="2" t="s">
        <v>177</v>
      </c>
      <c r="D140" s="2">
        <v>37</v>
      </c>
      <c r="E140" s="2" t="str">
        <f>IF(D140&lt;25,"18-24",IF(D140&lt;35,"25-34",IF(D140&lt;45,"35-44",IF(D140&lt;55,"45-54","55+"))))</f>
        <v>35-44</v>
      </c>
      <c r="F140" s="2" t="s">
        <v>234</v>
      </c>
      <c r="G140" s="2" t="s">
        <v>235</v>
      </c>
      <c r="H140" s="2" t="s">
        <v>207</v>
      </c>
      <c r="I140" s="2" t="s">
        <v>171</v>
      </c>
      <c r="J140" s="2" t="s">
        <v>172</v>
      </c>
      <c r="K140" s="11">
        <v>45688</v>
      </c>
      <c r="L140" s="2" t="s">
        <v>173</v>
      </c>
      <c r="M140" s="2" t="s">
        <v>174</v>
      </c>
      <c r="N140" s="4">
        <f>COUNTIF(Bookings!$B$2:$B$5001,A140)</f>
        <v>0</v>
      </c>
      <c r="O140" s="4">
        <f>COUNTIFS(Bookings!$B$2:$B$5001,A140,Bookings!$Q$2:$Q$5001,"Completed")</f>
        <v>0</v>
      </c>
      <c r="P140" s="3">
        <f>SUMIFS(Revenue!$L$2:$L$4092,Revenue!$B$2:$B$4092,A140)</f>
        <v>0</v>
      </c>
      <c r="Q140" s="2" t="str">
        <f>IF(N140=0,"Inactive",IF(N140=1,"One-time",IF(N140&lt;4,"Repeat","Loyal")))</f>
        <v>Inactive</v>
      </c>
    </row>
    <row r="141" spans="1:17" x14ac:dyDescent="0.2">
      <c r="A141" s="2" t="s">
        <v>482</v>
      </c>
      <c r="B141" s="2" t="s">
        <v>483</v>
      </c>
      <c r="C141" s="2" t="s">
        <v>167</v>
      </c>
      <c r="D141" s="2">
        <v>49</v>
      </c>
      <c r="E141" s="2" t="str">
        <f>IF(D141&lt;25,"18-24",IF(D141&lt;35,"25-34",IF(D141&lt;45,"35-44",IF(D141&lt;55,"45-54","55+"))))</f>
        <v>45-54</v>
      </c>
      <c r="F141" s="2" t="s">
        <v>168</v>
      </c>
      <c r="G141" s="2" t="s">
        <v>311</v>
      </c>
      <c r="H141" s="2" t="s">
        <v>170</v>
      </c>
      <c r="I141" s="2" t="s">
        <v>171</v>
      </c>
      <c r="J141" s="2" t="s">
        <v>172</v>
      </c>
      <c r="K141" s="11">
        <v>45845</v>
      </c>
      <c r="L141" s="2" t="s">
        <v>173</v>
      </c>
      <c r="M141" s="2" t="s">
        <v>174</v>
      </c>
      <c r="N141" s="4">
        <f>COUNTIF(Bookings!$B$2:$B$5001,A141)</f>
        <v>2</v>
      </c>
      <c r="O141" s="4">
        <f>COUNTIFS(Bookings!$B$2:$B$5001,A141,Bookings!$Q$2:$Q$5001,"Completed")</f>
        <v>2</v>
      </c>
      <c r="P141" s="3">
        <f>SUMIFS(Revenue!$L$2:$L$4092,Revenue!$B$2:$B$4092,A141)</f>
        <v>150380</v>
      </c>
      <c r="Q141" s="2" t="str">
        <f>IF(N141=0,"Inactive",IF(N141=1,"One-time",IF(N141&lt;4,"Repeat","Loyal")))</f>
        <v>Repeat</v>
      </c>
    </row>
    <row r="142" spans="1:17" x14ac:dyDescent="0.2">
      <c r="A142" s="2" t="s">
        <v>484</v>
      </c>
      <c r="B142" s="2" t="s">
        <v>485</v>
      </c>
      <c r="C142" s="2" t="s">
        <v>167</v>
      </c>
      <c r="D142" s="2">
        <v>41</v>
      </c>
      <c r="E142" s="2" t="str">
        <f>IF(D142&lt;25,"18-24",IF(D142&lt;35,"25-34",IF(D142&lt;45,"35-44",IF(D142&lt;55,"45-54","55+"))))</f>
        <v>35-44</v>
      </c>
      <c r="F142" s="2" t="s">
        <v>168</v>
      </c>
      <c r="G142" s="2" t="s">
        <v>169</v>
      </c>
      <c r="H142" s="2" t="s">
        <v>170</v>
      </c>
      <c r="I142" s="2" t="s">
        <v>21</v>
      </c>
      <c r="J142" s="2" t="s">
        <v>172</v>
      </c>
      <c r="K142" s="11">
        <v>45660</v>
      </c>
      <c r="L142" s="2" t="s">
        <v>231</v>
      </c>
      <c r="M142" s="2" t="s">
        <v>174</v>
      </c>
      <c r="N142" s="4">
        <f>COUNTIF(Bookings!$B$2:$B$5001,A142)</f>
        <v>3</v>
      </c>
      <c r="O142" s="4">
        <f>COUNTIFS(Bookings!$B$2:$B$5001,A142,Bookings!$Q$2:$Q$5001,"Completed")</f>
        <v>3</v>
      </c>
      <c r="P142" s="3">
        <f>SUMIFS(Revenue!$L$2:$L$4092,Revenue!$B$2:$B$4092,A142)</f>
        <v>66040</v>
      </c>
      <c r="Q142" s="2" t="str">
        <f>IF(N142=0,"Inactive",IF(N142=1,"One-time",IF(N142&lt;4,"Repeat","Loyal")))</f>
        <v>Repeat</v>
      </c>
    </row>
    <row r="143" spans="1:17" x14ac:dyDescent="0.2">
      <c r="A143" s="2" t="s">
        <v>486</v>
      </c>
      <c r="B143" s="2" t="s">
        <v>487</v>
      </c>
      <c r="C143" s="2" t="s">
        <v>177</v>
      </c>
      <c r="D143" s="2">
        <v>39</v>
      </c>
      <c r="E143" s="2" t="str">
        <f>IF(D143&lt;25,"18-24",IF(D143&lt;35,"25-34",IF(D143&lt;45,"35-44",IF(D143&lt;55,"45-54","55+"))))</f>
        <v>35-44</v>
      </c>
      <c r="F143" s="2" t="s">
        <v>168</v>
      </c>
      <c r="G143" s="2" t="s">
        <v>24</v>
      </c>
      <c r="H143" s="2" t="s">
        <v>170</v>
      </c>
      <c r="I143" s="2" t="s">
        <v>195</v>
      </c>
      <c r="J143" s="2" t="s">
        <v>172</v>
      </c>
      <c r="K143" s="11">
        <v>45849</v>
      </c>
      <c r="L143" s="2" t="s">
        <v>179</v>
      </c>
      <c r="M143" s="2" t="s">
        <v>189</v>
      </c>
      <c r="N143" s="4">
        <f>COUNTIF(Bookings!$B$2:$B$5001,A143)</f>
        <v>2</v>
      </c>
      <c r="O143" s="4">
        <f>COUNTIFS(Bookings!$B$2:$B$5001,A143,Bookings!$Q$2:$Q$5001,"Completed")</f>
        <v>2</v>
      </c>
      <c r="P143" s="3">
        <f>SUMIFS(Revenue!$L$2:$L$4092,Revenue!$B$2:$B$4092,A143)</f>
        <v>121760</v>
      </c>
      <c r="Q143" s="2" t="str">
        <f>IF(N143=0,"Inactive",IF(N143=1,"One-time",IF(N143&lt;4,"Repeat","Loyal")))</f>
        <v>Repeat</v>
      </c>
    </row>
    <row r="144" spans="1:17" x14ac:dyDescent="0.2">
      <c r="A144" s="2" t="s">
        <v>488</v>
      </c>
      <c r="B144" s="2" t="s">
        <v>489</v>
      </c>
      <c r="C144" s="2" t="s">
        <v>167</v>
      </c>
      <c r="D144" s="2">
        <v>33</v>
      </c>
      <c r="E144" s="2" t="str">
        <f>IF(D144&lt;25,"18-24",IF(D144&lt;35,"25-34",IF(D144&lt;45,"35-44",IF(D144&lt;55,"45-54","55+"))))</f>
        <v>25-34</v>
      </c>
      <c r="F144" s="2" t="s">
        <v>338</v>
      </c>
      <c r="G144" s="2" t="s">
        <v>339</v>
      </c>
      <c r="H144" s="2" t="s">
        <v>207</v>
      </c>
      <c r="I144" s="2" t="s">
        <v>188</v>
      </c>
      <c r="J144" s="2" t="s">
        <v>208</v>
      </c>
      <c r="K144" s="11">
        <v>45680</v>
      </c>
      <c r="L144" s="2" t="s">
        <v>198</v>
      </c>
      <c r="M144" s="2" t="s">
        <v>174</v>
      </c>
      <c r="N144" s="4">
        <f>COUNTIF(Bookings!$B$2:$B$5001,A144)</f>
        <v>7</v>
      </c>
      <c r="O144" s="4">
        <f>COUNTIFS(Bookings!$B$2:$B$5001,A144,Bookings!$Q$2:$Q$5001,"Completed")</f>
        <v>5</v>
      </c>
      <c r="P144" s="3">
        <f>SUMIFS(Revenue!$L$2:$L$4092,Revenue!$B$2:$B$4092,A144)</f>
        <v>170000</v>
      </c>
      <c r="Q144" s="2" t="str">
        <f>IF(N144=0,"Inactive",IF(N144=1,"One-time",IF(N144&lt;4,"Repeat","Loyal")))</f>
        <v>Loyal</v>
      </c>
    </row>
    <row r="145" spans="1:17" x14ac:dyDescent="0.2">
      <c r="A145" s="2" t="s">
        <v>490</v>
      </c>
      <c r="B145" s="2" t="s">
        <v>491</v>
      </c>
      <c r="C145" s="2" t="s">
        <v>167</v>
      </c>
      <c r="D145" s="2">
        <v>24</v>
      </c>
      <c r="E145" s="2" t="str">
        <f>IF(D145&lt;25,"18-24",IF(D145&lt;35,"25-34",IF(D145&lt;45,"35-44",IF(D145&lt;55,"45-54","55+"))))</f>
        <v>18-24</v>
      </c>
      <c r="F145" s="2" t="s">
        <v>168</v>
      </c>
      <c r="G145" s="2" t="s">
        <v>66</v>
      </c>
      <c r="H145" s="2" t="s">
        <v>170</v>
      </c>
      <c r="I145" s="2" t="s">
        <v>188</v>
      </c>
      <c r="J145" s="2" t="s">
        <v>172</v>
      </c>
      <c r="K145" s="11">
        <v>45881</v>
      </c>
      <c r="L145" s="2" t="s">
        <v>198</v>
      </c>
      <c r="M145" s="2" t="s">
        <v>174</v>
      </c>
      <c r="N145" s="4">
        <f>COUNTIF(Bookings!$B$2:$B$5001,A145)</f>
        <v>3</v>
      </c>
      <c r="O145" s="4">
        <f>COUNTIFS(Bookings!$B$2:$B$5001,A145,Bookings!$Q$2:$Q$5001,"Completed")</f>
        <v>2</v>
      </c>
      <c r="P145" s="3">
        <f>SUMIFS(Revenue!$L$2:$L$4092,Revenue!$B$2:$B$4092,A145)</f>
        <v>36110</v>
      </c>
      <c r="Q145" s="2" t="str">
        <f>IF(N145=0,"Inactive",IF(N145=1,"One-time",IF(N145&lt;4,"Repeat","Loyal")))</f>
        <v>Repeat</v>
      </c>
    </row>
    <row r="146" spans="1:17" x14ac:dyDescent="0.2">
      <c r="A146" s="2" t="s">
        <v>492</v>
      </c>
      <c r="B146" s="2" t="s">
        <v>181</v>
      </c>
      <c r="C146" s="2" t="s">
        <v>167</v>
      </c>
      <c r="D146" s="2">
        <v>29</v>
      </c>
      <c r="E146" s="2" t="str">
        <f>IF(D146&lt;25,"18-24",IF(D146&lt;35,"25-34",IF(D146&lt;45,"35-44",IF(D146&lt;55,"45-54","55+"))))</f>
        <v>25-34</v>
      </c>
      <c r="F146" s="2" t="s">
        <v>168</v>
      </c>
      <c r="G146" s="2" t="s">
        <v>211</v>
      </c>
      <c r="H146" s="2" t="s">
        <v>170</v>
      </c>
      <c r="I146" s="2" t="s">
        <v>188</v>
      </c>
      <c r="J146" s="2" t="s">
        <v>217</v>
      </c>
      <c r="K146" s="11">
        <v>45517</v>
      </c>
      <c r="L146" s="2" t="s">
        <v>183</v>
      </c>
      <c r="M146" s="2" t="s">
        <v>174</v>
      </c>
      <c r="N146" s="4">
        <f>COUNTIF(Bookings!$B$2:$B$5001,A146)</f>
        <v>5</v>
      </c>
      <c r="O146" s="4">
        <f>COUNTIFS(Bookings!$B$2:$B$5001,A146,Bookings!$Q$2:$Q$5001,"Completed")</f>
        <v>5</v>
      </c>
      <c r="P146" s="3">
        <f>SUMIFS(Revenue!$L$2:$L$4092,Revenue!$B$2:$B$4092,A146)</f>
        <v>156560</v>
      </c>
      <c r="Q146" s="2" t="str">
        <f>IF(N146=0,"Inactive",IF(N146=1,"One-time",IF(N146&lt;4,"Repeat","Loyal")))</f>
        <v>Loyal</v>
      </c>
    </row>
    <row r="147" spans="1:17" x14ac:dyDescent="0.2">
      <c r="A147" s="2" t="s">
        <v>493</v>
      </c>
      <c r="B147" s="2" t="s">
        <v>494</v>
      </c>
      <c r="C147" s="2" t="s">
        <v>177</v>
      </c>
      <c r="D147" s="2">
        <v>33</v>
      </c>
      <c r="E147" s="2" t="str">
        <f>IF(D147&lt;25,"18-24",IF(D147&lt;35,"25-34",IF(D147&lt;45,"35-44",IF(D147&lt;55,"45-54","55+"))))</f>
        <v>25-34</v>
      </c>
      <c r="F147" s="2" t="s">
        <v>168</v>
      </c>
      <c r="G147" s="2" t="s">
        <v>211</v>
      </c>
      <c r="H147" s="2" t="s">
        <v>170</v>
      </c>
      <c r="I147" s="2" t="s">
        <v>21</v>
      </c>
      <c r="J147" s="2" t="s">
        <v>217</v>
      </c>
      <c r="K147" s="11">
        <v>45564</v>
      </c>
      <c r="L147" s="2" t="s">
        <v>247</v>
      </c>
      <c r="M147" s="2" t="s">
        <v>174</v>
      </c>
      <c r="N147" s="4">
        <f>COUNTIF(Bookings!$B$2:$B$5001,A147)</f>
        <v>5</v>
      </c>
      <c r="O147" s="4">
        <f>COUNTIFS(Bookings!$B$2:$B$5001,A147,Bookings!$Q$2:$Q$5001,"Completed")</f>
        <v>4</v>
      </c>
      <c r="P147" s="3">
        <f>SUMIFS(Revenue!$L$2:$L$4092,Revenue!$B$2:$B$4092,A147)</f>
        <v>126400</v>
      </c>
      <c r="Q147" s="2" t="str">
        <f>IF(N147=0,"Inactive",IF(N147=1,"One-time",IF(N147&lt;4,"Repeat","Loyal")))</f>
        <v>Loyal</v>
      </c>
    </row>
    <row r="148" spans="1:17" x14ac:dyDescent="0.2">
      <c r="A148" s="2" t="s">
        <v>495</v>
      </c>
      <c r="B148" s="2" t="s">
        <v>496</v>
      </c>
      <c r="C148" s="2" t="s">
        <v>387</v>
      </c>
      <c r="D148" s="2">
        <v>29</v>
      </c>
      <c r="E148" s="2" t="str">
        <f>IF(D148&lt;25,"18-24",IF(D148&lt;35,"25-34",IF(D148&lt;45,"35-44",IF(D148&lt;55,"45-54","55+"))))</f>
        <v>25-34</v>
      </c>
      <c r="F148" s="2" t="s">
        <v>168</v>
      </c>
      <c r="G148" s="2" t="s">
        <v>220</v>
      </c>
      <c r="H148" s="2" t="s">
        <v>170</v>
      </c>
      <c r="I148" s="2" t="s">
        <v>188</v>
      </c>
      <c r="J148" s="2" t="s">
        <v>217</v>
      </c>
      <c r="K148" s="11">
        <v>45599</v>
      </c>
      <c r="L148" s="2" t="s">
        <v>179</v>
      </c>
      <c r="M148" s="2" t="s">
        <v>174</v>
      </c>
      <c r="N148" s="4">
        <f>COUNTIF(Bookings!$B$2:$B$5001,A148)</f>
        <v>4</v>
      </c>
      <c r="O148" s="4">
        <f>COUNTIFS(Bookings!$B$2:$B$5001,A148,Bookings!$Q$2:$Q$5001,"Completed")</f>
        <v>3</v>
      </c>
      <c r="P148" s="3">
        <f>SUMIFS(Revenue!$L$2:$L$4092,Revenue!$B$2:$B$4092,A148)</f>
        <v>160110</v>
      </c>
      <c r="Q148" s="2" t="str">
        <f>IF(N148=0,"Inactive",IF(N148=1,"One-time",IF(N148&lt;4,"Repeat","Loyal")))</f>
        <v>Loyal</v>
      </c>
    </row>
    <row r="149" spans="1:17" x14ac:dyDescent="0.2">
      <c r="A149" s="2" t="s">
        <v>497</v>
      </c>
      <c r="B149" s="2" t="s">
        <v>498</v>
      </c>
      <c r="C149" s="2" t="s">
        <v>167</v>
      </c>
      <c r="D149" s="2">
        <v>34</v>
      </c>
      <c r="E149" s="2" t="str">
        <f>IF(D149&lt;25,"18-24",IF(D149&lt;35,"25-34",IF(D149&lt;45,"35-44",IF(D149&lt;55,"45-54","55+"))))</f>
        <v>25-34</v>
      </c>
      <c r="F149" s="2" t="s">
        <v>499</v>
      </c>
      <c r="G149" s="2" t="s">
        <v>500</v>
      </c>
      <c r="H149" s="2" t="s">
        <v>207</v>
      </c>
      <c r="I149" s="2" t="s">
        <v>195</v>
      </c>
      <c r="J149" s="2" t="s">
        <v>172</v>
      </c>
      <c r="K149" s="11">
        <v>45983</v>
      </c>
      <c r="L149" s="2" t="s">
        <v>179</v>
      </c>
      <c r="M149" s="2" t="s">
        <v>174</v>
      </c>
      <c r="N149" s="4">
        <f>COUNTIF(Bookings!$B$2:$B$5001,A149)</f>
        <v>0</v>
      </c>
      <c r="O149" s="4">
        <f>COUNTIFS(Bookings!$B$2:$B$5001,A149,Bookings!$Q$2:$Q$5001,"Completed")</f>
        <v>0</v>
      </c>
      <c r="P149" s="3">
        <f>SUMIFS(Revenue!$L$2:$L$4092,Revenue!$B$2:$B$4092,A149)</f>
        <v>0</v>
      </c>
      <c r="Q149" s="2" t="str">
        <f>IF(N149=0,"Inactive",IF(N149=1,"One-time",IF(N149&lt;4,"Repeat","Loyal")))</f>
        <v>Inactive</v>
      </c>
    </row>
    <row r="150" spans="1:17" x14ac:dyDescent="0.2">
      <c r="A150" s="2" t="s">
        <v>501</v>
      </c>
      <c r="B150" s="2" t="s">
        <v>502</v>
      </c>
      <c r="C150" s="2" t="s">
        <v>167</v>
      </c>
      <c r="D150" s="2">
        <v>30</v>
      </c>
      <c r="E150" s="2" t="str">
        <f>IF(D150&lt;25,"18-24",IF(D150&lt;35,"25-34",IF(D150&lt;45,"35-44",IF(D150&lt;55,"45-54","55+"))))</f>
        <v>25-34</v>
      </c>
      <c r="F150" s="2" t="s">
        <v>168</v>
      </c>
      <c r="G150" s="2" t="s">
        <v>186</v>
      </c>
      <c r="H150" s="2" t="s">
        <v>170</v>
      </c>
      <c r="I150" s="2" t="s">
        <v>171</v>
      </c>
      <c r="J150" s="2" t="s">
        <v>172</v>
      </c>
      <c r="K150" s="11">
        <v>45629</v>
      </c>
      <c r="L150" s="2" t="s">
        <v>183</v>
      </c>
      <c r="M150" s="2" t="s">
        <v>174</v>
      </c>
      <c r="N150" s="4">
        <f>COUNTIF(Bookings!$B$2:$B$5001,A150)</f>
        <v>3</v>
      </c>
      <c r="O150" s="4">
        <f>COUNTIFS(Bookings!$B$2:$B$5001,A150,Bookings!$Q$2:$Q$5001,"Completed")</f>
        <v>3</v>
      </c>
      <c r="P150" s="3">
        <f>SUMIFS(Revenue!$L$2:$L$4092,Revenue!$B$2:$B$4092,A150)</f>
        <v>93800</v>
      </c>
      <c r="Q150" s="2" t="str">
        <f>IF(N150=0,"Inactive",IF(N150=1,"One-time",IF(N150&lt;4,"Repeat","Loyal")))</f>
        <v>Repeat</v>
      </c>
    </row>
    <row r="151" spans="1:17" x14ac:dyDescent="0.2">
      <c r="A151" s="2" t="s">
        <v>503</v>
      </c>
      <c r="B151" s="2" t="s">
        <v>504</v>
      </c>
      <c r="C151" s="2" t="s">
        <v>167</v>
      </c>
      <c r="D151" s="2">
        <v>48</v>
      </c>
      <c r="E151" s="2" t="str">
        <f>IF(D151&lt;25,"18-24",IF(D151&lt;35,"25-34",IF(D151&lt;45,"35-44",IF(D151&lt;55,"45-54","55+"))))</f>
        <v>45-54</v>
      </c>
      <c r="F151" s="2" t="s">
        <v>234</v>
      </c>
      <c r="G151" s="2" t="s">
        <v>235</v>
      </c>
      <c r="H151" s="2" t="s">
        <v>207</v>
      </c>
      <c r="I151" s="2" t="s">
        <v>216</v>
      </c>
      <c r="J151" s="2" t="s">
        <v>217</v>
      </c>
      <c r="K151" s="11">
        <v>45658</v>
      </c>
      <c r="L151" s="2" t="s">
        <v>183</v>
      </c>
      <c r="M151" s="2" t="s">
        <v>189</v>
      </c>
      <c r="N151" s="4">
        <f>COUNTIF(Bookings!$B$2:$B$5001,A151)</f>
        <v>5</v>
      </c>
      <c r="O151" s="4">
        <f>COUNTIFS(Bookings!$B$2:$B$5001,A151,Bookings!$Q$2:$Q$5001,"Completed")</f>
        <v>2</v>
      </c>
      <c r="P151" s="3">
        <f>SUMIFS(Revenue!$L$2:$L$4092,Revenue!$B$2:$B$4092,A151)</f>
        <v>446250</v>
      </c>
      <c r="Q151" s="2" t="str">
        <f>IF(N151=0,"Inactive",IF(N151=1,"One-time",IF(N151&lt;4,"Repeat","Loyal")))</f>
        <v>Loyal</v>
      </c>
    </row>
    <row r="152" spans="1:17" x14ac:dyDescent="0.2">
      <c r="A152" s="2" t="s">
        <v>505</v>
      </c>
      <c r="B152" s="2" t="s">
        <v>506</v>
      </c>
      <c r="C152" s="2" t="s">
        <v>167</v>
      </c>
      <c r="D152" s="2">
        <v>18</v>
      </c>
      <c r="E152" s="2" t="str">
        <f>IF(D152&lt;25,"18-24",IF(D152&lt;35,"25-34",IF(D152&lt;45,"35-44",IF(D152&lt;55,"45-54","55+"))))</f>
        <v>18-24</v>
      </c>
      <c r="F152" s="2" t="s">
        <v>168</v>
      </c>
      <c r="G152" s="2" t="s">
        <v>311</v>
      </c>
      <c r="H152" s="2" t="s">
        <v>170</v>
      </c>
      <c r="I152" s="2" t="s">
        <v>171</v>
      </c>
      <c r="J152" s="2" t="s">
        <v>172</v>
      </c>
      <c r="K152" s="11">
        <v>45926</v>
      </c>
      <c r="L152" s="2" t="s">
        <v>179</v>
      </c>
      <c r="M152" s="2" t="s">
        <v>174</v>
      </c>
      <c r="N152" s="4">
        <f>COUNTIF(Bookings!$B$2:$B$5001,A152)</f>
        <v>1</v>
      </c>
      <c r="O152" s="4">
        <f>COUNTIFS(Bookings!$B$2:$B$5001,A152,Bookings!$Q$2:$Q$5001,"Completed")</f>
        <v>1</v>
      </c>
      <c r="P152" s="3">
        <f>SUMIFS(Revenue!$L$2:$L$4092,Revenue!$B$2:$B$4092,A152)</f>
        <v>43420</v>
      </c>
      <c r="Q152" s="2" t="str">
        <f>IF(N152=0,"Inactive",IF(N152=1,"One-time",IF(N152&lt;4,"Repeat","Loyal")))</f>
        <v>One-time</v>
      </c>
    </row>
    <row r="153" spans="1:17" x14ac:dyDescent="0.2">
      <c r="A153" s="2" t="s">
        <v>507</v>
      </c>
      <c r="B153" s="2" t="s">
        <v>323</v>
      </c>
      <c r="C153" s="2" t="s">
        <v>167</v>
      </c>
      <c r="D153" s="2">
        <v>18</v>
      </c>
      <c r="E153" s="2" t="str">
        <f>IF(D153&lt;25,"18-24",IF(D153&lt;35,"25-34",IF(D153&lt;45,"35-44",IF(D153&lt;55,"45-54","55+"))))</f>
        <v>18-24</v>
      </c>
      <c r="F153" s="2" t="s">
        <v>168</v>
      </c>
      <c r="G153" s="2" t="s">
        <v>24</v>
      </c>
      <c r="H153" s="2" t="s">
        <v>170</v>
      </c>
      <c r="I153" s="2" t="s">
        <v>195</v>
      </c>
      <c r="J153" s="2" t="s">
        <v>208</v>
      </c>
      <c r="K153" s="11">
        <v>45558</v>
      </c>
      <c r="L153" s="2" t="s">
        <v>173</v>
      </c>
      <c r="M153" s="2" t="s">
        <v>174</v>
      </c>
      <c r="N153" s="4">
        <f>COUNTIF(Bookings!$B$2:$B$5001,A153)</f>
        <v>5</v>
      </c>
      <c r="O153" s="4">
        <f>COUNTIFS(Bookings!$B$2:$B$5001,A153,Bookings!$Q$2:$Q$5001,"Completed")</f>
        <v>4</v>
      </c>
      <c r="P153" s="3">
        <f>SUMIFS(Revenue!$L$2:$L$4092,Revenue!$B$2:$B$4092,A153)</f>
        <v>474180</v>
      </c>
      <c r="Q153" s="2" t="str">
        <f>IF(N153=0,"Inactive",IF(N153=1,"One-time",IF(N153&lt;4,"Repeat","Loyal")))</f>
        <v>Loyal</v>
      </c>
    </row>
    <row r="154" spans="1:17" x14ac:dyDescent="0.2">
      <c r="A154" s="2" t="s">
        <v>508</v>
      </c>
      <c r="B154" s="2" t="s">
        <v>509</v>
      </c>
      <c r="C154" s="2" t="s">
        <v>167</v>
      </c>
      <c r="D154" s="2">
        <v>27</v>
      </c>
      <c r="E154" s="2" t="str">
        <f>IF(D154&lt;25,"18-24",IF(D154&lt;35,"25-34",IF(D154&lt;45,"35-44",IF(D154&lt;55,"45-54","55+"))))</f>
        <v>25-34</v>
      </c>
      <c r="F154" s="2" t="s">
        <v>168</v>
      </c>
      <c r="G154" s="2" t="s">
        <v>182</v>
      </c>
      <c r="H154" s="2" t="s">
        <v>170</v>
      </c>
      <c r="I154" s="2" t="s">
        <v>171</v>
      </c>
      <c r="J154" s="2" t="s">
        <v>172</v>
      </c>
      <c r="K154" s="11">
        <v>45347</v>
      </c>
      <c r="L154" s="2" t="s">
        <v>183</v>
      </c>
      <c r="M154" s="2" t="s">
        <v>174</v>
      </c>
      <c r="N154" s="4">
        <f>COUNTIF(Bookings!$B$2:$B$5001,A154)</f>
        <v>0</v>
      </c>
      <c r="O154" s="4">
        <f>COUNTIFS(Bookings!$B$2:$B$5001,A154,Bookings!$Q$2:$Q$5001,"Completed")</f>
        <v>0</v>
      </c>
      <c r="P154" s="3">
        <f>SUMIFS(Revenue!$L$2:$L$4092,Revenue!$B$2:$B$4092,A154)</f>
        <v>0</v>
      </c>
      <c r="Q154" s="2" t="str">
        <f>IF(N154=0,"Inactive",IF(N154=1,"One-time",IF(N154&lt;4,"Repeat","Loyal")))</f>
        <v>Inactive</v>
      </c>
    </row>
    <row r="155" spans="1:17" x14ac:dyDescent="0.2">
      <c r="A155" s="2" t="s">
        <v>510</v>
      </c>
      <c r="B155" s="2" t="s">
        <v>511</v>
      </c>
      <c r="C155" s="2" t="s">
        <v>167</v>
      </c>
      <c r="D155" s="2">
        <v>30</v>
      </c>
      <c r="E155" s="2" t="str">
        <f>IF(D155&lt;25,"18-24",IF(D155&lt;35,"25-34",IF(D155&lt;45,"35-44",IF(D155&lt;55,"45-54","55+"))))</f>
        <v>25-34</v>
      </c>
      <c r="F155" s="2" t="s">
        <v>168</v>
      </c>
      <c r="G155" s="2" t="s">
        <v>182</v>
      </c>
      <c r="H155" s="2" t="s">
        <v>170</v>
      </c>
      <c r="I155" s="2" t="s">
        <v>171</v>
      </c>
      <c r="J155" s="2" t="s">
        <v>238</v>
      </c>
      <c r="K155" s="11">
        <v>45615</v>
      </c>
      <c r="L155" s="2" t="s">
        <v>247</v>
      </c>
      <c r="M155" s="2" t="s">
        <v>174</v>
      </c>
      <c r="N155" s="4">
        <f>COUNTIF(Bookings!$B$2:$B$5001,A155)</f>
        <v>16</v>
      </c>
      <c r="O155" s="4">
        <f>COUNTIFS(Bookings!$B$2:$B$5001,A155,Bookings!$Q$2:$Q$5001,"Completed")</f>
        <v>11</v>
      </c>
      <c r="P155" s="3">
        <f>SUMIFS(Revenue!$L$2:$L$4092,Revenue!$B$2:$B$4092,A155)</f>
        <v>586210</v>
      </c>
      <c r="Q155" s="2" t="str">
        <f>IF(N155=0,"Inactive",IF(N155=1,"One-time",IF(N155&lt;4,"Repeat","Loyal")))</f>
        <v>Loyal</v>
      </c>
    </row>
    <row r="156" spans="1:17" x14ac:dyDescent="0.2">
      <c r="A156" s="2" t="s">
        <v>512</v>
      </c>
      <c r="B156" s="2" t="s">
        <v>513</v>
      </c>
      <c r="C156" s="2" t="s">
        <v>177</v>
      </c>
      <c r="D156" s="2">
        <v>32</v>
      </c>
      <c r="E156" s="2" t="str">
        <f>IF(D156&lt;25,"18-24",IF(D156&lt;35,"25-34",IF(D156&lt;45,"35-44",IF(D156&lt;55,"45-54","55+"))))</f>
        <v>25-34</v>
      </c>
      <c r="F156" s="2" t="s">
        <v>168</v>
      </c>
      <c r="G156" s="2" t="s">
        <v>169</v>
      </c>
      <c r="H156" s="2" t="s">
        <v>170</v>
      </c>
      <c r="I156" s="2" t="s">
        <v>188</v>
      </c>
      <c r="J156" s="2" t="s">
        <v>238</v>
      </c>
      <c r="K156" s="11">
        <v>45545</v>
      </c>
      <c r="L156" s="2" t="s">
        <v>179</v>
      </c>
      <c r="M156" s="2" t="s">
        <v>174</v>
      </c>
      <c r="N156" s="4">
        <f>COUNTIF(Bookings!$B$2:$B$5001,A156)</f>
        <v>23</v>
      </c>
      <c r="O156" s="4">
        <f>COUNTIFS(Bookings!$B$2:$B$5001,A156,Bookings!$Q$2:$Q$5001,"Completed")</f>
        <v>18</v>
      </c>
      <c r="P156" s="3">
        <f>SUMIFS(Revenue!$L$2:$L$4092,Revenue!$B$2:$B$4092,A156)</f>
        <v>593810</v>
      </c>
      <c r="Q156" s="2" t="str">
        <f>IF(N156=0,"Inactive",IF(N156=1,"One-time",IF(N156&lt;4,"Repeat","Loyal")))</f>
        <v>Loyal</v>
      </c>
    </row>
    <row r="157" spans="1:17" x14ac:dyDescent="0.2">
      <c r="A157" s="2" t="s">
        <v>514</v>
      </c>
      <c r="B157" s="2" t="s">
        <v>515</v>
      </c>
      <c r="C157" s="2" t="s">
        <v>167</v>
      </c>
      <c r="D157" s="2">
        <v>39</v>
      </c>
      <c r="E157" s="2" t="str">
        <f>IF(D157&lt;25,"18-24",IF(D157&lt;35,"25-34",IF(D157&lt;45,"35-44",IF(D157&lt;55,"45-54","55+"))))</f>
        <v>35-44</v>
      </c>
      <c r="F157" s="2" t="s">
        <v>168</v>
      </c>
      <c r="G157" s="2" t="s">
        <v>211</v>
      </c>
      <c r="H157" s="2" t="s">
        <v>170</v>
      </c>
      <c r="I157" s="2" t="s">
        <v>188</v>
      </c>
      <c r="J157" s="2" t="s">
        <v>172</v>
      </c>
      <c r="K157" s="11">
        <v>45542</v>
      </c>
      <c r="L157" s="2" t="s">
        <v>179</v>
      </c>
      <c r="M157" s="2" t="s">
        <v>174</v>
      </c>
      <c r="N157" s="4">
        <f>COUNTIF(Bookings!$B$2:$B$5001,A157)</f>
        <v>3</v>
      </c>
      <c r="O157" s="4">
        <f>COUNTIFS(Bookings!$B$2:$B$5001,A157,Bookings!$Q$2:$Q$5001,"Completed")</f>
        <v>1</v>
      </c>
      <c r="P157" s="3">
        <f>SUMIFS(Revenue!$L$2:$L$4092,Revenue!$B$2:$B$4092,A157)</f>
        <v>41910</v>
      </c>
      <c r="Q157" s="2" t="str">
        <f>IF(N157=0,"Inactive",IF(N157=1,"One-time",IF(N157&lt;4,"Repeat","Loyal")))</f>
        <v>Repeat</v>
      </c>
    </row>
    <row r="158" spans="1:17" x14ac:dyDescent="0.2">
      <c r="A158" s="2" t="s">
        <v>516</v>
      </c>
      <c r="B158" s="2" t="s">
        <v>517</v>
      </c>
      <c r="C158" s="2" t="s">
        <v>177</v>
      </c>
      <c r="D158" s="2">
        <v>36</v>
      </c>
      <c r="E158" s="2" t="str">
        <f>IF(D158&lt;25,"18-24",IF(D158&lt;35,"25-34",IF(D158&lt;45,"35-44",IF(D158&lt;55,"45-54","55+"))))</f>
        <v>35-44</v>
      </c>
      <c r="F158" s="2" t="s">
        <v>168</v>
      </c>
      <c r="G158" s="2" t="s">
        <v>55</v>
      </c>
      <c r="H158" s="2" t="s">
        <v>170</v>
      </c>
      <c r="I158" s="2" t="s">
        <v>171</v>
      </c>
      <c r="J158" s="2" t="s">
        <v>217</v>
      </c>
      <c r="K158" s="11">
        <v>45539</v>
      </c>
      <c r="L158" s="2" t="s">
        <v>173</v>
      </c>
      <c r="M158" s="2" t="s">
        <v>174</v>
      </c>
      <c r="N158" s="4">
        <f>COUNTIF(Bookings!$B$2:$B$5001,A158)</f>
        <v>4</v>
      </c>
      <c r="O158" s="4">
        <f>COUNTIFS(Bookings!$B$2:$B$5001,A158,Bookings!$Q$2:$Q$5001,"Completed")</f>
        <v>3</v>
      </c>
      <c r="P158" s="3">
        <f>SUMIFS(Revenue!$L$2:$L$4092,Revenue!$B$2:$B$4092,A158)</f>
        <v>107200</v>
      </c>
      <c r="Q158" s="2" t="str">
        <f>IF(N158=0,"Inactive",IF(N158=1,"One-time",IF(N158&lt;4,"Repeat","Loyal")))</f>
        <v>Loyal</v>
      </c>
    </row>
    <row r="159" spans="1:17" x14ac:dyDescent="0.2">
      <c r="A159" s="2" t="s">
        <v>518</v>
      </c>
      <c r="B159" s="2" t="s">
        <v>519</v>
      </c>
      <c r="C159" s="2" t="s">
        <v>177</v>
      </c>
      <c r="D159" s="2">
        <v>36</v>
      </c>
      <c r="E159" s="2" t="str">
        <f>IF(D159&lt;25,"18-24",IF(D159&lt;35,"25-34",IF(D159&lt;45,"35-44",IF(D159&lt;55,"45-54","55+"))))</f>
        <v>35-44</v>
      </c>
      <c r="F159" s="2" t="s">
        <v>168</v>
      </c>
      <c r="G159" s="2" t="s">
        <v>178</v>
      </c>
      <c r="H159" s="2" t="s">
        <v>170</v>
      </c>
      <c r="I159" s="2" t="s">
        <v>188</v>
      </c>
      <c r="J159" s="2" t="s">
        <v>217</v>
      </c>
      <c r="K159" s="11">
        <v>45522</v>
      </c>
      <c r="L159" s="2" t="s">
        <v>198</v>
      </c>
      <c r="M159" s="2" t="s">
        <v>174</v>
      </c>
      <c r="N159" s="4">
        <f>COUNTIF(Bookings!$B$2:$B$5001,A159)</f>
        <v>4</v>
      </c>
      <c r="O159" s="4">
        <f>COUNTIFS(Bookings!$B$2:$B$5001,A159,Bookings!$Q$2:$Q$5001,"Completed")</f>
        <v>4</v>
      </c>
      <c r="P159" s="3">
        <f>SUMIFS(Revenue!$L$2:$L$4092,Revenue!$B$2:$B$4092,A159)</f>
        <v>144770</v>
      </c>
      <c r="Q159" s="2" t="str">
        <f>IF(N159=0,"Inactive",IF(N159=1,"One-time",IF(N159&lt;4,"Repeat","Loyal")))</f>
        <v>Loyal</v>
      </c>
    </row>
    <row r="160" spans="1:17" x14ac:dyDescent="0.2">
      <c r="A160" s="2" t="s">
        <v>520</v>
      </c>
      <c r="B160" s="2" t="s">
        <v>409</v>
      </c>
      <c r="C160" s="2" t="s">
        <v>177</v>
      </c>
      <c r="D160" s="2">
        <v>34</v>
      </c>
      <c r="E160" s="2" t="str">
        <f>IF(D160&lt;25,"18-24",IF(D160&lt;35,"25-34",IF(D160&lt;45,"35-44",IF(D160&lt;55,"45-54","55+"))))</f>
        <v>25-34</v>
      </c>
      <c r="F160" s="2" t="s">
        <v>168</v>
      </c>
      <c r="G160" s="2" t="s">
        <v>246</v>
      </c>
      <c r="H160" s="2" t="s">
        <v>170</v>
      </c>
      <c r="I160" s="2" t="s">
        <v>21</v>
      </c>
      <c r="J160" s="2" t="s">
        <v>172</v>
      </c>
      <c r="K160" s="11">
        <v>45586</v>
      </c>
      <c r="L160" s="2" t="s">
        <v>231</v>
      </c>
      <c r="M160" s="2" t="s">
        <v>174</v>
      </c>
      <c r="N160" s="4">
        <f>COUNTIF(Bookings!$B$2:$B$5001,A160)</f>
        <v>2</v>
      </c>
      <c r="O160" s="4">
        <f>COUNTIFS(Bookings!$B$2:$B$5001,A160,Bookings!$Q$2:$Q$5001,"Completed")</f>
        <v>2</v>
      </c>
      <c r="P160" s="3">
        <f>SUMIFS(Revenue!$L$2:$L$4092,Revenue!$B$2:$B$4092,A160)</f>
        <v>99000</v>
      </c>
      <c r="Q160" s="2" t="str">
        <f>IF(N160=0,"Inactive",IF(N160=1,"One-time",IF(N160&lt;4,"Repeat","Loyal")))</f>
        <v>Repeat</v>
      </c>
    </row>
    <row r="161" spans="1:17" x14ac:dyDescent="0.2">
      <c r="A161" s="2" t="s">
        <v>521</v>
      </c>
      <c r="B161" s="2" t="s">
        <v>522</v>
      </c>
      <c r="C161" s="2" t="s">
        <v>177</v>
      </c>
      <c r="D161" s="2">
        <v>42</v>
      </c>
      <c r="E161" s="2" t="str">
        <f>IF(D161&lt;25,"18-24",IF(D161&lt;35,"25-34",IF(D161&lt;45,"35-44",IF(D161&lt;55,"45-54","55+"))))</f>
        <v>35-44</v>
      </c>
      <c r="F161" s="2" t="s">
        <v>168</v>
      </c>
      <c r="G161" s="2" t="s">
        <v>211</v>
      </c>
      <c r="H161" s="2" t="s">
        <v>170</v>
      </c>
      <c r="I161" s="2" t="s">
        <v>195</v>
      </c>
      <c r="J161" s="2" t="s">
        <v>172</v>
      </c>
      <c r="K161" s="11">
        <v>45620</v>
      </c>
      <c r="L161" s="2" t="s">
        <v>198</v>
      </c>
      <c r="M161" s="2" t="s">
        <v>189</v>
      </c>
      <c r="N161" s="4">
        <f>COUNTIF(Bookings!$B$2:$B$5001,A161)</f>
        <v>2</v>
      </c>
      <c r="O161" s="4">
        <f>COUNTIFS(Bookings!$B$2:$B$5001,A161,Bookings!$Q$2:$Q$5001,"Completed")</f>
        <v>2</v>
      </c>
      <c r="P161" s="3">
        <f>SUMIFS(Revenue!$L$2:$L$4092,Revenue!$B$2:$B$4092,A161)</f>
        <v>92390</v>
      </c>
      <c r="Q161" s="2" t="str">
        <f>IF(N161=0,"Inactive",IF(N161=1,"One-time",IF(N161&lt;4,"Repeat","Loyal")))</f>
        <v>Repeat</v>
      </c>
    </row>
    <row r="162" spans="1:17" x14ac:dyDescent="0.2">
      <c r="A162" s="2" t="s">
        <v>523</v>
      </c>
      <c r="B162" s="2" t="s">
        <v>524</v>
      </c>
      <c r="C162" s="2" t="s">
        <v>177</v>
      </c>
      <c r="D162" s="2">
        <v>18</v>
      </c>
      <c r="E162" s="2" t="str">
        <f>IF(D162&lt;25,"18-24",IF(D162&lt;35,"25-34",IF(D162&lt;45,"35-44",IF(D162&lt;55,"45-54","55+"))))</f>
        <v>18-24</v>
      </c>
      <c r="F162" s="2" t="s">
        <v>168</v>
      </c>
      <c r="G162" s="2" t="s">
        <v>182</v>
      </c>
      <c r="H162" s="2" t="s">
        <v>170</v>
      </c>
      <c r="I162" s="2" t="s">
        <v>188</v>
      </c>
      <c r="J162" s="2" t="s">
        <v>238</v>
      </c>
      <c r="K162" s="11">
        <v>45613</v>
      </c>
      <c r="L162" s="2" t="s">
        <v>173</v>
      </c>
      <c r="M162" s="2" t="s">
        <v>174</v>
      </c>
      <c r="N162" s="4">
        <f>COUNTIF(Bookings!$B$2:$B$5001,A162)</f>
        <v>9</v>
      </c>
      <c r="O162" s="4">
        <f>COUNTIFS(Bookings!$B$2:$B$5001,A162,Bookings!$Q$2:$Q$5001,"Completed")</f>
        <v>8</v>
      </c>
      <c r="P162" s="3">
        <f>SUMIFS(Revenue!$L$2:$L$4092,Revenue!$B$2:$B$4092,A162)</f>
        <v>282740</v>
      </c>
      <c r="Q162" s="2" t="str">
        <f>IF(N162=0,"Inactive",IF(N162=1,"One-time",IF(N162&lt;4,"Repeat","Loyal")))</f>
        <v>Loyal</v>
      </c>
    </row>
    <row r="163" spans="1:17" x14ac:dyDescent="0.2">
      <c r="A163" s="2" t="s">
        <v>525</v>
      </c>
      <c r="B163" s="2" t="s">
        <v>526</v>
      </c>
      <c r="C163" s="2" t="s">
        <v>387</v>
      </c>
      <c r="D163" s="2">
        <v>43</v>
      </c>
      <c r="E163" s="2" t="str">
        <f>IF(D163&lt;25,"18-24",IF(D163&lt;35,"25-34",IF(D163&lt;45,"35-44",IF(D163&lt;55,"45-54","55+"))))</f>
        <v>35-44</v>
      </c>
      <c r="F163" s="2" t="s">
        <v>168</v>
      </c>
      <c r="G163" s="2" t="s">
        <v>186</v>
      </c>
      <c r="H163" s="2" t="s">
        <v>170</v>
      </c>
      <c r="I163" s="2" t="s">
        <v>21</v>
      </c>
      <c r="J163" s="2" t="s">
        <v>217</v>
      </c>
      <c r="K163" s="11">
        <v>45719</v>
      </c>
      <c r="L163" s="2" t="s">
        <v>183</v>
      </c>
      <c r="M163" s="2" t="s">
        <v>189</v>
      </c>
      <c r="N163" s="4">
        <f>COUNTIF(Bookings!$B$2:$B$5001,A163)</f>
        <v>3</v>
      </c>
      <c r="O163" s="4">
        <f>COUNTIFS(Bookings!$B$2:$B$5001,A163,Bookings!$Q$2:$Q$5001,"Completed")</f>
        <v>2</v>
      </c>
      <c r="P163" s="3">
        <f>SUMIFS(Revenue!$L$2:$L$4092,Revenue!$B$2:$B$4092,A163)</f>
        <v>16550</v>
      </c>
      <c r="Q163" s="2" t="str">
        <f>IF(N163=0,"Inactive",IF(N163=1,"One-time",IF(N163&lt;4,"Repeat","Loyal")))</f>
        <v>Repeat</v>
      </c>
    </row>
    <row r="164" spans="1:17" x14ac:dyDescent="0.2">
      <c r="A164" s="2" t="s">
        <v>527</v>
      </c>
      <c r="B164" s="2" t="s">
        <v>528</v>
      </c>
      <c r="C164" s="2" t="s">
        <v>167</v>
      </c>
      <c r="D164" s="2">
        <v>45</v>
      </c>
      <c r="E164" s="2" t="str">
        <f>IF(D164&lt;25,"18-24",IF(D164&lt;35,"25-34",IF(D164&lt;45,"35-44",IF(D164&lt;55,"45-54","55+"))))</f>
        <v>45-54</v>
      </c>
      <c r="F164" s="2" t="s">
        <v>205</v>
      </c>
      <c r="G164" s="2" t="s">
        <v>206</v>
      </c>
      <c r="H164" s="2" t="s">
        <v>207</v>
      </c>
      <c r="I164" s="2" t="s">
        <v>171</v>
      </c>
      <c r="J164" s="2" t="s">
        <v>172</v>
      </c>
      <c r="K164" s="11">
        <v>45556</v>
      </c>
      <c r="L164" s="2" t="s">
        <v>198</v>
      </c>
      <c r="M164" s="2" t="s">
        <v>174</v>
      </c>
      <c r="N164" s="4">
        <f>COUNTIF(Bookings!$B$2:$B$5001,A164)</f>
        <v>2</v>
      </c>
      <c r="O164" s="4">
        <f>COUNTIFS(Bookings!$B$2:$B$5001,A164,Bookings!$Q$2:$Q$5001,"Completed")</f>
        <v>2</v>
      </c>
      <c r="P164" s="3">
        <f>SUMIFS(Revenue!$L$2:$L$4092,Revenue!$B$2:$B$4092,A164)</f>
        <v>69920</v>
      </c>
      <c r="Q164" s="2" t="str">
        <f>IF(N164=0,"Inactive",IF(N164=1,"One-time",IF(N164&lt;4,"Repeat","Loyal")))</f>
        <v>Repeat</v>
      </c>
    </row>
    <row r="165" spans="1:17" x14ac:dyDescent="0.2">
      <c r="A165" s="2" t="s">
        <v>529</v>
      </c>
      <c r="B165" s="2" t="s">
        <v>530</v>
      </c>
      <c r="C165" s="2" t="s">
        <v>177</v>
      </c>
      <c r="D165" s="2">
        <v>35</v>
      </c>
      <c r="E165" s="2" t="str">
        <f>IF(D165&lt;25,"18-24",IF(D165&lt;35,"25-34",IF(D165&lt;45,"35-44",IF(D165&lt;55,"45-54","55+"))))</f>
        <v>35-44</v>
      </c>
      <c r="F165" s="2" t="s">
        <v>168</v>
      </c>
      <c r="G165" s="2" t="s">
        <v>246</v>
      </c>
      <c r="H165" s="2" t="s">
        <v>170</v>
      </c>
      <c r="I165" s="2" t="s">
        <v>21</v>
      </c>
      <c r="J165" s="2" t="s">
        <v>208</v>
      </c>
      <c r="K165" s="11">
        <v>45531</v>
      </c>
      <c r="L165" s="2" t="s">
        <v>231</v>
      </c>
      <c r="M165" s="2" t="s">
        <v>174</v>
      </c>
      <c r="N165" s="4">
        <f>COUNTIF(Bookings!$B$2:$B$5001,A165)</f>
        <v>7</v>
      </c>
      <c r="O165" s="4">
        <f>COUNTIFS(Bookings!$B$2:$B$5001,A165,Bookings!$Q$2:$Q$5001,"Completed")</f>
        <v>5</v>
      </c>
      <c r="P165" s="3">
        <f>SUMIFS(Revenue!$L$2:$L$4092,Revenue!$B$2:$B$4092,A165)</f>
        <v>89640</v>
      </c>
      <c r="Q165" s="2" t="str">
        <f>IF(N165=0,"Inactive",IF(N165=1,"One-time",IF(N165&lt;4,"Repeat","Loyal")))</f>
        <v>Loyal</v>
      </c>
    </row>
    <row r="166" spans="1:17" x14ac:dyDescent="0.2">
      <c r="A166" s="2" t="s">
        <v>531</v>
      </c>
      <c r="B166" s="2" t="s">
        <v>219</v>
      </c>
      <c r="C166" s="2" t="s">
        <v>177</v>
      </c>
      <c r="D166" s="2">
        <v>33</v>
      </c>
      <c r="E166" s="2" t="str">
        <f>IF(D166&lt;25,"18-24",IF(D166&lt;35,"25-34",IF(D166&lt;45,"35-44",IF(D166&lt;55,"45-54","55+"))))</f>
        <v>25-34</v>
      </c>
      <c r="F166" s="2" t="s">
        <v>168</v>
      </c>
      <c r="G166" s="2" t="s">
        <v>243</v>
      </c>
      <c r="H166" s="2" t="s">
        <v>170</v>
      </c>
      <c r="I166" s="2" t="s">
        <v>21</v>
      </c>
      <c r="J166" s="2" t="s">
        <v>172</v>
      </c>
      <c r="K166" s="11">
        <v>45232</v>
      </c>
      <c r="L166" s="2" t="s">
        <v>231</v>
      </c>
      <c r="M166" s="2" t="s">
        <v>174</v>
      </c>
      <c r="N166" s="4">
        <f>COUNTIF(Bookings!$B$2:$B$5001,A166)</f>
        <v>0</v>
      </c>
      <c r="O166" s="4">
        <f>COUNTIFS(Bookings!$B$2:$B$5001,A166,Bookings!$Q$2:$Q$5001,"Completed")</f>
        <v>0</v>
      </c>
      <c r="P166" s="3">
        <f>SUMIFS(Revenue!$L$2:$L$4092,Revenue!$B$2:$B$4092,A166)</f>
        <v>0</v>
      </c>
      <c r="Q166" s="2" t="str">
        <f>IF(N166=0,"Inactive",IF(N166=1,"One-time",IF(N166&lt;4,"Repeat","Loyal")))</f>
        <v>Inactive</v>
      </c>
    </row>
    <row r="167" spans="1:17" x14ac:dyDescent="0.2">
      <c r="A167" s="2" t="s">
        <v>532</v>
      </c>
      <c r="B167" s="2" t="s">
        <v>533</v>
      </c>
      <c r="C167" s="2" t="s">
        <v>177</v>
      </c>
      <c r="D167" s="2">
        <v>55</v>
      </c>
      <c r="E167" s="2" t="str">
        <f>IF(D167&lt;25,"18-24",IF(D167&lt;35,"25-34",IF(D167&lt;45,"35-44",IF(D167&lt;55,"45-54","55+"))))</f>
        <v>55+</v>
      </c>
      <c r="F167" s="2" t="s">
        <v>168</v>
      </c>
      <c r="G167" s="2" t="s">
        <v>169</v>
      </c>
      <c r="H167" s="2" t="s">
        <v>170</v>
      </c>
      <c r="I167" s="2" t="s">
        <v>21</v>
      </c>
      <c r="J167" s="2" t="s">
        <v>208</v>
      </c>
      <c r="K167" s="11">
        <v>45613</v>
      </c>
      <c r="L167" s="2" t="s">
        <v>198</v>
      </c>
      <c r="M167" s="2" t="s">
        <v>189</v>
      </c>
      <c r="N167" s="4">
        <f>COUNTIF(Bookings!$B$2:$B$5001,A167)</f>
        <v>7</v>
      </c>
      <c r="O167" s="4">
        <f>COUNTIFS(Bookings!$B$2:$B$5001,A167,Bookings!$Q$2:$Q$5001,"Completed")</f>
        <v>6</v>
      </c>
      <c r="P167" s="3">
        <f>SUMIFS(Revenue!$L$2:$L$4092,Revenue!$B$2:$B$4092,A167)</f>
        <v>160860</v>
      </c>
      <c r="Q167" s="2" t="str">
        <f>IF(N167=0,"Inactive",IF(N167=1,"One-time",IF(N167&lt;4,"Repeat","Loyal")))</f>
        <v>Loyal</v>
      </c>
    </row>
    <row r="168" spans="1:17" x14ac:dyDescent="0.2">
      <c r="A168" s="2" t="s">
        <v>534</v>
      </c>
      <c r="B168" s="2" t="s">
        <v>535</v>
      </c>
      <c r="C168" s="2" t="s">
        <v>177</v>
      </c>
      <c r="D168" s="2">
        <v>24</v>
      </c>
      <c r="E168" s="2" t="str">
        <f>IF(D168&lt;25,"18-24",IF(D168&lt;35,"25-34",IF(D168&lt;45,"35-44",IF(D168&lt;55,"45-54","55+"))))</f>
        <v>18-24</v>
      </c>
      <c r="F168" s="2" t="s">
        <v>168</v>
      </c>
      <c r="G168" s="2" t="s">
        <v>186</v>
      </c>
      <c r="H168" s="2" t="s">
        <v>170</v>
      </c>
      <c r="I168" s="2" t="s">
        <v>171</v>
      </c>
      <c r="J168" s="2" t="s">
        <v>172</v>
      </c>
      <c r="K168" s="11">
        <v>45927</v>
      </c>
      <c r="L168" s="2" t="s">
        <v>183</v>
      </c>
      <c r="M168" s="2" t="s">
        <v>174</v>
      </c>
      <c r="N168" s="4">
        <f>COUNTIF(Bookings!$B$2:$B$5001,A168)</f>
        <v>1</v>
      </c>
      <c r="O168" s="4">
        <f>COUNTIFS(Bookings!$B$2:$B$5001,A168,Bookings!$Q$2:$Q$5001,"Completed")</f>
        <v>1</v>
      </c>
      <c r="P168" s="3">
        <f>SUMIFS(Revenue!$L$2:$L$4092,Revenue!$B$2:$B$4092,A168)</f>
        <v>30840</v>
      </c>
      <c r="Q168" s="2" t="str">
        <f>IF(N168=0,"Inactive",IF(N168=1,"One-time",IF(N168&lt;4,"Repeat","Loyal")))</f>
        <v>One-time</v>
      </c>
    </row>
    <row r="169" spans="1:17" x14ac:dyDescent="0.2">
      <c r="A169" s="2" t="s">
        <v>536</v>
      </c>
      <c r="B169" s="2" t="s">
        <v>537</v>
      </c>
      <c r="C169" s="2" t="s">
        <v>167</v>
      </c>
      <c r="D169" s="2">
        <v>48</v>
      </c>
      <c r="E169" s="2" t="str">
        <f>IF(D169&lt;25,"18-24",IF(D169&lt;35,"25-34",IF(D169&lt;45,"35-44",IF(D169&lt;55,"45-54","55+"))))</f>
        <v>45-54</v>
      </c>
      <c r="F169" s="2" t="s">
        <v>168</v>
      </c>
      <c r="G169" s="2" t="s">
        <v>66</v>
      </c>
      <c r="H169" s="2" t="s">
        <v>170</v>
      </c>
      <c r="I169" s="2" t="s">
        <v>195</v>
      </c>
      <c r="J169" s="2" t="s">
        <v>217</v>
      </c>
      <c r="K169" s="11">
        <v>45476</v>
      </c>
      <c r="L169" s="2" t="s">
        <v>247</v>
      </c>
      <c r="M169" s="2" t="s">
        <v>189</v>
      </c>
      <c r="N169" s="4">
        <f>COUNTIF(Bookings!$B$2:$B$5001,A169)</f>
        <v>4</v>
      </c>
      <c r="O169" s="4">
        <f>COUNTIFS(Bookings!$B$2:$B$5001,A169,Bookings!$Q$2:$Q$5001,"Completed")</f>
        <v>3</v>
      </c>
      <c r="P169" s="3">
        <f>SUMIFS(Revenue!$L$2:$L$4092,Revenue!$B$2:$B$4092,A169)</f>
        <v>218860</v>
      </c>
      <c r="Q169" s="2" t="str">
        <f>IF(N169=0,"Inactive",IF(N169=1,"One-time",IF(N169&lt;4,"Repeat","Loyal")))</f>
        <v>Loyal</v>
      </c>
    </row>
    <row r="170" spans="1:17" x14ac:dyDescent="0.2">
      <c r="A170" s="2" t="s">
        <v>538</v>
      </c>
      <c r="B170" s="2" t="s">
        <v>219</v>
      </c>
      <c r="C170" s="2" t="s">
        <v>177</v>
      </c>
      <c r="D170" s="2">
        <v>46</v>
      </c>
      <c r="E170" s="2" t="str">
        <f>IF(D170&lt;25,"18-24",IF(D170&lt;35,"25-34",IF(D170&lt;45,"35-44",IF(D170&lt;55,"45-54","55+"))))</f>
        <v>45-54</v>
      </c>
      <c r="F170" s="2" t="s">
        <v>168</v>
      </c>
      <c r="G170" s="2" t="s">
        <v>66</v>
      </c>
      <c r="H170" s="2" t="s">
        <v>170</v>
      </c>
      <c r="I170" s="2" t="s">
        <v>171</v>
      </c>
      <c r="J170" s="2" t="s">
        <v>238</v>
      </c>
      <c r="K170" s="11">
        <v>45615</v>
      </c>
      <c r="L170" s="2" t="s">
        <v>183</v>
      </c>
      <c r="M170" s="2" t="s">
        <v>174</v>
      </c>
      <c r="N170" s="4">
        <f>COUNTIF(Bookings!$B$2:$B$5001,A170)</f>
        <v>8</v>
      </c>
      <c r="O170" s="4">
        <f>COUNTIFS(Bookings!$B$2:$B$5001,A170,Bookings!$Q$2:$Q$5001,"Completed")</f>
        <v>7</v>
      </c>
      <c r="P170" s="3">
        <f>SUMIFS(Revenue!$L$2:$L$4092,Revenue!$B$2:$B$4092,A170)</f>
        <v>264590</v>
      </c>
      <c r="Q170" s="2" t="str">
        <f>IF(N170=0,"Inactive",IF(N170=1,"One-time",IF(N170&lt;4,"Repeat","Loyal")))</f>
        <v>Loyal</v>
      </c>
    </row>
    <row r="171" spans="1:17" x14ac:dyDescent="0.2">
      <c r="A171" s="2" t="s">
        <v>539</v>
      </c>
      <c r="B171" s="2" t="s">
        <v>540</v>
      </c>
      <c r="C171" s="2" t="s">
        <v>167</v>
      </c>
      <c r="D171" s="2">
        <v>30</v>
      </c>
      <c r="E171" s="2" t="str">
        <f>IF(D171&lt;25,"18-24",IF(D171&lt;35,"25-34",IF(D171&lt;45,"35-44",IF(D171&lt;55,"45-54","55+"))))</f>
        <v>25-34</v>
      </c>
      <c r="F171" s="2" t="s">
        <v>168</v>
      </c>
      <c r="G171" s="2" t="s">
        <v>178</v>
      </c>
      <c r="H171" s="2" t="s">
        <v>170</v>
      </c>
      <c r="I171" s="2" t="s">
        <v>216</v>
      </c>
      <c r="J171" s="2" t="s">
        <v>172</v>
      </c>
      <c r="K171" s="11">
        <v>45484</v>
      </c>
      <c r="L171" s="2" t="s">
        <v>198</v>
      </c>
      <c r="M171" s="2" t="s">
        <v>174</v>
      </c>
      <c r="N171" s="4">
        <f>COUNTIF(Bookings!$B$2:$B$5001,A171)</f>
        <v>4</v>
      </c>
      <c r="O171" s="4">
        <f>COUNTIFS(Bookings!$B$2:$B$5001,A171,Bookings!$Q$2:$Q$5001,"Completed")</f>
        <v>2</v>
      </c>
      <c r="P171" s="3">
        <f>SUMIFS(Revenue!$L$2:$L$4092,Revenue!$B$2:$B$4092,A171)</f>
        <v>173440</v>
      </c>
      <c r="Q171" s="2" t="str">
        <f>IF(N171=0,"Inactive",IF(N171=1,"One-time",IF(N171&lt;4,"Repeat","Loyal")))</f>
        <v>Loyal</v>
      </c>
    </row>
    <row r="172" spans="1:17" x14ac:dyDescent="0.2">
      <c r="A172" s="2" t="s">
        <v>541</v>
      </c>
      <c r="B172" s="2" t="s">
        <v>542</v>
      </c>
      <c r="C172" s="2" t="s">
        <v>177</v>
      </c>
      <c r="D172" s="2">
        <v>37</v>
      </c>
      <c r="E172" s="2" t="str">
        <f>IF(D172&lt;25,"18-24",IF(D172&lt;35,"25-34",IF(D172&lt;45,"35-44",IF(D172&lt;55,"45-54","55+"))))</f>
        <v>35-44</v>
      </c>
      <c r="F172" s="2" t="s">
        <v>168</v>
      </c>
      <c r="G172" s="2" t="s">
        <v>186</v>
      </c>
      <c r="H172" s="2" t="s">
        <v>170</v>
      </c>
      <c r="I172" s="2" t="s">
        <v>195</v>
      </c>
      <c r="J172" s="2" t="s">
        <v>172</v>
      </c>
      <c r="K172" s="11">
        <v>45549</v>
      </c>
      <c r="L172" s="2" t="s">
        <v>179</v>
      </c>
      <c r="M172" s="2" t="s">
        <v>174</v>
      </c>
      <c r="N172" s="4">
        <f>COUNTIF(Bookings!$B$2:$B$5001,A172)</f>
        <v>2</v>
      </c>
      <c r="O172" s="4">
        <f>COUNTIFS(Bookings!$B$2:$B$5001,A172,Bookings!$Q$2:$Q$5001,"Completed")</f>
        <v>1</v>
      </c>
      <c r="P172" s="3">
        <f>SUMIFS(Revenue!$L$2:$L$4092,Revenue!$B$2:$B$4092,A172)</f>
        <v>68440</v>
      </c>
      <c r="Q172" s="2" t="str">
        <f>IF(N172=0,"Inactive",IF(N172=1,"One-time",IF(N172&lt;4,"Repeat","Loyal")))</f>
        <v>Repeat</v>
      </c>
    </row>
    <row r="173" spans="1:17" x14ac:dyDescent="0.2">
      <c r="A173" s="2" t="s">
        <v>543</v>
      </c>
      <c r="B173" s="2" t="s">
        <v>544</v>
      </c>
      <c r="C173" s="2" t="s">
        <v>177</v>
      </c>
      <c r="D173" s="2">
        <v>50</v>
      </c>
      <c r="E173" s="2" t="str">
        <f>IF(D173&lt;25,"18-24",IF(D173&lt;35,"25-34",IF(D173&lt;45,"35-44",IF(D173&lt;55,"45-54","55+"))))</f>
        <v>45-54</v>
      </c>
      <c r="F173" s="2" t="s">
        <v>168</v>
      </c>
      <c r="G173" s="2" t="s">
        <v>220</v>
      </c>
      <c r="H173" s="2" t="s">
        <v>170</v>
      </c>
      <c r="I173" s="2" t="s">
        <v>216</v>
      </c>
      <c r="J173" s="2" t="s">
        <v>172</v>
      </c>
      <c r="K173" s="11">
        <v>45468</v>
      </c>
      <c r="L173" s="2" t="s">
        <v>183</v>
      </c>
      <c r="M173" s="2" t="s">
        <v>174</v>
      </c>
      <c r="N173" s="4">
        <f>COUNTIF(Bookings!$B$2:$B$5001,A173)</f>
        <v>0</v>
      </c>
      <c r="O173" s="4">
        <f>COUNTIFS(Bookings!$B$2:$B$5001,A173,Bookings!$Q$2:$Q$5001,"Completed")</f>
        <v>0</v>
      </c>
      <c r="P173" s="3">
        <f>SUMIFS(Revenue!$L$2:$L$4092,Revenue!$B$2:$B$4092,A173)</f>
        <v>0</v>
      </c>
      <c r="Q173" s="2" t="str">
        <f>IF(N173=0,"Inactive",IF(N173=1,"One-time",IF(N173&lt;4,"Repeat","Loyal")))</f>
        <v>Inactive</v>
      </c>
    </row>
    <row r="174" spans="1:17" x14ac:dyDescent="0.2">
      <c r="A174" s="2" t="s">
        <v>545</v>
      </c>
      <c r="B174" s="2" t="s">
        <v>546</v>
      </c>
      <c r="C174" s="2" t="s">
        <v>177</v>
      </c>
      <c r="D174" s="2">
        <v>42</v>
      </c>
      <c r="E174" s="2" t="str">
        <f>IF(D174&lt;25,"18-24",IF(D174&lt;35,"25-34",IF(D174&lt;45,"35-44",IF(D174&lt;55,"45-54","55+"))))</f>
        <v>35-44</v>
      </c>
      <c r="F174" s="2" t="s">
        <v>168</v>
      </c>
      <c r="G174" s="2" t="s">
        <v>186</v>
      </c>
      <c r="H174" s="2" t="s">
        <v>170</v>
      </c>
      <c r="I174" s="2" t="s">
        <v>171</v>
      </c>
      <c r="J174" s="2" t="s">
        <v>208</v>
      </c>
      <c r="K174" s="11">
        <v>45882</v>
      </c>
      <c r="L174" s="2" t="s">
        <v>183</v>
      </c>
      <c r="M174" s="2" t="s">
        <v>189</v>
      </c>
      <c r="N174" s="4">
        <f>COUNTIF(Bookings!$B$2:$B$5001,A174)</f>
        <v>6</v>
      </c>
      <c r="O174" s="4">
        <f>COUNTIFS(Bookings!$B$2:$B$5001,A174,Bookings!$Q$2:$Q$5001,"Completed")</f>
        <v>6</v>
      </c>
      <c r="P174" s="3">
        <f>SUMIFS(Revenue!$L$2:$L$4092,Revenue!$B$2:$B$4092,A174)</f>
        <v>356830</v>
      </c>
      <c r="Q174" s="2" t="str">
        <f>IF(N174=0,"Inactive",IF(N174=1,"One-time",IF(N174&lt;4,"Repeat","Loyal")))</f>
        <v>Loyal</v>
      </c>
    </row>
    <row r="175" spans="1:17" x14ac:dyDescent="0.2">
      <c r="A175" s="2" t="s">
        <v>547</v>
      </c>
      <c r="B175" s="2" t="s">
        <v>548</v>
      </c>
      <c r="C175" s="2" t="s">
        <v>177</v>
      </c>
      <c r="D175" s="2">
        <v>44</v>
      </c>
      <c r="E175" s="2" t="str">
        <f>IF(D175&lt;25,"18-24",IF(D175&lt;35,"25-34",IF(D175&lt;45,"35-44",IF(D175&lt;55,"45-54","55+"))))</f>
        <v>35-44</v>
      </c>
      <c r="F175" s="2" t="s">
        <v>168</v>
      </c>
      <c r="G175" s="2" t="s">
        <v>186</v>
      </c>
      <c r="H175" s="2" t="s">
        <v>170</v>
      </c>
      <c r="I175" s="2" t="s">
        <v>171</v>
      </c>
      <c r="J175" s="2" t="s">
        <v>208</v>
      </c>
      <c r="K175" s="11">
        <v>45512</v>
      </c>
      <c r="L175" s="2" t="s">
        <v>179</v>
      </c>
      <c r="M175" s="2" t="s">
        <v>174</v>
      </c>
      <c r="N175" s="4">
        <f>COUNTIF(Bookings!$B$2:$B$5001,A175)</f>
        <v>7</v>
      </c>
      <c r="O175" s="4">
        <f>COUNTIFS(Bookings!$B$2:$B$5001,A175,Bookings!$Q$2:$Q$5001,"Completed")</f>
        <v>6</v>
      </c>
      <c r="P175" s="3">
        <f>SUMIFS(Revenue!$L$2:$L$4092,Revenue!$B$2:$B$4092,A175)</f>
        <v>147220</v>
      </c>
      <c r="Q175" s="2" t="str">
        <f>IF(N175=0,"Inactive",IF(N175=1,"One-time",IF(N175&lt;4,"Repeat","Loyal")))</f>
        <v>Loyal</v>
      </c>
    </row>
    <row r="176" spans="1:17" x14ac:dyDescent="0.2">
      <c r="A176" s="2" t="s">
        <v>549</v>
      </c>
      <c r="B176" s="2" t="s">
        <v>345</v>
      </c>
      <c r="C176" s="2" t="s">
        <v>167</v>
      </c>
      <c r="D176" s="2">
        <v>37</v>
      </c>
      <c r="E176" s="2" t="str">
        <f>IF(D176&lt;25,"18-24",IF(D176&lt;35,"25-34",IF(D176&lt;45,"35-44",IF(D176&lt;55,"45-54","55+"))))</f>
        <v>35-44</v>
      </c>
      <c r="F176" s="2" t="s">
        <v>168</v>
      </c>
      <c r="G176" s="2" t="s">
        <v>75</v>
      </c>
      <c r="H176" s="2" t="s">
        <v>170</v>
      </c>
      <c r="I176" s="2" t="s">
        <v>171</v>
      </c>
      <c r="J176" s="2" t="s">
        <v>208</v>
      </c>
      <c r="K176" s="11">
        <v>45649</v>
      </c>
      <c r="L176" s="2" t="s">
        <v>173</v>
      </c>
      <c r="M176" s="2" t="s">
        <v>174</v>
      </c>
      <c r="N176" s="4">
        <f>COUNTIF(Bookings!$B$2:$B$5001,A176)</f>
        <v>6</v>
      </c>
      <c r="O176" s="4">
        <f>COUNTIFS(Bookings!$B$2:$B$5001,A176,Bookings!$Q$2:$Q$5001,"Completed")</f>
        <v>4</v>
      </c>
      <c r="P176" s="3">
        <f>SUMIFS(Revenue!$L$2:$L$4092,Revenue!$B$2:$B$4092,A176)</f>
        <v>86650</v>
      </c>
      <c r="Q176" s="2" t="str">
        <f>IF(N176=0,"Inactive",IF(N176=1,"One-time",IF(N176&lt;4,"Repeat","Loyal")))</f>
        <v>Loyal</v>
      </c>
    </row>
    <row r="177" spans="1:17" x14ac:dyDescent="0.2">
      <c r="A177" s="2" t="s">
        <v>550</v>
      </c>
      <c r="B177" s="2" t="s">
        <v>551</v>
      </c>
      <c r="C177" s="2" t="s">
        <v>177</v>
      </c>
      <c r="D177" s="2">
        <v>23</v>
      </c>
      <c r="E177" s="2" t="str">
        <f>IF(D177&lt;25,"18-24",IF(D177&lt;35,"25-34",IF(D177&lt;45,"35-44",IF(D177&lt;55,"45-54","55+"))))</f>
        <v>18-24</v>
      </c>
      <c r="F177" s="2" t="s">
        <v>168</v>
      </c>
      <c r="G177" s="2" t="s">
        <v>246</v>
      </c>
      <c r="H177" s="2" t="s">
        <v>170</v>
      </c>
      <c r="I177" s="2" t="s">
        <v>171</v>
      </c>
      <c r="J177" s="2" t="s">
        <v>238</v>
      </c>
      <c r="K177" s="11">
        <v>45617</v>
      </c>
      <c r="L177" s="2" t="s">
        <v>183</v>
      </c>
      <c r="M177" s="2" t="s">
        <v>174</v>
      </c>
      <c r="N177" s="4">
        <f>COUNTIF(Bookings!$B$2:$B$5001,A177)</f>
        <v>12</v>
      </c>
      <c r="O177" s="4">
        <f>COUNTIFS(Bookings!$B$2:$B$5001,A177,Bookings!$Q$2:$Q$5001,"Completed")</f>
        <v>7</v>
      </c>
      <c r="P177" s="3">
        <f>SUMIFS(Revenue!$L$2:$L$4092,Revenue!$B$2:$B$4092,A177)</f>
        <v>307250</v>
      </c>
      <c r="Q177" s="2" t="str">
        <f>IF(N177=0,"Inactive",IF(N177=1,"One-time",IF(N177&lt;4,"Repeat","Loyal")))</f>
        <v>Loyal</v>
      </c>
    </row>
    <row r="178" spans="1:17" x14ac:dyDescent="0.2">
      <c r="A178" s="2" t="s">
        <v>552</v>
      </c>
      <c r="B178" s="2" t="s">
        <v>553</v>
      </c>
      <c r="C178" s="2" t="s">
        <v>177</v>
      </c>
      <c r="D178" s="2">
        <v>40</v>
      </c>
      <c r="E178" s="2" t="str">
        <f>IF(D178&lt;25,"18-24",IF(D178&lt;35,"25-34",IF(D178&lt;45,"35-44",IF(D178&lt;55,"45-54","55+"))))</f>
        <v>35-44</v>
      </c>
      <c r="F178" s="2" t="s">
        <v>168</v>
      </c>
      <c r="G178" s="2" t="s">
        <v>24</v>
      </c>
      <c r="H178" s="2" t="s">
        <v>170</v>
      </c>
      <c r="I178" s="2" t="s">
        <v>21</v>
      </c>
      <c r="J178" s="2" t="s">
        <v>217</v>
      </c>
      <c r="K178" s="11">
        <v>45569</v>
      </c>
      <c r="L178" s="2" t="s">
        <v>198</v>
      </c>
      <c r="M178" s="2" t="s">
        <v>189</v>
      </c>
      <c r="N178" s="4">
        <f>COUNTIF(Bookings!$B$2:$B$5001,A178)</f>
        <v>2</v>
      </c>
      <c r="O178" s="4">
        <f>COUNTIFS(Bookings!$B$2:$B$5001,A178,Bookings!$Q$2:$Q$5001,"Completed")</f>
        <v>2</v>
      </c>
      <c r="P178" s="3">
        <f>SUMIFS(Revenue!$L$2:$L$4092,Revenue!$B$2:$B$4092,A178)</f>
        <v>39980</v>
      </c>
      <c r="Q178" s="2" t="str">
        <f>IF(N178=0,"Inactive",IF(N178=1,"One-time",IF(N178&lt;4,"Repeat","Loyal")))</f>
        <v>Repeat</v>
      </c>
    </row>
    <row r="179" spans="1:17" x14ac:dyDescent="0.2">
      <c r="A179" s="2" t="s">
        <v>554</v>
      </c>
      <c r="B179" s="2" t="s">
        <v>555</v>
      </c>
      <c r="C179" s="2" t="s">
        <v>387</v>
      </c>
      <c r="D179" s="2">
        <v>39</v>
      </c>
      <c r="E179" s="2" t="str">
        <f>IF(D179&lt;25,"18-24",IF(D179&lt;35,"25-34",IF(D179&lt;45,"35-44",IF(D179&lt;55,"45-54","55+"))))</f>
        <v>35-44</v>
      </c>
      <c r="F179" s="2" t="s">
        <v>168</v>
      </c>
      <c r="G179" s="2" t="s">
        <v>66</v>
      </c>
      <c r="H179" s="2" t="s">
        <v>170</v>
      </c>
      <c r="I179" s="2" t="s">
        <v>195</v>
      </c>
      <c r="J179" s="2" t="s">
        <v>172</v>
      </c>
      <c r="K179" s="11">
        <v>46267</v>
      </c>
      <c r="L179" s="2" t="s">
        <v>179</v>
      </c>
      <c r="M179" s="2" t="s">
        <v>174</v>
      </c>
      <c r="N179" s="4">
        <f>COUNTIF(Bookings!$B$2:$B$5001,A179)</f>
        <v>0</v>
      </c>
      <c r="O179" s="4">
        <f>COUNTIFS(Bookings!$B$2:$B$5001,A179,Bookings!$Q$2:$Q$5001,"Completed")</f>
        <v>0</v>
      </c>
      <c r="P179" s="3">
        <f>SUMIFS(Revenue!$L$2:$L$4092,Revenue!$B$2:$B$4092,A179)</f>
        <v>0</v>
      </c>
      <c r="Q179" s="2" t="str">
        <f>IF(N179=0,"Inactive",IF(N179=1,"One-time",IF(N179&lt;4,"Repeat","Loyal")))</f>
        <v>Inactive</v>
      </c>
    </row>
    <row r="180" spans="1:17" x14ac:dyDescent="0.2">
      <c r="A180" s="2" t="s">
        <v>556</v>
      </c>
      <c r="B180" s="2" t="s">
        <v>557</v>
      </c>
      <c r="C180" s="2" t="s">
        <v>177</v>
      </c>
      <c r="D180" s="2">
        <v>34</v>
      </c>
      <c r="E180" s="2" t="str">
        <f>IF(D180&lt;25,"18-24",IF(D180&lt;35,"25-34",IF(D180&lt;45,"35-44",IF(D180&lt;55,"45-54","55+"))))</f>
        <v>25-34</v>
      </c>
      <c r="F180" s="2" t="s">
        <v>168</v>
      </c>
      <c r="G180" s="2" t="s">
        <v>186</v>
      </c>
      <c r="H180" s="2" t="s">
        <v>170</v>
      </c>
      <c r="I180" s="2" t="s">
        <v>171</v>
      </c>
      <c r="J180" s="2" t="s">
        <v>172</v>
      </c>
      <c r="K180" s="11">
        <v>45192</v>
      </c>
      <c r="L180" s="2" t="s">
        <v>198</v>
      </c>
      <c r="M180" s="2" t="s">
        <v>174</v>
      </c>
      <c r="N180" s="4">
        <f>COUNTIF(Bookings!$B$2:$B$5001,A180)</f>
        <v>0</v>
      </c>
      <c r="O180" s="4">
        <f>COUNTIFS(Bookings!$B$2:$B$5001,A180,Bookings!$Q$2:$Q$5001,"Completed")</f>
        <v>0</v>
      </c>
      <c r="P180" s="3">
        <f>SUMIFS(Revenue!$L$2:$L$4092,Revenue!$B$2:$B$4092,A180)</f>
        <v>0</v>
      </c>
      <c r="Q180" s="2" t="str">
        <f>IF(N180=0,"Inactive",IF(N180=1,"One-time",IF(N180&lt;4,"Repeat","Loyal")))</f>
        <v>Inactive</v>
      </c>
    </row>
    <row r="181" spans="1:17" x14ac:dyDescent="0.2">
      <c r="A181" s="2" t="s">
        <v>558</v>
      </c>
      <c r="B181" s="2" t="s">
        <v>559</v>
      </c>
      <c r="C181" s="2" t="s">
        <v>167</v>
      </c>
      <c r="D181" s="2">
        <v>31</v>
      </c>
      <c r="E181" s="2" t="str">
        <f>IF(D181&lt;25,"18-24",IF(D181&lt;35,"25-34",IF(D181&lt;45,"35-44",IF(D181&lt;55,"45-54","55+"))))</f>
        <v>25-34</v>
      </c>
      <c r="F181" s="2" t="s">
        <v>168</v>
      </c>
      <c r="G181" s="2" t="s">
        <v>169</v>
      </c>
      <c r="H181" s="2" t="s">
        <v>170</v>
      </c>
      <c r="I181" s="2" t="s">
        <v>195</v>
      </c>
      <c r="J181" s="2" t="s">
        <v>217</v>
      </c>
      <c r="K181" s="11">
        <v>45523</v>
      </c>
      <c r="L181" s="2" t="s">
        <v>247</v>
      </c>
      <c r="M181" s="2" t="s">
        <v>174</v>
      </c>
      <c r="N181" s="4">
        <f>COUNTIF(Bookings!$B$2:$B$5001,A181)</f>
        <v>3</v>
      </c>
      <c r="O181" s="4">
        <f>COUNTIFS(Bookings!$B$2:$B$5001,A181,Bookings!$Q$2:$Q$5001,"Completed")</f>
        <v>3</v>
      </c>
      <c r="P181" s="3">
        <f>SUMIFS(Revenue!$L$2:$L$4092,Revenue!$B$2:$B$4092,A181)</f>
        <v>159230</v>
      </c>
      <c r="Q181" s="2" t="str">
        <f>IF(N181=0,"Inactive",IF(N181=1,"One-time",IF(N181&lt;4,"Repeat","Loyal")))</f>
        <v>Repeat</v>
      </c>
    </row>
    <row r="182" spans="1:17" x14ac:dyDescent="0.2">
      <c r="A182" s="2" t="s">
        <v>560</v>
      </c>
      <c r="B182" s="2" t="s">
        <v>561</v>
      </c>
      <c r="C182" s="2" t="s">
        <v>167</v>
      </c>
      <c r="D182" s="2">
        <v>34</v>
      </c>
      <c r="E182" s="2" t="str">
        <f>IF(D182&lt;25,"18-24",IF(D182&lt;35,"25-34",IF(D182&lt;45,"35-44",IF(D182&lt;55,"45-54","55+"))))</f>
        <v>25-34</v>
      </c>
      <c r="F182" s="2" t="s">
        <v>168</v>
      </c>
      <c r="G182" s="2" t="s">
        <v>194</v>
      </c>
      <c r="H182" s="2" t="s">
        <v>170</v>
      </c>
      <c r="I182" s="2" t="s">
        <v>188</v>
      </c>
      <c r="J182" s="2" t="s">
        <v>172</v>
      </c>
      <c r="K182" s="11">
        <v>45648</v>
      </c>
      <c r="L182" s="2" t="s">
        <v>173</v>
      </c>
      <c r="M182" s="2" t="s">
        <v>174</v>
      </c>
      <c r="N182" s="4">
        <f>COUNTIF(Bookings!$B$2:$B$5001,A182)</f>
        <v>1</v>
      </c>
      <c r="O182" s="4">
        <f>COUNTIFS(Bookings!$B$2:$B$5001,A182,Bookings!$Q$2:$Q$5001,"Completed")</f>
        <v>1</v>
      </c>
      <c r="P182" s="3">
        <f>SUMIFS(Revenue!$L$2:$L$4092,Revenue!$B$2:$B$4092,A182)</f>
        <v>65930</v>
      </c>
      <c r="Q182" s="2" t="str">
        <f>IF(N182=0,"Inactive",IF(N182=1,"One-time",IF(N182&lt;4,"Repeat","Loyal")))</f>
        <v>One-time</v>
      </c>
    </row>
    <row r="183" spans="1:17" x14ac:dyDescent="0.2">
      <c r="A183" s="2" t="s">
        <v>562</v>
      </c>
      <c r="B183" s="2" t="s">
        <v>563</v>
      </c>
      <c r="C183" s="2" t="s">
        <v>177</v>
      </c>
      <c r="D183" s="2">
        <v>37</v>
      </c>
      <c r="E183" s="2" t="str">
        <f>IF(D183&lt;25,"18-24",IF(D183&lt;35,"25-34",IF(D183&lt;45,"35-44",IF(D183&lt;55,"45-54","55+"))))</f>
        <v>35-44</v>
      </c>
      <c r="F183" s="2" t="s">
        <v>168</v>
      </c>
      <c r="G183" s="2" t="s">
        <v>243</v>
      </c>
      <c r="H183" s="2" t="s">
        <v>170</v>
      </c>
      <c r="I183" s="2" t="s">
        <v>171</v>
      </c>
      <c r="J183" s="2" t="s">
        <v>172</v>
      </c>
      <c r="K183" s="11">
        <v>45179</v>
      </c>
      <c r="L183" s="2" t="s">
        <v>179</v>
      </c>
      <c r="M183" s="2" t="s">
        <v>174</v>
      </c>
      <c r="N183" s="4">
        <f>COUNTIF(Bookings!$B$2:$B$5001,A183)</f>
        <v>0</v>
      </c>
      <c r="O183" s="4">
        <f>COUNTIFS(Bookings!$B$2:$B$5001,A183,Bookings!$Q$2:$Q$5001,"Completed")</f>
        <v>0</v>
      </c>
      <c r="P183" s="3">
        <f>SUMIFS(Revenue!$L$2:$L$4092,Revenue!$B$2:$B$4092,A183)</f>
        <v>0</v>
      </c>
      <c r="Q183" s="2" t="str">
        <f>IF(N183=0,"Inactive",IF(N183=1,"One-time",IF(N183&lt;4,"Repeat","Loyal")))</f>
        <v>Inactive</v>
      </c>
    </row>
    <row r="184" spans="1:17" x14ac:dyDescent="0.2">
      <c r="A184" s="2" t="s">
        <v>564</v>
      </c>
      <c r="B184" s="2" t="s">
        <v>565</v>
      </c>
      <c r="C184" s="2" t="s">
        <v>167</v>
      </c>
      <c r="D184" s="2">
        <v>46</v>
      </c>
      <c r="E184" s="2" t="str">
        <f>IF(D184&lt;25,"18-24",IF(D184&lt;35,"25-34",IF(D184&lt;45,"35-44",IF(D184&lt;55,"45-54","55+"))))</f>
        <v>45-54</v>
      </c>
      <c r="F184" s="2" t="s">
        <v>168</v>
      </c>
      <c r="G184" s="2" t="s">
        <v>24</v>
      </c>
      <c r="H184" s="2" t="s">
        <v>170</v>
      </c>
      <c r="I184" s="2" t="s">
        <v>21</v>
      </c>
      <c r="J184" s="2" t="s">
        <v>238</v>
      </c>
      <c r="K184" s="11">
        <v>45575</v>
      </c>
      <c r="L184" s="2" t="s">
        <v>183</v>
      </c>
      <c r="M184" s="2" t="s">
        <v>174</v>
      </c>
      <c r="N184" s="4">
        <f>COUNTIF(Bookings!$B$2:$B$5001,A184)</f>
        <v>8</v>
      </c>
      <c r="O184" s="4">
        <f>COUNTIFS(Bookings!$B$2:$B$5001,A184,Bookings!$Q$2:$Q$5001,"Completed")</f>
        <v>6</v>
      </c>
      <c r="P184" s="3">
        <f>SUMIFS(Revenue!$L$2:$L$4092,Revenue!$B$2:$B$4092,A184)</f>
        <v>161470</v>
      </c>
      <c r="Q184" s="2" t="str">
        <f>IF(N184=0,"Inactive",IF(N184=1,"One-time",IF(N184&lt;4,"Repeat","Loyal")))</f>
        <v>Loyal</v>
      </c>
    </row>
    <row r="185" spans="1:17" x14ac:dyDescent="0.2">
      <c r="A185" s="2" t="s">
        <v>566</v>
      </c>
      <c r="B185" s="2" t="s">
        <v>567</v>
      </c>
      <c r="C185" s="2" t="s">
        <v>177</v>
      </c>
      <c r="D185" s="2">
        <v>47</v>
      </c>
      <c r="E185" s="2" t="str">
        <f>IF(D185&lt;25,"18-24",IF(D185&lt;35,"25-34",IF(D185&lt;45,"35-44",IF(D185&lt;55,"45-54","55+"))))</f>
        <v>45-54</v>
      </c>
      <c r="F185" s="2" t="s">
        <v>168</v>
      </c>
      <c r="G185" s="2" t="s">
        <v>75</v>
      </c>
      <c r="H185" s="2" t="s">
        <v>170</v>
      </c>
      <c r="I185" s="2" t="s">
        <v>216</v>
      </c>
      <c r="J185" s="2" t="s">
        <v>172</v>
      </c>
      <c r="K185" s="11">
        <v>46066</v>
      </c>
      <c r="L185" s="2" t="s">
        <v>247</v>
      </c>
      <c r="M185" s="2" t="s">
        <v>174</v>
      </c>
      <c r="N185" s="4">
        <f>COUNTIF(Bookings!$B$2:$B$5001,A185)</f>
        <v>0</v>
      </c>
      <c r="O185" s="4">
        <f>COUNTIFS(Bookings!$B$2:$B$5001,A185,Bookings!$Q$2:$Q$5001,"Completed")</f>
        <v>0</v>
      </c>
      <c r="P185" s="3">
        <f>SUMIFS(Revenue!$L$2:$L$4092,Revenue!$B$2:$B$4092,A185)</f>
        <v>0</v>
      </c>
      <c r="Q185" s="2" t="str">
        <f>IF(N185=0,"Inactive",IF(N185=1,"One-time",IF(N185&lt;4,"Repeat","Loyal")))</f>
        <v>Inactive</v>
      </c>
    </row>
    <row r="186" spans="1:17" x14ac:dyDescent="0.2">
      <c r="A186" s="2" t="s">
        <v>568</v>
      </c>
      <c r="B186" s="2" t="s">
        <v>569</v>
      </c>
      <c r="C186" s="2" t="s">
        <v>177</v>
      </c>
      <c r="D186" s="2">
        <v>32</v>
      </c>
      <c r="E186" s="2" t="str">
        <f>IF(D186&lt;25,"18-24",IF(D186&lt;35,"25-34",IF(D186&lt;45,"35-44",IF(D186&lt;55,"45-54","55+"))))</f>
        <v>25-34</v>
      </c>
      <c r="F186" s="2" t="s">
        <v>168</v>
      </c>
      <c r="G186" s="2" t="s">
        <v>66</v>
      </c>
      <c r="H186" s="2" t="s">
        <v>170</v>
      </c>
      <c r="I186" s="2" t="s">
        <v>188</v>
      </c>
      <c r="J186" s="2" t="s">
        <v>172</v>
      </c>
      <c r="K186" s="11">
        <v>46001</v>
      </c>
      <c r="L186" s="2" t="s">
        <v>179</v>
      </c>
      <c r="M186" s="2" t="s">
        <v>174</v>
      </c>
      <c r="N186" s="4">
        <f>COUNTIF(Bookings!$B$2:$B$5001,A186)</f>
        <v>2</v>
      </c>
      <c r="O186" s="4">
        <f>COUNTIFS(Bookings!$B$2:$B$5001,A186,Bookings!$Q$2:$Q$5001,"Completed")</f>
        <v>2</v>
      </c>
      <c r="P186" s="3">
        <f>SUMIFS(Revenue!$L$2:$L$4092,Revenue!$B$2:$B$4092,A186)</f>
        <v>46360</v>
      </c>
      <c r="Q186" s="2" t="str">
        <f>IF(N186=0,"Inactive",IF(N186=1,"One-time",IF(N186&lt;4,"Repeat","Loyal")))</f>
        <v>Repeat</v>
      </c>
    </row>
    <row r="187" spans="1:17" x14ac:dyDescent="0.2">
      <c r="A187" s="2" t="s">
        <v>570</v>
      </c>
      <c r="B187" s="2" t="s">
        <v>304</v>
      </c>
      <c r="C187" s="2" t="s">
        <v>177</v>
      </c>
      <c r="D187" s="2">
        <v>39</v>
      </c>
      <c r="E187" s="2" t="str">
        <f>IF(D187&lt;25,"18-24",IF(D187&lt;35,"25-34",IF(D187&lt;45,"35-44",IF(D187&lt;55,"45-54","55+"))))</f>
        <v>35-44</v>
      </c>
      <c r="F187" s="2" t="s">
        <v>168</v>
      </c>
      <c r="G187" s="2" t="s">
        <v>311</v>
      </c>
      <c r="H187" s="2" t="s">
        <v>170</v>
      </c>
      <c r="I187" s="2" t="s">
        <v>171</v>
      </c>
      <c r="J187" s="2" t="s">
        <v>172</v>
      </c>
      <c r="K187" s="11">
        <v>45932</v>
      </c>
      <c r="L187" s="2" t="s">
        <v>179</v>
      </c>
      <c r="M187" s="2" t="s">
        <v>174</v>
      </c>
      <c r="N187" s="4">
        <f>COUNTIF(Bookings!$B$2:$B$5001,A187)</f>
        <v>0</v>
      </c>
      <c r="O187" s="4">
        <f>COUNTIFS(Bookings!$B$2:$B$5001,A187,Bookings!$Q$2:$Q$5001,"Completed")</f>
        <v>0</v>
      </c>
      <c r="P187" s="3">
        <f>SUMIFS(Revenue!$L$2:$L$4092,Revenue!$B$2:$B$4092,A187)</f>
        <v>0</v>
      </c>
      <c r="Q187" s="2" t="str">
        <f>IF(N187=0,"Inactive",IF(N187=1,"One-time",IF(N187&lt;4,"Repeat","Loyal")))</f>
        <v>Inactive</v>
      </c>
    </row>
    <row r="188" spans="1:17" x14ac:dyDescent="0.2">
      <c r="A188" s="2" t="s">
        <v>571</v>
      </c>
      <c r="B188" s="2" t="s">
        <v>572</v>
      </c>
      <c r="C188" s="2" t="s">
        <v>177</v>
      </c>
      <c r="D188" s="2">
        <v>37</v>
      </c>
      <c r="E188" s="2" t="str">
        <f>IF(D188&lt;25,"18-24",IF(D188&lt;35,"25-34",IF(D188&lt;45,"35-44",IF(D188&lt;55,"45-54","55+"))))</f>
        <v>35-44</v>
      </c>
      <c r="F188" s="2" t="s">
        <v>168</v>
      </c>
      <c r="G188" s="2" t="s">
        <v>311</v>
      </c>
      <c r="H188" s="2" t="s">
        <v>170</v>
      </c>
      <c r="I188" s="2" t="s">
        <v>188</v>
      </c>
      <c r="J188" s="2" t="s">
        <v>172</v>
      </c>
      <c r="K188" s="11">
        <v>45860</v>
      </c>
      <c r="L188" s="2" t="s">
        <v>179</v>
      </c>
      <c r="M188" s="2" t="s">
        <v>174</v>
      </c>
      <c r="N188" s="4">
        <f>COUNTIF(Bookings!$B$2:$B$5001,A188)</f>
        <v>0</v>
      </c>
      <c r="O188" s="4">
        <f>COUNTIFS(Bookings!$B$2:$B$5001,A188,Bookings!$Q$2:$Q$5001,"Completed")</f>
        <v>0</v>
      </c>
      <c r="P188" s="3">
        <f>SUMIFS(Revenue!$L$2:$L$4092,Revenue!$B$2:$B$4092,A188)</f>
        <v>0</v>
      </c>
      <c r="Q188" s="2" t="str">
        <f>IF(N188=0,"Inactive",IF(N188=1,"One-time",IF(N188&lt;4,"Repeat","Loyal")))</f>
        <v>Inactive</v>
      </c>
    </row>
    <row r="189" spans="1:17" x14ac:dyDescent="0.2">
      <c r="A189" s="2" t="s">
        <v>573</v>
      </c>
      <c r="B189" s="2" t="s">
        <v>574</v>
      </c>
      <c r="C189" s="2" t="s">
        <v>177</v>
      </c>
      <c r="D189" s="2">
        <v>19</v>
      </c>
      <c r="E189" s="2" t="str">
        <f>IF(D189&lt;25,"18-24",IF(D189&lt;35,"25-34",IF(D189&lt;45,"35-44",IF(D189&lt;55,"45-54","55+"))))</f>
        <v>18-24</v>
      </c>
      <c r="F189" s="2" t="s">
        <v>168</v>
      </c>
      <c r="G189" s="2" t="s">
        <v>243</v>
      </c>
      <c r="H189" s="2" t="s">
        <v>170</v>
      </c>
      <c r="I189" s="2" t="s">
        <v>171</v>
      </c>
      <c r="J189" s="2" t="s">
        <v>172</v>
      </c>
      <c r="K189" s="11">
        <v>45609</v>
      </c>
      <c r="L189" s="2" t="s">
        <v>198</v>
      </c>
      <c r="M189" s="2" t="s">
        <v>174</v>
      </c>
      <c r="N189" s="4">
        <f>COUNTIF(Bookings!$B$2:$B$5001,A189)</f>
        <v>3</v>
      </c>
      <c r="O189" s="4">
        <f>COUNTIFS(Bookings!$B$2:$B$5001,A189,Bookings!$Q$2:$Q$5001,"Completed")</f>
        <v>3</v>
      </c>
      <c r="P189" s="3">
        <f>SUMIFS(Revenue!$L$2:$L$4092,Revenue!$B$2:$B$4092,A189)</f>
        <v>144450</v>
      </c>
      <c r="Q189" s="2" t="str">
        <f>IF(N189=0,"Inactive",IF(N189=1,"One-time",IF(N189&lt;4,"Repeat","Loyal")))</f>
        <v>Repeat</v>
      </c>
    </row>
    <row r="190" spans="1:17" x14ac:dyDescent="0.2">
      <c r="A190" s="2" t="s">
        <v>575</v>
      </c>
      <c r="B190" s="2" t="s">
        <v>576</v>
      </c>
      <c r="C190" s="2" t="s">
        <v>177</v>
      </c>
      <c r="D190" s="2">
        <v>30</v>
      </c>
      <c r="E190" s="2" t="str">
        <f>IF(D190&lt;25,"18-24",IF(D190&lt;35,"25-34",IF(D190&lt;45,"35-44",IF(D190&lt;55,"45-54","55+"))))</f>
        <v>25-34</v>
      </c>
      <c r="F190" s="2" t="s">
        <v>168</v>
      </c>
      <c r="G190" s="2" t="s">
        <v>186</v>
      </c>
      <c r="H190" s="2" t="s">
        <v>170</v>
      </c>
      <c r="I190" s="2" t="s">
        <v>171</v>
      </c>
      <c r="J190" s="2" t="s">
        <v>172</v>
      </c>
      <c r="K190" s="11">
        <v>45835</v>
      </c>
      <c r="L190" s="2" t="s">
        <v>198</v>
      </c>
      <c r="M190" s="2" t="s">
        <v>174</v>
      </c>
      <c r="N190" s="4">
        <f>COUNTIF(Bookings!$B$2:$B$5001,A190)</f>
        <v>0</v>
      </c>
      <c r="O190" s="4">
        <f>COUNTIFS(Bookings!$B$2:$B$5001,A190,Bookings!$Q$2:$Q$5001,"Completed")</f>
        <v>0</v>
      </c>
      <c r="P190" s="3">
        <f>SUMIFS(Revenue!$L$2:$L$4092,Revenue!$B$2:$B$4092,A190)</f>
        <v>0</v>
      </c>
      <c r="Q190" s="2" t="str">
        <f>IF(N190=0,"Inactive",IF(N190=1,"One-time",IF(N190&lt;4,"Repeat","Loyal")))</f>
        <v>Inactive</v>
      </c>
    </row>
    <row r="191" spans="1:17" x14ac:dyDescent="0.2">
      <c r="A191" s="2" t="s">
        <v>577</v>
      </c>
      <c r="B191" s="2" t="s">
        <v>364</v>
      </c>
      <c r="C191" s="2" t="s">
        <v>167</v>
      </c>
      <c r="D191" s="2">
        <v>46</v>
      </c>
      <c r="E191" s="2" t="str">
        <f>IF(D191&lt;25,"18-24",IF(D191&lt;35,"25-34",IF(D191&lt;45,"35-44",IF(D191&lt;55,"45-54","55+"))))</f>
        <v>45-54</v>
      </c>
      <c r="F191" s="2" t="s">
        <v>168</v>
      </c>
      <c r="G191" s="2" t="s">
        <v>186</v>
      </c>
      <c r="H191" s="2" t="s">
        <v>170</v>
      </c>
      <c r="I191" s="2" t="s">
        <v>21</v>
      </c>
      <c r="J191" s="2" t="s">
        <v>238</v>
      </c>
      <c r="K191" s="11">
        <v>45640</v>
      </c>
      <c r="L191" s="2" t="s">
        <v>173</v>
      </c>
      <c r="M191" s="2" t="s">
        <v>174</v>
      </c>
      <c r="N191" s="4">
        <f>COUNTIF(Bookings!$B$2:$B$5001,A191)</f>
        <v>8</v>
      </c>
      <c r="O191" s="4">
        <f>COUNTIFS(Bookings!$B$2:$B$5001,A191,Bookings!$Q$2:$Q$5001,"Completed")</f>
        <v>5</v>
      </c>
      <c r="P191" s="3">
        <f>SUMIFS(Revenue!$L$2:$L$4092,Revenue!$B$2:$B$4092,A191)</f>
        <v>157140</v>
      </c>
      <c r="Q191" s="2" t="str">
        <f>IF(N191=0,"Inactive",IF(N191=1,"One-time",IF(N191&lt;4,"Repeat","Loyal")))</f>
        <v>Loyal</v>
      </c>
    </row>
    <row r="192" spans="1:17" x14ac:dyDescent="0.2">
      <c r="A192" s="2" t="s">
        <v>578</v>
      </c>
      <c r="B192" s="2" t="s">
        <v>579</v>
      </c>
      <c r="C192" s="2" t="s">
        <v>167</v>
      </c>
      <c r="D192" s="2">
        <v>43</v>
      </c>
      <c r="E192" s="2" t="str">
        <f>IF(D192&lt;25,"18-24",IF(D192&lt;35,"25-34",IF(D192&lt;45,"35-44",IF(D192&lt;55,"45-54","55+"))))</f>
        <v>35-44</v>
      </c>
      <c r="F192" s="2" t="s">
        <v>168</v>
      </c>
      <c r="G192" s="2" t="s">
        <v>220</v>
      </c>
      <c r="H192" s="2" t="s">
        <v>170</v>
      </c>
      <c r="I192" s="2" t="s">
        <v>171</v>
      </c>
      <c r="J192" s="2" t="s">
        <v>172</v>
      </c>
      <c r="K192" s="11">
        <v>45331</v>
      </c>
      <c r="L192" s="2" t="s">
        <v>183</v>
      </c>
      <c r="M192" s="2" t="s">
        <v>174</v>
      </c>
      <c r="N192" s="4">
        <f>COUNTIF(Bookings!$B$2:$B$5001,A192)</f>
        <v>0</v>
      </c>
      <c r="O192" s="4">
        <f>COUNTIFS(Bookings!$B$2:$B$5001,A192,Bookings!$Q$2:$Q$5001,"Completed")</f>
        <v>0</v>
      </c>
      <c r="P192" s="3">
        <f>SUMIFS(Revenue!$L$2:$L$4092,Revenue!$B$2:$B$4092,A192)</f>
        <v>0</v>
      </c>
      <c r="Q192" s="2" t="str">
        <f>IF(N192=0,"Inactive",IF(N192=1,"One-time",IF(N192&lt;4,"Repeat","Loyal")))</f>
        <v>Inactive</v>
      </c>
    </row>
    <row r="193" spans="1:17" x14ac:dyDescent="0.2">
      <c r="A193" s="2" t="s">
        <v>580</v>
      </c>
      <c r="B193" s="2" t="s">
        <v>581</v>
      </c>
      <c r="C193" s="2" t="s">
        <v>167</v>
      </c>
      <c r="D193" s="2">
        <v>26</v>
      </c>
      <c r="E193" s="2" t="str">
        <f>IF(D193&lt;25,"18-24",IF(D193&lt;35,"25-34",IF(D193&lt;45,"35-44",IF(D193&lt;55,"45-54","55+"))))</f>
        <v>25-34</v>
      </c>
      <c r="F193" s="2" t="s">
        <v>278</v>
      </c>
      <c r="G193" s="2" t="s">
        <v>279</v>
      </c>
      <c r="H193" s="2" t="s">
        <v>207</v>
      </c>
      <c r="I193" s="2" t="s">
        <v>188</v>
      </c>
      <c r="J193" s="2" t="s">
        <v>217</v>
      </c>
      <c r="K193" s="11">
        <v>45579</v>
      </c>
      <c r="L193" s="2" t="s">
        <v>183</v>
      </c>
      <c r="M193" s="2" t="s">
        <v>174</v>
      </c>
      <c r="N193" s="4">
        <f>COUNTIF(Bookings!$B$2:$B$5001,A193)</f>
        <v>5</v>
      </c>
      <c r="O193" s="4">
        <f>COUNTIFS(Bookings!$B$2:$B$5001,A193,Bookings!$Q$2:$Q$5001,"Completed")</f>
        <v>3</v>
      </c>
      <c r="P193" s="3">
        <f>SUMIFS(Revenue!$L$2:$L$4092,Revenue!$B$2:$B$4092,A193)</f>
        <v>119260</v>
      </c>
      <c r="Q193" s="2" t="str">
        <f>IF(N193=0,"Inactive",IF(N193=1,"One-time",IF(N193&lt;4,"Repeat","Loyal")))</f>
        <v>Loyal</v>
      </c>
    </row>
    <row r="194" spans="1:17" x14ac:dyDescent="0.2">
      <c r="A194" s="2" t="s">
        <v>582</v>
      </c>
      <c r="B194" s="2" t="s">
        <v>583</v>
      </c>
      <c r="C194" s="2" t="s">
        <v>177</v>
      </c>
      <c r="D194" s="2">
        <v>46</v>
      </c>
      <c r="E194" s="2" t="str">
        <f>IF(D194&lt;25,"18-24",IF(D194&lt;35,"25-34",IF(D194&lt;45,"35-44",IF(D194&lt;55,"45-54","55+"))))</f>
        <v>45-54</v>
      </c>
      <c r="F194" s="2" t="s">
        <v>168</v>
      </c>
      <c r="G194" s="2" t="s">
        <v>178</v>
      </c>
      <c r="H194" s="2" t="s">
        <v>170</v>
      </c>
      <c r="I194" s="2" t="s">
        <v>195</v>
      </c>
      <c r="J194" s="2" t="s">
        <v>172</v>
      </c>
      <c r="K194" s="11">
        <v>46103</v>
      </c>
      <c r="L194" s="2" t="s">
        <v>173</v>
      </c>
      <c r="M194" s="2" t="s">
        <v>174</v>
      </c>
      <c r="N194" s="4">
        <f>COUNTIF(Bookings!$B$2:$B$5001,A194)</f>
        <v>1</v>
      </c>
      <c r="O194" s="4">
        <f>COUNTIFS(Bookings!$B$2:$B$5001,A194,Bookings!$Q$2:$Q$5001,"Completed")</f>
        <v>1</v>
      </c>
      <c r="P194" s="3">
        <f>SUMIFS(Revenue!$L$2:$L$4092,Revenue!$B$2:$B$4092,A194)</f>
        <v>46790</v>
      </c>
      <c r="Q194" s="2" t="str">
        <f>IF(N194=0,"Inactive",IF(N194=1,"One-time",IF(N194&lt;4,"Repeat","Loyal")))</f>
        <v>One-time</v>
      </c>
    </row>
    <row r="195" spans="1:17" x14ac:dyDescent="0.2">
      <c r="A195" s="2" t="s">
        <v>584</v>
      </c>
      <c r="B195" s="2" t="s">
        <v>585</v>
      </c>
      <c r="C195" s="2" t="s">
        <v>177</v>
      </c>
      <c r="D195" s="2">
        <v>33</v>
      </c>
      <c r="E195" s="2" t="str">
        <f>IF(D195&lt;25,"18-24",IF(D195&lt;35,"25-34",IF(D195&lt;45,"35-44",IF(D195&lt;55,"45-54","55+"))))</f>
        <v>25-34</v>
      </c>
      <c r="F195" s="2" t="s">
        <v>168</v>
      </c>
      <c r="G195" s="2" t="s">
        <v>75</v>
      </c>
      <c r="H195" s="2" t="s">
        <v>170</v>
      </c>
      <c r="I195" s="2" t="s">
        <v>195</v>
      </c>
      <c r="J195" s="2" t="s">
        <v>208</v>
      </c>
      <c r="K195" s="11">
        <v>45669</v>
      </c>
      <c r="L195" s="2" t="s">
        <v>198</v>
      </c>
      <c r="M195" s="2" t="s">
        <v>189</v>
      </c>
      <c r="N195" s="4">
        <f>COUNTIF(Bookings!$B$2:$B$5001,A195)</f>
        <v>6</v>
      </c>
      <c r="O195" s="4">
        <f>COUNTIFS(Bookings!$B$2:$B$5001,A195,Bookings!$Q$2:$Q$5001,"Completed")</f>
        <v>4</v>
      </c>
      <c r="P195" s="3">
        <f>SUMIFS(Revenue!$L$2:$L$4092,Revenue!$B$2:$B$4092,A195)</f>
        <v>183850</v>
      </c>
      <c r="Q195" s="2" t="str">
        <f>IF(N195=0,"Inactive",IF(N195=1,"One-time",IF(N195&lt;4,"Repeat","Loyal")))</f>
        <v>Loyal</v>
      </c>
    </row>
    <row r="196" spans="1:17" x14ac:dyDescent="0.2">
      <c r="A196" s="2" t="s">
        <v>586</v>
      </c>
      <c r="B196" s="2" t="s">
        <v>587</v>
      </c>
      <c r="C196" s="2" t="s">
        <v>167</v>
      </c>
      <c r="D196" s="2">
        <v>39</v>
      </c>
      <c r="E196" s="2" t="str">
        <f>IF(D196&lt;25,"18-24",IF(D196&lt;35,"25-34",IF(D196&lt;45,"35-44",IF(D196&lt;55,"45-54","55+"))))</f>
        <v>35-44</v>
      </c>
      <c r="F196" s="2" t="s">
        <v>168</v>
      </c>
      <c r="G196" s="2" t="s">
        <v>211</v>
      </c>
      <c r="H196" s="2" t="s">
        <v>170</v>
      </c>
      <c r="I196" s="2" t="s">
        <v>216</v>
      </c>
      <c r="J196" s="2" t="s">
        <v>172</v>
      </c>
      <c r="K196" s="11">
        <v>46140</v>
      </c>
      <c r="L196" s="2" t="s">
        <v>247</v>
      </c>
      <c r="M196" s="2" t="s">
        <v>189</v>
      </c>
      <c r="N196" s="4">
        <f>COUNTIF(Bookings!$B$2:$B$5001,A196)</f>
        <v>1</v>
      </c>
      <c r="O196" s="4">
        <f>COUNTIFS(Bookings!$B$2:$B$5001,A196,Bookings!$Q$2:$Q$5001,"Completed")</f>
        <v>1</v>
      </c>
      <c r="P196" s="3">
        <f>SUMIFS(Revenue!$L$2:$L$4092,Revenue!$B$2:$B$4092,A196)</f>
        <v>32720</v>
      </c>
      <c r="Q196" s="2" t="str">
        <f>IF(N196=0,"Inactive",IF(N196=1,"One-time",IF(N196&lt;4,"Repeat","Loyal")))</f>
        <v>One-time</v>
      </c>
    </row>
    <row r="197" spans="1:17" x14ac:dyDescent="0.2">
      <c r="A197" s="2" t="s">
        <v>588</v>
      </c>
      <c r="B197" s="2" t="s">
        <v>589</v>
      </c>
      <c r="C197" s="2" t="s">
        <v>167</v>
      </c>
      <c r="D197" s="2">
        <v>28</v>
      </c>
      <c r="E197" s="2" t="str">
        <f>IF(D197&lt;25,"18-24",IF(D197&lt;35,"25-34",IF(D197&lt;45,"35-44",IF(D197&lt;55,"45-54","55+"))))</f>
        <v>25-34</v>
      </c>
      <c r="F197" s="2" t="s">
        <v>168</v>
      </c>
      <c r="G197" s="2" t="s">
        <v>55</v>
      </c>
      <c r="H197" s="2" t="s">
        <v>170</v>
      </c>
      <c r="I197" s="2" t="s">
        <v>21</v>
      </c>
      <c r="J197" s="2" t="s">
        <v>172</v>
      </c>
      <c r="K197" s="11">
        <v>45818</v>
      </c>
      <c r="L197" s="2" t="s">
        <v>231</v>
      </c>
      <c r="M197" s="2" t="s">
        <v>174</v>
      </c>
      <c r="N197" s="4">
        <f>COUNTIF(Bookings!$B$2:$B$5001,A197)</f>
        <v>0</v>
      </c>
      <c r="O197" s="4">
        <f>COUNTIFS(Bookings!$B$2:$B$5001,A197,Bookings!$Q$2:$Q$5001,"Completed")</f>
        <v>0</v>
      </c>
      <c r="P197" s="3">
        <f>SUMIFS(Revenue!$L$2:$L$4092,Revenue!$B$2:$B$4092,A197)</f>
        <v>0</v>
      </c>
      <c r="Q197" s="2" t="str">
        <f>IF(N197=0,"Inactive",IF(N197=1,"One-time",IF(N197&lt;4,"Repeat","Loyal")))</f>
        <v>Inactive</v>
      </c>
    </row>
    <row r="198" spans="1:17" x14ac:dyDescent="0.2">
      <c r="A198" s="2" t="s">
        <v>590</v>
      </c>
      <c r="B198" s="2" t="s">
        <v>551</v>
      </c>
      <c r="C198" s="2" t="s">
        <v>177</v>
      </c>
      <c r="D198" s="2">
        <v>32</v>
      </c>
      <c r="E198" s="2" t="str">
        <f>IF(D198&lt;25,"18-24",IF(D198&lt;35,"25-34",IF(D198&lt;45,"35-44",IF(D198&lt;55,"45-54","55+"))))</f>
        <v>25-34</v>
      </c>
      <c r="F198" s="2" t="s">
        <v>168</v>
      </c>
      <c r="G198" s="2" t="s">
        <v>211</v>
      </c>
      <c r="H198" s="2" t="s">
        <v>170</v>
      </c>
      <c r="I198" s="2" t="s">
        <v>171</v>
      </c>
      <c r="J198" s="2" t="s">
        <v>172</v>
      </c>
      <c r="K198" s="11">
        <v>45518</v>
      </c>
      <c r="L198" s="2" t="s">
        <v>198</v>
      </c>
      <c r="M198" s="2" t="s">
        <v>189</v>
      </c>
      <c r="N198" s="4">
        <f>COUNTIF(Bookings!$B$2:$B$5001,A198)</f>
        <v>0</v>
      </c>
      <c r="O198" s="4">
        <f>COUNTIFS(Bookings!$B$2:$B$5001,A198,Bookings!$Q$2:$Q$5001,"Completed")</f>
        <v>0</v>
      </c>
      <c r="P198" s="3">
        <f>SUMIFS(Revenue!$L$2:$L$4092,Revenue!$B$2:$B$4092,A198)</f>
        <v>0</v>
      </c>
      <c r="Q198" s="2" t="str">
        <f>IF(N198=0,"Inactive",IF(N198=1,"One-time",IF(N198&lt;4,"Repeat","Loyal")))</f>
        <v>Inactive</v>
      </c>
    </row>
    <row r="199" spans="1:17" x14ac:dyDescent="0.2">
      <c r="A199" s="2" t="s">
        <v>591</v>
      </c>
      <c r="B199" s="2" t="s">
        <v>592</v>
      </c>
      <c r="C199" s="2" t="s">
        <v>167</v>
      </c>
      <c r="D199" s="2">
        <v>40</v>
      </c>
      <c r="E199" s="2" t="str">
        <f>IF(D199&lt;25,"18-24",IF(D199&lt;35,"25-34",IF(D199&lt;45,"35-44",IF(D199&lt;55,"45-54","55+"))))</f>
        <v>35-44</v>
      </c>
      <c r="F199" s="2" t="s">
        <v>234</v>
      </c>
      <c r="G199" s="2" t="s">
        <v>235</v>
      </c>
      <c r="H199" s="2" t="s">
        <v>207</v>
      </c>
      <c r="I199" s="2" t="s">
        <v>21</v>
      </c>
      <c r="J199" s="2" t="s">
        <v>217</v>
      </c>
      <c r="K199" s="11">
        <v>45620</v>
      </c>
      <c r="L199" s="2" t="s">
        <v>231</v>
      </c>
      <c r="M199" s="2" t="s">
        <v>189</v>
      </c>
      <c r="N199" s="4">
        <f>COUNTIF(Bookings!$B$2:$B$5001,A199)</f>
        <v>4</v>
      </c>
      <c r="O199" s="4">
        <f>COUNTIFS(Bookings!$B$2:$B$5001,A199,Bookings!$Q$2:$Q$5001,"Completed")</f>
        <v>4</v>
      </c>
      <c r="P199" s="3">
        <f>SUMIFS(Revenue!$L$2:$L$4092,Revenue!$B$2:$B$4092,A199)</f>
        <v>64520</v>
      </c>
      <c r="Q199" s="2" t="str">
        <f>IF(N199=0,"Inactive",IF(N199=1,"One-time",IF(N199&lt;4,"Repeat","Loyal")))</f>
        <v>Loyal</v>
      </c>
    </row>
    <row r="200" spans="1:17" x14ac:dyDescent="0.2">
      <c r="A200" s="2" t="s">
        <v>593</v>
      </c>
      <c r="B200" s="2" t="s">
        <v>594</v>
      </c>
      <c r="C200" s="2" t="s">
        <v>177</v>
      </c>
      <c r="D200" s="2">
        <v>23</v>
      </c>
      <c r="E200" s="2" t="str">
        <f>IF(D200&lt;25,"18-24",IF(D200&lt;35,"25-34",IF(D200&lt;45,"35-44",IF(D200&lt;55,"45-54","55+"))))</f>
        <v>18-24</v>
      </c>
      <c r="F200" s="2" t="s">
        <v>168</v>
      </c>
      <c r="G200" s="2" t="s">
        <v>311</v>
      </c>
      <c r="H200" s="2" t="s">
        <v>170</v>
      </c>
      <c r="I200" s="2" t="s">
        <v>171</v>
      </c>
      <c r="J200" s="2" t="s">
        <v>208</v>
      </c>
      <c r="K200" s="11">
        <v>45549</v>
      </c>
      <c r="L200" s="2" t="s">
        <v>179</v>
      </c>
      <c r="M200" s="2" t="s">
        <v>189</v>
      </c>
      <c r="N200" s="4">
        <f>COUNTIF(Bookings!$B$2:$B$5001,A200)</f>
        <v>6</v>
      </c>
      <c r="O200" s="4">
        <f>COUNTIFS(Bookings!$B$2:$B$5001,A200,Bookings!$Q$2:$Q$5001,"Completed")</f>
        <v>4</v>
      </c>
      <c r="P200" s="3">
        <f>SUMIFS(Revenue!$L$2:$L$4092,Revenue!$B$2:$B$4092,A200)</f>
        <v>181800</v>
      </c>
      <c r="Q200" s="2" t="str">
        <f>IF(N200=0,"Inactive",IF(N200=1,"One-time",IF(N200&lt;4,"Repeat","Loyal")))</f>
        <v>Loyal</v>
      </c>
    </row>
    <row r="201" spans="1:17" x14ac:dyDescent="0.2">
      <c r="A201" s="2" t="s">
        <v>595</v>
      </c>
      <c r="B201" s="2" t="s">
        <v>596</v>
      </c>
      <c r="C201" s="2" t="s">
        <v>167</v>
      </c>
      <c r="D201" s="2">
        <v>45</v>
      </c>
      <c r="E201" s="2" t="str">
        <f>IF(D201&lt;25,"18-24",IF(D201&lt;35,"25-34",IF(D201&lt;45,"35-44",IF(D201&lt;55,"45-54","55+"))))</f>
        <v>45-54</v>
      </c>
      <c r="F201" s="2" t="s">
        <v>278</v>
      </c>
      <c r="G201" s="2" t="s">
        <v>279</v>
      </c>
      <c r="H201" s="2" t="s">
        <v>207</v>
      </c>
      <c r="I201" s="2" t="s">
        <v>171</v>
      </c>
      <c r="J201" s="2" t="s">
        <v>172</v>
      </c>
      <c r="K201" s="11">
        <v>45522</v>
      </c>
      <c r="L201" s="2" t="s">
        <v>179</v>
      </c>
      <c r="M201" s="2" t="s">
        <v>189</v>
      </c>
      <c r="N201" s="4">
        <f>COUNTIF(Bookings!$B$2:$B$5001,A201)</f>
        <v>1</v>
      </c>
      <c r="O201" s="4">
        <f>COUNTIFS(Bookings!$B$2:$B$5001,A201,Bookings!$Q$2:$Q$5001,"Completed")</f>
        <v>1</v>
      </c>
      <c r="P201" s="3">
        <f>SUMIFS(Revenue!$L$2:$L$4092,Revenue!$B$2:$B$4092,A201)</f>
        <v>108620</v>
      </c>
      <c r="Q201" s="2" t="str">
        <f>IF(N201=0,"Inactive",IF(N201=1,"One-time",IF(N201&lt;4,"Repeat","Loyal")))</f>
        <v>One-time</v>
      </c>
    </row>
    <row r="202" spans="1:17" x14ac:dyDescent="0.2">
      <c r="A202" s="2" t="s">
        <v>597</v>
      </c>
      <c r="B202" s="2" t="s">
        <v>598</v>
      </c>
      <c r="C202" s="2" t="s">
        <v>167</v>
      </c>
      <c r="D202" s="2">
        <v>34</v>
      </c>
      <c r="E202" s="2" t="str">
        <f>IF(D202&lt;25,"18-24",IF(D202&lt;35,"25-34",IF(D202&lt;45,"35-44",IF(D202&lt;55,"45-54","55+"))))</f>
        <v>25-34</v>
      </c>
      <c r="F202" s="2" t="s">
        <v>278</v>
      </c>
      <c r="G202" s="2" t="s">
        <v>279</v>
      </c>
      <c r="H202" s="2" t="s">
        <v>207</v>
      </c>
      <c r="I202" s="2" t="s">
        <v>216</v>
      </c>
      <c r="J202" s="2" t="s">
        <v>172</v>
      </c>
      <c r="K202" s="11">
        <v>45469</v>
      </c>
      <c r="L202" s="2" t="s">
        <v>183</v>
      </c>
      <c r="M202" s="2" t="s">
        <v>174</v>
      </c>
      <c r="N202" s="4">
        <f>COUNTIF(Bookings!$B$2:$B$5001,A202)</f>
        <v>4</v>
      </c>
      <c r="O202" s="4">
        <f>COUNTIFS(Bookings!$B$2:$B$5001,A202,Bookings!$Q$2:$Q$5001,"Completed")</f>
        <v>3</v>
      </c>
      <c r="P202" s="3">
        <f>SUMIFS(Revenue!$L$2:$L$4092,Revenue!$B$2:$B$4092,A202)</f>
        <v>409020</v>
      </c>
      <c r="Q202" s="2" t="str">
        <f>IF(N202=0,"Inactive",IF(N202=1,"One-time",IF(N202&lt;4,"Repeat","Loyal")))</f>
        <v>Loyal</v>
      </c>
    </row>
    <row r="203" spans="1:17" x14ac:dyDescent="0.2">
      <c r="A203" s="2" t="s">
        <v>599</v>
      </c>
      <c r="B203" s="2" t="s">
        <v>600</v>
      </c>
      <c r="C203" s="2" t="s">
        <v>177</v>
      </c>
      <c r="D203" s="2">
        <v>28</v>
      </c>
      <c r="E203" s="2" t="str">
        <f>IF(D203&lt;25,"18-24",IF(D203&lt;35,"25-34",IF(D203&lt;45,"35-44",IF(D203&lt;55,"45-54","55+"))))</f>
        <v>25-34</v>
      </c>
      <c r="F203" s="2" t="s">
        <v>168</v>
      </c>
      <c r="G203" s="2" t="s">
        <v>66</v>
      </c>
      <c r="H203" s="2" t="s">
        <v>170</v>
      </c>
      <c r="I203" s="2" t="s">
        <v>21</v>
      </c>
      <c r="J203" s="2" t="s">
        <v>172</v>
      </c>
      <c r="K203" s="11">
        <v>45724</v>
      </c>
      <c r="L203" s="2" t="s">
        <v>247</v>
      </c>
      <c r="M203" s="2" t="s">
        <v>174</v>
      </c>
      <c r="N203" s="4">
        <f>COUNTIF(Bookings!$B$2:$B$5001,A203)</f>
        <v>1</v>
      </c>
      <c r="O203" s="4">
        <f>COUNTIFS(Bookings!$B$2:$B$5001,A203,Bookings!$Q$2:$Q$5001,"Completed")</f>
        <v>1</v>
      </c>
      <c r="P203" s="3">
        <f>SUMIFS(Revenue!$L$2:$L$4092,Revenue!$B$2:$B$4092,A203)</f>
        <v>26290</v>
      </c>
      <c r="Q203" s="2" t="str">
        <f>IF(N203=0,"Inactive",IF(N203=1,"One-time",IF(N203&lt;4,"Repeat","Loyal")))</f>
        <v>One-time</v>
      </c>
    </row>
    <row r="204" spans="1:17" x14ac:dyDescent="0.2">
      <c r="A204" s="2" t="s">
        <v>601</v>
      </c>
      <c r="B204" s="2" t="s">
        <v>602</v>
      </c>
      <c r="C204" s="2" t="s">
        <v>167</v>
      </c>
      <c r="D204" s="2">
        <v>47</v>
      </c>
      <c r="E204" s="2" t="str">
        <f>IF(D204&lt;25,"18-24",IF(D204&lt;35,"25-34",IF(D204&lt;45,"35-44",IF(D204&lt;55,"45-54","55+"))))</f>
        <v>45-54</v>
      </c>
      <c r="F204" s="2" t="s">
        <v>168</v>
      </c>
      <c r="G204" s="2" t="s">
        <v>220</v>
      </c>
      <c r="H204" s="2" t="s">
        <v>170</v>
      </c>
      <c r="I204" s="2" t="s">
        <v>195</v>
      </c>
      <c r="J204" s="2" t="s">
        <v>217</v>
      </c>
      <c r="K204" s="11">
        <v>45491</v>
      </c>
      <c r="L204" s="2" t="s">
        <v>179</v>
      </c>
      <c r="M204" s="2" t="s">
        <v>189</v>
      </c>
      <c r="N204" s="4">
        <f>COUNTIF(Bookings!$B$2:$B$5001,A204)</f>
        <v>6</v>
      </c>
      <c r="O204" s="4">
        <f>COUNTIFS(Bookings!$B$2:$B$5001,A204,Bookings!$Q$2:$Q$5001,"Completed")</f>
        <v>2</v>
      </c>
      <c r="P204" s="3">
        <f>SUMIFS(Revenue!$L$2:$L$4092,Revenue!$B$2:$B$4092,A204)</f>
        <v>117070</v>
      </c>
      <c r="Q204" s="2" t="str">
        <f>IF(N204=0,"Inactive",IF(N204=1,"One-time",IF(N204&lt;4,"Repeat","Loyal")))</f>
        <v>Loyal</v>
      </c>
    </row>
    <row r="205" spans="1:17" x14ac:dyDescent="0.2">
      <c r="A205" s="2" t="s">
        <v>603</v>
      </c>
      <c r="B205" s="2" t="s">
        <v>604</v>
      </c>
      <c r="C205" s="2" t="s">
        <v>167</v>
      </c>
      <c r="D205" s="2">
        <v>50</v>
      </c>
      <c r="E205" s="2" t="str">
        <f>IF(D205&lt;25,"18-24",IF(D205&lt;35,"25-34",IF(D205&lt;45,"35-44",IF(D205&lt;55,"45-54","55+"))))</f>
        <v>45-54</v>
      </c>
      <c r="F205" s="2" t="s">
        <v>168</v>
      </c>
      <c r="G205" s="2" t="s">
        <v>186</v>
      </c>
      <c r="H205" s="2" t="s">
        <v>170</v>
      </c>
      <c r="I205" s="2" t="s">
        <v>216</v>
      </c>
      <c r="J205" s="2" t="s">
        <v>172</v>
      </c>
      <c r="K205" s="11">
        <v>45762</v>
      </c>
      <c r="L205" s="2" t="s">
        <v>198</v>
      </c>
      <c r="M205" s="2" t="s">
        <v>189</v>
      </c>
      <c r="N205" s="4">
        <f>COUNTIF(Bookings!$B$2:$B$5001,A205)</f>
        <v>3</v>
      </c>
      <c r="O205" s="4">
        <f>COUNTIFS(Bookings!$B$2:$B$5001,A205,Bookings!$Q$2:$Q$5001,"Completed")</f>
        <v>3</v>
      </c>
      <c r="P205" s="3">
        <f>SUMIFS(Revenue!$L$2:$L$4092,Revenue!$B$2:$B$4092,A205)</f>
        <v>153430</v>
      </c>
      <c r="Q205" s="2" t="str">
        <f>IF(N205=0,"Inactive",IF(N205=1,"One-time",IF(N205&lt;4,"Repeat","Loyal")))</f>
        <v>Repeat</v>
      </c>
    </row>
    <row r="206" spans="1:17" x14ac:dyDescent="0.2">
      <c r="A206" s="2" t="s">
        <v>605</v>
      </c>
      <c r="B206" s="2" t="s">
        <v>551</v>
      </c>
      <c r="C206" s="2" t="s">
        <v>177</v>
      </c>
      <c r="D206" s="2">
        <v>39</v>
      </c>
      <c r="E206" s="2" t="str">
        <f>IF(D206&lt;25,"18-24",IF(D206&lt;35,"25-34",IF(D206&lt;45,"35-44",IF(D206&lt;55,"45-54","55+"))))</f>
        <v>35-44</v>
      </c>
      <c r="F206" s="2" t="s">
        <v>168</v>
      </c>
      <c r="G206" s="2" t="s">
        <v>211</v>
      </c>
      <c r="H206" s="2" t="s">
        <v>170</v>
      </c>
      <c r="I206" s="2" t="s">
        <v>171</v>
      </c>
      <c r="J206" s="2" t="s">
        <v>238</v>
      </c>
      <c r="K206" s="11">
        <v>45559</v>
      </c>
      <c r="L206" s="2" t="s">
        <v>198</v>
      </c>
      <c r="M206" s="2" t="s">
        <v>174</v>
      </c>
      <c r="N206" s="4">
        <f>COUNTIF(Bookings!$B$2:$B$5001,A206)</f>
        <v>8</v>
      </c>
      <c r="O206" s="4">
        <f>COUNTIFS(Bookings!$B$2:$B$5001,A206,Bookings!$Q$2:$Q$5001,"Completed")</f>
        <v>4</v>
      </c>
      <c r="P206" s="3">
        <f>SUMIFS(Revenue!$L$2:$L$4092,Revenue!$B$2:$B$4092,A206)</f>
        <v>101660</v>
      </c>
      <c r="Q206" s="2" t="str">
        <f>IF(N206=0,"Inactive",IF(N206=1,"One-time",IF(N206&lt;4,"Repeat","Loyal")))</f>
        <v>Loyal</v>
      </c>
    </row>
    <row r="207" spans="1:17" x14ac:dyDescent="0.2">
      <c r="A207" s="2" t="s">
        <v>606</v>
      </c>
      <c r="B207" s="2" t="s">
        <v>607</v>
      </c>
      <c r="C207" s="2" t="s">
        <v>167</v>
      </c>
      <c r="D207" s="2">
        <v>27</v>
      </c>
      <c r="E207" s="2" t="str">
        <f>IF(D207&lt;25,"18-24",IF(D207&lt;35,"25-34",IF(D207&lt;45,"35-44",IF(D207&lt;55,"45-54","55+"))))</f>
        <v>25-34</v>
      </c>
      <c r="F207" s="2" t="s">
        <v>168</v>
      </c>
      <c r="G207" s="2" t="s">
        <v>186</v>
      </c>
      <c r="H207" s="2" t="s">
        <v>170</v>
      </c>
      <c r="I207" s="2" t="s">
        <v>195</v>
      </c>
      <c r="J207" s="2" t="s">
        <v>217</v>
      </c>
      <c r="K207" s="11">
        <v>45534</v>
      </c>
      <c r="L207" s="2" t="s">
        <v>198</v>
      </c>
      <c r="M207" s="2" t="s">
        <v>174</v>
      </c>
      <c r="N207" s="4">
        <f>COUNTIF(Bookings!$B$2:$B$5001,A207)</f>
        <v>5</v>
      </c>
      <c r="O207" s="4">
        <f>COUNTIFS(Bookings!$B$2:$B$5001,A207,Bookings!$Q$2:$Q$5001,"Completed")</f>
        <v>4</v>
      </c>
      <c r="P207" s="3">
        <f>SUMIFS(Revenue!$L$2:$L$4092,Revenue!$B$2:$B$4092,A207)</f>
        <v>399690</v>
      </c>
      <c r="Q207" s="2" t="str">
        <f>IF(N207=0,"Inactive",IF(N207=1,"One-time",IF(N207&lt;4,"Repeat","Loyal")))</f>
        <v>Loyal</v>
      </c>
    </row>
    <row r="208" spans="1:17" x14ac:dyDescent="0.2">
      <c r="A208" s="2" t="s">
        <v>608</v>
      </c>
      <c r="B208" s="2" t="s">
        <v>609</v>
      </c>
      <c r="C208" s="2" t="s">
        <v>177</v>
      </c>
      <c r="D208" s="2">
        <v>31</v>
      </c>
      <c r="E208" s="2" t="str">
        <f>IF(D208&lt;25,"18-24",IF(D208&lt;35,"25-34",IF(D208&lt;45,"35-44",IF(D208&lt;55,"45-54","55+"))))</f>
        <v>25-34</v>
      </c>
      <c r="F208" s="2" t="s">
        <v>168</v>
      </c>
      <c r="G208" s="2" t="s">
        <v>182</v>
      </c>
      <c r="H208" s="2" t="s">
        <v>170</v>
      </c>
      <c r="I208" s="2" t="s">
        <v>171</v>
      </c>
      <c r="J208" s="2" t="s">
        <v>208</v>
      </c>
      <c r="K208" s="11">
        <v>45566</v>
      </c>
      <c r="L208" s="2" t="s">
        <v>173</v>
      </c>
      <c r="M208" s="2" t="s">
        <v>189</v>
      </c>
      <c r="N208" s="4">
        <f>COUNTIF(Bookings!$B$2:$B$5001,A208)</f>
        <v>7</v>
      </c>
      <c r="O208" s="4">
        <f>COUNTIFS(Bookings!$B$2:$B$5001,A208,Bookings!$Q$2:$Q$5001,"Completed")</f>
        <v>7</v>
      </c>
      <c r="P208" s="3">
        <f>SUMIFS(Revenue!$L$2:$L$4092,Revenue!$B$2:$B$4092,A208)</f>
        <v>338410</v>
      </c>
      <c r="Q208" s="2" t="str">
        <f>IF(N208=0,"Inactive",IF(N208=1,"One-time",IF(N208&lt;4,"Repeat","Loyal")))</f>
        <v>Loyal</v>
      </c>
    </row>
    <row r="209" spans="1:17" x14ac:dyDescent="0.2">
      <c r="A209" s="2" t="s">
        <v>610</v>
      </c>
      <c r="B209" s="2" t="s">
        <v>611</v>
      </c>
      <c r="C209" s="2" t="s">
        <v>177</v>
      </c>
      <c r="D209" s="2">
        <v>44</v>
      </c>
      <c r="E209" s="2" t="str">
        <f>IF(D209&lt;25,"18-24",IF(D209&lt;35,"25-34",IF(D209&lt;45,"35-44",IF(D209&lt;55,"45-54","55+"))))</f>
        <v>35-44</v>
      </c>
      <c r="F209" s="2" t="s">
        <v>168</v>
      </c>
      <c r="G209" s="2" t="s">
        <v>243</v>
      </c>
      <c r="H209" s="2" t="s">
        <v>170</v>
      </c>
      <c r="I209" s="2" t="s">
        <v>171</v>
      </c>
      <c r="J209" s="2" t="s">
        <v>172</v>
      </c>
      <c r="K209" s="11">
        <v>45986</v>
      </c>
      <c r="L209" s="2" t="s">
        <v>179</v>
      </c>
      <c r="M209" s="2" t="s">
        <v>174</v>
      </c>
      <c r="N209" s="4">
        <f>COUNTIF(Bookings!$B$2:$B$5001,A209)</f>
        <v>1</v>
      </c>
      <c r="O209" s="4">
        <f>COUNTIFS(Bookings!$B$2:$B$5001,A209,Bookings!$Q$2:$Q$5001,"Completed")</f>
        <v>1</v>
      </c>
      <c r="P209" s="3">
        <f>SUMIFS(Revenue!$L$2:$L$4092,Revenue!$B$2:$B$4092,A209)</f>
        <v>33980</v>
      </c>
      <c r="Q209" s="2" t="str">
        <f>IF(N209=0,"Inactive",IF(N209=1,"One-time",IF(N209&lt;4,"Repeat","Loyal")))</f>
        <v>One-time</v>
      </c>
    </row>
    <row r="210" spans="1:17" x14ac:dyDescent="0.2">
      <c r="A210" s="2" t="s">
        <v>612</v>
      </c>
      <c r="B210" s="2" t="s">
        <v>613</v>
      </c>
      <c r="C210" s="2" t="s">
        <v>177</v>
      </c>
      <c r="D210" s="2">
        <v>34</v>
      </c>
      <c r="E210" s="2" t="str">
        <f>IF(D210&lt;25,"18-24",IF(D210&lt;35,"25-34",IF(D210&lt;45,"35-44",IF(D210&lt;55,"45-54","55+"))))</f>
        <v>25-34</v>
      </c>
      <c r="F210" s="2" t="s">
        <v>205</v>
      </c>
      <c r="G210" s="2" t="s">
        <v>206</v>
      </c>
      <c r="H210" s="2" t="s">
        <v>207</v>
      </c>
      <c r="I210" s="2" t="s">
        <v>171</v>
      </c>
      <c r="J210" s="2" t="s">
        <v>172</v>
      </c>
      <c r="K210" s="11">
        <v>45560</v>
      </c>
      <c r="L210" s="2" t="s">
        <v>183</v>
      </c>
      <c r="M210" s="2" t="s">
        <v>189</v>
      </c>
      <c r="N210" s="4">
        <f>COUNTIF(Bookings!$B$2:$B$5001,A210)</f>
        <v>0</v>
      </c>
      <c r="O210" s="4">
        <f>COUNTIFS(Bookings!$B$2:$B$5001,A210,Bookings!$Q$2:$Q$5001,"Completed")</f>
        <v>0</v>
      </c>
      <c r="P210" s="3">
        <f>SUMIFS(Revenue!$L$2:$L$4092,Revenue!$B$2:$B$4092,A210)</f>
        <v>0</v>
      </c>
      <c r="Q210" s="2" t="str">
        <f>IF(N210=0,"Inactive",IF(N210=1,"One-time",IF(N210&lt;4,"Repeat","Loyal")))</f>
        <v>Inactive</v>
      </c>
    </row>
    <row r="211" spans="1:17" x14ac:dyDescent="0.2">
      <c r="A211" s="2" t="s">
        <v>614</v>
      </c>
      <c r="B211" s="2" t="s">
        <v>615</v>
      </c>
      <c r="C211" s="2" t="s">
        <v>177</v>
      </c>
      <c r="D211" s="2">
        <v>49</v>
      </c>
      <c r="E211" s="2" t="str">
        <f>IF(D211&lt;25,"18-24",IF(D211&lt;35,"25-34",IF(D211&lt;45,"35-44",IF(D211&lt;55,"45-54","55+"))))</f>
        <v>45-54</v>
      </c>
      <c r="F211" s="2" t="s">
        <v>168</v>
      </c>
      <c r="G211" s="2" t="s">
        <v>24</v>
      </c>
      <c r="H211" s="2" t="s">
        <v>170</v>
      </c>
      <c r="I211" s="2" t="s">
        <v>171</v>
      </c>
      <c r="J211" s="2" t="s">
        <v>172</v>
      </c>
      <c r="K211" s="11">
        <v>45138</v>
      </c>
      <c r="L211" s="2" t="s">
        <v>179</v>
      </c>
      <c r="M211" s="2" t="s">
        <v>174</v>
      </c>
      <c r="N211" s="4">
        <f>COUNTIF(Bookings!$B$2:$B$5001,A211)</f>
        <v>0</v>
      </c>
      <c r="O211" s="4">
        <f>COUNTIFS(Bookings!$B$2:$B$5001,A211,Bookings!$Q$2:$Q$5001,"Completed")</f>
        <v>0</v>
      </c>
      <c r="P211" s="3">
        <f>SUMIFS(Revenue!$L$2:$L$4092,Revenue!$B$2:$B$4092,A211)</f>
        <v>0</v>
      </c>
      <c r="Q211" s="2" t="str">
        <f>IF(N211=0,"Inactive",IF(N211=1,"One-time",IF(N211&lt;4,"Repeat","Loyal")))</f>
        <v>Inactive</v>
      </c>
    </row>
    <row r="212" spans="1:17" x14ac:dyDescent="0.2">
      <c r="A212" s="2" t="s">
        <v>616</v>
      </c>
      <c r="B212" s="2" t="s">
        <v>617</v>
      </c>
      <c r="C212" s="2" t="s">
        <v>177</v>
      </c>
      <c r="D212" s="2">
        <v>38</v>
      </c>
      <c r="E212" s="2" t="str">
        <f>IF(D212&lt;25,"18-24",IF(D212&lt;35,"25-34",IF(D212&lt;45,"35-44",IF(D212&lt;55,"45-54","55+"))))</f>
        <v>35-44</v>
      </c>
      <c r="F212" s="2" t="s">
        <v>168</v>
      </c>
      <c r="G212" s="2" t="s">
        <v>220</v>
      </c>
      <c r="H212" s="2" t="s">
        <v>170</v>
      </c>
      <c r="I212" s="2" t="s">
        <v>21</v>
      </c>
      <c r="J212" s="2" t="s">
        <v>172</v>
      </c>
      <c r="K212" s="11">
        <v>45840</v>
      </c>
      <c r="L212" s="2" t="s">
        <v>247</v>
      </c>
      <c r="M212" s="2" t="s">
        <v>174</v>
      </c>
      <c r="N212" s="4">
        <f>COUNTIF(Bookings!$B$2:$B$5001,A212)</f>
        <v>0</v>
      </c>
      <c r="O212" s="4">
        <f>COUNTIFS(Bookings!$B$2:$B$5001,A212,Bookings!$Q$2:$Q$5001,"Completed")</f>
        <v>0</v>
      </c>
      <c r="P212" s="3">
        <f>SUMIFS(Revenue!$L$2:$L$4092,Revenue!$B$2:$B$4092,A212)</f>
        <v>0</v>
      </c>
      <c r="Q212" s="2" t="str">
        <f>IF(N212=0,"Inactive",IF(N212=1,"One-time",IF(N212&lt;4,"Repeat","Loyal")))</f>
        <v>Inactive</v>
      </c>
    </row>
    <row r="213" spans="1:17" x14ac:dyDescent="0.2">
      <c r="A213" s="2" t="s">
        <v>618</v>
      </c>
      <c r="B213" s="2" t="s">
        <v>619</v>
      </c>
      <c r="C213" s="2" t="s">
        <v>177</v>
      </c>
      <c r="D213" s="2">
        <v>31</v>
      </c>
      <c r="E213" s="2" t="str">
        <f>IF(D213&lt;25,"18-24",IF(D213&lt;35,"25-34",IF(D213&lt;45,"35-44",IF(D213&lt;55,"45-54","55+"))))</f>
        <v>25-34</v>
      </c>
      <c r="F213" s="2" t="s">
        <v>168</v>
      </c>
      <c r="G213" s="2" t="s">
        <v>220</v>
      </c>
      <c r="H213" s="2" t="s">
        <v>170</v>
      </c>
      <c r="I213" s="2" t="s">
        <v>188</v>
      </c>
      <c r="J213" s="2" t="s">
        <v>172</v>
      </c>
      <c r="K213" s="11">
        <v>46010</v>
      </c>
      <c r="L213" s="2" t="s">
        <v>183</v>
      </c>
      <c r="M213" s="2" t="s">
        <v>189</v>
      </c>
      <c r="N213" s="4">
        <f>COUNTIF(Bookings!$B$2:$B$5001,A213)</f>
        <v>0</v>
      </c>
      <c r="O213" s="4">
        <f>COUNTIFS(Bookings!$B$2:$B$5001,A213,Bookings!$Q$2:$Q$5001,"Completed")</f>
        <v>0</v>
      </c>
      <c r="P213" s="3">
        <f>SUMIFS(Revenue!$L$2:$L$4092,Revenue!$B$2:$B$4092,A213)</f>
        <v>0</v>
      </c>
      <c r="Q213" s="2" t="str">
        <f>IF(N213=0,"Inactive",IF(N213=1,"One-time",IF(N213&lt;4,"Repeat","Loyal")))</f>
        <v>Inactive</v>
      </c>
    </row>
    <row r="214" spans="1:17" x14ac:dyDescent="0.2">
      <c r="A214" s="2" t="s">
        <v>620</v>
      </c>
      <c r="B214" s="2" t="s">
        <v>494</v>
      </c>
      <c r="C214" s="2" t="s">
        <v>177</v>
      </c>
      <c r="D214" s="2">
        <v>21</v>
      </c>
      <c r="E214" s="2" t="str">
        <f>IF(D214&lt;25,"18-24",IF(D214&lt;35,"25-34",IF(D214&lt;45,"35-44",IF(D214&lt;55,"45-54","55+"))))</f>
        <v>18-24</v>
      </c>
      <c r="F214" s="2" t="s">
        <v>168</v>
      </c>
      <c r="G214" s="2" t="s">
        <v>182</v>
      </c>
      <c r="H214" s="2" t="s">
        <v>170</v>
      </c>
      <c r="I214" s="2" t="s">
        <v>195</v>
      </c>
      <c r="J214" s="2" t="s">
        <v>208</v>
      </c>
      <c r="K214" s="11">
        <v>45691</v>
      </c>
      <c r="L214" s="2" t="s">
        <v>198</v>
      </c>
      <c r="M214" s="2" t="s">
        <v>189</v>
      </c>
      <c r="N214" s="4">
        <f>COUNTIF(Bookings!$B$2:$B$5001,A214)</f>
        <v>5</v>
      </c>
      <c r="O214" s="4">
        <f>COUNTIFS(Bookings!$B$2:$B$5001,A214,Bookings!$Q$2:$Q$5001,"Completed")</f>
        <v>3</v>
      </c>
      <c r="P214" s="3">
        <f>SUMIFS(Revenue!$L$2:$L$4092,Revenue!$B$2:$B$4092,A214)</f>
        <v>218050</v>
      </c>
      <c r="Q214" s="2" t="str">
        <f>IF(N214=0,"Inactive",IF(N214=1,"One-time",IF(N214&lt;4,"Repeat","Loyal")))</f>
        <v>Loyal</v>
      </c>
    </row>
    <row r="215" spans="1:17" x14ac:dyDescent="0.2">
      <c r="A215" s="2" t="s">
        <v>621</v>
      </c>
      <c r="B215" s="2" t="s">
        <v>333</v>
      </c>
      <c r="C215" s="2" t="s">
        <v>177</v>
      </c>
      <c r="D215" s="2">
        <v>30</v>
      </c>
      <c r="E215" s="2" t="str">
        <f>IF(D215&lt;25,"18-24",IF(D215&lt;35,"25-34",IF(D215&lt;45,"35-44",IF(D215&lt;55,"45-54","55+"))))</f>
        <v>25-34</v>
      </c>
      <c r="F215" s="2" t="s">
        <v>205</v>
      </c>
      <c r="G215" s="2" t="s">
        <v>206</v>
      </c>
      <c r="H215" s="2" t="s">
        <v>207</v>
      </c>
      <c r="I215" s="2" t="s">
        <v>171</v>
      </c>
      <c r="J215" s="2" t="s">
        <v>172</v>
      </c>
      <c r="K215" s="11">
        <v>46203</v>
      </c>
      <c r="L215" s="2" t="s">
        <v>198</v>
      </c>
      <c r="M215" s="2" t="s">
        <v>189</v>
      </c>
      <c r="N215" s="4">
        <f>COUNTIF(Bookings!$B$2:$B$5001,A215)</f>
        <v>1</v>
      </c>
      <c r="O215" s="4">
        <f>COUNTIFS(Bookings!$B$2:$B$5001,A215,Bookings!$Q$2:$Q$5001,"Completed")</f>
        <v>1</v>
      </c>
      <c r="P215" s="3">
        <f>SUMIFS(Revenue!$L$2:$L$4092,Revenue!$B$2:$B$4092,A215)</f>
        <v>36490</v>
      </c>
      <c r="Q215" s="2" t="str">
        <f>IF(N215=0,"Inactive",IF(N215=1,"One-time",IF(N215&lt;4,"Repeat","Loyal")))</f>
        <v>One-time</v>
      </c>
    </row>
    <row r="216" spans="1:17" x14ac:dyDescent="0.2">
      <c r="A216" s="2" t="s">
        <v>622</v>
      </c>
      <c r="B216" s="2" t="s">
        <v>623</v>
      </c>
      <c r="C216" s="2" t="s">
        <v>167</v>
      </c>
      <c r="D216" s="2">
        <v>42</v>
      </c>
      <c r="E216" s="2" t="str">
        <f>IF(D216&lt;25,"18-24",IF(D216&lt;35,"25-34",IF(D216&lt;45,"35-44",IF(D216&lt;55,"45-54","55+"))))</f>
        <v>35-44</v>
      </c>
      <c r="F216" s="2" t="s">
        <v>168</v>
      </c>
      <c r="G216" s="2" t="s">
        <v>24</v>
      </c>
      <c r="H216" s="2" t="s">
        <v>170</v>
      </c>
      <c r="I216" s="2" t="s">
        <v>195</v>
      </c>
      <c r="J216" s="2" t="s">
        <v>172</v>
      </c>
      <c r="K216" s="11">
        <v>45720</v>
      </c>
      <c r="L216" s="2" t="s">
        <v>173</v>
      </c>
      <c r="M216" s="2" t="s">
        <v>174</v>
      </c>
      <c r="N216" s="4">
        <f>COUNTIF(Bookings!$B$2:$B$5001,A216)</f>
        <v>1</v>
      </c>
      <c r="O216" s="4">
        <f>COUNTIFS(Bookings!$B$2:$B$5001,A216,Bookings!$Q$2:$Q$5001,"Completed")</f>
        <v>1</v>
      </c>
      <c r="P216" s="3">
        <f>SUMIFS(Revenue!$L$2:$L$4092,Revenue!$B$2:$B$4092,A216)</f>
        <v>18940</v>
      </c>
      <c r="Q216" s="2" t="str">
        <f>IF(N216=0,"Inactive",IF(N216=1,"One-time",IF(N216&lt;4,"Repeat","Loyal")))</f>
        <v>One-time</v>
      </c>
    </row>
    <row r="217" spans="1:17" x14ac:dyDescent="0.2">
      <c r="A217" s="2" t="s">
        <v>624</v>
      </c>
      <c r="B217" s="2" t="s">
        <v>625</v>
      </c>
      <c r="C217" s="2" t="s">
        <v>167</v>
      </c>
      <c r="D217" s="2">
        <v>53</v>
      </c>
      <c r="E217" s="2" t="str">
        <f>IF(D217&lt;25,"18-24",IF(D217&lt;35,"25-34",IF(D217&lt;45,"35-44",IF(D217&lt;55,"45-54","55+"))))</f>
        <v>45-54</v>
      </c>
      <c r="F217" s="2" t="s">
        <v>168</v>
      </c>
      <c r="G217" s="2" t="s">
        <v>182</v>
      </c>
      <c r="H217" s="2" t="s">
        <v>170</v>
      </c>
      <c r="I217" s="2" t="s">
        <v>195</v>
      </c>
      <c r="J217" s="2" t="s">
        <v>172</v>
      </c>
      <c r="K217" s="11">
        <v>45585</v>
      </c>
      <c r="L217" s="2" t="s">
        <v>247</v>
      </c>
      <c r="M217" s="2" t="s">
        <v>174</v>
      </c>
      <c r="N217" s="4">
        <f>COUNTIF(Bookings!$B$2:$B$5001,A217)</f>
        <v>3</v>
      </c>
      <c r="O217" s="4">
        <f>COUNTIFS(Bookings!$B$2:$B$5001,A217,Bookings!$Q$2:$Q$5001,"Completed")</f>
        <v>3</v>
      </c>
      <c r="P217" s="3">
        <f>SUMIFS(Revenue!$L$2:$L$4092,Revenue!$B$2:$B$4092,A217)</f>
        <v>161000</v>
      </c>
      <c r="Q217" s="2" t="str">
        <f>IF(N217=0,"Inactive",IF(N217=1,"One-time",IF(N217&lt;4,"Repeat","Loyal")))</f>
        <v>Repeat</v>
      </c>
    </row>
    <row r="218" spans="1:17" x14ac:dyDescent="0.2">
      <c r="A218" s="2" t="s">
        <v>626</v>
      </c>
      <c r="B218" s="2" t="s">
        <v>627</v>
      </c>
      <c r="C218" s="2" t="s">
        <v>167</v>
      </c>
      <c r="D218" s="2">
        <v>31</v>
      </c>
      <c r="E218" s="2" t="str">
        <f>IF(D218&lt;25,"18-24",IF(D218&lt;35,"25-34",IF(D218&lt;45,"35-44",IF(D218&lt;55,"45-54","55+"))))</f>
        <v>25-34</v>
      </c>
      <c r="F218" s="2" t="s">
        <v>168</v>
      </c>
      <c r="G218" s="2" t="s">
        <v>169</v>
      </c>
      <c r="H218" s="2" t="s">
        <v>170</v>
      </c>
      <c r="I218" s="2" t="s">
        <v>171</v>
      </c>
      <c r="J218" s="2" t="s">
        <v>172</v>
      </c>
      <c r="K218" s="11">
        <v>45218</v>
      </c>
      <c r="L218" s="2" t="s">
        <v>183</v>
      </c>
      <c r="M218" s="2" t="s">
        <v>174</v>
      </c>
      <c r="N218" s="4">
        <f>COUNTIF(Bookings!$B$2:$B$5001,A218)</f>
        <v>0</v>
      </c>
      <c r="O218" s="4">
        <f>COUNTIFS(Bookings!$B$2:$B$5001,A218,Bookings!$Q$2:$Q$5001,"Completed")</f>
        <v>0</v>
      </c>
      <c r="P218" s="3">
        <f>SUMIFS(Revenue!$L$2:$L$4092,Revenue!$B$2:$B$4092,A218)</f>
        <v>0</v>
      </c>
      <c r="Q218" s="2" t="str">
        <f>IF(N218=0,"Inactive",IF(N218=1,"One-time",IF(N218&lt;4,"Repeat","Loyal")))</f>
        <v>Inactive</v>
      </c>
    </row>
    <row r="219" spans="1:17" x14ac:dyDescent="0.2">
      <c r="A219" s="2" t="s">
        <v>628</v>
      </c>
      <c r="B219" s="2" t="s">
        <v>629</v>
      </c>
      <c r="C219" s="2" t="s">
        <v>177</v>
      </c>
      <c r="D219" s="2">
        <v>56</v>
      </c>
      <c r="E219" s="2" t="str">
        <f>IF(D219&lt;25,"18-24",IF(D219&lt;35,"25-34",IF(D219&lt;45,"35-44",IF(D219&lt;55,"45-54","55+"))))</f>
        <v>55+</v>
      </c>
      <c r="F219" s="2" t="s">
        <v>168</v>
      </c>
      <c r="G219" s="2" t="s">
        <v>169</v>
      </c>
      <c r="H219" s="2" t="s">
        <v>170</v>
      </c>
      <c r="I219" s="2" t="s">
        <v>195</v>
      </c>
      <c r="J219" s="2" t="s">
        <v>238</v>
      </c>
      <c r="K219" s="11">
        <v>45601</v>
      </c>
      <c r="L219" s="2" t="s">
        <v>198</v>
      </c>
      <c r="M219" s="2" t="s">
        <v>174</v>
      </c>
      <c r="N219" s="4">
        <f>COUNTIF(Bookings!$B$2:$B$5001,A219)</f>
        <v>8</v>
      </c>
      <c r="O219" s="4">
        <f>COUNTIFS(Bookings!$B$2:$B$5001,A219,Bookings!$Q$2:$Q$5001,"Completed")</f>
        <v>6</v>
      </c>
      <c r="P219" s="3">
        <f>SUMIFS(Revenue!$L$2:$L$4092,Revenue!$B$2:$B$4092,A219)</f>
        <v>420730</v>
      </c>
      <c r="Q219" s="2" t="str">
        <f>IF(N219=0,"Inactive",IF(N219=1,"One-time",IF(N219&lt;4,"Repeat","Loyal")))</f>
        <v>Loyal</v>
      </c>
    </row>
    <row r="220" spans="1:17" x14ac:dyDescent="0.2">
      <c r="A220" s="2" t="s">
        <v>630</v>
      </c>
      <c r="B220" s="2" t="s">
        <v>631</v>
      </c>
      <c r="C220" s="2" t="s">
        <v>177</v>
      </c>
      <c r="D220" s="2">
        <v>29</v>
      </c>
      <c r="E220" s="2" t="str">
        <f>IF(D220&lt;25,"18-24",IF(D220&lt;35,"25-34",IF(D220&lt;45,"35-44",IF(D220&lt;55,"45-54","55+"))))</f>
        <v>25-34</v>
      </c>
      <c r="F220" s="2" t="s">
        <v>168</v>
      </c>
      <c r="G220" s="2" t="s">
        <v>186</v>
      </c>
      <c r="H220" s="2" t="s">
        <v>170</v>
      </c>
      <c r="I220" s="2" t="s">
        <v>188</v>
      </c>
      <c r="J220" s="2" t="s">
        <v>172</v>
      </c>
      <c r="K220" s="11">
        <v>45938</v>
      </c>
      <c r="L220" s="2" t="s">
        <v>179</v>
      </c>
      <c r="M220" s="2" t="s">
        <v>189</v>
      </c>
      <c r="N220" s="4">
        <f>COUNTIF(Bookings!$B$2:$B$5001,A220)</f>
        <v>2</v>
      </c>
      <c r="O220" s="4">
        <f>COUNTIFS(Bookings!$B$2:$B$5001,A220,Bookings!$Q$2:$Q$5001,"Completed")</f>
        <v>1</v>
      </c>
      <c r="P220" s="3">
        <f>SUMIFS(Revenue!$L$2:$L$4092,Revenue!$B$2:$B$4092,A220)</f>
        <v>19470</v>
      </c>
      <c r="Q220" s="2" t="str">
        <f>IF(N220=0,"Inactive",IF(N220=1,"One-time",IF(N220&lt;4,"Repeat","Loyal")))</f>
        <v>Repeat</v>
      </c>
    </row>
    <row r="221" spans="1:17" x14ac:dyDescent="0.2">
      <c r="A221" s="2" t="s">
        <v>632</v>
      </c>
      <c r="B221" s="2" t="s">
        <v>633</v>
      </c>
      <c r="C221" s="2" t="s">
        <v>167</v>
      </c>
      <c r="D221" s="2">
        <v>42</v>
      </c>
      <c r="E221" s="2" t="str">
        <f>IF(D221&lt;25,"18-24",IF(D221&lt;35,"25-34",IF(D221&lt;45,"35-44",IF(D221&lt;55,"45-54","55+"))))</f>
        <v>35-44</v>
      </c>
      <c r="F221" s="2" t="s">
        <v>168</v>
      </c>
      <c r="G221" s="2" t="s">
        <v>55</v>
      </c>
      <c r="H221" s="2" t="s">
        <v>170</v>
      </c>
      <c r="I221" s="2" t="s">
        <v>21</v>
      </c>
      <c r="J221" s="2" t="s">
        <v>172</v>
      </c>
      <c r="K221" s="11">
        <v>45777</v>
      </c>
      <c r="L221" s="2" t="s">
        <v>231</v>
      </c>
      <c r="M221" s="2" t="s">
        <v>174</v>
      </c>
      <c r="N221" s="4">
        <f>COUNTIF(Bookings!$B$2:$B$5001,A221)</f>
        <v>1</v>
      </c>
      <c r="O221" s="4">
        <f>COUNTIFS(Bookings!$B$2:$B$5001,A221,Bookings!$Q$2:$Q$5001,"Completed")</f>
        <v>1</v>
      </c>
      <c r="P221" s="3">
        <f>SUMIFS(Revenue!$L$2:$L$4092,Revenue!$B$2:$B$4092,A221)</f>
        <v>24870</v>
      </c>
      <c r="Q221" s="2" t="str">
        <f>IF(N221=0,"Inactive",IF(N221=1,"One-time",IF(N221&lt;4,"Repeat","Loyal")))</f>
        <v>One-time</v>
      </c>
    </row>
    <row r="222" spans="1:17" x14ac:dyDescent="0.2">
      <c r="A222" s="2" t="s">
        <v>634</v>
      </c>
      <c r="B222" s="2" t="s">
        <v>635</v>
      </c>
      <c r="C222" s="2" t="s">
        <v>177</v>
      </c>
      <c r="D222" s="2">
        <v>45</v>
      </c>
      <c r="E222" s="2" t="str">
        <f>IF(D222&lt;25,"18-24",IF(D222&lt;35,"25-34",IF(D222&lt;45,"35-44",IF(D222&lt;55,"45-54","55+"))))</f>
        <v>45-54</v>
      </c>
      <c r="F222" s="2" t="s">
        <v>168</v>
      </c>
      <c r="G222" s="2" t="s">
        <v>169</v>
      </c>
      <c r="H222" s="2" t="s">
        <v>170</v>
      </c>
      <c r="I222" s="2" t="s">
        <v>195</v>
      </c>
      <c r="J222" s="2" t="s">
        <v>172</v>
      </c>
      <c r="K222" s="11">
        <v>45587</v>
      </c>
      <c r="L222" s="2" t="s">
        <v>173</v>
      </c>
      <c r="M222" s="2" t="s">
        <v>174</v>
      </c>
      <c r="N222" s="4">
        <f>COUNTIF(Bookings!$B$2:$B$5001,A222)</f>
        <v>2</v>
      </c>
      <c r="O222" s="4">
        <f>COUNTIFS(Bookings!$B$2:$B$5001,A222,Bookings!$Q$2:$Q$5001,"Completed")</f>
        <v>2</v>
      </c>
      <c r="P222" s="3">
        <f>SUMIFS(Revenue!$L$2:$L$4092,Revenue!$B$2:$B$4092,A222)</f>
        <v>214870</v>
      </c>
      <c r="Q222" s="2" t="str">
        <f>IF(N222=0,"Inactive",IF(N222=1,"One-time",IF(N222&lt;4,"Repeat","Loyal")))</f>
        <v>Repeat</v>
      </c>
    </row>
    <row r="223" spans="1:17" x14ac:dyDescent="0.2">
      <c r="A223" s="2" t="s">
        <v>636</v>
      </c>
      <c r="B223" s="2" t="s">
        <v>637</v>
      </c>
      <c r="C223" s="2" t="s">
        <v>177</v>
      </c>
      <c r="D223" s="2">
        <v>46</v>
      </c>
      <c r="E223" s="2" t="str">
        <f>IF(D223&lt;25,"18-24",IF(D223&lt;35,"25-34",IF(D223&lt;45,"35-44",IF(D223&lt;55,"45-54","55+"))))</f>
        <v>45-54</v>
      </c>
      <c r="F223" s="2" t="s">
        <v>168</v>
      </c>
      <c r="G223" s="2" t="s">
        <v>311</v>
      </c>
      <c r="H223" s="2" t="s">
        <v>170</v>
      </c>
      <c r="I223" s="2" t="s">
        <v>21</v>
      </c>
      <c r="J223" s="2" t="s">
        <v>172</v>
      </c>
      <c r="K223" s="11">
        <v>45599</v>
      </c>
      <c r="L223" s="2" t="s">
        <v>179</v>
      </c>
      <c r="M223" s="2" t="s">
        <v>174</v>
      </c>
      <c r="N223" s="4">
        <f>COUNTIF(Bookings!$B$2:$B$5001,A223)</f>
        <v>2</v>
      </c>
      <c r="O223" s="4">
        <f>COUNTIFS(Bookings!$B$2:$B$5001,A223,Bookings!$Q$2:$Q$5001,"Completed")</f>
        <v>2</v>
      </c>
      <c r="P223" s="3">
        <f>SUMIFS(Revenue!$L$2:$L$4092,Revenue!$B$2:$B$4092,A223)</f>
        <v>29210</v>
      </c>
      <c r="Q223" s="2" t="str">
        <f>IF(N223=0,"Inactive",IF(N223=1,"One-time",IF(N223&lt;4,"Repeat","Loyal")))</f>
        <v>Repeat</v>
      </c>
    </row>
    <row r="224" spans="1:17" x14ac:dyDescent="0.2">
      <c r="A224" s="2" t="s">
        <v>638</v>
      </c>
      <c r="B224" s="2" t="s">
        <v>405</v>
      </c>
      <c r="C224" s="2" t="s">
        <v>167</v>
      </c>
      <c r="D224" s="2">
        <v>53</v>
      </c>
      <c r="E224" s="2" t="str">
        <f>IF(D224&lt;25,"18-24",IF(D224&lt;35,"25-34",IF(D224&lt;45,"35-44",IF(D224&lt;55,"45-54","55+"))))</f>
        <v>45-54</v>
      </c>
      <c r="F224" s="2" t="s">
        <v>256</v>
      </c>
      <c r="G224" s="2" t="s">
        <v>257</v>
      </c>
      <c r="H224" s="2" t="s">
        <v>207</v>
      </c>
      <c r="I224" s="2" t="s">
        <v>216</v>
      </c>
      <c r="J224" s="2" t="s">
        <v>238</v>
      </c>
      <c r="K224" s="11">
        <v>45511</v>
      </c>
      <c r="L224" s="2" t="s">
        <v>198</v>
      </c>
      <c r="M224" s="2" t="s">
        <v>174</v>
      </c>
      <c r="N224" s="4">
        <f>COUNTIF(Bookings!$B$2:$B$5001,A224)</f>
        <v>10</v>
      </c>
      <c r="O224" s="4">
        <f>COUNTIFS(Bookings!$B$2:$B$5001,A224,Bookings!$Q$2:$Q$5001,"Completed")</f>
        <v>9</v>
      </c>
      <c r="P224" s="3">
        <f>SUMIFS(Revenue!$L$2:$L$4092,Revenue!$B$2:$B$4092,A224)</f>
        <v>1060180</v>
      </c>
      <c r="Q224" s="2" t="str">
        <f>IF(N224=0,"Inactive",IF(N224=1,"One-time",IF(N224&lt;4,"Repeat","Loyal")))</f>
        <v>Loyal</v>
      </c>
    </row>
    <row r="225" spans="1:17" x14ac:dyDescent="0.2">
      <c r="A225" s="2" t="s">
        <v>639</v>
      </c>
      <c r="B225" s="2" t="s">
        <v>640</v>
      </c>
      <c r="C225" s="2" t="s">
        <v>177</v>
      </c>
      <c r="D225" s="2">
        <v>21</v>
      </c>
      <c r="E225" s="2" t="str">
        <f>IF(D225&lt;25,"18-24",IF(D225&lt;35,"25-34",IF(D225&lt;45,"35-44",IF(D225&lt;55,"45-54","55+"))))</f>
        <v>18-24</v>
      </c>
      <c r="F225" s="2" t="s">
        <v>168</v>
      </c>
      <c r="G225" s="2" t="s">
        <v>55</v>
      </c>
      <c r="H225" s="2" t="s">
        <v>170</v>
      </c>
      <c r="I225" s="2" t="s">
        <v>188</v>
      </c>
      <c r="J225" s="2" t="s">
        <v>172</v>
      </c>
      <c r="K225" s="11">
        <v>45611</v>
      </c>
      <c r="L225" s="2" t="s">
        <v>247</v>
      </c>
      <c r="M225" s="2" t="s">
        <v>174</v>
      </c>
      <c r="N225" s="4">
        <f>COUNTIF(Bookings!$B$2:$B$5001,A225)</f>
        <v>0</v>
      </c>
      <c r="O225" s="4">
        <f>COUNTIFS(Bookings!$B$2:$B$5001,A225,Bookings!$Q$2:$Q$5001,"Completed")</f>
        <v>0</v>
      </c>
      <c r="P225" s="3">
        <f>SUMIFS(Revenue!$L$2:$L$4092,Revenue!$B$2:$B$4092,A225)</f>
        <v>0</v>
      </c>
      <c r="Q225" s="2" t="str">
        <f>IF(N225=0,"Inactive",IF(N225=1,"One-time",IF(N225&lt;4,"Repeat","Loyal")))</f>
        <v>Inactive</v>
      </c>
    </row>
    <row r="226" spans="1:17" x14ac:dyDescent="0.2">
      <c r="A226" s="2" t="s">
        <v>641</v>
      </c>
      <c r="B226" s="2" t="s">
        <v>642</v>
      </c>
      <c r="C226" s="2" t="s">
        <v>177</v>
      </c>
      <c r="D226" s="2">
        <v>28</v>
      </c>
      <c r="E226" s="2" t="str">
        <f>IF(D226&lt;25,"18-24",IF(D226&lt;35,"25-34",IF(D226&lt;45,"35-44",IF(D226&lt;55,"45-54","55+"))))</f>
        <v>25-34</v>
      </c>
      <c r="F226" s="2" t="s">
        <v>499</v>
      </c>
      <c r="G226" s="2" t="s">
        <v>500</v>
      </c>
      <c r="H226" s="2" t="s">
        <v>207</v>
      </c>
      <c r="I226" s="2" t="s">
        <v>171</v>
      </c>
      <c r="J226" s="2" t="s">
        <v>217</v>
      </c>
      <c r="K226" s="11">
        <v>45620</v>
      </c>
      <c r="L226" s="2" t="s">
        <v>183</v>
      </c>
      <c r="M226" s="2" t="s">
        <v>174</v>
      </c>
      <c r="N226" s="4">
        <f>COUNTIF(Bookings!$B$2:$B$5001,A226)</f>
        <v>3</v>
      </c>
      <c r="O226" s="4">
        <f>COUNTIFS(Bookings!$B$2:$B$5001,A226,Bookings!$Q$2:$Q$5001,"Completed")</f>
        <v>3</v>
      </c>
      <c r="P226" s="3">
        <f>SUMIFS(Revenue!$L$2:$L$4092,Revenue!$B$2:$B$4092,A226)</f>
        <v>169010</v>
      </c>
      <c r="Q226" s="2" t="str">
        <f>IF(N226=0,"Inactive",IF(N226=1,"One-time",IF(N226&lt;4,"Repeat","Loyal")))</f>
        <v>Repeat</v>
      </c>
    </row>
    <row r="227" spans="1:17" x14ac:dyDescent="0.2">
      <c r="A227" s="2" t="s">
        <v>643</v>
      </c>
      <c r="B227" s="2" t="s">
        <v>644</v>
      </c>
      <c r="C227" s="2" t="s">
        <v>167</v>
      </c>
      <c r="D227" s="2">
        <v>36</v>
      </c>
      <c r="E227" s="2" t="str">
        <f>IF(D227&lt;25,"18-24",IF(D227&lt;35,"25-34",IF(D227&lt;45,"35-44",IF(D227&lt;55,"45-54","55+"))))</f>
        <v>35-44</v>
      </c>
      <c r="F227" s="2" t="s">
        <v>168</v>
      </c>
      <c r="G227" s="2" t="s">
        <v>186</v>
      </c>
      <c r="H227" s="2" t="s">
        <v>170</v>
      </c>
      <c r="I227" s="2" t="s">
        <v>171</v>
      </c>
      <c r="J227" s="2" t="s">
        <v>172</v>
      </c>
      <c r="K227" s="11">
        <v>45301</v>
      </c>
      <c r="L227" s="2" t="s">
        <v>247</v>
      </c>
      <c r="M227" s="2" t="s">
        <v>174</v>
      </c>
      <c r="N227" s="4">
        <f>COUNTIF(Bookings!$B$2:$B$5001,A227)</f>
        <v>0</v>
      </c>
      <c r="O227" s="4">
        <f>COUNTIFS(Bookings!$B$2:$B$5001,A227,Bookings!$Q$2:$Q$5001,"Completed")</f>
        <v>0</v>
      </c>
      <c r="P227" s="3">
        <f>SUMIFS(Revenue!$L$2:$L$4092,Revenue!$B$2:$B$4092,A227)</f>
        <v>0</v>
      </c>
      <c r="Q227" s="2" t="str">
        <f>IF(N227=0,"Inactive",IF(N227=1,"One-time",IF(N227&lt;4,"Repeat","Loyal")))</f>
        <v>Inactive</v>
      </c>
    </row>
    <row r="228" spans="1:17" x14ac:dyDescent="0.2">
      <c r="A228" s="2" t="s">
        <v>645</v>
      </c>
      <c r="B228" s="2" t="s">
        <v>292</v>
      </c>
      <c r="C228" s="2" t="s">
        <v>177</v>
      </c>
      <c r="D228" s="2">
        <v>18</v>
      </c>
      <c r="E228" s="2" t="str">
        <f>IF(D228&lt;25,"18-24",IF(D228&lt;35,"25-34",IF(D228&lt;45,"35-44",IF(D228&lt;55,"45-54","55+"))))</f>
        <v>18-24</v>
      </c>
      <c r="F228" s="2" t="s">
        <v>168</v>
      </c>
      <c r="G228" s="2" t="s">
        <v>182</v>
      </c>
      <c r="H228" s="2" t="s">
        <v>170</v>
      </c>
      <c r="I228" s="2" t="s">
        <v>21</v>
      </c>
      <c r="J228" s="2" t="s">
        <v>172</v>
      </c>
      <c r="K228" s="11">
        <v>45644</v>
      </c>
      <c r="L228" s="2" t="s">
        <v>231</v>
      </c>
      <c r="M228" s="2" t="s">
        <v>174</v>
      </c>
      <c r="N228" s="4">
        <f>COUNTIF(Bookings!$B$2:$B$5001,A228)</f>
        <v>0</v>
      </c>
      <c r="O228" s="4">
        <f>COUNTIFS(Bookings!$B$2:$B$5001,A228,Bookings!$Q$2:$Q$5001,"Completed")</f>
        <v>0</v>
      </c>
      <c r="P228" s="3">
        <f>SUMIFS(Revenue!$L$2:$L$4092,Revenue!$B$2:$B$4092,A228)</f>
        <v>0</v>
      </c>
      <c r="Q228" s="2" t="str">
        <f>IF(N228=0,"Inactive",IF(N228=1,"One-time",IF(N228&lt;4,"Repeat","Loyal")))</f>
        <v>Inactive</v>
      </c>
    </row>
    <row r="229" spans="1:17" x14ac:dyDescent="0.2">
      <c r="A229" s="2" t="s">
        <v>646</v>
      </c>
      <c r="B229" s="2" t="s">
        <v>647</v>
      </c>
      <c r="C229" s="2" t="s">
        <v>167</v>
      </c>
      <c r="D229" s="2">
        <v>33</v>
      </c>
      <c r="E229" s="2" t="str">
        <f>IF(D229&lt;25,"18-24",IF(D229&lt;35,"25-34",IF(D229&lt;45,"35-44",IF(D229&lt;55,"45-54","55+"))))</f>
        <v>25-34</v>
      </c>
      <c r="F229" s="2" t="s">
        <v>168</v>
      </c>
      <c r="G229" s="2" t="s">
        <v>182</v>
      </c>
      <c r="H229" s="2" t="s">
        <v>170</v>
      </c>
      <c r="I229" s="2" t="s">
        <v>171</v>
      </c>
      <c r="J229" s="2" t="s">
        <v>172</v>
      </c>
      <c r="K229" s="11">
        <v>45734</v>
      </c>
      <c r="L229" s="2" t="s">
        <v>179</v>
      </c>
      <c r="M229" s="2" t="s">
        <v>174</v>
      </c>
      <c r="N229" s="4">
        <f>COUNTIF(Bookings!$B$2:$B$5001,A229)</f>
        <v>2</v>
      </c>
      <c r="O229" s="4">
        <f>COUNTIFS(Bookings!$B$2:$B$5001,A229,Bookings!$Q$2:$Q$5001,"Completed")</f>
        <v>1</v>
      </c>
      <c r="P229" s="3">
        <f>SUMIFS(Revenue!$L$2:$L$4092,Revenue!$B$2:$B$4092,A229)</f>
        <v>90160</v>
      </c>
      <c r="Q229" s="2" t="str">
        <f>IF(N229=0,"Inactive",IF(N229=1,"One-time",IF(N229&lt;4,"Repeat","Loyal")))</f>
        <v>Repeat</v>
      </c>
    </row>
    <row r="230" spans="1:17" x14ac:dyDescent="0.2">
      <c r="A230" s="2" t="s">
        <v>648</v>
      </c>
      <c r="B230" s="2" t="s">
        <v>649</v>
      </c>
      <c r="C230" s="2" t="s">
        <v>177</v>
      </c>
      <c r="D230" s="2">
        <v>40</v>
      </c>
      <c r="E230" s="2" t="str">
        <f>IF(D230&lt;25,"18-24",IF(D230&lt;35,"25-34",IF(D230&lt;45,"35-44",IF(D230&lt;55,"45-54","55+"))))</f>
        <v>35-44</v>
      </c>
      <c r="F230" s="2" t="s">
        <v>278</v>
      </c>
      <c r="G230" s="2" t="s">
        <v>279</v>
      </c>
      <c r="H230" s="2" t="s">
        <v>207</v>
      </c>
      <c r="I230" s="2" t="s">
        <v>216</v>
      </c>
      <c r="J230" s="2" t="s">
        <v>172</v>
      </c>
      <c r="K230" s="11">
        <v>45517</v>
      </c>
      <c r="L230" s="2" t="s">
        <v>179</v>
      </c>
      <c r="M230" s="2" t="s">
        <v>189</v>
      </c>
      <c r="N230" s="4">
        <f>COUNTIF(Bookings!$B$2:$B$5001,A230)</f>
        <v>3</v>
      </c>
      <c r="O230" s="4">
        <f>COUNTIFS(Bookings!$B$2:$B$5001,A230,Bookings!$Q$2:$Q$5001,"Completed")</f>
        <v>2</v>
      </c>
      <c r="P230" s="3">
        <f>SUMIFS(Revenue!$L$2:$L$4092,Revenue!$B$2:$B$4092,A230)</f>
        <v>113810</v>
      </c>
      <c r="Q230" s="2" t="str">
        <f>IF(N230=0,"Inactive",IF(N230=1,"One-time",IF(N230&lt;4,"Repeat","Loyal")))</f>
        <v>Repeat</v>
      </c>
    </row>
    <row r="231" spans="1:17" x14ac:dyDescent="0.2">
      <c r="A231" s="2" t="s">
        <v>650</v>
      </c>
      <c r="B231" s="2" t="s">
        <v>485</v>
      </c>
      <c r="C231" s="2" t="s">
        <v>167</v>
      </c>
      <c r="D231" s="2">
        <v>26</v>
      </c>
      <c r="E231" s="2" t="str">
        <f>IF(D231&lt;25,"18-24",IF(D231&lt;35,"25-34",IF(D231&lt;45,"35-44",IF(D231&lt;55,"45-54","55+"))))</f>
        <v>25-34</v>
      </c>
      <c r="F231" s="2" t="s">
        <v>168</v>
      </c>
      <c r="G231" s="2" t="s">
        <v>55</v>
      </c>
      <c r="H231" s="2" t="s">
        <v>170</v>
      </c>
      <c r="I231" s="2" t="s">
        <v>188</v>
      </c>
      <c r="J231" s="2" t="s">
        <v>172</v>
      </c>
      <c r="K231" s="11">
        <v>45608</v>
      </c>
      <c r="L231" s="2" t="s">
        <v>173</v>
      </c>
      <c r="M231" s="2" t="s">
        <v>174</v>
      </c>
      <c r="N231" s="4">
        <f>COUNTIF(Bookings!$B$2:$B$5001,A231)</f>
        <v>2</v>
      </c>
      <c r="O231" s="4">
        <f>COUNTIFS(Bookings!$B$2:$B$5001,A231,Bookings!$Q$2:$Q$5001,"Completed")</f>
        <v>2</v>
      </c>
      <c r="P231" s="3">
        <f>SUMIFS(Revenue!$L$2:$L$4092,Revenue!$B$2:$B$4092,A231)</f>
        <v>91630</v>
      </c>
      <c r="Q231" s="2" t="str">
        <f>IF(N231=0,"Inactive",IF(N231=1,"One-time",IF(N231&lt;4,"Repeat","Loyal")))</f>
        <v>Repeat</v>
      </c>
    </row>
    <row r="232" spans="1:17" x14ac:dyDescent="0.2">
      <c r="A232" s="2" t="s">
        <v>651</v>
      </c>
      <c r="B232" s="2" t="s">
        <v>652</v>
      </c>
      <c r="C232" s="2" t="s">
        <v>177</v>
      </c>
      <c r="D232" s="2">
        <v>40</v>
      </c>
      <c r="E232" s="2" t="str">
        <f>IF(D232&lt;25,"18-24",IF(D232&lt;35,"25-34",IF(D232&lt;45,"35-44",IF(D232&lt;55,"45-54","55+"))))</f>
        <v>35-44</v>
      </c>
      <c r="F232" s="2" t="s">
        <v>168</v>
      </c>
      <c r="G232" s="2" t="s">
        <v>178</v>
      </c>
      <c r="H232" s="2" t="s">
        <v>170</v>
      </c>
      <c r="I232" s="2" t="s">
        <v>195</v>
      </c>
      <c r="J232" s="2" t="s">
        <v>172</v>
      </c>
      <c r="K232" s="11">
        <v>45815</v>
      </c>
      <c r="L232" s="2" t="s">
        <v>173</v>
      </c>
      <c r="M232" s="2" t="s">
        <v>174</v>
      </c>
      <c r="N232" s="4">
        <f>COUNTIF(Bookings!$B$2:$B$5001,A232)</f>
        <v>2</v>
      </c>
      <c r="O232" s="4">
        <f>COUNTIFS(Bookings!$B$2:$B$5001,A232,Bookings!$Q$2:$Q$5001,"Completed")</f>
        <v>2</v>
      </c>
      <c r="P232" s="3">
        <f>SUMIFS(Revenue!$L$2:$L$4092,Revenue!$B$2:$B$4092,A232)</f>
        <v>175690</v>
      </c>
      <c r="Q232" s="2" t="str">
        <f>IF(N232=0,"Inactive",IF(N232=1,"One-time",IF(N232&lt;4,"Repeat","Loyal")))</f>
        <v>Repeat</v>
      </c>
    </row>
    <row r="233" spans="1:17" x14ac:dyDescent="0.2">
      <c r="A233" s="2" t="s">
        <v>653</v>
      </c>
      <c r="B233" s="2" t="s">
        <v>654</v>
      </c>
      <c r="C233" s="2" t="s">
        <v>177</v>
      </c>
      <c r="D233" s="2">
        <v>39</v>
      </c>
      <c r="E233" s="2" t="str">
        <f>IF(D233&lt;25,"18-24",IF(D233&lt;35,"25-34",IF(D233&lt;45,"35-44",IF(D233&lt;55,"45-54","55+"))))</f>
        <v>35-44</v>
      </c>
      <c r="F233" s="2" t="s">
        <v>168</v>
      </c>
      <c r="G233" s="2" t="s">
        <v>182</v>
      </c>
      <c r="H233" s="2" t="s">
        <v>170</v>
      </c>
      <c r="I233" s="2" t="s">
        <v>171</v>
      </c>
      <c r="J233" s="2" t="s">
        <v>172</v>
      </c>
      <c r="K233" s="11">
        <v>46135</v>
      </c>
      <c r="L233" s="2" t="s">
        <v>183</v>
      </c>
      <c r="M233" s="2" t="s">
        <v>189</v>
      </c>
      <c r="N233" s="4">
        <f>COUNTIF(Bookings!$B$2:$B$5001,A233)</f>
        <v>0</v>
      </c>
      <c r="O233" s="4">
        <f>COUNTIFS(Bookings!$B$2:$B$5001,A233,Bookings!$Q$2:$Q$5001,"Completed")</f>
        <v>0</v>
      </c>
      <c r="P233" s="3">
        <f>SUMIFS(Revenue!$L$2:$L$4092,Revenue!$B$2:$B$4092,A233)</f>
        <v>0</v>
      </c>
      <c r="Q233" s="2" t="str">
        <f>IF(N233=0,"Inactive",IF(N233=1,"One-time",IF(N233&lt;4,"Repeat","Loyal")))</f>
        <v>Inactive</v>
      </c>
    </row>
    <row r="234" spans="1:17" x14ac:dyDescent="0.2">
      <c r="A234" s="2" t="s">
        <v>655</v>
      </c>
      <c r="B234" s="2" t="s">
        <v>656</v>
      </c>
      <c r="C234" s="2" t="s">
        <v>177</v>
      </c>
      <c r="D234" s="2">
        <v>26</v>
      </c>
      <c r="E234" s="2" t="str">
        <f>IF(D234&lt;25,"18-24",IF(D234&lt;35,"25-34",IF(D234&lt;45,"35-44",IF(D234&lt;55,"45-54","55+"))))</f>
        <v>25-34</v>
      </c>
      <c r="F234" s="2" t="s">
        <v>168</v>
      </c>
      <c r="G234" s="2" t="s">
        <v>182</v>
      </c>
      <c r="H234" s="2" t="s">
        <v>170</v>
      </c>
      <c r="I234" s="2" t="s">
        <v>188</v>
      </c>
      <c r="J234" s="2" t="s">
        <v>172</v>
      </c>
      <c r="K234" s="11">
        <v>46164</v>
      </c>
      <c r="L234" s="2" t="s">
        <v>247</v>
      </c>
      <c r="M234" s="2" t="s">
        <v>174</v>
      </c>
      <c r="N234" s="4">
        <f>COUNTIF(Bookings!$B$2:$B$5001,A234)</f>
        <v>0</v>
      </c>
      <c r="O234" s="4">
        <f>COUNTIFS(Bookings!$B$2:$B$5001,A234,Bookings!$Q$2:$Q$5001,"Completed")</f>
        <v>0</v>
      </c>
      <c r="P234" s="3">
        <f>SUMIFS(Revenue!$L$2:$L$4092,Revenue!$B$2:$B$4092,A234)</f>
        <v>0</v>
      </c>
      <c r="Q234" s="2" t="str">
        <f>IF(N234=0,"Inactive",IF(N234=1,"One-time",IF(N234&lt;4,"Repeat","Loyal")))</f>
        <v>Inactive</v>
      </c>
    </row>
    <row r="235" spans="1:17" x14ac:dyDescent="0.2">
      <c r="A235" s="2" t="s">
        <v>657</v>
      </c>
      <c r="B235" s="2" t="s">
        <v>658</v>
      </c>
      <c r="C235" s="2" t="s">
        <v>177</v>
      </c>
      <c r="D235" s="2">
        <v>34</v>
      </c>
      <c r="E235" s="2" t="str">
        <f>IF(D235&lt;25,"18-24",IF(D235&lt;35,"25-34",IF(D235&lt;45,"35-44",IF(D235&lt;55,"45-54","55+"))))</f>
        <v>25-34</v>
      </c>
      <c r="F235" s="2" t="s">
        <v>168</v>
      </c>
      <c r="G235" s="2" t="s">
        <v>246</v>
      </c>
      <c r="H235" s="2" t="s">
        <v>170</v>
      </c>
      <c r="I235" s="2" t="s">
        <v>216</v>
      </c>
      <c r="J235" s="2" t="s">
        <v>172</v>
      </c>
      <c r="K235" s="11">
        <v>46010</v>
      </c>
      <c r="L235" s="2" t="s">
        <v>198</v>
      </c>
      <c r="M235" s="2" t="s">
        <v>174</v>
      </c>
      <c r="N235" s="4">
        <f>COUNTIF(Bookings!$B$2:$B$5001,A235)</f>
        <v>1</v>
      </c>
      <c r="O235" s="4">
        <f>COUNTIFS(Bookings!$B$2:$B$5001,A235,Bookings!$Q$2:$Q$5001,"Completed")</f>
        <v>1</v>
      </c>
      <c r="P235" s="3">
        <f>SUMIFS(Revenue!$L$2:$L$4092,Revenue!$B$2:$B$4092,A235)</f>
        <v>59550</v>
      </c>
      <c r="Q235" s="2" t="str">
        <f>IF(N235=0,"Inactive",IF(N235=1,"One-time",IF(N235&lt;4,"Repeat","Loyal")))</f>
        <v>One-time</v>
      </c>
    </row>
    <row r="236" spans="1:17" x14ac:dyDescent="0.2">
      <c r="A236" s="2" t="s">
        <v>659</v>
      </c>
      <c r="B236" s="2" t="s">
        <v>557</v>
      </c>
      <c r="C236" s="2" t="s">
        <v>167</v>
      </c>
      <c r="D236" s="2">
        <v>42</v>
      </c>
      <c r="E236" s="2" t="str">
        <f>IF(D236&lt;25,"18-24",IF(D236&lt;35,"25-34",IF(D236&lt;45,"35-44",IF(D236&lt;55,"45-54","55+"))))</f>
        <v>35-44</v>
      </c>
      <c r="F236" s="2" t="s">
        <v>168</v>
      </c>
      <c r="G236" s="2" t="s">
        <v>194</v>
      </c>
      <c r="H236" s="2" t="s">
        <v>170</v>
      </c>
      <c r="I236" s="2" t="s">
        <v>195</v>
      </c>
      <c r="J236" s="2" t="s">
        <v>172</v>
      </c>
      <c r="K236" s="11">
        <v>45818</v>
      </c>
      <c r="L236" s="2" t="s">
        <v>183</v>
      </c>
      <c r="M236" s="2" t="s">
        <v>174</v>
      </c>
      <c r="N236" s="4">
        <f>COUNTIF(Bookings!$B$2:$B$5001,A236)</f>
        <v>2</v>
      </c>
      <c r="O236" s="4">
        <f>COUNTIFS(Bookings!$B$2:$B$5001,A236,Bookings!$Q$2:$Q$5001,"Completed")</f>
        <v>2</v>
      </c>
      <c r="P236" s="3">
        <f>SUMIFS(Revenue!$L$2:$L$4092,Revenue!$B$2:$B$4092,A236)</f>
        <v>49690</v>
      </c>
      <c r="Q236" s="2" t="str">
        <f>IF(N236=0,"Inactive",IF(N236=1,"One-time",IF(N236&lt;4,"Repeat","Loyal")))</f>
        <v>Repeat</v>
      </c>
    </row>
    <row r="237" spans="1:17" x14ac:dyDescent="0.2">
      <c r="A237" s="2" t="s">
        <v>660</v>
      </c>
      <c r="B237" s="2" t="s">
        <v>644</v>
      </c>
      <c r="C237" s="2" t="s">
        <v>177</v>
      </c>
      <c r="D237" s="2">
        <v>49</v>
      </c>
      <c r="E237" s="2" t="str">
        <f>IF(D237&lt;25,"18-24",IF(D237&lt;35,"25-34",IF(D237&lt;45,"35-44",IF(D237&lt;55,"45-54","55+"))))</f>
        <v>45-54</v>
      </c>
      <c r="F237" s="2" t="s">
        <v>168</v>
      </c>
      <c r="G237" s="2" t="s">
        <v>182</v>
      </c>
      <c r="H237" s="2" t="s">
        <v>170</v>
      </c>
      <c r="I237" s="2" t="s">
        <v>171</v>
      </c>
      <c r="J237" s="2" t="s">
        <v>172</v>
      </c>
      <c r="K237" s="11">
        <v>45617</v>
      </c>
      <c r="L237" s="2" t="s">
        <v>198</v>
      </c>
      <c r="M237" s="2" t="s">
        <v>189</v>
      </c>
      <c r="N237" s="4">
        <f>COUNTIF(Bookings!$B$2:$B$5001,A237)</f>
        <v>0</v>
      </c>
      <c r="O237" s="4">
        <f>COUNTIFS(Bookings!$B$2:$B$5001,A237,Bookings!$Q$2:$Q$5001,"Completed")</f>
        <v>0</v>
      </c>
      <c r="P237" s="3">
        <f>SUMIFS(Revenue!$L$2:$L$4092,Revenue!$B$2:$B$4092,A237)</f>
        <v>0</v>
      </c>
      <c r="Q237" s="2" t="str">
        <f>IF(N237=0,"Inactive",IF(N237=1,"One-time",IF(N237&lt;4,"Repeat","Loyal")))</f>
        <v>Inactive</v>
      </c>
    </row>
    <row r="238" spans="1:17" x14ac:dyDescent="0.2">
      <c r="A238" s="2" t="s">
        <v>661</v>
      </c>
      <c r="B238" s="2" t="s">
        <v>662</v>
      </c>
      <c r="C238" s="2" t="s">
        <v>167</v>
      </c>
      <c r="D238" s="2">
        <v>35</v>
      </c>
      <c r="E238" s="2" t="str">
        <f>IF(D238&lt;25,"18-24",IF(D238&lt;35,"25-34",IF(D238&lt;45,"35-44",IF(D238&lt;55,"45-54","55+"))))</f>
        <v>35-44</v>
      </c>
      <c r="F238" s="2" t="s">
        <v>168</v>
      </c>
      <c r="G238" s="2" t="s">
        <v>178</v>
      </c>
      <c r="H238" s="2" t="s">
        <v>170</v>
      </c>
      <c r="I238" s="2" t="s">
        <v>195</v>
      </c>
      <c r="J238" s="2" t="s">
        <v>172</v>
      </c>
      <c r="K238" s="11">
        <v>45655</v>
      </c>
      <c r="L238" s="2" t="s">
        <v>179</v>
      </c>
      <c r="M238" s="2" t="s">
        <v>174</v>
      </c>
      <c r="N238" s="4">
        <f>COUNTIF(Bookings!$B$2:$B$5001,A238)</f>
        <v>2</v>
      </c>
      <c r="O238" s="4">
        <f>COUNTIFS(Bookings!$B$2:$B$5001,A238,Bookings!$Q$2:$Q$5001,"Completed")</f>
        <v>2</v>
      </c>
      <c r="P238" s="3">
        <f>SUMIFS(Revenue!$L$2:$L$4092,Revenue!$B$2:$B$4092,A238)</f>
        <v>134880</v>
      </c>
      <c r="Q238" s="2" t="str">
        <f>IF(N238=0,"Inactive",IF(N238=1,"One-time",IF(N238&lt;4,"Repeat","Loyal")))</f>
        <v>Repeat</v>
      </c>
    </row>
    <row r="239" spans="1:17" x14ac:dyDescent="0.2">
      <c r="A239" s="2" t="s">
        <v>663</v>
      </c>
      <c r="B239" s="2" t="s">
        <v>664</v>
      </c>
      <c r="C239" s="2" t="s">
        <v>177</v>
      </c>
      <c r="D239" s="2">
        <v>46</v>
      </c>
      <c r="E239" s="2" t="str">
        <f>IF(D239&lt;25,"18-24",IF(D239&lt;35,"25-34",IF(D239&lt;45,"35-44",IF(D239&lt;55,"45-54","55+"))))</f>
        <v>45-54</v>
      </c>
      <c r="F239" s="2" t="s">
        <v>168</v>
      </c>
      <c r="G239" s="2" t="s">
        <v>211</v>
      </c>
      <c r="H239" s="2" t="s">
        <v>170</v>
      </c>
      <c r="I239" s="2" t="s">
        <v>21</v>
      </c>
      <c r="J239" s="2" t="s">
        <v>172</v>
      </c>
      <c r="K239" s="11">
        <v>45755</v>
      </c>
      <c r="L239" s="2" t="s">
        <v>173</v>
      </c>
      <c r="M239" s="2" t="s">
        <v>189</v>
      </c>
      <c r="N239" s="4">
        <f>COUNTIF(Bookings!$B$2:$B$5001,A239)</f>
        <v>1</v>
      </c>
      <c r="O239" s="4">
        <f>COUNTIFS(Bookings!$B$2:$B$5001,A239,Bookings!$Q$2:$Q$5001,"Completed")</f>
        <v>1</v>
      </c>
      <c r="P239" s="3">
        <f>SUMIFS(Revenue!$L$2:$L$4092,Revenue!$B$2:$B$4092,A239)</f>
        <v>13610</v>
      </c>
      <c r="Q239" s="2" t="str">
        <f>IF(N239=0,"Inactive",IF(N239=1,"One-time",IF(N239&lt;4,"Repeat","Loyal")))</f>
        <v>One-time</v>
      </c>
    </row>
    <row r="240" spans="1:17" x14ac:dyDescent="0.2">
      <c r="A240" s="2" t="s">
        <v>665</v>
      </c>
      <c r="B240" s="2" t="s">
        <v>666</v>
      </c>
      <c r="C240" s="2" t="s">
        <v>177</v>
      </c>
      <c r="D240" s="2">
        <v>34</v>
      </c>
      <c r="E240" s="2" t="str">
        <f>IF(D240&lt;25,"18-24",IF(D240&lt;35,"25-34",IF(D240&lt;45,"35-44",IF(D240&lt;55,"45-54","55+"))))</f>
        <v>25-34</v>
      </c>
      <c r="F240" s="2" t="s">
        <v>168</v>
      </c>
      <c r="G240" s="2" t="s">
        <v>186</v>
      </c>
      <c r="H240" s="2" t="s">
        <v>170</v>
      </c>
      <c r="I240" s="2" t="s">
        <v>195</v>
      </c>
      <c r="J240" s="2" t="s">
        <v>172</v>
      </c>
      <c r="K240" s="11">
        <v>45457</v>
      </c>
      <c r="L240" s="2" t="s">
        <v>198</v>
      </c>
      <c r="M240" s="2" t="s">
        <v>174</v>
      </c>
      <c r="N240" s="4">
        <f>COUNTIF(Bookings!$B$2:$B$5001,A240)</f>
        <v>2</v>
      </c>
      <c r="O240" s="4">
        <f>COUNTIFS(Bookings!$B$2:$B$5001,A240,Bookings!$Q$2:$Q$5001,"Completed")</f>
        <v>1</v>
      </c>
      <c r="P240" s="3">
        <f>SUMIFS(Revenue!$L$2:$L$4092,Revenue!$B$2:$B$4092,A240)</f>
        <v>36240</v>
      </c>
      <c r="Q240" s="2" t="str">
        <f>IF(N240=0,"Inactive",IF(N240=1,"One-time",IF(N240&lt;4,"Repeat","Loyal")))</f>
        <v>Repeat</v>
      </c>
    </row>
    <row r="241" spans="1:17" x14ac:dyDescent="0.2">
      <c r="A241" s="2" t="s">
        <v>667</v>
      </c>
      <c r="B241" s="2" t="s">
        <v>668</v>
      </c>
      <c r="C241" s="2" t="s">
        <v>167</v>
      </c>
      <c r="D241" s="2">
        <v>29</v>
      </c>
      <c r="E241" s="2" t="str">
        <f>IF(D241&lt;25,"18-24",IF(D241&lt;35,"25-34",IF(D241&lt;45,"35-44",IF(D241&lt;55,"45-54","55+"))))</f>
        <v>25-34</v>
      </c>
      <c r="F241" s="2" t="s">
        <v>168</v>
      </c>
      <c r="G241" s="2" t="s">
        <v>169</v>
      </c>
      <c r="H241" s="2" t="s">
        <v>170</v>
      </c>
      <c r="I241" s="2" t="s">
        <v>188</v>
      </c>
      <c r="J241" s="2" t="s">
        <v>172</v>
      </c>
      <c r="K241" s="11">
        <v>45247</v>
      </c>
      <c r="L241" s="2" t="s">
        <v>179</v>
      </c>
      <c r="M241" s="2" t="s">
        <v>189</v>
      </c>
      <c r="N241" s="4">
        <f>COUNTIF(Bookings!$B$2:$B$5001,A241)</f>
        <v>0</v>
      </c>
      <c r="O241" s="4">
        <f>COUNTIFS(Bookings!$B$2:$B$5001,A241,Bookings!$Q$2:$Q$5001,"Completed")</f>
        <v>0</v>
      </c>
      <c r="P241" s="3">
        <f>SUMIFS(Revenue!$L$2:$L$4092,Revenue!$B$2:$B$4092,A241)</f>
        <v>0</v>
      </c>
      <c r="Q241" s="2" t="str">
        <f>IF(N241=0,"Inactive",IF(N241=1,"One-time",IF(N241&lt;4,"Repeat","Loyal")))</f>
        <v>Inactive</v>
      </c>
    </row>
    <row r="242" spans="1:17" x14ac:dyDescent="0.2">
      <c r="A242" s="2" t="s">
        <v>669</v>
      </c>
      <c r="B242" s="2" t="s">
        <v>670</v>
      </c>
      <c r="C242" s="2" t="s">
        <v>167</v>
      </c>
      <c r="D242" s="2">
        <v>40</v>
      </c>
      <c r="E242" s="2" t="str">
        <f>IF(D242&lt;25,"18-24",IF(D242&lt;35,"25-34",IF(D242&lt;45,"35-44",IF(D242&lt;55,"45-54","55+"))))</f>
        <v>35-44</v>
      </c>
      <c r="F242" s="2" t="s">
        <v>168</v>
      </c>
      <c r="G242" s="2" t="s">
        <v>186</v>
      </c>
      <c r="H242" s="2" t="s">
        <v>170</v>
      </c>
      <c r="I242" s="2" t="s">
        <v>195</v>
      </c>
      <c r="J242" s="2" t="s">
        <v>217</v>
      </c>
      <c r="K242" s="11">
        <v>45549</v>
      </c>
      <c r="L242" s="2" t="s">
        <v>247</v>
      </c>
      <c r="M242" s="2" t="s">
        <v>174</v>
      </c>
      <c r="N242" s="4">
        <f>COUNTIF(Bookings!$B$2:$B$5001,A242)</f>
        <v>5</v>
      </c>
      <c r="O242" s="4">
        <f>COUNTIFS(Bookings!$B$2:$B$5001,A242,Bookings!$Q$2:$Q$5001,"Completed")</f>
        <v>4</v>
      </c>
      <c r="P242" s="3">
        <f>SUMIFS(Revenue!$L$2:$L$4092,Revenue!$B$2:$B$4092,A242)</f>
        <v>375620</v>
      </c>
      <c r="Q242" s="2" t="str">
        <f>IF(N242=0,"Inactive",IF(N242=1,"One-time",IF(N242&lt;4,"Repeat","Loyal")))</f>
        <v>Loyal</v>
      </c>
    </row>
    <row r="243" spans="1:17" x14ac:dyDescent="0.2">
      <c r="A243" s="2" t="s">
        <v>671</v>
      </c>
      <c r="B243" s="2" t="s">
        <v>672</v>
      </c>
      <c r="C243" s="2" t="s">
        <v>177</v>
      </c>
      <c r="D243" s="2">
        <v>48</v>
      </c>
      <c r="E243" s="2" t="str">
        <f>IF(D243&lt;25,"18-24",IF(D243&lt;35,"25-34",IF(D243&lt;45,"35-44",IF(D243&lt;55,"45-54","55+"))))</f>
        <v>45-54</v>
      </c>
      <c r="F243" s="2" t="s">
        <v>168</v>
      </c>
      <c r="G243" s="2" t="s">
        <v>211</v>
      </c>
      <c r="H243" s="2" t="s">
        <v>170</v>
      </c>
      <c r="I243" s="2" t="s">
        <v>21</v>
      </c>
      <c r="J243" s="2" t="s">
        <v>238</v>
      </c>
      <c r="K243" s="11">
        <v>45595</v>
      </c>
      <c r="L243" s="2" t="s">
        <v>231</v>
      </c>
      <c r="M243" s="2" t="s">
        <v>189</v>
      </c>
      <c r="N243" s="4">
        <f>COUNTIF(Bookings!$B$2:$B$5001,A243)</f>
        <v>11</v>
      </c>
      <c r="O243" s="4">
        <f>COUNTIFS(Bookings!$B$2:$B$5001,A243,Bookings!$Q$2:$Q$5001,"Completed")</f>
        <v>9</v>
      </c>
      <c r="P243" s="3">
        <f>SUMIFS(Revenue!$L$2:$L$4092,Revenue!$B$2:$B$4092,A243)</f>
        <v>307340</v>
      </c>
      <c r="Q243" s="2" t="str">
        <f>IF(N243=0,"Inactive",IF(N243=1,"One-time",IF(N243&lt;4,"Repeat","Loyal")))</f>
        <v>Loyal</v>
      </c>
    </row>
    <row r="244" spans="1:17" x14ac:dyDescent="0.2">
      <c r="A244" s="2" t="s">
        <v>673</v>
      </c>
      <c r="B244" s="2" t="s">
        <v>444</v>
      </c>
      <c r="C244" s="2" t="s">
        <v>167</v>
      </c>
      <c r="D244" s="2">
        <v>47</v>
      </c>
      <c r="E244" s="2" t="str">
        <f>IF(D244&lt;25,"18-24",IF(D244&lt;35,"25-34",IF(D244&lt;45,"35-44",IF(D244&lt;55,"45-54","55+"))))</f>
        <v>45-54</v>
      </c>
      <c r="F244" s="2" t="s">
        <v>168</v>
      </c>
      <c r="G244" s="2" t="s">
        <v>220</v>
      </c>
      <c r="H244" s="2" t="s">
        <v>170</v>
      </c>
      <c r="I244" s="2" t="s">
        <v>195</v>
      </c>
      <c r="J244" s="2" t="s">
        <v>238</v>
      </c>
      <c r="K244" s="11">
        <v>45474</v>
      </c>
      <c r="L244" s="2" t="s">
        <v>198</v>
      </c>
      <c r="M244" s="2" t="s">
        <v>189</v>
      </c>
      <c r="N244" s="4">
        <f>COUNTIF(Bookings!$B$2:$B$5001,A244)</f>
        <v>25</v>
      </c>
      <c r="O244" s="4">
        <f>COUNTIFS(Bookings!$B$2:$B$5001,A244,Bookings!$Q$2:$Q$5001,"Completed")</f>
        <v>18</v>
      </c>
      <c r="P244" s="3">
        <f>SUMIFS(Revenue!$L$2:$L$4092,Revenue!$B$2:$B$4092,A244)</f>
        <v>1707540</v>
      </c>
      <c r="Q244" s="2" t="str">
        <f>IF(N244=0,"Inactive",IF(N244=1,"One-time",IF(N244&lt;4,"Repeat","Loyal")))</f>
        <v>Loyal</v>
      </c>
    </row>
    <row r="245" spans="1:17" x14ac:dyDescent="0.2">
      <c r="A245" s="2" t="s">
        <v>674</v>
      </c>
      <c r="B245" s="2" t="s">
        <v>675</v>
      </c>
      <c r="C245" s="2" t="s">
        <v>177</v>
      </c>
      <c r="D245" s="2">
        <v>34</v>
      </c>
      <c r="E245" s="2" t="str">
        <f>IF(D245&lt;25,"18-24",IF(D245&lt;35,"25-34",IF(D245&lt;45,"35-44",IF(D245&lt;55,"45-54","55+"))))</f>
        <v>25-34</v>
      </c>
      <c r="F245" s="2" t="s">
        <v>168</v>
      </c>
      <c r="G245" s="2" t="s">
        <v>194</v>
      </c>
      <c r="H245" s="2" t="s">
        <v>170</v>
      </c>
      <c r="I245" s="2" t="s">
        <v>171</v>
      </c>
      <c r="J245" s="2" t="s">
        <v>172</v>
      </c>
      <c r="K245" s="11">
        <v>45479</v>
      </c>
      <c r="L245" s="2" t="s">
        <v>179</v>
      </c>
      <c r="M245" s="2" t="s">
        <v>174</v>
      </c>
      <c r="N245" s="4">
        <f>COUNTIF(Bookings!$B$2:$B$5001,A245)</f>
        <v>0</v>
      </c>
      <c r="O245" s="4">
        <f>COUNTIFS(Bookings!$B$2:$B$5001,A245,Bookings!$Q$2:$Q$5001,"Completed")</f>
        <v>0</v>
      </c>
      <c r="P245" s="3">
        <f>SUMIFS(Revenue!$L$2:$L$4092,Revenue!$B$2:$B$4092,A245)</f>
        <v>0</v>
      </c>
      <c r="Q245" s="2" t="str">
        <f>IF(N245=0,"Inactive",IF(N245=1,"One-time",IF(N245&lt;4,"Repeat","Loyal")))</f>
        <v>Inactive</v>
      </c>
    </row>
    <row r="246" spans="1:17" x14ac:dyDescent="0.2">
      <c r="A246" s="2" t="s">
        <v>676</v>
      </c>
      <c r="B246" s="2" t="s">
        <v>677</v>
      </c>
      <c r="C246" s="2" t="s">
        <v>167</v>
      </c>
      <c r="D246" s="2">
        <v>38</v>
      </c>
      <c r="E246" s="2" t="str">
        <f>IF(D246&lt;25,"18-24",IF(D246&lt;35,"25-34",IF(D246&lt;45,"35-44",IF(D246&lt;55,"45-54","55+"))))</f>
        <v>35-44</v>
      </c>
      <c r="F246" s="2" t="s">
        <v>168</v>
      </c>
      <c r="G246" s="2" t="s">
        <v>182</v>
      </c>
      <c r="H246" s="2" t="s">
        <v>170</v>
      </c>
      <c r="I246" s="2" t="s">
        <v>21</v>
      </c>
      <c r="J246" s="2" t="s">
        <v>172</v>
      </c>
      <c r="K246" s="11">
        <v>46034</v>
      </c>
      <c r="L246" s="2" t="s">
        <v>179</v>
      </c>
      <c r="M246" s="2" t="s">
        <v>174</v>
      </c>
      <c r="N246" s="4">
        <f>COUNTIF(Bookings!$B$2:$B$5001,A246)</f>
        <v>0</v>
      </c>
      <c r="O246" s="4">
        <f>COUNTIFS(Bookings!$B$2:$B$5001,A246,Bookings!$Q$2:$Q$5001,"Completed")</f>
        <v>0</v>
      </c>
      <c r="P246" s="3">
        <f>SUMIFS(Revenue!$L$2:$L$4092,Revenue!$B$2:$B$4092,A246)</f>
        <v>0</v>
      </c>
      <c r="Q246" s="2" t="str">
        <f>IF(N246=0,"Inactive",IF(N246=1,"One-time",IF(N246&lt;4,"Repeat","Loyal")))</f>
        <v>Inactive</v>
      </c>
    </row>
    <row r="247" spans="1:17" x14ac:dyDescent="0.2">
      <c r="A247" s="2" t="s">
        <v>678</v>
      </c>
      <c r="B247" s="2" t="s">
        <v>679</v>
      </c>
      <c r="C247" s="2" t="s">
        <v>167</v>
      </c>
      <c r="D247" s="2">
        <v>29</v>
      </c>
      <c r="E247" s="2" t="str">
        <f>IF(D247&lt;25,"18-24",IF(D247&lt;35,"25-34",IF(D247&lt;45,"35-44",IF(D247&lt;55,"45-54","55+"))))</f>
        <v>25-34</v>
      </c>
      <c r="F247" s="2" t="s">
        <v>168</v>
      </c>
      <c r="G247" s="2" t="s">
        <v>311</v>
      </c>
      <c r="H247" s="2" t="s">
        <v>170</v>
      </c>
      <c r="I247" s="2" t="s">
        <v>195</v>
      </c>
      <c r="J247" s="2" t="s">
        <v>172</v>
      </c>
      <c r="K247" s="11">
        <v>45880</v>
      </c>
      <c r="L247" s="2" t="s">
        <v>198</v>
      </c>
      <c r="M247" s="2" t="s">
        <v>189</v>
      </c>
      <c r="N247" s="4">
        <f>COUNTIF(Bookings!$B$2:$B$5001,A247)</f>
        <v>2</v>
      </c>
      <c r="O247" s="4">
        <f>COUNTIFS(Bookings!$B$2:$B$5001,A247,Bookings!$Q$2:$Q$5001,"Completed")</f>
        <v>2</v>
      </c>
      <c r="P247" s="3">
        <f>SUMIFS(Revenue!$L$2:$L$4092,Revenue!$B$2:$B$4092,A247)</f>
        <v>128950</v>
      </c>
      <c r="Q247" s="2" t="str">
        <f>IF(N247=0,"Inactive",IF(N247=1,"One-time",IF(N247&lt;4,"Repeat","Loyal")))</f>
        <v>Repeat</v>
      </c>
    </row>
    <row r="248" spans="1:17" x14ac:dyDescent="0.2">
      <c r="A248" s="2" t="s">
        <v>680</v>
      </c>
      <c r="B248" s="2" t="s">
        <v>681</v>
      </c>
      <c r="C248" s="2" t="s">
        <v>177</v>
      </c>
      <c r="D248" s="2">
        <v>50</v>
      </c>
      <c r="E248" s="2" t="str">
        <f>IF(D248&lt;25,"18-24",IF(D248&lt;35,"25-34",IF(D248&lt;45,"35-44",IF(D248&lt;55,"45-54","55+"))))</f>
        <v>45-54</v>
      </c>
      <c r="F248" s="2" t="s">
        <v>168</v>
      </c>
      <c r="G248" s="2" t="s">
        <v>169</v>
      </c>
      <c r="H248" s="2" t="s">
        <v>170</v>
      </c>
      <c r="I248" s="2" t="s">
        <v>171</v>
      </c>
      <c r="J248" s="2" t="s">
        <v>172</v>
      </c>
      <c r="K248" s="11">
        <v>45906</v>
      </c>
      <c r="L248" s="2" t="s">
        <v>183</v>
      </c>
      <c r="M248" s="2" t="s">
        <v>174</v>
      </c>
      <c r="N248" s="4">
        <f>COUNTIF(Bookings!$B$2:$B$5001,A248)</f>
        <v>0</v>
      </c>
      <c r="O248" s="4">
        <f>COUNTIFS(Bookings!$B$2:$B$5001,A248,Bookings!$Q$2:$Q$5001,"Completed")</f>
        <v>0</v>
      </c>
      <c r="P248" s="3">
        <f>SUMIFS(Revenue!$L$2:$L$4092,Revenue!$B$2:$B$4092,A248)</f>
        <v>0</v>
      </c>
      <c r="Q248" s="2" t="str">
        <f>IF(N248=0,"Inactive",IF(N248=1,"One-time",IF(N248&lt;4,"Repeat","Loyal")))</f>
        <v>Inactive</v>
      </c>
    </row>
    <row r="249" spans="1:17" x14ac:dyDescent="0.2">
      <c r="A249" s="2" t="s">
        <v>682</v>
      </c>
      <c r="B249" s="2" t="s">
        <v>389</v>
      </c>
      <c r="C249" s="2" t="s">
        <v>167</v>
      </c>
      <c r="D249" s="2">
        <v>33</v>
      </c>
      <c r="E249" s="2" t="str">
        <f>IF(D249&lt;25,"18-24",IF(D249&lt;35,"25-34",IF(D249&lt;45,"35-44",IF(D249&lt;55,"45-54","55+"))))</f>
        <v>25-34</v>
      </c>
      <c r="F249" s="2" t="s">
        <v>168</v>
      </c>
      <c r="G249" s="2" t="s">
        <v>220</v>
      </c>
      <c r="H249" s="2" t="s">
        <v>170</v>
      </c>
      <c r="I249" s="2" t="s">
        <v>195</v>
      </c>
      <c r="J249" s="2" t="s">
        <v>172</v>
      </c>
      <c r="K249" s="11">
        <v>45875</v>
      </c>
      <c r="L249" s="2" t="s">
        <v>198</v>
      </c>
      <c r="M249" s="2" t="s">
        <v>174</v>
      </c>
      <c r="N249" s="4">
        <f>COUNTIF(Bookings!$B$2:$B$5001,A249)</f>
        <v>0</v>
      </c>
      <c r="O249" s="4">
        <f>COUNTIFS(Bookings!$B$2:$B$5001,A249,Bookings!$Q$2:$Q$5001,"Completed")</f>
        <v>0</v>
      </c>
      <c r="P249" s="3">
        <f>SUMIFS(Revenue!$L$2:$L$4092,Revenue!$B$2:$B$4092,A249)</f>
        <v>0</v>
      </c>
      <c r="Q249" s="2" t="str">
        <f>IF(N249=0,"Inactive",IF(N249=1,"One-time",IF(N249&lt;4,"Repeat","Loyal")))</f>
        <v>Inactive</v>
      </c>
    </row>
    <row r="250" spans="1:17" x14ac:dyDescent="0.2">
      <c r="A250" s="2" t="s">
        <v>683</v>
      </c>
      <c r="B250" s="2" t="s">
        <v>684</v>
      </c>
      <c r="C250" s="2" t="s">
        <v>167</v>
      </c>
      <c r="D250" s="2">
        <v>39</v>
      </c>
      <c r="E250" s="2" t="str">
        <f>IF(D250&lt;25,"18-24",IF(D250&lt;35,"25-34",IF(D250&lt;45,"35-44",IF(D250&lt;55,"45-54","55+"))))</f>
        <v>35-44</v>
      </c>
      <c r="F250" s="2" t="s">
        <v>256</v>
      </c>
      <c r="G250" s="2" t="s">
        <v>257</v>
      </c>
      <c r="H250" s="2" t="s">
        <v>207</v>
      </c>
      <c r="I250" s="2" t="s">
        <v>188</v>
      </c>
      <c r="J250" s="2" t="s">
        <v>172</v>
      </c>
      <c r="K250" s="11">
        <v>45225</v>
      </c>
      <c r="L250" s="2" t="s">
        <v>198</v>
      </c>
      <c r="M250" s="2" t="s">
        <v>174</v>
      </c>
      <c r="N250" s="4">
        <f>COUNTIF(Bookings!$B$2:$B$5001,A250)</f>
        <v>0</v>
      </c>
      <c r="O250" s="4">
        <f>COUNTIFS(Bookings!$B$2:$B$5001,A250,Bookings!$Q$2:$Q$5001,"Completed")</f>
        <v>0</v>
      </c>
      <c r="P250" s="3">
        <f>SUMIFS(Revenue!$L$2:$L$4092,Revenue!$B$2:$B$4092,A250)</f>
        <v>0</v>
      </c>
      <c r="Q250" s="2" t="str">
        <f>IF(N250=0,"Inactive",IF(N250=1,"One-time",IF(N250&lt;4,"Repeat","Loyal")))</f>
        <v>Inactive</v>
      </c>
    </row>
    <row r="251" spans="1:17" x14ac:dyDescent="0.2">
      <c r="A251" s="2" t="s">
        <v>685</v>
      </c>
      <c r="B251" s="2" t="s">
        <v>686</v>
      </c>
      <c r="C251" s="2" t="s">
        <v>177</v>
      </c>
      <c r="D251" s="2">
        <v>18</v>
      </c>
      <c r="E251" s="2" t="str">
        <f>IF(D251&lt;25,"18-24",IF(D251&lt;35,"25-34",IF(D251&lt;45,"35-44",IF(D251&lt;55,"45-54","55+"))))</f>
        <v>18-24</v>
      </c>
      <c r="F251" s="2" t="s">
        <v>290</v>
      </c>
      <c r="G251" s="2" t="s">
        <v>290</v>
      </c>
      <c r="H251" s="2" t="s">
        <v>207</v>
      </c>
      <c r="I251" s="2" t="s">
        <v>171</v>
      </c>
      <c r="J251" s="2" t="s">
        <v>172</v>
      </c>
      <c r="K251" s="11">
        <v>45521</v>
      </c>
      <c r="L251" s="2" t="s">
        <v>173</v>
      </c>
      <c r="M251" s="2" t="s">
        <v>189</v>
      </c>
      <c r="N251" s="4">
        <f>COUNTIF(Bookings!$B$2:$B$5001,A251)</f>
        <v>2</v>
      </c>
      <c r="O251" s="4">
        <f>COUNTIFS(Bookings!$B$2:$B$5001,A251,Bookings!$Q$2:$Q$5001,"Completed")</f>
        <v>2</v>
      </c>
      <c r="P251" s="3">
        <f>SUMIFS(Revenue!$L$2:$L$4092,Revenue!$B$2:$B$4092,A251)</f>
        <v>48580</v>
      </c>
      <c r="Q251" s="2" t="str">
        <f>IF(N251=0,"Inactive",IF(N251=1,"One-time",IF(N251&lt;4,"Repeat","Loyal")))</f>
        <v>Repeat</v>
      </c>
    </row>
    <row r="252" spans="1:17" x14ac:dyDescent="0.2">
      <c r="A252" s="2" t="s">
        <v>687</v>
      </c>
      <c r="B252" s="2" t="s">
        <v>688</v>
      </c>
      <c r="C252" s="2" t="s">
        <v>177</v>
      </c>
      <c r="D252" s="2">
        <v>56</v>
      </c>
      <c r="E252" s="2" t="str">
        <f>IF(D252&lt;25,"18-24",IF(D252&lt;35,"25-34",IF(D252&lt;45,"35-44",IF(D252&lt;55,"45-54","55+"))))</f>
        <v>55+</v>
      </c>
      <c r="F252" s="2" t="s">
        <v>168</v>
      </c>
      <c r="G252" s="2" t="s">
        <v>75</v>
      </c>
      <c r="H252" s="2" t="s">
        <v>170</v>
      </c>
      <c r="I252" s="2" t="s">
        <v>195</v>
      </c>
      <c r="J252" s="2" t="s">
        <v>172</v>
      </c>
      <c r="K252" s="11">
        <v>46006</v>
      </c>
      <c r="L252" s="2" t="s">
        <v>247</v>
      </c>
      <c r="M252" s="2" t="s">
        <v>174</v>
      </c>
      <c r="N252" s="4">
        <f>COUNTIF(Bookings!$B$2:$B$5001,A252)</f>
        <v>1</v>
      </c>
      <c r="O252" s="4">
        <f>COUNTIFS(Bookings!$B$2:$B$5001,A252,Bookings!$Q$2:$Q$5001,"Completed")</f>
        <v>1</v>
      </c>
      <c r="P252" s="3">
        <f>SUMIFS(Revenue!$L$2:$L$4092,Revenue!$B$2:$B$4092,A252)</f>
        <v>144580</v>
      </c>
      <c r="Q252" s="2" t="str">
        <f>IF(N252=0,"Inactive",IF(N252=1,"One-time",IF(N252&lt;4,"Repeat","Loyal")))</f>
        <v>One-time</v>
      </c>
    </row>
    <row r="253" spans="1:17" x14ac:dyDescent="0.2">
      <c r="A253" s="2" t="s">
        <v>689</v>
      </c>
      <c r="B253" s="2" t="s">
        <v>690</v>
      </c>
      <c r="C253" s="2" t="s">
        <v>177</v>
      </c>
      <c r="D253" s="2">
        <v>33</v>
      </c>
      <c r="E253" s="2" t="str">
        <f>IF(D253&lt;25,"18-24",IF(D253&lt;35,"25-34",IF(D253&lt;45,"35-44",IF(D253&lt;55,"45-54","55+"))))</f>
        <v>25-34</v>
      </c>
      <c r="F253" s="2" t="s">
        <v>168</v>
      </c>
      <c r="G253" s="2" t="s">
        <v>194</v>
      </c>
      <c r="H253" s="2" t="s">
        <v>170</v>
      </c>
      <c r="I253" s="2" t="s">
        <v>21</v>
      </c>
      <c r="J253" s="2" t="s">
        <v>172</v>
      </c>
      <c r="K253" s="11">
        <v>46275</v>
      </c>
      <c r="L253" s="2" t="s">
        <v>231</v>
      </c>
      <c r="M253" s="2" t="s">
        <v>174</v>
      </c>
      <c r="N253" s="4">
        <f>COUNTIF(Bookings!$B$2:$B$5001,A253)</f>
        <v>1</v>
      </c>
      <c r="O253" s="4">
        <f>COUNTIFS(Bookings!$B$2:$B$5001,A253,Bookings!$Q$2:$Q$5001,"Completed")</f>
        <v>1</v>
      </c>
      <c r="P253" s="3">
        <f>SUMIFS(Revenue!$L$2:$L$4092,Revenue!$B$2:$B$4092,A253)</f>
        <v>42200</v>
      </c>
      <c r="Q253" s="2" t="str">
        <f>IF(N253=0,"Inactive",IF(N253=1,"One-time",IF(N253&lt;4,"Repeat","Loyal")))</f>
        <v>One-time</v>
      </c>
    </row>
    <row r="254" spans="1:17" x14ac:dyDescent="0.2">
      <c r="A254" s="2" t="s">
        <v>691</v>
      </c>
      <c r="B254" s="2" t="s">
        <v>604</v>
      </c>
      <c r="C254" s="2" t="s">
        <v>167</v>
      </c>
      <c r="D254" s="2">
        <v>38</v>
      </c>
      <c r="E254" s="2" t="str">
        <f>IF(D254&lt;25,"18-24",IF(D254&lt;35,"25-34",IF(D254&lt;45,"35-44",IF(D254&lt;55,"45-54","55+"))))</f>
        <v>35-44</v>
      </c>
      <c r="F254" s="2" t="s">
        <v>168</v>
      </c>
      <c r="G254" s="2" t="s">
        <v>194</v>
      </c>
      <c r="H254" s="2" t="s">
        <v>170</v>
      </c>
      <c r="I254" s="2" t="s">
        <v>216</v>
      </c>
      <c r="J254" s="2" t="s">
        <v>238</v>
      </c>
      <c r="K254" s="11">
        <v>45528</v>
      </c>
      <c r="L254" s="2" t="s">
        <v>179</v>
      </c>
      <c r="M254" s="2" t="s">
        <v>174</v>
      </c>
      <c r="N254" s="4">
        <f>COUNTIF(Bookings!$B$2:$B$5001,A254)</f>
        <v>20</v>
      </c>
      <c r="O254" s="4">
        <f>COUNTIFS(Bookings!$B$2:$B$5001,A254,Bookings!$Q$2:$Q$5001,"Completed")</f>
        <v>13</v>
      </c>
      <c r="P254" s="3">
        <f>SUMIFS(Revenue!$L$2:$L$4092,Revenue!$B$2:$B$4092,A254)</f>
        <v>1389480</v>
      </c>
      <c r="Q254" s="2" t="str">
        <f>IF(N254=0,"Inactive",IF(N254=1,"One-time",IF(N254&lt;4,"Repeat","Loyal")))</f>
        <v>Loyal</v>
      </c>
    </row>
    <row r="255" spans="1:17" x14ac:dyDescent="0.2">
      <c r="A255" s="2" t="s">
        <v>692</v>
      </c>
      <c r="B255" s="2" t="s">
        <v>693</v>
      </c>
      <c r="C255" s="2" t="s">
        <v>177</v>
      </c>
      <c r="D255" s="2">
        <v>46</v>
      </c>
      <c r="E255" s="2" t="str">
        <f>IF(D255&lt;25,"18-24",IF(D255&lt;35,"25-34",IF(D255&lt;45,"35-44",IF(D255&lt;55,"45-54","55+"))))</f>
        <v>45-54</v>
      </c>
      <c r="F255" s="2" t="s">
        <v>499</v>
      </c>
      <c r="G255" s="2" t="s">
        <v>500</v>
      </c>
      <c r="H255" s="2" t="s">
        <v>207</v>
      </c>
      <c r="I255" s="2" t="s">
        <v>21</v>
      </c>
      <c r="J255" s="2" t="s">
        <v>172</v>
      </c>
      <c r="K255" s="11">
        <v>46182</v>
      </c>
      <c r="L255" s="2" t="s">
        <v>198</v>
      </c>
      <c r="M255" s="2" t="s">
        <v>174</v>
      </c>
      <c r="N255" s="4">
        <f>COUNTIF(Bookings!$B$2:$B$5001,A255)</f>
        <v>1</v>
      </c>
      <c r="O255" s="4">
        <f>COUNTIFS(Bookings!$B$2:$B$5001,A255,Bookings!$Q$2:$Q$5001,"Completed")</f>
        <v>1</v>
      </c>
      <c r="P255" s="3">
        <f>SUMIFS(Revenue!$L$2:$L$4092,Revenue!$B$2:$B$4092,A255)</f>
        <v>5790</v>
      </c>
      <c r="Q255" s="2" t="str">
        <f>IF(N255=0,"Inactive",IF(N255=1,"One-time",IF(N255&lt;4,"Repeat","Loyal")))</f>
        <v>One-time</v>
      </c>
    </row>
    <row r="256" spans="1:17" x14ac:dyDescent="0.2">
      <c r="A256" s="2" t="s">
        <v>694</v>
      </c>
      <c r="B256" s="2" t="s">
        <v>695</v>
      </c>
      <c r="C256" s="2" t="s">
        <v>167</v>
      </c>
      <c r="D256" s="2">
        <v>37</v>
      </c>
      <c r="E256" s="2" t="str">
        <f>IF(D256&lt;25,"18-24",IF(D256&lt;35,"25-34",IF(D256&lt;45,"35-44",IF(D256&lt;55,"45-54","55+"))))</f>
        <v>35-44</v>
      </c>
      <c r="F256" s="2" t="s">
        <v>227</v>
      </c>
      <c r="G256" s="2" t="s">
        <v>228</v>
      </c>
      <c r="H256" s="2" t="s">
        <v>207</v>
      </c>
      <c r="I256" s="2" t="s">
        <v>21</v>
      </c>
      <c r="J256" s="2" t="s">
        <v>172</v>
      </c>
      <c r="K256" s="11">
        <v>45820</v>
      </c>
      <c r="L256" s="2" t="s">
        <v>247</v>
      </c>
      <c r="M256" s="2" t="s">
        <v>174</v>
      </c>
      <c r="N256" s="4">
        <f>COUNTIF(Bookings!$B$2:$B$5001,A256)</f>
        <v>0</v>
      </c>
      <c r="O256" s="4">
        <f>COUNTIFS(Bookings!$B$2:$B$5001,A256,Bookings!$Q$2:$Q$5001,"Completed")</f>
        <v>0</v>
      </c>
      <c r="P256" s="3">
        <f>SUMIFS(Revenue!$L$2:$L$4092,Revenue!$B$2:$B$4092,A256)</f>
        <v>0</v>
      </c>
      <c r="Q256" s="2" t="str">
        <f>IF(N256=0,"Inactive",IF(N256=1,"One-time",IF(N256&lt;4,"Repeat","Loyal")))</f>
        <v>Inactive</v>
      </c>
    </row>
    <row r="257" spans="1:17" x14ac:dyDescent="0.2">
      <c r="A257" s="2" t="s">
        <v>696</v>
      </c>
      <c r="B257" s="2" t="s">
        <v>697</v>
      </c>
      <c r="C257" s="2" t="s">
        <v>177</v>
      </c>
      <c r="D257" s="2">
        <v>24</v>
      </c>
      <c r="E257" s="2" t="str">
        <f>IF(D257&lt;25,"18-24",IF(D257&lt;35,"25-34",IF(D257&lt;45,"35-44",IF(D257&lt;55,"45-54","55+"))))</f>
        <v>18-24</v>
      </c>
      <c r="F257" s="2" t="s">
        <v>338</v>
      </c>
      <c r="G257" s="2" t="s">
        <v>339</v>
      </c>
      <c r="H257" s="2" t="s">
        <v>207</v>
      </c>
      <c r="I257" s="2" t="s">
        <v>195</v>
      </c>
      <c r="J257" s="2" t="s">
        <v>172</v>
      </c>
      <c r="K257" s="11">
        <v>45723</v>
      </c>
      <c r="L257" s="2" t="s">
        <v>173</v>
      </c>
      <c r="M257" s="2" t="s">
        <v>174</v>
      </c>
      <c r="N257" s="4">
        <f>COUNTIF(Bookings!$B$2:$B$5001,A257)</f>
        <v>3</v>
      </c>
      <c r="O257" s="4">
        <f>COUNTIFS(Bookings!$B$2:$B$5001,A257,Bookings!$Q$2:$Q$5001,"Completed")</f>
        <v>3</v>
      </c>
      <c r="P257" s="3">
        <f>SUMIFS(Revenue!$L$2:$L$4092,Revenue!$B$2:$B$4092,A257)</f>
        <v>144970</v>
      </c>
      <c r="Q257" s="2" t="str">
        <f>IF(N257=0,"Inactive",IF(N257=1,"One-time",IF(N257&lt;4,"Repeat","Loyal")))</f>
        <v>Repeat</v>
      </c>
    </row>
    <row r="258" spans="1:17" x14ac:dyDescent="0.2">
      <c r="A258" s="2" t="s">
        <v>698</v>
      </c>
      <c r="B258" s="2" t="s">
        <v>502</v>
      </c>
      <c r="C258" s="2" t="s">
        <v>167</v>
      </c>
      <c r="D258" s="2">
        <v>45</v>
      </c>
      <c r="E258" s="2" t="str">
        <f>IF(D258&lt;25,"18-24",IF(D258&lt;35,"25-34",IF(D258&lt;45,"35-44",IF(D258&lt;55,"45-54","55+"))))</f>
        <v>45-54</v>
      </c>
      <c r="F258" s="2" t="s">
        <v>168</v>
      </c>
      <c r="G258" s="2" t="s">
        <v>194</v>
      </c>
      <c r="H258" s="2" t="s">
        <v>170</v>
      </c>
      <c r="I258" s="2" t="s">
        <v>171</v>
      </c>
      <c r="J258" s="2" t="s">
        <v>172</v>
      </c>
      <c r="K258" s="11">
        <v>45708</v>
      </c>
      <c r="L258" s="2" t="s">
        <v>179</v>
      </c>
      <c r="M258" s="2" t="s">
        <v>189</v>
      </c>
      <c r="N258" s="4">
        <f>COUNTIF(Bookings!$B$2:$B$5001,A258)</f>
        <v>0</v>
      </c>
      <c r="O258" s="4">
        <f>COUNTIFS(Bookings!$B$2:$B$5001,A258,Bookings!$Q$2:$Q$5001,"Completed")</f>
        <v>0</v>
      </c>
      <c r="P258" s="3">
        <f>SUMIFS(Revenue!$L$2:$L$4092,Revenue!$B$2:$B$4092,A258)</f>
        <v>0</v>
      </c>
      <c r="Q258" s="2" t="str">
        <f>IF(N258=0,"Inactive",IF(N258=1,"One-time",IF(N258&lt;4,"Repeat","Loyal")))</f>
        <v>Inactive</v>
      </c>
    </row>
    <row r="259" spans="1:17" x14ac:dyDescent="0.2">
      <c r="A259" s="2" t="s">
        <v>699</v>
      </c>
      <c r="B259" s="2" t="s">
        <v>700</v>
      </c>
      <c r="C259" s="2" t="s">
        <v>177</v>
      </c>
      <c r="D259" s="2">
        <v>44</v>
      </c>
      <c r="E259" s="2" t="str">
        <f>IF(D259&lt;25,"18-24",IF(D259&lt;35,"25-34",IF(D259&lt;45,"35-44",IF(D259&lt;55,"45-54","55+"))))</f>
        <v>35-44</v>
      </c>
      <c r="F259" s="2" t="s">
        <v>168</v>
      </c>
      <c r="G259" s="2" t="s">
        <v>243</v>
      </c>
      <c r="H259" s="2" t="s">
        <v>170</v>
      </c>
      <c r="I259" s="2" t="s">
        <v>21</v>
      </c>
      <c r="J259" s="2" t="s">
        <v>238</v>
      </c>
      <c r="K259" s="11">
        <v>45934</v>
      </c>
      <c r="L259" s="2" t="s">
        <v>198</v>
      </c>
      <c r="M259" s="2" t="s">
        <v>189</v>
      </c>
      <c r="N259" s="4">
        <f>COUNTIF(Bookings!$B$2:$B$5001,A259)</f>
        <v>14</v>
      </c>
      <c r="O259" s="4">
        <f>COUNTIFS(Bookings!$B$2:$B$5001,A259,Bookings!$Q$2:$Q$5001,"Completed")</f>
        <v>11</v>
      </c>
      <c r="P259" s="3">
        <f>SUMIFS(Revenue!$L$2:$L$4092,Revenue!$B$2:$B$4092,A259)</f>
        <v>241270</v>
      </c>
      <c r="Q259" s="2" t="str">
        <f>IF(N259=0,"Inactive",IF(N259=1,"One-time",IF(N259&lt;4,"Repeat","Loyal")))</f>
        <v>Loyal</v>
      </c>
    </row>
    <row r="260" spans="1:17" x14ac:dyDescent="0.2">
      <c r="A260" s="2" t="s">
        <v>701</v>
      </c>
      <c r="B260" s="2" t="s">
        <v>702</v>
      </c>
      <c r="C260" s="2" t="s">
        <v>167</v>
      </c>
      <c r="D260" s="2">
        <v>42</v>
      </c>
      <c r="E260" s="2" t="str">
        <f>IF(D260&lt;25,"18-24",IF(D260&lt;35,"25-34",IF(D260&lt;45,"35-44",IF(D260&lt;55,"45-54","55+"))))</f>
        <v>35-44</v>
      </c>
      <c r="F260" s="2" t="s">
        <v>168</v>
      </c>
      <c r="G260" s="2" t="s">
        <v>194</v>
      </c>
      <c r="H260" s="2" t="s">
        <v>170</v>
      </c>
      <c r="I260" s="2" t="s">
        <v>195</v>
      </c>
      <c r="J260" s="2" t="s">
        <v>172</v>
      </c>
      <c r="K260" s="11">
        <v>45838</v>
      </c>
      <c r="L260" s="2" t="s">
        <v>179</v>
      </c>
      <c r="M260" s="2" t="s">
        <v>189</v>
      </c>
      <c r="N260" s="4">
        <f>COUNTIF(Bookings!$B$2:$B$5001,A260)</f>
        <v>1</v>
      </c>
      <c r="O260" s="4">
        <f>COUNTIFS(Bookings!$B$2:$B$5001,A260,Bookings!$Q$2:$Q$5001,"Completed")</f>
        <v>1</v>
      </c>
      <c r="P260" s="3">
        <f>SUMIFS(Revenue!$L$2:$L$4092,Revenue!$B$2:$B$4092,A260)</f>
        <v>66760</v>
      </c>
      <c r="Q260" s="2" t="str">
        <f>IF(N260=0,"Inactive",IF(N260=1,"One-time",IF(N260&lt;4,"Repeat","Loyal")))</f>
        <v>One-time</v>
      </c>
    </row>
    <row r="261" spans="1:17" x14ac:dyDescent="0.2">
      <c r="A261" s="2" t="s">
        <v>703</v>
      </c>
      <c r="B261" s="2" t="s">
        <v>704</v>
      </c>
      <c r="C261" s="2" t="s">
        <v>177</v>
      </c>
      <c r="D261" s="2">
        <v>38</v>
      </c>
      <c r="E261" s="2" t="str">
        <f>IF(D261&lt;25,"18-24",IF(D261&lt;35,"25-34",IF(D261&lt;45,"35-44",IF(D261&lt;55,"45-54","55+"))))</f>
        <v>35-44</v>
      </c>
      <c r="F261" s="2" t="s">
        <v>168</v>
      </c>
      <c r="G261" s="2" t="s">
        <v>66</v>
      </c>
      <c r="H261" s="2" t="s">
        <v>170</v>
      </c>
      <c r="I261" s="2" t="s">
        <v>195</v>
      </c>
      <c r="J261" s="2" t="s">
        <v>172</v>
      </c>
      <c r="K261" s="11">
        <v>45926</v>
      </c>
      <c r="L261" s="2" t="s">
        <v>247</v>
      </c>
      <c r="M261" s="2" t="s">
        <v>174</v>
      </c>
      <c r="N261" s="4">
        <f>COUNTIF(Bookings!$B$2:$B$5001,A261)</f>
        <v>1</v>
      </c>
      <c r="O261" s="4">
        <f>COUNTIFS(Bookings!$B$2:$B$5001,A261,Bookings!$Q$2:$Q$5001,"Completed")</f>
        <v>1</v>
      </c>
      <c r="P261" s="3">
        <f>SUMIFS(Revenue!$L$2:$L$4092,Revenue!$B$2:$B$4092,A261)</f>
        <v>55130</v>
      </c>
      <c r="Q261" s="2" t="str">
        <f>IF(N261=0,"Inactive",IF(N261=1,"One-time",IF(N261&lt;4,"Repeat","Loyal")))</f>
        <v>One-time</v>
      </c>
    </row>
    <row r="262" spans="1:17" x14ac:dyDescent="0.2">
      <c r="A262" s="2" t="s">
        <v>705</v>
      </c>
      <c r="B262" s="2" t="s">
        <v>706</v>
      </c>
      <c r="C262" s="2" t="s">
        <v>177</v>
      </c>
      <c r="D262" s="2">
        <v>37</v>
      </c>
      <c r="E262" s="2" t="str">
        <f>IF(D262&lt;25,"18-24",IF(D262&lt;35,"25-34",IF(D262&lt;45,"35-44",IF(D262&lt;55,"45-54","55+"))))</f>
        <v>35-44</v>
      </c>
      <c r="F262" s="2" t="s">
        <v>278</v>
      </c>
      <c r="G262" s="2" t="s">
        <v>279</v>
      </c>
      <c r="H262" s="2" t="s">
        <v>207</v>
      </c>
      <c r="I262" s="2" t="s">
        <v>171</v>
      </c>
      <c r="J262" s="2" t="s">
        <v>172</v>
      </c>
      <c r="K262" s="11">
        <v>46133</v>
      </c>
      <c r="L262" s="2" t="s">
        <v>173</v>
      </c>
      <c r="M262" s="2" t="s">
        <v>189</v>
      </c>
      <c r="N262" s="4">
        <f>COUNTIF(Bookings!$B$2:$B$5001,A262)</f>
        <v>1</v>
      </c>
      <c r="O262" s="4">
        <f>COUNTIFS(Bookings!$B$2:$B$5001,A262,Bookings!$Q$2:$Q$5001,"Completed")</f>
        <v>1</v>
      </c>
      <c r="P262" s="3">
        <f>SUMIFS(Revenue!$L$2:$L$4092,Revenue!$B$2:$B$4092,A262)</f>
        <v>18790</v>
      </c>
      <c r="Q262" s="2" t="str">
        <f>IF(N262=0,"Inactive",IF(N262=1,"One-time",IF(N262&lt;4,"Repeat","Loyal")))</f>
        <v>One-time</v>
      </c>
    </row>
    <row r="263" spans="1:17" x14ac:dyDescent="0.2">
      <c r="A263" s="2" t="s">
        <v>707</v>
      </c>
      <c r="B263" s="2" t="s">
        <v>708</v>
      </c>
      <c r="C263" s="2" t="s">
        <v>177</v>
      </c>
      <c r="D263" s="2">
        <v>35</v>
      </c>
      <c r="E263" s="2" t="str">
        <f>IF(D263&lt;25,"18-24",IF(D263&lt;35,"25-34",IF(D263&lt;45,"35-44",IF(D263&lt;55,"45-54","55+"))))</f>
        <v>35-44</v>
      </c>
      <c r="F263" s="2" t="s">
        <v>234</v>
      </c>
      <c r="G263" s="2" t="s">
        <v>235</v>
      </c>
      <c r="H263" s="2" t="s">
        <v>207</v>
      </c>
      <c r="I263" s="2" t="s">
        <v>188</v>
      </c>
      <c r="J263" s="2" t="s">
        <v>217</v>
      </c>
      <c r="K263" s="11">
        <v>45708</v>
      </c>
      <c r="L263" s="2" t="s">
        <v>247</v>
      </c>
      <c r="M263" s="2" t="s">
        <v>189</v>
      </c>
      <c r="N263" s="4">
        <f>COUNTIF(Bookings!$B$2:$B$5001,A263)</f>
        <v>3</v>
      </c>
      <c r="O263" s="4">
        <f>COUNTIFS(Bookings!$B$2:$B$5001,A263,Bookings!$Q$2:$Q$5001,"Completed")</f>
        <v>2</v>
      </c>
      <c r="P263" s="3">
        <f>SUMIFS(Revenue!$L$2:$L$4092,Revenue!$B$2:$B$4092,A263)</f>
        <v>76720</v>
      </c>
      <c r="Q263" s="2" t="str">
        <f>IF(N263=0,"Inactive",IF(N263=1,"One-time",IF(N263&lt;4,"Repeat","Loyal")))</f>
        <v>Repeat</v>
      </c>
    </row>
    <row r="264" spans="1:17" x14ac:dyDescent="0.2">
      <c r="A264" s="2" t="s">
        <v>709</v>
      </c>
      <c r="B264" s="2" t="s">
        <v>710</v>
      </c>
      <c r="C264" s="2" t="s">
        <v>167</v>
      </c>
      <c r="D264" s="2">
        <v>39</v>
      </c>
      <c r="E264" s="2" t="str">
        <f>IF(D264&lt;25,"18-24",IF(D264&lt;35,"25-34",IF(D264&lt;45,"35-44",IF(D264&lt;55,"45-54","55+"))))</f>
        <v>35-44</v>
      </c>
      <c r="F264" s="2" t="s">
        <v>168</v>
      </c>
      <c r="G264" s="2" t="s">
        <v>55</v>
      </c>
      <c r="H264" s="2" t="s">
        <v>170</v>
      </c>
      <c r="I264" s="2" t="s">
        <v>171</v>
      </c>
      <c r="J264" s="2" t="s">
        <v>172</v>
      </c>
      <c r="K264" s="11">
        <v>45696</v>
      </c>
      <c r="L264" s="2" t="s">
        <v>173</v>
      </c>
      <c r="M264" s="2" t="s">
        <v>174</v>
      </c>
      <c r="N264" s="4">
        <f>COUNTIF(Bookings!$B$2:$B$5001,A264)</f>
        <v>2</v>
      </c>
      <c r="O264" s="4">
        <f>COUNTIFS(Bookings!$B$2:$B$5001,A264,Bookings!$Q$2:$Q$5001,"Completed")</f>
        <v>1</v>
      </c>
      <c r="P264" s="3">
        <f>SUMIFS(Revenue!$L$2:$L$4092,Revenue!$B$2:$B$4092,A264)</f>
        <v>44780</v>
      </c>
      <c r="Q264" s="2" t="str">
        <f>IF(N264=0,"Inactive",IF(N264=1,"One-time",IF(N264&lt;4,"Repeat","Loyal")))</f>
        <v>Repeat</v>
      </c>
    </row>
    <row r="265" spans="1:17" x14ac:dyDescent="0.2">
      <c r="A265" s="2" t="s">
        <v>711</v>
      </c>
      <c r="B265" s="2" t="s">
        <v>712</v>
      </c>
      <c r="C265" s="2" t="s">
        <v>177</v>
      </c>
      <c r="D265" s="2">
        <v>29</v>
      </c>
      <c r="E265" s="2" t="str">
        <f>IF(D265&lt;25,"18-24",IF(D265&lt;35,"25-34",IF(D265&lt;45,"35-44",IF(D265&lt;55,"45-54","55+"))))</f>
        <v>25-34</v>
      </c>
      <c r="F265" s="2" t="s">
        <v>205</v>
      </c>
      <c r="G265" s="2" t="s">
        <v>206</v>
      </c>
      <c r="H265" s="2" t="s">
        <v>207</v>
      </c>
      <c r="I265" s="2" t="s">
        <v>171</v>
      </c>
      <c r="J265" s="2" t="s">
        <v>217</v>
      </c>
      <c r="K265" s="11">
        <v>45592</v>
      </c>
      <c r="L265" s="2" t="s">
        <v>198</v>
      </c>
      <c r="M265" s="2" t="s">
        <v>174</v>
      </c>
      <c r="N265" s="4">
        <f>COUNTIF(Bookings!$B$2:$B$5001,A265)</f>
        <v>3</v>
      </c>
      <c r="O265" s="4">
        <f>COUNTIFS(Bookings!$B$2:$B$5001,A265,Bookings!$Q$2:$Q$5001,"Completed")</f>
        <v>2</v>
      </c>
      <c r="P265" s="3">
        <f>SUMIFS(Revenue!$L$2:$L$4092,Revenue!$B$2:$B$4092,A265)</f>
        <v>76120</v>
      </c>
      <c r="Q265" s="2" t="str">
        <f>IF(N265=0,"Inactive",IF(N265=1,"One-time",IF(N265&lt;4,"Repeat","Loyal")))</f>
        <v>Repeat</v>
      </c>
    </row>
    <row r="266" spans="1:17" x14ac:dyDescent="0.2">
      <c r="A266" s="2" t="s">
        <v>713</v>
      </c>
      <c r="B266" s="2" t="s">
        <v>714</v>
      </c>
      <c r="C266" s="2" t="s">
        <v>167</v>
      </c>
      <c r="D266" s="2">
        <v>40</v>
      </c>
      <c r="E266" s="2" t="str">
        <f>IF(D266&lt;25,"18-24",IF(D266&lt;35,"25-34",IF(D266&lt;45,"35-44",IF(D266&lt;55,"45-54","55+"))))</f>
        <v>35-44</v>
      </c>
      <c r="F266" s="2" t="s">
        <v>168</v>
      </c>
      <c r="G266" s="2" t="s">
        <v>75</v>
      </c>
      <c r="H266" s="2" t="s">
        <v>170</v>
      </c>
      <c r="I266" s="2" t="s">
        <v>21</v>
      </c>
      <c r="J266" s="2" t="s">
        <v>172</v>
      </c>
      <c r="K266" s="11">
        <v>45800</v>
      </c>
      <c r="L266" s="2" t="s">
        <v>231</v>
      </c>
      <c r="M266" s="2" t="s">
        <v>174</v>
      </c>
      <c r="N266" s="4">
        <f>COUNTIF(Bookings!$B$2:$B$5001,A266)</f>
        <v>2</v>
      </c>
      <c r="O266" s="4">
        <f>COUNTIFS(Bookings!$B$2:$B$5001,A266,Bookings!$Q$2:$Q$5001,"Completed")</f>
        <v>2</v>
      </c>
      <c r="P266" s="3">
        <f>SUMIFS(Revenue!$L$2:$L$4092,Revenue!$B$2:$B$4092,A266)</f>
        <v>42300</v>
      </c>
      <c r="Q266" s="2" t="str">
        <f>IF(N266=0,"Inactive",IF(N266=1,"One-time",IF(N266&lt;4,"Repeat","Loyal")))</f>
        <v>Repeat</v>
      </c>
    </row>
    <row r="267" spans="1:17" x14ac:dyDescent="0.2">
      <c r="A267" s="2" t="s">
        <v>715</v>
      </c>
      <c r="B267" s="2" t="s">
        <v>444</v>
      </c>
      <c r="C267" s="2" t="s">
        <v>177</v>
      </c>
      <c r="D267" s="2">
        <v>53</v>
      </c>
      <c r="E267" s="2" t="str">
        <f>IF(D267&lt;25,"18-24",IF(D267&lt;35,"25-34",IF(D267&lt;45,"35-44",IF(D267&lt;55,"45-54","55+"))))</f>
        <v>45-54</v>
      </c>
      <c r="F267" s="2" t="s">
        <v>168</v>
      </c>
      <c r="G267" s="2" t="s">
        <v>243</v>
      </c>
      <c r="H267" s="2" t="s">
        <v>170</v>
      </c>
      <c r="I267" s="2" t="s">
        <v>21</v>
      </c>
      <c r="J267" s="2" t="s">
        <v>217</v>
      </c>
      <c r="K267" s="11">
        <v>45603</v>
      </c>
      <c r="L267" s="2" t="s">
        <v>231</v>
      </c>
      <c r="M267" s="2" t="s">
        <v>174</v>
      </c>
      <c r="N267" s="4">
        <f>COUNTIF(Bookings!$B$2:$B$5001,A267)</f>
        <v>5</v>
      </c>
      <c r="O267" s="4">
        <f>COUNTIFS(Bookings!$B$2:$B$5001,A267,Bookings!$Q$2:$Q$5001,"Completed")</f>
        <v>3</v>
      </c>
      <c r="P267" s="3">
        <f>SUMIFS(Revenue!$L$2:$L$4092,Revenue!$B$2:$B$4092,A267)</f>
        <v>41970</v>
      </c>
      <c r="Q267" s="2" t="str">
        <f>IF(N267=0,"Inactive",IF(N267=1,"One-time",IF(N267&lt;4,"Repeat","Loyal")))</f>
        <v>Loyal</v>
      </c>
    </row>
    <row r="268" spans="1:17" x14ac:dyDescent="0.2">
      <c r="A268" s="2" t="s">
        <v>716</v>
      </c>
      <c r="B268" s="2" t="s">
        <v>717</v>
      </c>
      <c r="C268" s="2" t="s">
        <v>167</v>
      </c>
      <c r="D268" s="2">
        <v>34</v>
      </c>
      <c r="E268" s="2" t="str">
        <f>IF(D268&lt;25,"18-24",IF(D268&lt;35,"25-34",IF(D268&lt;45,"35-44",IF(D268&lt;55,"45-54","55+"))))</f>
        <v>25-34</v>
      </c>
      <c r="F268" s="2" t="s">
        <v>168</v>
      </c>
      <c r="G268" s="2" t="s">
        <v>311</v>
      </c>
      <c r="H268" s="2" t="s">
        <v>170</v>
      </c>
      <c r="I268" s="2" t="s">
        <v>216</v>
      </c>
      <c r="J268" s="2" t="s">
        <v>172</v>
      </c>
      <c r="K268" s="11">
        <v>45463</v>
      </c>
      <c r="L268" s="2" t="s">
        <v>183</v>
      </c>
      <c r="M268" s="2" t="s">
        <v>174</v>
      </c>
      <c r="N268" s="4">
        <f>COUNTIF(Bookings!$B$2:$B$5001,A268)</f>
        <v>0</v>
      </c>
      <c r="O268" s="4">
        <f>COUNTIFS(Bookings!$B$2:$B$5001,A268,Bookings!$Q$2:$Q$5001,"Completed")</f>
        <v>0</v>
      </c>
      <c r="P268" s="3">
        <f>SUMIFS(Revenue!$L$2:$L$4092,Revenue!$B$2:$B$4092,A268)</f>
        <v>0</v>
      </c>
      <c r="Q268" s="2" t="str">
        <f>IF(N268=0,"Inactive",IF(N268=1,"One-time",IF(N268&lt;4,"Repeat","Loyal")))</f>
        <v>Inactive</v>
      </c>
    </row>
    <row r="269" spans="1:17" x14ac:dyDescent="0.2">
      <c r="A269" s="2" t="s">
        <v>718</v>
      </c>
      <c r="B269" s="2" t="s">
        <v>719</v>
      </c>
      <c r="C269" s="2" t="s">
        <v>177</v>
      </c>
      <c r="D269" s="2">
        <v>25</v>
      </c>
      <c r="E269" s="2" t="str">
        <f>IF(D269&lt;25,"18-24",IF(D269&lt;35,"25-34",IF(D269&lt;45,"35-44",IF(D269&lt;55,"45-54","55+"))))</f>
        <v>25-34</v>
      </c>
      <c r="F269" s="2" t="s">
        <v>168</v>
      </c>
      <c r="G269" s="2" t="s">
        <v>66</v>
      </c>
      <c r="H269" s="2" t="s">
        <v>170</v>
      </c>
      <c r="I269" s="2" t="s">
        <v>171</v>
      </c>
      <c r="J269" s="2" t="s">
        <v>217</v>
      </c>
      <c r="K269" s="11">
        <v>45663</v>
      </c>
      <c r="L269" s="2" t="s">
        <v>198</v>
      </c>
      <c r="M269" s="2" t="s">
        <v>174</v>
      </c>
      <c r="N269" s="4">
        <f>COUNTIF(Bookings!$B$2:$B$5001,A269)</f>
        <v>3</v>
      </c>
      <c r="O269" s="4">
        <f>COUNTIFS(Bookings!$B$2:$B$5001,A269,Bookings!$Q$2:$Q$5001,"Completed")</f>
        <v>2</v>
      </c>
      <c r="P269" s="3">
        <f>SUMIFS(Revenue!$L$2:$L$4092,Revenue!$B$2:$B$4092,A269)</f>
        <v>90640</v>
      </c>
      <c r="Q269" s="2" t="str">
        <f>IF(N269=0,"Inactive",IF(N269=1,"One-time",IF(N269&lt;4,"Repeat","Loyal")))</f>
        <v>Repeat</v>
      </c>
    </row>
    <row r="270" spans="1:17" x14ac:dyDescent="0.2">
      <c r="A270" s="2" t="s">
        <v>720</v>
      </c>
      <c r="B270" s="2" t="s">
        <v>721</v>
      </c>
      <c r="C270" s="2" t="s">
        <v>177</v>
      </c>
      <c r="D270" s="2">
        <v>28</v>
      </c>
      <c r="E270" s="2" t="str">
        <f>IF(D270&lt;25,"18-24",IF(D270&lt;35,"25-34",IF(D270&lt;45,"35-44",IF(D270&lt;55,"45-54","55+"))))</f>
        <v>25-34</v>
      </c>
      <c r="F270" s="2" t="s">
        <v>278</v>
      </c>
      <c r="G270" s="2" t="s">
        <v>279</v>
      </c>
      <c r="H270" s="2" t="s">
        <v>207</v>
      </c>
      <c r="I270" s="2" t="s">
        <v>188</v>
      </c>
      <c r="J270" s="2" t="s">
        <v>172</v>
      </c>
      <c r="K270" s="11">
        <v>46240</v>
      </c>
      <c r="L270" s="2" t="s">
        <v>183</v>
      </c>
      <c r="M270" s="2" t="s">
        <v>174</v>
      </c>
      <c r="N270" s="4">
        <f>COUNTIF(Bookings!$B$2:$B$5001,A270)</f>
        <v>1</v>
      </c>
      <c r="O270" s="4">
        <f>COUNTIFS(Bookings!$B$2:$B$5001,A270,Bookings!$Q$2:$Q$5001,"Completed")</f>
        <v>1</v>
      </c>
      <c r="P270" s="3">
        <f>SUMIFS(Revenue!$L$2:$L$4092,Revenue!$B$2:$B$4092,A270)</f>
        <v>13230</v>
      </c>
      <c r="Q270" s="2" t="str">
        <f>IF(N270=0,"Inactive",IF(N270=1,"One-time",IF(N270&lt;4,"Repeat","Loyal")))</f>
        <v>One-time</v>
      </c>
    </row>
    <row r="271" spans="1:17" x14ac:dyDescent="0.2">
      <c r="A271" s="2" t="s">
        <v>722</v>
      </c>
      <c r="B271" s="2" t="s">
        <v>723</v>
      </c>
      <c r="C271" s="2" t="s">
        <v>177</v>
      </c>
      <c r="D271" s="2">
        <v>39</v>
      </c>
      <c r="E271" s="2" t="str">
        <f>IF(D271&lt;25,"18-24",IF(D271&lt;35,"25-34",IF(D271&lt;45,"35-44",IF(D271&lt;55,"45-54","55+"))))</f>
        <v>35-44</v>
      </c>
      <c r="F271" s="2" t="s">
        <v>168</v>
      </c>
      <c r="G271" s="2" t="s">
        <v>178</v>
      </c>
      <c r="H271" s="2" t="s">
        <v>170</v>
      </c>
      <c r="I271" s="2" t="s">
        <v>195</v>
      </c>
      <c r="J271" s="2" t="s">
        <v>208</v>
      </c>
      <c r="K271" s="11">
        <v>45785</v>
      </c>
      <c r="L271" s="2" t="s">
        <v>247</v>
      </c>
      <c r="M271" s="2" t="s">
        <v>189</v>
      </c>
      <c r="N271" s="4">
        <f>COUNTIF(Bookings!$B$2:$B$5001,A271)</f>
        <v>5</v>
      </c>
      <c r="O271" s="4">
        <f>COUNTIFS(Bookings!$B$2:$B$5001,A271,Bookings!$Q$2:$Q$5001,"Completed")</f>
        <v>2</v>
      </c>
      <c r="P271" s="3">
        <f>SUMIFS(Revenue!$L$2:$L$4092,Revenue!$B$2:$B$4092,A271)</f>
        <v>80030</v>
      </c>
      <c r="Q271" s="2" t="str">
        <f>IF(N271=0,"Inactive",IF(N271=1,"One-time",IF(N271&lt;4,"Repeat","Loyal")))</f>
        <v>Loyal</v>
      </c>
    </row>
    <row r="272" spans="1:17" x14ac:dyDescent="0.2">
      <c r="A272" s="2" t="s">
        <v>724</v>
      </c>
      <c r="B272" s="2" t="s">
        <v>725</v>
      </c>
      <c r="C272" s="2" t="s">
        <v>177</v>
      </c>
      <c r="D272" s="2">
        <v>34</v>
      </c>
      <c r="E272" s="2" t="str">
        <f>IF(D272&lt;25,"18-24",IF(D272&lt;35,"25-34",IF(D272&lt;45,"35-44",IF(D272&lt;55,"45-54","55+"))))</f>
        <v>25-34</v>
      </c>
      <c r="F272" s="2" t="s">
        <v>168</v>
      </c>
      <c r="G272" s="2" t="s">
        <v>182</v>
      </c>
      <c r="H272" s="2" t="s">
        <v>170</v>
      </c>
      <c r="I272" s="2" t="s">
        <v>195</v>
      </c>
      <c r="J272" s="2" t="s">
        <v>172</v>
      </c>
      <c r="K272" s="11">
        <v>46114</v>
      </c>
      <c r="L272" s="2" t="s">
        <v>173</v>
      </c>
      <c r="M272" s="2" t="s">
        <v>174</v>
      </c>
      <c r="N272" s="4">
        <f>COUNTIF(Bookings!$B$2:$B$5001,A272)</f>
        <v>1</v>
      </c>
      <c r="O272" s="4">
        <f>COUNTIFS(Bookings!$B$2:$B$5001,A272,Bookings!$Q$2:$Q$5001,"Completed")</f>
        <v>1</v>
      </c>
      <c r="P272" s="3">
        <f>SUMIFS(Revenue!$L$2:$L$4092,Revenue!$B$2:$B$4092,A272)</f>
        <v>214110</v>
      </c>
      <c r="Q272" s="2" t="str">
        <f>IF(N272=0,"Inactive",IF(N272=1,"One-time",IF(N272&lt;4,"Repeat","Loyal")))</f>
        <v>One-time</v>
      </c>
    </row>
    <row r="273" spans="1:17" x14ac:dyDescent="0.2">
      <c r="A273" s="2" t="s">
        <v>726</v>
      </c>
      <c r="B273" s="2" t="s">
        <v>727</v>
      </c>
      <c r="C273" s="2" t="s">
        <v>387</v>
      </c>
      <c r="D273" s="2">
        <v>36</v>
      </c>
      <c r="E273" s="2" t="str">
        <f>IF(D273&lt;25,"18-24",IF(D273&lt;35,"25-34",IF(D273&lt;45,"35-44",IF(D273&lt;55,"45-54","55+"))))</f>
        <v>35-44</v>
      </c>
      <c r="F273" s="2" t="s">
        <v>168</v>
      </c>
      <c r="G273" s="2" t="s">
        <v>311</v>
      </c>
      <c r="H273" s="2" t="s">
        <v>170</v>
      </c>
      <c r="I273" s="2" t="s">
        <v>171</v>
      </c>
      <c r="J273" s="2" t="s">
        <v>172</v>
      </c>
      <c r="K273" s="11">
        <v>45939</v>
      </c>
      <c r="L273" s="2" t="s">
        <v>247</v>
      </c>
      <c r="M273" s="2" t="s">
        <v>174</v>
      </c>
      <c r="N273" s="4">
        <f>COUNTIF(Bookings!$B$2:$B$5001,A273)</f>
        <v>2</v>
      </c>
      <c r="O273" s="4">
        <f>COUNTIFS(Bookings!$B$2:$B$5001,A273,Bookings!$Q$2:$Q$5001,"Completed")</f>
        <v>2</v>
      </c>
      <c r="P273" s="3">
        <f>SUMIFS(Revenue!$L$2:$L$4092,Revenue!$B$2:$B$4092,A273)</f>
        <v>108230</v>
      </c>
      <c r="Q273" s="2" t="str">
        <f>IF(N273=0,"Inactive",IF(N273=1,"One-time",IF(N273&lt;4,"Repeat","Loyal")))</f>
        <v>Repeat</v>
      </c>
    </row>
    <row r="274" spans="1:17" x14ac:dyDescent="0.2">
      <c r="A274" s="2" t="s">
        <v>728</v>
      </c>
      <c r="B274" s="2" t="s">
        <v>729</v>
      </c>
      <c r="C274" s="2" t="s">
        <v>167</v>
      </c>
      <c r="D274" s="2">
        <v>38</v>
      </c>
      <c r="E274" s="2" t="str">
        <f>IF(D274&lt;25,"18-24",IF(D274&lt;35,"25-34",IF(D274&lt;45,"35-44",IF(D274&lt;55,"45-54","55+"))))</f>
        <v>35-44</v>
      </c>
      <c r="F274" s="2" t="s">
        <v>168</v>
      </c>
      <c r="G274" s="2" t="s">
        <v>24</v>
      </c>
      <c r="H274" s="2" t="s">
        <v>170</v>
      </c>
      <c r="I274" s="2" t="s">
        <v>21</v>
      </c>
      <c r="J274" s="2" t="s">
        <v>238</v>
      </c>
      <c r="K274" s="11">
        <v>45574</v>
      </c>
      <c r="L274" s="2" t="s">
        <v>173</v>
      </c>
      <c r="M274" s="2" t="s">
        <v>189</v>
      </c>
      <c r="N274" s="4">
        <f>COUNTIF(Bookings!$B$2:$B$5001,A274)</f>
        <v>9</v>
      </c>
      <c r="O274" s="4">
        <f>COUNTIFS(Bookings!$B$2:$B$5001,A274,Bookings!$Q$2:$Q$5001,"Completed")</f>
        <v>9</v>
      </c>
      <c r="P274" s="3">
        <f>SUMIFS(Revenue!$L$2:$L$4092,Revenue!$B$2:$B$4092,A274)</f>
        <v>201640</v>
      </c>
      <c r="Q274" s="2" t="str">
        <f>IF(N274=0,"Inactive",IF(N274=1,"One-time",IF(N274&lt;4,"Repeat","Loyal")))</f>
        <v>Loyal</v>
      </c>
    </row>
    <row r="275" spans="1:17" x14ac:dyDescent="0.2">
      <c r="A275" s="2" t="s">
        <v>730</v>
      </c>
      <c r="B275" s="2" t="s">
        <v>731</v>
      </c>
      <c r="C275" s="2" t="s">
        <v>167</v>
      </c>
      <c r="D275" s="2">
        <v>60</v>
      </c>
      <c r="E275" s="2" t="str">
        <f>IF(D275&lt;25,"18-24",IF(D275&lt;35,"25-34",IF(D275&lt;45,"35-44",IF(D275&lt;55,"45-54","55+"))))</f>
        <v>55+</v>
      </c>
      <c r="F275" s="2" t="s">
        <v>168</v>
      </c>
      <c r="G275" s="2" t="s">
        <v>182</v>
      </c>
      <c r="H275" s="2" t="s">
        <v>170</v>
      </c>
      <c r="I275" s="2" t="s">
        <v>195</v>
      </c>
      <c r="J275" s="2" t="s">
        <v>172</v>
      </c>
      <c r="K275" s="11">
        <v>45866</v>
      </c>
      <c r="L275" s="2" t="s">
        <v>247</v>
      </c>
      <c r="M275" s="2" t="s">
        <v>174</v>
      </c>
      <c r="N275" s="4">
        <f>COUNTIF(Bookings!$B$2:$B$5001,A275)</f>
        <v>0</v>
      </c>
      <c r="O275" s="4">
        <f>COUNTIFS(Bookings!$B$2:$B$5001,A275,Bookings!$Q$2:$Q$5001,"Completed")</f>
        <v>0</v>
      </c>
      <c r="P275" s="3">
        <f>SUMIFS(Revenue!$L$2:$L$4092,Revenue!$B$2:$B$4092,A275)</f>
        <v>0</v>
      </c>
      <c r="Q275" s="2" t="str">
        <f>IF(N275=0,"Inactive",IF(N275=1,"One-time",IF(N275&lt;4,"Repeat","Loyal")))</f>
        <v>Inactive</v>
      </c>
    </row>
    <row r="276" spans="1:17" x14ac:dyDescent="0.2">
      <c r="A276" s="2" t="s">
        <v>732</v>
      </c>
      <c r="B276" s="2" t="s">
        <v>629</v>
      </c>
      <c r="C276" s="2" t="s">
        <v>177</v>
      </c>
      <c r="D276" s="2">
        <v>24</v>
      </c>
      <c r="E276" s="2" t="str">
        <f>IF(D276&lt;25,"18-24",IF(D276&lt;35,"25-34",IF(D276&lt;45,"35-44",IF(D276&lt;55,"45-54","55+"))))</f>
        <v>18-24</v>
      </c>
      <c r="F276" s="2" t="s">
        <v>168</v>
      </c>
      <c r="G276" s="2" t="s">
        <v>24</v>
      </c>
      <c r="H276" s="2" t="s">
        <v>170</v>
      </c>
      <c r="I276" s="2" t="s">
        <v>188</v>
      </c>
      <c r="J276" s="2" t="s">
        <v>238</v>
      </c>
      <c r="K276" s="11">
        <v>45525</v>
      </c>
      <c r="L276" s="2" t="s">
        <v>247</v>
      </c>
      <c r="M276" s="2" t="s">
        <v>174</v>
      </c>
      <c r="N276" s="4">
        <f>COUNTIF(Bookings!$B$2:$B$5001,A276)</f>
        <v>9</v>
      </c>
      <c r="O276" s="4">
        <f>COUNTIFS(Bookings!$B$2:$B$5001,A276,Bookings!$Q$2:$Q$5001,"Completed")</f>
        <v>8</v>
      </c>
      <c r="P276" s="3">
        <f>SUMIFS(Revenue!$L$2:$L$4092,Revenue!$B$2:$B$4092,A276)</f>
        <v>235450</v>
      </c>
      <c r="Q276" s="2" t="str">
        <f>IF(N276=0,"Inactive",IF(N276=1,"One-time",IF(N276&lt;4,"Repeat","Loyal")))</f>
        <v>Loyal</v>
      </c>
    </row>
    <row r="277" spans="1:17" x14ac:dyDescent="0.2">
      <c r="A277" s="2" t="s">
        <v>733</v>
      </c>
      <c r="B277" s="2" t="s">
        <v>734</v>
      </c>
      <c r="C277" s="2" t="s">
        <v>177</v>
      </c>
      <c r="D277" s="2">
        <v>29</v>
      </c>
      <c r="E277" s="2" t="str">
        <f>IF(D277&lt;25,"18-24",IF(D277&lt;35,"25-34",IF(D277&lt;45,"35-44",IF(D277&lt;55,"45-54","55+"))))</f>
        <v>25-34</v>
      </c>
      <c r="F277" s="2" t="s">
        <v>168</v>
      </c>
      <c r="G277" s="2" t="s">
        <v>182</v>
      </c>
      <c r="H277" s="2" t="s">
        <v>170</v>
      </c>
      <c r="I277" s="2" t="s">
        <v>21</v>
      </c>
      <c r="J277" s="2" t="s">
        <v>217</v>
      </c>
      <c r="K277" s="11">
        <v>45728</v>
      </c>
      <c r="L277" s="2" t="s">
        <v>231</v>
      </c>
      <c r="M277" s="2" t="s">
        <v>189</v>
      </c>
      <c r="N277" s="4">
        <f>COUNTIF(Bookings!$B$2:$B$5001,A277)</f>
        <v>5</v>
      </c>
      <c r="O277" s="4">
        <f>COUNTIFS(Bookings!$B$2:$B$5001,A277,Bookings!$Q$2:$Q$5001,"Completed")</f>
        <v>5</v>
      </c>
      <c r="P277" s="3">
        <f>SUMIFS(Revenue!$L$2:$L$4092,Revenue!$B$2:$B$4092,A277)</f>
        <v>134090</v>
      </c>
      <c r="Q277" s="2" t="str">
        <f>IF(N277=0,"Inactive",IF(N277=1,"One-time",IF(N277&lt;4,"Repeat","Loyal")))</f>
        <v>Loyal</v>
      </c>
    </row>
    <row r="278" spans="1:17" x14ac:dyDescent="0.2">
      <c r="A278" s="2" t="s">
        <v>735</v>
      </c>
      <c r="B278" s="2" t="s">
        <v>736</v>
      </c>
      <c r="C278" s="2" t="s">
        <v>167</v>
      </c>
      <c r="D278" s="2">
        <v>33</v>
      </c>
      <c r="E278" s="2" t="str">
        <f>IF(D278&lt;25,"18-24",IF(D278&lt;35,"25-34",IF(D278&lt;45,"35-44",IF(D278&lt;55,"45-54","55+"))))</f>
        <v>25-34</v>
      </c>
      <c r="F278" s="2" t="s">
        <v>278</v>
      </c>
      <c r="G278" s="2" t="s">
        <v>279</v>
      </c>
      <c r="H278" s="2" t="s">
        <v>207</v>
      </c>
      <c r="I278" s="2" t="s">
        <v>171</v>
      </c>
      <c r="J278" s="2" t="s">
        <v>208</v>
      </c>
      <c r="K278" s="11">
        <v>45603</v>
      </c>
      <c r="L278" s="2" t="s">
        <v>173</v>
      </c>
      <c r="M278" s="2" t="s">
        <v>189</v>
      </c>
      <c r="N278" s="4">
        <f>COUNTIF(Bookings!$B$2:$B$5001,A278)</f>
        <v>5</v>
      </c>
      <c r="O278" s="4">
        <f>COUNTIFS(Bookings!$B$2:$B$5001,A278,Bookings!$Q$2:$Q$5001,"Completed")</f>
        <v>5</v>
      </c>
      <c r="P278" s="3">
        <f>SUMIFS(Revenue!$L$2:$L$4092,Revenue!$B$2:$B$4092,A278)</f>
        <v>194940</v>
      </c>
      <c r="Q278" s="2" t="str">
        <f>IF(N278=0,"Inactive",IF(N278=1,"One-time",IF(N278&lt;4,"Repeat","Loyal")))</f>
        <v>Loyal</v>
      </c>
    </row>
    <row r="279" spans="1:17" x14ac:dyDescent="0.2">
      <c r="A279" s="2" t="s">
        <v>737</v>
      </c>
      <c r="B279" s="2" t="s">
        <v>738</v>
      </c>
      <c r="C279" s="2" t="s">
        <v>177</v>
      </c>
      <c r="D279" s="2">
        <v>20</v>
      </c>
      <c r="E279" s="2" t="str">
        <f>IF(D279&lt;25,"18-24",IF(D279&lt;35,"25-34",IF(D279&lt;45,"35-44",IF(D279&lt;55,"45-54","55+"))))</f>
        <v>18-24</v>
      </c>
      <c r="F279" s="2" t="s">
        <v>278</v>
      </c>
      <c r="G279" s="2" t="s">
        <v>279</v>
      </c>
      <c r="H279" s="2" t="s">
        <v>207</v>
      </c>
      <c r="I279" s="2" t="s">
        <v>171</v>
      </c>
      <c r="J279" s="2" t="s">
        <v>172</v>
      </c>
      <c r="K279" s="11">
        <v>45644</v>
      </c>
      <c r="L279" s="2" t="s">
        <v>247</v>
      </c>
      <c r="M279" s="2" t="s">
        <v>174</v>
      </c>
      <c r="N279" s="4">
        <f>COUNTIF(Bookings!$B$2:$B$5001,A279)</f>
        <v>3</v>
      </c>
      <c r="O279" s="4">
        <f>COUNTIFS(Bookings!$B$2:$B$5001,A279,Bookings!$Q$2:$Q$5001,"Completed")</f>
        <v>3</v>
      </c>
      <c r="P279" s="3">
        <f>SUMIFS(Revenue!$L$2:$L$4092,Revenue!$B$2:$B$4092,A279)</f>
        <v>203890</v>
      </c>
      <c r="Q279" s="2" t="str">
        <f>IF(N279=0,"Inactive",IF(N279=1,"One-time",IF(N279&lt;4,"Repeat","Loyal")))</f>
        <v>Repeat</v>
      </c>
    </row>
    <row r="280" spans="1:17" x14ac:dyDescent="0.2">
      <c r="A280" s="2" t="s">
        <v>739</v>
      </c>
      <c r="B280" s="2" t="s">
        <v>551</v>
      </c>
      <c r="C280" s="2" t="s">
        <v>167</v>
      </c>
      <c r="D280" s="2">
        <v>35</v>
      </c>
      <c r="E280" s="2" t="str">
        <f>IF(D280&lt;25,"18-24",IF(D280&lt;35,"25-34",IF(D280&lt;45,"35-44",IF(D280&lt;55,"45-54","55+"))))</f>
        <v>35-44</v>
      </c>
      <c r="F280" s="2" t="s">
        <v>168</v>
      </c>
      <c r="G280" s="2" t="s">
        <v>220</v>
      </c>
      <c r="H280" s="2" t="s">
        <v>170</v>
      </c>
      <c r="I280" s="2" t="s">
        <v>171</v>
      </c>
      <c r="J280" s="2" t="s">
        <v>172</v>
      </c>
      <c r="K280" s="11">
        <v>45889</v>
      </c>
      <c r="L280" s="2" t="s">
        <v>247</v>
      </c>
      <c r="M280" s="2" t="s">
        <v>189</v>
      </c>
      <c r="N280" s="4">
        <f>COUNTIF(Bookings!$B$2:$B$5001,A280)</f>
        <v>2</v>
      </c>
      <c r="O280" s="4">
        <f>COUNTIFS(Bookings!$B$2:$B$5001,A280,Bookings!$Q$2:$Q$5001,"Completed")</f>
        <v>1</v>
      </c>
      <c r="P280" s="3">
        <f>SUMIFS(Revenue!$L$2:$L$4092,Revenue!$B$2:$B$4092,A280)</f>
        <v>62360</v>
      </c>
      <c r="Q280" s="2" t="str">
        <f>IF(N280=0,"Inactive",IF(N280=1,"One-time",IF(N280&lt;4,"Repeat","Loyal")))</f>
        <v>Repeat</v>
      </c>
    </row>
    <row r="281" spans="1:17" x14ac:dyDescent="0.2">
      <c r="A281" s="2" t="s">
        <v>740</v>
      </c>
      <c r="B281" s="2" t="s">
        <v>741</v>
      </c>
      <c r="C281" s="2" t="s">
        <v>177</v>
      </c>
      <c r="D281" s="2">
        <v>21</v>
      </c>
      <c r="E281" s="2" t="str">
        <f>IF(D281&lt;25,"18-24",IF(D281&lt;35,"25-34",IF(D281&lt;45,"35-44",IF(D281&lt;55,"45-54","55+"))))</f>
        <v>18-24</v>
      </c>
      <c r="F281" s="2" t="s">
        <v>168</v>
      </c>
      <c r="G281" s="2" t="s">
        <v>55</v>
      </c>
      <c r="H281" s="2" t="s">
        <v>170</v>
      </c>
      <c r="I281" s="2" t="s">
        <v>171</v>
      </c>
      <c r="J281" s="2" t="s">
        <v>172</v>
      </c>
      <c r="K281" s="11">
        <v>45760</v>
      </c>
      <c r="L281" s="2" t="s">
        <v>198</v>
      </c>
      <c r="M281" s="2" t="s">
        <v>174</v>
      </c>
      <c r="N281" s="4">
        <f>COUNTIF(Bookings!$B$2:$B$5001,A281)</f>
        <v>1</v>
      </c>
      <c r="O281" s="4">
        <f>COUNTIFS(Bookings!$B$2:$B$5001,A281,Bookings!$Q$2:$Q$5001,"Completed")</f>
        <v>1</v>
      </c>
      <c r="P281" s="3">
        <f>SUMIFS(Revenue!$L$2:$L$4092,Revenue!$B$2:$B$4092,A281)</f>
        <v>100430</v>
      </c>
      <c r="Q281" s="2" t="str">
        <f>IF(N281=0,"Inactive",IF(N281=1,"One-time",IF(N281&lt;4,"Repeat","Loyal")))</f>
        <v>One-time</v>
      </c>
    </row>
    <row r="282" spans="1:17" x14ac:dyDescent="0.2">
      <c r="A282" s="2" t="s">
        <v>742</v>
      </c>
      <c r="B282" s="2" t="s">
        <v>743</v>
      </c>
      <c r="C282" s="2" t="s">
        <v>167</v>
      </c>
      <c r="D282" s="2">
        <v>28</v>
      </c>
      <c r="E282" s="2" t="str">
        <f>IF(D282&lt;25,"18-24",IF(D282&lt;35,"25-34",IF(D282&lt;45,"35-44",IF(D282&lt;55,"45-54","55+"))))</f>
        <v>25-34</v>
      </c>
      <c r="F282" s="2" t="s">
        <v>205</v>
      </c>
      <c r="G282" s="2" t="s">
        <v>206</v>
      </c>
      <c r="H282" s="2" t="s">
        <v>207</v>
      </c>
      <c r="I282" s="2" t="s">
        <v>171</v>
      </c>
      <c r="J282" s="2" t="s">
        <v>217</v>
      </c>
      <c r="K282" s="11">
        <v>45748</v>
      </c>
      <c r="L282" s="2" t="s">
        <v>173</v>
      </c>
      <c r="M282" s="2" t="s">
        <v>174</v>
      </c>
      <c r="N282" s="4">
        <f>COUNTIF(Bookings!$B$2:$B$5001,A282)</f>
        <v>3</v>
      </c>
      <c r="O282" s="4">
        <f>COUNTIFS(Bookings!$B$2:$B$5001,A282,Bookings!$Q$2:$Q$5001,"Completed")</f>
        <v>3</v>
      </c>
      <c r="P282" s="3">
        <f>SUMIFS(Revenue!$L$2:$L$4092,Revenue!$B$2:$B$4092,A282)</f>
        <v>179650</v>
      </c>
      <c r="Q282" s="2" t="str">
        <f>IF(N282=0,"Inactive",IF(N282=1,"One-time",IF(N282&lt;4,"Repeat","Loyal")))</f>
        <v>Repeat</v>
      </c>
    </row>
    <row r="283" spans="1:17" x14ac:dyDescent="0.2">
      <c r="A283" s="2" t="s">
        <v>744</v>
      </c>
      <c r="B283" s="2" t="s">
        <v>745</v>
      </c>
      <c r="C283" s="2" t="s">
        <v>167</v>
      </c>
      <c r="D283" s="2">
        <v>29</v>
      </c>
      <c r="E283" s="2" t="str">
        <f>IF(D283&lt;25,"18-24",IF(D283&lt;35,"25-34",IF(D283&lt;45,"35-44",IF(D283&lt;55,"45-54","55+"))))</f>
        <v>25-34</v>
      </c>
      <c r="F283" s="2" t="s">
        <v>168</v>
      </c>
      <c r="G283" s="2" t="s">
        <v>220</v>
      </c>
      <c r="H283" s="2" t="s">
        <v>170</v>
      </c>
      <c r="I283" s="2" t="s">
        <v>195</v>
      </c>
      <c r="J283" s="2" t="s">
        <v>217</v>
      </c>
      <c r="K283" s="11">
        <v>45420</v>
      </c>
      <c r="L283" s="2" t="s">
        <v>247</v>
      </c>
      <c r="M283" s="2" t="s">
        <v>174</v>
      </c>
      <c r="N283" s="4">
        <f>COUNTIF(Bookings!$B$2:$B$5001,A283)</f>
        <v>6</v>
      </c>
      <c r="O283" s="4">
        <f>COUNTIFS(Bookings!$B$2:$B$5001,A283,Bookings!$Q$2:$Q$5001,"Completed")</f>
        <v>5</v>
      </c>
      <c r="P283" s="3">
        <f>SUMIFS(Revenue!$L$2:$L$4092,Revenue!$B$2:$B$4092,A283)</f>
        <v>346020</v>
      </c>
      <c r="Q283" s="2" t="str">
        <f>IF(N283=0,"Inactive",IF(N283=1,"One-time",IF(N283&lt;4,"Repeat","Loyal")))</f>
        <v>Loyal</v>
      </c>
    </row>
    <row r="284" spans="1:17" x14ac:dyDescent="0.2">
      <c r="A284" s="2" t="s">
        <v>746</v>
      </c>
      <c r="B284" s="2" t="s">
        <v>747</v>
      </c>
      <c r="C284" s="2" t="s">
        <v>177</v>
      </c>
      <c r="D284" s="2">
        <v>52</v>
      </c>
      <c r="E284" s="2" t="str">
        <f>IF(D284&lt;25,"18-24",IF(D284&lt;35,"25-34",IF(D284&lt;45,"35-44",IF(D284&lt;55,"45-54","55+"))))</f>
        <v>45-54</v>
      </c>
      <c r="F284" s="2" t="s">
        <v>168</v>
      </c>
      <c r="G284" s="2" t="s">
        <v>311</v>
      </c>
      <c r="H284" s="2" t="s">
        <v>170</v>
      </c>
      <c r="I284" s="2" t="s">
        <v>21</v>
      </c>
      <c r="J284" s="2" t="s">
        <v>217</v>
      </c>
      <c r="K284" s="11">
        <v>45739</v>
      </c>
      <c r="L284" s="2" t="s">
        <v>231</v>
      </c>
      <c r="M284" s="2" t="s">
        <v>174</v>
      </c>
      <c r="N284" s="4">
        <f>COUNTIF(Bookings!$B$2:$B$5001,A284)</f>
        <v>3</v>
      </c>
      <c r="O284" s="4">
        <f>COUNTIFS(Bookings!$B$2:$B$5001,A284,Bookings!$Q$2:$Q$5001,"Completed")</f>
        <v>3</v>
      </c>
      <c r="P284" s="3">
        <f>SUMIFS(Revenue!$L$2:$L$4092,Revenue!$B$2:$B$4092,A284)</f>
        <v>36180</v>
      </c>
      <c r="Q284" s="2" t="str">
        <f>IF(N284=0,"Inactive",IF(N284=1,"One-time",IF(N284&lt;4,"Repeat","Loyal")))</f>
        <v>Repeat</v>
      </c>
    </row>
    <row r="285" spans="1:17" x14ac:dyDescent="0.2">
      <c r="A285" s="2" t="s">
        <v>748</v>
      </c>
      <c r="B285" s="2" t="s">
        <v>749</v>
      </c>
      <c r="C285" s="2" t="s">
        <v>177</v>
      </c>
      <c r="D285" s="2">
        <v>51</v>
      </c>
      <c r="E285" s="2" t="str">
        <f>IF(D285&lt;25,"18-24",IF(D285&lt;35,"25-34",IF(D285&lt;45,"35-44",IF(D285&lt;55,"45-54","55+"))))</f>
        <v>45-54</v>
      </c>
      <c r="F285" s="2" t="s">
        <v>168</v>
      </c>
      <c r="G285" s="2" t="s">
        <v>220</v>
      </c>
      <c r="H285" s="2" t="s">
        <v>170</v>
      </c>
      <c r="I285" s="2" t="s">
        <v>171</v>
      </c>
      <c r="J285" s="2" t="s">
        <v>172</v>
      </c>
      <c r="K285" s="11">
        <v>45585</v>
      </c>
      <c r="L285" s="2" t="s">
        <v>183</v>
      </c>
      <c r="M285" s="2" t="s">
        <v>174</v>
      </c>
      <c r="N285" s="4">
        <f>COUNTIF(Bookings!$B$2:$B$5001,A285)</f>
        <v>0</v>
      </c>
      <c r="O285" s="4">
        <f>COUNTIFS(Bookings!$B$2:$B$5001,A285,Bookings!$Q$2:$Q$5001,"Completed")</f>
        <v>0</v>
      </c>
      <c r="P285" s="3">
        <f>SUMIFS(Revenue!$L$2:$L$4092,Revenue!$B$2:$B$4092,A285)</f>
        <v>0</v>
      </c>
      <c r="Q285" s="2" t="str">
        <f>IF(N285=0,"Inactive",IF(N285=1,"One-time",IF(N285&lt;4,"Repeat","Loyal")))</f>
        <v>Inactive</v>
      </c>
    </row>
    <row r="286" spans="1:17" x14ac:dyDescent="0.2">
      <c r="A286" s="2" t="s">
        <v>750</v>
      </c>
      <c r="B286" s="2" t="s">
        <v>751</v>
      </c>
      <c r="C286" s="2" t="s">
        <v>177</v>
      </c>
      <c r="D286" s="2">
        <v>22</v>
      </c>
      <c r="E286" s="2" t="str">
        <f>IF(D286&lt;25,"18-24",IF(D286&lt;35,"25-34",IF(D286&lt;45,"35-44",IF(D286&lt;55,"45-54","55+"))))</f>
        <v>18-24</v>
      </c>
      <c r="F286" s="2" t="s">
        <v>168</v>
      </c>
      <c r="G286" s="2" t="s">
        <v>24</v>
      </c>
      <c r="H286" s="2" t="s">
        <v>170</v>
      </c>
      <c r="I286" s="2" t="s">
        <v>195</v>
      </c>
      <c r="J286" s="2" t="s">
        <v>172</v>
      </c>
      <c r="K286" s="11">
        <v>45165</v>
      </c>
      <c r="L286" s="2" t="s">
        <v>247</v>
      </c>
      <c r="M286" s="2" t="s">
        <v>189</v>
      </c>
      <c r="N286" s="4">
        <f>COUNTIF(Bookings!$B$2:$B$5001,A286)</f>
        <v>0</v>
      </c>
      <c r="O286" s="4">
        <f>COUNTIFS(Bookings!$B$2:$B$5001,A286,Bookings!$Q$2:$Q$5001,"Completed")</f>
        <v>0</v>
      </c>
      <c r="P286" s="3">
        <f>SUMIFS(Revenue!$L$2:$L$4092,Revenue!$B$2:$B$4092,A286)</f>
        <v>0</v>
      </c>
      <c r="Q286" s="2" t="str">
        <f>IF(N286=0,"Inactive",IF(N286=1,"One-time",IF(N286&lt;4,"Repeat","Loyal")))</f>
        <v>Inactive</v>
      </c>
    </row>
    <row r="287" spans="1:17" x14ac:dyDescent="0.2">
      <c r="A287" s="2" t="s">
        <v>752</v>
      </c>
      <c r="B287" s="2" t="s">
        <v>753</v>
      </c>
      <c r="C287" s="2" t="s">
        <v>167</v>
      </c>
      <c r="D287" s="2">
        <v>33</v>
      </c>
      <c r="E287" s="2" t="str">
        <f>IF(D287&lt;25,"18-24",IF(D287&lt;35,"25-34",IF(D287&lt;45,"35-44",IF(D287&lt;55,"45-54","55+"))))</f>
        <v>25-34</v>
      </c>
      <c r="F287" s="2" t="s">
        <v>168</v>
      </c>
      <c r="G287" s="2" t="s">
        <v>24</v>
      </c>
      <c r="H287" s="2" t="s">
        <v>170</v>
      </c>
      <c r="I287" s="2" t="s">
        <v>216</v>
      </c>
      <c r="J287" s="2" t="s">
        <v>238</v>
      </c>
      <c r="K287" s="11">
        <v>45486</v>
      </c>
      <c r="L287" s="2" t="s">
        <v>183</v>
      </c>
      <c r="M287" s="2" t="s">
        <v>189</v>
      </c>
      <c r="N287" s="4">
        <f>COUNTIF(Bookings!$B$2:$B$5001,A287)</f>
        <v>13</v>
      </c>
      <c r="O287" s="4">
        <f>COUNTIFS(Bookings!$B$2:$B$5001,A287,Bookings!$Q$2:$Q$5001,"Completed")</f>
        <v>11</v>
      </c>
      <c r="P287" s="3">
        <f>SUMIFS(Revenue!$L$2:$L$4092,Revenue!$B$2:$B$4092,A287)</f>
        <v>1991070</v>
      </c>
      <c r="Q287" s="2" t="str">
        <f>IF(N287=0,"Inactive",IF(N287=1,"One-time",IF(N287&lt;4,"Repeat","Loyal")))</f>
        <v>Loyal</v>
      </c>
    </row>
    <row r="288" spans="1:17" x14ac:dyDescent="0.2">
      <c r="A288" s="2" t="s">
        <v>754</v>
      </c>
      <c r="B288" s="2" t="s">
        <v>331</v>
      </c>
      <c r="C288" s="2" t="s">
        <v>167</v>
      </c>
      <c r="D288" s="2">
        <v>29</v>
      </c>
      <c r="E288" s="2" t="str">
        <f>IF(D288&lt;25,"18-24",IF(D288&lt;35,"25-34",IF(D288&lt;45,"35-44",IF(D288&lt;55,"45-54","55+"))))</f>
        <v>25-34</v>
      </c>
      <c r="F288" s="2" t="s">
        <v>168</v>
      </c>
      <c r="G288" s="2" t="s">
        <v>24</v>
      </c>
      <c r="H288" s="2" t="s">
        <v>170</v>
      </c>
      <c r="I288" s="2" t="s">
        <v>188</v>
      </c>
      <c r="J288" s="2" t="s">
        <v>172</v>
      </c>
      <c r="K288" s="11">
        <v>45779</v>
      </c>
      <c r="L288" s="2" t="s">
        <v>173</v>
      </c>
      <c r="M288" s="2" t="s">
        <v>174</v>
      </c>
      <c r="N288" s="4">
        <f>COUNTIF(Bookings!$B$2:$B$5001,A288)</f>
        <v>2</v>
      </c>
      <c r="O288" s="4">
        <f>COUNTIFS(Bookings!$B$2:$B$5001,A288,Bookings!$Q$2:$Q$5001,"Completed")</f>
        <v>2</v>
      </c>
      <c r="P288" s="3">
        <f>SUMIFS(Revenue!$L$2:$L$4092,Revenue!$B$2:$B$4092,A288)</f>
        <v>98790</v>
      </c>
      <c r="Q288" s="2" t="str">
        <f>IF(N288=0,"Inactive",IF(N288=1,"One-time",IF(N288&lt;4,"Repeat","Loyal")))</f>
        <v>Repeat</v>
      </c>
    </row>
    <row r="289" spans="1:17" x14ac:dyDescent="0.2">
      <c r="A289" s="2" t="s">
        <v>755</v>
      </c>
      <c r="B289" s="2" t="s">
        <v>642</v>
      </c>
      <c r="C289" s="2" t="s">
        <v>177</v>
      </c>
      <c r="D289" s="2">
        <v>18</v>
      </c>
      <c r="E289" s="2" t="str">
        <f>IF(D289&lt;25,"18-24",IF(D289&lt;35,"25-34",IF(D289&lt;45,"35-44",IF(D289&lt;55,"45-54","55+"))))</f>
        <v>18-24</v>
      </c>
      <c r="F289" s="2" t="s">
        <v>205</v>
      </c>
      <c r="G289" s="2" t="s">
        <v>206</v>
      </c>
      <c r="H289" s="2" t="s">
        <v>207</v>
      </c>
      <c r="I289" s="2" t="s">
        <v>171</v>
      </c>
      <c r="J289" s="2" t="s">
        <v>208</v>
      </c>
      <c r="K289" s="11">
        <v>45643</v>
      </c>
      <c r="L289" s="2" t="s">
        <v>179</v>
      </c>
      <c r="M289" s="2" t="s">
        <v>174</v>
      </c>
      <c r="N289" s="4">
        <f>COUNTIF(Bookings!$B$2:$B$5001,A289)</f>
        <v>6</v>
      </c>
      <c r="O289" s="4">
        <f>COUNTIFS(Bookings!$B$2:$B$5001,A289,Bookings!$Q$2:$Q$5001,"Completed")</f>
        <v>5</v>
      </c>
      <c r="P289" s="3">
        <f>SUMIFS(Revenue!$L$2:$L$4092,Revenue!$B$2:$B$4092,A289)</f>
        <v>324520</v>
      </c>
      <c r="Q289" s="2" t="str">
        <f>IF(N289=0,"Inactive",IF(N289=1,"One-time",IF(N289&lt;4,"Repeat","Loyal")))</f>
        <v>Loyal</v>
      </c>
    </row>
    <row r="290" spans="1:17" x14ac:dyDescent="0.2">
      <c r="A290" s="2" t="s">
        <v>756</v>
      </c>
      <c r="B290" s="2" t="s">
        <v>757</v>
      </c>
      <c r="C290" s="2" t="s">
        <v>177</v>
      </c>
      <c r="D290" s="2">
        <v>29</v>
      </c>
      <c r="E290" s="2" t="str">
        <f>IF(D290&lt;25,"18-24",IF(D290&lt;35,"25-34",IF(D290&lt;45,"35-44",IF(D290&lt;55,"45-54","55+"))))</f>
        <v>25-34</v>
      </c>
      <c r="F290" s="2" t="s">
        <v>168</v>
      </c>
      <c r="G290" s="2" t="s">
        <v>169</v>
      </c>
      <c r="H290" s="2" t="s">
        <v>170</v>
      </c>
      <c r="I290" s="2" t="s">
        <v>195</v>
      </c>
      <c r="J290" s="2" t="s">
        <v>172</v>
      </c>
      <c r="K290" s="11">
        <v>45525</v>
      </c>
      <c r="L290" s="2" t="s">
        <v>173</v>
      </c>
      <c r="M290" s="2" t="s">
        <v>174</v>
      </c>
      <c r="N290" s="4">
        <f>COUNTIF(Bookings!$B$2:$B$5001,A290)</f>
        <v>3</v>
      </c>
      <c r="O290" s="4">
        <f>COUNTIFS(Bookings!$B$2:$B$5001,A290,Bookings!$Q$2:$Q$5001,"Completed")</f>
        <v>2</v>
      </c>
      <c r="P290" s="3">
        <f>SUMIFS(Revenue!$L$2:$L$4092,Revenue!$B$2:$B$4092,A290)</f>
        <v>96830</v>
      </c>
      <c r="Q290" s="2" t="str">
        <f>IF(N290=0,"Inactive",IF(N290=1,"One-time",IF(N290&lt;4,"Repeat","Loyal")))</f>
        <v>Repeat</v>
      </c>
    </row>
    <row r="291" spans="1:17" x14ac:dyDescent="0.2">
      <c r="A291" s="2" t="s">
        <v>758</v>
      </c>
      <c r="B291" s="2" t="s">
        <v>759</v>
      </c>
      <c r="C291" s="2" t="s">
        <v>167</v>
      </c>
      <c r="D291" s="2">
        <v>32</v>
      </c>
      <c r="E291" s="2" t="str">
        <f>IF(D291&lt;25,"18-24",IF(D291&lt;35,"25-34",IF(D291&lt;45,"35-44",IF(D291&lt;55,"45-54","55+"))))</f>
        <v>25-34</v>
      </c>
      <c r="F291" s="2" t="s">
        <v>168</v>
      </c>
      <c r="G291" s="2" t="s">
        <v>186</v>
      </c>
      <c r="H291" s="2" t="s">
        <v>170</v>
      </c>
      <c r="I291" s="2" t="s">
        <v>21</v>
      </c>
      <c r="J291" s="2" t="s">
        <v>172</v>
      </c>
      <c r="K291" s="11">
        <v>45684</v>
      </c>
      <c r="L291" s="2" t="s">
        <v>198</v>
      </c>
      <c r="M291" s="2" t="s">
        <v>174</v>
      </c>
      <c r="N291" s="4">
        <f>COUNTIF(Bookings!$B$2:$B$5001,A291)</f>
        <v>5</v>
      </c>
      <c r="O291" s="4">
        <f>COUNTIFS(Bookings!$B$2:$B$5001,A291,Bookings!$Q$2:$Q$5001,"Completed")</f>
        <v>3</v>
      </c>
      <c r="P291" s="3">
        <f>SUMIFS(Revenue!$L$2:$L$4092,Revenue!$B$2:$B$4092,A291)</f>
        <v>139470</v>
      </c>
      <c r="Q291" s="2" t="str">
        <f>IF(N291=0,"Inactive",IF(N291=1,"One-time",IF(N291&lt;4,"Repeat","Loyal")))</f>
        <v>Loyal</v>
      </c>
    </row>
    <row r="292" spans="1:17" x14ac:dyDescent="0.2">
      <c r="A292" s="2" t="s">
        <v>760</v>
      </c>
      <c r="B292" s="2" t="s">
        <v>378</v>
      </c>
      <c r="C292" s="2" t="s">
        <v>167</v>
      </c>
      <c r="D292" s="2">
        <v>52</v>
      </c>
      <c r="E292" s="2" t="str">
        <f>IF(D292&lt;25,"18-24",IF(D292&lt;35,"25-34",IF(D292&lt;45,"35-44",IF(D292&lt;55,"45-54","55+"))))</f>
        <v>45-54</v>
      </c>
      <c r="F292" s="2" t="s">
        <v>168</v>
      </c>
      <c r="G292" s="2" t="s">
        <v>75</v>
      </c>
      <c r="H292" s="2" t="s">
        <v>170</v>
      </c>
      <c r="I292" s="2" t="s">
        <v>195</v>
      </c>
      <c r="J292" s="2" t="s">
        <v>172</v>
      </c>
      <c r="K292" s="11">
        <v>45555</v>
      </c>
      <c r="L292" s="2" t="s">
        <v>179</v>
      </c>
      <c r="M292" s="2" t="s">
        <v>174</v>
      </c>
      <c r="N292" s="4">
        <f>COUNTIF(Bookings!$B$2:$B$5001,A292)</f>
        <v>0</v>
      </c>
      <c r="O292" s="4">
        <f>COUNTIFS(Bookings!$B$2:$B$5001,A292,Bookings!$Q$2:$Q$5001,"Completed")</f>
        <v>0</v>
      </c>
      <c r="P292" s="3">
        <f>SUMIFS(Revenue!$L$2:$L$4092,Revenue!$B$2:$B$4092,A292)</f>
        <v>0</v>
      </c>
      <c r="Q292" s="2" t="str">
        <f>IF(N292=0,"Inactive",IF(N292=1,"One-time",IF(N292&lt;4,"Repeat","Loyal")))</f>
        <v>Inactive</v>
      </c>
    </row>
    <row r="293" spans="1:17" x14ac:dyDescent="0.2">
      <c r="A293" s="2" t="s">
        <v>761</v>
      </c>
      <c r="B293" s="2" t="s">
        <v>762</v>
      </c>
      <c r="C293" s="2" t="s">
        <v>177</v>
      </c>
      <c r="D293" s="2">
        <v>43</v>
      </c>
      <c r="E293" s="2" t="str">
        <f>IF(D293&lt;25,"18-24",IF(D293&lt;35,"25-34",IF(D293&lt;45,"35-44",IF(D293&lt;55,"45-54","55+"))))</f>
        <v>35-44</v>
      </c>
      <c r="F293" s="2" t="s">
        <v>168</v>
      </c>
      <c r="G293" s="2" t="s">
        <v>169</v>
      </c>
      <c r="H293" s="2" t="s">
        <v>170</v>
      </c>
      <c r="I293" s="2" t="s">
        <v>195</v>
      </c>
      <c r="J293" s="2" t="s">
        <v>172</v>
      </c>
      <c r="K293" s="11">
        <v>45574</v>
      </c>
      <c r="L293" s="2" t="s">
        <v>247</v>
      </c>
      <c r="M293" s="2" t="s">
        <v>174</v>
      </c>
      <c r="N293" s="4">
        <f>COUNTIF(Bookings!$B$2:$B$5001,A293)</f>
        <v>2</v>
      </c>
      <c r="O293" s="4">
        <f>COUNTIFS(Bookings!$B$2:$B$5001,A293,Bookings!$Q$2:$Q$5001,"Completed")</f>
        <v>1</v>
      </c>
      <c r="P293" s="3">
        <f>SUMIFS(Revenue!$L$2:$L$4092,Revenue!$B$2:$B$4092,A293)</f>
        <v>204230</v>
      </c>
      <c r="Q293" s="2" t="str">
        <f>IF(N293=0,"Inactive",IF(N293=1,"One-time",IF(N293&lt;4,"Repeat","Loyal")))</f>
        <v>Repeat</v>
      </c>
    </row>
    <row r="294" spans="1:17" x14ac:dyDescent="0.2">
      <c r="A294" s="2" t="s">
        <v>763</v>
      </c>
      <c r="B294" s="2" t="s">
        <v>764</v>
      </c>
      <c r="C294" s="2" t="s">
        <v>167</v>
      </c>
      <c r="D294" s="2">
        <v>23</v>
      </c>
      <c r="E294" s="2" t="str">
        <f>IF(D294&lt;25,"18-24",IF(D294&lt;35,"25-34",IF(D294&lt;45,"35-44",IF(D294&lt;55,"45-54","55+"))))</f>
        <v>18-24</v>
      </c>
      <c r="F294" s="2" t="s">
        <v>168</v>
      </c>
      <c r="G294" s="2" t="s">
        <v>194</v>
      </c>
      <c r="H294" s="2" t="s">
        <v>170</v>
      </c>
      <c r="I294" s="2" t="s">
        <v>216</v>
      </c>
      <c r="J294" s="2" t="s">
        <v>238</v>
      </c>
      <c r="K294" s="11">
        <v>45697</v>
      </c>
      <c r="L294" s="2" t="s">
        <v>198</v>
      </c>
      <c r="M294" s="2" t="s">
        <v>174</v>
      </c>
      <c r="N294" s="4">
        <f>COUNTIF(Bookings!$B$2:$B$5001,A294)</f>
        <v>11</v>
      </c>
      <c r="O294" s="4">
        <f>COUNTIFS(Bookings!$B$2:$B$5001,A294,Bookings!$Q$2:$Q$5001,"Completed")</f>
        <v>10</v>
      </c>
      <c r="P294" s="3">
        <f>SUMIFS(Revenue!$L$2:$L$4092,Revenue!$B$2:$B$4092,A294)</f>
        <v>889430</v>
      </c>
      <c r="Q294" s="2" t="str">
        <f>IF(N294=0,"Inactive",IF(N294=1,"One-time",IF(N294&lt;4,"Repeat","Loyal")))</f>
        <v>Loyal</v>
      </c>
    </row>
    <row r="295" spans="1:17" x14ac:dyDescent="0.2">
      <c r="A295" s="2" t="s">
        <v>765</v>
      </c>
      <c r="B295" s="2" t="s">
        <v>766</v>
      </c>
      <c r="C295" s="2" t="s">
        <v>167</v>
      </c>
      <c r="D295" s="2">
        <v>32</v>
      </c>
      <c r="E295" s="2" t="str">
        <f>IF(D295&lt;25,"18-24",IF(D295&lt;35,"25-34",IF(D295&lt;45,"35-44",IF(D295&lt;55,"45-54","55+"))))</f>
        <v>25-34</v>
      </c>
      <c r="F295" s="2" t="s">
        <v>168</v>
      </c>
      <c r="G295" s="2" t="s">
        <v>311</v>
      </c>
      <c r="H295" s="2" t="s">
        <v>170</v>
      </c>
      <c r="I295" s="2" t="s">
        <v>171</v>
      </c>
      <c r="J295" s="2" t="s">
        <v>172</v>
      </c>
      <c r="K295" s="11">
        <v>45598</v>
      </c>
      <c r="L295" s="2" t="s">
        <v>247</v>
      </c>
      <c r="M295" s="2" t="s">
        <v>174</v>
      </c>
      <c r="N295" s="4">
        <f>COUNTIF(Bookings!$B$2:$B$5001,A295)</f>
        <v>3</v>
      </c>
      <c r="O295" s="4">
        <f>COUNTIFS(Bookings!$B$2:$B$5001,A295,Bookings!$Q$2:$Q$5001,"Completed")</f>
        <v>3</v>
      </c>
      <c r="P295" s="3">
        <f>SUMIFS(Revenue!$L$2:$L$4092,Revenue!$B$2:$B$4092,A295)</f>
        <v>166770</v>
      </c>
      <c r="Q295" s="2" t="str">
        <f>IF(N295=0,"Inactive",IF(N295=1,"One-time",IF(N295&lt;4,"Repeat","Loyal")))</f>
        <v>Repeat</v>
      </c>
    </row>
    <row r="296" spans="1:17" x14ac:dyDescent="0.2">
      <c r="A296" s="2" t="s">
        <v>767</v>
      </c>
      <c r="B296" s="2" t="s">
        <v>397</v>
      </c>
      <c r="C296" s="2" t="s">
        <v>177</v>
      </c>
      <c r="D296" s="2">
        <v>22</v>
      </c>
      <c r="E296" s="2" t="str">
        <f>IF(D296&lt;25,"18-24",IF(D296&lt;35,"25-34",IF(D296&lt;45,"35-44",IF(D296&lt;55,"45-54","55+"))))</f>
        <v>18-24</v>
      </c>
      <c r="F296" s="2" t="s">
        <v>168</v>
      </c>
      <c r="G296" s="2" t="s">
        <v>311</v>
      </c>
      <c r="H296" s="2" t="s">
        <v>170</v>
      </c>
      <c r="I296" s="2" t="s">
        <v>188</v>
      </c>
      <c r="J296" s="2" t="s">
        <v>172</v>
      </c>
      <c r="K296" s="11">
        <v>45787</v>
      </c>
      <c r="L296" s="2" t="s">
        <v>173</v>
      </c>
      <c r="M296" s="2" t="s">
        <v>189</v>
      </c>
      <c r="N296" s="4">
        <f>COUNTIF(Bookings!$B$2:$B$5001,A296)</f>
        <v>0</v>
      </c>
      <c r="O296" s="4">
        <f>COUNTIFS(Bookings!$B$2:$B$5001,A296,Bookings!$Q$2:$Q$5001,"Completed")</f>
        <v>0</v>
      </c>
      <c r="P296" s="3">
        <f>SUMIFS(Revenue!$L$2:$L$4092,Revenue!$B$2:$B$4092,A296)</f>
        <v>0</v>
      </c>
      <c r="Q296" s="2" t="str">
        <f>IF(N296=0,"Inactive",IF(N296=1,"One-time",IF(N296&lt;4,"Repeat","Loyal")))</f>
        <v>Inactive</v>
      </c>
    </row>
    <row r="297" spans="1:17" x14ac:dyDescent="0.2">
      <c r="A297" s="2" t="s">
        <v>768</v>
      </c>
      <c r="B297" s="2" t="s">
        <v>409</v>
      </c>
      <c r="C297" s="2" t="s">
        <v>177</v>
      </c>
      <c r="D297" s="2">
        <v>19</v>
      </c>
      <c r="E297" s="2" t="str">
        <f>IF(D297&lt;25,"18-24",IF(D297&lt;35,"25-34",IF(D297&lt;45,"35-44",IF(D297&lt;55,"45-54","55+"))))</f>
        <v>18-24</v>
      </c>
      <c r="F297" s="2" t="s">
        <v>168</v>
      </c>
      <c r="G297" s="2" t="s">
        <v>75</v>
      </c>
      <c r="H297" s="2" t="s">
        <v>170</v>
      </c>
      <c r="I297" s="2" t="s">
        <v>171</v>
      </c>
      <c r="J297" s="2" t="s">
        <v>217</v>
      </c>
      <c r="K297" s="11">
        <v>45852</v>
      </c>
      <c r="L297" s="2" t="s">
        <v>198</v>
      </c>
      <c r="M297" s="2" t="s">
        <v>189</v>
      </c>
      <c r="N297" s="4">
        <f>COUNTIF(Bookings!$B$2:$B$5001,A297)</f>
        <v>3</v>
      </c>
      <c r="O297" s="4">
        <f>COUNTIFS(Bookings!$B$2:$B$5001,A297,Bookings!$Q$2:$Q$5001,"Completed")</f>
        <v>2</v>
      </c>
      <c r="P297" s="3">
        <f>SUMIFS(Revenue!$L$2:$L$4092,Revenue!$B$2:$B$4092,A297)</f>
        <v>68400</v>
      </c>
      <c r="Q297" s="2" t="str">
        <f>IF(N297=0,"Inactive",IF(N297=1,"One-time",IF(N297&lt;4,"Repeat","Loyal")))</f>
        <v>Repeat</v>
      </c>
    </row>
    <row r="298" spans="1:17" x14ac:dyDescent="0.2">
      <c r="A298" s="2" t="s">
        <v>769</v>
      </c>
      <c r="B298" s="2" t="s">
        <v>770</v>
      </c>
      <c r="C298" s="2" t="s">
        <v>177</v>
      </c>
      <c r="D298" s="2">
        <v>27</v>
      </c>
      <c r="E298" s="2" t="str">
        <f>IF(D298&lt;25,"18-24",IF(D298&lt;35,"25-34",IF(D298&lt;45,"35-44",IF(D298&lt;55,"45-54","55+"))))</f>
        <v>25-34</v>
      </c>
      <c r="F298" s="2" t="s">
        <v>168</v>
      </c>
      <c r="G298" s="2" t="s">
        <v>194</v>
      </c>
      <c r="H298" s="2" t="s">
        <v>170</v>
      </c>
      <c r="I298" s="2" t="s">
        <v>21</v>
      </c>
      <c r="J298" s="2" t="s">
        <v>217</v>
      </c>
      <c r="K298" s="11">
        <v>45650</v>
      </c>
      <c r="L298" s="2" t="s">
        <v>231</v>
      </c>
      <c r="M298" s="2" t="s">
        <v>174</v>
      </c>
      <c r="N298" s="4">
        <f>COUNTIF(Bookings!$B$2:$B$5001,A298)</f>
        <v>6</v>
      </c>
      <c r="O298" s="4">
        <f>COUNTIFS(Bookings!$B$2:$B$5001,A298,Bookings!$Q$2:$Q$5001,"Completed")</f>
        <v>5</v>
      </c>
      <c r="P298" s="3">
        <f>SUMIFS(Revenue!$L$2:$L$4092,Revenue!$B$2:$B$4092,A298)</f>
        <v>248350</v>
      </c>
      <c r="Q298" s="2" t="str">
        <f>IF(N298=0,"Inactive",IF(N298=1,"One-time",IF(N298&lt;4,"Repeat","Loyal")))</f>
        <v>Loyal</v>
      </c>
    </row>
    <row r="299" spans="1:17" x14ac:dyDescent="0.2">
      <c r="A299" s="2" t="s">
        <v>771</v>
      </c>
      <c r="B299" s="2" t="s">
        <v>772</v>
      </c>
      <c r="C299" s="2" t="s">
        <v>167</v>
      </c>
      <c r="D299" s="2">
        <v>46</v>
      </c>
      <c r="E299" s="2" t="str">
        <f>IF(D299&lt;25,"18-24",IF(D299&lt;35,"25-34",IF(D299&lt;45,"35-44",IF(D299&lt;55,"45-54","55+"))))</f>
        <v>45-54</v>
      </c>
      <c r="F299" s="2" t="s">
        <v>338</v>
      </c>
      <c r="G299" s="2" t="s">
        <v>339</v>
      </c>
      <c r="H299" s="2" t="s">
        <v>207</v>
      </c>
      <c r="I299" s="2" t="s">
        <v>216</v>
      </c>
      <c r="J299" s="2" t="s">
        <v>238</v>
      </c>
      <c r="K299" s="11">
        <v>45577</v>
      </c>
      <c r="L299" s="2" t="s">
        <v>173</v>
      </c>
      <c r="M299" s="2" t="s">
        <v>189</v>
      </c>
      <c r="N299" s="4">
        <f>COUNTIF(Bookings!$B$2:$B$5001,A299)</f>
        <v>8</v>
      </c>
      <c r="O299" s="4">
        <f>COUNTIFS(Bookings!$B$2:$B$5001,A299,Bookings!$Q$2:$Q$5001,"Completed")</f>
        <v>7</v>
      </c>
      <c r="P299" s="3">
        <f>SUMIFS(Revenue!$L$2:$L$4092,Revenue!$B$2:$B$4092,A299)</f>
        <v>1001070</v>
      </c>
      <c r="Q299" s="2" t="str">
        <f>IF(N299=0,"Inactive",IF(N299=1,"One-time",IF(N299&lt;4,"Repeat","Loyal")))</f>
        <v>Loyal</v>
      </c>
    </row>
    <row r="300" spans="1:17" x14ac:dyDescent="0.2">
      <c r="A300" s="2" t="s">
        <v>773</v>
      </c>
      <c r="B300" s="2" t="s">
        <v>774</v>
      </c>
      <c r="C300" s="2" t="s">
        <v>177</v>
      </c>
      <c r="D300" s="2">
        <v>19</v>
      </c>
      <c r="E300" s="2" t="str">
        <f>IF(D300&lt;25,"18-24",IF(D300&lt;35,"25-34",IF(D300&lt;45,"35-44",IF(D300&lt;55,"45-54","55+"))))</f>
        <v>18-24</v>
      </c>
      <c r="F300" s="2" t="s">
        <v>168</v>
      </c>
      <c r="G300" s="2" t="s">
        <v>186</v>
      </c>
      <c r="H300" s="2" t="s">
        <v>170</v>
      </c>
      <c r="I300" s="2" t="s">
        <v>171</v>
      </c>
      <c r="J300" s="2" t="s">
        <v>217</v>
      </c>
      <c r="K300" s="11">
        <v>45557</v>
      </c>
      <c r="L300" s="2" t="s">
        <v>198</v>
      </c>
      <c r="M300" s="2" t="s">
        <v>174</v>
      </c>
      <c r="N300" s="4">
        <f>COUNTIF(Bookings!$B$2:$B$5001,A300)</f>
        <v>4</v>
      </c>
      <c r="O300" s="4">
        <f>COUNTIFS(Bookings!$B$2:$B$5001,A300,Bookings!$Q$2:$Q$5001,"Completed")</f>
        <v>2</v>
      </c>
      <c r="P300" s="3">
        <f>SUMIFS(Revenue!$L$2:$L$4092,Revenue!$B$2:$B$4092,A300)</f>
        <v>63040</v>
      </c>
      <c r="Q300" s="2" t="str">
        <f>IF(N300=0,"Inactive",IF(N300=1,"One-time",IF(N300&lt;4,"Repeat","Loyal")))</f>
        <v>Loyal</v>
      </c>
    </row>
    <row r="301" spans="1:17" x14ac:dyDescent="0.2">
      <c r="A301" s="2" t="s">
        <v>775</v>
      </c>
      <c r="B301" s="2" t="s">
        <v>776</v>
      </c>
      <c r="C301" s="2" t="s">
        <v>167</v>
      </c>
      <c r="D301" s="2">
        <v>21</v>
      </c>
      <c r="E301" s="2" t="str">
        <f>IF(D301&lt;25,"18-24",IF(D301&lt;35,"25-34",IF(D301&lt;45,"35-44",IF(D301&lt;55,"45-54","55+"))))</f>
        <v>18-24</v>
      </c>
      <c r="F301" s="2" t="s">
        <v>168</v>
      </c>
      <c r="G301" s="2" t="s">
        <v>169</v>
      </c>
      <c r="H301" s="2" t="s">
        <v>170</v>
      </c>
      <c r="I301" s="2" t="s">
        <v>171</v>
      </c>
      <c r="J301" s="2" t="s">
        <v>208</v>
      </c>
      <c r="K301" s="11">
        <v>45600</v>
      </c>
      <c r="L301" s="2" t="s">
        <v>247</v>
      </c>
      <c r="M301" s="2" t="s">
        <v>174</v>
      </c>
      <c r="N301" s="4">
        <f>COUNTIF(Bookings!$B$2:$B$5001,A301)</f>
        <v>6</v>
      </c>
      <c r="O301" s="4">
        <f>COUNTIFS(Bookings!$B$2:$B$5001,A301,Bookings!$Q$2:$Q$5001,"Completed")</f>
        <v>4</v>
      </c>
      <c r="P301" s="3">
        <f>SUMIFS(Revenue!$L$2:$L$4092,Revenue!$B$2:$B$4092,A301)</f>
        <v>174780</v>
      </c>
      <c r="Q301" s="2" t="str">
        <f>IF(N301=0,"Inactive",IF(N301=1,"One-time",IF(N301&lt;4,"Repeat","Loyal")))</f>
        <v>Loyal</v>
      </c>
    </row>
    <row r="302" spans="1:17" x14ac:dyDescent="0.2">
      <c r="A302" s="2" t="s">
        <v>777</v>
      </c>
      <c r="B302" s="2" t="s">
        <v>778</v>
      </c>
      <c r="C302" s="2" t="s">
        <v>177</v>
      </c>
      <c r="D302" s="2">
        <v>35</v>
      </c>
      <c r="E302" s="2" t="str">
        <f>IF(D302&lt;25,"18-24",IF(D302&lt;35,"25-34",IF(D302&lt;45,"35-44",IF(D302&lt;55,"45-54","55+"))))</f>
        <v>35-44</v>
      </c>
      <c r="F302" s="2" t="s">
        <v>168</v>
      </c>
      <c r="G302" s="2" t="s">
        <v>220</v>
      </c>
      <c r="H302" s="2" t="s">
        <v>170</v>
      </c>
      <c r="I302" s="2" t="s">
        <v>188</v>
      </c>
      <c r="J302" s="2" t="s">
        <v>172</v>
      </c>
      <c r="K302" s="11">
        <v>45133</v>
      </c>
      <c r="L302" s="2" t="s">
        <v>247</v>
      </c>
      <c r="M302" s="2" t="s">
        <v>189</v>
      </c>
      <c r="N302" s="4">
        <f>COUNTIF(Bookings!$B$2:$B$5001,A302)</f>
        <v>0</v>
      </c>
      <c r="O302" s="4">
        <f>COUNTIFS(Bookings!$B$2:$B$5001,A302,Bookings!$Q$2:$Q$5001,"Completed")</f>
        <v>0</v>
      </c>
      <c r="P302" s="3">
        <f>SUMIFS(Revenue!$L$2:$L$4092,Revenue!$B$2:$B$4092,A302)</f>
        <v>0</v>
      </c>
      <c r="Q302" s="2" t="str">
        <f>IF(N302=0,"Inactive",IF(N302=1,"One-time",IF(N302&lt;4,"Repeat","Loyal")))</f>
        <v>Inactive</v>
      </c>
    </row>
    <row r="303" spans="1:17" x14ac:dyDescent="0.2">
      <c r="A303" s="2" t="s">
        <v>779</v>
      </c>
      <c r="B303" s="2" t="s">
        <v>780</v>
      </c>
      <c r="C303" s="2" t="s">
        <v>177</v>
      </c>
      <c r="D303" s="2">
        <v>33</v>
      </c>
      <c r="E303" s="2" t="str">
        <f>IF(D303&lt;25,"18-24",IF(D303&lt;35,"25-34",IF(D303&lt;45,"35-44",IF(D303&lt;55,"45-54","55+"))))</f>
        <v>25-34</v>
      </c>
      <c r="F303" s="2" t="s">
        <v>168</v>
      </c>
      <c r="G303" s="2" t="s">
        <v>66</v>
      </c>
      <c r="H303" s="2" t="s">
        <v>170</v>
      </c>
      <c r="I303" s="2" t="s">
        <v>171</v>
      </c>
      <c r="J303" s="2" t="s">
        <v>208</v>
      </c>
      <c r="K303" s="11">
        <v>45421</v>
      </c>
      <c r="L303" s="2" t="s">
        <v>198</v>
      </c>
      <c r="M303" s="2" t="s">
        <v>174</v>
      </c>
      <c r="N303" s="4">
        <f>COUNTIF(Bookings!$B$2:$B$5001,A303)</f>
        <v>5</v>
      </c>
      <c r="O303" s="4">
        <f>COUNTIFS(Bookings!$B$2:$B$5001,A303,Bookings!$Q$2:$Q$5001,"Completed")</f>
        <v>3</v>
      </c>
      <c r="P303" s="3">
        <f>SUMIFS(Revenue!$L$2:$L$4092,Revenue!$B$2:$B$4092,A303)</f>
        <v>310620</v>
      </c>
      <c r="Q303" s="2" t="str">
        <f>IF(N303=0,"Inactive",IF(N303=1,"One-time",IF(N303&lt;4,"Repeat","Loyal")))</f>
        <v>Loyal</v>
      </c>
    </row>
    <row r="304" spans="1:17" x14ac:dyDescent="0.2">
      <c r="A304" s="2" t="s">
        <v>781</v>
      </c>
      <c r="B304" s="2" t="s">
        <v>782</v>
      </c>
      <c r="C304" s="2" t="s">
        <v>177</v>
      </c>
      <c r="D304" s="2">
        <v>46</v>
      </c>
      <c r="E304" s="2" t="str">
        <f>IF(D304&lt;25,"18-24",IF(D304&lt;35,"25-34",IF(D304&lt;45,"35-44",IF(D304&lt;55,"45-54","55+"))))</f>
        <v>45-54</v>
      </c>
      <c r="F304" s="2" t="s">
        <v>256</v>
      </c>
      <c r="G304" s="2" t="s">
        <v>257</v>
      </c>
      <c r="H304" s="2" t="s">
        <v>207</v>
      </c>
      <c r="I304" s="2" t="s">
        <v>171</v>
      </c>
      <c r="J304" s="2" t="s">
        <v>172</v>
      </c>
      <c r="K304" s="11">
        <v>45289</v>
      </c>
      <c r="L304" s="2" t="s">
        <v>247</v>
      </c>
      <c r="M304" s="2" t="s">
        <v>189</v>
      </c>
      <c r="N304" s="4">
        <f>COUNTIF(Bookings!$B$2:$B$5001,A304)</f>
        <v>0</v>
      </c>
      <c r="O304" s="4">
        <f>COUNTIFS(Bookings!$B$2:$B$5001,A304,Bookings!$Q$2:$Q$5001,"Completed")</f>
        <v>0</v>
      </c>
      <c r="P304" s="3">
        <f>SUMIFS(Revenue!$L$2:$L$4092,Revenue!$B$2:$B$4092,A304)</f>
        <v>0</v>
      </c>
      <c r="Q304" s="2" t="str">
        <f>IF(N304=0,"Inactive",IF(N304=1,"One-time",IF(N304&lt;4,"Repeat","Loyal")))</f>
        <v>Inactive</v>
      </c>
    </row>
    <row r="305" spans="1:17" x14ac:dyDescent="0.2">
      <c r="A305" s="2" t="s">
        <v>783</v>
      </c>
      <c r="B305" s="2" t="s">
        <v>704</v>
      </c>
      <c r="C305" s="2" t="s">
        <v>177</v>
      </c>
      <c r="D305" s="2">
        <v>43</v>
      </c>
      <c r="E305" s="2" t="str">
        <f>IF(D305&lt;25,"18-24",IF(D305&lt;35,"25-34",IF(D305&lt;45,"35-44",IF(D305&lt;55,"45-54","55+"))))</f>
        <v>35-44</v>
      </c>
      <c r="F305" s="2" t="s">
        <v>168</v>
      </c>
      <c r="G305" s="2" t="s">
        <v>220</v>
      </c>
      <c r="H305" s="2" t="s">
        <v>170</v>
      </c>
      <c r="I305" s="2" t="s">
        <v>21</v>
      </c>
      <c r="J305" s="2" t="s">
        <v>217</v>
      </c>
      <c r="K305" s="11">
        <v>45537</v>
      </c>
      <c r="L305" s="2" t="s">
        <v>231</v>
      </c>
      <c r="M305" s="2" t="s">
        <v>174</v>
      </c>
      <c r="N305" s="4">
        <f>COUNTIF(Bookings!$B$2:$B$5001,A305)</f>
        <v>4</v>
      </c>
      <c r="O305" s="4">
        <f>COUNTIFS(Bookings!$B$2:$B$5001,A305,Bookings!$Q$2:$Q$5001,"Completed")</f>
        <v>3</v>
      </c>
      <c r="P305" s="3">
        <f>SUMIFS(Revenue!$L$2:$L$4092,Revenue!$B$2:$B$4092,A305)</f>
        <v>90580</v>
      </c>
      <c r="Q305" s="2" t="str">
        <f>IF(N305=0,"Inactive",IF(N305=1,"One-time",IF(N305&lt;4,"Repeat","Loyal")))</f>
        <v>Loyal</v>
      </c>
    </row>
    <row r="306" spans="1:17" x14ac:dyDescent="0.2">
      <c r="A306" s="2" t="s">
        <v>784</v>
      </c>
      <c r="B306" s="2" t="s">
        <v>785</v>
      </c>
      <c r="C306" s="2" t="s">
        <v>167</v>
      </c>
      <c r="D306" s="2">
        <v>62</v>
      </c>
      <c r="E306" s="2" t="str">
        <f>IF(D306&lt;25,"18-24",IF(D306&lt;35,"25-34",IF(D306&lt;45,"35-44",IF(D306&lt;55,"45-54","55+"))))</f>
        <v>55+</v>
      </c>
      <c r="F306" s="2" t="s">
        <v>168</v>
      </c>
      <c r="G306" s="2" t="s">
        <v>66</v>
      </c>
      <c r="H306" s="2" t="s">
        <v>170</v>
      </c>
      <c r="I306" s="2" t="s">
        <v>216</v>
      </c>
      <c r="J306" s="2" t="s">
        <v>172</v>
      </c>
      <c r="K306" s="11">
        <v>45881</v>
      </c>
      <c r="L306" s="2" t="s">
        <v>198</v>
      </c>
      <c r="M306" s="2" t="s">
        <v>174</v>
      </c>
      <c r="N306" s="4">
        <f>COUNTIF(Bookings!$B$2:$B$5001,A306)</f>
        <v>2</v>
      </c>
      <c r="O306" s="4">
        <f>COUNTIFS(Bookings!$B$2:$B$5001,A306,Bookings!$Q$2:$Q$5001,"Completed")</f>
        <v>2</v>
      </c>
      <c r="P306" s="3">
        <f>SUMIFS(Revenue!$L$2:$L$4092,Revenue!$B$2:$B$4092,A306)</f>
        <v>317570</v>
      </c>
      <c r="Q306" s="2" t="str">
        <f>IF(N306=0,"Inactive",IF(N306=1,"One-time",IF(N306&lt;4,"Repeat","Loyal")))</f>
        <v>Repeat</v>
      </c>
    </row>
    <row r="307" spans="1:17" x14ac:dyDescent="0.2">
      <c r="A307" s="2" t="s">
        <v>786</v>
      </c>
      <c r="B307" s="2" t="s">
        <v>596</v>
      </c>
      <c r="C307" s="2" t="s">
        <v>167</v>
      </c>
      <c r="D307" s="2">
        <v>34</v>
      </c>
      <c r="E307" s="2" t="str">
        <f>IF(D307&lt;25,"18-24",IF(D307&lt;35,"25-34",IF(D307&lt;45,"35-44",IF(D307&lt;55,"45-54","55+"))))</f>
        <v>25-34</v>
      </c>
      <c r="F307" s="2" t="s">
        <v>205</v>
      </c>
      <c r="G307" s="2" t="s">
        <v>206</v>
      </c>
      <c r="H307" s="2" t="s">
        <v>207</v>
      </c>
      <c r="I307" s="2" t="s">
        <v>171</v>
      </c>
      <c r="J307" s="2" t="s">
        <v>172</v>
      </c>
      <c r="K307" s="11">
        <v>45922</v>
      </c>
      <c r="L307" s="2" t="s">
        <v>183</v>
      </c>
      <c r="M307" s="2" t="s">
        <v>174</v>
      </c>
      <c r="N307" s="4">
        <f>COUNTIF(Bookings!$B$2:$B$5001,A307)</f>
        <v>2</v>
      </c>
      <c r="O307" s="4">
        <f>COUNTIFS(Bookings!$B$2:$B$5001,A307,Bookings!$Q$2:$Q$5001,"Completed")</f>
        <v>1</v>
      </c>
      <c r="P307" s="3">
        <f>SUMIFS(Revenue!$L$2:$L$4092,Revenue!$B$2:$B$4092,A307)</f>
        <v>50010</v>
      </c>
      <c r="Q307" s="2" t="str">
        <f>IF(N307=0,"Inactive",IF(N307=1,"One-time",IF(N307&lt;4,"Repeat","Loyal")))</f>
        <v>Repeat</v>
      </c>
    </row>
    <row r="308" spans="1:17" x14ac:dyDescent="0.2">
      <c r="A308" s="2" t="s">
        <v>787</v>
      </c>
      <c r="B308" s="2" t="s">
        <v>788</v>
      </c>
      <c r="C308" s="2" t="s">
        <v>177</v>
      </c>
      <c r="D308" s="2">
        <v>19</v>
      </c>
      <c r="E308" s="2" t="str">
        <f>IF(D308&lt;25,"18-24",IF(D308&lt;35,"25-34",IF(D308&lt;45,"35-44",IF(D308&lt;55,"45-54","55+"))))</f>
        <v>18-24</v>
      </c>
      <c r="F308" s="2" t="s">
        <v>168</v>
      </c>
      <c r="G308" s="2" t="s">
        <v>55</v>
      </c>
      <c r="H308" s="2" t="s">
        <v>170</v>
      </c>
      <c r="I308" s="2" t="s">
        <v>21</v>
      </c>
      <c r="J308" s="2" t="s">
        <v>172</v>
      </c>
      <c r="K308" s="11">
        <v>45657</v>
      </c>
      <c r="L308" s="2" t="s">
        <v>231</v>
      </c>
      <c r="M308" s="2" t="s">
        <v>189</v>
      </c>
      <c r="N308" s="4">
        <f>COUNTIF(Bookings!$B$2:$B$5001,A308)</f>
        <v>1</v>
      </c>
      <c r="O308" s="4">
        <f>COUNTIFS(Bookings!$B$2:$B$5001,A308,Bookings!$Q$2:$Q$5001,"Completed")</f>
        <v>1</v>
      </c>
      <c r="P308" s="3">
        <f>SUMIFS(Revenue!$L$2:$L$4092,Revenue!$B$2:$B$4092,A308)</f>
        <v>50460</v>
      </c>
      <c r="Q308" s="2" t="str">
        <f>IF(N308=0,"Inactive",IF(N308=1,"One-time",IF(N308&lt;4,"Repeat","Loyal")))</f>
        <v>One-time</v>
      </c>
    </row>
    <row r="309" spans="1:17" x14ac:dyDescent="0.2">
      <c r="A309" s="2" t="s">
        <v>789</v>
      </c>
      <c r="B309" s="2" t="s">
        <v>790</v>
      </c>
      <c r="C309" s="2" t="s">
        <v>177</v>
      </c>
      <c r="D309" s="2">
        <v>35</v>
      </c>
      <c r="E309" s="2" t="str">
        <f>IF(D309&lt;25,"18-24",IF(D309&lt;35,"25-34",IF(D309&lt;45,"35-44",IF(D309&lt;55,"45-54","55+"))))</f>
        <v>35-44</v>
      </c>
      <c r="F309" s="2" t="s">
        <v>168</v>
      </c>
      <c r="G309" s="2" t="s">
        <v>182</v>
      </c>
      <c r="H309" s="2" t="s">
        <v>170</v>
      </c>
      <c r="I309" s="2" t="s">
        <v>171</v>
      </c>
      <c r="J309" s="2" t="s">
        <v>217</v>
      </c>
      <c r="K309" s="11">
        <v>45700</v>
      </c>
      <c r="L309" s="2" t="s">
        <v>183</v>
      </c>
      <c r="M309" s="2" t="s">
        <v>189</v>
      </c>
      <c r="N309" s="4">
        <f>COUNTIF(Bookings!$B$2:$B$5001,A309)</f>
        <v>4</v>
      </c>
      <c r="O309" s="4">
        <f>COUNTIFS(Bookings!$B$2:$B$5001,A309,Bookings!$Q$2:$Q$5001,"Completed")</f>
        <v>3</v>
      </c>
      <c r="P309" s="3">
        <f>SUMIFS(Revenue!$L$2:$L$4092,Revenue!$B$2:$B$4092,A309)</f>
        <v>108330</v>
      </c>
      <c r="Q309" s="2" t="str">
        <f>IF(N309=0,"Inactive",IF(N309=1,"One-time",IF(N309&lt;4,"Repeat","Loyal")))</f>
        <v>Loyal</v>
      </c>
    </row>
    <row r="310" spans="1:17" x14ac:dyDescent="0.2">
      <c r="A310" s="2" t="s">
        <v>791</v>
      </c>
      <c r="B310" s="2" t="s">
        <v>792</v>
      </c>
      <c r="C310" s="2" t="s">
        <v>167</v>
      </c>
      <c r="D310" s="2">
        <v>44</v>
      </c>
      <c r="E310" s="2" t="str">
        <f>IF(D310&lt;25,"18-24",IF(D310&lt;35,"25-34",IF(D310&lt;45,"35-44",IF(D310&lt;55,"45-54","55+"))))</f>
        <v>35-44</v>
      </c>
      <c r="F310" s="2" t="s">
        <v>168</v>
      </c>
      <c r="G310" s="2" t="s">
        <v>246</v>
      </c>
      <c r="H310" s="2" t="s">
        <v>170</v>
      </c>
      <c r="I310" s="2" t="s">
        <v>216</v>
      </c>
      <c r="J310" s="2" t="s">
        <v>172</v>
      </c>
      <c r="K310" s="11">
        <v>45725</v>
      </c>
      <c r="L310" s="2" t="s">
        <v>198</v>
      </c>
      <c r="M310" s="2" t="s">
        <v>174</v>
      </c>
      <c r="N310" s="4">
        <f>COUNTIF(Bookings!$B$2:$B$5001,A310)</f>
        <v>1</v>
      </c>
      <c r="O310" s="4">
        <f>COUNTIFS(Bookings!$B$2:$B$5001,A310,Bookings!$Q$2:$Q$5001,"Completed")</f>
        <v>1</v>
      </c>
      <c r="P310" s="3">
        <f>SUMIFS(Revenue!$L$2:$L$4092,Revenue!$B$2:$B$4092,A310)</f>
        <v>186500</v>
      </c>
      <c r="Q310" s="2" t="str">
        <f>IF(N310=0,"Inactive",IF(N310=1,"One-time",IF(N310&lt;4,"Repeat","Loyal")))</f>
        <v>One-time</v>
      </c>
    </row>
    <row r="311" spans="1:17" x14ac:dyDescent="0.2">
      <c r="A311" s="2" t="s">
        <v>793</v>
      </c>
      <c r="B311" s="2" t="s">
        <v>776</v>
      </c>
      <c r="C311" s="2" t="s">
        <v>177</v>
      </c>
      <c r="D311" s="2">
        <v>18</v>
      </c>
      <c r="E311" s="2" t="str">
        <f>IF(D311&lt;25,"18-24",IF(D311&lt;35,"25-34",IF(D311&lt;45,"35-44",IF(D311&lt;55,"45-54","55+"))))</f>
        <v>18-24</v>
      </c>
      <c r="F311" s="2" t="s">
        <v>168</v>
      </c>
      <c r="G311" s="2" t="s">
        <v>169</v>
      </c>
      <c r="H311" s="2" t="s">
        <v>170</v>
      </c>
      <c r="I311" s="2" t="s">
        <v>188</v>
      </c>
      <c r="J311" s="2" t="s">
        <v>172</v>
      </c>
      <c r="K311" s="11">
        <v>45408</v>
      </c>
      <c r="L311" s="2" t="s">
        <v>179</v>
      </c>
      <c r="M311" s="2" t="s">
        <v>174</v>
      </c>
      <c r="N311" s="4">
        <f>COUNTIF(Bookings!$B$2:$B$5001,A311)</f>
        <v>0</v>
      </c>
      <c r="O311" s="4">
        <f>COUNTIFS(Bookings!$B$2:$B$5001,A311,Bookings!$Q$2:$Q$5001,"Completed")</f>
        <v>0</v>
      </c>
      <c r="P311" s="3">
        <f>SUMIFS(Revenue!$L$2:$L$4092,Revenue!$B$2:$B$4092,A311)</f>
        <v>0</v>
      </c>
      <c r="Q311" s="2" t="str">
        <f>IF(N311=0,"Inactive",IF(N311=1,"One-time",IF(N311&lt;4,"Repeat","Loyal")))</f>
        <v>Inactive</v>
      </c>
    </row>
    <row r="312" spans="1:17" x14ac:dyDescent="0.2">
      <c r="A312" s="2" t="s">
        <v>794</v>
      </c>
      <c r="B312" s="2" t="s">
        <v>795</v>
      </c>
      <c r="C312" s="2" t="s">
        <v>177</v>
      </c>
      <c r="D312" s="2">
        <v>50</v>
      </c>
      <c r="E312" s="2" t="str">
        <f>IF(D312&lt;25,"18-24",IF(D312&lt;35,"25-34",IF(D312&lt;45,"35-44",IF(D312&lt;55,"45-54","55+"))))</f>
        <v>45-54</v>
      </c>
      <c r="F312" s="2" t="s">
        <v>168</v>
      </c>
      <c r="G312" s="2" t="s">
        <v>243</v>
      </c>
      <c r="H312" s="2" t="s">
        <v>170</v>
      </c>
      <c r="I312" s="2" t="s">
        <v>195</v>
      </c>
      <c r="J312" s="2" t="s">
        <v>172</v>
      </c>
      <c r="K312" s="11">
        <v>45612</v>
      </c>
      <c r="L312" s="2" t="s">
        <v>183</v>
      </c>
      <c r="M312" s="2" t="s">
        <v>189</v>
      </c>
      <c r="N312" s="4">
        <f>COUNTIF(Bookings!$B$2:$B$5001,A312)</f>
        <v>3</v>
      </c>
      <c r="O312" s="4">
        <f>COUNTIFS(Bookings!$B$2:$B$5001,A312,Bookings!$Q$2:$Q$5001,"Completed")</f>
        <v>3</v>
      </c>
      <c r="P312" s="3">
        <f>SUMIFS(Revenue!$L$2:$L$4092,Revenue!$B$2:$B$4092,A312)</f>
        <v>210660</v>
      </c>
      <c r="Q312" s="2" t="str">
        <f>IF(N312=0,"Inactive",IF(N312=1,"One-time",IF(N312&lt;4,"Repeat","Loyal")))</f>
        <v>Repeat</v>
      </c>
    </row>
    <row r="313" spans="1:17" x14ac:dyDescent="0.2">
      <c r="A313" s="2" t="s">
        <v>796</v>
      </c>
      <c r="B313" s="2" t="s">
        <v>797</v>
      </c>
      <c r="C313" s="2" t="s">
        <v>167</v>
      </c>
      <c r="D313" s="2">
        <v>45</v>
      </c>
      <c r="E313" s="2" t="str">
        <f>IF(D313&lt;25,"18-24",IF(D313&lt;35,"25-34",IF(D313&lt;45,"35-44",IF(D313&lt;55,"45-54","55+"))))</f>
        <v>45-54</v>
      </c>
      <c r="F313" s="2" t="s">
        <v>168</v>
      </c>
      <c r="G313" s="2" t="s">
        <v>243</v>
      </c>
      <c r="H313" s="2" t="s">
        <v>170</v>
      </c>
      <c r="I313" s="2" t="s">
        <v>21</v>
      </c>
      <c r="J313" s="2" t="s">
        <v>172</v>
      </c>
      <c r="K313" s="11">
        <v>46115</v>
      </c>
      <c r="L313" s="2" t="s">
        <v>198</v>
      </c>
      <c r="M313" s="2" t="s">
        <v>174</v>
      </c>
      <c r="N313" s="4">
        <f>COUNTIF(Bookings!$B$2:$B$5001,A313)</f>
        <v>1</v>
      </c>
      <c r="O313" s="4">
        <f>COUNTIFS(Bookings!$B$2:$B$5001,A313,Bookings!$Q$2:$Q$5001,"Completed")</f>
        <v>1</v>
      </c>
      <c r="P313" s="3">
        <f>SUMIFS(Revenue!$L$2:$L$4092,Revenue!$B$2:$B$4092,A313)</f>
        <v>9280</v>
      </c>
      <c r="Q313" s="2" t="str">
        <f>IF(N313=0,"Inactive",IF(N313=1,"One-time",IF(N313&lt;4,"Repeat","Loyal")))</f>
        <v>One-time</v>
      </c>
    </row>
    <row r="314" spans="1:17" x14ac:dyDescent="0.2">
      <c r="A314" s="2" t="s">
        <v>798</v>
      </c>
      <c r="B314" s="2" t="s">
        <v>799</v>
      </c>
      <c r="C314" s="2" t="s">
        <v>387</v>
      </c>
      <c r="D314" s="2">
        <v>47</v>
      </c>
      <c r="E314" s="2" t="str">
        <f>IF(D314&lt;25,"18-24",IF(D314&lt;35,"25-34",IF(D314&lt;45,"35-44",IF(D314&lt;55,"45-54","55+"))))</f>
        <v>45-54</v>
      </c>
      <c r="F314" s="2" t="s">
        <v>168</v>
      </c>
      <c r="G314" s="2" t="s">
        <v>220</v>
      </c>
      <c r="H314" s="2" t="s">
        <v>170</v>
      </c>
      <c r="I314" s="2" t="s">
        <v>21</v>
      </c>
      <c r="J314" s="2" t="s">
        <v>172</v>
      </c>
      <c r="K314" s="11">
        <v>45680</v>
      </c>
      <c r="L314" s="2" t="s">
        <v>173</v>
      </c>
      <c r="M314" s="2" t="s">
        <v>174</v>
      </c>
      <c r="N314" s="4">
        <f>COUNTIF(Bookings!$B$2:$B$5001,A314)</f>
        <v>2</v>
      </c>
      <c r="O314" s="4">
        <f>COUNTIFS(Bookings!$B$2:$B$5001,A314,Bookings!$Q$2:$Q$5001,"Completed")</f>
        <v>2</v>
      </c>
      <c r="P314" s="3">
        <f>SUMIFS(Revenue!$L$2:$L$4092,Revenue!$B$2:$B$4092,A314)</f>
        <v>49880</v>
      </c>
      <c r="Q314" s="2" t="str">
        <f>IF(N314=0,"Inactive",IF(N314=1,"One-time",IF(N314&lt;4,"Repeat","Loyal")))</f>
        <v>Repeat</v>
      </c>
    </row>
    <row r="315" spans="1:17" x14ac:dyDescent="0.2">
      <c r="A315" s="2" t="s">
        <v>800</v>
      </c>
      <c r="B315" s="2" t="s">
        <v>801</v>
      </c>
      <c r="C315" s="2" t="s">
        <v>177</v>
      </c>
      <c r="D315" s="2">
        <v>41</v>
      </c>
      <c r="E315" s="2" t="str">
        <f>IF(D315&lt;25,"18-24",IF(D315&lt;35,"25-34",IF(D315&lt;45,"35-44",IF(D315&lt;55,"45-54","55+"))))</f>
        <v>35-44</v>
      </c>
      <c r="F315" s="2" t="s">
        <v>168</v>
      </c>
      <c r="G315" s="2" t="s">
        <v>211</v>
      </c>
      <c r="H315" s="2" t="s">
        <v>170</v>
      </c>
      <c r="I315" s="2" t="s">
        <v>188</v>
      </c>
      <c r="J315" s="2" t="s">
        <v>172</v>
      </c>
      <c r="K315" s="11">
        <v>45681</v>
      </c>
      <c r="L315" s="2" t="s">
        <v>198</v>
      </c>
      <c r="M315" s="2" t="s">
        <v>174</v>
      </c>
      <c r="N315" s="4">
        <f>COUNTIF(Bookings!$B$2:$B$5001,A315)</f>
        <v>2</v>
      </c>
      <c r="O315" s="4">
        <f>COUNTIFS(Bookings!$B$2:$B$5001,A315,Bookings!$Q$2:$Q$5001,"Completed")</f>
        <v>2</v>
      </c>
      <c r="P315" s="3">
        <f>SUMIFS(Revenue!$L$2:$L$4092,Revenue!$B$2:$B$4092,A315)</f>
        <v>47180</v>
      </c>
      <c r="Q315" s="2" t="str">
        <f>IF(N315=0,"Inactive",IF(N315=1,"One-time",IF(N315&lt;4,"Repeat","Loyal")))</f>
        <v>Repeat</v>
      </c>
    </row>
    <row r="316" spans="1:17" x14ac:dyDescent="0.2">
      <c r="A316" s="2" t="s">
        <v>802</v>
      </c>
      <c r="B316" s="2" t="s">
        <v>803</v>
      </c>
      <c r="C316" s="2" t="s">
        <v>167</v>
      </c>
      <c r="D316" s="2">
        <v>34</v>
      </c>
      <c r="E316" s="2" t="str">
        <f>IF(D316&lt;25,"18-24",IF(D316&lt;35,"25-34",IF(D316&lt;45,"35-44",IF(D316&lt;55,"45-54","55+"))))</f>
        <v>25-34</v>
      </c>
      <c r="F316" s="2" t="s">
        <v>168</v>
      </c>
      <c r="G316" s="2" t="s">
        <v>182</v>
      </c>
      <c r="H316" s="2" t="s">
        <v>170</v>
      </c>
      <c r="I316" s="2" t="s">
        <v>21</v>
      </c>
      <c r="J316" s="2" t="s">
        <v>172</v>
      </c>
      <c r="K316" s="11">
        <v>45902</v>
      </c>
      <c r="L316" s="2" t="s">
        <v>231</v>
      </c>
      <c r="M316" s="2" t="s">
        <v>189</v>
      </c>
      <c r="N316" s="4">
        <f>COUNTIF(Bookings!$B$2:$B$5001,A316)</f>
        <v>0</v>
      </c>
      <c r="O316" s="4">
        <f>COUNTIFS(Bookings!$B$2:$B$5001,A316,Bookings!$Q$2:$Q$5001,"Completed")</f>
        <v>0</v>
      </c>
      <c r="P316" s="3">
        <f>SUMIFS(Revenue!$L$2:$L$4092,Revenue!$B$2:$B$4092,A316)</f>
        <v>0</v>
      </c>
      <c r="Q316" s="2" t="str">
        <f>IF(N316=0,"Inactive",IF(N316=1,"One-time",IF(N316&lt;4,"Repeat","Loyal")))</f>
        <v>Inactive</v>
      </c>
    </row>
    <row r="317" spans="1:17" x14ac:dyDescent="0.2">
      <c r="A317" s="2" t="s">
        <v>804</v>
      </c>
      <c r="B317" s="2" t="s">
        <v>805</v>
      </c>
      <c r="C317" s="2" t="s">
        <v>167</v>
      </c>
      <c r="D317" s="2">
        <v>19</v>
      </c>
      <c r="E317" s="2" t="str">
        <f>IF(D317&lt;25,"18-24",IF(D317&lt;35,"25-34",IF(D317&lt;45,"35-44",IF(D317&lt;55,"45-54","55+"))))</f>
        <v>18-24</v>
      </c>
      <c r="F317" s="2" t="s">
        <v>168</v>
      </c>
      <c r="G317" s="2" t="s">
        <v>169</v>
      </c>
      <c r="H317" s="2" t="s">
        <v>170</v>
      </c>
      <c r="I317" s="2" t="s">
        <v>171</v>
      </c>
      <c r="J317" s="2" t="s">
        <v>238</v>
      </c>
      <c r="K317" s="11">
        <v>45506</v>
      </c>
      <c r="L317" s="2" t="s">
        <v>247</v>
      </c>
      <c r="M317" s="2" t="s">
        <v>174</v>
      </c>
      <c r="N317" s="4">
        <f>COUNTIF(Bookings!$B$2:$B$5001,A317)</f>
        <v>23</v>
      </c>
      <c r="O317" s="4">
        <f>COUNTIFS(Bookings!$B$2:$B$5001,A317,Bookings!$Q$2:$Q$5001,"Completed")</f>
        <v>21</v>
      </c>
      <c r="P317" s="3">
        <f>SUMIFS(Revenue!$L$2:$L$4092,Revenue!$B$2:$B$4092,A317)</f>
        <v>1119530</v>
      </c>
      <c r="Q317" s="2" t="str">
        <f>IF(N317=0,"Inactive",IF(N317=1,"One-time",IF(N317&lt;4,"Repeat","Loyal")))</f>
        <v>Loyal</v>
      </c>
    </row>
    <row r="318" spans="1:17" x14ac:dyDescent="0.2">
      <c r="A318" s="2" t="s">
        <v>806</v>
      </c>
      <c r="B318" s="2" t="s">
        <v>807</v>
      </c>
      <c r="C318" s="2" t="s">
        <v>167</v>
      </c>
      <c r="D318" s="2">
        <v>27</v>
      </c>
      <c r="E318" s="2" t="str">
        <f>IF(D318&lt;25,"18-24",IF(D318&lt;35,"25-34",IF(D318&lt;45,"35-44",IF(D318&lt;55,"45-54","55+"))))</f>
        <v>25-34</v>
      </c>
      <c r="F318" s="2" t="s">
        <v>338</v>
      </c>
      <c r="G318" s="2" t="s">
        <v>339</v>
      </c>
      <c r="H318" s="2" t="s">
        <v>207</v>
      </c>
      <c r="I318" s="2" t="s">
        <v>21</v>
      </c>
      <c r="J318" s="2" t="s">
        <v>172</v>
      </c>
      <c r="K318" s="11">
        <v>45633</v>
      </c>
      <c r="L318" s="2" t="s">
        <v>247</v>
      </c>
      <c r="M318" s="2" t="s">
        <v>174</v>
      </c>
      <c r="N318" s="4">
        <f>COUNTIF(Bookings!$B$2:$B$5001,A318)</f>
        <v>3</v>
      </c>
      <c r="O318" s="4">
        <f>COUNTIFS(Bookings!$B$2:$B$5001,A318,Bookings!$Q$2:$Q$5001,"Completed")</f>
        <v>3</v>
      </c>
      <c r="P318" s="3">
        <f>SUMIFS(Revenue!$L$2:$L$4092,Revenue!$B$2:$B$4092,A318)</f>
        <v>83030</v>
      </c>
      <c r="Q318" s="2" t="str">
        <f>IF(N318=0,"Inactive",IF(N318=1,"One-time",IF(N318&lt;4,"Repeat","Loyal")))</f>
        <v>Repeat</v>
      </c>
    </row>
    <row r="319" spans="1:17" x14ac:dyDescent="0.2">
      <c r="A319" s="2" t="s">
        <v>808</v>
      </c>
      <c r="B319" s="2" t="s">
        <v>690</v>
      </c>
      <c r="C319" s="2" t="s">
        <v>177</v>
      </c>
      <c r="D319" s="2">
        <v>29</v>
      </c>
      <c r="E319" s="2" t="str">
        <f>IF(D319&lt;25,"18-24",IF(D319&lt;35,"25-34",IF(D319&lt;45,"35-44",IF(D319&lt;55,"45-54","55+"))))</f>
        <v>25-34</v>
      </c>
      <c r="F319" s="2" t="s">
        <v>168</v>
      </c>
      <c r="G319" s="2" t="s">
        <v>178</v>
      </c>
      <c r="H319" s="2" t="s">
        <v>170</v>
      </c>
      <c r="I319" s="2" t="s">
        <v>171</v>
      </c>
      <c r="J319" s="2" t="s">
        <v>172</v>
      </c>
      <c r="K319" s="11">
        <v>45588</v>
      </c>
      <c r="L319" s="2" t="s">
        <v>198</v>
      </c>
      <c r="M319" s="2" t="s">
        <v>174</v>
      </c>
      <c r="N319" s="4">
        <f>COUNTIF(Bookings!$B$2:$B$5001,A319)</f>
        <v>1</v>
      </c>
      <c r="O319" s="4">
        <f>COUNTIFS(Bookings!$B$2:$B$5001,A319,Bookings!$Q$2:$Q$5001,"Completed")</f>
        <v>1</v>
      </c>
      <c r="P319" s="3">
        <f>SUMIFS(Revenue!$L$2:$L$4092,Revenue!$B$2:$B$4092,A319)</f>
        <v>66130</v>
      </c>
      <c r="Q319" s="2" t="str">
        <f>IF(N319=0,"Inactive",IF(N319=1,"One-time",IF(N319&lt;4,"Repeat","Loyal")))</f>
        <v>One-time</v>
      </c>
    </row>
    <row r="320" spans="1:17" x14ac:dyDescent="0.2">
      <c r="A320" s="2" t="s">
        <v>809</v>
      </c>
      <c r="B320" s="2" t="s">
        <v>810</v>
      </c>
      <c r="C320" s="2" t="s">
        <v>167</v>
      </c>
      <c r="D320" s="2">
        <v>21</v>
      </c>
      <c r="E320" s="2" t="str">
        <f>IF(D320&lt;25,"18-24",IF(D320&lt;35,"25-34",IF(D320&lt;45,"35-44",IF(D320&lt;55,"45-54","55+"))))</f>
        <v>18-24</v>
      </c>
      <c r="F320" s="2" t="s">
        <v>234</v>
      </c>
      <c r="G320" s="2" t="s">
        <v>235</v>
      </c>
      <c r="H320" s="2" t="s">
        <v>207</v>
      </c>
      <c r="I320" s="2" t="s">
        <v>216</v>
      </c>
      <c r="J320" s="2" t="s">
        <v>172</v>
      </c>
      <c r="K320" s="11">
        <v>45667</v>
      </c>
      <c r="L320" s="2" t="s">
        <v>173</v>
      </c>
      <c r="M320" s="2" t="s">
        <v>189</v>
      </c>
      <c r="N320" s="4">
        <f>COUNTIF(Bookings!$B$2:$B$5001,A320)</f>
        <v>0</v>
      </c>
      <c r="O320" s="4">
        <f>COUNTIFS(Bookings!$B$2:$B$5001,A320,Bookings!$Q$2:$Q$5001,"Completed")</f>
        <v>0</v>
      </c>
      <c r="P320" s="3">
        <f>SUMIFS(Revenue!$L$2:$L$4092,Revenue!$B$2:$B$4092,A320)</f>
        <v>0</v>
      </c>
      <c r="Q320" s="2" t="str">
        <f>IF(N320=0,"Inactive",IF(N320=1,"One-time",IF(N320&lt;4,"Repeat","Loyal")))</f>
        <v>Inactive</v>
      </c>
    </row>
    <row r="321" spans="1:17" x14ac:dyDescent="0.2">
      <c r="A321" s="2" t="s">
        <v>811</v>
      </c>
      <c r="B321" s="2" t="s">
        <v>812</v>
      </c>
      <c r="C321" s="2" t="s">
        <v>177</v>
      </c>
      <c r="D321" s="2">
        <v>44</v>
      </c>
      <c r="E321" s="2" t="str">
        <f>IF(D321&lt;25,"18-24",IF(D321&lt;35,"25-34",IF(D321&lt;45,"35-44",IF(D321&lt;55,"45-54","55+"))))</f>
        <v>35-44</v>
      </c>
      <c r="F321" s="2" t="s">
        <v>168</v>
      </c>
      <c r="G321" s="2" t="s">
        <v>55</v>
      </c>
      <c r="H321" s="2" t="s">
        <v>170</v>
      </c>
      <c r="I321" s="2" t="s">
        <v>21</v>
      </c>
      <c r="J321" s="2" t="s">
        <v>238</v>
      </c>
      <c r="K321" s="11">
        <v>45553</v>
      </c>
      <c r="L321" s="2" t="s">
        <v>183</v>
      </c>
      <c r="M321" s="2" t="s">
        <v>174</v>
      </c>
      <c r="N321" s="4">
        <f>COUNTIF(Bookings!$B$2:$B$5001,A321)</f>
        <v>27</v>
      </c>
      <c r="O321" s="4">
        <f>COUNTIFS(Bookings!$B$2:$B$5001,A321,Bookings!$Q$2:$Q$5001,"Completed")</f>
        <v>23</v>
      </c>
      <c r="P321" s="3">
        <f>SUMIFS(Revenue!$L$2:$L$4092,Revenue!$B$2:$B$4092,A321)</f>
        <v>737290</v>
      </c>
      <c r="Q321" s="2" t="str">
        <f>IF(N321=0,"Inactive",IF(N321=1,"One-time",IF(N321&lt;4,"Repeat","Loyal")))</f>
        <v>Loyal</v>
      </c>
    </row>
    <row r="322" spans="1:17" x14ac:dyDescent="0.2">
      <c r="A322" s="2" t="s">
        <v>813</v>
      </c>
      <c r="B322" s="2" t="s">
        <v>567</v>
      </c>
      <c r="C322" s="2" t="s">
        <v>167</v>
      </c>
      <c r="D322" s="2">
        <v>29</v>
      </c>
      <c r="E322" s="2" t="str">
        <f>IF(D322&lt;25,"18-24",IF(D322&lt;35,"25-34",IF(D322&lt;45,"35-44",IF(D322&lt;55,"45-54","55+"))))</f>
        <v>25-34</v>
      </c>
      <c r="F322" s="2" t="s">
        <v>168</v>
      </c>
      <c r="G322" s="2" t="s">
        <v>75</v>
      </c>
      <c r="H322" s="2" t="s">
        <v>170</v>
      </c>
      <c r="I322" s="2" t="s">
        <v>171</v>
      </c>
      <c r="J322" s="2" t="s">
        <v>172</v>
      </c>
      <c r="K322" s="11">
        <v>46277</v>
      </c>
      <c r="L322" s="2" t="s">
        <v>183</v>
      </c>
      <c r="M322" s="2" t="s">
        <v>189</v>
      </c>
      <c r="N322" s="4">
        <f>COUNTIF(Bookings!$B$2:$B$5001,A322)</f>
        <v>0</v>
      </c>
      <c r="O322" s="4">
        <f>COUNTIFS(Bookings!$B$2:$B$5001,A322,Bookings!$Q$2:$Q$5001,"Completed")</f>
        <v>0</v>
      </c>
      <c r="P322" s="3">
        <f>SUMIFS(Revenue!$L$2:$L$4092,Revenue!$B$2:$B$4092,A322)</f>
        <v>0</v>
      </c>
      <c r="Q322" s="2" t="str">
        <f>IF(N322=0,"Inactive",IF(N322=1,"One-time",IF(N322&lt;4,"Repeat","Loyal")))</f>
        <v>Inactive</v>
      </c>
    </row>
    <row r="323" spans="1:17" x14ac:dyDescent="0.2">
      <c r="A323" s="2" t="s">
        <v>814</v>
      </c>
      <c r="B323" s="2" t="s">
        <v>374</v>
      </c>
      <c r="C323" s="2" t="s">
        <v>167</v>
      </c>
      <c r="D323" s="2">
        <v>35</v>
      </c>
      <c r="E323" s="2" t="str">
        <f>IF(D323&lt;25,"18-24",IF(D323&lt;35,"25-34",IF(D323&lt;45,"35-44",IF(D323&lt;55,"45-54","55+"))))</f>
        <v>35-44</v>
      </c>
      <c r="F323" s="2" t="s">
        <v>168</v>
      </c>
      <c r="G323" s="2" t="s">
        <v>66</v>
      </c>
      <c r="H323" s="2" t="s">
        <v>170</v>
      </c>
      <c r="I323" s="2" t="s">
        <v>195</v>
      </c>
      <c r="J323" s="2" t="s">
        <v>172</v>
      </c>
      <c r="K323" s="11">
        <v>45910</v>
      </c>
      <c r="L323" s="2" t="s">
        <v>179</v>
      </c>
      <c r="M323" s="2" t="s">
        <v>174</v>
      </c>
      <c r="N323" s="4">
        <f>COUNTIF(Bookings!$B$2:$B$5001,A323)</f>
        <v>1</v>
      </c>
      <c r="O323" s="4">
        <f>COUNTIFS(Bookings!$B$2:$B$5001,A323,Bookings!$Q$2:$Q$5001,"Completed")</f>
        <v>1</v>
      </c>
      <c r="P323" s="3">
        <f>SUMIFS(Revenue!$L$2:$L$4092,Revenue!$B$2:$B$4092,A323)</f>
        <v>162550</v>
      </c>
      <c r="Q323" s="2" t="str">
        <f>IF(N323=0,"Inactive",IF(N323=1,"One-time",IF(N323&lt;4,"Repeat","Loyal")))</f>
        <v>One-time</v>
      </c>
    </row>
    <row r="324" spans="1:17" x14ac:dyDescent="0.2">
      <c r="A324" s="2" t="s">
        <v>815</v>
      </c>
      <c r="B324" s="2" t="s">
        <v>816</v>
      </c>
      <c r="C324" s="2" t="s">
        <v>177</v>
      </c>
      <c r="D324" s="2">
        <v>20</v>
      </c>
      <c r="E324" s="2" t="str">
        <f>IF(D324&lt;25,"18-24",IF(D324&lt;35,"25-34",IF(D324&lt;45,"35-44",IF(D324&lt;55,"45-54","55+"))))</f>
        <v>18-24</v>
      </c>
      <c r="F324" s="2" t="s">
        <v>168</v>
      </c>
      <c r="G324" s="2" t="s">
        <v>178</v>
      </c>
      <c r="H324" s="2" t="s">
        <v>170</v>
      </c>
      <c r="I324" s="2" t="s">
        <v>21</v>
      </c>
      <c r="J324" s="2" t="s">
        <v>208</v>
      </c>
      <c r="K324" s="11">
        <v>45569</v>
      </c>
      <c r="L324" s="2" t="s">
        <v>183</v>
      </c>
      <c r="M324" s="2" t="s">
        <v>189</v>
      </c>
      <c r="N324" s="4">
        <f>COUNTIF(Bookings!$B$2:$B$5001,A324)</f>
        <v>7</v>
      </c>
      <c r="O324" s="4">
        <f>COUNTIFS(Bookings!$B$2:$B$5001,A324,Bookings!$Q$2:$Q$5001,"Completed")</f>
        <v>6</v>
      </c>
      <c r="P324" s="3">
        <f>SUMIFS(Revenue!$L$2:$L$4092,Revenue!$B$2:$B$4092,A324)</f>
        <v>99960</v>
      </c>
      <c r="Q324" s="2" t="str">
        <f>IF(N324=0,"Inactive",IF(N324=1,"One-time",IF(N324&lt;4,"Repeat","Loyal")))</f>
        <v>Loyal</v>
      </c>
    </row>
    <row r="325" spans="1:17" x14ac:dyDescent="0.2">
      <c r="A325" s="2" t="s">
        <v>817</v>
      </c>
      <c r="B325" s="2" t="s">
        <v>818</v>
      </c>
      <c r="C325" s="2" t="s">
        <v>177</v>
      </c>
      <c r="D325" s="2">
        <v>36</v>
      </c>
      <c r="E325" s="2" t="str">
        <f>IF(D325&lt;25,"18-24",IF(D325&lt;35,"25-34",IF(D325&lt;45,"35-44",IF(D325&lt;55,"45-54","55+"))))</f>
        <v>35-44</v>
      </c>
      <c r="F325" s="2" t="s">
        <v>168</v>
      </c>
      <c r="G325" s="2" t="s">
        <v>169</v>
      </c>
      <c r="H325" s="2" t="s">
        <v>170</v>
      </c>
      <c r="I325" s="2" t="s">
        <v>21</v>
      </c>
      <c r="J325" s="2" t="s">
        <v>172</v>
      </c>
      <c r="K325" s="11">
        <v>45882</v>
      </c>
      <c r="L325" s="2" t="s">
        <v>231</v>
      </c>
      <c r="M325" s="2" t="s">
        <v>174</v>
      </c>
      <c r="N325" s="4">
        <f>COUNTIF(Bookings!$B$2:$B$5001,A325)</f>
        <v>0</v>
      </c>
      <c r="O325" s="4">
        <f>COUNTIFS(Bookings!$B$2:$B$5001,A325,Bookings!$Q$2:$Q$5001,"Completed")</f>
        <v>0</v>
      </c>
      <c r="P325" s="3">
        <f>SUMIFS(Revenue!$L$2:$L$4092,Revenue!$B$2:$B$4092,A325)</f>
        <v>0</v>
      </c>
      <c r="Q325" s="2" t="str">
        <f>IF(N325=0,"Inactive",IF(N325=1,"One-time",IF(N325&lt;4,"Repeat","Loyal")))</f>
        <v>Inactive</v>
      </c>
    </row>
    <row r="326" spans="1:17" x14ac:dyDescent="0.2">
      <c r="A326" s="2" t="s">
        <v>819</v>
      </c>
      <c r="B326" s="2" t="s">
        <v>820</v>
      </c>
      <c r="C326" s="2" t="s">
        <v>177</v>
      </c>
      <c r="D326" s="2">
        <v>51</v>
      </c>
      <c r="E326" s="2" t="str">
        <f>IF(D326&lt;25,"18-24",IF(D326&lt;35,"25-34",IF(D326&lt;45,"35-44",IF(D326&lt;55,"45-54","55+"))))</f>
        <v>45-54</v>
      </c>
      <c r="F326" s="2" t="s">
        <v>256</v>
      </c>
      <c r="G326" s="2" t="s">
        <v>257</v>
      </c>
      <c r="H326" s="2" t="s">
        <v>207</v>
      </c>
      <c r="I326" s="2" t="s">
        <v>171</v>
      </c>
      <c r="J326" s="2" t="s">
        <v>208</v>
      </c>
      <c r="K326" s="11">
        <v>45567</v>
      </c>
      <c r="L326" s="2" t="s">
        <v>183</v>
      </c>
      <c r="M326" s="2" t="s">
        <v>174</v>
      </c>
      <c r="N326" s="4">
        <f>COUNTIF(Bookings!$B$2:$B$5001,A326)</f>
        <v>8</v>
      </c>
      <c r="O326" s="4">
        <f>COUNTIFS(Bookings!$B$2:$B$5001,A326,Bookings!$Q$2:$Q$5001,"Completed")</f>
        <v>6</v>
      </c>
      <c r="P326" s="3">
        <f>SUMIFS(Revenue!$L$2:$L$4092,Revenue!$B$2:$B$4092,A326)</f>
        <v>389410</v>
      </c>
      <c r="Q326" s="2" t="str">
        <f>IF(N326=0,"Inactive",IF(N326=1,"One-time",IF(N326&lt;4,"Repeat","Loyal")))</f>
        <v>Loyal</v>
      </c>
    </row>
    <row r="327" spans="1:17" x14ac:dyDescent="0.2">
      <c r="A327" s="2" t="s">
        <v>821</v>
      </c>
      <c r="B327" s="2" t="s">
        <v>822</v>
      </c>
      <c r="C327" s="2" t="s">
        <v>167</v>
      </c>
      <c r="D327" s="2">
        <v>41</v>
      </c>
      <c r="E327" s="2" t="str">
        <f>IF(D327&lt;25,"18-24",IF(D327&lt;35,"25-34",IF(D327&lt;45,"35-44",IF(D327&lt;55,"45-54","55+"))))</f>
        <v>35-44</v>
      </c>
      <c r="F327" s="2" t="s">
        <v>168</v>
      </c>
      <c r="G327" s="2" t="s">
        <v>246</v>
      </c>
      <c r="H327" s="2" t="s">
        <v>170</v>
      </c>
      <c r="I327" s="2" t="s">
        <v>21</v>
      </c>
      <c r="J327" s="2" t="s">
        <v>208</v>
      </c>
      <c r="K327" s="11">
        <v>45644</v>
      </c>
      <c r="L327" s="2" t="s">
        <v>183</v>
      </c>
      <c r="M327" s="2" t="s">
        <v>174</v>
      </c>
      <c r="N327" s="4">
        <f>COUNTIF(Bookings!$B$2:$B$5001,A327)</f>
        <v>7</v>
      </c>
      <c r="O327" s="4">
        <f>COUNTIFS(Bookings!$B$2:$B$5001,A327,Bookings!$Q$2:$Q$5001,"Completed")</f>
        <v>7</v>
      </c>
      <c r="P327" s="3">
        <f>SUMIFS(Revenue!$L$2:$L$4092,Revenue!$B$2:$B$4092,A327)</f>
        <v>217960</v>
      </c>
      <c r="Q327" s="2" t="str">
        <f>IF(N327=0,"Inactive",IF(N327=1,"One-time",IF(N327&lt;4,"Repeat","Loyal")))</f>
        <v>Loyal</v>
      </c>
    </row>
    <row r="328" spans="1:17" x14ac:dyDescent="0.2">
      <c r="A328" s="2" t="s">
        <v>823</v>
      </c>
      <c r="B328" s="2" t="s">
        <v>824</v>
      </c>
      <c r="C328" s="2" t="s">
        <v>177</v>
      </c>
      <c r="D328" s="2">
        <v>35</v>
      </c>
      <c r="E328" s="2" t="str">
        <f>IF(D328&lt;25,"18-24",IF(D328&lt;35,"25-34",IF(D328&lt;45,"35-44",IF(D328&lt;55,"45-54","55+"))))</f>
        <v>35-44</v>
      </c>
      <c r="F328" s="2" t="s">
        <v>168</v>
      </c>
      <c r="G328" s="2" t="s">
        <v>66</v>
      </c>
      <c r="H328" s="2" t="s">
        <v>170</v>
      </c>
      <c r="I328" s="2" t="s">
        <v>195</v>
      </c>
      <c r="J328" s="2" t="s">
        <v>172</v>
      </c>
      <c r="K328" s="11">
        <v>45537</v>
      </c>
      <c r="L328" s="2" t="s">
        <v>173</v>
      </c>
      <c r="M328" s="2" t="s">
        <v>174</v>
      </c>
      <c r="N328" s="4">
        <f>COUNTIF(Bookings!$B$2:$B$5001,A328)</f>
        <v>3</v>
      </c>
      <c r="O328" s="4">
        <f>COUNTIFS(Bookings!$B$2:$B$5001,A328,Bookings!$Q$2:$Q$5001,"Completed")</f>
        <v>2</v>
      </c>
      <c r="P328" s="3">
        <f>SUMIFS(Revenue!$L$2:$L$4092,Revenue!$B$2:$B$4092,A328)</f>
        <v>72070</v>
      </c>
      <c r="Q328" s="2" t="str">
        <f>IF(N328=0,"Inactive",IF(N328=1,"One-time",IF(N328&lt;4,"Repeat","Loyal")))</f>
        <v>Repeat</v>
      </c>
    </row>
    <row r="329" spans="1:17" x14ac:dyDescent="0.2">
      <c r="A329" s="2" t="s">
        <v>825</v>
      </c>
      <c r="B329" s="2" t="s">
        <v>826</v>
      </c>
      <c r="C329" s="2" t="s">
        <v>177</v>
      </c>
      <c r="D329" s="2">
        <v>35</v>
      </c>
      <c r="E329" s="2" t="str">
        <f>IF(D329&lt;25,"18-24",IF(D329&lt;35,"25-34",IF(D329&lt;45,"35-44",IF(D329&lt;55,"45-54","55+"))))</f>
        <v>35-44</v>
      </c>
      <c r="F329" s="2" t="s">
        <v>168</v>
      </c>
      <c r="G329" s="2" t="s">
        <v>75</v>
      </c>
      <c r="H329" s="2" t="s">
        <v>170</v>
      </c>
      <c r="I329" s="2" t="s">
        <v>171</v>
      </c>
      <c r="J329" s="2" t="s">
        <v>172</v>
      </c>
      <c r="K329" s="11">
        <v>45686</v>
      </c>
      <c r="L329" s="2" t="s">
        <v>183</v>
      </c>
      <c r="M329" s="2" t="s">
        <v>174</v>
      </c>
      <c r="N329" s="4">
        <f>COUNTIF(Bookings!$B$2:$B$5001,A329)</f>
        <v>3</v>
      </c>
      <c r="O329" s="4">
        <f>COUNTIFS(Bookings!$B$2:$B$5001,A329,Bookings!$Q$2:$Q$5001,"Completed")</f>
        <v>3</v>
      </c>
      <c r="P329" s="3">
        <f>SUMIFS(Revenue!$L$2:$L$4092,Revenue!$B$2:$B$4092,A329)</f>
        <v>74530</v>
      </c>
      <c r="Q329" s="2" t="str">
        <f>IF(N329=0,"Inactive",IF(N329=1,"One-time",IF(N329&lt;4,"Repeat","Loyal")))</f>
        <v>Repeat</v>
      </c>
    </row>
    <row r="330" spans="1:17" x14ac:dyDescent="0.2">
      <c r="A330" s="2" t="s">
        <v>827</v>
      </c>
      <c r="B330" s="2" t="s">
        <v>828</v>
      </c>
      <c r="C330" s="2" t="s">
        <v>177</v>
      </c>
      <c r="D330" s="2">
        <v>47</v>
      </c>
      <c r="E330" s="2" t="str">
        <f>IF(D330&lt;25,"18-24",IF(D330&lt;35,"25-34",IF(D330&lt;45,"35-44",IF(D330&lt;55,"45-54","55+"))))</f>
        <v>45-54</v>
      </c>
      <c r="F330" s="2" t="s">
        <v>168</v>
      </c>
      <c r="G330" s="2" t="s">
        <v>220</v>
      </c>
      <c r="H330" s="2" t="s">
        <v>170</v>
      </c>
      <c r="I330" s="2" t="s">
        <v>21</v>
      </c>
      <c r="J330" s="2" t="s">
        <v>172</v>
      </c>
      <c r="K330" s="11">
        <v>45609</v>
      </c>
      <c r="L330" s="2" t="s">
        <v>183</v>
      </c>
      <c r="M330" s="2" t="s">
        <v>189</v>
      </c>
      <c r="N330" s="4">
        <f>COUNTIF(Bookings!$B$2:$B$5001,A330)</f>
        <v>0</v>
      </c>
      <c r="O330" s="4">
        <f>COUNTIFS(Bookings!$B$2:$B$5001,A330,Bookings!$Q$2:$Q$5001,"Completed")</f>
        <v>0</v>
      </c>
      <c r="P330" s="3">
        <f>SUMIFS(Revenue!$L$2:$L$4092,Revenue!$B$2:$B$4092,A330)</f>
        <v>0</v>
      </c>
      <c r="Q330" s="2" t="str">
        <f>IF(N330=0,"Inactive",IF(N330=1,"One-time",IF(N330&lt;4,"Repeat","Loyal")))</f>
        <v>Inactive</v>
      </c>
    </row>
    <row r="331" spans="1:17" x14ac:dyDescent="0.2">
      <c r="A331" s="2" t="s">
        <v>829</v>
      </c>
      <c r="B331" s="2" t="s">
        <v>830</v>
      </c>
      <c r="C331" s="2" t="s">
        <v>167</v>
      </c>
      <c r="D331" s="2">
        <v>27</v>
      </c>
      <c r="E331" s="2" t="str">
        <f>IF(D331&lt;25,"18-24",IF(D331&lt;35,"25-34",IF(D331&lt;45,"35-44",IF(D331&lt;55,"45-54","55+"))))</f>
        <v>25-34</v>
      </c>
      <c r="F331" s="2" t="s">
        <v>168</v>
      </c>
      <c r="G331" s="2" t="s">
        <v>186</v>
      </c>
      <c r="H331" s="2" t="s">
        <v>170</v>
      </c>
      <c r="I331" s="2" t="s">
        <v>171</v>
      </c>
      <c r="J331" s="2" t="s">
        <v>172</v>
      </c>
      <c r="K331" s="11">
        <v>45588</v>
      </c>
      <c r="L331" s="2" t="s">
        <v>198</v>
      </c>
      <c r="M331" s="2" t="s">
        <v>174</v>
      </c>
      <c r="N331" s="4">
        <f>COUNTIF(Bookings!$B$2:$B$5001,A331)</f>
        <v>3</v>
      </c>
      <c r="O331" s="4">
        <f>COUNTIFS(Bookings!$B$2:$B$5001,A331,Bookings!$Q$2:$Q$5001,"Completed")</f>
        <v>3</v>
      </c>
      <c r="P331" s="3">
        <f>SUMIFS(Revenue!$L$2:$L$4092,Revenue!$B$2:$B$4092,A331)</f>
        <v>146390</v>
      </c>
      <c r="Q331" s="2" t="str">
        <f>IF(N331=0,"Inactive",IF(N331=1,"One-time",IF(N331&lt;4,"Repeat","Loyal")))</f>
        <v>Repeat</v>
      </c>
    </row>
    <row r="332" spans="1:17" x14ac:dyDescent="0.2">
      <c r="A332" s="2" t="s">
        <v>831</v>
      </c>
      <c r="B332" s="2" t="s">
        <v>832</v>
      </c>
      <c r="C332" s="2" t="s">
        <v>167</v>
      </c>
      <c r="D332" s="2">
        <v>45</v>
      </c>
      <c r="E332" s="2" t="str">
        <f>IF(D332&lt;25,"18-24",IF(D332&lt;35,"25-34",IF(D332&lt;45,"35-44",IF(D332&lt;55,"45-54","55+"))))</f>
        <v>45-54</v>
      </c>
      <c r="F332" s="2" t="s">
        <v>168</v>
      </c>
      <c r="G332" s="2" t="s">
        <v>246</v>
      </c>
      <c r="H332" s="2" t="s">
        <v>170</v>
      </c>
      <c r="I332" s="2" t="s">
        <v>195</v>
      </c>
      <c r="J332" s="2" t="s">
        <v>172</v>
      </c>
      <c r="K332" s="11">
        <v>46092</v>
      </c>
      <c r="L332" s="2" t="s">
        <v>173</v>
      </c>
      <c r="M332" s="2" t="s">
        <v>174</v>
      </c>
      <c r="N332" s="4">
        <f>COUNTIF(Bookings!$B$2:$B$5001,A332)</f>
        <v>1</v>
      </c>
      <c r="O332" s="4">
        <f>COUNTIFS(Bookings!$B$2:$B$5001,A332,Bookings!$Q$2:$Q$5001,"Completed")</f>
        <v>1</v>
      </c>
      <c r="P332" s="3">
        <f>SUMIFS(Revenue!$L$2:$L$4092,Revenue!$B$2:$B$4092,A332)</f>
        <v>36400</v>
      </c>
      <c r="Q332" s="2" t="str">
        <f>IF(N332=0,"Inactive",IF(N332=1,"One-time",IF(N332&lt;4,"Repeat","Loyal")))</f>
        <v>One-time</v>
      </c>
    </row>
    <row r="333" spans="1:17" x14ac:dyDescent="0.2">
      <c r="A333" s="2" t="s">
        <v>833</v>
      </c>
      <c r="B333" s="2" t="s">
        <v>834</v>
      </c>
      <c r="C333" s="2" t="s">
        <v>167</v>
      </c>
      <c r="D333" s="2">
        <v>20</v>
      </c>
      <c r="E333" s="2" t="str">
        <f>IF(D333&lt;25,"18-24",IF(D333&lt;35,"25-34",IF(D333&lt;45,"35-44",IF(D333&lt;55,"45-54","55+"))))</f>
        <v>18-24</v>
      </c>
      <c r="F333" s="2" t="s">
        <v>499</v>
      </c>
      <c r="G333" s="2" t="s">
        <v>500</v>
      </c>
      <c r="H333" s="2" t="s">
        <v>207</v>
      </c>
      <c r="I333" s="2" t="s">
        <v>188</v>
      </c>
      <c r="J333" s="2" t="s">
        <v>172</v>
      </c>
      <c r="K333" s="11">
        <v>46033</v>
      </c>
      <c r="L333" s="2" t="s">
        <v>179</v>
      </c>
      <c r="M333" s="2" t="s">
        <v>189</v>
      </c>
      <c r="N333" s="4">
        <f>COUNTIF(Bookings!$B$2:$B$5001,A333)</f>
        <v>1</v>
      </c>
      <c r="O333" s="4">
        <f>COUNTIFS(Bookings!$B$2:$B$5001,A333,Bookings!$Q$2:$Q$5001,"Completed")</f>
        <v>1</v>
      </c>
      <c r="P333" s="3">
        <f>SUMIFS(Revenue!$L$2:$L$4092,Revenue!$B$2:$B$4092,A333)</f>
        <v>37290</v>
      </c>
      <c r="Q333" s="2" t="str">
        <f>IF(N333=0,"Inactive",IF(N333=1,"One-time",IF(N333&lt;4,"Repeat","Loyal")))</f>
        <v>One-time</v>
      </c>
    </row>
    <row r="334" spans="1:17" x14ac:dyDescent="0.2">
      <c r="A334" s="2" t="s">
        <v>835</v>
      </c>
      <c r="B334" s="2" t="s">
        <v>397</v>
      </c>
      <c r="C334" s="2" t="s">
        <v>177</v>
      </c>
      <c r="D334" s="2">
        <v>32</v>
      </c>
      <c r="E334" s="2" t="str">
        <f>IF(D334&lt;25,"18-24",IF(D334&lt;35,"25-34",IF(D334&lt;45,"35-44",IF(D334&lt;55,"45-54","55+"))))</f>
        <v>25-34</v>
      </c>
      <c r="F334" s="2" t="s">
        <v>168</v>
      </c>
      <c r="G334" s="2" t="s">
        <v>220</v>
      </c>
      <c r="H334" s="2" t="s">
        <v>170</v>
      </c>
      <c r="I334" s="2" t="s">
        <v>171</v>
      </c>
      <c r="J334" s="2" t="s">
        <v>172</v>
      </c>
      <c r="K334" s="11">
        <v>45270</v>
      </c>
      <c r="L334" s="2" t="s">
        <v>179</v>
      </c>
      <c r="M334" s="2" t="s">
        <v>174</v>
      </c>
      <c r="N334" s="4">
        <f>COUNTIF(Bookings!$B$2:$B$5001,A334)</f>
        <v>0</v>
      </c>
      <c r="O334" s="4">
        <f>COUNTIFS(Bookings!$B$2:$B$5001,A334,Bookings!$Q$2:$Q$5001,"Completed")</f>
        <v>0</v>
      </c>
      <c r="P334" s="3">
        <f>SUMIFS(Revenue!$L$2:$L$4092,Revenue!$B$2:$B$4092,A334)</f>
        <v>0</v>
      </c>
      <c r="Q334" s="2" t="str">
        <f>IF(N334=0,"Inactive",IF(N334=1,"One-time",IF(N334&lt;4,"Repeat","Loyal")))</f>
        <v>Inactive</v>
      </c>
    </row>
    <row r="335" spans="1:17" x14ac:dyDescent="0.2">
      <c r="A335" s="2" t="s">
        <v>836</v>
      </c>
      <c r="B335" s="2" t="s">
        <v>837</v>
      </c>
      <c r="C335" s="2" t="s">
        <v>167</v>
      </c>
      <c r="D335" s="2">
        <v>35</v>
      </c>
      <c r="E335" s="2" t="str">
        <f>IF(D335&lt;25,"18-24",IF(D335&lt;35,"25-34",IF(D335&lt;45,"35-44",IF(D335&lt;55,"45-54","55+"))))</f>
        <v>35-44</v>
      </c>
      <c r="F335" s="2" t="s">
        <v>168</v>
      </c>
      <c r="G335" s="2" t="s">
        <v>178</v>
      </c>
      <c r="H335" s="2" t="s">
        <v>170</v>
      </c>
      <c r="I335" s="2" t="s">
        <v>195</v>
      </c>
      <c r="J335" s="2" t="s">
        <v>172</v>
      </c>
      <c r="K335" s="11">
        <v>45778</v>
      </c>
      <c r="L335" s="2" t="s">
        <v>179</v>
      </c>
      <c r="M335" s="2" t="s">
        <v>174</v>
      </c>
      <c r="N335" s="4">
        <f>COUNTIF(Bookings!$B$2:$B$5001,A335)</f>
        <v>2</v>
      </c>
      <c r="O335" s="4">
        <f>COUNTIFS(Bookings!$B$2:$B$5001,A335,Bookings!$Q$2:$Q$5001,"Completed")</f>
        <v>2</v>
      </c>
      <c r="P335" s="3">
        <f>SUMIFS(Revenue!$L$2:$L$4092,Revenue!$B$2:$B$4092,A335)</f>
        <v>152400</v>
      </c>
      <c r="Q335" s="2" t="str">
        <f>IF(N335=0,"Inactive",IF(N335=1,"One-time",IF(N335&lt;4,"Repeat","Loyal")))</f>
        <v>Repeat</v>
      </c>
    </row>
    <row r="336" spans="1:17" x14ac:dyDescent="0.2">
      <c r="A336" s="2" t="s">
        <v>838</v>
      </c>
      <c r="B336" s="2" t="s">
        <v>723</v>
      </c>
      <c r="C336" s="2" t="s">
        <v>177</v>
      </c>
      <c r="D336" s="2">
        <v>42</v>
      </c>
      <c r="E336" s="2" t="str">
        <f>IF(D336&lt;25,"18-24",IF(D336&lt;35,"25-34",IF(D336&lt;45,"35-44",IF(D336&lt;55,"45-54","55+"))))</f>
        <v>35-44</v>
      </c>
      <c r="F336" s="2" t="s">
        <v>168</v>
      </c>
      <c r="G336" s="2" t="s">
        <v>186</v>
      </c>
      <c r="H336" s="2" t="s">
        <v>170</v>
      </c>
      <c r="I336" s="2" t="s">
        <v>195</v>
      </c>
      <c r="J336" s="2" t="s">
        <v>172</v>
      </c>
      <c r="K336" s="11">
        <v>46014</v>
      </c>
      <c r="L336" s="2" t="s">
        <v>173</v>
      </c>
      <c r="M336" s="2" t="s">
        <v>174</v>
      </c>
      <c r="N336" s="4">
        <f>COUNTIF(Bookings!$B$2:$B$5001,A336)</f>
        <v>0</v>
      </c>
      <c r="O336" s="4">
        <f>COUNTIFS(Bookings!$B$2:$B$5001,A336,Bookings!$Q$2:$Q$5001,"Completed")</f>
        <v>0</v>
      </c>
      <c r="P336" s="3">
        <f>SUMIFS(Revenue!$L$2:$L$4092,Revenue!$B$2:$B$4092,A336)</f>
        <v>0</v>
      </c>
      <c r="Q336" s="2" t="str">
        <f>IF(N336=0,"Inactive",IF(N336=1,"One-time",IF(N336&lt;4,"Repeat","Loyal")))</f>
        <v>Inactive</v>
      </c>
    </row>
    <row r="337" spans="1:17" x14ac:dyDescent="0.2">
      <c r="A337" s="2" t="s">
        <v>839</v>
      </c>
      <c r="B337" s="2" t="s">
        <v>840</v>
      </c>
      <c r="C337" s="2" t="s">
        <v>167</v>
      </c>
      <c r="D337" s="2">
        <v>38</v>
      </c>
      <c r="E337" s="2" t="str">
        <f>IF(D337&lt;25,"18-24",IF(D337&lt;35,"25-34",IF(D337&lt;45,"35-44",IF(D337&lt;55,"45-54","55+"))))</f>
        <v>35-44</v>
      </c>
      <c r="F337" s="2" t="s">
        <v>168</v>
      </c>
      <c r="G337" s="2" t="s">
        <v>55</v>
      </c>
      <c r="H337" s="2" t="s">
        <v>170</v>
      </c>
      <c r="I337" s="2" t="s">
        <v>188</v>
      </c>
      <c r="J337" s="2" t="s">
        <v>172</v>
      </c>
      <c r="K337" s="11">
        <v>45678</v>
      </c>
      <c r="L337" s="2" t="s">
        <v>198</v>
      </c>
      <c r="M337" s="2" t="s">
        <v>174</v>
      </c>
      <c r="N337" s="4">
        <f>COUNTIF(Bookings!$B$2:$B$5001,A337)</f>
        <v>0</v>
      </c>
      <c r="O337" s="4">
        <f>COUNTIFS(Bookings!$B$2:$B$5001,A337,Bookings!$Q$2:$Q$5001,"Completed")</f>
        <v>0</v>
      </c>
      <c r="P337" s="3">
        <f>SUMIFS(Revenue!$L$2:$L$4092,Revenue!$B$2:$B$4092,A337)</f>
        <v>0</v>
      </c>
      <c r="Q337" s="2" t="str">
        <f>IF(N337=0,"Inactive",IF(N337=1,"One-time",IF(N337&lt;4,"Repeat","Loyal")))</f>
        <v>Inactive</v>
      </c>
    </row>
    <row r="338" spans="1:17" x14ac:dyDescent="0.2">
      <c r="A338" s="2" t="s">
        <v>841</v>
      </c>
      <c r="B338" s="2" t="s">
        <v>627</v>
      </c>
      <c r="C338" s="2" t="s">
        <v>167</v>
      </c>
      <c r="D338" s="2">
        <v>46</v>
      </c>
      <c r="E338" s="2" t="str">
        <f>IF(D338&lt;25,"18-24",IF(D338&lt;35,"25-34",IF(D338&lt;45,"35-44",IF(D338&lt;55,"45-54","55+"))))</f>
        <v>45-54</v>
      </c>
      <c r="F338" s="2" t="s">
        <v>168</v>
      </c>
      <c r="G338" s="2" t="s">
        <v>243</v>
      </c>
      <c r="H338" s="2" t="s">
        <v>170</v>
      </c>
      <c r="I338" s="2" t="s">
        <v>216</v>
      </c>
      <c r="J338" s="2" t="s">
        <v>172</v>
      </c>
      <c r="K338" s="11">
        <v>45652</v>
      </c>
      <c r="L338" s="2" t="s">
        <v>198</v>
      </c>
      <c r="M338" s="2" t="s">
        <v>174</v>
      </c>
      <c r="N338" s="4">
        <f>COUNTIF(Bookings!$B$2:$B$5001,A338)</f>
        <v>1</v>
      </c>
      <c r="O338" s="4">
        <f>COUNTIFS(Bookings!$B$2:$B$5001,A338,Bookings!$Q$2:$Q$5001,"Completed")</f>
        <v>0</v>
      </c>
      <c r="P338" s="3">
        <f>SUMIFS(Revenue!$L$2:$L$4092,Revenue!$B$2:$B$4092,A338)</f>
        <v>0</v>
      </c>
      <c r="Q338" s="2" t="str">
        <f>IF(N338=0,"Inactive",IF(N338=1,"One-time",IF(N338&lt;4,"Repeat","Loyal")))</f>
        <v>One-time</v>
      </c>
    </row>
    <row r="339" spans="1:17" x14ac:dyDescent="0.2">
      <c r="A339" s="2" t="s">
        <v>842</v>
      </c>
      <c r="B339" s="2" t="s">
        <v>843</v>
      </c>
      <c r="C339" s="2" t="s">
        <v>177</v>
      </c>
      <c r="D339" s="2">
        <v>19</v>
      </c>
      <c r="E339" s="2" t="str">
        <f>IF(D339&lt;25,"18-24",IF(D339&lt;35,"25-34",IF(D339&lt;45,"35-44",IF(D339&lt;55,"45-54","55+"))))</f>
        <v>18-24</v>
      </c>
      <c r="F339" s="2" t="s">
        <v>168</v>
      </c>
      <c r="G339" s="2" t="s">
        <v>211</v>
      </c>
      <c r="H339" s="2" t="s">
        <v>170</v>
      </c>
      <c r="I339" s="2" t="s">
        <v>171</v>
      </c>
      <c r="J339" s="2" t="s">
        <v>172</v>
      </c>
      <c r="K339" s="11">
        <v>45730</v>
      </c>
      <c r="L339" s="2" t="s">
        <v>173</v>
      </c>
      <c r="M339" s="2" t="s">
        <v>174</v>
      </c>
      <c r="N339" s="4">
        <f>COUNTIF(Bookings!$B$2:$B$5001,A339)</f>
        <v>1</v>
      </c>
      <c r="O339" s="4">
        <f>COUNTIFS(Bookings!$B$2:$B$5001,A339,Bookings!$Q$2:$Q$5001,"Completed")</f>
        <v>1</v>
      </c>
      <c r="P339" s="3">
        <f>SUMIFS(Revenue!$L$2:$L$4092,Revenue!$B$2:$B$4092,A339)</f>
        <v>32120</v>
      </c>
      <c r="Q339" s="2" t="str">
        <f>IF(N339=0,"Inactive",IF(N339=1,"One-time",IF(N339&lt;4,"Repeat","Loyal")))</f>
        <v>One-time</v>
      </c>
    </row>
    <row r="340" spans="1:17" x14ac:dyDescent="0.2">
      <c r="A340" s="2" t="s">
        <v>844</v>
      </c>
      <c r="B340" s="2" t="s">
        <v>845</v>
      </c>
      <c r="C340" s="2" t="s">
        <v>177</v>
      </c>
      <c r="D340" s="2">
        <v>38</v>
      </c>
      <c r="E340" s="2" t="str">
        <f>IF(D340&lt;25,"18-24",IF(D340&lt;35,"25-34",IF(D340&lt;45,"35-44",IF(D340&lt;55,"45-54","55+"))))</f>
        <v>35-44</v>
      </c>
      <c r="F340" s="2" t="s">
        <v>168</v>
      </c>
      <c r="G340" s="2" t="s">
        <v>66</v>
      </c>
      <c r="H340" s="2" t="s">
        <v>170</v>
      </c>
      <c r="I340" s="2" t="s">
        <v>21</v>
      </c>
      <c r="J340" s="2" t="s">
        <v>238</v>
      </c>
      <c r="K340" s="11">
        <v>45632</v>
      </c>
      <c r="L340" s="2" t="s">
        <v>183</v>
      </c>
      <c r="M340" s="2" t="s">
        <v>189</v>
      </c>
      <c r="N340" s="4">
        <f>COUNTIF(Bookings!$B$2:$B$5001,A340)</f>
        <v>9</v>
      </c>
      <c r="O340" s="4">
        <f>COUNTIFS(Bookings!$B$2:$B$5001,A340,Bookings!$Q$2:$Q$5001,"Completed")</f>
        <v>8</v>
      </c>
      <c r="P340" s="3">
        <f>SUMIFS(Revenue!$L$2:$L$4092,Revenue!$B$2:$B$4092,A340)</f>
        <v>302350</v>
      </c>
      <c r="Q340" s="2" t="str">
        <f>IF(N340=0,"Inactive",IF(N340=1,"One-time",IF(N340&lt;4,"Repeat","Loyal")))</f>
        <v>Loyal</v>
      </c>
    </row>
    <row r="341" spans="1:17" x14ac:dyDescent="0.2">
      <c r="A341" s="2" t="s">
        <v>846</v>
      </c>
      <c r="B341" s="2" t="s">
        <v>847</v>
      </c>
      <c r="C341" s="2" t="s">
        <v>167</v>
      </c>
      <c r="D341" s="2">
        <v>37</v>
      </c>
      <c r="E341" s="2" t="str">
        <f>IF(D341&lt;25,"18-24",IF(D341&lt;35,"25-34",IF(D341&lt;45,"35-44",IF(D341&lt;55,"45-54","55+"))))</f>
        <v>35-44</v>
      </c>
      <c r="F341" s="2" t="s">
        <v>168</v>
      </c>
      <c r="G341" s="2" t="s">
        <v>66</v>
      </c>
      <c r="H341" s="2" t="s">
        <v>170</v>
      </c>
      <c r="I341" s="2" t="s">
        <v>171</v>
      </c>
      <c r="J341" s="2" t="s">
        <v>217</v>
      </c>
      <c r="K341" s="11">
        <v>45565</v>
      </c>
      <c r="L341" s="2" t="s">
        <v>179</v>
      </c>
      <c r="M341" s="2" t="s">
        <v>174</v>
      </c>
      <c r="N341" s="4">
        <f>COUNTIF(Bookings!$B$2:$B$5001,A341)</f>
        <v>5</v>
      </c>
      <c r="O341" s="4">
        <f>COUNTIFS(Bookings!$B$2:$B$5001,A341,Bookings!$Q$2:$Q$5001,"Completed")</f>
        <v>3</v>
      </c>
      <c r="P341" s="3">
        <f>SUMIFS(Revenue!$L$2:$L$4092,Revenue!$B$2:$B$4092,A341)</f>
        <v>184420</v>
      </c>
      <c r="Q341" s="2" t="str">
        <f>IF(N341=0,"Inactive",IF(N341=1,"One-time",IF(N341&lt;4,"Repeat","Loyal")))</f>
        <v>Loyal</v>
      </c>
    </row>
    <row r="342" spans="1:17" x14ac:dyDescent="0.2">
      <c r="A342" s="2" t="s">
        <v>848</v>
      </c>
      <c r="B342" s="2" t="s">
        <v>849</v>
      </c>
      <c r="C342" s="2" t="s">
        <v>167</v>
      </c>
      <c r="D342" s="2">
        <v>45</v>
      </c>
      <c r="E342" s="2" t="str">
        <f>IF(D342&lt;25,"18-24",IF(D342&lt;35,"25-34",IF(D342&lt;45,"35-44",IF(D342&lt;55,"45-54","55+"))))</f>
        <v>45-54</v>
      </c>
      <c r="F342" s="2" t="s">
        <v>168</v>
      </c>
      <c r="G342" s="2" t="s">
        <v>24</v>
      </c>
      <c r="H342" s="2" t="s">
        <v>170</v>
      </c>
      <c r="I342" s="2" t="s">
        <v>21</v>
      </c>
      <c r="J342" s="2" t="s">
        <v>238</v>
      </c>
      <c r="K342" s="11">
        <v>45689</v>
      </c>
      <c r="L342" s="2" t="s">
        <v>247</v>
      </c>
      <c r="M342" s="2" t="s">
        <v>189</v>
      </c>
      <c r="N342" s="4">
        <f>COUNTIF(Bookings!$B$2:$B$5001,A342)</f>
        <v>15</v>
      </c>
      <c r="O342" s="4">
        <f>COUNTIFS(Bookings!$B$2:$B$5001,A342,Bookings!$Q$2:$Q$5001,"Completed")</f>
        <v>12</v>
      </c>
      <c r="P342" s="3">
        <f>SUMIFS(Revenue!$L$2:$L$4092,Revenue!$B$2:$B$4092,A342)</f>
        <v>432340</v>
      </c>
      <c r="Q342" s="2" t="str">
        <f>IF(N342=0,"Inactive",IF(N342=1,"One-time",IF(N342&lt;4,"Repeat","Loyal")))</f>
        <v>Loyal</v>
      </c>
    </row>
    <row r="343" spans="1:17" x14ac:dyDescent="0.2">
      <c r="A343" s="2" t="s">
        <v>850</v>
      </c>
      <c r="B343" s="2" t="s">
        <v>851</v>
      </c>
      <c r="C343" s="2" t="s">
        <v>177</v>
      </c>
      <c r="D343" s="2">
        <v>38</v>
      </c>
      <c r="E343" s="2" t="str">
        <f>IF(D343&lt;25,"18-24",IF(D343&lt;35,"25-34",IF(D343&lt;45,"35-44",IF(D343&lt;55,"45-54","55+"))))</f>
        <v>35-44</v>
      </c>
      <c r="F343" s="2" t="s">
        <v>168</v>
      </c>
      <c r="G343" s="2" t="s">
        <v>243</v>
      </c>
      <c r="H343" s="2" t="s">
        <v>170</v>
      </c>
      <c r="I343" s="2" t="s">
        <v>216</v>
      </c>
      <c r="J343" s="2" t="s">
        <v>238</v>
      </c>
      <c r="K343" s="11">
        <v>45536</v>
      </c>
      <c r="L343" s="2" t="s">
        <v>247</v>
      </c>
      <c r="M343" s="2" t="s">
        <v>174</v>
      </c>
      <c r="N343" s="4">
        <f>COUNTIF(Bookings!$B$2:$B$5001,A343)</f>
        <v>12</v>
      </c>
      <c r="O343" s="4">
        <f>COUNTIFS(Bookings!$B$2:$B$5001,A343,Bookings!$Q$2:$Q$5001,"Completed")</f>
        <v>12</v>
      </c>
      <c r="P343" s="3">
        <f>SUMIFS(Revenue!$L$2:$L$4092,Revenue!$B$2:$B$4092,A343)</f>
        <v>1673030</v>
      </c>
      <c r="Q343" s="2" t="str">
        <f>IF(N343=0,"Inactive",IF(N343=1,"One-time",IF(N343&lt;4,"Repeat","Loyal")))</f>
        <v>Loyal</v>
      </c>
    </row>
    <row r="344" spans="1:17" x14ac:dyDescent="0.2">
      <c r="A344" s="2" t="s">
        <v>852</v>
      </c>
      <c r="B344" s="2" t="s">
        <v>853</v>
      </c>
      <c r="C344" s="2" t="s">
        <v>167</v>
      </c>
      <c r="D344" s="2">
        <v>39</v>
      </c>
      <c r="E344" s="2" t="str">
        <f>IF(D344&lt;25,"18-24",IF(D344&lt;35,"25-34",IF(D344&lt;45,"35-44",IF(D344&lt;55,"45-54","55+"))))</f>
        <v>35-44</v>
      </c>
      <c r="F344" s="2" t="s">
        <v>168</v>
      </c>
      <c r="G344" s="2" t="s">
        <v>182</v>
      </c>
      <c r="H344" s="2" t="s">
        <v>170</v>
      </c>
      <c r="I344" s="2" t="s">
        <v>188</v>
      </c>
      <c r="J344" s="2" t="s">
        <v>172</v>
      </c>
      <c r="K344" s="11">
        <v>46082</v>
      </c>
      <c r="L344" s="2" t="s">
        <v>198</v>
      </c>
      <c r="M344" s="2" t="s">
        <v>174</v>
      </c>
      <c r="N344" s="4">
        <f>COUNTIF(Bookings!$B$2:$B$5001,A344)</f>
        <v>2</v>
      </c>
      <c r="O344" s="4">
        <f>COUNTIFS(Bookings!$B$2:$B$5001,A344,Bookings!$Q$2:$Q$5001,"Completed")</f>
        <v>2</v>
      </c>
      <c r="P344" s="3">
        <f>SUMIFS(Revenue!$L$2:$L$4092,Revenue!$B$2:$B$4092,A344)</f>
        <v>55330</v>
      </c>
      <c r="Q344" s="2" t="str">
        <f>IF(N344=0,"Inactive",IF(N344=1,"One-time",IF(N344&lt;4,"Repeat","Loyal")))</f>
        <v>Repeat</v>
      </c>
    </row>
    <row r="345" spans="1:17" x14ac:dyDescent="0.2">
      <c r="A345" s="2" t="s">
        <v>854</v>
      </c>
      <c r="B345" s="2" t="s">
        <v>393</v>
      </c>
      <c r="C345" s="2" t="s">
        <v>167</v>
      </c>
      <c r="D345" s="2">
        <v>51</v>
      </c>
      <c r="E345" s="2" t="str">
        <f>IF(D345&lt;25,"18-24",IF(D345&lt;35,"25-34",IF(D345&lt;45,"35-44",IF(D345&lt;55,"45-54","55+"))))</f>
        <v>45-54</v>
      </c>
      <c r="F345" s="2" t="s">
        <v>168</v>
      </c>
      <c r="G345" s="2" t="s">
        <v>66</v>
      </c>
      <c r="H345" s="2" t="s">
        <v>170</v>
      </c>
      <c r="I345" s="2" t="s">
        <v>21</v>
      </c>
      <c r="J345" s="2" t="s">
        <v>172</v>
      </c>
      <c r="K345" s="11">
        <v>45579</v>
      </c>
      <c r="L345" s="2" t="s">
        <v>173</v>
      </c>
      <c r="M345" s="2" t="s">
        <v>174</v>
      </c>
      <c r="N345" s="4">
        <f>COUNTIF(Bookings!$B$2:$B$5001,A345)</f>
        <v>0</v>
      </c>
      <c r="O345" s="4">
        <f>COUNTIFS(Bookings!$B$2:$B$5001,A345,Bookings!$Q$2:$Q$5001,"Completed")</f>
        <v>0</v>
      </c>
      <c r="P345" s="3">
        <f>SUMIFS(Revenue!$L$2:$L$4092,Revenue!$B$2:$B$4092,A345)</f>
        <v>0</v>
      </c>
      <c r="Q345" s="2" t="str">
        <f>IF(N345=0,"Inactive",IF(N345=1,"One-time",IF(N345&lt;4,"Repeat","Loyal")))</f>
        <v>Inactive</v>
      </c>
    </row>
    <row r="346" spans="1:17" x14ac:dyDescent="0.2">
      <c r="A346" s="2" t="s">
        <v>855</v>
      </c>
      <c r="B346" s="2" t="s">
        <v>856</v>
      </c>
      <c r="C346" s="2" t="s">
        <v>167</v>
      </c>
      <c r="D346" s="2">
        <v>32</v>
      </c>
      <c r="E346" s="2" t="str">
        <f>IF(D346&lt;25,"18-24",IF(D346&lt;35,"25-34",IF(D346&lt;45,"35-44",IF(D346&lt;55,"45-54","55+"))))</f>
        <v>25-34</v>
      </c>
      <c r="F346" s="2" t="s">
        <v>168</v>
      </c>
      <c r="G346" s="2" t="s">
        <v>194</v>
      </c>
      <c r="H346" s="2" t="s">
        <v>170</v>
      </c>
      <c r="I346" s="2" t="s">
        <v>195</v>
      </c>
      <c r="J346" s="2" t="s">
        <v>172</v>
      </c>
      <c r="K346" s="11">
        <v>45467</v>
      </c>
      <c r="L346" s="2" t="s">
        <v>179</v>
      </c>
      <c r="M346" s="2" t="s">
        <v>189</v>
      </c>
      <c r="N346" s="4">
        <f>COUNTIF(Bookings!$B$2:$B$5001,A346)</f>
        <v>0</v>
      </c>
      <c r="O346" s="4">
        <f>COUNTIFS(Bookings!$B$2:$B$5001,A346,Bookings!$Q$2:$Q$5001,"Completed")</f>
        <v>0</v>
      </c>
      <c r="P346" s="3">
        <f>SUMIFS(Revenue!$L$2:$L$4092,Revenue!$B$2:$B$4092,A346)</f>
        <v>0</v>
      </c>
      <c r="Q346" s="2" t="str">
        <f>IF(N346=0,"Inactive",IF(N346=1,"One-time",IF(N346&lt;4,"Repeat","Loyal")))</f>
        <v>Inactive</v>
      </c>
    </row>
    <row r="347" spans="1:17" x14ac:dyDescent="0.2">
      <c r="A347" s="2" t="s">
        <v>857</v>
      </c>
      <c r="B347" s="2" t="s">
        <v>681</v>
      </c>
      <c r="C347" s="2" t="s">
        <v>167</v>
      </c>
      <c r="D347" s="2">
        <v>37</v>
      </c>
      <c r="E347" s="2" t="str">
        <f>IF(D347&lt;25,"18-24",IF(D347&lt;35,"25-34",IF(D347&lt;45,"35-44",IF(D347&lt;55,"45-54","55+"))))</f>
        <v>35-44</v>
      </c>
      <c r="F347" s="2" t="s">
        <v>168</v>
      </c>
      <c r="G347" s="2" t="s">
        <v>211</v>
      </c>
      <c r="H347" s="2" t="s">
        <v>170</v>
      </c>
      <c r="I347" s="2" t="s">
        <v>171</v>
      </c>
      <c r="J347" s="2" t="s">
        <v>172</v>
      </c>
      <c r="K347" s="11">
        <v>45211</v>
      </c>
      <c r="L347" s="2" t="s">
        <v>198</v>
      </c>
      <c r="M347" s="2" t="s">
        <v>174</v>
      </c>
      <c r="N347" s="4">
        <f>COUNTIF(Bookings!$B$2:$B$5001,A347)</f>
        <v>0</v>
      </c>
      <c r="O347" s="4">
        <f>COUNTIFS(Bookings!$B$2:$B$5001,A347,Bookings!$Q$2:$Q$5001,"Completed")</f>
        <v>0</v>
      </c>
      <c r="P347" s="3">
        <f>SUMIFS(Revenue!$L$2:$L$4092,Revenue!$B$2:$B$4092,A347)</f>
        <v>0</v>
      </c>
      <c r="Q347" s="2" t="str">
        <f>IF(N347=0,"Inactive",IF(N347=1,"One-time",IF(N347&lt;4,"Repeat","Loyal")))</f>
        <v>Inactive</v>
      </c>
    </row>
    <row r="348" spans="1:17" x14ac:dyDescent="0.2">
      <c r="A348" s="2" t="s">
        <v>858</v>
      </c>
      <c r="B348" s="2" t="s">
        <v>263</v>
      </c>
      <c r="C348" s="2" t="s">
        <v>177</v>
      </c>
      <c r="D348" s="2">
        <v>44</v>
      </c>
      <c r="E348" s="2" t="str">
        <f>IF(D348&lt;25,"18-24",IF(D348&lt;35,"25-34",IF(D348&lt;45,"35-44",IF(D348&lt;55,"45-54","55+"))))</f>
        <v>35-44</v>
      </c>
      <c r="F348" s="2" t="s">
        <v>168</v>
      </c>
      <c r="G348" s="2" t="s">
        <v>182</v>
      </c>
      <c r="H348" s="2" t="s">
        <v>170</v>
      </c>
      <c r="I348" s="2" t="s">
        <v>188</v>
      </c>
      <c r="J348" s="2" t="s">
        <v>172</v>
      </c>
      <c r="K348" s="11">
        <v>45874</v>
      </c>
      <c r="L348" s="2" t="s">
        <v>198</v>
      </c>
      <c r="M348" s="2" t="s">
        <v>174</v>
      </c>
      <c r="N348" s="4">
        <f>COUNTIF(Bookings!$B$2:$B$5001,A348)</f>
        <v>1</v>
      </c>
      <c r="O348" s="4">
        <f>COUNTIFS(Bookings!$B$2:$B$5001,A348,Bookings!$Q$2:$Q$5001,"Completed")</f>
        <v>1</v>
      </c>
      <c r="P348" s="3">
        <f>SUMIFS(Revenue!$L$2:$L$4092,Revenue!$B$2:$B$4092,A348)</f>
        <v>51450</v>
      </c>
      <c r="Q348" s="2" t="str">
        <f>IF(N348=0,"Inactive",IF(N348=1,"One-time",IF(N348&lt;4,"Repeat","Loyal")))</f>
        <v>One-time</v>
      </c>
    </row>
    <row r="349" spans="1:17" x14ac:dyDescent="0.2">
      <c r="A349" s="2" t="s">
        <v>859</v>
      </c>
      <c r="B349" s="2" t="s">
        <v>860</v>
      </c>
      <c r="C349" s="2" t="s">
        <v>177</v>
      </c>
      <c r="D349" s="2">
        <v>20</v>
      </c>
      <c r="E349" s="2" t="str">
        <f>IF(D349&lt;25,"18-24",IF(D349&lt;35,"25-34",IF(D349&lt;45,"35-44",IF(D349&lt;55,"45-54","55+"))))</f>
        <v>18-24</v>
      </c>
      <c r="F349" s="2" t="s">
        <v>338</v>
      </c>
      <c r="G349" s="2" t="s">
        <v>339</v>
      </c>
      <c r="H349" s="2" t="s">
        <v>207</v>
      </c>
      <c r="I349" s="2" t="s">
        <v>171</v>
      </c>
      <c r="J349" s="2" t="s">
        <v>172</v>
      </c>
      <c r="K349" s="11">
        <v>45112</v>
      </c>
      <c r="L349" s="2" t="s">
        <v>198</v>
      </c>
      <c r="M349" s="2" t="s">
        <v>174</v>
      </c>
      <c r="N349" s="4">
        <f>COUNTIF(Bookings!$B$2:$B$5001,A349)</f>
        <v>0</v>
      </c>
      <c r="O349" s="4">
        <f>COUNTIFS(Bookings!$B$2:$B$5001,A349,Bookings!$Q$2:$Q$5001,"Completed")</f>
        <v>0</v>
      </c>
      <c r="P349" s="3">
        <f>SUMIFS(Revenue!$L$2:$L$4092,Revenue!$B$2:$B$4092,A349)</f>
        <v>0</v>
      </c>
      <c r="Q349" s="2" t="str">
        <f>IF(N349=0,"Inactive",IF(N349=1,"One-time",IF(N349&lt;4,"Repeat","Loyal")))</f>
        <v>Inactive</v>
      </c>
    </row>
    <row r="350" spans="1:17" x14ac:dyDescent="0.2">
      <c r="A350" s="2" t="s">
        <v>861</v>
      </c>
      <c r="B350" s="2" t="s">
        <v>862</v>
      </c>
      <c r="C350" s="2" t="s">
        <v>177</v>
      </c>
      <c r="D350" s="2">
        <v>37</v>
      </c>
      <c r="E350" s="2" t="str">
        <f>IF(D350&lt;25,"18-24",IF(D350&lt;35,"25-34",IF(D350&lt;45,"35-44",IF(D350&lt;55,"45-54","55+"))))</f>
        <v>35-44</v>
      </c>
      <c r="F350" s="2" t="s">
        <v>168</v>
      </c>
      <c r="G350" s="2" t="s">
        <v>211</v>
      </c>
      <c r="H350" s="2" t="s">
        <v>170</v>
      </c>
      <c r="I350" s="2" t="s">
        <v>21</v>
      </c>
      <c r="J350" s="2" t="s">
        <v>217</v>
      </c>
      <c r="K350" s="11">
        <v>45605</v>
      </c>
      <c r="L350" s="2" t="s">
        <v>231</v>
      </c>
      <c r="M350" s="2" t="s">
        <v>174</v>
      </c>
      <c r="N350" s="4">
        <f>COUNTIF(Bookings!$B$2:$B$5001,A350)</f>
        <v>6</v>
      </c>
      <c r="O350" s="4">
        <f>COUNTIFS(Bookings!$B$2:$B$5001,A350,Bookings!$Q$2:$Q$5001,"Completed")</f>
        <v>6</v>
      </c>
      <c r="P350" s="3">
        <f>SUMIFS(Revenue!$L$2:$L$4092,Revenue!$B$2:$B$4092,A350)</f>
        <v>163610</v>
      </c>
      <c r="Q350" s="2" t="str">
        <f>IF(N350=0,"Inactive",IF(N350=1,"One-time",IF(N350&lt;4,"Repeat","Loyal")))</f>
        <v>Loyal</v>
      </c>
    </row>
    <row r="351" spans="1:17" x14ac:dyDescent="0.2">
      <c r="A351" s="2" t="s">
        <v>863</v>
      </c>
      <c r="B351" s="2" t="s">
        <v>864</v>
      </c>
      <c r="C351" s="2" t="s">
        <v>167</v>
      </c>
      <c r="D351" s="2">
        <v>38</v>
      </c>
      <c r="E351" s="2" t="str">
        <f>IF(D351&lt;25,"18-24",IF(D351&lt;35,"25-34",IF(D351&lt;45,"35-44",IF(D351&lt;55,"45-54","55+"))))</f>
        <v>35-44</v>
      </c>
      <c r="F351" s="2" t="s">
        <v>290</v>
      </c>
      <c r="G351" s="2" t="s">
        <v>290</v>
      </c>
      <c r="H351" s="2" t="s">
        <v>207</v>
      </c>
      <c r="I351" s="2" t="s">
        <v>171</v>
      </c>
      <c r="J351" s="2" t="s">
        <v>172</v>
      </c>
      <c r="K351" s="11">
        <v>45514</v>
      </c>
      <c r="L351" s="2" t="s">
        <v>247</v>
      </c>
      <c r="M351" s="2" t="s">
        <v>174</v>
      </c>
      <c r="N351" s="4">
        <f>COUNTIF(Bookings!$B$2:$B$5001,A351)</f>
        <v>2</v>
      </c>
      <c r="O351" s="4">
        <f>COUNTIFS(Bookings!$B$2:$B$5001,A351,Bookings!$Q$2:$Q$5001,"Completed")</f>
        <v>1</v>
      </c>
      <c r="P351" s="3">
        <f>SUMIFS(Revenue!$L$2:$L$4092,Revenue!$B$2:$B$4092,A351)</f>
        <v>39700</v>
      </c>
      <c r="Q351" s="2" t="str">
        <f>IF(N351=0,"Inactive",IF(N351=1,"One-time",IF(N351&lt;4,"Repeat","Loyal")))</f>
        <v>Repeat</v>
      </c>
    </row>
    <row r="352" spans="1:17" x14ac:dyDescent="0.2">
      <c r="A352" s="2" t="s">
        <v>865</v>
      </c>
      <c r="B352" s="2" t="s">
        <v>866</v>
      </c>
      <c r="C352" s="2" t="s">
        <v>177</v>
      </c>
      <c r="D352" s="2">
        <v>28</v>
      </c>
      <c r="E352" s="2" t="str">
        <f>IF(D352&lt;25,"18-24",IF(D352&lt;35,"25-34",IF(D352&lt;45,"35-44",IF(D352&lt;55,"45-54","55+"))))</f>
        <v>25-34</v>
      </c>
      <c r="F352" s="2" t="s">
        <v>227</v>
      </c>
      <c r="G352" s="2" t="s">
        <v>228</v>
      </c>
      <c r="H352" s="2" t="s">
        <v>207</v>
      </c>
      <c r="I352" s="2" t="s">
        <v>21</v>
      </c>
      <c r="J352" s="2" t="s">
        <v>238</v>
      </c>
      <c r="K352" s="11">
        <v>45568</v>
      </c>
      <c r="L352" s="2" t="s">
        <v>231</v>
      </c>
      <c r="M352" s="2" t="s">
        <v>174</v>
      </c>
      <c r="N352" s="4">
        <f>COUNTIF(Bookings!$B$2:$B$5001,A352)</f>
        <v>13</v>
      </c>
      <c r="O352" s="4">
        <f>COUNTIFS(Bookings!$B$2:$B$5001,A352,Bookings!$Q$2:$Q$5001,"Completed")</f>
        <v>12</v>
      </c>
      <c r="P352" s="3">
        <f>SUMIFS(Revenue!$L$2:$L$4092,Revenue!$B$2:$B$4092,A352)</f>
        <v>244010</v>
      </c>
      <c r="Q352" s="2" t="str">
        <f>IF(N352=0,"Inactive",IF(N352=1,"One-time",IF(N352&lt;4,"Repeat","Loyal")))</f>
        <v>Loyal</v>
      </c>
    </row>
    <row r="353" spans="1:17" x14ac:dyDescent="0.2">
      <c r="A353" s="2" t="s">
        <v>867</v>
      </c>
      <c r="B353" s="2" t="s">
        <v>453</v>
      </c>
      <c r="C353" s="2" t="s">
        <v>167</v>
      </c>
      <c r="D353" s="2">
        <v>42</v>
      </c>
      <c r="E353" s="2" t="str">
        <f>IF(D353&lt;25,"18-24",IF(D353&lt;35,"25-34",IF(D353&lt;45,"35-44",IF(D353&lt;55,"45-54","55+"))))</f>
        <v>35-44</v>
      </c>
      <c r="F353" s="2" t="s">
        <v>168</v>
      </c>
      <c r="G353" s="2" t="s">
        <v>66</v>
      </c>
      <c r="H353" s="2" t="s">
        <v>170</v>
      </c>
      <c r="I353" s="2" t="s">
        <v>21</v>
      </c>
      <c r="J353" s="2" t="s">
        <v>238</v>
      </c>
      <c r="K353" s="11">
        <v>45630</v>
      </c>
      <c r="L353" s="2" t="s">
        <v>231</v>
      </c>
      <c r="M353" s="2" t="s">
        <v>174</v>
      </c>
      <c r="N353" s="4">
        <f>COUNTIF(Bookings!$B$2:$B$5001,A353)</f>
        <v>10</v>
      </c>
      <c r="O353" s="4">
        <f>COUNTIFS(Bookings!$B$2:$B$5001,A353,Bookings!$Q$2:$Q$5001,"Completed")</f>
        <v>10</v>
      </c>
      <c r="P353" s="3">
        <f>SUMIFS(Revenue!$L$2:$L$4092,Revenue!$B$2:$B$4092,A353)</f>
        <v>293960</v>
      </c>
      <c r="Q353" s="2" t="str">
        <f>IF(N353=0,"Inactive",IF(N353=1,"One-time",IF(N353&lt;4,"Repeat","Loyal")))</f>
        <v>Loyal</v>
      </c>
    </row>
    <row r="354" spans="1:17" x14ac:dyDescent="0.2">
      <c r="A354" s="2" t="s">
        <v>868</v>
      </c>
      <c r="B354" s="2" t="s">
        <v>869</v>
      </c>
      <c r="C354" s="2" t="s">
        <v>167</v>
      </c>
      <c r="D354" s="2">
        <v>28</v>
      </c>
      <c r="E354" s="2" t="str">
        <f>IF(D354&lt;25,"18-24",IF(D354&lt;35,"25-34",IF(D354&lt;45,"35-44",IF(D354&lt;55,"45-54","55+"))))</f>
        <v>25-34</v>
      </c>
      <c r="F354" s="2" t="s">
        <v>168</v>
      </c>
      <c r="G354" s="2" t="s">
        <v>66</v>
      </c>
      <c r="H354" s="2" t="s">
        <v>170</v>
      </c>
      <c r="I354" s="2" t="s">
        <v>171</v>
      </c>
      <c r="J354" s="2" t="s">
        <v>208</v>
      </c>
      <c r="K354" s="11">
        <v>45481</v>
      </c>
      <c r="L354" s="2" t="s">
        <v>247</v>
      </c>
      <c r="M354" s="2" t="s">
        <v>174</v>
      </c>
      <c r="N354" s="4">
        <f>COUNTIF(Bookings!$B$2:$B$5001,A354)</f>
        <v>4</v>
      </c>
      <c r="O354" s="4">
        <f>COUNTIFS(Bookings!$B$2:$B$5001,A354,Bookings!$Q$2:$Q$5001,"Completed")</f>
        <v>3</v>
      </c>
      <c r="P354" s="3">
        <f>SUMIFS(Revenue!$L$2:$L$4092,Revenue!$B$2:$B$4092,A354)</f>
        <v>222770</v>
      </c>
      <c r="Q354" s="2" t="str">
        <f>IF(N354=0,"Inactive",IF(N354=1,"One-time",IF(N354&lt;4,"Repeat","Loyal")))</f>
        <v>Loyal</v>
      </c>
    </row>
    <row r="355" spans="1:17" x14ac:dyDescent="0.2">
      <c r="A355" s="2" t="s">
        <v>870</v>
      </c>
      <c r="B355" s="2" t="s">
        <v>871</v>
      </c>
      <c r="C355" s="2" t="s">
        <v>177</v>
      </c>
      <c r="D355" s="2">
        <v>42</v>
      </c>
      <c r="E355" s="2" t="str">
        <f>IF(D355&lt;25,"18-24",IF(D355&lt;35,"25-34",IF(D355&lt;45,"35-44",IF(D355&lt;55,"45-54","55+"))))</f>
        <v>35-44</v>
      </c>
      <c r="F355" s="2" t="s">
        <v>168</v>
      </c>
      <c r="G355" s="2" t="s">
        <v>311</v>
      </c>
      <c r="H355" s="2" t="s">
        <v>170</v>
      </c>
      <c r="I355" s="2" t="s">
        <v>216</v>
      </c>
      <c r="J355" s="2" t="s">
        <v>172</v>
      </c>
      <c r="K355" s="11">
        <v>45698</v>
      </c>
      <c r="L355" s="2" t="s">
        <v>173</v>
      </c>
      <c r="M355" s="2" t="s">
        <v>174</v>
      </c>
      <c r="N355" s="4">
        <f>COUNTIF(Bookings!$B$2:$B$5001,A355)</f>
        <v>1</v>
      </c>
      <c r="O355" s="4">
        <f>COUNTIFS(Bookings!$B$2:$B$5001,A355,Bookings!$Q$2:$Q$5001,"Completed")</f>
        <v>1</v>
      </c>
      <c r="P355" s="3">
        <f>SUMIFS(Revenue!$L$2:$L$4092,Revenue!$B$2:$B$4092,A355)</f>
        <v>208520</v>
      </c>
      <c r="Q355" s="2" t="str">
        <f>IF(N355=0,"Inactive",IF(N355=1,"One-time",IF(N355&lt;4,"Repeat","Loyal")))</f>
        <v>One-time</v>
      </c>
    </row>
    <row r="356" spans="1:17" x14ac:dyDescent="0.2">
      <c r="A356" s="2" t="s">
        <v>872</v>
      </c>
      <c r="B356" s="2" t="s">
        <v>391</v>
      </c>
      <c r="C356" s="2" t="s">
        <v>167</v>
      </c>
      <c r="D356" s="2">
        <v>46</v>
      </c>
      <c r="E356" s="2" t="str">
        <f>IF(D356&lt;25,"18-24",IF(D356&lt;35,"25-34",IF(D356&lt;45,"35-44",IF(D356&lt;55,"45-54","55+"))))</f>
        <v>45-54</v>
      </c>
      <c r="F356" s="2" t="s">
        <v>338</v>
      </c>
      <c r="G356" s="2" t="s">
        <v>339</v>
      </c>
      <c r="H356" s="2" t="s">
        <v>207</v>
      </c>
      <c r="I356" s="2" t="s">
        <v>171</v>
      </c>
      <c r="J356" s="2" t="s">
        <v>172</v>
      </c>
      <c r="K356" s="11">
        <v>46267</v>
      </c>
      <c r="L356" s="2" t="s">
        <v>247</v>
      </c>
      <c r="M356" s="2" t="s">
        <v>174</v>
      </c>
      <c r="N356" s="4">
        <f>COUNTIF(Bookings!$B$2:$B$5001,A356)</f>
        <v>0</v>
      </c>
      <c r="O356" s="4">
        <f>COUNTIFS(Bookings!$B$2:$B$5001,A356,Bookings!$Q$2:$Q$5001,"Completed")</f>
        <v>0</v>
      </c>
      <c r="P356" s="3">
        <f>SUMIFS(Revenue!$L$2:$L$4092,Revenue!$B$2:$B$4092,A356)</f>
        <v>0</v>
      </c>
      <c r="Q356" s="2" t="str">
        <f>IF(N356=0,"Inactive",IF(N356=1,"One-time",IF(N356&lt;4,"Repeat","Loyal")))</f>
        <v>Inactive</v>
      </c>
    </row>
    <row r="357" spans="1:17" x14ac:dyDescent="0.2">
      <c r="A357" s="2" t="s">
        <v>873</v>
      </c>
      <c r="B357" s="2" t="s">
        <v>874</v>
      </c>
      <c r="C357" s="2" t="s">
        <v>167</v>
      </c>
      <c r="D357" s="2">
        <v>30</v>
      </c>
      <c r="E357" s="2" t="str">
        <f>IF(D357&lt;25,"18-24",IF(D357&lt;35,"25-34",IF(D357&lt;45,"35-44",IF(D357&lt;55,"45-54","55+"))))</f>
        <v>25-34</v>
      </c>
      <c r="F357" s="2" t="s">
        <v>168</v>
      </c>
      <c r="G357" s="2" t="s">
        <v>194</v>
      </c>
      <c r="H357" s="2" t="s">
        <v>170</v>
      </c>
      <c r="I357" s="2" t="s">
        <v>195</v>
      </c>
      <c r="J357" s="2" t="s">
        <v>208</v>
      </c>
      <c r="K357" s="11">
        <v>45615</v>
      </c>
      <c r="L357" s="2" t="s">
        <v>198</v>
      </c>
      <c r="M357" s="2" t="s">
        <v>189</v>
      </c>
      <c r="N357" s="4">
        <f>COUNTIF(Bookings!$B$2:$B$5001,A357)</f>
        <v>6</v>
      </c>
      <c r="O357" s="4">
        <f>COUNTIFS(Bookings!$B$2:$B$5001,A357,Bookings!$Q$2:$Q$5001,"Completed")</f>
        <v>5</v>
      </c>
      <c r="P357" s="3">
        <f>SUMIFS(Revenue!$L$2:$L$4092,Revenue!$B$2:$B$4092,A357)</f>
        <v>363200</v>
      </c>
      <c r="Q357" s="2" t="str">
        <f>IF(N357=0,"Inactive",IF(N357=1,"One-time",IF(N357&lt;4,"Repeat","Loyal")))</f>
        <v>Loyal</v>
      </c>
    </row>
    <row r="358" spans="1:17" x14ac:dyDescent="0.2">
      <c r="A358" s="2" t="s">
        <v>875</v>
      </c>
      <c r="B358" s="2" t="s">
        <v>481</v>
      </c>
      <c r="C358" s="2" t="s">
        <v>167</v>
      </c>
      <c r="D358" s="2">
        <v>23</v>
      </c>
      <c r="E358" s="2" t="str">
        <f>IF(D358&lt;25,"18-24",IF(D358&lt;35,"25-34",IF(D358&lt;45,"35-44",IF(D358&lt;55,"45-54","55+"))))</f>
        <v>18-24</v>
      </c>
      <c r="F358" s="2" t="s">
        <v>256</v>
      </c>
      <c r="G358" s="2" t="s">
        <v>257</v>
      </c>
      <c r="H358" s="2" t="s">
        <v>207</v>
      </c>
      <c r="I358" s="2" t="s">
        <v>188</v>
      </c>
      <c r="J358" s="2" t="s">
        <v>172</v>
      </c>
      <c r="K358" s="11">
        <v>45670</v>
      </c>
      <c r="L358" s="2" t="s">
        <v>247</v>
      </c>
      <c r="M358" s="2" t="s">
        <v>174</v>
      </c>
      <c r="N358" s="4">
        <f>COUNTIF(Bookings!$B$2:$B$5001,A358)</f>
        <v>3</v>
      </c>
      <c r="O358" s="4">
        <f>COUNTIFS(Bookings!$B$2:$B$5001,A358,Bookings!$Q$2:$Q$5001,"Completed")</f>
        <v>2</v>
      </c>
      <c r="P358" s="3">
        <f>SUMIFS(Revenue!$L$2:$L$4092,Revenue!$B$2:$B$4092,A358)</f>
        <v>40530</v>
      </c>
      <c r="Q358" s="2" t="str">
        <f>IF(N358=0,"Inactive",IF(N358=1,"One-time",IF(N358&lt;4,"Repeat","Loyal")))</f>
        <v>Repeat</v>
      </c>
    </row>
    <row r="359" spans="1:17" x14ac:dyDescent="0.2">
      <c r="A359" s="2" t="s">
        <v>876</v>
      </c>
      <c r="B359" s="2" t="s">
        <v>877</v>
      </c>
      <c r="C359" s="2" t="s">
        <v>177</v>
      </c>
      <c r="D359" s="2">
        <v>20</v>
      </c>
      <c r="E359" s="2" t="str">
        <f>IF(D359&lt;25,"18-24",IF(D359&lt;35,"25-34",IF(D359&lt;45,"35-44",IF(D359&lt;55,"45-54","55+"))))</f>
        <v>18-24</v>
      </c>
      <c r="F359" s="2" t="s">
        <v>168</v>
      </c>
      <c r="G359" s="2" t="s">
        <v>169</v>
      </c>
      <c r="H359" s="2" t="s">
        <v>170</v>
      </c>
      <c r="I359" s="2" t="s">
        <v>171</v>
      </c>
      <c r="J359" s="2" t="s">
        <v>217</v>
      </c>
      <c r="K359" s="11">
        <v>45572</v>
      </c>
      <c r="L359" s="2" t="s">
        <v>179</v>
      </c>
      <c r="M359" s="2" t="s">
        <v>174</v>
      </c>
      <c r="N359" s="4">
        <f>COUNTIF(Bookings!$B$2:$B$5001,A359)</f>
        <v>5</v>
      </c>
      <c r="O359" s="4">
        <f>COUNTIFS(Bookings!$B$2:$B$5001,A359,Bookings!$Q$2:$Q$5001,"Completed")</f>
        <v>5</v>
      </c>
      <c r="P359" s="3">
        <f>SUMIFS(Revenue!$L$2:$L$4092,Revenue!$B$2:$B$4092,A359)</f>
        <v>254410</v>
      </c>
      <c r="Q359" s="2" t="str">
        <f>IF(N359=0,"Inactive",IF(N359=1,"One-time",IF(N359&lt;4,"Repeat","Loyal")))</f>
        <v>Loyal</v>
      </c>
    </row>
    <row r="360" spans="1:17" x14ac:dyDescent="0.2">
      <c r="A360" s="2" t="s">
        <v>878</v>
      </c>
      <c r="B360" s="2" t="s">
        <v>879</v>
      </c>
      <c r="C360" s="2" t="s">
        <v>177</v>
      </c>
      <c r="D360" s="2">
        <v>50</v>
      </c>
      <c r="E360" s="2" t="str">
        <f>IF(D360&lt;25,"18-24",IF(D360&lt;35,"25-34",IF(D360&lt;45,"35-44",IF(D360&lt;55,"45-54","55+"))))</f>
        <v>45-54</v>
      </c>
      <c r="F360" s="2" t="s">
        <v>168</v>
      </c>
      <c r="G360" s="2" t="s">
        <v>178</v>
      </c>
      <c r="H360" s="2" t="s">
        <v>170</v>
      </c>
      <c r="I360" s="2" t="s">
        <v>21</v>
      </c>
      <c r="J360" s="2" t="s">
        <v>172</v>
      </c>
      <c r="K360" s="11">
        <v>45998</v>
      </c>
      <c r="L360" s="2" t="s">
        <v>198</v>
      </c>
      <c r="M360" s="2" t="s">
        <v>189</v>
      </c>
      <c r="N360" s="4">
        <f>COUNTIF(Bookings!$B$2:$B$5001,A360)</f>
        <v>1</v>
      </c>
      <c r="O360" s="4">
        <f>COUNTIFS(Bookings!$B$2:$B$5001,A360,Bookings!$Q$2:$Q$5001,"Completed")</f>
        <v>1</v>
      </c>
      <c r="P360" s="3">
        <f>SUMIFS(Revenue!$L$2:$L$4092,Revenue!$B$2:$B$4092,A360)</f>
        <v>4820</v>
      </c>
      <c r="Q360" s="2" t="str">
        <f>IF(N360=0,"Inactive",IF(N360=1,"One-time",IF(N360&lt;4,"Repeat","Loyal")))</f>
        <v>One-time</v>
      </c>
    </row>
    <row r="361" spans="1:17" x14ac:dyDescent="0.2">
      <c r="A361" s="2" t="s">
        <v>880</v>
      </c>
      <c r="B361" s="2" t="s">
        <v>881</v>
      </c>
      <c r="C361" s="2" t="s">
        <v>167</v>
      </c>
      <c r="D361" s="2">
        <v>37</v>
      </c>
      <c r="E361" s="2" t="str">
        <f>IF(D361&lt;25,"18-24",IF(D361&lt;35,"25-34",IF(D361&lt;45,"35-44",IF(D361&lt;55,"45-54","55+"))))</f>
        <v>35-44</v>
      </c>
      <c r="F361" s="2" t="s">
        <v>278</v>
      </c>
      <c r="G361" s="2" t="s">
        <v>279</v>
      </c>
      <c r="H361" s="2" t="s">
        <v>207</v>
      </c>
      <c r="I361" s="2" t="s">
        <v>216</v>
      </c>
      <c r="J361" s="2" t="s">
        <v>172</v>
      </c>
      <c r="K361" s="11">
        <v>45705</v>
      </c>
      <c r="L361" s="2" t="s">
        <v>179</v>
      </c>
      <c r="M361" s="2" t="s">
        <v>189</v>
      </c>
      <c r="N361" s="4">
        <f>COUNTIF(Bookings!$B$2:$B$5001,A361)</f>
        <v>2</v>
      </c>
      <c r="O361" s="4">
        <f>COUNTIFS(Bookings!$B$2:$B$5001,A361,Bookings!$Q$2:$Q$5001,"Completed")</f>
        <v>1</v>
      </c>
      <c r="P361" s="3">
        <f>SUMIFS(Revenue!$L$2:$L$4092,Revenue!$B$2:$B$4092,A361)</f>
        <v>101900</v>
      </c>
      <c r="Q361" s="2" t="str">
        <f>IF(N361=0,"Inactive",IF(N361=1,"One-time",IF(N361&lt;4,"Repeat","Loyal")))</f>
        <v>Repeat</v>
      </c>
    </row>
    <row r="362" spans="1:17" x14ac:dyDescent="0.2">
      <c r="A362" s="2" t="s">
        <v>882</v>
      </c>
      <c r="B362" s="2" t="s">
        <v>883</v>
      </c>
      <c r="C362" s="2" t="s">
        <v>167</v>
      </c>
      <c r="D362" s="2">
        <v>40</v>
      </c>
      <c r="E362" s="2" t="str">
        <f>IF(D362&lt;25,"18-24",IF(D362&lt;35,"25-34",IF(D362&lt;45,"35-44",IF(D362&lt;55,"45-54","55+"))))</f>
        <v>35-44</v>
      </c>
      <c r="F362" s="2" t="s">
        <v>168</v>
      </c>
      <c r="G362" s="2" t="s">
        <v>169</v>
      </c>
      <c r="H362" s="2" t="s">
        <v>170</v>
      </c>
      <c r="I362" s="2" t="s">
        <v>216</v>
      </c>
      <c r="J362" s="2" t="s">
        <v>172</v>
      </c>
      <c r="K362" s="11">
        <v>45918</v>
      </c>
      <c r="L362" s="2" t="s">
        <v>247</v>
      </c>
      <c r="M362" s="2" t="s">
        <v>174</v>
      </c>
      <c r="N362" s="4">
        <f>COUNTIF(Bookings!$B$2:$B$5001,A362)</f>
        <v>2</v>
      </c>
      <c r="O362" s="4">
        <f>COUNTIFS(Bookings!$B$2:$B$5001,A362,Bookings!$Q$2:$Q$5001,"Completed")</f>
        <v>2</v>
      </c>
      <c r="P362" s="3">
        <f>SUMIFS(Revenue!$L$2:$L$4092,Revenue!$B$2:$B$4092,A362)</f>
        <v>154630</v>
      </c>
      <c r="Q362" s="2" t="str">
        <f>IF(N362=0,"Inactive",IF(N362=1,"One-time",IF(N362&lt;4,"Repeat","Loyal")))</f>
        <v>Repeat</v>
      </c>
    </row>
    <row r="363" spans="1:17" x14ac:dyDescent="0.2">
      <c r="A363" s="2" t="s">
        <v>884</v>
      </c>
      <c r="B363" s="2" t="s">
        <v>885</v>
      </c>
      <c r="C363" s="2" t="s">
        <v>177</v>
      </c>
      <c r="D363" s="2">
        <v>40</v>
      </c>
      <c r="E363" s="2" t="str">
        <f>IF(D363&lt;25,"18-24",IF(D363&lt;35,"25-34",IF(D363&lt;45,"35-44",IF(D363&lt;55,"45-54","55+"))))</f>
        <v>35-44</v>
      </c>
      <c r="F363" s="2" t="s">
        <v>168</v>
      </c>
      <c r="G363" s="2" t="s">
        <v>220</v>
      </c>
      <c r="H363" s="2" t="s">
        <v>170</v>
      </c>
      <c r="I363" s="2" t="s">
        <v>188</v>
      </c>
      <c r="J363" s="2" t="s">
        <v>172</v>
      </c>
      <c r="K363" s="11">
        <v>45599</v>
      </c>
      <c r="L363" s="2" t="s">
        <v>198</v>
      </c>
      <c r="M363" s="2" t="s">
        <v>189</v>
      </c>
      <c r="N363" s="4">
        <f>COUNTIF(Bookings!$B$2:$B$5001,A363)</f>
        <v>2</v>
      </c>
      <c r="O363" s="4">
        <f>COUNTIFS(Bookings!$B$2:$B$5001,A363,Bookings!$Q$2:$Q$5001,"Completed")</f>
        <v>1</v>
      </c>
      <c r="P363" s="3">
        <f>SUMIFS(Revenue!$L$2:$L$4092,Revenue!$B$2:$B$4092,A363)</f>
        <v>67150</v>
      </c>
      <c r="Q363" s="2" t="str">
        <f>IF(N363=0,"Inactive",IF(N363=1,"One-time",IF(N363&lt;4,"Repeat","Loyal")))</f>
        <v>Repeat</v>
      </c>
    </row>
    <row r="364" spans="1:17" x14ac:dyDescent="0.2">
      <c r="A364" s="2" t="s">
        <v>886</v>
      </c>
      <c r="B364" s="2" t="s">
        <v>887</v>
      </c>
      <c r="C364" s="2" t="s">
        <v>177</v>
      </c>
      <c r="D364" s="2">
        <v>18</v>
      </c>
      <c r="E364" s="2" t="str">
        <f>IF(D364&lt;25,"18-24",IF(D364&lt;35,"25-34",IF(D364&lt;45,"35-44",IF(D364&lt;55,"45-54","55+"))))</f>
        <v>18-24</v>
      </c>
      <c r="F364" s="2" t="s">
        <v>168</v>
      </c>
      <c r="G364" s="2" t="s">
        <v>194</v>
      </c>
      <c r="H364" s="2" t="s">
        <v>170</v>
      </c>
      <c r="I364" s="2" t="s">
        <v>171</v>
      </c>
      <c r="J364" s="2" t="s">
        <v>172</v>
      </c>
      <c r="K364" s="11">
        <v>46117</v>
      </c>
      <c r="L364" s="2" t="s">
        <v>179</v>
      </c>
      <c r="M364" s="2" t="s">
        <v>174</v>
      </c>
      <c r="N364" s="4">
        <f>COUNTIF(Bookings!$B$2:$B$5001,A364)</f>
        <v>0</v>
      </c>
      <c r="O364" s="4">
        <f>COUNTIFS(Bookings!$B$2:$B$5001,A364,Bookings!$Q$2:$Q$5001,"Completed")</f>
        <v>0</v>
      </c>
      <c r="P364" s="3">
        <f>SUMIFS(Revenue!$L$2:$L$4092,Revenue!$B$2:$B$4092,A364)</f>
        <v>0</v>
      </c>
      <c r="Q364" s="2" t="str">
        <f>IF(N364=0,"Inactive",IF(N364=1,"One-time",IF(N364&lt;4,"Repeat","Loyal")))</f>
        <v>Inactive</v>
      </c>
    </row>
    <row r="365" spans="1:17" x14ac:dyDescent="0.2">
      <c r="A365" s="2" t="s">
        <v>888</v>
      </c>
      <c r="B365" s="2" t="s">
        <v>889</v>
      </c>
      <c r="C365" s="2" t="s">
        <v>177</v>
      </c>
      <c r="D365" s="2">
        <v>24</v>
      </c>
      <c r="E365" s="2" t="str">
        <f>IF(D365&lt;25,"18-24",IF(D365&lt;35,"25-34",IF(D365&lt;45,"35-44",IF(D365&lt;55,"45-54","55+"))))</f>
        <v>18-24</v>
      </c>
      <c r="F365" s="2" t="s">
        <v>168</v>
      </c>
      <c r="G365" s="2" t="s">
        <v>220</v>
      </c>
      <c r="H365" s="2" t="s">
        <v>170</v>
      </c>
      <c r="I365" s="2" t="s">
        <v>171</v>
      </c>
      <c r="J365" s="2" t="s">
        <v>172</v>
      </c>
      <c r="K365" s="11">
        <v>46099</v>
      </c>
      <c r="L365" s="2" t="s">
        <v>179</v>
      </c>
      <c r="M365" s="2" t="s">
        <v>174</v>
      </c>
      <c r="N365" s="4">
        <f>COUNTIF(Bookings!$B$2:$B$5001,A365)</f>
        <v>1</v>
      </c>
      <c r="O365" s="4">
        <f>COUNTIFS(Bookings!$B$2:$B$5001,A365,Bookings!$Q$2:$Q$5001,"Completed")</f>
        <v>1</v>
      </c>
      <c r="P365" s="3">
        <f>SUMIFS(Revenue!$L$2:$L$4092,Revenue!$B$2:$B$4092,A365)</f>
        <v>23980</v>
      </c>
      <c r="Q365" s="2" t="str">
        <f>IF(N365=0,"Inactive",IF(N365=1,"One-time",IF(N365&lt;4,"Repeat","Loyal")))</f>
        <v>One-time</v>
      </c>
    </row>
    <row r="366" spans="1:17" x14ac:dyDescent="0.2">
      <c r="A366" s="2" t="s">
        <v>890</v>
      </c>
      <c r="B366" s="2" t="s">
        <v>891</v>
      </c>
      <c r="C366" s="2" t="s">
        <v>167</v>
      </c>
      <c r="D366" s="2">
        <v>26</v>
      </c>
      <c r="E366" s="2" t="str">
        <f>IF(D366&lt;25,"18-24",IF(D366&lt;35,"25-34",IF(D366&lt;45,"35-44",IF(D366&lt;55,"45-54","55+"))))</f>
        <v>25-34</v>
      </c>
      <c r="F366" s="2" t="s">
        <v>168</v>
      </c>
      <c r="G366" s="2" t="s">
        <v>55</v>
      </c>
      <c r="H366" s="2" t="s">
        <v>170</v>
      </c>
      <c r="I366" s="2" t="s">
        <v>171</v>
      </c>
      <c r="J366" s="2" t="s">
        <v>172</v>
      </c>
      <c r="K366" s="11">
        <v>45661</v>
      </c>
      <c r="L366" s="2" t="s">
        <v>247</v>
      </c>
      <c r="M366" s="2" t="s">
        <v>174</v>
      </c>
      <c r="N366" s="4">
        <f>COUNTIF(Bookings!$B$2:$B$5001,A366)</f>
        <v>1</v>
      </c>
      <c r="O366" s="4">
        <f>COUNTIFS(Bookings!$B$2:$B$5001,A366,Bookings!$Q$2:$Q$5001,"Completed")</f>
        <v>1</v>
      </c>
      <c r="P366" s="3">
        <f>SUMIFS(Revenue!$L$2:$L$4092,Revenue!$B$2:$B$4092,A366)</f>
        <v>48850</v>
      </c>
      <c r="Q366" s="2" t="str">
        <f>IF(N366=0,"Inactive",IF(N366=1,"One-time",IF(N366&lt;4,"Repeat","Loyal")))</f>
        <v>One-time</v>
      </c>
    </row>
    <row r="367" spans="1:17" x14ac:dyDescent="0.2">
      <c r="A367" s="2" t="s">
        <v>892</v>
      </c>
      <c r="B367" s="2" t="s">
        <v>764</v>
      </c>
      <c r="C367" s="2" t="s">
        <v>167</v>
      </c>
      <c r="D367" s="2">
        <v>30</v>
      </c>
      <c r="E367" s="2" t="str">
        <f>IF(D367&lt;25,"18-24",IF(D367&lt;35,"25-34",IF(D367&lt;45,"35-44",IF(D367&lt;55,"45-54","55+"))))</f>
        <v>25-34</v>
      </c>
      <c r="F367" s="2" t="s">
        <v>168</v>
      </c>
      <c r="G367" s="2" t="s">
        <v>55</v>
      </c>
      <c r="H367" s="2" t="s">
        <v>170</v>
      </c>
      <c r="I367" s="2" t="s">
        <v>21</v>
      </c>
      <c r="J367" s="2" t="s">
        <v>208</v>
      </c>
      <c r="K367" s="11">
        <v>45544</v>
      </c>
      <c r="L367" s="2" t="s">
        <v>231</v>
      </c>
      <c r="M367" s="2" t="s">
        <v>189</v>
      </c>
      <c r="N367" s="4">
        <f>COUNTIF(Bookings!$B$2:$B$5001,A367)</f>
        <v>7</v>
      </c>
      <c r="O367" s="4">
        <f>COUNTIFS(Bookings!$B$2:$B$5001,A367,Bookings!$Q$2:$Q$5001,"Completed")</f>
        <v>6</v>
      </c>
      <c r="P367" s="3">
        <f>SUMIFS(Revenue!$L$2:$L$4092,Revenue!$B$2:$B$4092,A367)</f>
        <v>318960</v>
      </c>
      <c r="Q367" s="2" t="str">
        <f>IF(N367=0,"Inactive",IF(N367=1,"One-time",IF(N367&lt;4,"Repeat","Loyal")))</f>
        <v>Loyal</v>
      </c>
    </row>
    <row r="368" spans="1:17" x14ac:dyDescent="0.2">
      <c r="A368" s="2" t="s">
        <v>893</v>
      </c>
      <c r="B368" s="2" t="s">
        <v>894</v>
      </c>
      <c r="C368" s="2" t="s">
        <v>177</v>
      </c>
      <c r="D368" s="2">
        <v>18</v>
      </c>
      <c r="E368" s="2" t="str">
        <f>IF(D368&lt;25,"18-24",IF(D368&lt;35,"25-34",IF(D368&lt;45,"35-44",IF(D368&lt;55,"45-54","55+"))))</f>
        <v>18-24</v>
      </c>
      <c r="F368" s="2" t="s">
        <v>168</v>
      </c>
      <c r="G368" s="2" t="s">
        <v>211</v>
      </c>
      <c r="H368" s="2" t="s">
        <v>170</v>
      </c>
      <c r="I368" s="2" t="s">
        <v>171</v>
      </c>
      <c r="J368" s="2" t="s">
        <v>172</v>
      </c>
      <c r="K368" s="11">
        <v>45433</v>
      </c>
      <c r="L368" s="2" t="s">
        <v>247</v>
      </c>
      <c r="M368" s="2" t="s">
        <v>174</v>
      </c>
      <c r="N368" s="4">
        <f>COUNTIF(Bookings!$B$2:$B$5001,A368)</f>
        <v>0</v>
      </c>
      <c r="O368" s="4">
        <f>COUNTIFS(Bookings!$B$2:$B$5001,A368,Bookings!$Q$2:$Q$5001,"Completed")</f>
        <v>0</v>
      </c>
      <c r="P368" s="3">
        <f>SUMIFS(Revenue!$L$2:$L$4092,Revenue!$B$2:$B$4092,A368)</f>
        <v>0</v>
      </c>
      <c r="Q368" s="2" t="str">
        <f>IF(N368=0,"Inactive",IF(N368=1,"One-time",IF(N368&lt;4,"Repeat","Loyal")))</f>
        <v>Inactive</v>
      </c>
    </row>
    <row r="369" spans="1:17" x14ac:dyDescent="0.2">
      <c r="A369" s="2" t="s">
        <v>895</v>
      </c>
      <c r="B369" s="2" t="s">
        <v>896</v>
      </c>
      <c r="C369" s="2" t="s">
        <v>177</v>
      </c>
      <c r="D369" s="2">
        <v>23</v>
      </c>
      <c r="E369" s="2" t="str">
        <f>IF(D369&lt;25,"18-24",IF(D369&lt;35,"25-34",IF(D369&lt;45,"35-44",IF(D369&lt;55,"45-54","55+"))))</f>
        <v>18-24</v>
      </c>
      <c r="F369" s="2" t="s">
        <v>168</v>
      </c>
      <c r="G369" s="2" t="s">
        <v>169</v>
      </c>
      <c r="H369" s="2" t="s">
        <v>170</v>
      </c>
      <c r="I369" s="2" t="s">
        <v>188</v>
      </c>
      <c r="J369" s="2" t="s">
        <v>172</v>
      </c>
      <c r="K369" s="11">
        <v>45316</v>
      </c>
      <c r="L369" s="2" t="s">
        <v>183</v>
      </c>
      <c r="M369" s="2" t="s">
        <v>189</v>
      </c>
      <c r="N369" s="4">
        <f>COUNTIF(Bookings!$B$2:$B$5001,A369)</f>
        <v>0</v>
      </c>
      <c r="O369" s="4">
        <f>COUNTIFS(Bookings!$B$2:$B$5001,A369,Bookings!$Q$2:$Q$5001,"Completed")</f>
        <v>0</v>
      </c>
      <c r="P369" s="3">
        <f>SUMIFS(Revenue!$L$2:$L$4092,Revenue!$B$2:$B$4092,A369)</f>
        <v>0</v>
      </c>
      <c r="Q369" s="2" t="str">
        <f>IF(N369=0,"Inactive",IF(N369=1,"One-time",IF(N369&lt;4,"Repeat","Loyal")))</f>
        <v>Inactive</v>
      </c>
    </row>
    <row r="370" spans="1:17" x14ac:dyDescent="0.2">
      <c r="A370" s="2" t="s">
        <v>897</v>
      </c>
      <c r="B370" s="2" t="s">
        <v>631</v>
      </c>
      <c r="C370" s="2" t="s">
        <v>167</v>
      </c>
      <c r="D370" s="2">
        <v>28</v>
      </c>
      <c r="E370" s="2" t="str">
        <f>IF(D370&lt;25,"18-24",IF(D370&lt;35,"25-34",IF(D370&lt;45,"35-44",IF(D370&lt;55,"45-54","55+"))))</f>
        <v>25-34</v>
      </c>
      <c r="F370" s="2" t="s">
        <v>168</v>
      </c>
      <c r="G370" s="2" t="s">
        <v>220</v>
      </c>
      <c r="H370" s="2" t="s">
        <v>170</v>
      </c>
      <c r="I370" s="2" t="s">
        <v>171</v>
      </c>
      <c r="J370" s="2" t="s">
        <v>172</v>
      </c>
      <c r="K370" s="11">
        <v>45649</v>
      </c>
      <c r="L370" s="2" t="s">
        <v>173</v>
      </c>
      <c r="M370" s="2" t="s">
        <v>189</v>
      </c>
      <c r="N370" s="4">
        <f>COUNTIF(Bookings!$B$2:$B$5001,A370)</f>
        <v>4</v>
      </c>
      <c r="O370" s="4">
        <f>COUNTIFS(Bookings!$B$2:$B$5001,A370,Bookings!$Q$2:$Q$5001,"Completed")</f>
        <v>4</v>
      </c>
      <c r="P370" s="3">
        <f>SUMIFS(Revenue!$L$2:$L$4092,Revenue!$B$2:$B$4092,A370)</f>
        <v>156510</v>
      </c>
      <c r="Q370" s="2" t="str">
        <f>IF(N370=0,"Inactive",IF(N370=1,"One-time",IF(N370&lt;4,"Repeat","Loyal")))</f>
        <v>Loyal</v>
      </c>
    </row>
    <row r="371" spans="1:17" x14ac:dyDescent="0.2">
      <c r="A371" s="2" t="s">
        <v>898</v>
      </c>
      <c r="B371" s="2" t="s">
        <v>899</v>
      </c>
      <c r="C371" s="2" t="s">
        <v>177</v>
      </c>
      <c r="D371" s="2">
        <v>37</v>
      </c>
      <c r="E371" s="2" t="str">
        <f>IF(D371&lt;25,"18-24",IF(D371&lt;35,"25-34",IF(D371&lt;45,"35-44",IF(D371&lt;55,"45-54","55+"))))</f>
        <v>35-44</v>
      </c>
      <c r="F371" s="2" t="s">
        <v>168</v>
      </c>
      <c r="G371" s="2" t="s">
        <v>75</v>
      </c>
      <c r="H371" s="2" t="s">
        <v>170</v>
      </c>
      <c r="I371" s="2" t="s">
        <v>195</v>
      </c>
      <c r="J371" s="2" t="s">
        <v>172</v>
      </c>
      <c r="K371" s="11">
        <v>45411</v>
      </c>
      <c r="L371" s="2" t="s">
        <v>173</v>
      </c>
      <c r="M371" s="2" t="s">
        <v>189</v>
      </c>
      <c r="N371" s="4">
        <f>COUNTIF(Bookings!$B$2:$B$5001,A371)</f>
        <v>0</v>
      </c>
      <c r="O371" s="4">
        <f>COUNTIFS(Bookings!$B$2:$B$5001,A371,Bookings!$Q$2:$Q$5001,"Completed")</f>
        <v>0</v>
      </c>
      <c r="P371" s="3">
        <f>SUMIFS(Revenue!$L$2:$L$4092,Revenue!$B$2:$B$4092,A371)</f>
        <v>0</v>
      </c>
      <c r="Q371" s="2" t="str">
        <f>IF(N371=0,"Inactive",IF(N371=1,"One-time",IF(N371&lt;4,"Repeat","Loyal")))</f>
        <v>Inactive</v>
      </c>
    </row>
    <row r="372" spans="1:17" x14ac:dyDescent="0.2">
      <c r="A372" s="2" t="s">
        <v>900</v>
      </c>
      <c r="B372" s="2" t="s">
        <v>901</v>
      </c>
      <c r="C372" s="2" t="s">
        <v>167</v>
      </c>
      <c r="D372" s="2">
        <v>37</v>
      </c>
      <c r="E372" s="2" t="str">
        <f>IF(D372&lt;25,"18-24",IF(D372&lt;35,"25-34",IF(D372&lt;45,"35-44",IF(D372&lt;55,"45-54","55+"))))</f>
        <v>35-44</v>
      </c>
      <c r="F372" s="2" t="s">
        <v>234</v>
      </c>
      <c r="G372" s="2" t="s">
        <v>235</v>
      </c>
      <c r="H372" s="2" t="s">
        <v>207</v>
      </c>
      <c r="I372" s="2" t="s">
        <v>195</v>
      </c>
      <c r="J372" s="2" t="s">
        <v>172</v>
      </c>
      <c r="K372" s="11">
        <v>45174</v>
      </c>
      <c r="L372" s="2" t="s">
        <v>198</v>
      </c>
      <c r="M372" s="2" t="s">
        <v>174</v>
      </c>
      <c r="N372" s="4">
        <f>COUNTIF(Bookings!$B$2:$B$5001,A372)</f>
        <v>0</v>
      </c>
      <c r="O372" s="4">
        <f>COUNTIFS(Bookings!$B$2:$B$5001,A372,Bookings!$Q$2:$Q$5001,"Completed")</f>
        <v>0</v>
      </c>
      <c r="P372" s="3">
        <f>SUMIFS(Revenue!$L$2:$L$4092,Revenue!$B$2:$B$4092,A372)</f>
        <v>0</v>
      </c>
      <c r="Q372" s="2" t="str">
        <f>IF(N372=0,"Inactive",IF(N372=1,"One-time",IF(N372&lt;4,"Repeat","Loyal")))</f>
        <v>Inactive</v>
      </c>
    </row>
    <row r="373" spans="1:17" x14ac:dyDescent="0.2">
      <c r="A373" s="2" t="s">
        <v>902</v>
      </c>
      <c r="B373" s="2" t="s">
        <v>253</v>
      </c>
      <c r="C373" s="2" t="s">
        <v>177</v>
      </c>
      <c r="D373" s="2">
        <v>30</v>
      </c>
      <c r="E373" s="2" t="str">
        <f>IF(D373&lt;25,"18-24",IF(D373&lt;35,"25-34",IF(D373&lt;45,"35-44",IF(D373&lt;55,"45-54","55+"))))</f>
        <v>25-34</v>
      </c>
      <c r="F373" s="2" t="s">
        <v>290</v>
      </c>
      <c r="G373" s="2" t="s">
        <v>290</v>
      </c>
      <c r="H373" s="2" t="s">
        <v>207</v>
      </c>
      <c r="I373" s="2" t="s">
        <v>171</v>
      </c>
      <c r="J373" s="2" t="s">
        <v>217</v>
      </c>
      <c r="K373" s="11">
        <v>45908</v>
      </c>
      <c r="L373" s="2" t="s">
        <v>183</v>
      </c>
      <c r="M373" s="2" t="s">
        <v>174</v>
      </c>
      <c r="N373" s="4">
        <f>COUNTIF(Bookings!$B$2:$B$5001,A373)</f>
        <v>5</v>
      </c>
      <c r="O373" s="4">
        <f>COUNTIFS(Bookings!$B$2:$B$5001,A373,Bookings!$Q$2:$Q$5001,"Completed")</f>
        <v>5</v>
      </c>
      <c r="P373" s="3">
        <f>SUMIFS(Revenue!$L$2:$L$4092,Revenue!$B$2:$B$4092,A373)</f>
        <v>236000</v>
      </c>
      <c r="Q373" s="2" t="str">
        <f>IF(N373=0,"Inactive",IF(N373=1,"One-time",IF(N373&lt;4,"Repeat","Loyal")))</f>
        <v>Loyal</v>
      </c>
    </row>
    <row r="374" spans="1:17" x14ac:dyDescent="0.2">
      <c r="A374" s="2" t="s">
        <v>903</v>
      </c>
      <c r="B374" s="2" t="s">
        <v>904</v>
      </c>
      <c r="C374" s="2" t="s">
        <v>177</v>
      </c>
      <c r="D374" s="2">
        <v>49</v>
      </c>
      <c r="E374" s="2" t="str">
        <f>IF(D374&lt;25,"18-24",IF(D374&lt;35,"25-34",IF(D374&lt;45,"35-44",IF(D374&lt;55,"45-54","55+"))))</f>
        <v>45-54</v>
      </c>
      <c r="F374" s="2" t="s">
        <v>338</v>
      </c>
      <c r="G374" s="2" t="s">
        <v>339</v>
      </c>
      <c r="H374" s="2" t="s">
        <v>207</v>
      </c>
      <c r="I374" s="2" t="s">
        <v>171</v>
      </c>
      <c r="J374" s="2" t="s">
        <v>208</v>
      </c>
      <c r="K374" s="11">
        <v>45414</v>
      </c>
      <c r="L374" s="2" t="s">
        <v>179</v>
      </c>
      <c r="M374" s="2" t="s">
        <v>174</v>
      </c>
      <c r="N374" s="4">
        <f>COUNTIF(Bookings!$B$2:$B$5001,A374)</f>
        <v>8</v>
      </c>
      <c r="O374" s="4">
        <f>COUNTIFS(Bookings!$B$2:$B$5001,A374,Bookings!$Q$2:$Q$5001,"Completed")</f>
        <v>6</v>
      </c>
      <c r="P374" s="3">
        <f>SUMIFS(Revenue!$L$2:$L$4092,Revenue!$B$2:$B$4092,A374)</f>
        <v>288630</v>
      </c>
      <c r="Q374" s="2" t="str">
        <f>IF(N374=0,"Inactive",IF(N374=1,"One-time",IF(N374&lt;4,"Repeat","Loyal")))</f>
        <v>Loyal</v>
      </c>
    </row>
    <row r="375" spans="1:17" x14ac:dyDescent="0.2">
      <c r="A375" s="2" t="s">
        <v>905</v>
      </c>
      <c r="B375" s="2" t="s">
        <v>906</v>
      </c>
      <c r="C375" s="2" t="s">
        <v>177</v>
      </c>
      <c r="D375" s="2">
        <v>48</v>
      </c>
      <c r="E375" s="2" t="str">
        <f>IF(D375&lt;25,"18-24",IF(D375&lt;35,"25-34",IF(D375&lt;45,"35-44",IF(D375&lt;55,"45-54","55+"))))</f>
        <v>45-54</v>
      </c>
      <c r="F375" s="2" t="s">
        <v>234</v>
      </c>
      <c r="G375" s="2" t="s">
        <v>235</v>
      </c>
      <c r="H375" s="2" t="s">
        <v>207</v>
      </c>
      <c r="I375" s="2" t="s">
        <v>171</v>
      </c>
      <c r="J375" s="2" t="s">
        <v>172</v>
      </c>
      <c r="K375" s="11">
        <v>45512</v>
      </c>
      <c r="L375" s="2" t="s">
        <v>183</v>
      </c>
      <c r="M375" s="2" t="s">
        <v>174</v>
      </c>
      <c r="N375" s="4">
        <f>COUNTIF(Bookings!$B$2:$B$5001,A375)</f>
        <v>0</v>
      </c>
      <c r="O375" s="4">
        <f>COUNTIFS(Bookings!$B$2:$B$5001,A375,Bookings!$Q$2:$Q$5001,"Completed")</f>
        <v>0</v>
      </c>
      <c r="P375" s="3">
        <f>SUMIFS(Revenue!$L$2:$L$4092,Revenue!$B$2:$B$4092,A375)</f>
        <v>0</v>
      </c>
      <c r="Q375" s="2" t="str">
        <f>IF(N375=0,"Inactive",IF(N375=1,"One-time",IF(N375&lt;4,"Repeat","Loyal")))</f>
        <v>Inactive</v>
      </c>
    </row>
    <row r="376" spans="1:17" x14ac:dyDescent="0.2">
      <c r="A376" s="2" t="s">
        <v>907</v>
      </c>
      <c r="B376" s="2" t="s">
        <v>837</v>
      </c>
      <c r="C376" s="2" t="s">
        <v>177</v>
      </c>
      <c r="D376" s="2">
        <v>38</v>
      </c>
      <c r="E376" s="2" t="str">
        <f>IF(D376&lt;25,"18-24",IF(D376&lt;35,"25-34",IF(D376&lt;45,"35-44",IF(D376&lt;55,"45-54","55+"))))</f>
        <v>35-44</v>
      </c>
      <c r="F376" s="2" t="s">
        <v>168</v>
      </c>
      <c r="G376" s="2" t="s">
        <v>311</v>
      </c>
      <c r="H376" s="2" t="s">
        <v>170</v>
      </c>
      <c r="I376" s="2" t="s">
        <v>21</v>
      </c>
      <c r="J376" s="2" t="s">
        <v>238</v>
      </c>
      <c r="K376" s="11">
        <v>45701</v>
      </c>
      <c r="L376" s="2" t="s">
        <v>173</v>
      </c>
      <c r="M376" s="2" t="s">
        <v>174</v>
      </c>
      <c r="N376" s="4">
        <f>COUNTIF(Bookings!$B$2:$B$5001,A376)</f>
        <v>8</v>
      </c>
      <c r="O376" s="4">
        <f>COUNTIFS(Bookings!$B$2:$B$5001,A376,Bookings!$Q$2:$Q$5001,"Completed")</f>
        <v>6</v>
      </c>
      <c r="P376" s="3">
        <f>SUMIFS(Revenue!$L$2:$L$4092,Revenue!$B$2:$B$4092,A376)</f>
        <v>114530</v>
      </c>
      <c r="Q376" s="2" t="str">
        <f>IF(N376=0,"Inactive",IF(N376=1,"One-time",IF(N376&lt;4,"Repeat","Loyal")))</f>
        <v>Loyal</v>
      </c>
    </row>
    <row r="377" spans="1:17" x14ac:dyDescent="0.2">
      <c r="A377" s="2" t="s">
        <v>908</v>
      </c>
      <c r="B377" s="2" t="s">
        <v>399</v>
      </c>
      <c r="C377" s="2" t="s">
        <v>167</v>
      </c>
      <c r="D377" s="2">
        <v>21</v>
      </c>
      <c r="E377" s="2" t="str">
        <f>IF(D377&lt;25,"18-24",IF(D377&lt;35,"25-34",IF(D377&lt;45,"35-44",IF(D377&lt;55,"45-54","55+"))))</f>
        <v>18-24</v>
      </c>
      <c r="F377" s="2" t="s">
        <v>168</v>
      </c>
      <c r="G377" s="2" t="s">
        <v>186</v>
      </c>
      <c r="H377" s="2" t="s">
        <v>170</v>
      </c>
      <c r="I377" s="2" t="s">
        <v>171</v>
      </c>
      <c r="J377" s="2" t="s">
        <v>172</v>
      </c>
      <c r="K377" s="11">
        <v>45887</v>
      </c>
      <c r="L377" s="2" t="s">
        <v>198</v>
      </c>
      <c r="M377" s="2" t="s">
        <v>189</v>
      </c>
      <c r="N377" s="4">
        <f>COUNTIF(Bookings!$B$2:$B$5001,A377)</f>
        <v>3</v>
      </c>
      <c r="O377" s="4">
        <f>COUNTIFS(Bookings!$B$2:$B$5001,A377,Bookings!$Q$2:$Q$5001,"Completed")</f>
        <v>2</v>
      </c>
      <c r="P377" s="3">
        <f>SUMIFS(Revenue!$L$2:$L$4092,Revenue!$B$2:$B$4092,A377)</f>
        <v>104660</v>
      </c>
      <c r="Q377" s="2" t="str">
        <f>IF(N377=0,"Inactive",IF(N377=1,"One-time",IF(N377&lt;4,"Repeat","Loyal")))</f>
        <v>Repeat</v>
      </c>
    </row>
    <row r="378" spans="1:17" x14ac:dyDescent="0.2">
      <c r="A378" s="2" t="s">
        <v>909</v>
      </c>
      <c r="B378" s="2" t="s">
        <v>910</v>
      </c>
      <c r="C378" s="2" t="s">
        <v>177</v>
      </c>
      <c r="D378" s="2">
        <v>34</v>
      </c>
      <c r="E378" s="2" t="str">
        <f>IF(D378&lt;25,"18-24",IF(D378&lt;35,"25-34",IF(D378&lt;45,"35-44",IF(D378&lt;55,"45-54","55+"))))</f>
        <v>25-34</v>
      </c>
      <c r="F378" s="2" t="s">
        <v>168</v>
      </c>
      <c r="G378" s="2" t="s">
        <v>182</v>
      </c>
      <c r="H378" s="2" t="s">
        <v>170</v>
      </c>
      <c r="I378" s="2" t="s">
        <v>171</v>
      </c>
      <c r="J378" s="2" t="s">
        <v>217</v>
      </c>
      <c r="K378" s="11">
        <v>45462</v>
      </c>
      <c r="L378" s="2" t="s">
        <v>198</v>
      </c>
      <c r="M378" s="2" t="s">
        <v>189</v>
      </c>
      <c r="N378" s="4">
        <f>COUNTIF(Bookings!$B$2:$B$5001,A378)</f>
        <v>4</v>
      </c>
      <c r="O378" s="4">
        <f>COUNTIFS(Bookings!$B$2:$B$5001,A378,Bookings!$Q$2:$Q$5001,"Completed")</f>
        <v>4</v>
      </c>
      <c r="P378" s="3">
        <f>SUMIFS(Revenue!$L$2:$L$4092,Revenue!$B$2:$B$4092,A378)</f>
        <v>153290</v>
      </c>
      <c r="Q378" s="2" t="str">
        <f>IF(N378=0,"Inactive",IF(N378=1,"One-time",IF(N378&lt;4,"Repeat","Loyal")))</f>
        <v>Loyal</v>
      </c>
    </row>
    <row r="379" spans="1:17" x14ac:dyDescent="0.2">
      <c r="A379" s="2" t="s">
        <v>911</v>
      </c>
      <c r="B379" s="2" t="s">
        <v>912</v>
      </c>
      <c r="C379" s="2" t="s">
        <v>177</v>
      </c>
      <c r="D379" s="2">
        <v>50</v>
      </c>
      <c r="E379" s="2" t="str">
        <f>IF(D379&lt;25,"18-24",IF(D379&lt;35,"25-34",IF(D379&lt;45,"35-44",IF(D379&lt;55,"45-54","55+"))))</f>
        <v>45-54</v>
      </c>
      <c r="F379" s="2" t="s">
        <v>168</v>
      </c>
      <c r="G379" s="2" t="s">
        <v>186</v>
      </c>
      <c r="H379" s="2" t="s">
        <v>170</v>
      </c>
      <c r="I379" s="2" t="s">
        <v>188</v>
      </c>
      <c r="J379" s="2" t="s">
        <v>208</v>
      </c>
      <c r="K379" s="11">
        <v>45697</v>
      </c>
      <c r="L379" s="2" t="s">
        <v>179</v>
      </c>
      <c r="M379" s="2" t="s">
        <v>174</v>
      </c>
      <c r="N379" s="4">
        <f>COUNTIF(Bookings!$B$2:$B$5001,A379)</f>
        <v>3</v>
      </c>
      <c r="O379" s="4">
        <f>COUNTIFS(Bookings!$B$2:$B$5001,A379,Bookings!$Q$2:$Q$5001,"Completed")</f>
        <v>3</v>
      </c>
      <c r="P379" s="3">
        <f>SUMIFS(Revenue!$L$2:$L$4092,Revenue!$B$2:$B$4092,A379)</f>
        <v>98670</v>
      </c>
      <c r="Q379" s="2" t="str">
        <f>IF(N379=0,"Inactive",IF(N379=1,"One-time",IF(N379&lt;4,"Repeat","Loyal")))</f>
        <v>Repeat</v>
      </c>
    </row>
    <row r="380" spans="1:17" x14ac:dyDescent="0.2">
      <c r="A380" s="2" t="s">
        <v>913</v>
      </c>
      <c r="B380" s="2" t="s">
        <v>349</v>
      </c>
      <c r="C380" s="2" t="s">
        <v>387</v>
      </c>
      <c r="D380" s="2">
        <v>27</v>
      </c>
      <c r="E380" s="2" t="str">
        <f>IF(D380&lt;25,"18-24",IF(D380&lt;35,"25-34",IF(D380&lt;45,"35-44",IF(D380&lt;55,"45-54","55+"))))</f>
        <v>25-34</v>
      </c>
      <c r="F380" s="2" t="s">
        <v>234</v>
      </c>
      <c r="G380" s="2" t="s">
        <v>235</v>
      </c>
      <c r="H380" s="2" t="s">
        <v>207</v>
      </c>
      <c r="I380" s="2" t="s">
        <v>195</v>
      </c>
      <c r="J380" s="2" t="s">
        <v>172</v>
      </c>
      <c r="K380" s="11">
        <v>45526</v>
      </c>
      <c r="L380" s="2" t="s">
        <v>173</v>
      </c>
      <c r="M380" s="2" t="s">
        <v>174</v>
      </c>
      <c r="N380" s="4">
        <f>COUNTIF(Bookings!$B$2:$B$5001,A380)</f>
        <v>2</v>
      </c>
      <c r="O380" s="4">
        <f>COUNTIFS(Bookings!$B$2:$B$5001,A380,Bookings!$Q$2:$Q$5001,"Completed")</f>
        <v>2</v>
      </c>
      <c r="P380" s="3">
        <f>SUMIFS(Revenue!$L$2:$L$4092,Revenue!$B$2:$B$4092,A380)</f>
        <v>76960</v>
      </c>
      <c r="Q380" s="2" t="str">
        <f>IF(N380=0,"Inactive",IF(N380=1,"One-time",IF(N380&lt;4,"Repeat","Loyal")))</f>
        <v>Repeat</v>
      </c>
    </row>
    <row r="381" spans="1:17" x14ac:dyDescent="0.2">
      <c r="A381" s="2" t="s">
        <v>914</v>
      </c>
      <c r="B381" s="2" t="s">
        <v>438</v>
      </c>
      <c r="C381" s="2" t="s">
        <v>177</v>
      </c>
      <c r="D381" s="2">
        <v>45</v>
      </c>
      <c r="E381" s="2" t="str">
        <f>IF(D381&lt;25,"18-24",IF(D381&lt;35,"25-34",IF(D381&lt;45,"35-44",IF(D381&lt;55,"45-54","55+"))))</f>
        <v>45-54</v>
      </c>
      <c r="F381" s="2" t="s">
        <v>168</v>
      </c>
      <c r="G381" s="2" t="s">
        <v>186</v>
      </c>
      <c r="H381" s="2" t="s">
        <v>170</v>
      </c>
      <c r="I381" s="2" t="s">
        <v>195</v>
      </c>
      <c r="J381" s="2" t="s">
        <v>172</v>
      </c>
      <c r="K381" s="11">
        <v>45663</v>
      </c>
      <c r="L381" s="2" t="s">
        <v>179</v>
      </c>
      <c r="M381" s="2" t="s">
        <v>189</v>
      </c>
      <c r="N381" s="4">
        <f>COUNTIF(Bookings!$B$2:$B$5001,A381)</f>
        <v>2</v>
      </c>
      <c r="O381" s="4">
        <f>COUNTIFS(Bookings!$B$2:$B$5001,A381,Bookings!$Q$2:$Q$5001,"Completed")</f>
        <v>2</v>
      </c>
      <c r="P381" s="3">
        <f>SUMIFS(Revenue!$L$2:$L$4092,Revenue!$B$2:$B$4092,A381)</f>
        <v>165030</v>
      </c>
      <c r="Q381" s="2" t="str">
        <f>IF(N381=0,"Inactive",IF(N381=1,"One-time",IF(N381&lt;4,"Repeat","Loyal")))</f>
        <v>Repeat</v>
      </c>
    </row>
    <row r="382" spans="1:17" x14ac:dyDescent="0.2">
      <c r="A382" s="2" t="s">
        <v>915</v>
      </c>
      <c r="B382" s="2" t="s">
        <v>353</v>
      </c>
      <c r="C382" s="2" t="s">
        <v>177</v>
      </c>
      <c r="D382" s="2">
        <v>41</v>
      </c>
      <c r="E382" s="2" t="str">
        <f>IF(D382&lt;25,"18-24",IF(D382&lt;35,"25-34",IF(D382&lt;45,"35-44",IF(D382&lt;55,"45-54","55+"))))</f>
        <v>35-44</v>
      </c>
      <c r="F382" s="2" t="s">
        <v>499</v>
      </c>
      <c r="G382" s="2" t="s">
        <v>500</v>
      </c>
      <c r="H382" s="2" t="s">
        <v>207</v>
      </c>
      <c r="I382" s="2" t="s">
        <v>195</v>
      </c>
      <c r="J382" s="2" t="s">
        <v>238</v>
      </c>
      <c r="K382" s="11">
        <v>45418</v>
      </c>
      <c r="L382" s="2" t="s">
        <v>173</v>
      </c>
      <c r="M382" s="2" t="s">
        <v>174</v>
      </c>
      <c r="N382" s="4">
        <f>COUNTIF(Bookings!$B$2:$B$5001,A382)</f>
        <v>7</v>
      </c>
      <c r="O382" s="4">
        <f>COUNTIFS(Bookings!$B$2:$B$5001,A382,Bookings!$Q$2:$Q$5001,"Completed")</f>
        <v>5</v>
      </c>
      <c r="P382" s="3">
        <f>SUMIFS(Revenue!$L$2:$L$4092,Revenue!$B$2:$B$4092,A382)</f>
        <v>341260</v>
      </c>
      <c r="Q382" s="2" t="str">
        <f>IF(N382=0,"Inactive",IF(N382=1,"One-time",IF(N382&lt;4,"Repeat","Loyal")))</f>
        <v>Loyal</v>
      </c>
    </row>
    <row r="383" spans="1:17" x14ac:dyDescent="0.2">
      <c r="A383" s="2" t="s">
        <v>916</v>
      </c>
      <c r="B383" s="2" t="s">
        <v>917</v>
      </c>
      <c r="C383" s="2" t="s">
        <v>167</v>
      </c>
      <c r="D383" s="2">
        <v>40</v>
      </c>
      <c r="E383" s="2" t="str">
        <f>IF(D383&lt;25,"18-24",IF(D383&lt;35,"25-34",IF(D383&lt;45,"35-44",IF(D383&lt;55,"45-54","55+"))))</f>
        <v>35-44</v>
      </c>
      <c r="F383" s="2" t="s">
        <v>168</v>
      </c>
      <c r="G383" s="2" t="s">
        <v>178</v>
      </c>
      <c r="H383" s="2" t="s">
        <v>170</v>
      </c>
      <c r="I383" s="2" t="s">
        <v>195</v>
      </c>
      <c r="J383" s="2" t="s">
        <v>238</v>
      </c>
      <c r="K383" s="11">
        <v>45459</v>
      </c>
      <c r="L383" s="2" t="s">
        <v>173</v>
      </c>
      <c r="M383" s="2" t="s">
        <v>174</v>
      </c>
      <c r="N383" s="4">
        <f>COUNTIF(Bookings!$B$2:$B$5001,A383)</f>
        <v>12</v>
      </c>
      <c r="O383" s="4">
        <f>COUNTIFS(Bookings!$B$2:$B$5001,A383,Bookings!$Q$2:$Q$5001,"Completed")</f>
        <v>10</v>
      </c>
      <c r="P383" s="3">
        <f>SUMIFS(Revenue!$L$2:$L$4092,Revenue!$B$2:$B$4092,A383)</f>
        <v>676200</v>
      </c>
      <c r="Q383" s="2" t="str">
        <f>IF(N383=0,"Inactive",IF(N383=1,"One-time",IF(N383&lt;4,"Repeat","Loyal")))</f>
        <v>Loyal</v>
      </c>
    </row>
    <row r="384" spans="1:17" x14ac:dyDescent="0.2">
      <c r="A384" s="2" t="s">
        <v>918</v>
      </c>
      <c r="B384" s="2" t="s">
        <v>919</v>
      </c>
      <c r="C384" s="2" t="s">
        <v>177</v>
      </c>
      <c r="D384" s="2">
        <v>26</v>
      </c>
      <c r="E384" s="2" t="str">
        <f>IF(D384&lt;25,"18-24",IF(D384&lt;35,"25-34",IF(D384&lt;45,"35-44",IF(D384&lt;55,"45-54","55+"))))</f>
        <v>25-34</v>
      </c>
      <c r="F384" s="2" t="s">
        <v>168</v>
      </c>
      <c r="G384" s="2" t="s">
        <v>55</v>
      </c>
      <c r="H384" s="2" t="s">
        <v>170</v>
      </c>
      <c r="I384" s="2" t="s">
        <v>195</v>
      </c>
      <c r="J384" s="2" t="s">
        <v>208</v>
      </c>
      <c r="K384" s="11">
        <v>45527</v>
      </c>
      <c r="L384" s="2" t="s">
        <v>183</v>
      </c>
      <c r="M384" s="2" t="s">
        <v>189</v>
      </c>
      <c r="N384" s="4">
        <f>COUNTIF(Bookings!$B$2:$B$5001,A384)</f>
        <v>9</v>
      </c>
      <c r="O384" s="4">
        <f>COUNTIFS(Bookings!$B$2:$B$5001,A384,Bookings!$Q$2:$Q$5001,"Completed")</f>
        <v>9</v>
      </c>
      <c r="P384" s="3">
        <f>SUMIFS(Revenue!$L$2:$L$4092,Revenue!$B$2:$B$4092,A384)</f>
        <v>832830</v>
      </c>
      <c r="Q384" s="2" t="str">
        <f>IF(N384=0,"Inactive",IF(N384=1,"One-time",IF(N384&lt;4,"Repeat","Loyal")))</f>
        <v>Loyal</v>
      </c>
    </row>
    <row r="385" spans="1:17" x14ac:dyDescent="0.2">
      <c r="A385" s="2" t="s">
        <v>920</v>
      </c>
      <c r="B385" s="2" t="s">
        <v>921</v>
      </c>
      <c r="C385" s="2" t="s">
        <v>177</v>
      </c>
      <c r="D385" s="2">
        <v>51</v>
      </c>
      <c r="E385" s="2" t="str">
        <f>IF(D385&lt;25,"18-24",IF(D385&lt;35,"25-34",IF(D385&lt;45,"35-44",IF(D385&lt;55,"45-54","55+"))))</f>
        <v>45-54</v>
      </c>
      <c r="F385" s="2" t="s">
        <v>168</v>
      </c>
      <c r="G385" s="2" t="s">
        <v>311</v>
      </c>
      <c r="H385" s="2" t="s">
        <v>170</v>
      </c>
      <c r="I385" s="2" t="s">
        <v>195</v>
      </c>
      <c r="J385" s="2" t="s">
        <v>172</v>
      </c>
      <c r="K385" s="11">
        <v>45586</v>
      </c>
      <c r="L385" s="2" t="s">
        <v>247</v>
      </c>
      <c r="M385" s="2" t="s">
        <v>174</v>
      </c>
      <c r="N385" s="4">
        <f>COUNTIF(Bookings!$B$2:$B$5001,A385)</f>
        <v>2</v>
      </c>
      <c r="O385" s="4">
        <f>COUNTIFS(Bookings!$B$2:$B$5001,A385,Bookings!$Q$2:$Q$5001,"Completed")</f>
        <v>2</v>
      </c>
      <c r="P385" s="3">
        <f>SUMIFS(Revenue!$L$2:$L$4092,Revenue!$B$2:$B$4092,A385)</f>
        <v>100090</v>
      </c>
      <c r="Q385" s="2" t="str">
        <f>IF(N385=0,"Inactive",IF(N385=1,"One-time",IF(N385&lt;4,"Repeat","Loyal")))</f>
        <v>Repeat</v>
      </c>
    </row>
    <row r="386" spans="1:17" x14ac:dyDescent="0.2">
      <c r="A386" s="2" t="s">
        <v>922</v>
      </c>
      <c r="B386" s="2" t="s">
        <v>923</v>
      </c>
      <c r="C386" s="2" t="s">
        <v>167</v>
      </c>
      <c r="D386" s="2">
        <v>40</v>
      </c>
      <c r="E386" s="2" t="str">
        <f>IF(D386&lt;25,"18-24",IF(D386&lt;35,"25-34",IF(D386&lt;45,"35-44",IF(D386&lt;55,"45-54","55+"))))</f>
        <v>35-44</v>
      </c>
      <c r="F386" s="2" t="s">
        <v>168</v>
      </c>
      <c r="G386" s="2" t="s">
        <v>186</v>
      </c>
      <c r="H386" s="2" t="s">
        <v>170</v>
      </c>
      <c r="I386" s="2" t="s">
        <v>171</v>
      </c>
      <c r="J386" s="2" t="s">
        <v>172</v>
      </c>
      <c r="K386" s="11">
        <v>45500</v>
      </c>
      <c r="L386" s="2" t="s">
        <v>173</v>
      </c>
      <c r="M386" s="2" t="s">
        <v>174</v>
      </c>
      <c r="N386" s="4">
        <f>COUNTIF(Bookings!$B$2:$B$5001,A386)</f>
        <v>2</v>
      </c>
      <c r="O386" s="4">
        <f>COUNTIFS(Bookings!$B$2:$B$5001,A386,Bookings!$Q$2:$Q$5001,"Completed")</f>
        <v>2</v>
      </c>
      <c r="P386" s="3">
        <f>SUMIFS(Revenue!$L$2:$L$4092,Revenue!$B$2:$B$4092,A386)</f>
        <v>59840</v>
      </c>
      <c r="Q386" s="2" t="str">
        <f>IF(N386=0,"Inactive",IF(N386=1,"One-time",IF(N386&lt;4,"Repeat","Loyal")))</f>
        <v>Repeat</v>
      </c>
    </row>
    <row r="387" spans="1:17" x14ac:dyDescent="0.2">
      <c r="A387" s="2" t="s">
        <v>924</v>
      </c>
      <c r="B387" s="2" t="s">
        <v>519</v>
      </c>
      <c r="C387" s="2" t="s">
        <v>177</v>
      </c>
      <c r="D387" s="2">
        <v>39</v>
      </c>
      <c r="E387" s="2" t="str">
        <f>IF(D387&lt;25,"18-24",IF(D387&lt;35,"25-34",IF(D387&lt;45,"35-44",IF(D387&lt;55,"45-54","55+"))))</f>
        <v>35-44</v>
      </c>
      <c r="F387" s="2" t="s">
        <v>168</v>
      </c>
      <c r="G387" s="2" t="s">
        <v>182</v>
      </c>
      <c r="H387" s="2" t="s">
        <v>170</v>
      </c>
      <c r="I387" s="2" t="s">
        <v>188</v>
      </c>
      <c r="J387" s="2" t="s">
        <v>208</v>
      </c>
      <c r="K387" s="11">
        <v>45679</v>
      </c>
      <c r="L387" s="2" t="s">
        <v>183</v>
      </c>
      <c r="M387" s="2" t="s">
        <v>189</v>
      </c>
      <c r="N387" s="4">
        <f>COUNTIF(Bookings!$B$2:$B$5001,A387)</f>
        <v>7</v>
      </c>
      <c r="O387" s="4">
        <f>COUNTIFS(Bookings!$B$2:$B$5001,A387,Bookings!$Q$2:$Q$5001,"Completed")</f>
        <v>6</v>
      </c>
      <c r="P387" s="3">
        <f>SUMIFS(Revenue!$L$2:$L$4092,Revenue!$B$2:$B$4092,A387)</f>
        <v>212180</v>
      </c>
      <c r="Q387" s="2" t="str">
        <f>IF(N387=0,"Inactive",IF(N387=1,"One-time",IF(N387&lt;4,"Repeat","Loyal")))</f>
        <v>Loyal</v>
      </c>
    </row>
    <row r="388" spans="1:17" x14ac:dyDescent="0.2">
      <c r="A388" s="2" t="s">
        <v>925</v>
      </c>
      <c r="B388" s="2" t="s">
        <v>926</v>
      </c>
      <c r="C388" s="2" t="s">
        <v>167</v>
      </c>
      <c r="D388" s="2">
        <v>31</v>
      </c>
      <c r="E388" s="2" t="str">
        <f>IF(D388&lt;25,"18-24",IF(D388&lt;35,"25-34",IF(D388&lt;45,"35-44",IF(D388&lt;55,"45-54","55+"))))</f>
        <v>25-34</v>
      </c>
      <c r="F388" s="2" t="s">
        <v>168</v>
      </c>
      <c r="G388" s="2" t="s">
        <v>75</v>
      </c>
      <c r="H388" s="2" t="s">
        <v>170</v>
      </c>
      <c r="I388" s="2" t="s">
        <v>195</v>
      </c>
      <c r="J388" s="2" t="s">
        <v>172</v>
      </c>
      <c r="K388" s="11">
        <v>45621</v>
      </c>
      <c r="L388" s="2" t="s">
        <v>183</v>
      </c>
      <c r="M388" s="2" t="s">
        <v>174</v>
      </c>
      <c r="N388" s="4">
        <f>COUNTIF(Bookings!$B$2:$B$5001,A388)</f>
        <v>3</v>
      </c>
      <c r="O388" s="4">
        <f>COUNTIFS(Bookings!$B$2:$B$5001,A388,Bookings!$Q$2:$Q$5001,"Completed")</f>
        <v>2</v>
      </c>
      <c r="P388" s="3">
        <f>SUMIFS(Revenue!$L$2:$L$4092,Revenue!$B$2:$B$4092,A388)</f>
        <v>178600</v>
      </c>
      <c r="Q388" s="2" t="str">
        <f>IF(N388=0,"Inactive",IF(N388=1,"One-time",IF(N388&lt;4,"Repeat","Loyal")))</f>
        <v>Repeat</v>
      </c>
    </row>
    <row r="389" spans="1:17" x14ac:dyDescent="0.2">
      <c r="A389" s="2" t="s">
        <v>927</v>
      </c>
      <c r="B389" s="2" t="s">
        <v>928</v>
      </c>
      <c r="C389" s="2" t="s">
        <v>177</v>
      </c>
      <c r="D389" s="2">
        <v>47</v>
      </c>
      <c r="E389" s="2" t="str">
        <f>IF(D389&lt;25,"18-24",IF(D389&lt;35,"25-34",IF(D389&lt;45,"35-44",IF(D389&lt;55,"45-54","55+"))))</f>
        <v>45-54</v>
      </c>
      <c r="F389" s="2" t="s">
        <v>168</v>
      </c>
      <c r="G389" s="2" t="s">
        <v>246</v>
      </c>
      <c r="H389" s="2" t="s">
        <v>170</v>
      </c>
      <c r="I389" s="2" t="s">
        <v>21</v>
      </c>
      <c r="J389" s="2" t="s">
        <v>172</v>
      </c>
      <c r="K389" s="11">
        <v>45597</v>
      </c>
      <c r="L389" s="2" t="s">
        <v>231</v>
      </c>
      <c r="M389" s="2" t="s">
        <v>174</v>
      </c>
      <c r="N389" s="4">
        <f>COUNTIF(Bookings!$B$2:$B$5001,A389)</f>
        <v>4</v>
      </c>
      <c r="O389" s="4">
        <f>COUNTIFS(Bookings!$B$2:$B$5001,A389,Bookings!$Q$2:$Q$5001,"Completed")</f>
        <v>3</v>
      </c>
      <c r="P389" s="3">
        <f>SUMIFS(Revenue!$L$2:$L$4092,Revenue!$B$2:$B$4092,A389)</f>
        <v>63050</v>
      </c>
      <c r="Q389" s="2" t="str">
        <f>IF(N389=0,"Inactive",IF(N389=1,"One-time",IF(N389&lt;4,"Repeat","Loyal")))</f>
        <v>Loyal</v>
      </c>
    </row>
    <row r="390" spans="1:17" x14ac:dyDescent="0.2">
      <c r="A390" s="2" t="s">
        <v>929</v>
      </c>
      <c r="B390" s="2" t="s">
        <v>772</v>
      </c>
      <c r="C390" s="2" t="s">
        <v>167</v>
      </c>
      <c r="D390" s="2">
        <v>36</v>
      </c>
      <c r="E390" s="2" t="str">
        <f>IF(D390&lt;25,"18-24",IF(D390&lt;35,"25-34",IF(D390&lt;45,"35-44",IF(D390&lt;55,"45-54","55+"))))</f>
        <v>35-44</v>
      </c>
      <c r="F390" s="2" t="s">
        <v>338</v>
      </c>
      <c r="G390" s="2" t="s">
        <v>339</v>
      </c>
      <c r="H390" s="2" t="s">
        <v>207</v>
      </c>
      <c r="I390" s="2" t="s">
        <v>188</v>
      </c>
      <c r="J390" s="2" t="s">
        <v>172</v>
      </c>
      <c r="K390" s="11">
        <v>45980</v>
      </c>
      <c r="L390" s="2" t="s">
        <v>173</v>
      </c>
      <c r="M390" s="2" t="s">
        <v>174</v>
      </c>
      <c r="N390" s="4">
        <f>COUNTIF(Bookings!$B$2:$B$5001,A390)</f>
        <v>1</v>
      </c>
      <c r="O390" s="4">
        <f>COUNTIFS(Bookings!$B$2:$B$5001,A390,Bookings!$Q$2:$Q$5001,"Completed")</f>
        <v>0</v>
      </c>
      <c r="P390" s="3">
        <f>SUMIFS(Revenue!$L$2:$L$4092,Revenue!$B$2:$B$4092,A390)</f>
        <v>0</v>
      </c>
      <c r="Q390" s="2" t="str">
        <f>IF(N390=0,"Inactive",IF(N390=1,"One-time",IF(N390&lt;4,"Repeat","Loyal")))</f>
        <v>One-time</v>
      </c>
    </row>
    <row r="391" spans="1:17" x14ac:dyDescent="0.2">
      <c r="A391" s="2" t="s">
        <v>930</v>
      </c>
      <c r="B391" s="2" t="s">
        <v>931</v>
      </c>
      <c r="C391" s="2" t="s">
        <v>177</v>
      </c>
      <c r="D391" s="2">
        <v>18</v>
      </c>
      <c r="E391" s="2" t="str">
        <f>IF(D391&lt;25,"18-24",IF(D391&lt;35,"25-34",IF(D391&lt;45,"35-44",IF(D391&lt;55,"45-54","55+"))))</f>
        <v>18-24</v>
      </c>
      <c r="F391" s="2" t="s">
        <v>168</v>
      </c>
      <c r="G391" s="2" t="s">
        <v>243</v>
      </c>
      <c r="H391" s="2" t="s">
        <v>170</v>
      </c>
      <c r="I391" s="2" t="s">
        <v>188</v>
      </c>
      <c r="J391" s="2" t="s">
        <v>172</v>
      </c>
      <c r="K391" s="11">
        <v>45830</v>
      </c>
      <c r="L391" s="2" t="s">
        <v>173</v>
      </c>
      <c r="M391" s="2" t="s">
        <v>174</v>
      </c>
      <c r="N391" s="4">
        <f>COUNTIF(Bookings!$B$2:$B$5001,A391)</f>
        <v>4</v>
      </c>
      <c r="O391" s="4">
        <f>COUNTIFS(Bookings!$B$2:$B$5001,A391,Bookings!$Q$2:$Q$5001,"Completed")</f>
        <v>3</v>
      </c>
      <c r="P391" s="3">
        <f>SUMIFS(Revenue!$L$2:$L$4092,Revenue!$B$2:$B$4092,A391)</f>
        <v>144550</v>
      </c>
      <c r="Q391" s="2" t="str">
        <f>IF(N391=0,"Inactive",IF(N391=1,"One-time",IF(N391&lt;4,"Repeat","Loyal")))</f>
        <v>Loyal</v>
      </c>
    </row>
    <row r="392" spans="1:17" x14ac:dyDescent="0.2">
      <c r="A392" s="2" t="s">
        <v>932</v>
      </c>
      <c r="B392" s="2" t="s">
        <v>933</v>
      </c>
      <c r="C392" s="2" t="s">
        <v>167</v>
      </c>
      <c r="D392" s="2">
        <v>38</v>
      </c>
      <c r="E392" s="2" t="str">
        <f>IF(D392&lt;25,"18-24",IF(D392&lt;35,"25-34",IF(D392&lt;45,"35-44",IF(D392&lt;55,"45-54","55+"))))</f>
        <v>35-44</v>
      </c>
      <c r="F392" s="2" t="s">
        <v>168</v>
      </c>
      <c r="G392" s="2" t="s">
        <v>194</v>
      </c>
      <c r="H392" s="2" t="s">
        <v>170</v>
      </c>
      <c r="I392" s="2" t="s">
        <v>195</v>
      </c>
      <c r="J392" s="2" t="s">
        <v>172</v>
      </c>
      <c r="K392" s="11">
        <v>45603</v>
      </c>
      <c r="L392" s="2" t="s">
        <v>198</v>
      </c>
      <c r="M392" s="2" t="s">
        <v>174</v>
      </c>
      <c r="N392" s="4">
        <f>COUNTIF(Bookings!$B$2:$B$5001,A392)</f>
        <v>0</v>
      </c>
      <c r="O392" s="4">
        <f>COUNTIFS(Bookings!$B$2:$B$5001,A392,Bookings!$Q$2:$Q$5001,"Completed")</f>
        <v>0</v>
      </c>
      <c r="P392" s="3">
        <f>SUMIFS(Revenue!$L$2:$L$4092,Revenue!$B$2:$B$4092,A392)</f>
        <v>0</v>
      </c>
      <c r="Q392" s="2" t="str">
        <f>IF(N392=0,"Inactive",IF(N392=1,"One-time",IF(N392&lt;4,"Repeat","Loyal")))</f>
        <v>Inactive</v>
      </c>
    </row>
    <row r="393" spans="1:17" x14ac:dyDescent="0.2">
      <c r="A393" s="2" t="s">
        <v>934</v>
      </c>
      <c r="B393" s="2" t="s">
        <v>355</v>
      </c>
      <c r="C393" s="2" t="s">
        <v>177</v>
      </c>
      <c r="D393" s="2">
        <v>32</v>
      </c>
      <c r="E393" s="2" t="str">
        <f>IF(D393&lt;25,"18-24",IF(D393&lt;35,"25-34",IF(D393&lt;45,"35-44",IF(D393&lt;55,"45-54","55+"))))</f>
        <v>25-34</v>
      </c>
      <c r="F393" s="2" t="s">
        <v>168</v>
      </c>
      <c r="G393" s="2" t="s">
        <v>220</v>
      </c>
      <c r="H393" s="2" t="s">
        <v>170</v>
      </c>
      <c r="I393" s="2" t="s">
        <v>216</v>
      </c>
      <c r="J393" s="2" t="s">
        <v>217</v>
      </c>
      <c r="K393" s="11">
        <v>45485</v>
      </c>
      <c r="L393" s="2" t="s">
        <v>198</v>
      </c>
      <c r="M393" s="2" t="s">
        <v>174</v>
      </c>
      <c r="N393" s="4">
        <f>COUNTIF(Bookings!$B$2:$B$5001,A393)</f>
        <v>6</v>
      </c>
      <c r="O393" s="4">
        <f>COUNTIFS(Bookings!$B$2:$B$5001,A393,Bookings!$Q$2:$Q$5001,"Completed")</f>
        <v>4</v>
      </c>
      <c r="P393" s="3">
        <f>SUMIFS(Revenue!$L$2:$L$4092,Revenue!$B$2:$B$4092,A393)</f>
        <v>272540</v>
      </c>
      <c r="Q393" s="2" t="str">
        <f>IF(N393=0,"Inactive",IF(N393=1,"One-time",IF(N393&lt;4,"Repeat","Loyal")))</f>
        <v>Loyal</v>
      </c>
    </row>
    <row r="394" spans="1:17" x14ac:dyDescent="0.2">
      <c r="A394" s="2" t="s">
        <v>935</v>
      </c>
      <c r="B394" s="2" t="s">
        <v>936</v>
      </c>
      <c r="C394" s="2" t="s">
        <v>177</v>
      </c>
      <c r="D394" s="2">
        <v>28</v>
      </c>
      <c r="E394" s="2" t="str">
        <f>IF(D394&lt;25,"18-24",IF(D394&lt;35,"25-34",IF(D394&lt;45,"35-44",IF(D394&lt;55,"45-54","55+"))))</f>
        <v>25-34</v>
      </c>
      <c r="F394" s="2" t="s">
        <v>205</v>
      </c>
      <c r="G394" s="2" t="s">
        <v>206</v>
      </c>
      <c r="H394" s="2" t="s">
        <v>207</v>
      </c>
      <c r="I394" s="2" t="s">
        <v>171</v>
      </c>
      <c r="J394" s="2" t="s">
        <v>238</v>
      </c>
      <c r="K394" s="11">
        <v>45477</v>
      </c>
      <c r="L394" s="2" t="s">
        <v>173</v>
      </c>
      <c r="M394" s="2" t="s">
        <v>174</v>
      </c>
      <c r="N394" s="4">
        <f>COUNTIF(Bookings!$B$2:$B$5001,A394)</f>
        <v>8</v>
      </c>
      <c r="O394" s="4">
        <f>COUNTIFS(Bookings!$B$2:$B$5001,A394,Bookings!$Q$2:$Q$5001,"Completed")</f>
        <v>4</v>
      </c>
      <c r="P394" s="3">
        <f>SUMIFS(Revenue!$L$2:$L$4092,Revenue!$B$2:$B$4092,A394)</f>
        <v>163620</v>
      </c>
      <c r="Q394" s="2" t="str">
        <f>IF(N394=0,"Inactive",IF(N394=1,"One-time",IF(N394&lt;4,"Repeat","Loyal")))</f>
        <v>Loyal</v>
      </c>
    </row>
    <row r="395" spans="1:17" x14ac:dyDescent="0.2">
      <c r="A395" s="2" t="s">
        <v>937</v>
      </c>
      <c r="B395" s="2" t="s">
        <v>938</v>
      </c>
      <c r="C395" s="2" t="s">
        <v>177</v>
      </c>
      <c r="D395" s="2">
        <v>31</v>
      </c>
      <c r="E395" s="2" t="str">
        <f>IF(D395&lt;25,"18-24",IF(D395&lt;35,"25-34",IF(D395&lt;45,"35-44",IF(D395&lt;55,"45-54","55+"))))</f>
        <v>25-34</v>
      </c>
      <c r="F395" s="2" t="s">
        <v>168</v>
      </c>
      <c r="G395" s="2" t="s">
        <v>169</v>
      </c>
      <c r="H395" s="2" t="s">
        <v>170</v>
      </c>
      <c r="I395" s="2" t="s">
        <v>195</v>
      </c>
      <c r="J395" s="2" t="s">
        <v>238</v>
      </c>
      <c r="K395" s="11">
        <v>45551</v>
      </c>
      <c r="L395" s="2" t="s">
        <v>179</v>
      </c>
      <c r="M395" s="2" t="s">
        <v>174</v>
      </c>
      <c r="N395" s="4">
        <f>COUNTIF(Bookings!$B$2:$B$5001,A395)</f>
        <v>8</v>
      </c>
      <c r="O395" s="4">
        <f>COUNTIFS(Bookings!$B$2:$B$5001,A395,Bookings!$Q$2:$Q$5001,"Completed")</f>
        <v>6</v>
      </c>
      <c r="P395" s="3">
        <f>SUMIFS(Revenue!$L$2:$L$4092,Revenue!$B$2:$B$4092,A395)</f>
        <v>499850</v>
      </c>
      <c r="Q395" s="2" t="str">
        <f>IF(N395=0,"Inactive",IF(N395=1,"One-time",IF(N395&lt;4,"Repeat","Loyal")))</f>
        <v>Loyal</v>
      </c>
    </row>
    <row r="396" spans="1:17" x14ac:dyDescent="0.2">
      <c r="A396" s="2" t="s">
        <v>939</v>
      </c>
      <c r="B396" s="2" t="s">
        <v>940</v>
      </c>
      <c r="C396" s="2" t="s">
        <v>167</v>
      </c>
      <c r="D396" s="2">
        <v>43</v>
      </c>
      <c r="E396" s="2" t="str">
        <f>IF(D396&lt;25,"18-24",IF(D396&lt;35,"25-34",IF(D396&lt;45,"35-44",IF(D396&lt;55,"45-54","55+"))))</f>
        <v>35-44</v>
      </c>
      <c r="F396" s="2" t="s">
        <v>168</v>
      </c>
      <c r="G396" s="2" t="s">
        <v>182</v>
      </c>
      <c r="H396" s="2" t="s">
        <v>170</v>
      </c>
      <c r="I396" s="2" t="s">
        <v>171</v>
      </c>
      <c r="J396" s="2" t="s">
        <v>172</v>
      </c>
      <c r="K396" s="11">
        <v>45588</v>
      </c>
      <c r="L396" s="2" t="s">
        <v>247</v>
      </c>
      <c r="M396" s="2" t="s">
        <v>174</v>
      </c>
      <c r="N396" s="4">
        <f>COUNTIF(Bookings!$B$2:$B$5001,A396)</f>
        <v>2</v>
      </c>
      <c r="O396" s="4">
        <f>COUNTIFS(Bookings!$B$2:$B$5001,A396,Bookings!$Q$2:$Q$5001,"Completed")</f>
        <v>1</v>
      </c>
      <c r="P396" s="3">
        <f>SUMIFS(Revenue!$L$2:$L$4092,Revenue!$B$2:$B$4092,A396)</f>
        <v>45740</v>
      </c>
      <c r="Q396" s="2" t="str">
        <f>IF(N396=0,"Inactive",IF(N396=1,"One-time",IF(N396&lt;4,"Repeat","Loyal")))</f>
        <v>Repeat</v>
      </c>
    </row>
    <row r="397" spans="1:17" x14ac:dyDescent="0.2">
      <c r="A397" s="2" t="s">
        <v>941</v>
      </c>
      <c r="B397" s="2" t="s">
        <v>942</v>
      </c>
      <c r="C397" s="2" t="s">
        <v>167</v>
      </c>
      <c r="D397" s="2">
        <v>44</v>
      </c>
      <c r="E397" s="2" t="str">
        <f>IF(D397&lt;25,"18-24",IF(D397&lt;35,"25-34",IF(D397&lt;45,"35-44",IF(D397&lt;55,"45-54","55+"))))</f>
        <v>35-44</v>
      </c>
      <c r="F397" s="2" t="s">
        <v>168</v>
      </c>
      <c r="G397" s="2" t="s">
        <v>66</v>
      </c>
      <c r="H397" s="2" t="s">
        <v>170</v>
      </c>
      <c r="I397" s="2" t="s">
        <v>195</v>
      </c>
      <c r="J397" s="2" t="s">
        <v>172</v>
      </c>
      <c r="K397" s="11">
        <v>45383</v>
      </c>
      <c r="L397" s="2" t="s">
        <v>173</v>
      </c>
      <c r="M397" s="2" t="s">
        <v>189</v>
      </c>
      <c r="N397" s="4">
        <f>COUNTIF(Bookings!$B$2:$B$5001,A397)</f>
        <v>0</v>
      </c>
      <c r="O397" s="4">
        <f>COUNTIFS(Bookings!$B$2:$B$5001,A397,Bookings!$Q$2:$Q$5001,"Completed")</f>
        <v>0</v>
      </c>
      <c r="P397" s="3">
        <f>SUMIFS(Revenue!$L$2:$L$4092,Revenue!$B$2:$B$4092,A397)</f>
        <v>0</v>
      </c>
      <c r="Q397" s="2" t="str">
        <f>IF(N397=0,"Inactive",IF(N397=1,"One-time",IF(N397&lt;4,"Repeat","Loyal")))</f>
        <v>Inactive</v>
      </c>
    </row>
    <row r="398" spans="1:17" x14ac:dyDescent="0.2">
      <c r="A398" s="2" t="s">
        <v>943</v>
      </c>
      <c r="B398" s="2" t="s">
        <v>944</v>
      </c>
      <c r="C398" s="2" t="s">
        <v>177</v>
      </c>
      <c r="D398" s="2">
        <v>41</v>
      </c>
      <c r="E398" s="2" t="str">
        <f>IF(D398&lt;25,"18-24",IF(D398&lt;35,"25-34",IF(D398&lt;45,"35-44",IF(D398&lt;55,"45-54","55+"))))</f>
        <v>35-44</v>
      </c>
      <c r="F398" s="2" t="s">
        <v>168</v>
      </c>
      <c r="G398" s="2" t="s">
        <v>178</v>
      </c>
      <c r="H398" s="2" t="s">
        <v>170</v>
      </c>
      <c r="I398" s="2" t="s">
        <v>21</v>
      </c>
      <c r="J398" s="2" t="s">
        <v>172</v>
      </c>
      <c r="K398" s="11">
        <v>46111</v>
      </c>
      <c r="L398" s="2" t="s">
        <v>198</v>
      </c>
      <c r="M398" s="2" t="s">
        <v>189</v>
      </c>
      <c r="N398" s="4">
        <f>COUNTIF(Bookings!$B$2:$B$5001,A398)</f>
        <v>2</v>
      </c>
      <c r="O398" s="4">
        <f>COUNTIFS(Bookings!$B$2:$B$5001,A398,Bookings!$Q$2:$Q$5001,"Completed")</f>
        <v>2</v>
      </c>
      <c r="P398" s="3">
        <f>SUMIFS(Revenue!$L$2:$L$4092,Revenue!$B$2:$B$4092,A398)</f>
        <v>61520</v>
      </c>
      <c r="Q398" s="2" t="str">
        <f>IF(N398=0,"Inactive",IF(N398=1,"One-time",IF(N398&lt;4,"Repeat","Loyal")))</f>
        <v>Repeat</v>
      </c>
    </row>
    <row r="399" spans="1:17" x14ac:dyDescent="0.2">
      <c r="A399" s="2" t="s">
        <v>945</v>
      </c>
      <c r="B399" s="2" t="s">
        <v>946</v>
      </c>
      <c r="C399" s="2" t="s">
        <v>177</v>
      </c>
      <c r="D399" s="2">
        <v>36</v>
      </c>
      <c r="E399" s="2" t="str">
        <f>IF(D399&lt;25,"18-24",IF(D399&lt;35,"25-34",IF(D399&lt;45,"35-44",IF(D399&lt;55,"45-54","55+"))))</f>
        <v>35-44</v>
      </c>
      <c r="F399" s="2" t="s">
        <v>168</v>
      </c>
      <c r="G399" s="2" t="s">
        <v>246</v>
      </c>
      <c r="H399" s="2" t="s">
        <v>170</v>
      </c>
      <c r="I399" s="2" t="s">
        <v>171</v>
      </c>
      <c r="J399" s="2" t="s">
        <v>238</v>
      </c>
      <c r="K399" s="11">
        <v>45564</v>
      </c>
      <c r="L399" s="2" t="s">
        <v>247</v>
      </c>
      <c r="M399" s="2" t="s">
        <v>174</v>
      </c>
      <c r="N399" s="4">
        <f>COUNTIF(Bookings!$B$2:$B$5001,A399)</f>
        <v>12</v>
      </c>
      <c r="O399" s="4">
        <f>COUNTIFS(Bookings!$B$2:$B$5001,A399,Bookings!$Q$2:$Q$5001,"Completed")</f>
        <v>9</v>
      </c>
      <c r="P399" s="3">
        <f>SUMIFS(Revenue!$L$2:$L$4092,Revenue!$B$2:$B$4092,A399)</f>
        <v>402390</v>
      </c>
      <c r="Q399" s="2" t="str">
        <f>IF(N399=0,"Inactive",IF(N399=1,"One-time",IF(N399&lt;4,"Repeat","Loyal")))</f>
        <v>Loyal</v>
      </c>
    </row>
    <row r="400" spans="1:17" x14ac:dyDescent="0.2">
      <c r="A400" s="2" t="s">
        <v>947</v>
      </c>
      <c r="B400" s="2" t="s">
        <v>948</v>
      </c>
      <c r="C400" s="2" t="s">
        <v>167</v>
      </c>
      <c r="D400" s="2">
        <v>29</v>
      </c>
      <c r="E400" s="2" t="str">
        <f>IF(D400&lt;25,"18-24",IF(D400&lt;35,"25-34",IF(D400&lt;45,"35-44",IF(D400&lt;55,"45-54","55+"))))</f>
        <v>25-34</v>
      </c>
      <c r="F400" s="2" t="s">
        <v>168</v>
      </c>
      <c r="G400" s="2" t="s">
        <v>211</v>
      </c>
      <c r="H400" s="2" t="s">
        <v>170</v>
      </c>
      <c r="I400" s="2" t="s">
        <v>171</v>
      </c>
      <c r="J400" s="2" t="s">
        <v>172</v>
      </c>
      <c r="K400" s="11">
        <v>45922</v>
      </c>
      <c r="L400" s="2" t="s">
        <v>247</v>
      </c>
      <c r="M400" s="2" t="s">
        <v>189</v>
      </c>
      <c r="N400" s="4">
        <f>COUNTIF(Bookings!$B$2:$B$5001,A400)</f>
        <v>2</v>
      </c>
      <c r="O400" s="4">
        <f>COUNTIFS(Bookings!$B$2:$B$5001,A400,Bookings!$Q$2:$Q$5001,"Completed")</f>
        <v>2</v>
      </c>
      <c r="P400" s="3">
        <f>SUMIFS(Revenue!$L$2:$L$4092,Revenue!$B$2:$B$4092,A400)</f>
        <v>48980</v>
      </c>
      <c r="Q400" s="2" t="str">
        <f>IF(N400=0,"Inactive",IF(N400=1,"One-time",IF(N400&lt;4,"Repeat","Loyal")))</f>
        <v>Repeat</v>
      </c>
    </row>
    <row r="401" spans="1:17" x14ac:dyDescent="0.2">
      <c r="A401" s="2" t="s">
        <v>949</v>
      </c>
      <c r="B401" s="2" t="s">
        <v>230</v>
      </c>
      <c r="C401" s="2" t="s">
        <v>177</v>
      </c>
      <c r="D401" s="2">
        <v>37</v>
      </c>
      <c r="E401" s="2" t="str">
        <f>IF(D401&lt;25,"18-24",IF(D401&lt;35,"25-34",IF(D401&lt;45,"35-44",IF(D401&lt;55,"45-54","55+"))))</f>
        <v>35-44</v>
      </c>
      <c r="F401" s="2" t="s">
        <v>168</v>
      </c>
      <c r="G401" s="2" t="s">
        <v>311</v>
      </c>
      <c r="H401" s="2" t="s">
        <v>170</v>
      </c>
      <c r="I401" s="2" t="s">
        <v>171</v>
      </c>
      <c r="J401" s="2" t="s">
        <v>172</v>
      </c>
      <c r="K401" s="11">
        <v>45844</v>
      </c>
      <c r="L401" s="2" t="s">
        <v>179</v>
      </c>
      <c r="M401" s="2" t="s">
        <v>174</v>
      </c>
      <c r="N401" s="4">
        <f>COUNTIF(Bookings!$B$2:$B$5001,A401)</f>
        <v>0</v>
      </c>
      <c r="O401" s="4">
        <f>COUNTIFS(Bookings!$B$2:$B$5001,A401,Bookings!$Q$2:$Q$5001,"Completed")</f>
        <v>0</v>
      </c>
      <c r="P401" s="3">
        <f>SUMIFS(Revenue!$L$2:$L$4092,Revenue!$B$2:$B$4092,A401)</f>
        <v>0</v>
      </c>
      <c r="Q401" s="2" t="str">
        <f>IF(N401=0,"Inactive",IF(N401=1,"One-time",IF(N401&lt;4,"Repeat","Loyal")))</f>
        <v>Inactive</v>
      </c>
    </row>
    <row r="402" spans="1:17" x14ac:dyDescent="0.2">
      <c r="A402" s="2" t="s">
        <v>950</v>
      </c>
      <c r="B402" s="2" t="s">
        <v>951</v>
      </c>
      <c r="C402" s="2" t="s">
        <v>167</v>
      </c>
      <c r="D402" s="2">
        <v>31</v>
      </c>
      <c r="E402" s="2" t="str">
        <f>IF(D402&lt;25,"18-24",IF(D402&lt;35,"25-34",IF(D402&lt;45,"35-44",IF(D402&lt;55,"45-54","55+"))))</f>
        <v>25-34</v>
      </c>
      <c r="F402" s="2" t="s">
        <v>168</v>
      </c>
      <c r="G402" s="2" t="s">
        <v>24</v>
      </c>
      <c r="H402" s="2" t="s">
        <v>170</v>
      </c>
      <c r="I402" s="2" t="s">
        <v>171</v>
      </c>
      <c r="J402" s="2" t="s">
        <v>208</v>
      </c>
      <c r="K402" s="11">
        <v>45647</v>
      </c>
      <c r="L402" s="2" t="s">
        <v>179</v>
      </c>
      <c r="M402" s="2" t="s">
        <v>174</v>
      </c>
      <c r="N402" s="4">
        <f>COUNTIF(Bookings!$B$2:$B$5001,A402)</f>
        <v>5</v>
      </c>
      <c r="O402" s="4">
        <f>COUNTIFS(Bookings!$B$2:$B$5001,A402,Bookings!$Q$2:$Q$5001,"Completed")</f>
        <v>5</v>
      </c>
      <c r="P402" s="3">
        <f>SUMIFS(Revenue!$L$2:$L$4092,Revenue!$B$2:$B$4092,A402)</f>
        <v>262270</v>
      </c>
      <c r="Q402" s="2" t="str">
        <f>IF(N402=0,"Inactive",IF(N402=1,"One-time",IF(N402&lt;4,"Repeat","Loyal")))</f>
        <v>Loyal</v>
      </c>
    </row>
    <row r="403" spans="1:17" x14ac:dyDescent="0.2">
      <c r="A403" s="2" t="s">
        <v>952</v>
      </c>
      <c r="B403" s="2" t="s">
        <v>953</v>
      </c>
      <c r="C403" s="2" t="s">
        <v>177</v>
      </c>
      <c r="D403" s="2">
        <v>45</v>
      </c>
      <c r="E403" s="2" t="str">
        <f>IF(D403&lt;25,"18-24",IF(D403&lt;35,"25-34",IF(D403&lt;45,"35-44",IF(D403&lt;55,"45-54","55+"))))</f>
        <v>45-54</v>
      </c>
      <c r="F403" s="2" t="s">
        <v>168</v>
      </c>
      <c r="G403" s="2" t="s">
        <v>178</v>
      </c>
      <c r="H403" s="2" t="s">
        <v>170</v>
      </c>
      <c r="I403" s="2" t="s">
        <v>21</v>
      </c>
      <c r="J403" s="2" t="s">
        <v>172</v>
      </c>
      <c r="K403" s="11">
        <v>45078</v>
      </c>
      <c r="L403" s="2" t="s">
        <v>247</v>
      </c>
      <c r="M403" s="2" t="s">
        <v>174</v>
      </c>
      <c r="N403" s="4">
        <f>COUNTIF(Bookings!$B$2:$B$5001,A403)</f>
        <v>0</v>
      </c>
      <c r="O403" s="4">
        <f>COUNTIFS(Bookings!$B$2:$B$5001,A403,Bookings!$Q$2:$Q$5001,"Completed")</f>
        <v>0</v>
      </c>
      <c r="P403" s="3">
        <f>SUMIFS(Revenue!$L$2:$L$4092,Revenue!$B$2:$B$4092,A403)</f>
        <v>0</v>
      </c>
      <c r="Q403" s="2" t="str">
        <f>IF(N403=0,"Inactive",IF(N403=1,"One-time",IF(N403&lt;4,"Repeat","Loyal")))</f>
        <v>Inactive</v>
      </c>
    </row>
    <row r="404" spans="1:17" x14ac:dyDescent="0.2">
      <c r="A404" s="2" t="s">
        <v>954</v>
      </c>
      <c r="B404" s="2" t="s">
        <v>955</v>
      </c>
      <c r="C404" s="2" t="s">
        <v>167</v>
      </c>
      <c r="D404" s="2">
        <v>59</v>
      </c>
      <c r="E404" s="2" t="str">
        <f>IF(D404&lt;25,"18-24",IF(D404&lt;35,"25-34",IF(D404&lt;45,"35-44",IF(D404&lt;55,"45-54","55+"))))</f>
        <v>55+</v>
      </c>
      <c r="F404" s="2" t="s">
        <v>338</v>
      </c>
      <c r="G404" s="2" t="s">
        <v>339</v>
      </c>
      <c r="H404" s="2" t="s">
        <v>207</v>
      </c>
      <c r="I404" s="2" t="s">
        <v>195</v>
      </c>
      <c r="J404" s="2" t="s">
        <v>172</v>
      </c>
      <c r="K404" s="11">
        <v>45653</v>
      </c>
      <c r="L404" s="2" t="s">
        <v>173</v>
      </c>
      <c r="M404" s="2" t="s">
        <v>174</v>
      </c>
      <c r="N404" s="4">
        <f>COUNTIF(Bookings!$B$2:$B$5001,A404)</f>
        <v>0</v>
      </c>
      <c r="O404" s="4">
        <f>COUNTIFS(Bookings!$B$2:$B$5001,A404,Bookings!$Q$2:$Q$5001,"Completed")</f>
        <v>0</v>
      </c>
      <c r="P404" s="3">
        <f>SUMIFS(Revenue!$L$2:$L$4092,Revenue!$B$2:$B$4092,A404)</f>
        <v>0</v>
      </c>
      <c r="Q404" s="2" t="str">
        <f>IF(N404=0,"Inactive",IF(N404=1,"One-time",IF(N404&lt;4,"Repeat","Loyal")))</f>
        <v>Inactive</v>
      </c>
    </row>
    <row r="405" spans="1:17" x14ac:dyDescent="0.2">
      <c r="A405" s="2" t="s">
        <v>956</v>
      </c>
      <c r="B405" s="2" t="s">
        <v>957</v>
      </c>
      <c r="C405" s="2" t="s">
        <v>167</v>
      </c>
      <c r="D405" s="2">
        <v>62</v>
      </c>
      <c r="E405" s="2" t="str">
        <f>IF(D405&lt;25,"18-24",IF(D405&lt;35,"25-34",IF(D405&lt;45,"35-44",IF(D405&lt;55,"45-54","55+"))))</f>
        <v>55+</v>
      </c>
      <c r="F405" s="2" t="s">
        <v>168</v>
      </c>
      <c r="G405" s="2" t="s">
        <v>75</v>
      </c>
      <c r="H405" s="2" t="s">
        <v>170</v>
      </c>
      <c r="I405" s="2" t="s">
        <v>21</v>
      </c>
      <c r="J405" s="2" t="s">
        <v>172</v>
      </c>
      <c r="K405" s="11">
        <v>46141</v>
      </c>
      <c r="L405" s="2" t="s">
        <v>183</v>
      </c>
      <c r="M405" s="2" t="s">
        <v>189</v>
      </c>
      <c r="N405" s="4">
        <f>COUNTIF(Bookings!$B$2:$B$5001,A405)</f>
        <v>1</v>
      </c>
      <c r="O405" s="4">
        <f>COUNTIFS(Bookings!$B$2:$B$5001,A405,Bookings!$Q$2:$Q$5001,"Completed")</f>
        <v>1</v>
      </c>
      <c r="P405" s="3">
        <f>SUMIFS(Revenue!$L$2:$L$4092,Revenue!$B$2:$B$4092,A405)</f>
        <v>21480</v>
      </c>
      <c r="Q405" s="2" t="str">
        <f>IF(N405=0,"Inactive",IF(N405=1,"One-time",IF(N405&lt;4,"Repeat","Loyal")))</f>
        <v>One-time</v>
      </c>
    </row>
    <row r="406" spans="1:17" x14ac:dyDescent="0.2">
      <c r="A406" s="2" t="s">
        <v>958</v>
      </c>
      <c r="B406" s="2" t="s">
        <v>921</v>
      </c>
      <c r="C406" s="2" t="s">
        <v>167</v>
      </c>
      <c r="D406" s="2">
        <v>41</v>
      </c>
      <c r="E406" s="2" t="str">
        <f>IF(D406&lt;25,"18-24",IF(D406&lt;35,"25-34",IF(D406&lt;45,"35-44",IF(D406&lt;55,"45-54","55+"))))</f>
        <v>35-44</v>
      </c>
      <c r="F406" s="2" t="s">
        <v>168</v>
      </c>
      <c r="G406" s="2" t="s">
        <v>220</v>
      </c>
      <c r="H406" s="2" t="s">
        <v>170</v>
      </c>
      <c r="I406" s="2" t="s">
        <v>171</v>
      </c>
      <c r="J406" s="2" t="s">
        <v>172</v>
      </c>
      <c r="K406" s="11">
        <v>45714</v>
      </c>
      <c r="L406" s="2" t="s">
        <v>173</v>
      </c>
      <c r="M406" s="2" t="s">
        <v>174</v>
      </c>
      <c r="N406" s="4">
        <f>COUNTIF(Bookings!$B$2:$B$5001,A406)</f>
        <v>0</v>
      </c>
      <c r="O406" s="4">
        <f>COUNTIFS(Bookings!$B$2:$B$5001,A406,Bookings!$Q$2:$Q$5001,"Completed")</f>
        <v>0</v>
      </c>
      <c r="P406" s="3">
        <f>SUMIFS(Revenue!$L$2:$L$4092,Revenue!$B$2:$B$4092,A406)</f>
        <v>0</v>
      </c>
      <c r="Q406" s="2" t="str">
        <f>IF(N406=0,"Inactive",IF(N406=1,"One-time",IF(N406&lt;4,"Repeat","Loyal")))</f>
        <v>Inactive</v>
      </c>
    </row>
    <row r="407" spans="1:17" x14ac:dyDescent="0.2">
      <c r="A407" s="2" t="s">
        <v>959</v>
      </c>
      <c r="B407" s="2" t="s">
        <v>960</v>
      </c>
      <c r="C407" s="2" t="s">
        <v>167</v>
      </c>
      <c r="D407" s="2">
        <v>58</v>
      </c>
      <c r="E407" s="2" t="str">
        <f>IF(D407&lt;25,"18-24",IF(D407&lt;35,"25-34",IF(D407&lt;45,"35-44",IF(D407&lt;55,"45-54","55+"))))</f>
        <v>55+</v>
      </c>
      <c r="F407" s="2" t="s">
        <v>168</v>
      </c>
      <c r="G407" s="2" t="s">
        <v>75</v>
      </c>
      <c r="H407" s="2" t="s">
        <v>170</v>
      </c>
      <c r="I407" s="2" t="s">
        <v>171</v>
      </c>
      <c r="J407" s="2" t="s">
        <v>172</v>
      </c>
      <c r="K407" s="11">
        <v>45141</v>
      </c>
      <c r="L407" s="2" t="s">
        <v>198</v>
      </c>
      <c r="M407" s="2" t="s">
        <v>189</v>
      </c>
      <c r="N407" s="4">
        <f>COUNTIF(Bookings!$B$2:$B$5001,A407)</f>
        <v>0</v>
      </c>
      <c r="O407" s="4">
        <f>COUNTIFS(Bookings!$B$2:$B$5001,A407,Bookings!$Q$2:$Q$5001,"Completed")</f>
        <v>0</v>
      </c>
      <c r="P407" s="3">
        <f>SUMIFS(Revenue!$L$2:$L$4092,Revenue!$B$2:$B$4092,A407)</f>
        <v>0</v>
      </c>
      <c r="Q407" s="2" t="str">
        <f>IF(N407=0,"Inactive",IF(N407=1,"One-time",IF(N407&lt;4,"Repeat","Loyal")))</f>
        <v>Inactive</v>
      </c>
    </row>
    <row r="408" spans="1:17" x14ac:dyDescent="0.2">
      <c r="A408" s="2" t="s">
        <v>961</v>
      </c>
      <c r="B408" s="2" t="s">
        <v>962</v>
      </c>
      <c r="C408" s="2" t="s">
        <v>177</v>
      </c>
      <c r="D408" s="2">
        <v>42</v>
      </c>
      <c r="E408" s="2" t="str">
        <f>IF(D408&lt;25,"18-24",IF(D408&lt;35,"25-34",IF(D408&lt;45,"35-44",IF(D408&lt;55,"45-54","55+"))))</f>
        <v>35-44</v>
      </c>
      <c r="F408" s="2" t="s">
        <v>168</v>
      </c>
      <c r="G408" s="2" t="s">
        <v>182</v>
      </c>
      <c r="H408" s="2" t="s">
        <v>170</v>
      </c>
      <c r="I408" s="2" t="s">
        <v>171</v>
      </c>
      <c r="J408" s="2" t="s">
        <v>172</v>
      </c>
      <c r="K408" s="11">
        <v>46010</v>
      </c>
      <c r="L408" s="2" t="s">
        <v>179</v>
      </c>
      <c r="M408" s="2" t="s">
        <v>174</v>
      </c>
      <c r="N408" s="4">
        <f>COUNTIF(Bookings!$B$2:$B$5001,A408)</f>
        <v>1</v>
      </c>
      <c r="O408" s="4">
        <f>COUNTIFS(Bookings!$B$2:$B$5001,A408,Bookings!$Q$2:$Q$5001,"Completed")</f>
        <v>1</v>
      </c>
      <c r="P408" s="3">
        <f>SUMIFS(Revenue!$L$2:$L$4092,Revenue!$B$2:$B$4092,A408)</f>
        <v>80420</v>
      </c>
      <c r="Q408" s="2" t="str">
        <f>IF(N408=0,"Inactive",IF(N408=1,"One-time",IF(N408&lt;4,"Repeat","Loyal")))</f>
        <v>One-time</v>
      </c>
    </row>
    <row r="409" spans="1:17" x14ac:dyDescent="0.2">
      <c r="A409" s="2" t="s">
        <v>963</v>
      </c>
      <c r="B409" s="2" t="s">
        <v>964</v>
      </c>
      <c r="C409" s="2" t="s">
        <v>167</v>
      </c>
      <c r="D409" s="2">
        <v>26</v>
      </c>
      <c r="E409" s="2" t="str">
        <f>IF(D409&lt;25,"18-24",IF(D409&lt;35,"25-34",IF(D409&lt;45,"35-44",IF(D409&lt;55,"45-54","55+"))))</f>
        <v>25-34</v>
      </c>
      <c r="F409" s="2" t="s">
        <v>168</v>
      </c>
      <c r="G409" s="2" t="s">
        <v>182</v>
      </c>
      <c r="H409" s="2" t="s">
        <v>170</v>
      </c>
      <c r="I409" s="2" t="s">
        <v>171</v>
      </c>
      <c r="J409" s="2" t="s">
        <v>172</v>
      </c>
      <c r="K409" s="11">
        <v>45947</v>
      </c>
      <c r="L409" s="2" t="s">
        <v>179</v>
      </c>
      <c r="M409" s="2" t="s">
        <v>189</v>
      </c>
      <c r="N409" s="4">
        <f>COUNTIF(Bookings!$B$2:$B$5001,A409)</f>
        <v>0</v>
      </c>
      <c r="O409" s="4">
        <f>COUNTIFS(Bookings!$B$2:$B$5001,A409,Bookings!$Q$2:$Q$5001,"Completed")</f>
        <v>0</v>
      </c>
      <c r="P409" s="3">
        <f>SUMIFS(Revenue!$L$2:$L$4092,Revenue!$B$2:$B$4092,A409)</f>
        <v>0</v>
      </c>
      <c r="Q409" s="2" t="str">
        <f>IF(N409=0,"Inactive",IF(N409=1,"One-time",IF(N409&lt;4,"Repeat","Loyal")))</f>
        <v>Inactive</v>
      </c>
    </row>
    <row r="410" spans="1:17" x14ac:dyDescent="0.2">
      <c r="A410" s="2" t="s">
        <v>965</v>
      </c>
      <c r="B410" s="2" t="s">
        <v>372</v>
      </c>
      <c r="C410" s="2" t="s">
        <v>167</v>
      </c>
      <c r="D410" s="2">
        <v>26</v>
      </c>
      <c r="E410" s="2" t="str">
        <f>IF(D410&lt;25,"18-24",IF(D410&lt;35,"25-34",IF(D410&lt;45,"35-44",IF(D410&lt;55,"45-54","55+"))))</f>
        <v>25-34</v>
      </c>
      <c r="F410" s="2" t="s">
        <v>168</v>
      </c>
      <c r="G410" s="2" t="s">
        <v>24</v>
      </c>
      <c r="H410" s="2" t="s">
        <v>170</v>
      </c>
      <c r="I410" s="2" t="s">
        <v>171</v>
      </c>
      <c r="J410" s="2" t="s">
        <v>172</v>
      </c>
      <c r="K410" s="11">
        <v>45930</v>
      </c>
      <c r="L410" s="2" t="s">
        <v>247</v>
      </c>
      <c r="M410" s="2" t="s">
        <v>174</v>
      </c>
      <c r="N410" s="4">
        <f>COUNTIF(Bookings!$B$2:$B$5001,A410)</f>
        <v>3</v>
      </c>
      <c r="O410" s="4">
        <f>COUNTIFS(Bookings!$B$2:$B$5001,A410,Bookings!$Q$2:$Q$5001,"Completed")</f>
        <v>2</v>
      </c>
      <c r="P410" s="3">
        <f>SUMIFS(Revenue!$L$2:$L$4092,Revenue!$B$2:$B$4092,A410)</f>
        <v>62890</v>
      </c>
      <c r="Q410" s="2" t="str">
        <f>IF(N410=0,"Inactive",IF(N410=1,"One-time",IF(N410&lt;4,"Repeat","Loyal")))</f>
        <v>Repeat</v>
      </c>
    </row>
    <row r="411" spans="1:17" x14ac:dyDescent="0.2">
      <c r="A411" s="2" t="s">
        <v>966</v>
      </c>
      <c r="B411" s="2" t="s">
        <v>967</v>
      </c>
      <c r="C411" s="2" t="s">
        <v>177</v>
      </c>
      <c r="D411" s="2">
        <v>45</v>
      </c>
      <c r="E411" s="2" t="str">
        <f>IF(D411&lt;25,"18-24",IF(D411&lt;35,"25-34",IF(D411&lt;45,"35-44",IF(D411&lt;55,"45-54","55+"))))</f>
        <v>45-54</v>
      </c>
      <c r="F411" s="2" t="s">
        <v>338</v>
      </c>
      <c r="G411" s="2" t="s">
        <v>339</v>
      </c>
      <c r="H411" s="2" t="s">
        <v>207</v>
      </c>
      <c r="I411" s="2" t="s">
        <v>171</v>
      </c>
      <c r="J411" s="2" t="s">
        <v>172</v>
      </c>
      <c r="K411" s="11">
        <v>46261</v>
      </c>
      <c r="L411" s="2" t="s">
        <v>173</v>
      </c>
      <c r="M411" s="2" t="s">
        <v>189</v>
      </c>
      <c r="N411" s="4">
        <f>COUNTIF(Bookings!$B$2:$B$5001,A411)</f>
        <v>0</v>
      </c>
      <c r="O411" s="4">
        <f>COUNTIFS(Bookings!$B$2:$B$5001,A411,Bookings!$Q$2:$Q$5001,"Completed")</f>
        <v>0</v>
      </c>
      <c r="P411" s="3">
        <f>SUMIFS(Revenue!$L$2:$L$4092,Revenue!$B$2:$B$4092,A411)</f>
        <v>0</v>
      </c>
      <c r="Q411" s="2" t="str">
        <f>IF(N411=0,"Inactive",IF(N411=1,"One-time",IF(N411&lt;4,"Repeat","Loyal")))</f>
        <v>Inactive</v>
      </c>
    </row>
    <row r="412" spans="1:17" x14ac:dyDescent="0.2">
      <c r="A412" s="2" t="s">
        <v>968</v>
      </c>
      <c r="B412" s="2" t="s">
        <v>204</v>
      </c>
      <c r="C412" s="2" t="s">
        <v>167</v>
      </c>
      <c r="D412" s="2">
        <v>18</v>
      </c>
      <c r="E412" s="2" t="str">
        <f>IF(D412&lt;25,"18-24",IF(D412&lt;35,"25-34",IF(D412&lt;45,"35-44",IF(D412&lt;55,"45-54","55+"))))</f>
        <v>18-24</v>
      </c>
      <c r="F412" s="2" t="s">
        <v>499</v>
      </c>
      <c r="G412" s="2" t="s">
        <v>500</v>
      </c>
      <c r="H412" s="2" t="s">
        <v>207</v>
      </c>
      <c r="I412" s="2" t="s">
        <v>171</v>
      </c>
      <c r="J412" s="2" t="s">
        <v>208</v>
      </c>
      <c r="K412" s="11">
        <v>45554</v>
      </c>
      <c r="L412" s="2" t="s">
        <v>247</v>
      </c>
      <c r="M412" s="2" t="s">
        <v>174</v>
      </c>
      <c r="N412" s="4">
        <f>COUNTIF(Bookings!$B$2:$B$5001,A412)</f>
        <v>7</v>
      </c>
      <c r="O412" s="4">
        <f>COUNTIFS(Bookings!$B$2:$B$5001,A412,Bookings!$Q$2:$Q$5001,"Completed")</f>
        <v>5</v>
      </c>
      <c r="P412" s="3">
        <f>SUMIFS(Revenue!$L$2:$L$4092,Revenue!$B$2:$B$4092,A412)</f>
        <v>143450</v>
      </c>
      <c r="Q412" s="2" t="str">
        <f>IF(N412=0,"Inactive",IF(N412=1,"One-time",IF(N412&lt;4,"Repeat","Loyal")))</f>
        <v>Loyal</v>
      </c>
    </row>
    <row r="413" spans="1:17" x14ac:dyDescent="0.2">
      <c r="A413" s="2" t="s">
        <v>969</v>
      </c>
      <c r="B413" s="2" t="s">
        <v>970</v>
      </c>
      <c r="C413" s="2" t="s">
        <v>177</v>
      </c>
      <c r="D413" s="2">
        <v>37</v>
      </c>
      <c r="E413" s="2" t="str">
        <f>IF(D413&lt;25,"18-24",IF(D413&lt;35,"25-34",IF(D413&lt;45,"35-44",IF(D413&lt;55,"45-54","55+"))))</f>
        <v>35-44</v>
      </c>
      <c r="F413" s="2" t="s">
        <v>168</v>
      </c>
      <c r="G413" s="2" t="s">
        <v>220</v>
      </c>
      <c r="H413" s="2" t="s">
        <v>170</v>
      </c>
      <c r="I413" s="2" t="s">
        <v>195</v>
      </c>
      <c r="J413" s="2" t="s">
        <v>172</v>
      </c>
      <c r="K413" s="11">
        <v>45601</v>
      </c>
      <c r="L413" s="2" t="s">
        <v>179</v>
      </c>
      <c r="M413" s="2" t="s">
        <v>189</v>
      </c>
      <c r="N413" s="4">
        <f>COUNTIF(Bookings!$B$2:$B$5001,A413)</f>
        <v>2</v>
      </c>
      <c r="O413" s="4">
        <f>COUNTIFS(Bookings!$B$2:$B$5001,A413,Bookings!$Q$2:$Q$5001,"Completed")</f>
        <v>2</v>
      </c>
      <c r="P413" s="3">
        <f>SUMIFS(Revenue!$L$2:$L$4092,Revenue!$B$2:$B$4092,A413)</f>
        <v>153800</v>
      </c>
      <c r="Q413" s="2" t="str">
        <f>IF(N413=0,"Inactive",IF(N413=1,"One-time",IF(N413&lt;4,"Repeat","Loyal")))</f>
        <v>Repeat</v>
      </c>
    </row>
    <row r="414" spans="1:17" x14ac:dyDescent="0.2">
      <c r="A414" s="2" t="s">
        <v>971</v>
      </c>
      <c r="B414" s="2" t="s">
        <v>972</v>
      </c>
      <c r="C414" s="2" t="s">
        <v>177</v>
      </c>
      <c r="D414" s="2">
        <v>38</v>
      </c>
      <c r="E414" s="2" t="str">
        <f>IF(D414&lt;25,"18-24",IF(D414&lt;35,"25-34",IF(D414&lt;45,"35-44",IF(D414&lt;55,"45-54","55+"))))</f>
        <v>35-44</v>
      </c>
      <c r="F414" s="2" t="s">
        <v>168</v>
      </c>
      <c r="G414" s="2" t="s">
        <v>66</v>
      </c>
      <c r="H414" s="2" t="s">
        <v>170</v>
      </c>
      <c r="I414" s="2" t="s">
        <v>171</v>
      </c>
      <c r="J414" s="2" t="s">
        <v>172</v>
      </c>
      <c r="K414" s="11">
        <v>45800</v>
      </c>
      <c r="L414" s="2" t="s">
        <v>198</v>
      </c>
      <c r="M414" s="2" t="s">
        <v>174</v>
      </c>
      <c r="N414" s="4">
        <f>COUNTIF(Bookings!$B$2:$B$5001,A414)</f>
        <v>1</v>
      </c>
      <c r="O414" s="4">
        <f>COUNTIFS(Bookings!$B$2:$B$5001,A414,Bookings!$Q$2:$Q$5001,"Completed")</f>
        <v>1</v>
      </c>
      <c r="P414" s="3">
        <f>SUMIFS(Revenue!$L$2:$L$4092,Revenue!$B$2:$B$4092,A414)</f>
        <v>71390</v>
      </c>
      <c r="Q414" s="2" t="str">
        <f>IF(N414=0,"Inactive",IF(N414=1,"One-time",IF(N414&lt;4,"Repeat","Loyal")))</f>
        <v>One-time</v>
      </c>
    </row>
    <row r="415" spans="1:17" x14ac:dyDescent="0.2">
      <c r="A415" s="2" t="s">
        <v>973</v>
      </c>
      <c r="B415" s="2" t="s">
        <v>970</v>
      </c>
      <c r="C415" s="2" t="s">
        <v>167</v>
      </c>
      <c r="D415" s="2">
        <v>18</v>
      </c>
      <c r="E415" s="2" t="str">
        <f>IF(D415&lt;25,"18-24",IF(D415&lt;35,"25-34",IF(D415&lt;45,"35-44",IF(D415&lt;55,"45-54","55+"))))</f>
        <v>18-24</v>
      </c>
      <c r="F415" s="2" t="s">
        <v>168</v>
      </c>
      <c r="G415" s="2" t="s">
        <v>55</v>
      </c>
      <c r="H415" s="2" t="s">
        <v>170</v>
      </c>
      <c r="I415" s="2" t="s">
        <v>171</v>
      </c>
      <c r="J415" s="2" t="s">
        <v>238</v>
      </c>
      <c r="K415" s="11">
        <v>45515</v>
      </c>
      <c r="L415" s="2" t="s">
        <v>247</v>
      </c>
      <c r="M415" s="2" t="s">
        <v>189</v>
      </c>
      <c r="N415" s="4">
        <f>COUNTIF(Bookings!$B$2:$B$5001,A415)</f>
        <v>7</v>
      </c>
      <c r="O415" s="4">
        <f>COUNTIFS(Bookings!$B$2:$B$5001,A415,Bookings!$Q$2:$Q$5001,"Completed")</f>
        <v>6</v>
      </c>
      <c r="P415" s="3">
        <f>SUMIFS(Revenue!$L$2:$L$4092,Revenue!$B$2:$B$4092,A415)</f>
        <v>297520</v>
      </c>
      <c r="Q415" s="2" t="str">
        <f>IF(N415=0,"Inactive",IF(N415=1,"One-time",IF(N415&lt;4,"Repeat","Loyal")))</f>
        <v>Loyal</v>
      </c>
    </row>
    <row r="416" spans="1:17" x14ac:dyDescent="0.2">
      <c r="A416" s="2" t="s">
        <v>974</v>
      </c>
      <c r="B416" s="2" t="s">
        <v>975</v>
      </c>
      <c r="C416" s="2" t="s">
        <v>167</v>
      </c>
      <c r="D416" s="2">
        <v>36</v>
      </c>
      <c r="E416" s="2" t="str">
        <f>IF(D416&lt;25,"18-24",IF(D416&lt;35,"25-34",IF(D416&lt;45,"35-44",IF(D416&lt;55,"45-54","55+"))))</f>
        <v>35-44</v>
      </c>
      <c r="F416" s="2" t="s">
        <v>234</v>
      </c>
      <c r="G416" s="2" t="s">
        <v>235</v>
      </c>
      <c r="H416" s="2" t="s">
        <v>207</v>
      </c>
      <c r="I416" s="2" t="s">
        <v>21</v>
      </c>
      <c r="J416" s="2" t="s">
        <v>238</v>
      </c>
      <c r="K416" s="11">
        <v>45527</v>
      </c>
      <c r="L416" s="2" t="s">
        <v>231</v>
      </c>
      <c r="M416" s="2" t="s">
        <v>174</v>
      </c>
      <c r="N416" s="4">
        <f>COUNTIF(Bookings!$B$2:$B$5001,A416)</f>
        <v>126</v>
      </c>
      <c r="O416" s="4">
        <f>COUNTIFS(Bookings!$B$2:$B$5001,A416,Bookings!$Q$2:$Q$5001,"Completed")</f>
        <v>108</v>
      </c>
      <c r="P416" s="3">
        <f>SUMIFS(Revenue!$L$2:$L$4092,Revenue!$B$2:$B$4092,A416)</f>
        <v>2739730</v>
      </c>
      <c r="Q416" s="2" t="str">
        <f>IF(N416=0,"Inactive",IF(N416=1,"One-time",IF(N416&lt;4,"Repeat","Loyal")))</f>
        <v>Loyal</v>
      </c>
    </row>
    <row r="417" spans="1:17" x14ac:dyDescent="0.2">
      <c r="A417" s="2" t="s">
        <v>976</v>
      </c>
      <c r="B417" s="2" t="s">
        <v>977</v>
      </c>
      <c r="C417" s="2" t="s">
        <v>177</v>
      </c>
      <c r="D417" s="2">
        <v>34</v>
      </c>
      <c r="E417" s="2" t="str">
        <f>IF(D417&lt;25,"18-24",IF(D417&lt;35,"25-34",IF(D417&lt;45,"35-44",IF(D417&lt;55,"45-54","55+"))))</f>
        <v>25-34</v>
      </c>
      <c r="F417" s="2" t="s">
        <v>168</v>
      </c>
      <c r="G417" s="2" t="s">
        <v>220</v>
      </c>
      <c r="H417" s="2" t="s">
        <v>170</v>
      </c>
      <c r="I417" s="2" t="s">
        <v>171</v>
      </c>
      <c r="J417" s="2" t="s">
        <v>208</v>
      </c>
      <c r="K417" s="11">
        <v>45662</v>
      </c>
      <c r="L417" s="2" t="s">
        <v>198</v>
      </c>
      <c r="M417" s="2" t="s">
        <v>174</v>
      </c>
      <c r="N417" s="4">
        <f>COUNTIF(Bookings!$B$2:$B$5001,A417)</f>
        <v>6</v>
      </c>
      <c r="O417" s="4">
        <f>COUNTIFS(Bookings!$B$2:$B$5001,A417,Bookings!$Q$2:$Q$5001,"Completed")</f>
        <v>5</v>
      </c>
      <c r="P417" s="3">
        <f>SUMIFS(Revenue!$L$2:$L$4092,Revenue!$B$2:$B$4092,A417)</f>
        <v>185490</v>
      </c>
      <c r="Q417" s="2" t="str">
        <f>IF(N417=0,"Inactive",IF(N417=1,"One-time",IF(N417&lt;4,"Repeat","Loyal")))</f>
        <v>Loyal</v>
      </c>
    </row>
    <row r="418" spans="1:17" x14ac:dyDescent="0.2">
      <c r="A418" s="2" t="s">
        <v>978</v>
      </c>
      <c r="B418" s="2" t="s">
        <v>979</v>
      </c>
      <c r="C418" s="2" t="s">
        <v>177</v>
      </c>
      <c r="D418" s="2">
        <v>32</v>
      </c>
      <c r="E418" s="2" t="str">
        <f>IF(D418&lt;25,"18-24",IF(D418&lt;35,"25-34",IF(D418&lt;45,"35-44",IF(D418&lt;55,"45-54","55+"))))</f>
        <v>25-34</v>
      </c>
      <c r="F418" s="2" t="s">
        <v>168</v>
      </c>
      <c r="G418" s="2" t="s">
        <v>220</v>
      </c>
      <c r="H418" s="2" t="s">
        <v>170</v>
      </c>
      <c r="I418" s="2" t="s">
        <v>171</v>
      </c>
      <c r="J418" s="2" t="s">
        <v>172</v>
      </c>
      <c r="K418" s="11">
        <v>45927</v>
      </c>
      <c r="L418" s="2" t="s">
        <v>173</v>
      </c>
      <c r="M418" s="2" t="s">
        <v>174</v>
      </c>
      <c r="N418" s="4">
        <f>COUNTIF(Bookings!$B$2:$B$5001,A418)</f>
        <v>0</v>
      </c>
      <c r="O418" s="4">
        <f>COUNTIFS(Bookings!$B$2:$B$5001,A418,Bookings!$Q$2:$Q$5001,"Completed")</f>
        <v>0</v>
      </c>
      <c r="P418" s="3">
        <f>SUMIFS(Revenue!$L$2:$L$4092,Revenue!$B$2:$B$4092,A418)</f>
        <v>0</v>
      </c>
      <c r="Q418" s="2" t="str">
        <f>IF(N418=0,"Inactive",IF(N418=1,"One-time",IF(N418&lt;4,"Repeat","Loyal")))</f>
        <v>Inactive</v>
      </c>
    </row>
    <row r="419" spans="1:17" x14ac:dyDescent="0.2">
      <c r="A419" s="2" t="s">
        <v>980</v>
      </c>
      <c r="B419" s="2" t="s">
        <v>668</v>
      </c>
      <c r="C419" s="2" t="s">
        <v>167</v>
      </c>
      <c r="D419" s="2">
        <v>46</v>
      </c>
      <c r="E419" s="2" t="str">
        <f>IF(D419&lt;25,"18-24",IF(D419&lt;35,"25-34",IF(D419&lt;45,"35-44",IF(D419&lt;55,"45-54","55+"))))</f>
        <v>45-54</v>
      </c>
      <c r="F419" s="2" t="s">
        <v>168</v>
      </c>
      <c r="G419" s="2" t="s">
        <v>182</v>
      </c>
      <c r="H419" s="2" t="s">
        <v>170</v>
      </c>
      <c r="I419" s="2" t="s">
        <v>21</v>
      </c>
      <c r="J419" s="2" t="s">
        <v>172</v>
      </c>
      <c r="K419" s="11">
        <v>45985</v>
      </c>
      <c r="L419" s="2" t="s">
        <v>179</v>
      </c>
      <c r="M419" s="2" t="s">
        <v>189</v>
      </c>
      <c r="N419" s="4">
        <f>COUNTIF(Bookings!$B$2:$B$5001,A419)</f>
        <v>1</v>
      </c>
      <c r="O419" s="4">
        <f>COUNTIFS(Bookings!$B$2:$B$5001,A419,Bookings!$Q$2:$Q$5001,"Completed")</f>
        <v>1</v>
      </c>
      <c r="P419" s="3">
        <f>SUMIFS(Revenue!$L$2:$L$4092,Revenue!$B$2:$B$4092,A419)</f>
        <v>24910</v>
      </c>
      <c r="Q419" s="2" t="str">
        <f>IF(N419=0,"Inactive",IF(N419=1,"One-time",IF(N419&lt;4,"Repeat","Loyal")))</f>
        <v>One-time</v>
      </c>
    </row>
    <row r="420" spans="1:17" x14ac:dyDescent="0.2">
      <c r="A420" s="2" t="s">
        <v>981</v>
      </c>
      <c r="B420" s="2" t="s">
        <v>982</v>
      </c>
      <c r="C420" s="2" t="s">
        <v>387</v>
      </c>
      <c r="D420" s="2">
        <v>37</v>
      </c>
      <c r="E420" s="2" t="str">
        <f>IF(D420&lt;25,"18-24",IF(D420&lt;35,"25-34",IF(D420&lt;45,"35-44",IF(D420&lt;55,"45-54","55+"))))</f>
        <v>35-44</v>
      </c>
      <c r="F420" s="2" t="s">
        <v>278</v>
      </c>
      <c r="G420" s="2" t="s">
        <v>279</v>
      </c>
      <c r="H420" s="2" t="s">
        <v>207</v>
      </c>
      <c r="I420" s="2" t="s">
        <v>21</v>
      </c>
      <c r="J420" s="2" t="s">
        <v>172</v>
      </c>
      <c r="K420" s="11">
        <v>45939</v>
      </c>
      <c r="L420" s="2" t="s">
        <v>198</v>
      </c>
      <c r="M420" s="2" t="s">
        <v>174</v>
      </c>
      <c r="N420" s="4">
        <f>COUNTIF(Bookings!$B$2:$B$5001,A420)</f>
        <v>0</v>
      </c>
      <c r="O420" s="4">
        <f>COUNTIFS(Bookings!$B$2:$B$5001,A420,Bookings!$Q$2:$Q$5001,"Completed")</f>
        <v>0</v>
      </c>
      <c r="P420" s="3">
        <f>SUMIFS(Revenue!$L$2:$L$4092,Revenue!$B$2:$B$4092,A420)</f>
        <v>0</v>
      </c>
      <c r="Q420" s="2" t="str">
        <f>IF(N420=0,"Inactive",IF(N420=1,"One-time",IF(N420&lt;4,"Repeat","Loyal")))</f>
        <v>Inactive</v>
      </c>
    </row>
    <row r="421" spans="1:17" x14ac:dyDescent="0.2">
      <c r="A421" s="2" t="s">
        <v>983</v>
      </c>
      <c r="B421" s="2" t="s">
        <v>984</v>
      </c>
      <c r="C421" s="2" t="s">
        <v>167</v>
      </c>
      <c r="D421" s="2">
        <v>34</v>
      </c>
      <c r="E421" s="2" t="str">
        <f>IF(D421&lt;25,"18-24",IF(D421&lt;35,"25-34",IF(D421&lt;45,"35-44",IF(D421&lt;55,"45-54","55+"))))</f>
        <v>25-34</v>
      </c>
      <c r="F421" s="2" t="s">
        <v>168</v>
      </c>
      <c r="G421" s="2" t="s">
        <v>246</v>
      </c>
      <c r="H421" s="2" t="s">
        <v>170</v>
      </c>
      <c r="I421" s="2" t="s">
        <v>171</v>
      </c>
      <c r="J421" s="2" t="s">
        <v>172</v>
      </c>
      <c r="K421" s="11">
        <v>45950</v>
      </c>
      <c r="L421" s="2" t="s">
        <v>198</v>
      </c>
      <c r="M421" s="2" t="s">
        <v>174</v>
      </c>
      <c r="N421" s="4">
        <f>COUNTIF(Bookings!$B$2:$B$5001,A421)</f>
        <v>2</v>
      </c>
      <c r="O421" s="4">
        <f>COUNTIFS(Bookings!$B$2:$B$5001,A421,Bookings!$Q$2:$Q$5001,"Completed")</f>
        <v>2</v>
      </c>
      <c r="P421" s="3">
        <f>SUMIFS(Revenue!$L$2:$L$4092,Revenue!$B$2:$B$4092,A421)</f>
        <v>87860</v>
      </c>
      <c r="Q421" s="2" t="str">
        <f>IF(N421=0,"Inactive",IF(N421=1,"One-time",IF(N421&lt;4,"Repeat","Loyal")))</f>
        <v>Repeat</v>
      </c>
    </row>
    <row r="422" spans="1:17" x14ac:dyDescent="0.2">
      <c r="A422" s="2" t="s">
        <v>985</v>
      </c>
      <c r="B422" s="2" t="s">
        <v>986</v>
      </c>
      <c r="C422" s="2" t="s">
        <v>167</v>
      </c>
      <c r="D422" s="2">
        <v>31</v>
      </c>
      <c r="E422" s="2" t="str">
        <f>IF(D422&lt;25,"18-24",IF(D422&lt;35,"25-34",IF(D422&lt;45,"35-44",IF(D422&lt;55,"45-54","55+"))))</f>
        <v>25-34</v>
      </c>
      <c r="F422" s="2" t="s">
        <v>168</v>
      </c>
      <c r="G422" s="2" t="s">
        <v>66</v>
      </c>
      <c r="H422" s="2" t="s">
        <v>170</v>
      </c>
      <c r="I422" s="2" t="s">
        <v>188</v>
      </c>
      <c r="J422" s="2" t="s">
        <v>172</v>
      </c>
      <c r="K422" s="11">
        <v>45815</v>
      </c>
      <c r="L422" s="2" t="s">
        <v>247</v>
      </c>
      <c r="M422" s="2" t="s">
        <v>189</v>
      </c>
      <c r="N422" s="4">
        <f>COUNTIF(Bookings!$B$2:$B$5001,A422)</f>
        <v>1</v>
      </c>
      <c r="O422" s="4">
        <f>COUNTIFS(Bookings!$B$2:$B$5001,A422,Bookings!$Q$2:$Q$5001,"Completed")</f>
        <v>1</v>
      </c>
      <c r="P422" s="3">
        <f>SUMIFS(Revenue!$L$2:$L$4092,Revenue!$B$2:$B$4092,A422)</f>
        <v>42030</v>
      </c>
      <c r="Q422" s="2" t="str">
        <f>IF(N422=0,"Inactive",IF(N422=1,"One-time",IF(N422&lt;4,"Repeat","Loyal")))</f>
        <v>One-time</v>
      </c>
    </row>
    <row r="423" spans="1:17" x14ac:dyDescent="0.2">
      <c r="A423" s="2" t="s">
        <v>987</v>
      </c>
      <c r="B423" s="2" t="s">
        <v>988</v>
      </c>
      <c r="C423" s="2" t="s">
        <v>177</v>
      </c>
      <c r="D423" s="2">
        <v>43</v>
      </c>
      <c r="E423" s="2" t="str">
        <f>IF(D423&lt;25,"18-24",IF(D423&lt;35,"25-34",IF(D423&lt;45,"35-44",IF(D423&lt;55,"45-54","55+"))))</f>
        <v>35-44</v>
      </c>
      <c r="F423" s="2" t="s">
        <v>168</v>
      </c>
      <c r="G423" s="2" t="s">
        <v>211</v>
      </c>
      <c r="H423" s="2" t="s">
        <v>170</v>
      </c>
      <c r="I423" s="2" t="s">
        <v>21</v>
      </c>
      <c r="J423" s="2" t="s">
        <v>217</v>
      </c>
      <c r="K423" s="11">
        <v>45552</v>
      </c>
      <c r="L423" s="2" t="s">
        <v>183</v>
      </c>
      <c r="M423" s="2" t="s">
        <v>189</v>
      </c>
      <c r="N423" s="4">
        <f>COUNTIF(Bookings!$B$2:$B$5001,A423)</f>
        <v>5</v>
      </c>
      <c r="O423" s="4">
        <f>COUNTIFS(Bookings!$B$2:$B$5001,A423,Bookings!$Q$2:$Q$5001,"Completed")</f>
        <v>4</v>
      </c>
      <c r="P423" s="3">
        <f>SUMIFS(Revenue!$L$2:$L$4092,Revenue!$B$2:$B$4092,A423)</f>
        <v>113810</v>
      </c>
      <c r="Q423" s="2" t="str">
        <f>IF(N423=0,"Inactive",IF(N423=1,"One-time",IF(N423&lt;4,"Repeat","Loyal")))</f>
        <v>Loyal</v>
      </c>
    </row>
    <row r="424" spans="1:17" x14ac:dyDescent="0.2">
      <c r="A424" s="2" t="s">
        <v>989</v>
      </c>
      <c r="B424" s="2" t="s">
        <v>990</v>
      </c>
      <c r="C424" s="2" t="s">
        <v>177</v>
      </c>
      <c r="D424" s="2">
        <v>21</v>
      </c>
      <c r="E424" s="2" t="str">
        <f>IF(D424&lt;25,"18-24",IF(D424&lt;35,"25-34",IF(D424&lt;45,"35-44",IF(D424&lt;55,"45-54","55+"))))</f>
        <v>18-24</v>
      </c>
      <c r="F424" s="2" t="s">
        <v>168</v>
      </c>
      <c r="G424" s="2" t="s">
        <v>55</v>
      </c>
      <c r="H424" s="2" t="s">
        <v>170</v>
      </c>
      <c r="I424" s="2" t="s">
        <v>188</v>
      </c>
      <c r="J424" s="2" t="s">
        <v>172</v>
      </c>
      <c r="K424" s="11">
        <v>45316</v>
      </c>
      <c r="L424" s="2" t="s">
        <v>198</v>
      </c>
      <c r="M424" s="2" t="s">
        <v>189</v>
      </c>
      <c r="N424" s="4">
        <f>COUNTIF(Bookings!$B$2:$B$5001,A424)</f>
        <v>0</v>
      </c>
      <c r="O424" s="4">
        <f>COUNTIFS(Bookings!$B$2:$B$5001,A424,Bookings!$Q$2:$Q$5001,"Completed")</f>
        <v>0</v>
      </c>
      <c r="P424" s="3">
        <f>SUMIFS(Revenue!$L$2:$L$4092,Revenue!$B$2:$B$4092,A424)</f>
        <v>0</v>
      </c>
      <c r="Q424" s="2" t="str">
        <f>IF(N424=0,"Inactive",IF(N424=1,"One-time",IF(N424&lt;4,"Repeat","Loyal")))</f>
        <v>Inactive</v>
      </c>
    </row>
    <row r="425" spans="1:17" x14ac:dyDescent="0.2">
      <c r="A425" s="2" t="s">
        <v>991</v>
      </c>
      <c r="B425" s="2" t="s">
        <v>992</v>
      </c>
      <c r="C425" s="2" t="s">
        <v>167</v>
      </c>
      <c r="D425" s="2">
        <v>33</v>
      </c>
      <c r="E425" s="2" t="str">
        <f>IF(D425&lt;25,"18-24",IF(D425&lt;35,"25-34",IF(D425&lt;45,"35-44",IF(D425&lt;55,"45-54","55+"))))</f>
        <v>25-34</v>
      </c>
      <c r="F425" s="2" t="s">
        <v>499</v>
      </c>
      <c r="G425" s="2" t="s">
        <v>500</v>
      </c>
      <c r="H425" s="2" t="s">
        <v>207</v>
      </c>
      <c r="I425" s="2" t="s">
        <v>171</v>
      </c>
      <c r="J425" s="2" t="s">
        <v>217</v>
      </c>
      <c r="K425" s="11">
        <v>45785</v>
      </c>
      <c r="L425" s="2" t="s">
        <v>179</v>
      </c>
      <c r="M425" s="2" t="s">
        <v>174</v>
      </c>
      <c r="N425" s="4">
        <f>COUNTIF(Bookings!$B$2:$B$5001,A425)</f>
        <v>3</v>
      </c>
      <c r="O425" s="4">
        <f>COUNTIFS(Bookings!$B$2:$B$5001,A425,Bookings!$Q$2:$Q$5001,"Completed")</f>
        <v>2</v>
      </c>
      <c r="P425" s="3">
        <f>SUMIFS(Revenue!$L$2:$L$4092,Revenue!$B$2:$B$4092,A425)</f>
        <v>143780</v>
      </c>
      <c r="Q425" s="2" t="str">
        <f>IF(N425=0,"Inactive",IF(N425=1,"One-time",IF(N425&lt;4,"Repeat","Loyal")))</f>
        <v>Repeat</v>
      </c>
    </row>
    <row r="426" spans="1:17" x14ac:dyDescent="0.2">
      <c r="A426" s="2" t="s">
        <v>993</v>
      </c>
      <c r="B426" s="2" t="s">
        <v>994</v>
      </c>
      <c r="C426" s="2" t="s">
        <v>167</v>
      </c>
      <c r="D426" s="2">
        <v>26</v>
      </c>
      <c r="E426" s="2" t="str">
        <f>IF(D426&lt;25,"18-24",IF(D426&lt;35,"25-34",IF(D426&lt;45,"35-44",IF(D426&lt;55,"45-54","55+"))))</f>
        <v>25-34</v>
      </c>
      <c r="F426" s="2" t="s">
        <v>168</v>
      </c>
      <c r="G426" s="2" t="s">
        <v>75</v>
      </c>
      <c r="H426" s="2" t="s">
        <v>170</v>
      </c>
      <c r="I426" s="2" t="s">
        <v>171</v>
      </c>
      <c r="J426" s="2" t="s">
        <v>172</v>
      </c>
      <c r="K426" s="11">
        <v>45844</v>
      </c>
      <c r="L426" s="2" t="s">
        <v>247</v>
      </c>
      <c r="M426" s="2" t="s">
        <v>174</v>
      </c>
      <c r="N426" s="4">
        <f>COUNTIF(Bookings!$B$2:$B$5001,A426)</f>
        <v>1</v>
      </c>
      <c r="O426" s="4">
        <f>COUNTIFS(Bookings!$B$2:$B$5001,A426,Bookings!$Q$2:$Q$5001,"Completed")</f>
        <v>1</v>
      </c>
      <c r="P426" s="3">
        <f>SUMIFS(Revenue!$L$2:$L$4092,Revenue!$B$2:$B$4092,A426)</f>
        <v>45070</v>
      </c>
      <c r="Q426" s="2" t="str">
        <f>IF(N426=0,"Inactive",IF(N426=1,"One-time",IF(N426&lt;4,"Repeat","Loyal")))</f>
        <v>One-time</v>
      </c>
    </row>
    <row r="427" spans="1:17" x14ac:dyDescent="0.2">
      <c r="A427" s="2" t="s">
        <v>995</v>
      </c>
      <c r="B427" s="2" t="s">
        <v>996</v>
      </c>
      <c r="C427" s="2" t="s">
        <v>177</v>
      </c>
      <c r="D427" s="2">
        <v>19</v>
      </c>
      <c r="E427" s="2" t="str">
        <f>IF(D427&lt;25,"18-24",IF(D427&lt;35,"25-34",IF(D427&lt;45,"35-44",IF(D427&lt;55,"45-54","55+"))))</f>
        <v>18-24</v>
      </c>
      <c r="F427" s="2" t="s">
        <v>290</v>
      </c>
      <c r="G427" s="2" t="s">
        <v>290</v>
      </c>
      <c r="H427" s="2" t="s">
        <v>207</v>
      </c>
      <c r="I427" s="2" t="s">
        <v>171</v>
      </c>
      <c r="J427" s="2" t="s">
        <v>172</v>
      </c>
      <c r="K427" s="11">
        <v>45714</v>
      </c>
      <c r="L427" s="2" t="s">
        <v>179</v>
      </c>
      <c r="M427" s="2" t="s">
        <v>174</v>
      </c>
      <c r="N427" s="4">
        <f>COUNTIF(Bookings!$B$2:$B$5001,A427)</f>
        <v>0</v>
      </c>
      <c r="O427" s="4">
        <f>COUNTIFS(Bookings!$B$2:$B$5001,A427,Bookings!$Q$2:$Q$5001,"Completed")</f>
        <v>0</v>
      </c>
      <c r="P427" s="3">
        <f>SUMIFS(Revenue!$L$2:$L$4092,Revenue!$B$2:$B$4092,A427)</f>
        <v>0</v>
      </c>
      <c r="Q427" s="2" t="str">
        <f>IF(N427=0,"Inactive",IF(N427=1,"One-time",IF(N427&lt;4,"Repeat","Loyal")))</f>
        <v>Inactive</v>
      </c>
    </row>
    <row r="428" spans="1:17" x14ac:dyDescent="0.2">
      <c r="A428" s="2" t="s">
        <v>997</v>
      </c>
      <c r="B428" s="2" t="s">
        <v>594</v>
      </c>
      <c r="C428" s="2" t="s">
        <v>177</v>
      </c>
      <c r="D428" s="2">
        <v>30</v>
      </c>
      <c r="E428" s="2" t="str">
        <f>IF(D428&lt;25,"18-24",IF(D428&lt;35,"25-34",IF(D428&lt;45,"35-44",IF(D428&lt;55,"45-54","55+"))))</f>
        <v>25-34</v>
      </c>
      <c r="F428" s="2" t="s">
        <v>168</v>
      </c>
      <c r="G428" s="2" t="s">
        <v>55</v>
      </c>
      <c r="H428" s="2" t="s">
        <v>170</v>
      </c>
      <c r="I428" s="2" t="s">
        <v>188</v>
      </c>
      <c r="J428" s="2" t="s">
        <v>172</v>
      </c>
      <c r="K428" s="11">
        <v>45273</v>
      </c>
      <c r="L428" s="2" t="s">
        <v>247</v>
      </c>
      <c r="M428" s="2" t="s">
        <v>174</v>
      </c>
      <c r="N428" s="4">
        <f>COUNTIF(Bookings!$B$2:$B$5001,A428)</f>
        <v>0</v>
      </c>
      <c r="O428" s="4">
        <f>COUNTIFS(Bookings!$B$2:$B$5001,A428,Bookings!$Q$2:$Q$5001,"Completed")</f>
        <v>0</v>
      </c>
      <c r="P428" s="3">
        <f>SUMIFS(Revenue!$L$2:$L$4092,Revenue!$B$2:$B$4092,A428)</f>
        <v>0</v>
      </c>
      <c r="Q428" s="2" t="str">
        <f>IF(N428=0,"Inactive",IF(N428=1,"One-time",IF(N428&lt;4,"Repeat","Loyal")))</f>
        <v>Inactive</v>
      </c>
    </row>
    <row r="429" spans="1:17" x14ac:dyDescent="0.2">
      <c r="A429" s="2" t="s">
        <v>998</v>
      </c>
      <c r="B429" s="2" t="s">
        <v>923</v>
      </c>
      <c r="C429" s="2" t="s">
        <v>177</v>
      </c>
      <c r="D429" s="2">
        <v>42</v>
      </c>
      <c r="E429" s="2" t="str">
        <f>IF(D429&lt;25,"18-24",IF(D429&lt;35,"25-34",IF(D429&lt;45,"35-44",IF(D429&lt;55,"45-54","55+"))))</f>
        <v>35-44</v>
      </c>
      <c r="F429" s="2" t="s">
        <v>168</v>
      </c>
      <c r="G429" s="2" t="s">
        <v>66</v>
      </c>
      <c r="H429" s="2" t="s">
        <v>170</v>
      </c>
      <c r="I429" s="2" t="s">
        <v>195</v>
      </c>
      <c r="J429" s="2" t="s">
        <v>172</v>
      </c>
      <c r="K429" s="11">
        <v>45638</v>
      </c>
      <c r="L429" s="2" t="s">
        <v>179</v>
      </c>
      <c r="M429" s="2" t="s">
        <v>174</v>
      </c>
      <c r="N429" s="4">
        <f>COUNTIF(Bookings!$B$2:$B$5001,A429)</f>
        <v>4</v>
      </c>
      <c r="O429" s="4">
        <f>COUNTIFS(Bookings!$B$2:$B$5001,A429,Bookings!$Q$2:$Q$5001,"Completed")</f>
        <v>3</v>
      </c>
      <c r="P429" s="3">
        <f>SUMIFS(Revenue!$L$2:$L$4092,Revenue!$B$2:$B$4092,A429)</f>
        <v>151710</v>
      </c>
      <c r="Q429" s="2" t="str">
        <f>IF(N429=0,"Inactive",IF(N429=1,"One-time",IF(N429&lt;4,"Repeat","Loyal")))</f>
        <v>Loyal</v>
      </c>
    </row>
    <row r="430" spans="1:17" x14ac:dyDescent="0.2">
      <c r="A430" s="2" t="s">
        <v>999</v>
      </c>
      <c r="B430" s="2" t="s">
        <v>1000</v>
      </c>
      <c r="C430" s="2" t="s">
        <v>177</v>
      </c>
      <c r="D430" s="2">
        <v>33</v>
      </c>
      <c r="E430" s="2" t="str">
        <f>IF(D430&lt;25,"18-24",IF(D430&lt;35,"25-34",IF(D430&lt;45,"35-44",IF(D430&lt;55,"45-54","55+"))))</f>
        <v>25-34</v>
      </c>
      <c r="F430" s="2" t="s">
        <v>168</v>
      </c>
      <c r="G430" s="2" t="s">
        <v>24</v>
      </c>
      <c r="H430" s="2" t="s">
        <v>170</v>
      </c>
      <c r="I430" s="2" t="s">
        <v>21</v>
      </c>
      <c r="J430" s="2" t="s">
        <v>172</v>
      </c>
      <c r="K430" s="11">
        <v>45470</v>
      </c>
      <c r="L430" s="2" t="s">
        <v>231</v>
      </c>
      <c r="M430" s="2" t="s">
        <v>174</v>
      </c>
      <c r="N430" s="4">
        <f>COUNTIF(Bookings!$B$2:$B$5001,A430)</f>
        <v>0</v>
      </c>
      <c r="O430" s="4">
        <f>COUNTIFS(Bookings!$B$2:$B$5001,A430,Bookings!$Q$2:$Q$5001,"Completed")</f>
        <v>0</v>
      </c>
      <c r="P430" s="3">
        <f>SUMIFS(Revenue!$L$2:$L$4092,Revenue!$B$2:$B$4092,A430)</f>
        <v>0</v>
      </c>
      <c r="Q430" s="2" t="str">
        <f>IF(N430=0,"Inactive",IF(N430=1,"One-time",IF(N430&lt;4,"Repeat","Loyal")))</f>
        <v>Inactive</v>
      </c>
    </row>
    <row r="431" spans="1:17" x14ac:dyDescent="0.2">
      <c r="A431" s="2" t="s">
        <v>1001</v>
      </c>
      <c r="B431" s="2" t="s">
        <v>461</v>
      </c>
      <c r="C431" s="2" t="s">
        <v>177</v>
      </c>
      <c r="D431" s="2">
        <v>32</v>
      </c>
      <c r="E431" s="2" t="str">
        <f>IF(D431&lt;25,"18-24",IF(D431&lt;35,"25-34",IF(D431&lt;45,"35-44",IF(D431&lt;55,"45-54","55+"))))</f>
        <v>25-34</v>
      </c>
      <c r="F431" s="2" t="s">
        <v>205</v>
      </c>
      <c r="G431" s="2" t="s">
        <v>206</v>
      </c>
      <c r="H431" s="2" t="s">
        <v>207</v>
      </c>
      <c r="I431" s="2" t="s">
        <v>171</v>
      </c>
      <c r="J431" s="2" t="s">
        <v>172</v>
      </c>
      <c r="K431" s="11">
        <v>45504</v>
      </c>
      <c r="L431" s="2" t="s">
        <v>247</v>
      </c>
      <c r="M431" s="2" t="s">
        <v>189</v>
      </c>
      <c r="N431" s="4">
        <f>COUNTIF(Bookings!$B$2:$B$5001,A431)</f>
        <v>2</v>
      </c>
      <c r="O431" s="4">
        <f>COUNTIFS(Bookings!$B$2:$B$5001,A431,Bookings!$Q$2:$Q$5001,"Completed")</f>
        <v>2</v>
      </c>
      <c r="P431" s="3">
        <f>SUMIFS(Revenue!$L$2:$L$4092,Revenue!$B$2:$B$4092,A431)</f>
        <v>74130</v>
      </c>
      <c r="Q431" s="2" t="str">
        <f>IF(N431=0,"Inactive",IF(N431=1,"One-time",IF(N431&lt;4,"Repeat","Loyal")))</f>
        <v>Repeat</v>
      </c>
    </row>
    <row r="432" spans="1:17" x14ac:dyDescent="0.2">
      <c r="A432" s="2" t="s">
        <v>1002</v>
      </c>
      <c r="B432" s="2" t="s">
        <v>1003</v>
      </c>
      <c r="C432" s="2" t="s">
        <v>177</v>
      </c>
      <c r="D432" s="2">
        <v>39</v>
      </c>
      <c r="E432" s="2" t="str">
        <f>IF(D432&lt;25,"18-24",IF(D432&lt;35,"25-34",IF(D432&lt;45,"35-44",IF(D432&lt;55,"45-54","55+"))))</f>
        <v>35-44</v>
      </c>
      <c r="F432" s="2" t="s">
        <v>234</v>
      </c>
      <c r="G432" s="2" t="s">
        <v>235</v>
      </c>
      <c r="H432" s="2" t="s">
        <v>207</v>
      </c>
      <c r="I432" s="2" t="s">
        <v>171</v>
      </c>
      <c r="J432" s="2" t="s">
        <v>172</v>
      </c>
      <c r="K432" s="11">
        <v>45662</v>
      </c>
      <c r="L432" s="2" t="s">
        <v>247</v>
      </c>
      <c r="M432" s="2" t="s">
        <v>174</v>
      </c>
      <c r="N432" s="4">
        <f>COUNTIF(Bookings!$B$2:$B$5001,A432)</f>
        <v>4</v>
      </c>
      <c r="O432" s="4">
        <f>COUNTIFS(Bookings!$B$2:$B$5001,A432,Bookings!$Q$2:$Q$5001,"Completed")</f>
        <v>2</v>
      </c>
      <c r="P432" s="3">
        <f>SUMIFS(Revenue!$L$2:$L$4092,Revenue!$B$2:$B$4092,A432)</f>
        <v>129240</v>
      </c>
      <c r="Q432" s="2" t="str">
        <f>IF(N432=0,"Inactive",IF(N432=1,"One-time",IF(N432&lt;4,"Repeat","Loyal")))</f>
        <v>Loyal</v>
      </c>
    </row>
    <row r="433" spans="1:17" x14ac:dyDescent="0.2">
      <c r="A433" s="2" t="s">
        <v>1004</v>
      </c>
      <c r="B433" s="2" t="s">
        <v>1005</v>
      </c>
      <c r="C433" s="2" t="s">
        <v>167</v>
      </c>
      <c r="D433" s="2">
        <v>52</v>
      </c>
      <c r="E433" s="2" t="str">
        <f>IF(D433&lt;25,"18-24",IF(D433&lt;35,"25-34",IF(D433&lt;45,"35-44",IF(D433&lt;55,"45-54","55+"))))</f>
        <v>45-54</v>
      </c>
      <c r="F433" s="2" t="s">
        <v>168</v>
      </c>
      <c r="G433" s="2" t="s">
        <v>186</v>
      </c>
      <c r="H433" s="2" t="s">
        <v>170</v>
      </c>
      <c r="I433" s="2" t="s">
        <v>216</v>
      </c>
      <c r="J433" s="2" t="s">
        <v>172</v>
      </c>
      <c r="K433" s="11">
        <v>45331</v>
      </c>
      <c r="L433" s="2" t="s">
        <v>198</v>
      </c>
      <c r="M433" s="2" t="s">
        <v>174</v>
      </c>
      <c r="N433" s="4">
        <f>COUNTIF(Bookings!$B$2:$B$5001,A433)</f>
        <v>0</v>
      </c>
      <c r="O433" s="4">
        <f>COUNTIFS(Bookings!$B$2:$B$5001,A433,Bookings!$Q$2:$Q$5001,"Completed")</f>
        <v>0</v>
      </c>
      <c r="P433" s="3">
        <f>SUMIFS(Revenue!$L$2:$L$4092,Revenue!$B$2:$B$4092,A433)</f>
        <v>0</v>
      </c>
      <c r="Q433" s="2" t="str">
        <f>IF(N433=0,"Inactive",IF(N433=1,"One-time",IF(N433&lt;4,"Repeat","Loyal")))</f>
        <v>Inactive</v>
      </c>
    </row>
    <row r="434" spans="1:17" x14ac:dyDescent="0.2">
      <c r="A434" s="2" t="s">
        <v>1006</v>
      </c>
      <c r="B434" s="2" t="s">
        <v>1007</v>
      </c>
      <c r="C434" s="2" t="s">
        <v>177</v>
      </c>
      <c r="D434" s="2">
        <v>40</v>
      </c>
      <c r="E434" s="2" t="str">
        <f>IF(D434&lt;25,"18-24",IF(D434&lt;35,"25-34",IF(D434&lt;45,"35-44",IF(D434&lt;55,"45-54","55+"))))</f>
        <v>35-44</v>
      </c>
      <c r="F434" s="2" t="s">
        <v>168</v>
      </c>
      <c r="G434" s="2" t="s">
        <v>75</v>
      </c>
      <c r="H434" s="2" t="s">
        <v>170</v>
      </c>
      <c r="I434" s="2" t="s">
        <v>188</v>
      </c>
      <c r="J434" s="2" t="s">
        <v>172</v>
      </c>
      <c r="K434" s="11">
        <v>45612</v>
      </c>
      <c r="L434" s="2" t="s">
        <v>173</v>
      </c>
      <c r="M434" s="2" t="s">
        <v>174</v>
      </c>
      <c r="N434" s="4">
        <f>COUNTIF(Bookings!$B$2:$B$5001,A434)</f>
        <v>2</v>
      </c>
      <c r="O434" s="4">
        <f>COUNTIFS(Bookings!$B$2:$B$5001,A434,Bookings!$Q$2:$Q$5001,"Completed")</f>
        <v>1</v>
      </c>
      <c r="P434" s="3">
        <f>SUMIFS(Revenue!$L$2:$L$4092,Revenue!$B$2:$B$4092,A434)</f>
        <v>31710</v>
      </c>
      <c r="Q434" s="2" t="str">
        <f>IF(N434=0,"Inactive",IF(N434=1,"One-time",IF(N434&lt;4,"Repeat","Loyal")))</f>
        <v>Repeat</v>
      </c>
    </row>
    <row r="435" spans="1:17" x14ac:dyDescent="0.2">
      <c r="A435" s="2" t="s">
        <v>1008</v>
      </c>
      <c r="B435" s="2" t="s">
        <v>679</v>
      </c>
      <c r="C435" s="2" t="s">
        <v>167</v>
      </c>
      <c r="D435" s="2">
        <v>51</v>
      </c>
      <c r="E435" s="2" t="str">
        <f>IF(D435&lt;25,"18-24",IF(D435&lt;35,"25-34",IF(D435&lt;45,"35-44",IF(D435&lt;55,"45-54","55+"))))</f>
        <v>45-54</v>
      </c>
      <c r="F435" s="2" t="s">
        <v>168</v>
      </c>
      <c r="G435" s="2" t="s">
        <v>186</v>
      </c>
      <c r="H435" s="2" t="s">
        <v>170</v>
      </c>
      <c r="I435" s="2" t="s">
        <v>188</v>
      </c>
      <c r="J435" s="2" t="s">
        <v>172</v>
      </c>
      <c r="K435" s="11">
        <v>45595</v>
      </c>
      <c r="L435" s="2" t="s">
        <v>247</v>
      </c>
      <c r="M435" s="2" t="s">
        <v>174</v>
      </c>
      <c r="N435" s="4">
        <f>COUNTIF(Bookings!$B$2:$B$5001,A435)</f>
        <v>1</v>
      </c>
      <c r="O435" s="4">
        <f>COUNTIFS(Bookings!$B$2:$B$5001,A435,Bookings!$Q$2:$Q$5001,"Completed")</f>
        <v>1</v>
      </c>
      <c r="P435" s="3">
        <f>SUMIFS(Revenue!$L$2:$L$4092,Revenue!$B$2:$B$4092,A435)</f>
        <v>41900</v>
      </c>
      <c r="Q435" s="2" t="str">
        <f>IF(N435=0,"Inactive",IF(N435=1,"One-time",IF(N435&lt;4,"Repeat","Loyal")))</f>
        <v>One-time</v>
      </c>
    </row>
    <row r="436" spans="1:17" x14ac:dyDescent="0.2">
      <c r="A436" s="2" t="s">
        <v>1009</v>
      </c>
      <c r="B436" s="2" t="s">
        <v>1010</v>
      </c>
      <c r="C436" s="2" t="s">
        <v>177</v>
      </c>
      <c r="D436" s="2">
        <v>44</v>
      </c>
      <c r="E436" s="2" t="str">
        <f>IF(D436&lt;25,"18-24",IF(D436&lt;35,"25-34",IF(D436&lt;45,"35-44",IF(D436&lt;55,"45-54","55+"))))</f>
        <v>35-44</v>
      </c>
      <c r="F436" s="2" t="s">
        <v>227</v>
      </c>
      <c r="G436" s="2" t="s">
        <v>228</v>
      </c>
      <c r="H436" s="2" t="s">
        <v>207</v>
      </c>
      <c r="I436" s="2" t="s">
        <v>171</v>
      </c>
      <c r="J436" s="2" t="s">
        <v>172</v>
      </c>
      <c r="K436" s="11">
        <v>45130</v>
      </c>
      <c r="L436" s="2" t="s">
        <v>198</v>
      </c>
      <c r="M436" s="2" t="s">
        <v>189</v>
      </c>
      <c r="N436" s="4">
        <f>COUNTIF(Bookings!$B$2:$B$5001,A436)</f>
        <v>0</v>
      </c>
      <c r="O436" s="4">
        <f>COUNTIFS(Bookings!$B$2:$B$5001,A436,Bookings!$Q$2:$Q$5001,"Completed")</f>
        <v>0</v>
      </c>
      <c r="P436" s="3">
        <f>SUMIFS(Revenue!$L$2:$L$4092,Revenue!$B$2:$B$4092,A436)</f>
        <v>0</v>
      </c>
      <c r="Q436" s="2" t="str">
        <f>IF(N436=0,"Inactive",IF(N436=1,"One-time",IF(N436&lt;4,"Repeat","Loyal")))</f>
        <v>Inactive</v>
      </c>
    </row>
    <row r="437" spans="1:17" x14ac:dyDescent="0.2">
      <c r="A437" s="2" t="s">
        <v>1011</v>
      </c>
      <c r="B437" s="2" t="s">
        <v>1012</v>
      </c>
      <c r="C437" s="2" t="s">
        <v>177</v>
      </c>
      <c r="D437" s="2">
        <v>27</v>
      </c>
      <c r="E437" s="2" t="str">
        <f>IF(D437&lt;25,"18-24",IF(D437&lt;35,"25-34",IF(D437&lt;45,"35-44",IF(D437&lt;55,"45-54","55+"))))</f>
        <v>25-34</v>
      </c>
      <c r="F437" s="2" t="s">
        <v>168</v>
      </c>
      <c r="G437" s="2" t="s">
        <v>246</v>
      </c>
      <c r="H437" s="2" t="s">
        <v>170</v>
      </c>
      <c r="I437" s="2" t="s">
        <v>171</v>
      </c>
      <c r="J437" s="2" t="s">
        <v>172</v>
      </c>
      <c r="K437" s="11">
        <v>45469</v>
      </c>
      <c r="L437" s="2" t="s">
        <v>247</v>
      </c>
      <c r="M437" s="2" t="s">
        <v>174</v>
      </c>
      <c r="N437" s="4">
        <f>COUNTIF(Bookings!$B$2:$B$5001,A437)</f>
        <v>1</v>
      </c>
      <c r="O437" s="4">
        <f>COUNTIFS(Bookings!$B$2:$B$5001,A437,Bookings!$Q$2:$Q$5001,"Completed")</f>
        <v>1</v>
      </c>
      <c r="P437" s="3">
        <f>SUMIFS(Revenue!$L$2:$L$4092,Revenue!$B$2:$B$4092,A437)</f>
        <v>20980</v>
      </c>
      <c r="Q437" s="2" t="str">
        <f>IF(N437=0,"Inactive",IF(N437=1,"One-time",IF(N437&lt;4,"Repeat","Loyal")))</f>
        <v>One-time</v>
      </c>
    </row>
    <row r="438" spans="1:17" x14ac:dyDescent="0.2">
      <c r="A438" s="2" t="s">
        <v>1013</v>
      </c>
      <c r="B438" s="2" t="s">
        <v>1014</v>
      </c>
      <c r="C438" s="2" t="s">
        <v>167</v>
      </c>
      <c r="D438" s="2">
        <v>18</v>
      </c>
      <c r="E438" s="2" t="str">
        <f>IF(D438&lt;25,"18-24",IF(D438&lt;35,"25-34",IF(D438&lt;45,"35-44",IF(D438&lt;55,"45-54","55+"))))</f>
        <v>18-24</v>
      </c>
      <c r="F438" s="2" t="s">
        <v>168</v>
      </c>
      <c r="G438" s="2" t="s">
        <v>186</v>
      </c>
      <c r="H438" s="2" t="s">
        <v>170</v>
      </c>
      <c r="I438" s="2" t="s">
        <v>171</v>
      </c>
      <c r="J438" s="2" t="s">
        <v>172</v>
      </c>
      <c r="K438" s="11">
        <v>45688</v>
      </c>
      <c r="L438" s="2" t="s">
        <v>247</v>
      </c>
      <c r="M438" s="2" t="s">
        <v>174</v>
      </c>
      <c r="N438" s="4">
        <f>COUNTIF(Bookings!$B$2:$B$5001,A438)</f>
        <v>0</v>
      </c>
      <c r="O438" s="4">
        <f>COUNTIFS(Bookings!$B$2:$B$5001,A438,Bookings!$Q$2:$Q$5001,"Completed")</f>
        <v>0</v>
      </c>
      <c r="P438" s="3">
        <f>SUMIFS(Revenue!$L$2:$L$4092,Revenue!$B$2:$B$4092,A438)</f>
        <v>0</v>
      </c>
      <c r="Q438" s="2" t="str">
        <f>IF(N438=0,"Inactive",IF(N438=1,"One-time",IF(N438&lt;4,"Repeat","Loyal")))</f>
        <v>Inactive</v>
      </c>
    </row>
    <row r="439" spans="1:17" x14ac:dyDescent="0.2">
      <c r="A439" s="2" t="s">
        <v>1015</v>
      </c>
      <c r="B439" s="2" t="s">
        <v>1016</v>
      </c>
      <c r="C439" s="2" t="s">
        <v>177</v>
      </c>
      <c r="D439" s="2">
        <v>41</v>
      </c>
      <c r="E439" s="2" t="str">
        <f>IF(D439&lt;25,"18-24",IF(D439&lt;35,"25-34",IF(D439&lt;45,"35-44",IF(D439&lt;55,"45-54","55+"))))</f>
        <v>35-44</v>
      </c>
      <c r="F439" s="2" t="s">
        <v>168</v>
      </c>
      <c r="G439" s="2" t="s">
        <v>311</v>
      </c>
      <c r="H439" s="2" t="s">
        <v>170</v>
      </c>
      <c r="I439" s="2" t="s">
        <v>21</v>
      </c>
      <c r="J439" s="2" t="s">
        <v>208</v>
      </c>
      <c r="K439" s="11">
        <v>45647</v>
      </c>
      <c r="L439" s="2" t="s">
        <v>183</v>
      </c>
      <c r="M439" s="2" t="s">
        <v>189</v>
      </c>
      <c r="N439" s="4">
        <f>COUNTIF(Bookings!$B$2:$B$5001,A439)</f>
        <v>6</v>
      </c>
      <c r="O439" s="4">
        <f>COUNTIFS(Bookings!$B$2:$B$5001,A439,Bookings!$Q$2:$Q$5001,"Completed")</f>
        <v>5</v>
      </c>
      <c r="P439" s="3">
        <f>SUMIFS(Revenue!$L$2:$L$4092,Revenue!$B$2:$B$4092,A439)</f>
        <v>71180</v>
      </c>
      <c r="Q439" s="2" t="str">
        <f>IF(N439=0,"Inactive",IF(N439=1,"One-time",IF(N439&lt;4,"Repeat","Loyal")))</f>
        <v>Loyal</v>
      </c>
    </row>
    <row r="440" spans="1:17" x14ac:dyDescent="0.2">
      <c r="A440" s="2" t="s">
        <v>1017</v>
      </c>
      <c r="B440" s="2" t="s">
        <v>1018</v>
      </c>
      <c r="C440" s="2" t="s">
        <v>167</v>
      </c>
      <c r="D440" s="2">
        <v>34</v>
      </c>
      <c r="E440" s="2" t="str">
        <f>IF(D440&lt;25,"18-24",IF(D440&lt;35,"25-34",IF(D440&lt;45,"35-44",IF(D440&lt;55,"45-54","55+"))))</f>
        <v>25-34</v>
      </c>
      <c r="F440" s="2" t="s">
        <v>168</v>
      </c>
      <c r="G440" s="2" t="s">
        <v>75</v>
      </c>
      <c r="H440" s="2" t="s">
        <v>170</v>
      </c>
      <c r="I440" s="2" t="s">
        <v>171</v>
      </c>
      <c r="J440" s="2" t="s">
        <v>172</v>
      </c>
      <c r="K440" s="11">
        <v>45711</v>
      </c>
      <c r="L440" s="2" t="s">
        <v>247</v>
      </c>
      <c r="M440" s="2" t="s">
        <v>189</v>
      </c>
      <c r="N440" s="4">
        <f>COUNTIF(Bookings!$B$2:$B$5001,A440)</f>
        <v>1</v>
      </c>
      <c r="O440" s="4">
        <f>COUNTIFS(Bookings!$B$2:$B$5001,A440,Bookings!$Q$2:$Q$5001,"Completed")</f>
        <v>0</v>
      </c>
      <c r="P440" s="3">
        <f>SUMIFS(Revenue!$L$2:$L$4092,Revenue!$B$2:$B$4092,A440)</f>
        <v>0</v>
      </c>
      <c r="Q440" s="2" t="str">
        <f>IF(N440=0,"Inactive",IF(N440=1,"One-time",IF(N440&lt;4,"Repeat","Loyal")))</f>
        <v>One-time</v>
      </c>
    </row>
    <row r="441" spans="1:17" x14ac:dyDescent="0.2">
      <c r="A441" s="2" t="s">
        <v>1019</v>
      </c>
      <c r="B441" s="2" t="s">
        <v>1020</v>
      </c>
      <c r="C441" s="2" t="s">
        <v>167</v>
      </c>
      <c r="D441" s="2">
        <v>54</v>
      </c>
      <c r="E441" s="2" t="str">
        <f>IF(D441&lt;25,"18-24",IF(D441&lt;35,"25-34",IF(D441&lt;45,"35-44",IF(D441&lt;55,"45-54","55+"))))</f>
        <v>45-54</v>
      </c>
      <c r="F441" s="2" t="s">
        <v>168</v>
      </c>
      <c r="G441" s="2" t="s">
        <v>194</v>
      </c>
      <c r="H441" s="2" t="s">
        <v>170</v>
      </c>
      <c r="I441" s="2" t="s">
        <v>171</v>
      </c>
      <c r="J441" s="2" t="s">
        <v>208</v>
      </c>
      <c r="K441" s="11">
        <v>45523</v>
      </c>
      <c r="L441" s="2" t="s">
        <v>179</v>
      </c>
      <c r="M441" s="2" t="s">
        <v>174</v>
      </c>
      <c r="N441" s="4">
        <f>COUNTIF(Bookings!$B$2:$B$5001,A441)</f>
        <v>6</v>
      </c>
      <c r="O441" s="4">
        <f>COUNTIFS(Bookings!$B$2:$B$5001,A441,Bookings!$Q$2:$Q$5001,"Completed")</f>
        <v>6</v>
      </c>
      <c r="P441" s="3">
        <f>SUMIFS(Revenue!$L$2:$L$4092,Revenue!$B$2:$B$4092,A441)</f>
        <v>439490</v>
      </c>
      <c r="Q441" s="2" t="str">
        <f>IF(N441=0,"Inactive",IF(N441=1,"One-time",IF(N441&lt;4,"Repeat","Loyal")))</f>
        <v>Loyal</v>
      </c>
    </row>
    <row r="442" spans="1:17" x14ac:dyDescent="0.2">
      <c r="A442" s="2" t="s">
        <v>1021</v>
      </c>
      <c r="B442" s="2" t="s">
        <v>928</v>
      </c>
      <c r="C442" s="2" t="s">
        <v>177</v>
      </c>
      <c r="D442" s="2">
        <v>34</v>
      </c>
      <c r="E442" s="2" t="str">
        <f>IF(D442&lt;25,"18-24",IF(D442&lt;35,"25-34",IF(D442&lt;45,"35-44",IF(D442&lt;55,"45-54","55+"))))</f>
        <v>25-34</v>
      </c>
      <c r="F442" s="2" t="s">
        <v>168</v>
      </c>
      <c r="G442" s="2" t="s">
        <v>311</v>
      </c>
      <c r="H442" s="2" t="s">
        <v>170</v>
      </c>
      <c r="I442" s="2" t="s">
        <v>171</v>
      </c>
      <c r="J442" s="2" t="s">
        <v>172</v>
      </c>
      <c r="K442" s="11">
        <v>45562</v>
      </c>
      <c r="L442" s="2" t="s">
        <v>179</v>
      </c>
      <c r="M442" s="2" t="s">
        <v>174</v>
      </c>
      <c r="N442" s="4">
        <f>COUNTIF(Bookings!$B$2:$B$5001,A442)</f>
        <v>0</v>
      </c>
      <c r="O442" s="4">
        <f>COUNTIFS(Bookings!$B$2:$B$5001,A442,Bookings!$Q$2:$Q$5001,"Completed")</f>
        <v>0</v>
      </c>
      <c r="P442" s="3">
        <f>SUMIFS(Revenue!$L$2:$L$4092,Revenue!$B$2:$B$4092,A442)</f>
        <v>0</v>
      </c>
      <c r="Q442" s="2" t="str">
        <f>IF(N442=0,"Inactive",IF(N442=1,"One-time",IF(N442&lt;4,"Repeat","Loyal")))</f>
        <v>Inactive</v>
      </c>
    </row>
    <row r="443" spans="1:17" x14ac:dyDescent="0.2">
      <c r="A443" s="2" t="s">
        <v>1022</v>
      </c>
      <c r="B443" s="2" t="s">
        <v>1023</v>
      </c>
      <c r="C443" s="2" t="s">
        <v>167</v>
      </c>
      <c r="D443" s="2">
        <v>42</v>
      </c>
      <c r="E443" s="2" t="str">
        <f>IF(D443&lt;25,"18-24",IF(D443&lt;35,"25-34",IF(D443&lt;45,"35-44",IF(D443&lt;55,"45-54","55+"))))</f>
        <v>35-44</v>
      </c>
      <c r="F443" s="2" t="s">
        <v>168</v>
      </c>
      <c r="G443" s="2" t="s">
        <v>55</v>
      </c>
      <c r="H443" s="2" t="s">
        <v>170</v>
      </c>
      <c r="I443" s="2" t="s">
        <v>21</v>
      </c>
      <c r="J443" s="2" t="s">
        <v>172</v>
      </c>
      <c r="K443" s="11">
        <v>45810</v>
      </c>
      <c r="L443" s="2" t="s">
        <v>179</v>
      </c>
      <c r="M443" s="2" t="s">
        <v>174</v>
      </c>
      <c r="N443" s="4">
        <f>COUNTIF(Bookings!$B$2:$B$5001,A443)</f>
        <v>2</v>
      </c>
      <c r="O443" s="4">
        <f>COUNTIFS(Bookings!$B$2:$B$5001,A443,Bookings!$Q$2:$Q$5001,"Completed")</f>
        <v>2</v>
      </c>
      <c r="P443" s="3">
        <f>SUMIFS(Revenue!$L$2:$L$4092,Revenue!$B$2:$B$4092,A443)</f>
        <v>16320</v>
      </c>
      <c r="Q443" s="2" t="str">
        <f>IF(N443=0,"Inactive",IF(N443=1,"One-time",IF(N443&lt;4,"Repeat","Loyal")))</f>
        <v>Repeat</v>
      </c>
    </row>
    <row r="444" spans="1:17" x14ac:dyDescent="0.2">
      <c r="A444" s="2" t="s">
        <v>1024</v>
      </c>
      <c r="B444" s="2" t="s">
        <v>697</v>
      </c>
      <c r="C444" s="2" t="s">
        <v>167</v>
      </c>
      <c r="D444" s="2">
        <v>29</v>
      </c>
      <c r="E444" s="2" t="str">
        <f>IF(D444&lt;25,"18-24",IF(D444&lt;35,"25-34",IF(D444&lt;45,"35-44",IF(D444&lt;55,"45-54","55+"))))</f>
        <v>25-34</v>
      </c>
      <c r="F444" s="2" t="s">
        <v>227</v>
      </c>
      <c r="G444" s="2" t="s">
        <v>228</v>
      </c>
      <c r="H444" s="2" t="s">
        <v>207</v>
      </c>
      <c r="I444" s="2" t="s">
        <v>171</v>
      </c>
      <c r="J444" s="2" t="s">
        <v>217</v>
      </c>
      <c r="K444" s="11">
        <v>45665</v>
      </c>
      <c r="L444" s="2" t="s">
        <v>183</v>
      </c>
      <c r="M444" s="2" t="s">
        <v>189</v>
      </c>
      <c r="N444" s="4">
        <f>COUNTIF(Bookings!$B$2:$B$5001,A444)</f>
        <v>5</v>
      </c>
      <c r="O444" s="4">
        <f>COUNTIFS(Bookings!$B$2:$B$5001,A444,Bookings!$Q$2:$Q$5001,"Completed")</f>
        <v>5</v>
      </c>
      <c r="P444" s="3">
        <f>SUMIFS(Revenue!$L$2:$L$4092,Revenue!$B$2:$B$4092,A444)</f>
        <v>245640</v>
      </c>
      <c r="Q444" s="2" t="str">
        <f>IF(N444=0,"Inactive",IF(N444=1,"One-time",IF(N444&lt;4,"Repeat","Loyal")))</f>
        <v>Loyal</v>
      </c>
    </row>
    <row r="445" spans="1:17" x14ac:dyDescent="0.2">
      <c r="A445" s="2" t="s">
        <v>1025</v>
      </c>
      <c r="B445" s="2" t="s">
        <v>1026</v>
      </c>
      <c r="C445" s="2" t="s">
        <v>167</v>
      </c>
      <c r="D445" s="2">
        <v>41</v>
      </c>
      <c r="E445" s="2" t="str">
        <f>IF(D445&lt;25,"18-24",IF(D445&lt;35,"25-34",IF(D445&lt;45,"35-44",IF(D445&lt;55,"45-54","55+"))))</f>
        <v>35-44</v>
      </c>
      <c r="F445" s="2" t="s">
        <v>168</v>
      </c>
      <c r="G445" s="2" t="s">
        <v>75</v>
      </c>
      <c r="H445" s="2" t="s">
        <v>170</v>
      </c>
      <c r="I445" s="2" t="s">
        <v>171</v>
      </c>
      <c r="J445" s="2" t="s">
        <v>172</v>
      </c>
      <c r="K445" s="11">
        <v>46188</v>
      </c>
      <c r="L445" s="2" t="s">
        <v>179</v>
      </c>
      <c r="M445" s="2" t="s">
        <v>189</v>
      </c>
      <c r="N445" s="4">
        <f>COUNTIF(Bookings!$B$2:$B$5001,A445)</f>
        <v>1</v>
      </c>
      <c r="O445" s="4">
        <f>COUNTIFS(Bookings!$B$2:$B$5001,A445,Bookings!$Q$2:$Q$5001,"Completed")</f>
        <v>0</v>
      </c>
      <c r="P445" s="3">
        <f>SUMIFS(Revenue!$L$2:$L$4092,Revenue!$B$2:$B$4092,A445)</f>
        <v>0</v>
      </c>
      <c r="Q445" s="2" t="str">
        <f>IF(N445=0,"Inactive",IF(N445=1,"One-time",IF(N445&lt;4,"Repeat","Loyal")))</f>
        <v>One-time</v>
      </c>
    </row>
    <row r="446" spans="1:17" x14ac:dyDescent="0.2">
      <c r="A446" s="2" t="s">
        <v>1027</v>
      </c>
      <c r="B446" s="2" t="s">
        <v>642</v>
      </c>
      <c r="C446" s="2" t="s">
        <v>387</v>
      </c>
      <c r="D446" s="2">
        <v>47</v>
      </c>
      <c r="E446" s="2" t="str">
        <f>IF(D446&lt;25,"18-24",IF(D446&lt;35,"25-34",IF(D446&lt;45,"35-44",IF(D446&lt;55,"45-54","55+"))))</f>
        <v>45-54</v>
      </c>
      <c r="F446" s="2" t="s">
        <v>227</v>
      </c>
      <c r="G446" s="2" t="s">
        <v>228</v>
      </c>
      <c r="H446" s="2" t="s">
        <v>207</v>
      </c>
      <c r="I446" s="2" t="s">
        <v>195</v>
      </c>
      <c r="J446" s="2" t="s">
        <v>172</v>
      </c>
      <c r="K446" s="11">
        <v>46001</v>
      </c>
      <c r="L446" s="2" t="s">
        <v>198</v>
      </c>
      <c r="M446" s="2" t="s">
        <v>174</v>
      </c>
      <c r="N446" s="4">
        <f>COUNTIF(Bookings!$B$2:$B$5001,A446)</f>
        <v>0</v>
      </c>
      <c r="O446" s="4">
        <f>COUNTIFS(Bookings!$B$2:$B$5001,A446,Bookings!$Q$2:$Q$5001,"Completed")</f>
        <v>0</v>
      </c>
      <c r="P446" s="3">
        <f>SUMIFS(Revenue!$L$2:$L$4092,Revenue!$B$2:$B$4092,A446)</f>
        <v>0</v>
      </c>
      <c r="Q446" s="2" t="str">
        <f>IF(N446=0,"Inactive",IF(N446=1,"One-time",IF(N446&lt;4,"Repeat","Loyal")))</f>
        <v>Inactive</v>
      </c>
    </row>
    <row r="447" spans="1:17" x14ac:dyDescent="0.2">
      <c r="A447" s="2" t="s">
        <v>1028</v>
      </c>
      <c r="B447" s="2" t="s">
        <v>1029</v>
      </c>
      <c r="C447" s="2" t="s">
        <v>167</v>
      </c>
      <c r="D447" s="2">
        <v>40</v>
      </c>
      <c r="E447" s="2" t="str">
        <f>IF(D447&lt;25,"18-24",IF(D447&lt;35,"25-34",IF(D447&lt;45,"35-44",IF(D447&lt;55,"45-54","55+"))))</f>
        <v>35-44</v>
      </c>
      <c r="F447" s="2" t="s">
        <v>338</v>
      </c>
      <c r="G447" s="2" t="s">
        <v>339</v>
      </c>
      <c r="H447" s="2" t="s">
        <v>207</v>
      </c>
      <c r="I447" s="2" t="s">
        <v>171</v>
      </c>
      <c r="J447" s="2" t="s">
        <v>172</v>
      </c>
      <c r="K447" s="11">
        <v>46047</v>
      </c>
      <c r="L447" s="2" t="s">
        <v>179</v>
      </c>
      <c r="M447" s="2" t="s">
        <v>189</v>
      </c>
      <c r="N447" s="4">
        <f>COUNTIF(Bookings!$B$2:$B$5001,A447)</f>
        <v>1</v>
      </c>
      <c r="O447" s="4">
        <f>COUNTIFS(Bookings!$B$2:$B$5001,A447,Bookings!$Q$2:$Q$5001,"Completed")</f>
        <v>1</v>
      </c>
      <c r="P447" s="3">
        <f>SUMIFS(Revenue!$L$2:$L$4092,Revenue!$B$2:$B$4092,A447)</f>
        <v>78160</v>
      </c>
      <c r="Q447" s="2" t="str">
        <f>IF(N447=0,"Inactive",IF(N447=1,"One-time",IF(N447&lt;4,"Repeat","Loyal")))</f>
        <v>One-time</v>
      </c>
    </row>
    <row r="448" spans="1:17" x14ac:dyDescent="0.2">
      <c r="A448" s="2" t="s">
        <v>1030</v>
      </c>
      <c r="B448" s="2" t="s">
        <v>753</v>
      </c>
      <c r="C448" s="2" t="s">
        <v>167</v>
      </c>
      <c r="D448" s="2">
        <v>30</v>
      </c>
      <c r="E448" s="2" t="str">
        <f>IF(D448&lt;25,"18-24",IF(D448&lt;35,"25-34",IF(D448&lt;45,"35-44",IF(D448&lt;55,"45-54","55+"))))</f>
        <v>25-34</v>
      </c>
      <c r="F448" s="2" t="s">
        <v>168</v>
      </c>
      <c r="G448" s="2" t="s">
        <v>186</v>
      </c>
      <c r="H448" s="2" t="s">
        <v>170</v>
      </c>
      <c r="I448" s="2" t="s">
        <v>21</v>
      </c>
      <c r="J448" s="2" t="s">
        <v>172</v>
      </c>
      <c r="K448" s="11">
        <v>45677</v>
      </c>
      <c r="L448" s="2" t="s">
        <v>231</v>
      </c>
      <c r="M448" s="2" t="s">
        <v>174</v>
      </c>
      <c r="N448" s="4">
        <f>COUNTIF(Bookings!$B$2:$B$5001,A448)</f>
        <v>3</v>
      </c>
      <c r="O448" s="4">
        <f>COUNTIFS(Bookings!$B$2:$B$5001,A448,Bookings!$Q$2:$Q$5001,"Completed")</f>
        <v>3</v>
      </c>
      <c r="P448" s="3">
        <f>SUMIFS(Revenue!$L$2:$L$4092,Revenue!$B$2:$B$4092,A448)</f>
        <v>82370</v>
      </c>
      <c r="Q448" s="2" t="str">
        <f>IF(N448=0,"Inactive",IF(N448=1,"One-time",IF(N448&lt;4,"Repeat","Loyal")))</f>
        <v>Repeat</v>
      </c>
    </row>
    <row r="449" spans="1:17" x14ac:dyDescent="0.2">
      <c r="A449" s="2" t="s">
        <v>1031</v>
      </c>
      <c r="B449" s="2" t="s">
        <v>185</v>
      </c>
      <c r="C449" s="2" t="s">
        <v>167</v>
      </c>
      <c r="D449" s="2">
        <v>48</v>
      </c>
      <c r="E449" s="2" t="str">
        <f>IF(D449&lt;25,"18-24",IF(D449&lt;35,"25-34",IF(D449&lt;45,"35-44",IF(D449&lt;55,"45-54","55+"))))</f>
        <v>45-54</v>
      </c>
      <c r="F449" s="2" t="s">
        <v>168</v>
      </c>
      <c r="G449" s="2" t="s">
        <v>311</v>
      </c>
      <c r="H449" s="2" t="s">
        <v>170</v>
      </c>
      <c r="I449" s="2" t="s">
        <v>171</v>
      </c>
      <c r="J449" s="2" t="s">
        <v>238</v>
      </c>
      <c r="K449" s="11">
        <v>45499</v>
      </c>
      <c r="L449" s="2" t="s">
        <v>179</v>
      </c>
      <c r="M449" s="2" t="s">
        <v>174</v>
      </c>
      <c r="N449" s="4">
        <f>COUNTIF(Bookings!$B$2:$B$5001,A449)</f>
        <v>16</v>
      </c>
      <c r="O449" s="4">
        <f>COUNTIFS(Bookings!$B$2:$B$5001,A449,Bookings!$Q$2:$Q$5001,"Completed")</f>
        <v>14</v>
      </c>
      <c r="P449" s="3">
        <f>SUMIFS(Revenue!$L$2:$L$4092,Revenue!$B$2:$B$4092,A449)</f>
        <v>540130</v>
      </c>
      <c r="Q449" s="2" t="str">
        <f>IF(N449=0,"Inactive",IF(N449=1,"One-time",IF(N449&lt;4,"Repeat","Loyal")))</f>
        <v>Loyal</v>
      </c>
    </row>
    <row r="450" spans="1:17" x14ac:dyDescent="0.2">
      <c r="A450" s="2" t="s">
        <v>1032</v>
      </c>
      <c r="B450" s="2" t="s">
        <v>1033</v>
      </c>
      <c r="C450" s="2" t="s">
        <v>177</v>
      </c>
      <c r="D450" s="2">
        <v>53</v>
      </c>
      <c r="E450" s="2" t="str">
        <f>IF(D450&lt;25,"18-24",IF(D450&lt;35,"25-34",IF(D450&lt;45,"35-44",IF(D450&lt;55,"45-54","55+"))))</f>
        <v>45-54</v>
      </c>
      <c r="F450" s="2" t="s">
        <v>168</v>
      </c>
      <c r="G450" s="2" t="s">
        <v>178</v>
      </c>
      <c r="H450" s="2" t="s">
        <v>170</v>
      </c>
      <c r="I450" s="2" t="s">
        <v>195</v>
      </c>
      <c r="J450" s="2" t="s">
        <v>172</v>
      </c>
      <c r="K450" s="11">
        <v>45613</v>
      </c>
      <c r="L450" s="2" t="s">
        <v>198</v>
      </c>
      <c r="M450" s="2" t="s">
        <v>174</v>
      </c>
      <c r="N450" s="4">
        <f>COUNTIF(Bookings!$B$2:$B$5001,A450)</f>
        <v>0</v>
      </c>
      <c r="O450" s="4">
        <f>COUNTIFS(Bookings!$B$2:$B$5001,A450,Bookings!$Q$2:$Q$5001,"Completed")</f>
        <v>0</v>
      </c>
      <c r="P450" s="3">
        <f>SUMIFS(Revenue!$L$2:$L$4092,Revenue!$B$2:$B$4092,A450)</f>
        <v>0</v>
      </c>
      <c r="Q450" s="2" t="str">
        <f>IF(N450=0,"Inactive",IF(N450=1,"One-time",IF(N450&lt;4,"Repeat","Loyal")))</f>
        <v>Inactive</v>
      </c>
    </row>
    <row r="451" spans="1:17" x14ac:dyDescent="0.2">
      <c r="A451" s="2" t="s">
        <v>1034</v>
      </c>
      <c r="B451" s="2" t="s">
        <v>511</v>
      </c>
      <c r="C451" s="2" t="s">
        <v>177</v>
      </c>
      <c r="D451" s="2">
        <v>24</v>
      </c>
      <c r="E451" s="2" t="str">
        <f>IF(D451&lt;25,"18-24",IF(D451&lt;35,"25-34",IF(D451&lt;45,"35-44",IF(D451&lt;55,"45-54","55+"))))</f>
        <v>18-24</v>
      </c>
      <c r="F451" s="2" t="s">
        <v>168</v>
      </c>
      <c r="G451" s="2" t="s">
        <v>194</v>
      </c>
      <c r="H451" s="2" t="s">
        <v>170</v>
      </c>
      <c r="I451" s="2" t="s">
        <v>171</v>
      </c>
      <c r="J451" s="2" t="s">
        <v>208</v>
      </c>
      <c r="K451" s="11">
        <v>45544</v>
      </c>
      <c r="L451" s="2" t="s">
        <v>179</v>
      </c>
      <c r="M451" s="2" t="s">
        <v>189</v>
      </c>
      <c r="N451" s="4">
        <f>COUNTIF(Bookings!$B$2:$B$5001,A451)</f>
        <v>7</v>
      </c>
      <c r="O451" s="4">
        <f>COUNTIFS(Bookings!$B$2:$B$5001,A451,Bookings!$Q$2:$Q$5001,"Completed")</f>
        <v>6</v>
      </c>
      <c r="P451" s="3">
        <f>SUMIFS(Revenue!$L$2:$L$4092,Revenue!$B$2:$B$4092,A451)</f>
        <v>343300</v>
      </c>
      <c r="Q451" s="2" t="str">
        <f>IF(N451=0,"Inactive",IF(N451=1,"One-time",IF(N451&lt;4,"Repeat","Loyal")))</f>
        <v>Loyal</v>
      </c>
    </row>
    <row r="452" spans="1:17" x14ac:dyDescent="0.2">
      <c r="A452" s="2" t="s">
        <v>1035</v>
      </c>
      <c r="B452" s="2" t="s">
        <v>1036</v>
      </c>
      <c r="C452" s="2" t="s">
        <v>177</v>
      </c>
      <c r="D452" s="2">
        <v>18</v>
      </c>
      <c r="E452" s="2" t="str">
        <f>IF(D452&lt;25,"18-24",IF(D452&lt;35,"25-34",IF(D452&lt;45,"35-44",IF(D452&lt;55,"45-54","55+"))))</f>
        <v>18-24</v>
      </c>
      <c r="F452" s="2" t="s">
        <v>168</v>
      </c>
      <c r="G452" s="2" t="s">
        <v>182</v>
      </c>
      <c r="H452" s="2" t="s">
        <v>170</v>
      </c>
      <c r="I452" s="2" t="s">
        <v>171</v>
      </c>
      <c r="J452" s="2" t="s">
        <v>208</v>
      </c>
      <c r="K452" s="11">
        <v>45673</v>
      </c>
      <c r="L452" s="2" t="s">
        <v>247</v>
      </c>
      <c r="M452" s="2" t="s">
        <v>189</v>
      </c>
      <c r="N452" s="4">
        <f>COUNTIF(Bookings!$B$2:$B$5001,A452)</f>
        <v>8</v>
      </c>
      <c r="O452" s="4">
        <f>COUNTIFS(Bookings!$B$2:$B$5001,A452,Bookings!$Q$2:$Q$5001,"Completed")</f>
        <v>7</v>
      </c>
      <c r="P452" s="3">
        <f>SUMIFS(Revenue!$L$2:$L$4092,Revenue!$B$2:$B$4092,A452)</f>
        <v>427850</v>
      </c>
      <c r="Q452" s="2" t="str">
        <f>IF(N452=0,"Inactive",IF(N452=1,"One-time",IF(N452&lt;4,"Repeat","Loyal")))</f>
        <v>Loyal</v>
      </c>
    </row>
    <row r="453" spans="1:17" x14ac:dyDescent="0.2">
      <c r="A453" s="2" t="s">
        <v>1037</v>
      </c>
      <c r="B453" s="2" t="s">
        <v>1038</v>
      </c>
      <c r="C453" s="2" t="s">
        <v>167</v>
      </c>
      <c r="D453" s="2">
        <v>28</v>
      </c>
      <c r="E453" s="2" t="str">
        <f>IF(D453&lt;25,"18-24",IF(D453&lt;35,"25-34",IF(D453&lt;45,"35-44",IF(D453&lt;55,"45-54","55+"))))</f>
        <v>25-34</v>
      </c>
      <c r="F453" s="2" t="s">
        <v>168</v>
      </c>
      <c r="G453" s="2" t="s">
        <v>311</v>
      </c>
      <c r="H453" s="2" t="s">
        <v>170</v>
      </c>
      <c r="I453" s="2" t="s">
        <v>188</v>
      </c>
      <c r="J453" s="2" t="s">
        <v>217</v>
      </c>
      <c r="K453" s="11">
        <v>45619</v>
      </c>
      <c r="L453" s="2" t="s">
        <v>179</v>
      </c>
      <c r="M453" s="2" t="s">
        <v>174</v>
      </c>
      <c r="N453" s="4">
        <f>COUNTIF(Bookings!$B$2:$B$5001,A453)</f>
        <v>6</v>
      </c>
      <c r="O453" s="4">
        <f>COUNTIFS(Bookings!$B$2:$B$5001,A453,Bookings!$Q$2:$Q$5001,"Completed")</f>
        <v>3</v>
      </c>
      <c r="P453" s="3">
        <f>SUMIFS(Revenue!$L$2:$L$4092,Revenue!$B$2:$B$4092,A453)</f>
        <v>148390</v>
      </c>
      <c r="Q453" s="2" t="str">
        <f>IF(N453=0,"Inactive",IF(N453=1,"One-time",IF(N453&lt;4,"Repeat","Loyal")))</f>
        <v>Loyal</v>
      </c>
    </row>
    <row r="454" spans="1:17" x14ac:dyDescent="0.2">
      <c r="A454" s="2" t="s">
        <v>1039</v>
      </c>
      <c r="B454" s="2" t="s">
        <v>1026</v>
      </c>
      <c r="C454" s="2" t="s">
        <v>167</v>
      </c>
      <c r="D454" s="2">
        <v>28</v>
      </c>
      <c r="E454" s="2" t="str">
        <f>IF(D454&lt;25,"18-24",IF(D454&lt;35,"25-34",IF(D454&lt;45,"35-44",IF(D454&lt;55,"45-54","55+"))))</f>
        <v>25-34</v>
      </c>
      <c r="F454" s="2" t="s">
        <v>168</v>
      </c>
      <c r="G454" s="2" t="s">
        <v>243</v>
      </c>
      <c r="H454" s="2" t="s">
        <v>170</v>
      </c>
      <c r="I454" s="2" t="s">
        <v>171</v>
      </c>
      <c r="J454" s="2" t="s">
        <v>172</v>
      </c>
      <c r="K454" s="11">
        <v>46104</v>
      </c>
      <c r="L454" s="2" t="s">
        <v>183</v>
      </c>
      <c r="M454" s="2" t="s">
        <v>174</v>
      </c>
      <c r="N454" s="4">
        <f>COUNTIF(Bookings!$B$2:$B$5001,A454)</f>
        <v>0</v>
      </c>
      <c r="O454" s="4">
        <f>COUNTIFS(Bookings!$B$2:$B$5001,A454,Bookings!$Q$2:$Q$5001,"Completed")</f>
        <v>0</v>
      </c>
      <c r="P454" s="3">
        <f>SUMIFS(Revenue!$L$2:$L$4092,Revenue!$B$2:$B$4092,A454)</f>
        <v>0</v>
      </c>
      <c r="Q454" s="2" t="str">
        <f>IF(N454=0,"Inactive",IF(N454=1,"One-time",IF(N454&lt;4,"Repeat","Loyal")))</f>
        <v>Inactive</v>
      </c>
    </row>
    <row r="455" spans="1:17" x14ac:dyDescent="0.2">
      <c r="A455" s="2" t="s">
        <v>1040</v>
      </c>
      <c r="B455" s="2" t="s">
        <v>1041</v>
      </c>
      <c r="C455" s="2" t="s">
        <v>177</v>
      </c>
      <c r="D455" s="2">
        <v>22</v>
      </c>
      <c r="E455" s="2" t="str">
        <f>IF(D455&lt;25,"18-24",IF(D455&lt;35,"25-34",IF(D455&lt;45,"35-44",IF(D455&lt;55,"45-54","55+"))))</f>
        <v>18-24</v>
      </c>
      <c r="F455" s="2" t="s">
        <v>168</v>
      </c>
      <c r="G455" s="2" t="s">
        <v>311</v>
      </c>
      <c r="H455" s="2" t="s">
        <v>170</v>
      </c>
      <c r="I455" s="2" t="s">
        <v>195</v>
      </c>
      <c r="J455" s="2" t="s">
        <v>172</v>
      </c>
      <c r="K455" s="11">
        <v>45751</v>
      </c>
      <c r="L455" s="2" t="s">
        <v>247</v>
      </c>
      <c r="M455" s="2" t="s">
        <v>174</v>
      </c>
      <c r="N455" s="4">
        <f>COUNTIF(Bookings!$B$2:$B$5001,A455)</f>
        <v>2</v>
      </c>
      <c r="O455" s="4">
        <f>COUNTIFS(Bookings!$B$2:$B$5001,A455,Bookings!$Q$2:$Q$5001,"Completed")</f>
        <v>0</v>
      </c>
      <c r="P455" s="3">
        <f>SUMIFS(Revenue!$L$2:$L$4092,Revenue!$B$2:$B$4092,A455)</f>
        <v>0</v>
      </c>
      <c r="Q455" s="2" t="str">
        <f>IF(N455=0,"Inactive",IF(N455=1,"One-time",IF(N455&lt;4,"Repeat","Loyal")))</f>
        <v>Repeat</v>
      </c>
    </row>
    <row r="456" spans="1:17" x14ac:dyDescent="0.2">
      <c r="A456" s="2" t="s">
        <v>1042</v>
      </c>
      <c r="B456" s="2" t="s">
        <v>1043</v>
      </c>
      <c r="C456" s="2" t="s">
        <v>177</v>
      </c>
      <c r="D456" s="2">
        <v>29</v>
      </c>
      <c r="E456" s="2" t="str">
        <f>IF(D456&lt;25,"18-24",IF(D456&lt;35,"25-34",IF(D456&lt;45,"35-44",IF(D456&lt;55,"45-54","55+"))))</f>
        <v>25-34</v>
      </c>
      <c r="F456" s="2" t="s">
        <v>168</v>
      </c>
      <c r="G456" s="2" t="s">
        <v>55</v>
      </c>
      <c r="H456" s="2" t="s">
        <v>170</v>
      </c>
      <c r="I456" s="2" t="s">
        <v>195</v>
      </c>
      <c r="J456" s="2" t="s">
        <v>172</v>
      </c>
      <c r="K456" s="11">
        <v>46180</v>
      </c>
      <c r="L456" s="2" t="s">
        <v>247</v>
      </c>
      <c r="M456" s="2" t="s">
        <v>174</v>
      </c>
      <c r="N456" s="4">
        <f>COUNTIF(Bookings!$B$2:$B$5001,A456)</f>
        <v>1</v>
      </c>
      <c r="O456" s="4">
        <f>COUNTIFS(Bookings!$B$2:$B$5001,A456,Bookings!$Q$2:$Q$5001,"Completed")</f>
        <v>1</v>
      </c>
      <c r="P456" s="3">
        <f>SUMIFS(Revenue!$L$2:$L$4092,Revenue!$B$2:$B$4092,A456)</f>
        <v>89080</v>
      </c>
      <c r="Q456" s="2" t="str">
        <f>IF(N456=0,"Inactive",IF(N456=1,"One-time",IF(N456&lt;4,"Repeat","Loyal")))</f>
        <v>One-time</v>
      </c>
    </row>
    <row r="457" spans="1:17" x14ac:dyDescent="0.2">
      <c r="A457" s="2" t="s">
        <v>1044</v>
      </c>
      <c r="B457" s="2" t="s">
        <v>1045</v>
      </c>
      <c r="C457" s="2" t="s">
        <v>167</v>
      </c>
      <c r="D457" s="2">
        <v>26</v>
      </c>
      <c r="E457" s="2" t="str">
        <f>IF(D457&lt;25,"18-24",IF(D457&lt;35,"25-34",IF(D457&lt;45,"35-44",IF(D457&lt;55,"45-54","55+"))))</f>
        <v>25-34</v>
      </c>
      <c r="F457" s="2" t="s">
        <v>168</v>
      </c>
      <c r="G457" s="2" t="s">
        <v>246</v>
      </c>
      <c r="H457" s="2" t="s">
        <v>170</v>
      </c>
      <c r="I457" s="2" t="s">
        <v>188</v>
      </c>
      <c r="J457" s="2" t="s">
        <v>172</v>
      </c>
      <c r="K457" s="11">
        <v>45753</v>
      </c>
      <c r="L457" s="2" t="s">
        <v>179</v>
      </c>
      <c r="M457" s="2" t="s">
        <v>174</v>
      </c>
      <c r="N457" s="4">
        <f>COUNTIF(Bookings!$B$2:$B$5001,A457)</f>
        <v>0</v>
      </c>
      <c r="O457" s="4">
        <f>COUNTIFS(Bookings!$B$2:$B$5001,A457,Bookings!$Q$2:$Q$5001,"Completed")</f>
        <v>0</v>
      </c>
      <c r="P457" s="3">
        <f>SUMIFS(Revenue!$L$2:$L$4092,Revenue!$B$2:$B$4092,A457)</f>
        <v>0</v>
      </c>
      <c r="Q457" s="2" t="str">
        <f>IF(N457=0,"Inactive",IF(N457=1,"One-time",IF(N457&lt;4,"Repeat","Loyal")))</f>
        <v>Inactive</v>
      </c>
    </row>
    <row r="458" spans="1:17" x14ac:dyDescent="0.2">
      <c r="A458" s="2" t="s">
        <v>1046</v>
      </c>
      <c r="B458" s="2" t="s">
        <v>1047</v>
      </c>
      <c r="C458" s="2" t="s">
        <v>177</v>
      </c>
      <c r="D458" s="2">
        <v>46</v>
      </c>
      <c r="E458" s="2" t="str">
        <f>IF(D458&lt;25,"18-24",IF(D458&lt;35,"25-34",IF(D458&lt;45,"35-44",IF(D458&lt;55,"45-54","55+"))))</f>
        <v>45-54</v>
      </c>
      <c r="F458" s="2" t="s">
        <v>168</v>
      </c>
      <c r="G458" s="2" t="s">
        <v>194</v>
      </c>
      <c r="H458" s="2" t="s">
        <v>170</v>
      </c>
      <c r="I458" s="2" t="s">
        <v>21</v>
      </c>
      <c r="J458" s="2" t="s">
        <v>172</v>
      </c>
      <c r="K458" s="11">
        <v>46048</v>
      </c>
      <c r="L458" s="2" t="s">
        <v>173</v>
      </c>
      <c r="M458" s="2" t="s">
        <v>174</v>
      </c>
      <c r="N458" s="4">
        <f>COUNTIF(Bookings!$B$2:$B$5001,A458)</f>
        <v>1</v>
      </c>
      <c r="O458" s="4">
        <f>COUNTIFS(Bookings!$B$2:$B$5001,A458,Bookings!$Q$2:$Q$5001,"Completed")</f>
        <v>1</v>
      </c>
      <c r="P458" s="3">
        <f>SUMIFS(Revenue!$L$2:$L$4092,Revenue!$B$2:$B$4092,A458)</f>
        <v>16910</v>
      </c>
      <c r="Q458" s="2" t="str">
        <f>IF(N458=0,"Inactive",IF(N458=1,"One-time",IF(N458&lt;4,"Repeat","Loyal")))</f>
        <v>One-time</v>
      </c>
    </row>
    <row r="459" spans="1:17" x14ac:dyDescent="0.2">
      <c r="A459" s="2" t="s">
        <v>1048</v>
      </c>
      <c r="B459" s="2" t="s">
        <v>764</v>
      </c>
      <c r="C459" s="2" t="s">
        <v>177</v>
      </c>
      <c r="D459" s="2">
        <v>35</v>
      </c>
      <c r="E459" s="2" t="str">
        <f>IF(D459&lt;25,"18-24",IF(D459&lt;35,"25-34",IF(D459&lt;45,"35-44",IF(D459&lt;55,"45-54","55+"))))</f>
        <v>35-44</v>
      </c>
      <c r="F459" s="2" t="s">
        <v>168</v>
      </c>
      <c r="G459" s="2" t="s">
        <v>311</v>
      </c>
      <c r="H459" s="2" t="s">
        <v>170</v>
      </c>
      <c r="I459" s="2" t="s">
        <v>195</v>
      </c>
      <c r="J459" s="2" t="s">
        <v>208</v>
      </c>
      <c r="K459" s="11">
        <v>45561</v>
      </c>
      <c r="L459" s="2" t="s">
        <v>198</v>
      </c>
      <c r="M459" s="2" t="s">
        <v>174</v>
      </c>
      <c r="N459" s="4">
        <f>COUNTIF(Bookings!$B$2:$B$5001,A459)</f>
        <v>5</v>
      </c>
      <c r="O459" s="4">
        <f>COUNTIFS(Bookings!$B$2:$B$5001,A459,Bookings!$Q$2:$Q$5001,"Completed")</f>
        <v>4</v>
      </c>
      <c r="P459" s="3">
        <f>SUMIFS(Revenue!$L$2:$L$4092,Revenue!$B$2:$B$4092,A459)</f>
        <v>267840</v>
      </c>
      <c r="Q459" s="2" t="str">
        <f>IF(N459=0,"Inactive",IF(N459=1,"One-time",IF(N459&lt;4,"Repeat","Loyal")))</f>
        <v>Loyal</v>
      </c>
    </row>
    <row r="460" spans="1:17" x14ac:dyDescent="0.2">
      <c r="A460" s="2" t="s">
        <v>1049</v>
      </c>
      <c r="B460" s="2" t="s">
        <v>1050</v>
      </c>
      <c r="C460" s="2" t="s">
        <v>167</v>
      </c>
      <c r="D460" s="2">
        <v>43</v>
      </c>
      <c r="E460" s="2" t="str">
        <f>IF(D460&lt;25,"18-24",IF(D460&lt;35,"25-34",IF(D460&lt;45,"35-44",IF(D460&lt;55,"45-54","55+"))))</f>
        <v>35-44</v>
      </c>
      <c r="F460" s="2" t="s">
        <v>168</v>
      </c>
      <c r="G460" s="2" t="s">
        <v>246</v>
      </c>
      <c r="H460" s="2" t="s">
        <v>170</v>
      </c>
      <c r="I460" s="2" t="s">
        <v>171</v>
      </c>
      <c r="J460" s="2" t="s">
        <v>172</v>
      </c>
      <c r="K460" s="11">
        <v>45347</v>
      </c>
      <c r="L460" s="2" t="s">
        <v>198</v>
      </c>
      <c r="M460" s="2" t="s">
        <v>174</v>
      </c>
      <c r="N460" s="4">
        <f>COUNTIF(Bookings!$B$2:$B$5001,A460)</f>
        <v>0</v>
      </c>
      <c r="O460" s="4">
        <f>COUNTIFS(Bookings!$B$2:$B$5001,A460,Bookings!$Q$2:$Q$5001,"Completed")</f>
        <v>0</v>
      </c>
      <c r="P460" s="3">
        <f>SUMIFS(Revenue!$L$2:$L$4092,Revenue!$B$2:$B$4092,A460)</f>
        <v>0</v>
      </c>
      <c r="Q460" s="2" t="str">
        <f>IF(N460=0,"Inactive",IF(N460=1,"One-time",IF(N460&lt;4,"Repeat","Loyal")))</f>
        <v>Inactive</v>
      </c>
    </row>
    <row r="461" spans="1:17" x14ac:dyDescent="0.2">
      <c r="A461" s="2" t="s">
        <v>1051</v>
      </c>
      <c r="B461" s="2" t="s">
        <v>1052</v>
      </c>
      <c r="C461" s="2" t="s">
        <v>167</v>
      </c>
      <c r="D461" s="2">
        <v>18</v>
      </c>
      <c r="E461" s="2" t="str">
        <f>IF(D461&lt;25,"18-24",IF(D461&lt;35,"25-34",IF(D461&lt;45,"35-44",IF(D461&lt;55,"45-54","55+"))))</f>
        <v>18-24</v>
      </c>
      <c r="F461" s="2" t="s">
        <v>168</v>
      </c>
      <c r="G461" s="2" t="s">
        <v>66</v>
      </c>
      <c r="H461" s="2" t="s">
        <v>170</v>
      </c>
      <c r="I461" s="2" t="s">
        <v>171</v>
      </c>
      <c r="J461" s="2" t="s">
        <v>172</v>
      </c>
      <c r="K461" s="11">
        <v>45626</v>
      </c>
      <c r="L461" s="2" t="s">
        <v>198</v>
      </c>
      <c r="M461" s="2" t="s">
        <v>174</v>
      </c>
      <c r="N461" s="4">
        <f>COUNTIF(Bookings!$B$2:$B$5001,A461)</f>
        <v>2</v>
      </c>
      <c r="O461" s="4">
        <f>COUNTIFS(Bookings!$B$2:$B$5001,A461,Bookings!$Q$2:$Q$5001,"Completed")</f>
        <v>2</v>
      </c>
      <c r="P461" s="3">
        <f>SUMIFS(Revenue!$L$2:$L$4092,Revenue!$B$2:$B$4092,A461)</f>
        <v>227680</v>
      </c>
      <c r="Q461" s="2" t="str">
        <f>IF(N461=0,"Inactive",IF(N461=1,"One-time",IF(N461&lt;4,"Repeat","Loyal")))</f>
        <v>Repeat</v>
      </c>
    </row>
    <row r="462" spans="1:17" x14ac:dyDescent="0.2">
      <c r="A462" s="2" t="s">
        <v>1053</v>
      </c>
      <c r="B462" s="2" t="s">
        <v>489</v>
      </c>
      <c r="C462" s="2" t="s">
        <v>177</v>
      </c>
      <c r="D462" s="2">
        <v>40</v>
      </c>
      <c r="E462" s="2" t="str">
        <f>IF(D462&lt;25,"18-24",IF(D462&lt;35,"25-34",IF(D462&lt;45,"35-44",IF(D462&lt;55,"45-54","55+"))))</f>
        <v>35-44</v>
      </c>
      <c r="F462" s="2" t="s">
        <v>338</v>
      </c>
      <c r="G462" s="2" t="s">
        <v>339</v>
      </c>
      <c r="H462" s="2" t="s">
        <v>207</v>
      </c>
      <c r="I462" s="2" t="s">
        <v>195</v>
      </c>
      <c r="J462" s="2" t="s">
        <v>172</v>
      </c>
      <c r="K462" s="11">
        <v>46142</v>
      </c>
      <c r="L462" s="2" t="s">
        <v>173</v>
      </c>
      <c r="M462" s="2" t="s">
        <v>174</v>
      </c>
      <c r="N462" s="4">
        <f>COUNTIF(Bookings!$B$2:$B$5001,A462)</f>
        <v>1</v>
      </c>
      <c r="O462" s="4">
        <f>COUNTIFS(Bookings!$B$2:$B$5001,A462,Bookings!$Q$2:$Q$5001,"Completed")</f>
        <v>1</v>
      </c>
      <c r="P462" s="3">
        <f>SUMIFS(Revenue!$L$2:$L$4092,Revenue!$B$2:$B$4092,A462)</f>
        <v>77580</v>
      </c>
      <c r="Q462" s="2" t="str">
        <f>IF(N462=0,"Inactive",IF(N462=1,"One-time",IF(N462&lt;4,"Repeat","Loyal")))</f>
        <v>One-time</v>
      </c>
    </row>
    <row r="463" spans="1:17" x14ac:dyDescent="0.2">
      <c r="A463" s="2" t="s">
        <v>1054</v>
      </c>
      <c r="B463" s="2" t="s">
        <v>530</v>
      </c>
      <c r="C463" s="2" t="s">
        <v>177</v>
      </c>
      <c r="D463" s="2">
        <v>52</v>
      </c>
      <c r="E463" s="2" t="str">
        <f>IF(D463&lt;25,"18-24",IF(D463&lt;35,"25-34",IF(D463&lt;45,"35-44",IF(D463&lt;55,"45-54","55+"))))</f>
        <v>45-54</v>
      </c>
      <c r="F463" s="2" t="s">
        <v>168</v>
      </c>
      <c r="G463" s="2" t="s">
        <v>243</v>
      </c>
      <c r="H463" s="2" t="s">
        <v>170</v>
      </c>
      <c r="I463" s="2" t="s">
        <v>216</v>
      </c>
      <c r="J463" s="2" t="s">
        <v>217</v>
      </c>
      <c r="K463" s="11">
        <v>45394</v>
      </c>
      <c r="L463" s="2" t="s">
        <v>183</v>
      </c>
      <c r="M463" s="2" t="s">
        <v>174</v>
      </c>
      <c r="N463" s="4">
        <f>COUNTIF(Bookings!$B$2:$B$5001,A463)</f>
        <v>3</v>
      </c>
      <c r="O463" s="4">
        <f>COUNTIFS(Bookings!$B$2:$B$5001,A463,Bookings!$Q$2:$Q$5001,"Completed")</f>
        <v>3</v>
      </c>
      <c r="P463" s="3">
        <f>SUMIFS(Revenue!$L$2:$L$4092,Revenue!$B$2:$B$4092,A463)</f>
        <v>259550</v>
      </c>
      <c r="Q463" s="2" t="str">
        <f>IF(N463=0,"Inactive",IF(N463=1,"One-time",IF(N463&lt;4,"Repeat","Loyal")))</f>
        <v>Repeat</v>
      </c>
    </row>
    <row r="464" spans="1:17" x14ac:dyDescent="0.2">
      <c r="A464" s="2" t="s">
        <v>1055</v>
      </c>
      <c r="B464" s="2" t="s">
        <v>1056</v>
      </c>
      <c r="C464" s="2" t="s">
        <v>177</v>
      </c>
      <c r="D464" s="2">
        <v>38</v>
      </c>
      <c r="E464" s="2" t="str">
        <f>IF(D464&lt;25,"18-24",IF(D464&lt;35,"25-34",IF(D464&lt;45,"35-44",IF(D464&lt;55,"45-54","55+"))))</f>
        <v>35-44</v>
      </c>
      <c r="F464" s="2" t="s">
        <v>168</v>
      </c>
      <c r="G464" s="2" t="s">
        <v>243</v>
      </c>
      <c r="H464" s="2" t="s">
        <v>170</v>
      </c>
      <c r="I464" s="2" t="s">
        <v>21</v>
      </c>
      <c r="J464" s="2" t="s">
        <v>238</v>
      </c>
      <c r="K464" s="11">
        <v>45557</v>
      </c>
      <c r="L464" s="2" t="s">
        <v>183</v>
      </c>
      <c r="M464" s="2" t="s">
        <v>174</v>
      </c>
      <c r="N464" s="4">
        <f>COUNTIF(Bookings!$B$2:$B$5001,A464)</f>
        <v>11</v>
      </c>
      <c r="O464" s="4">
        <f>COUNTIFS(Bookings!$B$2:$B$5001,A464,Bookings!$Q$2:$Q$5001,"Completed")</f>
        <v>10</v>
      </c>
      <c r="P464" s="3">
        <f>SUMIFS(Revenue!$L$2:$L$4092,Revenue!$B$2:$B$4092,A464)</f>
        <v>257860</v>
      </c>
      <c r="Q464" s="2" t="str">
        <f>IF(N464=0,"Inactive",IF(N464=1,"One-time",IF(N464&lt;4,"Repeat","Loyal")))</f>
        <v>Loyal</v>
      </c>
    </row>
    <row r="465" spans="1:17" x14ac:dyDescent="0.2">
      <c r="A465" s="2" t="s">
        <v>1057</v>
      </c>
      <c r="B465" s="2" t="s">
        <v>245</v>
      </c>
      <c r="C465" s="2" t="s">
        <v>167</v>
      </c>
      <c r="D465" s="2">
        <v>44</v>
      </c>
      <c r="E465" s="2" t="str">
        <f>IF(D465&lt;25,"18-24",IF(D465&lt;35,"25-34",IF(D465&lt;45,"35-44",IF(D465&lt;55,"45-54","55+"))))</f>
        <v>35-44</v>
      </c>
      <c r="F465" s="2" t="s">
        <v>168</v>
      </c>
      <c r="G465" s="2" t="s">
        <v>55</v>
      </c>
      <c r="H465" s="2" t="s">
        <v>170</v>
      </c>
      <c r="I465" s="2" t="s">
        <v>216</v>
      </c>
      <c r="J465" s="2" t="s">
        <v>217</v>
      </c>
      <c r="K465" s="11">
        <v>45612</v>
      </c>
      <c r="L465" s="2" t="s">
        <v>173</v>
      </c>
      <c r="M465" s="2" t="s">
        <v>189</v>
      </c>
      <c r="N465" s="4">
        <f>COUNTIF(Bookings!$B$2:$B$5001,A465)</f>
        <v>5</v>
      </c>
      <c r="O465" s="4">
        <f>COUNTIFS(Bookings!$B$2:$B$5001,A465,Bookings!$Q$2:$Q$5001,"Completed")</f>
        <v>4</v>
      </c>
      <c r="P465" s="3">
        <f>SUMIFS(Revenue!$L$2:$L$4092,Revenue!$B$2:$B$4092,A465)</f>
        <v>303770</v>
      </c>
      <c r="Q465" s="2" t="str">
        <f>IF(N465=0,"Inactive",IF(N465=1,"One-time",IF(N465&lt;4,"Repeat","Loyal")))</f>
        <v>Loyal</v>
      </c>
    </row>
    <row r="466" spans="1:17" x14ac:dyDescent="0.2">
      <c r="A466" s="2" t="s">
        <v>1058</v>
      </c>
      <c r="B466" s="2" t="s">
        <v>1059</v>
      </c>
      <c r="C466" s="2" t="s">
        <v>167</v>
      </c>
      <c r="D466" s="2">
        <v>46</v>
      </c>
      <c r="E466" s="2" t="str">
        <f>IF(D466&lt;25,"18-24",IF(D466&lt;35,"25-34",IF(D466&lt;45,"35-44",IF(D466&lt;55,"45-54","55+"))))</f>
        <v>45-54</v>
      </c>
      <c r="F466" s="2" t="s">
        <v>168</v>
      </c>
      <c r="G466" s="2" t="s">
        <v>194</v>
      </c>
      <c r="H466" s="2" t="s">
        <v>170</v>
      </c>
      <c r="I466" s="2" t="s">
        <v>195</v>
      </c>
      <c r="J466" s="2" t="s">
        <v>238</v>
      </c>
      <c r="K466" s="11">
        <v>45534</v>
      </c>
      <c r="L466" s="2" t="s">
        <v>247</v>
      </c>
      <c r="M466" s="2" t="s">
        <v>174</v>
      </c>
      <c r="N466" s="4">
        <f>COUNTIF(Bookings!$B$2:$B$5001,A466)</f>
        <v>8</v>
      </c>
      <c r="O466" s="4">
        <f>COUNTIFS(Bookings!$B$2:$B$5001,A466,Bookings!$Q$2:$Q$5001,"Completed")</f>
        <v>6</v>
      </c>
      <c r="P466" s="3">
        <f>SUMIFS(Revenue!$L$2:$L$4092,Revenue!$B$2:$B$4092,A466)</f>
        <v>407400</v>
      </c>
      <c r="Q466" s="2" t="str">
        <f>IF(N466=0,"Inactive",IF(N466=1,"One-time",IF(N466&lt;4,"Repeat","Loyal")))</f>
        <v>Loyal</v>
      </c>
    </row>
    <row r="467" spans="1:17" x14ac:dyDescent="0.2">
      <c r="A467" s="2" t="s">
        <v>1060</v>
      </c>
      <c r="B467" s="2" t="s">
        <v>419</v>
      </c>
      <c r="C467" s="2" t="s">
        <v>167</v>
      </c>
      <c r="D467" s="2">
        <v>40</v>
      </c>
      <c r="E467" s="2" t="str">
        <f>IF(D467&lt;25,"18-24",IF(D467&lt;35,"25-34",IF(D467&lt;45,"35-44",IF(D467&lt;55,"45-54","55+"))))</f>
        <v>35-44</v>
      </c>
      <c r="F467" s="2" t="s">
        <v>168</v>
      </c>
      <c r="G467" s="2" t="s">
        <v>311</v>
      </c>
      <c r="H467" s="2" t="s">
        <v>170</v>
      </c>
      <c r="I467" s="2" t="s">
        <v>171</v>
      </c>
      <c r="J467" s="2" t="s">
        <v>217</v>
      </c>
      <c r="K467" s="11">
        <v>45627</v>
      </c>
      <c r="L467" s="2" t="s">
        <v>173</v>
      </c>
      <c r="M467" s="2" t="s">
        <v>174</v>
      </c>
      <c r="N467" s="4">
        <f>COUNTIF(Bookings!$B$2:$B$5001,A467)</f>
        <v>4</v>
      </c>
      <c r="O467" s="4">
        <f>COUNTIFS(Bookings!$B$2:$B$5001,A467,Bookings!$Q$2:$Q$5001,"Completed")</f>
        <v>3</v>
      </c>
      <c r="P467" s="3">
        <f>SUMIFS(Revenue!$L$2:$L$4092,Revenue!$B$2:$B$4092,A467)</f>
        <v>130820</v>
      </c>
      <c r="Q467" s="2" t="str">
        <f>IF(N467=0,"Inactive",IF(N467=1,"One-time",IF(N467&lt;4,"Repeat","Loyal")))</f>
        <v>Loyal</v>
      </c>
    </row>
    <row r="468" spans="1:17" x14ac:dyDescent="0.2">
      <c r="A468" s="2" t="s">
        <v>1061</v>
      </c>
      <c r="B468" s="2" t="s">
        <v>1062</v>
      </c>
      <c r="C468" s="2" t="s">
        <v>167</v>
      </c>
      <c r="D468" s="2">
        <v>26</v>
      </c>
      <c r="E468" s="2" t="str">
        <f>IF(D468&lt;25,"18-24",IF(D468&lt;35,"25-34",IF(D468&lt;45,"35-44",IF(D468&lt;55,"45-54","55+"))))</f>
        <v>25-34</v>
      </c>
      <c r="F468" s="2" t="s">
        <v>168</v>
      </c>
      <c r="G468" s="2" t="s">
        <v>186</v>
      </c>
      <c r="H468" s="2" t="s">
        <v>170</v>
      </c>
      <c r="I468" s="2" t="s">
        <v>171</v>
      </c>
      <c r="J468" s="2" t="s">
        <v>172</v>
      </c>
      <c r="K468" s="11">
        <v>46049</v>
      </c>
      <c r="L468" s="2" t="s">
        <v>198</v>
      </c>
      <c r="M468" s="2" t="s">
        <v>174</v>
      </c>
      <c r="N468" s="4">
        <f>COUNTIF(Bookings!$B$2:$B$5001,A468)</f>
        <v>2</v>
      </c>
      <c r="O468" s="4">
        <f>COUNTIFS(Bookings!$B$2:$B$5001,A468,Bookings!$Q$2:$Q$5001,"Completed")</f>
        <v>2</v>
      </c>
      <c r="P468" s="3">
        <f>SUMIFS(Revenue!$L$2:$L$4092,Revenue!$B$2:$B$4092,A468)</f>
        <v>170050</v>
      </c>
      <c r="Q468" s="2" t="str">
        <f>IF(N468=0,"Inactive",IF(N468=1,"One-time",IF(N468&lt;4,"Repeat","Loyal")))</f>
        <v>Repeat</v>
      </c>
    </row>
    <row r="469" spans="1:17" x14ac:dyDescent="0.2">
      <c r="A469" s="2" t="s">
        <v>1063</v>
      </c>
      <c r="B469" s="2" t="s">
        <v>1064</v>
      </c>
      <c r="C469" s="2" t="s">
        <v>177</v>
      </c>
      <c r="D469" s="2">
        <v>23</v>
      </c>
      <c r="E469" s="2" t="str">
        <f>IF(D469&lt;25,"18-24",IF(D469&lt;35,"25-34",IF(D469&lt;45,"35-44",IF(D469&lt;55,"45-54","55+"))))</f>
        <v>18-24</v>
      </c>
      <c r="F469" s="2" t="s">
        <v>168</v>
      </c>
      <c r="G469" s="2" t="s">
        <v>211</v>
      </c>
      <c r="H469" s="2" t="s">
        <v>170</v>
      </c>
      <c r="I469" s="2" t="s">
        <v>195</v>
      </c>
      <c r="J469" s="2" t="s">
        <v>172</v>
      </c>
      <c r="K469" s="11">
        <v>45419</v>
      </c>
      <c r="L469" s="2" t="s">
        <v>198</v>
      </c>
      <c r="M469" s="2" t="s">
        <v>174</v>
      </c>
      <c r="N469" s="4">
        <f>COUNTIF(Bookings!$B$2:$B$5001,A469)</f>
        <v>0</v>
      </c>
      <c r="O469" s="4">
        <f>COUNTIFS(Bookings!$B$2:$B$5001,A469,Bookings!$Q$2:$Q$5001,"Completed")</f>
        <v>0</v>
      </c>
      <c r="P469" s="3">
        <f>SUMIFS(Revenue!$L$2:$L$4092,Revenue!$B$2:$B$4092,A469)</f>
        <v>0</v>
      </c>
      <c r="Q469" s="2" t="str">
        <f>IF(N469=0,"Inactive",IF(N469=1,"One-time",IF(N469&lt;4,"Repeat","Loyal")))</f>
        <v>Inactive</v>
      </c>
    </row>
    <row r="470" spans="1:17" x14ac:dyDescent="0.2">
      <c r="A470" s="2" t="s">
        <v>1065</v>
      </c>
      <c r="B470" s="2" t="s">
        <v>1066</v>
      </c>
      <c r="C470" s="2" t="s">
        <v>177</v>
      </c>
      <c r="D470" s="2">
        <v>30</v>
      </c>
      <c r="E470" s="2" t="str">
        <f>IF(D470&lt;25,"18-24",IF(D470&lt;35,"25-34",IF(D470&lt;45,"35-44",IF(D470&lt;55,"45-54","55+"))))</f>
        <v>25-34</v>
      </c>
      <c r="F470" s="2" t="s">
        <v>499</v>
      </c>
      <c r="G470" s="2" t="s">
        <v>500</v>
      </c>
      <c r="H470" s="2" t="s">
        <v>207</v>
      </c>
      <c r="I470" s="2" t="s">
        <v>21</v>
      </c>
      <c r="J470" s="2" t="s">
        <v>172</v>
      </c>
      <c r="K470" s="11">
        <v>45666</v>
      </c>
      <c r="L470" s="2" t="s">
        <v>173</v>
      </c>
      <c r="M470" s="2" t="s">
        <v>174</v>
      </c>
      <c r="N470" s="4">
        <f>COUNTIF(Bookings!$B$2:$B$5001,A470)</f>
        <v>2</v>
      </c>
      <c r="O470" s="4">
        <f>COUNTIFS(Bookings!$B$2:$B$5001,A470,Bookings!$Q$2:$Q$5001,"Completed")</f>
        <v>2</v>
      </c>
      <c r="P470" s="3">
        <f>SUMIFS(Revenue!$L$2:$L$4092,Revenue!$B$2:$B$4092,A470)</f>
        <v>95590</v>
      </c>
      <c r="Q470" s="2" t="str">
        <f>IF(N470=0,"Inactive",IF(N470=1,"One-time",IF(N470&lt;4,"Repeat","Loyal")))</f>
        <v>Repeat</v>
      </c>
    </row>
    <row r="471" spans="1:17" x14ac:dyDescent="0.2">
      <c r="A471" s="2" t="s">
        <v>1067</v>
      </c>
      <c r="B471" s="2" t="s">
        <v>957</v>
      </c>
      <c r="C471" s="2" t="s">
        <v>167</v>
      </c>
      <c r="D471" s="2">
        <v>40</v>
      </c>
      <c r="E471" s="2" t="str">
        <f>IF(D471&lt;25,"18-24",IF(D471&lt;35,"25-34",IF(D471&lt;45,"35-44",IF(D471&lt;55,"45-54","55+"))))</f>
        <v>35-44</v>
      </c>
      <c r="F471" s="2" t="s">
        <v>168</v>
      </c>
      <c r="G471" s="2" t="s">
        <v>55</v>
      </c>
      <c r="H471" s="2" t="s">
        <v>170</v>
      </c>
      <c r="I471" s="2" t="s">
        <v>195</v>
      </c>
      <c r="J471" s="2" t="s">
        <v>172</v>
      </c>
      <c r="K471" s="11">
        <v>45559</v>
      </c>
      <c r="L471" s="2" t="s">
        <v>183</v>
      </c>
      <c r="M471" s="2" t="s">
        <v>174</v>
      </c>
      <c r="N471" s="4">
        <f>COUNTIF(Bookings!$B$2:$B$5001,A471)</f>
        <v>2</v>
      </c>
      <c r="O471" s="4">
        <f>COUNTIFS(Bookings!$B$2:$B$5001,A471,Bookings!$Q$2:$Q$5001,"Completed")</f>
        <v>1</v>
      </c>
      <c r="P471" s="3">
        <f>SUMIFS(Revenue!$L$2:$L$4092,Revenue!$B$2:$B$4092,A471)</f>
        <v>95760</v>
      </c>
      <c r="Q471" s="2" t="str">
        <f>IF(N471=0,"Inactive",IF(N471=1,"One-time",IF(N471&lt;4,"Repeat","Loyal")))</f>
        <v>Repeat</v>
      </c>
    </row>
    <row r="472" spans="1:17" x14ac:dyDescent="0.2">
      <c r="A472" s="2" t="s">
        <v>1068</v>
      </c>
      <c r="B472" s="2" t="s">
        <v>1069</v>
      </c>
      <c r="C472" s="2" t="s">
        <v>167</v>
      </c>
      <c r="D472" s="2">
        <v>32</v>
      </c>
      <c r="E472" s="2" t="str">
        <f>IF(D472&lt;25,"18-24",IF(D472&lt;35,"25-34",IF(D472&lt;45,"35-44",IF(D472&lt;55,"45-54","55+"))))</f>
        <v>25-34</v>
      </c>
      <c r="F472" s="2" t="s">
        <v>168</v>
      </c>
      <c r="G472" s="2" t="s">
        <v>246</v>
      </c>
      <c r="H472" s="2" t="s">
        <v>170</v>
      </c>
      <c r="I472" s="2" t="s">
        <v>21</v>
      </c>
      <c r="J472" s="2" t="s">
        <v>172</v>
      </c>
      <c r="K472" s="11">
        <v>45686</v>
      </c>
      <c r="L472" s="2" t="s">
        <v>179</v>
      </c>
      <c r="M472" s="2" t="s">
        <v>174</v>
      </c>
      <c r="N472" s="4">
        <f>COUNTIF(Bookings!$B$2:$B$5001,A472)</f>
        <v>3</v>
      </c>
      <c r="O472" s="4">
        <f>COUNTIFS(Bookings!$B$2:$B$5001,A472,Bookings!$Q$2:$Q$5001,"Completed")</f>
        <v>3</v>
      </c>
      <c r="P472" s="3">
        <f>SUMIFS(Revenue!$L$2:$L$4092,Revenue!$B$2:$B$4092,A472)</f>
        <v>86920</v>
      </c>
      <c r="Q472" s="2" t="str">
        <f>IF(N472=0,"Inactive",IF(N472=1,"One-time",IF(N472&lt;4,"Repeat","Loyal")))</f>
        <v>Repeat</v>
      </c>
    </row>
    <row r="473" spans="1:17" x14ac:dyDescent="0.2">
      <c r="A473" s="2" t="s">
        <v>1070</v>
      </c>
      <c r="B473" s="2" t="s">
        <v>1071</v>
      </c>
      <c r="C473" s="2" t="s">
        <v>167</v>
      </c>
      <c r="D473" s="2">
        <v>47</v>
      </c>
      <c r="E473" s="2" t="str">
        <f>IF(D473&lt;25,"18-24",IF(D473&lt;35,"25-34",IF(D473&lt;45,"35-44",IF(D473&lt;55,"45-54","55+"))))</f>
        <v>45-54</v>
      </c>
      <c r="F473" s="2" t="s">
        <v>290</v>
      </c>
      <c r="G473" s="2" t="s">
        <v>290</v>
      </c>
      <c r="H473" s="2" t="s">
        <v>207</v>
      </c>
      <c r="I473" s="2" t="s">
        <v>188</v>
      </c>
      <c r="J473" s="2" t="s">
        <v>172</v>
      </c>
      <c r="K473" s="11">
        <v>46199</v>
      </c>
      <c r="L473" s="2" t="s">
        <v>183</v>
      </c>
      <c r="M473" s="2" t="s">
        <v>189</v>
      </c>
      <c r="N473" s="4">
        <f>COUNTIF(Bookings!$B$2:$B$5001,A473)</f>
        <v>0</v>
      </c>
      <c r="O473" s="4">
        <f>COUNTIFS(Bookings!$B$2:$B$5001,A473,Bookings!$Q$2:$Q$5001,"Completed")</f>
        <v>0</v>
      </c>
      <c r="P473" s="3">
        <f>SUMIFS(Revenue!$L$2:$L$4092,Revenue!$B$2:$B$4092,A473)</f>
        <v>0</v>
      </c>
      <c r="Q473" s="2" t="str">
        <f>IF(N473=0,"Inactive",IF(N473=1,"One-time",IF(N473&lt;4,"Repeat","Loyal")))</f>
        <v>Inactive</v>
      </c>
    </row>
    <row r="474" spans="1:17" x14ac:dyDescent="0.2">
      <c r="A474" s="2" t="s">
        <v>1072</v>
      </c>
      <c r="B474" s="2" t="s">
        <v>1073</v>
      </c>
      <c r="C474" s="2" t="s">
        <v>177</v>
      </c>
      <c r="D474" s="2">
        <v>38</v>
      </c>
      <c r="E474" s="2" t="str">
        <f>IF(D474&lt;25,"18-24",IF(D474&lt;35,"25-34",IF(D474&lt;45,"35-44",IF(D474&lt;55,"45-54","55+"))))</f>
        <v>35-44</v>
      </c>
      <c r="F474" s="2" t="s">
        <v>205</v>
      </c>
      <c r="G474" s="2" t="s">
        <v>206</v>
      </c>
      <c r="H474" s="2" t="s">
        <v>207</v>
      </c>
      <c r="I474" s="2" t="s">
        <v>195</v>
      </c>
      <c r="J474" s="2" t="s">
        <v>217</v>
      </c>
      <c r="K474" s="11">
        <v>45802</v>
      </c>
      <c r="L474" s="2" t="s">
        <v>183</v>
      </c>
      <c r="M474" s="2" t="s">
        <v>174</v>
      </c>
      <c r="N474" s="4">
        <f>COUNTIF(Bookings!$B$2:$B$5001,A474)</f>
        <v>5</v>
      </c>
      <c r="O474" s="4">
        <f>COUNTIFS(Bookings!$B$2:$B$5001,A474,Bookings!$Q$2:$Q$5001,"Completed")</f>
        <v>5</v>
      </c>
      <c r="P474" s="3">
        <f>SUMIFS(Revenue!$L$2:$L$4092,Revenue!$B$2:$B$4092,A474)</f>
        <v>216420</v>
      </c>
      <c r="Q474" s="2" t="str">
        <f>IF(N474=0,"Inactive",IF(N474=1,"One-time",IF(N474&lt;4,"Repeat","Loyal")))</f>
        <v>Loyal</v>
      </c>
    </row>
    <row r="475" spans="1:17" x14ac:dyDescent="0.2">
      <c r="A475" s="2" t="s">
        <v>1074</v>
      </c>
      <c r="B475" s="2" t="s">
        <v>1075</v>
      </c>
      <c r="C475" s="2" t="s">
        <v>177</v>
      </c>
      <c r="D475" s="2">
        <v>36</v>
      </c>
      <c r="E475" s="2" t="str">
        <f>IF(D475&lt;25,"18-24",IF(D475&lt;35,"25-34",IF(D475&lt;45,"35-44",IF(D475&lt;55,"45-54","55+"))))</f>
        <v>35-44</v>
      </c>
      <c r="F475" s="2" t="s">
        <v>168</v>
      </c>
      <c r="G475" s="2" t="s">
        <v>243</v>
      </c>
      <c r="H475" s="2" t="s">
        <v>170</v>
      </c>
      <c r="I475" s="2" t="s">
        <v>171</v>
      </c>
      <c r="J475" s="2" t="s">
        <v>172</v>
      </c>
      <c r="K475" s="11">
        <v>46104</v>
      </c>
      <c r="L475" s="2" t="s">
        <v>179</v>
      </c>
      <c r="M475" s="2" t="s">
        <v>189</v>
      </c>
      <c r="N475" s="4">
        <f>COUNTIF(Bookings!$B$2:$B$5001,A475)</f>
        <v>0</v>
      </c>
      <c r="O475" s="4">
        <f>COUNTIFS(Bookings!$B$2:$B$5001,A475,Bookings!$Q$2:$Q$5001,"Completed")</f>
        <v>0</v>
      </c>
      <c r="P475" s="3">
        <f>SUMIFS(Revenue!$L$2:$L$4092,Revenue!$B$2:$B$4092,A475)</f>
        <v>0</v>
      </c>
      <c r="Q475" s="2" t="str">
        <f>IF(N475=0,"Inactive",IF(N475=1,"One-time",IF(N475&lt;4,"Repeat","Loyal")))</f>
        <v>Inactive</v>
      </c>
    </row>
    <row r="476" spans="1:17" x14ac:dyDescent="0.2">
      <c r="A476" s="2" t="s">
        <v>1076</v>
      </c>
      <c r="B476" s="2" t="s">
        <v>1077</v>
      </c>
      <c r="C476" s="2" t="s">
        <v>167</v>
      </c>
      <c r="D476" s="2">
        <v>27</v>
      </c>
      <c r="E476" s="2" t="str">
        <f>IF(D476&lt;25,"18-24",IF(D476&lt;35,"25-34",IF(D476&lt;45,"35-44",IF(D476&lt;55,"45-54","55+"))))</f>
        <v>25-34</v>
      </c>
      <c r="F476" s="2" t="s">
        <v>168</v>
      </c>
      <c r="G476" s="2" t="s">
        <v>182</v>
      </c>
      <c r="H476" s="2" t="s">
        <v>170</v>
      </c>
      <c r="I476" s="2" t="s">
        <v>171</v>
      </c>
      <c r="J476" s="2" t="s">
        <v>172</v>
      </c>
      <c r="K476" s="11">
        <v>45405</v>
      </c>
      <c r="L476" s="2" t="s">
        <v>198</v>
      </c>
      <c r="M476" s="2" t="s">
        <v>174</v>
      </c>
      <c r="N476" s="4">
        <f>COUNTIF(Bookings!$B$2:$B$5001,A476)</f>
        <v>3</v>
      </c>
      <c r="O476" s="4">
        <f>COUNTIFS(Bookings!$B$2:$B$5001,A476,Bookings!$Q$2:$Q$5001,"Completed")</f>
        <v>3</v>
      </c>
      <c r="P476" s="3">
        <f>SUMIFS(Revenue!$L$2:$L$4092,Revenue!$B$2:$B$4092,A476)</f>
        <v>202780</v>
      </c>
      <c r="Q476" s="2" t="str">
        <f>IF(N476=0,"Inactive",IF(N476=1,"One-time",IF(N476&lt;4,"Repeat","Loyal")))</f>
        <v>Repeat</v>
      </c>
    </row>
    <row r="477" spans="1:17" x14ac:dyDescent="0.2">
      <c r="A477" s="2" t="s">
        <v>1078</v>
      </c>
      <c r="B477" s="2" t="s">
        <v>1079</v>
      </c>
      <c r="C477" s="2" t="s">
        <v>167</v>
      </c>
      <c r="D477" s="2">
        <v>26</v>
      </c>
      <c r="E477" s="2" t="str">
        <f>IF(D477&lt;25,"18-24",IF(D477&lt;35,"25-34",IF(D477&lt;45,"35-44",IF(D477&lt;55,"45-54","55+"))))</f>
        <v>25-34</v>
      </c>
      <c r="F477" s="2" t="s">
        <v>168</v>
      </c>
      <c r="G477" s="2" t="s">
        <v>220</v>
      </c>
      <c r="H477" s="2" t="s">
        <v>170</v>
      </c>
      <c r="I477" s="2" t="s">
        <v>188</v>
      </c>
      <c r="J477" s="2" t="s">
        <v>172</v>
      </c>
      <c r="K477" s="11">
        <v>46260</v>
      </c>
      <c r="L477" s="2" t="s">
        <v>179</v>
      </c>
      <c r="M477" s="2" t="s">
        <v>174</v>
      </c>
      <c r="N477" s="4">
        <f>COUNTIF(Bookings!$B$2:$B$5001,A477)</f>
        <v>0</v>
      </c>
      <c r="O477" s="4">
        <f>COUNTIFS(Bookings!$B$2:$B$5001,A477,Bookings!$Q$2:$Q$5001,"Completed")</f>
        <v>0</v>
      </c>
      <c r="P477" s="3">
        <f>SUMIFS(Revenue!$L$2:$L$4092,Revenue!$B$2:$B$4092,A477)</f>
        <v>0</v>
      </c>
      <c r="Q477" s="2" t="str">
        <f>IF(N477=0,"Inactive",IF(N477=1,"One-time",IF(N477&lt;4,"Repeat","Loyal")))</f>
        <v>Inactive</v>
      </c>
    </row>
    <row r="478" spans="1:17" x14ac:dyDescent="0.2">
      <c r="A478" s="2" t="s">
        <v>1080</v>
      </c>
      <c r="B478" s="2" t="s">
        <v>990</v>
      </c>
      <c r="C478" s="2" t="s">
        <v>167</v>
      </c>
      <c r="D478" s="2">
        <v>38</v>
      </c>
      <c r="E478" s="2" t="str">
        <f>IF(D478&lt;25,"18-24",IF(D478&lt;35,"25-34",IF(D478&lt;45,"35-44",IF(D478&lt;55,"45-54","55+"))))</f>
        <v>35-44</v>
      </c>
      <c r="F478" s="2" t="s">
        <v>168</v>
      </c>
      <c r="G478" s="2" t="s">
        <v>220</v>
      </c>
      <c r="H478" s="2" t="s">
        <v>170</v>
      </c>
      <c r="I478" s="2" t="s">
        <v>171</v>
      </c>
      <c r="J478" s="2" t="s">
        <v>208</v>
      </c>
      <c r="K478" s="11">
        <v>45636</v>
      </c>
      <c r="L478" s="2" t="s">
        <v>183</v>
      </c>
      <c r="M478" s="2" t="s">
        <v>174</v>
      </c>
      <c r="N478" s="4">
        <f>COUNTIF(Bookings!$B$2:$B$5001,A478)</f>
        <v>7</v>
      </c>
      <c r="O478" s="4">
        <f>COUNTIFS(Bookings!$B$2:$B$5001,A478,Bookings!$Q$2:$Q$5001,"Completed")</f>
        <v>7</v>
      </c>
      <c r="P478" s="3">
        <f>SUMIFS(Revenue!$L$2:$L$4092,Revenue!$B$2:$B$4092,A478)</f>
        <v>326950</v>
      </c>
      <c r="Q478" s="2" t="str">
        <f>IF(N478=0,"Inactive",IF(N478=1,"One-time",IF(N478&lt;4,"Repeat","Loyal")))</f>
        <v>Loyal</v>
      </c>
    </row>
    <row r="479" spans="1:17" x14ac:dyDescent="0.2">
      <c r="A479" s="2" t="s">
        <v>1081</v>
      </c>
      <c r="B479" s="2" t="s">
        <v>347</v>
      </c>
      <c r="C479" s="2" t="s">
        <v>177</v>
      </c>
      <c r="D479" s="2">
        <v>39</v>
      </c>
      <c r="E479" s="2" t="str">
        <f>IF(D479&lt;25,"18-24",IF(D479&lt;35,"25-34",IF(D479&lt;45,"35-44",IF(D479&lt;55,"45-54","55+"))))</f>
        <v>35-44</v>
      </c>
      <c r="F479" s="2" t="s">
        <v>168</v>
      </c>
      <c r="G479" s="2" t="s">
        <v>186</v>
      </c>
      <c r="H479" s="2" t="s">
        <v>170</v>
      </c>
      <c r="I479" s="2" t="s">
        <v>188</v>
      </c>
      <c r="J479" s="2" t="s">
        <v>172</v>
      </c>
      <c r="K479" s="11">
        <v>45613</v>
      </c>
      <c r="L479" s="2" t="s">
        <v>179</v>
      </c>
      <c r="M479" s="2" t="s">
        <v>174</v>
      </c>
      <c r="N479" s="4">
        <f>COUNTIF(Bookings!$B$2:$B$5001,A479)</f>
        <v>3</v>
      </c>
      <c r="O479" s="4">
        <f>COUNTIFS(Bookings!$B$2:$B$5001,A479,Bookings!$Q$2:$Q$5001,"Completed")</f>
        <v>1</v>
      </c>
      <c r="P479" s="3">
        <f>SUMIFS(Revenue!$L$2:$L$4092,Revenue!$B$2:$B$4092,A479)</f>
        <v>63960</v>
      </c>
      <c r="Q479" s="2" t="str">
        <f>IF(N479=0,"Inactive",IF(N479=1,"One-time",IF(N479&lt;4,"Repeat","Loyal")))</f>
        <v>Repeat</v>
      </c>
    </row>
    <row r="480" spans="1:17" x14ac:dyDescent="0.2">
      <c r="A480" s="2" t="s">
        <v>1082</v>
      </c>
      <c r="B480" s="2" t="s">
        <v>237</v>
      </c>
      <c r="C480" s="2" t="s">
        <v>177</v>
      </c>
      <c r="D480" s="2">
        <v>41</v>
      </c>
      <c r="E480" s="2" t="str">
        <f>IF(D480&lt;25,"18-24",IF(D480&lt;35,"25-34",IF(D480&lt;45,"35-44",IF(D480&lt;55,"45-54","55+"))))</f>
        <v>35-44</v>
      </c>
      <c r="F480" s="2" t="s">
        <v>168</v>
      </c>
      <c r="G480" s="2" t="s">
        <v>169</v>
      </c>
      <c r="H480" s="2" t="s">
        <v>170</v>
      </c>
      <c r="I480" s="2" t="s">
        <v>171</v>
      </c>
      <c r="J480" s="2" t="s">
        <v>172</v>
      </c>
      <c r="K480" s="11">
        <v>45967</v>
      </c>
      <c r="L480" s="2" t="s">
        <v>198</v>
      </c>
      <c r="M480" s="2" t="s">
        <v>174</v>
      </c>
      <c r="N480" s="4">
        <f>COUNTIF(Bookings!$B$2:$B$5001,A480)</f>
        <v>1</v>
      </c>
      <c r="O480" s="4">
        <f>COUNTIFS(Bookings!$B$2:$B$5001,A480,Bookings!$Q$2:$Q$5001,"Completed")</f>
        <v>1</v>
      </c>
      <c r="P480" s="3">
        <f>SUMIFS(Revenue!$L$2:$L$4092,Revenue!$B$2:$B$4092,A480)</f>
        <v>46360</v>
      </c>
      <c r="Q480" s="2" t="str">
        <f>IF(N480=0,"Inactive",IF(N480=1,"One-time",IF(N480&lt;4,"Repeat","Loyal")))</f>
        <v>One-time</v>
      </c>
    </row>
    <row r="481" spans="1:17" x14ac:dyDescent="0.2">
      <c r="A481" s="2" t="s">
        <v>1083</v>
      </c>
      <c r="B481" s="2" t="s">
        <v>438</v>
      </c>
      <c r="C481" s="2" t="s">
        <v>167</v>
      </c>
      <c r="D481" s="2">
        <v>45</v>
      </c>
      <c r="E481" s="2" t="str">
        <f>IF(D481&lt;25,"18-24",IF(D481&lt;35,"25-34",IF(D481&lt;45,"35-44",IF(D481&lt;55,"45-54","55+"))))</f>
        <v>45-54</v>
      </c>
      <c r="F481" s="2" t="s">
        <v>168</v>
      </c>
      <c r="G481" s="2" t="s">
        <v>75</v>
      </c>
      <c r="H481" s="2" t="s">
        <v>170</v>
      </c>
      <c r="I481" s="2" t="s">
        <v>21</v>
      </c>
      <c r="J481" s="2" t="s">
        <v>172</v>
      </c>
      <c r="K481" s="11">
        <v>46264</v>
      </c>
      <c r="L481" s="2" t="s">
        <v>173</v>
      </c>
      <c r="M481" s="2" t="s">
        <v>189</v>
      </c>
      <c r="N481" s="4">
        <f>COUNTIF(Bookings!$B$2:$B$5001,A481)</f>
        <v>0</v>
      </c>
      <c r="O481" s="4">
        <f>COUNTIFS(Bookings!$B$2:$B$5001,A481,Bookings!$Q$2:$Q$5001,"Completed")</f>
        <v>0</v>
      </c>
      <c r="P481" s="3">
        <f>SUMIFS(Revenue!$L$2:$L$4092,Revenue!$B$2:$B$4092,A481)</f>
        <v>0</v>
      </c>
      <c r="Q481" s="2" t="str">
        <f>IF(N481=0,"Inactive",IF(N481=1,"One-time",IF(N481&lt;4,"Repeat","Loyal")))</f>
        <v>Inactive</v>
      </c>
    </row>
    <row r="482" spans="1:17" x14ac:dyDescent="0.2">
      <c r="A482" s="2" t="s">
        <v>1084</v>
      </c>
      <c r="B482" s="2" t="s">
        <v>487</v>
      </c>
      <c r="C482" s="2" t="s">
        <v>167</v>
      </c>
      <c r="D482" s="2">
        <v>32</v>
      </c>
      <c r="E482" s="2" t="str">
        <f>IF(D482&lt;25,"18-24",IF(D482&lt;35,"25-34",IF(D482&lt;45,"35-44",IF(D482&lt;55,"45-54","55+"))))</f>
        <v>25-34</v>
      </c>
      <c r="F482" s="2" t="s">
        <v>168</v>
      </c>
      <c r="G482" s="2" t="s">
        <v>246</v>
      </c>
      <c r="H482" s="2" t="s">
        <v>170</v>
      </c>
      <c r="I482" s="2" t="s">
        <v>171</v>
      </c>
      <c r="J482" s="2" t="s">
        <v>172</v>
      </c>
      <c r="K482" s="11">
        <v>46137</v>
      </c>
      <c r="L482" s="2" t="s">
        <v>179</v>
      </c>
      <c r="M482" s="2" t="s">
        <v>174</v>
      </c>
      <c r="N482" s="4">
        <f>COUNTIF(Bookings!$B$2:$B$5001,A482)</f>
        <v>1</v>
      </c>
      <c r="O482" s="4">
        <f>COUNTIFS(Bookings!$B$2:$B$5001,A482,Bookings!$Q$2:$Q$5001,"Completed")</f>
        <v>1</v>
      </c>
      <c r="P482" s="3">
        <f>SUMIFS(Revenue!$L$2:$L$4092,Revenue!$B$2:$B$4092,A482)</f>
        <v>18250</v>
      </c>
      <c r="Q482" s="2" t="str">
        <f>IF(N482=0,"Inactive",IF(N482=1,"One-time",IF(N482&lt;4,"Repeat","Loyal")))</f>
        <v>One-time</v>
      </c>
    </row>
    <row r="483" spans="1:17" x14ac:dyDescent="0.2">
      <c r="A483" s="2" t="s">
        <v>1085</v>
      </c>
      <c r="B483" s="2" t="s">
        <v>736</v>
      </c>
      <c r="C483" s="2" t="s">
        <v>177</v>
      </c>
      <c r="D483" s="2">
        <v>30</v>
      </c>
      <c r="E483" s="2" t="str">
        <f>IF(D483&lt;25,"18-24",IF(D483&lt;35,"25-34",IF(D483&lt;45,"35-44",IF(D483&lt;55,"45-54","55+"))))</f>
        <v>25-34</v>
      </c>
      <c r="F483" s="2" t="s">
        <v>256</v>
      </c>
      <c r="G483" s="2" t="s">
        <v>257</v>
      </c>
      <c r="H483" s="2" t="s">
        <v>207</v>
      </c>
      <c r="I483" s="2" t="s">
        <v>171</v>
      </c>
      <c r="J483" s="2" t="s">
        <v>172</v>
      </c>
      <c r="K483" s="11">
        <v>45771</v>
      </c>
      <c r="L483" s="2" t="s">
        <v>173</v>
      </c>
      <c r="M483" s="2" t="s">
        <v>174</v>
      </c>
      <c r="N483" s="4">
        <f>COUNTIF(Bookings!$B$2:$B$5001,A483)</f>
        <v>1</v>
      </c>
      <c r="O483" s="4">
        <f>COUNTIFS(Bookings!$B$2:$B$5001,A483,Bookings!$Q$2:$Q$5001,"Completed")</f>
        <v>0</v>
      </c>
      <c r="P483" s="3">
        <f>SUMIFS(Revenue!$L$2:$L$4092,Revenue!$B$2:$B$4092,A483)</f>
        <v>0</v>
      </c>
      <c r="Q483" s="2" t="str">
        <f>IF(N483=0,"Inactive",IF(N483=1,"One-time",IF(N483&lt;4,"Repeat","Loyal")))</f>
        <v>One-time</v>
      </c>
    </row>
    <row r="484" spans="1:17" x14ac:dyDescent="0.2">
      <c r="A484" s="2" t="s">
        <v>1086</v>
      </c>
      <c r="B484" s="2" t="s">
        <v>1087</v>
      </c>
      <c r="C484" s="2" t="s">
        <v>167</v>
      </c>
      <c r="D484" s="2">
        <v>42</v>
      </c>
      <c r="E484" s="2" t="str">
        <f>IF(D484&lt;25,"18-24",IF(D484&lt;35,"25-34",IF(D484&lt;45,"35-44",IF(D484&lt;55,"45-54","55+"))))</f>
        <v>35-44</v>
      </c>
      <c r="F484" s="2" t="s">
        <v>168</v>
      </c>
      <c r="G484" s="2" t="s">
        <v>24</v>
      </c>
      <c r="H484" s="2" t="s">
        <v>170</v>
      </c>
      <c r="I484" s="2" t="s">
        <v>195</v>
      </c>
      <c r="J484" s="2" t="s">
        <v>172</v>
      </c>
      <c r="K484" s="11">
        <v>45958</v>
      </c>
      <c r="L484" s="2" t="s">
        <v>247</v>
      </c>
      <c r="M484" s="2" t="s">
        <v>174</v>
      </c>
      <c r="N484" s="4">
        <f>COUNTIF(Bookings!$B$2:$B$5001,A484)</f>
        <v>1</v>
      </c>
      <c r="O484" s="4">
        <f>COUNTIFS(Bookings!$B$2:$B$5001,A484,Bookings!$Q$2:$Q$5001,"Completed")</f>
        <v>1</v>
      </c>
      <c r="P484" s="3">
        <f>SUMIFS(Revenue!$L$2:$L$4092,Revenue!$B$2:$B$4092,A484)</f>
        <v>77560</v>
      </c>
      <c r="Q484" s="2" t="str">
        <f>IF(N484=0,"Inactive",IF(N484=1,"One-time",IF(N484&lt;4,"Repeat","Loyal")))</f>
        <v>One-time</v>
      </c>
    </row>
    <row r="485" spans="1:17" x14ac:dyDescent="0.2">
      <c r="A485" s="2" t="s">
        <v>1088</v>
      </c>
      <c r="B485" s="2" t="s">
        <v>826</v>
      </c>
      <c r="C485" s="2" t="s">
        <v>177</v>
      </c>
      <c r="D485" s="2">
        <v>26</v>
      </c>
      <c r="E485" s="2" t="str">
        <f>IF(D485&lt;25,"18-24",IF(D485&lt;35,"25-34",IF(D485&lt;45,"35-44",IF(D485&lt;55,"45-54","55+"))))</f>
        <v>25-34</v>
      </c>
      <c r="F485" s="2" t="s">
        <v>168</v>
      </c>
      <c r="G485" s="2" t="s">
        <v>211</v>
      </c>
      <c r="H485" s="2" t="s">
        <v>170</v>
      </c>
      <c r="I485" s="2" t="s">
        <v>171</v>
      </c>
      <c r="J485" s="2" t="s">
        <v>172</v>
      </c>
      <c r="K485" s="11">
        <v>45572</v>
      </c>
      <c r="L485" s="2" t="s">
        <v>173</v>
      </c>
      <c r="M485" s="2" t="s">
        <v>174</v>
      </c>
      <c r="N485" s="4">
        <f>COUNTIF(Bookings!$B$2:$B$5001,A485)</f>
        <v>2</v>
      </c>
      <c r="O485" s="4">
        <f>COUNTIFS(Bookings!$B$2:$B$5001,A485,Bookings!$Q$2:$Q$5001,"Completed")</f>
        <v>2</v>
      </c>
      <c r="P485" s="3">
        <f>SUMIFS(Revenue!$L$2:$L$4092,Revenue!$B$2:$B$4092,A485)</f>
        <v>85220</v>
      </c>
      <c r="Q485" s="2" t="str">
        <f>IF(N485=0,"Inactive",IF(N485=1,"One-time",IF(N485&lt;4,"Repeat","Loyal")))</f>
        <v>Repeat</v>
      </c>
    </row>
    <row r="486" spans="1:17" x14ac:dyDescent="0.2">
      <c r="A486" s="2" t="s">
        <v>1089</v>
      </c>
      <c r="B486" s="2" t="s">
        <v>1090</v>
      </c>
      <c r="C486" s="2" t="s">
        <v>167</v>
      </c>
      <c r="D486" s="2">
        <v>39</v>
      </c>
      <c r="E486" s="2" t="str">
        <f>IF(D486&lt;25,"18-24",IF(D486&lt;35,"25-34",IF(D486&lt;45,"35-44",IF(D486&lt;55,"45-54","55+"))))</f>
        <v>35-44</v>
      </c>
      <c r="F486" s="2" t="s">
        <v>168</v>
      </c>
      <c r="G486" s="2" t="s">
        <v>169</v>
      </c>
      <c r="H486" s="2" t="s">
        <v>170</v>
      </c>
      <c r="I486" s="2" t="s">
        <v>216</v>
      </c>
      <c r="J486" s="2" t="s">
        <v>238</v>
      </c>
      <c r="K486" s="11">
        <v>45451</v>
      </c>
      <c r="L486" s="2" t="s">
        <v>173</v>
      </c>
      <c r="M486" s="2" t="s">
        <v>174</v>
      </c>
      <c r="N486" s="4">
        <f>COUNTIF(Bookings!$B$2:$B$5001,A486)</f>
        <v>15</v>
      </c>
      <c r="O486" s="4">
        <f>COUNTIFS(Bookings!$B$2:$B$5001,A486,Bookings!$Q$2:$Q$5001,"Completed")</f>
        <v>14</v>
      </c>
      <c r="P486" s="3">
        <f>SUMIFS(Revenue!$L$2:$L$4092,Revenue!$B$2:$B$4092,A486)</f>
        <v>2219770</v>
      </c>
      <c r="Q486" s="2" t="str">
        <f>IF(N486=0,"Inactive",IF(N486=1,"One-time",IF(N486&lt;4,"Repeat","Loyal")))</f>
        <v>Loyal</v>
      </c>
    </row>
    <row r="487" spans="1:17" x14ac:dyDescent="0.2">
      <c r="A487" s="2" t="s">
        <v>1091</v>
      </c>
      <c r="B487" s="2" t="s">
        <v>1092</v>
      </c>
      <c r="C487" s="2" t="s">
        <v>177</v>
      </c>
      <c r="D487" s="2">
        <v>38</v>
      </c>
      <c r="E487" s="2" t="str">
        <f>IF(D487&lt;25,"18-24",IF(D487&lt;35,"25-34",IF(D487&lt;45,"35-44",IF(D487&lt;55,"45-54","55+"))))</f>
        <v>35-44</v>
      </c>
      <c r="F487" s="2" t="s">
        <v>338</v>
      </c>
      <c r="G487" s="2" t="s">
        <v>339</v>
      </c>
      <c r="H487" s="2" t="s">
        <v>207</v>
      </c>
      <c r="I487" s="2" t="s">
        <v>21</v>
      </c>
      <c r="J487" s="2" t="s">
        <v>172</v>
      </c>
      <c r="K487" s="11">
        <v>46266</v>
      </c>
      <c r="L487" s="2" t="s">
        <v>247</v>
      </c>
      <c r="M487" s="2" t="s">
        <v>174</v>
      </c>
      <c r="N487" s="4">
        <f>COUNTIF(Bookings!$B$2:$B$5001,A487)</f>
        <v>0</v>
      </c>
      <c r="O487" s="4">
        <f>COUNTIFS(Bookings!$B$2:$B$5001,A487,Bookings!$Q$2:$Q$5001,"Completed")</f>
        <v>0</v>
      </c>
      <c r="P487" s="3">
        <f>SUMIFS(Revenue!$L$2:$L$4092,Revenue!$B$2:$B$4092,A487)</f>
        <v>0</v>
      </c>
      <c r="Q487" s="2" t="str">
        <f>IF(N487=0,"Inactive",IF(N487=1,"One-time",IF(N487&lt;4,"Repeat","Loyal")))</f>
        <v>Inactive</v>
      </c>
    </row>
    <row r="488" spans="1:17" x14ac:dyDescent="0.2">
      <c r="A488" s="2" t="s">
        <v>1093</v>
      </c>
      <c r="B488" s="2" t="s">
        <v>1094</v>
      </c>
      <c r="C488" s="2" t="s">
        <v>177</v>
      </c>
      <c r="D488" s="2">
        <v>36</v>
      </c>
      <c r="E488" s="2" t="str">
        <f>IF(D488&lt;25,"18-24",IF(D488&lt;35,"25-34",IF(D488&lt;45,"35-44",IF(D488&lt;55,"45-54","55+"))))</f>
        <v>35-44</v>
      </c>
      <c r="F488" s="2" t="s">
        <v>168</v>
      </c>
      <c r="G488" s="2" t="s">
        <v>246</v>
      </c>
      <c r="H488" s="2" t="s">
        <v>170</v>
      </c>
      <c r="I488" s="2" t="s">
        <v>195</v>
      </c>
      <c r="J488" s="2" t="s">
        <v>238</v>
      </c>
      <c r="K488" s="11">
        <v>45537</v>
      </c>
      <c r="L488" s="2" t="s">
        <v>183</v>
      </c>
      <c r="M488" s="2" t="s">
        <v>189</v>
      </c>
      <c r="N488" s="4">
        <f>COUNTIF(Bookings!$B$2:$B$5001,A488)</f>
        <v>9</v>
      </c>
      <c r="O488" s="4">
        <f>COUNTIFS(Bookings!$B$2:$B$5001,A488,Bookings!$Q$2:$Q$5001,"Completed")</f>
        <v>9</v>
      </c>
      <c r="P488" s="3">
        <f>SUMIFS(Revenue!$L$2:$L$4092,Revenue!$B$2:$B$4092,A488)</f>
        <v>704030</v>
      </c>
      <c r="Q488" s="2" t="str">
        <f>IF(N488=0,"Inactive",IF(N488=1,"One-time",IF(N488&lt;4,"Repeat","Loyal")))</f>
        <v>Loyal</v>
      </c>
    </row>
    <row r="489" spans="1:17" x14ac:dyDescent="0.2">
      <c r="A489" s="2" t="s">
        <v>1095</v>
      </c>
      <c r="B489" s="2" t="s">
        <v>1096</v>
      </c>
      <c r="C489" s="2" t="s">
        <v>167</v>
      </c>
      <c r="D489" s="2">
        <v>41</v>
      </c>
      <c r="E489" s="2" t="str">
        <f>IF(D489&lt;25,"18-24",IF(D489&lt;35,"25-34",IF(D489&lt;45,"35-44",IF(D489&lt;55,"45-54","55+"))))</f>
        <v>35-44</v>
      </c>
      <c r="F489" s="2" t="s">
        <v>168</v>
      </c>
      <c r="G489" s="2" t="s">
        <v>194</v>
      </c>
      <c r="H489" s="2" t="s">
        <v>170</v>
      </c>
      <c r="I489" s="2" t="s">
        <v>171</v>
      </c>
      <c r="J489" s="2" t="s">
        <v>238</v>
      </c>
      <c r="K489" s="11">
        <v>45557</v>
      </c>
      <c r="L489" s="2" t="s">
        <v>198</v>
      </c>
      <c r="M489" s="2" t="s">
        <v>189</v>
      </c>
      <c r="N489" s="4">
        <f>COUNTIF(Bookings!$B$2:$B$5001,A489)</f>
        <v>22</v>
      </c>
      <c r="O489" s="4">
        <f>COUNTIFS(Bookings!$B$2:$B$5001,A489,Bookings!$Q$2:$Q$5001,"Completed")</f>
        <v>19</v>
      </c>
      <c r="P489" s="3">
        <f>SUMIFS(Revenue!$L$2:$L$4092,Revenue!$B$2:$B$4092,A489)</f>
        <v>798170</v>
      </c>
      <c r="Q489" s="2" t="str">
        <f>IF(N489=0,"Inactive",IF(N489=1,"One-time",IF(N489&lt;4,"Repeat","Loyal")))</f>
        <v>Loyal</v>
      </c>
    </row>
    <row r="490" spans="1:17" x14ac:dyDescent="0.2">
      <c r="A490" s="2" t="s">
        <v>1097</v>
      </c>
      <c r="B490" s="2" t="s">
        <v>522</v>
      </c>
      <c r="C490" s="2" t="s">
        <v>167</v>
      </c>
      <c r="D490" s="2">
        <v>52</v>
      </c>
      <c r="E490" s="2" t="str">
        <f>IF(D490&lt;25,"18-24",IF(D490&lt;35,"25-34",IF(D490&lt;45,"35-44",IF(D490&lt;55,"45-54","55+"))))</f>
        <v>45-54</v>
      </c>
      <c r="F490" s="2" t="s">
        <v>168</v>
      </c>
      <c r="G490" s="2" t="s">
        <v>211</v>
      </c>
      <c r="H490" s="2" t="s">
        <v>170</v>
      </c>
      <c r="I490" s="2" t="s">
        <v>21</v>
      </c>
      <c r="J490" s="2" t="s">
        <v>172</v>
      </c>
      <c r="K490" s="11">
        <v>45613</v>
      </c>
      <c r="L490" s="2" t="s">
        <v>231</v>
      </c>
      <c r="M490" s="2" t="s">
        <v>174</v>
      </c>
      <c r="N490" s="4">
        <f>COUNTIF(Bookings!$B$2:$B$5001,A490)</f>
        <v>4</v>
      </c>
      <c r="O490" s="4">
        <f>COUNTIFS(Bookings!$B$2:$B$5001,A490,Bookings!$Q$2:$Q$5001,"Completed")</f>
        <v>4</v>
      </c>
      <c r="P490" s="3">
        <f>SUMIFS(Revenue!$L$2:$L$4092,Revenue!$B$2:$B$4092,A490)</f>
        <v>92500</v>
      </c>
      <c r="Q490" s="2" t="str">
        <f>IF(N490=0,"Inactive",IF(N490=1,"One-time",IF(N490&lt;4,"Repeat","Loyal")))</f>
        <v>Loyal</v>
      </c>
    </row>
    <row r="491" spans="1:17" x14ac:dyDescent="0.2">
      <c r="A491" s="2" t="s">
        <v>1098</v>
      </c>
      <c r="B491" s="2" t="s">
        <v>1099</v>
      </c>
      <c r="C491" s="2" t="s">
        <v>177</v>
      </c>
      <c r="D491" s="2">
        <v>23</v>
      </c>
      <c r="E491" s="2" t="str">
        <f>IF(D491&lt;25,"18-24",IF(D491&lt;35,"25-34",IF(D491&lt;45,"35-44",IF(D491&lt;55,"45-54","55+"))))</f>
        <v>18-24</v>
      </c>
      <c r="F491" s="2" t="s">
        <v>168</v>
      </c>
      <c r="G491" s="2" t="s">
        <v>75</v>
      </c>
      <c r="H491" s="2" t="s">
        <v>170</v>
      </c>
      <c r="I491" s="2" t="s">
        <v>195</v>
      </c>
      <c r="J491" s="2" t="s">
        <v>172</v>
      </c>
      <c r="K491" s="11">
        <v>45587</v>
      </c>
      <c r="L491" s="2" t="s">
        <v>173</v>
      </c>
      <c r="M491" s="2" t="s">
        <v>174</v>
      </c>
      <c r="N491" s="4">
        <f>COUNTIF(Bookings!$B$2:$B$5001,A491)</f>
        <v>2</v>
      </c>
      <c r="O491" s="4">
        <f>COUNTIFS(Bookings!$B$2:$B$5001,A491,Bookings!$Q$2:$Q$5001,"Completed")</f>
        <v>2</v>
      </c>
      <c r="P491" s="3">
        <f>SUMIFS(Revenue!$L$2:$L$4092,Revenue!$B$2:$B$4092,A491)</f>
        <v>159860</v>
      </c>
      <c r="Q491" s="2" t="str">
        <f>IF(N491=0,"Inactive",IF(N491=1,"One-time",IF(N491&lt;4,"Repeat","Loyal")))</f>
        <v>Repeat</v>
      </c>
    </row>
    <row r="492" spans="1:17" x14ac:dyDescent="0.2">
      <c r="A492" s="2" t="s">
        <v>1100</v>
      </c>
      <c r="B492" s="2" t="s">
        <v>1101</v>
      </c>
      <c r="C492" s="2" t="s">
        <v>167</v>
      </c>
      <c r="D492" s="2">
        <v>35</v>
      </c>
      <c r="E492" s="2" t="str">
        <f>IF(D492&lt;25,"18-24",IF(D492&lt;35,"25-34",IF(D492&lt;45,"35-44",IF(D492&lt;55,"45-54","55+"))))</f>
        <v>35-44</v>
      </c>
      <c r="F492" s="2" t="s">
        <v>168</v>
      </c>
      <c r="G492" s="2" t="s">
        <v>211</v>
      </c>
      <c r="H492" s="2" t="s">
        <v>170</v>
      </c>
      <c r="I492" s="2" t="s">
        <v>171</v>
      </c>
      <c r="J492" s="2" t="s">
        <v>172</v>
      </c>
      <c r="K492" s="11">
        <v>45763</v>
      </c>
      <c r="L492" s="2" t="s">
        <v>173</v>
      </c>
      <c r="M492" s="2" t="s">
        <v>174</v>
      </c>
      <c r="N492" s="4">
        <f>COUNTIF(Bookings!$B$2:$B$5001,A492)</f>
        <v>1</v>
      </c>
      <c r="O492" s="4">
        <f>COUNTIFS(Bookings!$B$2:$B$5001,A492,Bookings!$Q$2:$Q$5001,"Completed")</f>
        <v>0</v>
      </c>
      <c r="P492" s="3">
        <f>SUMIFS(Revenue!$L$2:$L$4092,Revenue!$B$2:$B$4092,A492)</f>
        <v>0</v>
      </c>
      <c r="Q492" s="2" t="str">
        <f>IF(N492=0,"Inactive",IF(N492=1,"One-time",IF(N492&lt;4,"Repeat","Loyal")))</f>
        <v>One-time</v>
      </c>
    </row>
    <row r="493" spans="1:17" x14ac:dyDescent="0.2">
      <c r="A493" s="2" t="s">
        <v>1102</v>
      </c>
      <c r="B493" s="2" t="s">
        <v>1103</v>
      </c>
      <c r="C493" s="2" t="s">
        <v>167</v>
      </c>
      <c r="D493" s="2">
        <v>51</v>
      </c>
      <c r="E493" s="2" t="str">
        <f>IF(D493&lt;25,"18-24",IF(D493&lt;35,"25-34",IF(D493&lt;45,"35-44",IF(D493&lt;55,"45-54","55+"))))</f>
        <v>45-54</v>
      </c>
      <c r="F493" s="2" t="s">
        <v>168</v>
      </c>
      <c r="G493" s="2" t="s">
        <v>186</v>
      </c>
      <c r="H493" s="2" t="s">
        <v>170</v>
      </c>
      <c r="I493" s="2" t="s">
        <v>195</v>
      </c>
      <c r="J493" s="2" t="s">
        <v>172</v>
      </c>
      <c r="K493" s="11">
        <v>45620</v>
      </c>
      <c r="L493" s="2" t="s">
        <v>183</v>
      </c>
      <c r="M493" s="2" t="s">
        <v>174</v>
      </c>
      <c r="N493" s="4">
        <f>COUNTIF(Bookings!$B$2:$B$5001,A493)</f>
        <v>1</v>
      </c>
      <c r="O493" s="4">
        <f>COUNTIFS(Bookings!$B$2:$B$5001,A493,Bookings!$Q$2:$Q$5001,"Completed")</f>
        <v>1</v>
      </c>
      <c r="P493" s="3">
        <f>SUMIFS(Revenue!$L$2:$L$4092,Revenue!$B$2:$B$4092,A493)</f>
        <v>33280</v>
      </c>
      <c r="Q493" s="2" t="str">
        <f>IF(N493=0,"Inactive",IF(N493=1,"One-time",IF(N493&lt;4,"Repeat","Loyal")))</f>
        <v>One-time</v>
      </c>
    </row>
    <row r="494" spans="1:17" x14ac:dyDescent="0.2">
      <c r="A494" s="2" t="s">
        <v>1104</v>
      </c>
      <c r="B494" s="2" t="s">
        <v>245</v>
      </c>
      <c r="C494" s="2" t="s">
        <v>167</v>
      </c>
      <c r="D494" s="2">
        <v>34</v>
      </c>
      <c r="E494" s="2" t="str">
        <f>IF(D494&lt;25,"18-24",IF(D494&lt;35,"25-34",IF(D494&lt;45,"35-44",IF(D494&lt;55,"45-54","55+"))))</f>
        <v>25-34</v>
      </c>
      <c r="F494" s="2" t="s">
        <v>168</v>
      </c>
      <c r="G494" s="2" t="s">
        <v>55</v>
      </c>
      <c r="H494" s="2" t="s">
        <v>170</v>
      </c>
      <c r="I494" s="2" t="s">
        <v>188</v>
      </c>
      <c r="J494" s="2" t="s">
        <v>172</v>
      </c>
      <c r="K494" s="11">
        <v>45865</v>
      </c>
      <c r="L494" s="2" t="s">
        <v>247</v>
      </c>
      <c r="M494" s="2" t="s">
        <v>174</v>
      </c>
      <c r="N494" s="4">
        <f>COUNTIF(Bookings!$B$2:$B$5001,A494)</f>
        <v>2</v>
      </c>
      <c r="O494" s="4">
        <f>COUNTIFS(Bookings!$B$2:$B$5001,A494,Bookings!$Q$2:$Q$5001,"Completed")</f>
        <v>2</v>
      </c>
      <c r="P494" s="3">
        <f>SUMIFS(Revenue!$L$2:$L$4092,Revenue!$B$2:$B$4092,A494)</f>
        <v>97770</v>
      </c>
      <c r="Q494" s="2" t="str">
        <f>IF(N494=0,"Inactive",IF(N494=1,"One-time",IF(N494&lt;4,"Repeat","Loyal")))</f>
        <v>Repeat</v>
      </c>
    </row>
    <row r="495" spans="1:17" x14ac:dyDescent="0.2">
      <c r="A495" s="2" t="s">
        <v>1105</v>
      </c>
      <c r="B495" s="2" t="s">
        <v>778</v>
      </c>
      <c r="C495" s="2" t="s">
        <v>167</v>
      </c>
      <c r="D495" s="2">
        <v>43</v>
      </c>
      <c r="E495" s="2" t="str">
        <f>IF(D495&lt;25,"18-24",IF(D495&lt;35,"25-34",IF(D495&lt;45,"35-44",IF(D495&lt;55,"45-54","55+"))))</f>
        <v>35-44</v>
      </c>
      <c r="F495" s="2" t="s">
        <v>168</v>
      </c>
      <c r="G495" s="2" t="s">
        <v>246</v>
      </c>
      <c r="H495" s="2" t="s">
        <v>170</v>
      </c>
      <c r="I495" s="2" t="s">
        <v>21</v>
      </c>
      <c r="J495" s="2" t="s">
        <v>172</v>
      </c>
      <c r="K495" s="11">
        <v>46221</v>
      </c>
      <c r="L495" s="2" t="s">
        <v>179</v>
      </c>
      <c r="M495" s="2" t="s">
        <v>189</v>
      </c>
      <c r="N495" s="4">
        <f>COUNTIF(Bookings!$B$2:$B$5001,A495)</f>
        <v>1</v>
      </c>
      <c r="O495" s="4">
        <f>COUNTIFS(Bookings!$B$2:$B$5001,A495,Bookings!$Q$2:$Q$5001,"Completed")</f>
        <v>1</v>
      </c>
      <c r="P495" s="3">
        <f>SUMIFS(Revenue!$L$2:$L$4092,Revenue!$B$2:$B$4092,A495)</f>
        <v>7220</v>
      </c>
      <c r="Q495" s="2" t="str">
        <f>IF(N495=0,"Inactive",IF(N495=1,"One-time",IF(N495&lt;4,"Repeat","Loyal")))</f>
        <v>One-time</v>
      </c>
    </row>
    <row r="496" spans="1:17" x14ac:dyDescent="0.2">
      <c r="A496" s="2" t="s">
        <v>1106</v>
      </c>
      <c r="B496" s="2" t="s">
        <v>345</v>
      </c>
      <c r="C496" s="2" t="s">
        <v>177</v>
      </c>
      <c r="D496" s="2">
        <v>25</v>
      </c>
      <c r="E496" s="2" t="str">
        <f>IF(D496&lt;25,"18-24",IF(D496&lt;35,"25-34",IF(D496&lt;45,"35-44",IF(D496&lt;55,"45-54","55+"))))</f>
        <v>25-34</v>
      </c>
      <c r="F496" s="2" t="s">
        <v>168</v>
      </c>
      <c r="G496" s="2" t="s">
        <v>182</v>
      </c>
      <c r="H496" s="2" t="s">
        <v>170</v>
      </c>
      <c r="I496" s="2" t="s">
        <v>195</v>
      </c>
      <c r="J496" s="2" t="s">
        <v>172</v>
      </c>
      <c r="K496" s="11">
        <v>45860</v>
      </c>
      <c r="L496" s="2" t="s">
        <v>183</v>
      </c>
      <c r="M496" s="2" t="s">
        <v>189</v>
      </c>
      <c r="N496" s="4">
        <f>COUNTIF(Bookings!$B$2:$B$5001,A496)</f>
        <v>1</v>
      </c>
      <c r="O496" s="4">
        <f>COUNTIFS(Bookings!$B$2:$B$5001,A496,Bookings!$Q$2:$Q$5001,"Completed")</f>
        <v>1</v>
      </c>
      <c r="P496" s="3">
        <f>SUMIFS(Revenue!$L$2:$L$4092,Revenue!$B$2:$B$4092,A496)</f>
        <v>25580</v>
      </c>
      <c r="Q496" s="2" t="str">
        <f>IF(N496=0,"Inactive",IF(N496=1,"One-time",IF(N496&lt;4,"Repeat","Loyal")))</f>
        <v>One-time</v>
      </c>
    </row>
    <row r="497" spans="1:17" x14ac:dyDescent="0.2">
      <c r="A497" s="2" t="s">
        <v>1107</v>
      </c>
      <c r="B497" s="2" t="s">
        <v>1108</v>
      </c>
      <c r="C497" s="2" t="s">
        <v>177</v>
      </c>
      <c r="D497" s="2">
        <v>49</v>
      </c>
      <c r="E497" s="2" t="str">
        <f>IF(D497&lt;25,"18-24",IF(D497&lt;35,"25-34",IF(D497&lt;45,"35-44",IF(D497&lt;55,"45-54","55+"))))</f>
        <v>45-54</v>
      </c>
      <c r="F497" s="2" t="s">
        <v>168</v>
      </c>
      <c r="G497" s="2" t="s">
        <v>186</v>
      </c>
      <c r="H497" s="2" t="s">
        <v>170</v>
      </c>
      <c r="I497" s="2" t="s">
        <v>195</v>
      </c>
      <c r="J497" s="2" t="s">
        <v>217</v>
      </c>
      <c r="K497" s="11">
        <v>45714</v>
      </c>
      <c r="L497" s="2" t="s">
        <v>173</v>
      </c>
      <c r="M497" s="2" t="s">
        <v>189</v>
      </c>
      <c r="N497" s="4">
        <f>COUNTIF(Bookings!$B$2:$B$5001,A497)</f>
        <v>4</v>
      </c>
      <c r="O497" s="4">
        <f>COUNTIFS(Bookings!$B$2:$B$5001,A497,Bookings!$Q$2:$Q$5001,"Completed")</f>
        <v>4</v>
      </c>
      <c r="P497" s="3">
        <f>SUMIFS(Revenue!$L$2:$L$4092,Revenue!$B$2:$B$4092,A497)</f>
        <v>274220</v>
      </c>
      <c r="Q497" s="2" t="str">
        <f>IF(N497=0,"Inactive",IF(N497=1,"One-time",IF(N497&lt;4,"Repeat","Loyal")))</f>
        <v>Loyal</v>
      </c>
    </row>
    <row r="498" spans="1:17" x14ac:dyDescent="0.2">
      <c r="A498" s="2" t="s">
        <v>1109</v>
      </c>
      <c r="B498" s="2" t="s">
        <v>1110</v>
      </c>
      <c r="C498" s="2" t="s">
        <v>177</v>
      </c>
      <c r="D498" s="2">
        <v>50</v>
      </c>
      <c r="E498" s="2" t="str">
        <f>IF(D498&lt;25,"18-24",IF(D498&lt;35,"25-34",IF(D498&lt;45,"35-44",IF(D498&lt;55,"45-54","55+"))))</f>
        <v>45-54</v>
      </c>
      <c r="F498" s="2" t="s">
        <v>168</v>
      </c>
      <c r="G498" s="2" t="s">
        <v>194</v>
      </c>
      <c r="H498" s="2" t="s">
        <v>170</v>
      </c>
      <c r="I498" s="2" t="s">
        <v>195</v>
      </c>
      <c r="J498" s="2" t="s">
        <v>172</v>
      </c>
      <c r="K498" s="11">
        <v>45571</v>
      </c>
      <c r="L498" s="2" t="s">
        <v>247</v>
      </c>
      <c r="M498" s="2" t="s">
        <v>189</v>
      </c>
      <c r="N498" s="4">
        <f>COUNTIF(Bookings!$B$2:$B$5001,A498)</f>
        <v>3</v>
      </c>
      <c r="O498" s="4">
        <f>COUNTIFS(Bookings!$B$2:$B$5001,A498,Bookings!$Q$2:$Q$5001,"Completed")</f>
        <v>1</v>
      </c>
      <c r="P498" s="3">
        <f>SUMIFS(Revenue!$L$2:$L$4092,Revenue!$B$2:$B$4092,A498)</f>
        <v>39470</v>
      </c>
      <c r="Q498" s="2" t="str">
        <f>IF(N498=0,"Inactive",IF(N498=1,"One-time",IF(N498&lt;4,"Repeat","Loyal")))</f>
        <v>Repeat</v>
      </c>
    </row>
    <row r="499" spans="1:17" x14ac:dyDescent="0.2">
      <c r="A499" s="2" t="s">
        <v>1111</v>
      </c>
      <c r="B499" s="2" t="s">
        <v>349</v>
      </c>
      <c r="C499" s="2" t="s">
        <v>167</v>
      </c>
      <c r="D499" s="2">
        <v>29</v>
      </c>
      <c r="E499" s="2" t="str">
        <f>IF(D499&lt;25,"18-24",IF(D499&lt;35,"25-34",IF(D499&lt;45,"35-44",IF(D499&lt;55,"45-54","55+"))))</f>
        <v>25-34</v>
      </c>
      <c r="F499" s="2" t="s">
        <v>234</v>
      </c>
      <c r="G499" s="2" t="s">
        <v>235</v>
      </c>
      <c r="H499" s="2" t="s">
        <v>207</v>
      </c>
      <c r="I499" s="2" t="s">
        <v>21</v>
      </c>
      <c r="J499" s="2" t="s">
        <v>172</v>
      </c>
      <c r="K499" s="11">
        <v>45789</v>
      </c>
      <c r="L499" s="2" t="s">
        <v>231</v>
      </c>
      <c r="M499" s="2" t="s">
        <v>174</v>
      </c>
      <c r="N499" s="4">
        <f>COUNTIF(Bookings!$B$2:$B$5001,A499)</f>
        <v>0</v>
      </c>
      <c r="O499" s="4">
        <f>COUNTIFS(Bookings!$B$2:$B$5001,A499,Bookings!$Q$2:$Q$5001,"Completed")</f>
        <v>0</v>
      </c>
      <c r="P499" s="3">
        <f>SUMIFS(Revenue!$L$2:$L$4092,Revenue!$B$2:$B$4092,A499)</f>
        <v>0</v>
      </c>
      <c r="Q499" s="2" t="str">
        <f>IF(N499=0,"Inactive",IF(N499=1,"One-time",IF(N499&lt;4,"Repeat","Loyal")))</f>
        <v>Inactive</v>
      </c>
    </row>
    <row r="500" spans="1:17" x14ac:dyDescent="0.2">
      <c r="A500" s="2" t="s">
        <v>1112</v>
      </c>
      <c r="B500" s="2" t="s">
        <v>1113</v>
      </c>
      <c r="C500" s="2" t="s">
        <v>177</v>
      </c>
      <c r="D500" s="2">
        <v>33</v>
      </c>
      <c r="E500" s="2" t="str">
        <f>IF(D500&lt;25,"18-24",IF(D500&lt;35,"25-34",IF(D500&lt;45,"35-44",IF(D500&lt;55,"45-54","55+"))))</f>
        <v>25-34</v>
      </c>
      <c r="F500" s="2" t="s">
        <v>168</v>
      </c>
      <c r="G500" s="2" t="s">
        <v>243</v>
      </c>
      <c r="H500" s="2" t="s">
        <v>170</v>
      </c>
      <c r="I500" s="2" t="s">
        <v>195</v>
      </c>
      <c r="J500" s="2" t="s">
        <v>172</v>
      </c>
      <c r="K500" s="11">
        <v>45891</v>
      </c>
      <c r="L500" s="2" t="s">
        <v>198</v>
      </c>
      <c r="M500" s="2" t="s">
        <v>174</v>
      </c>
      <c r="N500" s="4">
        <f>COUNTIF(Bookings!$B$2:$B$5001,A500)</f>
        <v>0</v>
      </c>
      <c r="O500" s="4">
        <f>COUNTIFS(Bookings!$B$2:$B$5001,A500,Bookings!$Q$2:$Q$5001,"Completed")</f>
        <v>0</v>
      </c>
      <c r="P500" s="3">
        <f>SUMIFS(Revenue!$L$2:$L$4092,Revenue!$B$2:$B$4092,A500)</f>
        <v>0</v>
      </c>
      <c r="Q500" s="2" t="str">
        <f>IF(N500=0,"Inactive",IF(N500=1,"One-time",IF(N500&lt;4,"Repeat","Loyal")))</f>
        <v>Inactive</v>
      </c>
    </row>
    <row r="501" spans="1:17" x14ac:dyDescent="0.2">
      <c r="A501" s="2" t="s">
        <v>1114</v>
      </c>
      <c r="B501" s="2" t="s">
        <v>1115</v>
      </c>
      <c r="C501" s="2" t="s">
        <v>167</v>
      </c>
      <c r="D501" s="2">
        <v>34</v>
      </c>
      <c r="E501" s="2" t="str">
        <f>IF(D501&lt;25,"18-24",IF(D501&lt;35,"25-34",IF(D501&lt;45,"35-44",IF(D501&lt;55,"45-54","55+"))))</f>
        <v>25-34</v>
      </c>
      <c r="F501" s="2" t="s">
        <v>168</v>
      </c>
      <c r="G501" s="2" t="s">
        <v>169</v>
      </c>
      <c r="H501" s="2" t="s">
        <v>170</v>
      </c>
      <c r="I501" s="2" t="s">
        <v>21</v>
      </c>
      <c r="J501" s="2" t="s">
        <v>172</v>
      </c>
      <c r="K501" s="11">
        <v>45930</v>
      </c>
      <c r="L501" s="2" t="s">
        <v>198</v>
      </c>
      <c r="M501" s="2" t="s">
        <v>174</v>
      </c>
      <c r="N501" s="4">
        <f>COUNTIF(Bookings!$B$2:$B$5001,A501)</f>
        <v>2</v>
      </c>
      <c r="O501" s="4">
        <f>COUNTIFS(Bookings!$B$2:$B$5001,A501,Bookings!$Q$2:$Q$5001,"Completed")</f>
        <v>2</v>
      </c>
      <c r="P501" s="3">
        <f>SUMIFS(Revenue!$L$2:$L$4092,Revenue!$B$2:$B$4092,A501)</f>
        <v>91840</v>
      </c>
      <c r="Q501" s="2" t="str">
        <f>IF(N501=0,"Inactive",IF(N501=1,"One-time",IF(N501&lt;4,"Repeat","Loyal")))</f>
        <v>Repeat</v>
      </c>
    </row>
    <row r="502" spans="1:17" x14ac:dyDescent="0.2">
      <c r="A502" s="2" t="s">
        <v>1116</v>
      </c>
      <c r="B502" s="2" t="s">
        <v>668</v>
      </c>
      <c r="C502" s="2" t="s">
        <v>177</v>
      </c>
      <c r="D502" s="2">
        <v>43</v>
      </c>
      <c r="E502" s="2" t="str">
        <f>IF(D502&lt;25,"18-24",IF(D502&lt;35,"25-34",IF(D502&lt;45,"35-44",IF(D502&lt;55,"45-54","55+"))))</f>
        <v>35-44</v>
      </c>
      <c r="F502" s="2" t="s">
        <v>168</v>
      </c>
      <c r="G502" s="2" t="s">
        <v>169</v>
      </c>
      <c r="H502" s="2" t="s">
        <v>170</v>
      </c>
      <c r="I502" s="2" t="s">
        <v>188</v>
      </c>
      <c r="J502" s="2" t="s">
        <v>217</v>
      </c>
      <c r="K502" s="11">
        <v>45684</v>
      </c>
      <c r="L502" s="2" t="s">
        <v>179</v>
      </c>
      <c r="M502" s="2" t="s">
        <v>174</v>
      </c>
      <c r="N502" s="4">
        <f>COUNTIF(Bookings!$B$2:$B$5001,A502)</f>
        <v>5</v>
      </c>
      <c r="O502" s="4">
        <f>COUNTIFS(Bookings!$B$2:$B$5001,A502,Bookings!$Q$2:$Q$5001,"Completed")</f>
        <v>3</v>
      </c>
      <c r="P502" s="3">
        <f>SUMIFS(Revenue!$L$2:$L$4092,Revenue!$B$2:$B$4092,A502)</f>
        <v>154430</v>
      </c>
      <c r="Q502" s="2" t="str">
        <f>IF(N502=0,"Inactive",IF(N502=1,"One-time",IF(N502&lt;4,"Repeat","Loyal")))</f>
        <v>Loyal</v>
      </c>
    </row>
    <row r="503" spans="1:17" x14ac:dyDescent="0.2">
      <c r="A503" s="2" t="s">
        <v>1117</v>
      </c>
      <c r="B503" s="2" t="s">
        <v>1118</v>
      </c>
      <c r="C503" s="2" t="s">
        <v>177</v>
      </c>
      <c r="D503" s="2">
        <v>25</v>
      </c>
      <c r="E503" s="2" t="str">
        <f>IF(D503&lt;25,"18-24",IF(D503&lt;35,"25-34",IF(D503&lt;45,"35-44",IF(D503&lt;55,"45-54","55+"))))</f>
        <v>25-34</v>
      </c>
      <c r="F503" s="2" t="s">
        <v>168</v>
      </c>
      <c r="G503" s="2" t="s">
        <v>186</v>
      </c>
      <c r="H503" s="2" t="s">
        <v>170</v>
      </c>
      <c r="I503" s="2" t="s">
        <v>171</v>
      </c>
      <c r="J503" s="2" t="s">
        <v>172</v>
      </c>
      <c r="K503" s="11">
        <v>46040</v>
      </c>
      <c r="L503" s="2" t="s">
        <v>198</v>
      </c>
      <c r="M503" s="2" t="s">
        <v>189</v>
      </c>
      <c r="N503" s="4">
        <f>COUNTIF(Bookings!$B$2:$B$5001,A503)</f>
        <v>0</v>
      </c>
      <c r="O503" s="4">
        <f>COUNTIFS(Bookings!$B$2:$B$5001,A503,Bookings!$Q$2:$Q$5001,"Completed")</f>
        <v>0</v>
      </c>
      <c r="P503" s="3">
        <f>SUMIFS(Revenue!$L$2:$L$4092,Revenue!$B$2:$B$4092,A503)</f>
        <v>0</v>
      </c>
      <c r="Q503" s="2" t="str">
        <f>IF(N503=0,"Inactive",IF(N503=1,"One-time",IF(N503&lt;4,"Repeat","Loyal")))</f>
        <v>Inactive</v>
      </c>
    </row>
    <row r="504" spans="1:17" x14ac:dyDescent="0.2">
      <c r="A504" s="2" t="s">
        <v>1119</v>
      </c>
      <c r="B504" s="2" t="s">
        <v>304</v>
      </c>
      <c r="C504" s="2" t="s">
        <v>167</v>
      </c>
      <c r="D504" s="2">
        <v>42</v>
      </c>
      <c r="E504" s="2" t="str">
        <f>IF(D504&lt;25,"18-24",IF(D504&lt;35,"25-34",IF(D504&lt;45,"35-44",IF(D504&lt;55,"45-54","55+"))))</f>
        <v>35-44</v>
      </c>
      <c r="F504" s="2" t="s">
        <v>168</v>
      </c>
      <c r="G504" s="2" t="s">
        <v>66</v>
      </c>
      <c r="H504" s="2" t="s">
        <v>170</v>
      </c>
      <c r="I504" s="2" t="s">
        <v>216</v>
      </c>
      <c r="J504" s="2" t="s">
        <v>208</v>
      </c>
      <c r="K504" s="11">
        <v>45539</v>
      </c>
      <c r="L504" s="2" t="s">
        <v>183</v>
      </c>
      <c r="M504" s="2" t="s">
        <v>174</v>
      </c>
      <c r="N504" s="4">
        <f>COUNTIF(Bookings!$B$2:$B$5001,A504)</f>
        <v>8</v>
      </c>
      <c r="O504" s="4">
        <f>COUNTIFS(Bookings!$B$2:$B$5001,A504,Bookings!$Q$2:$Q$5001,"Completed")</f>
        <v>7</v>
      </c>
      <c r="P504" s="3">
        <f>SUMIFS(Revenue!$L$2:$L$4092,Revenue!$B$2:$B$4092,A504)</f>
        <v>483700</v>
      </c>
      <c r="Q504" s="2" t="str">
        <f>IF(N504=0,"Inactive",IF(N504=1,"One-time",IF(N504&lt;4,"Repeat","Loyal")))</f>
        <v>Loyal</v>
      </c>
    </row>
    <row r="505" spans="1:17" x14ac:dyDescent="0.2">
      <c r="A505" s="2" t="s">
        <v>1120</v>
      </c>
      <c r="B505" s="2" t="s">
        <v>1121</v>
      </c>
      <c r="C505" s="2" t="s">
        <v>167</v>
      </c>
      <c r="D505" s="2">
        <v>34</v>
      </c>
      <c r="E505" s="2" t="str">
        <f>IF(D505&lt;25,"18-24",IF(D505&lt;35,"25-34",IF(D505&lt;45,"35-44",IF(D505&lt;55,"45-54","55+"))))</f>
        <v>25-34</v>
      </c>
      <c r="F505" s="2" t="s">
        <v>168</v>
      </c>
      <c r="G505" s="2" t="s">
        <v>246</v>
      </c>
      <c r="H505" s="2" t="s">
        <v>170</v>
      </c>
      <c r="I505" s="2" t="s">
        <v>195</v>
      </c>
      <c r="J505" s="2" t="s">
        <v>172</v>
      </c>
      <c r="K505" s="11">
        <v>45801</v>
      </c>
      <c r="L505" s="2" t="s">
        <v>173</v>
      </c>
      <c r="M505" s="2" t="s">
        <v>174</v>
      </c>
      <c r="N505" s="4">
        <f>COUNTIF(Bookings!$B$2:$B$5001,A505)</f>
        <v>2</v>
      </c>
      <c r="O505" s="4">
        <f>COUNTIFS(Bookings!$B$2:$B$5001,A505,Bookings!$Q$2:$Q$5001,"Completed")</f>
        <v>0</v>
      </c>
      <c r="P505" s="3">
        <f>SUMIFS(Revenue!$L$2:$L$4092,Revenue!$B$2:$B$4092,A505)</f>
        <v>0</v>
      </c>
      <c r="Q505" s="2" t="str">
        <f>IF(N505=0,"Inactive",IF(N505=1,"One-time",IF(N505&lt;4,"Repeat","Loyal")))</f>
        <v>Repeat</v>
      </c>
    </row>
    <row r="506" spans="1:17" x14ac:dyDescent="0.2">
      <c r="A506" s="2" t="s">
        <v>1122</v>
      </c>
      <c r="B506" s="2" t="s">
        <v>1123</v>
      </c>
      <c r="C506" s="2" t="s">
        <v>177</v>
      </c>
      <c r="D506" s="2">
        <v>54</v>
      </c>
      <c r="E506" s="2" t="str">
        <f>IF(D506&lt;25,"18-24",IF(D506&lt;35,"25-34",IF(D506&lt;45,"35-44",IF(D506&lt;55,"45-54","55+"))))</f>
        <v>45-54</v>
      </c>
      <c r="F506" s="2" t="s">
        <v>168</v>
      </c>
      <c r="G506" s="2" t="s">
        <v>66</v>
      </c>
      <c r="H506" s="2" t="s">
        <v>170</v>
      </c>
      <c r="I506" s="2" t="s">
        <v>21</v>
      </c>
      <c r="J506" s="2" t="s">
        <v>172</v>
      </c>
      <c r="K506" s="11">
        <v>45823</v>
      </c>
      <c r="L506" s="2" t="s">
        <v>247</v>
      </c>
      <c r="M506" s="2" t="s">
        <v>174</v>
      </c>
      <c r="N506" s="4">
        <f>COUNTIF(Bookings!$B$2:$B$5001,A506)</f>
        <v>1</v>
      </c>
      <c r="O506" s="4">
        <f>COUNTIFS(Bookings!$B$2:$B$5001,A506,Bookings!$Q$2:$Q$5001,"Completed")</f>
        <v>1</v>
      </c>
      <c r="P506" s="3">
        <f>SUMIFS(Revenue!$L$2:$L$4092,Revenue!$B$2:$B$4092,A506)</f>
        <v>16260</v>
      </c>
      <c r="Q506" s="2" t="str">
        <f>IF(N506=0,"Inactive",IF(N506=1,"One-time",IF(N506&lt;4,"Repeat","Loyal")))</f>
        <v>One-time</v>
      </c>
    </row>
    <row r="507" spans="1:17" x14ac:dyDescent="0.2">
      <c r="A507" s="2" t="s">
        <v>1124</v>
      </c>
      <c r="B507" s="2" t="s">
        <v>1125</v>
      </c>
      <c r="C507" s="2" t="s">
        <v>177</v>
      </c>
      <c r="D507" s="2">
        <v>21</v>
      </c>
      <c r="E507" s="2" t="str">
        <f>IF(D507&lt;25,"18-24",IF(D507&lt;35,"25-34",IF(D507&lt;45,"35-44",IF(D507&lt;55,"45-54","55+"))))</f>
        <v>18-24</v>
      </c>
      <c r="F507" s="2" t="s">
        <v>168</v>
      </c>
      <c r="G507" s="2" t="s">
        <v>186</v>
      </c>
      <c r="H507" s="2" t="s">
        <v>170</v>
      </c>
      <c r="I507" s="2" t="s">
        <v>188</v>
      </c>
      <c r="J507" s="2" t="s">
        <v>208</v>
      </c>
      <c r="K507" s="11">
        <v>45629</v>
      </c>
      <c r="L507" s="2" t="s">
        <v>198</v>
      </c>
      <c r="M507" s="2" t="s">
        <v>174</v>
      </c>
      <c r="N507" s="4">
        <f>COUNTIF(Bookings!$B$2:$B$5001,A507)</f>
        <v>4</v>
      </c>
      <c r="O507" s="4">
        <f>COUNTIFS(Bookings!$B$2:$B$5001,A507,Bookings!$Q$2:$Q$5001,"Completed")</f>
        <v>3</v>
      </c>
      <c r="P507" s="3">
        <f>SUMIFS(Revenue!$L$2:$L$4092,Revenue!$B$2:$B$4092,A507)</f>
        <v>156020</v>
      </c>
      <c r="Q507" s="2" t="str">
        <f>IF(N507=0,"Inactive",IF(N507=1,"One-time",IF(N507&lt;4,"Repeat","Loyal")))</f>
        <v>Loyal</v>
      </c>
    </row>
    <row r="508" spans="1:17" x14ac:dyDescent="0.2">
      <c r="A508" s="2" t="s">
        <v>1126</v>
      </c>
      <c r="B508" s="2" t="s">
        <v>1127</v>
      </c>
      <c r="C508" s="2" t="s">
        <v>177</v>
      </c>
      <c r="D508" s="2">
        <v>40</v>
      </c>
      <c r="E508" s="2" t="str">
        <f>IF(D508&lt;25,"18-24",IF(D508&lt;35,"25-34",IF(D508&lt;45,"35-44",IF(D508&lt;55,"45-54","55+"))))</f>
        <v>35-44</v>
      </c>
      <c r="F508" s="2" t="s">
        <v>168</v>
      </c>
      <c r="G508" s="2" t="s">
        <v>75</v>
      </c>
      <c r="H508" s="2" t="s">
        <v>170</v>
      </c>
      <c r="I508" s="2" t="s">
        <v>21</v>
      </c>
      <c r="J508" s="2" t="s">
        <v>172</v>
      </c>
      <c r="K508" s="11">
        <v>45555</v>
      </c>
      <c r="L508" s="2" t="s">
        <v>247</v>
      </c>
      <c r="M508" s="2" t="s">
        <v>174</v>
      </c>
      <c r="N508" s="4">
        <f>COUNTIF(Bookings!$B$2:$B$5001,A508)</f>
        <v>2</v>
      </c>
      <c r="O508" s="4">
        <f>COUNTIFS(Bookings!$B$2:$B$5001,A508,Bookings!$Q$2:$Q$5001,"Completed")</f>
        <v>2</v>
      </c>
      <c r="P508" s="3">
        <f>SUMIFS(Revenue!$L$2:$L$4092,Revenue!$B$2:$B$4092,A508)</f>
        <v>47220</v>
      </c>
      <c r="Q508" s="2" t="str">
        <f>IF(N508=0,"Inactive",IF(N508=1,"One-time",IF(N508&lt;4,"Repeat","Loyal")))</f>
        <v>Repeat</v>
      </c>
    </row>
    <row r="509" spans="1:17" x14ac:dyDescent="0.2">
      <c r="A509" s="2" t="s">
        <v>1128</v>
      </c>
      <c r="B509" s="2" t="s">
        <v>1129</v>
      </c>
      <c r="C509" s="2" t="s">
        <v>177</v>
      </c>
      <c r="D509" s="2">
        <v>30</v>
      </c>
      <c r="E509" s="2" t="str">
        <f>IF(D509&lt;25,"18-24",IF(D509&lt;35,"25-34",IF(D509&lt;45,"35-44",IF(D509&lt;55,"45-54","55+"))))</f>
        <v>25-34</v>
      </c>
      <c r="F509" s="2" t="s">
        <v>168</v>
      </c>
      <c r="G509" s="2" t="s">
        <v>182</v>
      </c>
      <c r="H509" s="2" t="s">
        <v>170</v>
      </c>
      <c r="I509" s="2" t="s">
        <v>195</v>
      </c>
      <c r="J509" s="2" t="s">
        <v>172</v>
      </c>
      <c r="K509" s="11">
        <v>45810</v>
      </c>
      <c r="L509" s="2" t="s">
        <v>247</v>
      </c>
      <c r="M509" s="2" t="s">
        <v>174</v>
      </c>
      <c r="N509" s="4">
        <f>COUNTIF(Bookings!$B$2:$B$5001,A509)</f>
        <v>1</v>
      </c>
      <c r="O509" s="4">
        <f>COUNTIFS(Bookings!$B$2:$B$5001,A509,Bookings!$Q$2:$Q$5001,"Completed")</f>
        <v>1</v>
      </c>
      <c r="P509" s="3">
        <f>SUMIFS(Revenue!$L$2:$L$4092,Revenue!$B$2:$B$4092,A509)</f>
        <v>26550</v>
      </c>
      <c r="Q509" s="2" t="str">
        <f>IF(N509=0,"Inactive",IF(N509=1,"One-time",IF(N509&lt;4,"Repeat","Loyal")))</f>
        <v>One-time</v>
      </c>
    </row>
    <row r="510" spans="1:17" x14ac:dyDescent="0.2">
      <c r="A510" s="2" t="s">
        <v>1130</v>
      </c>
      <c r="B510" s="2" t="s">
        <v>799</v>
      </c>
      <c r="C510" s="2" t="s">
        <v>177</v>
      </c>
      <c r="D510" s="2">
        <v>32</v>
      </c>
      <c r="E510" s="2" t="str">
        <f>IF(D510&lt;25,"18-24",IF(D510&lt;35,"25-34",IF(D510&lt;45,"35-44",IF(D510&lt;55,"45-54","55+"))))</f>
        <v>25-34</v>
      </c>
      <c r="F510" s="2" t="s">
        <v>168</v>
      </c>
      <c r="G510" s="2" t="s">
        <v>220</v>
      </c>
      <c r="H510" s="2" t="s">
        <v>170</v>
      </c>
      <c r="I510" s="2" t="s">
        <v>188</v>
      </c>
      <c r="J510" s="2" t="s">
        <v>172</v>
      </c>
      <c r="K510" s="11">
        <v>46029</v>
      </c>
      <c r="L510" s="2" t="s">
        <v>173</v>
      </c>
      <c r="M510" s="2" t="s">
        <v>189</v>
      </c>
      <c r="N510" s="4">
        <f>COUNTIF(Bookings!$B$2:$B$5001,A510)</f>
        <v>1</v>
      </c>
      <c r="O510" s="4">
        <f>COUNTIFS(Bookings!$B$2:$B$5001,A510,Bookings!$Q$2:$Q$5001,"Completed")</f>
        <v>1</v>
      </c>
      <c r="P510" s="3">
        <f>SUMIFS(Revenue!$L$2:$L$4092,Revenue!$B$2:$B$4092,A510)</f>
        <v>36490</v>
      </c>
      <c r="Q510" s="2" t="str">
        <f>IF(N510=0,"Inactive",IF(N510=1,"One-time",IF(N510&lt;4,"Repeat","Loyal")))</f>
        <v>One-time</v>
      </c>
    </row>
    <row r="511" spans="1:17" x14ac:dyDescent="0.2">
      <c r="A511" s="2" t="s">
        <v>1131</v>
      </c>
      <c r="B511" s="2" t="s">
        <v>889</v>
      </c>
      <c r="C511" s="2" t="s">
        <v>177</v>
      </c>
      <c r="D511" s="2">
        <v>40</v>
      </c>
      <c r="E511" s="2" t="str">
        <f>IF(D511&lt;25,"18-24",IF(D511&lt;35,"25-34",IF(D511&lt;45,"35-44",IF(D511&lt;55,"45-54","55+"))))</f>
        <v>35-44</v>
      </c>
      <c r="F511" s="2" t="s">
        <v>168</v>
      </c>
      <c r="G511" s="2" t="s">
        <v>66</v>
      </c>
      <c r="H511" s="2" t="s">
        <v>170</v>
      </c>
      <c r="I511" s="2" t="s">
        <v>171</v>
      </c>
      <c r="J511" s="2" t="s">
        <v>238</v>
      </c>
      <c r="K511" s="11">
        <v>45601</v>
      </c>
      <c r="L511" s="2" t="s">
        <v>198</v>
      </c>
      <c r="M511" s="2" t="s">
        <v>174</v>
      </c>
      <c r="N511" s="4">
        <f>COUNTIF(Bookings!$B$2:$B$5001,A511)</f>
        <v>11</v>
      </c>
      <c r="O511" s="4">
        <f>COUNTIFS(Bookings!$B$2:$B$5001,A511,Bookings!$Q$2:$Q$5001,"Completed")</f>
        <v>8</v>
      </c>
      <c r="P511" s="3">
        <f>SUMIFS(Revenue!$L$2:$L$4092,Revenue!$B$2:$B$4092,A511)</f>
        <v>325350</v>
      </c>
      <c r="Q511" s="2" t="str">
        <f>IF(N511=0,"Inactive",IF(N511=1,"One-time",IF(N511&lt;4,"Repeat","Loyal")))</f>
        <v>Loyal</v>
      </c>
    </row>
    <row r="512" spans="1:17" x14ac:dyDescent="0.2">
      <c r="A512" s="2" t="s">
        <v>1132</v>
      </c>
      <c r="B512" s="2" t="s">
        <v>1133</v>
      </c>
      <c r="C512" s="2" t="s">
        <v>167</v>
      </c>
      <c r="D512" s="2">
        <v>43</v>
      </c>
      <c r="E512" s="2" t="str">
        <f>IF(D512&lt;25,"18-24",IF(D512&lt;35,"25-34",IF(D512&lt;45,"35-44",IF(D512&lt;55,"45-54","55+"))))</f>
        <v>35-44</v>
      </c>
      <c r="F512" s="2" t="s">
        <v>338</v>
      </c>
      <c r="G512" s="2" t="s">
        <v>339</v>
      </c>
      <c r="H512" s="2" t="s">
        <v>207</v>
      </c>
      <c r="I512" s="2" t="s">
        <v>195</v>
      </c>
      <c r="J512" s="2" t="s">
        <v>172</v>
      </c>
      <c r="K512" s="11">
        <v>45740</v>
      </c>
      <c r="L512" s="2" t="s">
        <v>173</v>
      </c>
      <c r="M512" s="2" t="s">
        <v>174</v>
      </c>
      <c r="N512" s="4">
        <f>COUNTIF(Bookings!$B$2:$B$5001,A512)</f>
        <v>1</v>
      </c>
      <c r="O512" s="4">
        <f>COUNTIFS(Bookings!$B$2:$B$5001,A512,Bookings!$Q$2:$Q$5001,"Completed")</f>
        <v>0</v>
      </c>
      <c r="P512" s="3">
        <f>SUMIFS(Revenue!$L$2:$L$4092,Revenue!$B$2:$B$4092,A512)</f>
        <v>0</v>
      </c>
      <c r="Q512" s="2" t="str">
        <f>IF(N512=0,"Inactive",IF(N512=1,"One-time",IF(N512&lt;4,"Repeat","Loyal")))</f>
        <v>One-time</v>
      </c>
    </row>
    <row r="513" spans="1:17" x14ac:dyDescent="0.2">
      <c r="A513" s="2" t="s">
        <v>1134</v>
      </c>
      <c r="B513" s="2" t="s">
        <v>1135</v>
      </c>
      <c r="C513" s="2" t="s">
        <v>167</v>
      </c>
      <c r="D513" s="2">
        <v>45</v>
      </c>
      <c r="E513" s="2" t="str">
        <f>IF(D513&lt;25,"18-24",IF(D513&lt;35,"25-34",IF(D513&lt;45,"35-44",IF(D513&lt;55,"45-54","55+"))))</f>
        <v>45-54</v>
      </c>
      <c r="F513" s="2" t="s">
        <v>168</v>
      </c>
      <c r="G513" s="2" t="s">
        <v>75</v>
      </c>
      <c r="H513" s="2" t="s">
        <v>170</v>
      </c>
      <c r="I513" s="2" t="s">
        <v>171</v>
      </c>
      <c r="J513" s="2" t="s">
        <v>172</v>
      </c>
      <c r="K513" s="11">
        <v>45630</v>
      </c>
      <c r="L513" s="2" t="s">
        <v>198</v>
      </c>
      <c r="M513" s="2" t="s">
        <v>174</v>
      </c>
      <c r="N513" s="4">
        <f>COUNTIF(Bookings!$B$2:$B$5001,A513)</f>
        <v>4</v>
      </c>
      <c r="O513" s="4">
        <f>COUNTIFS(Bookings!$B$2:$B$5001,A513,Bookings!$Q$2:$Q$5001,"Completed")</f>
        <v>3</v>
      </c>
      <c r="P513" s="3">
        <f>SUMIFS(Revenue!$L$2:$L$4092,Revenue!$B$2:$B$4092,A513)</f>
        <v>37890</v>
      </c>
      <c r="Q513" s="2" t="str">
        <f>IF(N513=0,"Inactive",IF(N513=1,"One-time",IF(N513&lt;4,"Repeat","Loyal")))</f>
        <v>Loyal</v>
      </c>
    </row>
    <row r="514" spans="1:17" x14ac:dyDescent="0.2">
      <c r="A514" s="2" t="s">
        <v>1136</v>
      </c>
      <c r="B514" s="2" t="s">
        <v>1018</v>
      </c>
      <c r="C514" s="2" t="s">
        <v>177</v>
      </c>
      <c r="D514" s="2">
        <v>42</v>
      </c>
      <c r="E514" s="2" t="str">
        <f>IF(D514&lt;25,"18-24",IF(D514&lt;35,"25-34",IF(D514&lt;45,"35-44",IF(D514&lt;55,"45-54","55+"))))</f>
        <v>35-44</v>
      </c>
      <c r="F514" s="2" t="s">
        <v>168</v>
      </c>
      <c r="G514" s="2" t="s">
        <v>55</v>
      </c>
      <c r="H514" s="2" t="s">
        <v>170</v>
      </c>
      <c r="I514" s="2" t="s">
        <v>21</v>
      </c>
      <c r="J514" s="2" t="s">
        <v>217</v>
      </c>
      <c r="K514" s="11">
        <v>45611</v>
      </c>
      <c r="L514" s="2" t="s">
        <v>231</v>
      </c>
      <c r="M514" s="2" t="s">
        <v>174</v>
      </c>
      <c r="N514" s="4">
        <f>COUNTIF(Bookings!$B$2:$B$5001,A514)</f>
        <v>6</v>
      </c>
      <c r="O514" s="4">
        <f>COUNTIFS(Bookings!$B$2:$B$5001,A514,Bookings!$Q$2:$Q$5001,"Completed")</f>
        <v>3</v>
      </c>
      <c r="P514" s="3">
        <f>SUMIFS(Revenue!$L$2:$L$4092,Revenue!$B$2:$B$4092,A514)</f>
        <v>60470</v>
      </c>
      <c r="Q514" s="2" t="str">
        <f>IF(N514=0,"Inactive",IF(N514=1,"One-time",IF(N514&lt;4,"Repeat","Loyal")))</f>
        <v>Loyal</v>
      </c>
    </row>
    <row r="515" spans="1:17" x14ac:dyDescent="0.2">
      <c r="A515" s="2" t="s">
        <v>1137</v>
      </c>
      <c r="B515" s="2" t="s">
        <v>960</v>
      </c>
      <c r="C515" s="2" t="s">
        <v>167</v>
      </c>
      <c r="D515" s="2">
        <v>21</v>
      </c>
      <c r="E515" s="2" t="str">
        <f>IF(D515&lt;25,"18-24",IF(D515&lt;35,"25-34",IF(D515&lt;45,"35-44",IF(D515&lt;55,"45-54","55+"))))</f>
        <v>18-24</v>
      </c>
      <c r="F515" s="2" t="s">
        <v>168</v>
      </c>
      <c r="G515" s="2" t="s">
        <v>178</v>
      </c>
      <c r="H515" s="2" t="s">
        <v>170</v>
      </c>
      <c r="I515" s="2" t="s">
        <v>188</v>
      </c>
      <c r="J515" s="2" t="s">
        <v>217</v>
      </c>
      <c r="K515" s="11">
        <v>45709</v>
      </c>
      <c r="L515" s="2" t="s">
        <v>247</v>
      </c>
      <c r="M515" s="2" t="s">
        <v>189</v>
      </c>
      <c r="N515" s="4">
        <f>COUNTIF(Bookings!$B$2:$B$5001,A515)</f>
        <v>4</v>
      </c>
      <c r="O515" s="4">
        <f>COUNTIFS(Bookings!$B$2:$B$5001,A515,Bookings!$Q$2:$Q$5001,"Completed")</f>
        <v>2</v>
      </c>
      <c r="P515" s="3">
        <f>SUMIFS(Revenue!$L$2:$L$4092,Revenue!$B$2:$B$4092,A515)</f>
        <v>60520</v>
      </c>
      <c r="Q515" s="2" t="str">
        <f>IF(N515=0,"Inactive",IF(N515=1,"One-time",IF(N515&lt;4,"Repeat","Loyal")))</f>
        <v>Loyal</v>
      </c>
    </row>
    <row r="516" spans="1:17" x14ac:dyDescent="0.2">
      <c r="A516" s="2" t="s">
        <v>1138</v>
      </c>
      <c r="B516" s="2" t="s">
        <v>1139</v>
      </c>
      <c r="C516" s="2" t="s">
        <v>167</v>
      </c>
      <c r="D516" s="2">
        <v>45</v>
      </c>
      <c r="E516" s="2" t="str">
        <f>IF(D516&lt;25,"18-24",IF(D516&lt;35,"25-34",IF(D516&lt;45,"35-44",IF(D516&lt;55,"45-54","55+"))))</f>
        <v>45-54</v>
      </c>
      <c r="F516" s="2" t="s">
        <v>168</v>
      </c>
      <c r="G516" s="2" t="s">
        <v>169</v>
      </c>
      <c r="H516" s="2" t="s">
        <v>170</v>
      </c>
      <c r="I516" s="2" t="s">
        <v>21</v>
      </c>
      <c r="J516" s="2" t="s">
        <v>238</v>
      </c>
      <c r="K516" s="11">
        <v>45538</v>
      </c>
      <c r="L516" s="2" t="s">
        <v>173</v>
      </c>
      <c r="M516" s="2" t="s">
        <v>189</v>
      </c>
      <c r="N516" s="4">
        <f>COUNTIF(Bookings!$B$2:$B$5001,A516)</f>
        <v>15</v>
      </c>
      <c r="O516" s="4">
        <f>COUNTIFS(Bookings!$B$2:$B$5001,A516,Bookings!$Q$2:$Q$5001,"Completed")</f>
        <v>11</v>
      </c>
      <c r="P516" s="3">
        <f>SUMIFS(Revenue!$L$2:$L$4092,Revenue!$B$2:$B$4092,A516)</f>
        <v>335030</v>
      </c>
      <c r="Q516" s="2" t="str">
        <f>IF(N516=0,"Inactive",IF(N516=1,"One-time",IF(N516&lt;4,"Repeat","Loyal")))</f>
        <v>Loyal</v>
      </c>
    </row>
    <row r="517" spans="1:17" x14ac:dyDescent="0.2">
      <c r="A517" s="2" t="s">
        <v>1140</v>
      </c>
      <c r="B517" s="2" t="s">
        <v>879</v>
      </c>
      <c r="C517" s="2" t="s">
        <v>167</v>
      </c>
      <c r="D517" s="2">
        <v>41</v>
      </c>
      <c r="E517" s="2" t="str">
        <f>IF(D517&lt;25,"18-24",IF(D517&lt;35,"25-34",IF(D517&lt;45,"35-44",IF(D517&lt;55,"45-54","55+"))))</f>
        <v>35-44</v>
      </c>
      <c r="F517" s="2" t="s">
        <v>168</v>
      </c>
      <c r="G517" s="2" t="s">
        <v>220</v>
      </c>
      <c r="H517" s="2" t="s">
        <v>170</v>
      </c>
      <c r="I517" s="2" t="s">
        <v>171</v>
      </c>
      <c r="J517" s="2" t="s">
        <v>217</v>
      </c>
      <c r="K517" s="11">
        <v>45631</v>
      </c>
      <c r="L517" s="2" t="s">
        <v>198</v>
      </c>
      <c r="M517" s="2" t="s">
        <v>174</v>
      </c>
      <c r="N517" s="4">
        <f>COUNTIF(Bookings!$B$2:$B$5001,A517)</f>
        <v>6</v>
      </c>
      <c r="O517" s="4">
        <f>COUNTIFS(Bookings!$B$2:$B$5001,A517,Bookings!$Q$2:$Q$5001,"Completed")</f>
        <v>6</v>
      </c>
      <c r="P517" s="3">
        <f>SUMIFS(Revenue!$L$2:$L$4092,Revenue!$B$2:$B$4092,A517)</f>
        <v>323990</v>
      </c>
      <c r="Q517" s="2" t="str">
        <f>IF(N517=0,"Inactive",IF(N517=1,"One-time",IF(N517&lt;4,"Repeat","Loyal")))</f>
        <v>Loyal</v>
      </c>
    </row>
    <row r="518" spans="1:17" x14ac:dyDescent="0.2">
      <c r="A518" s="2" t="s">
        <v>1141</v>
      </c>
      <c r="B518" s="2" t="s">
        <v>1142</v>
      </c>
      <c r="C518" s="2" t="s">
        <v>177</v>
      </c>
      <c r="D518" s="2">
        <v>18</v>
      </c>
      <c r="E518" s="2" t="str">
        <f>IF(D518&lt;25,"18-24",IF(D518&lt;35,"25-34",IF(D518&lt;45,"35-44",IF(D518&lt;55,"45-54","55+"))))</f>
        <v>18-24</v>
      </c>
      <c r="F518" s="2" t="s">
        <v>168</v>
      </c>
      <c r="G518" s="2" t="s">
        <v>169</v>
      </c>
      <c r="H518" s="2" t="s">
        <v>170</v>
      </c>
      <c r="I518" s="2" t="s">
        <v>188</v>
      </c>
      <c r="J518" s="2" t="s">
        <v>172</v>
      </c>
      <c r="K518" s="11">
        <v>46258</v>
      </c>
      <c r="L518" s="2" t="s">
        <v>173</v>
      </c>
      <c r="M518" s="2" t="s">
        <v>189</v>
      </c>
      <c r="N518" s="4">
        <f>COUNTIF(Bookings!$B$2:$B$5001,A518)</f>
        <v>1</v>
      </c>
      <c r="O518" s="4">
        <f>COUNTIFS(Bookings!$B$2:$B$5001,A518,Bookings!$Q$2:$Q$5001,"Completed")</f>
        <v>1</v>
      </c>
      <c r="P518" s="3">
        <f>SUMIFS(Revenue!$L$2:$L$4092,Revenue!$B$2:$B$4092,A518)</f>
        <v>45570</v>
      </c>
      <c r="Q518" s="2" t="str">
        <f>IF(N518=0,"Inactive",IF(N518=1,"One-time",IF(N518&lt;4,"Repeat","Loyal")))</f>
        <v>One-time</v>
      </c>
    </row>
    <row r="519" spans="1:17" x14ac:dyDescent="0.2">
      <c r="A519" s="2" t="s">
        <v>1143</v>
      </c>
      <c r="B519" s="2" t="s">
        <v>1144</v>
      </c>
      <c r="C519" s="2" t="s">
        <v>167</v>
      </c>
      <c r="D519" s="2">
        <v>40</v>
      </c>
      <c r="E519" s="2" t="str">
        <f>IF(D519&lt;25,"18-24",IF(D519&lt;35,"25-34",IF(D519&lt;45,"35-44",IF(D519&lt;55,"45-54","55+"))))</f>
        <v>35-44</v>
      </c>
      <c r="F519" s="2" t="s">
        <v>227</v>
      </c>
      <c r="G519" s="2" t="s">
        <v>228</v>
      </c>
      <c r="H519" s="2" t="s">
        <v>207</v>
      </c>
      <c r="I519" s="2" t="s">
        <v>21</v>
      </c>
      <c r="J519" s="2" t="s">
        <v>238</v>
      </c>
      <c r="K519" s="11">
        <v>45682</v>
      </c>
      <c r="L519" s="2" t="s">
        <v>231</v>
      </c>
      <c r="M519" s="2" t="s">
        <v>174</v>
      </c>
      <c r="N519" s="4">
        <f>COUNTIF(Bookings!$B$2:$B$5001,A519)</f>
        <v>9</v>
      </c>
      <c r="O519" s="4">
        <f>COUNTIFS(Bookings!$B$2:$B$5001,A519,Bookings!$Q$2:$Q$5001,"Completed")</f>
        <v>6</v>
      </c>
      <c r="P519" s="3">
        <f>SUMIFS(Revenue!$L$2:$L$4092,Revenue!$B$2:$B$4092,A519)</f>
        <v>132030</v>
      </c>
      <c r="Q519" s="2" t="str">
        <f>IF(N519=0,"Inactive",IF(N519=1,"One-time",IF(N519&lt;4,"Repeat","Loyal")))</f>
        <v>Loyal</v>
      </c>
    </row>
    <row r="520" spans="1:17" x14ac:dyDescent="0.2">
      <c r="A520" s="2" t="s">
        <v>1145</v>
      </c>
      <c r="B520" s="2" t="s">
        <v>864</v>
      </c>
      <c r="C520" s="2" t="s">
        <v>177</v>
      </c>
      <c r="D520" s="2">
        <v>43</v>
      </c>
      <c r="E520" s="2" t="str">
        <f>IF(D520&lt;25,"18-24",IF(D520&lt;35,"25-34",IF(D520&lt;45,"35-44",IF(D520&lt;55,"45-54","55+"))))</f>
        <v>35-44</v>
      </c>
      <c r="F520" s="2" t="s">
        <v>290</v>
      </c>
      <c r="G520" s="2" t="s">
        <v>290</v>
      </c>
      <c r="H520" s="2" t="s">
        <v>207</v>
      </c>
      <c r="I520" s="2" t="s">
        <v>171</v>
      </c>
      <c r="J520" s="2" t="s">
        <v>172</v>
      </c>
      <c r="K520" s="11">
        <v>45548</v>
      </c>
      <c r="L520" s="2" t="s">
        <v>183</v>
      </c>
      <c r="M520" s="2" t="s">
        <v>174</v>
      </c>
      <c r="N520" s="4">
        <f>COUNTIF(Bookings!$B$2:$B$5001,A520)</f>
        <v>4</v>
      </c>
      <c r="O520" s="4">
        <f>COUNTIFS(Bookings!$B$2:$B$5001,A520,Bookings!$Q$2:$Q$5001,"Completed")</f>
        <v>4</v>
      </c>
      <c r="P520" s="3">
        <f>SUMIFS(Revenue!$L$2:$L$4092,Revenue!$B$2:$B$4092,A520)</f>
        <v>136810</v>
      </c>
      <c r="Q520" s="2" t="str">
        <f>IF(N520=0,"Inactive",IF(N520=1,"One-time",IF(N520&lt;4,"Repeat","Loyal")))</f>
        <v>Loyal</v>
      </c>
    </row>
    <row r="521" spans="1:17" x14ac:dyDescent="0.2">
      <c r="A521" s="2" t="s">
        <v>1146</v>
      </c>
      <c r="B521" s="2" t="s">
        <v>1147</v>
      </c>
      <c r="C521" s="2" t="s">
        <v>167</v>
      </c>
      <c r="D521" s="2">
        <v>41</v>
      </c>
      <c r="E521" s="2" t="str">
        <f>IF(D521&lt;25,"18-24",IF(D521&lt;35,"25-34",IF(D521&lt;45,"35-44",IF(D521&lt;55,"45-54","55+"))))</f>
        <v>35-44</v>
      </c>
      <c r="F521" s="2" t="s">
        <v>168</v>
      </c>
      <c r="G521" s="2" t="s">
        <v>66</v>
      </c>
      <c r="H521" s="2" t="s">
        <v>170</v>
      </c>
      <c r="I521" s="2" t="s">
        <v>195</v>
      </c>
      <c r="J521" s="2" t="s">
        <v>217</v>
      </c>
      <c r="K521" s="11">
        <v>45683</v>
      </c>
      <c r="L521" s="2" t="s">
        <v>183</v>
      </c>
      <c r="M521" s="2" t="s">
        <v>174</v>
      </c>
      <c r="N521" s="4">
        <f>COUNTIF(Bookings!$B$2:$B$5001,A521)</f>
        <v>4</v>
      </c>
      <c r="O521" s="4">
        <f>COUNTIFS(Bookings!$B$2:$B$5001,A521,Bookings!$Q$2:$Q$5001,"Completed")</f>
        <v>3</v>
      </c>
      <c r="P521" s="3">
        <f>SUMIFS(Revenue!$L$2:$L$4092,Revenue!$B$2:$B$4092,A521)</f>
        <v>209890</v>
      </c>
      <c r="Q521" s="2" t="str">
        <f>IF(N521=0,"Inactive",IF(N521=1,"One-time",IF(N521&lt;4,"Repeat","Loyal")))</f>
        <v>Loyal</v>
      </c>
    </row>
    <row r="522" spans="1:17" x14ac:dyDescent="0.2">
      <c r="A522" s="2" t="s">
        <v>1148</v>
      </c>
      <c r="B522" s="2" t="s">
        <v>977</v>
      </c>
      <c r="C522" s="2" t="s">
        <v>177</v>
      </c>
      <c r="D522" s="2">
        <v>52</v>
      </c>
      <c r="E522" s="2" t="str">
        <f>IF(D522&lt;25,"18-24",IF(D522&lt;35,"25-34",IF(D522&lt;45,"35-44",IF(D522&lt;55,"45-54","55+"))))</f>
        <v>45-54</v>
      </c>
      <c r="F522" s="2" t="s">
        <v>168</v>
      </c>
      <c r="G522" s="2" t="s">
        <v>182</v>
      </c>
      <c r="H522" s="2" t="s">
        <v>170</v>
      </c>
      <c r="I522" s="2" t="s">
        <v>216</v>
      </c>
      <c r="J522" s="2" t="s">
        <v>172</v>
      </c>
      <c r="K522" s="11">
        <v>45820</v>
      </c>
      <c r="L522" s="2" t="s">
        <v>179</v>
      </c>
      <c r="M522" s="2" t="s">
        <v>189</v>
      </c>
      <c r="N522" s="4">
        <f>COUNTIF(Bookings!$B$2:$B$5001,A522)</f>
        <v>1</v>
      </c>
      <c r="O522" s="4">
        <f>COUNTIFS(Bookings!$B$2:$B$5001,A522,Bookings!$Q$2:$Q$5001,"Completed")</f>
        <v>1</v>
      </c>
      <c r="P522" s="3">
        <f>SUMIFS(Revenue!$L$2:$L$4092,Revenue!$B$2:$B$4092,A522)</f>
        <v>92670</v>
      </c>
      <c r="Q522" s="2" t="str">
        <f>IF(N522=0,"Inactive",IF(N522=1,"One-time",IF(N522&lt;4,"Repeat","Loyal")))</f>
        <v>One-time</v>
      </c>
    </row>
    <row r="523" spans="1:17" x14ac:dyDescent="0.2">
      <c r="A523" s="2" t="s">
        <v>1149</v>
      </c>
      <c r="B523" s="2" t="s">
        <v>467</v>
      </c>
      <c r="C523" s="2" t="s">
        <v>167</v>
      </c>
      <c r="D523" s="2">
        <v>31</v>
      </c>
      <c r="E523" s="2" t="str">
        <f>IF(D523&lt;25,"18-24",IF(D523&lt;35,"25-34",IF(D523&lt;45,"35-44",IF(D523&lt;55,"45-54","55+"))))</f>
        <v>25-34</v>
      </c>
      <c r="F523" s="2" t="s">
        <v>168</v>
      </c>
      <c r="G523" s="2" t="s">
        <v>66</v>
      </c>
      <c r="H523" s="2" t="s">
        <v>170</v>
      </c>
      <c r="I523" s="2" t="s">
        <v>216</v>
      </c>
      <c r="J523" s="2" t="s">
        <v>172</v>
      </c>
      <c r="K523" s="11">
        <v>45660</v>
      </c>
      <c r="L523" s="2" t="s">
        <v>247</v>
      </c>
      <c r="M523" s="2" t="s">
        <v>174</v>
      </c>
      <c r="N523" s="4">
        <f>COUNTIF(Bookings!$B$2:$B$5001,A523)</f>
        <v>0</v>
      </c>
      <c r="O523" s="4">
        <f>COUNTIFS(Bookings!$B$2:$B$5001,A523,Bookings!$Q$2:$Q$5001,"Completed")</f>
        <v>0</v>
      </c>
      <c r="P523" s="3">
        <f>SUMIFS(Revenue!$L$2:$L$4092,Revenue!$B$2:$B$4092,A523)</f>
        <v>0</v>
      </c>
      <c r="Q523" s="2" t="str">
        <f>IF(N523=0,"Inactive",IF(N523=1,"One-time",IF(N523&lt;4,"Repeat","Loyal")))</f>
        <v>Inactive</v>
      </c>
    </row>
    <row r="524" spans="1:17" x14ac:dyDescent="0.2">
      <c r="A524" s="2" t="s">
        <v>1150</v>
      </c>
      <c r="B524" s="2" t="s">
        <v>1151</v>
      </c>
      <c r="C524" s="2" t="s">
        <v>177</v>
      </c>
      <c r="D524" s="2">
        <v>53</v>
      </c>
      <c r="E524" s="2" t="str">
        <f>IF(D524&lt;25,"18-24",IF(D524&lt;35,"25-34",IF(D524&lt;45,"35-44",IF(D524&lt;55,"45-54","55+"))))</f>
        <v>45-54</v>
      </c>
      <c r="F524" s="2" t="s">
        <v>168</v>
      </c>
      <c r="G524" s="2" t="s">
        <v>211</v>
      </c>
      <c r="H524" s="2" t="s">
        <v>170</v>
      </c>
      <c r="I524" s="2" t="s">
        <v>188</v>
      </c>
      <c r="J524" s="2" t="s">
        <v>172</v>
      </c>
      <c r="K524" s="11">
        <v>45924</v>
      </c>
      <c r="L524" s="2" t="s">
        <v>179</v>
      </c>
      <c r="M524" s="2" t="s">
        <v>174</v>
      </c>
      <c r="N524" s="4">
        <f>COUNTIF(Bookings!$B$2:$B$5001,A524)</f>
        <v>2</v>
      </c>
      <c r="O524" s="4">
        <f>COUNTIFS(Bookings!$B$2:$B$5001,A524,Bookings!$Q$2:$Q$5001,"Completed")</f>
        <v>1</v>
      </c>
      <c r="P524" s="3">
        <f>SUMIFS(Revenue!$L$2:$L$4092,Revenue!$B$2:$B$4092,A524)</f>
        <v>7680</v>
      </c>
      <c r="Q524" s="2" t="str">
        <f>IF(N524=0,"Inactive",IF(N524=1,"One-time",IF(N524&lt;4,"Repeat","Loyal")))</f>
        <v>Repeat</v>
      </c>
    </row>
    <row r="525" spans="1:17" x14ac:dyDescent="0.2">
      <c r="A525" s="2" t="s">
        <v>1152</v>
      </c>
      <c r="B525" s="2" t="s">
        <v>1153</v>
      </c>
      <c r="C525" s="2" t="s">
        <v>177</v>
      </c>
      <c r="D525" s="2">
        <v>18</v>
      </c>
      <c r="E525" s="2" t="str">
        <f>IF(D525&lt;25,"18-24",IF(D525&lt;35,"25-34",IF(D525&lt;45,"35-44",IF(D525&lt;55,"45-54","55+"))))</f>
        <v>18-24</v>
      </c>
      <c r="F525" s="2" t="s">
        <v>205</v>
      </c>
      <c r="G525" s="2" t="s">
        <v>206</v>
      </c>
      <c r="H525" s="2" t="s">
        <v>207</v>
      </c>
      <c r="I525" s="2" t="s">
        <v>188</v>
      </c>
      <c r="J525" s="2" t="s">
        <v>208</v>
      </c>
      <c r="K525" s="11">
        <v>45592</v>
      </c>
      <c r="L525" s="2" t="s">
        <v>173</v>
      </c>
      <c r="M525" s="2" t="s">
        <v>189</v>
      </c>
      <c r="N525" s="4">
        <f>COUNTIF(Bookings!$B$2:$B$5001,A525)</f>
        <v>7</v>
      </c>
      <c r="O525" s="4">
        <f>COUNTIFS(Bookings!$B$2:$B$5001,A525,Bookings!$Q$2:$Q$5001,"Completed")</f>
        <v>5</v>
      </c>
      <c r="P525" s="3">
        <f>SUMIFS(Revenue!$L$2:$L$4092,Revenue!$B$2:$B$4092,A525)</f>
        <v>231450</v>
      </c>
      <c r="Q525" s="2" t="str">
        <f>IF(N525=0,"Inactive",IF(N525=1,"One-time",IF(N525&lt;4,"Repeat","Loyal")))</f>
        <v>Loyal</v>
      </c>
    </row>
    <row r="526" spans="1:17" x14ac:dyDescent="0.2">
      <c r="A526" s="2" t="s">
        <v>1154</v>
      </c>
      <c r="B526" s="2" t="s">
        <v>1155</v>
      </c>
      <c r="C526" s="2" t="s">
        <v>167</v>
      </c>
      <c r="D526" s="2">
        <v>32</v>
      </c>
      <c r="E526" s="2" t="str">
        <f>IF(D526&lt;25,"18-24",IF(D526&lt;35,"25-34",IF(D526&lt;45,"35-44",IF(D526&lt;55,"45-54","55+"))))</f>
        <v>25-34</v>
      </c>
      <c r="F526" s="2" t="s">
        <v>227</v>
      </c>
      <c r="G526" s="2" t="s">
        <v>228</v>
      </c>
      <c r="H526" s="2" t="s">
        <v>207</v>
      </c>
      <c r="I526" s="2" t="s">
        <v>171</v>
      </c>
      <c r="J526" s="2" t="s">
        <v>172</v>
      </c>
      <c r="K526" s="11">
        <v>45139</v>
      </c>
      <c r="L526" s="2" t="s">
        <v>183</v>
      </c>
      <c r="M526" s="2" t="s">
        <v>189</v>
      </c>
      <c r="N526" s="4">
        <f>COUNTIF(Bookings!$B$2:$B$5001,A526)</f>
        <v>0</v>
      </c>
      <c r="O526" s="4">
        <f>COUNTIFS(Bookings!$B$2:$B$5001,A526,Bookings!$Q$2:$Q$5001,"Completed")</f>
        <v>0</v>
      </c>
      <c r="P526" s="3">
        <f>SUMIFS(Revenue!$L$2:$L$4092,Revenue!$B$2:$B$4092,A526)</f>
        <v>0</v>
      </c>
      <c r="Q526" s="2" t="str">
        <f>IF(N526=0,"Inactive",IF(N526=1,"One-time",IF(N526&lt;4,"Repeat","Loyal")))</f>
        <v>Inactive</v>
      </c>
    </row>
    <row r="527" spans="1:17" x14ac:dyDescent="0.2">
      <c r="A527" s="2" t="s">
        <v>1156</v>
      </c>
      <c r="B527" s="2" t="s">
        <v>1157</v>
      </c>
      <c r="C527" s="2" t="s">
        <v>177</v>
      </c>
      <c r="D527" s="2">
        <v>19</v>
      </c>
      <c r="E527" s="2" t="str">
        <f>IF(D527&lt;25,"18-24",IF(D527&lt;35,"25-34",IF(D527&lt;45,"35-44",IF(D527&lt;55,"45-54","55+"))))</f>
        <v>18-24</v>
      </c>
      <c r="F527" s="2" t="s">
        <v>499</v>
      </c>
      <c r="G527" s="2" t="s">
        <v>500</v>
      </c>
      <c r="H527" s="2" t="s">
        <v>207</v>
      </c>
      <c r="I527" s="2" t="s">
        <v>171</v>
      </c>
      <c r="J527" s="2" t="s">
        <v>217</v>
      </c>
      <c r="K527" s="11">
        <v>45638</v>
      </c>
      <c r="L527" s="2" t="s">
        <v>247</v>
      </c>
      <c r="M527" s="2" t="s">
        <v>174</v>
      </c>
      <c r="N527" s="4">
        <f>COUNTIF(Bookings!$B$2:$B$5001,A527)</f>
        <v>4</v>
      </c>
      <c r="O527" s="4">
        <f>COUNTIFS(Bookings!$B$2:$B$5001,A527,Bookings!$Q$2:$Q$5001,"Completed")</f>
        <v>3</v>
      </c>
      <c r="P527" s="3">
        <f>SUMIFS(Revenue!$L$2:$L$4092,Revenue!$B$2:$B$4092,A527)</f>
        <v>291540</v>
      </c>
      <c r="Q527" s="2" t="str">
        <f>IF(N527=0,"Inactive",IF(N527=1,"One-time",IF(N527&lt;4,"Repeat","Loyal")))</f>
        <v>Loyal</v>
      </c>
    </row>
    <row r="528" spans="1:17" x14ac:dyDescent="0.2">
      <c r="A528" s="2" t="s">
        <v>1158</v>
      </c>
      <c r="B528" s="2" t="s">
        <v>259</v>
      </c>
      <c r="C528" s="2" t="s">
        <v>167</v>
      </c>
      <c r="D528" s="2">
        <v>42</v>
      </c>
      <c r="E528" s="2" t="str">
        <f>IF(D528&lt;25,"18-24",IF(D528&lt;35,"25-34",IF(D528&lt;45,"35-44",IF(D528&lt;55,"45-54","55+"))))</f>
        <v>35-44</v>
      </c>
      <c r="F528" s="2" t="s">
        <v>168</v>
      </c>
      <c r="G528" s="2" t="s">
        <v>211</v>
      </c>
      <c r="H528" s="2" t="s">
        <v>170</v>
      </c>
      <c r="I528" s="2" t="s">
        <v>195</v>
      </c>
      <c r="J528" s="2" t="s">
        <v>172</v>
      </c>
      <c r="K528" s="11">
        <v>45952</v>
      </c>
      <c r="L528" s="2" t="s">
        <v>179</v>
      </c>
      <c r="M528" s="2" t="s">
        <v>174</v>
      </c>
      <c r="N528" s="4">
        <f>COUNTIF(Bookings!$B$2:$B$5001,A528)</f>
        <v>1</v>
      </c>
      <c r="O528" s="4">
        <f>COUNTIFS(Bookings!$B$2:$B$5001,A528,Bookings!$Q$2:$Q$5001,"Completed")</f>
        <v>1</v>
      </c>
      <c r="P528" s="3">
        <f>SUMIFS(Revenue!$L$2:$L$4092,Revenue!$B$2:$B$4092,A528)</f>
        <v>49510</v>
      </c>
      <c r="Q528" s="2" t="str">
        <f>IF(N528=0,"Inactive",IF(N528=1,"One-time",IF(N528&lt;4,"Repeat","Loyal")))</f>
        <v>One-time</v>
      </c>
    </row>
    <row r="529" spans="1:17" x14ac:dyDescent="0.2">
      <c r="A529" s="2" t="s">
        <v>1159</v>
      </c>
      <c r="B529" s="2" t="s">
        <v>1160</v>
      </c>
      <c r="C529" s="2" t="s">
        <v>177</v>
      </c>
      <c r="D529" s="2">
        <v>31</v>
      </c>
      <c r="E529" s="2" t="str">
        <f>IF(D529&lt;25,"18-24",IF(D529&lt;35,"25-34",IF(D529&lt;45,"35-44",IF(D529&lt;55,"45-54","55+"))))</f>
        <v>25-34</v>
      </c>
      <c r="F529" s="2" t="s">
        <v>168</v>
      </c>
      <c r="G529" s="2" t="s">
        <v>186</v>
      </c>
      <c r="H529" s="2" t="s">
        <v>170</v>
      </c>
      <c r="I529" s="2" t="s">
        <v>216</v>
      </c>
      <c r="J529" s="2" t="s">
        <v>208</v>
      </c>
      <c r="K529" s="11">
        <v>45582</v>
      </c>
      <c r="L529" s="2" t="s">
        <v>183</v>
      </c>
      <c r="M529" s="2" t="s">
        <v>174</v>
      </c>
      <c r="N529" s="4">
        <f>COUNTIF(Bookings!$B$2:$B$5001,A529)</f>
        <v>8</v>
      </c>
      <c r="O529" s="4">
        <f>COUNTIFS(Bookings!$B$2:$B$5001,A529,Bookings!$Q$2:$Q$5001,"Completed")</f>
        <v>6</v>
      </c>
      <c r="P529" s="3">
        <f>SUMIFS(Revenue!$L$2:$L$4092,Revenue!$B$2:$B$4092,A529)</f>
        <v>492330</v>
      </c>
      <c r="Q529" s="2" t="str">
        <f>IF(N529=0,"Inactive",IF(N529=1,"One-time",IF(N529&lt;4,"Repeat","Loyal")))</f>
        <v>Loyal</v>
      </c>
    </row>
    <row r="530" spans="1:17" x14ac:dyDescent="0.2">
      <c r="A530" s="2" t="s">
        <v>1161</v>
      </c>
      <c r="B530" s="2" t="s">
        <v>1162</v>
      </c>
      <c r="C530" s="2" t="s">
        <v>177</v>
      </c>
      <c r="D530" s="2">
        <v>56</v>
      </c>
      <c r="E530" s="2" t="str">
        <f>IF(D530&lt;25,"18-24",IF(D530&lt;35,"25-34",IF(D530&lt;45,"35-44",IF(D530&lt;55,"45-54","55+"))))</f>
        <v>55+</v>
      </c>
      <c r="F530" s="2" t="s">
        <v>168</v>
      </c>
      <c r="G530" s="2" t="s">
        <v>211</v>
      </c>
      <c r="H530" s="2" t="s">
        <v>170</v>
      </c>
      <c r="I530" s="2" t="s">
        <v>21</v>
      </c>
      <c r="J530" s="2" t="s">
        <v>172</v>
      </c>
      <c r="K530" s="11">
        <v>45867</v>
      </c>
      <c r="L530" s="2" t="s">
        <v>231</v>
      </c>
      <c r="M530" s="2" t="s">
        <v>189</v>
      </c>
      <c r="N530" s="4">
        <f>COUNTIF(Bookings!$B$2:$B$5001,A530)</f>
        <v>2</v>
      </c>
      <c r="O530" s="4">
        <f>COUNTIFS(Bookings!$B$2:$B$5001,A530,Bookings!$Q$2:$Q$5001,"Completed")</f>
        <v>2</v>
      </c>
      <c r="P530" s="3">
        <f>SUMIFS(Revenue!$L$2:$L$4092,Revenue!$B$2:$B$4092,A530)</f>
        <v>51670</v>
      </c>
      <c r="Q530" s="2" t="str">
        <f>IF(N530=0,"Inactive",IF(N530=1,"One-time",IF(N530&lt;4,"Repeat","Loyal")))</f>
        <v>Repeat</v>
      </c>
    </row>
    <row r="531" spans="1:17" x14ac:dyDescent="0.2">
      <c r="A531" s="2" t="s">
        <v>1163</v>
      </c>
      <c r="B531" s="2" t="s">
        <v>1164</v>
      </c>
      <c r="C531" s="2" t="s">
        <v>177</v>
      </c>
      <c r="D531" s="2">
        <v>29</v>
      </c>
      <c r="E531" s="2" t="str">
        <f>IF(D531&lt;25,"18-24",IF(D531&lt;35,"25-34",IF(D531&lt;45,"35-44",IF(D531&lt;55,"45-54","55+"))))</f>
        <v>25-34</v>
      </c>
      <c r="F531" s="2" t="s">
        <v>168</v>
      </c>
      <c r="G531" s="2" t="s">
        <v>211</v>
      </c>
      <c r="H531" s="2" t="s">
        <v>170</v>
      </c>
      <c r="I531" s="2" t="s">
        <v>188</v>
      </c>
      <c r="J531" s="2" t="s">
        <v>172</v>
      </c>
      <c r="K531" s="11">
        <v>45450</v>
      </c>
      <c r="L531" s="2" t="s">
        <v>247</v>
      </c>
      <c r="M531" s="2" t="s">
        <v>174</v>
      </c>
      <c r="N531" s="4">
        <f>COUNTIF(Bookings!$B$2:$B$5001,A531)</f>
        <v>3</v>
      </c>
      <c r="O531" s="4">
        <f>COUNTIFS(Bookings!$B$2:$B$5001,A531,Bookings!$Q$2:$Q$5001,"Completed")</f>
        <v>3</v>
      </c>
      <c r="P531" s="3">
        <f>SUMIFS(Revenue!$L$2:$L$4092,Revenue!$B$2:$B$4092,A531)</f>
        <v>194100</v>
      </c>
      <c r="Q531" s="2" t="str">
        <f>IF(N531=0,"Inactive",IF(N531=1,"One-time",IF(N531&lt;4,"Repeat","Loyal")))</f>
        <v>Repeat</v>
      </c>
    </row>
    <row r="532" spans="1:17" x14ac:dyDescent="0.2">
      <c r="A532" s="2" t="s">
        <v>1165</v>
      </c>
      <c r="B532" s="2" t="s">
        <v>569</v>
      </c>
      <c r="C532" s="2" t="s">
        <v>177</v>
      </c>
      <c r="D532" s="2">
        <v>38</v>
      </c>
      <c r="E532" s="2" t="str">
        <f>IF(D532&lt;25,"18-24",IF(D532&lt;35,"25-34",IF(D532&lt;45,"35-44",IF(D532&lt;55,"45-54","55+"))))</f>
        <v>35-44</v>
      </c>
      <c r="F532" s="2" t="s">
        <v>168</v>
      </c>
      <c r="G532" s="2" t="s">
        <v>246</v>
      </c>
      <c r="H532" s="2" t="s">
        <v>170</v>
      </c>
      <c r="I532" s="2" t="s">
        <v>171</v>
      </c>
      <c r="J532" s="2" t="s">
        <v>172</v>
      </c>
      <c r="K532" s="11">
        <v>46154</v>
      </c>
      <c r="L532" s="2" t="s">
        <v>183</v>
      </c>
      <c r="M532" s="2" t="s">
        <v>174</v>
      </c>
      <c r="N532" s="4">
        <f>COUNTIF(Bookings!$B$2:$B$5001,A532)</f>
        <v>1</v>
      </c>
      <c r="O532" s="4">
        <f>COUNTIFS(Bookings!$B$2:$B$5001,A532,Bookings!$Q$2:$Q$5001,"Completed")</f>
        <v>1</v>
      </c>
      <c r="P532" s="3">
        <f>SUMIFS(Revenue!$L$2:$L$4092,Revenue!$B$2:$B$4092,A532)</f>
        <v>27880</v>
      </c>
      <c r="Q532" s="2" t="str">
        <f>IF(N532=0,"Inactive",IF(N532=1,"One-time",IF(N532&lt;4,"Repeat","Loyal")))</f>
        <v>One-time</v>
      </c>
    </row>
    <row r="533" spans="1:17" x14ac:dyDescent="0.2">
      <c r="A533" s="2" t="s">
        <v>1166</v>
      </c>
      <c r="B533" s="2" t="s">
        <v>1167</v>
      </c>
      <c r="C533" s="2" t="s">
        <v>177</v>
      </c>
      <c r="D533" s="2">
        <v>43</v>
      </c>
      <c r="E533" s="2" t="str">
        <f>IF(D533&lt;25,"18-24",IF(D533&lt;35,"25-34",IF(D533&lt;45,"35-44",IF(D533&lt;55,"45-54","55+"))))</f>
        <v>35-44</v>
      </c>
      <c r="F533" s="2" t="s">
        <v>168</v>
      </c>
      <c r="G533" s="2" t="s">
        <v>311</v>
      </c>
      <c r="H533" s="2" t="s">
        <v>170</v>
      </c>
      <c r="I533" s="2" t="s">
        <v>171</v>
      </c>
      <c r="J533" s="2" t="s">
        <v>172</v>
      </c>
      <c r="K533" s="11">
        <v>45159</v>
      </c>
      <c r="L533" s="2" t="s">
        <v>198</v>
      </c>
      <c r="M533" s="2" t="s">
        <v>189</v>
      </c>
      <c r="N533" s="4">
        <f>COUNTIF(Bookings!$B$2:$B$5001,A533)</f>
        <v>0</v>
      </c>
      <c r="O533" s="4">
        <f>COUNTIFS(Bookings!$B$2:$B$5001,A533,Bookings!$Q$2:$Q$5001,"Completed")</f>
        <v>0</v>
      </c>
      <c r="P533" s="3">
        <f>SUMIFS(Revenue!$L$2:$L$4092,Revenue!$B$2:$B$4092,A533)</f>
        <v>0</v>
      </c>
      <c r="Q533" s="2" t="str">
        <f>IF(N533=0,"Inactive",IF(N533=1,"One-time",IF(N533&lt;4,"Repeat","Loyal")))</f>
        <v>Inactive</v>
      </c>
    </row>
    <row r="534" spans="1:17" x14ac:dyDescent="0.2">
      <c r="A534" s="2" t="s">
        <v>1168</v>
      </c>
      <c r="B534" s="2" t="s">
        <v>1169</v>
      </c>
      <c r="C534" s="2" t="s">
        <v>167</v>
      </c>
      <c r="D534" s="2">
        <v>34</v>
      </c>
      <c r="E534" s="2" t="str">
        <f>IF(D534&lt;25,"18-24",IF(D534&lt;35,"25-34",IF(D534&lt;45,"35-44",IF(D534&lt;55,"45-54","55+"))))</f>
        <v>25-34</v>
      </c>
      <c r="F534" s="2" t="s">
        <v>168</v>
      </c>
      <c r="G534" s="2" t="s">
        <v>55</v>
      </c>
      <c r="H534" s="2" t="s">
        <v>170</v>
      </c>
      <c r="I534" s="2" t="s">
        <v>195</v>
      </c>
      <c r="J534" s="2" t="s">
        <v>172</v>
      </c>
      <c r="K534" s="11">
        <v>45155</v>
      </c>
      <c r="L534" s="2" t="s">
        <v>179</v>
      </c>
      <c r="M534" s="2" t="s">
        <v>174</v>
      </c>
      <c r="N534" s="4">
        <f>COUNTIF(Bookings!$B$2:$B$5001,A534)</f>
        <v>0</v>
      </c>
      <c r="O534" s="4">
        <f>COUNTIFS(Bookings!$B$2:$B$5001,A534,Bookings!$Q$2:$Q$5001,"Completed")</f>
        <v>0</v>
      </c>
      <c r="P534" s="3">
        <f>SUMIFS(Revenue!$L$2:$L$4092,Revenue!$B$2:$B$4092,A534)</f>
        <v>0</v>
      </c>
      <c r="Q534" s="2" t="str">
        <f>IF(N534=0,"Inactive",IF(N534=1,"One-time",IF(N534&lt;4,"Repeat","Loyal")))</f>
        <v>Inactive</v>
      </c>
    </row>
    <row r="535" spans="1:17" x14ac:dyDescent="0.2">
      <c r="A535" s="2" t="s">
        <v>1170</v>
      </c>
      <c r="B535" s="2" t="s">
        <v>1171</v>
      </c>
      <c r="C535" s="2" t="s">
        <v>167</v>
      </c>
      <c r="D535" s="2">
        <v>36</v>
      </c>
      <c r="E535" s="2" t="str">
        <f>IF(D535&lt;25,"18-24",IF(D535&lt;35,"25-34",IF(D535&lt;45,"35-44",IF(D535&lt;55,"45-54","55+"))))</f>
        <v>35-44</v>
      </c>
      <c r="F535" s="2" t="s">
        <v>168</v>
      </c>
      <c r="G535" s="2" t="s">
        <v>169</v>
      </c>
      <c r="H535" s="2" t="s">
        <v>170</v>
      </c>
      <c r="I535" s="2" t="s">
        <v>21</v>
      </c>
      <c r="J535" s="2" t="s">
        <v>172</v>
      </c>
      <c r="K535" s="11">
        <v>45617</v>
      </c>
      <c r="L535" s="2" t="s">
        <v>231</v>
      </c>
      <c r="M535" s="2" t="s">
        <v>174</v>
      </c>
      <c r="N535" s="4">
        <f>COUNTIF(Bookings!$B$2:$B$5001,A535)</f>
        <v>2</v>
      </c>
      <c r="O535" s="4">
        <f>COUNTIFS(Bookings!$B$2:$B$5001,A535,Bookings!$Q$2:$Q$5001,"Completed")</f>
        <v>2</v>
      </c>
      <c r="P535" s="3">
        <f>SUMIFS(Revenue!$L$2:$L$4092,Revenue!$B$2:$B$4092,A535)</f>
        <v>25880</v>
      </c>
      <c r="Q535" s="2" t="str">
        <f>IF(N535=0,"Inactive",IF(N535=1,"One-time",IF(N535&lt;4,"Repeat","Loyal")))</f>
        <v>Repeat</v>
      </c>
    </row>
    <row r="536" spans="1:17" x14ac:dyDescent="0.2">
      <c r="A536" s="2" t="s">
        <v>1172</v>
      </c>
      <c r="B536" s="2" t="s">
        <v>1173</v>
      </c>
      <c r="C536" s="2" t="s">
        <v>177</v>
      </c>
      <c r="D536" s="2">
        <v>45</v>
      </c>
      <c r="E536" s="2" t="str">
        <f>IF(D536&lt;25,"18-24",IF(D536&lt;35,"25-34",IF(D536&lt;45,"35-44",IF(D536&lt;55,"45-54","55+"))))</f>
        <v>45-54</v>
      </c>
      <c r="F536" s="2" t="s">
        <v>168</v>
      </c>
      <c r="G536" s="2" t="s">
        <v>246</v>
      </c>
      <c r="H536" s="2" t="s">
        <v>170</v>
      </c>
      <c r="I536" s="2" t="s">
        <v>195</v>
      </c>
      <c r="J536" s="2" t="s">
        <v>172</v>
      </c>
      <c r="K536" s="11">
        <v>45559</v>
      </c>
      <c r="L536" s="2" t="s">
        <v>173</v>
      </c>
      <c r="M536" s="2" t="s">
        <v>174</v>
      </c>
      <c r="N536" s="4">
        <f>COUNTIF(Bookings!$B$2:$B$5001,A536)</f>
        <v>1</v>
      </c>
      <c r="O536" s="4">
        <f>COUNTIFS(Bookings!$B$2:$B$5001,A536,Bookings!$Q$2:$Q$5001,"Completed")</f>
        <v>1</v>
      </c>
      <c r="P536" s="3">
        <f>SUMIFS(Revenue!$L$2:$L$4092,Revenue!$B$2:$B$4092,A536)</f>
        <v>67840</v>
      </c>
      <c r="Q536" s="2" t="str">
        <f>IF(N536=0,"Inactive",IF(N536=1,"One-time",IF(N536&lt;4,"Repeat","Loyal")))</f>
        <v>One-time</v>
      </c>
    </row>
    <row r="537" spans="1:17" x14ac:dyDescent="0.2">
      <c r="A537" s="2" t="s">
        <v>1174</v>
      </c>
      <c r="B537" s="2" t="s">
        <v>1175</v>
      </c>
      <c r="C537" s="2" t="s">
        <v>167</v>
      </c>
      <c r="D537" s="2">
        <v>25</v>
      </c>
      <c r="E537" s="2" t="str">
        <f>IF(D537&lt;25,"18-24",IF(D537&lt;35,"25-34",IF(D537&lt;45,"35-44",IF(D537&lt;55,"45-54","55+"))))</f>
        <v>25-34</v>
      </c>
      <c r="F537" s="2" t="s">
        <v>168</v>
      </c>
      <c r="G537" s="2" t="s">
        <v>66</v>
      </c>
      <c r="H537" s="2" t="s">
        <v>170</v>
      </c>
      <c r="I537" s="2" t="s">
        <v>171</v>
      </c>
      <c r="J537" s="2" t="s">
        <v>172</v>
      </c>
      <c r="K537" s="11">
        <v>45857</v>
      </c>
      <c r="L537" s="2" t="s">
        <v>198</v>
      </c>
      <c r="M537" s="2" t="s">
        <v>174</v>
      </c>
      <c r="N537" s="4">
        <f>COUNTIF(Bookings!$B$2:$B$5001,A537)</f>
        <v>1</v>
      </c>
      <c r="O537" s="4">
        <f>COUNTIFS(Bookings!$B$2:$B$5001,A537,Bookings!$Q$2:$Q$5001,"Completed")</f>
        <v>1</v>
      </c>
      <c r="P537" s="3">
        <f>SUMIFS(Revenue!$L$2:$L$4092,Revenue!$B$2:$B$4092,A537)</f>
        <v>27840</v>
      </c>
      <c r="Q537" s="2" t="str">
        <f>IF(N537=0,"Inactive",IF(N537=1,"One-time",IF(N537&lt;4,"Repeat","Loyal")))</f>
        <v>One-time</v>
      </c>
    </row>
    <row r="538" spans="1:17" x14ac:dyDescent="0.2">
      <c r="A538" s="2" t="s">
        <v>1176</v>
      </c>
      <c r="B538" s="2" t="s">
        <v>1177</v>
      </c>
      <c r="C538" s="2" t="s">
        <v>177</v>
      </c>
      <c r="D538" s="2">
        <v>33</v>
      </c>
      <c r="E538" s="2" t="str">
        <f>IF(D538&lt;25,"18-24",IF(D538&lt;35,"25-34",IF(D538&lt;45,"35-44",IF(D538&lt;55,"45-54","55+"))))</f>
        <v>25-34</v>
      </c>
      <c r="F538" s="2" t="s">
        <v>168</v>
      </c>
      <c r="G538" s="2" t="s">
        <v>246</v>
      </c>
      <c r="H538" s="2" t="s">
        <v>170</v>
      </c>
      <c r="I538" s="2" t="s">
        <v>188</v>
      </c>
      <c r="J538" s="2" t="s">
        <v>172</v>
      </c>
      <c r="K538" s="11">
        <v>45937</v>
      </c>
      <c r="L538" s="2" t="s">
        <v>198</v>
      </c>
      <c r="M538" s="2" t="s">
        <v>174</v>
      </c>
      <c r="N538" s="4">
        <f>COUNTIF(Bookings!$B$2:$B$5001,A538)</f>
        <v>0</v>
      </c>
      <c r="O538" s="4">
        <f>COUNTIFS(Bookings!$B$2:$B$5001,A538,Bookings!$Q$2:$Q$5001,"Completed")</f>
        <v>0</v>
      </c>
      <c r="P538" s="3">
        <f>SUMIFS(Revenue!$L$2:$L$4092,Revenue!$B$2:$B$4092,A538)</f>
        <v>0</v>
      </c>
      <c r="Q538" s="2" t="str">
        <f>IF(N538=0,"Inactive",IF(N538=1,"One-time",IF(N538&lt;4,"Repeat","Loyal")))</f>
        <v>Inactive</v>
      </c>
    </row>
    <row r="539" spans="1:17" x14ac:dyDescent="0.2">
      <c r="A539" s="2" t="s">
        <v>1178</v>
      </c>
      <c r="B539" s="2" t="s">
        <v>1179</v>
      </c>
      <c r="C539" s="2" t="s">
        <v>167</v>
      </c>
      <c r="D539" s="2">
        <v>30</v>
      </c>
      <c r="E539" s="2" t="str">
        <f>IF(D539&lt;25,"18-24",IF(D539&lt;35,"25-34",IF(D539&lt;45,"35-44",IF(D539&lt;55,"45-54","55+"))))</f>
        <v>25-34</v>
      </c>
      <c r="F539" s="2" t="s">
        <v>168</v>
      </c>
      <c r="G539" s="2" t="s">
        <v>194</v>
      </c>
      <c r="H539" s="2" t="s">
        <v>170</v>
      </c>
      <c r="I539" s="2" t="s">
        <v>171</v>
      </c>
      <c r="J539" s="2" t="s">
        <v>172</v>
      </c>
      <c r="K539" s="11">
        <v>46088</v>
      </c>
      <c r="L539" s="2" t="s">
        <v>183</v>
      </c>
      <c r="M539" s="2" t="s">
        <v>174</v>
      </c>
      <c r="N539" s="4">
        <f>COUNTIF(Bookings!$B$2:$B$5001,A539)</f>
        <v>0</v>
      </c>
      <c r="O539" s="4">
        <f>COUNTIFS(Bookings!$B$2:$B$5001,A539,Bookings!$Q$2:$Q$5001,"Completed")</f>
        <v>0</v>
      </c>
      <c r="P539" s="3">
        <f>SUMIFS(Revenue!$L$2:$L$4092,Revenue!$B$2:$B$4092,A539)</f>
        <v>0</v>
      </c>
      <c r="Q539" s="2" t="str">
        <f>IF(N539=0,"Inactive",IF(N539=1,"One-time",IF(N539&lt;4,"Repeat","Loyal")))</f>
        <v>Inactive</v>
      </c>
    </row>
    <row r="540" spans="1:17" x14ac:dyDescent="0.2">
      <c r="A540" s="2" t="s">
        <v>1180</v>
      </c>
      <c r="B540" s="2" t="s">
        <v>1155</v>
      </c>
      <c r="C540" s="2" t="s">
        <v>177</v>
      </c>
      <c r="D540" s="2">
        <v>41</v>
      </c>
      <c r="E540" s="2" t="str">
        <f>IF(D540&lt;25,"18-24",IF(D540&lt;35,"25-34",IF(D540&lt;45,"35-44",IF(D540&lt;55,"45-54","55+"))))</f>
        <v>35-44</v>
      </c>
      <c r="F540" s="2" t="s">
        <v>338</v>
      </c>
      <c r="G540" s="2" t="s">
        <v>339</v>
      </c>
      <c r="H540" s="2" t="s">
        <v>207</v>
      </c>
      <c r="I540" s="2" t="s">
        <v>171</v>
      </c>
      <c r="J540" s="2" t="s">
        <v>172</v>
      </c>
      <c r="K540" s="11">
        <v>45849</v>
      </c>
      <c r="L540" s="2" t="s">
        <v>198</v>
      </c>
      <c r="M540" s="2" t="s">
        <v>174</v>
      </c>
      <c r="N540" s="4">
        <f>COUNTIF(Bookings!$B$2:$B$5001,A540)</f>
        <v>2</v>
      </c>
      <c r="O540" s="4">
        <f>COUNTIFS(Bookings!$B$2:$B$5001,A540,Bookings!$Q$2:$Q$5001,"Completed")</f>
        <v>2</v>
      </c>
      <c r="P540" s="3">
        <f>SUMIFS(Revenue!$L$2:$L$4092,Revenue!$B$2:$B$4092,A540)</f>
        <v>35700</v>
      </c>
      <c r="Q540" s="2" t="str">
        <f>IF(N540=0,"Inactive",IF(N540=1,"One-time",IF(N540&lt;4,"Repeat","Loyal")))</f>
        <v>Repeat</v>
      </c>
    </row>
    <row r="541" spans="1:17" x14ac:dyDescent="0.2">
      <c r="A541" s="2" t="s">
        <v>1181</v>
      </c>
      <c r="B541" s="2" t="s">
        <v>1182</v>
      </c>
      <c r="C541" s="2" t="s">
        <v>177</v>
      </c>
      <c r="D541" s="2">
        <v>40</v>
      </c>
      <c r="E541" s="2" t="str">
        <f>IF(D541&lt;25,"18-24",IF(D541&lt;35,"25-34",IF(D541&lt;45,"35-44",IF(D541&lt;55,"45-54","55+"))))</f>
        <v>35-44</v>
      </c>
      <c r="F541" s="2" t="s">
        <v>338</v>
      </c>
      <c r="G541" s="2" t="s">
        <v>339</v>
      </c>
      <c r="H541" s="2" t="s">
        <v>207</v>
      </c>
      <c r="I541" s="2" t="s">
        <v>171</v>
      </c>
      <c r="J541" s="2" t="s">
        <v>172</v>
      </c>
      <c r="K541" s="11">
        <v>45998</v>
      </c>
      <c r="L541" s="2" t="s">
        <v>179</v>
      </c>
      <c r="M541" s="2" t="s">
        <v>174</v>
      </c>
      <c r="N541" s="4">
        <f>COUNTIF(Bookings!$B$2:$B$5001,A541)</f>
        <v>0</v>
      </c>
      <c r="O541" s="4">
        <f>COUNTIFS(Bookings!$B$2:$B$5001,A541,Bookings!$Q$2:$Q$5001,"Completed")</f>
        <v>0</v>
      </c>
      <c r="P541" s="3">
        <f>SUMIFS(Revenue!$L$2:$L$4092,Revenue!$B$2:$B$4092,A541)</f>
        <v>0</v>
      </c>
      <c r="Q541" s="2" t="str">
        <f>IF(N541=0,"Inactive",IF(N541=1,"One-time",IF(N541&lt;4,"Repeat","Loyal")))</f>
        <v>Inactive</v>
      </c>
    </row>
    <row r="542" spans="1:17" x14ac:dyDescent="0.2">
      <c r="A542" s="2" t="s">
        <v>1183</v>
      </c>
      <c r="B542" s="2" t="s">
        <v>818</v>
      </c>
      <c r="C542" s="2" t="s">
        <v>167</v>
      </c>
      <c r="D542" s="2">
        <v>51</v>
      </c>
      <c r="E542" s="2" t="str">
        <f>IF(D542&lt;25,"18-24",IF(D542&lt;35,"25-34",IF(D542&lt;45,"35-44",IF(D542&lt;55,"45-54","55+"))))</f>
        <v>45-54</v>
      </c>
      <c r="F542" s="2" t="s">
        <v>168</v>
      </c>
      <c r="G542" s="2" t="s">
        <v>75</v>
      </c>
      <c r="H542" s="2" t="s">
        <v>170</v>
      </c>
      <c r="I542" s="2" t="s">
        <v>171</v>
      </c>
      <c r="J542" s="2" t="s">
        <v>172</v>
      </c>
      <c r="K542" s="11">
        <v>45920</v>
      </c>
      <c r="L542" s="2" t="s">
        <v>198</v>
      </c>
      <c r="M542" s="2" t="s">
        <v>189</v>
      </c>
      <c r="N542" s="4">
        <f>COUNTIF(Bookings!$B$2:$B$5001,A542)</f>
        <v>1</v>
      </c>
      <c r="O542" s="4">
        <f>COUNTIFS(Bookings!$B$2:$B$5001,A542,Bookings!$Q$2:$Q$5001,"Completed")</f>
        <v>1</v>
      </c>
      <c r="P542" s="3">
        <f>SUMIFS(Revenue!$L$2:$L$4092,Revenue!$B$2:$B$4092,A542)</f>
        <v>22390</v>
      </c>
      <c r="Q542" s="2" t="str">
        <f>IF(N542=0,"Inactive",IF(N542=1,"One-time",IF(N542&lt;4,"Repeat","Loyal")))</f>
        <v>One-time</v>
      </c>
    </row>
    <row r="543" spans="1:17" x14ac:dyDescent="0.2">
      <c r="A543" s="2" t="s">
        <v>1184</v>
      </c>
      <c r="B543" s="2" t="s">
        <v>1185</v>
      </c>
      <c r="C543" s="2" t="s">
        <v>167</v>
      </c>
      <c r="D543" s="2">
        <v>42</v>
      </c>
      <c r="E543" s="2" t="str">
        <f>IF(D543&lt;25,"18-24",IF(D543&lt;35,"25-34",IF(D543&lt;45,"35-44",IF(D543&lt;55,"45-54","55+"))))</f>
        <v>35-44</v>
      </c>
      <c r="F543" s="2" t="s">
        <v>168</v>
      </c>
      <c r="G543" s="2" t="s">
        <v>246</v>
      </c>
      <c r="H543" s="2" t="s">
        <v>170</v>
      </c>
      <c r="I543" s="2" t="s">
        <v>171</v>
      </c>
      <c r="J543" s="2" t="s">
        <v>217</v>
      </c>
      <c r="K543" s="11">
        <v>45622</v>
      </c>
      <c r="L543" s="2" t="s">
        <v>173</v>
      </c>
      <c r="M543" s="2" t="s">
        <v>174</v>
      </c>
      <c r="N543" s="4">
        <f>COUNTIF(Bookings!$B$2:$B$5001,A543)</f>
        <v>4</v>
      </c>
      <c r="O543" s="4">
        <f>COUNTIFS(Bookings!$B$2:$B$5001,A543,Bookings!$Q$2:$Q$5001,"Completed")</f>
        <v>2</v>
      </c>
      <c r="P543" s="3">
        <f>SUMIFS(Revenue!$L$2:$L$4092,Revenue!$B$2:$B$4092,A543)</f>
        <v>75150</v>
      </c>
      <c r="Q543" s="2" t="str">
        <f>IF(N543=0,"Inactive",IF(N543=1,"One-time",IF(N543&lt;4,"Repeat","Loyal")))</f>
        <v>Loyal</v>
      </c>
    </row>
    <row r="544" spans="1:17" x14ac:dyDescent="0.2">
      <c r="A544" s="2" t="s">
        <v>1186</v>
      </c>
      <c r="B544" s="2" t="s">
        <v>951</v>
      </c>
      <c r="C544" s="2" t="s">
        <v>387</v>
      </c>
      <c r="D544" s="2">
        <v>42</v>
      </c>
      <c r="E544" s="2" t="str">
        <f>IF(D544&lt;25,"18-24",IF(D544&lt;35,"25-34",IF(D544&lt;45,"35-44",IF(D544&lt;55,"45-54","55+"))))</f>
        <v>35-44</v>
      </c>
      <c r="F544" s="2" t="s">
        <v>168</v>
      </c>
      <c r="G544" s="2" t="s">
        <v>194</v>
      </c>
      <c r="H544" s="2" t="s">
        <v>170</v>
      </c>
      <c r="I544" s="2" t="s">
        <v>195</v>
      </c>
      <c r="J544" s="2" t="s">
        <v>172</v>
      </c>
      <c r="K544" s="11">
        <v>45662</v>
      </c>
      <c r="L544" s="2" t="s">
        <v>183</v>
      </c>
      <c r="M544" s="2" t="s">
        <v>174</v>
      </c>
      <c r="N544" s="4">
        <f>COUNTIF(Bookings!$B$2:$B$5001,A544)</f>
        <v>3</v>
      </c>
      <c r="O544" s="4">
        <f>COUNTIFS(Bookings!$B$2:$B$5001,A544,Bookings!$Q$2:$Q$5001,"Completed")</f>
        <v>3</v>
      </c>
      <c r="P544" s="3">
        <f>SUMIFS(Revenue!$L$2:$L$4092,Revenue!$B$2:$B$4092,A544)</f>
        <v>194290</v>
      </c>
      <c r="Q544" s="2" t="str">
        <f>IF(N544=0,"Inactive",IF(N544=1,"One-time",IF(N544&lt;4,"Repeat","Loyal")))</f>
        <v>Repeat</v>
      </c>
    </row>
    <row r="545" spans="1:17" x14ac:dyDescent="0.2">
      <c r="A545" s="2" t="s">
        <v>1187</v>
      </c>
      <c r="B545" s="2" t="s">
        <v>717</v>
      </c>
      <c r="C545" s="2" t="s">
        <v>167</v>
      </c>
      <c r="D545" s="2">
        <v>36</v>
      </c>
      <c r="E545" s="2" t="str">
        <f>IF(D545&lt;25,"18-24",IF(D545&lt;35,"25-34",IF(D545&lt;45,"35-44",IF(D545&lt;55,"45-54","55+"))))</f>
        <v>35-44</v>
      </c>
      <c r="F545" s="2" t="s">
        <v>168</v>
      </c>
      <c r="G545" s="2" t="s">
        <v>186</v>
      </c>
      <c r="H545" s="2" t="s">
        <v>170</v>
      </c>
      <c r="I545" s="2" t="s">
        <v>188</v>
      </c>
      <c r="J545" s="2" t="s">
        <v>172</v>
      </c>
      <c r="K545" s="11">
        <v>45892</v>
      </c>
      <c r="L545" s="2" t="s">
        <v>247</v>
      </c>
      <c r="M545" s="2" t="s">
        <v>174</v>
      </c>
      <c r="N545" s="4">
        <f>COUNTIF(Bookings!$B$2:$B$5001,A545)</f>
        <v>1</v>
      </c>
      <c r="O545" s="4">
        <f>COUNTIFS(Bookings!$B$2:$B$5001,A545,Bookings!$Q$2:$Q$5001,"Completed")</f>
        <v>1</v>
      </c>
      <c r="P545" s="3">
        <f>SUMIFS(Revenue!$L$2:$L$4092,Revenue!$B$2:$B$4092,A545)</f>
        <v>23020</v>
      </c>
      <c r="Q545" s="2" t="str">
        <f>IF(N545=0,"Inactive",IF(N545=1,"One-time",IF(N545&lt;4,"Repeat","Loyal")))</f>
        <v>One-time</v>
      </c>
    </row>
    <row r="546" spans="1:17" x14ac:dyDescent="0.2">
      <c r="A546" s="2" t="s">
        <v>1188</v>
      </c>
      <c r="B546" s="2" t="s">
        <v>1189</v>
      </c>
      <c r="C546" s="2" t="s">
        <v>167</v>
      </c>
      <c r="D546" s="2">
        <v>25</v>
      </c>
      <c r="E546" s="2" t="str">
        <f>IF(D546&lt;25,"18-24",IF(D546&lt;35,"25-34",IF(D546&lt;45,"35-44",IF(D546&lt;55,"45-54","55+"))))</f>
        <v>25-34</v>
      </c>
      <c r="F546" s="2" t="s">
        <v>278</v>
      </c>
      <c r="G546" s="2" t="s">
        <v>279</v>
      </c>
      <c r="H546" s="2" t="s">
        <v>207</v>
      </c>
      <c r="I546" s="2" t="s">
        <v>188</v>
      </c>
      <c r="J546" s="2" t="s">
        <v>172</v>
      </c>
      <c r="K546" s="11">
        <v>46050</v>
      </c>
      <c r="L546" s="2" t="s">
        <v>247</v>
      </c>
      <c r="M546" s="2" t="s">
        <v>174</v>
      </c>
      <c r="N546" s="4">
        <f>COUNTIF(Bookings!$B$2:$B$5001,A546)</f>
        <v>1</v>
      </c>
      <c r="O546" s="4">
        <f>COUNTIFS(Bookings!$B$2:$B$5001,A546,Bookings!$Q$2:$Q$5001,"Completed")</f>
        <v>1</v>
      </c>
      <c r="P546" s="3">
        <f>SUMIFS(Revenue!$L$2:$L$4092,Revenue!$B$2:$B$4092,A546)</f>
        <v>134160</v>
      </c>
      <c r="Q546" s="2" t="str">
        <f>IF(N546=0,"Inactive",IF(N546=1,"One-time",IF(N546&lt;4,"Repeat","Loyal")))</f>
        <v>One-time</v>
      </c>
    </row>
    <row r="547" spans="1:17" x14ac:dyDescent="0.2">
      <c r="A547" s="2" t="s">
        <v>1190</v>
      </c>
      <c r="B547" s="2" t="s">
        <v>1191</v>
      </c>
      <c r="C547" s="2" t="s">
        <v>177</v>
      </c>
      <c r="D547" s="2">
        <v>46</v>
      </c>
      <c r="E547" s="2" t="str">
        <f>IF(D547&lt;25,"18-24",IF(D547&lt;35,"25-34",IF(D547&lt;45,"35-44",IF(D547&lt;55,"45-54","55+"))))</f>
        <v>45-54</v>
      </c>
      <c r="F547" s="2" t="s">
        <v>168</v>
      </c>
      <c r="G547" s="2" t="s">
        <v>194</v>
      </c>
      <c r="H547" s="2" t="s">
        <v>170</v>
      </c>
      <c r="I547" s="2" t="s">
        <v>171</v>
      </c>
      <c r="J547" s="2" t="s">
        <v>172</v>
      </c>
      <c r="K547" s="11">
        <v>45712</v>
      </c>
      <c r="L547" s="2" t="s">
        <v>183</v>
      </c>
      <c r="M547" s="2" t="s">
        <v>189</v>
      </c>
      <c r="N547" s="4">
        <f>COUNTIF(Bookings!$B$2:$B$5001,A547)</f>
        <v>0</v>
      </c>
      <c r="O547" s="4">
        <f>COUNTIFS(Bookings!$B$2:$B$5001,A547,Bookings!$Q$2:$Q$5001,"Completed")</f>
        <v>0</v>
      </c>
      <c r="P547" s="3">
        <f>SUMIFS(Revenue!$L$2:$L$4092,Revenue!$B$2:$B$4092,A547)</f>
        <v>0</v>
      </c>
      <c r="Q547" s="2" t="str">
        <f>IF(N547=0,"Inactive",IF(N547=1,"One-time",IF(N547&lt;4,"Repeat","Loyal")))</f>
        <v>Inactive</v>
      </c>
    </row>
    <row r="548" spans="1:17" x14ac:dyDescent="0.2">
      <c r="A548" s="2" t="s">
        <v>1192</v>
      </c>
      <c r="B548" s="2" t="s">
        <v>1193</v>
      </c>
      <c r="C548" s="2" t="s">
        <v>167</v>
      </c>
      <c r="D548" s="2">
        <v>37</v>
      </c>
      <c r="E548" s="2" t="str">
        <f>IF(D548&lt;25,"18-24",IF(D548&lt;35,"25-34",IF(D548&lt;45,"35-44",IF(D548&lt;55,"45-54","55+"))))</f>
        <v>35-44</v>
      </c>
      <c r="F548" s="2" t="s">
        <v>205</v>
      </c>
      <c r="G548" s="2" t="s">
        <v>206</v>
      </c>
      <c r="H548" s="2" t="s">
        <v>207</v>
      </c>
      <c r="I548" s="2" t="s">
        <v>216</v>
      </c>
      <c r="J548" s="2" t="s">
        <v>238</v>
      </c>
      <c r="K548" s="11">
        <v>45354</v>
      </c>
      <c r="L548" s="2" t="s">
        <v>179</v>
      </c>
      <c r="M548" s="2" t="s">
        <v>174</v>
      </c>
      <c r="N548" s="4">
        <f>COUNTIF(Bookings!$B$2:$B$5001,A548)</f>
        <v>12</v>
      </c>
      <c r="O548" s="4">
        <f>COUNTIFS(Bookings!$B$2:$B$5001,A548,Bookings!$Q$2:$Q$5001,"Completed")</f>
        <v>10</v>
      </c>
      <c r="P548" s="3">
        <f>SUMIFS(Revenue!$L$2:$L$4092,Revenue!$B$2:$B$4092,A548)</f>
        <v>1175200</v>
      </c>
      <c r="Q548" s="2" t="str">
        <f>IF(N548=0,"Inactive",IF(N548=1,"One-time",IF(N548&lt;4,"Repeat","Loyal")))</f>
        <v>Loyal</v>
      </c>
    </row>
    <row r="549" spans="1:17" x14ac:dyDescent="0.2">
      <c r="A549" s="2" t="s">
        <v>1194</v>
      </c>
      <c r="B549" s="2" t="s">
        <v>988</v>
      </c>
      <c r="C549" s="2" t="s">
        <v>177</v>
      </c>
      <c r="D549" s="2">
        <v>23</v>
      </c>
      <c r="E549" s="2" t="str">
        <f>IF(D549&lt;25,"18-24",IF(D549&lt;35,"25-34",IF(D549&lt;45,"35-44",IF(D549&lt;55,"45-54","55+"))))</f>
        <v>18-24</v>
      </c>
      <c r="F549" s="2" t="s">
        <v>168</v>
      </c>
      <c r="G549" s="2" t="s">
        <v>246</v>
      </c>
      <c r="H549" s="2" t="s">
        <v>170</v>
      </c>
      <c r="I549" s="2" t="s">
        <v>188</v>
      </c>
      <c r="J549" s="2" t="s">
        <v>217</v>
      </c>
      <c r="K549" s="11">
        <v>45593</v>
      </c>
      <c r="L549" s="2" t="s">
        <v>183</v>
      </c>
      <c r="M549" s="2" t="s">
        <v>189</v>
      </c>
      <c r="N549" s="4">
        <f>COUNTIF(Bookings!$B$2:$B$5001,A549)</f>
        <v>7</v>
      </c>
      <c r="O549" s="4">
        <f>COUNTIFS(Bookings!$B$2:$B$5001,A549,Bookings!$Q$2:$Q$5001,"Completed")</f>
        <v>7</v>
      </c>
      <c r="P549" s="3">
        <f>SUMIFS(Revenue!$L$2:$L$4092,Revenue!$B$2:$B$4092,A549)</f>
        <v>356390</v>
      </c>
      <c r="Q549" s="2" t="str">
        <f>IF(N549=0,"Inactive",IF(N549=1,"One-time",IF(N549&lt;4,"Repeat","Loyal")))</f>
        <v>Loyal</v>
      </c>
    </row>
    <row r="550" spans="1:17" x14ac:dyDescent="0.2">
      <c r="A550" s="2" t="s">
        <v>1195</v>
      </c>
      <c r="B550" s="2" t="s">
        <v>1196</v>
      </c>
      <c r="C550" s="2" t="s">
        <v>167</v>
      </c>
      <c r="D550" s="2">
        <v>44</v>
      </c>
      <c r="E550" s="2" t="str">
        <f>IF(D550&lt;25,"18-24",IF(D550&lt;35,"25-34",IF(D550&lt;45,"35-44",IF(D550&lt;55,"45-54","55+"))))</f>
        <v>35-44</v>
      </c>
      <c r="F550" s="2" t="s">
        <v>168</v>
      </c>
      <c r="G550" s="2" t="s">
        <v>220</v>
      </c>
      <c r="H550" s="2" t="s">
        <v>170</v>
      </c>
      <c r="I550" s="2" t="s">
        <v>188</v>
      </c>
      <c r="J550" s="2" t="s">
        <v>172</v>
      </c>
      <c r="K550" s="11">
        <v>45334</v>
      </c>
      <c r="L550" s="2" t="s">
        <v>183</v>
      </c>
      <c r="M550" s="2" t="s">
        <v>174</v>
      </c>
      <c r="N550" s="4">
        <f>COUNTIF(Bookings!$B$2:$B$5001,A550)</f>
        <v>0</v>
      </c>
      <c r="O550" s="4">
        <f>COUNTIFS(Bookings!$B$2:$B$5001,A550,Bookings!$Q$2:$Q$5001,"Completed")</f>
        <v>0</v>
      </c>
      <c r="P550" s="3">
        <f>SUMIFS(Revenue!$L$2:$L$4092,Revenue!$B$2:$B$4092,A550)</f>
        <v>0</v>
      </c>
      <c r="Q550" s="2" t="str">
        <f>IF(N550=0,"Inactive",IF(N550=1,"One-time",IF(N550&lt;4,"Repeat","Loyal")))</f>
        <v>Inactive</v>
      </c>
    </row>
    <row r="551" spans="1:17" x14ac:dyDescent="0.2">
      <c r="A551" s="2" t="s">
        <v>1197</v>
      </c>
      <c r="B551" s="2" t="s">
        <v>1198</v>
      </c>
      <c r="C551" s="2" t="s">
        <v>177</v>
      </c>
      <c r="D551" s="2">
        <v>30</v>
      </c>
      <c r="E551" s="2" t="str">
        <f>IF(D551&lt;25,"18-24",IF(D551&lt;35,"25-34",IF(D551&lt;45,"35-44",IF(D551&lt;55,"45-54","55+"))))</f>
        <v>25-34</v>
      </c>
      <c r="F551" s="2" t="s">
        <v>168</v>
      </c>
      <c r="G551" s="2" t="s">
        <v>24</v>
      </c>
      <c r="H551" s="2" t="s">
        <v>170</v>
      </c>
      <c r="I551" s="2" t="s">
        <v>195</v>
      </c>
      <c r="J551" s="2" t="s">
        <v>217</v>
      </c>
      <c r="K551" s="11">
        <v>45604</v>
      </c>
      <c r="L551" s="2" t="s">
        <v>179</v>
      </c>
      <c r="M551" s="2" t="s">
        <v>174</v>
      </c>
      <c r="N551" s="4">
        <f>COUNTIF(Bookings!$B$2:$B$5001,A551)</f>
        <v>3</v>
      </c>
      <c r="O551" s="4">
        <f>COUNTIFS(Bookings!$B$2:$B$5001,A551,Bookings!$Q$2:$Q$5001,"Completed")</f>
        <v>2</v>
      </c>
      <c r="P551" s="3">
        <f>SUMIFS(Revenue!$L$2:$L$4092,Revenue!$B$2:$B$4092,A551)</f>
        <v>222930</v>
      </c>
      <c r="Q551" s="2" t="str">
        <f>IF(N551=0,"Inactive",IF(N551=1,"One-time",IF(N551&lt;4,"Repeat","Loyal")))</f>
        <v>Repeat</v>
      </c>
    </row>
    <row r="552" spans="1:17" x14ac:dyDescent="0.2">
      <c r="A552" s="2" t="s">
        <v>1199</v>
      </c>
      <c r="B552" s="2" t="s">
        <v>652</v>
      </c>
      <c r="C552" s="2" t="s">
        <v>177</v>
      </c>
      <c r="D552" s="2">
        <v>31</v>
      </c>
      <c r="E552" s="2" t="str">
        <f>IF(D552&lt;25,"18-24",IF(D552&lt;35,"25-34",IF(D552&lt;45,"35-44",IF(D552&lt;55,"45-54","55+"))))</f>
        <v>25-34</v>
      </c>
      <c r="F552" s="2" t="s">
        <v>168</v>
      </c>
      <c r="G552" s="2" t="s">
        <v>169</v>
      </c>
      <c r="H552" s="2" t="s">
        <v>170</v>
      </c>
      <c r="I552" s="2" t="s">
        <v>216</v>
      </c>
      <c r="J552" s="2" t="s">
        <v>172</v>
      </c>
      <c r="K552" s="11">
        <v>45957</v>
      </c>
      <c r="L552" s="2" t="s">
        <v>179</v>
      </c>
      <c r="M552" s="2" t="s">
        <v>174</v>
      </c>
      <c r="N552" s="4">
        <f>COUNTIF(Bookings!$B$2:$B$5001,A552)</f>
        <v>0</v>
      </c>
      <c r="O552" s="4">
        <f>COUNTIFS(Bookings!$B$2:$B$5001,A552,Bookings!$Q$2:$Q$5001,"Completed")</f>
        <v>0</v>
      </c>
      <c r="P552" s="3">
        <f>SUMIFS(Revenue!$L$2:$L$4092,Revenue!$B$2:$B$4092,A552)</f>
        <v>0</v>
      </c>
      <c r="Q552" s="2" t="str">
        <f>IF(N552=0,"Inactive",IF(N552=1,"One-time",IF(N552&lt;4,"Repeat","Loyal")))</f>
        <v>Inactive</v>
      </c>
    </row>
    <row r="553" spans="1:17" x14ac:dyDescent="0.2">
      <c r="A553" s="2" t="s">
        <v>1200</v>
      </c>
      <c r="B553" s="2" t="s">
        <v>615</v>
      </c>
      <c r="C553" s="2" t="s">
        <v>167</v>
      </c>
      <c r="D553" s="2">
        <v>46</v>
      </c>
      <c r="E553" s="2" t="str">
        <f>IF(D553&lt;25,"18-24",IF(D553&lt;35,"25-34",IF(D553&lt;45,"35-44",IF(D553&lt;55,"45-54","55+"))))</f>
        <v>45-54</v>
      </c>
      <c r="F553" s="2" t="s">
        <v>168</v>
      </c>
      <c r="G553" s="2" t="s">
        <v>55</v>
      </c>
      <c r="H553" s="2" t="s">
        <v>170</v>
      </c>
      <c r="I553" s="2" t="s">
        <v>195</v>
      </c>
      <c r="J553" s="2" t="s">
        <v>172</v>
      </c>
      <c r="K553" s="11">
        <v>45572</v>
      </c>
      <c r="L553" s="2" t="s">
        <v>173</v>
      </c>
      <c r="M553" s="2" t="s">
        <v>189</v>
      </c>
      <c r="N553" s="4">
        <f>COUNTIF(Bookings!$B$2:$B$5001,A553)</f>
        <v>4</v>
      </c>
      <c r="O553" s="4">
        <f>COUNTIFS(Bookings!$B$2:$B$5001,A553,Bookings!$Q$2:$Q$5001,"Completed")</f>
        <v>3</v>
      </c>
      <c r="P553" s="3">
        <f>SUMIFS(Revenue!$L$2:$L$4092,Revenue!$B$2:$B$4092,A553)</f>
        <v>169740</v>
      </c>
      <c r="Q553" s="2" t="str">
        <f>IF(N553=0,"Inactive",IF(N553=1,"One-time",IF(N553&lt;4,"Repeat","Loyal")))</f>
        <v>Loyal</v>
      </c>
    </row>
    <row r="554" spans="1:17" x14ac:dyDescent="0.2">
      <c r="A554" s="2" t="s">
        <v>1201</v>
      </c>
      <c r="B554" s="2" t="s">
        <v>191</v>
      </c>
      <c r="C554" s="2" t="s">
        <v>167</v>
      </c>
      <c r="D554" s="2">
        <v>35</v>
      </c>
      <c r="E554" s="2" t="str">
        <f>IF(D554&lt;25,"18-24",IF(D554&lt;35,"25-34",IF(D554&lt;45,"35-44",IF(D554&lt;55,"45-54","55+"))))</f>
        <v>35-44</v>
      </c>
      <c r="F554" s="2" t="s">
        <v>168</v>
      </c>
      <c r="G554" s="2" t="s">
        <v>66</v>
      </c>
      <c r="H554" s="2" t="s">
        <v>170</v>
      </c>
      <c r="I554" s="2" t="s">
        <v>171</v>
      </c>
      <c r="J554" s="2" t="s">
        <v>172</v>
      </c>
      <c r="K554" s="11">
        <v>46178</v>
      </c>
      <c r="L554" s="2" t="s">
        <v>179</v>
      </c>
      <c r="M554" s="2" t="s">
        <v>174</v>
      </c>
      <c r="N554" s="4">
        <f>COUNTIF(Bookings!$B$2:$B$5001,A554)</f>
        <v>1</v>
      </c>
      <c r="O554" s="4">
        <f>COUNTIFS(Bookings!$B$2:$B$5001,A554,Bookings!$Q$2:$Q$5001,"Completed")</f>
        <v>1</v>
      </c>
      <c r="P554" s="3">
        <f>SUMIFS(Revenue!$L$2:$L$4092,Revenue!$B$2:$B$4092,A554)</f>
        <v>31720</v>
      </c>
      <c r="Q554" s="2" t="str">
        <f>IF(N554=0,"Inactive",IF(N554=1,"One-time",IF(N554&lt;4,"Repeat","Loyal")))</f>
        <v>One-time</v>
      </c>
    </row>
    <row r="555" spans="1:17" x14ac:dyDescent="0.2">
      <c r="A555" s="2" t="s">
        <v>1202</v>
      </c>
      <c r="B555" s="2" t="s">
        <v>1203</v>
      </c>
      <c r="C555" s="2" t="s">
        <v>177</v>
      </c>
      <c r="D555" s="2">
        <v>33</v>
      </c>
      <c r="E555" s="2" t="str">
        <f>IF(D555&lt;25,"18-24",IF(D555&lt;35,"25-34",IF(D555&lt;45,"35-44",IF(D555&lt;55,"45-54","55+"))))</f>
        <v>25-34</v>
      </c>
      <c r="F555" s="2" t="s">
        <v>205</v>
      </c>
      <c r="G555" s="2" t="s">
        <v>206</v>
      </c>
      <c r="H555" s="2" t="s">
        <v>207</v>
      </c>
      <c r="I555" s="2" t="s">
        <v>171</v>
      </c>
      <c r="J555" s="2" t="s">
        <v>172</v>
      </c>
      <c r="K555" s="11">
        <v>45849</v>
      </c>
      <c r="L555" s="2" t="s">
        <v>198</v>
      </c>
      <c r="M555" s="2" t="s">
        <v>189</v>
      </c>
      <c r="N555" s="4">
        <f>COUNTIF(Bookings!$B$2:$B$5001,A555)</f>
        <v>4</v>
      </c>
      <c r="O555" s="4">
        <f>COUNTIFS(Bookings!$B$2:$B$5001,A555,Bookings!$Q$2:$Q$5001,"Completed")</f>
        <v>2</v>
      </c>
      <c r="P555" s="3">
        <f>SUMIFS(Revenue!$L$2:$L$4092,Revenue!$B$2:$B$4092,A555)</f>
        <v>25680</v>
      </c>
      <c r="Q555" s="2" t="str">
        <f>IF(N555=0,"Inactive",IF(N555=1,"One-time",IF(N555&lt;4,"Repeat","Loyal")))</f>
        <v>Loyal</v>
      </c>
    </row>
    <row r="556" spans="1:17" x14ac:dyDescent="0.2">
      <c r="A556" s="2" t="s">
        <v>1204</v>
      </c>
      <c r="B556" s="2" t="s">
        <v>1205</v>
      </c>
      <c r="C556" s="2" t="s">
        <v>177</v>
      </c>
      <c r="D556" s="2">
        <v>30</v>
      </c>
      <c r="E556" s="2" t="str">
        <f>IF(D556&lt;25,"18-24",IF(D556&lt;35,"25-34",IF(D556&lt;45,"35-44",IF(D556&lt;55,"45-54","55+"))))</f>
        <v>25-34</v>
      </c>
      <c r="F556" s="2" t="s">
        <v>168</v>
      </c>
      <c r="G556" s="2" t="s">
        <v>220</v>
      </c>
      <c r="H556" s="2" t="s">
        <v>170</v>
      </c>
      <c r="I556" s="2" t="s">
        <v>21</v>
      </c>
      <c r="J556" s="2" t="s">
        <v>172</v>
      </c>
      <c r="K556" s="11">
        <v>46104</v>
      </c>
      <c r="L556" s="2" t="s">
        <v>198</v>
      </c>
      <c r="M556" s="2" t="s">
        <v>174</v>
      </c>
      <c r="N556" s="4">
        <f>COUNTIF(Bookings!$B$2:$B$5001,A556)</f>
        <v>0</v>
      </c>
      <c r="O556" s="4">
        <f>COUNTIFS(Bookings!$B$2:$B$5001,A556,Bookings!$Q$2:$Q$5001,"Completed")</f>
        <v>0</v>
      </c>
      <c r="P556" s="3">
        <f>SUMIFS(Revenue!$L$2:$L$4092,Revenue!$B$2:$B$4092,A556)</f>
        <v>0</v>
      </c>
      <c r="Q556" s="2" t="str">
        <f>IF(N556=0,"Inactive",IF(N556=1,"One-time",IF(N556&lt;4,"Repeat","Loyal")))</f>
        <v>Inactive</v>
      </c>
    </row>
    <row r="557" spans="1:17" x14ac:dyDescent="0.2">
      <c r="A557" s="2" t="s">
        <v>1206</v>
      </c>
      <c r="B557" s="2" t="s">
        <v>1207</v>
      </c>
      <c r="C557" s="2" t="s">
        <v>177</v>
      </c>
      <c r="D557" s="2">
        <v>21</v>
      </c>
      <c r="E557" s="2" t="str">
        <f>IF(D557&lt;25,"18-24",IF(D557&lt;35,"25-34",IF(D557&lt;45,"35-44",IF(D557&lt;55,"45-54","55+"))))</f>
        <v>18-24</v>
      </c>
      <c r="F557" s="2" t="s">
        <v>168</v>
      </c>
      <c r="G557" s="2" t="s">
        <v>24</v>
      </c>
      <c r="H557" s="2" t="s">
        <v>170</v>
      </c>
      <c r="I557" s="2" t="s">
        <v>171</v>
      </c>
      <c r="J557" s="2" t="s">
        <v>172</v>
      </c>
      <c r="K557" s="11">
        <v>45707</v>
      </c>
      <c r="L557" s="2" t="s">
        <v>247</v>
      </c>
      <c r="M557" s="2" t="s">
        <v>174</v>
      </c>
      <c r="N557" s="4">
        <f>COUNTIF(Bookings!$B$2:$B$5001,A557)</f>
        <v>2</v>
      </c>
      <c r="O557" s="4">
        <f>COUNTIFS(Bookings!$B$2:$B$5001,A557,Bookings!$Q$2:$Q$5001,"Completed")</f>
        <v>2</v>
      </c>
      <c r="P557" s="3">
        <f>SUMIFS(Revenue!$L$2:$L$4092,Revenue!$B$2:$B$4092,A557)</f>
        <v>26130</v>
      </c>
      <c r="Q557" s="2" t="str">
        <f>IF(N557=0,"Inactive",IF(N557=1,"One-time",IF(N557&lt;4,"Repeat","Loyal")))</f>
        <v>Repeat</v>
      </c>
    </row>
    <row r="558" spans="1:17" x14ac:dyDescent="0.2">
      <c r="A558" s="2" t="s">
        <v>1208</v>
      </c>
      <c r="B558" s="2" t="s">
        <v>233</v>
      </c>
      <c r="C558" s="2" t="s">
        <v>177</v>
      </c>
      <c r="D558" s="2">
        <v>41</v>
      </c>
      <c r="E558" s="2" t="str">
        <f>IF(D558&lt;25,"18-24",IF(D558&lt;35,"25-34",IF(D558&lt;45,"35-44",IF(D558&lt;55,"45-54","55+"))))</f>
        <v>35-44</v>
      </c>
      <c r="F558" s="2" t="s">
        <v>499</v>
      </c>
      <c r="G558" s="2" t="s">
        <v>500</v>
      </c>
      <c r="H558" s="2" t="s">
        <v>207</v>
      </c>
      <c r="I558" s="2" t="s">
        <v>188</v>
      </c>
      <c r="J558" s="2" t="s">
        <v>217</v>
      </c>
      <c r="K558" s="11">
        <v>45589</v>
      </c>
      <c r="L558" s="2" t="s">
        <v>247</v>
      </c>
      <c r="M558" s="2" t="s">
        <v>189</v>
      </c>
      <c r="N558" s="4">
        <f>COUNTIF(Bookings!$B$2:$B$5001,A558)</f>
        <v>4</v>
      </c>
      <c r="O558" s="4">
        <f>COUNTIFS(Bookings!$B$2:$B$5001,A558,Bookings!$Q$2:$Q$5001,"Completed")</f>
        <v>3</v>
      </c>
      <c r="P558" s="3">
        <f>SUMIFS(Revenue!$L$2:$L$4092,Revenue!$B$2:$B$4092,A558)</f>
        <v>126350</v>
      </c>
      <c r="Q558" s="2" t="str">
        <f>IF(N558=0,"Inactive",IF(N558=1,"One-time",IF(N558&lt;4,"Repeat","Loyal")))</f>
        <v>Loyal</v>
      </c>
    </row>
    <row r="559" spans="1:17" x14ac:dyDescent="0.2">
      <c r="A559" s="2" t="s">
        <v>1209</v>
      </c>
      <c r="B559" s="2" t="s">
        <v>1210</v>
      </c>
      <c r="C559" s="2" t="s">
        <v>167</v>
      </c>
      <c r="D559" s="2">
        <v>47</v>
      </c>
      <c r="E559" s="2" t="str">
        <f>IF(D559&lt;25,"18-24",IF(D559&lt;35,"25-34",IF(D559&lt;45,"35-44",IF(D559&lt;55,"45-54","55+"))))</f>
        <v>45-54</v>
      </c>
      <c r="F559" s="2" t="s">
        <v>168</v>
      </c>
      <c r="G559" s="2" t="s">
        <v>182</v>
      </c>
      <c r="H559" s="2" t="s">
        <v>170</v>
      </c>
      <c r="I559" s="2" t="s">
        <v>188</v>
      </c>
      <c r="J559" s="2" t="s">
        <v>217</v>
      </c>
      <c r="K559" s="11">
        <v>45852</v>
      </c>
      <c r="L559" s="2" t="s">
        <v>173</v>
      </c>
      <c r="M559" s="2" t="s">
        <v>174</v>
      </c>
      <c r="N559" s="4">
        <f>COUNTIF(Bookings!$B$2:$B$5001,A559)</f>
        <v>3</v>
      </c>
      <c r="O559" s="4">
        <f>COUNTIFS(Bookings!$B$2:$B$5001,A559,Bookings!$Q$2:$Q$5001,"Completed")</f>
        <v>2</v>
      </c>
      <c r="P559" s="3">
        <f>SUMIFS(Revenue!$L$2:$L$4092,Revenue!$B$2:$B$4092,A559)</f>
        <v>144520</v>
      </c>
      <c r="Q559" s="2" t="str">
        <f>IF(N559=0,"Inactive",IF(N559=1,"One-time",IF(N559&lt;4,"Repeat","Loyal")))</f>
        <v>Repeat</v>
      </c>
    </row>
    <row r="560" spans="1:17" x14ac:dyDescent="0.2">
      <c r="A560" s="2" t="s">
        <v>1211</v>
      </c>
      <c r="B560" s="2" t="s">
        <v>498</v>
      </c>
      <c r="C560" s="2" t="s">
        <v>177</v>
      </c>
      <c r="D560" s="2">
        <v>48</v>
      </c>
      <c r="E560" s="2" t="str">
        <f>IF(D560&lt;25,"18-24",IF(D560&lt;35,"25-34",IF(D560&lt;45,"35-44",IF(D560&lt;55,"45-54","55+"))))</f>
        <v>45-54</v>
      </c>
      <c r="F560" s="2" t="s">
        <v>227</v>
      </c>
      <c r="G560" s="2" t="s">
        <v>228</v>
      </c>
      <c r="H560" s="2" t="s">
        <v>207</v>
      </c>
      <c r="I560" s="2" t="s">
        <v>171</v>
      </c>
      <c r="J560" s="2" t="s">
        <v>172</v>
      </c>
      <c r="K560" s="11">
        <v>46109</v>
      </c>
      <c r="L560" s="2" t="s">
        <v>198</v>
      </c>
      <c r="M560" s="2" t="s">
        <v>174</v>
      </c>
      <c r="N560" s="4">
        <f>COUNTIF(Bookings!$B$2:$B$5001,A560)</f>
        <v>1</v>
      </c>
      <c r="O560" s="4">
        <f>COUNTIFS(Bookings!$B$2:$B$5001,A560,Bookings!$Q$2:$Q$5001,"Completed")</f>
        <v>1</v>
      </c>
      <c r="P560" s="3">
        <f>SUMIFS(Revenue!$L$2:$L$4092,Revenue!$B$2:$B$4092,A560)</f>
        <v>15570</v>
      </c>
      <c r="Q560" s="2" t="str">
        <f>IF(N560=0,"Inactive",IF(N560=1,"One-time",IF(N560&lt;4,"Repeat","Loyal")))</f>
        <v>One-time</v>
      </c>
    </row>
    <row r="561" spans="1:17" x14ac:dyDescent="0.2">
      <c r="A561" s="2" t="s">
        <v>1212</v>
      </c>
      <c r="B561" s="2" t="s">
        <v>1213</v>
      </c>
      <c r="C561" s="2" t="s">
        <v>167</v>
      </c>
      <c r="D561" s="2">
        <v>36</v>
      </c>
      <c r="E561" s="2" t="str">
        <f>IF(D561&lt;25,"18-24",IF(D561&lt;35,"25-34",IF(D561&lt;45,"35-44",IF(D561&lt;55,"45-54","55+"))))</f>
        <v>35-44</v>
      </c>
      <c r="F561" s="2" t="s">
        <v>168</v>
      </c>
      <c r="G561" s="2" t="s">
        <v>182</v>
      </c>
      <c r="H561" s="2" t="s">
        <v>170</v>
      </c>
      <c r="I561" s="2" t="s">
        <v>171</v>
      </c>
      <c r="J561" s="2" t="s">
        <v>172</v>
      </c>
      <c r="K561" s="11">
        <v>45801</v>
      </c>
      <c r="L561" s="2" t="s">
        <v>179</v>
      </c>
      <c r="M561" s="2" t="s">
        <v>189</v>
      </c>
      <c r="N561" s="4">
        <f>COUNTIF(Bookings!$B$2:$B$5001,A561)</f>
        <v>0</v>
      </c>
      <c r="O561" s="4">
        <f>COUNTIFS(Bookings!$B$2:$B$5001,A561,Bookings!$Q$2:$Q$5001,"Completed")</f>
        <v>0</v>
      </c>
      <c r="P561" s="3">
        <f>SUMIFS(Revenue!$L$2:$L$4092,Revenue!$B$2:$B$4092,A561)</f>
        <v>0</v>
      </c>
      <c r="Q561" s="2" t="str">
        <f>IF(N561=0,"Inactive",IF(N561=1,"One-time",IF(N561&lt;4,"Repeat","Loyal")))</f>
        <v>Inactive</v>
      </c>
    </row>
    <row r="562" spans="1:17" x14ac:dyDescent="0.2">
      <c r="A562" s="2" t="s">
        <v>1214</v>
      </c>
      <c r="B562" s="2" t="s">
        <v>502</v>
      </c>
      <c r="C562" s="2" t="s">
        <v>177</v>
      </c>
      <c r="D562" s="2">
        <v>48</v>
      </c>
      <c r="E562" s="2" t="str">
        <f>IF(D562&lt;25,"18-24",IF(D562&lt;35,"25-34",IF(D562&lt;45,"35-44",IF(D562&lt;55,"45-54","55+"))))</f>
        <v>45-54</v>
      </c>
      <c r="F562" s="2" t="s">
        <v>168</v>
      </c>
      <c r="G562" s="2" t="s">
        <v>75</v>
      </c>
      <c r="H562" s="2" t="s">
        <v>170</v>
      </c>
      <c r="I562" s="2" t="s">
        <v>21</v>
      </c>
      <c r="J562" s="2" t="s">
        <v>217</v>
      </c>
      <c r="K562" s="11">
        <v>45641</v>
      </c>
      <c r="L562" s="2" t="s">
        <v>247</v>
      </c>
      <c r="M562" s="2" t="s">
        <v>174</v>
      </c>
      <c r="N562" s="4">
        <f>COUNTIF(Bookings!$B$2:$B$5001,A562)</f>
        <v>3</v>
      </c>
      <c r="O562" s="4">
        <f>COUNTIFS(Bookings!$B$2:$B$5001,A562,Bookings!$Q$2:$Q$5001,"Completed")</f>
        <v>3</v>
      </c>
      <c r="P562" s="3">
        <f>SUMIFS(Revenue!$L$2:$L$4092,Revenue!$B$2:$B$4092,A562)</f>
        <v>65460</v>
      </c>
      <c r="Q562" s="2" t="str">
        <f>IF(N562=0,"Inactive",IF(N562=1,"One-time",IF(N562&lt;4,"Repeat","Loyal")))</f>
        <v>Repeat</v>
      </c>
    </row>
    <row r="563" spans="1:17" x14ac:dyDescent="0.2">
      <c r="A563" s="2" t="s">
        <v>1215</v>
      </c>
      <c r="B563" s="2" t="s">
        <v>1216</v>
      </c>
      <c r="C563" s="2" t="s">
        <v>167</v>
      </c>
      <c r="D563" s="2">
        <v>44</v>
      </c>
      <c r="E563" s="2" t="str">
        <f>IF(D563&lt;25,"18-24",IF(D563&lt;35,"25-34",IF(D563&lt;45,"35-44",IF(D563&lt;55,"45-54","55+"))))</f>
        <v>35-44</v>
      </c>
      <c r="F563" s="2" t="s">
        <v>168</v>
      </c>
      <c r="G563" s="2" t="s">
        <v>211</v>
      </c>
      <c r="H563" s="2" t="s">
        <v>170</v>
      </c>
      <c r="I563" s="2" t="s">
        <v>171</v>
      </c>
      <c r="J563" s="2" t="s">
        <v>172</v>
      </c>
      <c r="K563" s="11">
        <v>45541</v>
      </c>
      <c r="L563" s="2" t="s">
        <v>198</v>
      </c>
      <c r="M563" s="2" t="s">
        <v>174</v>
      </c>
      <c r="N563" s="4">
        <f>COUNTIF(Bookings!$B$2:$B$5001,A563)</f>
        <v>3</v>
      </c>
      <c r="O563" s="4">
        <f>COUNTIFS(Bookings!$B$2:$B$5001,A563,Bookings!$Q$2:$Q$5001,"Completed")</f>
        <v>2</v>
      </c>
      <c r="P563" s="3">
        <f>SUMIFS(Revenue!$L$2:$L$4092,Revenue!$B$2:$B$4092,A563)</f>
        <v>78370</v>
      </c>
      <c r="Q563" s="2" t="str">
        <f>IF(N563=0,"Inactive",IF(N563=1,"One-time",IF(N563&lt;4,"Repeat","Loyal")))</f>
        <v>Repeat</v>
      </c>
    </row>
    <row r="564" spans="1:17" x14ac:dyDescent="0.2">
      <c r="A564" s="2" t="s">
        <v>1217</v>
      </c>
      <c r="B564" s="2" t="s">
        <v>1218</v>
      </c>
      <c r="C564" s="2" t="s">
        <v>167</v>
      </c>
      <c r="D564" s="2">
        <v>46</v>
      </c>
      <c r="E564" s="2" t="str">
        <f>IF(D564&lt;25,"18-24",IF(D564&lt;35,"25-34",IF(D564&lt;45,"35-44",IF(D564&lt;55,"45-54","55+"))))</f>
        <v>45-54</v>
      </c>
      <c r="F564" s="2" t="s">
        <v>168</v>
      </c>
      <c r="G564" s="2" t="s">
        <v>75</v>
      </c>
      <c r="H564" s="2" t="s">
        <v>170</v>
      </c>
      <c r="I564" s="2" t="s">
        <v>171</v>
      </c>
      <c r="J564" s="2" t="s">
        <v>172</v>
      </c>
      <c r="K564" s="11">
        <v>45555</v>
      </c>
      <c r="L564" s="2" t="s">
        <v>179</v>
      </c>
      <c r="M564" s="2" t="s">
        <v>174</v>
      </c>
      <c r="N564" s="4">
        <f>COUNTIF(Bookings!$B$2:$B$5001,A564)</f>
        <v>2</v>
      </c>
      <c r="O564" s="4">
        <f>COUNTIFS(Bookings!$B$2:$B$5001,A564,Bookings!$Q$2:$Q$5001,"Completed")</f>
        <v>2</v>
      </c>
      <c r="P564" s="3">
        <f>SUMIFS(Revenue!$L$2:$L$4092,Revenue!$B$2:$B$4092,A564)</f>
        <v>112790</v>
      </c>
      <c r="Q564" s="2" t="str">
        <f>IF(N564=0,"Inactive",IF(N564=1,"One-time",IF(N564&lt;4,"Repeat","Loyal")))</f>
        <v>Repeat</v>
      </c>
    </row>
    <row r="565" spans="1:17" x14ac:dyDescent="0.2">
      <c r="A565" s="2" t="s">
        <v>1219</v>
      </c>
      <c r="B565" s="2" t="s">
        <v>1220</v>
      </c>
      <c r="C565" s="2" t="s">
        <v>177</v>
      </c>
      <c r="D565" s="2">
        <v>34</v>
      </c>
      <c r="E565" s="2" t="str">
        <f>IF(D565&lt;25,"18-24",IF(D565&lt;35,"25-34",IF(D565&lt;45,"35-44",IF(D565&lt;55,"45-54","55+"))))</f>
        <v>25-34</v>
      </c>
      <c r="F565" s="2" t="s">
        <v>234</v>
      </c>
      <c r="G565" s="2" t="s">
        <v>235</v>
      </c>
      <c r="H565" s="2" t="s">
        <v>207</v>
      </c>
      <c r="I565" s="2" t="s">
        <v>171</v>
      </c>
      <c r="J565" s="2" t="s">
        <v>172</v>
      </c>
      <c r="K565" s="11">
        <v>45829</v>
      </c>
      <c r="L565" s="2" t="s">
        <v>198</v>
      </c>
      <c r="M565" s="2" t="s">
        <v>189</v>
      </c>
      <c r="N565" s="4">
        <f>COUNTIF(Bookings!$B$2:$B$5001,A565)</f>
        <v>1</v>
      </c>
      <c r="O565" s="4">
        <f>COUNTIFS(Bookings!$B$2:$B$5001,A565,Bookings!$Q$2:$Q$5001,"Completed")</f>
        <v>1</v>
      </c>
      <c r="P565" s="3">
        <f>SUMIFS(Revenue!$L$2:$L$4092,Revenue!$B$2:$B$4092,A565)</f>
        <v>69880</v>
      </c>
      <c r="Q565" s="2" t="str">
        <f>IF(N565=0,"Inactive",IF(N565=1,"One-time",IF(N565&lt;4,"Repeat","Loyal")))</f>
        <v>One-time</v>
      </c>
    </row>
    <row r="566" spans="1:17" x14ac:dyDescent="0.2">
      <c r="A566" s="2" t="s">
        <v>1221</v>
      </c>
      <c r="B566" s="2" t="s">
        <v>1222</v>
      </c>
      <c r="C566" s="2" t="s">
        <v>167</v>
      </c>
      <c r="D566" s="2">
        <v>44</v>
      </c>
      <c r="E566" s="2" t="str">
        <f>IF(D566&lt;25,"18-24",IF(D566&lt;35,"25-34",IF(D566&lt;45,"35-44",IF(D566&lt;55,"45-54","55+"))))</f>
        <v>35-44</v>
      </c>
      <c r="F566" s="2" t="s">
        <v>168</v>
      </c>
      <c r="G566" s="2" t="s">
        <v>66</v>
      </c>
      <c r="H566" s="2" t="s">
        <v>170</v>
      </c>
      <c r="I566" s="2" t="s">
        <v>21</v>
      </c>
      <c r="J566" s="2" t="s">
        <v>172</v>
      </c>
      <c r="K566" s="11">
        <v>45815</v>
      </c>
      <c r="L566" s="2" t="s">
        <v>183</v>
      </c>
      <c r="M566" s="2" t="s">
        <v>174</v>
      </c>
      <c r="N566" s="4">
        <f>COUNTIF(Bookings!$B$2:$B$5001,A566)</f>
        <v>1</v>
      </c>
      <c r="O566" s="4">
        <f>COUNTIFS(Bookings!$B$2:$B$5001,A566,Bookings!$Q$2:$Q$5001,"Completed")</f>
        <v>1</v>
      </c>
      <c r="P566" s="3">
        <f>SUMIFS(Revenue!$L$2:$L$4092,Revenue!$B$2:$B$4092,A566)</f>
        <v>19550</v>
      </c>
      <c r="Q566" s="2" t="str">
        <f>IF(N566=0,"Inactive",IF(N566=1,"One-time",IF(N566&lt;4,"Repeat","Loyal")))</f>
        <v>One-time</v>
      </c>
    </row>
    <row r="567" spans="1:17" x14ac:dyDescent="0.2">
      <c r="A567" s="2" t="s">
        <v>1223</v>
      </c>
      <c r="B567" s="2" t="s">
        <v>1224</v>
      </c>
      <c r="C567" s="2" t="s">
        <v>167</v>
      </c>
      <c r="D567" s="2">
        <v>31</v>
      </c>
      <c r="E567" s="2" t="str">
        <f>IF(D567&lt;25,"18-24",IF(D567&lt;35,"25-34",IF(D567&lt;45,"35-44",IF(D567&lt;55,"45-54","55+"))))</f>
        <v>25-34</v>
      </c>
      <c r="F567" s="2" t="s">
        <v>168</v>
      </c>
      <c r="G567" s="2" t="s">
        <v>75</v>
      </c>
      <c r="H567" s="2" t="s">
        <v>170</v>
      </c>
      <c r="I567" s="2" t="s">
        <v>171</v>
      </c>
      <c r="J567" s="2" t="s">
        <v>172</v>
      </c>
      <c r="K567" s="11">
        <v>45595</v>
      </c>
      <c r="L567" s="2" t="s">
        <v>247</v>
      </c>
      <c r="M567" s="2" t="s">
        <v>174</v>
      </c>
      <c r="N567" s="4">
        <f>COUNTIF(Bookings!$B$2:$B$5001,A567)</f>
        <v>3</v>
      </c>
      <c r="O567" s="4">
        <f>COUNTIFS(Bookings!$B$2:$B$5001,A567,Bookings!$Q$2:$Q$5001,"Completed")</f>
        <v>3</v>
      </c>
      <c r="P567" s="3">
        <f>SUMIFS(Revenue!$L$2:$L$4092,Revenue!$B$2:$B$4092,A567)</f>
        <v>170470</v>
      </c>
      <c r="Q567" s="2" t="str">
        <f>IF(N567=0,"Inactive",IF(N567=1,"One-time",IF(N567&lt;4,"Repeat","Loyal")))</f>
        <v>Repeat</v>
      </c>
    </row>
    <row r="568" spans="1:17" x14ac:dyDescent="0.2">
      <c r="A568" s="2" t="s">
        <v>1225</v>
      </c>
      <c r="B568" s="2" t="s">
        <v>1135</v>
      </c>
      <c r="C568" s="2" t="s">
        <v>177</v>
      </c>
      <c r="D568" s="2">
        <v>32</v>
      </c>
      <c r="E568" s="2" t="str">
        <f>IF(D568&lt;25,"18-24",IF(D568&lt;35,"25-34",IF(D568&lt;45,"35-44",IF(D568&lt;55,"45-54","55+"))))</f>
        <v>25-34</v>
      </c>
      <c r="F568" s="2" t="s">
        <v>168</v>
      </c>
      <c r="G568" s="2" t="s">
        <v>243</v>
      </c>
      <c r="H568" s="2" t="s">
        <v>170</v>
      </c>
      <c r="I568" s="2" t="s">
        <v>188</v>
      </c>
      <c r="J568" s="2" t="s">
        <v>238</v>
      </c>
      <c r="K568" s="11">
        <v>45719</v>
      </c>
      <c r="L568" s="2" t="s">
        <v>198</v>
      </c>
      <c r="M568" s="2" t="s">
        <v>189</v>
      </c>
      <c r="N568" s="4">
        <f>COUNTIF(Bookings!$B$2:$B$5001,A568)</f>
        <v>7</v>
      </c>
      <c r="O568" s="4">
        <f>COUNTIFS(Bookings!$B$2:$B$5001,A568,Bookings!$Q$2:$Q$5001,"Completed")</f>
        <v>7</v>
      </c>
      <c r="P568" s="3">
        <f>SUMIFS(Revenue!$L$2:$L$4092,Revenue!$B$2:$B$4092,A568)</f>
        <v>273970</v>
      </c>
      <c r="Q568" s="2" t="str">
        <f>IF(N568=0,"Inactive",IF(N568=1,"One-time",IF(N568&lt;4,"Repeat","Loyal")))</f>
        <v>Loyal</v>
      </c>
    </row>
    <row r="569" spans="1:17" x14ac:dyDescent="0.2">
      <c r="A569" s="2" t="s">
        <v>1226</v>
      </c>
      <c r="B569" s="2" t="s">
        <v>1227</v>
      </c>
      <c r="C569" s="2" t="s">
        <v>177</v>
      </c>
      <c r="D569" s="2">
        <v>33</v>
      </c>
      <c r="E569" s="2" t="str">
        <f>IF(D569&lt;25,"18-24",IF(D569&lt;35,"25-34",IF(D569&lt;45,"35-44",IF(D569&lt;55,"45-54","55+"))))</f>
        <v>25-34</v>
      </c>
      <c r="F569" s="2" t="s">
        <v>168</v>
      </c>
      <c r="G569" s="2" t="s">
        <v>178</v>
      </c>
      <c r="H569" s="2" t="s">
        <v>170</v>
      </c>
      <c r="I569" s="2" t="s">
        <v>188</v>
      </c>
      <c r="J569" s="2" t="s">
        <v>172</v>
      </c>
      <c r="K569" s="11">
        <v>45515</v>
      </c>
      <c r="L569" s="2" t="s">
        <v>183</v>
      </c>
      <c r="M569" s="2" t="s">
        <v>174</v>
      </c>
      <c r="N569" s="4">
        <f>COUNTIF(Bookings!$B$2:$B$5001,A569)</f>
        <v>0</v>
      </c>
      <c r="O569" s="4">
        <f>COUNTIFS(Bookings!$B$2:$B$5001,A569,Bookings!$Q$2:$Q$5001,"Completed")</f>
        <v>0</v>
      </c>
      <c r="P569" s="3">
        <f>SUMIFS(Revenue!$L$2:$L$4092,Revenue!$B$2:$B$4092,A569)</f>
        <v>0</v>
      </c>
      <c r="Q569" s="2" t="str">
        <f>IF(N569=0,"Inactive",IF(N569=1,"One-time",IF(N569&lt;4,"Repeat","Loyal")))</f>
        <v>Inactive</v>
      </c>
    </row>
    <row r="570" spans="1:17" x14ac:dyDescent="0.2">
      <c r="A570" s="2" t="s">
        <v>1228</v>
      </c>
      <c r="B570" s="2" t="s">
        <v>245</v>
      </c>
      <c r="C570" s="2" t="s">
        <v>167</v>
      </c>
      <c r="D570" s="2">
        <v>27</v>
      </c>
      <c r="E570" s="2" t="str">
        <f>IF(D570&lt;25,"18-24",IF(D570&lt;35,"25-34",IF(D570&lt;45,"35-44",IF(D570&lt;55,"45-54","55+"))))</f>
        <v>25-34</v>
      </c>
      <c r="F570" s="2" t="s">
        <v>168</v>
      </c>
      <c r="G570" s="2" t="s">
        <v>194</v>
      </c>
      <c r="H570" s="2" t="s">
        <v>170</v>
      </c>
      <c r="I570" s="2" t="s">
        <v>171</v>
      </c>
      <c r="J570" s="2" t="s">
        <v>172</v>
      </c>
      <c r="K570" s="11">
        <v>45646</v>
      </c>
      <c r="L570" s="2" t="s">
        <v>179</v>
      </c>
      <c r="M570" s="2" t="s">
        <v>174</v>
      </c>
      <c r="N570" s="4">
        <f>COUNTIF(Bookings!$B$2:$B$5001,A570)</f>
        <v>2</v>
      </c>
      <c r="O570" s="4">
        <f>COUNTIFS(Bookings!$B$2:$B$5001,A570,Bookings!$Q$2:$Q$5001,"Completed")</f>
        <v>2</v>
      </c>
      <c r="P570" s="3">
        <f>SUMIFS(Revenue!$L$2:$L$4092,Revenue!$B$2:$B$4092,A570)</f>
        <v>45900</v>
      </c>
      <c r="Q570" s="2" t="str">
        <f>IF(N570=0,"Inactive",IF(N570=1,"One-time",IF(N570&lt;4,"Repeat","Loyal")))</f>
        <v>Repeat</v>
      </c>
    </row>
    <row r="571" spans="1:17" x14ac:dyDescent="0.2">
      <c r="A571" s="2" t="s">
        <v>1229</v>
      </c>
      <c r="B571" s="2" t="s">
        <v>1230</v>
      </c>
      <c r="C571" s="2" t="s">
        <v>167</v>
      </c>
      <c r="D571" s="2">
        <v>33</v>
      </c>
      <c r="E571" s="2" t="str">
        <f>IF(D571&lt;25,"18-24",IF(D571&lt;35,"25-34",IF(D571&lt;45,"35-44",IF(D571&lt;55,"45-54","55+"))))</f>
        <v>25-34</v>
      </c>
      <c r="F571" s="2" t="s">
        <v>168</v>
      </c>
      <c r="G571" s="2" t="s">
        <v>211</v>
      </c>
      <c r="H571" s="2" t="s">
        <v>170</v>
      </c>
      <c r="I571" s="2" t="s">
        <v>171</v>
      </c>
      <c r="J571" s="2" t="s">
        <v>172</v>
      </c>
      <c r="K571" s="11">
        <v>46243</v>
      </c>
      <c r="L571" s="2" t="s">
        <v>183</v>
      </c>
      <c r="M571" s="2" t="s">
        <v>189</v>
      </c>
      <c r="N571" s="4">
        <f>COUNTIF(Bookings!$B$2:$B$5001,A571)</f>
        <v>1</v>
      </c>
      <c r="O571" s="4">
        <f>COUNTIFS(Bookings!$B$2:$B$5001,A571,Bookings!$Q$2:$Q$5001,"Completed")</f>
        <v>1</v>
      </c>
      <c r="P571" s="3">
        <f>SUMIFS(Revenue!$L$2:$L$4092,Revenue!$B$2:$B$4092,A571)</f>
        <v>26250</v>
      </c>
      <c r="Q571" s="2" t="str">
        <f>IF(N571=0,"Inactive",IF(N571=1,"One-time",IF(N571&lt;4,"Repeat","Loyal")))</f>
        <v>One-time</v>
      </c>
    </row>
    <row r="572" spans="1:17" x14ac:dyDescent="0.2">
      <c r="A572" s="2" t="s">
        <v>1231</v>
      </c>
      <c r="B572" s="2" t="s">
        <v>1232</v>
      </c>
      <c r="C572" s="2" t="s">
        <v>177</v>
      </c>
      <c r="D572" s="2">
        <v>27</v>
      </c>
      <c r="E572" s="2" t="str">
        <f>IF(D572&lt;25,"18-24",IF(D572&lt;35,"25-34",IF(D572&lt;45,"35-44",IF(D572&lt;55,"45-54","55+"))))</f>
        <v>25-34</v>
      </c>
      <c r="F572" s="2" t="s">
        <v>168</v>
      </c>
      <c r="G572" s="2" t="s">
        <v>182</v>
      </c>
      <c r="H572" s="2" t="s">
        <v>170</v>
      </c>
      <c r="I572" s="2" t="s">
        <v>195</v>
      </c>
      <c r="J572" s="2" t="s">
        <v>172</v>
      </c>
      <c r="K572" s="11">
        <v>45573</v>
      </c>
      <c r="L572" s="2" t="s">
        <v>198</v>
      </c>
      <c r="M572" s="2" t="s">
        <v>174</v>
      </c>
      <c r="N572" s="4">
        <f>COUNTIF(Bookings!$B$2:$B$5001,A572)</f>
        <v>0</v>
      </c>
      <c r="O572" s="4">
        <f>COUNTIFS(Bookings!$B$2:$B$5001,A572,Bookings!$Q$2:$Q$5001,"Completed")</f>
        <v>0</v>
      </c>
      <c r="P572" s="3">
        <f>SUMIFS(Revenue!$L$2:$L$4092,Revenue!$B$2:$B$4092,A572)</f>
        <v>0</v>
      </c>
      <c r="Q572" s="2" t="str">
        <f>IF(N572=0,"Inactive",IF(N572=1,"One-time",IF(N572&lt;4,"Repeat","Loyal")))</f>
        <v>Inactive</v>
      </c>
    </row>
    <row r="573" spans="1:17" x14ac:dyDescent="0.2">
      <c r="A573" s="2" t="s">
        <v>1233</v>
      </c>
      <c r="B573" s="2" t="s">
        <v>431</v>
      </c>
      <c r="C573" s="2" t="s">
        <v>167</v>
      </c>
      <c r="D573" s="2">
        <v>40</v>
      </c>
      <c r="E573" s="2" t="str">
        <f>IF(D573&lt;25,"18-24",IF(D573&lt;35,"25-34",IF(D573&lt;45,"35-44",IF(D573&lt;55,"45-54","55+"))))</f>
        <v>35-44</v>
      </c>
      <c r="F573" s="2" t="s">
        <v>168</v>
      </c>
      <c r="G573" s="2" t="s">
        <v>186</v>
      </c>
      <c r="H573" s="2" t="s">
        <v>170</v>
      </c>
      <c r="I573" s="2" t="s">
        <v>21</v>
      </c>
      <c r="J573" s="2" t="s">
        <v>208</v>
      </c>
      <c r="K573" s="11">
        <v>45567</v>
      </c>
      <c r="L573" s="2" t="s">
        <v>231</v>
      </c>
      <c r="M573" s="2" t="s">
        <v>189</v>
      </c>
      <c r="N573" s="4">
        <f>COUNTIF(Bookings!$B$2:$B$5001,A573)</f>
        <v>8</v>
      </c>
      <c r="O573" s="4">
        <f>COUNTIFS(Bookings!$B$2:$B$5001,A573,Bookings!$Q$2:$Q$5001,"Completed")</f>
        <v>6</v>
      </c>
      <c r="P573" s="3">
        <f>SUMIFS(Revenue!$L$2:$L$4092,Revenue!$B$2:$B$4092,A573)</f>
        <v>164420</v>
      </c>
      <c r="Q573" s="2" t="str">
        <f>IF(N573=0,"Inactive",IF(N573=1,"One-time",IF(N573&lt;4,"Repeat","Loyal")))</f>
        <v>Loyal</v>
      </c>
    </row>
    <row r="574" spans="1:17" x14ac:dyDescent="0.2">
      <c r="A574" s="2" t="s">
        <v>1234</v>
      </c>
      <c r="B574" s="2" t="s">
        <v>1038</v>
      </c>
      <c r="C574" s="2" t="s">
        <v>177</v>
      </c>
      <c r="D574" s="2">
        <v>43</v>
      </c>
      <c r="E574" s="2" t="str">
        <f>IF(D574&lt;25,"18-24",IF(D574&lt;35,"25-34",IF(D574&lt;45,"35-44",IF(D574&lt;55,"45-54","55+"))))</f>
        <v>35-44</v>
      </c>
      <c r="F574" s="2" t="s">
        <v>168</v>
      </c>
      <c r="G574" s="2" t="s">
        <v>66</v>
      </c>
      <c r="H574" s="2" t="s">
        <v>170</v>
      </c>
      <c r="I574" s="2" t="s">
        <v>188</v>
      </c>
      <c r="J574" s="2" t="s">
        <v>208</v>
      </c>
      <c r="K574" s="11">
        <v>45865</v>
      </c>
      <c r="L574" s="2" t="s">
        <v>198</v>
      </c>
      <c r="M574" s="2" t="s">
        <v>174</v>
      </c>
      <c r="N574" s="4">
        <f>COUNTIF(Bookings!$B$2:$B$5001,A574)</f>
        <v>6</v>
      </c>
      <c r="O574" s="4">
        <f>COUNTIFS(Bookings!$B$2:$B$5001,A574,Bookings!$Q$2:$Q$5001,"Completed")</f>
        <v>4</v>
      </c>
      <c r="P574" s="3">
        <f>SUMIFS(Revenue!$L$2:$L$4092,Revenue!$B$2:$B$4092,A574)</f>
        <v>157880</v>
      </c>
      <c r="Q574" s="2" t="str">
        <f>IF(N574=0,"Inactive",IF(N574=1,"One-time",IF(N574&lt;4,"Repeat","Loyal")))</f>
        <v>Loyal</v>
      </c>
    </row>
    <row r="575" spans="1:17" x14ac:dyDescent="0.2">
      <c r="A575" s="2" t="s">
        <v>1235</v>
      </c>
      <c r="B575" s="2" t="s">
        <v>1236</v>
      </c>
      <c r="C575" s="2" t="s">
        <v>177</v>
      </c>
      <c r="D575" s="2">
        <v>39</v>
      </c>
      <c r="E575" s="2" t="str">
        <f>IF(D575&lt;25,"18-24",IF(D575&lt;35,"25-34",IF(D575&lt;45,"35-44",IF(D575&lt;55,"45-54","55+"))))</f>
        <v>35-44</v>
      </c>
      <c r="F575" s="2" t="s">
        <v>168</v>
      </c>
      <c r="G575" s="2" t="s">
        <v>178</v>
      </c>
      <c r="H575" s="2" t="s">
        <v>170</v>
      </c>
      <c r="I575" s="2" t="s">
        <v>171</v>
      </c>
      <c r="J575" s="2" t="s">
        <v>172</v>
      </c>
      <c r="K575" s="11">
        <v>45728</v>
      </c>
      <c r="L575" s="2" t="s">
        <v>247</v>
      </c>
      <c r="M575" s="2" t="s">
        <v>189</v>
      </c>
      <c r="N575" s="4">
        <f>COUNTIF(Bookings!$B$2:$B$5001,A575)</f>
        <v>0</v>
      </c>
      <c r="O575" s="4">
        <f>COUNTIFS(Bookings!$B$2:$B$5001,A575,Bookings!$Q$2:$Q$5001,"Completed")</f>
        <v>0</v>
      </c>
      <c r="P575" s="3">
        <f>SUMIFS(Revenue!$L$2:$L$4092,Revenue!$B$2:$B$4092,A575)</f>
        <v>0</v>
      </c>
      <c r="Q575" s="2" t="str">
        <f>IF(N575=0,"Inactive",IF(N575=1,"One-time",IF(N575&lt;4,"Repeat","Loyal")))</f>
        <v>Inactive</v>
      </c>
    </row>
    <row r="576" spans="1:17" x14ac:dyDescent="0.2">
      <c r="A576" s="2" t="s">
        <v>1237</v>
      </c>
      <c r="B576" s="2" t="s">
        <v>788</v>
      </c>
      <c r="C576" s="2" t="s">
        <v>177</v>
      </c>
      <c r="D576" s="2">
        <v>33</v>
      </c>
      <c r="E576" s="2" t="str">
        <f>IF(D576&lt;25,"18-24",IF(D576&lt;35,"25-34",IF(D576&lt;45,"35-44",IF(D576&lt;55,"45-54","55+"))))</f>
        <v>25-34</v>
      </c>
      <c r="F576" s="2" t="s">
        <v>168</v>
      </c>
      <c r="G576" s="2" t="s">
        <v>55</v>
      </c>
      <c r="H576" s="2" t="s">
        <v>170</v>
      </c>
      <c r="I576" s="2" t="s">
        <v>195</v>
      </c>
      <c r="J576" s="2" t="s">
        <v>172</v>
      </c>
      <c r="K576" s="11">
        <v>45811</v>
      </c>
      <c r="L576" s="2" t="s">
        <v>198</v>
      </c>
      <c r="M576" s="2" t="s">
        <v>189</v>
      </c>
      <c r="N576" s="4">
        <f>COUNTIF(Bookings!$B$2:$B$5001,A576)</f>
        <v>0</v>
      </c>
      <c r="O576" s="4">
        <f>COUNTIFS(Bookings!$B$2:$B$5001,A576,Bookings!$Q$2:$Q$5001,"Completed")</f>
        <v>0</v>
      </c>
      <c r="P576" s="3">
        <f>SUMIFS(Revenue!$L$2:$L$4092,Revenue!$B$2:$B$4092,A576)</f>
        <v>0</v>
      </c>
      <c r="Q576" s="2" t="str">
        <f>IF(N576=0,"Inactive",IF(N576=1,"One-time",IF(N576&lt;4,"Repeat","Loyal")))</f>
        <v>Inactive</v>
      </c>
    </row>
    <row r="577" spans="1:17" x14ac:dyDescent="0.2">
      <c r="A577" s="2" t="s">
        <v>1238</v>
      </c>
      <c r="B577" s="2" t="s">
        <v>1239</v>
      </c>
      <c r="C577" s="2" t="s">
        <v>167</v>
      </c>
      <c r="D577" s="2">
        <v>51</v>
      </c>
      <c r="E577" s="2" t="str">
        <f>IF(D577&lt;25,"18-24",IF(D577&lt;35,"25-34",IF(D577&lt;45,"35-44",IF(D577&lt;55,"45-54","55+"))))</f>
        <v>45-54</v>
      </c>
      <c r="F577" s="2" t="s">
        <v>499</v>
      </c>
      <c r="G577" s="2" t="s">
        <v>500</v>
      </c>
      <c r="H577" s="2" t="s">
        <v>207</v>
      </c>
      <c r="I577" s="2" t="s">
        <v>195</v>
      </c>
      <c r="J577" s="2" t="s">
        <v>172</v>
      </c>
      <c r="K577" s="11">
        <v>45867</v>
      </c>
      <c r="L577" s="2" t="s">
        <v>173</v>
      </c>
      <c r="M577" s="2" t="s">
        <v>189</v>
      </c>
      <c r="N577" s="4">
        <f>COUNTIF(Bookings!$B$2:$B$5001,A577)</f>
        <v>2</v>
      </c>
      <c r="O577" s="4">
        <f>COUNTIFS(Bookings!$B$2:$B$5001,A577,Bookings!$Q$2:$Q$5001,"Completed")</f>
        <v>1</v>
      </c>
      <c r="P577" s="3">
        <f>SUMIFS(Revenue!$L$2:$L$4092,Revenue!$B$2:$B$4092,A577)</f>
        <v>26560</v>
      </c>
      <c r="Q577" s="2" t="str">
        <f>IF(N577=0,"Inactive",IF(N577=1,"One-time",IF(N577&lt;4,"Repeat","Loyal")))</f>
        <v>Repeat</v>
      </c>
    </row>
    <row r="578" spans="1:17" x14ac:dyDescent="0.2">
      <c r="A578" s="2" t="s">
        <v>1240</v>
      </c>
      <c r="B578" s="2" t="s">
        <v>1241</v>
      </c>
      <c r="C578" s="2" t="s">
        <v>167</v>
      </c>
      <c r="D578" s="2">
        <v>36</v>
      </c>
      <c r="E578" s="2" t="str">
        <f>IF(D578&lt;25,"18-24",IF(D578&lt;35,"25-34",IF(D578&lt;45,"35-44",IF(D578&lt;55,"45-54","55+"))))</f>
        <v>35-44</v>
      </c>
      <c r="F578" s="2" t="s">
        <v>168</v>
      </c>
      <c r="G578" s="2" t="s">
        <v>194</v>
      </c>
      <c r="H578" s="2" t="s">
        <v>170</v>
      </c>
      <c r="I578" s="2" t="s">
        <v>21</v>
      </c>
      <c r="J578" s="2" t="s">
        <v>208</v>
      </c>
      <c r="K578" s="11">
        <v>45591</v>
      </c>
      <c r="L578" s="2" t="s">
        <v>183</v>
      </c>
      <c r="M578" s="2" t="s">
        <v>174</v>
      </c>
      <c r="N578" s="4">
        <f>COUNTIF(Bookings!$B$2:$B$5001,A578)</f>
        <v>9</v>
      </c>
      <c r="O578" s="4">
        <f>COUNTIFS(Bookings!$B$2:$B$5001,A578,Bookings!$Q$2:$Q$5001,"Completed")</f>
        <v>8</v>
      </c>
      <c r="P578" s="3">
        <f>SUMIFS(Revenue!$L$2:$L$4092,Revenue!$B$2:$B$4092,A578)</f>
        <v>281750</v>
      </c>
      <c r="Q578" s="2" t="str">
        <f>IF(N578=0,"Inactive",IF(N578=1,"One-time",IF(N578&lt;4,"Repeat","Loyal")))</f>
        <v>Loyal</v>
      </c>
    </row>
    <row r="579" spans="1:17" x14ac:dyDescent="0.2">
      <c r="A579" s="2" t="s">
        <v>1242</v>
      </c>
      <c r="B579" s="2" t="s">
        <v>1243</v>
      </c>
      <c r="C579" s="2" t="s">
        <v>167</v>
      </c>
      <c r="D579" s="2">
        <v>30</v>
      </c>
      <c r="E579" s="2" t="str">
        <f>IF(D579&lt;25,"18-24",IF(D579&lt;35,"25-34",IF(D579&lt;45,"35-44",IF(D579&lt;55,"45-54","55+"))))</f>
        <v>25-34</v>
      </c>
      <c r="F579" s="2" t="s">
        <v>205</v>
      </c>
      <c r="G579" s="2" t="s">
        <v>206</v>
      </c>
      <c r="H579" s="2" t="s">
        <v>207</v>
      </c>
      <c r="I579" s="2" t="s">
        <v>171</v>
      </c>
      <c r="J579" s="2" t="s">
        <v>172</v>
      </c>
      <c r="K579" s="11">
        <v>45996</v>
      </c>
      <c r="L579" s="2" t="s">
        <v>247</v>
      </c>
      <c r="M579" s="2" t="s">
        <v>189</v>
      </c>
      <c r="N579" s="4">
        <f>COUNTIF(Bookings!$B$2:$B$5001,A579)</f>
        <v>1</v>
      </c>
      <c r="O579" s="4">
        <f>COUNTIFS(Bookings!$B$2:$B$5001,A579,Bookings!$Q$2:$Q$5001,"Completed")</f>
        <v>1</v>
      </c>
      <c r="P579" s="3">
        <f>SUMIFS(Revenue!$L$2:$L$4092,Revenue!$B$2:$B$4092,A579)</f>
        <v>10970</v>
      </c>
      <c r="Q579" s="2" t="str">
        <f>IF(N579=0,"Inactive",IF(N579=1,"One-time",IF(N579&lt;4,"Repeat","Loyal")))</f>
        <v>One-time</v>
      </c>
    </row>
    <row r="580" spans="1:17" x14ac:dyDescent="0.2">
      <c r="A580" s="2" t="s">
        <v>1244</v>
      </c>
      <c r="B580" s="2" t="s">
        <v>1245</v>
      </c>
      <c r="C580" s="2" t="s">
        <v>167</v>
      </c>
      <c r="D580" s="2">
        <v>28</v>
      </c>
      <c r="E580" s="2" t="str">
        <f>IF(D580&lt;25,"18-24",IF(D580&lt;35,"25-34",IF(D580&lt;45,"35-44",IF(D580&lt;55,"45-54","55+"))))</f>
        <v>25-34</v>
      </c>
      <c r="F580" s="2" t="s">
        <v>168</v>
      </c>
      <c r="G580" s="2" t="s">
        <v>55</v>
      </c>
      <c r="H580" s="2" t="s">
        <v>170</v>
      </c>
      <c r="I580" s="2" t="s">
        <v>171</v>
      </c>
      <c r="J580" s="2" t="s">
        <v>172</v>
      </c>
      <c r="K580" s="11">
        <v>45563</v>
      </c>
      <c r="L580" s="2" t="s">
        <v>179</v>
      </c>
      <c r="M580" s="2" t="s">
        <v>189</v>
      </c>
      <c r="N580" s="4">
        <f>COUNTIF(Bookings!$B$2:$B$5001,A580)</f>
        <v>3</v>
      </c>
      <c r="O580" s="4">
        <f>COUNTIFS(Bookings!$B$2:$B$5001,A580,Bookings!$Q$2:$Q$5001,"Completed")</f>
        <v>3</v>
      </c>
      <c r="P580" s="3">
        <f>SUMIFS(Revenue!$L$2:$L$4092,Revenue!$B$2:$B$4092,A580)</f>
        <v>195060</v>
      </c>
      <c r="Q580" s="2" t="str">
        <f>IF(N580=0,"Inactive",IF(N580=1,"One-time",IF(N580&lt;4,"Repeat","Loyal")))</f>
        <v>Repeat</v>
      </c>
    </row>
    <row r="581" spans="1:17" x14ac:dyDescent="0.2">
      <c r="A581" s="2" t="s">
        <v>1246</v>
      </c>
      <c r="B581" s="2" t="s">
        <v>511</v>
      </c>
      <c r="C581" s="2" t="s">
        <v>177</v>
      </c>
      <c r="D581" s="2">
        <v>22</v>
      </c>
      <c r="E581" s="2" t="str">
        <f>IF(D581&lt;25,"18-24",IF(D581&lt;35,"25-34",IF(D581&lt;45,"35-44",IF(D581&lt;55,"45-54","55+"))))</f>
        <v>18-24</v>
      </c>
      <c r="F581" s="2" t="s">
        <v>168</v>
      </c>
      <c r="G581" s="2" t="s">
        <v>246</v>
      </c>
      <c r="H581" s="2" t="s">
        <v>170</v>
      </c>
      <c r="I581" s="2" t="s">
        <v>21</v>
      </c>
      <c r="J581" s="2" t="s">
        <v>217</v>
      </c>
      <c r="K581" s="11">
        <v>45692</v>
      </c>
      <c r="L581" s="2" t="s">
        <v>179</v>
      </c>
      <c r="M581" s="2" t="s">
        <v>174</v>
      </c>
      <c r="N581" s="4">
        <f>COUNTIF(Bookings!$B$2:$B$5001,A581)</f>
        <v>4</v>
      </c>
      <c r="O581" s="4">
        <f>COUNTIFS(Bookings!$B$2:$B$5001,A581,Bookings!$Q$2:$Q$5001,"Completed")</f>
        <v>4</v>
      </c>
      <c r="P581" s="3">
        <f>SUMIFS(Revenue!$L$2:$L$4092,Revenue!$B$2:$B$4092,A581)</f>
        <v>156610</v>
      </c>
      <c r="Q581" s="2" t="str">
        <f>IF(N581=0,"Inactive",IF(N581=1,"One-time",IF(N581&lt;4,"Repeat","Loyal")))</f>
        <v>Loyal</v>
      </c>
    </row>
    <row r="582" spans="1:17" x14ac:dyDescent="0.2">
      <c r="A582" s="2" t="s">
        <v>1247</v>
      </c>
      <c r="B582" s="2" t="s">
        <v>946</v>
      </c>
      <c r="C582" s="2" t="s">
        <v>167</v>
      </c>
      <c r="D582" s="2">
        <v>34</v>
      </c>
      <c r="E582" s="2" t="str">
        <f>IF(D582&lt;25,"18-24",IF(D582&lt;35,"25-34",IF(D582&lt;45,"35-44",IF(D582&lt;55,"45-54","55+"))))</f>
        <v>25-34</v>
      </c>
      <c r="F582" s="2" t="s">
        <v>168</v>
      </c>
      <c r="G582" s="2" t="s">
        <v>186</v>
      </c>
      <c r="H582" s="2" t="s">
        <v>170</v>
      </c>
      <c r="I582" s="2" t="s">
        <v>171</v>
      </c>
      <c r="J582" s="2" t="s">
        <v>217</v>
      </c>
      <c r="K582" s="11">
        <v>45628</v>
      </c>
      <c r="L582" s="2" t="s">
        <v>179</v>
      </c>
      <c r="M582" s="2" t="s">
        <v>174</v>
      </c>
      <c r="N582" s="4">
        <f>COUNTIF(Bookings!$B$2:$B$5001,A582)</f>
        <v>4</v>
      </c>
      <c r="O582" s="4">
        <f>COUNTIFS(Bookings!$B$2:$B$5001,A582,Bookings!$Q$2:$Q$5001,"Completed")</f>
        <v>4</v>
      </c>
      <c r="P582" s="3">
        <f>SUMIFS(Revenue!$L$2:$L$4092,Revenue!$B$2:$B$4092,A582)</f>
        <v>184930</v>
      </c>
      <c r="Q582" s="2" t="str">
        <f>IF(N582=0,"Inactive",IF(N582=1,"One-time",IF(N582&lt;4,"Repeat","Loyal")))</f>
        <v>Loyal</v>
      </c>
    </row>
    <row r="583" spans="1:17" x14ac:dyDescent="0.2">
      <c r="A583" s="2" t="s">
        <v>1248</v>
      </c>
      <c r="B583" s="2" t="s">
        <v>1249</v>
      </c>
      <c r="C583" s="2" t="s">
        <v>167</v>
      </c>
      <c r="D583" s="2">
        <v>35</v>
      </c>
      <c r="E583" s="2" t="str">
        <f>IF(D583&lt;25,"18-24",IF(D583&lt;35,"25-34",IF(D583&lt;45,"35-44",IF(D583&lt;55,"45-54","55+"))))</f>
        <v>35-44</v>
      </c>
      <c r="F583" s="2" t="s">
        <v>168</v>
      </c>
      <c r="G583" s="2" t="s">
        <v>182</v>
      </c>
      <c r="H583" s="2" t="s">
        <v>170</v>
      </c>
      <c r="I583" s="2" t="s">
        <v>216</v>
      </c>
      <c r="J583" s="2" t="s">
        <v>208</v>
      </c>
      <c r="K583" s="11">
        <v>45480</v>
      </c>
      <c r="L583" s="2" t="s">
        <v>247</v>
      </c>
      <c r="M583" s="2" t="s">
        <v>174</v>
      </c>
      <c r="N583" s="4">
        <f>COUNTIF(Bookings!$B$2:$B$5001,A583)</f>
        <v>5</v>
      </c>
      <c r="O583" s="4">
        <f>COUNTIFS(Bookings!$B$2:$B$5001,A583,Bookings!$Q$2:$Q$5001,"Completed")</f>
        <v>4</v>
      </c>
      <c r="P583" s="3">
        <f>SUMIFS(Revenue!$L$2:$L$4092,Revenue!$B$2:$B$4092,A583)</f>
        <v>599440</v>
      </c>
      <c r="Q583" s="2" t="str">
        <f>IF(N583=0,"Inactive",IF(N583=1,"One-time",IF(N583&lt;4,"Repeat","Loyal")))</f>
        <v>Loyal</v>
      </c>
    </row>
    <row r="584" spans="1:17" x14ac:dyDescent="0.2">
      <c r="A584" s="2" t="s">
        <v>1250</v>
      </c>
      <c r="B584" s="2" t="s">
        <v>1251</v>
      </c>
      <c r="C584" s="2" t="s">
        <v>177</v>
      </c>
      <c r="D584" s="2">
        <v>35</v>
      </c>
      <c r="E584" s="2" t="str">
        <f>IF(D584&lt;25,"18-24",IF(D584&lt;35,"25-34",IF(D584&lt;45,"35-44",IF(D584&lt;55,"45-54","55+"))))</f>
        <v>35-44</v>
      </c>
      <c r="F584" s="2" t="s">
        <v>234</v>
      </c>
      <c r="G584" s="2" t="s">
        <v>235</v>
      </c>
      <c r="H584" s="2" t="s">
        <v>207</v>
      </c>
      <c r="I584" s="2" t="s">
        <v>188</v>
      </c>
      <c r="J584" s="2" t="s">
        <v>172</v>
      </c>
      <c r="K584" s="11">
        <v>45641</v>
      </c>
      <c r="L584" s="2" t="s">
        <v>198</v>
      </c>
      <c r="M584" s="2" t="s">
        <v>174</v>
      </c>
      <c r="N584" s="4">
        <f>COUNTIF(Bookings!$B$2:$B$5001,A584)</f>
        <v>2</v>
      </c>
      <c r="O584" s="4">
        <f>COUNTIFS(Bookings!$B$2:$B$5001,A584,Bookings!$Q$2:$Q$5001,"Completed")</f>
        <v>2</v>
      </c>
      <c r="P584" s="3">
        <f>SUMIFS(Revenue!$L$2:$L$4092,Revenue!$B$2:$B$4092,A584)</f>
        <v>88470</v>
      </c>
      <c r="Q584" s="2" t="str">
        <f>IF(N584=0,"Inactive",IF(N584=1,"One-time",IF(N584&lt;4,"Repeat","Loyal")))</f>
        <v>Repeat</v>
      </c>
    </row>
    <row r="585" spans="1:17" x14ac:dyDescent="0.2">
      <c r="A585" s="2" t="s">
        <v>1252</v>
      </c>
      <c r="B585" s="2" t="s">
        <v>812</v>
      </c>
      <c r="C585" s="2" t="s">
        <v>167</v>
      </c>
      <c r="D585" s="2">
        <v>42</v>
      </c>
      <c r="E585" s="2" t="str">
        <f>IF(D585&lt;25,"18-24",IF(D585&lt;35,"25-34",IF(D585&lt;45,"35-44",IF(D585&lt;55,"45-54","55+"))))</f>
        <v>35-44</v>
      </c>
      <c r="F585" s="2" t="s">
        <v>168</v>
      </c>
      <c r="G585" s="2" t="s">
        <v>169</v>
      </c>
      <c r="H585" s="2" t="s">
        <v>170</v>
      </c>
      <c r="I585" s="2" t="s">
        <v>188</v>
      </c>
      <c r="J585" s="2" t="s">
        <v>172</v>
      </c>
      <c r="K585" s="11">
        <v>45540</v>
      </c>
      <c r="L585" s="2" t="s">
        <v>179</v>
      </c>
      <c r="M585" s="2" t="s">
        <v>174</v>
      </c>
      <c r="N585" s="4">
        <f>COUNTIF(Bookings!$B$2:$B$5001,A585)</f>
        <v>1</v>
      </c>
      <c r="O585" s="4">
        <f>COUNTIFS(Bookings!$B$2:$B$5001,A585,Bookings!$Q$2:$Q$5001,"Completed")</f>
        <v>0</v>
      </c>
      <c r="P585" s="3">
        <f>SUMIFS(Revenue!$L$2:$L$4092,Revenue!$B$2:$B$4092,A585)</f>
        <v>0</v>
      </c>
      <c r="Q585" s="2" t="str">
        <f>IF(N585=0,"Inactive",IF(N585=1,"One-time",IF(N585&lt;4,"Repeat","Loyal")))</f>
        <v>One-time</v>
      </c>
    </row>
    <row r="586" spans="1:17" x14ac:dyDescent="0.2">
      <c r="A586" s="2" t="s">
        <v>1253</v>
      </c>
      <c r="B586" s="2" t="s">
        <v>818</v>
      </c>
      <c r="C586" s="2" t="s">
        <v>177</v>
      </c>
      <c r="D586" s="2">
        <v>27</v>
      </c>
      <c r="E586" s="2" t="str">
        <f>IF(D586&lt;25,"18-24",IF(D586&lt;35,"25-34",IF(D586&lt;45,"35-44",IF(D586&lt;55,"45-54","55+"))))</f>
        <v>25-34</v>
      </c>
      <c r="F586" s="2" t="s">
        <v>168</v>
      </c>
      <c r="G586" s="2" t="s">
        <v>169</v>
      </c>
      <c r="H586" s="2" t="s">
        <v>170</v>
      </c>
      <c r="I586" s="2" t="s">
        <v>188</v>
      </c>
      <c r="J586" s="2" t="s">
        <v>172</v>
      </c>
      <c r="K586" s="11">
        <v>46125</v>
      </c>
      <c r="L586" s="2" t="s">
        <v>183</v>
      </c>
      <c r="M586" s="2" t="s">
        <v>174</v>
      </c>
      <c r="N586" s="4">
        <f>COUNTIF(Bookings!$B$2:$B$5001,A586)</f>
        <v>3</v>
      </c>
      <c r="O586" s="4">
        <f>COUNTIFS(Bookings!$B$2:$B$5001,A586,Bookings!$Q$2:$Q$5001,"Completed")</f>
        <v>3</v>
      </c>
      <c r="P586" s="3">
        <f>SUMIFS(Revenue!$L$2:$L$4092,Revenue!$B$2:$B$4092,A586)</f>
        <v>151200</v>
      </c>
      <c r="Q586" s="2" t="str">
        <f>IF(N586=0,"Inactive",IF(N586=1,"One-time",IF(N586&lt;4,"Repeat","Loyal")))</f>
        <v>Repeat</v>
      </c>
    </row>
    <row r="587" spans="1:17" x14ac:dyDescent="0.2">
      <c r="A587" s="2" t="s">
        <v>1254</v>
      </c>
      <c r="B587" s="2" t="s">
        <v>977</v>
      </c>
      <c r="C587" s="2" t="s">
        <v>177</v>
      </c>
      <c r="D587" s="2">
        <v>42</v>
      </c>
      <c r="E587" s="2" t="str">
        <f>IF(D587&lt;25,"18-24",IF(D587&lt;35,"25-34",IF(D587&lt;45,"35-44",IF(D587&lt;55,"45-54","55+"))))</f>
        <v>35-44</v>
      </c>
      <c r="F587" s="2" t="s">
        <v>168</v>
      </c>
      <c r="G587" s="2" t="s">
        <v>220</v>
      </c>
      <c r="H587" s="2" t="s">
        <v>170</v>
      </c>
      <c r="I587" s="2" t="s">
        <v>171</v>
      </c>
      <c r="J587" s="2" t="s">
        <v>172</v>
      </c>
      <c r="K587" s="11">
        <v>45627</v>
      </c>
      <c r="L587" s="2" t="s">
        <v>179</v>
      </c>
      <c r="M587" s="2" t="s">
        <v>174</v>
      </c>
      <c r="N587" s="4">
        <f>COUNTIF(Bookings!$B$2:$B$5001,A587)</f>
        <v>1</v>
      </c>
      <c r="O587" s="4">
        <f>COUNTIFS(Bookings!$B$2:$B$5001,A587,Bookings!$Q$2:$Q$5001,"Completed")</f>
        <v>1</v>
      </c>
      <c r="P587" s="3">
        <f>SUMIFS(Revenue!$L$2:$L$4092,Revenue!$B$2:$B$4092,A587)</f>
        <v>152330</v>
      </c>
      <c r="Q587" s="2" t="str">
        <f>IF(N587=0,"Inactive",IF(N587=1,"One-time",IF(N587&lt;4,"Repeat","Loyal")))</f>
        <v>One-time</v>
      </c>
    </row>
    <row r="588" spans="1:17" x14ac:dyDescent="0.2">
      <c r="A588" s="2" t="s">
        <v>1255</v>
      </c>
      <c r="B588" s="2" t="s">
        <v>1256</v>
      </c>
      <c r="C588" s="2" t="s">
        <v>177</v>
      </c>
      <c r="D588" s="2">
        <v>23</v>
      </c>
      <c r="E588" s="2" t="str">
        <f>IF(D588&lt;25,"18-24",IF(D588&lt;35,"25-34",IF(D588&lt;45,"35-44",IF(D588&lt;55,"45-54","55+"))))</f>
        <v>18-24</v>
      </c>
      <c r="F588" s="2" t="s">
        <v>168</v>
      </c>
      <c r="G588" s="2" t="s">
        <v>55</v>
      </c>
      <c r="H588" s="2" t="s">
        <v>170</v>
      </c>
      <c r="I588" s="2" t="s">
        <v>171</v>
      </c>
      <c r="J588" s="2" t="s">
        <v>172</v>
      </c>
      <c r="K588" s="11">
        <v>45866</v>
      </c>
      <c r="L588" s="2" t="s">
        <v>183</v>
      </c>
      <c r="M588" s="2" t="s">
        <v>189</v>
      </c>
      <c r="N588" s="4">
        <f>COUNTIF(Bookings!$B$2:$B$5001,A588)</f>
        <v>0</v>
      </c>
      <c r="O588" s="4">
        <f>COUNTIFS(Bookings!$B$2:$B$5001,A588,Bookings!$Q$2:$Q$5001,"Completed")</f>
        <v>0</v>
      </c>
      <c r="P588" s="3">
        <f>SUMIFS(Revenue!$L$2:$L$4092,Revenue!$B$2:$B$4092,A588)</f>
        <v>0</v>
      </c>
      <c r="Q588" s="2" t="str">
        <f>IF(N588=0,"Inactive",IF(N588=1,"One-time",IF(N588&lt;4,"Repeat","Loyal")))</f>
        <v>Inactive</v>
      </c>
    </row>
    <row r="589" spans="1:17" x14ac:dyDescent="0.2">
      <c r="A589" s="2" t="s">
        <v>1257</v>
      </c>
      <c r="B589" s="2" t="s">
        <v>1258</v>
      </c>
      <c r="C589" s="2" t="s">
        <v>167</v>
      </c>
      <c r="D589" s="2">
        <v>44</v>
      </c>
      <c r="E589" s="2" t="str">
        <f>IF(D589&lt;25,"18-24",IF(D589&lt;35,"25-34",IF(D589&lt;45,"35-44",IF(D589&lt;55,"45-54","55+"))))</f>
        <v>35-44</v>
      </c>
      <c r="F589" s="2" t="s">
        <v>338</v>
      </c>
      <c r="G589" s="2" t="s">
        <v>339</v>
      </c>
      <c r="H589" s="2" t="s">
        <v>207</v>
      </c>
      <c r="I589" s="2" t="s">
        <v>171</v>
      </c>
      <c r="J589" s="2" t="s">
        <v>172</v>
      </c>
      <c r="K589" s="11">
        <v>45601</v>
      </c>
      <c r="L589" s="2" t="s">
        <v>198</v>
      </c>
      <c r="M589" s="2" t="s">
        <v>189</v>
      </c>
      <c r="N589" s="4">
        <f>COUNTIF(Bookings!$B$2:$B$5001,A589)</f>
        <v>2</v>
      </c>
      <c r="O589" s="4">
        <f>COUNTIFS(Bookings!$B$2:$B$5001,A589,Bookings!$Q$2:$Q$5001,"Completed")</f>
        <v>1</v>
      </c>
      <c r="P589" s="3">
        <f>SUMIFS(Revenue!$L$2:$L$4092,Revenue!$B$2:$B$4092,A589)</f>
        <v>149500</v>
      </c>
      <c r="Q589" s="2" t="str">
        <f>IF(N589=0,"Inactive",IF(N589=1,"One-time",IF(N589&lt;4,"Repeat","Loyal")))</f>
        <v>Repeat</v>
      </c>
    </row>
    <row r="590" spans="1:17" x14ac:dyDescent="0.2">
      <c r="A590" s="2" t="s">
        <v>1259</v>
      </c>
      <c r="B590" s="2" t="s">
        <v>1260</v>
      </c>
      <c r="C590" s="2" t="s">
        <v>177</v>
      </c>
      <c r="D590" s="2">
        <v>34</v>
      </c>
      <c r="E590" s="2" t="str">
        <f>IF(D590&lt;25,"18-24",IF(D590&lt;35,"25-34",IF(D590&lt;45,"35-44",IF(D590&lt;55,"45-54","55+"))))</f>
        <v>25-34</v>
      </c>
      <c r="F590" s="2" t="s">
        <v>168</v>
      </c>
      <c r="G590" s="2" t="s">
        <v>75</v>
      </c>
      <c r="H590" s="2" t="s">
        <v>170</v>
      </c>
      <c r="I590" s="2" t="s">
        <v>171</v>
      </c>
      <c r="J590" s="2" t="s">
        <v>172</v>
      </c>
      <c r="K590" s="11">
        <v>45989</v>
      </c>
      <c r="L590" s="2" t="s">
        <v>179</v>
      </c>
      <c r="M590" s="2" t="s">
        <v>174</v>
      </c>
      <c r="N590" s="4">
        <f>COUNTIF(Bookings!$B$2:$B$5001,A590)</f>
        <v>1</v>
      </c>
      <c r="O590" s="4">
        <f>COUNTIFS(Bookings!$B$2:$B$5001,A590,Bookings!$Q$2:$Q$5001,"Completed")</f>
        <v>1</v>
      </c>
      <c r="P590" s="3">
        <f>SUMIFS(Revenue!$L$2:$L$4092,Revenue!$B$2:$B$4092,A590)</f>
        <v>24520</v>
      </c>
      <c r="Q590" s="2" t="str">
        <f>IF(N590=0,"Inactive",IF(N590=1,"One-time",IF(N590&lt;4,"Repeat","Loyal")))</f>
        <v>One-time</v>
      </c>
    </row>
    <row r="591" spans="1:17" x14ac:dyDescent="0.2">
      <c r="A591" s="2" t="s">
        <v>1261</v>
      </c>
      <c r="B591" s="2" t="s">
        <v>982</v>
      </c>
      <c r="C591" s="2" t="s">
        <v>167</v>
      </c>
      <c r="D591" s="2">
        <v>43</v>
      </c>
      <c r="E591" s="2" t="str">
        <f>IF(D591&lt;25,"18-24",IF(D591&lt;35,"25-34",IF(D591&lt;45,"35-44",IF(D591&lt;55,"45-54","55+"))))</f>
        <v>35-44</v>
      </c>
      <c r="F591" s="2" t="s">
        <v>227</v>
      </c>
      <c r="G591" s="2" t="s">
        <v>228</v>
      </c>
      <c r="H591" s="2" t="s">
        <v>207</v>
      </c>
      <c r="I591" s="2" t="s">
        <v>216</v>
      </c>
      <c r="J591" s="2" t="s">
        <v>238</v>
      </c>
      <c r="K591" s="11">
        <v>45541</v>
      </c>
      <c r="L591" s="2" t="s">
        <v>247</v>
      </c>
      <c r="M591" s="2" t="s">
        <v>189</v>
      </c>
      <c r="N591" s="4">
        <f>COUNTIF(Bookings!$B$2:$B$5001,A591)</f>
        <v>10</v>
      </c>
      <c r="O591" s="4">
        <f>COUNTIFS(Bookings!$B$2:$B$5001,A591,Bookings!$Q$2:$Q$5001,"Completed")</f>
        <v>10</v>
      </c>
      <c r="P591" s="3">
        <f>SUMIFS(Revenue!$L$2:$L$4092,Revenue!$B$2:$B$4092,A591)</f>
        <v>1052970</v>
      </c>
      <c r="Q591" s="2" t="str">
        <f>IF(N591=0,"Inactive",IF(N591=1,"One-time",IF(N591&lt;4,"Repeat","Loyal")))</f>
        <v>Loyal</v>
      </c>
    </row>
    <row r="592" spans="1:17" x14ac:dyDescent="0.2">
      <c r="A592" s="2" t="s">
        <v>1262</v>
      </c>
      <c r="B592" s="2" t="s">
        <v>917</v>
      </c>
      <c r="C592" s="2" t="s">
        <v>177</v>
      </c>
      <c r="D592" s="2">
        <v>23</v>
      </c>
      <c r="E592" s="2" t="str">
        <f>IF(D592&lt;25,"18-24",IF(D592&lt;35,"25-34",IF(D592&lt;45,"35-44",IF(D592&lt;55,"45-54","55+"))))</f>
        <v>18-24</v>
      </c>
      <c r="F592" s="2" t="s">
        <v>168</v>
      </c>
      <c r="G592" s="2" t="s">
        <v>75</v>
      </c>
      <c r="H592" s="2" t="s">
        <v>170</v>
      </c>
      <c r="I592" s="2" t="s">
        <v>188</v>
      </c>
      <c r="J592" s="2" t="s">
        <v>172</v>
      </c>
      <c r="K592" s="11">
        <v>45824</v>
      </c>
      <c r="L592" s="2" t="s">
        <v>247</v>
      </c>
      <c r="M592" s="2" t="s">
        <v>174</v>
      </c>
      <c r="N592" s="4">
        <f>COUNTIF(Bookings!$B$2:$B$5001,A592)</f>
        <v>0</v>
      </c>
      <c r="O592" s="4">
        <f>COUNTIFS(Bookings!$B$2:$B$5001,A592,Bookings!$Q$2:$Q$5001,"Completed")</f>
        <v>0</v>
      </c>
      <c r="P592" s="3">
        <f>SUMIFS(Revenue!$L$2:$L$4092,Revenue!$B$2:$B$4092,A592)</f>
        <v>0</v>
      </c>
      <c r="Q592" s="2" t="str">
        <f>IF(N592=0,"Inactive",IF(N592=1,"One-time",IF(N592&lt;4,"Repeat","Loyal")))</f>
        <v>Inactive</v>
      </c>
    </row>
    <row r="593" spans="1:17" x14ac:dyDescent="0.2">
      <c r="A593" s="2" t="s">
        <v>1263</v>
      </c>
      <c r="B593" s="2" t="s">
        <v>992</v>
      </c>
      <c r="C593" s="2" t="s">
        <v>177</v>
      </c>
      <c r="D593" s="2">
        <v>35</v>
      </c>
      <c r="E593" s="2" t="str">
        <f>IF(D593&lt;25,"18-24",IF(D593&lt;35,"25-34",IF(D593&lt;45,"35-44",IF(D593&lt;55,"45-54","55+"))))</f>
        <v>35-44</v>
      </c>
      <c r="F593" s="2" t="s">
        <v>338</v>
      </c>
      <c r="G593" s="2" t="s">
        <v>339</v>
      </c>
      <c r="H593" s="2" t="s">
        <v>207</v>
      </c>
      <c r="I593" s="2" t="s">
        <v>195</v>
      </c>
      <c r="J593" s="2" t="s">
        <v>172</v>
      </c>
      <c r="K593" s="11">
        <v>46185</v>
      </c>
      <c r="L593" s="2" t="s">
        <v>179</v>
      </c>
      <c r="M593" s="2" t="s">
        <v>174</v>
      </c>
      <c r="N593" s="4">
        <f>COUNTIF(Bookings!$B$2:$B$5001,A593)</f>
        <v>1</v>
      </c>
      <c r="O593" s="4">
        <f>COUNTIFS(Bookings!$B$2:$B$5001,A593,Bookings!$Q$2:$Q$5001,"Completed")</f>
        <v>1</v>
      </c>
      <c r="P593" s="3">
        <f>SUMIFS(Revenue!$L$2:$L$4092,Revenue!$B$2:$B$4092,A593)</f>
        <v>23170</v>
      </c>
      <c r="Q593" s="2" t="str">
        <f>IF(N593=0,"Inactive",IF(N593=1,"One-time",IF(N593&lt;4,"Repeat","Loyal")))</f>
        <v>One-time</v>
      </c>
    </row>
    <row r="594" spans="1:17" x14ac:dyDescent="0.2">
      <c r="A594" s="2" t="s">
        <v>1264</v>
      </c>
      <c r="B594" s="2" t="s">
        <v>1265</v>
      </c>
      <c r="C594" s="2" t="s">
        <v>387</v>
      </c>
      <c r="D594" s="2">
        <v>40</v>
      </c>
      <c r="E594" s="2" t="str">
        <f>IF(D594&lt;25,"18-24",IF(D594&lt;35,"25-34",IF(D594&lt;45,"35-44",IF(D594&lt;55,"45-54","55+"))))</f>
        <v>35-44</v>
      </c>
      <c r="F594" s="2" t="s">
        <v>168</v>
      </c>
      <c r="G594" s="2" t="s">
        <v>182</v>
      </c>
      <c r="H594" s="2" t="s">
        <v>170</v>
      </c>
      <c r="I594" s="2" t="s">
        <v>171</v>
      </c>
      <c r="J594" s="2" t="s">
        <v>172</v>
      </c>
      <c r="K594" s="11">
        <v>45647</v>
      </c>
      <c r="L594" s="2" t="s">
        <v>247</v>
      </c>
      <c r="M594" s="2" t="s">
        <v>189</v>
      </c>
      <c r="N594" s="4">
        <f>COUNTIF(Bookings!$B$2:$B$5001,A594)</f>
        <v>2</v>
      </c>
      <c r="O594" s="4">
        <f>COUNTIFS(Bookings!$B$2:$B$5001,A594,Bookings!$Q$2:$Q$5001,"Completed")</f>
        <v>2</v>
      </c>
      <c r="P594" s="3">
        <f>SUMIFS(Revenue!$L$2:$L$4092,Revenue!$B$2:$B$4092,A594)</f>
        <v>44160</v>
      </c>
      <c r="Q594" s="2" t="str">
        <f>IF(N594=0,"Inactive",IF(N594=1,"One-time",IF(N594&lt;4,"Repeat","Loyal")))</f>
        <v>Repeat</v>
      </c>
    </row>
    <row r="595" spans="1:17" x14ac:dyDescent="0.2">
      <c r="A595" s="2" t="s">
        <v>1266</v>
      </c>
      <c r="B595" s="2" t="s">
        <v>670</v>
      </c>
      <c r="C595" s="2" t="s">
        <v>167</v>
      </c>
      <c r="D595" s="2">
        <v>45</v>
      </c>
      <c r="E595" s="2" t="str">
        <f>IF(D595&lt;25,"18-24",IF(D595&lt;35,"25-34",IF(D595&lt;45,"35-44",IF(D595&lt;55,"45-54","55+"))))</f>
        <v>45-54</v>
      </c>
      <c r="F595" s="2" t="s">
        <v>168</v>
      </c>
      <c r="G595" s="2" t="s">
        <v>182</v>
      </c>
      <c r="H595" s="2" t="s">
        <v>170</v>
      </c>
      <c r="I595" s="2" t="s">
        <v>171</v>
      </c>
      <c r="J595" s="2" t="s">
        <v>208</v>
      </c>
      <c r="K595" s="11">
        <v>45751</v>
      </c>
      <c r="L595" s="2" t="s">
        <v>247</v>
      </c>
      <c r="M595" s="2" t="s">
        <v>174</v>
      </c>
      <c r="N595" s="4">
        <f>COUNTIF(Bookings!$B$2:$B$5001,A595)</f>
        <v>5</v>
      </c>
      <c r="O595" s="4">
        <f>COUNTIFS(Bookings!$B$2:$B$5001,A595,Bookings!$Q$2:$Q$5001,"Completed")</f>
        <v>4</v>
      </c>
      <c r="P595" s="3">
        <f>SUMIFS(Revenue!$L$2:$L$4092,Revenue!$B$2:$B$4092,A595)</f>
        <v>128080</v>
      </c>
      <c r="Q595" s="2" t="str">
        <f>IF(N595=0,"Inactive",IF(N595=1,"One-time",IF(N595&lt;4,"Repeat","Loyal")))</f>
        <v>Loyal</v>
      </c>
    </row>
    <row r="596" spans="1:17" x14ac:dyDescent="0.2">
      <c r="A596" s="2" t="s">
        <v>1267</v>
      </c>
      <c r="B596" s="2" t="s">
        <v>391</v>
      </c>
      <c r="C596" s="2" t="s">
        <v>387</v>
      </c>
      <c r="D596" s="2">
        <v>23</v>
      </c>
      <c r="E596" s="2" t="str">
        <f>IF(D596&lt;25,"18-24",IF(D596&lt;35,"25-34",IF(D596&lt;45,"35-44",IF(D596&lt;55,"45-54","55+"))))</f>
        <v>18-24</v>
      </c>
      <c r="F596" s="2" t="s">
        <v>338</v>
      </c>
      <c r="G596" s="2" t="s">
        <v>339</v>
      </c>
      <c r="H596" s="2" t="s">
        <v>207</v>
      </c>
      <c r="I596" s="2" t="s">
        <v>171</v>
      </c>
      <c r="J596" s="2" t="s">
        <v>217</v>
      </c>
      <c r="K596" s="11">
        <v>45713</v>
      </c>
      <c r="L596" s="2" t="s">
        <v>179</v>
      </c>
      <c r="M596" s="2" t="s">
        <v>174</v>
      </c>
      <c r="N596" s="4">
        <f>COUNTIF(Bookings!$B$2:$B$5001,A596)</f>
        <v>2</v>
      </c>
      <c r="O596" s="4">
        <f>COUNTIFS(Bookings!$B$2:$B$5001,A596,Bookings!$Q$2:$Q$5001,"Completed")</f>
        <v>2</v>
      </c>
      <c r="P596" s="3">
        <f>SUMIFS(Revenue!$L$2:$L$4092,Revenue!$B$2:$B$4092,A596)</f>
        <v>97480</v>
      </c>
      <c r="Q596" s="2" t="str">
        <f>IF(N596=0,"Inactive",IF(N596=1,"One-time",IF(N596&lt;4,"Repeat","Loyal")))</f>
        <v>Repeat</v>
      </c>
    </row>
    <row r="597" spans="1:17" x14ac:dyDescent="0.2">
      <c r="A597" s="2" t="s">
        <v>1268</v>
      </c>
      <c r="B597" s="2" t="s">
        <v>986</v>
      </c>
      <c r="C597" s="2" t="s">
        <v>177</v>
      </c>
      <c r="D597" s="2">
        <v>21</v>
      </c>
      <c r="E597" s="2" t="str">
        <f>IF(D597&lt;25,"18-24",IF(D597&lt;35,"25-34",IF(D597&lt;45,"35-44",IF(D597&lt;55,"45-54","55+"))))</f>
        <v>18-24</v>
      </c>
      <c r="F597" s="2" t="s">
        <v>168</v>
      </c>
      <c r="G597" s="2" t="s">
        <v>186</v>
      </c>
      <c r="H597" s="2" t="s">
        <v>170</v>
      </c>
      <c r="I597" s="2" t="s">
        <v>188</v>
      </c>
      <c r="J597" s="2" t="s">
        <v>238</v>
      </c>
      <c r="K597" s="11">
        <v>45450</v>
      </c>
      <c r="L597" s="2" t="s">
        <v>173</v>
      </c>
      <c r="M597" s="2" t="s">
        <v>189</v>
      </c>
      <c r="N597" s="4">
        <f>COUNTIF(Bookings!$B$2:$B$5001,A597)</f>
        <v>30</v>
      </c>
      <c r="O597" s="4">
        <f>COUNTIFS(Bookings!$B$2:$B$5001,A597,Bookings!$Q$2:$Q$5001,"Completed")</f>
        <v>26</v>
      </c>
      <c r="P597" s="3">
        <f>SUMIFS(Revenue!$L$2:$L$4092,Revenue!$B$2:$B$4092,A597)</f>
        <v>892760</v>
      </c>
      <c r="Q597" s="2" t="str">
        <f>IF(N597=0,"Inactive",IF(N597=1,"One-time",IF(N597&lt;4,"Repeat","Loyal")))</f>
        <v>Loyal</v>
      </c>
    </row>
    <row r="598" spans="1:17" x14ac:dyDescent="0.2">
      <c r="A598" s="2" t="s">
        <v>1269</v>
      </c>
      <c r="B598" s="2" t="s">
        <v>1270</v>
      </c>
      <c r="C598" s="2" t="s">
        <v>167</v>
      </c>
      <c r="D598" s="2">
        <v>40</v>
      </c>
      <c r="E598" s="2" t="str">
        <f>IF(D598&lt;25,"18-24",IF(D598&lt;35,"25-34",IF(D598&lt;45,"35-44",IF(D598&lt;55,"45-54","55+"))))</f>
        <v>35-44</v>
      </c>
      <c r="F598" s="2" t="s">
        <v>499</v>
      </c>
      <c r="G598" s="2" t="s">
        <v>500</v>
      </c>
      <c r="H598" s="2" t="s">
        <v>207</v>
      </c>
      <c r="I598" s="2" t="s">
        <v>195</v>
      </c>
      <c r="J598" s="2" t="s">
        <v>217</v>
      </c>
      <c r="K598" s="11">
        <v>45565</v>
      </c>
      <c r="L598" s="2" t="s">
        <v>179</v>
      </c>
      <c r="M598" s="2" t="s">
        <v>174</v>
      </c>
      <c r="N598" s="4">
        <f>COUNTIF(Bookings!$B$2:$B$5001,A598)</f>
        <v>6</v>
      </c>
      <c r="O598" s="4">
        <f>COUNTIFS(Bookings!$B$2:$B$5001,A598,Bookings!$Q$2:$Q$5001,"Completed")</f>
        <v>5</v>
      </c>
      <c r="P598" s="3">
        <f>SUMIFS(Revenue!$L$2:$L$4092,Revenue!$B$2:$B$4092,A598)</f>
        <v>317780</v>
      </c>
      <c r="Q598" s="2" t="str">
        <f>IF(N598=0,"Inactive",IF(N598=1,"One-time",IF(N598&lt;4,"Repeat","Loyal")))</f>
        <v>Loyal</v>
      </c>
    </row>
    <row r="599" spans="1:17" x14ac:dyDescent="0.2">
      <c r="A599" s="2" t="s">
        <v>1271</v>
      </c>
      <c r="B599" s="2" t="s">
        <v>1272</v>
      </c>
      <c r="C599" s="2" t="s">
        <v>177</v>
      </c>
      <c r="D599" s="2">
        <v>42</v>
      </c>
      <c r="E599" s="2" t="str">
        <f>IF(D599&lt;25,"18-24",IF(D599&lt;35,"25-34",IF(D599&lt;45,"35-44",IF(D599&lt;55,"45-54","55+"))))</f>
        <v>35-44</v>
      </c>
      <c r="F599" s="2" t="s">
        <v>278</v>
      </c>
      <c r="G599" s="2" t="s">
        <v>279</v>
      </c>
      <c r="H599" s="2" t="s">
        <v>207</v>
      </c>
      <c r="I599" s="2" t="s">
        <v>195</v>
      </c>
      <c r="J599" s="2" t="s">
        <v>172</v>
      </c>
      <c r="K599" s="11">
        <v>45679</v>
      </c>
      <c r="L599" s="2" t="s">
        <v>198</v>
      </c>
      <c r="M599" s="2" t="s">
        <v>189</v>
      </c>
      <c r="N599" s="4">
        <f>COUNTIF(Bookings!$B$2:$B$5001,A599)</f>
        <v>2</v>
      </c>
      <c r="O599" s="4">
        <f>COUNTIFS(Bookings!$B$2:$B$5001,A599,Bookings!$Q$2:$Q$5001,"Completed")</f>
        <v>2</v>
      </c>
      <c r="P599" s="3">
        <f>SUMIFS(Revenue!$L$2:$L$4092,Revenue!$B$2:$B$4092,A599)</f>
        <v>247340</v>
      </c>
      <c r="Q599" s="2" t="str">
        <f>IF(N599=0,"Inactive",IF(N599=1,"One-time",IF(N599&lt;4,"Repeat","Loyal")))</f>
        <v>Repeat</v>
      </c>
    </row>
    <row r="600" spans="1:17" x14ac:dyDescent="0.2">
      <c r="A600" s="2" t="s">
        <v>1273</v>
      </c>
      <c r="B600" s="2" t="s">
        <v>1274</v>
      </c>
      <c r="C600" s="2" t="s">
        <v>177</v>
      </c>
      <c r="D600" s="2">
        <v>47</v>
      </c>
      <c r="E600" s="2" t="str">
        <f>IF(D600&lt;25,"18-24",IF(D600&lt;35,"25-34",IF(D600&lt;45,"35-44",IF(D600&lt;55,"45-54","55+"))))</f>
        <v>45-54</v>
      </c>
      <c r="F600" s="2" t="s">
        <v>227</v>
      </c>
      <c r="G600" s="2" t="s">
        <v>228</v>
      </c>
      <c r="H600" s="2" t="s">
        <v>207</v>
      </c>
      <c r="I600" s="2" t="s">
        <v>21</v>
      </c>
      <c r="J600" s="2" t="s">
        <v>172</v>
      </c>
      <c r="K600" s="11">
        <v>45552</v>
      </c>
      <c r="L600" s="2" t="s">
        <v>231</v>
      </c>
      <c r="M600" s="2" t="s">
        <v>174</v>
      </c>
      <c r="N600" s="4">
        <f>COUNTIF(Bookings!$B$2:$B$5001,A600)</f>
        <v>4</v>
      </c>
      <c r="O600" s="4">
        <f>COUNTIFS(Bookings!$B$2:$B$5001,A600,Bookings!$Q$2:$Q$5001,"Completed")</f>
        <v>4</v>
      </c>
      <c r="P600" s="3">
        <f>SUMIFS(Revenue!$L$2:$L$4092,Revenue!$B$2:$B$4092,A600)</f>
        <v>70790</v>
      </c>
      <c r="Q600" s="2" t="str">
        <f>IF(N600=0,"Inactive",IF(N600=1,"One-time",IF(N600&lt;4,"Repeat","Loyal")))</f>
        <v>Loyal</v>
      </c>
    </row>
    <row r="601" spans="1:17" x14ac:dyDescent="0.2">
      <c r="A601" s="2" t="s">
        <v>1275</v>
      </c>
      <c r="B601" s="2" t="s">
        <v>1276</v>
      </c>
      <c r="C601" s="2" t="s">
        <v>167</v>
      </c>
      <c r="D601" s="2">
        <v>32</v>
      </c>
      <c r="E601" s="2" t="str">
        <f>IF(D601&lt;25,"18-24",IF(D601&lt;35,"25-34",IF(D601&lt;45,"35-44",IF(D601&lt;55,"45-54","55+"))))</f>
        <v>25-34</v>
      </c>
      <c r="F601" s="2" t="s">
        <v>168</v>
      </c>
      <c r="G601" s="2" t="s">
        <v>311</v>
      </c>
      <c r="H601" s="2" t="s">
        <v>170</v>
      </c>
      <c r="I601" s="2" t="s">
        <v>188</v>
      </c>
      <c r="J601" s="2" t="s">
        <v>172</v>
      </c>
      <c r="K601" s="11">
        <v>46246</v>
      </c>
      <c r="L601" s="2" t="s">
        <v>183</v>
      </c>
      <c r="M601" s="2" t="s">
        <v>174</v>
      </c>
      <c r="N601" s="4">
        <f>COUNTIF(Bookings!$B$2:$B$5001,A601)</f>
        <v>1</v>
      </c>
      <c r="O601" s="4">
        <f>COUNTIFS(Bookings!$B$2:$B$5001,A601,Bookings!$Q$2:$Q$5001,"Completed")</f>
        <v>1</v>
      </c>
      <c r="P601" s="3">
        <f>SUMIFS(Revenue!$L$2:$L$4092,Revenue!$B$2:$B$4092,A601)</f>
        <v>38520</v>
      </c>
      <c r="Q601" s="2" t="str">
        <f>IF(N601=0,"Inactive",IF(N601=1,"One-time",IF(N601&lt;4,"Repeat","Loyal")))</f>
        <v>One-time</v>
      </c>
    </row>
    <row r="602" spans="1:17" x14ac:dyDescent="0.2">
      <c r="A602" s="2" t="s">
        <v>1277</v>
      </c>
      <c r="B602" s="2" t="s">
        <v>780</v>
      </c>
      <c r="C602" s="2" t="s">
        <v>167</v>
      </c>
      <c r="D602" s="2">
        <v>33</v>
      </c>
      <c r="E602" s="2" t="str">
        <f>IF(D602&lt;25,"18-24",IF(D602&lt;35,"25-34",IF(D602&lt;45,"35-44",IF(D602&lt;55,"45-54","55+"))))</f>
        <v>25-34</v>
      </c>
      <c r="F602" s="2" t="s">
        <v>168</v>
      </c>
      <c r="G602" s="2" t="s">
        <v>194</v>
      </c>
      <c r="H602" s="2" t="s">
        <v>170</v>
      </c>
      <c r="I602" s="2" t="s">
        <v>171</v>
      </c>
      <c r="J602" s="2" t="s">
        <v>172</v>
      </c>
      <c r="K602" s="11">
        <v>46050</v>
      </c>
      <c r="L602" s="2" t="s">
        <v>173</v>
      </c>
      <c r="M602" s="2" t="s">
        <v>189</v>
      </c>
      <c r="N602" s="4">
        <f>COUNTIF(Bookings!$B$2:$B$5001,A602)</f>
        <v>1</v>
      </c>
      <c r="O602" s="4">
        <f>COUNTIFS(Bookings!$B$2:$B$5001,A602,Bookings!$Q$2:$Q$5001,"Completed")</f>
        <v>0</v>
      </c>
      <c r="P602" s="3">
        <f>SUMIFS(Revenue!$L$2:$L$4092,Revenue!$B$2:$B$4092,A602)</f>
        <v>0</v>
      </c>
      <c r="Q602" s="2" t="str">
        <f>IF(N602=0,"Inactive",IF(N602=1,"One-time",IF(N602&lt;4,"Repeat","Loyal")))</f>
        <v>One-time</v>
      </c>
    </row>
    <row r="603" spans="1:17" x14ac:dyDescent="0.2">
      <c r="A603" s="2" t="s">
        <v>1278</v>
      </c>
      <c r="B603" s="2" t="s">
        <v>1279</v>
      </c>
      <c r="C603" s="2" t="s">
        <v>177</v>
      </c>
      <c r="D603" s="2">
        <v>24</v>
      </c>
      <c r="E603" s="2" t="str">
        <f>IF(D603&lt;25,"18-24",IF(D603&lt;35,"25-34",IF(D603&lt;45,"35-44",IF(D603&lt;55,"45-54","55+"))))</f>
        <v>18-24</v>
      </c>
      <c r="F603" s="2" t="s">
        <v>168</v>
      </c>
      <c r="G603" s="2" t="s">
        <v>220</v>
      </c>
      <c r="H603" s="2" t="s">
        <v>170</v>
      </c>
      <c r="I603" s="2" t="s">
        <v>188</v>
      </c>
      <c r="J603" s="2" t="s">
        <v>217</v>
      </c>
      <c r="K603" s="11">
        <v>45596</v>
      </c>
      <c r="L603" s="2" t="s">
        <v>183</v>
      </c>
      <c r="M603" s="2" t="s">
        <v>174</v>
      </c>
      <c r="N603" s="4">
        <f>COUNTIF(Bookings!$B$2:$B$5001,A603)</f>
        <v>4</v>
      </c>
      <c r="O603" s="4">
        <f>COUNTIFS(Bookings!$B$2:$B$5001,A603,Bookings!$Q$2:$Q$5001,"Completed")</f>
        <v>4</v>
      </c>
      <c r="P603" s="3">
        <f>SUMIFS(Revenue!$L$2:$L$4092,Revenue!$B$2:$B$4092,A603)</f>
        <v>108120</v>
      </c>
      <c r="Q603" s="2" t="str">
        <f>IF(N603=0,"Inactive",IF(N603=1,"One-time",IF(N603&lt;4,"Repeat","Loyal")))</f>
        <v>Loyal</v>
      </c>
    </row>
    <row r="604" spans="1:17" x14ac:dyDescent="0.2">
      <c r="A604" s="2" t="s">
        <v>1280</v>
      </c>
      <c r="B604" s="2" t="s">
        <v>253</v>
      </c>
      <c r="C604" s="2" t="s">
        <v>167</v>
      </c>
      <c r="D604" s="2">
        <v>45</v>
      </c>
      <c r="E604" s="2" t="str">
        <f>IF(D604&lt;25,"18-24",IF(D604&lt;35,"25-34",IF(D604&lt;45,"35-44",IF(D604&lt;55,"45-54","55+"))))</f>
        <v>45-54</v>
      </c>
      <c r="F604" s="2" t="s">
        <v>256</v>
      </c>
      <c r="G604" s="2" t="s">
        <v>257</v>
      </c>
      <c r="H604" s="2" t="s">
        <v>207</v>
      </c>
      <c r="I604" s="2" t="s">
        <v>171</v>
      </c>
      <c r="J604" s="2" t="s">
        <v>172</v>
      </c>
      <c r="K604" s="11">
        <v>45545</v>
      </c>
      <c r="L604" s="2" t="s">
        <v>198</v>
      </c>
      <c r="M604" s="2" t="s">
        <v>189</v>
      </c>
      <c r="N604" s="4">
        <f>COUNTIF(Bookings!$B$2:$B$5001,A604)</f>
        <v>3</v>
      </c>
      <c r="O604" s="4">
        <f>COUNTIFS(Bookings!$B$2:$B$5001,A604,Bookings!$Q$2:$Q$5001,"Completed")</f>
        <v>1</v>
      </c>
      <c r="P604" s="3">
        <f>SUMIFS(Revenue!$L$2:$L$4092,Revenue!$B$2:$B$4092,A604)</f>
        <v>20570</v>
      </c>
      <c r="Q604" s="2" t="str">
        <f>IF(N604=0,"Inactive",IF(N604=1,"One-time",IF(N604&lt;4,"Repeat","Loyal")))</f>
        <v>Repeat</v>
      </c>
    </row>
    <row r="605" spans="1:17" x14ac:dyDescent="0.2">
      <c r="A605" s="2" t="s">
        <v>1281</v>
      </c>
      <c r="B605" s="2" t="s">
        <v>1282</v>
      </c>
      <c r="C605" s="2" t="s">
        <v>177</v>
      </c>
      <c r="D605" s="2">
        <v>58</v>
      </c>
      <c r="E605" s="2" t="str">
        <f>IF(D605&lt;25,"18-24",IF(D605&lt;35,"25-34",IF(D605&lt;45,"35-44",IF(D605&lt;55,"45-54","55+"))))</f>
        <v>55+</v>
      </c>
      <c r="F605" s="2" t="s">
        <v>227</v>
      </c>
      <c r="G605" s="2" t="s">
        <v>228</v>
      </c>
      <c r="H605" s="2" t="s">
        <v>207</v>
      </c>
      <c r="I605" s="2" t="s">
        <v>188</v>
      </c>
      <c r="J605" s="2" t="s">
        <v>172</v>
      </c>
      <c r="K605" s="11">
        <v>45906</v>
      </c>
      <c r="L605" s="2" t="s">
        <v>198</v>
      </c>
      <c r="M605" s="2" t="s">
        <v>174</v>
      </c>
      <c r="N605" s="4">
        <f>COUNTIF(Bookings!$B$2:$B$5001,A605)</f>
        <v>1</v>
      </c>
      <c r="O605" s="4">
        <f>COUNTIFS(Bookings!$B$2:$B$5001,A605,Bookings!$Q$2:$Q$5001,"Completed")</f>
        <v>1</v>
      </c>
      <c r="P605" s="3">
        <f>SUMIFS(Revenue!$L$2:$L$4092,Revenue!$B$2:$B$4092,A605)</f>
        <v>65860</v>
      </c>
      <c r="Q605" s="2" t="str">
        <f>IF(N605=0,"Inactive",IF(N605=1,"One-time",IF(N605&lt;4,"Repeat","Loyal")))</f>
        <v>One-time</v>
      </c>
    </row>
    <row r="606" spans="1:17" x14ac:dyDescent="0.2">
      <c r="A606" s="2" t="s">
        <v>1283</v>
      </c>
      <c r="B606" s="2" t="s">
        <v>1284</v>
      </c>
      <c r="C606" s="2" t="s">
        <v>167</v>
      </c>
      <c r="D606" s="2">
        <v>41</v>
      </c>
      <c r="E606" s="2" t="str">
        <f>IF(D606&lt;25,"18-24",IF(D606&lt;35,"25-34",IF(D606&lt;45,"35-44",IF(D606&lt;55,"45-54","55+"))))</f>
        <v>35-44</v>
      </c>
      <c r="F606" s="2" t="s">
        <v>168</v>
      </c>
      <c r="G606" s="2" t="s">
        <v>246</v>
      </c>
      <c r="H606" s="2" t="s">
        <v>170</v>
      </c>
      <c r="I606" s="2" t="s">
        <v>171</v>
      </c>
      <c r="J606" s="2" t="s">
        <v>172</v>
      </c>
      <c r="K606" s="11">
        <v>45802</v>
      </c>
      <c r="L606" s="2" t="s">
        <v>198</v>
      </c>
      <c r="M606" s="2" t="s">
        <v>189</v>
      </c>
      <c r="N606" s="4">
        <f>COUNTIF(Bookings!$B$2:$B$5001,A606)</f>
        <v>3</v>
      </c>
      <c r="O606" s="4">
        <f>COUNTIFS(Bookings!$B$2:$B$5001,A606,Bookings!$Q$2:$Q$5001,"Completed")</f>
        <v>3</v>
      </c>
      <c r="P606" s="3">
        <f>SUMIFS(Revenue!$L$2:$L$4092,Revenue!$B$2:$B$4092,A606)</f>
        <v>127270</v>
      </c>
      <c r="Q606" s="2" t="str">
        <f>IF(N606=0,"Inactive",IF(N606=1,"One-time",IF(N606&lt;4,"Repeat","Loyal")))</f>
        <v>Repeat</v>
      </c>
    </row>
    <row r="607" spans="1:17" x14ac:dyDescent="0.2">
      <c r="A607" s="2" t="s">
        <v>1285</v>
      </c>
      <c r="B607" s="2" t="s">
        <v>1286</v>
      </c>
      <c r="C607" s="2" t="s">
        <v>177</v>
      </c>
      <c r="D607" s="2">
        <v>25</v>
      </c>
      <c r="E607" s="2" t="str">
        <f>IF(D607&lt;25,"18-24",IF(D607&lt;35,"25-34",IF(D607&lt;45,"35-44",IF(D607&lt;55,"45-54","55+"))))</f>
        <v>25-34</v>
      </c>
      <c r="F607" s="2" t="s">
        <v>168</v>
      </c>
      <c r="G607" s="2" t="s">
        <v>194</v>
      </c>
      <c r="H607" s="2" t="s">
        <v>170</v>
      </c>
      <c r="I607" s="2" t="s">
        <v>171</v>
      </c>
      <c r="J607" s="2" t="s">
        <v>172</v>
      </c>
      <c r="K607" s="11">
        <v>45950</v>
      </c>
      <c r="L607" s="2" t="s">
        <v>173</v>
      </c>
      <c r="M607" s="2" t="s">
        <v>174</v>
      </c>
      <c r="N607" s="4">
        <f>COUNTIF(Bookings!$B$2:$B$5001,A607)</f>
        <v>0</v>
      </c>
      <c r="O607" s="4">
        <f>COUNTIFS(Bookings!$B$2:$B$5001,A607,Bookings!$Q$2:$Q$5001,"Completed")</f>
        <v>0</v>
      </c>
      <c r="P607" s="3">
        <f>SUMIFS(Revenue!$L$2:$L$4092,Revenue!$B$2:$B$4092,A607)</f>
        <v>0</v>
      </c>
      <c r="Q607" s="2" t="str">
        <f>IF(N607=0,"Inactive",IF(N607=1,"One-time",IF(N607&lt;4,"Repeat","Loyal")))</f>
        <v>Inactive</v>
      </c>
    </row>
    <row r="608" spans="1:17" x14ac:dyDescent="0.2">
      <c r="A608" s="2" t="s">
        <v>1287</v>
      </c>
      <c r="B608" s="2" t="s">
        <v>1288</v>
      </c>
      <c r="C608" s="2" t="s">
        <v>167</v>
      </c>
      <c r="D608" s="2">
        <v>64</v>
      </c>
      <c r="E608" s="2" t="str">
        <f>IF(D608&lt;25,"18-24",IF(D608&lt;35,"25-34",IF(D608&lt;45,"35-44",IF(D608&lt;55,"45-54","55+"))))</f>
        <v>55+</v>
      </c>
      <c r="F608" s="2" t="s">
        <v>168</v>
      </c>
      <c r="G608" s="2" t="s">
        <v>211</v>
      </c>
      <c r="H608" s="2" t="s">
        <v>170</v>
      </c>
      <c r="I608" s="2" t="s">
        <v>195</v>
      </c>
      <c r="J608" s="2" t="s">
        <v>217</v>
      </c>
      <c r="K608" s="11">
        <v>45911</v>
      </c>
      <c r="L608" s="2" t="s">
        <v>183</v>
      </c>
      <c r="M608" s="2" t="s">
        <v>174</v>
      </c>
      <c r="N608" s="4">
        <f>COUNTIF(Bookings!$B$2:$B$5001,A608)</f>
        <v>3</v>
      </c>
      <c r="O608" s="4">
        <f>COUNTIFS(Bookings!$B$2:$B$5001,A608,Bookings!$Q$2:$Q$5001,"Completed")</f>
        <v>2</v>
      </c>
      <c r="P608" s="3">
        <f>SUMIFS(Revenue!$L$2:$L$4092,Revenue!$B$2:$B$4092,A608)</f>
        <v>171350</v>
      </c>
      <c r="Q608" s="2" t="str">
        <f>IF(N608=0,"Inactive",IF(N608=1,"One-time",IF(N608&lt;4,"Repeat","Loyal")))</f>
        <v>Repeat</v>
      </c>
    </row>
    <row r="609" spans="1:17" x14ac:dyDescent="0.2">
      <c r="A609" s="2" t="s">
        <v>1289</v>
      </c>
      <c r="B609" s="2" t="s">
        <v>1258</v>
      </c>
      <c r="C609" s="2" t="s">
        <v>177</v>
      </c>
      <c r="D609" s="2">
        <v>38</v>
      </c>
      <c r="E609" s="2" t="str">
        <f>IF(D609&lt;25,"18-24",IF(D609&lt;35,"25-34",IF(D609&lt;45,"35-44",IF(D609&lt;55,"45-54","55+"))))</f>
        <v>35-44</v>
      </c>
      <c r="F609" s="2" t="s">
        <v>338</v>
      </c>
      <c r="G609" s="2" t="s">
        <v>339</v>
      </c>
      <c r="H609" s="2" t="s">
        <v>207</v>
      </c>
      <c r="I609" s="2" t="s">
        <v>171</v>
      </c>
      <c r="J609" s="2" t="s">
        <v>172</v>
      </c>
      <c r="K609" s="11">
        <v>45756</v>
      </c>
      <c r="L609" s="2" t="s">
        <v>198</v>
      </c>
      <c r="M609" s="2" t="s">
        <v>174</v>
      </c>
      <c r="N609" s="4">
        <f>COUNTIF(Bookings!$B$2:$B$5001,A609)</f>
        <v>3</v>
      </c>
      <c r="O609" s="4">
        <f>COUNTIFS(Bookings!$B$2:$B$5001,A609,Bookings!$Q$2:$Q$5001,"Completed")</f>
        <v>3</v>
      </c>
      <c r="P609" s="3">
        <f>SUMIFS(Revenue!$L$2:$L$4092,Revenue!$B$2:$B$4092,A609)</f>
        <v>136700</v>
      </c>
      <c r="Q609" s="2" t="str">
        <f>IF(N609=0,"Inactive",IF(N609=1,"One-time",IF(N609&lt;4,"Repeat","Loyal")))</f>
        <v>Repeat</v>
      </c>
    </row>
    <row r="610" spans="1:17" x14ac:dyDescent="0.2">
      <c r="A610" s="2" t="s">
        <v>1290</v>
      </c>
      <c r="B610" s="2" t="s">
        <v>265</v>
      </c>
      <c r="C610" s="2" t="s">
        <v>167</v>
      </c>
      <c r="D610" s="2">
        <v>26</v>
      </c>
      <c r="E610" s="2" t="str">
        <f>IF(D610&lt;25,"18-24",IF(D610&lt;35,"25-34",IF(D610&lt;45,"35-44",IF(D610&lt;55,"45-54","55+"))))</f>
        <v>25-34</v>
      </c>
      <c r="F610" s="2" t="s">
        <v>168</v>
      </c>
      <c r="G610" s="2" t="s">
        <v>169</v>
      </c>
      <c r="H610" s="2" t="s">
        <v>170</v>
      </c>
      <c r="I610" s="2" t="s">
        <v>171</v>
      </c>
      <c r="J610" s="2" t="s">
        <v>172</v>
      </c>
      <c r="K610" s="11">
        <v>45629</v>
      </c>
      <c r="L610" s="2" t="s">
        <v>179</v>
      </c>
      <c r="M610" s="2" t="s">
        <v>174</v>
      </c>
      <c r="N610" s="4">
        <f>COUNTIF(Bookings!$B$2:$B$5001,A610)</f>
        <v>3</v>
      </c>
      <c r="O610" s="4">
        <f>COUNTIFS(Bookings!$B$2:$B$5001,A610,Bookings!$Q$2:$Q$5001,"Completed")</f>
        <v>3</v>
      </c>
      <c r="P610" s="3">
        <f>SUMIFS(Revenue!$L$2:$L$4092,Revenue!$B$2:$B$4092,A610)</f>
        <v>85110</v>
      </c>
      <c r="Q610" s="2" t="str">
        <f>IF(N610=0,"Inactive",IF(N610=1,"One-time",IF(N610&lt;4,"Repeat","Loyal")))</f>
        <v>Repeat</v>
      </c>
    </row>
    <row r="611" spans="1:17" x14ac:dyDescent="0.2">
      <c r="A611" s="2" t="s">
        <v>1291</v>
      </c>
      <c r="B611" s="2" t="s">
        <v>1292</v>
      </c>
      <c r="C611" s="2" t="s">
        <v>167</v>
      </c>
      <c r="D611" s="2">
        <v>40</v>
      </c>
      <c r="E611" s="2" t="str">
        <f>IF(D611&lt;25,"18-24",IF(D611&lt;35,"25-34",IF(D611&lt;45,"35-44",IF(D611&lt;55,"45-54","55+"))))</f>
        <v>35-44</v>
      </c>
      <c r="F611" s="2" t="s">
        <v>168</v>
      </c>
      <c r="G611" s="2" t="s">
        <v>169</v>
      </c>
      <c r="H611" s="2" t="s">
        <v>170</v>
      </c>
      <c r="I611" s="2" t="s">
        <v>171</v>
      </c>
      <c r="J611" s="2" t="s">
        <v>172</v>
      </c>
      <c r="K611" s="11">
        <v>45971</v>
      </c>
      <c r="L611" s="2" t="s">
        <v>247</v>
      </c>
      <c r="M611" s="2" t="s">
        <v>189</v>
      </c>
      <c r="N611" s="4">
        <f>COUNTIF(Bookings!$B$2:$B$5001,A611)</f>
        <v>2</v>
      </c>
      <c r="O611" s="4">
        <f>COUNTIFS(Bookings!$B$2:$B$5001,A611,Bookings!$Q$2:$Q$5001,"Completed")</f>
        <v>2</v>
      </c>
      <c r="P611" s="3">
        <f>SUMIFS(Revenue!$L$2:$L$4092,Revenue!$B$2:$B$4092,A611)</f>
        <v>66060</v>
      </c>
      <c r="Q611" s="2" t="str">
        <f>IF(N611=0,"Inactive",IF(N611=1,"One-time",IF(N611&lt;4,"Repeat","Loyal")))</f>
        <v>Repeat</v>
      </c>
    </row>
    <row r="612" spans="1:17" x14ac:dyDescent="0.2">
      <c r="A612" s="2" t="s">
        <v>1293</v>
      </c>
      <c r="B612" s="2" t="s">
        <v>1016</v>
      </c>
      <c r="C612" s="2" t="s">
        <v>177</v>
      </c>
      <c r="D612" s="2">
        <v>47</v>
      </c>
      <c r="E612" s="2" t="str">
        <f>IF(D612&lt;25,"18-24",IF(D612&lt;35,"25-34",IF(D612&lt;45,"35-44",IF(D612&lt;55,"45-54","55+"))))</f>
        <v>45-54</v>
      </c>
      <c r="F612" s="2" t="s">
        <v>168</v>
      </c>
      <c r="G612" s="2" t="s">
        <v>220</v>
      </c>
      <c r="H612" s="2" t="s">
        <v>170</v>
      </c>
      <c r="I612" s="2" t="s">
        <v>195</v>
      </c>
      <c r="J612" s="2" t="s">
        <v>208</v>
      </c>
      <c r="K612" s="11">
        <v>45506</v>
      </c>
      <c r="L612" s="2" t="s">
        <v>183</v>
      </c>
      <c r="M612" s="2" t="s">
        <v>174</v>
      </c>
      <c r="N612" s="4">
        <f>COUNTIF(Bookings!$B$2:$B$5001,A612)</f>
        <v>6</v>
      </c>
      <c r="O612" s="4">
        <f>COUNTIFS(Bookings!$B$2:$B$5001,A612,Bookings!$Q$2:$Q$5001,"Completed")</f>
        <v>4</v>
      </c>
      <c r="P612" s="3">
        <f>SUMIFS(Revenue!$L$2:$L$4092,Revenue!$B$2:$B$4092,A612)</f>
        <v>220070</v>
      </c>
      <c r="Q612" s="2" t="str">
        <f>IF(N612=0,"Inactive",IF(N612=1,"One-time",IF(N612&lt;4,"Repeat","Loyal")))</f>
        <v>Loyal</v>
      </c>
    </row>
    <row r="613" spans="1:17" x14ac:dyDescent="0.2">
      <c r="A613" s="2" t="s">
        <v>1294</v>
      </c>
      <c r="B613" s="2" t="s">
        <v>1207</v>
      </c>
      <c r="C613" s="2" t="s">
        <v>177</v>
      </c>
      <c r="D613" s="2">
        <v>20</v>
      </c>
      <c r="E613" s="2" t="str">
        <f>IF(D613&lt;25,"18-24",IF(D613&lt;35,"25-34",IF(D613&lt;45,"35-44",IF(D613&lt;55,"45-54","55+"))))</f>
        <v>18-24</v>
      </c>
      <c r="F613" s="2" t="s">
        <v>168</v>
      </c>
      <c r="G613" s="2" t="s">
        <v>186</v>
      </c>
      <c r="H613" s="2" t="s">
        <v>170</v>
      </c>
      <c r="I613" s="2" t="s">
        <v>171</v>
      </c>
      <c r="J613" s="2" t="s">
        <v>172</v>
      </c>
      <c r="K613" s="11">
        <v>46117</v>
      </c>
      <c r="L613" s="2" t="s">
        <v>183</v>
      </c>
      <c r="M613" s="2" t="s">
        <v>174</v>
      </c>
      <c r="N613" s="4">
        <f>COUNTIF(Bookings!$B$2:$B$5001,A613)</f>
        <v>2</v>
      </c>
      <c r="O613" s="4">
        <f>COUNTIFS(Bookings!$B$2:$B$5001,A613,Bookings!$Q$2:$Q$5001,"Completed")</f>
        <v>1</v>
      </c>
      <c r="P613" s="3">
        <f>SUMIFS(Revenue!$L$2:$L$4092,Revenue!$B$2:$B$4092,A613)</f>
        <v>7790</v>
      </c>
      <c r="Q613" s="2" t="str">
        <f>IF(N613=0,"Inactive",IF(N613=1,"One-time",IF(N613&lt;4,"Repeat","Loyal")))</f>
        <v>Repeat</v>
      </c>
    </row>
    <row r="614" spans="1:17" x14ac:dyDescent="0.2">
      <c r="A614" s="2" t="s">
        <v>1295</v>
      </c>
      <c r="B614" s="2" t="s">
        <v>1296</v>
      </c>
      <c r="C614" s="2" t="s">
        <v>177</v>
      </c>
      <c r="D614" s="2">
        <v>25</v>
      </c>
      <c r="E614" s="2" t="str">
        <f>IF(D614&lt;25,"18-24",IF(D614&lt;35,"25-34",IF(D614&lt;45,"35-44",IF(D614&lt;55,"45-54","55+"))))</f>
        <v>25-34</v>
      </c>
      <c r="F614" s="2" t="s">
        <v>205</v>
      </c>
      <c r="G614" s="2" t="s">
        <v>206</v>
      </c>
      <c r="H614" s="2" t="s">
        <v>207</v>
      </c>
      <c r="I614" s="2" t="s">
        <v>171</v>
      </c>
      <c r="J614" s="2" t="s">
        <v>172</v>
      </c>
      <c r="K614" s="11">
        <v>46133</v>
      </c>
      <c r="L614" s="2" t="s">
        <v>198</v>
      </c>
      <c r="M614" s="2" t="s">
        <v>174</v>
      </c>
      <c r="N614" s="4">
        <f>COUNTIF(Bookings!$B$2:$B$5001,A614)</f>
        <v>0</v>
      </c>
      <c r="O614" s="4">
        <f>COUNTIFS(Bookings!$B$2:$B$5001,A614,Bookings!$Q$2:$Q$5001,"Completed")</f>
        <v>0</v>
      </c>
      <c r="P614" s="3">
        <f>SUMIFS(Revenue!$L$2:$L$4092,Revenue!$B$2:$B$4092,A614)</f>
        <v>0</v>
      </c>
      <c r="Q614" s="2" t="str">
        <f>IF(N614=0,"Inactive",IF(N614=1,"One-time",IF(N614&lt;4,"Repeat","Loyal")))</f>
        <v>Inactive</v>
      </c>
    </row>
    <row r="615" spans="1:17" x14ac:dyDescent="0.2">
      <c r="A615" s="2" t="s">
        <v>1297</v>
      </c>
      <c r="B615" s="2" t="s">
        <v>1298</v>
      </c>
      <c r="C615" s="2" t="s">
        <v>167</v>
      </c>
      <c r="D615" s="2">
        <v>26</v>
      </c>
      <c r="E615" s="2" t="str">
        <f>IF(D615&lt;25,"18-24",IF(D615&lt;35,"25-34",IF(D615&lt;45,"35-44",IF(D615&lt;55,"45-54","55+"))))</f>
        <v>25-34</v>
      </c>
      <c r="F615" s="2" t="s">
        <v>168</v>
      </c>
      <c r="G615" s="2" t="s">
        <v>169</v>
      </c>
      <c r="H615" s="2" t="s">
        <v>170</v>
      </c>
      <c r="I615" s="2" t="s">
        <v>171</v>
      </c>
      <c r="J615" s="2" t="s">
        <v>172</v>
      </c>
      <c r="K615" s="11">
        <v>45958</v>
      </c>
      <c r="L615" s="2" t="s">
        <v>179</v>
      </c>
      <c r="M615" s="2" t="s">
        <v>189</v>
      </c>
      <c r="N615" s="4">
        <f>COUNTIF(Bookings!$B$2:$B$5001,A615)</f>
        <v>2</v>
      </c>
      <c r="O615" s="4">
        <f>COUNTIFS(Bookings!$B$2:$B$5001,A615,Bookings!$Q$2:$Q$5001,"Completed")</f>
        <v>2</v>
      </c>
      <c r="P615" s="3">
        <f>SUMIFS(Revenue!$L$2:$L$4092,Revenue!$B$2:$B$4092,A615)</f>
        <v>113030</v>
      </c>
      <c r="Q615" s="2" t="str">
        <f>IF(N615=0,"Inactive",IF(N615=1,"One-time",IF(N615&lt;4,"Repeat","Loyal")))</f>
        <v>Repeat</v>
      </c>
    </row>
    <row r="616" spans="1:17" x14ac:dyDescent="0.2">
      <c r="A616" s="2" t="s">
        <v>1299</v>
      </c>
      <c r="B616" s="2" t="s">
        <v>1300</v>
      </c>
      <c r="C616" s="2" t="s">
        <v>167</v>
      </c>
      <c r="D616" s="2">
        <v>22</v>
      </c>
      <c r="E616" s="2" t="str">
        <f>IF(D616&lt;25,"18-24",IF(D616&lt;35,"25-34",IF(D616&lt;45,"35-44",IF(D616&lt;55,"45-54","55+"))))</f>
        <v>18-24</v>
      </c>
      <c r="F616" s="2" t="s">
        <v>168</v>
      </c>
      <c r="G616" s="2" t="s">
        <v>311</v>
      </c>
      <c r="H616" s="2" t="s">
        <v>170</v>
      </c>
      <c r="I616" s="2" t="s">
        <v>171</v>
      </c>
      <c r="J616" s="2" t="s">
        <v>238</v>
      </c>
      <c r="K616" s="11">
        <v>45589</v>
      </c>
      <c r="L616" s="2" t="s">
        <v>247</v>
      </c>
      <c r="M616" s="2" t="s">
        <v>189</v>
      </c>
      <c r="N616" s="4">
        <f>COUNTIF(Bookings!$B$2:$B$5001,A616)</f>
        <v>9</v>
      </c>
      <c r="O616" s="4">
        <f>COUNTIFS(Bookings!$B$2:$B$5001,A616,Bookings!$Q$2:$Q$5001,"Completed")</f>
        <v>7</v>
      </c>
      <c r="P616" s="3">
        <f>SUMIFS(Revenue!$L$2:$L$4092,Revenue!$B$2:$B$4092,A616)</f>
        <v>349250</v>
      </c>
      <c r="Q616" s="2" t="str">
        <f>IF(N616=0,"Inactive",IF(N616=1,"One-time",IF(N616&lt;4,"Repeat","Loyal")))</f>
        <v>Loyal</v>
      </c>
    </row>
    <row r="617" spans="1:17" x14ac:dyDescent="0.2">
      <c r="A617" s="2" t="s">
        <v>1301</v>
      </c>
      <c r="B617" s="2" t="s">
        <v>444</v>
      </c>
      <c r="C617" s="2" t="s">
        <v>167</v>
      </c>
      <c r="D617" s="2">
        <v>41</v>
      </c>
      <c r="E617" s="2" t="str">
        <f>IF(D617&lt;25,"18-24",IF(D617&lt;35,"25-34",IF(D617&lt;45,"35-44",IF(D617&lt;55,"45-54","55+"))))</f>
        <v>35-44</v>
      </c>
      <c r="F617" s="2" t="s">
        <v>168</v>
      </c>
      <c r="G617" s="2" t="s">
        <v>66</v>
      </c>
      <c r="H617" s="2" t="s">
        <v>170</v>
      </c>
      <c r="I617" s="2" t="s">
        <v>188</v>
      </c>
      <c r="J617" s="2" t="s">
        <v>172</v>
      </c>
      <c r="K617" s="11">
        <v>46106</v>
      </c>
      <c r="L617" s="2" t="s">
        <v>179</v>
      </c>
      <c r="M617" s="2" t="s">
        <v>174</v>
      </c>
      <c r="N617" s="4">
        <f>COUNTIF(Bookings!$B$2:$B$5001,A617)</f>
        <v>2</v>
      </c>
      <c r="O617" s="4">
        <f>COUNTIFS(Bookings!$B$2:$B$5001,A617,Bookings!$Q$2:$Q$5001,"Completed")</f>
        <v>2</v>
      </c>
      <c r="P617" s="3">
        <f>SUMIFS(Revenue!$L$2:$L$4092,Revenue!$B$2:$B$4092,A617)</f>
        <v>49780</v>
      </c>
      <c r="Q617" s="2" t="str">
        <f>IF(N617=0,"Inactive",IF(N617=1,"One-time",IF(N617&lt;4,"Repeat","Loyal")))</f>
        <v>Repeat</v>
      </c>
    </row>
    <row r="618" spans="1:17" x14ac:dyDescent="0.2">
      <c r="A618" s="2" t="s">
        <v>1302</v>
      </c>
      <c r="B618" s="2" t="s">
        <v>1303</v>
      </c>
      <c r="C618" s="2" t="s">
        <v>177</v>
      </c>
      <c r="D618" s="2">
        <v>38</v>
      </c>
      <c r="E618" s="2" t="str">
        <f>IF(D618&lt;25,"18-24",IF(D618&lt;35,"25-34",IF(D618&lt;45,"35-44",IF(D618&lt;55,"45-54","55+"))))</f>
        <v>35-44</v>
      </c>
      <c r="F618" s="2" t="s">
        <v>168</v>
      </c>
      <c r="G618" s="2" t="s">
        <v>243</v>
      </c>
      <c r="H618" s="2" t="s">
        <v>170</v>
      </c>
      <c r="I618" s="2" t="s">
        <v>171</v>
      </c>
      <c r="J618" s="2" t="s">
        <v>217</v>
      </c>
      <c r="K618" s="11">
        <v>45584</v>
      </c>
      <c r="L618" s="2" t="s">
        <v>247</v>
      </c>
      <c r="M618" s="2" t="s">
        <v>174</v>
      </c>
      <c r="N618" s="4">
        <f>COUNTIF(Bookings!$B$2:$B$5001,A618)</f>
        <v>4</v>
      </c>
      <c r="O618" s="4">
        <f>COUNTIFS(Bookings!$B$2:$B$5001,A618,Bookings!$Q$2:$Q$5001,"Completed")</f>
        <v>3</v>
      </c>
      <c r="P618" s="3">
        <f>SUMIFS(Revenue!$L$2:$L$4092,Revenue!$B$2:$B$4092,A618)</f>
        <v>87460</v>
      </c>
      <c r="Q618" s="2" t="str">
        <f>IF(N618=0,"Inactive",IF(N618=1,"One-time",IF(N618&lt;4,"Repeat","Loyal")))</f>
        <v>Loyal</v>
      </c>
    </row>
    <row r="619" spans="1:17" x14ac:dyDescent="0.2">
      <c r="A619" s="2" t="s">
        <v>1304</v>
      </c>
      <c r="B619" s="2" t="s">
        <v>1099</v>
      </c>
      <c r="C619" s="2" t="s">
        <v>177</v>
      </c>
      <c r="D619" s="2">
        <v>33</v>
      </c>
      <c r="E619" s="2" t="str">
        <f>IF(D619&lt;25,"18-24",IF(D619&lt;35,"25-34",IF(D619&lt;45,"35-44",IF(D619&lt;55,"45-54","55+"))))</f>
        <v>25-34</v>
      </c>
      <c r="F619" s="2" t="s">
        <v>168</v>
      </c>
      <c r="G619" s="2" t="s">
        <v>311</v>
      </c>
      <c r="H619" s="2" t="s">
        <v>170</v>
      </c>
      <c r="I619" s="2" t="s">
        <v>171</v>
      </c>
      <c r="J619" s="2" t="s">
        <v>217</v>
      </c>
      <c r="K619" s="11">
        <v>45501</v>
      </c>
      <c r="L619" s="2" t="s">
        <v>247</v>
      </c>
      <c r="M619" s="2" t="s">
        <v>174</v>
      </c>
      <c r="N619" s="4">
        <f>COUNTIF(Bookings!$B$2:$B$5001,A619)</f>
        <v>4</v>
      </c>
      <c r="O619" s="4">
        <f>COUNTIFS(Bookings!$B$2:$B$5001,A619,Bookings!$Q$2:$Q$5001,"Completed")</f>
        <v>4</v>
      </c>
      <c r="P619" s="3">
        <f>SUMIFS(Revenue!$L$2:$L$4092,Revenue!$B$2:$B$4092,A619)</f>
        <v>138140</v>
      </c>
      <c r="Q619" s="2" t="str">
        <f>IF(N619=0,"Inactive",IF(N619=1,"One-time",IF(N619&lt;4,"Repeat","Loyal")))</f>
        <v>Loyal</v>
      </c>
    </row>
    <row r="620" spans="1:17" x14ac:dyDescent="0.2">
      <c r="A620" s="2" t="s">
        <v>1305</v>
      </c>
      <c r="B620" s="2" t="s">
        <v>551</v>
      </c>
      <c r="C620" s="2" t="s">
        <v>167</v>
      </c>
      <c r="D620" s="2">
        <v>28</v>
      </c>
      <c r="E620" s="2" t="str">
        <f>IF(D620&lt;25,"18-24",IF(D620&lt;35,"25-34",IF(D620&lt;45,"35-44",IF(D620&lt;55,"45-54","55+"))))</f>
        <v>25-34</v>
      </c>
      <c r="F620" s="2" t="s">
        <v>168</v>
      </c>
      <c r="G620" s="2" t="s">
        <v>55</v>
      </c>
      <c r="H620" s="2" t="s">
        <v>170</v>
      </c>
      <c r="I620" s="2" t="s">
        <v>195</v>
      </c>
      <c r="J620" s="2" t="s">
        <v>172</v>
      </c>
      <c r="K620" s="11">
        <v>45215</v>
      </c>
      <c r="L620" s="2" t="s">
        <v>173</v>
      </c>
      <c r="M620" s="2" t="s">
        <v>174</v>
      </c>
      <c r="N620" s="4">
        <f>COUNTIF(Bookings!$B$2:$B$5001,A620)</f>
        <v>0</v>
      </c>
      <c r="O620" s="4">
        <f>COUNTIFS(Bookings!$B$2:$B$5001,A620,Bookings!$Q$2:$Q$5001,"Completed")</f>
        <v>0</v>
      </c>
      <c r="P620" s="3">
        <f>SUMIFS(Revenue!$L$2:$L$4092,Revenue!$B$2:$B$4092,A620)</f>
        <v>0</v>
      </c>
      <c r="Q620" s="2" t="str">
        <f>IF(N620=0,"Inactive",IF(N620=1,"One-time",IF(N620&lt;4,"Repeat","Loyal")))</f>
        <v>Inactive</v>
      </c>
    </row>
    <row r="621" spans="1:17" x14ac:dyDescent="0.2">
      <c r="A621" s="2" t="s">
        <v>1306</v>
      </c>
      <c r="B621" s="2" t="s">
        <v>843</v>
      </c>
      <c r="C621" s="2" t="s">
        <v>177</v>
      </c>
      <c r="D621" s="2">
        <v>40</v>
      </c>
      <c r="E621" s="2" t="str">
        <f>IF(D621&lt;25,"18-24",IF(D621&lt;35,"25-34",IF(D621&lt;45,"35-44",IF(D621&lt;55,"45-54","55+"))))</f>
        <v>35-44</v>
      </c>
      <c r="F621" s="2" t="s">
        <v>168</v>
      </c>
      <c r="G621" s="2" t="s">
        <v>169</v>
      </c>
      <c r="H621" s="2" t="s">
        <v>170</v>
      </c>
      <c r="I621" s="2" t="s">
        <v>195</v>
      </c>
      <c r="J621" s="2" t="s">
        <v>172</v>
      </c>
      <c r="K621" s="11">
        <v>45816</v>
      </c>
      <c r="L621" s="2" t="s">
        <v>247</v>
      </c>
      <c r="M621" s="2" t="s">
        <v>174</v>
      </c>
      <c r="N621" s="4">
        <f>COUNTIF(Bookings!$B$2:$B$5001,A621)</f>
        <v>2</v>
      </c>
      <c r="O621" s="4">
        <f>COUNTIFS(Bookings!$B$2:$B$5001,A621,Bookings!$Q$2:$Q$5001,"Completed")</f>
        <v>2</v>
      </c>
      <c r="P621" s="3">
        <f>SUMIFS(Revenue!$L$2:$L$4092,Revenue!$B$2:$B$4092,A621)</f>
        <v>159690</v>
      </c>
      <c r="Q621" s="2" t="str">
        <f>IF(N621=0,"Inactive",IF(N621=1,"One-time",IF(N621&lt;4,"Repeat","Loyal")))</f>
        <v>Repeat</v>
      </c>
    </row>
    <row r="622" spans="1:17" x14ac:dyDescent="0.2">
      <c r="A622" s="2" t="s">
        <v>1307</v>
      </c>
      <c r="B622" s="2" t="s">
        <v>1016</v>
      </c>
      <c r="C622" s="2" t="s">
        <v>177</v>
      </c>
      <c r="D622" s="2">
        <v>25</v>
      </c>
      <c r="E622" s="2" t="str">
        <f>IF(D622&lt;25,"18-24",IF(D622&lt;35,"25-34",IF(D622&lt;45,"35-44",IF(D622&lt;55,"45-54","55+"))))</f>
        <v>25-34</v>
      </c>
      <c r="F622" s="2" t="s">
        <v>168</v>
      </c>
      <c r="G622" s="2" t="s">
        <v>211</v>
      </c>
      <c r="H622" s="2" t="s">
        <v>170</v>
      </c>
      <c r="I622" s="2" t="s">
        <v>171</v>
      </c>
      <c r="J622" s="2" t="s">
        <v>172</v>
      </c>
      <c r="K622" s="11">
        <v>45705</v>
      </c>
      <c r="L622" s="2" t="s">
        <v>183</v>
      </c>
      <c r="M622" s="2" t="s">
        <v>189</v>
      </c>
      <c r="N622" s="4">
        <f>COUNTIF(Bookings!$B$2:$B$5001,A622)</f>
        <v>0</v>
      </c>
      <c r="O622" s="4">
        <f>COUNTIFS(Bookings!$B$2:$B$5001,A622,Bookings!$Q$2:$Q$5001,"Completed")</f>
        <v>0</v>
      </c>
      <c r="P622" s="3">
        <f>SUMIFS(Revenue!$L$2:$L$4092,Revenue!$B$2:$B$4092,A622)</f>
        <v>0</v>
      </c>
      <c r="Q622" s="2" t="str">
        <f>IF(N622=0,"Inactive",IF(N622=1,"One-time",IF(N622&lt;4,"Repeat","Loyal")))</f>
        <v>Inactive</v>
      </c>
    </row>
    <row r="623" spans="1:17" x14ac:dyDescent="0.2">
      <c r="A623" s="2" t="s">
        <v>1308</v>
      </c>
      <c r="B623" s="2" t="s">
        <v>1309</v>
      </c>
      <c r="C623" s="2" t="s">
        <v>177</v>
      </c>
      <c r="D623" s="2">
        <v>18</v>
      </c>
      <c r="E623" s="2" t="str">
        <f>IF(D623&lt;25,"18-24",IF(D623&lt;35,"25-34",IF(D623&lt;45,"35-44",IF(D623&lt;55,"45-54","55+"))))</f>
        <v>18-24</v>
      </c>
      <c r="F623" s="2" t="s">
        <v>205</v>
      </c>
      <c r="G623" s="2" t="s">
        <v>206</v>
      </c>
      <c r="H623" s="2" t="s">
        <v>207</v>
      </c>
      <c r="I623" s="2" t="s">
        <v>188</v>
      </c>
      <c r="J623" s="2" t="s">
        <v>172</v>
      </c>
      <c r="K623" s="11">
        <v>45152</v>
      </c>
      <c r="L623" s="2" t="s">
        <v>183</v>
      </c>
      <c r="M623" s="2" t="s">
        <v>174</v>
      </c>
      <c r="N623" s="4">
        <f>COUNTIF(Bookings!$B$2:$B$5001,A623)</f>
        <v>0</v>
      </c>
      <c r="O623" s="4">
        <f>COUNTIFS(Bookings!$B$2:$B$5001,A623,Bookings!$Q$2:$Q$5001,"Completed")</f>
        <v>0</v>
      </c>
      <c r="P623" s="3">
        <f>SUMIFS(Revenue!$L$2:$L$4092,Revenue!$B$2:$B$4092,A623)</f>
        <v>0</v>
      </c>
      <c r="Q623" s="2" t="str">
        <f>IF(N623=0,"Inactive",IF(N623=1,"One-time",IF(N623&lt;4,"Repeat","Loyal")))</f>
        <v>Inactive</v>
      </c>
    </row>
    <row r="624" spans="1:17" x14ac:dyDescent="0.2">
      <c r="A624" s="2" t="s">
        <v>1310</v>
      </c>
      <c r="B624" s="2" t="s">
        <v>1198</v>
      </c>
      <c r="C624" s="2" t="s">
        <v>167</v>
      </c>
      <c r="D624" s="2">
        <v>29</v>
      </c>
      <c r="E624" s="2" t="str">
        <f>IF(D624&lt;25,"18-24",IF(D624&lt;35,"25-34",IF(D624&lt;45,"35-44",IF(D624&lt;55,"45-54","55+"))))</f>
        <v>25-34</v>
      </c>
      <c r="F624" s="2" t="s">
        <v>168</v>
      </c>
      <c r="G624" s="2" t="s">
        <v>66</v>
      </c>
      <c r="H624" s="2" t="s">
        <v>170</v>
      </c>
      <c r="I624" s="2" t="s">
        <v>171</v>
      </c>
      <c r="J624" s="2" t="s">
        <v>172</v>
      </c>
      <c r="K624" s="11">
        <v>45750</v>
      </c>
      <c r="L624" s="2" t="s">
        <v>179</v>
      </c>
      <c r="M624" s="2" t="s">
        <v>174</v>
      </c>
      <c r="N624" s="4">
        <f>COUNTIF(Bookings!$B$2:$B$5001,A624)</f>
        <v>1</v>
      </c>
      <c r="O624" s="4">
        <f>COUNTIFS(Bookings!$B$2:$B$5001,A624,Bookings!$Q$2:$Q$5001,"Completed")</f>
        <v>0</v>
      </c>
      <c r="P624" s="3">
        <f>SUMIFS(Revenue!$L$2:$L$4092,Revenue!$B$2:$B$4092,A624)</f>
        <v>0</v>
      </c>
      <c r="Q624" s="2" t="str">
        <f>IF(N624=0,"Inactive",IF(N624=1,"One-time",IF(N624&lt;4,"Repeat","Loyal")))</f>
        <v>One-time</v>
      </c>
    </row>
    <row r="625" spans="1:17" x14ac:dyDescent="0.2">
      <c r="A625" s="2" t="s">
        <v>1311</v>
      </c>
      <c r="B625" s="2" t="s">
        <v>1312</v>
      </c>
      <c r="C625" s="2" t="s">
        <v>177</v>
      </c>
      <c r="D625" s="2">
        <v>23</v>
      </c>
      <c r="E625" s="2" t="str">
        <f>IF(D625&lt;25,"18-24",IF(D625&lt;35,"25-34",IF(D625&lt;45,"35-44",IF(D625&lt;55,"45-54","55+"))))</f>
        <v>18-24</v>
      </c>
      <c r="F625" s="2" t="s">
        <v>278</v>
      </c>
      <c r="G625" s="2" t="s">
        <v>279</v>
      </c>
      <c r="H625" s="2" t="s">
        <v>207</v>
      </c>
      <c r="I625" s="2" t="s">
        <v>171</v>
      </c>
      <c r="J625" s="2" t="s">
        <v>217</v>
      </c>
      <c r="K625" s="11">
        <v>45624</v>
      </c>
      <c r="L625" s="2" t="s">
        <v>179</v>
      </c>
      <c r="M625" s="2" t="s">
        <v>174</v>
      </c>
      <c r="N625" s="4">
        <f>COUNTIF(Bookings!$B$2:$B$5001,A625)</f>
        <v>4</v>
      </c>
      <c r="O625" s="4">
        <f>COUNTIFS(Bookings!$B$2:$B$5001,A625,Bookings!$Q$2:$Q$5001,"Completed")</f>
        <v>3</v>
      </c>
      <c r="P625" s="3">
        <f>SUMIFS(Revenue!$L$2:$L$4092,Revenue!$B$2:$B$4092,A625)</f>
        <v>135040</v>
      </c>
      <c r="Q625" s="2" t="str">
        <f>IF(N625=0,"Inactive",IF(N625=1,"One-time",IF(N625&lt;4,"Repeat","Loyal")))</f>
        <v>Loyal</v>
      </c>
    </row>
    <row r="626" spans="1:17" x14ac:dyDescent="0.2">
      <c r="A626" s="2" t="s">
        <v>1313</v>
      </c>
      <c r="B626" s="2" t="s">
        <v>1312</v>
      </c>
      <c r="C626" s="2" t="s">
        <v>167</v>
      </c>
      <c r="D626" s="2">
        <v>38</v>
      </c>
      <c r="E626" s="2" t="str">
        <f>IF(D626&lt;25,"18-24",IF(D626&lt;35,"25-34",IF(D626&lt;45,"35-44",IF(D626&lt;55,"45-54","55+"))))</f>
        <v>35-44</v>
      </c>
      <c r="F626" s="2" t="s">
        <v>278</v>
      </c>
      <c r="G626" s="2" t="s">
        <v>279</v>
      </c>
      <c r="H626" s="2" t="s">
        <v>207</v>
      </c>
      <c r="I626" s="2" t="s">
        <v>171</v>
      </c>
      <c r="J626" s="2" t="s">
        <v>172</v>
      </c>
      <c r="K626" s="11">
        <v>45829</v>
      </c>
      <c r="L626" s="2" t="s">
        <v>173</v>
      </c>
      <c r="M626" s="2" t="s">
        <v>189</v>
      </c>
      <c r="N626" s="4">
        <f>COUNTIF(Bookings!$B$2:$B$5001,A626)</f>
        <v>1</v>
      </c>
      <c r="O626" s="4">
        <f>COUNTIFS(Bookings!$B$2:$B$5001,A626,Bookings!$Q$2:$Q$5001,"Completed")</f>
        <v>1</v>
      </c>
      <c r="P626" s="3">
        <f>SUMIFS(Revenue!$L$2:$L$4092,Revenue!$B$2:$B$4092,A626)</f>
        <v>45680</v>
      </c>
      <c r="Q626" s="2" t="str">
        <f>IF(N626=0,"Inactive",IF(N626=1,"One-time",IF(N626&lt;4,"Repeat","Loyal")))</f>
        <v>One-time</v>
      </c>
    </row>
    <row r="627" spans="1:17" x14ac:dyDescent="0.2">
      <c r="A627" s="2" t="s">
        <v>1314</v>
      </c>
      <c r="B627" s="2" t="s">
        <v>1315</v>
      </c>
      <c r="C627" s="2" t="s">
        <v>167</v>
      </c>
      <c r="D627" s="2">
        <v>32</v>
      </c>
      <c r="E627" s="2" t="str">
        <f>IF(D627&lt;25,"18-24",IF(D627&lt;35,"25-34",IF(D627&lt;45,"35-44",IF(D627&lt;55,"45-54","55+"))))</f>
        <v>25-34</v>
      </c>
      <c r="F627" s="2" t="s">
        <v>168</v>
      </c>
      <c r="G627" s="2" t="s">
        <v>243</v>
      </c>
      <c r="H627" s="2" t="s">
        <v>170</v>
      </c>
      <c r="I627" s="2" t="s">
        <v>188</v>
      </c>
      <c r="J627" s="2" t="s">
        <v>172</v>
      </c>
      <c r="K627" s="11">
        <v>45577</v>
      </c>
      <c r="L627" s="2" t="s">
        <v>198</v>
      </c>
      <c r="M627" s="2" t="s">
        <v>174</v>
      </c>
      <c r="N627" s="4">
        <f>COUNTIF(Bookings!$B$2:$B$5001,A627)</f>
        <v>2</v>
      </c>
      <c r="O627" s="4">
        <f>COUNTIFS(Bookings!$B$2:$B$5001,A627,Bookings!$Q$2:$Q$5001,"Completed")</f>
        <v>2</v>
      </c>
      <c r="P627" s="3">
        <f>SUMIFS(Revenue!$L$2:$L$4092,Revenue!$B$2:$B$4092,A627)</f>
        <v>40540</v>
      </c>
      <c r="Q627" s="2" t="str">
        <f>IF(N627=0,"Inactive",IF(N627=1,"One-time",IF(N627&lt;4,"Repeat","Loyal")))</f>
        <v>Repeat</v>
      </c>
    </row>
    <row r="628" spans="1:17" x14ac:dyDescent="0.2">
      <c r="A628" s="2" t="s">
        <v>1316</v>
      </c>
      <c r="B628" s="2" t="s">
        <v>874</v>
      </c>
      <c r="C628" s="2" t="s">
        <v>177</v>
      </c>
      <c r="D628" s="2">
        <v>30</v>
      </c>
      <c r="E628" s="2" t="str">
        <f>IF(D628&lt;25,"18-24",IF(D628&lt;35,"25-34",IF(D628&lt;45,"35-44",IF(D628&lt;55,"45-54","55+"))))</f>
        <v>25-34</v>
      </c>
      <c r="F628" s="2" t="s">
        <v>168</v>
      </c>
      <c r="G628" s="2" t="s">
        <v>66</v>
      </c>
      <c r="H628" s="2" t="s">
        <v>170</v>
      </c>
      <c r="I628" s="2" t="s">
        <v>171</v>
      </c>
      <c r="J628" s="2" t="s">
        <v>217</v>
      </c>
      <c r="K628" s="11">
        <v>45774</v>
      </c>
      <c r="L628" s="2" t="s">
        <v>183</v>
      </c>
      <c r="M628" s="2" t="s">
        <v>174</v>
      </c>
      <c r="N628" s="4">
        <f>COUNTIF(Bookings!$B$2:$B$5001,A628)</f>
        <v>4</v>
      </c>
      <c r="O628" s="4">
        <f>COUNTIFS(Bookings!$B$2:$B$5001,A628,Bookings!$Q$2:$Q$5001,"Completed")</f>
        <v>2</v>
      </c>
      <c r="P628" s="3">
        <f>SUMIFS(Revenue!$L$2:$L$4092,Revenue!$B$2:$B$4092,A628)</f>
        <v>87420</v>
      </c>
      <c r="Q628" s="2" t="str">
        <f>IF(N628=0,"Inactive",IF(N628=1,"One-time",IF(N628&lt;4,"Repeat","Loyal")))</f>
        <v>Loyal</v>
      </c>
    </row>
    <row r="629" spans="1:17" x14ac:dyDescent="0.2">
      <c r="A629" s="2" t="s">
        <v>1317</v>
      </c>
      <c r="B629" s="2" t="s">
        <v>1318</v>
      </c>
      <c r="C629" s="2" t="s">
        <v>167</v>
      </c>
      <c r="D629" s="2">
        <v>36</v>
      </c>
      <c r="E629" s="2" t="str">
        <f>IF(D629&lt;25,"18-24",IF(D629&lt;35,"25-34",IF(D629&lt;45,"35-44",IF(D629&lt;55,"45-54","55+"))))</f>
        <v>35-44</v>
      </c>
      <c r="F629" s="2" t="s">
        <v>168</v>
      </c>
      <c r="G629" s="2" t="s">
        <v>55</v>
      </c>
      <c r="H629" s="2" t="s">
        <v>170</v>
      </c>
      <c r="I629" s="2" t="s">
        <v>195</v>
      </c>
      <c r="J629" s="2" t="s">
        <v>172</v>
      </c>
      <c r="K629" s="11">
        <v>45644</v>
      </c>
      <c r="L629" s="2" t="s">
        <v>183</v>
      </c>
      <c r="M629" s="2" t="s">
        <v>174</v>
      </c>
      <c r="N629" s="4">
        <f>COUNTIF(Bookings!$B$2:$B$5001,A629)</f>
        <v>0</v>
      </c>
      <c r="O629" s="4">
        <f>COUNTIFS(Bookings!$B$2:$B$5001,A629,Bookings!$Q$2:$Q$5001,"Completed")</f>
        <v>0</v>
      </c>
      <c r="P629" s="3">
        <f>SUMIFS(Revenue!$L$2:$L$4092,Revenue!$B$2:$B$4092,A629)</f>
        <v>0</v>
      </c>
      <c r="Q629" s="2" t="str">
        <f>IF(N629=0,"Inactive",IF(N629=1,"One-time",IF(N629&lt;4,"Repeat","Loyal")))</f>
        <v>Inactive</v>
      </c>
    </row>
    <row r="630" spans="1:17" x14ac:dyDescent="0.2">
      <c r="A630" s="2" t="s">
        <v>1319</v>
      </c>
      <c r="B630" s="2" t="s">
        <v>1320</v>
      </c>
      <c r="C630" s="2" t="s">
        <v>177</v>
      </c>
      <c r="D630" s="2">
        <v>35</v>
      </c>
      <c r="E630" s="2" t="str">
        <f>IF(D630&lt;25,"18-24",IF(D630&lt;35,"25-34",IF(D630&lt;45,"35-44",IF(D630&lt;55,"45-54","55+"))))</f>
        <v>35-44</v>
      </c>
      <c r="F630" s="2" t="s">
        <v>168</v>
      </c>
      <c r="G630" s="2" t="s">
        <v>243</v>
      </c>
      <c r="H630" s="2" t="s">
        <v>170</v>
      </c>
      <c r="I630" s="2" t="s">
        <v>195</v>
      </c>
      <c r="J630" s="2" t="s">
        <v>172</v>
      </c>
      <c r="K630" s="11">
        <v>45648</v>
      </c>
      <c r="L630" s="2" t="s">
        <v>198</v>
      </c>
      <c r="M630" s="2" t="s">
        <v>174</v>
      </c>
      <c r="N630" s="4">
        <f>COUNTIF(Bookings!$B$2:$B$5001,A630)</f>
        <v>3</v>
      </c>
      <c r="O630" s="4">
        <f>COUNTIFS(Bookings!$B$2:$B$5001,A630,Bookings!$Q$2:$Q$5001,"Completed")</f>
        <v>3</v>
      </c>
      <c r="P630" s="3">
        <f>SUMIFS(Revenue!$L$2:$L$4092,Revenue!$B$2:$B$4092,A630)</f>
        <v>290760</v>
      </c>
      <c r="Q630" s="2" t="str">
        <f>IF(N630=0,"Inactive",IF(N630=1,"One-time",IF(N630&lt;4,"Repeat","Loyal")))</f>
        <v>Repeat</v>
      </c>
    </row>
    <row r="631" spans="1:17" x14ac:dyDescent="0.2">
      <c r="A631" s="2" t="s">
        <v>1321</v>
      </c>
      <c r="B631" s="2" t="s">
        <v>1322</v>
      </c>
      <c r="C631" s="2" t="s">
        <v>167</v>
      </c>
      <c r="D631" s="2">
        <v>32</v>
      </c>
      <c r="E631" s="2" t="str">
        <f>IF(D631&lt;25,"18-24",IF(D631&lt;35,"25-34",IF(D631&lt;45,"35-44",IF(D631&lt;55,"45-54","55+"))))</f>
        <v>25-34</v>
      </c>
      <c r="F631" s="2" t="s">
        <v>168</v>
      </c>
      <c r="G631" s="2" t="s">
        <v>182</v>
      </c>
      <c r="H631" s="2" t="s">
        <v>170</v>
      </c>
      <c r="I631" s="2" t="s">
        <v>195</v>
      </c>
      <c r="J631" s="2" t="s">
        <v>172</v>
      </c>
      <c r="K631" s="11">
        <v>45315</v>
      </c>
      <c r="L631" s="2" t="s">
        <v>247</v>
      </c>
      <c r="M631" s="2" t="s">
        <v>189</v>
      </c>
      <c r="N631" s="4">
        <f>COUNTIF(Bookings!$B$2:$B$5001,A631)</f>
        <v>1</v>
      </c>
      <c r="O631" s="4">
        <f>COUNTIFS(Bookings!$B$2:$B$5001,A631,Bookings!$Q$2:$Q$5001,"Completed")</f>
        <v>0</v>
      </c>
      <c r="P631" s="3">
        <f>SUMIFS(Revenue!$L$2:$L$4092,Revenue!$B$2:$B$4092,A631)</f>
        <v>0</v>
      </c>
      <c r="Q631" s="2" t="str">
        <f>IF(N631=0,"Inactive",IF(N631=1,"One-time",IF(N631&lt;4,"Repeat","Loyal")))</f>
        <v>One-time</v>
      </c>
    </row>
    <row r="632" spans="1:17" x14ac:dyDescent="0.2">
      <c r="A632" s="2" t="s">
        <v>1323</v>
      </c>
      <c r="B632" s="2" t="s">
        <v>1324</v>
      </c>
      <c r="C632" s="2" t="s">
        <v>177</v>
      </c>
      <c r="D632" s="2">
        <v>22</v>
      </c>
      <c r="E632" s="2" t="str">
        <f>IF(D632&lt;25,"18-24",IF(D632&lt;35,"25-34",IF(D632&lt;45,"35-44",IF(D632&lt;55,"45-54","55+"))))</f>
        <v>18-24</v>
      </c>
      <c r="F632" s="2" t="s">
        <v>338</v>
      </c>
      <c r="G632" s="2" t="s">
        <v>339</v>
      </c>
      <c r="H632" s="2" t="s">
        <v>207</v>
      </c>
      <c r="I632" s="2" t="s">
        <v>195</v>
      </c>
      <c r="J632" s="2" t="s">
        <v>172</v>
      </c>
      <c r="K632" s="11">
        <v>45663</v>
      </c>
      <c r="L632" s="2" t="s">
        <v>173</v>
      </c>
      <c r="M632" s="2" t="s">
        <v>174</v>
      </c>
      <c r="N632" s="4">
        <f>COUNTIF(Bookings!$B$2:$B$5001,A632)</f>
        <v>4</v>
      </c>
      <c r="O632" s="4">
        <f>COUNTIFS(Bookings!$B$2:$B$5001,A632,Bookings!$Q$2:$Q$5001,"Completed")</f>
        <v>3</v>
      </c>
      <c r="P632" s="3">
        <f>SUMIFS(Revenue!$L$2:$L$4092,Revenue!$B$2:$B$4092,A632)</f>
        <v>121610</v>
      </c>
      <c r="Q632" s="2" t="str">
        <f>IF(N632=0,"Inactive",IF(N632=1,"One-time",IF(N632&lt;4,"Repeat","Loyal")))</f>
        <v>Loyal</v>
      </c>
    </row>
    <row r="633" spans="1:17" x14ac:dyDescent="0.2">
      <c r="A633" s="2" t="s">
        <v>1325</v>
      </c>
      <c r="B633" s="2" t="s">
        <v>1326</v>
      </c>
      <c r="C633" s="2" t="s">
        <v>177</v>
      </c>
      <c r="D633" s="2">
        <v>36</v>
      </c>
      <c r="E633" s="2" t="str">
        <f>IF(D633&lt;25,"18-24",IF(D633&lt;35,"25-34",IF(D633&lt;45,"35-44",IF(D633&lt;55,"45-54","55+"))))</f>
        <v>35-44</v>
      </c>
      <c r="F633" s="2" t="s">
        <v>168</v>
      </c>
      <c r="G633" s="2" t="s">
        <v>24</v>
      </c>
      <c r="H633" s="2" t="s">
        <v>170</v>
      </c>
      <c r="I633" s="2" t="s">
        <v>195</v>
      </c>
      <c r="J633" s="2" t="s">
        <v>172</v>
      </c>
      <c r="K633" s="11">
        <v>45588</v>
      </c>
      <c r="L633" s="2" t="s">
        <v>179</v>
      </c>
      <c r="M633" s="2" t="s">
        <v>174</v>
      </c>
      <c r="N633" s="4">
        <f>COUNTIF(Bookings!$B$2:$B$5001,A633)</f>
        <v>3</v>
      </c>
      <c r="O633" s="4">
        <f>COUNTIFS(Bookings!$B$2:$B$5001,A633,Bookings!$Q$2:$Q$5001,"Completed")</f>
        <v>3</v>
      </c>
      <c r="P633" s="3">
        <f>SUMIFS(Revenue!$L$2:$L$4092,Revenue!$B$2:$B$4092,A633)</f>
        <v>92400</v>
      </c>
      <c r="Q633" s="2" t="str">
        <f>IF(N633=0,"Inactive",IF(N633=1,"One-time",IF(N633&lt;4,"Repeat","Loyal")))</f>
        <v>Repeat</v>
      </c>
    </row>
    <row r="634" spans="1:17" x14ac:dyDescent="0.2">
      <c r="A634" s="2" t="s">
        <v>1327</v>
      </c>
      <c r="B634" s="2" t="s">
        <v>1328</v>
      </c>
      <c r="C634" s="2" t="s">
        <v>167</v>
      </c>
      <c r="D634" s="2">
        <v>24</v>
      </c>
      <c r="E634" s="2" t="str">
        <f>IF(D634&lt;25,"18-24",IF(D634&lt;35,"25-34",IF(D634&lt;45,"35-44",IF(D634&lt;55,"45-54","55+"))))</f>
        <v>18-24</v>
      </c>
      <c r="F634" s="2" t="s">
        <v>168</v>
      </c>
      <c r="G634" s="2" t="s">
        <v>211</v>
      </c>
      <c r="H634" s="2" t="s">
        <v>170</v>
      </c>
      <c r="I634" s="2" t="s">
        <v>188</v>
      </c>
      <c r="J634" s="2" t="s">
        <v>172</v>
      </c>
      <c r="K634" s="11">
        <v>46032</v>
      </c>
      <c r="L634" s="2" t="s">
        <v>173</v>
      </c>
      <c r="M634" s="2" t="s">
        <v>174</v>
      </c>
      <c r="N634" s="4">
        <f>COUNTIF(Bookings!$B$2:$B$5001,A634)</f>
        <v>1</v>
      </c>
      <c r="O634" s="4">
        <f>COUNTIFS(Bookings!$B$2:$B$5001,A634,Bookings!$Q$2:$Q$5001,"Completed")</f>
        <v>1</v>
      </c>
      <c r="P634" s="3">
        <f>SUMIFS(Revenue!$L$2:$L$4092,Revenue!$B$2:$B$4092,A634)</f>
        <v>53820</v>
      </c>
      <c r="Q634" s="2" t="str">
        <f>IF(N634=0,"Inactive",IF(N634=1,"One-time",IF(N634&lt;4,"Repeat","Loyal")))</f>
        <v>One-time</v>
      </c>
    </row>
    <row r="635" spans="1:17" x14ac:dyDescent="0.2">
      <c r="A635" s="2" t="s">
        <v>1329</v>
      </c>
      <c r="B635" s="2" t="s">
        <v>1330</v>
      </c>
      <c r="C635" s="2" t="s">
        <v>167</v>
      </c>
      <c r="D635" s="2">
        <v>24</v>
      </c>
      <c r="E635" s="2" t="str">
        <f>IF(D635&lt;25,"18-24",IF(D635&lt;35,"25-34",IF(D635&lt;45,"35-44",IF(D635&lt;55,"45-54","55+"))))</f>
        <v>18-24</v>
      </c>
      <c r="F635" s="2" t="s">
        <v>168</v>
      </c>
      <c r="G635" s="2" t="s">
        <v>75</v>
      </c>
      <c r="H635" s="2" t="s">
        <v>170</v>
      </c>
      <c r="I635" s="2" t="s">
        <v>171</v>
      </c>
      <c r="J635" s="2" t="s">
        <v>172</v>
      </c>
      <c r="K635" s="11">
        <v>45563</v>
      </c>
      <c r="L635" s="2" t="s">
        <v>183</v>
      </c>
      <c r="M635" s="2" t="s">
        <v>174</v>
      </c>
      <c r="N635" s="4">
        <f>COUNTIF(Bookings!$B$2:$B$5001,A635)</f>
        <v>2</v>
      </c>
      <c r="O635" s="4">
        <f>COUNTIFS(Bookings!$B$2:$B$5001,A635,Bookings!$Q$2:$Q$5001,"Completed")</f>
        <v>2</v>
      </c>
      <c r="P635" s="3">
        <f>SUMIFS(Revenue!$L$2:$L$4092,Revenue!$B$2:$B$4092,A635)</f>
        <v>70780</v>
      </c>
      <c r="Q635" s="2" t="str">
        <f>IF(N635=0,"Inactive",IF(N635=1,"One-time",IF(N635&lt;4,"Repeat","Loyal")))</f>
        <v>Repeat</v>
      </c>
    </row>
    <row r="636" spans="1:17" x14ac:dyDescent="0.2">
      <c r="A636" s="2" t="s">
        <v>1331</v>
      </c>
      <c r="B636" s="2" t="s">
        <v>1276</v>
      </c>
      <c r="C636" s="2" t="s">
        <v>167</v>
      </c>
      <c r="D636" s="2">
        <v>34</v>
      </c>
      <c r="E636" s="2" t="str">
        <f>IF(D636&lt;25,"18-24",IF(D636&lt;35,"25-34",IF(D636&lt;45,"35-44",IF(D636&lt;55,"45-54","55+"))))</f>
        <v>25-34</v>
      </c>
      <c r="F636" s="2" t="s">
        <v>168</v>
      </c>
      <c r="G636" s="2" t="s">
        <v>55</v>
      </c>
      <c r="H636" s="2" t="s">
        <v>170</v>
      </c>
      <c r="I636" s="2" t="s">
        <v>195</v>
      </c>
      <c r="J636" s="2" t="s">
        <v>208</v>
      </c>
      <c r="K636" s="11">
        <v>45743</v>
      </c>
      <c r="L636" s="2" t="s">
        <v>198</v>
      </c>
      <c r="M636" s="2" t="s">
        <v>174</v>
      </c>
      <c r="N636" s="4">
        <f>COUNTIF(Bookings!$B$2:$B$5001,A636)</f>
        <v>5</v>
      </c>
      <c r="O636" s="4">
        <f>COUNTIFS(Bookings!$B$2:$B$5001,A636,Bookings!$Q$2:$Q$5001,"Completed")</f>
        <v>5</v>
      </c>
      <c r="P636" s="3">
        <f>SUMIFS(Revenue!$L$2:$L$4092,Revenue!$B$2:$B$4092,A636)</f>
        <v>404260</v>
      </c>
      <c r="Q636" s="2" t="str">
        <f>IF(N636=0,"Inactive",IF(N636=1,"One-time",IF(N636&lt;4,"Repeat","Loyal")))</f>
        <v>Loyal</v>
      </c>
    </row>
    <row r="637" spans="1:17" x14ac:dyDescent="0.2">
      <c r="A637" s="2" t="s">
        <v>1332</v>
      </c>
      <c r="B637" s="2" t="s">
        <v>1333</v>
      </c>
      <c r="C637" s="2" t="s">
        <v>167</v>
      </c>
      <c r="D637" s="2">
        <v>41</v>
      </c>
      <c r="E637" s="2" t="str">
        <f>IF(D637&lt;25,"18-24",IF(D637&lt;35,"25-34",IF(D637&lt;45,"35-44",IF(D637&lt;55,"45-54","55+"))))</f>
        <v>35-44</v>
      </c>
      <c r="F637" s="2" t="s">
        <v>168</v>
      </c>
      <c r="G637" s="2" t="s">
        <v>75</v>
      </c>
      <c r="H637" s="2" t="s">
        <v>170</v>
      </c>
      <c r="I637" s="2" t="s">
        <v>195</v>
      </c>
      <c r="J637" s="2" t="s">
        <v>238</v>
      </c>
      <c r="K637" s="11">
        <v>45550</v>
      </c>
      <c r="L637" s="2" t="s">
        <v>247</v>
      </c>
      <c r="M637" s="2" t="s">
        <v>174</v>
      </c>
      <c r="N637" s="4">
        <f>COUNTIF(Bookings!$B$2:$B$5001,A637)</f>
        <v>9</v>
      </c>
      <c r="O637" s="4">
        <f>COUNTIFS(Bookings!$B$2:$B$5001,A637,Bookings!$Q$2:$Q$5001,"Completed")</f>
        <v>6</v>
      </c>
      <c r="P637" s="3">
        <f>SUMIFS(Revenue!$L$2:$L$4092,Revenue!$B$2:$B$4092,A637)</f>
        <v>441660</v>
      </c>
      <c r="Q637" s="2" t="str">
        <f>IF(N637=0,"Inactive",IF(N637=1,"One-time",IF(N637&lt;4,"Repeat","Loyal")))</f>
        <v>Loyal</v>
      </c>
    </row>
    <row r="638" spans="1:17" x14ac:dyDescent="0.2">
      <c r="A638" s="2" t="s">
        <v>1334</v>
      </c>
      <c r="B638" s="2" t="s">
        <v>1335</v>
      </c>
      <c r="C638" s="2" t="s">
        <v>167</v>
      </c>
      <c r="D638" s="2">
        <v>63</v>
      </c>
      <c r="E638" s="2" t="str">
        <f>IF(D638&lt;25,"18-24",IF(D638&lt;35,"25-34",IF(D638&lt;45,"35-44",IF(D638&lt;55,"45-54","55+"))))</f>
        <v>55+</v>
      </c>
      <c r="F638" s="2" t="s">
        <v>168</v>
      </c>
      <c r="G638" s="2" t="s">
        <v>55</v>
      </c>
      <c r="H638" s="2" t="s">
        <v>170</v>
      </c>
      <c r="I638" s="2" t="s">
        <v>216</v>
      </c>
      <c r="J638" s="2" t="s">
        <v>172</v>
      </c>
      <c r="K638" s="11">
        <v>45550</v>
      </c>
      <c r="L638" s="2" t="s">
        <v>179</v>
      </c>
      <c r="M638" s="2" t="s">
        <v>174</v>
      </c>
      <c r="N638" s="4">
        <f>COUNTIF(Bookings!$B$2:$B$5001,A638)</f>
        <v>1</v>
      </c>
      <c r="O638" s="4">
        <f>COUNTIFS(Bookings!$B$2:$B$5001,A638,Bookings!$Q$2:$Q$5001,"Completed")</f>
        <v>1</v>
      </c>
      <c r="P638" s="3">
        <f>SUMIFS(Revenue!$L$2:$L$4092,Revenue!$B$2:$B$4092,A638)</f>
        <v>37840</v>
      </c>
      <c r="Q638" s="2" t="str">
        <f>IF(N638=0,"Inactive",IF(N638=1,"One-time",IF(N638&lt;4,"Repeat","Loyal")))</f>
        <v>One-time</v>
      </c>
    </row>
    <row r="639" spans="1:17" x14ac:dyDescent="0.2">
      <c r="A639" s="2" t="s">
        <v>1336</v>
      </c>
      <c r="B639" s="2" t="s">
        <v>1337</v>
      </c>
      <c r="C639" s="2" t="s">
        <v>167</v>
      </c>
      <c r="D639" s="2">
        <v>30</v>
      </c>
      <c r="E639" s="2" t="str">
        <f>IF(D639&lt;25,"18-24",IF(D639&lt;35,"25-34",IF(D639&lt;45,"35-44",IF(D639&lt;55,"45-54","55+"))))</f>
        <v>25-34</v>
      </c>
      <c r="F639" s="2" t="s">
        <v>168</v>
      </c>
      <c r="G639" s="2" t="s">
        <v>220</v>
      </c>
      <c r="H639" s="2" t="s">
        <v>170</v>
      </c>
      <c r="I639" s="2" t="s">
        <v>171</v>
      </c>
      <c r="J639" s="2" t="s">
        <v>172</v>
      </c>
      <c r="K639" s="11">
        <v>45600</v>
      </c>
      <c r="L639" s="2" t="s">
        <v>247</v>
      </c>
      <c r="M639" s="2" t="s">
        <v>174</v>
      </c>
      <c r="N639" s="4">
        <f>COUNTIF(Bookings!$B$2:$B$5001,A639)</f>
        <v>0</v>
      </c>
      <c r="O639" s="4">
        <f>COUNTIFS(Bookings!$B$2:$B$5001,A639,Bookings!$Q$2:$Q$5001,"Completed")</f>
        <v>0</v>
      </c>
      <c r="P639" s="3">
        <f>SUMIFS(Revenue!$L$2:$L$4092,Revenue!$B$2:$B$4092,A639)</f>
        <v>0</v>
      </c>
      <c r="Q639" s="2" t="str">
        <f>IF(N639=0,"Inactive",IF(N639=1,"One-time",IF(N639&lt;4,"Repeat","Loyal")))</f>
        <v>Inactive</v>
      </c>
    </row>
    <row r="640" spans="1:17" x14ac:dyDescent="0.2">
      <c r="A640" s="2" t="s">
        <v>1338</v>
      </c>
      <c r="B640" s="2" t="s">
        <v>1339</v>
      </c>
      <c r="C640" s="2" t="s">
        <v>167</v>
      </c>
      <c r="D640" s="2">
        <v>43</v>
      </c>
      <c r="E640" s="2" t="str">
        <f>IF(D640&lt;25,"18-24",IF(D640&lt;35,"25-34",IF(D640&lt;45,"35-44",IF(D640&lt;55,"45-54","55+"))))</f>
        <v>35-44</v>
      </c>
      <c r="F640" s="2" t="s">
        <v>205</v>
      </c>
      <c r="G640" s="2" t="s">
        <v>206</v>
      </c>
      <c r="H640" s="2" t="s">
        <v>207</v>
      </c>
      <c r="I640" s="2" t="s">
        <v>171</v>
      </c>
      <c r="J640" s="2" t="s">
        <v>217</v>
      </c>
      <c r="K640" s="11">
        <v>45541</v>
      </c>
      <c r="L640" s="2" t="s">
        <v>179</v>
      </c>
      <c r="M640" s="2" t="s">
        <v>174</v>
      </c>
      <c r="N640" s="4">
        <f>COUNTIF(Bookings!$B$2:$B$5001,A640)</f>
        <v>5</v>
      </c>
      <c r="O640" s="4">
        <f>COUNTIFS(Bookings!$B$2:$B$5001,A640,Bookings!$Q$2:$Q$5001,"Completed")</f>
        <v>5</v>
      </c>
      <c r="P640" s="3">
        <f>SUMIFS(Revenue!$L$2:$L$4092,Revenue!$B$2:$B$4092,A640)</f>
        <v>342810</v>
      </c>
      <c r="Q640" s="2" t="str">
        <f>IF(N640=0,"Inactive",IF(N640=1,"One-time",IF(N640&lt;4,"Repeat","Loyal")))</f>
        <v>Loyal</v>
      </c>
    </row>
    <row r="641" spans="1:17" x14ac:dyDescent="0.2">
      <c r="A641" s="2" t="s">
        <v>1340</v>
      </c>
      <c r="B641" s="2" t="s">
        <v>664</v>
      </c>
      <c r="C641" s="2" t="s">
        <v>177</v>
      </c>
      <c r="D641" s="2">
        <v>37</v>
      </c>
      <c r="E641" s="2" t="str">
        <f>IF(D641&lt;25,"18-24",IF(D641&lt;35,"25-34",IF(D641&lt;45,"35-44",IF(D641&lt;55,"45-54","55+"))))</f>
        <v>35-44</v>
      </c>
      <c r="F641" s="2" t="s">
        <v>168</v>
      </c>
      <c r="G641" s="2" t="s">
        <v>182</v>
      </c>
      <c r="H641" s="2" t="s">
        <v>170</v>
      </c>
      <c r="I641" s="2" t="s">
        <v>188</v>
      </c>
      <c r="J641" s="2" t="s">
        <v>208</v>
      </c>
      <c r="K641" s="11">
        <v>45659</v>
      </c>
      <c r="L641" s="2" t="s">
        <v>179</v>
      </c>
      <c r="M641" s="2" t="s">
        <v>189</v>
      </c>
      <c r="N641" s="4">
        <f>COUNTIF(Bookings!$B$2:$B$5001,A641)</f>
        <v>4</v>
      </c>
      <c r="O641" s="4">
        <f>COUNTIFS(Bookings!$B$2:$B$5001,A641,Bookings!$Q$2:$Q$5001,"Completed")</f>
        <v>4</v>
      </c>
      <c r="P641" s="3">
        <f>SUMIFS(Revenue!$L$2:$L$4092,Revenue!$B$2:$B$4092,A641)</f>
        <v>135920</v>
      </c>
      <c r="Q641" s="2" t="str">
        <f>IF(N641=0,"Inactive",IF(N641=1,"One-time",IF(N641&lt;4,"Repeat","Loyal")))</f>
        <v>Loyal</v>
      </c>
    </row>
    <row r="642" spans="1:17" x14ac:dyDescent="0.2">
      <c r="A642" s="2" t="s">
        <v>1341</v>
      </c>
      <c r="B642" s="2" t="s">
        <v>1342</v>
      </c>
      <c r="C642" s="2" t="s">
        <v>167</v>
      </c>
      <c r="D642" s="2">
        <v>39</v>
      </c>
      <c r="E642" s="2" t="str">
        <f>IF(D642&lt;25,"18-24",IF(D642&lt;35,"25-34",IF(D642&lt;45,"35-44",IF(D642&lt;55,"45-54","55+"))))</f>
        <v>35-44</v>
      </c>
      <c r="F642" s="2" t="s">
        <v>499</v>
      </c>
      <c r="G642" s="2" t="s">
        <v>500</v>
      </c>
      <c r="H642" s="2" t="s">
        <v>207</v>
      </c>
      <c r="I642" s="2" t="s">
        <v>188</v>
      </c>
      <c r="J642" s="2" t="s">
        <v>172</v>
      </c>
      <c r="K642" s="11">
        <v>45211</v>
      </c>
      <c r="L642" s="2" t="s">
        <v>173</v>
      </c>
      <c r="M642" s="2" t="s">
        <v>189</v>
      </c>
      <c r="N642" s="4">
        <f>COUNTIF(Bookings!$B$2:$B$5001,A642)</f>
        <v>0</v>
      </c>
      <c r="O642" s="4">
        <f>COUNTIFS(Bookings!$B$2:$B$5001,A642,Bookings!$Q$2:$Q$5001,"Completed")</f>
        <v>0</v>
      </c>
      <c r="P642" s="3">
        <f>SUMIFS(Revenue!$L$2:$L$4092,Revenue!$B$2:$B$4092,A642)</f>
        <v>0</v>
      </c>
      <c r="Q642" s="2" t="str">
        <f>IF(N642=0,"Inactive",IF(N642=1,"One-time",IF(N642&lt;4,"Repeat","Loyal")))</f>
        <v>Inactive</v>
      </c>
    </row>
    <row r="643" spans="1:17" x14ac:dyDescent="0.2">
      <c r="A643" s="2" t="s">
        <v>1343</v>
      </c>
      <c r="B643" s="2" t="s">
        <v>1344</v>
      </c>
      <c r="C643" s="2" t="s">
        <v>177</v>
      </c>
      <c r="D643" s="2">
        <v>38</v>
      </c>
      <c r="E643" s="2" t="str">
        <f>IF(D643&lt;25,"18-24",IF(D643&lt;35,"25-34",IF(D643&lt;45,"35-44",IF(D643&lt;55,"45-54","55+"))))</f>
        <v>35-44</v>
      </c>
      <c r="F643" s="2" t="s">
        <v>168</v>
      </c>
      <c r="G643" s="2" t="s">
        <v>169</v>
      </c>
      <c r="H643" s="2" t="s">
        <v>170</v>
      </c>
      <c r="I643" s="2" t="s">
        <v>21</v>
      </c>
      <c r="J643" s="2" t="s">
        <v>238</v>
      </c>
      <c r="K643" s="11">
        <v>45627</v>
      </c>
      <c r="L643" s="2" t="s">
        <v>231</v>
      </c>
      <c r="M643" s="2" t="s">
        <v>174</v>
      </c>
      <c r="N643" s="4">
        <f>COUNTIF(Bookings!$B$2:$B$5001,A643)</f>
        <v>15</v>
      </c>
      <c r="O643" s="4">
        <f>COUNTIFS(Bookings!$B$2:$B$5001,A643,Bookings!$Q$2:$Q$5001,"Completed")</f>
        <v>14</v>
      </c>
      <c r="P643" s="3">
        <f>SUMIFS(Revenue!$L$2:$L$4092,Revenue!$B$2:$B$4092,A643)</f>
        <v>520330</v>
      </c>
      <c r="Q643" s="2" t="str">
        <f>IF(N643=0,"Inactive",IF(N643=1,"One-time",IF(N643&lt;4,"Repeat","Loyal")))</f>
        <v>Loyal</v>
      </c>
    </row>
    <row r="644" spans="1:17" x14ac:dyDescent="0.2">
      <c r="A644" s="2" t="s">
        <v>1345</v>
      </c>
      <c r="B644" s="2" t="s">
        <v>313</v>
      </c>
      <c r="C644" s="2" t="s">
        <v>177</v>
      </c>
      <c r="D644" s="2">
        <v>28</v>
      </c>
      <c r="E644" s="2" t="str">
        <f>IF(D644&lt;25,"18-24",IF(D644&lt;35,"25-34",IF(D644&lt;45,"35-44",IF(D644&lt;55,"45-54","55+"))))</f>
        <v>25-34</v>
      </c>
      <c r="F644" s="2" t="s">
        <v>499</v>
      </c>
      <c r="G644" s="2" t="s">
        <v>500</v>
      </c>
      <c r="H644" s="2" t="s">
        <v>207</v>
      </c>
      <c r="I644" s="2" t="s">
        <v>188</v>
      </c>
      <c r="J644" s="2" t="s">
        <v>217</v>
      </c>
      <c r="K644" s="11">
        <v>45580</v>
      </c>
      <c r="L644" s="2" t="s">
        <v>173</v>
      </c>
      <c r="M644" s="2" t="s">
        <v>174</v>
      </c>
      <c r="N644" s="4">
        <f>COUNTIF(Bookings!$B$2:$B$5001,A644)</f>
        <v>6</v>
      </c>
      <c r="O644" s="4">
        <f>COUNTIFS(Bookings!$B$2:$B$5001,A644,Bookings!$Q$2:$Q$5001,"Completed")</f>
        <v>5</v>
      </c>
      <c r="P644" s="3">
        <f>SUMIFS(Revenue!$L$2:$L$4092,Revenue!$B$2:$B$4092,A644)</f>
        <v>215260</v>
      </c>
      <c r="Q644" s="2" t="str">
        <f>IF(N644=0,"Inactive",IF(N644=1,"One-time",IF(N644&lt;4,"Repeat","Loyal")))</f>
        <v>Loyal</v>
      </c>
    </row>
    <row r="645" spans="1:17" x14ac:dyDescent="0.2">
      <c r="A645" s="2" t="s">
        <v>1346</v>
      </c>
      <c r="B645" s="2" t="s">
        <v>1347</v>
      </c>
      <c r="C645" s="2" t="s">
        <v>177</v>
      </c>
      <c r="D645" s="2">
        <v>30</v>
      </c>
      <c r="E645" s="2" t="str">
        <f>IF(D645&lt;25,"18-24",IF(D645&lt;35,"25-34",IF(D645&lt;45,"35-44",IF(D645&lt;55,"45-54","55+"))))</f>
        <v>25-34</v>
      </c>
      <c r="F645" s="2" t="s">
        <v>168</v>
      </c>
      <c r="G645" s="2" t="s">
        <v>211</v>
      </c>
      <c r="H645" s="2" t="s">
        <v>170</v>
      </c>
      <c r="I645" s="2" t="s">
        <v>171</v>
      </c>
      <c r="J645" s="2" t="s">
        <v>238</v>
      </c>
      <c r="K645" s="11">
        <v>45658</v>
      </c>
      <c r="L645" s="2" t="s">
        <v>247</v>
      </c>
      <c r="M645" s="2" t="s">
        <v>189</v>
      </c>
      <c r="N645" s="4">
        <f>COUNTIF(Bookings!$B$2:$B$5001,A645)</f>
        <v>8</v>
      </c>
      <c r="O645" s="4">
        <f>COUNTIFS(Bookings!$B$2:$B$5001,A645,Bookings!$Q$2:$Q$5001,"Completed")</f>
        <v>6</v>
      </c>
      <c r="P645" s="3">
        <f>SUMIFS(Revenue!$L$2:$L$4092,Revenue!$B$2:$B$4092,A645)</f>
        <v>143950</v>
      </c>
      <c r="Q645" s="2" t="str">
        <f>IF(N645=0,"Inactive",IF(N645=1,"One-time",IF(N645&lt;4,"Repeat","Loyal")))</f>
        <v>Loyal</v>
      </c>
    </row>
    <row r="646" spans="1:17" x14ac:dyDescent="0.2">
      <c r="A646" s="2" t="s">
        <v>1348</v>
      </c>
      <c r="B646" s="2" t="s">
        <v>874</v>
      </c>
      <c r="C646" s="2" t="s">
        <v>177</v>
      </c>
      <c r="D646" s="2">
        <v>38</v>
      </c>
      <c r="E646" s="2" t="str">
        <f>IF(D646&lt;25,"18-24",IF(D646&lt;35,"25-34",IF(D646&lt;45,"35-44",IF(D646&lt;55,"45-54","55+"))))</f>
        <v>35-44</v>
      </c>
      <c r="F646" s="2" t="s">
        <v>168</v>
      </c>
      <c r="G646" s="2" t="s">
        <v>220</v>
      </c>
      <c r="H646" s="2" t="s">
        <v>170</v>
      </c>
      <c r="I646" s="2" t="s">
        <v>21</v>
      </c>
      <c r="J646" s="2" t="s">
        <v>172</v>
      </c>
      <c r="K646" s="11">
        <v>45636</v>
      </c>
      <c r="L646" s="2" t="s">
        <v>231</v>
      </c>
      <c r="M646" s="2" t="s">
        <v>174</v>
      </c>
      <c r="N646" s="4">
        <f>COUNTIF(Bookings!$B$2:$B$5001,A646)</f>
        <v>4</v>
      </c>
      <c r="O646" s="4">
        <f>COUNTIFS(Bookings!$B$2:$B$5001,A646,Bookings!$Q$2:$Q$5001,"Completed")</f>
        <v>4</v>
      </c>
      <c r="P646" s="3">
        <f>SUMIFS(Revenue!$L$2:$L$4092,Revenue!$B$2:$B$4092,A646)</f>
        <v>114710</v>
      </c>
      <c r="Q646" s="2" t="str">
        <f>IF(N646=0,"Inactive",IF(N646=1,"One-time",IF(N646&lt;4,"Repeat","Loyal")))</f>
        <v>Loyal</v>
      </c>
    </row>
    <row r="647" spans="1:17" x14ac:dyDescent="0.2">
      <c r="A647" s="2" t="s">
        <v>1349</v>
      </c>
      <c r="B647" s="2" t="s">
        <v>1350</v>
      </c>
      <c r="C647" s="2" t="s">
        <v>167</v>
      </c>
      <c r="D647" s="2">
        <v>37</v>
      </c>
      <c r="E647" s="2" t="str">
        <f>IF(D647&lt;25,"18-24",IF(D647&lt;35,"25-34",IF(D647&lt;45,"35-44",IF(D647&lt;55,"45-54","55+"))))</f>
        <v>35-44</v>
      </c>
      <c r="F647" s="2" t="s">
        <v>168</v>
      </c>
      <c r="G647" s="2" t="s">
        <v>178</v>
      </c>
      <c r="H647" s="2" t="s">
        <v>170</v>
      </c>
      <c r="I647" s="2" t="s">
        <v>171</v>
      </c>
      <c r="J647" s="2" t="s">
        <v>172</v>
      </c>
      <c r="K647" s="11">
        <v>45764</v>
      </c>
      <c r="L647" s="2" t="s">
        <v>198</v>
      </c>
      <c r="M647" s="2" t="s">
        <v>174</v>
      </c>
      <c r="N647" s="4">
        <f>COUNTIF(Bookings!$B$2:$B$5001,A647)</f>
        <v>1</v>
      </c>
      <c r="O647" s="4">
        <f>COUNTIFS(Bookings!$B$2:$B$5001,A647,Bookings!$Q$2:$Q$5001,"Completed")</f>
        <v>1</v>
      </c>
      <c r="P647" s="3">
        <f>SUMIFS(Revenue!$L$2:$L$4092,Revenue!$B$2:$B$4092,A647)</f>
        <v>63750</v>
      </c>
      <c r="Q647" s="2" t="str">
        <f>IF(N647=0,"Inactive",IF(N647=1,"One-time",IF(N647&lt;4,"Repeat","Loyal")))</f>
        <v>One-time</v>
      </c>
    </row>
    <row r="648" spans="1:17" x14ac:dyDescent="0.2">
      <c r="A648" s="2" t="s">
        <v>1351</v>
      </c>
      <c r="B648" s="2" t="s">
        <v>1352</v>
      </c>
      <c r="C648" s="2" t="s">
        <v>167</v>
      </c>
      <c r="D648" s="2">
        <v>34</v>
      </c>
      <c r="E648" s="2" t="str">
        <f>IF(D648&lt;25,"18-24",IF(D648&lt;35,"25-34",IF(D648&lt;45,"35-44",IF(D648&lt;55,"45-54","55+"))))</f>
        <v>25-34</v>
      </c>
      <c r="F648" s="2" t="s">
        <v>168</v>
      </c>
      <c r="G648" s="2" t="s">
        <v>194</v>
      </c>
      <c r="H648" s="2" t="s">
        <v>170</v>
      </c>
      <c r="I648" s="2" t="s">
        <v>195</v>
      </c>
      <c r="J648" s="2" t="s">
        <v>172</v>
      </c>
      <c r="K648" s="11">
        <v>45438</v>
      </c>
      <c r="L648" s="2" t="s">
        <v>247</v>
      </c>
      <c r="M648" s="2" t="s">
        <v>174</v>
      </c>
      <c r="N648" s="4">
        <f>COUNTIF(Bookings!$B$2:$B$5001,A648)</f>
        <v>2</v>
      </c>
      <c r="O648" s="4">
        <f>COUNTIFS(Bookings!$B$2:$B$5001,A648,Bookings!$Q$2:$Q$5001,"Completed")</f>
        <v>1</v>
      </c>
      <c r="P648" s="3">
        <f>SUMIFS(Revenue!$L$2:$L$4092,Revenue!$B$2:$B$4092,A648)</f>
        <v>27760</v>
      </c>
      <c r="Q648" s="2" t="str">
        <f>IF(N648=0,"Inactive",IF(N648=1,"One-time",IF(N648&lt;4,"Repeat","Loyal")))</f>
        <v>Repeat</v>
      </c>
    </row>
    <row r="649" spans="1:17" x14ac:dyDescent="0.2">
      <c r="A649" s="2" t="s">
        <v>1353</v>
      </c>
      <c r="B649" s="2" t="s">
        <v>1354</v>
      </c>
      <c r="C649" s="2" t="s">
        <v>177</v>
      </c>
      <c r="D649" s="2">
        <v>18</v>
      </c>
      <c r="E649" s="2" t="str">
        <f>IF(D649&lt;25,"18-24",IF(D649&lt;35,"25-34",IF(D649&lt;45,"35-44",IF(D649&lt;55,"45-54","55+"))))</f>
        <v>18-24</v>
      </c>
      <c r="F649" s="2" t="s">
        <v>234</v>
      </c>
      <c r="G649" s="2" t="s">
        <v>235</v>
      </c>
      <c r="H649" s="2" t="s">
        <v>207</v>
      </c>
      <c r="I649" s="2" t="s">
        <v>171</v>
      </c>
      <c r="J649" s="2" t="s">
        <v>172</v>
      </c>
      <c r="K649" s="11">
        <v>46051</v>
      </c>
      <c r="L649" s="2" t="s">
        <v>183</v>
      </c>
      <c r="M649" s="2" t="s">
        <v>174</v>
      </c>
      <c r="N649" s="4">
        <f>COUNTIF(Bookings!$B$2:$B$5001,A649)</f>
        <v>2</v>
      </c>
      <c r="O649" s="4">
        <f>COUNTIFS(Bookings!$B$2:$B$5001,A649,Bookings!$Q$2:$Q$5001,"Completed")</f>
        <v>2</v>
      </c>
      <c r="P649" s="3">
        <f>SUMIFS(Revenue!$L$2:$L$4092,Revenue!$B$2:$B$4092,A649)</f>
        <v>19120</v>
      </c>
      <c r="Q649" s="2" t="str">
        <f>IF(N649=0,"Inactive",IF(N649=1,"One-time",IF(N649&lt;4,"Repeat","Loyal")))</f>
        <v>Repeat</v>
      </c>
    </row>
    <row r="650" spans="1:17" x14ac:dyDescent="0.2">
      <c r="A650" s="2" t="s">
        <v>1355</v>
      </c>
      <c r="B650" s="2" t="s">
        <v>1356</v>
      </c>
      <c r="C650" s="2" t="s">
        <v>177</v>
      </c>
      <c r="D650" s="2">
        <v>34</v>
      </c>
      <c r="E650" s="2" t="str">
        <f>IF(D650&lt;25,"18-24",IF(D650&lt;35,"25-34",IF(D650&lt;45,"35-44",IF(D650&lt;55,"45-54","55+"))))</f>
        <v>25-34</v>
      </c>
      <c r="F650" s="2" t="s">
        <v>168</v>
      </c>
      <c r="G650" s="2" t="s">
        <v>75</v>
      </c>
      <c r="H650" s="2" t="s">
        <v>170</v>
      </c>
      <c r="I650" s="2" t="s">
        <v>171</v>
      </c>
      <c r="J650" s="2" t="s">
        <v>208</v>
      </c>
      <c r="K650" s="11">
        <v>45453</v>
      </c>
      <c r="L650" s="2" t="s">
        <v>183</v>
      </c>
      <c r="M650" s="2" t="s">
        <v>174</v>
      </c>
      <c r="N650" s="4">
        <f>COUNTIF(Bookings!$B$2:$B$5001,A650)</f>
        <v>8</v>
      </c>
      <c r="O650" s="4">
        <f>COUNTIFS(Bookings!$B$2:$B$5001,A650,Bookings!$Q$2:$Q$5001,"Completed")</f>
        <v>5</v>
      </c>
      <c r="P650" s="3">
        <f>SUMIFS(Revenue!$L$2:$L$4092,Revenue!$B$2:$B$4092,A650)</f>
        <v>239670</v>
      </c>
      <c r="Q650" s="2" t="str">
        <f>IF(N650=0,"Inactive",IF(N650=1,"One-time",IF(N650&lt;4,"Repeat","Loyal")))</f>
        <v>Loyal</v>
      </c>
    </row>
    <row r="651" spans="1:17" x14ac:dyDescent="0.2">
      <c r="A651" s="2" t="s">
        <v>1357</v>
      </c>
      <c r="B651" s="2" t="s">
        <v>251</v>
      </c>
      <c r="C651" s="2" t="s">
        <v>167</v>
      </c>
      <c r="D651" s="2">
        <v>27</v>
      </c>
      <c r="E651" s="2" t="str">
        <f>IF(D651&lt;25,"18-24",IF(D651&lt;35,"25-34",IF(D651&lt;45,"35-44",IF(D651&lt;55,"45-54","55+"))))</f>
        <v>25-34</v>
      </c>
      <c r="F651" s="2" t="s">
        <v>168</v>
      </c>
      <c r="G651" s="2" t="s">
        <v>55</v>
      </c>
      <c r="H651" s="2" t="s">
        <v>170</v>
      </c>
      <c r="I651" s="2" t="s">
        <v>21</v>
      </c>
      <c r="J651" s="2" t="s">
        <v>172</v>
      </c>
      <c r="K651" s="11">
        <v>45633</v>
      </c>
      <c r="L651" s="2" t="s">
        <v>183</v>
      </c>
      <c r="M651" s="2" t="s">
        <v>174</v>
      </c>
      <c r="N651" s="4">
        <f>COUNTIF(Bookings!$B$2:$B$5001,A651)</f>
        <v>0</v>
      </c>
      <c r="O651" s="4">
        <f>COUNTIFS(Bookings!$B$2:$B$5001,A651,Bookings!$Q$2:$Q$5001,"Completed")</f>
        <v>0</v>
      </c>
      <c r="P651" s="3">
        <f>SUMIFS(Revenue!$L$2:$L$4092,Revenue!$B$2:$B$4092,A651)</f>
        <v>0</v>
      </c>
      <c r="Q651" s="2" t="str">
        <f>IF(N651=0,"Inactive",IF(N651=1,"One-time",IF(N651&lt;4,"Repeat","Loyal")))</f>
        <v>Inactive</v>
      </c>
    </row>
    <row r="652" spans="1:17" x14ac:dyDescent="0.2">
      <c r="A652" s="2" t="s">
        <v>1358</v>
      </c>
      <c r="B652" s="2" t="s">
        <v>1359</v>
      </c>
      <c r="C652" s="2" t="s">
        <v>167</v>
      </c>
      <c r="D652" s="2">
        <v>31</v>
      </c>
      <c r="E652" s="2" t="str">
        <f>IF(D652&lt;25,"18-24",IF(D652&lt;35,"25-34",IF(D652&lt;45,"35-44",IF(D652&lt;55,"45-54","55+"))))</f>
        <v>25-34</v>
      </c>
      <c r="F652" s="2" t="s">
        <v>168</v>
      </c>
      <c r="G652" s="2" t="s">
        <v>182</v>
      </c>
      <c r="H652" s="2" t="s">
        <v>170</v>
      </c>
      <c r="I652" s="2" t="s">
        <v>171</v>
      </c>
      <c r="J652" s="2" t="s">
        <v>172</v>
      </c>
      <c r="K652" s="11">
        <v>45913</v>
      </c>
      <c r="L652" s="2" t="s">
        <v>247</v>
      </c>
      <c r="M652" s="2" t="s">
        <v>189</v>
      </c>
      <c r="N652" s="4">
        <f>COUNTIF(Bookings!$B$2:$B$5001,A652)</f>
        <v>1</v>
      </c>
      <c r="O652" s="4">
        <f>COUNTIFS(Bookings!$B$2:$B$5001,A652,Bookings!$Q$2:$Q$5001,"Completed")</f>
        <v>1</v>
      </c>
      <c r="P652" s="3">
        <f>SUMIFS(Revenue!$L$2:$L$4092,Revenue!$B$2:$B$4092,A652)</f>
        <v>41380</v>
      </c>
      <c r="Q652" s="2" t="str">
        <f>IF(N652=0,"Inactive",IF(N652=1,"One-time",IF(N652&lt;4,"Repeat","Loyal")))</f>
        <v>One-time</v>
      </c>
    </row>
    <row r="653" spans="1:17" x14ac:dyDescent="0.2">
      <c r="A653" s="2" t="s">
        <v>1360</v>
      </c>
      <c r="B653" s="2" t="s">
        <v>795</v>
      </c>
      <c r="C653" s="2" t="s">
        <v>167</v>
      </c>
      <c r="D653" s="2">
        <v>50</v>
      </c>
      <c r="E653" s="2" t="str">
        <f>IF(D653&lt;25,"18-24",IF(D653&lt;35,"25-34",IF(D653&lt;45,"35-44",IF(D653&lt;55,"45-54","55+"))))</f>
        <v>45-54</v>
      </c>
      <c r="F653" s="2" t="s">
        <v>168</v>
      </c>
      <c r="G653" s="2" t="s">
        <v>186</v>
      </c>
      <c r="H653" s="2" t="s">
        <v>170</v>
      </c>
      <c r="I653" s="2" t="s">
        <v>171</v>
      </c>
      <c r="J653" s="2" t="s">
        <v>172</v>
      </c>
      <c r="K653" s="11">
        <v>45939</v>
      </c>
      <c r="L653" s="2" t="s">
        <v>179</v>
      </c>
      <c r="M653" s="2" t="s">
        <v>174</v>
      </c>
      <c r="N653" s="4">
        <f>COUNTIF(Bookings!$B$2:$B$5001,A653)</f>
        <v>2</v>
      </c>
      <c r="O653" s="4">
        <f>COUNTIFS(Bookings!$B$2:$B$5001,A653,Bookings!$Q$2:$Q$5001,"Completed")</f>
        <v>1</v>
      </c>
      <c r="P653" s="3">
        <f>SUMIFS(Revenue!$L$2:$L$4092,Revenue!$B$2:$B$4092,A653)</f>
        <v>30030</v>
      </c>
      <c r="Q653" s="2" t="str">
        <f>IF(N653=0,"Inactive",IF(N653=1,"One-time",IF(N653&lt;4,"Repeat","Loyal")))</f>
        <v>Repeat</v>
      </c>
    </row>
    <row r="654" spans="1:17" x14ac:dyDescent="0.2">
      <c r="A654" s="2" t="s">
        <v>1361</v>
      </c>
      <c r="B654" s="2" t="s">
        <v>1362</v>
      </c>
      <c r="C654" s="2" t="s">
        <v>167</v>
      </c>
      <c r="D654" s="2">
        <v>29</v>
      </c>
      <c r="E654" s="2" t="str">
        <f>IF(D654&lt;25,"18-24",IF(D654&lt;35,"25-34",IF(D654&lt;45,"35-44",IF(D654&lt;55,"45-54","55+"))))</f>
        <v>25-34</v>
      </c>
      <c r="F654" s="2" t="s">
        <v>168</v>
      </c>
      <c r="G654" s="2" t="s">
        <v>55</v>
      </c>
      <c r="H654" s="2" t="s">
        <v>170</v>
      </c>
      <c r="I654" s="2" t="s">
        <v>171</v>
      </c>
      <c r="J654" s="2" t="s">
        <v>238</v>
      </c>
      <c r="K654" s="11">
        <v>45625</v>
      </c>
      <c r="L654" s="2" t="s">
        <v>247</v>
      </c>
      <c r="M654" s="2" t="s">
        <v>174</v>
      </c>
      <c r="N654" s="4">
        <f>COUNTIF(Bookings!$B$2:$B$5001,A654)</f>
        <v>9</v>
      </c>
      <c r="O654" s="4">
        <f>COUNTIFS(Bookings!$B$2:$B$5001,A654,Bookings!$Q$2:$Q$5001,"Completed")</f>
        <v>7</v>
      </c>
      <c r="P654" s="3">
        <f>SUMIFS(Revenue!$L$2:$L$4092,Revenue!$B$2:$B$4092,A654)</f>
        <v>255930</v>
      </c>
      <c r="Q654" s="2" t="str">
        <f>IF(N654=0,"Inactive",IF(N654=1,"One-time",IF(N654&lt;4,"Repeat","Loyal")))</f>
        <v>Loyal</v>
      </c>
    </row>
    <row r="655" spans="1:17" x14ac:dyDescent="0.2">
      <c r="A655" s="2" t="s">
        <v>1363</v>
      </c>
      <c r="B655" s="2" t="s">
        <v>1364</v>
      </c>
      <c r="C655" s="2" t="s">
        <v>177</v>
      </c>
      <c r="D655" s="2">
        <v>26</v>
      </c>
      <c r="E655" s="2" t="str">
        <f>IF(D655&lt;25,"18-24",IF(D655&lt;35,"25-34",IF(D655&lt;45,"35-44",IF(D655&lt;55,"45-54","55+"))))</f>
        <v>25-34</v>
      </c>
      <c r="F655" s="2" t="s">
        <v>168</v>
      </c>
      <c r="G655" s="2" t="s">
        <v>211</v>
      </c>
      <c r="H655" s="2" t="s">
        <v>170</v>
      </c>
      <c r="I655" s="2" t="s">
        <v>171</v>
      </c>
      <c r="J655" s="2" t="s">
        <v>172</v>
      </c>
      <c r="K655" s="11">
        <v>45669</v>
      </c>
      <c r="L655" s="2" t="s">
        <v>173</v>
      </c>
      <c r="M655" s="2" t="s">
        <v>174</v>
      </c>
      <c r="N655" s="4">
        <f>COUNTIF(Bookings!$B$2:$B$5001,A655)</f>
        <v>1</v>
      </c>
      <c r="O655" s="4">
        <f>COUNTIFS(Bookings!$B$2:$B$5001,A655,Bookings!$Q$2:$Q$5001,"Completed")</f>
        <v>1</v>
      </c>
      <c r="P655" s="3">
        <f>SUMIFS(Revenue!$L$2:$L$4092,Revenue!$B$2:$B$4092,A655)</f>
        <v>73980</v>
      </c>
      <c r="Q655" s="2" t="str">
        <f>IF(N655=0,"Inactive",IF(N655=1,"One-time",IF(N655&lt;4,"Repeat","Loyal")))</f>
        <v>One-time</v>
      </c>
    </row>
    <row r="656" spans="1:17" x14ac:dyDescent="0.2">
      <c r="A656" s="2" t="s">
        <v>1365</v>
      </c>
      <c r="B656" s="2" t="s">
        <v>1366</v>
      </c>
      <c r="C656" s="2" t="s">
        <v>167</v>
      </c>
      <c r="D656" s="2">
        <v>37</v>
      </c>
      <c r="E656" s="2" t="str">
        <f>IF(D656&lt;25,"18-24",IF(D656&lt;35,"25-34",IF(D656&lt;45,"35-44",IF(D656&lt;55,"45-54","55+"))))</f>
        <v>35-44</v>
      </c>
      <c r="F656" s="2" t="s">
        <v>168</v>
      </c>
      <c r="G656" s="2" t="s">
        <v>182</v>
      </c>
      <c r="H656" s="2" t="s">
        <v>170</v>
      </c>
      <c r="I656" s="2" t="s">
        <v>195</v>
      </c>
      <c r="J656" s="2" t="s">
        <v>238</v>
      </c>
      <c r="K656" s="11">
        <v>45446</v>
      </c>
      <c r="L656" s="2" t="s">
        <v>198</v>
      </c>
      <c r="M656" s="2" t="s">
        <v>189</v>
      </c>
      <c r="N656" s="4">
        <f>COUNTIF(Bookings!$B$2:$B$5001,A656)</f>
        <v>23</v>
      </c>
      <c r="O656" s="4">
        <f>COUNTIFS(Bookings!$B$2:$B$5001,A656,Bookings!$Q$2:$Q$5001,"Completed")</f>
        <v>22</v>
      </c>
      <c r="P656" s="3">
        <f>SUMIFS(Revenue!$L$2:$L$4092,Revenue!$B$2:$B$4092,A656)</f>
        <v>1740780</v>
      </c>
      <c r="Q656" s="2" t="str">
        <f>IF(N656=0,"Inactive",IF(N656=1,"One-time",IF(N656&lt;4,"Repeat","Loyal")))</f>
        <v>Loyal</v>
      </c>
    </row>
    <row r="657" spans="1:17" x14ac:dyDescent="0.2">
      <c r="A657" s="2" t="s">
        <v>1367</v>
      </c>
      <c r="B657" s="2" t="s">
        <v>1368</v>
      </c>
      <c r="C657" s="2" t="s">
        <v>167</v>
      </c>
      <c r="D657" s="2">
        <v>29</v>
      </c>
      <c r="E657" s="2" t="str">
        <f>IF(D657&lt;25,"18-24",IF(D657&lt;35,"25-34",IF(D657&lt;45,"35-44",IF(D657&lt;55,"45-54","55+"))))</f>
        <v>25-34</v>
      </c>
      <c r="F657" s="2" t="s">
        <v>168</v>
      </c>
      <c r="G657" s="2" t="s">
        <v>24</v>
      </c>
      <c r="H657" s="2" t="s">
        <v>170</v>
      </c>
      <c r="I657" s="2" t="s">
        <v>216</v>
      </c>
      <c r="J657" s="2" t="s">
        <v>238</v>
      </c>
      <c r="K657" s="11">
        <v>45476</v>
      </c>
      <c r="L657" s="2" t="s">
        <v>247</v>
      </c>
      <c r="M657" s="2" t="s">
        <v>189</v>
      </c>
      <c r="N657" s="4">
        <f>COUNTIF(Bookings!$B$2:$B$5001,A657)</f>
        <v>19</v>
      </c>
      <c r="O657" s="4">
        <f>COUNTIFS(Bookings!$B$2:$B$5001,A657,Bookings!$Q$2:$Q$5001,"Completed")</f>
        <v>13</v>
      </c>
      <c r="P657" s="3">
        <f>SUMIFS(Revenue!$L$2:$L$4092,Revenue!$B$2:$B$4092,A657)</f>
        <v>1490190</v>
      </c>
      <c r="Q657" s="2" t="str">
        <f>IF(N657=0,"Inactive",IF(N657=1,"One-time",IF(N657&lt;4,"Repeat","Loyal")))</f>
        <v>Loyal</v>
      </c>
    </row>
    <row r="658" spans="1:17" x14ac:dyDescent="0.2">
      <c r="A658" s="2" t="s">
        <v>1369</v>
      </c>
      <c r="B658" s="2" t="s">
        <v>654</v>
      </c>
      <c r="C658" s="2" t="s">
        <v>177</v>
      </c>
      <c r="D658" s="2">
        <v>55</v>
      </c>
      <c r="E658" s="2" t="str">
        <f>IF(D658&lt;25,"18-24",IF(D658&lt;35,"25-34",IF(D658&lt;45,"35-44",IF(D658&lt;55,"45-54","55+"))))</f>
        <v>55+</v>
      </c>
      <c r="F658" s="2" t="s">
        <v>168</v>
      </c>
      <c r="G658" s="2" t="s">
        <v>211</v>
      </c>
      <c r="H658" s="2" t="s">
        <v>170</v>
      </c>
      <c r="I658" s="2" t="s">
        <v>195</v>
      </c>
      <c r="J658" s="2" t="s">
        <v>208</v>
      </c>
      <c r="K658" s="11">
        <v>45849</v>
      </c>
      <c r="L658" s="2" t="s">
        <v>247</v>
      </c>
      <c r="M658" s="2" t="s">
        <v>174</v>
      </c>
      <c r="N658" s="4">
        <f>COUNTIF(Bookings!$B$2:$B$5001,A658)</f>
        <v>7</v>
      </c>
      <c r="O658" s="4">
        <f>COUNTIFS(Bookings!$B$2:$B$5001,A658,Bookings!$Q$2:$Q$5001,"Completed")</f>
        <v>6</v>
      </c>
      <c r="P658" s="3">
        <f>SUMIFS(Revenue!$L$2:$L$4092,Revenue!$B$2:$B$4092,A658)</f>
        <v>372910</v>
      </c>
      <c r="Q658" s="2" t="str">
        <f>IF(N658=0,"Inactive",IF(N658=1,"One-time",IF(N658&lt;4,"Repeat","Loyal")))</f>
        <v>Loyal</v>
      </c>
    </row>
    <row r="659" spans="1:17" x14ac:dyDescent="0.2">
      <c r="A659" s="2" t="s">
        <v>1370</v>
      </c>
      <c r="B659" s="2" t="s">
        <v>1371</v>
      </c>
      <c r="C659" s="2" t="s">
        <v>167</v>
      </c>
      <c r="D659" s="2">
        <v>18</v>
      </c>
      <c r="E659" s="2" t="str">
        <f>IF(D659&lt;25,"18-24",IF(D659&lt;35,"25-34",IF(D659&lt;45,"35-44",IF(D659&lt;55,"45-54","55+"))))</f>
        <v>18-24</v>
      </c>
      <c r="F659" s="2" t="s">
        <v>338</v>
      </c>
      <c r="G659" s="2" t="s">
        <v>339</v>
      </c>
      <c r="H659" s="2" t="s">
        <v>207</v>
      </c>
      <c r="I659" s="2" t="s">
        <v>188</v>
      </c>
      <c r="J659" s="2" t="s">
        <v>217</v>
      </c>
      <c r="K659" s="11">
        <v>45660</v>
      </c>
      <c r="L659" s="2" t="s">
        <v>183</v>
      </c>
      <c r="M659" s="2" t="s">
        <v>174</v>
      </c>
      <c r="N659" s="4">
        <f>COUNTIF(Bookings!$B$2:$B$5001,A659)</f>
        <v>4</v>
      </c>
      <c r="O659" s="4">
        <f>COUNTIFS(Bookings!$B$2:$B$5001,A659,Bookings!$Q$2:$Q$5001,"Completed")</f>
        <v>3</v>
      </c>
      <c r="P659" s="3">
        <f>SUMIFS(Revenue!$L$2:$L$4092,Revenue!$B$2:$B$4092,A659)</f>
        <v>118990</v>
      </c>
      <c r="Q659" s="2" t="str">
        <f>IF(N659=0,"Inactive",IF(N659=1,"One-time",IF(N659&lt;4,"Repeat","Loyal")))</f>
        <v>Loyal</v>
      </c>
    </row>
    <row r="660" spans="1:17" x14ac:dyDescent="0.2">
      <c r="A660" s="2" t="s">
        <v>1372</v>
      </c>
      <c r="B660" s="2" t="s">
        <v>1373</v>
      </c>
      <c r="C660" s="2" t="s">
        <v>167</v>
      </c>
      <c r="D660" s="2">
        <v>41</v>
      </c>
      <c r="E660" s="2" t="str">
        <f>IF(D660&lt;25,"18-24",IF(D660&lt;35,"25-34",IF(D660&lt;45,"35-44",IF(D660&lt;55,"45-54","55+"))))</f>
        <v>35-44</v>
      </c>
      <c r="F660" s="2" t="s">
        <v>168</v>
      </c>
      <c r="G660" s="2" t="s">
        <v>75</v>
      </c>
      <c r="H660" s="2" t="s">
        <v>170</v>
      </c>
      <c r="I660" s="2" t="s">
        <v>21</v>
      </c>
      <c r="J660" s="2" t="s">
        <v>172</v>
      </c>
      <c r="K660" s="11">
        <v>45806</v>
      </c>
      <c r="L660" s="2" t="s">
        <v>231</v>
      </c>
      <c r="M660" s="2" t="s">
        <v>174</v>
      </c>
      <c r="N660" s="4">
        <f>COUNTIF(Bookings!$B$2:$B$5001,A660)</f>
        <v>2</v>
      </c>
      <c r="O660" s="4">
        <f>COUNTIFS(Bookings!$B$2:$B$5001,A660,Bookings!$Q$2:$Q$5001,"Completed")</f>
        <v>2</v>
      </c>
      <c r="P660" s="3">
        <f>SUMIFS(Revenue!$L$2:$L$4092,Revenue!$B$2:$B$4092,A660)</f>
        <v>53650</v>
      </c>
      <c r="Q660" s="2" t="str">
        <f>IF(N660=0,"Inactive",IF(N660=1,"One-time",IF(N660&lt;4,"Repeat","Loyal")))</f>
        <v>Repeat</v>
      </c>
    </row>
    <row r="661" spans="1:17" x14ac:dyDescent="0.2">
      <c r="A661" s="2" t="s">
        <v>1374</v>
      </c>
      <c r="B661" s="2" t="s">
        <v>1375</v>
      </c>
      <c r="C661" s="2" t="s">
        <v>167</v>
      </c>
      <c r="D661" s="2">
        <v>29</v>
      </c>
      <c r="E661" s="2" t="str">
        <f>IF(D661&lt;25,"18-24",IF(D661&lt;35,"25-34",IF(D661&lt;45,"35-44",IF(D661&lt;55,"45-54","55+"))))</f>
        <v>25-34</v>
      </c>
      <c r="F661" s="2" t="s">
        <v>499</v>
      </c>
      <c r="G661" s="2" t="s">
        <v>500</v>
      </c>
      <c r="H661" s="2" t="s">
        <v>207</v>
      </c>
      <c r="I661" s="2" t="s">
        <v>188</v>
      </c>
      <c r="J661" s="2" t="s">
        <v>172</v>
      </c>
      <c r="K661" s="11">
        <v>45742</v>
      </c>
      <c r="L661" s="2" t="s">
        <v>198</v>
      </c>
      <c r="M661" s="2" t="s">
        <v>174</v>
      </c>
      <c r="N661" s="4">
        <f>COUNTIF(Bookings!$B$2:$B$5001,A661)</f>
        <v>0</v>
      </c>
      <c r="O661" s="4">
        <f>COUNTIFS(Bookings!$B$2:$B$5001,A661,Bookings!$Q$2:$Q$5001,"Completed")</f>
        <v>0</v>
      </c>
      <c r="P661" s="3">
        <f>SUMIFS(Revenue!$L$2:$L$4092,Revenue!$B$2:$B$4092,A661)</f>
        <v>0</v>
      </c>
      <c r="Q661" s="2" t="str">
        <f>IF(N661=0,"Inactive",IF(N661=1,"One-time",IF(N661&lt;4,"Repeat","Loyal")))</f>
        <v>Inactive</v>
      </c>
    </row>
    <row r="662" spans="1:17" x14ac:dyDescent="0.2">
      <c r="A662" s="2" t="s">
        <v>1376</v>
      </c>
      <c r="B662" s="2" t="s">
        <v>1318</v>
      </c>
      <c r="C662" s="2" t="s">
        <v>177</v>
      </c>
      <c r="D662" s="2">
        <v>43</v>
      </c>
      <c r="E662" s="2" t="str">
        <f>IF(D662&lt;25,"18-24",IF(D662&lt;35,"25-34",IF(D662&lt;45,"35-44",IF(D662&lt;55,"45-54","55+"))))</f>
        <v>35-44</v>
      </c>
      <c r="F662" s="2" t="s">
        <v>168</v>
      </c>
      <c r="G662" s="2" t="s">
        <v>211</v>
      </c>
      <c r="H662" s="2" t="s">
        <v>170</v>
      </c>
      <c r="I662" s="2" t="s">
        <v>195</v>
      </c>
      <c r="J662" s="2" t="s">
        <v>172</v>
      </c>
      <c r="K662" s="11">
        <v>45874</v>
      </c>
      <c r="L662" s="2" t="s">
        <v>198</v>
      </c>
      <c r="M662" s="2" t="s">
        <v>189</v>
      </c>
      <c r="N662" s="4">
        <f>COUNTIF(Bookings!$B$2:$B$5001,A662)</f>
        <v>0</v>
      </c>
      <c r="O662" s="4">
        <f>COUNTIFS(Bookings!$B$2:$B$5001,A662,Bookings!$Q$2:$Q$5001,"Completed")</f>
        <v>0</v>
      </c>
      <c r="P662" s="3">
        <f>SUMIFS(Revenue!$L$2:$L$4092,Revenue!$B$2:$B$4092,A662)</f>
        <v>0</v>
      </c>
      <c r="Q662" s="2" t="str">
        <f>IF(N662=0,"Inactive",IF(N662=1,"One-time",IF(N662&lt;4,"Repeat","Loyal")))</f>
        <v>Inactive</v>
      </c>
    </row>
    <row r="663" spans="1:17" x14ac:dyDescent="0.2">
      <c r="A663" s="2" t="s">
        <v>1377</v>
      </c>
      <c r="B663" s="2" t="s">
        <v>979</v>
      </c>
      <c r="C663" s="2" t="s">
        <v>167</v>
      </c>
      <c r="D663" s="2">
        <v>43</v>
      </c>
      <c r="E663" s="2" t="str">
        <f>IF(D663&lt;25,"18-24",IF(D663&lt;35,"25-34",IF(D663&lt;45,"35-44",IF(D663&lt;55,"45-54","55+"))))</f>
        <v>35-44</v>
      </c>
      <c r="F663" s="2" t="s">
        <v>168</v>
      </c>
      <c r="G663" s="2" t="s">
        <v>311</v>
      </c>
      <c r="H663" s="2" t="s">
        <v>170</v>
      </c>
      <c r="I663" s="2" t="s">
        <v>188</v>
      </c>
      <c r="J663" s="2" t="s">
        <v>172</v>
      </c>
      <c r="K663" s="11">
        <v>45423</v>
      </c>
      <c r="L663" s="2" t="s">
        <v>183</v>
      </c>
      <c r="M663" s="2" t="s">
        <v>189</v>
      </c>
      <c r="N663" s="4">
        <f>COUNTIF(Bookings!$B$2:$B$5001,A663)</f>
        <v>0</v>
      </c>
      <c r="O663" s="4">
        <f>COUNTIFS(Bookings!$B$2:$B$5001,A663,Bookings!$Q$2:$Q$5001,"Completed")</f>
        <v>0</v>
      </c>
      <c r="P663" s="3">
        <f>SUMIFS(Revenue!$L$2:$L$4092,Revenue!$B$2:$B$4092,A663)</f>
        <v>0</v>
      </c>
      <c r="Q663" s="2" t="str">
        <f>IF(N663=0,"Inactive",IF(N663=1,"One-time",IF(N663&lt;4,"Repeat","Loyal")))</f>
        <v>Inactive</v>
      </c>
    </row>
    <row r="664" spans="1:17" x14ac:dyDescent="0.2">
      <c r="A664" s="2" t="s">
        <v>1378</v>
      </c>
      <c r="B664" s="2" t="s">
        <v>1379</v>
      </c>
      <c r="C664" s="2" t="s">
        <v>167</v>
      </c>
      <c r="D664" s="2">
        <v>25</v>
      </c>
      <c r="E664" s="2" t="str">
        <f>IF(D664&lt;25,"18-24",IF(D664&lt;35,"25-34",IF(D664&lt;45,"35-44",IF(D664&lt;55,"45-54","55+"))))</f>
        <v>25-34</v>
      </c>
      <c r="F664" s="2" t="s">
        <v>278</v>
      </c>
      <c r="G664" s="2" t="s">
        <v>279</v>
      </c>
      <c r="H664" s="2" t="s">
        <v>207</v>
      </c>
      <c r="I664" s="2" t="s">
        <v>188</v>
      </c>
      <c r="J664" s="2" t="s">
        <v>238</v>
      </c>
      <c r="K664" s="11">
        <v>45636</v>
      </c>
      <c r="L664" s="2" t="s">
        <v>179</v>
      </c>
      <c r="M664" s="2" t="s">
        <v>174</v>
      </c>
      <c r="N664" s="4">
        <f>COUNTIF(Bookings!$B$2:$B$5001,A664)</f>
        <v>9</v>
      </c>
      <c r="O664" s="4">
        <f>COUNTIFS(Bookings!$B$2:$B$5001,A664,Bookings!$Q$2:$Q$5001,"Completed")</f>
        <v>8</v>
      </c>
      <c r="P664" s="3">
        <f>SUMIFS(Revenue!$L$2:$L$4092,Revenue!$B$2:$B$4092,A664)</f>
        <v>275910</v>
      </c>
      <c r="Q664" s="2" t="str">
        <f>IF(N664=0,"Inactive",IF(N664=1,"One-time",IF(N664&lt;4,"Repeat","Loyal")))</f>
        <v>Loyal</v>
      </c>
    </row>
    <row r="665" spans="1:17" x14ac:dyDescent="0.2">
      <c r="A665" s="2" t="s">
        <v>1380</v>
      </c>
      <c r="B665" s="2" t="s">
        <v>1144</v>
      </c>
      <c r="C665" s="2" t="s">
        <v>177</v>
      </c>
      <c r="D665" s="2">
        <v>41</v>
      </c>
      <c r="E665" s="2" t="str">
        <f>IF(D665&lt;25,"18-24",IF(D665&lt;35,"25-34",IF(D665&lt;45,"35-44",IF(D665&lt;55,"45-54","55+"))))</f>
        <v>35-44</v>
      </c>
      <c r="F665" s="2" t="s">
        <v>499</v>
      </c>
      <c r="G665" s="2" t="s">
        <v>500</v>
      </c>
      <c r="H665" s="2" t="s">
        <v>207</v>
      </c>
      <c r="I665" s="2" t="s">
        <v>21</v>
      </c>
      <c r="J665" s="2" t="s">
        <v>238</v>
      </c>
      <c r="K665" s="11">
        <v>45523</v>
      </c>
      <c r="L665" s="2" t="s">
        <v>173</v>
      </c>
      <c r="M665" s="2" t="s">
        <v>174</v>
      </c>
      <c r="N665" s="4">
        <f>COUNTIF(Bookings!$B$2:$B$5001,A665)</f>
        <v>12</v>
      </c>
      <c r="O665" s="4">
        <f>COUNTIFS(Bookings!$B$2:$B$5001,A665,Bookings!$Q$2:$Q$5001,"Completed")</f>
        <v>11</v>
      </c>
      <c r="P665" s="3">
        <f>SUMIFS(Revenue!$L$2:$L$4092,Revenue!$B$2:$B$4092,A665)</f>
        <v>398250</v>
      </c>
      <c r="Q665" s="2" t="str">
        <f>IF(N665=0,"Inactive",IF(N665=1,"One-time",IF(N665&lt;4,"Repeat","Loyal")))</f>
        <v>Loyal</v>
      </c>
    </row>
    <row r="666" spans="1:17" x14ac:dyDescent="0.2">
      <c r="A666" s="2" t="s">
        <v>1381</v>
      </c>
      <c r="B666" s="2" t="s">
        <v>1224</v>
      </c>
      <c r="C666" s="2" t="s">
        <v>177</v>
      </c>
      <c r="D666" s="2">
        <v>42</v>
      </c>
      <c r="E666" s="2" t="str">
        <f>IF(D666&lt;25,"18-24",IF(D666&lt;35,"25-34",IF(D666&lt;45,"35-44",IF(D666&lt;55,"45-54","55+"))))</f>
        <v>35-44</v>
      </c>
      <c r="F666" s="2" t="s">
        <v>168</v>
      </c>
      <c r="G666" s="2" t="s">
        <v>220</v>
      </c>
      <c r="H666" s="2" t="s">
        <v>170</v>
      </c>
      <c r="I666" s="2" t="s">
        <v>171</v>
      </c>
      <c r="J666" s="2" t="s">
        <v>217</v>
      </c>
      <c r="K666" s="11">
        <v>45942</v>
      </c>
      <c r="L666" s="2" t="s">
        <v>179</v>
      </c>
      <c r="M666" s="2" t="s">
        <v>174</v>
      </c>
      <c r="N666" s="4">
        <f>COUNTIF(Bookings!$B$2:$B$5001,A666)</f>
        <v>1</v>
      </c>
      <c r="O666" s="4">
        <f>COUNTIFS(Bookings!$B$2:$B$5001,A666,Bookings!$Q$2:$Q$5001,"Completed")</f>
        <v>0</v>
      </c>
      <c r="P666" s="3">
        <f>SUMIFS(Revenue!$L$2:$L$4092,Revenue!$B$2:$B$4092,A666)</f>
        <v>0</v>
      </c>
      <c r="Q666" s="2" t="str">
        <f>IF(N666=0,"Inactive",IF(N666=1,"One-time",IF(N666&lt;4,"Repeat","Loyal")))</f>
        <v>One-time</v>
      </c>
    </row>
    <row r="667" spans="1:17" x14ac:dyDescent="0.2">
      <c r="A667" s="2" t="s">
        <v>1382</v>
      </c>
      <c r="B667" s="2" t="s">
        <v>1383</v>
      </c>
      <c r="C667" s="2" t="s">
        <v>167</v>
      </c>
      <c r="D667" s="2">
        <v>57</v>
      </c>
      <c r="E667" s="2" t="str">
        <f>IF(D667&lt;25,"18-24",IF(D667&lt;35,"25-34",IF(D667&lt;45,"35-44",IF(D667&lt;55,"45-54","55+"))))</f>
        <v>55+</v>
      </c>
      <c r="F667" s="2" t="s">
        <v>278</v>
      </c>
      <c r="G667" s="2" t="s">
        <v>279</v>
      </c>
      <c r="H667" s="2" t="s">
        <v>207</v>
      </c>
      <c r="I667" s="2" t="s">
        <v>195</v>
      </c>
      <c r="J667" s="2" t="s">
        <v>172</v>
      </c>
      <c r="K667" s="11">
        <v>45170</v>
      </c>
      <c r="L667" s="2" t="s">
        <v>183</v>
      </c>
      <c r="M667" s="2" t="s">
        <v>174</v>
      </c>
      <c r="N667" s="4">
        <f>COUNTIF(Bookings!$B$2:$B$5001,A667)</f>
        <v>0</v>
      </c>
      <c r="O667" s="4">
        <f>COUNTIFS(Bookings!$B$2:$B$5001,A667,Bookings!$Q$2:$Q$5001,"Completed")</f>
        <v>0</v>
      </c>
      <c r="P667" s="3">
        <f>SUMIFS(Revenue!$L$2:$L$4092,Revenue!$B$2:$B$4092,A667)</f>
        <v>0</v>
      </c>
      <c r="Q667" s="2" t="str">
        <f>IF(N667=0,"Inactive",IF(N667=1,"One-time",IF(N667&lt;4,"Repeat","Loyal")))</f>
        <v>Inactive</v>
      </c>
    </row>
    <row r="668" spans="1:17" x14ac:dyDescent="0.2">
      <c r="A668" s="2" t="s">
        <v>1384</v>
      </c>
      <c r="B668" s="2" t="s">
        <v>1385</v>
      </c>
      <c r="C668" s="2" t="s">
        <v>167</v>
      </c>
      <c r="D668" s="2">
        <v>22</v>
      </c>
      <c r="E668" s="2" t="str">
        <f>IF(D668&lt;25,"18-24",IF(D668&lt;35,"25-34",IF(D668&lt;45,"35-44",IF(D668&lt;55,"45-54","55+"))))</f>
        <v>18-24</v>
      </c>
      <c r="F668" s="2" t="s">
        <v>227</v>
      </c>
      <c r="G668" s="2" t="s">
        <v>228</v>
      </c>
      <c r="H668" s="2" t="s">
        <v>207</v>
      </c>
      <c r="I668" s="2" t="s">
        <v>188</v>
      </c>
      <c r="J668" s="2" t="s">
        <v>172</v>
      </c>
      <c r="K668" s="11">
        <v>46100</v>
      </c>
      <c r="L668" s="2" t="s">
        <v>198</v>
      </c>
      <c r="M668" s="2" t="s">
        <v>174</v>
      </c>
      <c r="N668" s="4">
        <f>COUNTIF(Bookings!$B$2:$B$5001,A668)</f>
        <v>1</v>
      </c>
      <c r="O668" s="4">
        <f>COUNTIFS(Bookings!$B$2:$B$5001,A668,Bookings!$Q$2:$Q$5001,"Completed")</f>
        <v>1</v>
      </c>
      <c r="P668" s="3">
        <f>SUMIFS(Revenue!$L$2:$L$4092,Revenue!$B$2:$B$4092,A668)</f>
        <v>17980</v>
      </c>
      <c r="Q668" s="2" t="str">
        <f>IF(N668=0,"Inactive",IF(N668=1,"One-time",IF(N668&lt;4,"Repeat","Loyal")))</f>
        <v>One-time</v>
      </c>
    </row>
    <row r="669" spans="1:17" x14ac:dyDescent="0.2">
      <c r="A669" s="2" t="s">
        <v>1386</v>
      </c>
      <c r="B669" s="2" t="s">
        <v>1387</v>
      </c>
      <c r="C669" s="2" t="s">
        <v>177</v>
      </c>
      <c r="D669" s="2">
        <v>29</v>
      </c>
      <c r="E669" s="2" t="str">
        <f>IF(D669&lt;25,"18-24",IF(D669&lt;35,"25-34",IF(D669&lt;45,"35-44",IF(D669&lt;55,"45-54","55+"))))</f>
        <v>25-34</v>
      </c>
      <c r="F669" s="2" t="s">
        <v>168</v>
      </c>
      <c r="G669" s="2" t="s">
        <v>66</v>
      </c>
      <c r="H669" s="2" t="s">
        <v>170</v>
      </c>
      <c r="I669" s="2" t="s">
        <v>21</v>
      </c>
      <c r="J669" s="2" t="s">
        <v>172</v>
      </c>
      <c r="K669" s="11">
        <v>45457</v>
      </c>
      <c r="L669" s="2" t="s">
        <v>231</v>
      </c>
      <c r="M669" s="2" t="s">
        <v>189</v>
      </c>
      <c r="N669" s="4">
        <f>COUNTIF(Bookings!$B$2:$B$5001,A669)</f>
        <v>0</v>
      </c>
      <c r="O669" s="4">
        <f>COUNTIFS(Bookings!$B$2:$B$5001,A669,Bookings!$Q$2:$Q$5001,"Completed")</f>
        <v>0</v>
      </c>
      <c r="P669" s="3">
        <f>SUMIFS(Revenue!$L$2:$L$4092,Revenue!$B$2:$B$4092,A669)</f>
        <v>0</v>
      </c>
      <c r="Q669" s="2" t="str">
        <f>IF(N669=0,"Inactive",IF(N669=1,"One-time",IF(N669&lt;4,"Repeat","Loyal")))</f>
        <v>Inactive</v>
      </c>
    </row>
    <row r="670" spans="1:17" x14ac:dyDescent="0.2">
      <c r="A670" s="2" t="s">
        <v>1388</v>
      </c>
      <c r="B670" s="2" t="s">
        <v>1389</v>
      </c>
      <c r="C670" s="2" t="s">
        <v>167</v>
      </c>
      <c r="D670" s="2">
        <v>46</v>
      </c>
      <c r="E670" s="2" t="str">
        <f>IF(D670&lt;25,"18-24",IF(D670&lt;35,"25-34",IF(D670&lt;45,"35-44",IF(D670&lt;55,"45-54","55+"))))</f>
        <v>45-54</v>
      </c>
      <c r="F670" s="2" t="s">
        <v>168</v>
      </c>
      <c r="G670" s="2" t="s">
        <v>211</v>
      </c>
      <c r="H670" s="2" t="s">
        <v>170</v>
      </c>
      <c r="I670" s="2" t="s">
        <v>171</v>
      </c>
      <c r="J670" s="2" t="s">
        <v>172</v>
      </c>
      <c r="K670" s="11">
        <v>45640</v>
      </c>
      <c r="L670" s="2" t="s">
        <v>173</v>
      </c>
      <c r="M670" s="2" t="s">
        <v>174</v>
      </c>
      <c r="N670" s="4">
        <f>COUNTIF(Bookings!$B$2:$B$5001,A670)</f>
        <v>2</v>
      </c>
      <c r="O670" s="4">
        <f>COUNTIFS(Bookings!$B$2:$B$5001,A670,Bookings!$Q$2:$Q$5001,"Completed")</f>
        <v>0</v>
      </c>
      <c r="P670" s="3">
        <f>SUMIFS(Revenue!$L$2:$L$4092,Revenue!$B$2:$B$4092,A670)</f>
        <v>0</v>
      </c>
      <c r="Q670" s="2" t="str">
        <f>IF(N670=0,"Inactive",IF(N670=1,"One-time",IF(N670&lt;4,"Repeat","Loyal")))</f>
        <v>Repeat</v>
      </c>
    </row>
    <row r="671" spans="1:17" x14ac:dyDescent="0.2">
      <c r="A671" s="2" t="s">
        <v>1390</v>
      </c>
      <c r="B671" s="2" t="s">
        <v>1171</v>
      </c>
      <c r="C671" s="2" t="s">
        <v>177</v>
      </c>
      <c r="D671" s="2">
        <v>44</v>
      </c>
      <c r="E671" s="2" t="str">
        <f>IF(D671&lt;25,"18-24",IF(D671&lt;35,"25-34",IF(D671&lt;45,"35-44",IF(D671&lt;55,"45-54","55+"))))</f>
        <v>35-44</v>
      </c>
      <c r="F671" s="2" t="s">
        <v>168</v>
      </c>
      <c r="G671" s="2" t="s">
        <v>246</v>
      </c>
      <c r="H671" s="2" t="s">
        <v>170</v>
      </c>
      <c r="I671" s="2" t="s">
        <v>195</v>
      </c>
      <c r="J671" s="2" t="s">
        <v>172</v>
      </c>
      <c r="K671" s="11">
        <v>46154</v>
      </c>
      <c r="L671" s="2" t="s">
        <v>173</v>
      </c>
      <c r="M671" s="2" t="s">
        <v>189</v>
      </c>
      <c r="N671" s="4">
        <f>COUNTIF(Bookings!$B$2:$B$5001,A671)</f>
        <v>0</v>
      </c>
      <c r="O671" s="4">
        <f>COUNTIFS(Bookings!$B$2:$B$5001,A671,Bookings!$Q$2:$Q$5001,"Completed")</f>
        <v>0</v>
      </c>
      <c r="P671" s="3">
        <f>SUMIFS(Revenue!$L$2:$L$4092,Revenue!$B$2:$B$4092,A671)</f>
        <v>0</v>
      </c>
      <c r="Q671" s="2" t="str">
        <f>IF(N671=0,"Inactive",IF(N671=1,"One-time",IF(N671&lt;4,"Repeat","Loyal")))</f>
        <v>Inactive</v>
      </c>
    </row>
    <row r="672" spans="1:17" x14ac:dyDescent="0.2">
      <c r="A672" s="2" t="s">
        <v>1391</v>
      </c>
      <c r="B672" s="2" t="s">
        <v>1288</v>
      </c>
      <c r="C672" s="2" t="s">
        <v>177</v>
      </c>
      <c r="D672" s="2">
        <v>41</v>
      </c>
      <c r="E672" s="2" t="str">
        <f>IF(D672&lt;25,"18-24",IF(D672&lt;35,"25-34",IF(D672&lt;45,"35-44",IF(D672&lt;55,"45-54","55+"))))</f>
        <v>35-44</v>
      </c>
      <c r="F672" s="2" t="s">
        <v>168</v>
      </c>
      <c r="G672" s="2" t="s">
        <v>182</v>
      </c>
      <c r="H672" s="2" t="s">
        <v>170</v>
      </c>
      <c r="I672" s="2" t="s">
        <v>188</v>
      </c>
      <c r="J672" s="2" t="s">
        <v>172</v>
      </c>
      <c r="K672" s="11">
        <v>46062</v>
      </c>
      <c r="L672" s="2" t="s">
        <v>198</v>
      </c>
      <c r="M672" s="2" t="s">
        <v>189</v>
      </c>
      <c r="N672" s="4">
        <f>COUNTIF(Bookings!$B$2:$B$5001,A672)</f>
        <v>1</v>
      </c>
      <c r="O672" s="4">
        <f>COUNTIFS(Bookings!$B$2:$B$5001,A672,Bookings!$Q$2:$Q$5001,"Completed")</f>
        <v>1</v>
      </c>
      <c r="P672" s="3">
        <f>SUMIFS(Revenue!$L$2:$L$4092,Revenue!$B$2:$B$4092,A672)</f>
        <v>27080</v>
      </c>
      <c r="Q672" s="2" t="str">
        <f>IF(N672=0,"Inactive",IF(N672=1,"One-time",IF(N672&lt;4,"Repeat","Loyal")))</f>
        <v>One-time</v>
      </c>
    </row>
    <row r="673" spans="1:17" x14ac:dyDescent="0.2">
      <c r="A673" s="2" t="s">
        <v>1392</v>
      </c>
      <c r="B673" s="2" t="s">
        <v>1393</v>
      </c>
      <c r="C673" s="2" t="s">
        <v>167</v>
      </c>
      <c r="D673" s="2">
        <v>45</v>
      </c>
      <c r="E673" s="2" t="str">
        <f>IF(D673&lt;25,"18-24",IF(D673&lt;35,"25-34",IF(D673&lt;45,"35-44",IF(D673&lt;55,"45-54","55+"))))</f>
        <v>45-54</v>
      </c>
      <c r="F673" s="2" t="s">
        <v>168</v>
      </c>
      <c r="G673" s="2" t="s">
        <v>182</v>
      </c>
      <c r="H673" s="2" t="s">
        <v>170</v>
      </c>
      <c r="I673" s="2" t="s">
        <v>171</v>
      </c>
      <c r="J673" s="2" t="s">
        <v>172</v>
      </c>
      <c r="K673" s="11">
        <v>45930</v>
      </c>
      <c r="L673" s="2" t="s">
        <v>179</v>
      </c>
      <c r="M673" s="2" t="s">
        <v>174</v>
      </c>
      <c r="N673" s="4">
        <f>COUNTIF(Bookings!$B$2:$B$5001,A673)</f>
        <v>0</v>
      </c>
      <c r="O673" s="4">
        <f>COUNTIFS(Bookings!$B$2:$B$5001,A673,Bookings!$Q$2:$Q$5001,"Completed")</f>
        <v>0</v>
      </c>
      <c r="P673" s="3">
        <f>SUMIFS(Revenue!$L$2:$L$4092,Revenue!$B$2:$B$4092,A673)</f>
        <v>0</v>
      </c>
      <c r="Q673" s="2" t="str">
        <f>IF(N673=0,"Inactive",IF(N673=1,"One-time",IF(N673&lt;4,"Repeat","Loyal")))</f>
        <v>Inactive</v>
      </c>
    </row>
    <row r="674" spans="1:17" x14ac:dyDescent="0.2">
      <c r="A674" s="2" t="s">
        <v>1394</v>
      </c>
      <c r="B674" s="2" t="s">
        <v>1395</v>
      </c>
      <c r="C674" s="2" t="s">
        <v>177</v>
      </c>
      <c r="D674" s="2">
        <v>41</v>
      </c>
      <c r="E674" s="2" t="str">
        <f>IF(D674&lt;25,"18-24",IF(D674&lt;35,"25-34",IF(D674&lt;45,"35-44",IF(D674&lt;55,"45-54","55+"))))</f>
        <v>35-44</v>
      </c>
      <c r="F674" s="2" t="s">
        <v>168</v>
      </c>
      <c r="G674" s="2" t="s">
        <v>182</v>
      </c>
      <c r="H674" s="2" t="s">
        <v>170</v>
      </c>
      <c r="I674" s="2" t="s">
        <v>21</v>
      </c>
      <c r="J674" s="2" t="s">
        <v>172</v>
      </c>
      <c r="K674" s="11">
        <v>45707</v>
      </c>
      <c r="L674" s="2" t="s">
        <v>231</v>
      </c>
      <c r="M674" s="2" t="s">
        <v>174</v>
      </c>
      <c r="N674" s="4">
        <f>COUNTIF(Bookings!$B$2:$B$5001,A674)</f>
        <v>0</v>
      </c>
      <c r="O674" s="4">
        <f>COUNTIFS(Bookings!$B$2:$B$5001,A674,Bookings!$Q$2:$Q$5001,"Completed")</f>
        <v>0</v>
      </c>
      <c r="P674" s="3">
        <f>SUMIFS(Revenue!$L$2:$L$4092,Revenue!$B$2:$B$4092,A674)</f>
        <v>0</v>
      </c>
      <c r="Q674" s="2" t="str">
        <f>IF(N674=0,"Inactive",IF(N674=1,"One-time",IF(N674&lt;4,"Repeat","Loyal")))</f>
        <v>Inactive</v>
      </c>
    </row>
    <row r="675" spans="1:17" x14ac:dyDescent="0.2">
      <c r="A675" s="2" t="s">
        <v>1396</v>
      </c>
      <c r="B675" s="2" t="s">
        <v>1397</v>
      </c>
      <c r="C675" s="2" t="s">
        <v>177</v>
      </c>
      <c r="D675" s="2">
        <v>46</v>
      </c>
      <c r="E675" s="2" t="str">
        <f>IF(D675&lt;25,"18-24",IF(D675&lt;35,"25-34",IF(D675&lt;45,"35-44",IF(D675&lt;55,"45-54","55+"))))</f>
        <v>45-54</v>
      </c>
      <c r="F675" s="2" t="s">
        <v>168</v>
      </c>
      <c r="G675" s="2" t="s">
        <v>186</v>
      </c>
      <c r="H675" s="2" t="s">
        <v>170</v>
      </c>
      <c r="I675" s="2" t="s">
        <v>171</v>
      </c>
      <c r="J675" s="2" t="s">
        <v>172</v>
      </c>
      <c r="K675" s="11">
        <v>45776</v>
      </c>
      <c r="L675" s="2" t="s">
        <v>198</v>
      </c>
      <c r="M675" s="2" t="s">
        <v>189</v>
      </c>
      <c r="N675" s="4">
        <f>COUNTIF(Bookings!$B$2:$B$5001,A675)</f>
        <v>2</v>
      </c>
      <c r="O675" s="4">
        <f>COUNTIFS(Bookings!$B$2:$B$5001,A675,Bookings!$Q$2:$Q$5001,"Completed")</f>
        <v>2</v>
      </c>
      <c r="P675" s="3">
        <f>SUMIFS(Revenue!$L$2:$L$4092,Revenue!$B$2:$B$4092,A675)</f>
        <v>210380</v>
      </c>
      <c r="Q675" s="2" t="str">
        <f>IF(N675=0,"Inactive",IF(N675=1,"One-time",IF(N675&lt;4,"Repeat","Loyal")))</f>
        <v>Repeat</v>
      </c>
    </row>
    <row r="676" spans="1:17" x14ac:dyDescent="0.2">
      <c r="A676" s="2" t="s">
        <v>1398</v>
      </c>
      <c r="B676" s="2" t="s">
        <v>670</v>
      </c>
      <c r="C676" s="2" t="s">
        <v>177</v>
      </c>
      <c r="D676" s="2">
        <v>39</v>
      </c>
      <c r="E676" s="2" t="str">
        <f>IF(D676&lt;25,"18-24",IF(D676&lt;35,"25-34",IF(D676&lt;45,"35-44",IF(D676&lt;55,"45-54","55+"))))</f>
        <v>35-44</v>
      </c>
      <c r="F676" s="2" t="s">
        <v>168</v>
      </c>
      <c r="G676" s="2" t="s">
        <v>186</v>
      </c>
      <c r="H676" s="2" t="s">
        <v>170</v>
      </c>
      <c r="I676" s="2" t="s">
        <v>171</v>
      </c>
      <c r="J676" s="2" t="s">
        <v>172</v>
      </c>
      <c r="K676" s="11">
        <v>46035</v>
      </c>
      <c r="L676" s="2" t="s">
        <v>183</v>
      </c>
      <c r="M676" s="2" t="s">
        <v>189</v>
      </c>
      <c r="N676" s="4">
        <f>COUNTIF(Bookings!$B$2:$B$5001,A676)</f>
        <v>3</v>
      </c>
      <c r="O676" s="4">
        <f>COUNTIFS(Bookings!$B$2:$B$5001,A676,Bookings!$Q$2:$Q$5001,"Completed")</f>
        <v>3</v>
      </c>
      <c r="P676" s="3">
        <f>SUMIFS(Revenue!$L$2:$L$4092,Revenue!$B$2:$B$4092,A676)</f>
        <v>136730</v>
      </c>
      <c r="Q676" s="2" t="str">
        <f>IF(N676=0,"Inactive",IF(N676=1,"One-time",IF(N676&lt;4,"Repeat","Loyal")))</f>
        <v>Repeat</v>
      </c>
    </row>
    <row r="677" spans="1:17" x14ac:dyDescent="0.2">
      <c r="A677" s="2" t="s">
        <v>1399</v>
      </c>
      <c r="B677" s="2" t="s">
        <v>1400</v>
      </c>
      <c r="C677" s="2" t="s">
        <v>167</v>
      </c>
      <c r="D677" s="2">
        <v>42</v>
      </c>
      <c r="E677" s="2" t="str">
        <f>IF(D677&lt;25,"18-24",IF(D677&lt;35,"25-34",IF(D677&lt;45,"35-44",IF(D677&lt;55,"45-54","55+"))))</f>
        <v>35-44</v>
      </c>
      <c r="F677" s="2" t="s">
        <v>168</v>
      </c>
      <c r="G677" s="2" t="s">
        <v>220</v>
      </c>
      <c r="H677" s="2" t="s">
        <v>170</v>
      </c>
      <c r="I677" s="2" t="s">
        <v>21</v>
      </c>
      <c r="J677" s="2" t="s">
        <v>172</v>
      </c>
      <c r="K677" s="11">
        <v>45785</v>
      </c>
      <c r="L677" s="2" t="s">
        <v>231</v>
      </c>
      <c r="M677" s="2" t="s">
        <v>174</v>
      </c>
      <c r="N677" s="4">
        <f>COUNTIF(Bookings!$B$2:$B$5001,A677)</f>
        <v>3</v>
      </c>
      <c r="O677" s="4">
        <f>COUNTIFS(Bookings!$B$2:$B$5001,A677,Bookings!$Q$2:$Q$5001,"Completed")</f>
        <v>3</v>
      </c>
      <c r="P677" s="3">
        <f>SUMIFS(Revenue!$L$2:$L$4092,Revenue!$B$2:$B$4092,A677)</f>
        <v>105660</v>
      </c>
      <c r="Q677" s="2" t="str">
        <f>IF(N677=0,"Inactive",IF(N677=1,"One-time",IF(N677&lt;4,"Repeat","Loyal")))</f>
        <v>Repeat</v>
      </c>
    </row>
    <row r="678" spans="1:17" x14ac:dyDescent="0.2">
      <c r="A678" s="2" t="s">
        <v>1401</v>
      </c>
      <c r="B678" s="2" t="s">
        <v>533</v>
      </c>
      <c r="C678" s="2" t="s">
        <v>177</v>
      </c>
      <c r="D678" s="2">
        <v>45</v>
      </c>
      <c r="E678" s="2" t="str">
        <f>IF(D678&lt;25,"18-24",IF(D678&lt;35,"25-34",IF(D678&lt;45,"35-44",IF(D678&lt;55,"45-54","55+"))))</f>
        <v>45-54</v>
      </c>
      <c r="F678" s="2" t="s">
        <v>168</v>
      </c>
      <c r="G678" s="2" t="s">
        <v>243</v>
      </c>
      <c r="H678" s="2" t="s">
        <v>170</v>
      </c>
      <c r="I678" s="2" t="s">
        <v>21</v>
      </c>
      <c r="J678" s="2" t="s">
        <v>172</v>
      </c>
      <c r="K678" s="11">
        <v>45536</v>
      </c>
      <c r="L678" s="2" t="s">
        <v>231</v>
      </c>
      <c r="M678" s="2" t="s">
        <v>189</v>
      </c>
      <c r="N678" s="4">
        <f>COUNTIF(Bookings!$B$2:$B$5001,A678)</f>
        <v>0</v>
      </c>
      <c r="O678" s="4">
        <f>COUNTIFS(Bookings!$B$2:$B$5001,A678,Bookings!$Q$2:$Q$5001,"Completed")</f>
        <v>0</v>
      </c>
      <c r="P678" s="3">
        <f>SUMIFS(Revenue!$L$2:$L$4092,Revenue!$B$2:$B$4092,A678)</f>
        <v>0</v>
      </c>
      <c r="Q678" s="2" t="str">
        <f>IF(N678=0,"Inactive",IF(N678=1,"One-time",IF(N678&lt;4,"Repeat","Loyal")))</f>
        <v>Inactive</v>
      </c>
    </row>
    <row r="679" spans="1:17" x14ac:dyDescent="0.2">
      <c r="A679" s="2" t="s">
        <v>1402</v>
      </c>
      <c r="B679" s="2" t="s">
        <v>702</v>
      </c>
      <c r="C679" s="2" t="s">
        <v>177</v>
      </c>
      <c r="D679" s="2">
        <v>44</v>
      </c>
      <c r="E679" s="2" t="str">
        <f>IF(D679&lt;25,"18-24",IF(D679&lt;35,"25-34",IF(D679&lt;45,"35-44",IF(D679&lt;55,"45-54","55+"))))</f>
        <v>35-44</v>
      </c>
      <c r="F679" s="2" t="s">
        <v>168</v>
      </c>
      <c r="G679" s="2" t="s">
        <v>66</v>
      </c>
      <c r="H679" s="2" t="s">
        <v>170</v>
      </c>
      <c r="I679" s="2" t="s">
        <v>21</v>
      </c>
      <c r="J679" s="2" t="s">
        <v>172</v>
      </c>
      <c r="K679" s="11">
        <v>45462</v>
      </c>
      <c r="L679" s="2" t="s">
        <v>231</v>
      </c>
      <c r="M679" s="2" t="s">
        <v>174</v>
      </c>
      <c r="N679" s="4">
        <f>COUNTIF(Bookings!$B$2:$B$5001,A679)</f>
        <v>0</v>
      </c>
      <c r="O679" s="4">
        <f>COUNTIFS(Bookings!$B$2:$B$5001,A679,Bookings!$Q$2:$Q$5001,"Completed")</f>
        <v>0</v>
      </c>
      <c r="P679" s="3">
        <f>SUMIFS(Revenue!$L$2:$L$4092,Revenue!$B$2:$B$4092,A679)</f>
        <v>0</v>
      </c>
      <c r="Q679" s="2" t="str">
        <f>IF(N679=0,"Inactive",IF(N679=1,"One-time",IF(N679&lt;4,"Repeat","Loyal")))</f>
        <v>Inactive</v>
      </c>
    </row>
    <row r="680" spans="1:17" x14ac:dyDescent="0.2">
      <c r="A680" s="2" t="s">
        <v>1403</v>
      </c>
      <c r="B680" s="2" t="s">
        <v>1404</v>
      </c>
      <c r="C680" s="2" t="s">
        <v>177</v>
      </c>
      <c r="D680" s="2">
        <v>33</v>
      </c>
      <c r="E680" s="2" t="str">
        <f>IF(D680&lt;25,"18-24",IF(D680&lt;35,"25-34",IF(D680&lt;45,"35-44",IF(D680&lt;55,"45-54","55+"))))</f>
        <v>25-34</v>
      </c>
      <c r="F680" s="2" t="s">
        <v>168</v>
      </c>
      <c r="G680" s="2" t="s">
        <v>66</v>
      </c>
      <c r="H680" s="2" t="s">
        <v>170</v>
      </c>
      <c r="I680" s="2" t="s">
        <v>195</v>
      </c>
      <c r="J680" s="2" t="s">
        <v>172</v>
      </c>
      <c r="K680" s="11">
        <v>45285</v>
      </c>
      <c r="L680" s="2" t="s">
        <v>173</v>
      </c>
      <c r="M680" s="2" t="s">
        <v>174</v>
      </c>
      <c r="N680" s="4">
        <f>COUNTIF(Bookings!$B$2:$B$5001,A680)</f>
        <v>0</v>
      </c>
      <c r="O680" s="4">
        <f>COUNTIFS(Bookings!$B$2:$B$5001,A680,Bookings!$Q$2:$Q$5001,"Completed")</f>
        <v>0</v>
      </c>
      <c r="P680" s="3">
        <f>SUMIFS(Revenue!$L$2:$L$4092,Revenue!$B$2:$B$4092,A680)</f>
        <v>0</v>
      </c>
      <c r="Q680" s="2" t="str">
        <f>IF(N680=0,"Inactive",IF(N680=1,"One-time",IF(N680&lt;4,"Repeat","Loyal")))</f>
        <v>Inactive</v>
      </c>
    </row>
    <row r="681" spans="1:17" x14ac:dyDescent="0.2">
      <c r="A681" s="2" t="s">
        <v>1405</v>
      </c>
      <c r="B681" s="2" t="s">
        <v>1406</v>
      </c>
      <c r="C681" s="2" t="s">
        <v>167</v>
      </c>
      <c r="D681" s="2">
        <v>48</v>
      </c>
      <c r="E681" s="2" t="str">
        <f>IF(D681&lt;25,"18-24",IF(D681&lt;35,"25-34",IF(D681&lt;45,"35-44",IF(D681&lt;55,"45-54","55+"))))</f>
        <v>45-54</v>
      </c>
      <c r="F681" s="2" t="s">
        <v>205</v>
      </c>
      <c r="G681" s="2" t="s">
        <v>206</v>
      </c>
      <c r="H681" s="2" t="s">
        <v>207</v>
      </c>
      <c r="I681" s="2" t="s">
        <v>171</v>
      </c>
      <c r="J681" s="2" t="s">
        <v>172</v>
      </c>
      <c r="K681" s="11">
        <v>45406</v>
      </c>
      <c r="L681" s="2" t="s">
        <v>183</v>
      </c>
      <c r="M681" s="2" t="s">
        <v>174</v>
      </c>
      <c r="N681" s="4">
        <f>COUNTIF(Bookings!$B$2:$B$5001,A681)</f>
        <v>0</v>
      </c>
      <c r="O681" s="4">
        <f>COUNTIFS(Bookings!$B$2:$B$5001,A681,Bookings!$Q$2:$Q$5001,"Completed")</f>
        <v>0</v>
      </c>
      <c r="P681" s="3">
        <f>SUMIFS(Revenue!$L$2:$L$4092,Revenue!$B$2:$B$4092,A681)</f>
        <v>0</v>
      </c>
      <c r="Q681" s="2" t="str">
        <f>IF(N681=0,"Inactive",IF(N681=1,"One-time",IF(N681&lt;4,"Repeat","Loyal")))</f>
        <v>Inactive</v>
      </c>
    </row>
    <row r="682" spans="1:17" x14ac:dyDescent="0.2">
      <c r="A682" s="2" t="s">
        <v>1407</v>
      </c>
      <c r="B682" s="2" t="s">
        <v>1408</v>
      </c>
      <c r="C682" s="2" t="s">
        <v>167</v>
      </c>
      <c r="D682" s="2">
        <v>45</v>
      </c>
      <c r="E682" s="2" t="str">
        <f>IF(D682&lt;25,"18-24",IF(D682&lt;35,"25-34",IF(D682&lt;45,"35-44",IF(D682&lt;55,"45-54","55+"))))</f>
        <v>45-54</v>
      </c>
      <c r="F682" s="2" t="s">
        <v>168</v>
      </c>
      <c r="G682" s="2" t="s">
        <v>311</v>
      </c>
      <c r="H682" s="2" t="s">
        <v>170</v>
      </c>
      <c r="I682" s="2" t="s">
        <v>188</v>
      </c>
      <c r="J682" s="2" t="s">
        <v>238</v>
      </c>
      <c r="K682" s="11">
        <v>45546</v>
      </c>
      <c r="L682" s="2" t="s">
        <v>198</v>
      </c>
      <c r="M682" s="2" t="s">
        <v>174</v>
      </c>
      <c r="N682" s="4">
        <f>COUNTIF(Bookings!$B$2:$B$5001,A682)</f>
        <v>13</v>
      </c>
      <c r="O682" s="4">
        <f>COUNTIFS(Bookings!$B$2:$B$5001,A682,Bookings!$Q$2:$Q$5001,"Completed")</f>
        <v>12</v>
      </c>
      <c r="P682" s="3">
        <f>SUMIFS(Revenue!$L$2:$L$4092,Revenue!$B$2:$B$4092,A682)</f>
        <v>561960</v>
      </c>
      <c r="Q682" s="2" t="str">
        <f>IF(N682=0,"Inactive",IF(N682=1,"One-time",IF(N682&lt;4,"Repeat","Loyal")))</f>
        <v>Loyal</v>
      </c>
    </row>
    <row r="683" spans="1:17" x14ac:dyDescent="0.2">
      <c r="A683" s="2" t="s">
        <v>1409</v>
      </c>
      <c r="B683" s="2" t="s">
        <v>1303</v>
      </c>
      <c r="C683" s="2" t="s">
        <v>167</v>
      </c>
      <c r="D683" s="2">
        <v>21</v>
      </c>
      <c r="E683" s="2" t="str">
        <f>IF(D683&lt;25,"18-24",IF(D683&lt;35,"25-34",IF(D683&lt;45,"35-44",IF(D683&lt;55,"45-54","55+"))))</f>
        <v>18-24</v>
      </c>
      <c r="F683" s="2" t="s">
        <v>168</v>
      </c>
      <c r="G683" s="2" t="s">
        <v>169</v>
      </c>
      <c r="H683" s="2" t="s">
        <v>170</v>
      </c>
      <c r="I683" s="2" t="s">
        <v>171</v>
      </c>
      <c r="J683" s="2" t="s">
        <v>238</v>
      </c>
      <c r="K683" s="11">
        <v>45371</v>
      </c>
      <c r="L683" s="2" t="s">
        <v>198</v>
      </c>
      <c r="M683" s="2" t="s">
        <v>174</v>
      </c>
      <c r="N683" s="4">
        <f>COUNTIF(Bookings!$B$2:$B$5001,A683)</f>
        <v>15</v>
      </c>
      <c r="O683" s="4">
        <f>COUNTIFS(Bookings!$B$2:$B$5001,A683,Bookings!$Q$2:$Q$5001,"Completed")</f>
        <v>10</v>
      </c>
      <c r="P683" s="3">
        <f>SUMIFS(Revenue!$L$2:$L$4092,Revenue!$B$2:$B$4092,A683)</f>
        <v>430250</v>
      </c>
      <c r="Q683" s="2" t="str">
        <f>IF(N683=0,"Inactive",IF(N683=1,"One-time",IF(N683&lt;4,"Repeat","Loyal")))</f>
        <v>Loyal</v>
      </c>
    </row>
    <row r="684" spans="1:17" x14ac:dyDescent="0.2">
      <c r="A684" s="2" t="s">
        <v>1410</v>
      </c>
      <c r="B684" s="2" t="s">
        <v>1411</v>
      </c>
      <c r="C684" s="2" t="s">
        <v>167</v>
      </c>
      <c r="D684" s="2">
        <v>41</v>
      </c>
      <c r="E684" s="2" t="str">
        <f>IF(D684&lt;25,"18-24",IF(D684&lt;35,"25-34",IF(D684&lt;45,"35-44",IF(D684&lt;55,"45-54","55+"))))</f>
        <v>35-44</v>
      </c>
      <c r="F684" s="2" t="s">
        <v>168</v>
      </c>
      <c r="G684" s="2" t="s">
        <v>194</v>
      </c>
      <c r="H684" s="2" t="s">
        <v>170</v>
      </c>
      <c r="I684" s="2" t="s">
        <v>195</v>
      </c>
      <c r="J684" s="2" t="s">
        <v>217</v>
      </c>
      <c r="K684" s="11">
        <v>45807</v>
      </c>
      <c r="L684" s="2" t="s">
        <v>198</v>
      </c>
      <c r="M684" s="2" t="s">
        <v>189</v>
      </c>
      <c r="N684" s="4">
        <f>COUNTIF(Bookings!$B$2:$B$5001,A684)</f>
        <v>3</v>
      </c>
      <c r="O684" s="4">
        <f>COUNTIFS(Bookings!$B$2:$B$5001,A684,Bookings!$Q$2:$Q$5001,"Completed")</f>
        <v>2</v>
      </c>
      <c r="P684" s="3">
        <f>SUMIFS(Revenue!$L$2:$L$4092,Revenue!$B$2:$B$4092,A684)</f>
        <v>84260</v>
      </c>
      <c r="Q684" s="2" t="str">
        <f>IF(N684=0,"Inactive",IF(N684=1,"One-time",IF(N684&lt;4,"Repeat","Loyal")))</f>
        <v>Repeat</v>
      </c>
    </row>
    <row r="685" spans="1:17" x14ac:dyDescent="0.2">
      <c r="A685" s="2" t="s">
        <v>1412</v>
      </c>
      <c r="B685" s="2" t="s">
        <v>1413</v>
      </c>
      <c r="C685" s="2" t="s">
        <v>177</v>
      </c>
      <c r="D685" s="2">
        <v>25</v>
      </c>
      <c r="E685" s="2" t="str">
        <f>IF(D685&lt;25,"18-24",IF(D685&lt;35,"25-34",IF(D685&lt;45,"35-44",IF(D685&lt;55,"45-54","55+"))))</f>
        <v>25-34</v>
      </c>
      <c r="F685" s="2" t="s">
        <v>168</v>
      </c>
      <c r="G685" s="2" t="s">
        <v>243</v>
      </c>
      <c r="H685" s="2" t="s">
        <v>170</v>
      </c>
      <c r="I685" s="2" t="s">
        <v>188</v>
      </c>
      <c r="J685" s="2" t="s">
        <v>172</v>
      </c>
      <c r="K685" s="11">
        <v>45667</v>
      </c>
      <c r="L685" s="2" t="s">
        <v>179</v>
      </c>
      <c r="M685" s="2" t="s">
        <v>189</v>
      </c>
      <c r="N685" s="4">
        <f>COUNTIF(Bookings!$B$2:$B$5001,A685)</f>
        <v>1</v>
      </c>
      <c r="O685" s="4">
        <f>COUNTIFS(Bookings!$B$2:$B$5001,A685,Bookings!$Q$2:$Q$5001,"Completed")</f>
        <v>1</v>
      </c>
      <c r="P685" s="3">
        <f>SUMIFS(Revenue!$L$2:$L$4092,Revenue!$B$2:$B$4092,A685)</f>
        <v>7150</v>
      </c>
      <c r="Q685" s="2" t="str">
        <f>IF(N685=0,"Inactive",IF(N685=1,"One-time",IF(N685&lt;4,"Repeat","Loyal")))</f>
        <v>One-time</v>
      </c>
    </row>
    <row r="686" spans="1:17" x14ac:dyDescent="0.2">
      <c r="A686" s="2" t="s">
        <v>1414</v>
      </c>
      <c r="B686" s="2" t="s">
        <v>1415</v>
      </c>
      <c r="C686" s="2" t="s">
        <v>177</v>
      </c>
      <c r="D686" s="2">
        <v>24</v>
      </c>
      <c r="E686" s="2" t="str">
        <f>IF(D686&lt;25,"18-24",IF(D686&lt;35,"25-34",IF(D686&lt;45,"35-44",IF(D686&lt;55,"45-54","55+"))))</f>
        <v>18-24</v>
      </c>
      <c r="F686" s="2" t="s">
        <v>168</v>
      </c>
      <c r="G686" s="2" t="s">
        <v>75</v>
      </c>
      <c r="H686" s="2" t="s">
        <v>170</v>
      </c>
      <c r="I686" s="2" t="s">
        <v>188</v>
      </c>
      <c r="J686" s="2" t="s">
        <v>172</v>
      </c>
      <c r="K686" s="11">
        <v>45372</v>
      </c>
      <c r="L686" s="2" t="s">
        <v>247</v>
      </c>
      <c r="M686" s="2" t="s">
        <v>189</v>
      </c>
      <c r="N686" s="4">
        <f>COUNTIF(Bookings!$B$2:$B$5001,A686)</f>
        <v>0</v>
      </c>
      <c r="O686" s="4">
        <f>COUNTIFS(Bookings!$B$2:$B$5001,A686,Bookings!$Q$2:$Q$5001,"Completed")</f>
        <v>0</v>
      </c>
      <c r="P686" s="3">
        <f>SUMIFS(Revenue!$L$2:$L$4092,Revenue!$B$2:$B$4092,A686)</f>
        <v>0</v>
      </c>
      <c r="Q686" s="2" t="str">
        <f>IF(N686=0,"Inactive",IF(N686=1,"One-time",IF(N686&lt;4,"Repeat","Loyal")))</f>
        <v>Inactive</v>
      </c>
    </row>
    <row r="687" spans="1:17" x14ac:dyDescent="0.2">
      <c r="A687" s="2" t="s">
        <v>1416</v>
      </c>
      <c r="B687" s="2" t="s">
        <v>583</v>
      </c>
      <c r="C687" s="2" t="s">
        <v>177</v>
      </c>
      <c r="D687" s="2">
        <v>31</v>
      </c>
      <c r="E687" s="2" t="str">
        <f>IF(D687&lt;25,"18-24",IF(D687&lt;35,"25-34",IF(D687&lt;45,"35-44",IF(D687&lt;55,"45-54","55+"))))</f>
        <v>25-34</v>
      </c>
      <c r="F687" s="2" t="s">
        <v>168</v>
      </c>
      <c r="G687" s="2" t="s">
        <v>66</v>
      </c>
      <c r="H687" s="2" t="s">
        <v>170</v>
      </c>
      <c r="I687" s="2" t="s">
        <v>171</v>
      </c>
      <c r="J687" s="2" t="s">
        <v>238</v>
      </c>
      <c r="K687" s="11">
        <v>45670</v>
      </c>
      <c r="L687" s="2" t="s">
        <v>198</v>
      </c>
      <c r="M687" s="2" t="s">
        <v>174</v>
      </c>
      <c r="N687" s="4">
        <f>COUNTIF(Bookings!$B$2:$B$5001,A687)</f>
        <v>8</v>
      </c>
      <c r="O687" s="4">
        <f>COUNTIFS(Bookings!$B$2:$B$5001,A687,Bookings!$Q$2:$Q$5001,"Completed")</f>
        <v>7</v>
      </c>
      <c r="P687" s="3">
        <f>SUMIFS(Revenue!$L$2:$L$4092,Revenue!$B$2:$B$4092,A687)</f>
        <v>344860</v>
      </c>
      <c r="Q687" s="2" t="str">
        <f>IF(N687=0,"Inactive",IF(N687=1,"One-time",IF(N687&lt;4,"Repeat","Loyal")))</f>
        <v>Loyal</v>
      </c>
    </row>
    <row r="688" spans="1:17" x14ac:dyDescent="0.2">
      <c r="A688" s="2" t="s">
        <v>1417</v>
      </c>
      <c r="B688" s="2" t="s">
        <v>1418</v>
      </c>
      <c r="C688" s="2" t="s">
        <v>177</v>
      </c>
      <c r="D688" s="2">
        <v>47</v>
      </c>
      <c r="E688" s="2" t="str">
        <f>IF(D688&lt;25,"18-24",IF(D688&lt;35,"25-34",IF(D688&lt;45,"35-44",IF(D688&lt;55,"45-54","55+"))))</f>
        <v>45-54</v>
      </c>
      <c r="F688" s="2" t="s">
        <v>227</v>
      </c>
      <c r="G688" s="2" t="s">
        <v>228</v>
      </c>
      <c r="H688" s="2" t="s">
        <v>207</v>
      </c>
      <c r="I688" s="2" t="s">
        <v>21</v>
      </c>
      <c r="J688" s="2" t="s">
        <v>172</v>
      </c>
      <c r="K688" s="11">
        <v>45930</v>
      </c>
      <c r="L688" s="2" t="s">
        <v>173</v>
      </c>
      <c r="M688" s="2" t="s">
        <v>174</v>
      </c>
      <c r="N688" s="4">
        <f>COUNTIF(Bookings!$B$2:$B$5001,A688)</f>
        <v>1</v>
      </c>
      <c r="O688" s="4">
        <f>COUNTIFS(Bookings!$B$2:$B$5001,A688,Bookings!$Q$2:$Q$5001,"Completed")</f>
        <v>1</v>
      </c>
      <c r="P688" s="3">
        <f>SUMIFS(Revenue!$L$2:$L$4092,Revenue!$B$2:$B$4092,A688)</f>
        <v>14510</v>
      </c>
      <c r="Q688" s="2" t="str">
        <f>IF(N688=0,"Inactive",IF(N688=1,"One-time",IF(N688&lt;4,"Repeat","Loyal")))</f>
        <v>One-time</v>
      </c>
    </row>
    <row r="689" spans="1:17" x14ac:dyDescent="0.2">
      <c r="A689" s="2" t="s">
        <v>1419</v>
      </c>
      <c r="B689" s="2" t="s">
        <v>399</v>
      </c>
      <c r="C689" s="2" t="s">
        <v>177</v>
      </c>
      <c r="D689" s="2">
        <v>40</v>
      </c>
      <c r="E689" s="2" t="str">
        <f>IF(D689&lt;25,"18-24",IF(D689&lt;35,"25-34",IF(D689&lt;45,"35-44",IF(D689&lt;55,"45-54","55+"))))</f>
        <v>35-44</v>
      </c>
      <c r="F689" s="2" t="s">
        <v>168</v>
      </c>
      <c r="G689" s="2" t="s">
        <v>186</v>
      </c>
      <c r="H689" s="2" t="s">
        <v>170</v>
      </c>
      <c r="I689" s="2" t="s">
        <v>171</v>
      </c>
      <c r="J689" s="2" t="s">
        <v>217</v>
      </c>
      <c r="K689" s="11">
        <v>45374</v>
      </c>
      <c r="L689" s="2" t="s">
        <v>179</v>
      </c>
      <c r="M689" s="2" t="s">
        <v>174</v>
      </c>
      <c r="N689" s="4">
        <f>COUNTIF(Bookings!$B$2:$B$5001,A689)</f>
        <v>4</v>
      </c>
      <c r="O689" s="4">
        <f>COUNTIFS(Bookings!$B$2:$B$5001,A689,Bookings!$Q$2:$Q$5001,"Completed")</f>
        <v>2</v>
      </c>
      <c r="P689" s="3">
        <f>SUMIFS(Revenue!$L$2:$L$4092,Revenue!$B$2:$B$4092,A689)</f>
        <v>64430</v>
      </c>
      <c r="Q689" s="2" t="str">
        <f>IF(N689=0,"Inactive",IF(N689=1,"One-time",IF(N689&lt;4,"Repeat","Loyal")))</f>
        <v>Loyal</v>
      </c>
    </row>
    <row r="690" spans="1:17" x14ac:dyDescent="0.2">
      <c r="A690" s="2" t="s">
        <v>1420</v>
      </c>
      <c r="B690" s="2" t="s">
        <v>679</v>
      </c>
      <c r="C690" s="2" t="s">
        <v>177</v>
      </c>
      <c r="D690" s="2">
        <v>41</v>
      </c>
      <c r="E690" s="2" t="str">
        <f>IF(D690&lt;25,"18-24",IF(D690&lt;35,"25-34",IF(D690&lt;45,"35-44",IF(D690&lt;55,"45-54","55+"))))</f>
        <v>35-44</v>
      </c>
      <c r="F690" s="2" t="s">
        <v>168</v>
      </c>
      <c r="G690" s="2" t="s">
        <v>243</v>
      </c>
      <c r="H690" s="2" t="s">
        <v>170</v>
      </c>
      <c r="I690" s="2" t="s">
        <v>171</v>
      </c>
      <c r="J690" s="2" t="s">
        <v>172</v>
      </c>
      <c r="K690" s="11">
        <v>45853</v>
      </c>
      <c r="L690" s="2" t="s">
        <v>183</v>
      </c>
      <c r="M690" s="2" t="s">
        <v>174</v>
      </c>
      <c r="N690" s="4">
        <f>COUNTIF(Bookings!$B$2:$B$5001,A690)</f>
        <v>3</v>
      </c>
      <c r="O690" s="4">
        <f>COUNTIFS(Bookings!$B$2:$B$5001,A690,Bookings!$Q$2:$Q$5001,"Completed")</f>
        <v>2</v>
      </c>
      <c r="P690" s="3">
        <f>SUMIFS(Revenue!$L$2:$L$4092,Revenue!$B$2:$B$4092,A690)</f>
        <v>151160</v>
      </c>
      <c r="Q690" s="2" t="str">
        <f>IF(N690=0,"Inactive",IF(N690=1,"One-time",IF(N690&lt;4,"Repeat","Loyal")))</f>
        <v>Repeat</v>
      </c>
    </row>
    <row r="691" spans="1:17" x14ac:dyDescent="0.2">
      <c r="A691" s="2" t="s">
        <v>1421</v>
      </c>
      <c r="B691" s="2" t="s">
        <v>834</v>
      </c>
      <c r="C691" s="2" t="s">
        <v>167</v>
      </c>
      <c r="D691" s="2">
        <v>23</v>
      </c>
      <c r="E691" s="2" t="str">
        <f>IF(D691&lt;25,"18-24",IF(D691&lt;35,"25-34",IF(D691&lt;45,"35-44",IF(D691&lt;55,"45-54","55+"))))</f>
        <v>18-24</v>
      </c>
      <c r="F691" s="2" t="s">
        <v>278</v>
      </c>
      <c r="G691" s="2" t="s">
        <v>279</v>
      </c>
      <c r="H691" s="2" t="s">
        <v>207</v>
      </c>
      <c r="I691" s="2" t="s">
        <v>21</v>
      </c>
      <c r="J691" s="2" t="s">
        <v>172</v>
      </c>
      <c r="K691" s="11">
        <v>45708</v>
      </c>
      <c r="L691" s="2" t="s">
        <v>183</v>
      </c>
      <c r="M691" s="2" t="s">
        <v>174</v>
      </c>
      <c r="N691" s="4">
        <f>COUNTIF(Bookings!$B$2:$B$5001,A691)</f>
        <v>1</v>
      </c>
      <c r="O691" s="4">
        <f>COUNTIFS(Bookings!$B$2:$B$5001,A691,Bookings!$Q$2:$Q$5001,"Completed")</f>
        <v>1</v>
      </c>
      <c r="P691" s="3">
        <f>SUMIFS(Revenue!$L$2:$L$4092,Revenue!$B$2:$B$4092,A691)</f>
        <v>40870</v>
      </c>
      <c r="Q691" s="2" t="str">
        <f>IF(N691=0,"Inactive",IF(N691=1,"One-time",IF(N691&lt;4,"Repeat","Loyal")))</f>
        <v>One-time</v>
      </c>
    </row>
    <row r="692" spans="1:17" x14ac:dyDescent="0.2">
      <c r="A692" s="2" t="s">
        <v>1422</v>
      </c>
      <c r="B692" s="2" t="s">
        <v>1423</v>
      </c>
      <c r="C692" s="2" t="s">
        <v>177</v>
      </c>
      <c r="D692" s="2">
        <v>52</v>
      </c>
      <c r="E692" s="2" t="str">
        <f>IF(D692&lt;25,"18-24",IF(D692&lt;35,"25-34",IF(D692&lt;45,"35-44",IF(D692&lt;55,"45-54","55+"))))</f>
        <v>45-54</v>
      </c>
      <c r="F692" s="2" t="s">
        <v>168</v>
      </c>
      <c r="G692" s="2" t="s">
        <v>186</v>
      </c>
      <c r="H692" s="2" t="s">
        <v>170</v>
      </c>
      <c r="I692" s="2" t="s">
        <v>171</v>
      </c>
      <c r="J692" s="2" t="s">
        <v>172</v>
      </c>
      <c r="K692" s="11">
        <v>45606</v>
      </c>
      <c r="L692" s="2" t="s">
        <v>173</v>
      </c>
      <c r="M692" s="2" t="s">
        <v>174</v>
      </c>
      <c r="N692" s="4">
        <f>COUNTIF(Bookings!$B$2:$B$5001,A692)</f>
        <v>3</v>
      </c>
      <c r="O692" s="4">
        <f>COUNTIFS(Bookings!$B$2:$B$5001,A692,Bookings!$Q$2:$Q$5001,"Completed")</f>
        <v>2</v>
      </c>
      <c r="P692" s="3">
        <f>SUMIFS(Revenue!$L$2:$L$4092,Revenue!$B$2:$B$4092,A692)</f>
        <v>69280</v>
      </c>
      <c r="Q692" s="2" t="str">
        <f>IF(N692=0,"Inactive",IF(N692=1,"One-time",IF(N692&lt;4,"Repeat","Loyal")))</f>
        <v>Repeat</v>
      </c>
    </row>
    <row r="693" spans="1:17" x14ac:dyDescent="0.2">
      <c r="A693" s="2" t="s">
        <v>1424</v>
      </c>
      <c r="B693" s="2" t="s">
        <v>1425</v>
      </c>
      <c r="C693" s="2" t="s">
        <v>177</v>
      </c>
      <c r="D693" s="2">
        <v>21</v>
      </c>
      <c r="E693" s="2" t="str">
        <f>IF(D693&lt;25,"18-24",IF(D693&lt;35,"25-34",IF(D693&lt;45,"35-44",IF(D693&lt;55,"45-54","55+"))))</f>
        <v>18-24</v>
      </c>
      <c r="F693" s="2" t="s">
        <v>168</v>
      </c>
      <c r="G693" s="2" t="s">
        <v>55</v>
      </c>
      <c r="H693" s="2" t="s">
        <v>170</v>
      </c>
      <c r="I693" s="2" t="s">
        <v>188</v>
      </c>
      <c r="J693" s="2" t="s">
        <v>172</v>
      </c>
      <c r="K693" s="11">
        <v>45607</v>
      </c>
      <c r="L693" s="2" t="s">
        <v>198</v>
      </c>
      <c r="M693" s="2" t="s">
        <v>174</v>
      </c>
      <c r="N693" s="4">
        <f>COUNTIF(Bookings!$B$2:$B$5001,A693)</f>
        <v>5</v>
      </c>
      <c r="O693" s="4">
        <f>COUNTIFS(Bookings!$B$2:$B$5001,A693,Bookings!$Q$2:$Q$5001,"Completed")</f>
        <v>3</v>
      </c>
      <c r="P693" s="3">
        <f>SUMIFS(Revenue!$L$2:$L$4092,Revenue!$B$2:$B$4092,A693)</f>
        <v>133770</v>
      </c>
      <c r="Q693" s="2" t="str">
        <f>IF(N693=0,"Inactive",IF(N693=1,"One-time",IF(N693&lt;4,"Repeat","Loyal")))</f>
        <v>Loyal</v>
      </c>
    </row>
    <row r="694" spans="1:17" x14ac:dyDescent="0.2">
      <c r="A694" s="2" t="s">
        <v>1426</v>
      </c>
      <c r="B694" s="2" t="s">
        <v>1427</v>
      </c>
      <c r="C694" s="2" t="s">
        <v>177</v>
      </c>
      <c r="D694" s="2">
        <v>53</v>
      </c>
      <c r="E694" s="2" t="str">
        <f>IF(D694&lt;25,"18-24",IF(D694&lt;35,"25-34",IF(D694&lt;45,"35-44",IF(D694&lt;55,"45-54","55+"))))</f>
        <v>45-54</v>
      </c>
      <c r="F694" s="2" t="s">
        <v>168</v>
      </c>
      <c r="G694" s="2" t="s">
        <v>220</v>
      </c>
      <c r="H694" s="2" t="s">
        <v>170</v>
      </c>
      <c r="I694" s="2" t="s">
        <v>21</v>
      </c>
      <c r="J694" s="2" t="s">
        <v>217</v>
      </c>
      <c r="K694" s="11">
        <v>45961</v>
      </c>
      <c r="L694" s="2" t="s">
        <v>173</v>
      </c>
      <c r="M694" s="2" t="s">
        <v>174</v>
      </c>
      <c r="N694" s="4">
        <f>COUNTIF(Bookings!$B$2:$B$5001,A694)</f>
        <v>3</v>
      </c>
      <c r="O694" s="4">
        <f>COUNTIFS(Bookings!$B$2:$B$5001,A694,Bookings!$Q$2:$Q$5001,"Completed")</f>
        <v>3</v>
      </c>
      <c r="P694" s="3">
        <f>SUMIFS(Revenue!$L$2:$L$4092,Revenue!$B$2:$B$4092,A694)</f>
        <v>69500</v>
      </c>
      <c r="Q694" s="2" t="str">
        <f>IF(N694=0,"Inactive",IF(N694=1,"One-time",IF(N694&lt;4,"Repeat","Loyal")))</f>
        <v>Repeat</v>
      </c>
    </row>
    <row r="695" spans="1:17" x14ac:dyDescent="0.2">
      <c r="A695" s="2" t="s">
        <v>1428</v>
      </c>
      <c r="B695" s="2" t="s">
        <v>1429</v>
      </c>
      <c r="C695" s="2" t="s">
        <v>177</v>
      </c>
      <c r="D695" s="2">
        <v>25</v>
      </c>
      <c r="E695" s="2" t="str">
        <f>IF(D695&lt;25,"18-24",IF(D695&lt;35,"25-34",IF(D695&lt;45,"35-44",IF(D695&lt;55,"45-54","55+"))))</f>
        <v>25-34</v>
      </c>
      <c r="F695" s="2" t="s">
        <v>278</v>
      </c>
      <c r="G695" s="2" t="s">
        <v>279</v>
      </c>
      <c r="H695" s="2" t="s">
        <v>207</v>
      </c>
      <c r="I695" s="2" t="s">
        <v>188</v>
      </c>
      <c r="J695" s="2" t="s">
        <v>172</v>
      </c>
      <c r="K695" s="11">
        <v>45499</v>
      </c>
      <c r="L695" s="2" t="s">
        <v>173</v>
      </c>
      <c r="M695" s="2" t="s">
        <v>174</v>
      </c>
      <c r="N695" s="4">
        <f>COUNTIF(Bookings!$B$2:$B$5001,A695)</f>
        <v>0</v>
      </c>
      <c r="O695" s="4">
        <f>COUNTIFS(Bookings!$B$2:$B$5001,A695,Bookings!$Q$2:$Q$5001,"Completed")</f>
        <v>0</v>
      </c>
      <c r="P695" s="3">
        <f>SUMIFS(Revenue!$L$2:$L$4092,Revenue!$B$2:$B$4092,A695)</f>
        <v>0</v>
      </c>
      <c r="Q695" s="2" t="str">
        <f>IF(N695=0,"Inactive",IF(N695=1,"One-time",IF(N695&lt;4,"Repeat","Loyal")))</f>
        <v>Inactive</v>
      </c>
    </row>
    <row r="696" spans="1:17" x14ac:dyDescent="0.2">
      <c r="A696" s="2" t="s">
        <v>1430</v>
      </c>
      <c r="B696" s="2" t="s">
        <v>1431</v>
      </c>
      <c r="C696" s="2" t="s">
        <v>167</v>
      </c>
      <c r="D696" s="2">
        <v>21</v>
      </c>
      <c r="E696" s="2" t="str">
        <f>IF(D696&lt;25,"18-24",IF(D696&lt;35,"25-34",IF(D696&lt;45,"35-44",IF(D696&lt;55,"45-54","55+"))))</f>
        <v>18-24</v>
      </c>
      <c r="F696" s="2" t="s">
        <v>168</v>
      </c>
      <c r="G696" s="2" t="s">
        <v>220</v>
      </c>
      <c r="H696" s="2" t="s">
        <v>170</v>
      </c>
      <c r="I696" s="2" t="s">
        <v>171</v>
      </c>
      <c r="J696" s="2" t="s">
        <v>172</v>
      </c>
      <c r="K696" s="11">
        <v>45911</v>
      </c>
      <c r="L696" s="2" t="s">
        <v>179</v>
      </c>
      <c r="M696" s="2" t="s">
        <v>174</v>
      </c>
      <c r="N696" s="4">
        <f>COUNTIF(Bookings!$B$2:$B$5001,A696)</f>
        <v>2</v>
      </c>
      <c r="O696" s="4">
        <f>COUNTIFS(Bookings!$B$2:$B$5001,A696,Bookings!$Q$2:$Q$5001,"Completed")</f>
        <v>1</v>
      </c>
      <c r="P696" s="3">
        <f>SUMIFS(Revenue!$L$2:$L$4092,Revenue!$B$2:$B$4092,A696)</f>
        <v>120520</v>
      </c>
      <c r="Q696" s="2" t="str">
        <f>IF(N696=0,"Inactive",IF(N696=1,"One-time",IF(N696&lt;4,"Repeat","Loyal")))</f>
        <v>Repeat</v>
      </c>
    </row>
    <row r="697" spans="1:17" x14ac:dyDescent="0.2">
      <c r="A697" s="2" t="s">
        <v>1432</v>
      </c>
      <c r="B697" s="2" t="s">
        <v>1433</v>
      </c>
      <c r="C697" s="2" t="s">
        <v>167</v>
      </c>
      <c r="D697" s="2">
        <v>47</v>
      </c>
      <c r="E697" s="2" t="str">
        <f>IF(D697&lt;25,"18-24",IF(D697&lt;35,"25-34",IF(D697&lt;45,"35-44",IF(D697&lt;55,"45-54","55+"))))</f>
        <v>45-54</v>
      </c>
      <c r="F697" s="2" t="s">
        <v>168</v>
      </c>
      <c r="G697" s="2" t="s">
        <v>24</v>
      </c>
      <c r="H697" s="2" t="s">
        <v>170</v>
      </c>
      <c r="I697" s="2" t="s">
        <v>171</v>
      </c>
      <c r="J697" s="2" t="s">
        <v>172</v>
      </c>
      <c r="K697" s="11">
        <v>45704</v>
      </c>
      <c r="L697" s="2" t="s">
        <v>173</v>
      </c>
      <c r="M697" s="2" t="s">
        <v>189</v>
      </c>
      <c r="N697" s="4">
        <f>COUNTIF(Bookings!$B$2:$B$5001,A697)</f>
        <v>2</v>
      </c>
      <c r="O697" s="4">
        <f>COUNTIFS(Bookings!$B$2:$B$5001,A697,Bookings!$Q$2:$Q$5001,"Completed")</f>
        <v>2</v>
      </c>
      <c r="P697" s="3">
        <f>SUMIFS(Revenue!$L$2:$L$4092,Revenue!$B$2:$B$4092,A697)</f>
        <v>150520</v>
      </c>
      <c r="Q697" s="2" t="str">
        <f>IF(N697=0,"Inactive",IF(N697=1,"One-time",IF(N697&lt;4,"Repeat","Loyal")))</f>
        <v>Repeat</v>
      </c>
    </row>
    <row r="698" spans="1:17" x14ac:dyDescent="0.2">
      <c r="A698" s="2" t="s">
        <v>1434</v>
      </c>
      <c r="B698" s="2" t="s">
        <v>1435</v>
      </c>
      <c r="C698" s="2" t="s">
        <v>177</v>
      </c>
      <c r="D698" s="2">
        <v>34</v>
      </c>
      <c r="E698" s="2" t="str">
        <f>IF(D698&lt;25,"18-24",IF(D698&lt;35,"25-34",IF(D698&lt;45,"35-44",IF(D698&lt;55,"45-54","55+"))))</f>
        <v>25-34</v>
      </c>
      <c r="F698" s="2" t="s">
        <v>168</v>
      </c>
      <c r="G698" s="2" t="s">
        <v>178</v>
      </c>
      <c r="H698" s="2" t="s">
        <v>170</v>
      </c>
      <c r="I698" s="2" t="s">
        <v>195</v>
      </c>
      <c r="J698" s="2" t="s">
        <v>208</v>
      </c>
      <c r="K698" s="11">
        <v>45428</v>
      </c>
      <c r="L698" s="2" t="s">
        <v>198</v>
      </c>
      <c r="M698" s="2" t="s">
        <v>174</v>
      </c>
      <c r="N698" s="4">
        <f>COUNTIF(Bookings!$B$2:$B$5001,A698)</f>
        <v>7</v>
      </c>
      <c r="O698" s="4">
        <f>COUNTIFS(Bookings!$B$2:$B$5001,A698,Bookings!$Q$2:$Q$5001,"Completed")</f>
        <v>5</v>
      </c>
      <c r="P698" s="3">
        <f>SUMIFS(Revenue!$L$2:$L$4092,Revenue!$B$2:$B$4092,A698)</f>
        <v>664720</v>
      </c>
      <c r="Q698" s="2" t="str">
        <f>IF(N698=0,"Inactive",IF(N698=1,"One-time",IF(N698&lt;4,"Repeat","Loyal")))</f>
        <v>Loyal</v>
      </c>
    </row>
    <row r="699" spans="1:17" x14ac:dyDescent="0.2">
      <c r="A699" s="2" t="s">
        <v>1436</v>
      </c>
      <c r="B699" s="2" t="s">
        <v>1437</v>
      </c>
      <c r="C699" s="2" t="s">
        <v>177</v>
      </c>
      <c r="D699" s="2">
        <v>48</v>
      </c>
      <c r="E699" s="2" t="str">
        <f>IF(D699&lt;25,"18-24",IF(D699&lt;35,"25-34",IF(D699&lt;45,"35-44",IF(D699&lt;55,"45-54","55+"))))</f>
        <v>45-54</v>
      </c>
      <c r="F699" s="2" t="s">
        <v>168</v>
      </c>
      <c r="G699" s="2" t="s">
        <v>182</v>
      </c>
      <c r="H699" s="2" t="s">
        <v>170</v>
      </c>
      <c r="I699" s="2" t="s">
        <v>21</v>
      </c>
      <c r="J699" s="2" t="s">
        <v>172</v>
      </c>
      <c r="K699" s="11">
        <v>46056</v>
      </c>
      <c r="L699" s="2" t="s">
        <v>183</v>
      </c>
      <c r="M699" s="2" t="s">
        <v>174</v>
      </c>
      <c r="N699" s="4">
        <f>COUNTIF(Bookings!$B$2:$B$5001,A699)</f>
        <v>2</v>
      </c>
      <c r="O699" s="4">
        <f>COUNTIFS(Bookings!$B$2:$B$5001,A699,Bookings!$Q$2:$Q$5001,"Completed")</f>
        <v>2</v>
      </c>
      <c r="P699" s="3">
        <f>SUMIFS(Revenue!$L$2:$L$4092,Revenue!$B$2:$B$4092,A699)</f>
        <v>30220</v>
      </c>
      <c r="Q699" s="2" t="str">
        <f>IF(N699=0,"Inactive",IF(N699=1,"One-time",IF(N699&lt;4,"Repeat","Loyal")))</f>
        <v>Repeat</v>
      </c>
    </row>
    <row r="700" spans="1:17" x14ac:dyDescent="0.2">
      <c r="A700" s="2" t="s">
        <v>1438</v>
      </c>
      <c r="B700" s="2" t="s">
        <v>553</v>
      </c>
      <c r="C700" s="2" t="s">
        <v>167</v>
      </c>
      <c r="D700" s="2">
        <v>28</v>
      </c>
      <c r="E700" s="2" t="str">
        <f>IF(D700&lt;25,"18-24",IF(D700&lt;35,"25-34",IF(D700&lt;45,"35-44",IF(D700&lt;55,"45-54","55+"))))</f>
        <v>25-34</v>
      </c>
      <c r="F700" s="2" t="s">
        <v>168</v>
      </c>
      <c r="G700" s="2" t="s">
        <v>311</v>
      </c>
      <c r="H700" s="2" t="s">
        <v>170</v>
      </c>
      <c r="I700" s="2" t="s">
        <v>171</v>
      </c>
      <c r="J700" s="2" t="s">
        <v>208</v>
      </c>
      <c r="K700" s="11">
        <v>45529</v>
      </c>
      <c r="L700" s="2" t="s">
        <v>173</v>
      </c>
      <c r="M700" s="2" t="s">
        <v>189</v>
      </c>
      <c r="N700" s="4">
        <f>COUNTIF(Bookings!$B$2:$B$5001,A700)</f>
        <v>6</v>
      </c>
      <c r="O700" s="4">
        <f>COUNTIFS(Bookings!$B$2:$B$5001,A700,Bookings!$Q$2:$Q$5001,"Completed")</f>
        <v>6</v>
      </c>
      <c r="P700" s="3">
        <f>SUMIFS(Revenue!$L$2:$L$4092,Revenue!$B$2:$B$4092,A700)</f>
        <v>137330</v>
      </c>
      <c r="Q700" s="2" t="str">
        <f>IF(N700=0,"Inactive",IF(N700=1,"One-time",IF(N700&lt;4,"Repeat","Loyal")))</f>
        <v>Loyal</v>
      </c>
    </row>
    <row r="701" spans="1:17" x14ac:dyDescent="0.2">
      <c r="A701" s="2" t="s">
        <v>1439</v>
      </c>
      <c r="B701" s="2" t="s">
        <v>1440</v>
      </c>
      <c r="C701" s="2" t="s">
        <v>167</v>
      </c>
      <c r="D701" s="2">
        <v>41</v>
      </c>
      <c r="E701" s="2" t="str">
        <f>IF(D701&lt;25,"18-24",IF(D701&lt;35,"25-34",IF(D701&lt;45,"35-44",IF(D701&lt;55,"45-54","55+"))))</f>
        <v>35-44</v>
      </c>
      <c r="F701" s="2" t="s">
        <v>168</v>
      </c>
      <c r="G701" s="2" t="s">
        <v>75</v>
      </c>
      <c r="H701" s="2" t="s">
        <v>170</v>
      </c>
      <c r="I701" s="2" t="s">
        <v>21</v>
      </c>
      <c r="J701" s="2" t="s">
        <v>172</v>
      </c>
      <c r="K701" s="11">
        <v>45908</v>
      </c>
      <c r="L701" s="2" t="s">
        <v>183</v>
      </c>
      <c r="M701" s="2" t="s">
        <v>189</v>
      </c>
      <c r="N701" s="4">
        <f>COUNTIF(Bookings!$B$2:$B$5001,A701)</f>
        <v>0</v>
      </c>
      <c r="O701" s="4">
        <f>COUNTIFS(Bookings!$B$2:$B$5001,A701,Bookings!$Q$2:$Q$5001,"Completed")</f>
        <v>0</v>
      </c>
      <c r="P701" s="3">
        <f>SUMIFS(Revenue!$L$2:$L$4092,Revenue!$B$2:$B$4092,A701)</f>
        <v>0</v>
      </c>
      <c r="Q701" s="2" t="str">
        <f>IF(N701=0,"Inactive",IF(N701=1,"One-time",IF(N701&lt;4,"Repeat","Loyal")))</f>
        <v>Inactive</v>
      </c>
    </row>
    <row r="702" spans="1:17" x14ac:dyDescent="0.2">
      <c r="A702" s="2" t="s">
        <v>1441</v>
      </c>
      <c r="B702" s="2" t="s">
        <v>1333</v>
      </c>
      <c r="C702" s="2" t="s">
        <v>167</v>
      </c>
      <c r="D702" s="2">
        <v>35</v>
      </c>
      <c r="E702" s="2" t="str">
        <f>IF(D702&lt;25,"18-24",IF(D702&lt;35,"25-34",IF(D702&lt;45,"35-44",IF(D702&lt;55,"45-54","55+"))))</f>
        <v>35-44</v>
      </c>
      <c r="F702" s="2" t="s">
        <v>168</v>
      </c>
      <c r="G702" s="2" t="s">
        <v>194</v>
      </c>
      <c r="H702" s="2" t="s">
        <v>170</v>
      </c>
      <c r="I702" s="2" t="s">
        <v>21</v>
      </c>
      <c r="J702" s="2" t="s">
        <v>172</v>
      </c>
      <c r="K702" s="11">
        <v>45795</v>
      </c>
      <c r="L702" s="2" t="s">
        <v>179</v>
      </c>
      <c r="M702" s="2" t="s">
        <v>189</v>
      </c>
      <c r="N702" s="4">
        <f>COUNTIF(Bookings!$B$2:$B$5001,A702)</f>
        <v>3</v>
      </c>
      <c r="O702" s="4">
        <f>COUNTIFS(Bookings!$B$2:$B$5001,A702,Bookings!$Q$2:$Q$5001,"Completed")</f>
        <v>3</v>
      </c>
      <c r="P702" s="3">
        <f>SUMIFS(Revenue!$L$2:$L$4092,Revenue!$B$2:$B$4092,A702)</f>
        <v>100950</v>
      </c>
      <c r="Q702" s="2" t="str">
        <f>IF(N702=0,"Inactive",IF(N702=1,"One-time",IF(N702&lt;4,"Repeat","Loyal")))</f>
        <v>Repeat</v>
      </c>
    </row>
    <row r="703" spans="1:17" x14ac:dyDescent="0.2">
      <c r="A703" s="2" t="s">
        <v>1442</v>
      </c>
      <c r="B703" s="2" t="s">
        <v>364</v>
      </c>
      <c r="C703" s="2" t="s">
        <v>167</v>
      </c>
      <c r="D703" s="2">
        <v>42</v>
      </c>
      <c r="E703" s="2" t="str">
        <f>IF(D703&lt;25,"18-24",IF(D703&lt;35,"25-34",IF(D703&lt;45,"35-44",IF(D703&lt;55,"45-54","55+"))))</f>
        <v>35-44</v>
      </c>
      <c r="F703" s="2" t="s">
        <v>168</v>
      </c>
      <c r="G703" s="2" t="s">
        <v>169</v>
      </c>
      <c r="H703" s="2" t="s">
        <v>170</v>
      </c>
      <c r="I703" s="2" t="s">
        <v>195</v>
      </c>
      <c r="J703" s="2" t="s">
        <v>172</v>
      </c>
      <c r="K703" s="11">
        <v>45356</v>
      </c>
      <c r="L703" s="2" t="s">
        <v>247</v>
      </c>
      <c r="M703" s="2" t="s">
        <v>174</v>
      </c>
      <c r="N703" s="4">
        <f>COUNTIF(Bookings!$B$2:$B$5001,A703)</f>
        <v>2</v>
      </c>
      <c r="O703" s="4">
        <f>COUNTIFS(Bookings!$B$2:$B$5001,A703,Bookings!$Q$2:$Q$5001,"Completed")</f>
        <v>1</v>
      </c>
      <c r="P703" s="3">
        <f>SUMIFS(Revenue!$L$2:$L$4092,Revenue!$B$2:$B$4092,A703)</f>
        <v>94490</v>
      </c>
      <c r="Q703" s="2" t="str">
        <f>IF(N703=0,"Inactive",IF(N703=1,"One-time",IF(N703&lt;4,"Repeat","Loyal")))</f>
        <v>Repeat</v>
      </c>
    </row>
    <row r="704" spans="1:17" x14ac:dyDescent="0.2">
      <c r="A704" s="2" t="s">
        <v>1443</v>
      </c>
      <c r="B704" s="2" t="s">
        <v>1444</v>
      </c>
      <c r="C704" s="2" t="s">
        <v>167</v>
      </c>
      <c r="D704" s="2">
        <v>25</v>
      </c>
      <c r="E704" s="2" t="str">
        <f>IF(D704&lt;25,"18-24",IF(D704&lt;35,"25-34",IF(D704&lt;45,"35-44",IF(D704&lt;55,"45-54","55+"))))</f>
        <v>25-34</v>
      </c>
      <c r="F704" s="2" t="s">
        <v>168</v>
      </c>
      <c r="G704" s="2" t="s">
        <v>178</v>
      </c>
      <c r="H704" s="2" t="s">
        <v>170</v>
      </c>
      <c r="I704" s="2" t="s">
        <v>188</v>
      </c>
      <c r="J704" s="2" t="s">
        <v>208</v>
      </c>
      <c r="K704" s="11">
        <v>45634</v>
      </c>
      <c r="L704" s="2" t="s">
        <v>183</v>
      </c>
      <c r="M704" s="2" t="s">
        <v>174</v>
      </c>
      <c r="N704" s="4">
        <f>COUNTIF(Bookings!$B$2:$B$5001,A704)</f>
        <v>8</v>
      </c>
      <c r="O704" s="4">
        <f>COUNTIFS(Bookings!$B$2:$B$5001,A704,Bookings!$Q$2:$Q$5001,"Completed")</f>
        <v>7</v>
      </c>
      <c r="P704" s="3">
        <f>SUMIFS(Revenue!$L$2:$L$4092,Revenue!$B$2:$B$4092,A704)</f>
        <v>301120</v>
      </c>
      <c r="Q704" s="2" t="str">
        <f>IF(N704=0,"Inactive",IF(N704=1,"One-time",IF(N704&lt;4,"Repeat","Loyal")))</f>
        <v>Loyal</v>
      </c>
    </row>
    <row r="705" spans="1:17" x14ac:dyDescent="0.2">
      <c r="A705" s="2" t="s">
        <v>1445</v>
      </c>
      <c r="B705" s="2" t="s">
        <v>1446</v>
      </c>
      <c r="C705" s="2" t="s">
        <v>177</v>
      </c>
      <c r="D705" s="2">
        <v>43</v>
      </c>
      <c r="E705" s="2" t="str">
        <f>IF(D705&lt;25,"18-24",IF(D705&lt;35,"25-34",IF(D705&lt;45,"35-44",IF(D705&lt;55,"45-54","55+"))))</f>
        <v>35-44</v>
      </c>
      <c r="F705" s="2" t="s">
        <v>278</v>
      </c>
      <c r="G705" s="2" t="s">
        <v>279</v>
      </c>
      <c r="H705" s="2" t="s">
        <v>207</v>
      </c>
      <c r="I705" s="2" t="s">
        <v>188</v>
      </c>
      <c r="J705" s="2" t="s">
        <v>172</v>
      </c>
      <c r="K705" s="11">
        <v>45551</v>
      </c>
      <c r="L705" s="2" t="s">
        <v>247</v>
      </c>
      <c r="M705" s="2" t="s">
        <v>189</v>
      </c>
      <c r="N705" s="4">
        <f>COUNTIF(Bookings!$B$2:$B$5001,A705)</f>
        <v>1</v>
      </c>
      <c r="O705" s="4">
        <f>COUNTIFS(Bookings!$B$2:$B$5001,A705,Bookings!$Q$2:$Q$5001,"Completed")</f>
        <v>1</v>
      </c>
      <c r="P705" s="3">
        <f>SUMIFS(Revenue!$L$2:$L$4092,Revenue!$B$2:$B$4092,A705)</f>
        <v>131430</v>
      </c>
      <c r="Q705" s="2" t="str">
        <f>IF(N705=0,"Inactive",IF(N705=1,"One-time",IF(N705&lt;4,"Repeat","Loyal")))</f>
        <v>One-time</v>
      </c>
    </row>
    <row r="706" spans="1:17" x14ac:dyDescent="0.2">
      <c r="A706" s="2" t="s">
        <v>1447</v>
      </c>
      <c r="B706" s="2" t="s">
        <v>1448</v>
      </c>
      <c r="C706" s="2" t="s">
        <v>167</v>
      </c>
      <c r="D706" s="2">
        <v>47</v>
      </c>
      <c r="E706" s="2" t="str">
        <f>IF(D706&lt;25,"18-24",IF(D706&lt;35,"25-34",IF(D706&lt;45,"35-44",IF(D706&lt;55,"45-54","55+"))))</f>
        <v>45-54</v>
      </c>
      <c r="F706" s="2" t="s">
        <v>168</v>
      </c>
      <c r="G706" s="2" t="s">
        <v>55</v>
      </c>
      <c r="H706" s="2" t="s">
        <v>170</v>
      </c>
      <c r="I706" s="2" t="s">
        <v>21</v>
      </c>
      <c r="J706" s="2" t="s">
        <v>217</v>
      </c>
      <c r="K706" s="11">
        <v>45632</v>
      </c>
      <c r="L706" s="2" t="s">
        <v>231</v>
      </c>
      <c r="M706" s="2" t="s">
        <v>174</v>
      </c>
      <c r="N706" s="4">
        <f>COUNTIF(Bookings!$B$2:$B$5001,A706)</f>
        <v>4</v>
      </c>
      <c r="O706" s="4">
        <f>COUNTIFS(Bookings!$B$2:$B$5001,A706,Bookings!$Q$2:$Q$5001,"Completed")</f>
        <v>3</v>
      </c>
      <c r="P706" s="3">
        <f>SUMIFS(Revenue!$L$2:$L$4092,Revenue!$B$2:$B$4092,A706)</f>
        <v>69580</v>
      </c>
      <c r="Q706" s="2" t="str">
        <f>IF(N706=0,"Inactive",IF(N706=1,"One-time",IF(N706&lt;4,"Repeat","Loyal")))</f>
        <v>Loyal</v>
      </c>
    </row>
    <row r="707" spans="1:17" x14ac:dyDescent="0.2">
      <c r="A707" s="2" t="s">
        <v>1449</v>
      </c>
      <c r="B707" s="2" t="s">
        <v>1450</v>
      </c>
      <c r="C707" s="2" t="s">
        <v>167</v>
      </c>
      <c r="D707" s="2">
        <v>34</v>
      </c>
      <c r="E707" s="2" t="str">
        <f>IF(D707&lt;25,"18-24",IF(D707&lt;35,"25-34",IF(D707&lt;45,"35-44",IF(D707&lt;55,"45-54","55+"))))</f>
        <v>25-34</v>
      </c>
      <c r="F707" s="2" t="s">
        <v>168</v>
      </c>
      <c r="G707" s="2" t="s">
        <v>211</v>
      </c>
      <c r="H707" s="2" t="s">
        <v>170</v>
      </c>
      <c r="I707" s="2" t="s">
        <v>171</v>
      </c>
      <c r="J707" s="2" t="s">
        <v>172</v>
      </c>
      <c r="K707" s="11">
        <v>45640</v>
      </c>
      <c r="L707" s="2" t="s">
        <v>198</v>
      </c>
      <c r="M707" s="2" t="s">
        <v>174</v>
      </c>
      <c r="N707" s="4">
        <f>COUNTIF(Bookings!$B$2:$B$5001,A707)</f>
        <v>0</v>
      </c>
      <c r="O707" s="4">
        <f>COUNTIFS(Bookings!$B$2:$B$5001,A707,Bookings!$Q$2:$Q$5001,"Completed")</f>
        <v>0</v>
      </c>
      <c r="P707" s="3">
        <f>SUMIFS(Revenue!$L$2:$L$4092,Revenue!$B$2:$B$4092,A707)</f>
        <v>0</v>
      </c>
      <c r="Q707" s="2" t="str">
        <f>IF(N707=0,"Inactive",IF(N707=1,"One-time",IF(N707&lt;4,"Repeat","Loyal")))</f>
        <v>Inactive</v>
      </c>
    </row>
    <row r="708" spans="1:17" x14ac:dyDescent="0.2">
      <c r="A708" s="2" t="s">
        <v>1451</v>
      </c>
      <c r="B708" s="2" t="s">
        <v>1452</v>
      </c>
      <c r="C708" s="2" t="s">
        <v>177</v>
      </c>
      <c r="D708" s="2">
        <v>32</v>
      </c>
      <c r="E708" s="2" t="str">
        <f>IF(D708&lt;25,"18-24",IF(D708&lt;35,"25-34",IF(D708&lt;45,"35-44",IF(D708&lt;55,"45-54","55+"))))</f>
        <v>25-34</v>
      </c>
      <c r="F708" s="2" t="s">
        <v>499</v>
      </c>
      <c r="G708" s="2" t="s">
        <v>500</v>
      </c>
      <c r="H708" s="2" t="s">
        <v>207</v>
      </c>
      <c r="I708" s="2" t="s">
        <v>171</v>
      </c>
      <c r="J708" s="2" t="s">
        <v>172</v>
      </c>
      <c r="K708" s="11">
        <v>45899</v>
      </c>
      <c r="L708" s="2" t="s">
        <v>198</v>
      </c>
      <c r="M708" s="2" t="s">
        <v>189</v>
      </c>
      <c r="N708" s="4">
        <f>COUNTIF(Bookings!$B$2:$B$5001,A708)</f>
        <v>1</v>
      </c>
      <c r="O708" s="4">
        <f>COUNTIFS(Bookings!$B$2:$B$5001,A708,Bookings!$Q$2:$Q$5001,"Completed")</f>
        <v>1</v>
      </c>
      <c r="P708" s="3">
        <f>SUMIFS(Revenue!$L$2:$L$4092,Revenue!$B$2:$B$4092,A708)</f>
        <v>31080</v>
      </c>
      <c r="Q708" s="2" t="str">
        <f>IF(N708=0,"Inactive",IF(N708=1,"One-time",IF(N708&lt;4,"Repeat","Loyal")))</f>
        <v>One-time</v>
      </c>
    </row>
    <row r="709" spans="1:17" x14ac:dyDescent="0.2">
      <c r="A709" s="2" t="s">
        <v>1453</v>
      </c>
      <c r="B709" s="2" t="s">
        <v>1454</v>
      </c>
      <c r="C709" s="2" t="s">
        <v>177</v>
      </c>
      <c r="D709" s="2">
        <v>41</v>
      </c>
      <c r="E709" s="2" t="str">
        <f>IF(D709&lt;25,"18-24",IF(D709&lt;35,"25-34",IF(D709&lt;45,"35-44",IF(D709&lt;55,"45-54","55+"))))</f>
        <v>35-44</v>
      </c>
      <c r="F709" s="2" t="s">
        <v>168</v>
      </c>
      <c r="G709" s="2" t="s">
        <v>311</v>
      </c>
      <c r="H709" s="2" t="s">
        <v>170</v>
      </c>
      <c r="I709" s="2" t="s">
        <v>195</v>
      </c>
      <c r="J709" s="2" t="s">
        <v>172</v>
      </c>
      <c r="K709" s="11">
        <v>46194</v>
      </c>
      <c r="L709" s="2" t="s">
        <v>198</v>
      </c>
      <c r="M709" s="2" t="s">
        <v>189</v>
      </c>
      <c r="N709" s="4">
        <f>COUNTIF(Bookings!$B$2:$B$5001,A709)</f>
        <v>0</v>
      </c>
      <c r="O709" s="4">
        <f>COUNTIFS(Bookings!$B$2:$B$5001,A709,Bookings!$Q$2:$Q$5001,"Completed")</f>
        <v>0</v>
      </c>
      <c r="P709" s="3">
        <f>SUMIFS(Revenue!$L$2:$L$4092,Revenue!$B$2:$B$4092,A709)</f>
        <v>0</v>
      </c>
      <c r="Q709" s="2" t="str">
        <f>IF(N709=0,"Inactive",IF(N709=1,"One-time",IF(N709&lt;4,"Repeat","Loyal")))</f>
        <v>Inactive</v>
      </c>
    </row>
    <row r="710" spans="1:17" x14ac:dyDescent="0.2">
      <c r="A710" s="2" t="s">
        <v>1455</v>
      </c>
      <c r="B710" s="2" t="s">
        <v>1456</v>
      </c>
      <c r="C710" s="2" t="s">
        <v>177</v>
      </c>
      <c r="D710" s="2">
        <v>21</v>
      </c>
      <c r="E710" s="2" t="str">
        <f>IF(D710&lt;25,"18-24",IF(D710&lt;35,"25-34",IF(D710&lt;45,"35-44",IF(D710&lt;55,"45-54","55+"))))</f>
        <v>18-24</v>
      </c>
      <c r="F710" s="2" t="s">
        <v>168</v>
      </c>
      <c r="G710" s="2" t="s">
        <v>243</v>
      </c>
      <c r="H710" s="2" t="s">
        <v>170</v>
      </c>
      <c r="I710" s="2" t="s">
        <v>171</v>
      </c>
      <c r="J710" s="2" t="s">
        <v>172</v>
      </c>
      <c r="K710" s="11">
        <v>45685</v>
      </c>
      <c r="L710" s="2" t="s">
        <v>198</v>
      </c>
      <c r="M710" s="2" t="s">
        <v>174</v>
      </c>
      <c r="N710" s="4">
        <f>COUNTIF(Bookings!$B$2:$B$5001,A710)</f>
        <v>2</v>
      </c>
      <c r="O710" s="4">
        <f>COUNTIFS(Bookings!$B$2:$B$5001,A710,Bookings!$Q$2:$Q$5001,"Completed")</f>
        <v>2</v>
      </c>
      <c r="P710" s="3">
        <f>SUMIFS(Revenue!$L$2:$L$4092,Revenue!$B$2:$B$4092,A710)</f>
        <v>44370</v>
      </c>
      <c r="Q710" s="2" t="str">
        <f>IF(N710=0,"Inactive",IF(N710=1,"One-time",IF(N710&lt;4,"Repeat","Loyal")))</f>
        <v>Repeat</v>
      </c>
    </row>
    <row r="711" spans="1:17" x14ac:dyDescent="0.2">
      <c r="A711" s="2" t="s">
        <v>1457</v>
      </c>
      <c r="B711" s="2" t="s">
        <v>1249</v>
      </c>
      <c r="C711" s="2" t="s">
        <v>177</v>
      </c>
      <c r="D711" s="2">
        <v>34</v>
      </c>
      <c r="E711" s="2" t="str">
        <f>IF(D711&lt;25,"18-24",IF(D711&lt;35,"25-34",IF(D711&lt;45,"35-44",IF(D711&lt;55,"45-54","55+"))))</f>
        <v>25-34</v>
      </c>
      <c r="F711" s="2" t="s">
        <v>168</v>
      </c>
      <c r="G711" s="2" t="s">
        <v>75</v>
      </c>
      <c r="H711" s="2" t="s">
        <v>170</v>
      </c>
      <c r="I711" s="2" t="s">
        <v>171</v>
      </c>
      <c r="J711" s="2" t="s">
        <v>172</v>
      </c>
      <c r="K711" s="11">
        <v>46281</v>
      </c>
      <c r="L711" s="2" t="s">
        <v>198</v>
      </c>
      <c r="M711" s="2" t="s">
        <v>174</v>
      </c>
      <c r="N711" s="4">
        <f>COUNTIF(Bookings!$B$2:$B$5001,A711)</f>
        <v>1</v>
      </c>
      <c r="O711" s="4">
        <f>COUNTIFS(Bookings!$B$2:$B$5001,A711,Bookings!$Q$2:$Q$5001,"Completed")</f>
        <v>1</v>
      </c>
      <c r="P711" s="3">
        <f>SUMIFS(Revenue!$L$2:$L$4092,Revenue!$B$2:$B$4092,A711)</f>
        <v>21330</v>
      </c>
      <c r="Q711" s="2" t="str">
        <f>IF(N711=0,"Inactive",IF(N711=1,"One-time",IF(N711&lt;4,"Repeat","Loyal")))</f>
        <v>One-time</v>
      </c>
    </row>
    <row r="712" spans="1:17" x14ac:dyDescent="0.2">
      <c r="A712" s="2" t="s">
        <v>1458</v>
      </c>
      <c r="B712" s="2" t="s">
        <v>1459</v>
      </c>
      <c r="C712" s="2" t="s">
        <v>167</v>
      </c>
      <c r="D712" s="2">
        <v>21</v>
      </c>
      <c r="E712" s="2" t="str">
        <f>IF(D712&lt;25,"18-24",IF(D712&lt;35,"25-34",IF(D712&lt;45,"35-44",IF(D712&lt;55,"45-54","55+"))))</f>
        <v>18-24</v>
      </c>
      <c r="F712" s="2" t="s">
        <v>168</v>
      </c>
      <c r="G712" s="2" t="s">
        <v>178</v>
      </c>
      <c r="H712" s="2" t="s">
        <v>170</v>
      </c>
      <c r="I712" s="2" t="s">
        <v>188</v>
      </c>
      <c r="J712" s="2" t="s">
        <v>238</v>
      </c>
      <c r="K712" s="11">
        <v>45558</v>
      </c>
      <c r="L712" s="2" t="s">
        <v>247</v>
      </c>
      <c r="M712" s="2" t="s">
        <v>189</v>
      </c>
      <c r="N712" s="4">
        <f>COUNTIF(Bookings!$B$2:$B$5001,A712)</f>
        <v>14</v>
      </c>
      <c r="O712" s="4">
        <f>COUNTIFS(Bookings!$B$2:$B$5001,A712,Bookings!$Q$2:$Q$5001,"Completed")</f>
        <v>11</v>
      </c>
      <c r="P712" s="3">
        <f>SUMIFS(Revenue!$L$2:$L$4092,Revenue!$B$2:$B$4092,A712)</f>
        <v>361030</v>
      </c>
      <c r="Q712" s="2" t="str">
        <f>IF(N712=0,"Inactive",IF(N712=1,"One-time",IF(N712&lt;4,"Repeat","Loyal")))</f>
        <v>Loyal</v>
      </c>
    </row>
    <row r="713" spans="1:17" x14ac:dyDescent="0.2">
      <c r="A713" s="2" t="s">
        <v>1460</v>
      </c>
      <c r="B713" s="2" t="s">
        <v>1461</v>
      </c>
      <c r="C713" s="2" t="s">
        <v>167</v>
      </c>
      <c r="D713" s="2">
        <v>53</v>
      </c>
      <c r="E713" s="2" t="str">
        <f>IF(D713&lt;25,"18-24",IF(D713&lt;35,"25-34",IF(D713&lt;45,"35-44",IF(D713&lt;55,"45-54","55+"))))</f>
        <v>45-54</v>
      </c>
      <c r="F713" s="2" t="s">
        <v>168</v>
      </c>
      <c r="G713" s="2" t="s">
        <v>194</v>
      </c>
      <c r="H713" s="2" t="s">
        <v>170</v>
      </c>
      <c r="I713" s="2" t="s">
        <v>21</v>
      </c>
      <c r="J713" s="2" t="s">
        <v>172</v>
      </c>
      <c r="K713" s="11">
        <v>45769</v>
      </c>
      <c r="L713" s="2" t="s">
        <v>231</v>
      </c>
      <c r="M713" s="2" t="s">
        <v>189</v>
      </c>
      <c r="N713" s="4">
        <f>COUNTIF(Bookings!$B$2:$B$5001,A713)</f>
        <v>2</v>
      </c>
      <c r="O713" s="4">
        <f>COUNTIFS(Bookings!$B$2:$B$5001,A713,Bookings!$Q$2:$Q$5001,"Completed")</f>
        <v>2</v>
      </c>
      <c r="P713" s="3">
        <f>SUMIFS(Revenue!$L$2:$L$4092,Revenue!$B$2:$B$4092,A713)</f>
        <v>62460</v>
      </c>
      <c r="Q713" s="2" t="str">
        <f>IF(N713=0,"Inactive",IF(N713=1,"One-time",IF(N713&lt;4,"Repeat","Loyal")))</f>
        <v>Repeat</v>
      </c>
    </row>
    <row r="714" spans="1:17" x14ac:dyDescent="0.2">
      <c r="A714" s="2" t="s">
        <v>1462</v>
      </c>
      <c r="B714" s="2" t="s">
        <v>574</v>
      </c>
      <c r="C714" s="2" t="s">
        <v>177</v>
      </c>
      <c r="D714" s="2">
        <v>26</v>
      </c>
      <c r="E714" s="2" t="str">
        <f>IF(D714&lt;25,"18-24",IF(D714&lt;35,"25-34",IF(D714&lt;45,"35-44",IF(D714&lt;55,"45-54","55+"))))</f>
        <v>25-34</v>
      </c>
      <c r="F714" s="2" t="s">
        <v>168</v>
      </c>
      <c r="G714" s="2" t="s">
        <v>311</v>
      </c>
      <c r="H714" s="2" t="s">
        <v>170</v>
      </c>
      <c r="I714" s="2" t="s">
        <v>171</v>
      </c>
      <c r="J714" s="2" t="s">
        <v>208</v>
      </c>
      <c r="K714" s="11">
        <v>45572</v>
      </c>
      <c r="L714" s="2" t="s">
        <v>173</v>
      </c>
      <c r="M714" s="2" t="s">
        <v>174</v>
      </c>
      <c r="N714" s="4">
        <f>COUNTIF(Bookings!$B$2:$B$5001,A714)</f>
        <v>7</v>
      </c>
      <c r="O714" s="4">
        <f>COUNTIFS(Bookings!$B$2:$B$5001,A714,Bookings!$Q$2:$Q$5001,"Completed")</f>
        <v>6</v>
      </c>
      <c r="P714" s="3">
        <f>SUMIFS(Revenue!$L$2:$L$4092,Revenue!$B$2:$B$4092,A714)</f>
        <v>165880</v>
      </c>
      <c r="Q714" s="2" t="str">
        <f>IF(N714=0,"Inactive",IF(N714=1,"One-time",IF(N714&lt;4,"Repeat","Loyal")))</f>
        <v>Loyal</v>
      </c>
    </row>
    <row r="715" spans="1:17" x14ac:dyDescent="0.2">
      <c r="A715" s="2" t="s">
        <v>1463</v>
      </c>
      <c r="B715" s="2" t="s">
        <v>1464</v>
      </c>
      <c r="C715" s="2" t="s">
        <v>177</v>
      </c>
      <c r="D715" s="2">
        <v>35</v>
      </c>
      <c r="E715" s="2" t="str">
        <f>IF(D715&lt;25,"18-24",IF(D715&lt;35,"25-34",IF(D715&lt;45,"35-44",IF(D715&lt;55,"45-54","55+"))))</f>
        <v>35-44</v>
      </c>
      <c r="F715" s="2" t="s">
        <v>168</v>
      </c>
      <c r="G715" s="2" t="s">
        <v>246</v>
      </c>
      <c r="H715" s="2" t="s">
        <v>170</v>
      </c>
      <c r="I715" s="2" t="s">
        <v>216</v>
      </c>
      <c r="J715" s="2" t="s">
        <v>172</v>
      </c>
      <c r="K715" s="11">
        <v>45668</v>
      </c>
      <c r="L715" s="2" t="s">
        <v>179</v>
      </c>
      <c r="M715" s="2" t="s">
        <v>189</v>
      </c>
      <c r="N715" s="4">
        <f>COUNTIF(Bookings!$B$2:$B$5001,A715)</f>
        <v>2</v>
      </c>
      <c r="O715" s="4">
        <f>COUNTIFS(Bookings!$B$2:$B$5001,A715,Bookings!$Q$2:$Q$5001,"Completed")</f>
        <v>2</v>
      </c>
      <c r="P715" s="3">
        <f>SUMIFS(Revenue!$L$2:$L$4092,Revenue!$B$2:$B$4092,A715)</f>
        <v>78150</v>
      </c>
      <c r="Q715" s="2" t="str">
        <f>IF(N715=0,"Inactive",IF(N715=1,"One-time",IF(N715&lt;4,"Repeat","Loyal")))</f>
        <v>Repeat</v>
      </c>
    </row>
    <row r="716" spans="1:17" x14ac:dyDescent="0.2">
      <c r="A716" s="2" t="s">
        <v>1465</v>
      </c>
      <c r="B716" s="2" t="s">
        <v>792</v>
      </c>
      <c r="C716" s="2" t="s">
        <v>177</v>
      </c>
      <c r="D716" s="2">
        <v>31</v>
      </c>
      <c r="E716" s="2" t="str">
        <f>IF(D716&lt;25,"18-24",IF(D716&lt;35,"25-34",IF(D716&lt;45,"35-44",IF(D716&lt;55,"45-54","55+"))))</f>
        <v>25-34</v>
      </c>
      <c r="F716" s="2" t="s">
        <v>168</v>
      </c>
      <c r="G716" s="2" t="s">
        <v>246</v>
      </c>
      <c r="H716" s="2" t="s">
        <v>170</v>
      </c>
      <c r="I716" s="2" t="s">
        <v>171</v>
      </c>
      <c r="J716" s="2" t="s">
        <v>172</v>
      </c>
      <c r="K716" s="11">
        <v>45695</v>
      </c>
      <c r="L716" s="2" t="s">
        <v>183</v>
      </c>
      <c r="M716" s="2" t="s">
        <v>174</v>
      </c>
      <c r="N716" s="4">
        <f>COUNTIF(Bookings!$B$2:$B$5001,A716)</f>
        <v>0</v>
      </c>
      <c r="O716" s="4">
        <f>COUNTIFS(Bookings!$B$2:$B$5001,A716,Bookings!$Q$2:$Q$5001,"Completed")</f>
        <v>0</v>
      </c>
      <c r="P716" s="3">
        <f>SUMIFS(Revenue!$L$2:$L$4092,Revenue!$B$2:$B$4092,A716)</f>
        <v>0</v>
      </c>
      <c r="Q716" s="2" t="str">
        <f>IF(N716=0,"Inactive",IF(N716=1,"One-time",IF(N716&lt;4,"Repeat","Loyal")))</f>
        <v>Inactive</v>
      </c>
    </row>
    <row r="717" spans="1:17" x14ac:dyDescent="0.2">
      <c r="A717" s="2" t="s">
        <v>1466</v>
      </c>
      <c r="B717" s="2" t="s">
        <v>1213</v>
      </c>
      <c r="C717" s="2" t="s">
        <v>177</v>
      </c>
      <c r="D717" s="2">
        <v>35</v>
      </c>
      <c r="E717" s="2" t="str">
        <f>IF(D717&lt;25,"18-24",IF(D717&lt;35,"25-34",IF(D717&lt;45,"35-44",IF(D717&lt;55,"45-54","55+"))))</f>
        <v>35-44</v>
      </c>
      <c r="F717" s="2" t="s">
        <v>168</v>
      </c>
      <c r="G717" s="2" t="s">
        <v>186</v>
      </c>
      <c r="H717" s="2" t="s">
        <v>170</v>
      </c>
      <c r="I717" s="2" t="s">
        <v>188</v>
      </c>
      <c r="J717" s="2" t="s">
        <v>217</v>
      </c>
      <c r="K717" s="11">
        <v>45829</v>
      </c>
      <c r="L717" s="2" t="s">
        <v>173</v>
      </c>
      <c r="M717" s="2" t="s">
        <v>174</v>
      </c>
      <c r="N717" s="4">
        <f>COUNTIF(Bookings!$B$2:$B$5001,A717)</f>
        <v>3</v>
      </c>
      <c r="O717" s="4">
        <f>COUNTIFS(Bookings!$B$2:$B$5001,A717,Bookings!$Q$2:$Q$5001,"Completed")</f>
        <v>1</v>
      </c>
      <c r="P717" s="3">
        <f>SUMIFS(Revenue!$L$2:$L$4092,Revenue!$B$2:$B$4092,A717)</f>
        <v>61080</v>
      </c>
      <c r="Q717" s="2" t="str">
        <f>IF(N717=0,"Inactive",IF(N717=1,"One-time",IF(N717&lt;4,"Repeat","Loyal")))</f>
        <v>Repeat</v>
      </c>
    </row>
    <row r="718" spans="1:17" x14ac:dyDescent="0.2">
      <c r="A718" s="2" t="s">
        <v>1467</v>
      </c>
      <c r="B718" s="2" t="s">
        <v>1216</v>
      </c>
      <c r="C718" s="2" t="s">
        <v>177</v>
      </c>
      <c r="D718" s="2">
        <v>26</v>
      </c>
      <c r="E718" s="2" t="str">
        <f>IF(D718&lt;25,"18-24",IF(D718&lt;35,"25-34",IF(D718&lt;45,"35-44",IF(D718&lt;55,"45-54","55+"))))</f>
        <v>25-34</v>
      </c>
      <c r="F718" s="2" t="s">
        <v>168</v>
      </c>
      <c r="G718" s="2" t="s">
        <v>182</v>
      </c>
      <c r="H718" s="2" t="s">
        <v>170</v>
      </c>
      <c r="I718" s="2" t="s">
        <v>171</v>
      </c>
      <c r="J718" s="2" t="s">
        <v>172</v>
      </c>
      <c r="K718" s="11">
        <v>45713</v>
      </c>
      <c r="L718" s="2" t="s">
        <v>173</v>
      </c>
      <c r="M718" s="2" t="s">
        <v>174</v>
      </c>
      <c r="N718" s="4">
        <f>COUNTIF(Bookings!$B$2:$B$5001,A718)</f>
        <v>0</v>
      </c>
      <c r="O718" s="4">
        <f>COUNTIFS(Bookings!$B$2:$B$5001,A718,Bookings!$Q$2:$Q$5001,"Completed")</f>
        <v>0</v>
      </c>
      <c r="P718" s="3">
        <f>SUMIFS(Revenue!$L$2:$L$4092,Revenue!$B$2:$B$4092,A718)</f>
        <v>0</v>
      </c>
      <c r="Q718" s="2" t="str">
        <f>IF(N718=0,"Inactive",IF(N718=1,"One-time",IF(N718&lt;4,"Repeat","Loyal")))</f>
        <v>Inactive</v>
      </c>
    </row>
    <row r="719" spans="1:17" x14ac:dyDescent="0.2">
      <c r="A719" s="2" t="s">
        <v>1468</v>
      </c>
      <c r="B719" s="2" t="s">
        <v>602</v>
      </c>
      <c r="C719" s="2" t="s">
        <v>167</v>
      </c>
      <c r="D719" s="2">
        <v>34</v>
      </c>
      <c r="E719" s="2" t="str">
        <f>IF(D719&lt;25,"18-24",IF(D719&lt;35,"25-34",IF(D719&lt;45,"35-44",IF(D719&lt;55,"45-54","55+"))))</f>
        <v>25-34</v>
      </c>
      <c r="F719" s="2" t="s">
        <v>168</v>
      </c>
      <c r="G719" s="2" t="s">
        <v>246</v>
      </c>
      <c r="H719" s="2" t="s">
        <v>170</v>
      </c>
      <c r="I719" s="2" t="s">
        <v>171</v>
      </c>
      <c r="J719" s="2" t="s">
        <v>217</v>
      </c>
      <c r="K719" s="11">
        <v>45662</v>
      </c>
      <c r="L719" s="2" t="s">
        <v>183</v>
      </c>
      <c r="M719" s="2" t="s">
        <v>189</v>
      </c>
      <c r="N719" s="4">
        <f>COUNTIF(Bookings!$B$2:$B$5001,A719)</f>
        <v>4</v>
      </c>
      <c r="O719" s="4">
        <f>COUNTIFS(Bookings!$B$2:$B$5001,A719,Bookings!$Q$2:$Q$5001,"Completed")</f>
        <v>3</v>
      </c>
      <c r="P719" s="3">
        <f>SUMIFS(Revenue!$L$2:$L$4092,Revenue!$B$2:$B$4092,A719)</f>
        <v>205650</v>
      </c>
      <c r="Q719" s="2" t="str">
        <f>IF(N719=0,"Inactive",IF(N719=1,"One-time",IF(N719&lt;4,"Repeat","Loyal")))</f>
        <v>Loyal</v>
      </c>
    </row>
    <row r="720" spans="1:17" x14ac:dyDescent="0.2">
      <c r="A720" s="2" t="s">
        <v>1469</v>
      </c>
      <c r="B720" s="2" t="s">
        <v>1470</v>
      </c>
      <c r="C720" s="2" t="s">
        <v>177</v>
      </c>
      <c r="D720" s="2">
        <v>52</v>
      </c>
      <c r="E720" s="2" t="str">
        <f>IF(D720&lt;25,"18-24",IF(D720&lt;35,"25-34",IF(D720&lt;45,"35-44",IF(D720&lt;55,"45-54","55+"))))</f>
        <v>45-54</v>
      </c>
      <c r="F720" s="2" t="s">
        <v>256</v>
      </c>
      <c r="G720" s="2" t="s">
        <v>257</v>
      </c>
      <c r="H720" s="2" t="s">
        <v>207</v>
      </c>
      <c r="I720" s="2" t="s">
        <v>195</v>
      </c>
      <c r="J720" s="2" t="s">
        <v>172</v>
      </c>
      <c r="K720" s="11">
        <v>45670</v>
      </c>
      <c r="L720" s="2" t="s">
        <v>179</v>
      </c>
      <c r="M720" s="2" t="s">
        <v>174</v>
      </c>
      <c r="N720" s="4">
        <f>COUNTIF(Bookings!$B$2:$B$5001,A720)</f>
        <v>2</v>
      </c>
      <c r="O720" s="4">
        <f>COUNTIFS(Bookings!$B$2:$B$5001,A720,Bookings!$Q$2:$Q$5001,"Completed")</f>
        <v>1</v>
      </c>
      <c r="P720" s="3">
        <f>SUMIFS(Revenue!$L$2:$L$4092,Revenue!$B$2:$B$4092,A720)</f>
        <v>36970</v>
      </c>
      <c r="Q720" s="2" t="str">
        <f>IF(N720=0,"Inactive",IF(N720=1,"One-time",IF(N720&lt;4,"Repeat","Loyal")))</f>
        <v>Repeat</v>
      </c>
    </row>
    <row r="721" spans="1:17" x14ac:dyDescent="0.2">
      <c r="A721" s="2" t="s">
        <v>1471</v>
      </c>
      <c r="B721" s="2" t="s">
        <v>1472</v>
      </c>
      <c r="C721" s="2" t="s">
        <v>167</v>
      </c>
      <c r="D721" s="2">
        <v>33</v>
      </c>
      <c r="E721" s="2" t="str">
        <f>IF(D721&lt;25,"18-24",IF(D721&lt;35,"25-34",IF(D721&lt;45,"35-44",IF(D721&lt;55,"45-54","55+"))))</f>
        <v>25-34</v>
      </c>
      <c r="F721" s="2" t="s">
        <v>168</v>
      </c>
      <c r="G721" s="2" t="s">
        <v>220</v>
      </c>
      <c r="H721" s="2" t="s">
        <v>170</v>
      </c>
      <c r="I721" s="2" t="s">
        <v>195</v>
      </c>
      <c r="J721" s="2" t="s">
        <v>172</v>
      </c>
      <c r="K721" s="11">
        <v>45746</v>
      </c>
      <c r="L721" s="2" t="s">
        <v>173</v>
      </c>
      <c r="M721" s="2" t="s">
        <v>189</v>
      </c>
      <c r="N721" s="4">
        <f>COUNTIF(Bookings!$B$2:$B$5001,A721)</f>
        <v>1</v>
      </c>
      <c r="O721" s="4">
        <f>COUNTIFS(Bookings!$B$2:$B$5001,A721,Bookings!$Q$2:$Q$5001,"Completed")</f>
        <v>0</v>
      </c>
      <c r="P721" s="3">
        <f>SUMIFS(Revenue!$L$2:$L$4092,Revenue!$B$2:$B$4092,A721)</f>
        <v>0</v>
      </c>
      <c r="Q721" s="2" t="str">
        <f>IF(N721=0,"Inactive",IF(N721=1,"One-time",IF(N721&lt;4,"Repeat","Loyal")))</f>
        <v>One-time</v>
      </c>
    </row>
    <row r="722" spans="1:17" x14ac:dyDescent="0.2">
      <c r="A722" s="2" t="s">
        <v>1473</v>
      </c>
      <c r="B722" s="2" t="s">
        <v>1474</v>
      </c>
      <c r="C722" s="2" t="s">
        <v>167</v>
      </c>
      <c r="D722" s="2">
        <v>36</v>
      </c>
      <c r="E722" s="2" t="str">
        <f>IF(D722&lt;25,"18-24",IF(D722&lt;35,"25-34",IF(D722&lt;45,"35-44",IF(D722&lt;55,"45-54","55+"))))</f>
        <v>35-44</v>
      </c>
      <c r="F722" s="2" t="s">
        <v>168</v>
      </c>
      <c r="G722" s="2" t="s">
        <v>178</v>
      </c>
      <c r="H722" s="2" t="s">
        <v>170</v>
      </c>
      <c r="I722" s="2" t="s">
        <v>21</v>
      </c>
      <c r="J722" s="2" t="s">
        <v>172</v>
      </c>
      <c r="K722" s="11">
        <v>45731</v>
      </c>
      <c r="L722" s="2" t="s">
        <v>231</v>
      </c>
      <c r="M722" s="2" t="s">
        <v>174</v>
      </c>
      <c r="N722" s="4">
        <f>COUNTIF(Bookings!$B$2:$B$5001,A722)</f>
        <v>2</v>
      </c>
      <c r="O722" s="4">
        <f>COUNTIFS(Bookings!$B$2:$B$5001,A722,Bookings!$Q$2:$Q$5001,"Completed")</f>
        <v>2</v>
      </c>
      <c r="P722" s="3">
        <f>SUMIFS(Revenue!$L$2:$L$4092,Revenue!$B$2:$B$4092,A722)</f>
        <v>46850</v>
      </c>
      <c r="Q722" s="2" t="str">
        <f>IF(N722=0,"Inactive",IF(N722=1,"One-time",IF(N722&lt;4,"Repeat","Loyal")))</f>
        <v>Repeat</v>
      </c>
    </row>
    <row r="723" spans="1:17" x14ac:dyDescent="0.2">
      <c r="A723" s="2" t="s">
        <v>1475</v>
      </c>
      <c r="B723" s="2" t="s">
        <v>1476</v>
      </c>
      <c r="C723" s="2" t="s">
        <v>167</v>
      </c>
      <c r="D723" s="2">
        <v>27</v>
      </c>
      <c r="E723" s="2" t="str">
        <f>IF(D723&lt;25,"18-24",IF(D723&lt;35,"25-34",IF(D723&lt;45,"35-44",IF(D723&lt;55,"45-54","55+"))))</f>
        <v>25-34</v>
      </c>
      <c r="F723" s="2" t="s">
        <v>168</v>
      </c>
      <c r="G723" s="2" t="s">
        <v>220</v>
      </c>
      <c r="H723" s="2" t="s">
        <v>170</v>
      </c>
      <c r="I723" s="2" t="s">
        <v>171</v>
      </c>
      <c r="J723" s="2" t="s">
        <v>172</v>
      </c>
      <c r="K723" s="11">
        <v>45904</v>
      </c>
      <c r="L723" s="2" t="s">
        <v>179</v>
      </c>
      <c r="M723" s="2" t="s">
        <v>174</v>
      </c>
      <c r="N723" s="4">
        <f>COUNTIF(Bookings!$B$2:$B$5001,A723)</f>
        <v>0</v>
      </c>
      <c r="O723" s="4">
        <f>COUNTIFS(Bookings!$B$2:$B$5001,A723,Bookings!$Q$2:$Q$5001,"Completed")</f>
        <v>0</v>
      </c>
      <c r="P723" s="3">
        <f>SUMIFS(Revenue!$L$2:$L$4092,Revenue!$B$2:$B$4092,A723)</f>
        <v>0</v>
      </c>
      <c r="Q723" s="2" t="str">
        <f>IF(N723=0,"Inactive",IF(N723=1,"One-time",IF(N723&lt;4,"Repeat","Loyal")))</f>
        <v>Inactive</v>
      </c>
    </row>
    <row r="724" spans="1:17" x14ac:dyDescent="0.2">
      <c r="A724" s="2" t="s">
        <v>1477</v>
      </c>
      <c r="B724" s="2" t="s">
        <v>1016</v>
      </c>
      <c r="C724" s="2" t="s">
        <v>177</v>
      </c>
      <c r="D724" s="2">
        <v>18</v>
      </c>
      <c r="E724" s="2" t="str">
        <f>IF(D724&lt;25,"18-24",IF(D724&lt;35,"25-34",IF(D724&lt;45,"35-44",IF(D724&lt;55,"45-54","55+"))))</f>
        <v>18-24</v>
      </c>
      <c r="F724" s="2" t="s">
        <v>168</v>
      </c>
      <c r="G724" s="2" t="s">
        <v>178</v>
      </c>
      <c r="H724" s="2" t="s">
        <v>170</v>
      </c>
      <c r="I724" s="2" t="s">
        <v>188</v>
      </c>
      <c r="J724" s="2" t="s">
        <v>217</v>
      </c>
      <c r="K724" s="11">
        <v>45561</v>
      </c>
      <c r="L724" s="2" t="s">
        <v>247</v>
      </c>
      <c r="M724" s="2" t="s">
        <v>174</v>
      </c>
      <c r="N724" s="4">
        <f>COUNTIF(Bookings!$B$2:$B$5001,A724)</f>
        <v>4</v>
      </c>
      <c r="O724" s="4">
        <f>COUNTIFS(Bookings!$B$2:$B$5001,A724,Bookings!$Q$2:$Q$5001,"Completed")</f>
        <v>4</v>
      </c>
      <c r="P724" s="3">
        <f>SUMIFS(Revenue!$L$2:$L$4092,Revenue!$B$2:$B$4092,A724)</f>
        <v>219660</v>
      </c>
      <c r="Q724" s="2" t="str">
        <f>IF(N724=0,"Inactive",IF(N724=1,"One-time",IF(N724&lt;4,"Repeat","Loyal")))</f>
        <v>Loyal</v>
      </c>
    </row>
    <row r="725" spans="1:17" x14ac:dyDescent="0.2">
      <c r="A725" s="2" t="s">
        <v>1478</v>
      </c>
      <c r="B725" s="2" t="s">
        <v>1479</v>
      </c>
      <c r="C725" s="2" t="s">
        <v>177</v>
      </c>
      <c r="D725" s="2">
        <v>25</v>
      </c>
      <c r="E725" s="2" t="str">
        <f>IF(D725&lt;25,"18-24",IF(D725&lt;35,"25-34",IF(D725&lt;45,"35-44",IF(D725&lt;55,"45-54","55+"))))</f>
        <v>25-34</v>
      </c>
      <c r="F725" s="2" t="s">
        <v>205</v>
      </c>
      <c r="G725" s="2" t="s">
        <v>206</v>
      </c>
      <c r="H725" s="2" t="s">
        <v>207</v>
      </c>
      <c r="I725" s="2" t="s">
        <v>188</v>
      </c>
      <c r="J725" s="2" t="s">
        <v>172</v>
      </c>
      <c r="K725" s="11">
        <v>45486</v>
      </c>
      <c r="L725" s="2" t="s">
        <v>183</v>
      </c>
      <c r="M725" s="2" t="s">
        <v>189</v>
      </c>
      <c r="N725" s="4">
        <f>COUNTIF(Bookings!$B$2:$B$5001,A725)</f>
        <v>0</v>
      </c>
      <c r="O725" s="4">
        <f>COUNTIFS(Bookings!$B$2:$B$5001,A725,Bookings!$Q$2:$Q$5001,"Completed")</f>
        <v>0</v>
      </c>
      <c r="P725" s="3">
        <f>SUMIFS(Revenue!$L$2:$L$4092,Revenue!$B$2:$B$4092,A725)</f>
        <v>0</v>
      </c>
      <c r="Q725" s="2" t="str">
        <f>IF(N725=0,"Inactive",IF(N725=1,"One-time",IF(N725&lt;4,"Repeat","Loyal")))</f>
        <v>Inactive</v>
      </c>
    </row>
    <row r="726" spans="1:17" x14ac:dyDescent="0.2">
      <c r="A726" s="2" t="s">
        <v>1480</v>
      </c>
      <c r="B726" s="2" t="s">
        <v>832</v>
      </c>
      <c r="C726" s="2" t="s">
        <v>167</v>
      </c>
      <c r="D726" s="2">
        <v>29</v>
      </c>
      <c r="E726" s="2" t="str">
        <f>IF(D726&lt;25,"18-24",IF(D726&lt;35,"25-34",IF(D726&lt;45,"35-44",IF(D726&lt;55,"45-54","55+"))))</f>
        <v>25-34</v>
      </c>
      <c r="F726" s="2" t="s">
        <v>168</v>
      </c>
      <c r="G726" s="2" t="s">
        <v>211</v>
      </c>
      <c r="H726" s="2" t="s">
        <v>170</v>
      </c>
      <c r="I726" s="2" t="s">
        <v>188</v>
      </c>
      <c r="J726" s="2" t="s">
        <v>217</v>
      </c>
      <c r="K726" s="11">
        <v>45662</v>
      </c>
      <c r="L726" s="2" t="s">
        <v>198</v>
      </c>
      <c r="M726" s="2" t="s">
        <v>189</v>
      </c>
      <c r="N726" s="4">
        <f>COUNTIF(Bookings!$B$2:$B$5001,A726)</f>
        <v>4</v>
      </c>
      <c r="O726" s="4">
        <f>COUNTIFS(Bookings!$B$2:$B$5001,A726,Bookings!$Q$2:$Q$5001,"Completed")</f>
        <v>4</v>
      </c>
      <c r="P726" s="3">
        <f>SUMIFS(Revenue!$L$2:$L$4092,Revenue!$B$2:$B$4092,A726)</f>
        <v>171240</v>
      </c>
      <c r="Q726" s="2" t="str">
        <f>IF(N726=0,"Inactive",IF(N726=1,"One-time",IF(N726&lt;4,"Repeat","Loyal")))</f>
        <v>Loyal</v>
      </c>
    </row>
    <row r="727" spans="1:17" x14ac:dyDescent="0.2">
      <c r="A727" s="2" t="s">
        <v>1481</v>
      </c>
      <c r="B727" s="2" t="s">
        <v>1482</v>
      </c>
      <c r="C727" s="2" t="s">
        <v>177</v>
      </c>
      <c r="D727" s="2">
        <v>40</v>
      </c>
      <c r="E727" s="2" t="str">
        <f>IF(D727&lt;25,"18-24",IF(D727&lt;35,"25-34",IF(D727&lt;45,"35-44",IF(D727&lt;55,"45-54","55+"))))</f>
        <v>35-44</v>
      </c>
      <c r="F727" s="2" t="s">
        <v>168</v>
      </c>
      <c r="G727" s="2" t="s">
        <v>178</v>
      </c>
      <c r="H727" s="2" t="s">
        <v>170</v>
      </c>
      <c r="I727" s="2" t="s">
        <v>171</v>
      </c>
      <c r="J727" s="2" t="s">
        <v>172</v>
      </c>
      <c r="K727" s="11">
        <v>46172</v>
      </c>
      <c r="L727" s="2" t="s">
        <v>183</v>
      </c>
      <c r="M727" s="2" t="s">
        <v>174</v>
      </c>
      <c r="N727" s="4">
        <f>COUNTIF(Bookings!$B$2:$B$5001,A727)</f>
        <v>0</v>
      </c>
      <c r="O727" s="4">
        <f>COUNTIFS(Bookings!$B$2:$B$5001,A727,Bookings!$Q$2:$Q$5001,"Completed")</f>
        <v>0</v>
      </c>
      <c r="P727" s="3">
        <f>SUMIFS(Revenue!$L$2:$L$4092,Revenue!$B$2:$B$4092,A727)</f>
        <v>0</v>
      </c>
      <c r="Q727" s="2" t="str">
        <f>IF(N727=0,"Inactive",IF(N727=1,"One-time",IF(N727&lt;4,"Repeat","Loyal")))</f>
        <v>Inactive</v>
      </c>
    </row>
    <row r="728" spans="1:17" x14ac:dyDescent="0.2">
      <c r="A728" s="2" t="s">
        <v>1483</v>
      </c>
      <c r="B728" s="2" t="s">
        <v>1052</v>
      </c>
      <c r="C728" s="2" t="s">
        <v>167</v>
      </c>
      <c r="D728" s="2">
        <v>48</v>
      </c>
      <c r="E728" s="2" t="str">
        <f>IF(D728&lt;25,"18-24",IF(D728&lt;35,"25-34",IF(D728&lt;45,"35-44",IF(D728&lt;55,"45-54","55+"))))</f>
        <v>45-54</v>
      </c>
      <c r="F728" s="2" t="s">
        <v>168</v>
      </c>
      <c r="G728" s="2" t="s">
        <v>243</v>
      </c>
      <c r="H728" s="2" t="s">
        <v>170</v>
      </c>
      <c r="I728" s="2" t="s">
        <v>195</v>
      </c>
      <c r="J728" s="2" t="s">
        <v>217</v>
      </c>
      <c r="K728" s="11">
        <v>45624</v>
      </c>
      <c r="L728" s="2" t="s">
        <v>179</v>
      </c>
      <c r="M728" s="2" t="s">
        <v>174</v>
      </c>
      <c r="N728" s="4">
        <f>COUNTIF(Bookings!$B$2:$B$5001,A728)</f>
        <v>4</v>
      </c>
      <c r="O728" s="4">
        <f>COUNTIFS(Bookings!$B$2:$B$5001,A728,Bookings!$Q$2:$Q$5001,"Completed")</f>
        <v>3</v>
      </c>
      <c r="P728" s="3">
        <f>SUMIFS(Revenue!$L$2:$L$4092,Revenue!$B$2:$B$4092,A728)</f>
        <v>285490</v>
      </c>
      <c r="Q728" s="2" t="str">
        <f>IF(N728=0,"Inactive",IF(N728=1,"One-time",IF(N728&lt;4,"Repeat","Loyal")))</f>
        <v>Loyal</v>
      </c>
    </row>
    <row r="729" spans="1:17" x14ac:dyDescent="0.2">
      <c r="A729" s="2" t="s">
        <v>1484</v>
      </c>
      <c r="B729" s="2" t="s">
        <v>1485</v>
      </c>
      <c r="C729" s="2" t="s">
        <v>177</v>
      </c>
      <c r="D729" s="2">
        <v>18</v>
      </c>
      <c r="E729" s="2" t="str">
        <f>IF(D729&lt;25,"18-24",IF(D729&lt;35,"25-34",IF(D729&lt;45,"35-44",IF(D729&lt;55,"45-54","55+"))))</f>
        <v>18-24</v>
      </c>
      <c r="F729" s="2" t="s">
        <v>338</v>
      </c>
      <c r="G729" s="2" t="s">
        <v>339</v>
      </c>
      <c r="H729" s="2" t="s">
        <v>207</v>
      </c>
      <c r="I729" s="2" t="s">
        <v>188</v>
      </c>
      <c r="J729" s="2" t="s">
        <v>172</v>
      </c>
      <c r="K729" s="11">
        <v>45931</v>
      </c>
      <c r="L729" s="2" t="s">
        <v>198</v>
      </c>
      <c r="M729" s="2" t="s">
        <v>174</v>
      </c>
      <c r="N729" s="4">
        <f>COUNTIF(Bookings!$B$2:$B$5001,A729)</f>
        <v>2</v>
      </c>
      <c r="O729" s="4">
        <f>COUNTIFS(Bookings!$B$2:$B$5001,A729,Bookings!$Q$2:$Q$5001,"Completed")</f>
        <v>2</v>
      </c>
      <c r="P729" s="3">
        <f>SUMIFS(Revenue!$L$2:$L$4092,Revenue!$B$2:$B$4092,A729)</f>
        <v>50620</v>
      </c>
      <c r="Q729" s="2" t="str">
        <f>IF(N729=0,"Inactive",IF(N729=1,"One-time",IF(N729&lt;4,"Repeat","Loyal")))</f>
        <v>Repeat</v>
      </c>
    </row>
    <row r="730" spans="1:17" x14ac:dyDescent="0.2">
      <c r="A730" s="2" t="s">
        <v>1486</v>
      </c>
      <c r="B730" s="2" t="s">
        <v>1487</v>
      </c>
      <c r="C730" s="2" t="s">
        <v>167</v>
      </c>
      <c r="D730" s="2">
        <v>25</v>
      </c>
      <c r="E730" s="2" t="str">
        <f>IF(D730&lt;25,"18-24",IF(D730&lt;35,"25-34",IF(D730&lt;45,"35-44",IF(D730&lt;55,"45-54","55+"))))</f>
        <v>25-34</v>
      </c>
      <c r="F730" s="2" t="s">
        <v>168</v>
      </c>
      <c r="G730" s="2" t="s">
        <v>246</v>
      </c>
      <c r="H730" s="2" t="s">
        <v>170</v>
      </c>
      <c r="I730" s="2" t="s">
        <v>171</v>
      </c>
      <c r="J730" s="2" t="s">
        <v>208</v>
      </c>
      <c r="K730" s="11">
        <v>45610</v>
      </c>
      <c r="L730" s="2" t="s">
        <v>247</v>
      </c>
      <c r="M730" s="2" t="s">
        <v>174</v>
      </c>
      <c r="N730" s="4">
        <f>COUNTIF(Bookings!$B$2:$B$5001,A730)</f>
        <v>5</v>
      </c>
      <c r="O730" s="4">
        <f>COUNTIFS(Bookings!$B$2:$B$5001,A730,Bookings!$Q$2:$Q$5001,"Completed")</f>
        <v>2</v>
      </c>
      <c r="P730" s="3">
        <f>SUMIFS(Revenue!$L$2:$L$4092,Revenue!$B$2:$B$4092,A730)</f>
        <v>146980</v>
      </c>
      <c r="Q730" s="2" t="str">
        <f>IF(N730=0,"Inactive",IF(N730=1,"One-time",IF(N730&lt;4,"Repeat","Loyal")))</f>
        <v>Loyal</v>
      </c>
    </row>
    <row r="731" spans="1:17" x14ac:dyDescent="0.2">
      <c r="A731" s="2" t="s">
        <v>1488</v>
      </c>
      <c r="B731" s="2" t="s">
        <v>1489</v>
      </c>
      <c r="C731" s="2" t="s">
        <v>177</v>
      </c>
      <c r="D731" s="2">
        <v>18</v>
      </c>
      <c r="E731" s="2" t="str">
        <f>IF(D731&lt;25,"18-24",IF(D731&lt;35,"25-34",IF(D731&lt;45,"35-44",IF(D731&lt;55,"45-54","55+"))))</f>
        <v>18-24</v>
      </c>
      <c r="F731" s="2" t="s">
        <v>168</v>
      </c>
      <c r="G731" s="2" t="s">
        <v>186</v>
      </c>
      <c r="H731" s="2" t="s">
        <v>170</v>
      </c>
      <c r="I731" s="2" t="s">
        <v>188</v>
      </c>
      <c r="J731" s="2" t="s">
        <v>172</v>
      </c>
      <c r="K731" s="11">
        <v>45440</v>
      </c>
      <c r="L731" s="2" t="s">
        <v>198</v>
      </c>
      <c r="M731" s="2" t="s">
        <v>174</v>
      </c>
      <c r="N731" s="4">
        <f>COUNTIF(Bookings!$B$2:$B$5001,A731)</f>
        <v>0</v>
      </c>
      <c r="O731" s="4">
        <f>COUNTIFS(Bookings!$B$2:$B$5001,A731,Bookings!$Q$2:$Q$5001,"Completed")</f>
        <v>0</v>
      </c>
      <c r="P731" s="3">
        <f>SUMIFS(Revenue!$L$2:$L$4092,Revenue!$B$2:$B$4092,A731)</f>
        <v>0</v>
      </c>
      <c r="Q731" s="2" t="str">
        <f>IF(N731=0,"Inactive",IF(N731=1,"One-time",IF(N731&lt;4,"Repeat","Loyal")))</f>
        <v>Inactive</v>
      </c>
    </row>
    <row r="732" spans="1:17" x14ac:dyDescent="0.2">
      <c r="A732" s="2" t="s">
        <v>1490</v>
      </c>
      <c r="B732" s="2" t="s">
        <v>1491</v>
      </c>
      <c r="C732" s="2" t="s">
        <v>177</v>
      </c>
      <c r="D732" s="2">
        <v>31</v>
      </c>
      <c r="E732" s="2" t="str">
        <f>IF(D732&lt;25,"18-24",IF(D732&lt;35,"25-34",IF(D732&lt;45,"35-44",IF(D732&lt;55,"45-54","55+"))))</f>
        <v>25-34</v>
      </c>
      <c r="F732" s="2" t="s">
        <v>168</v>
      </c>
      <c r="G732" s="2" t="s">
        <v>182</v>
      </c>
      <c r="H732" s="2" t="s">
        <v>170</v>
      </c>
      <c r="I732" s="2" t="s">
        <v>171</v>
      </c>
      <c r="J732" s="2" t="s">
        <v>172</v>
      </c>
      <c r="K732" s="11">
        <v>45442</v>
      </c>
      <c r="L732" s="2" t="s">
        <v>198</v>
      </c>
      <c r="M732" s="2" t="s">
        <v>189</v>
      </c>
      <c r="N732" s="4">
        <f>COUNTIF(Bookings!$B$2:$B$5001,A732)</f>
        <v>0</v>
      </c>
      <c r="O732" s="4">
        <f>COUNTIFS(Bookings!$B$2:$B$5001,A732,Bookings!$Q$2:$Q$5001,"Completed")</f>
        <v>0</v>
      </c>
      <c r="P732" s="3">
        <f>SUMIFS(Revenue!$L$2:$L$4092,Revenue!$B$2:$B$4092,A732)</f>
        <v>0</v>
      </c>
      <c r="Q732" s="2" t="str">
        <f>IF(N732=0,"Inactive",IF(N732=1,"One-time",IF(N732&lt;4,"Repeat","Loyal")))</f>
        <v>Inactive</v>
      </c>
    </row>
    <row r="733" spans="1:17" x14ac:dyDescent="0.2">
      <c r="A733" s="2" t="s">
        <v>1492</v>
      </c>
      <c r="B733" s="2" t="s">
        <v>1493</v>
      </c>
      <c r="C733" s="2" t="s">
        <v>167</v>
      </c>
      <c r="D733" s="2">
        <v>47</v>
      </c>
      <c r="E733" s="2" t="str">
        <f>IF(D733&lt;25,"18-24",IF(D733&lt;35,"25-34",IF(D733&lt;45,"35-44",IF(D733&lt;55,"45-54","55+"))))</f>
        <v>45-54</v>
      </c>
      <c r="F733" s="2" t="s">
        <v>168</v>
      </c>
      <c r="G733" s="2" t="s">
        <v>311</v>
      </c>
      <c r="H733" s="2" t="s">
        <v>170</v>
      </c>
      <c r="I733" s="2" t="s">
        <v>171</v>
      </c>
      <c r="J733" s="2" t="s">
        <v>172</v>
      </c>
      <c r="K733" s="11">
        <v>45540</v>
      </c>
      <c r="L733" s="2" t="s">
        <v>183</v>
      </c>
      <c r="M733" s="2" t="s">
        <v>189</v>
      </c>
      <c r="N733" s="4">
        <f>COUNTIF(Bookings!$B$2:$B$5001,A733)</f>
        <v>2</v>
      </c>
      <c r="O733" s="4">
        <f>COUNTIFS(Bookings!$B$2:$B$5001,A733,Bookings!$Q$2:$Q$5001,"Completed")</f>
        <v>1</v>
      </c>
      <c r="P733" s="3">
        <f>SUMIFS(Revenue!$L$2:$L$4092,Revenue!$B$2:$B$4092,A733)</f>
        <v>47500</v>
      </c>
      <c r="Q733" s="2" t="str">
        <f>IF(N733=0,"Inactive",IF(N733=1,"One-time",IF(N733&lt;4,"Repeat","Loyal")))</f>
        <v>Repeat</v>
      </c>
    </row>
    <row r="734" spans="1:17" x14ac:dyDescent="0.2">
      <c r="A734" s="2" t="s">
        <v>1494</v>
      </c>
      <c r="B734" s="2" t="s">
        <v>1495</v>
      </c>
      <c r="C734" s="2" t="s">
        <v>387</v>
      </c>
      <c r="D734" s="2">
        <v>45</v>
      </c>
      <c r="E734" s="2" t="str">
        <f>IF(D734&lt;25,"18-24",IF(D734&lt;35,"25-34",IF(D734&lt;45,"35-44",IF(D734&lt;55,"45-54","55+"))))</f>
        <v>45-54</v>
      </c>
      <c r="F734" s="2" t="s">
        <v>168</v>
      </c>
      <c r="G734" s="2" t="s">
        <v>169</v>
      </c>
      <c r="H734" s="2" t="s">
        <v>170</v>
      </c>
      <c r="I734" s="2" t="s">
        <v>195</v>
      </c>
      <c r="J734" s="2" t="s">
        <v>217</v>
      </c>
      <c r="K734" s="11">
        <v>45657</v>
      </c>
      <c r="L734" s="2" t="s">
        <v>173</v>
      </c>
      <c r="M734" s="2" t="s">
        <v>189</v>
      </c>
      <c r="N734" s="4">
        <f>COUNTIF(Bookings!$B$2:$B$5001,A734)</f>
        <v>3</v>
      </c>
      <c r="O734" s="4">
        <f>COUNTIFS(Bookings!$B$2:$B$5001,A734,Bookings!$Q$2:$Q$5001,"Completed")</f>
        <v>2</v>
      </c>
      <c r="P734" s="3">
        <f>SUMIFS(Revenue!$L$2:$L$4092,Revenue!$B$2:$B$4092,A734)</f>
        <v>233950</v>
      </c>
      <c r="Q734" s="2" t="str">
        <f>IF(N734=0,"Inactive",IF(N734=1,"One-time",IF(N734&lt;4,"Repeat","Loyal")))</f>
        <v>Repeat</v>
      </c>
    </row>
    <row r="735" spans="1:17" x14ac:dyDescent="0.2">
      <c r="A735" s="2" t="s">
        <v>1496</v>
      </c>
      <c r="B735" s="2" t="s">
        <v>1459</v>
      </c>
      <c r="C735" s="2" t="s">
        <v>167</v>
      </c>
      <c r="D735" s="2">
        <v>33</v>
      </c>
      <c r="E735" s="2" t="str">
        <f>IF(D735&lt;25,"18-24",IF(D735&lt;35,"25-34",IF(D735&lt;45,"35-44",IF(D735&lt;55,"45-54","55+"))))</f>
        <v>25-34</v>
      </c>
      <c r="F735" s="2" t="s">
        <v>168</v>
      </c>
      <c r="G735" s="2" t="s">
        <v>220</v>
      </c>
      <c r="H735" s="2" t="s">
        <v>170</v>
      </c>
      <c r="I735" s="2" t="s">
        <v>216</v>
      </c>
      <c r="J735" s="2" t="s">
        <v>208</v>
      </c>
      <c r="K735" s="11">
        <v>45495</v>
      </c>
      <c r="L735" s="2" t="s">
        <v>183</v>
      </c>
      <c r="M735" s="2" t="s">
        <v>174</v>
      </c>
      <c r="N735" s="4">
        <f>COUNTIF(Bookings!$B$2:$B$5001,A735)</f>
        <v>7</v>
      </c>
      <c r="O735" s="4">
        <f>COUNTIFS(Bookings!$B$2:$B$5001,A735,Bookings!$Q$2:$Q$5001,"Completed")</f>
        <v>5</v>
      </c>
      <c r="P735" s="3">
        <f>SUMIFS(Revenue!$L$2:$L$4092,Revenue!$B$2:$B$4092,A735)</f>
        <v>401700</v>
      </c>
      <c r="Q735" s="2" t="str">
        <f>IF(N735=0,"Inactive",IF(N735=1,"One-time",IF(N735&lt;4,"Repeat","Loyal")))</f>
        <v>Loyal</v>
      </c>
    </row>
    <row r="736" spans="1:17" x14ac:dyDescent="0.2">
      <c r="A736" s="2" t="s">
        <v>1497</v>
      </c>
      <c r="B736" s="2" t="s">
        <v>1498</v>
      </c>
      <c r="C736" s="2" t="s">
        <v>177</v>
      </c>
      <c r="D736" s="2">
        <v>18</v>
      </c>
      <c r="E736" s="2" t="str">
        <f>IF(D736&lt;25,"18-24",IF(D736&lt;35,"25-34",IF(D736&lt;45,"35-44",IF(D736&lt;55,"45-54","55+"))))</f>
        <v>18-24</v>
      </c>
      <c r="F736" s="2" t="s">
        <v>168</v>
      </c>
      <c r="G736" s="2" t="s">
        <v>55</v>
      </c>
      <c r="H736" s="2" t="s">
        <v>170</v>
      </c>
      <c r="I736" s="2" t="s">
        <v>195</v>
      </c>
      <c r="J736" s="2" t="s">
        <v>172</v>
      </c>
      <c r="K736" s="11">
        <v>45714</v>
      </c>
      <c r="L736" s="2" t="s">
        <v>179</v>
      </c>
      <c r="M736" s="2" t="s">
        <v>174</v>
      </c>
      <c r="N736" s="4">
        <f>COUNTIF(Bookings!$B$2:$B$5001,A736)</f>
        <v>1</v>
      </c>
      <c r="O736" s="4">
        <f>COUNTIFS(Bookings!$B$2:$B$5001,A736,Bookings!$Q$2:$Q$5001,"Completed")</f>
        <v>1</v>
      </c>
      <c r="P736" s="3">
        <f>SUMIFS(Revenue!$L$2:$L$4092,Revenue!$B$2:$B$4092,A736)</f>
        <v>31430</v>
      </c>
      <c r="Q736" s="2" t="str">
        <f>IF(N736=0,"Inactive",IF(N736=1,"One-time",IF(N736&lt;4,"Repeat","Loyal")))</f>
        <v>One-time</v>
      </c>
    </row>
    <row r="737" spans="1:17" x14ac:dyDescent="0.2">
      <c r="A737" s="2" t="s">
        <v>1499</v>
      </c>
      <c r="B737" s="2" t="s">
        <v>1500</v>
      </c>
      <c r="C737" s="2" t="s">
        <v>167</v>
      </c>
      <c r="D737" s="2">
        <v>36</v>
      </c>
      <c r="E737" s="2" t="str">
        <f>IF(D737&lt;25,"18-24",IF(D737&lt;35,"25-34",IF(D737&lt;45,"35-44",IF(D737&lt;55,"45-54","55+"))))</f>
        <v>35-44</v>
      </c>
      <c r="F737" s="2" t="s">
        <v>290</v>
      </c>
      <c r="G737" s="2" t="s">
        <v>290</v>
      </c>
      <c r="H737" s="2" t="s">
        <v>207</v>
      </c>
      <c r="I737" s="2" t="s">
        <v>171</v>
      </c>
      <c r="J737" s="2" t="s">
        <v>172</v>
      </c>
      <c r="K737" s="11">
        <v>45209</v>
      </c>
      <c r="L737" s="2" t="s">
        <v>183</v>
      </c>
      <c r="M737" s="2" t="s">
        <v>189</v>
      </c>
      <c r="N737" s="4">
        <f>COUNTIF(Bookings!$B$2:$B$5001,A737)</f>
        <v>0</v>
      </c>
      <c r="O737" s="4">
        <f>COUNTIFS(Bookings!$B$2:$B$5001,A737,Bookings!$Q$2:$Q$5001,"Completed")</f>
        <v>0</v>
      </c>
      <c r="P737" s="3">
        <f>SUMIFS(Revenue!$L$2:$L$4092,Revenue!$B$2:$B$4092,A737)</f>
        <v>0</v>
      </c>
      <c r="Q737" s="2" t="str">
        <f>IF(N737=0,"Inactive",IF(N737=1,"One-time",IF(N737&lt;4,"Repeat","Loyal")))</f>
        <v>Inactive</v>
      </c>
    </row>
    <row r="738" spans="1:17" x14ac:dyDescent="0.2">
      <c r="A738" s="2" t="s">
        <v>1501</v>
      </c>
      <c r="B738" s="2" t="s">
        <v>526</v>
      </c>
      <c r="C738" s="2" t="s">
        <v>167</v>
      </c>
      <c r="D738" s="2">
        <v>36</v>
      </c>
      <c r="E738" s="2" t="str">
        <f>IF(D738&lt;25,"18-24",IF(D738&lt;35,"25-34",IF(D738&lt;45,"35-44",IF(D738&lt;55,"45-54","55+"))))</f>
        <v>35-44</v>
      </c>
      <c r="F738" s="2" t="s">
        <v>168</v>
      </c>
      <c r="G738" s="2" t="s">
        <v>169</v>
      </c>
      <c r="H738" s="2" t="s">
        <v>170</v>
      </c>
      <c r="I738" s="2" t="s">
        <v>195</v>
      </c>
      <c r="J738" s="2" t="s">
        <v>172</v>
      </c>
      <c r="K738" s="11">
        <v>45503</v>
      </c>
      <c r="L738" s="2" t="s">
        <v>179</v>
      </c>
      <c r="M738" s="2" t="s">
        <v>189</v>
      </c>
      <c r="N738" s="4">
        <f>COUNTIF(Bookings!$B$2:$B$5001,A738)</f>
        <v>0</v>
      </c>
      <c r="O738" s="4">
        <f>COUNTIFS(Bookings!$B$2:$B$5001,A738,Bookings!$Q$2:$Q$5001,"Completed")</f>
        <v>0</v>
      </c>
      <c r="P738" s="3">
        <f>SUMIFS(Revenue!$L$2:$L$4092,Revenue!$B$2:$B$4092,A738)</f>
        <v>0</v>
      </c>
      <c r="Q738" s="2" t="str">
        <f>IF(N738=0,"Inactive",IF(N738=1,"One-time",IF(N738&lt;4,"Repeat","Loyal")))</f>
        <v>Inactive</v>
      </c>
    </row>
    <row r="739" spans="1:17" x14ac:dyDescent="0.2">
      <c r="A739" s="2" t="s">
        <v>1502</v>
      </c>
      <c r="B739" s="2" t="s">
        <v>1503</v>
      </c>
      <c r="C739" s="2" t="s">
        <v>177</v>
      </c>
      <c r="D739" s="2">
        <v>37</v>
      </c>
      <c r="E739" s="2" t="str">
        <f>IF(D739&lt;25,"18-24",IF(D739&lt;35,"25-34",IF(D739&lt;45,"35-44",IF(D739&lt;55,"45-54","55+"))))</f>
        <v>35-44</v>
      </c>
      <c r="F739" s="2" t="s">
        <v>168</v>
      </c>
      <c r="G739" s="2" t="s">
        <v>194</v>
      </c>
      <c r="H739" s="2" t="s">
        <v>170</v>
      </c>
      <c r="I739" s="2" t="s">
        <v>195</v>
      </c>
      <c r="J739" s="2" t="s">
        <v>172</v>
      </c>
      <c r="K739" s="11">
        <v>45431</v>
      </c>
      <c r="L739" s="2" t="s">
        <v>179</v>
      </c>
      <c r="M739" s="2" t="s">
        <v>189</v>
      </c>
      <c r="N739" s="4">
        <f>COUNTIF(Bookings!$B$2:$B$5001,A739)</f>
        <v>1</v>
      </c>
      <c r="O739" s="4">
        <f>COUNTIFS(Bookings!$B$2:$B$5001,A739,Bookings!$Q$2:$Q$5001,"Completed")</f>
        <v>1</v>
      </c>
      <c r="P739" s="3">
        <f>SUMIFS(Revenue!$L$2:$L$4092,Revenue!$B$2:$B$4092,A739)</f>
        <v>82830</v>
      </c>
      <c r="Q739" s="2" t="str">
        <f>IF(N739=0,"Inactive",IF(N739=1,"One-time",IF(N739&lt;4,"Repeat","Loyal")))</f>
        <v>One-time</v>
      </c>
    </row>
    <row r="740" spans="1:17" x14ac:dyDescent="0.2">
      <c r="A740" s="2" t="s">
        <v>1504</v>
      </c>
      <c r="B740" s="2" t="s">
        <v>1023</v>
      </c>
      <c r="C740" s="2" t="s">
        <v>167</v>
      </c>
      <c r="D740" s="2">
        <v>37</v>
      </c>
      <c r="E740" s="2" t="str">
        <f>IF(D740&lt;25,"18-24",IF(D740&lt;35,"25-34",IF(D740&lt;45,"35-44",IF(D740&lt;55,"45-54","55+"))))</f>
        <v>35-44</v>
      </c>
      <c r="F740" s="2" t="s">
        <v>168</v>
      </c>
      <c r="G740" s="2" t="s">
        <v>24</v>
      </c>
      <c r="H740" s="2" t="s">
        <v>170</v>
      </c>
      <c r="I740" s="2" t="s">
        <v>195</v>
      </c>
      <c r="J740" s="2" t="s">
        <v>172</v>
      </c>
      <c r="K740" s="11">
        <v>45597</v>
      </c>
      <c r="L740" s="2" t="s">
        <v>247</v>
      </c>
      <c r="M740" s="2" t="s">
        <v>174</v>
      </c>
      <c r="N740" s="4">
        <f>COUNTIF(Bookings!$B$2:$B$5001,A740)</f>
        <v>0</v>
      </c>
      <c r="O740" s="4">
        <f>COUNTIFS(Bookings!$B$2:$B$5001,A740,Bookings!$Q$2:$Q$5001,"Completed")</f>
        <v>0</v>
      </c>
      <c r="P740" s="3">
        <f>SUMIFS(Revenue!$L$2:$L$4092,Revenue!$B$2:$B$4092,A740)</f>
        <v>0</v>
      </c>
      <c r="Q740" s="2" t="str">
        <f>IF(N740=0,"Inactive",IF(N740=1,"One-time",IF(N740&lt;4,"Repeat","Loyal")))</f>
        <v>Inactive</v>
      </c>
    </row>
    <row r="741" spans="1:17" x14ac:dyDescent="0.2">
      <c r="A741" s="2" t="s">
        <v>1505</v>
      </c>
      <c r="B741" s="2" t="s">
        <v>623</v>
      </c>
      <c r="C741" s="2" t="s">
        <v>167</v>
      </c>
      <c r="D741" s="2">
        <v>20</v>
      </c>
      <c r="E741" s="2" t="str">
        <f>IF(D741&lt;25,"18-24",IF(D741&lt;35,"25-34",IF(D741&lt;45,"35-44",IF(D741&lt;55,"45-54","55+"))))</f>
        <v>18-24</v>
      </c>
      <c r="F741" s="2" t="s">
        <v>168</v>
      </c>
      <c r="G741" s="2" t="s">
        <v>311</v>
      </c>
      <c r="H741" s="2" t="s">
        <v>170</v>
      </c>
      <c r="I741" s="2" t="s">
        <v>188</v>
      </c>
      <c r="J741" s="2" t="s">
        <v>238</v>
      </c>
      <c r="K741" s="11">
        <v>45669</v>
      </c>
      <c r="L741" s="2" t="s">
        <v>198</v>
      </c>
      <c r="M741" s="2" t="s">
        <v>174</v>
      </c>
      <c r="N741" s="4">
        <f>COUNTIF(Bookings!$B$2:$B$5001,A741)</f>
        <v>7</v>
      </c>
      <c r="O741" s="4">
        <f>COUNTIFS(Bookings!$B$2:$B$5001,A741,Bookings!$Q$2:$Q$5001,"Completed")</f>
        <v>7</v>
      </c>
      <c r="P741" s="3">
        <f>SUMIFS(Revenue!$L$2:$L$4092,Revenue!$B$2:$B$4092,A741)</f>
        <v>157660</v>
      </c>
      <c r="Q741" s="2" t="str">
        <f>IF(N741=0,"Inactive",IF(N741=1,"One-time",IF(N741&lt;4,"Repeat","Loyal")))</f>
        <v>Loyal</v>
      </c>
    </row>
    <row r="742" spans="1:17" x14ac:dyDescent="0.2">
      <c r="A742" s="2" t="s">
        <v>1506</v>
      </c>
      <c r="B742" s="2" t="s">
        <v>1344</v>
      </c>
      <c r="C742" s="2" t="s">
        <v>167</v>
      </c>
      <c r="D742" s="2">
        <v>48</v>
      </c>
      <c r="E742" s="2" t="str">
        <f>IF(D742&lt;25,"18-24",IF(D742&lt;35,"25-34",IF(D742&lt;45,"35-44",IF(D742&lt;55,"45-54","55+"))))</f>
        <v>45-54</v>
      </c>
      <c r="F742" s="2" t="s">
        <v>168</v>
      </c>
      <c r="G742" s="2" t="s">
        <v>182</v>
      </c>
      <c r="H742" s="2" t="s">
        <v>170</v>
      </c>
      <c r="I742" s="2" t="s">
        <v>216</v>
      </c>
      <c r="J742" s="2" t="s">
        <v>172</v>
      </c>
      <c r="K742" s="11">
        <v>45672</v>
      </c>
      <c r="L742" s="2" t="s">
        <v>247</v>
      </c>
      <c r="M742" s="2" t="s">
        <v>189</v>
      </c>
      <c r="N742" s="4">
        <f>COUNTIF(Bookings!$B$2:$B$5001,A742)</f>
        <v>2</v>
      </c>
      <c r="O742" s="4">
        <f>COUNTIFS(Bookings!$B$2:$B$5001,A742,Bookings!$Q$2:$Q$5001,"Completed")</f>
        <v>1</v>
      </c>
      <c r="P742" s="3">
        <f>SUMIFS(Revenue!$L$2:$L$4092,Revenue!$B$2:$B$4092,A742)</f>
        <v>50600</v>
      </c>
      <c r="Q742" s="2" t="str">
        <f>IF(N742=0,"Inactive",IF(N742=1,"One-time",IF(N742&lt;4,"Repeat","Loyal")))</f>
        <v>Repeat</v>
      </c>
    </row>
    <row r="743" spans="1:17" x14ac:dyDescent="0.2">
      <c r="A743" s="2" t="s">
        <v>1507</v>
      </c>
      <c r="B743" s="2" t="s">
        <v>1508</v>
      </c>
      <c r="C743" s="2" t="s">
        <v>167</v>
      </c>
      <c r="D743" s="2">
        <v>32</v>
      </c>
      <c r="E743" s="2" t="str">
        <f>IF(D743&lt;25,"18-24",IF(D743&lt;35,"25-34",IF(D743&lt;45,"35-44",IF(D743&lt;55,"45-54","55+"))))</f>
        <v>25-34</v>
      </c>
      <c r="F743" s="2" t="s">
        <v>168</v>
      </c>
      <c r="G743" s="2" t="s">
        <v>75</v>
      </c>
      <c r="H743" s="2" t="s">
        <v>170</v>
      </c>
      <c r="I743" s="2" t="s">
        <v>171</v>
      </c>
      <c r="J743" s="2" t="s">
        <v>208</v>
      </c>
      <c r="K743" s="11">
        <v>45558</v>
      </c>
      <c r="L743" s="2" t="s">
        <v>179</v>
      </c>
      <c r="M743" s="2" t="s">
        <v>174</v>
      </c>
      <c r="N743" s="4">
        <f>COUNTIF(Bookings!$B$2:$B$5001,A743)</f>
        <v>5</v>
      </c>
      <c r="O743" s="4">
        <f>COUNTIFS(Bookings!$B$2:$B$5001,A743,Bookings!$Q$2:$Q$5001,"Completed")</f>
        <v>5</v>
      </c>
      <c r="P743" s="3">
        <f>SUMIFS(Revenue!$L$2:$L$4092,Revenue!$B$2:$B$4092,A743)</f>
        <v>254940</v>
      </c>
      <c r="Q743" s="2" t="str">
        <f>IF(N743=0,"Inactive",IF(N743=1,"One-time",IF(N743&lt;4,"Repeat","Loyal")))</f>
        <v>Loyal</v>
      </c>
    </row>
    <row r="744" spans="1:17" x14ac:dyDescent="0.2">
      <c r="A744" s="2" t="s">
        <v>1509</v>
      </c>
      <c r="B744" s="2" t="s">
        <v>1510</v>
      </c>
      <c r="C744" s="2" t="s">
        <v>177</v>
      </c>
      <c r="D744" s="2">
        <v>34</v>
      </c>
      <c r="E744" s="2" t="str">
        <f>IF(D744&lt;25,"18-24",IF(D744&lt;35,"25-34",IF(D744&lt;45,"35-44",IF(D744&lt;55,"45-54","55+"))))</f>
        <v>25-34</v>
      </c>
      <c r="F744" s="2" t="s">
        <v>168</v>
      </c>
      <c r="G744" s="2" t="s">
        <v>182</v>
      </c>
      <c r="H744" s="2" t="s">
        <v>170</v>
      </c>
      <c r="I744" s="2" t="s">
        <v>171</v>
      </c>
      <c r="J744" s="2" t="s">
        <v>217</v>
      </c>
      <c r="K744" s="11">
        <v>45545</v>
      </c>
      <c r="L744" s="2" t="s">
        <v>179</v>
      </c>
      <c r="M744" s="2" t="s">
        <v>174</v>
      </c>
      <c r="N744" s="4">
        <f>COUNTIF(Bookings!$B$2:$B$5001,A744)</f>
        <v>3</v>
      </c>
      <c r="O744" s="4">
        <f>COUNTIFS(Bookings!$B$2:$B$5001,A744,Bookings!$Q$2:$Q$5001,"Completed")</f>
        <v>2</v>
      </c>
      <c r="P744" s="3">
        <f>SUMIFS(Revenue!$L$2:$L$4092,Revenue!$B$2:$B$4092,A744)</f>
        <v>119630</v>
      </c>
      <c r="Q744" s="2" t="str">
        <f>IF(N744=0,"Inactive",IF(N744=1,"One-time",IF(N744&lt;4,"Repeat","Loyal")))</f>
        <v>Repeat</v>
      </c>
    </row>
    <row r="745" spans="1:17" x14ac:dyDescent="0.2">
      <c r="A745" s="2" t="s">
        <v>1511</v>
      </c>
      <c r="B745" s="2" t="s">
        <v>1512</v>
      </c>
      <c r="C745" s="2" t="s">
        <v>177</v>
      </c>
      <c r="D745" s="2">
        <v>32</v>
      </c>
      <c r="E745" s="2" t="str">
        <f>IF(D745&lt;25,"18-24",IF(D745&lt;35,"25-34",IF(D745&lt;45,"35-44",IF(D745&lt;55,"45-54","55+"))))</f>
        <v>25-34</v>
      </c>
      <c r="F745" s="2" t="s">
        <v>256</v>
      </c>
      <c r="G745" s="2" t="s">
        <v>257</v>
      </c>
      <c r="H745" s="2" t="s">
        <v>207</v>
      </c>
      <c r="I745" s="2" t="s">
        <v>195</v>
      </c>
      <c r="J745" s="2" t="s">
        <v>217</v>
      </c>
      <c r="K745" s="11">
        <v>45759</v>
      </c>
      <c r="L745" s="2" t="s">
        <v>173</v>
      </c>
      <c r="M745" s="2" t="s">
        <v>174</v>
      </c>
      <c r="N745" s="4">
        <f>COUNTIF(Bookings!$B$2:$B$5001,A745)</f>
        <v>4</v>
      </c>
      <c r="O745" s="4">
        <f>COUNTIFS(Bookings!$B$2:$B$5001,A745,Bookings!$Q$2:$Q$5001,"Completed")</f>
        <v>4</v>
      </c>
      <c r="P745" s="3">
        <f>SUMIFS(Revenue!$L$2:$L$4092,Revenue!$B$2:$B$4092,A745)</f>
        <v>360340</v>
      </c>
      <c r="Q745" s="2" t="str">
        <f>IF(N745=0,"Inactive",IF(N745=1,"One-time",IF(N745&lt;4,"Repeat","Loyal")))</f>
        <v>Loyal</v>
      </c>
    </row>
    <row r="746" spans="1:17" x14ac:dyDescent="0.2">
      <c r="A746" s="2" t="s">
        <v>1513</v>
      </c>
      <c r="B746" s="2" t="s">
        <v>489</v>
      </c>
      <c r="C746" s="2" t="s">
        <v>177</v>
      </c>
      <c r="D746" s="2">
        <v>31</v>
      </c>
      <c r="E746" s="2" t="str">
        <f>IF(D746&lt;25,"18-24",IF(D746&lt;35,"25-34",IF(D746&lt;45,"35-44",IF(D746&lt;55,"45-54","55+"))))</f>
        <v>25-34</v>
      </c>
      <c r="F746" s="2" t="s">
        <v>256</v>
      </c>
      <c r="G746" s="2" t="s">
        <v>257</v>
      </c>
      <c r="H746" s="2" t="s">
        <v>207</v>
      </c>
      <c r="I746" s="2" t="s">
        <v>188</v>
      </c>
      <c r="J746" s="2" t="s">
        <v>172</v>
      </c>
      <c r="K746" s="11">
        <v>45583</v>
      </c>
      <c r="L746" s="2" t="s">
        <v>183</v>
      </c>
      <c r="M746" s="2" t="s">
        <v>174</v>
      </c>
      <c r="N746" s="4">
        <f>COUNTIF(Bookings!$B$2:$B$5001,A746)</f>
        <v>2</v>
      </c>
      <c r="O746" s="4">
        <f>COUNTIFS(Bookings!$B$2:$B$5001,A746,Bookings!$Q$2:$Q$5001,"Completed")</f>
        <v>2</v>
      </c>
      <c r="P746" s="3">
        <f>SUMIFS(Revenue!$L$2:$L$4092,Revenue!$B$2:$B$4092,A746)</f>
        <v>123650</v>
      </c>
      <c r="Q746" s="2" t="str">
        <f>IF(N746=0,"Inactive",IF(N746=1,"One-time",IF(N746&lt;4,"Repeat","Loyal")))</f>
        <v>Repeat</v>
      </c>
    </row>
    <row r="747" spans="1:17" x14ac:dyDescent="0.2">
      <c r="A747" s="2" t="s">
        <v>1514</v>
      </c>
      <c r="B747" s="2" t="s">
        <v>1515</v>
      </c>
      <c r="C747" s="2" t="s">
        <v>167</v>
      </c>
      <c r="D747" s="2">
        <v>44</v>
      </c>
      <c r="E747" s="2" t="str">
        <f>IF(D747&lt;25,"18-24",IF(D747&lt;35,"25-34",IF(D747&lt;45,"35-44",IF(D747&lt;55,"45-54","55+"))))</f>
        <v>35-44</v>
      </c>
      <c r="F747" s="2" t="s">
        <v>168</v>
      </c>
      <c r="G747" s="2" t="s">
        <v>194</v>
      </c>
      <c r="H747" s="2" t="s">
        <v>170</v>
      </c>
      <c r="I747" s="2" t="s">
        <v>21</v>
      </c>
      <c r="J747" s="2" t="s">
        <v>217</v>
      </c>
      <c r="K747" s="11">
        <v>45894</v>
      </c>
      <c r="L747" s="2" t="s">
        <v>173</v>
      </c>
      <c r="M747" s="2" t="s">
        <v>189</v>
      </c>
      <c r="N747" s="4">
        <f>COUNTIF(Bookings!$B$2:$B$5001,A747)</f>
        <v>3</v>
      </c>
      <c r="O747" s="4">
        <f>COUNTIFS(Bookings!$B$2:$B$5001,A747,Bookings!$Q$2:$Q$5001,"Completed")</f>
        <v>2</v>
      </c>
      <c r="P747" s="3">
        <f>SUMIFS(Revenue!$L$2:$L$4092,Revenue!$B$2:$B$4092,A747)</f>
        <v>54850</v>
      </c>
      <c r="Q747" s="2" t="str">
        <f>IF(N747=0,"Inactive",IF(N747=1,"One-time",IF(N747&lt;4,"Repeat","Loyal")))</f>
        <v>Repeat</v>
      </c>
    </row>
    <row r="748" spans="1:17" x14ac:dyDescent="0.2">
      <c r="A748" s="2" t="s">
        <v>1516</v>
      </c>
      <c r="B748" s="2" t="s">
        <v>1517</v>
      </c>
      <c r="C748" s="2" t="s">
        <v>167</v>
      </c>
      <c r="D748" s="2">
        <v>24</v>
      </c>
      <c r="E748" s="2" t="str">
        <f>IF(D748&lt;25,"18-24",IF(D748&lt;35,"25-34",IF(D748&lt;45,"35-44",IF(D748&lt;55,"45-54","55+"))))</f>
        <v>18-24</v>
      </c>
      <c r="F748" s="2" t="s">
        <v>168</v>
      </c>
      <c r="G748" s="2" t="s">
        <v>211</v>
      </c>
      <c r="H748" s="2" t="s">
        <v>170</v>
      </c>
      <c r="I748" s="2" t="s">
        <v>171</v>
      </c>
      <c r="J748" s="2" t="s">
        <v>208</v>
      </c>
      <c r="K748" s="11">
        <v>45317</v>
      </c>
      <c r="L748" s="2" t="s">
        <v>183</v>
      </c>
      <c r="M748" s="2" t="s">
        <v>174</v>
      </c>
      <c r="N748" s="4">
        <f>COUNTIF(Bookings!$B$2:$B$5001,A748)</f>
        <v>6</v>
      </c>
      <c r="O748" s="4">
        <f>COUNTIFS(Bookings!$B$2:$B$5001,A748,Bookings!$Q$2:$Q$5001,"Completed")</f>
        <v>4</v>
      </c>
      <c r="P748" s="3">
        <f>SUMIFS(Revenue!$L$2:$L$4092,Revenue!$B$2:$B$4092,A748)</f>
        <v>132080</v>
      </c>
      <c r="Q748" s="2" t="str">
        <f>IF(N748=0,"Inactive",IF(N748=1,"One-time",IF(N748&lt;4,"Repeat","Loyal")))</f>
        <v>Loyal</v>
      </c>
    </row>
    <row r="749" spans="1:17" x14ac:dyDescent="0.2">
      <c r="A749" s="2" t="s">
        <v>1518</v>
      </c>
      <c r="B749" s="2" t="s">
        <v>1519</v>
      </c>
      <c r="C749" s="2" t="s">
        <v>167</v>
      </c>
      <c r="D749" s="2">
        <v>40</v>
      </c>
      <c r="E749" s="2" t="str">
        <f>IF(D749&lt;25,"18-24",IF(D749&lt;35,"25-34",IF(D749&lt;45,"35-44",IF(D749&lt;55,"45-54","55+"))))</f>
        <v>35-44</v>
      </c>
      <c r="F749" s="2" t="s">
        <v>168</v>
      </c>
      <c r="G749" s="2" t="s">
        <v>246</v>
      </c>
      <c r="H749" s="2" t="s">
        <v>170</v>
      </c>
      <c r="I749" s="2" t="s">
        <v>195</v>
      </c>
      <c r="J749" s="2" t="s">
        <v>172</v>
      </c>
      <c r="K749" s="11">
        <v>45811</v>
      </c>
      <c r="L749" s="2" t="s">
        <v>173</v>
      </c>
      <c r="M749" s="2" t="s">
        <v>174</v>
      </c>
      <c r="N749" s="4">
        <f>COUNTIF(Bookings!$B$2:$B$5001,A749)</f>
        <v>1</v>
      </c>
      <c r="O749" s="4">
        <f>COUNTIFS(Bookings!$B$2:$B$5001,A749,Bookings!$Q$2:$Q$5001,"Completed")</f>
        <v>1</v>
      </c>
      <c r="P749" s="3">
        <f>SUMIFS(Revenue!$L$2:$L$4092,Revenue!$B$2:$B$4092,A749)</f>
        <v>88450</v>
      </c>
      <c r="Q749" s="2" t="str">
        <f>IF(N749=0,"Inactive",IF(N749=1,"One-time",IF(N749&lt;4,"Repeat","Loyal")))</f>
        <v>One-time</v>
      </c>
    </row>
    <row r="750" spans="1:17" x14ac:dyDescent="0.2">
      <c r="A750" s="2" t="s">
        <v>1520</v>
      </c>
      <c r="B750" s="2" t="s">
        <v>1521</v>
      </c>
      <c r="C750" s="2" t="s">
        <v>177</v>
      </c>
      <c r="D750" s="2">
        <v>37</v>
      </c>
      <c r="E750" s="2" t="str">
        <f>IF(D750&lt;25,"18-24",IF(D750&lt;35,"25-34",IF(D750&lt;45,"35-44",IF(D750&lt;55,"45-54","55+"))))</f>
        <v>35-44</v>
      </c>
      <c r="F750" s="2" t="s">
        <v>499</v>
      </c>
      <c r="G750" s="2" t="s">
        <v>500</v>
      </c>
      <c r="H750" s="2" t="s">
        <v>207</v>
      </c>
      <c r="I750" s="2" t="s">
        <v>171</v>
      </c>
      <c r="J750" s="2" t="s">
        <v>172</v>
      </c>
      <c r="K750" s="11">
        <v>45298</v>
      </c>
      <c r="L750" s="2" t="s">
        <v>173</v>
      </c>
      <c r="M750" s="2" t="s">
        <v>174</v>
      </c>
      <c r="N750" s="4">
        <f>COUNTIF(Bookings!$B$2:$B$5001,A750)</f>
        <v>0</v>
      </c>
      <c r="O750" s="4">
        <f>COUNTIFS(Bookings!$B$2:$B$5001,A750,Bookings!$Q$2:$Q$5001,"Completed")</f>
        <v>0</v>
      </c>
      <c r="P750" s="3">
        <f>SUMIFS(Revenue!$L$2:$L$4092,Revenue!$B$2:$B$4092,A750)</f>
        <v>0</v>
      </c>
      <c r="Q750" s="2" t="str">
        <f>IF(N750=0,"Inactive",IF(N750=1,"One-time",IF(N750&lt;4,"Repeat","Loyal")))</f>
        <v>Inactive</v>
      </c>
    </row>
    <row r="751" spans="1:17" x14ac:dyDescent="0.2">
      <c r="A751" s="2" t="s">
        <v>1522</v>
      </c>
      <c r="B751" s="2" t="s">
        <v>1523</v>
      </c>
      <c r="C751" s="2" t="s">
        <v>177</v>
      </c>
      <c r="D751" s="2">
        <v>31</v>
      </c>
      <c r="E751" s="2" t="str">
        <f>IF(D751&lt;25,"18-24",IF(D751&lt;35,"25-34",IF(D751&lt;45,"35-44",IF(D751&lt;55,"45-54","55+"))))</f>
        <v>25-34</v>
      </c>
      <c r="F751" s="2" t="s">
        <v>290</v>
      </c>
      <c r="G751" s="2" t="s">
        <v>290</v>
      </c>
      <c r="H751" s="2" t="s">
        <v>207</v>
      </c>
      <c r="I751" s="2" t="s">
        <v>216</v>
      </c>
      <c r="J751" s="2" t="s">
        <v>172</v>
      </c>
      <c r="K751" s="11">
        <v>46219</v>
      </c>
      <c r="L751" s="2" t="s">
        <v>179</v>
      </c>
      <c r="M751" s="2" t="s">
        <v>174</v>
      </c>
      <c r="N751" s="4">
        <f>COUNTIF(Bookings!$B$2:$B$5001,A751)</f>
        <v>0</v>
      </c>
      <c r="O751" s="4">
        <f>COUNTIFS(Bookings!$B$2:$B$5001,A751,Bookings!$Q$2:$Q$5001,"Completed")</f>
        <v>0</v>
      </c>
      <c r="P751" s="3">
        <f>SUMIFS(Revenue!$L$2:$L$4092,Revenue!$B$2:$B$4092,A751)</f>
        <v>0</v>
      </c>
      <c r="Q751" s="2" t="str">
        <f>IF(N751=0,"Inactive",IF(N751=1,"One-time",IF(N751&lt;4,"Repeat","Loyal")))</f>
        <v>Inactive</v>
      </c>
    </row>
    <row r="752" spans="1:17" x14ac:dyDescent="0.2">
      <c r="A752" s="2" t="s">
        <v>1524</v>
      </c>
      <c r="B752" s="2" t="s">
        <v>1525</v>
      </c>
      <c r="C752" s="2" t="s">
        <v>177</v>
      </c>
      <c r="D752" s="2">
        <v>34</v>
      </c>
      <c r="E752" s="2" t="str">
        <f>IF(D752&lt;25,"18-24",IF(D752&lt;35,"25-34",IF(D752&lt;45,"35-44",IF(D752&lt;55,"45-54","55+"))))</f>
        <v>25-34</v>
      </c>
      <c r="F752" s="2" t="s">
        <v>205</v>
      </c>
      <c r="G752" s="2" t="s">
        <v>206</v>
      </c>
      <c r="H752" s="2" t="s">
        <v>207</v>
      </c>
      <c r="I752" s="2" t="s">
        <v>171</v>
      </c>
      <c r="J752" s="2" t="s">
        <v>172</v>
      </c>
      <c r="K752" s="11">
        <v>46143</v>
      </c>
      <c r="L752" s="2" t="s">
        <v>173</v>
      </c>
      <c r="M752" s="2" t="s">
        <v>174</v>
      </c>
      <c r="N752" s="4">
        <f>COUNTIF(Bookings!$B$2:$B$5001,A752)</f>
        <v>1</v>
      </c>
      <c r="O752" s="4">
        <f>COUNTIFS(Bookings!$B$2:$B$5001,A752,Bookings!$Q$2:$Q$5001,"Completed")</f>
        <v>0</v>
      </c>
      <c r="P752" s="3">
        <f>SUMIFS(Revenue!$L$2:$L$4092,Revenue!$B$2:$B$4092,A752)</f>
        <v>0</v>
      </c>
      <c r="Q752" s="2" t="str">
        <f>IF(N752=0,"Inactive",IF(N752=1,"One-time",IF(N752&lt;4,"Repeat","Loyal")))</f>
        <v>One-time</v>
      </c>
    </row>
    <row r="753" spans="1:17" x14ac:dyDescent="0.2">
      <c r="A753" s="2" t="s">
        <v>1526</v>
      </c>
      <c r="B753" s="2" t="s">
        <v>940</v>
      </c>
      <c r="C753" s="2" t="s">
        <v>177</v>
      </c>
      <c r="D753" s="2">
        <v>23</v>
      </c>
      <c r="E753" s="2" t="str">
        <f>IF(D753&lt;25,"18-24",IF(D753&lt;35,"25-34",IF(D753&lt;45,"35-44",IF(D753&lt;55,"45-54","55+"))))</f>
        <v>18-24</v>
      </c>
      <c r="F753" s="2" t="s">
        <v>168</v>
      </c>
      <c r="G753" s="2" t="s">
        <v>246</v>
      </c>
      <c r="H753" s="2" t="s">
        <v>170</v>
      </c>
      <c r="I753" s="2" t="s">
        <v>171</v>
      </c>
      <c r="J753" s="2" t="s">
        <v>208</v>
      </c>
      <c r="K753" s="11">
        <v>45579</v>
      </c>
      <c r="L753" s="2" t="s">
        <v>198</v>
      </c>
      <c r="M753" s="2" t="s">
        <v>174</v>
      </c>
      <c r="N753" s="4">
        <f>COUNTIF(Bookings!$B$2:$B$5001,A753)</f>
        <v>8</v>
      </c>
      <c r="O753" s="4">
        <f>COUNTIFS(Bookings!$B$2:$B$5001,A753,Bookings!$Q$2:$Q$5001,"Completed")</f>
        <v>6</v>
      </c>
      <c r="P753" s="3">
        <f>SUMIFS(Revenue!$L$2:$L$4092,Revenue!$B$2:$B$4092,A753)</f>
        <v>337080</v>
      </c>
      <c r="Q753" s="2" t="str">
        <f>IF(N753=0,"Inactive",IF(N753=1,"One-time",IF(N753&lt;4,"Repeat","Loyal")))</f>
        <v>Loyal</v>
      </c>
    </row>
    <row r="754" spans="1:17" x14ac:dyDescent="0.2">
      <c r="A754" s="2" t="s">
        <v>1527</v>
      </c>
      <c r="B754" s="2" t="s">
        <v>1450</v>
      </c>
      <c r="C754" s="2" t="s">
        <v>387</v>
      </c>
      <c r="D754" s="2">
        <v>19</v>
      </c>
      <c r="E754" s="2" t="str">
        <f>IF(D754&lt;25,"18-24",IF(D754&lt;35,"25-34",IF(D754&lt;45,"35-44",IF(D754&lt;55,"45-54","55+"))))</f>
        <v>18-24</v>
      </c>
      <c r="F754" s="2" t="s">
        <v>168</v>
      </c>
      <c r="G754" s="2" t="s">
        <v>311</v>
      </c>
      <c r="H754" s="2" t="s">
        <v>170</v>
      </c>
      <c r="I754" s="2" t="s">
        <v>171</v>
      </c>
      <c r="J754" s="2" t="s">
        <v>217</v>
      </c>
      <c r="K754" s="11">
        <v>45727</v>
      </c>
      <c r="L754" s="2" t="s">
        <v>173</v>
      </c>
      <c r="M754" s="2" t="s">
        <v>189</v>
      </c>
      <c r="N754" s="4">
        <f>COUNTIF(Bookings!$B$2:$B$5001,A754)</f>
        <v>5</v>
      </c>
      <c r="O754" s="4">
        <f>COUNTIFS(Bookings!$B$2:$B$5001,A754,Bookings!$Q$2:$Q$5001,"Completed")</f>
        <v>4</v>
      </c>
      <c r="P754" s="3">
        <f>SUMIFS(Revenue!$L$2:$L$4092,Revenue!$B$2:$B$4092,A754)</f>
        <v>159920</v>
      </c>
      <c r="Q754" s="2" t="str">
        <f>IF(N754=0,"Inactive",IF(N754=1,"One-time",IF(N754&lt;4,"Repeat","Loyal")))</f>
        <v>Loyal</v>
      </c>
    </row>
    <row r="755" spans="1:17" x14ac:dyDescent="0.2">
      <c r="A755" s="2" t="s">
        <v>1528</v>
      </c>
      <c r="B755" s="2" t="s">
        <v>1529</v>
      </c>
      <c r="C755" s="2" t="s">
        <v>177</v>
      </c>
      <c r="D755" s="2">
        <v>41</v>
      </c>
      <c r="E755" s="2" t="str">
        <f>IF(D755&lt;25,"18-24",IF(D755&lt;35,"25-34",IF(D755&lt;45,"35-44",IF(D755&lt;55,"45-54","55+"))))</f>
        <v>35-44</v>
      </c>
      <c r="F755" s="2" t="s">
        <v>168</v>
      </c>
      <c r="G755" s="2" t="s">
        <v>66</v>
      </c>
      <c r="H755" s="2" t="s">
        <v>170</v>
      </c>
      <c r="I755" s="2" t="s">
        <v>216</v>
      </c>
      <c r="J755" s="2" t="s">
        <v>172</v>
      </c>
      <c r="K755" s="11">
        <v>46205</v>
      </c>
      <c r="L755" s="2" t="s">
        <v>183</v>
      </c>
      <c r="M755" s="2" t="s">
        <v>174</v>
      </c>
      <c r="N755" s="4">
        <f>COUNTIF(Bookings!$B$2:$B$5001,A755)</f>
        <v>1</v>
      </c>
      <c r="O755" s="4">
        <f>COUNTIFS(Bookings!$B$2:$B$5001,A755,Bookings!$Q$2:$Q$5001,"Completed")</f>
        <v>0</v>
      </c>
      <c r="P755" s="3">
        <f>SUMIFS(Revenue!$L$2:$L$4092,Revenue!$B$2:$B$4092,A755)</f>
        <v>0</v>
      </c>
      <c r="Q755" s="2" t="str">
        <f>IF(N755=0,"Inactive",IF(N755=1,"One-time",IF(N755&lt;4,"Repeat","Loyal")))</f>
        <v>One-time</v>
      </c>
    </row>
    <row r="756" spans="1:17" x14ac:dyDescent="0.2">
      <c r="A756" s="2" t="s">
        <v>1530</v>
      </c>
      <c r="B756" s="2" t="s">
        <v>1531</v>
      </c>
      <c r="C756" s="2" t="s">
        <v>177</v>
      </c>
      <c r="D756" s="2">
        <v>56</v>
      </c>
      <c r="E756" s="2" t="str">
        <f>IF(D756&lt;25,"18-24",IF(D756&lt;35,"25-34",IF(D756&lt;45,"35-44",IF(D756&lt;55,"45-54","55+"))))</f>
        <v>55+</v>
      </c>
      <c r="F756" s="2" t="s">
        <v>278</v>
      </c>
      <c r="G756" s="2" t="s">
        <v>279</v>
      </c>
      <c r="H756" s="2" t="s">
        <v>207</v>
      </c>
      <c r="I756" s="2" t="s">
        <v>171</v>
      </c>
      <c r="J756" s="2" t="s">
        <v>172</v>
      </c>
      <c r="K756" s="11">
        <v>45740</v>
      </c>
      <c r="L756" s="2" t="s">
        <v>247</v>
      </c>
      <c r="M756" s="2" t="s">
        <v>174</v>
      </c>
      <c r="N756" s="4">
        <f>COUNTIF(Bookings!$B$2:$B$5001,A756)</f>
        <v>2</v>
      </c>
      <c r="O756" s="4">
        <f>COUNTIFS(Bookings!$B$2:$B$5001,A756,Bookings!$Q$2:$Q$5001,"Completed")</f>
        <v>1</v>
      </c>
      <c r="P756" s="3">
        <f>SUMIFS(Revenue!$L$2:$L$4092,Revenue!$B$2:$B$4092,A756)</f>
        <v>127880</v>
      </c>
      <c r="Q756" s="2" t="str">
        <f>IF(N756=0,"Inactive",IF(N756=1,"One-time",IF(N756&lt;4,"Repeat","Loyal")))</f>
        <v>Repeat</v>
      </c>
    </row>
    <row r="757" spans="1:17" x14ac:dyDescent="0.2">
      <c r="A757" s="2" t="s">
        <v>1532</v>
      </c>
      <c r="B757" s="2" t="s">
        <v>1533</v>
      </c>
      <c r="C757" s="2" t="s">
        <v>177</v>
      </c>
      <c r="D757" s="2">
        <v>43</v>
      </c>
      <c r="E757" s="2" t="str">
        <f>IF(D757&lt;25,"18-24",IF(D757&lt;35,"25-34",IF(D757&lt;45,"35-44",IF(D757&lt;55,"45-54","55+"))))</f>
        <v>35-44</v>
      </c>
      <c r="F757" s="2" t="s">
        <v>168</v>
      </c>
      <c r="G757" s="2" t="s">
        <v>194</v>
      </c>
      <c r="H757" s="2" t="s">
        <v>170</v>
      </c>
      <c r="I757" s="2" t="s">
        <v>188</v>
      </c>
      <c r="J757" s="2" t="s">
        <v>172</v>
      </c>
      <c r="K757" s="11">
        <v>46093</v>
      </c>
      <c r="L757" s="2" t="s">
        <v>198</v>
      </c>
      <c r="M757" s="2" t="s">
        <v>174</v>
      </c>
      <c r="N757" s="4">
        <f>COUNTIF(Bookings!$B$2:$B$5001,A757)</f>
        <v>0</v>
      </c>
      <c r="O757" s="4">
        <f>COUNTIFS(Bookings!$B$2:$B$5001,A757,Bookings!$Q$2:$Q$5001,"Completed")</f>
        <v>0</v>
      </c>
      <c r="P757" s="3">
        <f>SUMIFS(Revenue!$L$2:$L$4092,Revenue!$B$2:$B$4092,A757)</f>
        <v>0</v>
      </c>
      <c r="Q757" s="2" t="str">
        <f>IF(N757=0,"Inactive",IF(N757=1,"One-time",IF(N757&lt;4,"Repeat","Loyal")))</f>
        <v>Inactive</v>
      </c>
    </row>
    <row r="758" spans="1:17" x14ac:dyDescent="0.2">
      <c r="A758" s="2" t="s">
        <v>1534</v>
      </c>
      <c r="B758" s="2" t="s">
        <v>1535</v>
      </c>
      <c r="C758" s="2" t="s">
        <v>177</v>
      </c>
      <c r="D758" s="2">
        <v>31</v>
      </c>
      <c r="E758" s="2" t="str">
        <f>IF(D758&lt;25,"18-24",IF(D758&lt;35,"25-34",IF(D758&lt;45,"35-44",IF(D758&lt;55,"45-54","55+"))))</f>
        <v>25-34</v>
      </c>
      <c r="F758" s="2" t="s">
        <v>168</v>
      </c>
      <c r="G758" s="2" t="s">
        <v>66</v>
      </c>
      <c r="H758" s="2" t="s">
        <v>170</v>
      </c>
      <c r="I758" s="2" t="s">
        <v>171</v>
      </c>
      <c r="J758" s="2" t="s">
        <v>172</v>
      </c>
      <c r="K758" s="11">
        <v>45868</v>
      </c>
      <c r="L758" s="2" t="s">
        <v>198</v>
      </c>
      <c r="M758" s="2" t="s">
        <v>174</v>
      </c>
      <c r="N758" s="4">
        <f>COUNTIF(Bookings!$B$2:$B$5001,A758)</f>
        <v>0</v>
      </c>
      <c r="O758" s="4">
        <f>COUNTIFS(Bookings!$B$2:$B$5001,A758,Bookings!$Q$2:$Q$5001,"Completed")</f>
        <v>0</v>
      </c>
      <c r="P758" s="3">
        <f>SUMIFS(Revenue!$L$2:$L$4092,Revenue!$B$2:$B$4092,A758)</f>
        <v>0</v>
      </c>
      <c r="Q758" s="2" t="str">
        <f>IF(N758=0,"Inactive",IF(N758=1,"One-time",IF(N758&lt;4,"Repeat","Loyal")))</f>
        <v>Inactive</v>
      </c>
    </row>
    <row r="759" spans="1:17" x14ac:dyDescent="0.2">
      <c r="A759" s="2" t="s">
        <v>1536</v>
      </c>
      <c r="B759" s="2" t="s">
        <v>1537</v>
      </c>
      <c r="C759" s="2" t="s">
        <v>177</v>
      </c>
      <c r="D759" s="2">
        <v>36</v>
      </c>
      <c r="E759" s="2" t="str">
        <f>IF(D759&lt;25,"18-24",IF(D759&lt;35,"25-34",IF(D759&lt;45,"35-44",IF(D759&lt;55,"45-54","55+"))))</f>
        <v>35-44</v>
      </c>
      <c r="F759" s="2" t="s">
        <v>278</v>
      </c>
      <c r="G759" s="2" t="s">
        <v>279</v>
      </c>
      <c r="H759" s="2" t="s">
        <v>207</v>
      </c>
      <c r="I759" s="2" t="s">
        <v>171</v>
      </c>
      <c r="J759" s="2" t="s">
        <v>172</v>
      </c>
      <c r="K759" s="11">
        <v>45722</v>
      </c>
      <c r="L759" s="2" t="s">
        <v>173</v>
      </c>
      <c r="M759" s="2" t="s">
        <v>174</v>
      </c>
      <c r="N759" s="4">
        <f>COUNTIF(Bookings!$B$2:$B$5001,A759)</f>
        <v>1</v>
      </c>
      <c r="O759" s="4">
        <f>COUNTIFS(Bookings!$B$2:$B$5001,A759,Bookings!$Q$2:$Q$5001,"Completed")</f>
        <v>1</v>
      </c>
      <c r="P759" s="3">
        <f>SUMIFS(Revenue!$L$2:$L$4092,Revenue!$B$2:$B$4092,A759)</f>
        <v>66950</v>
      </c>
      <c r="Q759" s="2" t="str">
        <f>IF(N759=0,"Inactive",IF(N759=1,"One-time",IF(N759&lt;4,"Repeat","Loyal")))</f>
        <v>One-time</v>
      </c>
    </row>
    <row r="760" spans="1:17" x14ac:dyDescent="0.2">
      <c r="A760" s="2" t="s">
        <v>1538</v>
      </c>
      <c r="B760" s="2" t="s">
        <v>1539</v>
      </c>
      <c r="C760" s="2" t="s">
        <v>177</v>
      </c>
      <c r="D760" s="2">
        <v>47</v>
      </c>
      <c r="E760" s="2" t="str">
        <f>IF(D760&lt;25,"18-24",IF(D760&lt;35,"25-34",IF(D760&lt;45,"35-44",IF(D760&lt;55,"45-54","55+"))))</f>
        <v>45-54</v>
      </c>
      <c r="F760" s="2" t="s">
        <v>168</v>
      </c>
      <c r="G760" s="2" t="s">
        <v>24</v>
      </c>
      <c r="H760" s="2" t="s">
        <v>170</v>
      </c>
      <c r="I760" s="2" t="s">
        <v>195</v>
      </c>
      <c r="J760" s="2" t="s">
        <v>208</v>
      </c>
      <c r="K760" s="11">
        <v>45432</v>
      </c>
      <c r="L760" s="2" t="s">
        <v>173</v>
      </c>
      <c r="M760" s="2" t="s">
        <v>189</v>
      </c>
      <c r="N760" s="4">
        <f>COUNTIF(Bookings!$B$2:$B$5001,A760)</f>
        <v>6</v>
      </c>
      <c r="O760" s="4">
        <f>COUNTIFS(Bookings!$B$2:$B$5001,A760,Bookings!$Q$2:$Q$5001,"Completed")</f>
        <v>6</v>
      </c>
      <c r="P760" s="3">
        <f>SUMIFS(Revenue!$L$2:$L$4092,Revenue!$B$2:$B$4092,A760)</f>
        <v>450360</v>
      </c>
      <c r="Q760" s="2" t="str">
        <f>IF(N760=0,"Inactive",IF(N760=1,"One-time",IF(N760&lt;4,"Repeat","Loyal")))</f>
        <v>Loyal</v>
      </c>
    </row>
    <row r="761" spans="1:17" x14ac:dyDescent="0.2">
      <c r="A761" s="2" t="s">
        <v>1540</v>
      </c>
      <c r="B761" s="2" t="s">
        <v>1541</v>
      </c>
      <c r="C761" s="2" t="s">
        <v>167</v>
      </c>
      <c r="D761" s="2">
        <v>24</v>
      </c>
      <c r="E761" s="2" t="str">
        <f>IF(D761&lt;25,"18-24",IF(D761&lt;35,"25-34",IF(D761&lt;45,"35-44",IF(D761&lt;55,"45-54","55+"))))</f>
        <v>18-24</v>
      </c>
      <c r="F761" s="2" t="s">
        <v>234</v>
      </c>
      <c r="G761" s="2" t="s">
        <v>235</v>
      </c>
      <c r="H761" s="2" t="s">
        <v>207</v>
      </c>
      <c r="I761" s="2" t="s">
        <v>171</v>
      </c>
      <c r="J761" s="2" t="s">
        <v>172</v>
      </c>
      <c r="K761" s="11">
        <v>46162</v>
      </c>
      <c r="L761" s="2" t="s">
        <v>198</v>
      </c>
      <c r="M761" s="2" t="s">
        <v>189</v>
      </c>
      <c r="N761" s="4">
        <f>COUNTIF(Bookings!$B$2:$B$5001,A761)</f>
        <v>1</v>
      </c>
      <c r="O761" s="4">
        <f>COUNTIFS(Bookings!$B$2:$B$5001,A761,Bookings!$Q$2:$Q$5001,"Completed")</f>
        <v>1</v>
      </c>
      <c r="P761" s="3">
        <f>SUMIFS(Revenue!$L$2:$L$4092,Revenue!$B$2:$B$4092,A761)</f>
        <v>42930</v>
      </c>
      <c r="Q761" s="2" t="str">
        <f>IF(N761=0,"Inactive",IF(N761=1,"One-time",IF(N761&lt;4,"Repeat","Loyal")))</f>
        <v>One-time</v>
      </c>
    </row>
    <row r="762" spans="1:17" x14ac:dyDescent="0.2">
      <c r="A762" s="2" t="s">
        <v>1542</v>
      </c>
      <c r="B762" s="2" t="s">
        <v>1543</v>
      </c>
      <c r="C762" s="2" t="s">
        <v>177</v>
      </c>
      <c r="D762" s="2">
        <v>37</v>
      </c>
      <c r="E762" s="2" t="str">
        <f>IF(D762&lt;25,"18-24",IF(D762&lt;35,"25-34",IF(D762&lt;45,"35-44",IF(D762&lt;55,"45-54","55+"))))</f>
        <v>35-44</v>
      </c>
      <c r="F762" s="2" t="s">
        <v>168</v>
      </c>
      <c r="G762" s="2" t="s">
        <v>246</v>
      </c>
      <c r="H762" s="2" t="s">
        <v>170</v>
      </c>
      <c r="I762" s="2" t="s">
        <v>216</v>
      </c>
      <c r="J762" s="2" t="s">
        <v>172</v>
      </c>
      <c r="K762" s="11">
        <v>46022</v>
      </c>
      <c r="L762" s="2" t="s">
        <v>173</v>
      </c>
      <c r="M762" s="2" t="s">
        <v>189</v>
      </c>
      <c r="N762" s="4">
        <f>COUNTIF(Bookings!$B$2:$B$5001,A762)</f>
        <v>1</v>
      </c>
      <c r="O762" s="4">
        <f>COUNTIFS(Bookings!$B$2:$B$5001,A762,Bookings!$Q$2:$Q$5001,"Completed")</f>
        <v>0</v>
      </c>
      <c r="P762" s="3">
        <f>SUMIFS(Revenue!$L$2:$L$4092,Revenue!$B$2:$B$4092,A762)</f>
        <v>0</v>
      </c>
      <c r="Q762" s="2" t="str">
        <f>IF(N762=0,"Inactive",IF(N762=1,"One-time",IF(N762&lt;4,"Repeat","Loyal")))</f>
        <v>One-time</v>
      </c>
    </row>
    <row r="763" spans="1:17" x14ac:dyDescent="0.2">
      <c r="A763" s="2" t="s">
        <v>1544</v>
      </c>
      <c r="B763" s="2" t="s">
        <v>230</v>
      </c>
      <c r="C763" s="2" t="s">
        <v>167</v>
      </c>
      <c r="D763" s="2">
        <v>41</v>
      </c>
      <c r="E763" s="2" t="str">
        <f>IF(D763&lt;25,"18-24",IF(D763&lt;35,"25-34",IF(D763&lt;45,"35-44",IF(D763&lt;55,"45-54","55+"))))</f>
        <v>35-44</v>
      </c>
      <c r="F763" s="2" t="s">
        <v>168</v>
      </c>
      <c r="G763" s="2" t="s">
        <v>211</v>
      </c>
      <c r="H763" s="2" t="s">
        <v>170</v>
      </c>
      <c r="I763" s="2" t="s">
        <v>195</v>
      </c>
      <c r="J763" s="2" t="s">
        <v>172</v>
      </c>
      <c r="K763" s="11">
        <v>45948</v>
      </c>
      <c r="L763" s="2" t="s">
        <v>198</v>
      </c>
      <c r="M763" s="2" t="s">
        <v>174</v>
      </c>
      <c r="N763" s="4">
        <f>COUNTIF(Bookings!$B$2:$B$5001,A763)</f>
        <v>0</v>
      </c>
      <c r="O763" s="4">
        <f>COUNTIFS(Bookings!$B$2:$B$5001,A763,Bookings!$Q$2:$Q$5001,"Completed")</f>
        <v>0</v>
      </c>
      <c r="P763" s="3">
        <f>SUMIFS(Revenue!$L$2:$L$4092,Revenue!$B$2:$B$4092,A763)</f>
        <v>0</v>
      </c>
      <c r="Q763" s="2" t="str">
        <f>IF(N763=0,"Inactive",IF(N763=1,"One-time",IF(N763&lt;4,"Repeat","Loyal")))</f>
        <v>Inactive</v>
      </c>
    </row>
    <row r="764" spans="1:17" x14ac:dyDescent="0.2">
      <c r="A764" s="2" t="s">
        <v>1545</v>
      </c>
      <c r="B764" s="2" t="s">
        <v>1546</v>
      </c>
      <c r="C764" s="2" t="s">
        <v>177</v>
      </c>
      <c r="D764" s="2">
        <v>51</v>
      </c>
      <c r="E764" s="2" t="str">
        <f>IF(D764&lt;25,"18-24",IF(D764&lt;35,"25-34",IF(D764&lt;45,"35-44",IF(D764&lt;55,"45-54","55+"))))</f>
        <v>45-54</v>
      </c>
      <c r="F764" s="2" t="s">
        <v>168</v>
      </c>
      <c r="G764" s="2" t="s">
        <v>194</v>
      </c>
      <c r="H764" s="2" t="s">
        <v>170</v>
      </c>
      <c r="I764" s="2" t="s">
        <v>195</v>
      </c>
      <c r="J764" s="2" t="s">
        <v>208</v>
      </c>
      <c r="K764" s="11">
        <v>45596</v>
      </c>
      <c r="L764" s="2" t="s">
        <v>247</v>
      </c>
      <c r="M764" s="2" t="s">
        <v>189</v>
      </c>
      <c r="N764" s="4">
        <f>COUNTIF(Bookings!$B$2:$B$5001,A764)</f>
        <v>6</v>
      </c>
      <c r="O764" s="4">
        <f>COUNTIFS(Bookings!$B$2:$B$5001,A764,Bookings!$Q$2:$Q$5001,"Completed")</f>
        <v>3</v>
      </c>
      <c r="P764" s="3">
        <f>SUMIFS(Revenue!$L$2:$L$4092,Revenue!$B$2:$B$4092,A764)</f>
        <v>207200</v>
      </c>
      <c r="Q764" s="2" t="str">
        <f>IF(N764=0,"Inactive",IF(N764=1,"One-time",IF(N764&lt;4,"Repeat","Loyal")))</f>
        <v>Loyal</v>
      </c>
    </row>
    <row r="765" spans="1:17" x14ac:dyDescent="0.2">
      <c r="A765" s="2" t="s">
        <v>1547</v>
      </c>
      <c r="B765" s="2" t="s">
        <v>1548</v>
      </c>
      <c r="C765" s="2" t="s">
        <v>167</v>
      </c>
      <c r="D765" s="2">
        <v>39</v>
      </c>
      <c r="E765" s="2" t="str">
        <f>IF(D765&lt;25,"18-24",IF(D765&lt;35,"25-34",IF(D765&lt;45,"35-44",IF(D765&lt;55,"45-54","55+"))))</f>
        <v>35-44</v>
      </c>
      <c r="F765" s="2" t="s">
        <v>168</v>
      </c>
      <c r="G765" s="2" t="s">
        <v>220</v>
      </c>
      <c r="H765" s="2" t="s">
        <v>170</v>
      </c>
      <c r="I765" s="2" t="s">
        <v>195</v>
      </c>
      <c r="J765" s="2" t="s">
        <v>172</v>
      </c>
      <c r="K765" s="11">
        <v>45636</v>
      </c>
      <c r="L765" s="2" t="s">
        <v>179</v>
      </c>
      <c r="M765" s="2" t="s">
        <v>174</v>
      </c>
      <c r="N765" s="4">
        <f>COUNTIF(Bookings!$B$2:$B$5001,A765)</f>
        <v>1</v>
      </c>
      <c r="O765" s="4">
        <f>COUNTIFS(Bookings!$B$2:$B$5001,A765,Bookings!$Q$2:$Q$5001,"Completed")</f>
        <v>0</v>
      </c>
      <c r="P765" s="3">
        <f>SUMIFS(Revenue!$L$2:$L$4092,Revenue!$B$2:$B$4092,A765)</f>
        <v>0</v>
      </c>
      <c r="Q765" s="2" t="str">
        <f>IF(N765=0,"Inactive",IF(N765=1,"One-time",IF(N765&lt;4,"Repeat","Loyal")))</f>
        <v>One-time</v>
      </c>
    </row>
    <row r="766" spans="1:17" x14ac:dyDescent="0.2">
      <c r="A766" s="2" t="s">
        <v>1549</v>
      </c>
      <c r="B766" s="2" t="s">
        <v>1550</v>
      </c>
      <c r="C766" s="2" t="s">
        <v>167</v>
      </c>
      <c r="D766" s="2">
        <v>34</v>
      </c>
      <c r="E766" s="2" t="str">
        <f>IF(D766&lt;25,"18-24",IF(D766&lt;35,"25-34",IF(D766&lt;45,"35-44",IF(D766&lt;55,"45-54","55+"))))</f>
        <v>25-34</v>
      </c>
      <c r="F766" s="2" t="s">
        <v>168</v>
      </c>
      <c r="G766" s="2" t="s">
        <v>55</v>
      </c>
      <c r="H766" s="2" t="s">
        <v>170</v>
      </c>
      <c r="I766" s="2" t="s">
        <v>171</v>
      </c>
      <c r="J766" s="2" t="s">
        <v>238</v>
      </c>
      <c r="K766" s="11">
        <v>45552</v>
      </c>
      <c r="L766" s="2" t="s">
        <v>179</v>
      </c>
      <c r="M766" s="2" t="s">
        <v>189</v>
      </c>
      <c r="N766" s="4">
        <f>COUNTIF(Bookings!$B$2:$B$5001,A766)</f>
        <v>9</v>
      </c>
      <c r="O766" s="4">
        <f>COUNTIFS(Bookings!$B$2:$B$5001,A766,Bookings!$Q$2:$Q$5001,"Completed")</f>
        <v>6</v>
      </c>
      <c r="P766" s="3">
        <f>SUMIFS(Revenue!$L$2:$L$4092,Revenue!$B$2:$B$4092,A766)</f>
        <v>199320</v>
      </c>
      <c r="Q766" s="2" t="str">
        <f>IF(N766=0,"Inactive",IF(N766=1,"One-time",IF(N766&lt;4,"Repeat","Loyal")))</f>
        <v>Loyal</v>
      </c>
    </row>
    <row r="767" spans="1:17" x14ac:dyDescent="0.2">
      <c r="A767" s="2" t="s">
        <v>1551</v>
      </c>
      <c r="B767" s="2" t="s">
        <v>345</v>
      </c>
      <c r="C767" s="2" t="s">
        <v>167</v>
      </c>
      <c r="D767" s="2">
        <v>23</v>
      </c>
      <c r="E767" s="2" t="str">
        <f>IF(D767&lt;25,"18-24",IF(D767&lt;35,"25-34",IF(D767&lt;45,"35-44",IF(D767&lt;55,"45-54","55+"))))</f>
        <v>18-24</v>
      </c>
      <c r="F767" s="2" t="s">
        <v>168</v>
      </c>
      <c r="G767" s="2" t="s">
        <v>182</v>
      </c>
      <c r="H767" s="2" t="s">
        <v>170</v>
      </c>
      <c r="I767" s="2" t="s">
        <v>188</v>
      </c>
      <c r="J767" s="2" t="s">
        <v>217</v>
      </c>
      <c r="K767" s="11">
        <v>45521</v>
      </c>
      <c r="L767" s="2" t="s">
        <v>173</v>
      </c>
      <c r="M767" s="2" t="s">
        <v>189</v>
      </c>
      <c r="N767" s="4">
        <f>COUNTIF(Bookings!$B$2:$B$5001,A767)</f>
        <v>5</v>
      </c>
      <c r="O767" s="4">
        <f>COUNTIFS(Bookings!$B$2:$B$5001,A767,Bookings!$Q$2:$Q$5001,"Completed")</f>
        <v>5</v>
      </c>
      <c r="P767" s="3">
        <f>SUMIFS(Revenue!$L$2:$L$4092,Revenue!$B$2:$B$4092,A767)</f>
        <v>164520</v>
      </c>
      <c r="Q767" s="2" t="str">
        <f>IF(N767=0,"Inactive",IF(N767=1,"One-time",IF(N767&lt;4,"Repeat","Loyal")))</f>
        <v>Loyal</v>
      </c>
    </row>
    <row r="768" spans="1:17" x14ac:dyDescent="0.2">
      <c r="A768" s="2" t="s">
        <v>1552</v>
      </c>
      <c r="B768" s="2" t="s">
        <v>1553</v>
      </c>
      <c r="C768" s="2" t="s">
        <v>167</v>
      </c>
      <c r="D768" s="2">
        <v>31</v>
      </c>
      <c r="E768" s="2" t="str">
        <f>IF(D768&lt;25,"18-24",IF(D768&lt;35,"25-34",IF(D768&lt;45,"35-44",IF(D768&lt;55,"45-54","55+"))))</f>
        <v>25-34</v>
      </c>
      <c r="F768" s="2" t="s">
        <v>168</v>
      </c>
      <c r="G768" s="2" t="s">
        <v>24</v>
      </c>
      <c r="H768" s="2" t="s">
        <v>170</v>
      </c>
      <c r="I768" s="2" t="s">
        <v>171</v>
      </c>
      <c r="J768" s="2" t="s">
        <v>217</v>
      </c>
      <c r="K768" s="11">
        <v>45546</v>
      </c>
      <c r="L768" s="2" t="s">
        <v>179</v>
      </c>
      <c r="M768" s="2" t="s">
        <v>189</v>
      </c>
      <c r="N768" s="4">
        <f>COUNTIF(Bookings!$B$2:$B$5001,A768)</f>
        <v>3</v>
      </c>
      <c r="O768" s="4">
        <f>COUNTIFS(Bookings!$B$2:$B$5001,A768,Bookings!$Q$2:$Q$5001,"Completed")</f>
        <v>1</v>
      </c>
      <c r="P768" s="3">
        <f>SUMIFS(Revenue!$L$2:$L$4092,Revenue!$B$2:$B$4092,A768)</f>
        <v>21880</v>
      </c>
      <c r="Q768" s="2" t="str">
        <f>IF(N768=0,"Inactive",IF(N768=1,"One-time",IF(N768&lt;4,"Repeat","Loyal")))</f>
        <v>Repeat</v>
      </c>
    </row>
    <row r="769" spans="1:17" x14ac:dyDescent="0.2">
      <c r="A769" s="2" t="s">
        <v>1554</v>
      </c>
      <c r="B769" s="2" t="s">
        <v>1555</v>
      </c>
      <c r="C769" s="2" t="s">
        <v>177</v>
      </c>
      <c r="D769" s="2">
        <v>21</v>
      </c>
      <c r="E769" s="2" t="str">
        <f>IF(D769&lt;25,"18-24",IF(D769&lt;35,"25-34",IF(D769&lt;45,"35-44",IF(D769&lt;55,"45-54","55+"))))</f>
        <v>18-24</v>
      </c>
      <c r="F769" s="2" t="s">
        <v>256</v>
      </c>
      <c r="G769" s="2" t="s">
        <v>257</v>
      </c>
      <c r="H769" s="2" t="s">
        <v>207</v>
      </c>
      <c r="I769" s="2" t="s">
        <v>188</v>
      </c>
      <c r="J769" s="2" t="s">
        <v>172</v>
      </c>
      <c r="K769" s="11">
        <v>45652</v>
      </c>
      <c r="L769" s="2" t="s">
        <v>173</v>
      </c>
      <c r="M769" s="2" t="s">
        <v>189</v>
      </c>
      <c r="N769" s="4">
        <f>COUNTIF(Bookings!$B$2:$B$5001,A769)</f>
        <v>4</v>
      </c>
      <c r="O769" s="4">
        <f>COUNTIFS(Bookings!$B$2:$B$5001,A769,Bookings!$Q$2:$Q$5001,"Completed")</f>
        <v>2</v>
      </c>
      <c r="P769" s="3">
        <f>SUMIFS(Revenue!$L$2:$L$4092,Revenue!$B$2:$B$4092,A769)</f>
        <v>63470</v>
      </c>
      <c r="Q769" s="2" t="str">
        <f>IF(N769=0,"Inactive",IF(N769=1,"One-time",IF(N769&lt;4,"Repeat","Loyal")))</f>
        <v>Loyal</v>
      </c>
    </row>
    <row r="770" spans="1:17" x14ac:dyDescent="0.2">
      <c r="A770" s="2" t="s">
        <v>1556</v>
      </c>
      <c r="B770" s="2" t="s">
        <v>1196</v>
      </c>
      <c r="C770" s="2" t="s">
        <v>177</v>
      </c>
      <c r="D770" s="2">
        <v>27</v>
      </c>
      <c r="E770" s="2" t="str">
        <f>IF(D770&lt;25,"18-24",IF(D770&lt;35,"25-34",IF(D770&lt;45,"35-44",IF(D770&lt;55,"45-54","55+"))))</f>
        <v>25-34</v>
      </c>
      <c r="F770" s="2" t="s">
        <v>168</v>
      </c>
      <c r="G770" s="2" t="s">
        <v>178</v>
      </c>
      <c r="H770" s="2" t="s">
        <v>170</v>
      </c>
      <c r="I770" s="2" t="s">
        <v>171</v>
      </c>
      <c r="J770" s="2" t="s">
        <v>172</v>
      </c>
      <c r="K770" s="11">
        <v>45896</v>
      </c>
      <c r="L770" s="2" t="s">
        <v>198</v>
      </c>
      <c r="M770" s="2" t="s">
        <v>174</v>
      </c>
      <c r="N770" s="4">
        <f>COUNTIF(Bookings!$B$2:$B$5001,A770)</f>
        <v>3</v>
      </c>
      <c r="O770" s="4">
        <f>COUNTIFS(Bookings!$B$2:$B$5001,A770,Bookings!$Q$2:$Q$5001,"Completed")</f>
        <v>1</v>
      </c>
      <c r="P770" s="3">
        <f>SUMIFS(Revenue!$L$2:$L$4092,Revenue!$B$2:$B$4092,A770)</f>
        <v>59940</v>
      </c>
      <c r="Q770" s="2" t="str">
        <f>IF(N770=0,"Inactive",IF(N770=1,"One-time",IF(N770&lt;4,"Repeat","Loyal")))</f>
        <v>Repeat</v>
      </c>
    </row>
    <row r="771" spans="1:17" x14ac:dyDescent="0.2">
      <c r="A771" s="2" t="s">
        <v>1557</v>
      </c>
      <c r="B771" s="2" t="s">
        <v>1366</v>
      </c>
      <c r="C771" s="2" t="s">
        <v>177</v>
      </c>
      <c r="D771" s="2">
        <v>37</v>
      </c>
      <c r="E771" s="2" t="str">
        <f>IF(D771&lt;25,"18-24",IF(D771&lt;35,"25-34",IF(D771&lt;45,"35-44",IF(D771&lt;55,"45-54","55+"))))</f>
        <v>35-44</v>
      </c>
      <c r="F771" s="2" t="s">
        <v>168</v>
      </c>
      <c r="G771" s="2" t="s">
        <v>66</v>
      </c>
      <c r="H771" s="2" t="s">
        <v>170</v>
      </c>
      <c r="I771" s="2" t="s">
        <v>188</v>
      </c>
      <c r="J771" s="2" t="s">
        <v>238</v>
      </c>
      <c r="K771" s="11">
        <v>45529</v>
      </c>
      <c r="L771" s="2" t="s">
        <v>179</v>
      </c>
      <c r="M771" s="2" t="s">
        <v>174</v>
      </c>
      <c r="N771" s="4">
        <f>COUNTIF(Bookings!$B$2:$B$5001,A771)</f>
        <v>11</v>
      </c>
      <c r="O771" s="4">
        <f>COUNTIFS(Bookings!$B$2:$B$5001,A771,Bookings!$Q$2:$Q$5001,"Completed")</f>
        <v>9</v>
      </c>
      <c r="P771" s="3">
        <f>SUMIFS(Revenue!$L$2:$L$4092,Revenue!$B$2:$B$4092,A771)</f>
        <v>258110</v>
      </c>
      <c r="Q771" s="2" t="str">
        <f>IF(N771=0,"Inactive",IF(N771=1,"One-time",IF(N771&lt;4,"Repeat","Loyal")))</f>
        <v>Loyal</v>
      </c>
    </row>
    <row r="772" spans="1:17" x14ac:dyDescent="0.2">
      <c r="A772" s="2" t="s">
        <v>1558</v>
      </c>
      <c r="B772" s="2" t="s">
        <v>1559</v>
      </c>
      <c r="C772" s="2" t="s">
        <v>177</v>
      </c>
      <c r="D772" s="2">
        <v>23</v>
      </c>
      <c r="E772" s="2" t="str">
        <f>IF(D772&lt;25,"18-24",IF(D772&lt;35,"25-34",IF(D772&lt;45,"35-44",IF(D772&lt;55,"45-54","55+"))))</f>
        <v>18-24</v>
      </c>
      <c r="F772" s="2" t="s">
        <v>168</v>
      </c>
      <c r="G772" s="2" t="s">
        <v>178</v>
      </c>
      <c r="H772" s="2" t="s">
        <v>170</v>
      </c>
      <c r="I772" s="2" t="s">
        <v>188</v>
      </c>
      <c r="J772" s="2" t="s">
        <v>208</v>
      </c>
      <c r="K772" s="11">
        <v>45757</v>
      </c>
      <c r="L772" s="2" t="s">
        <v>198</v>
      </c>
      <c r="M772" s="2" t="s">
        <v>174</v>
      </c>
      <c r="N772" s="4">
        <f>COUNTIF(Bookings!$B$2:$B$5001,A772)</f>
        <v>4</v>
      </c>
      <c r="O772" s="4">
        <f>COUNTIFS(Bookings!$B$2:$B$5001,A772,Bookings!$Q$2:$Q$5001,"Completed")</f>
        <v>2</v>
      </c>
      <c r="P772" s="3">
        <f>SUMIFS(Revenue!$L$2:$L$4092,Revenue!$B$2:$B$4092,A772)</f>
        <v>91880</v>
      </c>
      <c r="Q772" s="2" t="str">
        <f>IF(N772=0,"Inactive",IF(N772=1,"One-time",IF(N772&lt;4,"Repeat","Loyal")))</f>
        <v>Loyal</v>
      </c>
    </row>
    <row r="773" spans="1:17" x14ac:dyDescent="0.2">
      <c r="A773" s="2" t="s">
        <v>1560</v>
      </c>
      <c r="B773" s="2" t="s">
        <v>1561</v>
      </c>
      <c r="C773" s="2" t="s">
        <v>167</v>
      </c>
      <c r="D773" s="2">
        <v>25</v>
      </c>
      <c r="E773" s="2" t="str">
        <f>IF(D773&lt;25,"18-24",IF(D773&lt;35,"25-34",IF(D773&lt;45,"35-44",IF(D773&lt;55,"45-54","55+"))))</f>
        <v>25-34</v>
      </c>
      <c r="F773" s="2" t="s">
        <v>168</v>
      </c>
      <c r="G773" s="2" t="s">
        <v>24</v>
      </c>
      <c r="H773" s="2" t="s">
        <v>170</v>
      </c>
      <c r="I773" s="2" t="s">
        <v>171</v>
      </c>
      <c r="J773" s="2" t="s">
        <v>172</v>
      </c>
      <c r="K773" s="11">
        <v>45495</v>
      </c>
      <c r="L773" s="2" t="s">
        <v>247</v>
      </c>
      <c r="M773" s="2" t="s">
        <v>189</v>
      </c>
      <c r="N773" s="4">
        <f>COUNTIF(Bookings!$B$2:$B$5001,A773)</f>
        <v>2</v>
      </c>
      <c r="O773" s="4">
        <f>COUNTIFS(Bookings!$B$2:$B$5001,A773,Bookings!$Q$2:$Q$5001,"Completed")</f>
        <v>2</v>
      </c>
      <c r="P773" s="3">
        <f>SUMIFS(Revenue!$L$2:$L$4092,Revenue!$B$2:$B$4092,A773)</f>
        <v>62420</v>
      </c>
      <c r="Q773" s="2" t="str">
        <f>IF(N773=0,"Inactive",IF(N773=1,"One-time",IF(N773&lt;4,"Repeat","Loyal")))</f>
        <v>Repeat</v>
      </c>
    </row>
    <row r="774" spans="1:17" x14ac:dyDescent="0.2">
      <c r="A774" s="2" t="s">
        <v>1562</v>
      </c>
      <c r="B774" s="2" t="s">
        <v>753</v>
      </c>
      <c r="C774" s="2" t="s">
        <v>177</v>
      </c>
      <c r="D774" s="2">
        <v>45</v>
      </c>
      <c r="E774" s="2" t="str">
        <f>IF(D774&lt;25,"18-24",IF(D774&lt;35,"25-34",IF(D774&lt;45,"35-44",IF(D774&lt;55,"45-54","55+"))))</f>
        <v>45-54</v>
      </c>
      <c r="F774" s="2" t="s">
        <v>168</v>
      </c>
      <c r="G774" s="2" t="s">
        <v>243</v>
      </c>
      <c r="H774" s="2" t="s">
        <v>170</v>
      </c>
      <c r="I774" s="2" t="s">
        <v>195</v>
      </c>
      <c r="J774" s="2" t="s">
        <v>238</v>
      </c>
      <c r="K774" s="11">
        <v>45529</v>
      </c>
      <c r="L774" s="2" t="s">
        <v>183</v>
      </c>
      <c r="M774" s="2" t="s">
        <v>174</v>
      </c>
      <c r="N774" s="4">
        <f>COUNTIF(Bookings!$B$2:$B$5001,A774)</f>
        <v>17</v>
      </c>
      <c r="O774" s="4">
        <f>COUNTIFS(Bookings!$B$2:$B$5001,A774,Bookings!$Q$2:$Q$5001,"Completed")</f>
        <v>16</v>
      </c>
      <c r="P774" s="3">
        <f>SUMIFS(Revenue!$L$2:$L$4092,Revenue!$B$2:$B$4092,A774)</f>
        <v>1252460</v>
      </c>
      <c r="Q774" s="2" t="str">
        <f>IF(N774=0,"Inactive",IF(N774=1,"One-time",IF(N774&lt;4,"Repeat","Loyal")))</f>
        <v>Loyal</v>
      </c>
    </row>
    <row r="775" spans="1:17" x14ac:dyDescent="0.2">
      <c r="A775" s="2" t="s">
        <v>1563</v>
      </c>
      <c r="B775" s="2" t="s">
        <v>1564</v>
      </c>
      <c r="C775" s="2" t="s">
        <v>177</v>
      </c>
      <c r="D775" s="2">
        <v>29</v>
      </c>
      <c r="E775" s="2" t="str">
        <f>IF(D775&lt;25,"18-24",IF(D775&lt;35,"25-34",IF(D775&lt;45,"35-44",IF(D775&lt;55,"45-54","55+"))))</f>
        <v>25-34</v>
      </c>
      <c r="F775" s="2" t="s">
        <v>168</v>
      </c>
      <c r="G775" s="2" t="s">
        <v>311</v>
      </c>
      <c r="H775" s="2" t="s">
        <v>170</v>
      </c>
      <c r="I775" s="2" t="s">
        <v>21</v>
      </c>
      <c r="J775" s="2" t="s">
        <v>238</v>
      </c>
      <c r="K775" s="11">
        <v>45532</v>
      </c>
      <c r="L775" s="2" t="s">
        <v>231</v>
      </c>
      <c r="M775" s="2" t="s">
        <v>174</v>
      </c>
      <c r="N775" s="4">
        <f>COUNTIF(Bookings!$B$2:$B$5001,A775)</f>
        <v>10</v>
      </c>
      <c r="O775" s="4">
        <f>COUNTIFS(Bookings!$B$2:$B$5001,A775,Bookings!$Q$2:$Q$5001,"Completed")</f>
        <v>10</v>
      </c>
      <c r="P775" s="3">
        <f>SUMIFS(Revenue!$L$2:$L$4092,Revenue!$B$2:$B$4092,A775)</f>
        <v>379860</v>
      </c>
      <c r="Q775" s="2" t="str">
        <f>IF(N775=0,"Inactive",IF(N775=1,"One-time",IF(N775&lt;4,"Repeat","Loyal")))</f>
        <v>Loyal</v>
      </c>
    </row>
    <row r="776" spans="1:17" x14ac:dyDescent="0.2">
      <c r="A776" s="2" t="s">
        <v>1565</v>
      </c>
      <c r="B776" s="2" t="s">
        <v>1566</v>
      </c>
      <c r="C776" s="2" t="s">
        <v>177</v>
      </c>
      <c r="D776" s="2">
        <v>28</v>
      </c>
      <c r="E776" s="2" t="str">
        <f>IF(D776&lt;25,"18-24",IF(D776&lt;35,"25-34",IF(D776&lt;45,"35-44",IF(D776&lt;55,"45-54","55+"))))</f>
        <v>25-34</v>
      </c>
      <c r="F776" s="2" t="s">
        <v>168</v>
      </c>
      <c r="G776" s="2" t="s">
        <v>66</v>
      </c>
      <c r="H776" s="2" t="s">
        <v>170</v>
      </c>
      <c r="I776" s="2" t="s">
        <v>188</v>
      </c>
      <c r="J776" s="2" t="s">
        <v>217</v>
      </c>
      <c r="K776" s="11">
        <v>45721</v>
      </c>
      <c r="L776" s="2" t="s">
        <v>247</v>
      </c>
      <c r="M776" s="2" t="s">
        <v>174</v>
      </c>
      <c r="N776" s="4">
        <f>COUNTIF(Bookings!$B$2:$B$5001,A776)</f>
        <v>4</v>
      </c>
      <c r="O776" s="4">
        <f>COUNTIFS(Bookings!$B$2:$B$5001,A776,Bookings!$Q$2:$Q$5001,"Completed")</f>
        <v>4</v>
      </c>
      <c r="P776" s="3">
        <f>SUMIFS(Revenue!$L$2:$L$4092,Revenue!$B$2:$B$4092,A776)</f>
        <v>215600</v>
      </c>
      <c r="Q776" s="2" t="str">
        <f>IF(N776=0,"Inactive",IF(N776=1,"One-time",IF(N776&lt;4,"Repeat","Loyal")))</f>
        <v>Loyal</v>
      </c>
    </row>
    <row r="777" spans="1:17" x14ac:dyDescent="0.2">
      <c r="A777" s="2" t="s">
        <v>1567</v>
      </c>
      <c r="B777" s="2" t="s">
        <v>1241</v>
      </c>
      <c r="C777" s="2" t="s">
        <v>177</v>
      </c>
      <c r="D777" s="2">
        <v>43</v>
      </c>
      <c r="E777" s="2" t="str">
        <f>IF(D777&lt;25,"18-24",IF(D777&lt;35,"25-34",IF(D777&lt;45,"35-44",IF(D777&lt;55,"45-54","55+"))))</f>
        <v>35-44</v>
      </c>
      <c r="F777" s="2" t="s">
        <v>168</v>
      </c>
      <c r="G777" s="2" t="s">
        <v>55</v>
      </c>
      <c r="H777" s="2" t="s">
        <v>170</v>
      </c>
      <c r="I777" s="2" t="s">
        <v>195</v>
      </c>
      <c r="J777" s="2" t="s">
        <v>172</v>
      </c>
      <c r="K777" s="11">
        <v>45497</v>
      </c>
      <c r="L777" s="2" t="s">
        <v>183</v>
      </c>
      <c r="M777" s="2" t="s">
        <v>189</v>
      </c>
      <c r="N777" s="4">
        <f>COUNTIF(Bookings!$B$2:$B$5001,A777)</f>
        <v>0</v>
      </c>
      <c r="O777" s="4">
        <f>COUNTIFS(Bookings!$B$2:$B$5001,A777,Bookings!$Q$2:$Q$5001,"Completed")</f>
        <v>0</v>
      </c>
      <c r="P777" s="3">
        <f>SUMIFS(Revenue!$L$2:$L$4092,Revenue!$B$2:$B$4092,A777)</f>
        <v>0</v>
      </c>
      <c r="Q777" s="2" t="str">
        <f>IF(N777=0,"Inactive",IF(N777=1,"One-time",IF(N777&lt;4,"Repeat","Loyal")))</f>
        <v>Inactive</v>
      </c>
    </row>
    <row r="778" spans="1:17" x14ac:dyDescent="0.2">
      <c r="A778" s="2" t="s">
        <v>1568</v>
      </c>
      <c r="B778" s="2" t="s">
        <v>1569</v>
      </c>
      <c r="C778" s="2" t="s">
        <v>177</v>
      </c>
      <c r="D778" s="2">
        <v>29</v>
      </c>
      <c r="E778" s="2" t="str">
        <f>IF(D778&lt;25,"18-24",IF(D778&lt;35,"25-34",IF(D778&lt;45,"35-44",IF(D778&lt;55,"45-54","55+"))))</f>
        <v>25-34</v>
      </c>
      <c r="F778" s="2" t="s">
        <v>168</v>
      </c>
      <c r="G778" s="2" t="s">
        <v>194</v>
      </c>
      <c r="H778" s="2" t="s">
        <v>170</v>
      </c>
      <c r="I778" s="2" t="s">
        <v>188</v>
      </c>
      <c r="J778" s="2" t="s">
        <v>208</v>
      </c>
      <c r="K778" s="11">
        <v>45585</v>
      </c>
      <c r="L778" s="2" t="s">
        <v>179</v>
      </c>
      <c r="M778" s="2" t="s">
        <v>189</v>
      </c>
      <c r="N778" s="4">
        <f>COUNTIF(Bookings!$B$2:$B$5001,A778)</f>
        <v>5</v>
      </c>
      <c r="O778" s="4">
        <f>COUNTIFS(Bookings!$B$2:$B$5001,A778,Bookings!$Q$2:$Q$5001,"Completed")</f>
        <v>4</v>
      </c>
      <c r="P778" s="3">
        <f>SUMIFS(Revenue!$L$2:$L$4092,Revenue!$B$2:$B$4092,A778)</f>
        <v>136070</v>
      </c>
      <c r="Q778" s="2" t="str">
        <f>IF(N778=0,"Inactive",IF(N778=1,"One-time",IF(N778&lt;4,"Repeat","Loyal")))</f>
        <v>Loyal</v>
      </c>
    </row>
    <row r="779" spans="1:17" x14ac:dyDescent="0.2">
      <c r="A779" s="2" t="s">
        <v>1570</v>
      </c>
      <c r="B779" s="2" t="s">
        <v>1571</v>
      </c>
      <c r="C779" s="2" t="s">
        <v>167</v>
      </c>
      <c r="D779" s="2">
        <v>42</v>
      </c>
      <c r="E779" s="2" t="str">
        <f>IF(D779&lt;25,"18-24",IF(D779&lt;35,"25-34",IF(D779&lt;45,"35-44",IF(D779&lt;55,"45-54","55+"))))</f>
        <v>35-44</v>
      </c>
      <c r="F779" s="2" t="s">
        <v>168</v>
      </c>
      <c r="G779" s="2" t="s">
        <v>311</v>
      </c>
      <c r="H779" s="2" t="s">
        <v>170</v>
      </c>
      <c r="I779" s="2" t="s">
        <v>21</v>
      </c>
      <c r="J779" s="2" t="s">
        <v>172</v>
      </c>
      <c r="K779" s="11">
        <v>45885</v>
      </c>
      <c r="L779" s="2" t="s">
        <v>231</v>
      </c>
      <c r="M779" s="2" t="s">
        <v>189</v>
      </c>
      <c r="N779" s="4">
        <f>COUNTIF(Bookings!$B$2:$B$5001,A779)</f>
        <v>2</v>
      </c>
      <c r="O779" s="4">
        <f>COUNTIFS(Bookings!$B$2:$B$5001,A779,Bookings!$Q$2:$Q$5001,"Completed")</f>
        <v>2</v>
      </c>
      <c r="P779" s="3">
        <f>SUMIFS(Revenue!$L$2:$L$4092,Revenue!$B$2:$B$4092,A779)</f>
        <v>20290</v>
      </c>
      <c r="Q779" s="2" t="str">
        <f>IF(N779=0,"Inactive",IF(N779=1,"One-time",IF(N779&lt;4,"Repeat","Loyal")))</f>
        <v>Repeat</v>
      </c>
    </row>
    <row r="780" spans="1:17" x14ac:dyDescent="0.2">
      <c r="A780" s="2" t="s">
        <v>1572</v>
      </c>
      <c r="B780" s="2" t="s">
        <v>1573</v>
      </c>
      <c r="C780" s="2" t="s">
        <v>167</v>
      </c>
      <c r="D780" s="2">
        <v>28</v>
      </c>
      <c r="E780" s="2" t="str">
        <f>IF(D780&lt;25,"18-24",IF(D780&lt;35,"25-34",IF(D780&lt;45,"35-44",IF(D780&lt;55,"45-54","55+"))))</f>
        <v>25-34</v>
      </c>
      <c r="F780" s="2" t="s">
        <v>168</v>
      </c>
      <c r="G780" s="2" t="s">
        <v>243</v>
      </c>
      <c r="H780" s="2" t="s">
        <v>170</v>
      </c>
      <c r="I780" s="2" t="s">
        <v>171</v>
      </c>
      <c r="J780" s="2" t="s">
        <v>172</v>
      </c>
      <c r="K780" s="11">
        <v>46217</v>
      </c>
      <c r="L780" s="2" t="s">
        <v>173</v>
      </c>
      <c r="M780" s="2" t="s">
        <v>189</v>
      </c>
      <c r="N780" s="4">
        <f>COUNTIF(Bookings!$B$2:$B$5001,A780)</f>
        <v>1</v>
      </c>
      <c r="O780" s="4">
        <f>COUNTIFS(Bookings!$B$2:$B$5001,A780,Bookings!$Q$2:$Q$5001,"Completed")</f>
        <v>1</v>
      </c>
      <c r="P780" s="3">
        <f>SUMIFS(Revenue!$L$2:$L$4092,Revenue!$B$2:$B$4092,A780)</f>
        <v>32000</v>
      </c>
      <c r="Q780" s="2" t="str">
        <f>IF(N780=0,"Inactive",IF(N780=1,"One-time",IF(N780&lt;4,"Repeat","Loyal")))</f>
        <v>One-time</v>
      </c>
    </row>
    <row r="781" spans="1:17" x14ac:dyDescent="0.2">
      <c r="A781" s="2" t="s">
        <v>1574</v>
      </c>
      <c r="B781" s="2" t="s">
        <v>822</v>
      </c>
      <c r="C781" s="2" t="s">
        <v>167</v>
      </c>
      <c r="D781" s="2">
        <v>35</v>
      </c>
      <c r="E781" s="2" t="str">
        <f>IF(D781&lt;25,"18-24",IF(D781&lt;35,"25-34",IF(D781&lt;45,"35-44",IF(D781&lt;55,"45-54","55+"))))</f>
        <v>35-44</v>
      </c>
      <c r="F781" s="2" t="s">
        <v>168</v>
      </c>
      <c r="G781" s="2" t="s">
        <v>24</v>
      </c>
      <c r="H781" s="2" t="s">
        <v>170</v>
      </c>
      <c r="I781" s="2" t="s">
        <v>195</v>
      </c>
      <c r="J781" s="2" t="s">
        <v>217</v>
      </c>
      <c r="K781" s="11">
        <v>45710</v>
      </c>
      <c r="L781" s="2" t="s">
        <v>198</v>
      </c>
      <c r="M781" s="2" t="s">
        <v>174</v>
      </c>
      <c r="N781" s="4">
        <f>COUNTIF(Bookings!$B$2:$B$5001,A781)</f>
        <v>5</v>
      </c>
      <c r="O781" s="4">
        <f>COUNTIFS(Bookings!$B$2:$B$5001,A781,Bookings!$Q$2:$Q$5001,"Completed")</f>
        <v>2</v>
      </c>
      <c r="P781" s="3">
        <f>SUMIFS(Revenue!$L$2:$L$4092,Revenue!$B$2:$B$4092,A781)</f>
        <v>195550</v>
      </c>
      <c r="Q781" s="2" t="str">
        <f>IF(N781=0,"Inactive",IF(N781=1,"One-time",IF(N781&lt;4,"Repeat","Loyal")))</f>
        <v>Loyal</v>
      </c>
    </row>
    <row r="782" spans="1:17" x14ac:dyDescent="0.2">
      <c r="A782" s="2" t="s">
        <v>1575</v>
      </c>
      <c r="B782" s="2" t="s">
        <v>546</v>
      </c>
      <c r="C782" s="2" t="s">
        <v>177</v>
      </c>
      <c r="D782" s="2">
        <v>60</v>
      </c>
      <c r="E782" s="2" t="str">
        <f>IF(D782&lt;25,"18-24",IF(D782&lt;35,"25-34",IF(D782&lt;45,"35-44",IF(D782&lt;55,"45-54","55+"))))</f>
        <v>55+</v>
      </c>
      <c r="F782" s="2" t="s">
        <v>168</v>
      </c>
      <c r="G782" s="2" t="s">
        <v>182</v>
      </c>
      <c r="H782" s="2" t="s">
        <v>170</v>
      </c>
      <c r="I782" s="2" t="s">
        <v>21</v>
      </c>
      <c r="J782" s="2" t="s">
        <v>217</v>
      </c>
      <c r="K782" s="11">
        <v>45589</v>
      </c>
      <c r="L782" s="2" t="s">
        <v>179</v>
      </c>
      <c r="M782" s="2" t="s">
        <v>174</v>
      </c>
      <c r="N782" s="4">
        <f>COUNTIF(Bookings!$B$2:$B$5001,A782)</f>
        <v>3</v>
      </c>
      <c r="O782" s="4">
        <f>COUNTIFS(Bookings!$B$2:$B$5001,A782,Bookings!$Q$2:$Q$5001,"Completed")</f>
        <v>3</v>
      </c>
      <c r="P782" s="3">
        <f>SUMIFS(Revenue!$L$2:$L$4092,Revenue!$B$2:$B$4092,A782)</f>
        <v>77750</v>
      </c>
      <c r="Q782" s="2" t="str">
        <f>IF(N782=0,"Inactive",IF(N782=1,"One-time",IF(N782&lt;4,"Repeat","Loyal")))</f>
        <v>Repeat</v>
      </c>
    </row>
    <row r="783" spans="1:17" x14ac:dyDescent="0.2">
      <c r="A783" s="2" t="s">
        <v>1576</v>
      </c>
      <c r="B783" s="2" t="s">
        <v>1406</v>
      </c>
      <c r="C783" s="2" t="s">
        <v>167</v>
      </c>
      <c r="D783" s="2">
        <v>39</v>
      </c>
      <c r="E783" s="2" t="str">
        <f>IF(D783&lt;25,"18-24",IF(D783&lt;35,"25-34",IF(D783&lt;45,"35-44",IF(D783&lt;55,"45-54","55+"))))</f>
        <v>35-44</v>
      </c>
      <c r="F783" s="2" t="s">
        <v>290</v>
      </c>
      <c r="G783" s="2" t="s">
        <v>290</v>
      </c>
      <c r="H783" s="2" t="s">
        <v>207</v>
      </c>
      <c r="I783" s="2" t="s">
        <v>195</v>
      </c>
      <c r="J783" s="2" t="s">
        <v>172</v>
      </c>
      <c r="K783" s="11">
        <v>45973</v>
      </c>
      <c r="L783" s="2" t="s">
        <v>179</v>
      </c>
      <c r="M783" s="2" t="s">
        <v>189</v>
      </c>
      <c r="N783" s="4">
        <f>COUNTIF(Bookings!$B$2:$B$5001,A783)</f>
        <v>1</v>
      </c>
      <c r="O783" s="4">
        <f>COUNTIFS(Bookings!$B$2:$B$5001,A783,Bookings!$Q$2:$Q$5001,"Completed")</f>
        <v>1</v>
      </c>
      <c r="P783" s="3">
        <f>SUMIFS(Revenue!$L$2:$L$4092,Revenue!$B$2:$B$4092,A783)</f>
        <v>85740</v>
      </c>
      <c r="Q783" s="2" t="str">
        <f>IF(N783=0,"Inactive",IF(N783=1,"One-time",IF(N783&lt;4,"Repeat","Loyal")))</f>
        <v>One-time</v>
      </c>
    </row>
    <row r="784" spans="1:17" x14ac:dyDescent="0.2">
      <c r="A784" s="2" t="s">
        <v>1577</v>
      </c>
      <c r="B784" s="2" t="s">
        <v>1578</v>
      </c>
      <c r="C784" s="2" t="s">
        <v>177</v>
      </c>
      <c r="D784" s="2">
        <v>35</v>
      </c>
      <c r="E784" s="2" t="str">
        <f>IF(D784&lt;25,"18-24",IF(D784&lt;35,"25-34",IF(D784&lt;45,"35-44",IF(D784&lt;55,"45-54","55+"))))</f>
        <v>35-44</v>
      </c>
      <c r="F784" s="2" t="s">
        <v>168</v>
      </c>
      <c r="G784" s="2" t="s">
        <v>24</v>
      </c>
      <c r="H784" s="2" t="s">
        <v>170</v>
      </c>
      <c r="I784" s="2" t="s">
        <v>21</v>
      </c>
      <c r="J784" s="2" t="s">
        <v>208</v>
      </c>
      <c r="K784" s="11">
        <v>45834</v>
      </c>
      <c r="L784" s="2" t="s">
        <v>231</v>
      </c>
      <c r="M784" s="2" t="s">
        <v>174</v>
      </c>
      <c r="N784" s="4">
        <f>COUNTIF(Bookings!$B$2:$B$5001,A784)</f>
        <v>8</v>
      </c>
      <c r="O784" s="4">
        <f>COUNTIFS(Bookings!$B$2:$B$5001,A784,Bookings!$Q$2:$Q$5001,"Completed")</f>
        <v>8</v>
      </c>
      <c r="P784" s="3">
        <f>SUMIFS(Revenue!$L$2:$L$4092,Revenue!$B$2:$B$4092,A784)</f>
        <v>191170</v>
      </c>
      <c r="Q784" s="2" t="str">
        <f>IF(N784=0,"Inactive",IF(N784=1,"One-time",IF(N784&lt;4,"Repeat","Loyal")))</f>
        <v>Loyal</v>
      </c>
    </row>
    <row r="785" spans="1:17" x14ac:dyDescent="0.2">
      <c r="A785" s="2" t="s">
        <v>1579</v>
      </c>
      <c r="B785" s="2" t="s">
        <v>1580</v>
      </c>
      <c r="C785" s="2" t="s">
        <v>177</v>
      </c>
      <c r="D785" s="2">
        <v>29</v>
      </c>
      <c r="E785" s="2" t="str">
        <f>IF(D785&lt;25,"18-24",IF(D785&lt;35,"25-34",IF(D785&lt;45,"35-44",IF(D785&lt;55,"45-54","55+"))))</f>
        <v>25-34</v>
      </c>
      <c r="F785" s="2" t="s">
        <v>205</v>
      </c>
      <c r="G785" s="2" t="s">
        <v>206</v>
      </c>
      <c r="H785" s="2" t="s">
        <v>207</v>
      </c>
      <c r="I785" s="2" t="s">
        <v>171</v>
      </c>
      <c r="J785" s="2" t="s">
        <v>172</v>
      </c>
      <c r="K785" s="11">
        <v>46095</v>
      </c>
      <c r="L785" s="2" t="s">
        <v>173</v>
      </c>
      <c r="M785" s="2" t="s">
        <v>174</v>
      </c>
      <c r="N785" s="4">
        <f>COUNTIF(Bookings!$B$2:$B$5001,A785)</f>
        <v>0</v>
      </c>
      <c r="O785" s="4">
        <f>COUNTIFS(Bookings!$B$2:$B$5001,A785,Bookings!$Q$2:$Q$5001,"Completed")</f>
        <v>0</v>
      </c>
      <c r="P785" s="3">
        <f>SUMIFS(Revenue!$L$2:$L$4092,Revenue!$B$2:$B$4092,A785)</f>
        <v>0</v>
      </c>
      <c r="Q785" s="2" t="str">
        <f>IF(N785=0,"Inactive",IF(N785=1,"One-time",IF(N785&lt;4,"Repeat","Loyal")))</f>
        <v>Inactive</v>
      </c>
    </row>
    <row r="786" spans="1:17" x14ac:dyDescent="0.2">
      <c r="A786" s="2" t="s">
        <v>1581</v>
      </c>
      <c r="B786" s="2" t="s">
        <v>792</v>
      </c>
      <c r="C786" s="2" t="s">
        <v>177</v>
      </c>
      <c r="D786" s="2">
        <v>41</v>
      </c>
      <c r="E786" s="2" t="str">
        <f>IF(D786&lt;25,"18-24",IF(D786&lt;35,"25-34",IF(D786&lt;45,"35-44",IF(D786&lt;55,"45-54","55+"))))</f>
        <v>35-44</v>
      </c>
      <c r="F786" s="2" t="s">
        <v>168</v>
      </c>
      <c r="G786" s="2" t="s">
        <v>186</v>
      </c>
      <c r="H786" s="2" t="s">
        <v>170</v>
      </c>
      <c r="I786" s="2" t="s">
        <v>171</v>
      </c>
      <c r="J786" s="2" t="s">
        <v>217</v>
      </c>
      <c r="K786" s="11">
        <v>45531</v>
      </c>
      <c r="L786" s="2" t="s">
        <v>183</v>
      </c>
      <c r="M786" s="2" t="s">
        <v>174</v>
      </c>
      <c r="N786" s="4">
        <f>COUNTIF(Bookings!$B$2:$B$5001,A786)</f>
        <v>5</v>
      </c>
      <c r="O786" s="4">
        <f>COUNTIFS(Bookings!$B$2:$B$5001,A786,Bookings!$Q$2:$Q$5001,"Completed")</f>
        <v>3</v>
      </c>
      <c r="P786" s="3">
        <f>SUMIFS(Revenue!$L$2:$L$4092,Revenue!$B$2:$B$4092,A786)</f>
        <v>194830</v>
      </c>
      <c r="Q786" s="2" t="str">
        <f>IF(N786=0,"Inactive",IF(N786=1,"One-time",IF(N786&lt;4,"Repeat","Loyal")))</f>
        <v>Loyal</v>
      </c>
    </row>
    <row r="787" spans="1:17" x14ac:dyDescent="0.2">
      <c r="A787" s="2" t="s">
        <v>1582</v>
      </c>
      <c r="B787" s="2" t="s">
        <v>323</v>
      </c>
      <c r="C787" s="2" t="s">
        <v>177</v>
      </c>
      <c r="D787" s="2">
        <v>43</v>
      </c>
      <c r="E787" s="2" t="str">
        <f>IF(D787&lt;25,"18-24",IF(D787&lt;35,"25-34",IF(D787&lt;45,"35-44",IF(D787&lt;55,"45-54","55+"))))</f>
        <v>35-44</v>
      </c>
      <c r="F787" s="2" t="s">
        <v>168</v>
      </c>
      <c r="G787" s="2" t="s">
        <v>211</v>
      </c>
      <c r="H787" s="2" t="s">
        <v>170</v>
      </c>
      <c r="I787" s="2" t="s">
        <v>171</v>
      </c>
      <c r="J787" s="2" t="s">
        <v>172</v>
      </c>
      <c r="K787" s="11">
        <v>45909</v>
      </c>
      <c r="L787" s="2" t="s">
        <v>247</v>
      </c>
      <c r="M787" s="2" t="s">
        <v>174</v>
      </c>
      <c r="N787" s="4">
        <f>COUNTIF(Bookings!$B$2:$B$5001,A787)</f>
        <v>1</v>
      </c>
      <c r="O787" s="4">
        <f>COUNTIFS(Bookings!$B$2:$B$5001,A787,Bookings!$Q$2:$Q$5001,"Completed")</f>
        <v>1</v>
      </c>
      <c r="P787" s="3">
        <f>SUMIFS(Revenue!$L$2:$L$4092,Revenue!$B$2:$B$4092,A787)</f>
        <v>25910</v>
      </c>
      <c r="Q787" s="2" t="str">
        <f>IF(N787=0,"Inactive",IF(N787=1,"One-time",IF(N787&lt;4,"Repeat","Loyal")))</f>
        <v>One-time</v>
      </c>
    </row>
    <row r="788" spans="1:17" x14ac:dyDescent="0.2">
      <c r="A788" s="2" t="s">
        <v>1583</v>
      </c>
      <c r="B788" s="2" t="s">
        <v>1584</v>
      </c>
      <c r="C788" s="2" t="s">
        <v>177</v>
      </c>
      <c r="D788" s="2">
        <v>32</v>
      </c>
      <c r="E788" s="2" t="str">
        <f>IF(D788&lt;25,"18-24",IF(D788&lt;35,"25-34",IF(D788&lt;45,"35-44",IF(D788&lt;55,"45-54","55+"))))</f>
        <v>25-34</v>
      </c>
      <c r="F788" s="2" t="s">
        <v>168</v>
      </c>
      <c r="G788" s="2" t="s">
        <v>66</v>
      </c>
      <c r="H788" s="2" t="s">
        <v>170</v>
      </c>
      <c r="I788" s="2" t="s">
        <v>195</v>
      </c>
      <c r="J788" s="2" t="s">
        <v>172</v>
      </c>
      <c r="K788" s="11">
        <v>45608</v>
      </c>
      <c r="L788" s="2" t="s">
        <v>247</v>
      </c>
      <c r="M788" s="2" t="s">
        <v>174</v>
      </c>
      <c r="N788" s="4">
        <f>COUNTIF(Bookings!$B$2:$B$5001,A788)</f>
        <v>3</v>
      </c>
      <c r="O788" s="4">
        <f>COUNTIFS(Bookings!$B$2:$B$5001,A788,Bookings!$Q$2:$Q$5001,"Completed")</f>
        <v>2</v>
      </c>
      <c r="P788" s="3">
        <f>SUMIFS(Revenue!$L$2:$L$4092,Revenue!$B$2:$B$4092,A788)</f>
        <v>143050</v>
      </c>
      <c r="Q788" s="2" t="str">
        <f>IF(N788=0,"Inactive",IF(N788=1,"One-time",IF(N788&lt;4,"Repeat","Loyal")))</f>
        <v>Repeat</v>
      </c>
    </row>
    <row r="789" spans="1:17" x14ac:dyDescent="0.2">
      <c r="A789" s="2" t="s">
        <v>1585</v>
      </c>
      <c r="B789" s="2" t="s">
        <v>1586</v>
      </c>
      <c r="C789" s="2" t="s">
        <v>167</v>
      </c>
      <c r="D789" s="2">
        <v>32</v>
      </c>
      <c r="E789" s="2" t="str">
        <f>IF(D789&lt;25,"18-24",IF(D789&lt;35,"25-34",IF(D789&lt;45,"35-44",IF(D789&lt;55,"45-54","55+"))))</f>
        <v>25-34</v>
      </c>
      <c r="F789" s="2" t="s">
        <v>499</v>
      </c>
      <c r="G789" s="2" t="s">
        <v>500</v>
      </c>
      <c r="H789" s="2" t="s">
        <v>207</v>
      </c>
      <c r="I789" s="2" t="s">
        <v>171</v>
      </c>
      <c r="J789" s="2" t="s">
        <v>172</v>
      </c>
      <c r="K789" s="11">
        <v>45561</v>
      </c>
      <c r="L789" s="2" t="s">
        <v>173</v>
      </c>
      <c r="M789" s="2" t="s">
        <v>174</v>
      </c>
      <c r="N789" s="4">
        <f>COUNTIF(Bookings!$B$2:$B$5001,A789)</f>
        <v>5</v>
      </c>
      <c r="O789" s="4">
        <f>COUNTIFS(Bookings!$B$2:$B$5001,A789,Bookings!$Q$2:$Q$5001,"Completed")</f>
        <v>5</v>
      </c>
      <c r="P789" s="3">
        <f>SUMIFS(Revenue!$L$2:$L$4092,Revenue!$B$2:$B$4092,A789)</f>
        <v>212990</v>
      </c>
      <c r="Q789" s="2" t="str">
        <f>IF(N789=0,"Inactive",IF(N789=1,"One-time",IF(N789&lt;4,"Repeat","Loyal")))</f>
        <v>Loyal</v>
      </c>
    </row>
    <row r="790" spans="1:17" x14ac:dyDescent="0.2">
      <c r="A790" s="2" t="s">
        <v>1587</v>
      </c>
      <c r="B790" s="2" t="s">
        <v>1588</v>
      </c>
      <c r="C790" s="2" t="s">
        <v>177</v>
      </c>
      <c r="D790" s="2">
        <v>18</v>
      </c>
      <c r="E790" s="2" t="str">
        <f>IF(D790&lt;25,"18-24",IF(D790&lt;35,"25-34",IF(D790&lt;45,"35-44",IF(D790&lt;55,"45-54","55+"))))</f>
        <v>18-24</v>
      </c>
      <c r="F790" s="2" t="s">
        <v>168</v>
      </c>
      <c r="G790" s="2" t="s">
        <v>75</v>
      </c>
      <c r="H790" s="2" t="s">
        <v>170</v>
      </c>
      <c r="I790" s="2" t="s">
        <v>216</v>
      </c>
      <c r="J790" s="2" t="s">
        <v>208</v>
      </c>
      <c r="K790" s="11">
        <v>45591</v>
      </c>
      <c r="L790" s="2" t="s">
        <v>198</v>
      </c>
      <c r="M790" s="2" t="s">
        <v>189</v>
      </c>
      <c r="N790" s="4">
        <f>COUNTIF(Bookings!$B$2:$B$5001,A790)</f>
        <v>7</v>
      </c>
      <c r="O790" s="4">
        <f>COUNTIFS(Bookings!$B$2:$B$5001,A790,Bookings!$Q$2:$Q$5001,"Completed")</f>
        <v>7</v>
      </c>
      <c r="P790" s="3">
        <f>SUMIFS(Revenue!$L$2:$L$4092,Revenue!$B$2:$B$4092,A790)</f>
        <v>618930</v>
      </c>
      <c r="Q790" s="2" t="str">
        <f>IF(N790=0,"Inactive",IF(N790=1,"One-time",IF(N790&lt;4,"Repeat","Loyal")))</f>
        <v>Loyal</v>
      </c>
    </row>
    <row r="791" spans="1:17" x14ac:dyDescent="0.2">
      <c r="A791" s="2" t="s">
        <v>1589</v>
      </c>
      <c r="B791" s="2" t="s">
        <v>1590</v>
      </c>
      <c r="C791" s="2" t="s">
        <v>167</v>
      </c>
      <c r="D791" s="2">
        <v>47</v>
      </c>
      <c r="E791" s="2" t="str">
        <f>IF(D791&lt;25,"18-24",IF(D791&lt;35,"25-34",IF(D791&lt;45,"35-44",IF(D791&lt;55,"45-54","55+"))))</f>
        <v>45-54</v>
      </c>
      <c r="F791" s="2" t="s">
        <v>168</v>
      </c>
      <c r="G791" s="2" t="s">
        <v>182</v>
      </c>
      <c r="H791" s="2" t="s">
        <v>170</v>
      </c>
      <c r="I791" s="2" t="s">
        <v>195</v>
      </c>
      <c r="J791" s="2" t="s">
        <v>172</v>
      </c>
      <c r="K791" s="11">
        <v>46122</v>
      </c>
      <c r="L791" s="2" t="s">
        <v>179</v>
      </c>
      <c r="M791" s="2" t="s">
        <v>189</v>
      </c>
      <c r="N791" s="4">
        <f>COUNTIF(Bookings!$B$2:$B$5001,A791)</f>
        <v>0</v>
      </c>
      <c r="O791" s="4">
        <f>COUNTIFS(Bookings!$B$2:$B$5001,A791,Bookings!$Q$2:$Q$5001,"Completed")</f>
        <v>0</v>
      </c>
      <c r="P791" s="3">
        <f>SUMIFS(Revenue!$L$2:$L$4092,Revenue!$B$2:$B$4092,A791)</f>
        <v>0</v>
      </c>
      <c r="Q791" s="2" t="str">
        <f>IF(N791=0,"Inactive",IF(N791=1,"One-time",IF(N791&lt;4,"Repeat","Loyal")))</f>
        <v>Inactive</v>
      </c>
    </row>
    <row r="792" spans="1:17" x14ac:dyDescent="0.2">
      <c r="A792" s="2" t="s">
        <v>1591</v>
      </c>
      <c r="B792" s="2" t="s">
        <v>1592</v>
      </c>
      <c r="C792" s="2" t="s">
        <v>177</v>
      </c>
      <c r="D792" s="2">
        <v>23</v>
      </c>
      <c r="E792" s="2" t="str">
        <f>IF(D792&lt;25,"18-24",IF(D792&lt;35,"25-34",IF(D792&lt;45,"35-44",IF(D792&lt;55,"45-54","55+"))))</f>
        <v>18-24</v>
      </c>
      <c r="F792" s="2" t="s">
        <v>290</v>
      </c>
      <c r="G792" s="2" t="s">
        <v>290</v>
      </c>
      <c r="H792" s="2" t="s">
        <v>207</v>
      </c>
      <c r="I792" s="2" t="s">
        <v>188</v>
      </c>
      <c r="J792" s="2" t="s">
        <v>172</v>
      </c>
      <c r="K792" s="11">
        <v>45421</v>
      </c>
      <c r="L792" s="2" t="s">
        <v>173</v>
      </c>
      <c r="M792" s="2" t="s">
        <v>189</v>
      </c>
      <c r="N792" s="4">
        <f>COUNTIF(Bookings!$B$2:$B$5001,A792)</f>
        <v>0</v>
      </c>
      <c r="O792" s="4">
        <f>COUNTIFS(Bookings!$B$2:$B$5001,A792,Bookings!$Q$2:$Q$5001,"Completed")</f>
        <v>0</v>
      </c>
      <c r="P792" s="3">
        <f>SUMIFS(Revenue!$L$2:$L$4092,Revenue!$B$2:$B$4092,A792)</f>
        <v>0</v>
      </c>
      <c r="Q792" s="2" t="str">
        <f>IF(N792=0,"Inactive",IF(N792=1,"One-time",IF(N792&lt;4,"Repeat","Loyal")))</f>
        <v>Inactive</v>
      </c>
    </row>
    <row r="793" spans="1:17" x14ac:dyDescent="0.2">
      <c r="A793" s="2" t="s">
        <v>1593</v>
      </c>
      <c r="B793" s="2" t="s">
        <v>1594</v>
      </c>
      <c r="C793" s="2" t="s">
        <v>177</v>
      </c>
      <c r="D793" s="2">
        <v>41</v>
      </c>
      <c r="E793" s="2" t="str">
        <f>IF(D793&lt;25,"18-24",IF(D793&lt;35,"25-34",IF(D793&lt;45,"35-44",IF(D793&lt;55,"45-54","55+"))))</f>
        <v>35-44</v>
      </c>
      <c r="F793" s="2" t="s">
        <v>338</v>
      </c>
      <c r="G793" s="2" t="s">
        <v>339</v>
      </c>
      <c r="H793" s="2" t="s">
        <v>207</v>
      </c>
      <c r="I793" s="2" t="s">
        <v>21</v>
      </c>
      <c r="J793" s="2" t="s">
        <v>172</v>
      </c>
      <c r="K793" s="11">
        <v>45596</v>
      </c>
      <c r="L793" s="2" t="s">
        <v>231</v>
      </c>
      <c r="M793" s="2" t="s">
        <v>174</v>
      </c>
      <c r="N793" s="4">
        <f>COUNTIF(Bookings!$B$2:$B$5001,A793)</f>
        <v>3</v>
      </c>
      <c r="O793" s="4">
        <f>COUNTIFS(Bookings!$B$2:$B$5001,A793,Bookings!$Q$2:$Q$5001,"Completed")</f>
        <v>3</v>
      </c>
      <c r="P793" s="3">
        <f>SUMIFS(Revenue!$L$2:$L$4092,Revenue!$B$2:$B$4092,A793)</f>
        <v>52530</v>
      </c>
      <c r="Q793" s="2" t="str">
        <f>IF(N793=0,"Inactive",IF(N793=1,"One-time",IF(N793&lt;4,"Repeat","Loyal")))</f>
        <v>Repeat</v>
      </c>
    </row>
    <row r="794" spans="1:17" x14ac:dyDescent="0.2">
      <c r="A794" s="2" t="s">
        <v>1595</v>
      </c>
      <c r="B794" s="2" t="s">
        <v>1596</v>
      </c>
      <c r="C794" s="2" t="s">
        <v>177</v>
      </c>
      <c r="D794" s="2">
        <v>38</v>
      </c>
      <c r="E794" s="2" t="str">
        <f>IF(D794&lt;25,"18-24",IF(D794&lt;35,"25-34",IF(D794&lt;45,"35-44",IF(D794&lt;55,"45-54","55+"))))</f>
        <v>35-44</v>
      </c>
      <c r="F794" s="2" t="s">
        <v>168</v>
      </c>
      <c r="G794" s="2" t="s">
        <v>220</v>
      </c>
      <c r="H794" s="2" t="s">
        <v>170</v>
      </c>
      <c r="I794" s="2" t="s">
        <v>188</v>
      </c>
      <c r="J794" s="2" t="s">
        <v>172</v>
      </c>
      <c r="K794" s="11">
        <v>46008</v>
      </c>
      <c r="L794" s="2" t="s">
        <v>247</v>
      </c>
      <c r="M794" s="2" t="s">
        <v>174</v>
      </c>
      <c r="N794" s="4">
        <f>COUNTIF(Bookings!$B$2:$B$5001,A794)</f>
        <v>0</v>
      </c>
      <c r="O794" s="4">
        <f>COUNTIFS(Bookings!$B$2:$B$5001,A794,Bookings!$Q$2:$Q$5001,"Completed")</f>
        <v>0</v>
      </c>
      <c r="P794" s="3">
        <f>SUMIFS(Revenue!$L$2:$L$4092,Revenue!$B$2:$B$4092,A794)</f>
        <v>0</v>
      </c>
      <c r="Q794" s="2" t="str">
        <f>IF(N794=0,"Inactive",IF(N794=1,"One-time",IF(N794&lt;4,"Repeat","Loyal")))</f>
        <v>Inactive</v>
      </c>
    </row>
    <row r="795" spans="1:17" x14ac:dyDescent="0.2">
      <c r="A795" s="2" t="s">
        <v>1597</v>
      </c>
      <c r="B795" s="2" t="s">
        <v>202</v>
      </c>
      <c r="C795" s="2" t="s">
        <v>177</v>
      </c>
      <c r="D795" s="2">
        <v>26</v>
      </c>
      <c r="E795" s="2" t="str">
        <f>IF(D795&lt;25,"18-24",IF(D795&lt;35,"25-34",IF(D795&lt;45,"35-44",IF(D795&lt;55,"45-54","55+"))))</f>
        <v>25-34</v>
      </c>
      <c r="F795" s="2" t="s">
        <v>168</v>
      </c>
      <c r="G795" s="2" t="s">
        <v>194</v>
      </c>
      <c r="H795" s="2" t="s">
        <v>170</v>
      </c>
      <c r="I795" s="2" t="s">
        <v>171</v>
      </c>
      <c r="J795" s="2" t="s">
        <v>172</v>
      </c>
      <c r="K795" s="11">
        <v>45738</v>
      </c>
      <c r="L795" s="2" t="s">
        <v>247</v>
      </c>
      <c r="M795" s="2" t="s">
        <v>174</v>
      </c>
      <c r="N795" s="4">
        <f>COUNTIF(Bookings!$B$2:$B$5001,A795)</f>
        <v>0</v>
      </c>
      <c r="O795" s="4">
        <f>COUNTIFS(Bookings!$B$2:$B$5001,A795,Bookings!$Q$2:$Q$5001,"Completed")</f>
        <v>0</v>
      </c>
      <c r="P795" s="3">
        <f>SUMIFS(Revenue!$L$2:$L$4092,Revenue!$B$2:$B$4092,A795)</f>
        <v>0</v>
      </c>
      <c r="Q795" s="2" t="str">
        <f>IF(N795=0,"Inactive",IF(N795=1,"One-time",IF(N795&lt;4,"Repeat","Loyal")))</f>
        <v>Inactive</v>
      </c>
    </row>
    <row r="796" spans="1:17" x14ac:dyDescent="0.2">
      <c r="A796" s="2" t="s">
        <v>1598</v>
      </c>
      <c r="B796" s="2" t="s">
        <v>1599</v>
      </c>
      <c r="C796" s="2" t="s">
        <v>167</v>
      </c>
      <c r="D796" s="2">
        <v>52</v>
      </c>
      <c r="E796" s="2" t="str">
        <f>IF(D796&lt;25,"18-24",IF(D796&lt;35,"25-34",IF(D796&lt;45,"35-44",IF(D796&lt;55,"45-54","55+"))))</f>
        <v>45-54</v>
      </c>
      <c r="F796" s="2" t="s">
        <v>290</v>
      </c>
      <c r="G796" s="2" t="s">
        <v>290</v>
      </c>
      <c r="H796" s="2" t="s">
        <v>207</v>
      </c>
      <c r="I796" s="2" t="s">
        <v>21</v>
      </c>
      <c r="J796" s="2" t="s">
        <v>172</v>
      </c>
      <c r="K796" s="11">
        <v>45914</v>
      </c>
      <c r="L796" s="2" t="s">
        <v>179</v>
      </c>
      <c r="M796" s="2" t="s">
        <v>174</v>
      </c>
      <c r="N796" s="4">
        <f>COUNTIF(Bookings!$B$2:$B$5001,A796)</f>
        <v>1</v>
      </c>
      <c r="O796" s="4">
        <f>COUNTIFS(Bookings!$B$2:$B$5001,A796,Bookings!$Q$2:$Q$5001,"Completed")</f>
        <v>0</v>
      </c>
      <c r="P796" s="3">
        <f>SUMIFS(Revenue!$L$2:$L$4092,Revenue!$B$2:$B$4092,A796)</f>
        <v>0</v>
      </c>
      <c r="Q796" s="2" t="str">
        <f>IF(N796=0,"Inactive",IF(N796=1,"One-time",IF(N796&lt;4,"Repeat","Loyal")))</f>
        <v>One-time</v>
      </c>
    </row>
    <row r="797" spans="1:17" x14ac:dyDescent="0.2">
      <c r="A797" s="2" t="s">
        <v>1600</v>
      </c>
      <c r="B797" s="2" t="s">
        <v>1601</v>
      </c>
      <c r="C797" s="2" t="s">
        <v>167</v>
      </c>
      <c r="D797" s="2">
        <v>38</v>
      </c>
      <c r="E797" s="2" t="str">
        <f>IF(D797&lt;25,"18-24",IF(D797&lt;35,"25-34",IF(D797&lt;45,"35-44",IF(D797&lt;55,"45-54","55+"))))</f>
        <v>35-44</v>
      </c>
      <c r="F797" s="2" t="s">
        <v>168</v>
      </c>
      <c r="G797" s="2" t="s">
        <v>178</v>
      </c>
      <c r="H797" s="2" t="s">
        <v>170</v>
      </c>
      <c r="I797" s="2" t="s">
        <v>171</v>
      </c>
      <c r="J797" s="2" t="s">
        <v>217</v>
      </c>
      <c r="K797" s="11">
        <v>45587</v>
      </c>
      <c r="L797" s="2" t="s">
        <v>183</v>
      </c>
      <c r="M797" s="2" t="s">
        <v>174</v>
      </c>
      <c r="N797" s="4">
        <f>COUNTIF(Bookings!$B$2:$B$5001,A797)</f>
        <v>4</v>
      </c>
      <c r="O797" s="4">
        <f>COUNTIFS(Bookings!$B$2:$B$5001,A797,Bookings!$Q$2:$Q$5001,"Completed")</f>
        <v>4</v>
      </c>
      <c r="P797" s="3">
        <f>SUMIFS(Revenue!$L$2:$L$4092,Revenue!$B$2:$B$4092,A797)</f>
        <v>272540</v>
      </c>
      <c r="Q797" s="2" t="str">
        <f>IF(N797=0,"Inactive",IF(N797=1,"One-time",IF(N797&lt;4,"Repeat","Loyal")))</f>
        <v>Loyal</v>
      </c>
    </row>
    <row r="798" spans="1:17" x14ac:dyDescent="0.2">
      <c r="A798" s="2" t="s">
        <v>1602</v>
      </c>
      <c r="B798" s="2" t="s">
        <v>1603</v>
      </c>
      <c r="C798" s="2" t="s">
        <v>177</v>
      </c>
      <c r="D798" s="2">
        <v>33</v>
      </c>
      <c r="E798" s="2" t="str">
        <f>IF(D798&lt;25,"18-24",IF(D798&lt;35,"25-34",IF(D798&lt;45,"35-44",IF(D798&lt;55,"45-54","55+"))))</f>
        <v>25-34</v>
      </c>
      <c r="F798" s="2" t="s">
        <v>290</v>
      </c>
      <c r="G798" s="2" t="s">
        <v>290</v>
      </c>
      <c r="H798" s="2" t="s">
        <v>207</v>
      </c>
      <c r="I798" s="2" t="s">
        <v>195</v>
      </c>
      <c r="J798" s="2" t="s">
        <v>238</v>
      </c>
      <c r="K798" s="11">
        <v>45550</v>
      </c>
      <c r="L798" s="2" t="s">
        <v>247</v>
      </c>
      <c r="M798" s="2" t="s">
        <v>174</v>
      </c>
      <c r="N798" s="4">
        <f>COUNTIF(Bookings!$B$2:$B$5001,A798)</f>
        <v>9</v>
      </c>
      <c r="O798" s="4">
        <f>COUNTIFS(Bookings!$B$2:$B$5001,A798,Bookings!$Q$2:$Q$5001,"Completed")</f>
        <v>6</v>
      </c>
      <c r="P798" s="3">
        <f>SUMIFS(Revenue!$L$2:$L$4092,Revenue!$B$2:$B$4092,A798)</f>
        <v>306000</v>
      </c>
      <c r="Q798" s="2" t="str">
        <f>IF(N798=0,"Inactive",IF(N798=1,"One-time",IF(N798&lt;4,"Repeat","Loyal")))</f>
        <v>Loyal</v>
      </c>
    </row>
    <row r="799" spans="1:17" x14ac:dyDescent="0.2">
      <c r="A799" s="2" t="s">
        <v>1604</v>
      </c>
      <c r="B799" s="2" t="s">
        <v>1605</v>
      </c>
      <c r="C799" s="2" t="s">
        <v>177</v>
      </c>
      <c r="D799" s="2">
        <v>37</v>
      </c>
      <c r="E799" s="2" t="str">
        <f>IF(D799&lt;25,"18-24",IF(D799&lt;35,"25-34",IF(D799&lt;45,"35-44",IF(D799&lt;55,"45-54","55+"))))</f>
        <v>35-44</v>
      </c>
      <c r="F799" s="2" t="s">
        <v>168</v>
      </c>
      <c r="G799" s="2" t="s">
        <v>186</v>
      </c>
      <c r="H799" s="2" t="s">
        <v>170</v>
      </c>
      <c r="I799" s="2" t="s">
        <v>171</v>
      </c>
      <c r="J799" s="2" t="s">
        <v>172</v>
      </c>
      <c r="K799" s="11">
        <v>45883</v>
      </c>
      <c r="L799" s="2" t="s">
        <v>183</v>
      </c>
      <c r="M799" s="2" t="s">
        <v>174</v>
      </c>
      <c r="N799" s="4">
        <f>COUNTIF(Bookings!$B$2:$B$5001,A799)</f>
        <v>3</v>
      </c>
      <c r="O799" s="4">
        <f>COUNTIFS(Bookings!$B$2:$B$5001,A799,Bookings!$Q$2:$Q$5001,"Completed")</f>
        <v>2</v>
      </c>
      <c r="P799" s="3">
        <f>SUMIFS(Revenue!$L$2:$L$4092,Revenue!$B$2:$B$4092,A799)</f>
        <v>136410</v>
      </c>
      <c r="Q799" s="2" t="str">
        <f>IF(N799=0,"Inactive",IF(N799=1,"One-time",IF(N799&lt;4,"Repeat","Loyal")))</f>
        <v>Repeat</v>
      </c>
    </row>
    <row r="800" spans="1:17" x14ac:dyDescent="0.2">
      <c r="A800" s="2" t="s">
        <v>1606</v>
      </c>
      <c r="B800" s="2" t="s">
        <v>1607</v>
      </c>
      <c r="C800" s="2" t="s">
        <v>167</v>
      </c>
      <c r="D800" s="2">
        <v>32</v>
      </c>
      <c r="E800" s="2" t="str">
        <f>IF(D800&lt;25,"18-24",IF(D800&lt;35,"25-34",IF(D800&lt;45,"35-44",IF(D800&lt;55,"45-54","55+"))))</f>
        <v>25-34</v>
      </c>
      <c r="F800" s="2" t="s">
        <v>234</v>
      </c>
      <c r="G800" s="2" t="s">
        <v>235</v>
      </c>
      <c r="H800" s="2" t="s">
        <v>207</v>
      </c>
      <c r="I800" s="2" t="s">
        <v>171</v>
      </c>
      <c r="J800" s="2" t="s">
        <v>172</v>
      </c>
      <c r="K800" s="11">
        <v>45894</v>
      </c>
      <c r="L800" s="2" t="s">
        <v>247</v>
      </c>
      <c r="M800" s="2" t="s">
        <v>174</v>
      </c>
      <c r="N800" s="4">
        <f>COUNTIF(Bookings!$B$2:$B$5001,A800)</f>
        <v>1</v>
      </c>
      <c r="O800" s="4">
        <f>COUNTIFS(Bookings!$B$2:$B$5001,A800,Bookings!$Q$2:$Q$5001,"Completed")</f>
        <v>1</v>
      </c>
      <c r="P800" s="3">
        <f>SUMIFS(Revenue!$L$2:$L$4092,Revenue!$B$2:$B$4092,A800)</f>
        <v>19500</v>
      </c>
      <c r="Q800" s="2" t="str">
        <f>IF(N800=0,"Inactive",IF(N800=1,"One-time",IF(N800&lt;4,"Repeat","Loyal")))</f>
        <v>One-time</v>
      </c>
    </row>
    <row r="801" spans="1:17" x14ac:dyDescent="0.2">
      <c r="A801" s="2" t="s">
        <v>1608</v>
      </c>
      <c r="B801" s="2" t="s">
        <v>1609</v>
      </c>
      <c r="C801" s="2" t="s">
        <v>167</v>
      </c>
      <c r="D801" s="2">
        <v>33</v>
      </c>
      <c r="E801" s="2" t="str">
        <f>IF(D801&lt;25,"18-24",IF(D801&lt;35,"25-34",IF(D801&lt;45,"35-44",IF(D801&lt;55,"45-54","55+"))))</f>
        <v>25-34</v>
      </c>
      <c r="F801" s="2" t="s">
        <v>168</v>
      </c>
      <c r="G801" s="2" t="s">
        <v>243</v>
      </c>
      <c r="H801" s="2" t="s">
        <v>170</v>
      </c>
      <c r="I801" s="2" t="s">
        <v>171</v>
      </c>
      <c r="J801" s="2" t="s">
        <v>172</v>
      </c>
      <c r="K801" s="11">
        <v>45604</v>
      </c>
      <c r="L801" s="2" t="s">
        <v>173</v>
      </c>
      <c r="M801" s="2" t="s">
        <v>174</v>
      </c>
      <c r="N801" s="4">
        <f>COUNTIF(Bookings!$B$2:$B$5001,A801)</f>
        <v>2</v>
      </c>
      <c r="O801" s="4">
        <f>COUNTIFS(Bookings!$B$2:$B$5001,A801,Bookings!$Q$2:$Q$5001,"Completed")</f>
        <v>2</v>
      </c>
      <c r="P801" s="3">
        <f>SUMIFS(Revenue!$L$2:$L$4092,Revenue!$B$2:$B$4092,A801)</f>
        <v>101320</v>
      </c>
      <c r="Q801" s="2" t="str">
        <f>IF(N801=0,"Inactive",IF(N801=1,"One-time",IF(N801&lt;4,"Repeat","Loyal")))</f>
        <v>Repeat</v>
      </c>
    </row>
    <row r="802" spans="1:17" x14ac:dyDescent="0.2">
      <c r="A802" s="2" t="s">
        <v>1610</v>
      </c>
      <c r="B802" s="2" t="s">
        <v>1611</v>
      </c>
      <c r="C802" s="2" t="s">
        <v>177</v>
      </c>
      <c r="D802" s="2">
        <v>21</v>
      </c>
      <c r="E802" s="2" t="str">
        <f>IF(D802&lt;25,"18-24",IF(D802&lt;35,"25-34",IF(D802&lt;45,"35-44",IF(D802&lt;55,"45-54","55+"))))</f>
        <v>18-24</v>
      </c>
      <c r="F802" s="2" t="s">
        <v>168</v>
      </c>
      <c r="G802" s="2" t="s">
        <v>169</v>
      </c>
      <c r="H802" s="2" t="s">
        <v>170</v>
      </c>
      <c r="I802" s="2" t="s">
        <v>188</v>
      </c>
      <c r="J802" s="2" t="s">
        <v>238</v>
      </c>
      <c r="K802" s="11">
        <v>45508</v>
      </c>
      <c r="L802" s="2" t="s">
        <v>198</v>
      </c>
      <c r="M802" s="2" t="s">
        <v>174</v>
      </c>
      <c r="N802" s="4">
        <f>COUNTIF(Bookings!$B$2:$B$5001,A802)</f>
        <v>10</v>
      </c>
      <c r="O802" s="4">
        <f>COUNTIFS(Bookings!$B$2:$B$5001,A802,Bookings!$Q$2:$Q$5001,"Completed")</f>
        <v>9</v>
      </c>
      <c r="P802" s="3">
        <f>SUMIFS(Revenue!$L$2:$L$4092,Revenue!$B$2:$B$4092,A802)</f>
        <v>348360</v>
      </c>
      <c r="Q802" s="2" t="str">
        <f>IF(N802=0,"Inactive",IF(N802=1,"One-time",IF(N802&lt;4,"Repeat","Loyal")))</f>
        <v>Loyal</v>
      </c>
    </row>
    <row r="803" spans="1:17" x14ac:dyDescent="0.2">
      <c r="A803" s="2" t="s">
        <v>1612</v>
      </c>
      <c r="B803" s="2" t="s">
        <v>1613</v>
      </c>
      <c r="C803" s="2" t="s">
        <v>167</v>
      </c>
      <c r="D803" s="2">
        <v>43</v>
      </c>
      <c r="E803" s="2" t="str">
        <f>IF(D803&lt;25,"18-24",IF(D803&lt;35,"25-34",IF(D803&lt;45,"35-44",IF(D803&lt;55,"45-54","55+"))))</f>
        <v>35-44</v>
      </c>
      <c r="F803" s="2" t="s">
        <v>168</v>
      </c>
      <c r="G803" s="2" t="s">
        <v>220</v>
      </c>
      <c r="H803" s="2" t="s">
        <v>170</v>
      </c>
      <c r="I803" s="2" t="s">
        <v>21</v>
      </c>
      <c r="J803" s="2" t="s">
        <v>172</v>
      </c>
      <c r="K803" s="11">
        <v>45365</v>
      </c>
      <c r="L803" s="2" t="s">
        <v>198</v>
      </c>
      <c r="M803" s="2" t="s">
        <v>174</v>
      </c>
      <c r="N803" s="4">
        <f>COUNTIF(Bookings!$B$2:$B$5001,A803)</f>
        <v>0</v>
      </c>
      <c r="O803" s="4">
        <f>COUNTIFS(Bookings!$B$2:$B$5001,A803,Bookings!$Q$2:$Q$5001,"Completed")</f>
        <v>0</v>
      </c>
      <c r="P803" s="3">
        <f>SUMIFS(Revenue!$L$2:$L$4092,Revenue!$B$2:$B$4092,A803)</f>
        <v>0</v>
      </c>
      <c r="Q803" s="2" t="str">
        <f>IF(N803=0,"Inactive",IF(N803=1,"One-time",IF(N803&lt;4,"Repeat","Loyal")))</f>
        <v>Inactive</v>
      </c>
    </row>
    <row r="804" spans="1:17" x14ac:dyDescent="0.2">
      <c r="A804" s="2" t="s">
        <v>1614</v>
      </c>
      <c r="B804" s="2" t="s">
        <v>1456</v>
      </c>
      <c r="C804" s="2" t="s">
        <v>167</v>
      </c>
      <c r="D804" s="2">
        <v>38</v>
      </c>
      <c r="E804" s="2" t="str">
        <f>IF(D804&lt;25,"18-24",IF(D804&lt;35,"25-34",IF(D804&lt;45,"35-44",IF(D804&lt;55,"45-54","55+"))))</f>
        <v>35-44</v>
      </c>
      <c r="F804" s="2" t="s">
        <v>168</v>
      </c>
      <c r="G804" s="2" t="s">
        <v>66</v>
      </c>
      <c r="H804" s="2" t="s">
        <v>170</v>
      </c>
      <c r="I804" s="2" t="s">
        <v>195</v>
      </c>
      <c r="J804" s="2" t="s">
        <v>172</v>
      </c>
      <c r="K804" s="11">
        <v>45693</v>
      </c>
      <c r="L804" s="2" t="s">
        <v>173</v>
      </c>
      <c r="M804" s="2" t="s">
        <v>174</v>
      </c>
      <c r="N804" s="4">
        <f>COUNTIF(Bookings!$B$2:$B$5001,A804)</f>
        <v>2</v>
      </c>
      <c r="O804" s="4">
        <f>COUNTIFS(Bookings!$B$2:$B$5001,A804,Bookings!$Q$2:$Q$5001,"Completed")</f>
        <v>1</v>
      </c>
      <c r="P804" s="3">
        <f>SUMIFS(Revenue!$L$2:$L$4092,Revenue!$B$2:$B$4092,A804)</f>
        <v>37070</v>
      </c>
      <c r="Q804" s="2" t="str">
        <f>IF(N804=0,"Inactive",IF(N804=1,"One-time",IF(N804&lt;4,"Repeat","Loyal")))</f>
        <v>Repeat</v>
      </c>
    </row>
    <row r="805" spans="1:17" x14ac:dyDescent="0.2">
      <c r="A805" s="2" t="s">
        <v>1615</v>
      </c>
      <c r="B805" s="2" t="s">
        <v>1094</v>
      </c>
      <c r="C805" s="2" t="s">
        <v>177</v>
      </c>
      <c r="D805" s="2">
        <v>26</v>
      </c>
      <c r="E805" s="2" t="str">
        <f>IF(D805&lt;25,"18-24",IF(D805&lt;35,"25-34",IF(D805&lt;45,"35-44",IF(D805&lt;55,"45-54","55+"))))</f>
        <v>25-34</v>
      </c>
      <c r="F805" s="2" t="s">
        <v>168</v>
      </c>
      <c r="G805" s="2" t="s">
        <v>243</v>
      </c>
      <c r="H805" s="2" t="s">
        <v>170</v>
      </c>
      <c r="I805" s="2" t="s">
        <v>171</v>
      </c>
      <c r="J805" s="2" t="s">
        <v>172</v>
      </c>
      <c r="K805" s="11">
        <v>45744</v>
      </c>
      <c r="L805" s="2" t="s">
        <v>179</v>
      </c>
      <c r="M805" s="2" t="s">
        <v>174</v>
      </c>
      <c r="N805" s="4">
        <f>COUNTIF(Bookings!$B$2:$B$5001,A805)</f>
        <v>0</v>
      </c>
      <c r="O805" s="4">
        <f>COUNTIFS(Bookings!$B$2:$B$5001,A805,Bookings!$Q$2:$Q$5001,"Completed")</f>
        <v>0</v>
      </c>
      <c r="P805" s="3">
        <f>SUMIFS(Revenue!$L$2:$L$4092,Revenue!$B$2:$B$4092,A805)</f>
        <v>0</v>
      </c>
      <c r="Q805" s="2" t="str">
        <f>IF(N805=0,"Inactive",IF(N805=1,"One-time",IF(N805&lt;4,"Repeat","Loyal")))</f>
        <v>Inactive</v>
      </c>
    </row>
    <row r="806" spans="1:17" x14ac:dyDescent="0.2">
      <c r="A806" s="2" t="s">
        <v>1616</v>
      </c>
      <c r="B806" s="2" t="s">
        <v>166</v>
      </c>
      <c r="C806" s="2" t="s">
        <v>177</v>
      </c>
      <c r="D806" s="2">
        <v>49</v>
      </c>
      <c r="E806" s="2" t="str">
        <f>IF(D806&lt;25,"18-24",IF(D806&lt;35,"25-34",IF(D806&lt;45,"35-44",IF(D806&lt;55,"45-54","55+"))))</f>
        <v>45-54</v>
      </c>
      <c r="F806" s="2" t="s">
        <v>168</v>
      </c>
      <c r="G806" s="2" t="s">
        <v>243</v>
      </c>
      <c r="H806" s="2" t="s">
        <v>170</v>
      </c>
      <c r="I806" s="2" t="s">
        <v>195</v>
      </c>
      <c r="J806" s="2" t="s">
        <v>172</v>
      </c>
      <c r="K806" s="11">
        <v>45259</v>
      </c>
      <c r="L806" s="2" t="s">
        <v>247</v>
      </c>
      <c r="M806" s="2" t="s">
        <v>174</v>
      </c>
      <c r="N806" s="4">
        <f>COUNTIF(Bookings!$B$2:$B$5001,A806)</f>
        <v>0</v>
      </c>
      <c r="O806" s="4">
        <f>COUNTIFS(Bookings!$B$2:$B$5001,A806,Bookings!$Q$2:$Q$5001,"Completed")</f>
        <v>0</v>
      </c>
      <c r="P806" s="3">
        <f>SUMIFS(Revenue!$L$2:$L$4092,Revenue!$B$2:$B$4092,A806)</f>
        <v>0</v>
      </c>
      <c r="Q806" s="2" t="str">
        <f>IF(N806=0,"Inactive",IF(N806=1,"One-time",IF(N806&lt;4,"Repeat","Loyal")))</f>
        <v>Inactive</v>
      </c>
    </row>
    <row r="807" spans="1:17" x14ac:dyDescent="0.2">
      <c r="A807" s="2" t="s">
        <v>1617</v>
      </c>
      <c r="B807" s="2" t="s">
        <v>1495</v>
      </c>
      <c r="C807" s="2" t="s">
        <v>167</v>
      </c>
      <c r="D807" s="2">
        <v>23</v>
      </c>
      <c r="E807" s="2" t="str">
        <f>IF(D807&lt;25,"18-24",IF(D807&lt;35,"25-34",IF(D807&lt;45,"35-44",IF(D807&lt;55,"45-54","55+"))))</f>
        <v>18-24</v>
      </c>
      <c r="F807" s="2" t="s">
        <v>168</v>
      </c>
      <c r="G807" s="2" t="s">
        <v>182</v>
      </c>
      <c r="H807" s="2" t="s">
        <v>170</v>
      </c>
      <c r="I807" s="2" t="s">
        <v>216</v>
      </c>
      <c r="J807" s="2" t="s">
        <v>172</v>
      </c>
      <c r="K807" s="11">
        <v>45871</v>
      </c>
      <c r="L807" s="2" t="s">
        <v>179</v>
      </c>
      <c r="M807" s="2" t="s">
        <v>174</v>
      </c>
      <c r="N807" s="4">
        <f>COUNTIF(Bookings!$B$2:$B$5001,A807)</f>
        <v>4</v>
      </c>
      <c r="O807" s="4">
        <f>COUNTIFS(Bookings!$B$2:$B$5001,A807,Bookings!$Q$2:$Q$5001,"Completed")</f>
        <v>4</v>
      </c>
      <c r="P807" s="3">
        <f>SUMIFS(Revenue!$L$2:$L$4092,Revenue!$B$2:$B$4092,A807)</f>
        <v>631570</v>
      </c>
      <c r="Q807" s="2" t="str">
        <f>IF(N807=0,"Inactive",IF(N807=1,"One-time",IF(N807&lt;4,"Repeat","Loyal")))</f>
        <v>Loyal</v>
      </c>
    </row>
    <row r="808" spans="1:17" x14ac:dyDescent="0.2">
      <c r="A808" s="2" t="s">
        <v>1618</v>
      </c>
      <c r="B808" s="2" t="s">
        <v>1121</v>
      </c>
      <c r="C808" s="2" t="s">
        <v>167</v>
      </c>
      <c r="D808" s="2">
        <v>40</v>
      </c>
      <c r="E808" s="2" t="str">
        <f>IF(D808&lt;25,"18-24",IF(D808&lt;35,"25-34",IF(D808&lt;45,"35-44",IF(D808&lt;55,"45-54","55+"))))</f>
        <v>35-44</v>
      </c>
      <c r="F808" s="2" t="s">
        <v>168</v>
      </c>
      <c r="G808" s="2" t="s">
        <v>75</v>
      </c>
      <c r="H808" s="2" t="s">
        <v>170</v>
      </c>
      <c r="I808" s="2" t="s">
        <v>21</v>
      </c>
      <c r="J808" s="2" t="s">
        <v>238</v>
      </c>
      <c r="K808" s="11">
        <v>45550</v>
      </c>
      <c r="L808" s="2" t="s">
        <v>231</v>
      </c>
      <c r="M808" s="2" t="s">
        <v>189</v>
      </c>
      <c r="N808" s="4">
        <f>COUNTIF(Bookings!$B$2:$B$5001,A808)</f>
        <v>11</v>
      </c>
      <c r="O808" s="4">
        <f>COUNTIFS(Bookings!$B$2:$B$5001,A808,Bookings!$Q$2:$Q$5001,"Completed")</f>
        <v>9</v>
      </c>
      <c r="P808" s="3">
        <f>SUMIFS(Revenue!$L$2:$L$4092,Revenue!$B$2:$B$4092,A808)</f>
        <v>183950</v>
      </c>
      <c r="Q808" s="2" t="str">
        <f>IF(N808=0,"Inactive",IF(N808=1,"One-time",IF(N808&lt;4,"Repeat","Loyal")))</f>
        <v>Loyal</v>
      </c>
    </row>
    <row r="809" spans="1:17" x14ac:dyDescent="0.2">
      <c r="A809" s="2" t="s">
        <v>1619</v>
      </c>
      <c r="B809" s="2" t="s">
        <v>1620</v>
      </c>
      <c r="C809" s="2" t="s">
        <v>167</v>
      </c>
      <c r="D809" s="2">
        <v>33</v>
      </c>
      <c r="E809" s="2" t="str">
        <f>IF(D809&lt;25,"18-24",IF(D809&lt;35,"25-34",IF(D809&lt;45,"35-44",IF(D809&lt;55,"45-54","55+"))))</f>
        <v>25-34</v>
      </c>
      <c r="F809" s="2" t="s">
        <v>168</v>
      </c>
      <c r="G809" s="2" t="s">
        <v>220</v>
      </c>
      <c r="H809" s="2" t="s">
        <v>170</v>
      </c>
      <c r="I809" s="2" t="s">
        <v>21</v>
      </c>
      <c r="J809" s="2" t="s">
        <v>217</v>
      </c>
      <c r="K809" s="11">
        <v>45742</v>
      </c>
      <c r="L809" s="2" t="s">
        <v>198</v>
      </c>
      <c r="M809" s="2" t="s">
        <v>174</v>
      </c>
      <c r="N809" s="4">
        <f>COUNTIF(Bookings!$B$2:$B$5001,A809)</f>
        <v>5</v>
      </c>
      <c r="O809" s="4">
        <f>COUNTIFS(Bookings!$B$2:$B$5001,A809,Bookings!$Q$2:$Q$5001,"Completed")</f>
        <v>5</v>
      </c>
      <c r="P809" s="3">
        <f>SUMIFS(Revenue!$L$2:$L$4092,Revenue!$B$2:$B$4092,A809)</f>
        <v>104750</v>
      </c>
      <c r="Q809" s="2" t="str">
        <f>IF(N809=0,"Inactive",IF(N809=1,"One-time",IF(N809&lt;4,"Repeat","Loyal")))</f>
        <v>Loyal</v>
      </c>
    </row>
    <row r="810" spans="1:17" x14ac:dyDescent="0.2">
      <c r="A810" s="2" t="s">
        <v>1621</v>
      </c>
      <c r="B810" s="2" t="s">
        <v>1622</v>
      </c>
      <c r="C810" s="2" t="s">
        <v>177</v>
      </c>
      <c r="D810" s="2">
        <v>18</v>
      </c>
      <c r="E810" s="2" t="str">
        <f>IF(D810&lt;25,"18-24",IF(D810&lt;35,"25-34",IF(D810&lt;45,"35-44",IF(D810&lt;55,"45-54","55+"))))</f>
        <v>18-24</v>
      </c>
      <c r="F810" s="2" t="s">
        <v>168</v>
      </c>
      <c r="G810" s="2" t="s">
        <v>169</v>
      </c>
      <c r="H810" s="2" t="s">
        <v>170</v>
      </c>
      <c r="I810" s="2" t="s">
        <v>171</v>
      </c>
      <c r="J810" s="2" t="s">
        <v>208</v>
      </c>
      <c r="K810" s="11">
        <v>45620</v>
      </c>
      <c r="L810" s="2" t="s">
        <v>247</v>
      </c>
      <c r="M810" s="2" t="s">
        <v>189</v>
      </c>
      <c r="N810" s="4">
        <f>COUNTIF(Bookings!$B$2:$B$5001,A810)</f>
        <v>6</v>
      </c>
      <c r="O810" s="4">
        <f>COUNTIFS(Bookings!$B$2:$B$5001,A810,Bookings!$Q$2:$Q$5001,"Completed")</f>
        <v>6</v>
      </c>
      <c r="P810" s="3">
        <f>SUMIFS(Revenue!$L$2:$L$4092,Revenue!$B$2:$B$4092,A810)</f>
        <v>335720</v>
      </c>
      <c r="Q810" s="2" t="str">
        <f>IF(N810=0,"Inactive",IF(N810=1,"One-time",IF(N810&lt;4,"Repeat","Loyal")))</f>
        <v>Loyal</v>
      </c>
    </row>
    <row r="811" spans="1:17" x14ac:dyDescent="0.2">
      <c r="A811" s="2" t="s">
        <v>1623</v>
      </c>
      <c r="B811" s="2" t="s">
        <v>1624</v>
      </c>
      <c r="C811" s="2" t="s">
        <v>177</v>
      </c>
      <c r="D811" s="2">
        <v>55</v>
      </c>
      <c r="E811" s="2" t="str">
        <f>IF(D811&lt;25,"18-24",IF(D811&lt;35,"25-34",IF(D811&lt;45,"35-44",IF(D811&lt;55,"45-54","55+"))))</f>
        <v>55+</v>
      </c>
      <c r="F811" s="2" t="s">
        <v>168</v>
      </c>
      <c r="G811" s="2" t="s">
        <v>186</v>
      </c>
      <c r="H811" s="2" t="s">
        <v>170</v>
      </c>
      <c r="I811" s="2" t="s">
        <v>171</v>
      </c>
      <c r="J811" s="2" t="s">
        <v>172</v>
      </c>
      <c r="K811" s="11">
        <v>45639</v>
      </c>
      <c r="L811" s="2" t="s">
        <v>198</v>
      </c>
      <c r="M811" s="2" t="s">
        <v>189</v>
      </c>
      <c r="N811" s="4">
        <f>COUNTIF(Bookings!$B$2:$B$5001,A811)</f>
        <v>1</v>
      </c>
      <c r="O811" s="4">
        <f>COUNTIFS(Bookings!$B$2:$B$5001,A811,Bookings!$Q$2:$Q$5001,"Completed")</f>
        <v>1</v>
      </c>
      <c r="P811" s="3">
        <f>SUMIFS(Revenue!$L$2:$L$4092,Revenue!$B$2:$B$4092,A811)</f>
        <v>138390</v>
      </c>
      <c r="Q811" s="2" t="str">
        <f>IF(N811=0,"Inactive",IF(N811=1,"One-time",IF(N811&lt;4,"Repeat","Loyal")))</f>
        <v>One-time</v>
      </c>
    </row>
    <row r="812" spans="1:17" x14ac:dyDescent="0.2">
      <c r="A812" s="2" t="s">
        <v>1625</v>
      </c>
      <c r="B812" s="2" t="s">
        <v>747</v>
      </c>
      <c r="C812" s="2" t="s">
        <v>387</v>
      </c>
      <c r="D812" s="2">
        <v>27</v>
      </c>
      <c r="E812" s="2" t="str">
        <f>IF(D812&lt;25,"18-24",IF(D812&lt;35,"25-34",IF(D812&lt;45,"35-44",IF(D812&lt;55,"45-54","55+"))))</f>
        <v>25-34</v>
      </c>
      <c r="F812" s="2" t="s">
        <v>168</v>
      </c>
      <c r="G812" s="2" t="s">
        <v>220</v>
      </c>
      <c r="H812" s="2" t="s">
        <v>170</v>
      </c>
      <c r="I812" s="2" t="s">
        <v>171</v>
      </c>
      <c r="J812" s="2" t="s">
        <v>172</v>
      </c>
      <c r="K812" s="11">
        <v>45849</v>
      </c>
      <c r="L812" s="2" t="s">
        <v>247</v>
      </c>
      <c r="M812" s="2" t="s">
        <v>174</v>
      </c>
      <c r="N812" s="4">
        <f>COUNTIF(Bookings!$B$2:$B$5001,A812)</f>
        <v>2</v>
      </c>
      <c r="O812" s="4">
        <f>COUNTIFS(Bookings!$B$2:$B$5001,A812,Bookings!$Q$2:$Q$5001,"Completed")</f>
        <v>1</v>
      </c>
      <c r="P812" s="3">
        <f>SUMIFS(Revenue!$L$2:$L$4092,Revenue!$B$2:$B$4092,A812)</f>
        <v>18830</v>
      </c>
      <c r="Q812" s="2" t="str">
        <f>IF(N812=0,"Inactive",IF(N812=1,"One-time",IF(N812&lt;4,"Repeat","Loyal")))</f>
        <v>Repeat</v>
      </c>
    </row>
    <row r="813" spans="1:17" x14ac:dyDescent="0.2">
      <c r="A813" s="2" t="s">
        <v>1626</v>
      </c>
      <c r="B813" s="2" t="s">
        <v>1470</v>
      </c>
      <c r="C813" s="2" t="s">
        <v>167</v>
      </c>
      <c r="D813" s="2">
        <v>24</v>
      </c>
      <c r="E813" s="2" t="str">
        <f>IF(D813&lt;25,"18-24",IF(D813&lt;35,"25-34",IF(D813&lt;45,"35-44",IF(D813&lt;55,"45-54","55+"))))</f>
        <v>18-24</v>
      </c>
      <c r="F813" s="2" t="s">
        <v>290</v>
      </c>
      <c r="G813" s="2" t="s">
        <v>290</v>
      </c>
      <c r="H813" s="2" t="s">
        <v>207</v>
      </c>
      <c r="I813" s="2" t="s">
        <v>171</v>
      </c>
      <c r="J813" s="2" t="s">
        <v>172</v>
      </c>
      <c r="K813" s="11">
        <v>45799</v>
      </c>
      <c r="L813" s="2" t="s">
        <v>247</v>
      </c>
      <c r="M813" s="2" t="s">
        <v>189</v>
      </c>
      <c r="N813" s="4">
        <f>COUNTIF(Bookings!$B$2:$B$5001,A813)</f>
        <v>2</v>
      </c>
      <c r="O813" s="4">
        <f>COUNTIFS(Bookings!$B$2:$B$5001,A813,Bookings!$Q$2:$Q$5001,"Completed")</f>
        <v>1</v>
      </c>
      <c r="P813" s="3">
        <f>SUMIFS(Revenue!$L$2:$L$4092,Revenue!$B$2:$B$4092,A813)</f>
        <v>21580</v>
      </c>
      <c r="Q813" s="2" t="str">
        <f>IF(N813=0,"Inactive",IF(N813=1,"One-time",IF(N813&lt;4,"Repeat","Loyal")))</f>
        <v>Repeat</v>
      </c>
    </row>
    <row r="814" spans="1:17" x14ac:dyDescent="0.2">
      <c r="A814" s="2" t="s">
        <v>1627</v>
      </c>
      <c r="B814" s="2" t="s">
        <v>1628</v>
      </c>
      <c r="C814" s="2" t="s">
        <v>167</v>
      </c>
      <c r="D814" s="2">
        <v>21</v>
      </c>
      <c r="E814" s="2" t="str">
        <f>IF(D814&lt;25,"18-24",IF(D814&lt;35,"25-34",IF(D814&lt;45,"35-44",IF(D814&lt;55,"45-54","55+"))))</f>
        <v>18-24</v>
      </c>
      <c r="F814" s="2" t="s">
        <v>168</v>
      </c>
      <c r="G814" s="2" t="s">
        <v>66</v>
      </c>
      <c r="H814" s="2" t="s">
        <v>170</v>
      </c>
      <c r="I814" s="2" t="s">
        <v>195</v>
      </c>
      <c r="J814" s="2" t="s">
        <v>172</v>
      </c>
      <c r="K814" s="11">
        <v>45924</v>
      </c>
      <c r="L814" s="2" t="s">
        <v>183</v>
      </c>
      <c r="M814" s="2" t="s">
        <v>189</v>
      </c>
      <c r="N814" s="4">
        <f>COUNTIF(Bookings!$B$2:$B$5001,A814)</f>
        <v>0</v>
      </c>
      <c r="O814" s="4">
        <f>COUNTIFS(Bookings!$B$2:$B$5001,A814,Bookings!$Q$2:$Q$5001,"Completed")</f>
        <v>0</v>
      </c>
      <c r="P814" s="3">
        <f>SUMIFS(Revenue!$L$2:$L$4092,Revenue!$B$2:$B$4092,A814)</f>
        <v>0</v>
      </c>
      <c r="Q814" s="2" t="str">
        <f>IF(N814=0,"Inactive",IF(N814=1,"One-time",IF(N814&lt;4,"Repeat","Loyal")))</f>
        <v>Inactive</v>
      </c>
    </row>
    <row r="815" spans="1:17" x14ac:dyDescent="0.2">
      <c r="A815" s="2" t="s">
        <v>1629</v>
      </c>
      <c r="B815" s="2" t="s">
        <v>729</v>
      </c>
      <c r="C815" s="2" t="s">
        <v>177</v>
      </c>
      <c r="D815" s="2">
        <v>59</v>
      </c>
      <c r="E815" s="2" t="str">
        <f>IF(D815&lt;25,"18-24",IF(D815&lt;35,"25-34",IF(D815&lt;45,"35-44",IF(D815&lt;55,"45-54","55+"))))</f>
        <v>55+</v>
      </c>
      <c r="F815" s="2" t="s">
        <v>168</v>
      </c>
      <c r="G815" s="2" t="s">
        <v>220</v>
      </c>
      <c r="H815" s="2" t="s">
        <v>170</v>
      </c>
      <c r="I815" s="2" t="s">
        <v>195</v>
      </c>
      <c r="J815" s="2" t="s">
        <v>217</v>
      </c>
      <c r="K815" s="11">
        <v>45671</v>
      </c>
      <c r="L815" s="2" t="s">
        <v>179</v>
      </c>
      <c r="M815" s="2" t="s">
        <v>174</v>
      </c>
      <c r="N815" s="4">
        <f>COUNTIF(Bookings!$B$2:$B$5001,A815)</f>
        <v>4</v>
      </c>
      <c r="O815" s="4">
        <f>COUNTIFS(Bookings!$B$2:$B$5001,A815,Bookings!$Q$2:$Q$5001,"Completed")</f>
        <v>4</v>
      </c>
      <c r="P815" s="3">
        <f>SUMIFS(Revenue!$L$2:$L$4092,Revenue!$B$2:$B$4092,A815)</f>
        <v>220180</v>
      </c>
      <c r="Q815" s="2" t="str">
        <f>IF(N815=0,"Inactive",IF(N815=1,"One-time",IF(N815&lt;4,"Repeat","Loyal")))</f>
        <v>Loyal</v>
      </c>
    </row>
    <row r="816" spans="1:17" x14ac:dyDescent="0.2">
      <c r="A816" s="2" t="s">
        <v>1630</v>
      </c>
      <c r="B816" s="2" t="s">
        <v>1113</v>
      </c>
      <c r="C816" s="2" t="s">
        <v>167</v>
      </c>
      <c r="D816" s="2">
        <v>44</v>
      </c>
      <c r="E816" s="2" t="str">
        <f>IF(D816&lt;25,"18-24",IF(D816&lt;35,"25-34",IF(D816&lt;45,"35-44",IF(D816&lt;55,"45-54","55+"))))</f>
        <v>35-44</v>
      </c>
      <c r="F816" s="2" t="s">
        <v>168</v>
      </c>
      <c r="G816" s="2" t="s">
        <v>55</v>
      </c>
      <c r="H816" s="2" t="s">
        <v>170</v>
      </c>
      <c r="I816" s="2" t="s">
        <v>171</v>
      </c>
      <c r="J816" s="2" t="s">
        <v>238</v>
      </c>
      <c r="K816" s="11">
        <v>45545</v>
      </c>
      <c r="L816" s="2" t="s">
        <v>183</v>
      </c>
      <c r="M816" s="2" t="s">
        <v>174</v>
      </c>
      <c r="N816" s="4">
        <f>COUNTIF(Bookings!$B$2:$B$5001,A816)</f>
        <v>10</v>
      </c>
      <c r="O816" s="4">
        <f>COUNTIFS(Bookings!$B$2:$B$5001,A816,Bookings!$Q$2:$Q$5001,"Completed")</f>
        <v>10</v>
      </c>
      <c r="P816" s="3">
        <f>SUMIFS(Revenue!$L$2:$L$4092,Revenue!$B$2:$B$4092,A816)</f>
        <v>471820</v>
      </c>
      <c r="Q816" s="2" t="str">
        <f>IF(N816=0,"Inactive",IF(N816=1,"One-time",IF(N816&lt;4,"Repeat","Loyal")))</f>
        <v>Loyal</v>
      </c>
    </row>
    <row r="817" spans="1:17" x14ac:dyDescent="0.2">
      <c r="A817" s="2" t="s">
        <v>1631</v>
      </c>
      <c r="B817" s="2" t="s">
        <v>1632</v>
      </c>
      <c r="C817" s="2" t="s">
        <v>167</v>
      </c>
      <c r="D817" s="2">
        <v>38</v>
      </c>
      <c r="E817" s="2" t="str">
        <f>IF(D817&lt;25,"18-24",IF(D817&lt;35,"25-34",IF(D817&lt;45,"35-44",IF(D817&lt;55,"45-54","55+"))))</f>
        <v>35-44</v>
      </c>
      <c r="F817" s="2" t="s">
        <v>168</v>
      </c>
      <c r="G817" s="2" t="s">
        <v>182</v>
      </c>
      <c r="H817" s="2" t="s">
        <v>170</v>
      </c>
      <c r="I817" s="2" t="s">
        <v>195</v>
      </c>
      <c r="J817" s="2" t="s">
        <v>172</v>
      </c>
      <c r="K817" s="11">
        <v>45653</v>
      </c>
      <c r="L817" s="2" t="s">
        <v>173</v>
      </c>
      <c r="M817" s="2" t="s">
        <v>174</v>
      </c>
      <c r="N817" s="4">
        <f>COUNTIF(Bookings!$B$2:$B$5001,A817)</f>
        <v>2</v>
      </c>
      <c r="O817" s="4">
        <f>COUNTIFS(Bookings!$B$2:$B$5001,A817,Bookings!$Q$2:$Q$5001,"Completed")</f>
        <v>2</v>
      </c>
      <c r="P817" s="3">
        <f>SUMIFS(Revenue!$L$2:$L$4092,Revenue!$B$2:$B$4092,A817)</f>
        <v>54050</v>
      </c>
      <c r="Q817" s="2" t="str">
        <f>IF(N817=0,"Inactive",IF(N817=1,"One-time",IF(N817&lt;4,"Repeat","Loyal")))</f>
        <v>Repeat</v>
      </c>
    </row>
    <row r="818" spans="1:17" x14ac:dyDescent="0.2">
      <c r="A818" s="2" t="s">
        <v>1633</v>
      </c>
      <c r="B818" s="2" t="s">
        <v>1634</v>
      </c>
      <c r="C818" s="2" t="s">
        <v>167</v>
      </c>
      <c r="D818" s="2">
        <v>35</v>
      </c>
      <c r="E818" s="2" t="str">
        <f>IF(D818&lt;25,"18-24",IF(D818&lt;35,"25-34",IF(D818&lt;45,"35-44",IF(D818&lt;55,"45-54","55+"))))</f>
        <v>35-44</v>
      </c>
      <c r="F818" s="2" t="s">
        <v>168</v>
      </c>
      <c r="G818" s="2" t="s">
        <v>194</v>
      </c>
      <c r="H818" s="2" t="s">
        <v>170</v>
      </c>
      <c r="I818" s="2" t="s">
        <v>188</v>
      </c>
      <c r="J818" s="2" t="s">
        <v>208</v>
      </c>
      <c r="K818" s="11">
        <v>45624</v>
      </c>
      <c r="L818" s="2" t="s">
        <v>198</v>
      </c>
      <c r="M818" s="2" t="s">
        <v>174</v>
      </c>
      <c r="N818" s="4">
        <f>COUNTIF(Bookings!$B$2:$B$5001,A818)</f>
        <v>6</v>
      </c>
      <c r="O818" s="4">
        <f>COUNTIFS(Bookings!$B$2:$B$5001,A818,Bookings!$Q$2:$Q$5001,"Completed")</f>
        <v>5</v>
      </c>
      <c r="P818" s="3">
        <f>SUMIFS(Revenue!$L$2:$L$4092,Revenue!$B$2:$B$4092,A818)</f>
        <v>303680</v>
      </c>
      <c r="Q818" s="2" t="str">
        <f>IF(N818=0,"Inactive",IF(N818=1,"One-time",IF(N818&lt;4,"Repeat","Loyal")))</f>
        <v>Loyal</v>
      </c>
    </row>
    <row r="819" spans="1:17" x14ac:dyDescent="0.2">
      <c r="A819" s="2" t="s">
        <v>1635</v>
      </c>
      <c r="B819" s="2" t="s">
        <v>1373</v>
      </c>
      <c r="C819" s="2" t="s">
        <v>177</v>
      </c>
      <c r="D819" s="2">
        <v>70</v>
      </c>
      <c r="E819" s="2" t="str">
        <f>IF(D819&lt;25,"18-24",IF(D819&lt;35,"25-34",IF(D819&lt;45,"35-44",IF(D819&lt;55,"45-54","55+"))))</f>
        <v>55+</v>
      </c>
      <c r="F819" s="2" t="s">
        <v>168</v>
      </c>
      <c r="G819" s="2" t="s">
        <v>24</v>
      </c>
      <c r="H819" s="2" t="s">
        <v>170</v>
      </c>
      <c r="I819" s="2" t="s">
        <v>21</v>
      </c>
      <c r="J819" s="2" t="s">
        <v>172</v>
      </c>
      <c r="K819" s="11">
        <v>46043</v>
      </c>
      <c r="L819" s="2" t="s">
        <v>231</v>
      </c>
      <c r="M819" s="2" t="s">
        <v>174</v>
      </c>
      <c r="N819" s="4">
        <f>COUNTIF(Bookings!$B$2:$B$5001,A819)</f>
        <v>0</v>
      </c>
      <c r="O819" s="4">
        <f>COUNTIFS(Bookings!$B$2:$B$5001,A819,Bookings!$Q$2:$Q$5001,"Completed")</f>
        <v>0</v>
      </c>
      <c r="P819" s="3">
        <f>SUMIFS(Revenue!$L$2:$L$4092,Revenue!$B$2:$B$4092,A819)</f>
        <v>0</v>
      </c>
      <c r="Q819" s="2" t="str">
        <f>IF(N819=0,"Inactive",IF(N819=1,"One-time",IF(N819&lt;4,"Repeat","Loyal")))</f>
        <v>Inactive</v>
      </c>
    </row>
    <row r="820" spans="1:17" x14ac:dyDescent="0.2">
      <c r="A820" s="2" t="s">
        <v>1636</v>
      </c>
      <c r="B820" s="2" t="s">
        <v>1637</v>
      </c>
      <c r="C820" s="2" t="s">
        <v>167</v>
      </c>
      <c r="D820" s="2">
        <v>27</v>
      </c>
      <c r="E820" s="2" t="str">
        <f>IF(D820&lt;25,"18-24",IF(D820&lt;35,"25-34",IF(D820&lt;45,"35-44",IF(D820&lt;55,"45-54","55+"))))</f>
        <v>25-34</v>
      </c>
      <c r="F820" s="2" t="s">
        <v>168</v>
      </c>
      <c r="G820" s="2" t="s">
        <v>24</v>
      </c>
      <c r="H820" s="2" t="s">
        <v>170</v>
      </c>
      <c r="I820" s="2" t="s">
        <v>171</v>
      </c>
      <c r="J820" s="2" t="s">
        <v>217</v>
      </c>
      <c r="K820" s="11">
        <v>45530</v>
      </c>
      <c r="L820" s="2" t="s">
        <v>247</v>
      </c>
      <c r="M820" s="2" t="s">
        <v>174</v>
      </c>
      <c r="N820" s="4">
        <f>COUNTIF(Bookings!$B$2:$B$5001,A820)</f>
        <v>2</v>
      </c>
      <c r="O820" s="4">
        <f>COUNTIFS(Bookings!$B$2:$B$5001,A820,Bookings!$Q$2:$Q$5001,"Completed")</f>
        <v>2</v>
      </c>
      <c r="P820" s="3">
        <f>SUMIFS(Revenue!$L$2:$L$4092,Revenue!$B$2:$B$4092,A820)</f>
        <v>41330</v>
      </c>
      <c r="Q820" s="2" t="str">
        <f>IF(N820=0,"Inactive",IF(N820=1,"One-time",IF(N820&lt;4,"Repeat","Loyal")))</f>
        <v>Repeat</v>
      </c>
    </row>
    <row r="821" spans="1:17" x14ac:dyDescent="0.2">
      <c r="A821" s="2" t="s">
        <v>1638</v>
      </c>
      <c r="B821" s="2" t="s">
        <v>1639</v>
      </c>
      <c r="C821" s="2" t="s">
        <v>167</v>
      </c>
      <c r="D821" s="2">
        <v>48</v>
      </c>
      <c r="E821" s="2" t="str">
        <f>IF(D821&lt;25,"18-24",IF(D821&lt;35,"25-34",IF(D821&lt;45,"35-44",IF(D821&lt;55,"45-54","55+"))))</f>
        <v>45-54</v>
      </c>
      <c r="F821" s="2" t="s">
        <v>227</v>
      </c>
      <c r="G821" s="2" t="s">
        <v>228</v>
      </c>
      <c r="H821" s="2" t="s">
        <v>207</v>
      </c>
      <c r="I821" s="2" t="s">
        <v>216</v>
      </c>
      <c r="J821" s="2" t="s">
        <v>172</v>
      </c>
      <c r="K821" s="11">
        <v>46016</v>
      </c>
      <c r="L821" s="2" t="s">
        <v>173</v>
      </c>
      <c r="M821" s="2" t="s">
        <v>174</v>
      </c>
      <c r="N821" s="4">
        <f>COUNTIF(Bookings!$B$2:$B$5001,A821)</f>
        <v>0</v>
      </c>
      <c r="O821" s="4">
        <f>COUNTIFS(Bookings!$B$2:$B$5001,A821,Bookings!$Q$2:$Q$5001,"Completed")</f>
        <v>0</v>
      </c>
      <c r="P821" s="3">
        <f>SUMIFS(Revenue!$L$2:$L$4092,Revenue!$B$2:$B$4092,A821)</f>
        <v>0</v>
      </c>
      <c r="Q821" s="2" t="str">
        <f>IF(N821=0,"Inactive",IF(N821=1,"One-time",IF(N821&lt;4,"Repeat","Loyal")))</f>
        <v>Inactive</v>
      </c>
    </row>
    <row r="822" spans="1:17" x14ac:dyDescent="0.2">
      <c r="A822" s="2" t="s">
        <v>1640</v>
      </c>
      <c r="B822" s="2" t="s">
        <v>1641</v>
      </c>
      <c r="C822" s="2" t="s">
        <v>167</v>
      </c>
      <c r="D822" s="2">
        <v>33</v>
      </c>
      <c r="E822" s="2" t="str">
        <f>IF(D822&lt;25,"18-24",IF(D822&lt;35,"25-34",IF(D822&lt;45,"35-44",IF(D822&lt;55,"45-54","55+"))))</f>
        <v>25-34</v>
      </c>
      <c r="F822" s="2" t="s">
        <v>499</v>
      </c>
      <c r="G822" s="2" t="s">
        <v>500</v>
      </c>
      <c r="H822" s="2" t="s">
        <v>207</v>
      </c>
      <c r="I822" s="2" t="s">
        <v>171</v>
      </c>
      <c r="J822" s="2" t="s">
        <v>238</v>
      </c>
      <c r="K822" s="11">
        <v>45598</v>
      </c>
      <c r="L822" s="2" t="s">
        <v>179</v>
      </c>
      <c r="M822" s="2" t="s">
        <v>174</v>
      </c>
      <c r="N822" s="4">
        <f>COUNTIF(Bookings!$B$2:$B$5001,A822)</f>
        <v>13</v>
      </c>
      <c r="O822" s="4">
        <f>COUNTIFS(Bookings!$B$2:$B$5001,A822,Bookings!$Q$2:$Q$5001,"Completed")</f>
        <v>11</v>
      </c>
      <c r="P822" s="3">
        <f>SUMIFS(Revenue!$L$2:$L$4092,Revenue!$B$2:$B$4092,A822)</f>
        <v>496090</v>
      </c>
      <c r="Q822" s="2" t="str">
        <f>IF(N822=0,"Inactive",IF(N822=1,"One-time",IF(N822&lt;4,"Repeat","Loyal")))</f>
        <v>Loyal</v>
      </c>
    </row>
    <row r="823" spans="1:17" x14ac:dyDescent="0.2">
      <c r="A823" s="2" t="s">
        <v>1642</v>
      </c>
      <c r="B823" s="2" t="s">
        <v>1643</v>
      </c>
      <c r="C823" s="2" t="s">
        <v>167</v>
      </c>
      <c r="D823" s="2">
        <v>26</v>
      </c>
      <c r="E823" s="2" t="str">
        <f>IF(D823&lt;25,"18-24",IF(D823&lt;35,"25-34",IF(D823&lt;45,"35-44",IF(D823&lt;55,"45-54","55+"))))</f>
        <v>25-34</v>
      </c>
      <c r="F823" s="2" t="s">
        <v>168</v>
      </c>
      <c r="G823" s="2" t="s">
        <v>243</v>
      </c>
      <c r="H823" s="2" t="s">
        <v>170</v>
      </c>
      <c r="I823" s="2" t="s">
        <v>171</v>
      </c>
      <c r="J823" s="2" t="s">
        <v>172</v>
      </c>
      <c r="K823" s="11">
        <v>45801</v>
      </c>
      <c r="L823" s="2" t="s">
        <v>198</v>
      </c>
      <c r="M823" s="2" t="s">
        <v>189</v>
      </c>
      <c r="N823" s="4">
        <f>COUNTIF(Bookings!$B$2:$B$5001,A823)</f>
        <v>0</v>
      </c>
      <c r="O823" s="4">
        <f>COUNTIFS(Bookings!$B$2:$B$5001,A823,Bookings!$Q$2:$Q$5001,"Completed")</f>
        <v>0</v>
      </c>
      <c r="P823" s="3">
        <f>SUMIFS(Revenue!$L$2:$L$4092,Revenue!$B$2:$B$4092,A823)</f>
        <v>0</v>
      </c>
      <c r="Q823" s="2" t="str">
        <f>IF(N823=0,"Inactive",IF(N823=1,"One-time",IF(N823&lt;4,"Repeat","Loyal")))</f>
        <v>Inactive</v>
      </c>
    </row>
    <row r="824" spans="1:17" x14ac:dyDescent="0.2">
      <c r="A824" s="2" t="s">
        <v>1644</v>
      </c>
      <c r="B824" s="2" t="s">
        <v>1645</v>
      </c>
      <c r="C824" s="2" t="s">
        <v>177</v>
      </c>
      <c r="D824" s="2">
        <v>42</v>
      </c>
      <c r="E824" s="2" t="str">
        <f>IF(D824&lt;25,"18-24",IF(D824&lt;35,"25-34",IF(D824&lt;45,"35-44",IF(D824&lt;55,"45-54","55+"))))</f>
        <v>35-44</v>
      </c>
      <c r="F824" s="2" t="s">
        <v>168</v>
      </c>
      <c r="G824" s="2" t="s">
        <v>246</v>
      </c>
      <c r="H824" s="2" t="s">
        <v>170</v>
      </c>
      <c r="I824" s="2" t="s">
        <v>21</v>
      </c>
      <c r="J824" s="2" t="s">
        <v>238</v>
      </c>
      <c r="K824" s="11">
        <v>45567</v>
      </c>
      <c r="L824" s="2" t="s">
        <v>247</v>
      </c>
      <c r="M824" s="2" t="s">
        <v>174</v>
      </c>
      <c r="N824" s="4">
        <f>COUNTIF(Bookings!$B$2:$B$5001,A824)</f>
        <v>10</v>
      </c>
      <c r="O824" s="4">
        <f>COUNTIFS(Bookings!$B$2:$B$5001,A824,Bookings!$Q$2:$Q$5001,"Completed")</f>
        <v>9</v>
      </c>
      <c r="P824" s="3">
        <f>SUMIFS(Revenue!$L$2:$L$4092,Revenue!$B$2:$B$4092,A824)</f>
        <v>281260</v>
      </c>
      <c r="Q824" s="2" t="str">
        <f>IF(N824=0,"Inactive",IF(N824=1,"One-time",IF(N824&lt;4,"Repeat","Loyal")))</f>
        <v>Loyal</v>
      </c>
    </row>
    <row r="825" spans="1:17" x14ac:dyDescent="0.2">
      <c r="A825" s="2" t="s">
        <v>1646</v>
      </c>
      <c r="B825" s="2" t="s">
        <v>1647</v>
      </c>
      <c r="C825" s="2" t="s">
        <v>167</v>
      </c>
      <c r="D825" s="2">
        <v>35</v>
      </c>
      <c r="E825" s="2" t="str">
        <f>IF(D825&lt;25,"18-24",IF(D825&lt;35,"25-34",IF(D825&lt;45,"35-44",IF(D825&lt;55,"45-54","55+"))))</f>
        <v>35-44</v>
      </c>
      <c r="F825" s="2" t="s">
        <v>234</v>
      </c>
      <c r="G825" s="2" t="s">
        <v>235</v>
      </c>
      <c r="H825" s="2" t="s">
        <v>207</v>
      </c>
      <c r="I825" s="2" t="s">
        <v>188</v>
      </c>
      <c r="J825" s="2" t="s">
        <v>172</v>
      </c>
      <c r="K825" s="11">
        <v>46034</v>
      </c>
      <c r="L825" s="2" t="s">
        <v>247</v>
      </c>
      <c r="M825" s="2" t="s">
        <v>189</v>
      </c>
      <c r="N825" s="4">
        <f>COUNTIF(Bookings!$B$2:$B$5001,A825)</f>
        <v>0</v>
      </c>
      <c r="O825" s="4">
        <f>COUNTIFS(Bookings!$B$2:$B$5001,A825,Bookings!$Q$2:$Q$5001,"Completed")</f>
        <v>0</v>
      </c>
      <c r="P825" s="3">
        <f>SUMIFS(Revenue!$L$2:$L$4092,Revenue!$B$2:$B$4092,A825)</f>
        <v>0</v>
      </c>
      <c r="Q825" s="2" t="str">
        <f>IF(N825=0,"Inactive",IF(N825=1,"One-time",IF(N825&lt;4,"Repeat","Loyal")))</f>
        <v>Inactive</v>
      </c>
    </row>
    <row r="826" spans="1:17" x14ac:dyDescent="0.2">
      <c r="A826" s="2" t="s">
        <v>1648</v>
      </c>
      <c r="B826" s="2" t="s">
        <v>372</v>
      </c>
      <c r="C826" s="2" t="s">
        <v>177</v>
      </c>
      <c r="D826" s="2">
        <v>44</v>
      </c>
      <c r="E826" s="2" t="str">
        <f>IF(D826&lt;25,"18-24",IF(D826&lt;35,"25-34",IF(D826&lt;45,"35-44",IF(D826&lt;55,"45-54","55+"))))</f>
        <v>35-44</v>
      </c>
      <c r="F826" s="2" t="s">
        <v>168</v>
      </c>
      <c r="G826" s="2" t="s">
        <v>75</v>
      </c>
      <c r="H826" s="2" t="s">
        <v>170</v>
      </c>
      <c r="I826" s="2" t="s">
        <v>171</v>
      </c>
      <c r="J826" s="2" t="s">
        <v>172</v>
      </c>
      <c r="K826" s="11">
        <v>45596</v>
      </c>
      <c r="L826" s="2" t="s">
        <v>173</v>
      </c>
      <c r="M826" s="2" t="s">
        <v>174</v>
      </c>
      <c r="N826" s="4">
        <f>COUNTIF(Bookings!$B$2:$B$5001,A826)</f>
        <v>2</v>
      </c>
      <c r="O826" s="4">
        <f>COUNTIFS(Bookings!$B$2:$B$5001,A826,Bookings!$Q$2:$Q$5001,"Completed")</f>
        <v>2</v>
      </c>
      <c r="P826" s="3">
        <f>SUMIFS(Revenue!$L$2:$L$4092,Revenue!$B$2:$B$4092,A826)</f>
        <v>52850</v>
      </c>
      <c r="Q826" s="2" t="str">
        <f>IF(N826=0,"Inactive",IF(N826=1,"One-time",IF(N826&lt;4,"Repeat","Loyal")))</f>
        <v>Repeat</v>
      </c>
    </row>
    <row r="827" spans="1:17" x14ac:dyDescent="0.2">
      <c r="A827" s="2" t="s">
        <v>1649</v>
      </c>
      <c r="B827" s="2" t="s">
        <v>1650</v>
      </c>
      <c r="C827" s="2" t="s">
        <v>177</v>
      </c>
      <c r="D827" s="2">
        <v>26</v>
      </c>
      <c r="E827" s="2" t="str">
        <f>IF(D827&lt;25,"18-24",IF(D827&lt;35,"25-34",IF(D827&lt;45,"35-44",IF(D827&lt;55,"45-54","55+"))))</f>
        <v>25-34</v>
      </c>
      <c r="F827" s="2" t="s">
        <v>168</v>
      </c>
      <c r="G827" s="2" t="s">
        <v>220</v>
      </c>
      <c r="H827" s="2" t="s">
        <v>170</v>
      </c>
      <c r="I827" s="2" t="s">
        <v>188</v>
      </c>
      <c r="J827" s="2" t="s">
        <v>172</v>
      </c>
      <c r="K827" s="11">
        <v>46250</v>
      </c>
      <c r="L827" s="2" t="s">
        <v>198</v>
      </c>
      <c r="M827" s="2" t="s">
        <v>174</v>
      </c>
      <c r="N827" s="4">
        <f>COUNTIF(Bookings!$B$2:$B$5001,A827)</f>
        <v>0</v>
      </c>
      <c r="O827" s="4">
        <f>COUNTIFS(Bookings!$B$2:$B$5001,A827,Bookings!$Q$2:$Q$5001,"Completed")</f>
        <v>0</v>
      </c>
      <c r="P827" s="3">
        <f>SUMIFS(Revenue!$L$2:$L$4092,Revenue!$B$2:$B$4092,A827)</f>
        <v>0</v>
      </c>
      <c r="Q827" s="2" t="str">
        <f>IF(N827=0,"Inactive",IF(N827=1,"One-time",IF(N827&lt;4,"Repeat","Loyal")))</f>
        <v>Inactive</v>
      </c>
    </row>
    <row r="828" spans="1:17" x14ac:dyDescent="0.2">
      <c r="A828" s="2" t="s">
        <v>1651</v>
      </c>
      <c r="B828" s="2" t="s">
        <v>1347</v>
      </c>
      <c r="C828" s="2" t="s">
        <v>177</v>
      </c>
      <c r="D828" s="2">
        <v>37</v>
      </c>
      <c r="E828" s="2" t="str">
        <f>IF(D828&lt;25,"18-24",IF(D828&lt;35,"25-34",IF(D828&lt;45,"35-44",IF(D828&lt;55,"45-54","55+"))))</f>
        <v>35-44</v>
      </c>
      <c r="F828" s="2" t="s">
        <v>168</v>
      </c>
      <c r="G828" s="2" t="s">
        <v>311</v>
      </c>
      <c r="H828" s="2" t="s">
        <v>170</v>
      </c>
      <c r="I828" s="2" t="s">
        <v>171</v>
      </c>
      <c r="J828" s="2" t="s">
        <v>172</v>
      </c>
      <c r="K828" s="11">
        <v>45696</v>
      </c>
      <c r="L828" s="2" t="s">
        <v>198</v>
      </c>
      <c r="M828" s="2" t="s">
        <v>174</v>
      </c>
      <c r="N828" s="4">
        <f>COUNTIF(Bookings!$B$2:$B$5001,A828)</f>
        <v>0</v>
      </c>
      <c r="O828" s="4">
        <f>COUNTIFS(Bookings!$B$2:$B$5001,A828,Bookings!$Q$2:$Q$5001,"Completed")</f>
        <v>0</v>
      </c>
      <c r="P828" s="3">
        <f>SUMIFS(Revenue!$L$2:$L$4092,Revenue!$B$2:$B$4092,A828)</f>
        <v>0</v>
      </c>
      <c r="Q828" s="2" t="str">
        <f>IF(N828=0,"Inactive",IF(N828=1,"One-time",IF(N828&lt;4,"Repeat","Loyal")))</f>
        <v>Inactive</v>
      </c>
    </row>
    <row r="829" spans="1:17" x14ac:dyDescent="0.2">
      <c r="A829" s="2" t="s">
        <v>1652</v>
      </c>
      <c r="B829" s="2" t="s">
        <v>1653</v>
      </c>
      <c r="C829" s="2" t="s">
        <v>167</v>
      </c>
      <c r="D829" s="2">
        <v>37</v>
      </c>
      <c r="E829" s="2" t="str">
        <f>IF(D829&lt;25,"18-24",IF(D829&lt;35,"25-34",IF(D829&lt;45,"35-44",IF(D829&lt;55,"45-54","55+"))))</f>
        <v>35-44</v>
      </c>
      <c r="F829" s="2" t="s">
        <v>168</v>
      </c>
      <c r="G829" s="2" t="s">
        <v>66</v>
      </c>
      <c r="H829" s="2" t="s">
        <v>170</v>
      </c>
      <c r="I829" s="2" t="s">
        <v>171</v>
      </c>
      <c r="J829" s="2" t="s">
        <v>172</v>
      </c>
      <c r="K829" s="11">
        <v>45989</v>
      </c>
      <c r="L829" s="2" t="s">
        <v>247</v>
      </c>
      <c r="M829" s="2" t="s">
        <v>174</v>
      </c>
      <c r="N829" s="4">
        <f>COUNTIF(Bookings!$B$2:$B$5001,A829)</f>
        <v>0</v>
      </c>
      <c r="O829" s="4">
        <f>COUNTIFS(Bookings!$B$2:$B$5001,A829,Bookings!$Q$2:$Q$5001,"Completed")</f>
        <v>0</v>
      </c>
      <c r="P829" s="3">
        <f>SUMIFS(Revenue!$L$2:$L$4092,Revenue!$B$2:$B$4092,A829)</f>
        <v>0</v>
      </c>
      <c r="Q829" s="2" t="str">
        <f>IF(N829=0,"Inactive",IF(N829=1,"One-time",IF(N829&lt;4,"Repeat","Loyal")))</f>
        <v>Inactive</v>
      </c>
    </row>
    <row r="830" spans="1:17" x14ac:dyDescent="0.2">
      <c r="A830" s="2" t="s">
        <v>1654</v>
      </c>
      <c r="B830" s="2" t="s">
        <v>992</v>
      </c>
      <c r="C830" s="2" t="s">
        <v>177</v>
      </c>
      <c r="D830" s="2">
        <v>38</v>
      </c>
      <c r="E830" s="2" t="str">
        <f>IF(D830&lt;25,"18-24",IF(D830&lt;35,"25-34",IF(D830&lt;45,"35-44",IF(D830&lt;55,"45-54","55+"))))</f>
        <v>35-44</v>
      </c>
      <c r="F830" s="2" t="s">
        <v>278</v>
      </c>
      <c r="G830" s="2" t="s">
        <v>279</v>
      </c>
      <c r="H830" s="2" t="s">
        <v>207</v>
      </c>
      <c r="I830" s="2" t="s">
        <v>21</v>
      </c>
      <c r="J830" s="2" t="s">
        <v>172</v>
      </c>
      <c r="K830" s="11">
        <v>45773</v>
      </c>
      <c r="L830" s="2" t="s">
        <v>231</v>
      </c>
      <c r="M830" s="2" t="s">
        <v>174</v>
      </c>
      <c r="N830" s="4">
        <f>COUNTIF(Bookings!$B$2:$B$5001,A830)</f>
        <v>3</v>
      </c>
      <c r="O830" s="4">
        <f>COUNTIFS(Bookings!$B$2:$B$5001,A830,Bookings!$Q$2:$Q$5001,"Completed")</f>
        <v>2</v>
      </c>
      <c r="P830" s="3">
        <f>SUMIFS(Revenue!$L$2:$L$4092,Revenue!$B$2:$B$4092,A830)</f>
        <v>27960</v>
      </c>
      <c r="Q830" s="2" t="str">
        <f>IF(N830=0,"Inactive",IF(N830=1,"One-time",IF(N830&lt;4,"Repeat","Loyal")))</f>
        <v>Repeat</v>
      </c>
    </row>
    <row r="831" spans="1:17" x14ac:dyDescent="0.2">
      <c r="A831" s="2" t="s">
        <v>1655</v>
      </c>
      <c r="B831" s="2" t="s">
        <v>1656</v>
      </c>
      <c r="C831" s="2" t="s">
        <v>167</v>
      </c>
      <c r="D831" s="2">
        <v>36</v>
      </c>
      <c r="E831" s="2" t="str">
        <f>IF(D831&lt;25,"18-24",IF(D831&lt;35,"25-34",IF(D831&lt;45,"35-44",IF(D831&lt;55,"45-54","55+"))))</f>
        <v>35-44</v>
      </c>
      <c r="F831" s="2" t="s">
        <v>168</v>
      </c>
      <c r="G831" s="2" t="s">
        <v>246</v>
      </c>
      <c r="H831" s="2" t="s">
        <v>170</v>
      </c>
      <c r="I831" s="2" t="s">
        <v>21</v>
      </c>
      <c r="J831" s="2" t="s">
        <v>172</v>
      </c>
      <c r="K831" s="11">
        <v>45722</v>
      </c>
      <c r="L831" s="2" t="s">
        <v>231</v>
      </c>
      <c r="M831" s="2" t="s">
        <v>174</v>
      </c>
      <c r="N831" s="4">
        <f>COUNTIF(Bookings!$B$2:$B$5001,A831)</f>
        <v>0</v>
      </c>
      <c r="O831" s="4">
        <f>COUNTIFS(Bookings!$B$2:$B$5001,A831,Bookings!$Q$2:$Q$5001,"Completed")</f>
        <v>0</v>
      </c>
      <c r="P831" s="3">
        <f>SUMIFS(Revenue!$L$2:$L$4092,Revenue!$B$2:$B$4092,A831)</f>
        <v>0</v>
      </c>
      <c r="Q831" s="2" t="str">
        <f>IF(N831=0,"Inactive",IF(N831=1,"One-time",IF(N831&lt;4,"Repeat","Loyal")))</f>
        <v>Inactive</v>
      </c>
    </row>
    <row r="832" spans="1:17" x14ac:dyDescent="0.2">
      <c r="A832" s="2" t="s">
        <v>1657</v>
      </c>
      <c r="B832" s="2" t="s">
        <v>1658</v>
      </c>
      <c r="C832" s="2" t="s">
        <v>167</v>
      </c>
      <c r="D832" s="2">
        <v>37</v>
      </c>
      <c r="E832" s="2" t="str">
        <f>IF(D832&lt;25,"18-24",IF(D832&lt;35,"25-34",IF(D832&lt;45,"35-44",IF(D832&lt;55,"45-54","55+"))))</f>
        <v>35-44</v>
      </c>
      <c r="F832" s="2" t="s">
        <v>168</v>
      </c>
      <c r="G832" s="2" t="s">
        <v>220</v>
      </c>
      <c r="H832" s="2" t="s">
        <v>170</v>
      </c>
      <c r="I832" s="2" t="s">
        <v>171</v>
      </c>
      <c r="J832" s="2" t="s">
        <v>172</v>
      </c>
      <c r="K832" s="11">
        <v>45617</v>
      </c>
      <c r="L832" s="2" t="s">
        <v>247</v>
      </c>
      <c r="M832" s="2" t="s">
        <v>174</v>
      </c>
      <c r="N832" s="4">
        <f>COUNTIF(Bookings!$B$2:$B$5001,A832)</f>
        <v>0</v>
      </c>
      <c r="O832" s="4">
        <f>COUNTIFS(Bookings!$B$2:$B$5001,A832,Bookings!$Q$2:$Q$5001,"Completed")</f>
        <v>0</v>
      </c>
      <c r="P832" s="3">
        <f>SUMIFS(Revenue!$L$2:$L$4092,Revenue!$B$2:$B$4092,A832)</f>
        <v>0</v>
      </c>
      <c r="Q832" s="2" t="str">
        <f>IF(N832=0,"Inactive",IF(N832=1,"One-time",IF(N832&lt;4,"Repeat","Loyal")))</f>
        <v>Inactive</v>
      </c>
    </row>
    <row r="833" spans="1:17" x14ac:dyDescent="0.2">
      <c r="A833" s="2" t="s">
        <v>1659</v>
      </c>
      <c r="B833" s="2" t="s">
        <v>1660</v>
      </c>
      <c r="C833" s="2" t="s">
        <v>177</v>
      </c>
      <c r="D833" s="2">
        <v>40</v>
      </c>
      <c r="E833" s="2" t="str">
        <f>IF(D833&lt;25,"18-24",IF(D833&lt;35,"25-34",IF(D833&lt;45,"35-44",IF(D833&lt;55,"45-54","55+"))))</f>
        <v>35-44</v>
      </c>
      <c r="F833" s="2" t="s">
        <v>290</v>
      </c>
      <c r="G833" s="2" t="s">
        <v>290</v>
      </c>
      <c r="H833" s="2" t="s">
        <v>207</v>
      </c>
      <c r="I833" s="2" t="s">
        <v>195</v>
      </c>
      <c r="J833" s="2" t="s">
        <v>172</v>
      </c>
      <c r="K833" s="11">
        <v>45624</v>
      </c>
      <c r="L833" s="2" t="s">
        <v>179</v>
      </c>
      <c r="M833" s="2" t="s">
        <v>189</v>
      </c>
      <c r="N833" s="4">
        <f>COUNTIF(Bookings!$B$2:$B$5001,A833)</f>
        <v>3</v>
      </c>
      <c r="O833" s="4">
        <f>COUNTIFS(Bookings!$B$2:$B$5001,A833,Bookings!$Q$2:$Q$5001,"Completed")</f>
        <v>3</v>
      </c>
      <c r="P833" s="3">
        <f>SUMIFS(Revenue!$L$2:$L$4092,Revenue!$B$2:$B$4092,A833)</f>
        <v>184840</v>
      </c>
      <c r="Q833" s="2" t="str">
        <f>IF(N833=0,"Inactive",IF(N833=1,"One-time",IF(N833&lt;4,"Repeat","Loyal")))</f>
        <v>Repeat</v>
      </c>
    </row>
    <row r="834" spans="1:17" x14ac:dyDescent="0.2">
      <c r="A834" s="2" t="s">
        <v>1661</v>
      </c>
      <c r="B834" s="2" t="s">
        <v>1012</v>
      </c>
      <c r="C834" s="2" t="s">
        <v>177</v>
      </c>
      <c r="D834" s="2">
        <v>39</v>
      </c>
      <c r="E834" s="2" t="str">
        <f>IF(D834&lt;25,"18-24",IF(D834&lt;35,"25-34",IF(D834&lt;45,"35-44",IF(D834&lt;55,"45-54","55+"))))</f>
        <v>35-44</v>
      </c>
      <c r="F834" s="2" t="s">
        <v>168</v>
      </c>
      <c r="G834" s="2" t="s">
        <v>75</v>
      </c>
      <c r="H834" s="2" t="s">
        <v>170</v>
      </c>
      <c r="I834" s="2" t="s">
        <v>21</v>
      </c>
      <c r="J834" s="2" t="s">
        <v>172</v>
      </c>
      <c r="K834" s="11">
        <v>45819</v>
      </c>
      <c r="L834" s="2" t="s">
        <v>231</v>
      </c>
      <c r="M834" s="2" t="s">
        <v>174</v>
      </c>
      <c r="N834" s="4">
        <f>COUNTIF(Bookings!$B$2:$B$5001,A834)</f>
        <v>0</v>
      </c>
      <c r="O834" s="4">
        <f>COUNTIFS(Bookings!$B$2:$B$5001,A834,Bookings!$Q$2:$Q$5001,"Completed")</f>
        <v>0</v>
      </c>
      <c r="P834" s="3">
        <f>SUMIFS(Revenue!$L$2:$L$4092,Revenue!$B$2:$B$4092,A834)</f>
        <v>0</v>
      </c>
      <c r="Q834" s="2" t="str">
        <f>IF(N834=0,"Inactive",IF(N834=1,"One-time",IF(N834&lt;4,"Repeat","Loyal")))</f>
        <v>Inactive</v>
      </c>
    </row>
    <row r="835" spans="1:17" x14ac:dyDescent="0.2">
      <c r="A835" s="2" t="s">
        <v>1662</v>
      </c>
      <c r="B835" s="2" t="s">
        <v>1047</v>
      </c>
      <c r="C835" s="2" t="s">
        <v>177</v>
      </c>
      <c r="D835" s="2">
        <v>41</v>
      </c>
      <c r="E835" s="2" t="str">
        <f>IF(D835&lt;25,"18-24",IF(D835&lt;35,"25-34",IF(D835&lt;45,"35-44",IF(D835&lt;55,"45-54","55+"))))</f>
        <v>35-44</v>
      </c>
      <c r="F835" s="2" t="s">
        <v>168</v>
      </c>
      <c r="G835" s="2" t="s">
        <v>182</v>
      </c>
      <c r="H835" s="2" t="s">
        <v>170</v>
      </c>
      <c r="I835" s="2" t="s">
        <v>21</v>
      </c>
      <c r="J835" s="2" t="s">
        <v>172</v>
      </c>
      <c r="K835" s="11">
        <v>45702</v>
      </c>
      <c r="L835" s="2" t="s">
        <v>231</v>
      </c>
      <c r="M835" s="2" t="s">
        <v>174</v>
      </c>
      <c r="N835" s="4">
        <f>COUNTIF(Bookings!$B$2:$B$5001,A835)</f>
        <v>1</v>
      </c>
      <c r="O835" s="4">
        <f>COUNTIFS(Bookings!$B$2:$B$5001,A835,Bookings!$Q$2:$Q$5001,"Completed")</f>
        <v>1</v>
      </c>
      <c r="P835" s="3">
        <f>SUMIFS(Revenue!$L$2:$L$4092,Revenue!$B$2:$B$4092,A835)</f>
        <v>19280</v>
      </c>
      <c r="Q835" s="2" t="str">
        <f>IF(N835=0,"Inactive",IF(N835=1,"One-time",IF(N835&lt;4,"Repeat","Loyal")))</f>
        <v>One-time</v>
      </c>
    </row>
    <row r="836" spans="1:17" x14ac:dyDescent="0.2">
      <c r="A836" s="2" t="s">
        <v>1663</v>
      </c>
      <c r="B836" s="2" t="s">
        <v>1664</v>
      </c>
      <c r="C836" s="2" t="s">
        <v>167</v>
      </c>
      <c r="D836" s="2">
        <v>31</v>
      </c>
      <c r="E836" s="2" t="str">
        <f>IF(D836&lt;25,"18-24",IF(D836&lt;35,"25-34",IF(D836&lt;45,"35-44",IF(D836&lt;55,"45-54","55+"))))</f>
        <v>25-34</v>
      </c>
      <c r="F836" s="2" t="s">
        <v>290</v>
      </c>
      <c r="G836" s="2" t="s">
        <v>290</v>
      </c>
      <c r="H836" s="2" t="s">
        <v>207</v>
      </c>
      <c r="I836" s="2" t="s">
        <v>188</v>
      </c>
      <c r="J836" s="2" t="s">
        <v>172</v>
      </c>
      <c r="K836" s="11">
        <v>45869</v>
      </c>
      <c r="L836" s="2" t="s">
        <v>183</v>
      </c>
      <c r="M836" s="2" t="s">
        <v>174</v>
      </c>
      <c r="N836" s="4">
        <f>COUNTIF(Bookings!$B$2:$B$5001,A836)</f>
        <v>1</v>
      </c>
      <c r="O836" s="4">
        <f>COUNTIFS(Bookings!$B$2:$B$5001,A836,Bookings!$Q$2:$Q$5001,"Completed")</f>
        <v>1</v>
      </c>
      <c r="P836" s="3">
        <f>SUMIFS(Revenue!$L$2:$L$4092,Revenue!$B$2:$B$4092,A836)</f>
        <v>79080</v>
      </c>
      <c r="Q836" s="2" t="str">
        <f>IF(N836=0,"Inactive",IF(N836=1,"One-time",IF(N836&lt;4,"Repeat","Loyal")))</f>
        <v>One-time</v>
      </c>
    </row>
    <row r="837" spans="1:17" x14ac:dyDescent="0.2">
      <c r="A837" s="2" t="s">
        <v>1665</v>
      </c>
      <c r="B837" s="2" t="s">
        <v>904</v>
      </c>
      <c r="C837" s="2" t="s">
        <v>177</v>
      </c>
      <c r="D837" s="2">
        <v>33</v>
      </c>
      <c r="E837" s="2" t="str">
        <f>IF(D837&lt;25,"18-24",IF(D837&lt;35,"25-34",IF(D837&lt;45,"35-44",IF(D837&lt;55,"45-54","55+"))))</f>
        <v>25-34</v>
      </c>
      <c r="F837" s="2" t="s">
        <v>338</v>
      </c>
      <c r="G837" s="2" t="s">
        <v>339</v>
      </c>
      <c r="H837" s="2" t="s">
        <v>207</v>
      </c>
      <c r="I837" s="2" t="s">
        <v>171</v>
      </c>
      <c r="J837" s="2" t="s">
        <v>172</v>
      </c>
      <c r="K837" s="11">
        <v>46046</v>
      </c>
      <c r="L837" s="2" t="s">
        <v>198</v>
      </c>
      <c r="M837" s="2" t="s">
        <v>174</v>
      </c>
      <c r="N837" s="4">
        <f>COUNTIF(Bookings!$B$2:$B$5001,A837)</f>
        <v>0</v>
      </c>
      <c r="O837" s="4">
        <f>COUNTIFS(Bookings!$B$2:$B$5001,A837,Bookings!$Q$2:$Q$5001,"Completed")</f>
        <v>0</v>
      </c>
      <c r="P837" s="3">
        <f>SUMIFS(Revenue!$L$2:$L$4092,Revenue!$B$2:$B$4092,A837)</f>
        <v>0</v>
      </c>
      <c r="Q837" s="2" t="str">
        <f>IF(N837=0,"Inactive",IF(N837=1,"One-time",IF(N837&lt;4,"Repeat","Loyal")))</f>
        <v>Inactive</v>
      </c>
    </row>
    <row r="838" spans="1:17" x14ac:dyDescent="0.2">
      <c r="A838" s="2" t="s">
        <v>1666</v>
      </c>
      <c r="B838" s="2" t="s">
        <v>640</v>
      </c>
      <c r="C838" s="2" t="s">
        <v>177</v>
      </c>
      <c r="D838" s="2">
        <v>24</v>
      </c>
      <c r="E838" s="2" t="str">
        <f>IF(D838&lt;25,"18-24",IF(D838&lt;35,"25-34",IF(D838&lt;45,"35-44",IF(D838&lt;55,"45-54","55+"))))</f>
        <v>18-24</v>
      </c>
      <c r="F838" s="2" t="s">
        <v>168</v>
      </c>
      <c r="G838" s="2" t="s">
        <v>311</v>
      </c>
      <c r="H838" s="2" t="s">
        <v>170</v>
      </c>
      <c r="I838" s="2" t="s">
        <v>188</v>
      </c>
      <c r="J838" s="2" t="s">
        <v>172</v>
      </c>
      <c r="K838" s="11">
        <v>45525</v>
      </c>
      <c r="L838" s="2" t="s">
        <v>198</v>
      </c>
      <c r="M838" s="2" t="s">
        <v>174</v>
      </c>
      <c r="N838" s="4">
        <f>COUNTIF(Bookings!$B$2:$B$5001,A838)</f>
        <v>0</v>
      </c>
      <c r="O838" s="4">
        <f>COUNTIFS(Bookings!$B$2:$B$5001,A838,Bookings!$Q$2:$Q$5001,"Completed")</f>
        <v>0</v>
      </c>
      <c r="P838" s="3">
        <f>SUMIFS(Revenue!$L$2:$L$4092,Revenue!$B$2:$B$4092,A838)</f>
        <v>0</v>
      </c>
      <c r="Q838" s="2" t="str">
        <f>IF(N838=0,"Inactive",IF(N838=1,"One-time",IF(N838&lt;4,"Repeat","Loyal")))</f>
        <v>Inactive</v>
      </c>
    </row>
    <row r="839" spans="1:17" x14ac:dyDescent="0.2">
      <c r="A839" s="2" t="s">
        <v>1667</v>
      </c>
      <c r="B839" s="2" t="s">
        <v>561</v>
      </c>
      <c r="C839" s="2" t="s">
        <v>177</v>
      </c>
      <c r="D839" s="2">
        <v>30</v>
      </c>
      <c r="E839" s="2" t="str">
        <f>IF(D839&lt;25,"18-24",IF(D839&lt;35,"25-34",IF(D839&lt;45,"35-44",IF(D839&lt;55,"45-54","55+"))))</f>
        <v>25-34</v>
      </c>
      <c r="F839" s="2" t="s">
        <v>168</v>
      </c>
      <c r="G839" s="2" t="s">
        <v>169</v>
      </c>
      <c r="H839" s="2" t="s">
        <v>170</v>
      </c>
      <c r="I839" s="2" t="s">
        <v>171</v>
      </c>
      <c r="J839" s="2" t="s">
        <v>172</v>
      </c>
      <c r="K839" s="11">
        <v>45474</v>
      </c>
      <c r="L839" s="2" t="s">
        <v>198</v>
      </c>
      <c r="M839" s="2" t="s">
        <v>189</v>
      </c>
      <c r="N839" s="4">
        <f>COUNTIF(Bookings!$B$2:$B$5001,A839)</f>
        <v>0</v>
      </c>
      <c r="O839" s="4">
        <f>COUNTIFS(Bookings!$B$2:$B$5001,A839,Bookings!$Q$2:$Q$5001,"Completed")</f>
        <v>0</v>
      </c>
      <c r="P839" s="3">
        <f>SUMIFS(Revenue!$L$2:$L$4092,Revenue!$B$2:$B$4092,A839)</f>
        <v>0</v>
      </c>
      <c r="Q839" s="2" t="str">
        <f>IF(N839=0,"Inactive",IF(N839=1,"One-time",IF(N839&lt;4,"Repeat","Loyal")))</f>
        <v>Inactive</v>
      </c>
    </row>
    <row r="840" spans="1:17" x14ac:dyDescent="0.2">
      <c r="A840" s="2" t="s">
        <v>1668</v>
      </c>
      <c r="B840" s="2" t="s">
        <v>1127</v>
      </c>
      <c r="C840" s="2" t="s">
        <v>167</v>
      </c>
      <c r="D840" s="2">
        <v>57</v>
      </c>
      <c r="E840" s="2" t="str">
        <f>IF(D840&lt;25,"18-24",IF(D840&lt;35,"25-34",IF(D840&lt;45,"35-44",IF(D840&lt;55,"45-54","55+"))))</f>
        <v>55+</v>
      </c>
      <c r="F840" s="2" t="s">
        <v>168</v>
      </c>
      <c r="G840" s="2" t="s">
        <v>211</v>
      </c>
      <c r="H840" s="2" t="s">
        <v>170</v>
      </c>
      <c r="I840" s="2" t="s">
        <v>21</v>
      </c>
      <c r="J840" s="2" t="s">
        <v>172</v>
      </c>
      <c r="K840" s="11">
        <v>46222</v>
      </c>
      <c r="L840" s="2" t="s">
        <v>247</v>
      </c>
      <c r="M840" s="2" t="s">
        <v>174</v>
      </c>
      <c r="N840" s="4">
        <f>COUNTIF(Bookings!$B$2:$B$5001,A840)</f>
        <v>0</v>
      </c>
      <c r="O840" s="4">
        <f>COUNTIFS(Bookings!$B$2:$B$5001,A840,Bookings!$Q$2:$Q$5001,"Completed")</f>
        <v>0</v>
      </c>
      <c r="P840" s="3">
        <f>SUMIFS(Revenue!$L$2:$L$4092,Revenue!$B$2:$B$4092,A840)</f>
        <v>0</v>
      </c>
      <c r="Q840" s="2" t="str">
        <f>IF(N840=0,"Inactive",IF(N840=1,"One-time",IF(N840&lt;4,"Repeat","Loyal")))</f>
        <v>Inactive</v>
      </c>
    </row>
    <row r="841" spans="1:17" x14ac:dyDescent="0.2">
      <c r="A841" s="2" t="s">
        <v>1669</v>
      </c>
      <c r="B841" s="2" t="s">
        <v>1670</v>
      </c>
      <c r="C841" s="2" t="s">
        <v>177</v>
      </c>
      <c r="D841" s="2">
        <v>35</v>
      </c>
      <c r="E841" s="2" t="str">
        <f>IF(D841&lt;25,"18-24",IF(D841&lt;35,"25-34",IF(D841&lt;45,"35-44",IF(D841&lt;55,"45-54","55+"))))</f>
        <v>35-44</v>
      </c>
      <c r="F841" s="2" t="s">
        <v>168</v>
      </c>
      <c r="G841" s="2" t="s">
        <v>66</v>
      </c>
      <c r="H841" s="2" t="s">
        <v>170</v>
      </c>
      <c r="I841" s="2" t="s">
        <v>171</v>
      </c>
      <c r="J841" s="2" t="s">
        <v>172</v>
      </c>
      <c r="K841" s="11">
        <v>45194</v>
      </c>
      <c r="L841" s="2" t="s">
        <v>173</v>
      </c>
      <c r="M841" s="2" t="s">
        <v>189</v>
      </c>
      <c r="N841" s="4">
        <f>COUNTIF(Bookings!$B$2:$B$5001,A841)</f>
        <v>0</v>
      </c>
      <c r="O841" s="4">
        <f>COUNTIFS(Bookings!$B$2:$B$5001,A841,Bookings!$Q$2:$Q$5001,"Completed")</f>
        <v>0</v>
      </c>
      <c r="P841" s="3">
        <f>SUMIFS(Revenue!$L$2:$L$4092,Revenue!$B$2:$B$4092,A841)</f>
        <v>0</v>
      </c>
      <c r="Q841" s="2" t="str">
        <f>IF(N841=0,"Inactive",IF(N841=1,"One-time",IF(N841&lt;4,"Repeat","Loyal")))</f>
        <v>Inactive</v>
      </c>
    </row>
    <row r="842" spans="1:17" x14ac:dyDescent="0.2">
      <c r="A842" s="2" t="s">
        <v>1671</v>
      </c>
      <c r="B842" s="2" t="s">
        <v>1672</v>
      </c>
      <c r="C842" s="2" t="s">
        <v>177</v>
      </c>
      <c r="D842" s="2">
        <v>51</v>
      </c>
      <c r="E842" s="2" t="str">
        <f>IF(D842&lt;25,"18-24",IF(D842&lt;35,"25-34",IF(D842&lt;45,"35-44",IF(D842&lt;55,"45-54","55+"))))</f>
        <v>45-54</v>
      </c>
      <c r="F842" s="2" t="s">
        <v>256</v>
      </c>
      <c r="G842" s="2" t="s">
        <v>257</v>
      </c>
      <c r="H842" s="2" t="s">
        <v>207</v>
      </c>
      <c r="I842" s="2" t="s">
        <v>21</v>
      </c>
      <c r="J842" s="2" t="s">
        <v>172</v>
      </c>
      <c r="K842" s="11">
        <v>45817</v>
      </c>
      <c r="L842" s="2" t="s">
        <v>231</v>
      </c>
      <c r="M842" s="2" t="s">
        <v>174</v>
      </c>
      <c r="N842" s="4">
        <f>COUNTIF(Bookings!$B$2:$B$5001,A842)</f>
        <v>1</v>
      </c>
      <c r="O842" s="4">
        <f>COUNTIFS(Bookings!$B$2:$B$5001,A842,Bookings!$Q$2:$Q$5001,"Completed")</f>
        <v>1</v>
      </c>
      <c r="P842" s="3">
        <f>SUMIFS(Revenue!$L$2:$L$4092,Revenue!$B$2:$B$4092,A842)</f>
        <v>16390</v>
      </c>
      <c r="Q842" s="2" t="str">
        <f>IF(N842=0,"Inactive",IF(N842=1,"One-time",IF(N842&lt;4,"Repeat","Loyal")))</f>
        <v>One-time</v>
      </c>
    </row>
    <row r="843" spans="1:17" x14ac:dyDescent="0.2">
      <c r="A843" s="2" t="s">
        <v>1673</v>
      </c>
      <c r="B843" s="2" t="s">
        <v>1674</v>
      </c>
      <c r="C843" s="2" t="s">
        <v>167</v>
      </c>
      <c r="D843" s="2">
        <v>18</v>
      </c>
      <c r="E843" s="2" t="str">
        <f>IF(D843&lt;25,"18-24",IF(D843&lt;35,"25-34",IF(D843&lt;45,"35-44",IF(D843&lt;55,"45-54","55+"))))</f>
        <v>18-24</v>
      </c>
      <c r="F843" s="2" t="s">
        <v>168</v>
      </c>
      <c r="G843" s="2" t="s">
        <v>24</v>
      </c>
      <c r="H843" s="2" t="s">
        <v>170</v>
      </c>
      <c r="I843" s="2" t="s">
        <v>171</v>
      </c>
      <c r="J843" s="2" t="s">
        <v>172</v>
      </c>
      <c r="K843" s="11">
        <v>45554</v>
      </c>
      <c r="L843" s="2" t="s">
        <v>183</v>
      </c>
      <c r="M843" s="2" t="s">
        <v>174</v>
      </c>
      <c r="N843" s="4">
        <f>COUNTIF(Bookings!$B$2:$B$5001,A843)</f>
        <v>2</v>
      </c>
      <c r="O843" s="4">
        <f>COUNTIFS(Bookings!$B$2:$B$5001,A843,Bookings!$Q$2:$Q$5001,"Completed")</f>
        <v>2</v>
      </c>
      <c r="P843" s="3">
        <f>SUMIFS(Revenue!$L$2:$L$4092,Revenue!$B$2:$B$4092,A843)</f>
        <v>120270</v>
      </c>
      <c r="Q843" s="2" t="str">
        <f>IF(N843=0,"Inactive",IF(N843=1,"One-time",IF(N843&lt;4,"Repeat","Loyal")))</f>
        <v>Repeat</v>
      </c>
    </row>
    <row r="844" spans="1:17" x14ac:dyDescent="0.2">
      <c r="A844" s="2" t="s">
        <v>1675</v>
      </c>
      <c r="B844" s="2" t="s">
        <v>583</v>
      </c>
      <c r="C844" s="2" t="s">
        <v>167</v>
      </c>
      <c r="D844" s="2">
        <v>40</v>
      </c>
      <c r="E844" s="2" t="str">
        <f>IF(D844&lt;25,"18-24",IF(D844&lt;35,"25-34",IF(D844&lt;45,"35-44",IF(D844&lt;55,"45-54","55+"))))</f>
        <v>35-44</v>
      </c>
      <c r="F844" s="2" t="s">
        <v>168</v>
      </c>
      <c r="G844" s="2" t="s">
        <v>246</v>
      </c>
      <c r="H844" s="2" t="s">
        <v>170</v>
      </c>
      <c r="I844" s="2" t="s">
        <v>195</v>
      </c>
      <c r="J844" s="2" t="s">
        <v>172</v>
      </c>
      <c r="K844" s="11">
        <v>45557</v>
      </c>
      <c r="L844" s="2" t="s">
        <v>183</v>
      </c>
      <c r="M844" s="2" t="s">
        <v>174</v>
      </c>
      <c r="N844" s="4">
        <f>COUNTIF(Bookings!$B$2:$B$5001,A844)</f>
        <v>1</v>
      </c>
      <c r="O844" s="4">
        <f>COUNTIFS(Bookings!$B$2:$B$5001,A844,Bookings!$Q$2:$Q$5001,"Completed")</f>
        <v>1</v>
      </c>
      <c r="P844" s="3">
        <f>SUMIFS(Revenue!$L$2:$L$4092,Revenue!$B$2:$B$4092,A844)</f>
        <v>74920</v>
      </c>
      <c r="Q844" s="2" t="str">
        <f>IF(N844=0,"Inactive",IF(N844=1,"One-time",IF(N844&lt;4,"Repeat","Loyal")))</f>
        <v>One-time</v>
      </c>
    </row>
    <row r="845" spans="1:17" x14ac:dyDescent="0.2">
      <c r="A845" s="2" t="s">
        <v>1676</v>
      </c>
      <c r="B845" s="2" t="s">
        <v>485</v>
      </c>
      <c r="C845" s="2" t="s">
        <v>167</v>
      </c>
      <c r="D845" s="2">
        <v>37</v>
      </c>
      <c r="E845" s="2" t="str">
        <f>IF(D845&lt;25,"18-24",IF(D845&lt;35,"25-34",IF(D845&lt;45,"35-44",IF(D845&lt;55,"45-54","55+"))))</f>
        <v>35-44</v>
      </c>
      <c r="F845" s="2" t="s">
        <v>168</v>
      </c>
      <c r="G845" s="2" t="s">
        <v>169</v>
      </c>
      <c r="H845" s="2" t="s">
        <v>170</v>
      </c>
      <c r="I845" s="2" t="s">
        <v>21</v>
      </c>
      <c r="J845" s="2" t="s">
        <v>217</v>
      </c>
      <c r="K845" s="11">
        <v>45644</v>
      </c>
      <c r="L845" s="2" t="s">
        <v>231</v>
      </c>
      <c r="M845" s="2" t="s">
        <v>174</v>
      </c>
      <c r="N845" s="4">
        <f>COUNTIF(Bookings!$B$2:$B$5001,A845)</f>
        <v>6</v>
      </c>
      <c r="O845" s="4">
        <f>COUNTIFS(Bookings!$B$2:$B$5001,A845,Bookings!$Q$2:$Q$5001,"Completed")</f>
        <v>5</v>
      </c>
      <c r="P845" s="3">
        <f>SUMIFS(Revenue!$L$2:$L$4092,Revenue!$B$2:$B$4092,A845)</f>
        <v>131560</v>
      </c>
      <c r="Q845" s="2" t="str">
        <f>IF(N845=0,"Inactive",IF(N845=1,"One-time",IF(N845&lt;4,"Repeat","Loyal")))</f>
        <v>Loyal</v>
      </c>
    </row>
    <row r="846" spans="1:17" x14ac:dyDescent="0.2">
      <c r="A846" s="2" t="s">
        <v>1677</v>
      </c>
      <c r="B846" s="2" t="s">
        <v>233</v>
      </c>
      <c r="C846" s="2" t="s">
        <v>387</v>
      </c>
      <c r="D846" s="2">
        <v>28</v>
      </c>
      <c r="E846" s="2" t="str">
        <f>IF(D846&lt;25,"18-24",IF(D846&lt;35,"25-34",IF(D846&lt;45,"35-44",IF(D846&lt;55,"45-54","55+"))))</f>
        <v>25-34</v>
      </c>
      <c r="F846" s="2" t="s">
        <v>499</v>
      </c>
      <c r="G846" s="2" t="s">
        <v>500</v>
      </c>
      <c r="H846" s="2" t="s">
        <v>207</v>
      </c>
      <c r="I846" s="2" t="s">
        <v>171</v>
      </c>
      <c r="J846" s="2" t="s">
        <v>172</v>
      </c>
      <c r="K846" s="11">
        <v>45429</v>
      </c>
      <c r="L846" s="2" t="s">
        <v>183</v>
      </c>
      <c r="M846" s="2" t="s">
        <v>174</v>
      </c>
      <c r="N846" s="4">
        <f>COUNTIF(Bookings!$B$2:$B$5001,A846)</f>
        <v>0</v>
      </c>
      <c r="O846" s="4">
        <f>COUNTIFS(Bookings!$B$2:$B$5001,A846,Bookings!$Q$2:$Q$5001,"Completed")</f>
        <v>0</v>
      </c>
      <c r="P846" s="3">
        <f>SUMIFS(Revenue!$L$2:$L$4092,Revenue!$B$2:$B$4092,A846)</f>
        <v>0</v>
      </c>
      <c r="Q846" s="2" t="str">
        <f>IF(N846=0,"Inactive",IF(N846=1,"One-time",IF(N846&lt;4,"Repeat","Loyal")))</f>
        <v>Inactive</v>
      </c>
    </row>
    <row r="847" spans="1:17" x14ac:dyDescent="0.2">
      <c r="A847" s="2" t="s">
        <v>1678</v>
      </c>
      <c r="B847" s="2" t="s">
        <v>1650</v>
      </c>
      <c r="C847" s="2" t="s">
        <v>177</v>
      </c>
      <c r="D847" s="2">
        <v>39</v>
      </c>
      <c r="E847" s="2" t="str">
        <f>IF(D847&lt;25,"18-24",IF(D847&lt;35,"25-34",IF(D847&lt;45,"35-44",IF(D847&lt;55,"45-54","55+"))))</f>
        <v>35-44</v>
      </c>
      <c r="F847" s="2" t="s">
        <v>168</v>
      </c>
      <c r="G847" s="2" t="s">
        <v>75</v>
      </c>
      <c r="H847" s="2" t="s">
        <v>170</v>
      </c>
      <c r="I847" s="2" t="s">
        <v>21</v>
      </c>
      <c r="J847" s="2" t="s">
        <v>217</v>
      </c>
      <c r="K847" s="11">
        <v>45551</v>
      </c>
      <c r="L847" s="2" t="s">
        <v>231</v>
      </c>
      <c r="M847" s="2" t="s">
        <v>174</v>
      </c>
      <c r="N847" s="4">
        <f>COUNTIF(Bookings!$B$2:$B$5001,A847)</f>
        <v>5</v>
      </c>
      <c r="O847" s="4">
        <f>COUNTIFS(Bookings!$B$2:$B$5001,A847,Bookings!$Q$2:$Q$5001,"Completed")</f>
        <v>4</v>
      </c>
      <c r="P847" s="3">
        <f>SUMIFS(Revenue!$L$2:$L$4092,Revenue!$B$2:$B$4092,A847)</f>
        <v>125830</v>
      </c>
      <c r="Q847" s="2" t="str">
        <f>IF(N847=0,"Inactive",IF(N847=1,"One-time",IF(N847&lt;4,"Repeat","Loyal")))</f>
        <v>Loyal</v>
      </c>
    </row>
    <row r="848" spans="1:17" x14ac:dyDescent="0.2">
      <c r="A848" s="2" t="s">
        <v>1679</v>
      </c>
      <c r="B848" s="2" t="s">
        <v>202</v>
      </c>
      <c r="C848" s="2" t="s">
        <v>167</v>
      </c>
      <c r="D848" s="2">
        <v>47</v>
      </c>
      <c r="E848" s="2" t="str">
        <f>IF(D848&lt;25,"18-24",IF(D848&lt;35,"25-34",IF(D848&lt;45,"35-44",IF(D848&lt;55,"45-54","55+"))))</f>
        <v>45-54</v>
      </c>
      <c r="F848" s="2" t="s">
        <v>168</v>
      </c>
      <c r="G848" s="2" t="s">
        <v>243</v>
      </c>
      <c r="H848" s="2" t="s">
        <v>170</v>
      </c>
      <c r="I848" s="2" t="s">
        <v>195</v>
      </c>
      <c r="J848" s="2" t="s">
        <v>172</v>
      </c>
      <c r="K848" s="11">
        <v>45498</v>
      </c>
      <c r="L848" s="2" t="s">
        <v>179</v>
      </c>
      <c r="M848" s="2" t="s">
        <v>174</v>
      </c>
      <c r="N848" s="4">
        <f>COUNTIF(Bookings!$B$2:$B$5001,A848)</f>
        <v>3</v>
      </c>
      <c r="O848" s="4">
        <f>COUNTIFS(Bookings!$B$2:$B$5001,A848,Bookings!$Q$2:$Q$5001,"Completed")</f>
        <v>3</v>
      </c>
      <c r="P848" s="3">
        <f>SUMIFS(Revenue!$L$2:$L$4092,Revenue!$B$2:$B$4092,A848)</f>
        <v>299910</v>
      </c>
      <c r="Q848" s="2" t="str">
        <f>IF(N848=0,"Inactive",IF(N848=1,"One-time",IF(N848&lt;4,"Repeat","Loyal")))</f>
        <v>Repeat</v>
      </c>
    </row>
    <row r="849" spans="1:17" x14ac:dyDescent="0.2">
      <c r="A849" s="2" t="s">
        <v>1680</v>
      </c>
      <c r="B849" s="2" t="s">
        <v>506</v>
      </c>
      <c r="C849" s="2" t="s">
        <v>167</v>
      </c>
      <c r="D849" s="2">
        <v>19</v>
      </c>
      <c r="E849" s="2" t="str">
        <f>IF(D849&lt;25,"18-24",IF(D849&lt;35,"25-34",IF(D849&lt;45,"35-44",IF(D849&lt;55,"45-54","55+"))))</f>
        <v>18-24</v>
      </c>
      <c r="F849" s="2" t="s">
        <v>168</v>
      </c>
      <c r="G849" s="2" t="s">
        <v>178</v>
      </c>
      <c r="H849" s="2" t="s">
        <v>170</v>
      </c>
      <c r="I849" s="2" t="s">
        <v>188</v>
      </c>
      <c r="J849" s="2" t="s">
        <v>238</v>
      </c>
      <c r="K849" s="11">
        <v>45570</v>
      </c>
      <c r="L849" s="2" t="s">
        <v>198</v>
      </c>
      <c r="M849" s="2" t="s">
        <v>174</v>
      </c>
      <c r="N849" s="4">
        <f>COUNTIF(Bookings!$B$2:$B$5001,A849)</f>
        <v>9</v>
      </c>
      <c r="O849" s="4">
        <f>COUNTIFS(Bookings!$B$2:$B$5001,A849,Bookings!$Q$2:$Q$5001,"Completed")</f>
        <v>8</v>
      </c>
      <c r="P849" s="3">
        <f>SUMIFS(Revenue!$L$2:$L$4092,Revenue!$B$2:$B$4092,A849)</f>
        <v>343840</v>
      </c>
      <c r="Q849" s="2" t="str">
        <f>IF(N849=0,"Inactive",IF(N849=1,"One-time",IF(N849&lt;4,"Repeat","Loyal")))</f>
        <v>Loyal</v>
      </c>
    </row>
    <row r="850" spans="1:17" x14ac:dyDescent="0.2">
      <c r="A850" s="2" t="s">
        <v>1681</v>
      </c>
      <c r="B850" s="2" t="s">
        <v>1479</v>
      </c>
      <c r="C850" s="2" t="s">
        <v>167</v>
      </c>
      <c r="D850" s="2">
        <v>47</v>
      </c>
      <c r="E850" s="2" t="str">
        <f>IF(D850&lt;25,"18-24",IF(D850&lt;35,"25-34",IF(D850&lt;45,"35-44",IF(D850&lt;55,"45-54","55+"))))</f>
        <v>45-54</v>
      </c>
      <c r="F850" s="2" t="s">
        <v>290</v>
      </c>
      <c r="G850" s="2" t="s">
        <v>290</v>
      </c>
      <c r="H850" s="2" t="s">
        <v>207</v>
      </c>
      <c r="I850" s="2" t="s">
        <v>21</v>
      </c>
      <c r="J850" s="2" t="s">
        <v>172</v>
      </c>
      <c r="K850" s="11">
        <v>45676</v>
      </c>
      <c r="L850" s="2" t="s">
        <v>183</v>
      </c>
      <c r="M850" s="2" t="s">
        <v>189</v>
      </c>
      <c r="N850" s="4">
        <f>COUNTIF(Bookings!$B$2:$B$5001,A850)</f>
        <v>2</v>
      </c>
      <c r="O850" s="4">
        <f>COUNTIFS(Bookings!$B$2:$B$5001,A850,Bookings!$Q$2:$Q$5001,"Completed")</f>
        <v>2</v>
      </c>
      <c r="P850" s="3">
        <f>SUMIFS(Revenue!$L$2:$L$4092,Revenue!$B$2:$B$4092,A850)</f>
        <v>20580</v>
      </c>
      <c r="Q850" s="2" t="str">
        <f>IF(N850=0,"Inactive",IF(N850=1,"One-time",IF(N850&lt;4,"Repeat","Loyal")))</f>
        <v>Repeat</v>
      </c>
    </row>
    <row r="851" spans="1:17" x14ac:dyDescent="0.2">
      <c r="A851" s="2" t="s">
        <v>1682</v>
      </c>
      <c r="B851" s="2" t="s">
        <v>1683</v>
      </c>
      <c r="C851" s="2" t="s">
        <v>177</v>
      </c>
      <c r="D851" s="2">
        <v>37</v>
      </c>
      <c r="E851" s="2" t="str">
        <f>IF(D851&lt;25,"18-24",IF(D851&lt;35,"25-34",IF(D851&lt;45,"35-44",IF(D851&lt;55,"45-54","55+"))))</f>
        <v>35-44</v>
      </c>
      <c r="F851" s="2" t="s">
        <v>205</v>
      </c>
      <c r="G851" s="2" t="s">
        <v>206</v>
      </c>
      <c r="H851" s="2" t="s">
        <v>207</v>
      </c>
      <c r="I851" s="2" t="s">
        <v>216</v>
      </c>
      <c r="J851" s="2" t="s">
        <v>172</v>
      </c>
      <c r="K851" s="11">
        <v>45901</v>
      </c>
      <c r="L851" s="2" t="s">
        <v>173</v>
      </c>
      <c r="M851" s="2" t="s">
        <v>174</v>
      </c>
      <c r="N851" s="4">
        <f>COUNTIF(Bookings!$B$2:$B$5001,A851)</f>
        <v>3</v>
      </c>
      <c r="O851" s="4">
        <f>COUNTIFS(Bookings!$B$2:$B$5001,A851,Bookings!$Q$2:$Q$5001,"Completed")</f>
        <v>1</v>
      </c>
      <c r="P851" s="3">
        <f>SUMIFS(Revenue!$L$2:$L$4092,Revenue!$B$2:$B$4092,A851)</f>
        <v>118470</v>
      </c>
      <c r="Q851" s="2" t="str">
        <f>IF(N851=0,"Inactive",IF(N851=1,"One-time",IF(N851&lt;4,"Repeat","Loyal")))</f>
        <v>Repeat</v>
      </c>
    </row>
    <row r="852" spans="1:17" x14ac:dyDescent="0.2">
      <c r="A852" s="2" t="s">
        <v>1684</v>
      </c>
      <c r="B852" s="2" t="s">
        <v>1685</v>
      </c>
      <c r="C852" s="2" t="s">
        <v>177</v>
      </c>
      <c r="D852" s="2">
        <v>42</v>
      </c>
      <c r="E852" s="2" t="str">
        <f>IF(D852&lt;25,"18-24",IF(D852&lt;35,"25-34",IF(D852&lt;45,"35-44",IF(D852&lt;55,"45-54","55+"))))</f>
        <v>35-44</v>
      </c>
      <c r="F852" s="2" t="s">
        <v>168</v>
      </c>
      <c r="G852" s="2" t="s">
        <v>311</v>
      </c>
      <c r="H852" s="2" t="s">
        <v>170</v>
      </c>
      <c r="I852" s="2" t="s">
        <v>195</v>
      </c>
      <c r="J852" s="2" t="s">
        <v>172</v>
      </c>
      <c r="K852" s="11">
        <v>45700</v>
      </c>
      <c r="L852" s="2" t="s">
        <v>183</v>
      </c>
      <c r="M852" s="2" t="s">
        <v>174</v>
      </c>
      <c r="N852" s="4">
        <f>COUNTIF(Bookings!$B$2:$B$5001,A852)</f>
        <v>0</v>
      </c>
      <c r="O852" s="4">
        <f>COUNTIFS(Bookings!$B$2:$B$5001,A852,Bookings!$Q$2:$Q$5001,"Completed")</f>
        <v>0</v>
      </c>
      <c r="P852" s="3">
        <f>SUMIFS(Revenue!$L$2:$L$4092,Revenue!$B$2:$B$4092,A852)</f>
        <v>0</v>
      </c>
      <c r="Q852" s="2" t="str">
        <f>IF(N852=0,"Inactive",IF(N852=1,"One-time",IF(N852&lt;4,"Repeat","Loyal")))</f>
        <v>Inactive</v>
      </c>
    </row>
    <row r="853" spans="1:17" x14ac:dyDescent="0.2">
      <c r="A853" s="2" t="s">
        <v>1686</v>
      </c>
      <c r="B853" s="2" t="s">
        <v>1230</v>
      </c>
      <c r="C853" s="2" t="s">
        <v>177</v>
      </c>
      <c r="D853" s="2">
        <v>30</v>
      </c>
      <c r="E853" s="2" t="str">
        <f>IF(D853&lt;25,"18-24",IF(D853&lt;35,"25-34",IF(D853&lt;45,"35-44",IF(D853&lt;55,"45-54","55+"))))</f>
        <v>25-34</v>
      </c>
      <c r="F853" s="2" t="s">
        <v>168</v>
      </c>
      <c r="G853" s="2" t="s">
        <v>169</v>
      </c>
      <c r="H853" s="2" t="s">
        <v>170</v>
      </c>
      <c r="I853" s="2" t="s">
        <v>188</v>
      </c>
      <c r="J853" s="2" t="s">
        <v>172</v>
      </c>
      <c r="K853" s="11">
        <v>45998</v>
      </c>
      <c r="L853" s="2" t="s">
        <v>198</v>
      </c>
      <c r="M853" s="2" t="s">
        <v>174</v>
      </c>
      <c r="N853" s="4">
        <f>COUNTIF(Bookings!$B$2:$B$5001,A853)</f>
        <v>0</v>
      </c>
      <c r="O853" s="4">
        <f>COUNTIFS(Bookings!$B$2:$B$5001,A853,Bookings!$Q$2:$Q$5001,"Completed")</f>
        <v>0</v>
      </c>
      <c r="P853" s="3">
        <f>SUMIFS(Revenue!$L$2:$L$4092,Revenue!$B$2:$B$4092,A853)</f>
        <v>0</v>
      </c>
      <c r="Q853" s="2" t="str">
        <f>IF(N853=0,"Inactive",IF(N853=1,"One-time",IF(N853&lt;4,"Repeat","Loyal")))</f>
        <v>Inactive</v>
      </c>
    </row>
    <row r="854" spans="1:17" x14ac:dyDescent="0.2">
      <c r="A854" s="2" t="s">
        <v>1687</v>
      </c>
      <c r="B854" s="2" t="s">
        <v>725</v>
      </c>
      <c r="C854" s="2" t="s">
        <v>167</v>
      </c>
      <c r="D854" s="2">
        <v>45</v>
      </c>
      <c r="E854" s="2" t="str">
        <f>IF(D854&lt;25,"18-24",IF(D854&lt;35,"25-34",IF(D854&lt;45,"35-44",IF(D854&lt;55,"45-54","55+"))))</f>
        <v>45-54</v>
      </c>
      <c r="F854" s="2" t="s">
        <v>168</v>
      </c>
      <c r="G854" s="2" t="s">
        <v>66</v>
      </c>
      <c r="H854" s="2" t="s">
        <v>170</v>
      </c>
      <c r="I854" s="2" t="s">
        <v>171</v>
      </c>
      <c r="J854" s="2" t="s">
        <v>217</v>
      </c>
      <c r="K854" s="11">
        <v>45525</v>
      </c>
      <c r="L854" s="2" t="s">
        <v>198</v>
      </c>
      <c r="M854" s="2" t="s">
        <v>174</v>
      </c>
      <c r="N854" s="4">
        <f>COUNTIF(Bookings!$B$2:$B$5001,A854)</f>
        <v>5</v>
      </c>
      <c r="O854" s="4">
        <f>COUNTIFS(Bookings!$B$2:$B$5001,A854,Bookings!$Q$2:$Q$5001,"Completed")</f>
        <v>5</v>
      </c>
      <c r="P854" s="3">
        <f>SUMIFS(Revenue!$L$2:$L$4092,Revenue!$B$2:$B$4092,A854)</f>
        <v>364540</v>
      </c>
      <c r="Q854" s="2" t="str">
        <f>IF(N854=0,"Inactive",IF(N854=1,"One-time",IF(N854&lt;4,"Repeat","Loyal")))</f>
        <v>Loyal</v>
      </c>
    </row>
    <row r="855" spans="1:17" x14ac:dyDescent="0.2">
      <c r="A855" s="2" t="s">
        <v>1688</v>
      </c>
      <c r="B855" s="2" t="s">
        <v>697</v>
      </c>
      <c r="C855" s="2" t="s">
        <v>177</v>
      </c>
      <c r="D855" s="2">
        <v>53</v>
      </c>
      <c r="E855" s="2" t="str">
        <f>IF(D855&lt;25,"18-24",IF(D855&lt;35,"25-34",IF(D855&lt;45,"35-44",IF(D855&lt;55,"45-54","55+"))))</f>
        <v>45-54</v>
      </c>
      <c r="F855" s="2" t="s">
        <v>338</v>
      </c>
      <c r="G855" s="2" t="s">
        <v>339</v>
      </c>
      <c r="H855" s="2" t="s">
        <v>207</v>
      </c>
      <c r="I855" s="2" t="s">
        <v>21</v>
      </c>
      <c r="J855" s="2" t="s">
        <v>238</v>
      </c>
      <c r="K855" s="11">
        <v>45538</v>
      </c>
      <c r="L855" s="2" t="s">
        <v>231</v>
      </c>
      <c r="M855" s="2" t="s">
        <v>174</v>
      </c>
      <c r="N855" s="4">
        <f>COUNTIF(Bookings!$B$2:$B$5001,A855)</f>
        <v>11</v>
      </c>
      <c r="O855" s="4">
        <f>COUNTIFS(Bookings!$B$2:$B$5001,A855,Bookings!$Q$2:$Q$5001,"Completed")</f>
        <v>10</v>
      </c>
      <c r="P855" s="3">
        <f>SUMIFS(Revenue!$L$2:$L$4092,Revenue!$B$2:$B$4092,A855)</f>
        <v>206920</v>
      </c>
      <c r="Q855" s="2" t="str">
        <f>IF(N855=0,"Inactive",IF(N855=1,"One-time",IF(N855&lt;4,"Repeat","Loyal")))</f>
        <v>Loyal</v>
      </c>
    </row>
    <row r="856" spans="1:17" x14ac:dyDescent="0.2">
      <c r="A856" s="2" t="s">
        <v>1689</v>
      </c>
      <c r="B856" s="2" t="s">
        <v>1139</v>
      </c>
      <c r="C856" s="2" t="s">
        <v>167</v>
      </c>
      <c r="D856" s="2">
        <v>52</v>
      </c>
      <c r="E856" s="2" t="str">
        <f>IF(D856&lt;25,"18-24",IF(D856&lt;35,"25-34",IF(D856&lt;45,"35-44",IF(D856&lt;55,"45-54","55+"))))</f>
        <v>45-54</v>
      </c>
      <c r="F856" s="2" t="s">
        <v>168</v>
      </c>
      <c r="G856" s="2" t="s">
        <v>220</v>
      </c>
      <c r="H856" s="2" t="s">
        <v>170</v>
      </c>
      <c r="I856" s="2" t="s">
        <v>21</v>
      </c>
      <c r="J856" s="2" t="s">
        <v>172</v>
      </c>
      <c r="K856" s="11">
        <v>45597</v>
      </c>
      <c r="L856" s="2" t="s">
        <v>231</v>
      </c>
      <c r="M856" s="2" t="s">
        <v>189</v>
      </c>
      <c r="N856" s="4">
        <f>COUNTIF(Bookings!$B$2:$B$5001,A856)</f>
        <v>4</v>
      </c>
      <c r="O856" s="4">
        <f>COUNTIFS(Bookings!$B$2:$B$5001,A856,Bookings!$Q$2:$Q$5001,"Completed")</f>
        <v>3</v>
      </c>
      <c r="P856" s="3">
        <f>SUMIFS(Revenue!$L$2:$L$4092,Revenue!$B$2:$B$4092,A856)</f>
        <v>89390</v>
      </c>
      <c r="Q856" s="2" t="str">
        <f>IF(N856=0,"Inactive",IF(N856=1,"One-time",IF(N856&lt;4,"Repeat","Loyal")))</f>
        <v>Loyal</v>
      </c>
    </row>
    <row r="857" spans="1:17" x14ac:dyDescent="0.2">
      <c r="A857" s="2" t="s">
        <v>1690</v>
      </c>
      <c r="B857" s="2" t="s">
        <v>994</v>
      </c>
      <c r="C857" s="2" t="s">
        <v>167</v>
      </c>
      <c r="D857" s="2">
        <v>18</v>
      </c>
      <c r="E857" s="2" t="str">
        <f>IF(D857&lt;25,"18-24",IF(D857&lt;35,"25-34",IF(D857&lt;45,"35-44",IF(D857&lt;55,"45-54","55+"))))</f>
        <v>18-24</v>
      </c>
      <c r="F857" s="2" t="s">
        <v>168</v>
      </c>
      <c r="G857" s="2" t="s">
        <v>66</v>
      </c>
      <c r="H857" s="2" t="s">
        <v>170</v>
      </c>
      <c r="I857" s="2" t="s">
        <v>188</v>
      </c>
      <c r="J857" s="2" t="s">
        <v>172</v>
      </c>
      <c r="K857" s="11">
        <v>45157</v>
      </c>
      <c r="L857" s="2" t="s">
        <v>198</v>
      </c>
      <c r="M857" s="2" t="s">
        <v>174</v>
      </c>
      <c r="N857" s="4">
        <f>COUNTIF(Bookings!$B$2:$B$5001,A857)</f>
        <v>0</v>
      </c>
      <c r="O857" s="4">
        <f>COUNTIFS(Bookings!$B$2:$B$5001,A857,Bookings!$Q$2:$Q$5001,"Completed")</f>
        <v>0</v>
      </c>
      <c r="P857" s="3">
        <f>SUMIFS(Revenue!$L$2:$L$4092,Revenue!$B$2:$B$4092,A857)</f>
        <v>0</v>
      </c>
      <c r="Q857" s="2" t="str">
        <f>IF(N857=0,"Inactive",IF(N857=1,"One-time",IF(N857&lt;4,"Repeat","Loyal")))</f>
        <v>Inactive</v>
      </c>
    </row>
    <row r="858" spans="1:17" x14ac:dyDescent="0.2">
      <c r="A858" s="2" t="s">
        <v>1691</v>
      </c>
      <c r="B858" s="2" t="s">
        <v>1026</v>
      </c>
      <c r="C858" s="2" t="s">
        <v>167</v>
      </c>
      <c r="D858" s="2">
        <v>27</v>
      </c>
      <c r="E858" s="2" t="str">
        <f>IF(D858&lt;25,"18-24",IF(D858&lt;35,"25-34",IF(D858&lt;45,"35-44",IF(D858&lt;55,"45-54","55+"))))</f>
        <v>25-34</v>
      </c>
      <c r="F858" s="2" t="s">
        <v>168</v>
      </c>
      <c r="G858" s="2" t="s">
        <v>220</v>
      </c>
      <c r="H858" s="2" t="s">
        <v>170</v>
      </c>
      <c r="I858" s="2" t="s">
        <v>195</v>
      </c>
      <c r="J858" s="2" t="s">
        <v>172</v>
      </c>
      <c r="K858" s="11">
        <v>46025</v>
      </c>
      <c r="L858" s="2" t="s">
        <v>247</v>
      </c>
      <c r="M858" s="2" t="s">
        <v>174</v>
      </c>
      <c r="N858" s="4">
        <f>COUNTIF(Bookings!$B$2:$B$5001,A858)</f>
        <v>1</v>
      </c>
      <c r="O858" s="4">
        <f>COUNTIFS(Bookings!$B$2:$B$5001,A858,Bookings!$Q$2:$Q$5001,"Completed")</f>
        <v>1</v>
      </c>
      <c r="P858" s="3">
        <f>SUMIFS(Revenue!$L$2:$L$4092,Revenue!$B$2:$B$4092,A858)</f>
        <v>29600</v>
      </c>
      <c r="Q858" s="2" t="str">
        <f>IF(N858=0,"Inactive",IF(N858=1,"One-time",IF(N858&lt;4,"Repeat","Loyal")))</f>
        <v>One-time</v>
      </c>
    </row>
    <row r="859" spans="1:17" x14ac:dyDescent="0.2">
      <c r="A859" s="2" t="s">
        <v>1692</v>
      </c>
      <c r="B859" s="2" t="s">
        <v>1693</v>
      </c>
      <c r="C859" s="2" t="s">
        <v>167</v>
      </c>
      <c r="D859" s="2">
        <v>44</v>
      </c>
      <c r="E859" s="2" t="str">
        <f>IF(D859&lt;25,"18-24",IF(D859&lt;35,"25-34",IF(D859&lt;45,"35-44",IF(D859&lt;55,"45-54","55+"))))</f>
        <v>35-44</v>
      </c>
      <c r="F859" s="2" t="s">
        <v>234</v>
      </c>
      <c r="G859" s="2" t="s">
        <v>235</v>
      </c>
      <c r="H859" s="2" t="s">
        <v>207</v>
      </c>
      <c r="I859" s="2" t="s">
        <v>195</v>
      </c>
      <c r="J859" s="2" t="s">
        <v>172</v>
      </c>
      <c r="K859" s="11">
        <v>45134</v>
      </c>
      <c r="L859" s="2" t="s">
        <v>173</v>
      </c>
      <c r="M859" s="2" t="s">
        <v>174</v>
      </c>
      <c r="N859" s="4">
        <f>COUNTIF(Bookings!$B$2:$B$5001,A859)</f>
        <v>0</v>
      </c>
      <c r="O859" s="4">
        <f>COUNTIFS(Bookings!$B$2:$B$5001,A859,Bookings!$Q$2:$Q$5001,"Completed")</f>
        <v>0</v>
      </c>
      <c r="P859" s="3">
        <f>SUMIFS(Revenue!$L$2:$L$4092,Revenue!$B$2:$B$4092,A859)</f>
        <v>0</v>
      </c>
      <c r="Q859" s="2" t="str">
        <f>IF(N859=0,"Inactive",IF(N859=1,"One-time",IF(N859&lt;4,"Repeat","Loyal")))</f>
        <v>Inactive</v>
      </c>
    </row>
    <row r="860" spans="1:17" x14ac:dyDescent="0.2">
      <c r="A860" s="2" t="s">
        <v>1694</v>
      </c>
      <c r="B860" s="2" t="s">
        <v>471</v>
      </c>
      <c r="C860" s="2" t="s">
        <v>387</v>
      </c>
      <c r="D860" s="2">
        <v>36</v>
      </c>
      <c r="E860" s="2" t="str">
        <f>IF(D860&lt;25,"18-24",IF(D860&lt;35,"25-34",IF(D860&lt;45,"35-44",IF(D860&lt;55,"45-54","55+"))))</f>
        <v>35-44</v>
      </c>
      <c r="F860" s="2" t="s">
        <v>278</v>
      </c>
      <c r="G860" s="2" t="s">
        <v>279</v>
      </c>
      <c r="H860" s="2" t="s">
        <v>207</v>
      </c>
      <c r="I860" s="2" t="s">
        <v>195</v>
      </c>
      <c r="J860" s="2" t="s">
        <v>172</v>
      </c>
      <c r="K860" s="11">
        <v>46011</v>
      </c>
      <c r="L860" s="2" t="s">
        <v>183</v>
      </c>
      <c r="M860" s="2" t="s">
        <v>174</v>
      </c>
      <c r="N860" s="4">
        <f>COUNTIF(Bookings!$B$2:$B$5001,A860)</f>
        <v>0</v>
      </c>
      <c r="O860" s="4">
        <f>COUNTIFS(Bookings!$B$2:$B$5001,A860,Bookings!$Q$2:$Q$5001,"Completed")</f>
        <v>0</v>
      </c>
      <c r="P860" s="3">
        <f>SUMIFS(Revenue!$L$2:$L$4092,Revenue!$B$2:$B$4092,A860)</f>
        <v>0</v>
      </c>
      <c r="Q860" s="2" t="str">
        <f>IF(N860=0,"Inactive",IF(N860=1,"One-time",IF(N860&lt;4,"Repeat","Loyal")))</f>
        <v>Inactive</v>
      </c>
    </row>
    <row r="861" spans="1:17" x14ac:dyDescent="0.2">
      <c r="A861" s="2" t="s">
        <v>1695</v>
      </c>
      <c r="B861" s="2" t="s">
        <v>1461</v>
      </c>
      <c r="C861" s="2" t="s">
        <v>177</v>
      </c>
      <c r="D861" s="2">
        <v>20</v>
      </c>
      <c r="E861" s="2" t="str">
        <f>IF(D861&lt;25,"18-24",IF(D861&lt;35,"25-34",IF(D861&lt;45,"35-44",IF(D861&lt;55,"45-54","55+"))))</f>
        <v>18-24</v>
      </c>
      <c r="F861" s="2" t="s">
        <v>168</v>
      </c>
      <c r="G861" s="2" t="s">
        <v>169</v>
      </c>
      <c r="H861" s="2" t="s">
        <v>170</v>
      </c>
      <c r="I861" s="2" t="s">
        <v>195</v>
      </c>
      <c r="J861" s="2" t="s">
        <v>172</v>
      </c>
      <c r="K861" s="11">
        <v>45527</v>
      </c>
      <c r="L861" s="2" t="s">
        <v>179</v>
      </c>
      <c r="M861" s="2" t="s">
        <v>189</v>
      </c>
      <c r="N861" s="4">
        <f>COUNTIF(Bookings!$B$2:$B$5001,A861)</f>
        <v>1</v>
      </c>
      <c r="O861" s="4">
        <f>COUNTIFS(Bookings!$B$2:$B$5001,A861,Bookings!$Q$2:$Q$5001,"Completed")</f>
        <v>1</v>
      </c>
      <c r="P861" s="3">
        <f>SUMIFS(Revenue!$L$2:$L$4092,Revenue!$B$2:$B$4092,A861)</f>
        <v>40650</v>
      </c>
      <c r="Q861" s="2" t="str">
        <f>IF(N861=0,"Inactive",IF(N861=1,"One-time",IF(N861&lt;4,"Repeat","Loyal")))</f>
        <v>One-time</v>
      </c>
    </row>
    <row r="862" spans="1:17" x14ac:dyDescent="0.2">
      <c r="A862" s="2" t="s">
        <v>1696</v>
      </c>
      <c r="B862" s="2" t="s">
        <v>1697</v>
      </c>
      <c r="C862" s="2" t="s">
        <v>177</v>
      </c>
      <c r="D862" s="2">
        <v>37</v>
      </c>
      <c r="E862" s="2" t="str">
        <f>IF(D862&lt;25,"18-24",IF(D862&lt;35,"25-34",IF(D862&lt;45,"35-44",IF(D862&lt;55,"45-54","55+"))))</f>
        <v>35-44</v>
      </c>
      <c r="F862" s="2" t="s">
        <v>290</v>
      </c>
      <c r="G862" s="2" t="s">
        <v>290</v>
      </c>
      <c r="H862" s="2" t="s">
        <v>207</v>
      </c>
      <c r="I862" s="2" t="s">
        <v>171</v>
      </c>
      <c r="J862" s="2" t="s">
        <v>238</v>
      </c>
      <c r="K862" s="11">
        <v>45524</v>
      </c>
      <c r="L862" s="2" t="s">
        <v>183</v>
      </c>
      <c r="M862" s="2" t="s">
        <v>174</v>
      </c>
      <c r="N862" s="4">
        <f>COUNTIF(Bookings!$B$2:$B$5001,A862)</f>
        <v>17</v>
      </c>
      <c r="O862" s="4">
        <f>COUNTIFS(Bookings!$B$2:$B$5001,A862,Bookings!$Q$2:$Q$5001,"Completed")</f>
        <v>10</v>
      </c>
      <c r="P862" s="3">
        <f>SUMIFS(Revenue!$L$2:$L$4092,Revenue!$B$2:$B$4092,A862)</f>
        <v>637500</v>
      </c>
      <c r="Q862" s="2" t="str">
        <f>IF(N862=0,"Inactive",IF(N862=1,"One-time",IF(N862&lt;4,"Repeat","Loyal")))</f>
        <v>Loyal</v>
      </c>
    </row>
    <row r="863" spans="1:17" x14ac:dyDescent="0.2">
      <c r="A863" s="2" t="s">
        <v>1698</v>
      </c>
      <c r="B863" s="2" t="s">
        <v>1699</v>
      </c>
      <c r="C863" s="2" t="s">
        <v>167</v>
      </c>
      <c r="D863" s="2">
        <v>31</v>
      </c>
      <c r="E863" s="2" t="str">
        <f>IF(D863&lt;25,"18-24",IF(D863&lt;35,"25-34",IF(D863&lt;45,"35-44",IF(D863&lt;55,"45-54","55+"))))</f>
        <v>25-34</v>
      </c>
      <c r="F863" s="2" t="s">
        <v>168</v>
      </c>
      <c r="G863" s="2" t="s">
        <v>220</v>
      </c>
      <c r="H863" s="2" t="s">
        <v>170</v>
      </c>
      <c r="I863" s="2" t="s">
        <v>171</v>
      </c>
      <c r="J863" s="2" t="s">
        <v>208</v>
      </c>
      <c r="K863" s="11">
        <v>45432</v>
      </c>
      <c r="L863" s="2" t="s">
        <v>183</v>
      </c>
      <c r="M863" s="2" t="s">
        <v>174</v>
      </c>
      <c r="N863" s="4">
        <f>COUNTIF(Bookings!$B$2:$B$5001,A863)</f>
        <v>7</v>
      </c>
      <c r="O863" s="4">
        <f>COUNTIFS(Bookings!$B$2:$B$5001,A863,Bookings!$Q$2:$Q$5001,"Completed")</f>
        <v>3</v>
      </c>
      <c r="P863" s="3">
        <f>SUMIFS(Revenue!$L$2:$L$4092,Revenue!$B$2:$B$4092,A863)</f>
        <v>59830</v>
      </c>
      <c r="Q863" s="2" t="str">
        <f>IF(N863=0,"Inactive",IF(N863=1,"One-time",IF(N863&lt;4,"Repeat","Loyal")))</f>
        <v>Loyal</v>
      </c>
    </row>
    <row r="864" spans="1:17" x14ac:dyDescent="0.2">
      <c r="A864" s="2" t="s">
        <v>1700</v>
      </c>
      <c r="B864" s="2" t="s">
        <v>1701</v>
      </c>
      <c r="C864" s="2" t="s">
        <v>177</v>
      </c>
      <c r="D864" s="2">
        <v>25</v>
      </c>
      <c r="E864" s="2" t="str">
        <f>IF(D864&lt;25,"18-24",IF(D864&lt;35,"25-34",IF(D864&lt;45,"35-44",IF(D864&lt;55,"45-54","55+"))))</f>
        <v>25-34</v>
      </c>
      <c r="F864" s="2" t="s">
        <v>168</v>
      </c>
      <c r="G864" s="2" t="s">
        <v>182</v>
      </c>
      <c r="H864" s="2" t="s">
        <v>170</v>
      </c>
      <c r="I864" s="2" t="s">
        <v>188</v>
      </c>
      <c r="J864" s="2" t="s">
        <v>172</v>
      </c>
      <c r="K864" s="11">
        <v>45548</v>
      </c>
      <c r="L864" s="2" t="s">
        <v>183</v>
      </c>
      <c r="M864" s="2" t="s">
        <v>189</v>
      </c>
      <c r="N864" s="4">
        <f>COUNTIF(Bookings!$B$2:$B$5001,A864)</f>
        <v>3</v>
      </c>
      <c r="O864" s="4">
        <f>COUNTIFS(Bookings!$B$2:$B$5001,A864,Bookings!$Q$2:$Q$5001,"Completed")</f>
        <v>1</v>
      </c>
      <c r="P864" s="3">
        <f>SUMIFS(Revenue!$L$2:$L$4092,Revenue!$B$2:$B$4092,A864)</f>
        <v>39810</v>
      </c>
      <c r="Q864" s="2" t="str">
        <f>IF(N864=0,"Inactive",IF(N864=1,"One-time",IF(N864&lt;4,"Repeat","Loyal")))</f>
        <v>Repeat</v>
      </c>
    </row>
    <row r="865" spans="1:17" x14ac:dyDescent="0.2">
      <c r="A865" s="2" t="s">
        <v>1702</v>
      </c>
      <c r="B865" s="2" t="s">
        <v>1115</v>
      </c>
      <c r="C865" s="2" t="s">
        <v>177</v>
      </c>
      <c r="D865" s="2">
        <v>33</v>
      </c>
      <c r="E865" s="2" t="str">
        <f>IF(D865&lt;25,"18-24",IF(D865&lt;35,"25-34",IF(D865&lt;45,"35-44",IF(D865&lt;55,"45-54","55+"))))</f>
        <v>25-34</v>
      </c>
      <c r="F865" s="2" t="s">
        <v>168</v>
      </c>
      <c r="G865" s="2" t="s">
        <v>246</v>
      </c>
      <c r="H865" s="2" t="s">
        <v>170</v>
      </c>
      <c r="I865" s="2" t="s">
        <v>171</v>
      </c>
      <c r="J865" s="2" t="s">
        <v>208</v>
      </c>
      <c r="K865" s="11">
        <v>45521</v>
      </c>
      <c r="L865" s="2" t="s">
        <v>247</v>
      </c>
      <c r="M865" s="2" t="s">
        <v>174</v>
      </c>
      <c r="N865" s="4">
        <f>COUNTIF(Bookings!$B$2:$B$5001,A865)</f>
        <v>6</v>
      </c>
      <c r="O865" s="4">
        <f>COUNTIFS(Bookings!$B$2:$B$5001,A865,Bookings!$Q$2:$Q$5001,"Completed")</f>
        <v>5</v>
      </c>
      <c r="P865" s="3">
        <f>SUMIFS(Revenue!$L$2:$L$4092,Revenue!$B$2:$B$4092,A865)</f>
        <v>194050</v>
      </c>
      <c r="Q865" s="2" t="str">
        <f>IF(N865=0,"Inactive",IF(N865=1,"One-time",IF(N865&lt;4,"Repeat","Loyal")))</f>
        <v>Loyal</v>
      </c>
    </row>
    <row r="866" spans="1:17" x14ac:dyDescent="0.2">
      <c r="A866" s="2" t="s">
        <v>1703</v>
      </c>
      <c r="B866" s="2" t="s">
        <v>1704</v>
      </c>
      <c r="C866" s="2" t="s">
        <v>177</v>
      </c>
      <c r="D866" s="2">
        <v>30</v>
      </c>
      <c r="E866" s="2" t="str">
        <f>IF(D866&lt;25,"18-24",IF(D866&lt;35,"25-34",IF(D866&lt;45,"35-44",IF(D866&lt;55,"45-54","55+"))))</f>
        <v>25-34</v>
      </c>
      <c r="F866" s="2" t="s">
        <v>168</v>
      </c>
      <c r="G866" s="2" t="s">
        <v>75</v>
      </c>
      <c r="H866" s="2" t="s">
        <v>170</v>
      </c>
      <c r="I866" s="2" t="s">
        <v>188</v>
      </c>
      <c r="J866" s="2" t="s">
        <v>172</v>
      </c>
      <c r="K866" s="11">
        <v>45581</v>
      </c>
      <c r="L866" s="2" t="s">
        <v>198</v>
      </c>
      <c r="M866" s="2" t="s">
        <v>174</v>
      </c>
      <c r="N866" s="4">
        <f>COUNTIF(Bookings!$B$2:$B$5001,A866)</f>
        <v>1</v>
      </c>
      <c r="O866" s="4">
        <f>COUNTIFS(Bookings!$B$2:$B$5001,A866,Bookings!$Q$2:$Q$5001,"Completed")</f>
        <v>0</v>
      </c>
      <c r="P866" s="3">
        <f>SUMIFS(Revenue!$L$2:$L$4092,Revenue!$B$2:$B$4092,A866)</f>
        <v>0</v>
      </c>
      <c r="Q866" s="2" t="str">
        <f>IF(N866=0,"Inactive",IF(N866=1,"One-time",IF(N866&lt;4,"Repeat","Loyal")))</f>
        <v>One-time</v>
      </c>
    </row>
    <row r="867" spans="1:17" x14ac:dyDescent="0.2">
      <c r="A867" s="2" t="s">
        <v>1705</v>
      </c>
      <c r="B867" s="2" t="s">
        <v>1706</v>
      </c>
      <c r="C867" s="2" t="s">
        <v>177</v>
      </c>
      <c r="D867" s="2">
        <v>34</v>
      </c>
      <c r="E867" s="2" t="str">
        <f>IF(D867&lt;25,"18-24",IF(D867&lt;35,"25-34",IF(D867&lt;45,"35-44",IF(D867&lt;55,"45-54","55+"))))</f>
        <v>25-34</v>
      </c>
      <c r="F867" s="2" t="s">
        <v>256</v>
      </c>
      <c r="G867" s="2" t="s">
        <v>257</v>
      </c>
      <c r="H867" s="2" t="s">
        <v>207</v>
      </c>
      <c r="I867" s="2" t="s">
        <v>21</v>
      </c>
      <c r="J867" s="2" t="s">
        <v>217</v>
      </c>
      <c r="K867" s="11">
        <v>45636</v>
      </c>
      <c r="L867" s="2" t="s">
        <v>231</v>
      </c>
      <c r="M867" s="2" t="s">
        <v>174</v>
      </c>
      <c r="N867" s="4">
        <f>COUNTIF(Bookings!$B$2:$B$5001,A867)</f>
        <v>5</v>
      </c>
      <c r="O867" s="4">
        <f>COUNTIFS(Bookings!$B$2:$B$5001,A867,Bookings!$Q$2:$Q$5001,"Completed")</f>
        <v>3</v>
      </c>
      <c r="P867" s="3">
        <f>SUMIFS(Revenue!$L$2:$L$4092,Revenue!$B$2:$B$4092,A867)</f>
        <v>79820</v>
      </c>
      <c r="Q867" s="2" t="str">
        <f>IF(N867=0,"Inactive",IF(N867=1,"One-time",IF(N867&lt;4,"Repeat","Loyal")))</f>
        <v>Loyal</v>
      </c>
    </row>
    <row r="868" spans="1:17" x14ac:dyDescent="0.2">
      <c r="A868" s="2" t="s">
        <v>1707</v>
      </c>
      <c r="B868" s="2" t="s">
        <v>357</v>
      </c>
      <c r="C868" s="2" t="s">
        <v>387</v>
      </c>
      <c r="D868" s="2">
        <v>26</v>
      </c>
      <c r="E868" s="2" t="str">
        <f>IF(D868&lt;25,"18-24",IF(D868&lt;35,"25-34",IF(D868&lt;45,"35-44",IF(D868&lt;55,"45-54","55+"))))</f>
        <v>25-34</v>
      </c>
      <c r="F868" s="2" t="s">
        <v>168</v>
      </c>
      <c r="G868" s="2" t="s">
        <v>182</v>
      </c>
      <c r="H868" s="2" t="s">
        <v>170</v>
      </c>
      <c r="I868" s="2" t="s">
        <v>188</v>
      </c>
      <c r="J868" s="2" t="s">
        <v>217</v>
      </c>
      <c r="K868" s="11">
        <v>45575</v>
      </c>
      <c r="L868" s="2" t="s">
        <v>198</v>
      </c>
      <c r="M868" s="2" t="s">
        <v>174</v>
      </c>
      <c r="N868" s="4">
        <f>COUNTIF(Bookings!$B$2:$B$5001,A868)</f>
        <v>4</v>
      </c>
      <c r="O868" s="4">
        <f>COUNTIFS(Bookings!$B$2:$B$5001,A868,Bookings!$Q$2:$Q$5001,"Completed")</f>
        <v>4</v>
      </c>
      <c r="P868" s="3">
        <f>SUMIFS(Revenue!$L$2:$L$4092,Revenue!$B$2:$B$4092,A868)</f>
        <v>104040</v>
      </c>
      <c r="Q868" s="2" t="str">
        <f>IF(N868=0,"Inactive",IF(N868=1,"One-time",IF(N868&lt;4,"Repeat","Loyal")))</f>
        <v>Loyal</v>
      </c>
    </row>
    <row r="869" spans="1:17" x14ac:dyDescent="0.2">
      <c r="A869" s="2" t="s">
        <v>1708</v>
      </c>
      <c r="B869" s="2" t="s">
        <v>494</v>
      </c>
      <c r="C869" s="2" t="s">
        <v>167</v>
      </c>
      <c r="D869" s="2">
        <v>44</v>
      </c>
      <c r="E869" s="2" t="str">
        <f>IF(D869&lt;25,"18-24",IF(D869&lt;35,"25-34",IF(D869&lt;45,"35-44",IF(D869&lt;55,"45-54","55+"))))</f>
        <v>35-44</v>
      </c>
      <c r="F869" s="2" t="s">
        <v>168</v>
      </c>
      <c r="G869" s="2" t="s">
        <v>246</v>
      </c>
      <c r="H869" s="2" t="s">
        <v>170</v>
      </c>
      <c r="I869" s="2" t="s">
        <v>21</v>
      </c>
      <c r="J869" s="2" t="s">
        <v>238</v>
      </c>
      <c r="K869" s="11">
        <v>45600</v>
      </c>
      <c r="L869" s="2" t="s">
        <v>198</v>
      </c>
      <c r="M869" s="2" t="s">
        <v>174</v>
      </c>
      <c r="N869" s="4">
        <f>COUNTIF(Bookings!$B$2:$B$5001,A869)</f>
        <v>10</v>
      </c>
      <c r="O869" s="4">
        <f>COUNTIFS(Bookings!$B$2:$B$5001,A869,Bookings!$Q$2:$Q$5001,"Completed")</f>
        <v>8</v>
      </c>
      <c r="P869" s="3">
        <f>SUMIFS(Revenue!$L$2:$L$4092,Revenue!$B$2:$B$4092,A869)</f>
        <v>167510</v>
      </c>
      <c r="Q869" s="2" t="str">
        <f>IF(N869=0,"Inactive",IF(N869=1,"One-time",IF(N869&lt;4,"Repeat","Loyal")))</f>
        <v>Loyal</v>
      </c>
    </row>
    <row r="870" spans="1:17" x14ac:dyDescent="0.2">
      <c r="A870" s="2" t="s">
        <v>1709</v>
      </c>
      <c r="B870" s="2" t="s">
        <v>1710</v>
      </c>
      <c r="C870" s="2" t="s">
        <v>177</v>
      </c>
      <c r="D870" s="2">
        <v>43</v>
      </c>
      <c r="E870" s="2" t="str">
        <f>IF(D870&lt;25,"18-24",IF(D870&lt;35,"25-34",IF(D870&lt;45,"35-44",IF(D870&lt;55,"45-54","55+"))))</f>
        <v>35-44</v>
      </c>
      <c r="F870" s="2" t="s">
        <v>168</v>
      </c>
      <c r="G870" s="2" t="s">
        <v>243</v>
      </c>
      <c r="H870" s="2" t="s">
        <v>170</v>
      </c>
      <c r="I870" s="2" t="s">
        <v>195</v>
      </c>
      <c r="J870" s="2" t="s">
        <v>172</v>
      </c>
      <c r="K870" s="11">
        <v>45681</v>
      </c>
      <c r="L870" s="2" t="s">
        <v>198</v>
      </c>
      <c r="M870" s="2" t="s">
        <v>189</v>
      </c>
      <c r="N870" s="4">
        <f>COUNTIF(Bookings!$B$2:$B$5001,A870)</f>
        <v>1</v>
      </c>
      <c r="O870" s="4">
        <f>COUNTIFS(Bookings!$B$2:$B$5001,A870,Bookings!$Q$2:$Q$5001,"Completed")</f>
        <v>0</v>
      </c>
      <c r="P870" s="3">
        <f>SUMIFS(Revenue!$L$2:$L$4092,Revenue!$B$2:$B$4092,A870)</f>
        <v>0</v>
      </c>
      <c r="Q870" s="2" t="str">
        <f>IF(N870=0,"Inactive",IF(N870=1,"One-time",IF(N870&lt;4,"Repeat","Loyal")))</f>
        <v>One-time</v>
      </c>
    </row>
    <row r="871" spans="1:17" x14ac:dyDescent="0.2">
      <c r="A871" s="2" t="s">
        <v>1711</v>
      </c>
      <c r="B871" s="2" t="s">
        <v>1712</v>
      </c>
      <c r="C871" s="2" t="s">
        <v>177</v>
      </c>
      <c r="D871" s="2">
        <v>31</v>
      </c>
      <c r="E871" s="2" t="str">
        <f>IF(D871&lt;25,"18-24",IF(D871&lt;35,"25-34",IF(D871&lt;45,"35-44",IF(D871&lt;55,"45-54","55+"))))</f>
        <v>25-34</v>
      </c>
      <c r="F871" s="2" t="s">
        <v>499</v>
      </c>
      <c r="G871" s="2" t="s">
        <v>500</v>
      </c>
      <c r="H871" s="2" t="s">
        <v>207</v>
      </c>
      <c r="I871" s="2" t="s">
        <v>195</v>
      </c>
      <c r="J871" s="2" t="s">
        <v>217</v>
      </c>
      <c r="K871" s="11">
        <v>45478</v>
      </c>
      <c r="L871" s="2" t="s">
        <v>173</v>
      </c>
      <c r="M871" s="2" t="s">
        <v>174</v>
      </c>
      <c r="N871" s="4">
        <f>COUNTIF(Bookings!$B$2:$B$5001,A871)</f>
        <v>2</v>
      </c>
      <c r="O871" s="4">
        <f>COUNTIFS(Bookings!$B$2:$B$5001,A871,Bookings!$Q$2:$Q$5001,"Completed")</f>
        <v>1</v>
      </c>
      <c r="P871" s="3">
        <f>SUMIFS(Revenue!$L$2:$L$4092,Revenue!$B$2:$B$4092,A871)</f>
        <v>48620</v>
      </c>
      <c r="Q871" s="2" t="str">
        <f>IF(N871=0,"Inactive",IF(N871=1,"One-time",IF(N871&lt;4,"Repeat","Loyal")))</f>
        <v>Repeat</v>
      </c>
    </row>
    <row r="872" spans="1:17" x14ac:dyDescent="0.2">
      <c r="A872" s="2" t="s">
        <v>1713</v>
      </c>
      <c r="B872" s="2" t="s">
        <v>1714</v>
      </c>
      <c r="C872" s="2" t="s">
        <v>167</v>
      </c>
      <c r="D872" s="2">
        <v>38</v>
      </c>
      <c r="E872" s="2" t="str">
        <f>IF(D872&lt;25,"18-24",IF(D872&lt;35,"25-34",IF(D872&lt;45,"35-44",IF(D872&lt;55,"45-54","55+"))))</f>
        <v>35-44</v>
      </c>
      <c r="F872" s="2" t="s">
        <v>168</v>
      </c>
      <c r="G872" s="2" t="s">
        <v>220</v>
      </c>
      <c r="H872" s="2" t="s">
        <v>170</v>
      </c>
      <c r="I872" s="2" t="s">
        <v>216</v>
      </c>
      <c r="J872" s="2" t="s">
        <v>238</v>
      </c>
      <c r="K872" s="11">
        <v>45434</v>
      </c>
      <c r="L872" s="2" t="s">
        <v>183</v>
      </c>
      <c r="M872" s="2" t="s">
        <v>174</v>
      </c>
      <c r="N872" s="4">
        <f>COUNTIF(Bookings!$B$2:$B$5001,A872)</f>
        <v>13</v>
      </c>
      <c r="O872" s="4">
        <f>COUNTIFS(Bookings!$B$2:$B$5001,A872,Bookings!$Q$2:$Q$5001,"Completed")</f>
        <v>10</v>
      </c>
      <c r="P872" s="3">
        <f>SUMIFS(Revenue!$L$2:$L$4092,Revenue!$B$2:$B$4092,A872)</f>
        <v>897330</v>
      </c>
      <c r="Q872" s="2" t="str">
        <f>IF(N872=0,"Inactive",IF(N872=1,"One-time",IF(N872&lt;4,"Repeat","Loyal")))</f>
        <v>Loyal</v>
      </c>
    </row>
    <row r="873" spans="1:17" x14ac:dyDescent="0.2">
      <c r="A873" s="2" t="s">
        <v>1715</v>
      </c>
      <c r="B873" s="2" t="s">
        <v>1716</v>
      </c>
      <c r="C873" s="2" t="s">
        <v>167</v>
      </c>
      <c r="D873" s="2">
        <v>48</v>
      </c>
      <c r="E873" s="2" t="str">
        <f>IF(D873&lt;25,"18-24",IF(D873&lt;35,"25-34",IF(D873&lt;45,"35-44",IF(D873&lt;55,"45-54","55+"))))</f>
        <v>45-54</v>
      </c>
      <c r="F873" s="2" t="s">
        <v>168</v>
      </c>
      <c r="G873" s="2" t="s">
        <v>186</v>
      </c>
      <c r="H873" s="2" t="s">
        <v>170</v>
      </c>
      <c r="I873" s="2" t="s">
        <v>21</v>
      </c>
      <c r="J873" s="2" t="s">
        <v>172</v>
      </c>
      <c r="K873" s="11">
        <v>45629</v>
      </c>
      <c r="L873" s="2" t="s">
        <v>183</v>
      </c>
      <c r="M873" s="2" t="s">
        <v>174</v>
      </c>
      <c r="N873" s="4">
        <f>COUNTIF(Bookings!$B$2:$B$5001,A873)</f>
        <v>0</v>
      </c>
      <c r="O873" s="4">
        <f>COUNTIFS(Bookings!$B$2:$B$5001,A873,Bookings!$Q$2:$Q$5001,"Completed")</f>
        <v>0</v>
      </c>
      <c r="P873" s="3">
        <f>SUMIFS(Revenue!$L$2:$L$4092,Revenue!$B$2:$B$4092,A873)</f>
        <v>0</v>
      </c>
      <c r="Q873" s="2" t="str">
        <f>IF(N873=0,"Inactive",IF(N873=1,"One-time",IF(N873&lt;4,"Repeat","Loyal")))</f>
        <v>Inactive</v>
      </c>
    </row>
    <row r="874" spans="1:17" x14ac:dyDescent="0.2">
      <c r="A874" s="2" t="s">
        <v>1717</v>
      </c>
      <c r="B874" s="2" t="s">
        <v>1366</v>
      </c>
      <c r="C874" s="2" t="s">
        <v>177</v>
      </c>
      <c r="D874" s="2">
        <v>36</v>
      </c>
      <c r="E874" s="2" t="str">
        <f>IF(D874&lt;25,"18-24",IF(D874&lt;35,"25-34",IF(D874&lt;45,"35-44",IF(D874&lt;55,"45-54","55+"))))</f>
        <v>35-44</v>
      </c>
      <c r="F874" s="2" t="s">
        <v>168</v>
      </c>
      <c r="G874" s="2" t="s">
        <v>246</v>
      </c>
      <c r="H874" s="2" t="s">
        <v>170</v>
      </c>
      <c r="I874" s="2" t="s">
        <v>188</v>
      </c>
      <c r="J874" s="2" t="s">
        <v>217</v>
      </c>
      <c r="K874" s="11">
        <v>45567</v>
      </c>
      <c r="L874" s="2" t="s">
        <v>198</v>
      </c>
      <c r="M874" s="2" t="s">
        <v>174</v>
      </c>
      <c r="N874" s="4">
        <f>COUNTIF(Bookings!$B$2:$B$5001,A874)</f>
        <v>6</v>
      </c>
      <c r="O874" s="4">
        <f>COUNTIFS(Bookings!$B$2:$B$5001,A874,Bookings!$Q$2:$Q$5001,"Completed")</f>
        <v>6</v>
      </c>
      <c r="P874" s="3">
        <f>SUMIFS(Revenue!$L$2:$L$4092,Revenue!$B$2:$B$4092,A874)</f>
        <v>184010</v>
      </c>
      <c r="Q874" s="2" t="str">
        <f>IF(N874=0,"Inactive",IF(N874=1,"One-time",IF(N874&lt;4,"Repeat","Loyal")))</f>
        <v>Loyal</v>
      </c>
    </row>
    <row r="875" spans="1:17" x14ac:dyDescent="0.2">
      <c r="A875" s="2" t="s">
        <v>1718</v>
      </c>
      <c r="B875" s="2" t="s">
        <v>1719</v>
      </c>
      <c r="C875" s="2" t="s">
        <v>177</v>
      </c>
      <c r="D875" s="2">
        <v>40</v>
      </c>
      <c r="E875" s="2" t="str">
        <f>IF(D875&lt;25,"18-24",IF(D875&lt;35,"25-34",IF(D875&lt;45,"35-44",IF(D875&lt;55,"45-54","55+"))))</f>
        <v>35-44</v>
      </c>
      <c r="F875" s="2" t="s">
        <v>168</v>
      </c>
      <c r="G875" s="2" t="s">
        <v>220</v>
      </c>
      <c r="H875" s="2" t="s">
        <v>170</v>
      </c>
      <c r="I875" s="2" t="s">
        <v>195</v>
      </c>
      <c r="J875" s="2" t="s">
        <v>217</v>
      </c>
      <c r="K875" s="11">
        <v>45540</v>
      </c>
      <c r="L875" s="2" t="s">
        <v>198</v>
      </c>
      <c r="M875" s="2" t="s">
        <v>189</v>
      </c>
      <c r="N875" s="4">
        <f>COUNTIF(Bookings!$B$2:$B$5001,A875)</f>
        <v>5</v>
      </c>
      <c r="O875" s="4">
        <f>COUNTIFS(Bookings!$B$2:$B$5001,A875,Bookings!$Q$2:$Q$5001,"Completed")</f>
        <v>4</v>
      </c>
      <c r="P875" s="3">
        <f>SUMIFS(Revenue!$L$2:$L$4092,Revenue!$B$2:$B$4092,A875)</f>
        <v>345260</v>
      </c>
      <c r="Q875" s="2" t="str">
        <f>IF(N875=0,"Inactive",IF(N875=1,"One-time",IF(N875&lt;4,"Repeat","Loyal")))</f>
        <v>Loyal</v>
      </c>
    </row>
    <row r="876" spans="1:17" x14ac:dyDescent="0.2">
      <c r="A876" s="2" t="s">
        <v>1720</v>
      </c>
      <c r="B876" s="2" t="s">
        <v>341</v>
      </c>
      <c r="C876" s="2" t="s">
        <v>167</v>
      </c>
      <c r="D876" s="2">
        <v>18</v>
      </c>
      <c r="E876" s="2" t="str">
        <f>IF(D876&lt;25,"18-24",IF(D876&lt;35,"25-34",IF(D876&lt;45,"35-44",IF(D876&lt;55,"45-54","55+"))))</f>
        <v>18-24</v>
      </c>
      <c r="F876" s="2" t="s">
        <v>168</v>
      </c>
      <c r="G876" s="2" t="s">
        <v>246</v>
      </c>
      <c r="H876" s="2" t="s">
        <v>170</v>
      </c>
      <c r="I876" s="2" t="s">
        <v>188</v>
      </c>
      <c r="J876" s="2" t="s">
        <v>217</v>
      </c>
      <c r="K876" s="11">
        <v>45522</v>
      </c>
      <c r="L876" s="2" t="s">
        <v>179</v>
      </c>
      <c r="M876" s="2" t="s">
        <v>189</v>
      </c>
      <c r="N876" s="4">
        <f>COUNTIF(Bookings!$B$2:$B$5001,A876)</f>
        <v>6</v>
      </c>
      <c r="O876" s="4">
        <f>COUNTIFS(Bookings!$B$2:$B$5001,A876,Bookings!$Q$2:$Q$5001,"Completed")</f>
        <v>6</v>
      </c>
      <c r="P876" s="3">
        <f>SUMIFS(Revenue!$L$2:$L$4092,Revenue!$B$2:$B$4092,A876)</f>
        <v>187380</v>
      </c>
      <c r="Q876" s="2" t="str">
        <f>IF(N876=0,"Inactive",IF(N876=1,"One-time",IF(N876&lt;4,"Repeat","Loyal")))</f>
        <v>Loyal</v>
      </c>
    </row>
    <row r="877" spans="1:17" x14ac:dyDescent="0.2">
      <c r="A877" s="2" t="s">
        <v>1721</v>
      </c>
      <c r="B877" s="2" t="s">
        <v>1722</v>
      </c>
      <c r="C877" s="2" t="s">
        <v>177</v>
      </c>
      <c r="D877" s="2">
        <v>32</v>
      </c>
      <c r="E877" s="2" t="str">
        <f>IF(D877&lt;25,"18-24",IF(D877&lt;35,"25-34",IF(D877&lt;45,"35-44",IF(D877&lt;55,"45-54","55+"))))</f>
        <v>25-34</v>
      </c>
      <c r="F877" s="2" t="s">
        <v>234</v>
      </c>
      <c r="G877" s="2" t="s">
        <v>235</v>
      </c>
      <c r="H877" s="2" t="s">
        <v>207</v>
      </c>
      <c r="I877" s="2" t="s">
        <v>171</v>
      </c>
      <c r="J877" s="2" t="s">
        <v>217</v>
      </c>
      <c r="K877" s="11">
        <v>45564</v>
      </c>
      <c r="L877" s="2" t="s">
        <v>247</v>
      </c>
      <c r="M877" s="2" t="s">
        <v>174</v>
      </c>
      <c r="N877" s="4">
        <f>COUNTIF(Bookings!$B$2:$B$5001,A877)</f>
        <v>3</v>
      </c>
      <c r="O877" s="4">
        <f>COUNTIFS(Bookings!$B$2:$B$5001,A877,Bookings!$Q$2:$Q$5001,"Completed")</f>
        <v>2</v>
      </c>
      <c r="P877" s="3">
        <f>SUMIFS(Revenue!$L$2:$L$4092,Revenue!$B$2:$B$4092,A877)</f>
        <v>165060</v>
      </c>
      <c r="Q877" s="2" t="str">
        <f>IF(N877=0,"Inactive",IF(N877=1,"One-time",IF(N877&lt;4,"Repeat","Loyal")))</f>
        <v>Repeat</v>
      </c>
    </row>
    <row r="878" spans="1:17" x14ac:dyDescent="0.2">
      <c r="A878" s="2" t="s">
        <v>1723</v>
      </c>
      <c r="B878" s="2" t="s">
        <v>374</v>
      </c>
      <c r="C878" s="2" t="s">
        <v>177</v>
      </c>
      <c r="D878" s="2">
        <v>35</v>
      </c>
      <c r="E878" s="2" t="str">
        <f>IF(D878&lt;25,"18-24",IF(D878&lt;35,"25-34",IF(D878&lt;45,"35-44",IF(D878&lt;55,"45-54","55+"))))</f>
        <v>35-44</v>
      </c>
      <c r="F878" s="2" t="s">
        <v>168</v>
      </c>
      <c r="G878" s="2" t="s">
        <v>246</v>
      </c>
      <c r="H878" s="2" t="s">
        <v>170</v>
      </c>
      <c r="I878" s="2" t="s">
        <v>171</v>
      </c>
      <c r="J878" s="2" t="s">
        <v>217</v>
      </c>
      <c r="K878" s="11">
        <v>45542</v>
      </c>
      <c r="L878" s="2" t="s">
        <v>173</v>
      </c>
      <c r="M878" s="2" t="s">
        <v>174</v>
      </c>
      <c r="N878" s="4">
        <f>COUNTIF(Bookings!$B$2:$B$5001,A878)</f>
        <v>4</v>
      </c>
      <c r="O878" s="4">
        <f>COUNTIFS(Bookings!$B$2:$B$5001,A878,Bookings!$Q$2:$Q$5001,"Completed")</f>
        <v>2</v>
      </c>
      <c r="P878" s="3">
        <f>SUMIFS(Revenue!$L$2:$L$4092,Revenue!$B$2:$B$4092,A878)</f>
        <v>102700</v>
      </c>
      <c r="Q878" s="2" t="str">
        <f>IF(N878=0,"Inactive",IF(N878=1,"One-time",IF(N878&lt;4,"Repeat","Loyal")))</f>
        <v>Loyal</v>
      </c>
    </row>
    <row r="879" spans="1:17" x14ac:dyDescent="0.2">
      <c r="A879" s="2" t="s">
        <v>1724</v>
      </c>
      <c r="B879" s="2" t="s">
        <v>1725</v>
      </c>
      <c r="C879" s="2" t="s">
        <v>177</v>
      </c>
      <c r="D879" s="2">
        <v>47</v>
      </c>
      <c r="E879" s="2" t="str">
        <f>IF(D879&lt;25,"18-24",IF(D879&lt;35,"25-34",IF(D879&lt;45,"35-44",IF(D879&lt;55,"45-54","55+"))))</f>
        <v>45-54</v>
      </c>
      <c r="F879" s="2" t="s">
        <v>499</v>
      </c>
      <c r="G879" s="2" t="s">
        <v>500</v>
      </c>
      <c r="H879" s="2" t="s">
        <v>207</v>
      </c>
      <c r="I879" s="2" t="s">
        <v>188</v>
      </c>
      <c r="J879" s="2" t="s">
        <v>238</v>
      </c>
      <c r="K879" s="11">
        <v>45637</v>
      </c>
      <c r="L879" s="2" t="s">
        <v>198</v>
      </c>
      <c r="M879" s="2" t="s">
        <v>174</v>
      </c>
      <c r="N879" s="4">
        <f>COUNTIF(Bookings!$B$2:$B$5001,A879)</f>
        <v>8</v>
      </c>
      <c r="O879" s="4">
        <f>COUNTIFS(Bookings!$B$2:$B$5001,A879,Bookings!$Q$2:$Q$5001,"Completed")</f>
        <v>6</v>
      </c>
      <c r="P879" s="3">
        <f>SUMIFS(Revenue!$L$2:$L$4092,Revenue!$B$2:$B$4092,A879)</f>
        <v>240220</v>
      </c>
      <c r="Q879" s="2" t="str">
        <f>IF(N879=0,"Inactive",IF(N879=1,"One-time",IF(N879&lt;4,"Repeat","Loyal")))</f>
        <v>Loyal</v>
      </c>
    </row>
    <row r="880" spans="1:17" x14ac:dyDescent="0.2">
      <c r="A880" s="2" t="s">
        <v>1726</v>
      </c>
      <c r="B880" s="2" t="s">
        <v>1537</v>
      </c>
      <c r="C880" s="2" t="s">
        <v>387</v>
      </c>
      <c r="D880" s="2">
        <v>42</v>
      </c>
      <c r="E880" s="2" t="str">
        <f>IF(D880&lt;25,"18-24",IF(D880&lt;35,"25-34",IF(D880&lt;45,"35-44",IF(D880&lt;55,"45-54","55+"))))</f>
        <v>35-44</v>
      </c>
      <c r="F880" s="2" t="s">
        <v>234</v>
      </c>
      <c r="G880" s="2" t="s">
        <v>235</v>
      </c>
      <c r="H880" s="2" t="s">
        <v>207</v>
      </c>
      <c r="I880" s="2" t="s">
        <v>195</v>
      </c>
      <c r="J880" s="2" t="s">
        <v>172</v>
      </c>
      <c r="K880" s="11">
        <v>45928</v>
      </c>
      <c r="L880" s="2" t="s">
        <v>173</v>
      </c>
      <c r="M880" s="2" t="s">
        <v>189</v>
      </c>
      <c r="N880" s="4">
        <f>COUNTIF(Bookings!$B$2:$B$5001,A880)</f>
        <v>0</v>
      </c>
      <c r="O880" s="4">
        <f>COUNTIFS(Bookings!$B$2:$B$5001,A880,Bookings!$Q$2:$Q$5001,"Completed")</f>
        <v>0</v>
      </c>
      <c r="P880" s="3">
        <f>SUMIFS(Revenue!$L$2:$L$4092,Revenue!$B$2:$B$4092,A880)</f>
        <v>0</v>
      </c>
      <c r="Q880" s="2" t="str">
        <f>IF(N880=0,"Inactive",IF(N880=1,"One-time",IF(N880&lt;4,"Repeat","Loyal")))</f>
        <v>Inactive</v>
      </c>
    </row>
    <row r="881" spans="1:17" x14ac:dyDescent="0.2">
      <c r="A881" s="2" t="s">
        <v>1727</v>
      </c>
      <c r="B881" s="2" t="s">
        <v>1728</v>
      </c>
      <c r="C881" s="2" t="s">
        <v>167</v>
      </c>
      <c r="D881" s="2">
        <v>18</v>
      </c>
      <c r="E881" s="2" t="str">
        <f>IF(D881&lt;25,"18-24",IF(D881&lt;35,"25-34",IF(D881&lt;45,"35-44",IF(D881&lt;55,"45-54","55+"))))</f>
        <v>18-24</v>
      </c>
      <c r="F881" s="2" t="s">
        <v>168</v>
      </c>
      <c r="G881" s="2" t="s">
        <v>182</v>
      </c>
      <c r="H881" s="2" t="s">
        <v>170</v>
      </c>
      <c r="I881" s="2" t="s">
        <v>171</v>
      </c>
      <c r="J881" s="2" t="s">
        <v>172</v>
      </c>
      <c r="K881" s="11">
        <v>45741</v>
      </c>
      <c r="L881" s="2" t="s">
        <v>173</v>
      </c>
      <c r="M881" s="2" t="s">
        <v>189</v>
      </c>
      <c r="N881" s="4">
        <f>COUNTIF(Bookings!$B$2:$B$5001,A881)</f>
        <v>2</v>
      </c>
      <c r="O881" s="4">
        <f>COUNTIFS(Bookings!$B$2:$B$5001,A881,Bookings!$Q$2:$Q$5001,"Completed")</f>
        <v>2</v>
      </c>
      <c r="P881" s="3">
        <f>SUMIFS(Revenue!$L$2:$L$4092,Revenue!$B$2:$B$4092,A881)</f>
        <v>110990</v>
      </c>
      <c r="Q881" s="2" t="str">
        <f>IF(N881=0,"Inactive",IF(N881=1,"One-time",IF(N881&lt;4,"Repeat","Loyal")))</f>
        <v>Repeat</v>
      </c>
    </row>
    <row r="882" spans="1:17" x14ac:dyDescent="0.2">
      <c r="A882" s="2" t="s">
        <v>1729</v>
      </c>
      <c r="B882" s="2" t="s">
        <v>1647</v>
      </c>
      <c r="C882" s="2" t="s">
        <v>167</v>
      </c>
      <c r="D882" s="2">
        <v>31</v>
      </c>
      <c r="E882" s="2" t="str">
        <f>IF(D882&lt;25,"18-24",IF(D882&lt;35,"25-34",IF(D882&lt;45,"35-44",IF(D882&lt;55,"45-54","55+"))))</f>
        <v>25-34</v>
      </c>
      <c r="F882" s="2" t="s">
        <v>499</v>
      </c>
      <c r="G882" s="2" t="s">
        <v>500</v>
      </c>
      <c r="H882" s="2" t="s">
        <v>207</v>
      </c>
      <c r="I882" s="2" t="s">
        <v>171</v>
      </c>
      <c r="J882" s="2" t="s">
        <v>172</v>
      </c>
      <c r="K882" s="11">
        <v>45989</v>
      </c>
      <c r="L882" s="2" t="s">
        <v>183</v>
      </c>
      <c r="M882" s="2" t="s">
        <v>189</v>
      </c>
      <c r="N882" s="4">
        <f>COUNTIF(Bookings!$B$2:$B$5001,A882)</f>
        <v>2</v>
      </c>
      <c r="O882" s="4">
        <f>COUNTIFS(Bookings!$B$2:$B$5001,A882,Bookings!$Q$2:$Q$5001,"Completed")</f>
        <v>1</v>
      </c>
      <c r="P882" s="3">
        <f>SUMIFS(Revenue!$L$2:$L$4092,Revenue!$B$2:$B$4092,A882)</f>
        <v>17010</v>
      </c>
      <c r="Q882" s="2" t="str">
        <f>IF(N882=0,"Inactive",IF(N882=1,"One-time",IF(N882&lt;4,"Repeat","Loyal")))</f>
        <v>Repeat</v>
      </c>
    </row>
    <row r="883" spans="1:17" x14ac:dyDescent="0.2">
      <c r="A883" s="2" t="s">
        <v>1730</v>
      </c>
      <c r="B883" s="2" t="s">
        <v>542</v>
      </c>
      <c r="C883" s="2" t="s">
        <v>167</v>
      </c>
      <c r="D883" s="2">
        <v>27</v>
      </c>
      <c r="E883" s="2" t="str">
        <f>IF(D883&lt;25,"18-24",IF(D883&lt;35,"25-34",IF(D883&lt;45,"35-44",IF(D883&lt;55,"45-54","55+"))))</f>
        <v>25-34</v>
      </c>
      <c r="F883" s="2" t="s">
        <v>168</v>
      </c>
      <c r="G883" s="2" t="s">
        <v>311</v>
      </c>
      <c r="H883" s="2" t="s">
        <v>170</v>
      </c>
      <c r="I883" s="2" t="s">
        <v>171</v>
      </c>
      <c r="J883" s="2" t="s">
        <v>172</v>
      </c>
      <c r="K883" s="11">
        <v>46009</v>
      </c>
      <c r="L883" s="2" t="s">
        <v>247</v>
      </c>
      <c r="M883" s="2" t="s">
        <v>189</v>
      </c>
      <c r="N883" s="4">
        <f>COUNTIF(Bookings!$B$2:$B$5001,A883)</f>
        <v>2</v>
      </c>
      <c r="O883" s="4">
        <f>COUNTIFS(Bookings!$B$2:$B$5001,A883,Bookings!$Q$2:$Q$5001,"Completed")</f>
        <v>2</v>
      </c>
      <c r="P883" s="3">
        <f>SUMIFS(Revenue!$L$2:$L$4092,Revenue!$B$2:$B$4092,A883)</f>
        <v>64490</v>
      </c>
      <c r="Q883" s="2" t="str">
        <f>IF(N883=0,"Inactive",IF(N883=1,"One-time",IF(N883&lt;4,"Repeat","Loyal")))</f>
        <v>Repeat</v>
      </c>
    </row>
    <row r="884" spans="1:17" x14ac:dyDescent="0.2">
      <c r="A884" s="2" t="s">
        <v>1731</v>
      </c>
      <c r="B884" s="2" t="s">
        <v>359</v>
      </c>
      <c r="C884" s="2" t="s">
        <v>177</v>
      </c>
      <c r="D884" s="2">
        <v>43</v>
      </c>
      <c r="E884" s="2" t="str">
        <f>IF(D884&lt;25,"18-24",IF(D884&lt;35,"25-34",IF(D884&lt;45,"35-44",IF(D884&lt;55,"45-54","55+"))))</f>
        <v>35-44</v>
      </c>
      <c r="F884" s="2" t="s">
        <v>290</v>
      </c>
      <c r="G884" s="2" t="s">
        <v>290</v>
      </c>
      <c r="H884" s="2" t="s">
        <v>207</v>
      </c>
      <c r="I884" s="2" t="s">
        <v>195</v>
      </c>
      <c r="J884" s="2" t="s">
        <v>172</v>
      </c>
      <c r="K884" s="11">
        <v>45490</v>
      </c>
      <c r="L884" s="2" t="s">
        <v>183</v>
      </c>
      <c r="M884" s="2" t="s">
        <v>189</v>
      </c>
      <c r="N884" s="4">
        <f>COUNTIF(Bookings!$B$2:$B$5001,A884)</f>
        <v>2</v>
      </c>
      <c r="O884" s="4">
        <f>COUNTIFS(Bookings!$B$2:$B$5001,A884,Bookings!$Q$2:$Q$5001,"Completed")</f>
        <v>2</v>
      </c>
      <c r="P884" s="3">
        <f>SUMIFS(Revenue!$L$2:$L$4092,Revenue!$B$2:$B$4092,A884)</f>
        <v>245970</v>
      </c>
      <c r="Q884" s="2" t="str">
        <f>IF(N884=0,"Inactive",IF(N884=1,"One-time",IF(N884&lt;4,"Repeat","Loyal")))</f>
        <v>Repeat</v>
      </c>
    </row>
    <row r="885" spans="1:17" x14ac:dyDescent="0.2">
      <c r="A885" s="2" t="s">
        <v>1732</v>
      </c>
      <c r="B885" s="2" t="s">
        <v>1733</v>
      </c>
      <c r="C885" s="2" t="s">
        <v>177</v>
      </c>
      <c r="D885" s="2">
        <v>31</v>
      </c>
      <c r="E885" s="2" t="str">
        <f>IF(D885&lt;25,"18-24",IF(D885&lt;35,"25-34",IF(D885&lt;45,"35-44",IF(D885&lt;55,"45-54","55+"))))</f>
        <v>25-34</v>
      </c>
      <c r="F885" s="2" t="s">
        <v>168</v>
      </c>
      <c r="G885" s="2" t="s">
        <v>311</v>
      </c>
      <c r="H885" s="2" t="s">
        <v>170</v>
      </c>
      <c r="I885" s="2" t="s">
        <v>171</v>
      </c>
      <c r="J885" s="2" t="s">
        <v>217</v>
      </c>
      <c r="K885" s="11">
        <v>45780</v>
      </c>
      <c r="L885" s="2" t="s">
        <v>183</v>
      </c>
      <c r="M885" s="2" t="s">
        <v>174</v>
      </c>
      <c r="N885" s="4">
        <f>COUNTIF(Bookings!$B$2:$B$5001,A885)</f>
        <v>6</v>
      </c>
      <c r="O885" s="4">
        <f>COUNTIFS(Bookings!$B$2:$B$5001,A885,Bookings!$Q$2:$Q$5001,"Completed")</f>
        <v>5</v>
      </c>
      <c r="P885" s="3">
        <f>SUMIFS(Revenue!$L$2:$L$4092,Revenue!$B$2:$B$4092,A885)</f>
        <v>165590</v>
      </c>
      <c r="Q885" s="2" t="str">
        <f>IF(N885=0,"Inactive",IF(N885=1,"One-time",IF(N885&lt;4,"Repeat","Loyal")))</f>
        <v>Loyal</v>
      </c>
    </row>
    <row r="886" spans="1:17" x14ac:dyDescent="0.2">
      <c r="A886" s="2" t="s">
        <v>1734</v>
      </c>
      <c r="B886" s="2" t="s">
        <v>1735</v>
      </c>
      <c r="C886" s="2" t="s">
        <v>177</v>
      </c>
      <c r="D886" s="2">
        <v>38</v>
      </c>
      <c r="E886" s="2" t="str">
        <f>IF(D886&lt;25,"18-24",IF(D886&lt;35,"25-34",IF(D886&lt;45,"35-44",IF(D886&lt;55,"45-54","55+"))))</f>
        <v>35-44</v>
      </c>
      <c r="F886" s="2" t="s">
        <v>168</v>
      </c>
      <c r="G886" s="2" t="s">
        <v>311</v>
      </c>
      <c r="H886" s="2" t="s">
        <v>170</v>
      </c>
      <c r="I886" s="2" t="s">
        <v>171</v>
      </c>
      <c r="J886" s="2" t="s">
        <v>238</v>
      </c>
      <c r="K886" s="11">
        <v>45556</v>
      </c>
      <c r="L886" s="2" t="s">
        <v>247</v>
      </c>
      <c r="M886" s="2" t="s">
        <v>174</v>
      </c>
      <c r="N886" s="4">
        <f>COUNTIF(Bookings!$B$2:$B$5001,A886)</f>
        <v>11</v>
      </c>
      <c r="O886" s="4">
        <f>COUNTIFS(Bookings!$B$2:$B$5001,A886,Bookings!$Q$2:$Q$5001,"Completed")</f>
        <v>6</v>
      </c>
      <c r="P886" s="3">
        <f>SUMIFS(Revenue!$L$2:$L$4092,Revenue!$B$2:$B$4092,A886)</f>
        <v>166220</v>
      </c>
      <c r="Q886" s="2" t="str">
        <f>IF(N886=0,"Inactive",IF(N886=1,"One-time",IF(N886&lt;4,"Repeat","Loyal")))</f>
        <v>Loyal</v>
      </c>
    </row>
    <row r="887" spans="1:17" x14ac:dyDescent="0.2">
      <c r="A887" s="2" t="s">
        <v>1736</v>
      </c>
      <c r="B887" s="2" t="s">
        <v>782</v>
      </c>
      <c r="C887" s="2" t="s">
        <v>167</v>
      </c>
      <c r="D887" s="2">
        <v>38</v>
      </c>
      <c r="E887" s="2" t="str">
        <f>IF(D887&lt;25,"18-24",IF(D887&lt;35,"25-34",IF(D887&lt;45,"35-44",IF(D887&lt;55,"45-54","55+"))))</f>
        <v>35-44</v>
      </c>
      <c r="F887" s="2" t="s">
        <v>205</v>
      </c>
      <c r="G887" s="2" t="s">
        <v>206</v>
      </c>
      <c r="H887" s="2" t="s">
        <v>207</v>
      </c>
      <c r="I887" s="2" t="s">
        <v>171</v>
      </c>
      <c r="J887" s="2" t="s">
        <v>172</v>
      </c>
      <c r="K887" s="11">
        <v>45946</v>
      </c>
      <c r="L887" s="2" t="s">
        <v>183</v>
      </c>
      <c r="M887" s="2" t="s">
        <v>189</v>
      </c>
      <c r="N887" s="4">
        <f>COUNTIF(Bookings!$B$2:$B$5001,A887)</f>
        <v>1</v>
      </c>
      <c r="O887" s="4">
        <f>COUNTIFS(Bookings!$B$2:$B$5001,A887,Bookings!$Q$2:$Q$5001,"Completed")</f>
        <v>1</v>
      </c>
      <c r="P887" s="3">
        <f>SUMIFS(Revenue!$L$2:$L$4092,Revenue!$B$2:$B$4092,A887)</f>
        <v>26910</v>
      </c>
      <c r="Q887" s="2" t="str">
        <f>IF(N887=0,"Inactive",IF(N887=1,"One-time",IF(N887&lt;4,"Repeat","Loyal")))</f>
        <v>One-time</v>
      </c>
    </row>
    <row r="888" spans="1:17" x14ac:dyDescent="0.2">
      <c r="A888" s="2" t="s">
        <v>1737</v>
      </c>
      <c r="B888" s="2" t="s">
        <v>415</v>
      </c>
      <c r="C888" s="2" t="s">
        <v>177</v>
      </c>
      <c r="D888" s="2">
        <v>38</v>
      </c>
      <c r="E888" s="2" t="str">
        <f>IF(D888&lt;25,"18-24",IF(D888&lt;35,"25-34",IF(D888&lt;45,"35-44",IF(D888&lt;55,"45-54","55+"))))</f>
        <v>35-44</v>
      </c>
      <c r="F888" s="2" t="s">
        <v>168</v>
      </c>
      <c r="G888" s="2" t="s">
        <v>169</v>
      </c>
      <c r="H888" s="2" t="s">
        <v>170</v>
      </c>
      <c r="I888" s="2" t="s">
        <v>216</v>
      </c>
      <c r="J888" s="2" t="s">
        <v>172</v>
      </c>
      <c r="K888" s="11">
        <v>45652</v>
      </c>
      <c r="L888" s="2" t="s">
        <v>247</v>
      </c>
      <c r="M888" s="2" t="s">
        <v>189</v>
      </c>
      <c r="N888" s="4">
        <f>COUNTIF(Bookings!$B$2:$B$5001,A888)</f>
        <v>2</v>
      </c>
      <c r="O888" s="4">
        <f>COUNTIFS(Bookings!$B$2:$B$5001,A888,Bookings!$Q$2:$Q$5001,"Completed")</f>
        <v>1</v>
      </c>
      <c r="P888" s="3">
        <f>SUMIFS(Revenue!$L$2:$L$4092,Revenue!$B$2:$B$4092,A888)</f>
        <v>134640</v>
      </c>
      <c r="Q888" s="2" t="str">
        <f>IF(N888=0,"Inactive",IF(N888=1,"One-time",IF(N888&lt;4,"Repeat","Loyal")))</f>
        <v>Repeat</v>
      </c>
    </row>
    <row r="889" spans="1:17" x14ac:dyDescent="0.2">
      <c r="A889" s="2" t="s">
        <v>1738</v>
      </c>
      <c r="B889" s="2" t="s">
        <v>1739</v>
      </c>
      <c r="C889" s="2" t="s">
        <v>167</v>
      </c>
      <c r="D889" s="2">
        <v>18</v>
      </c>
      <c r="E889" s="2" t="str">
        <f>IF(D889&lt;25,"18-24",IF(D889&lt;35,"25-34",IF(D889&lt;45,"35-44",IF(D889&lt;55,"45-54","55+"))))</f>
        <v>18-24</v>
      </c>
      <c r="F889" s="2" t="s">
        <v>168</v>
      </c>
      <c r="G889" s="2" t="s">
        <v>220</v>
      </c>
      <c r="H889" s="2" t="s">
        <v>170</v>
      </c>
      <c r="I889" s="2" t="s">
        <v>188</v>
      </c>
      <c r="J889" s="2" t="s">
        <v>172</v>
      </c>
      <c r="K889" s="11">
        <v>45492</v>
      </c>
      <c r="L889" s="2" t="s">
        <v>179</v>
      </c>
      <c r="M889" s="2" t="s">
        <v>189</v>
      </c>
      <c r="N889" s="4">
        <f>COUNTIF(Bookings!$B$2:$B$5001,A889)</f>
        <v>0</v>
      </c>
      <c r="O889" s="4">
        <f>COUNTIFS(Bookings!$B$2:$B$5001,A889,Bookings!$Q$2:$Q$5001,"Completed")</f>
        <v>0</v>
      </c>
      <c r="P889" s="3">
        <f>SUMIFS(Revenue!$L$2:$L$4092,Revenue!$B$2:$B$4092,A889)</f>
        <v>0</v>
      </c>
      <c r="Q889" s="2" t="str">
        <f>IF(N889=0,"Inactive",IF(N889=1,"One-time",IF(N889&lt;4,"Repeat","Loyal")))</f>
        <v>Inactive</v>
      </c>
    </row>
    <row r="890" spans="1:17" x14ac:dyDescent="0.2">
      <c r="A890" s="2" t="s">
        <v>1740</v>
      </c>
      <c r="B890" s="2" t="s">
        <v>1741</v>
      </c>
      <c r="C890" s="2" t="s">
        <v>177</v>
      </c>
      <c r="D890" s="2">
        <v>41</v>
      </c>
      <c r="E890" s="2" t="str">
        <f>IF(D890&lt;25,"18-24",IF(D890&lt;35,"25-34",IF(D890&lt;45,"35-44",IF(D890&lt;55,"45-54","55+"))))</f>
        <v>35-44</v>
      </c>
      <c r="F890" s="2" t="s">
        <v>168</v>
      </c>
      <c r="G890" s="2" t="s">
        <v>24</v>
      </c>
      <c r="H890" s="2" t="s">
        <v>170</v>
      </c>
      <c r="I890" s="2" t="s">
        <v>195</v>
      </c>
      <c r="J890" s="2" t="s">
        <v>172</v>
      </c>
      <c r="K890" s="11">
        <v>45120</v>
      </c>
      <c r="L890" s="2" t="s">
        <v>183</v>
      </c>
      <c r="M890" s="2" t="s">
        <v>174</v>
      </c>
      <c r="N890" s="4">
        <f>COUNTIF(Bookings!$B$2:$B$5001,A890)</f>
        <v>0</v>
      </c>
      <c r="O890" s="4">
        <f>COUNTIFS(Bookings!$B$2:$B$5001,A890,Bookings!$Q$2:$Q$5001,"Completed")</f>
        <v>0</v>
      </c>
      <c r="P890" s="3">
        <f>SUMIFS(Revenue!$L$2:$L$4092,Revenue!$B$2:$B$4092,A890)</f>
        <v>0</v>
      </c>
      <c r="Q890" s="2" t="str">
        <f>IF(N890=0,"Inactive",IF(N890=1,"One-time",IF(N890&lt;4,"Repeat","Loyal")))</f>
        <v>Inactive</v>
      </c>
    </row>
    <row r="891" spans="1:17" x14ac:dyDescent="0.2">
      <c r="A891" s="2" t="s">
        <v>1742</v>
      </c>
      <c r="B891" s="2" t="s">
        <v>1743</v>
      </c>
      <c r="C891" s="2" t="s">
        <v>177</v>
      </c>
      <c r="D891" s="2">
        <v>54</v>
      </c>
      <c r="E891" s="2" t="str">
        <f>IF(D891&lt;25,"18-24",IF(D891&lt;35,"25-34",IF(D891&lt;45,"35-44",IF(D891&lt;55,"45-54","55+"))))</f>
        <v>45-54</v>
      </c>
      <c r="F891" s="2" t="s">
        <v>168</v>
      </c>
      <c r="G891" s="2" t="s">
        <v>311</v>
      </c>
      <c r="H891" s="2" t="s">
        <v>170</v>
      </c>
      <c r="I891" s="2" t="s">
        <v>21</v>
      </c>
      <c r="J891" s="2" t="s">
        <v>172</v>
      </c>
      <c r="K891" s="11">
        <v>46207</v>
      </c>
      <c r="L891" s="2" t="s">
        <v>231</v>
      </c>
      <c r="M891" s="2" t="s">
        <v>174</v>
      </c>
      <c r="N891" s="4">
        <f>COUNTIF(Bookings!$B$2:$B$5001,A891)</f>
        <v>2</v>
      </c>
      <c r="O891" s="4">
        <f>COUNTIFS(Bookings!$B$2:$B$5001,A891,Bookings!$Q$2:$Q$5001,"Completed")</f>
        <v>2</v>
      </c>
      <c r="P891" s="3">
        <f>SUMIFS(Revenue!$L$2:$L$4092,Revenue!$B$2:$B$4092,A891)</f>
        <v>15500</v>
      </c>
      <c r="Q891" s="2" t="str">
        <f>IF(N891=0,"Inactive",IF(N891=1,"One-time",IF(N891&lt;4,"Repeat","Loyal")))</f>
        <v>Repeat</v>
      </c>
    </row>
    <row r="892" spans="1:17" x14ac:dyDescent="0.2">
      <c r="A892" s="2" t="s">
        <v>1744</v>
      </c>
      <c r="B892" s="2" t="s">
        <v>820</v>
      </c>
      <c r="C892" s="2" t="s">
        <v>177</v>
      </c>
      <c r="D892" s="2">
        <v>36</v>
      </c>
      <c r="E892" s="2" t="str">
        <f>IF(D892&lt;25,"18-24",IF(D892&lt;35,"25-34",IF(D892&lt;45,"35-44",IF(D892&lt;55,"45-54","55+"))))</f>
        <v>35-44</v>
      </c>
      <c r="F892" s="2" t="s">
        <v>256</v>
      </c>
      <c r="G892" s="2" t="s">
        <v>257</v>
      </c>
      <c r="H892" s="2" t="s">
        <v>207</v>
      </c>
      <c r="I892" s="2" t="s">
        <v>171</v>
      </c>
      <c r="J892" s="2" t="s">
        <v>172</v>
      </c>
      <c r="K892" s="11">
        <v>46066</v>
      </c>
      <c r="L892" s="2" t="s">
        <v>183</v>
      </c>
      <c r="M892" s="2" t="s">
        <v>174</v>
      </c>
      <c r="N892" s="4">
        <f>COUNTIF(Bookings!$B$2:$B$5001,A892)</f>
        <v>1</v>
      </c>
      <c r="O892" s="4">
        <f>COUNTIFS(Bookings!$B$2:$B$5001,A892,Bookings!$Q$2:$Q$5001,"Completed")</f>
        <v>1</v>
      </c>
      <c r="P892" s="3">
        <f>SUMIFS(Revenue!$L$2:$L$4092,Revenue!$B$2:$B$4092,A892)</f>
        <v>229220</v>
      </c>
      <c r="Q892" s="2" t="str">
        <f>IF(N892=0,"Inactive",IF(N892=1,"One-time",IF(N892&lt;4,"Repeat","Loyal")))</f>
        <v>One-time</v>
      </c>
    </row>
    <row r="893" spans="1:17" x14ac:dyDescent="0.2">
      <c r="A893" s="2" t="s">
        <v>1745</v>
      </c>
      <c r="B893" s="2" t="s">
        <v>1746</v>
      </c>
      <c r="C893" s="2" t="s">
        <v>167</v>
      </c>
      <c r="D893" s="2">
        <v>48</v>
      </c>
      <c r="E893" s="2" t="str">
        <f>IF(D893&lt;25,"18-24",IF(D893&lt;35,"25-34",IF(D893&lt;45,"35-44",IF(D893&lt;55,"45-54","55+"))))</f>
        <v>45-54</v>
      </c>
      <c r="F893" s="2" t="s">
        <v>168</v>
      </c>
      <c r="G893" s="2" t="s">
        <v>178</v>
      </c>
      <c r="H893" s="2" t="s">
        <v>170</v>
      </c>
      <c r="I893" s="2" t="s">
        <v>21</v>
      </c>
      <c r="J893" s="2" t="s">
        <v>172</v>
      </c>
      <c r="K893" s="11">
        <v>45753</v>
      </c>
      <c r="L893" s="2" t="s">
        <v>247</v>
      </c>
      <c r="M893" s="2" t="s">
        <v>174</v>
      </c>
      <c r="N893" s="4">
        <f>COUNTIF(Bookings!$B$2:$B$5001,A893)</f>
        <v>0</v>
      </c>
      <c r="O893" s="4">
        <f>COUNTIFS(Bookings!$B$2:$B$5001,A893,Bookings!$Q$2:$Q$5001,"Completed")</f>
        <v>0</v>
      </c>
      <c r="P893" s="3">
        <f>SUMIFS(Revenue!$L$2:$L$4092,Revenue!$B$2:$B$4092,A893)</f>
        <v>0</v>
      </c>
      <c r="Q893" s="2" t="str">
        <f>IF(N893=0,"Inactive",IF(N893=1,"One-time",IF(N893&lt;4,"Repeat","Loyal")))</f>
        <v>Inactive</v>
      </c>
    </row>
    <row r="894" spans="1:17" x14ac:dyDescent="0.2">
      <c r="A894" s="2" t="s">
        <v>1747</v>
      </c>
      <c r="B894" s="2" t="s">
        <v>1748</v>
      </c>
      <c r="C894" s="2" t="s">
        <v>177</v>
      </c>
      <c r="D894" s="2">
        <v>34</v>
      </c>
      <c r="E894" s="2" t="str">
        <f>IF(D894&lt;25,"18-24",IF(D894&lt;35,"25-34",IF(D894&lt;45,"35-44",IF(D894&lt;55,"45-54","55+"))))</f>
        <v>25-34</v>
      </c>
      <c r="F894" s="2" t="s">
        <v>168</v>
      </c>
      <c r="G894" s="2" t="s">
        <v>194</v>
      </c>
      <c r="H894" s="2" t="s">
        <v>170</v>
      </c>
      <c r="I894" s="2" t="s">
        <v>171</v>
      </c>
      <c r="J894" s="2" t="s">
        <v>172</v>
      </c>
      <c r="K894" s="11">
        <v>45149</v>
      </c>
      <c r="L894" s="2" t="s">
        <v>198</v>
      </c>
      <c r="M894" s="2" t="s">
        <v>174</v>
      </c>
      <c r="N894" s="4">
        <f>COUNTIF(Bookings!$B$2:$B$5001,A894)</f>
        <v>0</v>
      </c>
      <c r="O894" s="4">
        <f>COUNTIFS(Bookings!$B$2:$B$5001,A894,Bookings!$Q$2:$Q$5001,"Completed")</f>
        <v>0</v>
      </c>
      <c r="P894" s="3">
        <f>SUMIFS(Revenue!$L$2:$L$4092,Revenue!$B$2:$B$4092,A894)</f>
        <v>0</v>
      </c>
      <c r="Q894" s="2" t="str">
        <f>IF(N894=0,"Inactive",IF(N894=1,"One-time",IF(N894&lt;4,"Repeat","Loyal")))</f>
        <v>Inactive</v>
      </c>
    </row>
    <row r="895" spans="1:17" x14ac:dyDescent="0.2">
      <c r="A895" s="2" t="s">
        <v>1749</v>
      </c>
      <c r="B895" s="2" t="s">
        <v>1750</v>
      </c>
      <c r="C895" s="2" t="s">
        <v>177</v>
      </c>
      <c r="D895" s="2">
        <v>30</v>
      </c>
      <c r="E895" s="2" t="str">
        <f>IF(D895&lt;25,"18-24",IF(D895&lt;35,"25-34",IF(D895&lt;45,"35-44",IF(D895&lt;55,"45-54","55+"))))</f>
        <v>25-34</v>
      </c>
      <c r="F895" s="2" t="s">
        <v>168</v>
      </c>
      <c r="G895" s="2" t="s">
        <v>182</v>
      </c>
      <c r="H895" s="2" t="s">
        <v>170</v>
      </c>
      <c r="I895" s="2" t="s">
        <v>195</v>
      </c>
      <c r="J895" s="2" t="s">
        <v>217</v>
      </c>
      <c r="K895" s="11">
        <v>45759</v>
      </c>
      <c r="L895" s="2" t="s">
        <v>247</v>
      </c>
      <c r="M895" s="2" t="s">
        <v>174</v>
      </c>
      <c r="N895" s="4">
        <f>COUNTIF(Bookings!$B$2:$B$5001,A895)</f>
        <v>3</v>
      </c>
      <c r="O895" s="4">
        <f>COUNTIFS(Bookings!$B$2:$B$5001,A895,Bookings!$Q$2:$Q$5001,"Completed")</f>
        <v>3</v>
      </c>
      <c r="P895" s="3">
        <f>SUMIFS(Revenue!$L$2:$L$4092,Revenue!$B$2:$B$4092,A895)</f>
        <v>149310</v>
      </c>
      <c r="Q895" s="2" t="str">
        <f>IF(N895=0,"Inactive",IF(N895=1,"One-time",IF(N895&lt;4,"Repeat","Loyal")))</f>
        <v>Repeat</v>
      </c>
    </row>
    <row r="896" spans="1:17" x14ac:dyDescent="0.2">
      <c r="A896" s="2" t="s">
        <v>1751</v>
      </c>
      <c r="B896" s="2" t="s">
        <v>427</v>
      </c>
      <c r="C896" s="2" t="s">
        <v>177</v>
      </c>
      <c r="D896" s="2">
        <v>58</v>
      </c>
      <c r="E896" s="2" t="str">
        <f>IF(D896&lt;25,"18-24",IF(D896&lt;35,"25-34",IF(D896&lt;45,"35-44",IF(D896&lt;55,"45-54","55+"))))</f>
        <v>55+</v>
      </c>
      <c r="F896" s="2" t="s">
        <v>168</v>
      </c>
      <c r="G896" s="2" t="s">
        <v>24</v>
      </c>
      <c r="H896" s="2" t="s">
        <v>170</v>
      </c>
      <c r="I896" s="2" t="s">
        <v>21</v>
      </c>
      <c r="J896" s="2" t="s">
        <v>172</v>
      </c>
      <c r="K896" s="11">
        <v>45689</v>
      </c>
      <c r="L896" s="2" t="s">
        <v>231</v>
      </c>
      <c r="M896" s="2" t="s">
        <v>189</v>
      </c>
      <c r="N896" s="4">
        <f>COUNTIF(Bookings!$B$2:$B$5001,A896)</f>
        <v>3</v>
      </c>
      <c r="O896" s="4">
        <f>COUNTIFS(Bookings!$B$2:$B$5001,A896,Bookings!$Q$2:$Q$5001,"Completed")</f>
        <v>1</v>
      </c>
      <c r="P896" s="3">
        <f>SUMIFS(Revenue!$L$2:$L$4092,Revenue!$B$2:$B$4092,A896)</f>
        <v>5740</v>
      </c>
      <c r="Q896" s="2" t="str">
        <f>IF(N896=0,"Inactive",IF(N896=1,"One-time",IF(N896&lt;4,"Repeat","Loyal")))</f>
        <v>Repeat</v>
      </c>
    </row>
    <row r="897" spans="1:17" x14ac:dyDescent="0.2">
      <c r="A897" s="2" t="s">
        <v>1752</v>
      </c>
      <c r="B897" s="2" t="s">
        <v>1753</v>
      </c>
      <c r="C897" s="2" t="s">
        <v>167</v>
      </c>
      <c r="D897" s="2">
        <v>24</v>
      </c>
      <c r="E897" s="2" t="str">
        <f>IF(D897&lt;25,"18-24",IF(D897&lt;35,"25-34",IF(D897&lt;45,"35-44",IF(D897&lt;55,"45-54","55+"))))</f>
        <v>18-24</v>
      </c>
      <c r="F897" s="2" t="s">
        <v>168</v>
      </c>
      <c r="G897" s="2" t="s">
        <v>182</v>
      </c>
      <c r="H897" s="2" t="s">
        <v>170</v>
      </c>
      <c r="I897" s="2" t="s">
        <v>171</v>
      </c>
      <c r="J897" s="2" t="s">
        <v>172</v>
      </c>
      <c r="K897" s="11">
        <v>45727</v>
      </c>
      <c r="L897" s="2" t="s">
        <v>173</v>
      </c>
      <c r="M897" s="2" t="s">
        <v>189</v>
      </c>
      <c r="N897" s="4">
        <f>COUNTIF(Bookings!$B$2:$B$5001,A897)</f>
        <v>0</v>
      </c>
      <c r="O897" s="4">
        <f>COUNTIFS(Bookings!$B$2:$B$5001,A897,Bookings!$Q$2:$Q$5001,"Completed")</f>
        <v>0</v>
      </c>
      <c r="P897" s="3">
        <f>SUMIFS(Revenue!$L$2:$L$4092,Revenue!$B$2:$B$4092,A897)</f>
        <v>0</v>
      </c>
      <c r="Q897" s="2" t="str">
        <f>IF(N897=0,"Inactive",IF(N897=1,"One-time",IF(N897&lt;4,"Repeat","Loyal")))</f>
        <v>Inactive</v>
      </c>
    </row>
    <row r="898" spans="1:17" x14ac:dyDescent="0.2">
      <c r="A898" s="2" t="s">
        <v>1754</v>
      </c>
      <c r="B898" s="2" t="s">
        <v>1755</v>
      </c>
      <c r="C898" s="2" t="s">
        <v>177</v>
      </c>
      <c r="D898" s="2">
        <v>34</v>
      </c>
      <c r="E898" s="2" t="str">
        <f>IF(D898&lt;25,"18-24",IF(D898&lt;35,"25-34",IF(D898&lt;45,"35-44",IF(D898&lt;55,"45-54","55+"))))</f>
        <v>25-34</v>
      </c>
      <c r="F898" s="2" t="s">
        <v>290</v>
      </c>
      <c r="G898" s="2" t="s">
        <v>290</v>
      </c>
      <c r="H898" s="2" t="s">
        <v>207</v>
      </c>
      <c r="I898" s="2" t="s">
        <v>171</v>
      </c>
      <c r="J898" s="2" t="s">
        <v>172</v>
      </c>
      <c r="K898" s="11">
        <v>45543</v>
      </c>
      <c r="L898" s="2" t="s">
        <v>247</v>
      </c>
      <c r="M898" s="2" t="s">
        <v>174</v>
      </c>
      <c r="N898" s="4">
        <f>COUNTIF(Bookings!$B$2:$B$5001,A898)</f>
        <v>0</v>
      </c>
      <c r="O898" s="4">
        <f>COUNTIFS(Bookings!$B$2:$B$5001,A898,Bookings!$Q$2:$Q$5001,"Completed")</f>
        <v>0</v>
      </c>
      <c r="P898" s="3">
        <f>SUMIFS(Revenue!$L$2:$L$4092,Revenue!$B$2:$B$4092,A898)</f>
        <v>0</v>
      </c>
      <c r="Q898" s="2" t="str">
        <f>IF(N898=0,"Inactive",IF(N898=1,"One-time",IF(N898&lt;4,"Repeat","Loyal")))</f>
        <v>Inactive</v>
      </c>
    </row>
    <row r="899" spans="1:17" x14ac:dyDescent="0.2">
      <c r="A899" s="2" t="s">
        <v>1756</v>
      </c>
      <c r="B899" s="2" t="s">
        <v>1356</v>
      </c>
      <c r="C899" s="2" t="s">
        <v>177</v>
      </c>
      <c r="D899" s="2">
        <v>48</v>
      </c>
      <c r="E899" s="2" t="str">
        <f>IF(D899&lt;25,"18-24",IF(D899&lt;35,"25-34",IF(D899&lt;45,"35-44",IF(D899&lt;55,"45-54","55+"))))</f>
        <v>45-54</v>
      </c>
      <c r="F899" s="2" t="s">
        <v>168</v>
      </c>
      <c r="G899" s="2" t="s">
        <v>182</v>
      </c>
      <c r="H899" s="2" t="s">
        <v>170</v>
      </c>
      <c r="I899" s="2" t="s">
        <v>21</v>
      </c>
      <c r="J899" s="2" t="s">
        <v>172</v>
      </c>
      <c r="K899" s="11">
        <v>45618</v>
      </c>
      <c r="L899" s="2" t="s">
        <v>231</v>
      </c>
      <c r="M899" s="2" t="s">
        <v>174</v>
      </c>
      <c r="N899" s="4">
        <f>COUNTIF(Bookings!$B$2:$B$5001,A899)</f>
        <v>1</v>
      </c>
      <c r="O899" s="4">
        <f>COUNTIFS(Bookings!$B$2:$B$5001,A899,Bookings!$Q$2:$Q$5001,"Completed")</f>
        <v>1</v>
      </c>
      <c r="P899" s="3">
        <f>SUMIFS(Revenue!$L$2:$L$4092,Revenue!$B$2:$B$4092,A899)</f>
        <v>11460</v>
      </c>
      <c r="Q899" s="2" t="str">
        <f>IF(N899=0,"Inactive",IF(N899=1,"One-time",IF(N899&lt;4,"Repeat","Loyal")))</f>
        <v>One-time</v>
      </c>
    </row>
    <row r="900" spans="1:17" x14ac:dyDescent="0.2">
      <c r="A900" s="2" t="s">
        <v>1757</v>
      </c>
      <c r="B900" s="2" t="s">
        <v>1155</v>
      </c>
      <c r="C900" s="2" t="s">
        <v>177</v>
      </c>
      <c r="D900" s="2">
        <v>30</v>
      </c>
      <c r="E900" s="2" t="str">
        <f>IF(D900&lt;25,"18-24",IF(D900&lt;35,"25-34",IF(D900&lt;45,"35-44",IF(D900&lt;55,"45-54","55+"))))</f>
        <v>25-34</v>
      </c>
      <c r="F900" s="2" t="s">
        <v>256</v>
      </c>
      <c r="G900" s="2" t="s">
        <v>257</v>
      </c>
      <c r="H900" s="2" t="s">
        <v>207</v>
      </c>
      <c r="I900" s="2" t="s">
        <v>21</v>
      </c>
      <c r="J900" s="2" t="s">
        <v>217</v>
      </c>
      <c r="K900" s="11">
        <v>45576</v>
      </c>
      <c r="L900" s="2" t="s">
        <v>247</v>
      </c>
      <c r="M900" s="2" t="s">
        <v>174</v>
      </c>
      <c r="N900" s="4">
        <f>COUNTIF(Bookings!$B$2:$B$5001,A900)</f>
        <v>6</v>
      </c>
      <c r="O900" s="4">
        <f>COUNTIFS(Bookings!$B$2:$B$5001,A900,Bookings!$Q$2:$Q$5001,"Completed")</f>
        <v>5</v>
      </c>
      <c r="P900" s="3">
        <f>SUMIFS(Revenue!$L$2:$L$4092,Revenue!$B$2:$B$4092,A900)</f>
        <v>146450</v>
      </c>
      <c r="Q900" s="2" t="str">
        <f>IF(N900=0,"Inactive",IF(N900=1,"One-time",IF(N900&lt;4,"Repeat","Loyal")))</f>
        <v>Loyal</v>
      </c>
    </row>
    <row r="901" spans="1:17" x14ac:dyDescent="0.2">
      <c r="A901" s="2" t="s">
        <v>1758</v>
      </c>
      <c r="B901" s="2" t="s">
        <v>1759</v>
      </c>
      <c r="C901" s="2" t="s">
        <v>387</v>
      </c>
      <c r="D901" s="2">
        <v>30</v>
      </c>
      <c r="E901" s="2" t="str">
        <f>IF(D901&lt;25,"18-24",IF(D901&lt;35,"25-34",IF(D901&lt;45,"35-44",IF(D901&lt;55,"45-54","55+"))))</f>
        <v>25-34</v>
      </c>
      <c r="F901" s="2" t="s">
        <v>168</v>
      </c>
      <c r="G901" s="2" t="s">
        <v>194</v>
      </c>
      <c r="H901" s="2" t="s">
        <v>170</v>
      </c>
      <c r="I901" s="2" t="s">
        <v>216</v>
      </c>
      <c r="J901" s="2" t="s">
        <v>172</v>
      </c>
      <c r="K901" s="11">
        <v>45849</v>
      </c>
      <c r="L901" s="2" t="s">
        <v>179</v>
      </c>
      <c r="M901" s="2" t="s">
        <v>174</v>
      </c>
      <c r="N901" s="4">
        <f>COUNTIF(Bookings!$B$2:$B$5001,A901)</f>
        <v>0</v>
      </c>
      <c r="O901" s="4">
        <f>COUNTIFS(Bookings!$B$2:$B$5001,A901,Bookings!$Q$2:$Q$5001,"Completed")</f>
        <v>0</v>
      </c>
      <c r="P901" s="3">
        <f>SUMIFS(Revenue!$L$2:$L$4092,Revenue!$B$2:$B$4092,A901)</f>
        <v>0</v>
      </c>
      <c r="Q901" s="2" t="str">
        <f>IF(N901=0,"Inactive",IF(N901=1,"One-time",IF(N901&lt;4,"Repeat","Loyal")))</f>
        <v>Inactive</v>
      </c>
    </row>
    <row r="902" spans="1:17" x14ac:dyDescent="0.2">
      <c r="A902" s="2" t="s">
        <v>1760</v>
      </c>
      <c r="B902" s="2" t="s">
        <v>1761</v>
      </c>
      <c r="C902" s="2" t="s">
        <v>167</v>
      </c>
      <c r="D902" s="2">
        <v>35</v>
      </c>
      <c r="E902" s="2" t="str">
        <f>IF(D902&lt;25,"18-24",IF(D902&lt;35,"25-34",IF(D902&lt;45,"35-44",IF(D902&lt;55,"45-54","55+"))))</f>
        <v>35-44</v>
      </c>
      <c r="F902" s="2" t="s">
        <v>168</v>
      </c>
      <c r="G902" s="2" t="s">
        <v>243</v>
      </c>
      <c r="H902" s="2" t="s">
        <v>170</v>
      </c>
      <c r="I902" s="2" t="s">
        <v>216</v>
      </c>
      <c r="J902" s="2" t="s">
        <v>172</v>
      </c>
      <c r="K902" s="11">
        <v>45836</v>
      </c>
      <c r="L902" s="2" t="s">
        <v>183</v>
      </c>
      <c r="M902" s="2" t="s">
        <v>174</v>
      </c>
      <c r="N902" s="4">
        <f>COUNTIF(Bookings!$B$2:$B$5001,A902)</f>
        <v>1</v>
      </c>
      <c r="O902" s="4">
        <f>COUNTIFS(Bookings!$B$2:$B$5001,A902,Bookings!$Q$2:$Q$5001,"Completed")</f>
        <v>1</v>
      </c>
      <c r="P902" s="3">
        <f>SUMIFS(Revenue!$L$2:$L$4092,Revenue!$B$2:$B$4092,A902)</f>
        <v>89860</v>
      </c>
      <c r="Q902" s="2" t="str">
        <f>IF(N902=0,"Inactive",IF(N902=1,"One-time",IF(N902&lt;4,"Repeat","Loyal")))</f>
        <v>One-time</v>
      </c>
    </row>
    <row r="903" spans="1:17" x14ac:dyDescent="0.2">
      <c r="A903" s="2" t="s">
        <v>1762</v>
      </c>
      <c r="B903" s="2" t="s">
        <v>635</v>
      </c>
      <c r="C903" s="2" t="s">
        <v>167</v>
      </c>
      <c r="D903" s="2">
        <v>37</v>
      </c>
      <c r="E903" s="2" t="str">
        <f>IF(D903&lt;25,"18-24",IF(D903&lt;35,"25-34",IF(D903&lt;45,"35-44",IF(D903&lt;55,"45-54","55+"))))</f>
        <v>35-44</v>
      </c>
      <c r="F903" s="2" t="s">
        <v>168</v>
      </c>
      <c r="G903" s="2" t="s">
        <v>182</v>
      </c>
      <c r="H903" s="2" t="s">
        <v>170</v>
      </c>
      <c r="I903" s="2" t="s">
        <v>195</v>
      </c>
      <c r="J903" s="2" t="s">
        <v>238</v>
      </c>
      <c r="K903" s="11">
        <v>45648</v>
      </c>
      <c r="L903" s="2" t="s">
        <v>247</v>
      </c>
      <c r="M903" s="2" t="s">
        <v>174</v>
      </c>
      <c r="N903" s="4">
        <f>COUNTIF(Bookings!$B$2:$B$5001,A903)</f>
        <v>8</v>
      </c>
      <c r="O903" s="4">
        <f>COUNTIFS(Bookings!$B$2:$B$5001,A903,Bookings!$Q$2:$Q$5001,"Completed")</f>
        <v>8</v>
      </c>
      <c r="P903" s="3">
        <f>SUMIFS(Revenue!$L$2:$L$4092,Revenue!$B$2:$B$4092,A903)</f>
        <v>698340</v>
      </c>
      <c r="Q903" s="2" t="str">
        <f>IF(N903=0,"Inactive",IF(N903=1,"One-time",IF(N903&lt;4,"Repeat","Loyal")))</f>
        <v>Loyal</v>
      </c>
    </row>
    <row r="904" spans="1:17" x14ac:dyDescent="0.2">
      <c r="A904" s="2" t="s">
        <v>1763</v>
      </c>
      <c r="B904" s="2" t="s">
        <v>1448</v>
      </c>
      <c r="C904" s="2" t="s">
        <v>177</v>
      </c>
      <c r="D904" s="2">
        <v>32</v>
      </c>
      <c r="E904" s="2" t="str">
        <f>IF(D904&lt;25,"18-24",IF(D904&lt;35,"25-34",IF(D904&lt;45,"35-44",IF(D904&lt;55,"45-54","55+"))))</f>
        <v>25-34</v>
      </c>
      <c r="F904" s="2" t="s">
        <v>168</v>
      </c>
      <c r="G904" s="2" t="s">
        <v>169</v>
      </c>
      <c r="H904" s="2" t="s">
        <v>170</v>
      </c>
      <c r="I904" s="2" t="s">
        <v>188</v>
      </c>
      <c r="J904" s="2" t="s">
        <v>208</v>
      </c>
      <c r="K904" s="11">
        <v>45546</v>
      </c>
      <c r="L904" s="2" t="s">
        <v>183</v>
      </c>
      <c r="M904" s="2" t="s">
        <v>174</v>
      </c>
      <c r="N904" s="4">
        <f>COUNTIF(Bookings!$B$2:$B$5001,A904)</f>
        <v>8</v>
      </c>
      <c r="O904" s="4">
        <f>COUNTIFS(Bookings!$B$2:$B$5001,A904,Bookings!$Q$2:$Q$5001,"Completed")</f>
        <v>7</v>
      </c>
      <c r="P904" s="3">
        <f>SUMIFS(Revenue!$L$2:$L$4092,Revenue!$B$2:$B$4092,A904)</f>
        <v>265200</v>
      </c>
      <c r="Q904" s="2" t="str">
        <f>IF(N904=0,"Inactive",IF(N904=1,"One-time",IF(N904&lt;4,"Repeat","Loyal")))</f>
        <v>Loyal</v>
      </c>
    </row>
    <row r="905" spans="1:17" x14ac:dyDescent="0.2">
      <c r="A905" s="2" t="s">
        <v>1764</v>
      </c>
      <c r="B905" s="2" t="s">
        <v>1765</v>
      </c>
      <c r="C905" s="2" t="s">
        <v>177</v>
      </c>
      <c r="D905" s="2">
        <v>25</v>
      </c>
      <c r="E905" s="2" t="str">
        <f>IF(D905&lt;25,"18-24",IF(D905&lt;35,"25-34",IF(D905&lt;45,"35-44",IF(D905&lt;55,"45-54","55+"))))</f>
        <v>25-34</v>
      </c>
      <c r="F905" s="2" t="s">
        <v>499</v>
      </c>
      <c r="G905" s="2" t="s">
        <v>500</v>
      </c>
      <c r="H905" s="2" t="s">
        <v>207</v>
      </c>
      <c r="I905" s="2" t="s">
        <v>171</v>
      </c>
      <c r="J905" s="2" t="s">
        <v>172</v>
      </c>
      <c r="K905" s="11">
        <v>45675</v>
      </c>
      <c r="L905" s="2" t="s">
        <v>173</v>
      </c>
      <c r="M905" s="2" t="s">
        <v>174</v>
      </c>
      <c r="N905" s="4">
        <f>COUNTIF(Bookings!$B$2:$B$5001,A905)</f>
        <v>0</v>
      </c>
      <c r="O905" s="4">
        <f>COUNTIFS(Bookings!$B$2:$B$5001,A905,Bookings!$Q$2:$Q$5001,"Completed")</f>
        <v>0</v>
      </c>
      <c r="P905" s="3">
        <f>SUMIFS(Revenue!$L$2:$L$4092,Revenue!$B$2:$B$4092,A905)</f>
        <v>0</v>
      </c>
      <c r="Q905" s="2" t="str">
        <f>IF(N905=0,"Inactive",IF(N905=1,"One-time",IF(N905&lt;4,"Repeat","Loyal")))</f>
        <v>Inactive</v>
      </c>
    </row>
    <row r="906" spans="1:17" x14ac:dyDescent="0.2">
      <c r="A906" s="2" t="s">
        <v>1766</v>
      </c>
      <c r="B906" s="2" t="s">
        <v>1075</v>
      </c>
      <c r="C906" s="2" t="s">
        <v>167</v>
      </c>
      <c r="D906" s="2">
        <v>53</v>
      </c>
      <c r="E906" s="2" t="str">
        <f>IF(D906&lt;25,"18-24",IF(D906&lt;35,"25-34",IF(D906&lt;45,"35-44",IF(D906&lt;55,"45-54","55+"))))</f>
        <v>45-54</v>
      </c>
      <c r="F906" s="2" t="s">
        <v>168</v>
      </c>
      <c r="G906" s="2" t="s">
        <v>66</v>
      </c>
      <c r="H906" s="2" t="s">
        <v>170</v>
      </c>
      <c r="I906" s="2" t="s">
        <v>188</v>
      </c>
      <c r="J906" s="2" t="s">
        <v>172</v>
      </c>
      <c r="K906" s="11">
        <v>45773</v>
      </c>
      <c r="L906" s="2" t="s">
        <v>198</v>
      </c>
      <c r="M906" s="2" t="s">
        <v>174</v>
      </c>
      <c r="N906" s="4">
        <f>COUNTIF(Bookings!$B$2:$B$5001,A906)</f>
        <v>0</v>
      </c>
      <c r="O906" s="4">
        <f>COUNTIFS(Bookings!$B$2:$B$5001,A906,Bookings!$Q$2:$Q$5001,"Completed")</f>
        <v>0</v>
      </c>
      <c r="P906" s="3">
        <f>SUMIFS(Revenue!$L$2:$L$4092,Revenue!$B$2:$B$4092,A906)</f>
        <v>0</v>
      </c>
      <c r="Q906" s="2" t="str">
        <f>IF(N906=0,"Inactive",IF(N906=1,"One-time",IF(N906&lt;4,"Repeat","Loyal")))</f>
        <v>Inactive</v>
      </c>
    </row>
    <row r="907" spans="1:17" x14ac:dyDescent="0.2">
      <c r="A907" s="2" t="s">
        <v>1767</v>
      </c>
      <c r="B907" s="2" t="s">
        <v>1337</v>
      </c>
      <c r="C907" s="2" t="s">
        <v>167</v>
      </c>
      <c r="D907" s="2">
        <v>28</v>
      </c>
      <c r="E907" s="2" t="str">
        <f>IF(D907&lt;25,"18-24",IF(D907&lt;35,"25-34",IF(D907&lt;45,"35-44",IF(D907&lt;55,"45-54","55+"))))</f>
        <v>25-34</v>
      </c>
      <c r="F907" s="2" t="s">
        <v>168</v>
      </c>
      <c r="G907" s="2" t="s">
        <v>55</v>
      </c>
      <c r="H907" s="2" t="s">
        <v>170</v>
      </c>
      <c r="I907" s="2" t="s">
        <v>216</v>
      </c>
      <c r="J907" s="2" t="s">
        <v>172</v>
      </c>
      <c r="K907" s="11">
        <v>45252</v>
      </c>
      <c r="L907" s="2" t="s">
        <v>183</v>
      </c>
      <c r="M907" s="2" t="s">
        <v>174</v>
      </c>
      <c r="N907" s="4">
        <f>COUNTIF(Bookings!$B$2:$B$5001,A907)</f>
        <v>0</v>
      </c>
      <c r="O907" s="4">
        <f>COUNTIFS(Bookings!$B$2:$B$5001,A907,Bookings!$Q$2:$Q$5001,"Completed")</f>
        <v>0</v>
      </c>
      <c r="P907" s="3">
        <f>SUMIFS(Revenue!$L$2:$L$4092,Revenue!$B$2:$B$4092,A907)</f>
        <v>0</v>
      </c>
      <c r="Q907" s="2" t="str">
        <f>IF(N907=0,"Inactive",IF(N907=1,"One-time",IF(N907&lt;4,"Repeat","Loyal")))</f>
        <v>Inactive</v>
      </c>
    </row>
    <row r="908" spans="1:17" x14ac:dyDescent="0.2">
      <c r="A908" s="2" t="s">
        <v>1768</v>
      </c>
      <c r="B908" s="2" t="s">
        <v>1769</v>
      </c>
      <c r="C908" s="2" t="s">
        <v>177</v>
      </c>
      <c r="D908" s="2">
        <v>32</v>
      </c>
      <c r="E908" s="2" t="str">
        <f>IF(D908&lt;25,"18-24",IF(D908&lt;35,"25-34",IF(D908&lt;45,"35-44",IF(D908&lt;55,"45-54","55+"))))</f>
        <v>25-34</v>
      </c>
      <c r="F908" s="2" t="s">
        <v>168</v>
      </c>
      <c r="G908" s="2" t="s">
        <v>182</v>
      </c>
      <c r="H908" s="2" t="s">
        <v>170</v>
      </c>
      <c r="I908" s="2" t="s">
        <v>188</v>
      </c>
      <c r="J908" s="2" t="s">
        <v>172</v>
      </c>
      <c r="K908" s="11">
        <v>45431</v>
      </c>
      <c r="L908" s="2" t="s">
        <v>198</v>
      </c>
      <c r="M908" s="2" t="s">
        <v>189</v>
      </c>
      <c r="N908" s="4">
        <f>COUNTIF(Bookings!$B$2:$B$5001,A908)</f>
        <v>0</v>
      </c>
      <c r="O908" s="4">
        <f>COUNTIFS(Bookings!$B$2:$B$5001,A908,Bookings!$Q$2:$Q$5001,"Completed")</f>
        <v>0</v>
      </c>
      <c r="P908" s="3">
        <f>SUMIFS(Revenue!$L$2:$L$4092,Revenue!$B$2:$B$4092,A908)</f>
        <v>0</v>
      </c>
      <c r="Q908" s="2" t="str">
        <f>IF(N908=0,"Inactive",IF(N908=1,"One-time",IF(N908&lt;4,"Repeat","Loyal")))</f>
        <v>Inactive</v>
      </c>
    </row>
    <row r="909" spans="1:17" x14ac:dyDescent="0.2">
      <c r="A909" s="2" t="s">
        <v>1770</v>
      </c>
      <c r="B909" s="2" t="s">
        <v>1193</v>
      </c>
      <c r="C909" s="2" t="s">
        <v>177</v>
      </c>
      <c r="D909" s="2">
        <v>25</v>
      </c>
      <c r="E909" s="2" t="str">
        <f>IF(D909&lt;25,"18-24",IF(D909&lt;35,"25-34",IF(D909&lt;45,"35-44",IF(D909&lt;55,"45-54","55+"))))</f>
        <v>25-34</v>
      </c>
      <c r="F909" s="2" t="s">
        <v>278</v>
      </c>
      <c r="G909" s="2" t="s">
        <v>279</v>
      </c>
      <c r="H909" s="2" t="s">
        <v>207</v>
      </c>
      <c r="I909" s="2" t="s">
        <v>171</v>
      </c>
      <c r="J909" s="2" t="s">
        <v>208</v>
      </c>
      <c r="K909" s="11">
        <v>45512</v>
      </c>
      <c r="L909" s="2" t="s">
        <v>183</v>
      </c>
      <c r="M909" s="2" t="s">
        <v>189</v>
      </c>
      <c r="N909" s="4">
        <f>COUNTIF(Bookings!$B$2:$B$5001,A909)</f>
        <v>4</v>
      </c>
      <c r="O909" s="4">
        <f>COUNTIFS(Bookings!$B$2:$B$5001,A909,Bookings!$Q$2:$Q$5001,"Completed")</f>
        <v>3</v>
      </c>
      <c r="P909" s="3">
        <f>SUMIFS(Revenue!$L$2:$L$4092,Revenue!$B$2:$B$4092,A909)</f>
        <v>167540</v>
      </c>
      <c r="Q909" s="2" t="str">
        <f>IF(N909=0,"Inactive",IF(N909=1,"One-time",IF(N909&lt;4,"Repeat","Loyal")))</f>
        <v>Loyal</v>
      </c>
    </row>
    <row r="910" spans="1:17" x14ac:dyDescent="0.2">
      <c r="A910" s="2" t="s">
        <v>1771</v>
      </c>
      <c r="B910" s="2" t="s">
        <v>1772</v>
      </c>
      <c r="C910" s="2" t="s">
        <v>177</v>
      </c>
      <c r="D910" s="2">
        <v>35</v>
      </c>
      <c r="E910" s="2" t="str">
        <f>IF(D910&lt;25,"18-24",IF(D910&lt;35,"25-34",IF(D910&lt;45,"35-44",IF(D910&lt;55,"45-54","55+"))))</f>
        <v>35-44</v>
      </c>
      <c r="F910" s="2" t="s">
        <v>168</v>
      </c>
      <c r="G910" s="2" t="s">
        <v>194</v>
      </c>
      <c r="H910" s="2" t="s">
        <v>170</v>
      </c>
      <c r="I910" s="2" t="s">
        <v>21</v>
      </c>
      <c r="J910" s="2" t="s">
        <v>208</v>
      </c>
      <c r="K910" s="11">
        <v>45626</v>
      </c>
      <c r="L910" s="2" t="s">
        <v>231</v>
      </c>
      <c r="M910" s="2" t="s">
        <v>189</v>
      </c>
      <c r="N910" s="4">
        <f>COUNTIF(Bookings!$B$2:$B$5001,A910)</f>
        <v>7</v>
      </c>
      <c r="O910" s="4">
        <f>COUNTIFS(Bookings!$B$2:$B$5001,A910,Bookings!$Q$2:$Q$5001,"Completed")</f>
        <v>6</v>
      </c>
      <c r="P910" s="3">
        <f>SUMIFS(Revenue!$L$2:$L$4092,Revenue!$B$2:$B$4092,A910)</f>
        <v>178240</v>
      </c>
      <c r="Q910" s="2" t="str">
        <f>IF(N910=0,"Inactive",IF(N910=1,"One-time",IF(N910&lt;4,"Repeat","Loyal")))</f>
        <v>Loyal</v>
      </c>
    </row>
    <row r="911" spans="1:17" x14ac:dyDescent="0.2">
      <c r="A911" s="2" t="s">
        <v>1773</v>
      </c>
      <c r="B911" s="2" t="s">
        <v>1753</v>
      </c>
      <c r="C911" s="2" t="s">
        <v>177</v>
      </c>
      <c r="D911" s="2">
        <v>25</v>
      </c>
      <c r="E911" s="2" t="str">
        <f>IF(D911&lt;25,"18-24",IF(D911&lt;35,"25-34",IF(D911&lt;45,"35-44",IF(D911&lt;55,"45-54","55+"))))</f>
        <v>25-34</v>
      </c>
      <c r="F911" s="2" t="s">
        <v>168</v>
      </c>
      <c r="G911" s="2" t="s">
        <v>186</v>
      </c>
      <c r="H911" s="2" t="s">
        <v>170</v>
      </c>
      <c r="I911" s="2" t="s">
        <v>188</v>
      </c>
      <c r="J911" s="2" t="s">
        <v>208</v>
      </c>
      <c r="K911" s="11">
        <v>45405</v>
      </c>
      <c r="L911" s="2" t="s">
        <v>247</v>
      </c>
      <c r="M911" s="2" t="s">
        <v>174</v>
      </c>
      <c r="N911" s="4">
        <f>COUNTIF(Bookings!$B$2:$B$5001,A911)</f>
        <v>7</v>
      </c>
      <c r="O911" s="4">
        <f>COUNTIFS(Bookings!$B$2:$B$5001,A911,Bookings!$Q$2:$Q$5001,"Completed")</f>
        <v>7</v>
      </c>
      <c r="P911" s="3">
        <f>SUMIFS(Revenue!$L$2:$L$4092,Revenue!$B$2:$B$4092,A911)</f>
        <v>410050</v>
      </c>
      <c r="Q911" s="2" t="str">
        <f>IF(N911=0,"Inactive",IF(N911=1,"One-time",IF(N911&lt;4,"Repeat","Loyal")))</f>
        <v>Loyal</v>
      </c>
    </row>
    <row r="912" spans="1:17" x14ac:dyDescent="0.2">
      <c r="A912" s="2" t="s">
        <v>1774</v>
      </c>
      <c r="B912" s="2" t="s">
        <v>1056</v>
      </c>
      <c r="C912" s="2" t="s">
        <v>167</v>
      </c>
      <c r="D912" s="2">
        <v>38</v>
      </c>
      <c r="E912" s="2" t="str">
        <f>IF(D912&lt;25,"18-24",IF(D912&lt;35,"25-34",IF(D912&lt;45,"35-44",IF(D912&lt;55,"45-54","55+"))))</f>
        <v>35-44</v>
      </c>
      <c r="F912" s="2" t="s">
        <v>168</v>
      </c>
      <c r="G912" s="2" t="s">
        <v>186</v>
      </c>
      <c r="H912" s="2" t="s">
        <v>170</v>
      </c>
      <c r="I912" s="2" t="s">
        <v>195</v>
      </c>
      <c r="J912" s="2" t="s">
        <v>172</v>
      </c>
      <c r="K912" s="11">
        <v>45450</v>
      </c>
      <c r="L912" s="2" t="s">
        <v>183</v>
      </c>
      <c r="M912" s="2" t="s">
        <v>174</v>
      </c>
      <c r="N912" s="4">
        <f>COUNTIF(Bookings!$B$2:$B$5001,A912)</f>
        <v>0</v>
      </c>
      <c r="O912" s="4">
        <f>COUNTIFS(Bookings!$B$2:$B$5001,A912,Bookings!$Q$2:$Q$5001,"Completed")</f>
        <v>0</v>
      </c>
      <c r="P912" s="3">
        <f>SUMIFS(Revenue!$L$2:$L$4092,Revenue!$B$2:$B$4092,A912)</f>
        <v>0</v>
      </c>
      <c r="Q912" s="2" t="str">
        <f>IF(N912=0,"Inactive",IF(N912=1,"One-time",IF(N912&lt;4,"Repeat","Loyal")))</f>
        <v>Inactive</v>
      </c>
    </row>
    <row r="913" spans="1:17" x14ac:dyDescent="0.2">
      <c r="A913" s="2" t="s">
        <v>1775</v>
      </c>
      <c r="B913" s="2" t="s">
        <v>1776</v>
      </c>
      <c r="C913" s="2" t="s">
        <v>167</v>
      </c>
      <c r="D913" s="2">
        <v>34</v>
      </c>
      <c r="E913" s="2" t="str">
        <f>IF(D913&lt;25,"18-24",IF(D913&lt;35,"25-34",IF(D913&lt;45,"35-44",IF(D913&lt;55,"45-54","55+"))))</f>
        <v>25-34</v>
      </c>
      <c r="F913" s="2" t="s">
        <v>168</v>
      </c>
      <c r="G913" s="2" t="s">
        <v>55</v>
      </c>
      <c r="H913" s="2" t="s">
        <v>170</v>
      </c>
      <c r="I913" s="2" t="s">
        <v>171</v>
      </c>
      <c r="J913" s="2" t="s">
        <v>208</v>
      </c>
      <c r="K913" s="11">
        <v>45497</v>
      </c>
      <c r="L913" s="2" t="s">
        <v>247</v>
      </c>
      <c r="M913" s="2" t="s">
        <v>174</v>
      </c>
      <c r="N913" s="4">
        <f>COUNTIF(Bookings!$B$2:$B$5001,A913)</f>
        <v>7</v>
      </c>
      <c r="O913" s="4">
        <f>COUNTIFS(Bookings!$B$2:$B$5001,A913,Bookings!$Q$2:$Q$5001,"Completed")</f>
        <v>7</v>
      </c>
      <c r="P913" s="3">
        <f>SUMIFS(Revenue!$L$2:$L$4092,Revenue!$B$2:$B$4092,A913)</f>
        <v>361280</v>
      </c>
      <c r="Q913" s="2" t="str">
        <f>IF(N913=0,"Inactive",IF(N913=1,"One-time",IF(N913&lt;4,"Repeat","Loyal")))</f>
        <v>Loyal</v>
      </c>
    </row>
    <row r="914" spans="1:17" x14ac:dyDescent="0.2">
      <c r="A914" s="2" t="s">
        <v>1777</v>
      </c>
      <c r="B914" s="2" t="s">
        <v>1778</v>
      </c>
      <c r="C914" s="2" t="s">
        <v>167</v>
      </c>
      <c r="D914" s="2">
        <v>37</v>
      </c>
      <c r="E914" s="2" t="str">
        <f>IF(D914&lt;25,"18-24",IF(D914&lt;35,"25-34",IF(D914&lt;45,"35-44",IF(D914&lt;55,"45-54","55+"))))</f>
        <v>35-44</v>
      </c>
      <c r="F914" s="2" t="s">
        <v>168</v>
      </c>
      <c r="G914" s="2" t="s">
        <v>211</v>
      </c>
      <c r="H914" s="2" t="s">
        <v>170</v>
      </c>
      <c r="I914" s="2" t="s">
        <v>188</v>
      </c>
      <c r="J914" s="2" t="s">
        <v>172</v>
      </c>
      <c r="K914" s="11">
        <v>45091</v>
      </c>
      <c r="L914" s="2" t="s">
        <v>183</v>
      </c>
      <c r="M914" s="2" t="s">
        <v>174</v>
      </c>
      <c r="N914" s="4">
        <f>COUNTIF(Bookings!$B$2:$B$5001,A914)</f>
        <v>0</v>
      </c>
      <c r="O914" s="4">
        <f>COUNTIFS(Bookings!$B$2:$B$5001,A914,Bookings!$Q$2:$Q$5001,"Completed")</f>
        <v>0</v>
      </c>
      <c r="P914" s="3">
        <f>SUMIFS(Revenue!$L$2:$L$4092,Revenue!$B$2:$B$4092,A914)</f>
        <v>0</v>
      </c>
      <c r="Q914" s="2" t="str">
        <f>IF(N914=0,"Inactive",IF(N914=1,"One-time",IF(N914&lt;4,"Repeat","Loyal")))</f>
        <v>Inactive</v>
      </c>
    </row>
    <row r="915" spans="1:17" x14ac:dyDescent="0.2">
      <c r="A915" s="2" t="s">
        <v>1779</v>
      </c>
      <c r="B915" s="2" t="s">
        <v>1664</v>
      </c>
      <c r="C915" s="2" t="s">
        <v>167</v>
      </c>
      <c r="D915" s="2">
        <v>44</v>
      </c>
      <c r="E915" s="2" t="str">
        <f>IF(D915&lt;25,"18-24",IF(D915&lt;35,"25-34",IF(D915&lt;45,"35-44",IF(D915&lt;55,"45-54","55+"))))</f>
        <v>35-44</v>
      </c>
      <c r="F915" s="2" t="s">
        <v>290</v>
      </c>
      <c r="G915" s="2" t="s">
        <v>290</v>
      </c>
      <c r="H915" s="2" t="s">
        <v>207</v>
      </c>
      <c r="I915" s="2" t="s">
        <v>195</v>
      </c>
      <c r="J915" s="2" t="s">
        <v>172</v>
      </c>
      <c r="K915" s="11">
        <v>45796</v>
      </c>
      <c r="L915" s="2" t="s">
        <v>173</v>
      </c>
      <c r="M915" s="2" t="s">
        <v>189</v>
      </c>
      <c r="N915" s="4">
        <f>COUNTIF(Bookings!$B$2:$B$5001,A915)</f>
        <v>0</v>
      </c>
      <c r="O915" s="4">
        <f>COUNTIFS(Bookings!$B$2:$B$5001,A915,Bookings!$Q$2:$Q$5001,"Completed")</f>
        <v>0</v>
      </c>
      <c r="P915" s="3">
        <f>SUMIFS(Revenue!$L$2:$L$4092,Revenue!$B$2:$B$4092,A915)</f>
        <v>0</v>
      </c>
      <c r="Q915" s="2" t="str">
        <f>IF(N915=0,"Inactive",IF(N915=1,"One-time",IF(N915&lt;4,"Repeat","Loyal")))</f>
        <v>Inactive</v>
      </c>
    </row>
    <row r="916" spans="1:17" x14ac:dyDescent="0.2">
      <c r="A916" s="2" t="s">
        <v>1780</v>
      </c>
      <c r="B916" s="2" t="s">
        <v>563</v>
      </c>
      <c r="C916" s="2" t="s">
        <v>167</v>
      </c>
      <c r="D916" s="2">
        <v>25</v>
      </c>
      <c r="E916" s="2" t="str">
        <f>IF(D916&lt;25,"18-24",IF(D916&lt;35,"25-34",IF(D916&lt;45,"35-44",IF(D916&lt;55,"45-54","55+"))))</f>
        <v>25-34</v>
      </c>
      <c r="F916" s="2" t="s">
        <v>168</v>
      </c>
      <c r="G916" s="2" t="s">
        <v>178</v>
      </c>
      <c r="H916" s="2" t="s">
        <v>170</v>
      </c>
      <c r="I916" s="2" t="s">
        <v>188</v>
      </c>
      <c r="J916" s="2" t="s">
        <v>172</v>
      </c>
      <c r="K916" s="11">
        <v>45618</v>
      </c>
      <c r="L916" s="2" t="s">
        <v>183</v>
      </c>
      <c r="M916" s="2" t="s">
        <v>174</v>
      </c>
      <c r="N916" s="4">
        <f>COUNTIF(Bookings!$B$2:$B$5001,A916)</f>
        <v>2</v>
      </c>
      <c r="O916" s="4">
        <f>COUNTIFS(Bookings!$B$2:$B$5001,A916,Bookings!$Q$2:$Q$5001,"Completed")</f>
        <v>0</v>
      </c>
      <c r="P916" s="3">
        <f>SUMIFS(Revenue!$L$2:$L$4092,Revenue!$B$2:$B$4092,A916)</f>
        <v>0</v>
      </c>
      <c r="Q916" s="2" t="str">
        <f>IF(N916=0,"Inactive",IF(N916=1,"One-time",IF(N916&lt;4,"Repeat","Loyal")))</f>
        <v>Repeat</v>
      </c>
    </row>
    <row r="917" spans="1:17" x14ac:dyDescent="0.2">
      <c r="A917" s="2" t="s">
        <v>1781</v>
      </c>
      <c r="B917" s="2" t="s">
        <v>1782</v>
      </c>
      <c r="C917" s="2" t="s">
        <v>177</v>
      </c>
      <c r="D917" s="2">
        <v>42</v>
      </c>
      <c r="E917" s="2" t="str">
        <f>IF(D917&lt;25,"18-24",IF(D917&lt;35,"25-34",IF(D917&lt;45,"35-44",IF(D917&lt;55,"45-54","55+"))))</f>
        <v>35-44</v>
      </c>
      <c r="F917" s="2" t="s">
        <v>278</v>
      </c>
      <c r="G917" s="2" t="s">
        <v>279</v>
      </c>
      <c r="H917" s="2" t="s">
        <v>207</v>
      </c>
      <c r="I917" s="2" t="s">
        <v>21</v>
      </c>
      <c r="J917" s="2" t="s">
        <v>172</v>
      </c>
      <c r="K917" s="11">
        <v>45815</v>
      </c>
      <c r="L917" s="2" t="s">
        <v>231</v>
      </c>
      <c r="M917" s="2" t="s">
        <v>189</v>
      </c>
      <c r="N917" s="4">
        <f>COUNTIF(Bookings!$B$2:$B$5001,A917)</f>
        <v>3</v>
      </c>
      <c r="O917" s="4">
        <f>COUNTIFS(Bookings!$B$2:$B$5001,A917,Bookings!$Q$2:$Q$5001,"Completed")</f>
        <v>2</v>
      </c>
      <c r="P917" s="3">
        <f>SUMIFS(Revenue!$L$2:$L$4092,Revenue!$B$2:$B$4092,A917)</f>
        <v>42810</v>
      </c>
      <c r="Q917" s="2" t="str">
        <f>IF(N917=0,"Inactive",IF(N917=1,"One-time",IF(N917&lt;4,"Repeat","Loyal")))</f>
        <v>Repeat</v>
      </c>
    </row>
    <row r="918" spans="1:17" x14ac:dyDescent="0.2">
      <c r="A918" s="2" t="s">
        <v>1783</v>
      </c>
      <c r="B918" s="2" t="s">
        <v>548</v>
      </c>
      <c r="C918" s="2" t="s">
        <v>177</v>
      </c>
      <c r="D918" s="2">
        <v>50</v>
      </c>
      <c r="E918" s="2" t="str">
        <f>IF(D918&lt;25,"18-24",IF(D918&lt;35,"25-34",IF(D918&lt;45,"35-44",IF(D918&lt;55,"45-54","55+"))))</f>
        <v>45-54</v>
      </c>
      <c r="F918" s="2" t="s">
        <v>168</v>
      </c>
      <c r="G918" s="2" t="s">
        <v>55</v>
      </c>
      <c r="H918" s="2" t="s">
        <v>170</v>
      </c>
      <c r="I918" s="2" t="s">
        <v>195</v>
      </c>
      <c r="J918" s="2" t="s">
        <v>172</v>
      </c>
      <c r="K918" s="11">
        <v>45596</v>
      </c>
      <c r="L918" s="2" t="s">
        <v>247</v>
      </c>
      <c r="M918" s="2" t="s">
        <v>174</v>
      </c>
      <c r="N918" s="4">
        <f>COUNTIF(Bookings!$B$2:$B$5001,A918)</f>
        <v>0</v>
      </c>
      <c r="O918" s="4">
        <f>COUNTIFS(Bookings!$B$2:$B$5001,A918,Bookings!$Q$2:$Q$5001,"Completed")</f>
        <v>0</v>
      </c>
      <c r="P918" s="3">
        <f>SUMIFS(Revenue!$L$2:$L$4092,Revenue!$B$2:$B$4092,A918)</f>
        <v>0</v>
      </c>
      <c r="Q918" s="2" t="str">
        <f>IF(N918=0,"Inactive",IF(N918=1,"One-time",IF(N918&lt;4,"Repeat","Loyal")))</f>
        <v>Inactive</v>
      </c>
    </row>
    <row r="919" spans="1:17" x14ac:dyDescent="0.2">
      <c r="A919" s="2" t="s">
        <v>1784</v>
      </c>
      <c r="B919" s="2" t="s">
        <v>690</v>
      </c>
      <c r="C919" s="2" t="s">
        <v>167</v>
      </c>
      <c r="D919" s="2">
        <v>32</v>
      </c>
      <c r="E919" s="2" t="str">
        <f>IF(D919&lt;25,"18-24",IF(D919&lt;35,"25-34",IF(D919&lt;45,"35-44",IF(D919&lt;55,"45-54","55+"))))</f>
        <v>25-34</v>
      </c>
      <c r="F919" s="2" t="s">
        <v>168</v>
      </c>
      <c r="G919" s="2" t="s">
        <v>194</v>
      </c>
      <c r="H919" s="2" t="s">
        <v>170</v>
      </c>
      <c r="I919" s="2" t="s">
        <v>171</v>
      </c>
      <c r="J919" s="2" t="s">
        <v>172</v>
      </c>
      <c r="K919" s="11">
        <v>45523</v>
      </c>
      <c r="L919" s="2" t="s">
        <v>198</v>
      </c>
      <c r="M919" s="2" t="s">
        <v>174</v>
      </c>
      <c r="N919" s="4">
        <f>COUNTIF(Bookings!$B$2:$B$5001,A919)</f>
        <v>3</v>
      </c>
      <c r="O919" s="4">
        <f>COUNTIFS(Bookings!$B$2:$B$5001,A919,Bookings!$Q$2:$Q$5001,"Completed")</f>
        <v>3</v>
      </c>
      <c r="P919" s="3">
        <f>SUMIFS(Revenue!$L$2:$L$4092,Revenue!$B$2:$B$4092,A919)</f>
        <v>102200</v>
      </c>
      <c r="Q919" s="2" t="str">
        <f>IF(N919=0,"Inactive",IF(N919=1,"One-time",IF(N919&lt;4,"Repeat","Loyal")))</f>
        <v>Repeat</v>
      </c>
    </row>
    <row r="920" spans="1:17" x14ac:dyDescent="0.2">
      <c r="A920" s="2" t="s">
        <v>1785</v>
      </c>
      <c r="B920" s="2" t="s">
        <v>1786</v>
      </c>
      <c r="C920" s="2" t="s">
        <v>177</v>
      </c>
      <c r="D920" s="2">
        <v>30</v>
      </c>
      <c r="E920" s="2" t="str">
        <f>IF(D920&lt;25,"18-24",IF(D920&lt;35,"25-34",IF(D920&lt;45,"35-44",IF(D920&lt;55,"45-54","55+"))))</f>
        <v>25-34</v>
      </c>
      <c r="F920" s="2" t="s">
        <v>168</v>
      </c>
      <c r="G920" s="2" t="s">
        <v>211</v>
      </c>
      <c r="H920" s="2" t="s">
        <v>170</v>
      </c>
      <c r="I920" s="2" t="s">
        <v>188</v>
      </c>
      <c r="J920" s="2" t="s">
        <v>172</v>
      </c>
      <c r="K920" s="11">
        <v>45649</v>
      </c>
      <c r="L920" s="2" t="s">
        <v>173</v>
      </c>
      <c r="M920" s="2" t="s">
        <v>189</v>
      </c>
      <c r="N920" s="4">
        <f>COUNTIF(Bookings!$B$2:$B$5001,A920)</f>
        <v>3</v>
      </c>
      <c r="O920" s="4">
        <f>COUNTIFS(Bookings!$B$2:$B$5001,A920,Bookings!$Q$2:$Q$5001,"Completed")</f>
        <v>2</v>
      </c>
      <c r="P920" s="3">
        <f>SUMIFS(Revenue!$L$2:$L$4092,Revenue!$B$2:$B$4092,A920)</f>
        <v>49460</v>
      </c>
      <c r="Q920" s="2" t="str">
        <f>IF(N920=0,"Inactive",IF(N920=1,"One-time",IF(N920&lt;4,"Repeat","Loyal")))</f>
        <v>Repeat</v>
      </c>
    </row>
    <row r="921" spans="1:17" x14ac:dyDescent="0.2">
      <c r="A921" s="2" t="s">
        <v>1787</v>
      </c>
      <c r="B921" s="2" t="s">
        <v>1578</v>
      </c>
      <c r="C921" s="2" t="s">
        <v>177</v>
      </c>
      <c r="D921" s="2">
        <v>37</v>
      </c>
      <c r="E921" s="2" t="str">
        <f>IF(D921&lt;25,"18-24",IF(D921&lt;35,"25-34",IF(D921&lt;45,"35-44",IF(D921&lt;55,"45-54","55+"))))</f>
        <v>35-44</v>
      </c>
      <c r="F921" s="2" t="s">
        <v>168</v>
      </c>
      <c r="G921" s="2" t="s">
        <v>178</v>
      </c>
      <c r="H921" s="2" t="s">
        <v>170</v>
      </c>
      <c r="I921" s="2" t="s">
        <v>195</v>
      </c>
      <c r="J921" s="2" t="s">
        <v>172</v>
      </c>
      <c r="K921" s="11">
        <v>45591</v>
      </c>
      <c r="L921" s="2" t="s">
        <v>173</v>
      </c>
      <c r="M921" s="2" t="s">
        <v>174</v>
      </c>
      <c r="N921" s="4">
        <f>COUNTIF(Bookings!$B$2:$B$5001,A921)</f>
        <v>0</v>
      </c>
      <c r="O921" s="4">
        <f>COUNTIFS(Bookings!$B$2:$B$5001,A921,Bookings!$Q$2:$Q$5001,"Completed")</f>
        <v>0</v>
      </c>
      <c r="P921" s="3">
        <f>SUMIFS(Revenue!$L$2:$L$4092,Revenue!$B$2:$B$4092,A921)</f>
        <v>0</v>
      </c>
      <c r="Q921" s="2" t="str">
        <f>IF(N921=0,"Inactive",IF(N921=1,"One-time",IF(N921&lt;4,"Repeat","Loyal")))</f>
        <v>Inactive</v>
      </c>
    </row>
    <row r="922" spans="1:17" x14ac:dyDescent="0.2">
      <c r="A922" s="2" t="s">
        <v>1788</v>
      </c>
      <c r="B922" s="2" t="s">
        <v>1789</v>
      </c>
      <c r="C922" s="2" t="s">
        <v>177</v>
      </c>
      <c r="D922" s="2">
        <v>43</v>
      </c>
      <c r="E922" s="2" t="str">
        <f>IF(D922&lt;25,"18-24",IF(D922&lt;35,"25-34",IF(D922&lt;45,"35-44",IF(D922&lt;55,"45-54","55+"))))</f>
        <v>35-44</v>
      </c>
      <c r="F922" s="2" t="s">
        <v>168</v>
      </c>
      <c r="G922" s="2" t="s">
        <v>66</v>
      </c>
      <c r="H922" s="2" t="s">
        <v>170</v>
      </c>
      <c r="I922" s="2" t="s">
        <v>21</v>
      </c>
      <c r="J922" s="2" t="s">
        <v>208</v>
      </c>
      <c r="K922" s="11">
        <v>45680</v>
      </c>
      <c r="L922" s="2" t="s">
        <v>247</v>
      </c>
      <c r="M922" s="2" t="s">
        <v>174</v>
      </c>
      <c r="N922" s="4">
        <f>COUNTIF(Bookings!$B$2:$B$5001,A922)</f>
        <v>4</v>
      </c>
      <c r="O922" s="4">
        <f>COUNTIFS(Bookings!$B$2:$B$5001,A922,Bookings!$Q$2:$Q$5001,"Completed")</f>
        <v>4</v>
      </c>
      <c r="P922" s="3">
        <f>SUMIFS(Revenue!$L$2:$L$4092,Revenue!$B$2:$B$4092,A922)</f>
        <v>86760</v>
      </c>
      <c r="Q922" s="2" t="str">
        <f>IF(N922=0,"Inactive",IF(N922=1,"One-time",IF(N922&lt;4,"Repeat","Loyal")))</f>
        <v>Loyal</v>
      </c>
    </row>
    <row r="923" spans="1:17" x14ac:dyDescent="0.2">
      <c r="A923" s="2" t="s">
        <v>1790</v>
      </c>
      <c r="B923" s="2" t="s">
        <v>1791</v>
      </c>
      <c r="C923" s="2" t="s">
        <v>177</v>
      </c>
      <c r="D923" s="2">
        <v>36</v>
      </c>
      <c r="E923" s="2" t="str">
        <f>IF(D923&lt;25,"18-24",IF(D923&lt;35,"25-34",IF(D923&lt;45,"35-44",IF(D923&lt;55,"45-54","55+"))))</f>
        <v>35-44</v>
      </c>
      <c r="F923" s="2" t="s">
        <v>168</v>
      </c>
      <c r="G923" s="2" t="s">
        <v>75</v>
      </c>
      <c r="H923" s="2" t="s">
        <v>170</v>
      </c>
      <c r="I923" s="2" t="s">
        <v>171</v>
      </c>
      <c r="J923" s="2" t="s">
        <v>172</v>
      </c>
      <c r="K923" s="11">
        <v>45743</v>
      </c>
      <c r="L923" s="2" t="s">
        <v>183</v>
      </c>
      <c r="M923" s="2" t="s">
        <v>174</v>
      </c>
      <c r="N923" s="4">
        <f>COUNTIF(Bookings!$B$2:$B$5001,A923)</f>
        <v>2</v>
      </c>
      <c r="O923" s="4">
        <f>COUNTIFS(Bookings!$B$2:$B$5001,A923,Bookings!$Q$2:$Q$5001,"Completed")</f>
        <v>0</v>
      </c>
      <c r="P923" s="3">
        <f>SUMIFS(Revenue!$L$2:$L$4092,Revenue!$B$2:$B$4092,A923)</f>
        <v>0</v>
      </c>
      <c r="Q923" s="2" t="str">
        <f>IF(N923=0,"Inactive",IF(N923=1,"One-time",IF(N923&lt;4,"Repeat","Loyal")))</f>
        <v>Repeat</v>
      </c>
    </row>
    <row r="924" spans="1:17" x14ac:dyDescent="0.2">
      <c r="A924" s="2" t="s">
        <v>1792</v>
      </c>
      <c r="B924" s="2" t="s">
        <v>1793</v>
      </c>
      <c r="C924" s="2" t="s">
        <v>167</v>
      </c>
      <c r="D924" s="2">
        <v>32</v>
      </c>
      <c r="E924" s="2" t="str">
        <f>IF(D924&lt;25,"18-24",IF(D924&lt;35,"25-34",IF(D924&lt;45,"35-44",IF(D924&lt;55,"45-54","55+"))))</f>
        <v>25-34</v>
      </c>
      <c r="F924" s="2" t="s">
        <v>168</v>
      </c>
      <c r="G924" s="2" t="s">
        <v>24</v>
      </c>
      <c r="H924" s="2" t="s">
        <v>170</v>
      </c>
      <c r="I924" s="2" t="s">
        <v>188</v>
      </c>
      <c r="J924" s="2" t="s">
        <v>172</v>
      </c>
      <c r="K924" s="11">
        <v>45433</v>
      </c>
      <c r="L924" s="2" t="s">
        <v>173</v>
      </c>
      <c r="M924" s="2" t="s">
        <v>174</v>
      </c>
      <c r="N924" s="4">
        <f>COUNTIF(Bookings!$B$2:$B$5001,A924)</f>
        <v>0</v>
      </c>
      <c r="O924" s="4">
        <f>COUNTIFS(Bookings!$B$2:$B$5001,A924,Bookings!$Q$2:$Q$5001,"Completed")</f>
        <v>0</v>
      </c>
      <c r="P924" s="3">
        <f>SUMIFS(Revenue!$L$2:$L$4092,Revenue!$B$2:$B$4092,A924)</f>
        <v>0</v>
      </c>
      <c r="Q924" s="2" t="str">
        <f>IF(N924=0,"Inactive",IF(N924=1,"One-time",IF(N924&lt;4,"Repeat","Loyal")))</f>
        <v>Inactive</v>
      </c>
    </row>
    <row r="925" spans="1:17" x14ac:dyDescent="0.2">
      <c r="A925" s="2" t="s">
        <v>1794</v>
      </c>
      <c r="B925" s="2" t="s">
        <v>1795</v>
      </c>
      <c r="C925" s="2" t="s">
        <v>177</v>
      </c>
      <c r="D925" s="2">
        <v>56</v>
      </c>
      <c r="E925" s="2" t="str">
        <f>IF(D925&lt;25,"18-24",IF(D925&lt;35,"25-34",IF(D925&lt;45,"35-44",IF(D925&lt;55,"45-54","55+"))))</f>
        <v>55+</v>
      </c>
      <c r="F925" s="2" t="s">
        <v>168</v>
      </c>
      <c r="G925" s="2" t="s">
        <v>246</v>
      </c>
      <c r="H925" s="2" t="s">
        <v>170</v>
      </c>
      <c r="I925" s="2" t="s">
        <v>188</v>
      </c>
      <c r="J925" s="2" t="s">
        <v>217</v>
      </c>
      <c r="K925" s="11">
        <v>45736</v>
      </c>
      <c r="L925" s="2" t="s">
        <v>179</v>
      </c>
      <c r="M925" s="2" t="s">
        <v>174</v>
      </c>
      <c r="N925" s="4">
        <f>COUNTIF(Bookings!$B$2:$B$5001,A925)</f>
        <v>4</v>
      </c>
      <c r="O925" s="4">
        <f>COUNTIFS(Bookings!$B$2:$B$5001,A925,Bookings!$Q$2:$Q$5001,"Completed")</f>
        <v>4</v>
      </c>
      <c r="P925" s="3">
        <f>SUMIFS(Revenue!$L$2:$L$4092,Revenue!$B$2:$B$4092,A925)</f>
        <v>144380</v>
      </c>
      <c r="Q925" s="2" t="str">
        <f>IF(N925=0,"Inactive",IF(N925=1,"One-time",IF(N925&lt;4,"Repeat","Loyal")))</f>
        <v>Loyal</v>
      </c>
    </row>
    <row r="926" spans="1:17" x14ac:dyDescent="0.2">
      <c r="A926" s="2" t="s">
        <v>1796</v>
      </c>
      <c r="B926" s="2" t="s">
        <v>265</v>
      </c>
      <c r="C926" s="2" t="s">
        <v>167</v>
      </c>
      <c r="D926" s="2">
        <v>22</v>
      </c>
      <c r="E926" s="2" t="str">
        <f>IF(D926&lt;25,"18-24",IF(D926&lt;35,"25-34",IF(D926&lt;45,"35-44",IF(D926&lt;55,"45-54","55+"))))</f>
        <v>18-24</v>
      </c>
      <c r="F926" s="2" t="s">
        <v>168</v>
      </c>
      <c r="G926" s="2" t="s">
        <v>24</v>
      </c>
      <c r="H926" s="2" t="s">
        <v>170</v>
      </c>
      <c r="I926" s="2" t="s">
        <v>188</v>
      </c>
      <c r="J926" s="2" t="s">
        <v>217</v>
      </c>
      <c r="K926" s="11">
        <v>45728</v>
      </c>
      <c r="L926" s="2" t="s">
        <v>247</v>
      </c>
      <c r="M926" s="2" t="s">
        <v>174</v>
      </c>
      <c r="N926" s="4">
        <f>COUNTIF(Bookings!$B$2:$B$5001,A926)</f>
        <v>4</v>
      </c>
      <c r="O926" s="4">
        <f>COUNTIFS(Bookings!$B$2:$B$5001,A926,Bookings!$Q$2:$Q$5001,"Completed")</f>
        <v>3</v>
      </c>
      <c r="P926" s="3">
        <f>SUMIFS(Revenue!$L$2:$L$4092,Revenue!$B$2:$B$4092,A926)</f>
        <v>118500</v>
      </c>
      <c r="Q926" s="2" t="str">
        <f>IF(N926=0,"Inactive",IF(N926=1,"One-time",IF(N926&lt;4,"Repeat","Loyal")))</f>
        <v>Loyal</v>
      </c>
    </row>
    <row r="927" spans="1:17" x14ac:dyDescent="0.2">
      <c r="A927" s="2" t="s">
        <v>1797</v>
      </c>
      <c r="B927" s="2" t="s">
        <v>1798</v>
      </c>
      <c r="C927" s="2" t="s">
        <v>177</v>
      </c>
      <c r="D927" s="2">
        <v>18</v>
      </c>
      <c r="E927" s="2" t="str">
        <f>IF(D927&lt;25,"18-24",IF(D927&lt;35,"25-34",IF(D927&lt;45,"35-44",IF(D927&lt;55,"45-54","55+"))))</f>
        <v>18-24</v>
      </c>
      <c r="F927" s="2" t="s">
        <v>168</v>
      </c>
      <c r="G927" s="2" t="s">
        <v>211</v>
      </c>
      <c r="H927" s="2" t="s">
        <v>170</v>
      </c>
      <c r="I927" s="2" t="s">
        <v>188</v>
      </c>
      <c r="J927" s="2" t="s">
        <v>172</v>
      </c>
      <c r="K927" s="11">
        <v>45590</v>
      </c>
      <c r="L927" s="2" t="s">
        <v>183</v>
      </c>
      <c r="M927" s="2" t="s">
        <v>174</v>
      </c>
      <c r="N927" s="4">
        <f>COUNTIF(Bookings!$B$2:$B$5001,A927)</f>
        <v>2</v>
      </c>
      <c r="O927" s="4">
        <f>COUNTIFS(Bookings!$B$2:$B$5001,A927,Bookings!$Q$2:$Q$5001,"Completed")</f>
        <v>2</v>
      </c>
      <c r="P927" s="3">
        <f>SUMIFS(Revenue!$L$2:$L$4092,Revenue!$B$2:$B$4092,A927)</f>
        <v>62190</v>
      </c>
      <c r="Q927" s="2" t="str">
        <f>IF(N927=0,"Inactive",IF(N927=1,"One-time",IF(N927&lt;4,"Repeat","Loyal")))</f>
        <v>Repeat</v>
      </c>
    </row>
    <row r="928" spans="1:17" x14ac:dyDescent="0.2">
      <c r="A928" s="2" t="s">
        <v>1799</v>
      </c>
      <c r="B928" s="2" t="s">
        <v>1800</v>
      </c>
      <c r="C928" s="2" t="s">
        <v>177</v>
      </c>
      <c r="D928" s="2">
        <v>26</v>
      </c>
      <c r="E928" s="2" t="str">
        <f>IF(D928&lt;25,"18-24",IF(D928&lt;35,"25-34",IF(D928&lt;45,"35-44",IF(D928&lt;55,"45-54","55+"))))</f>
        <v>25-34</v>
      </c>
      <c r="F928" s="2" t="s">
        <v>168</v>
      </c>
      <c r="G928" s="2" t="s">
        <v>243</v>
      </c>
      <c r="H928" s="2" t="s">
        <v>170</v>
      </c>
      <c r="I928" s="2" t="s">
        <v>171</v>
      </c>
      <c r="J928" s="2" t="s">
        <v>172</v>
      </c>
      <c r="K928" s="11">
        <v>46006</v>
      </c>
      <c r="L928" s="2" t="s">
        <v>198</v>
      </c>
      <c r="M928" s="2" t="s">
        <v>174</v>
      </c>
      <c r="N928" s="4">
        <f>COUNTIF(Bookings!$B$2:$B$5001,A928)</f>
        <v>2</v>
      </c>
      <c r="O928" s="4">
        <f>COUNTIFS(Bookings!$B$2:$B$5001,A928,Bookings!$Q$2:$Q$5001,"Completed")</f>
        <v>0</v>
      </c>
      <c r="P928" s="3">
        <f>SUMIFS(Revenue!$L$2:$L$4092,Revenue!$B$2:$B$4092,A928)</f>
        <v>0</v>
      </c>
      <c r="Q928" s="2" t="str">
        <f>IF(N928=0,"Inactive",IF(N928=1,"One-time",IF(N928&lt;4,"Repeat","Loyal")))</f>
        <v>Repeat</v>
      </c>
    </row>
    <row r="929" spans="1:17" x14ac:dyDescent="0.2">
      <c r="A929" s="2" t="s">
        <v>1801</v>
      </c>
      <c r="B929" s="2" t="s">
        <v>477</v>
      </c>
      <c r="C929" s="2" t="s">
        <v>177</v>
      </c>
      <c r="D929" s="2">
        <v>52</v>
      </c>
      <c r="E929" s="2" t="str">
        <f>IF(D929&lt;25,"18-24",IF(D929&lt;35,"25-34",IF(D929&lt;45,"35-44",IF(D929&lt;55,"45-54","55+"))))</f>
        <v>45-54</v>
      </c>
      <c r="F929" s="2" t="s">
        <v>168</v>
      </c>
      <c r="G929" s="2" t="s">
        <v>194</v>
      </c>
      <c r="H929" s="2" t="s">
        <v>170</v>
      </c>
      <c r="I929" s="2" t="s">
        <v>21</v>
      </c>
      <c r="J929" s="2" t="s">
        <v>238</v>
      </c>
      <c r="K929" s="11">
        <v>45556</v>
      </c>
      <c r="L929" s="2" t="s">
        <v>231</v>
      </c>
      <c r="M929" s="2" t="s">
        <v>189</v>
      </c>
      <c r="N929" s="4">
        <f>COUNTIF(Bookings!$B$2:$B$5001,A929)</f>
        <v>16</v>
      </c>
      <c r="O929" s="4">
        <f>COUNTIFS(Bookings!$B$2:$B$5001,A929,Bookings!$Q$2:$Q$5001,"Completed")</f>
        <v>14</v>
      </c>
      <c r="P929" s="3">
        <f>SUMIFS(Revenue!$L$2:$L$4092,Revenue!$B$2:$B$4092,A929)</f>
        <v>335850</v>
      </c>
      <c r="Q929" s="2" t="str">
        <f>IF(N929=0,"Inactive",IF(N929=1,"One-time",IF(N929&lt;4,"Repeat","Loyal")))</f>
        <v>Loyal</v>
      </c>
    </row>
    <row r="930" spans="1:17" x14ac:dyDescent="0.2">
      <c r="A930" s="2" t="s">
        <v>1802</v>
      </c>
      <c r="B930" s="2" t="s">
        <v>921</v>
      </c>
      <c r="C930" s="2" t="s">
        <v>177</v>
      </c>
      <c r="D930" s="2">
        <v>31</v>
      </c>
      <c r="E930" s="2" t="str">
        <f>IF(D930&lt;25,"18-24",IF(D930&lt;35,"25-34",IF(D930&lt;45,"35-44",IF(D930&lt;55,"45-54","55+"))))</f>
        <v>25-34</v>
      </c>
      <c r="F930" s="2" t="s">
        <v>168</v>
      </c>
      <c r="G930" s="2" t="s">
        <v>66</v>
      </c>
      <c r="H930" s="2" t="s">
        <v>170</v>
      </c>
      <c r="I930" s="2" t="s">
        <v>188</v>
      </c>
      <c r="J930" s="2" t="s">
        <v>172</v>
      </c>
      <c r="K930" s="11">
        <v>46002</v>
      </c>
      <c r="L930" s="2" t="s">
        <v>173</v>
      </c>
      <c r="M930" s="2" t="s">
        <v>189</v>
      </c>
      <c r="N930" s="4">
        <f>COUNTIF(Bookings!$B$2:$B$5001,A930)</f>
        <v>0</v>
      </c>
      <c r="O930" s="4">
        <f>COUNTIFS(Bookings!$B$2:$B$5001,A930,Bookings!$Q$2:$Q$5001,"Completed")</f>
        <v>0</v>
      </c>
      <c r="P930" s="3">
        <f>SUMIFS(Revenue!$L$2:$L$4092,Revenue!$B$2:$B$4092,A930)</f>
        <v>0</v>
      </c>
      <c r="Q930" s="2" t="str">
        <f>IF(N930=0,"Inactive",IF(N930=1,"One-time",IF(N930&lt;4,"Repeat","Loyal")))</f>
        <v>Inactive</v>
      </c>
    </row>
    <row r="931" spans="1:17" x14ac:dyDescent="0.2">
      <c r="A931" s="2" t="s">
        <v>1803</v>
      </c>
      <c r="B931" s="2" t="s">
        <v>349</v>
      </c>
      <c r="C931" s="2" t="s">
        <v>177</v>
      </c>
      <c r="D931" s="2">
        <v>40</v>
      </c>
      <c r="E931" s="2" t="str">
        <f>IF(D931&lt;25,"18-24",IF(D931&lt;35,"25-34",IF(D931&lt;45,"35-44",IF(D931&lt;55,"45-54","55+"))))</f>
        <v>35-44</v>
      </c>
      <c r="F931" s="2" t="s">
        <v>290</v>
      </c>
      <c r="G931" s="2" t="s">
        <v>290</v>
      </c>
      <c r="H931" s="2" t="s">
        <v>207</v>
      </c>
      <c r="I931" s="2" t="s">
        <v>171</v>
      </c>
      <c r="J931" s="2" t="s">
        <v>238</v>
      </c>
      <c r="K931" s="11">
        <v>45552</v>
      </c>
      <c r="L931" s="2" t="s">
        <v>247</v>
      </c>
      <c r="M931" s="2" t="s">
        <v>189</v>
      </c>
      <c r="N931" s="4">
        <f>COUNTIF(Bookings!$B$2:$B$5001,A931)</f>
        <v>18</v>
      </c>
      <c r="O931" s="4">
        <f>COUNTIFS(Bookings!$B$2:$B$5001,A931,Bookings!$Q$2:$Q$5001,"Completed")</f>
        <v>14</v>
      </c>
      <c r="P931" s="3">
        <f>SUMIFS(Revenue!$L$2:$L$4092,Revenue!$B$2:$B$4092,A931)</f>
        <v>858510</v>
      </c>
      <c r="Q931" s="2" t="str">
        <f>IF(N931=0,"Inactive",IF(N931=1,"One-time",IF(N931&lt;4,"Repeat","Loyal")))</f>
        <v>Loyal</v>
      </c>
    </row>
    <row r="932" spans="1:17" x14ac:dyDescent="0.2">
      <c r="A932" s="2" t="s">
        <v>1804</v>
      </c>
      <c r="B932" s="2" t="s">
        <v>1167</v>
      </c>
      <c r="C932" s="2" t="s">
        <v>167</v>
      </c>
      <c r="D932" s="2">
        <v>41</v>
      </c>
      <c r="E932" s="2" t="str">
        <f>IF(D932&lt;25,"18-24",IF(D932&lt;35,"25-34",IF(D932&lt;45,"35-44",IF(D932&lt;55,"45-54","55+"))))</f>
        <v>35-44</v>
      </c>
      <c r="F932" s="2" t="s">
        <v>168</v>
      </c>
      <c r="G932" s="2" t="s">
        <v>311</v>
      </c>
      <c r="H932" s="2" t="s">
        <v>170</v>
      </c>
      <c r="I932" s="2" t="s">
        <v>171</v>
      </c>
      <c r="J932" s="2" t="s">
        <v>217</v>
      </c>
      <c r="K932" s="11">
        <v>45652</v>
      </c>
      <c r="L932" s="2" t="s">
        <v>247</v>
      </c>
      <c r="M932" s="2" t="s">
        <v>174</v>
      </c>
      <c r="N932" s="4">
        <f>COUNTIF(Bookings!$B$2:$B$5001,A932)</f>
        <v>2</v>
      </c>
      <c r="O932" s="4">
        <f>COUNTIFS(Bookings!$B$2:$B$5001,A932,Bookings!$Q$2:$Q$5001,"Completed")</f>
        <v>2</v>
      </c>
      <c r="P932" s="3">
        <f>SUMIFS(Revenue!$L$2:$L$4092,Revenue!$B$2:$B$4092,A932)</f>
        <v>56160</v>
      </c>
      <c r="Q932" s="2" t="str">
        <f>IF(N932=0,"Inactive",IF(N932=1,"One-time",IF(N932&lt;4,"Repeat","Loyal")))</f>
        <v>Repeat</v>
      </c>
    </row>
    <row r="933" spans="1:17" x14ac:dyDescent="0.2">
      <c r="A933" s="2" t="s">
        <v>1805</v>
      </c>
      <c r="B933" s="2" t="s">
        <v>1806</v>
      </c>
      <c r="C933" s="2" t="s">
        <v>167</v>
      </c>
      <c r="D933" s="2">
        <v>44</v>
      </c>
      <c r="E933" s="2" t="str">
        <f>IF(D933&lt;25,"18-24",IF(D933&lt;35,"25-34",IF(D933&lt;45,"35-44",IF(D933&lt;55,"45-54","55+"))))</f>
        <v>35-44</v>
      </c>
      <c r="F933" s="2" t="s">
        <v>234</v>
      </c>
      <c r="G933" s="2" t="s">
        <v>235</v>
      </c>
      <c r="H933" s="2" t="s">
        <v>207</v>
      </c>
      <c r="I933" s="2" t="s">
        <v>195</v>
      </c>
      <c r="J933" s="2" t="s">
        <v>172</v>
      </c>
      <c r="K933" s="11">
        <v>45542</v>
      </c>
      <c r="L933" s="2" t="s">
        <v>179</v>
      </c>
      <c r="M933" s="2" t="s">
        <v>174</v>
      </c>
      <c r="N933" s="4">
        <f>COUNTIF(Bookings!$B$2:$B$5001,A933)</f>
        <v>1</v>
      </c>
      <c r="O933" s="4">
        <f>COUNTIFS(Bookings!$B$2:$B$5001,A933,Bookings!$Q$2:$Q$5001,"Completed")</f>
        <v>1</v>
      </c>
      <c r="P933" s="3">
        <f>SUMIFS(Revenue!$L$2:$L$4092,Revenue!$B$2:$B$4092,A933)</f>
        <v>43890</v>
      </c>
      <c r="Q933" s="2" t="str">
        <f>IF(N933=0,"Inactive",IF(N933=1,"One-time",IF(N933&lt;4,"Repeat","Loyal")))</f>
        <v>One-time</v>
      </c>
    </row>
    <row r="934" spans="1:17" x14ac:dyDescent="0.2">
      <c r="A934" s="2" t="s">
        <v>1807</v>
      </c>
      <c r="B934" s="2" t="s">
        <v>1069</v>
      </c>
      <c r="C934" s="2" t="s">
        <v>167</v>
      </c>
      <c r="D934" s="2">
        <v>51</v>
      </c>
      <c r="E934" s="2" t="str">
        <f>IF(D934&lt;25,"18-24",IF(D934&lt;35,"25-34",IF(D934&lt;45,"35-44",IF(D934&lt;55,"45-54","55+"))))</f>
        <v>45-54</v>
      </c>
      <c r="F934" s="2" t="s">
        <v>168</v>
      </c>
      <c r="G934" s="2" t="s">
        <v>220</v>
      </c>
      <c r="H934" s="2" t="s">
        <v>170</v>
      </c>
      <c r="I934" s="2" t="s">
        <v>171</v>
      </c>
      <c r="J934" s="2" t="s">
        <v>172</v>
      </c>
      <c r="K934" s="11">
        <v>45596</v>
      </c>
      <c r="L934" s="2" t="s">
        <v>247</v>
      </c>
      <c r="M934" s="2" t="s">
        <v>174</v>
      </c>
      <c r="N934" s="4">
        <f>COUNTIF(Bookings!$B$2:$B$5001,A934)</f>
        <v>2</v>
      </c>
      <c r="O934" s="4">
        <f>COUNTIFS(Bookings!$B$2:$B$5001,A934,Bookings!$Q$2:$Q$5001,"Completed")</f>
        <v>1</v>
      </c>
      <c r="P934" s="3">
        <f>SUMIFS(Revenue!$L$2:$L$4092,Revenue!$B$2:$B$4092,A934)</f>
        <v>42460</v>
      </c>
      <c r="Q934" s="2" t="str">
        <f>IF(N934=0,"Inactive",IF(N934=1,"One-time",IF(N934&lt;4,"Repeat","Loyal")))</f>
        <v>Repeat</v>
      </c>
    </row>
    <row r="935" spans="1:17" x14ac:dyDescent="0.2">
      <c r="A935" s="2" t="s">
        <v>1808</v>
      </c>
      <c r="B935" s="2" t="s">
        <v>1809</v>
      </c>
      <c r="C935" s="2" t="s">
        <v>167</v>
      </c>
      <c r="D935" s="2">
        <v>37</v>
      </c>
      <c r="E935" s="2" t="str">
        <f>IF(D935&lt;25,"18-24",IF(D935&lt;35,"25-34",IF(D935&lt;45,"35-44",IF(D935&lt;55,"45-54","55+"))))</f>
        <v>35-44</v>
      </c>
      <c r="F935" s="2" t="s">
        <v>168</v>
      </c>
      <c r="G935" s="2" t="s">
        <v>311</v>
      </c>
      <c r="H935" s="2" t="s">
        <v>170</v>
      </c>
      <c r="I935" s="2" t="s">
        <v>21</v>
      </c>
      <c r="J935" s="2" t="s">
        <v>238</v>
      </c>
      <c r="K935" s="11">
        <v>45566</v>
      </c>
      <c r="L935" s="2" t="s">
        <v>231</v>
      </c>
      <c r="M935" s="2" t="s">
        <v>174</v>
      </c>
      <c r="N935" s="4">
        <f>COUNTIF(Bookings!$B$2:$B$5001,A935)</f>
        <v>35</v>
      </c>
      <c r="O935" s="4">
        <f>COUNTIFS(Bookings!$B$2:$B$5001,A935,Bookings!$Q$2:$Q$5001,"Completed")</f>
        <v>34</v>
      </c>
      <c r="P935" s="3">
        <f>SUMIFS(Revenue!$L$2:$L$4092,Revenue!$B$2:$B$4092,A935)</f>
        <v>880830</v>
      </c>
      <c r="Q935" s="2" t="str">
        <f>IF(N935=0,"Inactive",IF(N935=1,"One-time",IF(N935&lt;4,"Repeat","Loyal")))</f>
        <v>Loyal</v>
      </c>
    </row>
    <row r="936" spans="1:17" x14ac:dyDescent="0.2">
      <c r="A936" s="2" t="s">
        <v>1810</v>
      </c>
      <c r="B936" s="2" t="s">
        <v>1811</v>
      </c>
      <c r="C936" s="2" t="s">
        <v>177</v>
      </c>
      <c r="D936" s="2">
        <v>38</v>
      </c>
      <c r="E936" s="2" t="str">
        <f>IF(D936&lt;25,"18-24",IF(D936&lt;35,"25-34",IF(D936&lt;45,"35-44",IF(D936&lt;55,"45-54","55+"))))</f>
        <v>35-44</v>
      </c>
      <c r="F936" s="2" t="s">
        <v>168</v>
      </c>
      <c r="G936" s="2" t="s">
        <v>194</v>
      </c>
      <c r="H936" s="2" t="s">
        <v>170</v>
      </c>
      <c r="I936" s="2" t="s">
        <v>195</v>
      </c>
      <c r="J936" s="2" t="s">
        <v>172</v>
      </c>
      <c r="K936" s="11">
        <v>45831</v>
      </c>
      <c r="L936" s="2" t="s">
        <v>247</v>
      </c>
      <c r="M936" s="2" t="s">
        <v>189</v>
      </c>
      <c r="N936" s="4">
        <f>COUNTIF(Bookings!$B$2:$B$5001,A936)</f>
        <v>0</v>
      </c>
      <c r="O936" s="4">
        <f>COUNTIFS(Bookings!$B$2:$B$5001,A936,Bookings!$Q$2:$Q$5001,"Completed")</f>
        <v>0</v>
      </c>
      <c r="P936" s="3">
        <f>SUMIFS(Revenue!$L$2:$L$4092,Revenue!$B$2:$B$4092,A936)</f>
        <v>0</v>
      </c>
      <c r="Q936" s="2" t="str">
        <f>IF(N936=0,"Inactive",IF(N936=1,"One-time",IF(N936&lt;4,"Repeat","Loyal")))</f>
        <v>Inactive</v>
      </c>
    </row>
    <row r="937" spans="1:17" x14ac:dyDescent="0.2">
      <c r="A937" s="2" t="s">
        <v>1812</v>
      </c>
      <c r="B937" s="2" t="s">
        <v>853</v>
      </c>
      <c r="C937" s="2" t="s">
        <v>167</v>
      </c>
      <c r="D937" s="2">
        <v>47</v>
      </c>
      <c r="E937" s="2" t="str">
        <f>IF(D937&lt;25,"18-24",IF(D937&lt;35,"25-34",IF(D937&lt;45,"35-44",IF(D937&lt;55,"45-54","55+"))))</f>
        <v>45-54</v>
      </c>
      <c r="F937" s="2" t="s">
        <v>168</v>
      </c>
      <c r="G937" s="2" t="s">
        <v>178</v>
      </c>
      <c r="H937" s="2" t="s">
        <v>170</v>
      </c>
      <c r="I937" s="2" t="s">
        <v>171</v>
      </c>
      <c r="J937" s="2" t="s">
        <v>172</v>
      </c>
      <c r="K937" s="11">
        <v>45837</v>
      </c>
      <c r="L937" s="2" t="s">
        <v>179</v>
      </c>
      <c r="M937" s="2" t="s">
        <v>189</v>
      </c>
      <c r="N937" s="4">
        <f>COUNTIF(Bookings!$B$2:$B$5001,A937)</f>
        <v>0</v>
      </c>
      <c r="O937" s="4">
        <f>COUNTIFS(Bookings!$B$2:$B$5001,A937,Bookings!$Q$2:$Q$5001,"Completed")</f>
        <v>0</v>
      </c>
      <c r="P937" s="3">
        <f>SUMIFS(Revenue!$L$2:$L$4092,Revenue!$B$2:$B$4092,A937)</f>
        <v>0</v>
      </c>
      <c r="Q937" s="2" t="str">
        <f>IF(N937=0,"Inactive",IF(N937=1,"One-time",IF(N937&lt;4,"Repeat","Loyal")))</f>
        <v>Inactive</v>
      </c>
    </row>
    <row r="938" spans="1:17" x14ac:dyDescent="0.2">
      <c r="A938" s="2" t="s">
        <v>1813</v>
      </c>
      <c r="B938" s="2" t="s">
        <v>1814</v>
      </c>
      <c r="C938" s="2" t="s">
        <v>167</v>
      </c>
      <c r="D938" s="2">
        <v>28</v>
      </c>
      <c r="E938" s="2" t="str">
        <f>IF(D938&lt;25,"18-24",IF(D938&lt;35,"25-34",IF(D938&lt;45,"35-44",IF(D938&lt;55,"45-54","55+"))))</f>
        <v>25-34</v>
      </c>
      <c r="F938" s="2" t="s">
        <v>168</v>
      </c>
      <c r="G938" s="2" t="s">
        <v>178</v>
      </c>
      <c r="H938" s="2" t="s">
        <v>170</v>
      </c>
      <c r="I938" s="2" t="s">
        <v>188</v>
      </c>
      <c r="J938" s="2" t="s">
        <v>172</v>
      </c>
      <c r="K938" s="11">
        <v>45743</v>
      </c>
      <c r="L938" s="2" t="s">
        <v>247</v>
      </c>
      <c r="M938" s="2" t="s">
        <v>174</v>
      </c>
      <c r="N938" s="4">
        <f>COUNTIF(Bookings!$B$2:$B$5001,A938)</f>
        <v>1</v>
      </c>
      <c r="O938" s="4">
        <f>COUNTIFS(Bookings!$B$2:$B$5001,A938,Bookings!$Q$2:$Q$5001,"Completed")</f>
        <v>1</v>
      </c>
      <c r="P938" s="3">
        <f>SUMIFS(Revenue!$L$2:$L$4092,Revenue!$B$2:$B$4092,A938)</f>
        <v>32860</v>
      </c>
      <c r="Q938" s="2" t="str">
        <f>IF(N938=0,"Inactive",IF(N938=1,"One-time",IF(N938&lt;4,"Repeat","Loyal")))</f>
        <v>One-time</v>
      </c>
    </row>
    <row r="939" spans="1:17" x14ac:dyDescent="0.2">
      <c r="A939" s="2" t="s">
        <v>1815</v>
      </c>
      <c r="B939" s="2" t="s">
        <v>1645</v>
      </c>
      <c r="C939" s="2" t="s">
        <v>177</v>
      </c>
      <c r="D939" s="2">
        <v>21</v>
      </c>
      <c r="E939" s="2" t="str">
        <f>IF(D939&lt;25,"18-24",IF(D939&lt;35,"25-34",IF(D939&lt;45,"35-44",IF(D939&lt;55,"45-54","55+"))))</f>
        <v>18-24</v>
      </c>
      <c r="F939" s="2" t="s">
        <v>168</v>
      </c>
      <c r="G939" s="2" t="s">
        <v>24</v>
      </c>
      <c r="H939" s="2" t="s">
        <v>170</v>
      </c>
      <c r="I939" s="2" t="s">
        <v>188</v>
      </c>
      <c r="J939" s="2" t="s">
        <v>172</v>
      </c>
      <c r="K939" s="11">
        <v>45784</v>
      </c>
      <c r="L939" s="2" t="s">
        <v>183</v>
      </c>
      <c r="M939" s="2" t="s">
        <v>174</v>
      </c>
      <c r="N939" s="4">
        <f>COUNTIF(Bookings!$B$2:$B$5001,A939)</f>
        <v>3</v>
      </c>
      <c r="O939" s="4">
        <f>COUNTIFS(Bookings!$B$2:$B$5001,A939,Bookings!$Q$2:$Q$5001,"Completed")</f>
        <v>3</v>
      </c>
      <c r="P939" s="3">
        <f>SUMIFS(Revenue!$L$2:$L$4092,Revenue!$B$2:$B$4092,A939)</f>
        <v>154500</v>
      </c>
      <c r="Q939" s="2" t="str">
        <f>IF(N939=0,"Inactive",IF(N939=1,"One-time",IF(N939&lt;4,"Repeat","Loyal")))</f>
        <v>Repeat</v>
      </c>
    </row>
    <row r="940" spans="1:17" x14ac:dyDescent="0.2">
      <c r="A940" s="2" t="s">
        <v>1816</v>
      </c>
      <c r="B940" s="2" t="s">
        <v>1817</v>
      </c>
      <c r="C940" s="2" t="s">
        <v>177</v>
      </c>
      <c r="D940" s="2">
        <v>31</v>
      </c>
      <c r="E940" s="2" t="str">
        <f>IF(D940&lt;25,"18-24",IF(D940&lt;35,"25-34",IF(D940&lt;45,"35-44",IF(D940&lt;55,"45-54","55+"))))</f>
        <v>25-34</v>
      </c>
      <c r="F940" s="2" t="s">
        <v>168</v>
      </c>
      <c r="G940" s="2" t="s">
        <v>182</v>
      </c>
      <c r="H940" s="2" t="s">
        <v>170</v>
      </c>
      <c r="I940" s="2" t="s">
        <v>21</v>
      </c>
      <c r="J940" s="2" t="s">
        <v>172</v>
      </c>
      <c r="K940" s="11">
        <v>45560</v>
      </c>
      <c r="L940" s="2" t="s">
        <v>183</v>
      </c>
      <c r="M940" s="2" t="s">
        <v>174</v>
      </c>
      <c r="N940" s="4">
        <f>COUNTIF(Bookings!$B$2:$B$5001,A940)</f>
        <v>3</v>
      </c>
      <c r="O940" s="4">
        <f>COUNTIFS(Bookings!$B$2:$B$5001,A940,Bookings!$Q$2:$Q$5001,"Completed")</f>
        <v>3</v>
      </c>
      <c r="P940" s="3">
        <f>SUMIFS(Revenue!$L$2:$L$4092,Revenue!$B$2:$B$4092,A940)</f>
        <v>55050</v>
      </c>
      <c r="Q940" s="2" t="str">
        <f>IF(N940=0,"Inactive",IF(N940=1,"One-time",IF(N940&lt;4,"Repeat","Loyal")))</f>
        <v>Repeat</v>
      </c>
    </row>
    <row r="941" spans="1:17" x14ac:dyDescent="0.2">
      <c r="A941" s="2" t="s">
        <v>1818</v>
      </c>
      <c r="B941" s="2" t="s">
        <v>372</v>
      </c>
      <c r="C941" s="2" t="s">
        <v>177</v>
      </c>
      <c r="D941" s="2">
        <v>29</v>
      </c>
      <c r="E941" s="2" t="str">
        <f>IF(D941&lt;25,"18-24",IF(D941&lt;35,"25-34",IF(D941&lt;45,"35-44",IF(D941&lt;55,"45-54","55+"))))</f>
        <v>25-34</v>
      </c>
      <c r="F941" s="2" t="s">
        <v>168</v>
      </c>
      <c r="G941" s="2" t="s">
        <v>182</v>
      </c>
      <c r="H941" s="2" t="s">
        <v>170</v>
      </c>
      <c r="I941" s="2" t="s">
        <v>195</v>
      </c>
      <c r="J941" s="2" t="s">
        <v>172</v>
      </c>
      <c r="K941" s="11">
        <v>45886</v>
      </c>
      <c r="L941" s="2" t="s">
        <v>173</v>
      </c>
      <c r="M941" s="2" t="s">
        <v>174</v>
      </c>
      <c r="N941" s="4">
        <f>COUNTIF(Bookings!$B$2:$B$5001,A941)</f>
        <v>2</v>
      </c>
      <c r="O941" s="4">
        <f>COUNTIFS(Bookings!$B$2:$B$5001,A941,Bookings!$Q$2:$Q$5001,"Completed")</f>
        <v>1</v>
      </c>
      <c r="P941" s="3">
        <f>SUMIFS(Revenue!$L$2:$L$4092,Revenue!$B$2:$B$4092,A941)</f>
        <v>75880</v>
      </c>
      <c r="Q941" s="2" t="str">
        <f>IF(N941=0,"Inactive",IF(N941=1,"One-time",IF(N941&lt;4,"Repeat","Loyal")))</f>
        <v>Repeat</v>
      </c>
    </row>
    <row r="942" spans="1:17" x14ac:dyDescent="0.2">
      <c r="A942" s="2" t="s">
        <v>1819</v>
      </c>
      <c r="B942" s="2" t="s">
        <v>1820</v>
      </c>
      <c r="C942" s="2" t="s">
        <v>167</v>
      </c>
      <c r="D942" s="2">
        <v>27</v>
      </c>
      <c r="E942" s="2" t="str">
        <f>IF(D942&lt;25,"18-24",IF(D942&lt;35,"25-34",IF(D942&lt;45,"35-44",IF(D942&lt;55,"45-54","55+"))))</f>
        <v>25-34</v>
      </c>
      <c r="F942" s="2" t="s">
        <v>256</v>
      </c>
      <c r="G942" s="2" t="s">
        <v>257</v>
      </c>
      <c r="H942" s="2" t="s">
        <v>207</v>
      </c>
      <c r="I942" s="2" t="s">
        <v>171</v>
      </c>
      <c r="J942" s="2" t="s">
        <v>172</v>
      </c>
      <c r="K942" s="11">
        <v>45160</v>
      </c>
      <c r="L942" s="2" t="s">
        <v>183</v>
      </c>
      <c r="M942" s="2" t="s">
        <v>174</v>
      </c>
      <c r="N942" s="4">
        <f>COUNTIF(Bookings!$B$2:$B$5001,A942)</f>
        <v>0</v>
      </c>
      <c r="O942" s="4">
        <f>COUNTIFS(Bookings!$B$2:$B$5001,A942,Bookings!$Q$2:$Q$5001,"Completed")</f>
        <v>0</v>
      </c>
      <c r="P942" s="3">
        <f>SUMIFS(Revenue!$L$2:$L$4092,Revenue!$B$2:$B$4092,A942)</f>
        <v>0</v>
      </c>
      <c r="Q942" s="2" t="str">
        <f>IF(N942=0,"Inactive",IF(N942=1,"One-time",IF(N942&lt;4,"Repeat","Loyal")))</f>
        <v>Inactive</v>
      </c>
    </row>
    <row r="943" spans="1:17" x14ac:dyDescent="0.2">
      <c r="A943" s="2" t="s">
        <v>1821</v>
      </c>
      <c r="B943" s="2" t="s">
        <v>1822</v>
      </c>
      <c r="C943" s="2" t="s">
        <v>177</v>
      </c>
      <c r="D943" s="2">
        <v>18</v>
      </c>
      <c r="E943" s="2" t="str">
        <f>IF(D943&lt;25,"18-24",IF(D943&lt;35,"25-34",IF(D943&lt;45,"35-44",IF(D943&lt;55,"45-54","55+"))))</f>
        <v>18-24</v>
      </c>
      <c r="F943" s="2" t="s">
        <v>168</v>
      </c>
      <c r="G943" s="2" t="s">
        <v>243</v>
      </c>
      <c r="H943" s="2" t="s">
        <v>170</v>
      </c>
      <c r="I943" s="2" t="s">
        <v>171</v>
      </c>
      <c r="J943" s="2" t="s">
        <v>172</v>
      </c>
      <c r="K943" s="11">
        <v>46066</v>
      </c>
      <c r="L943" s="2" t="s">
        <v>179</v>
      </c>
      <c r="M943" s="2" t="s">
        <v>174</v>
      </c>
      <c r="N943" s="4">
        <f>COUNTIF(Bookings!$B$2:$B$5001,A943)</f>
        <v>1</v>
      </c>
      <c r="O943" s="4">
        <f>COUNTIFS(Bookings!$B$2:$B$5001,A943,Bookings!$Q$2:$Q$5001,"Completed")</f>
        <v>0</v>
      </c>
      <c r="P943" s="3">
        <f>SUMIFS(Revenue!$L$2:$L$4092,Revenue!$B$2:$B$4092,A943)</f>
        <v>0</v>
      </c>
      <c r="Q943" s="2" t="str">
        <f>IF(N943=0,"Inactive",IF(N943=1,"One-time",IF(N943&lt;4,"Repeat","Loyal")))</f>
        <v>One-time</v>
      </c>
    </row>
    <row r="944" spans="1:17" x14ac:dyDescent="0.2">
      <c r="A944" s="2" t="s">
        <v>1823</v>
      </c>
      <c r="B944" s="2" t="s">
        <v>1169</v>
      </c>
      <c r="C944" s="2" t="s">
        <v>167</v>
      </c>
      <c r="D944" s="2">
        <v>29</v>
      </c>
      <c r="E944" s="2" t="str">
        <f>IF(D944&lt;25,"18-24",IF(D944&lt;35,"25-34",IF(D944&lt;45,"35-44",IF(D944&lt;55,"45-54","55+"))))</f>
        <v>25-34</v>
      </c>
      <c r="F944" s="2" t="s">
        <v>168</v>
      </c>
      <c r="G944" s="2" t="s">
        <v>243</v>
      </c>
      <c r="H944" s="2" t="s">
        <v>170</v>
      </c>
      <c r="I944" s="2" t="s">
        <v>171</v>
      </c>
      <c r="J944" s="2" t="s">
        <v>172</v>
      </c>
      <c r="K944" s="11">
        <v>45867</v>
      </c>
      <c r="L944" s="2" t="s">
        <v>183</v>
      </c>
      <c r="M944" s="2" t="s">
        <v>174</v>
      </c>
      <c r="N944" s="4">
        <f>COUNTIF(Bookings!$B$2:$B$5001,A944)</f>
        <v>0</v>
      </c>
      <c r="O944" s="4">
        <f>COUNTIFS(Bookings!$B$2:$B$5001,A944,Bookings!$Q$2:$Q$5001,"Completed")</f>
        <v>0</v>
      </c>
      <c r="P944" s="3">
        <f>SUMIFS(Revenue!$L$2:$L$4092,Revenue!$B$2:$B$4092,A944)</f>
        <v>0</v>
      </c>
      <c r="Q944" s="2" t="str">
        <f>IF(N944=0,"Inactive",IF(N944=1,"One-time",IF(N944&lt;4,"Repeat","Loyal")))</f>
        <v>Inactive</v>
      </c>
    </row>
    <row r="945" spans="1:17" x14ac:dyDescent="0.2">
      <c r="A945" s="2" t="s">
        <v>1824</v>
      </c>
      <c r="B945" s="2" t="s">
        <v>1825</v>
      </c>
      <c r="C945" s="2" t="s">
        <v>177</v>
      </c>
      <c r="D945" s="2">
        <v>38</v>
      </c>
      <c r="E945" s="2" t="str">
        <f>IF(D945&lt;25,"18-24",IF(D945&lt;35,"25-34",IF(D945&lt;45,"35-44",IF(D945&lt;55,"45-54","55+"))))</f>
        <v>35-44</v>
      </c>
      <c r="F945" s="2" t="s">
        <v>499</v>
      </c>
      <c r="G945" s="2" t="s">
        <v>500</v>
      </c>
      <c r="H945" s="2" t="s">
        <v>207</v>
      </c>
      <c r="I945" s="2" t="s">
        <v>171</v>
      </c>
      <c r="J945" s="2" t="s">
        <v>208</v>
      </c>
      <c r="K945" s="11">
        <v>45611</v>
      </c>
      <c r="L945" s="2" t="s">
        <v>179</v>
      </c>
      <c r="M945" s="2" t="s">
        <v>174</v>
      </c>
      <c r="N945" s="4">
        <f>COUNTIF(Bookings!$B$2:$B$5001,A945)</f>
        <v>6</v>
      </c>
      <c r="O945" s="4">
        <f>COUNTIFS(Bookings!$B$2:$B$5001,A945,Bookings!$Q$2:$Q$5001,"Completed")</f>
        <v>2</v>
      </c>
      <c r="P945" s="3">
        <f>SUMIFS(Revenue!$L$2:$L$4092,Revenue!$B$2:$B$4092,A945)</f>
        <v>94770</v>
      </c>
      <c r="Q945" s="2" t="str">
        <f>IF(N945=0,"Inactive",IF(N945=1,"One-time",IF(N945&lt;4,"Repeat","Loyal")))</f>
        <v>Loyal</v>
      </c>
    </row>
    <row r="946" spans="1:17" x14ac:dyDescent="0.2">
      <c r="A946" s="2" t="s">
        <v>1826</v>
      </c>
      <c r="B946" s="2" t="s">
        <v>1827</v>
      </c>
      <c r="C946" s="2" t="s">
        <v>177</v>
      </c>
      <c r="D946" s="2">
        <v>53</v>
      </c>
      <c r="E946" s="2" t="str">
        <f>IF(D946&lt;25,"18-24",IF(D946&lt;35,"25-34",IF(D946&lt;45,"35-44",IF(D946&lt;55,"45-54","55+"))))</f>
        <v>45-54</v>
      </c>
      <c r="F946" s="2" t="s">
        <v>168</v>
      </c>
      <c r="G946" s="2" t="s">
        <v>66</v>
      </c>
      <c r="H946" s="2" t="s">
        <v>170</v>
      </c>
      <c r="I946" s="2" t="s">
        <v>171</v>
      </c>
      <c r="J946" s="2" t="s">
        <v>238</v>
      </c>
      <c r="K946" s="11">
        <v>45548</v>
      </c>
      <c r="L946" s="2" t="s">
        <v>183</v>
      </c>
      <c r="M946" s="2" t="s">
        <v>189</v>
      </c>
      <c r="N946" s="4">
        <f>COUNTIF(Bookings!$B$2:$B$5001,A946)</f>
        <v>10</v>
      </c>
      <c r="O946" s="4">
        <f>COUNTIFS(Bookings!$B$2:$B$5001,A946,Bookings!$Q$2:$Q$5001,"Completed")</f>
        <v>5</v>
      </c>
      <c r="P946" s="3">
        <f>SUMIFS(Revenue!$L$2:$L$4092,Revenue!$B$2:$B$4092,A946)</f>
        <v>281530</v>
      </c>
      <c r="Q946" s="2" t="str">
        <f>IF(N946=0,"Inactive",IF(N946=1,"One-time",IF(N946&lt;4,"Repeat","Loyal")))</f>
        <v>Loyal</v>
      </c>
    </row>
    <row r="947" spans="1:17" x14ac:dyDescent="0.2">
      <c r="A947" s="2" t="s">
        <v>1828</v>
      </c>
      <c r="B947" s="2" t="s">
        <v>1829</v>
      </c>
      <c r="C947" s="2" t="s">
        <v>177</v>
      </c>
      <c r="D947" s="2">
        <v>20</v>
      </c>
      <c r="E947" s="2" t="str">
        <f>IF(D947&lt;25,"18-24",IF(D947&lt;35,"25-34",IF(D947&lt;45,"35-44",IF(D947&lt;55,"45-54","55+"))))</f>
        <v>18-24</v>
      </c>
      <c r="F947" s="2" t="s">
        <v>168</v>
      </c>
      <c r="G947" s="2" t="s">
        <v>55</v>
      </c>
      <c r="H947" s="2" t="s">
        <v>170</v>
      </c>
      <c r="I947" s="2" t="s">
        <v>188</v>
      </c>
      <c r="J947" s="2" t="s">
        <v>217</v>
      </c>
      <c r="K947" s="11">
        <v>45465</v>
      </c>
      <c r="L947" s="2" t="s">
        <v>198</v>
      </c>
      <c r="M947" s="2" t="s">
        <v>174</v>
      </c>
      <c r="N947" s="4">
        <f>COUNTIF(Bookings!$B$2:$B$5001,A947)</f>
        <v>5</v>
      </c>
      <c r="O947" s="4">
        <f>COUNTIFS(Bookings!$B$2:$B$5001,A947,Bookings!$Q$2:$Q$5001,"Completed")</f>
        <v>4</v>
      </c>
      <c r="P947" s="3">
        <f>SUMIFS(Revenue!$L$2:$L$4092,Revenue!$B$2:$B$4092,A947)</f>
        <v>294720</v>
      </c>
      <c r="Q947" s="2" t="str">
        <f>IF(N947=0,"Inactive",IF(N947=1,"One-time",IF(N947&lt;4,"Repeat","Loyal")))</f>
        <v>Loyal</v>
      </c>
    </row>
    <row r="948" spans="1:17" x14ac:dyDescent="0.2">
      <c r="A948" s="2" t="s">
        <v>1830</v>
      </c>
      <c r="B948" s="2" t="s">
        <v>1831</v>
      </c>
      <c r="C948" s="2" t="s">
        <v>177</v>
      </c>
      <c r="D948" s="2">
        <v>44</v>
      </c>
      <c r="E948" s="2" t="str">
        <f>IF(D948&lt;25,"18-24",IF(D948&lt;35,"25-34",IF(D948&lt;45,"35-44",IF(D948&lt;55,"45-54","55+"))))</f>
        <v>35-44</v>
      </c>
      <c r="F948" s="2" t="s">
        <v>168</v>
      </c>
      <c r="G948" s="2" t="s">
        <v>246</v>
      </c>
      <c r="H948" s="2" t="s">
        <v>170</v>
      </c>
      <c r="I948" s="2" t="s">
        <v>195</v>
      </c>
      <c r="J948" s="2" t="s">
        <v>172</v>
      </c>
      <c r="K948" s="11">
        <v>45760</v>
      </c>
      <c r="L948" s="2" t="s">
        <v>179</v>
      </c>
      <c r="M948" s="2" t="s">
        <v>174</v>
      </c>
      <c r="N948" s="4">
        <f>COUNTIF(Bookings!$B$2:$B$5001,A948)</f>
        <v>3</v>
      </c>
      <c r="O948" s="4">
        <f>COUNTIFS(Bookings!$B$2:$B$5001,A948,Bookings!$Q$2:$Q$5001,"Completed")</f>
        <v>3</v>
      </c>
      <c r="P948" s="3">
        <f>SUMIFS(Revenue!$L$2:$L$4092,Revenue!$B$2:$B$4092,A948)</f>
        <v>180870</v>
      </c>
      <c r="Q948" s="2" t="str">
        <f>IF(N948=0,"Inactive",IF(N948=1,"One-time",IF(N948&lt;4,"Repeat","Loyal")))</f>
        <v>Repeat</v>
      </c>
    </row>
    <row r="949" spans="1:17" x14ac:dyDescent="0.2">
      <c r="A949" s="2" t="s">
        <v>1832</v>
      </c>
      <c r="B949" s="2" t="s">
        <v>1639</v>
      </c>
      <c r="C949" s="2" t="s">
        <v>167</v>
      </c>
      <c r="D949" s="2">
        <v>38</v>
      </c>
      <c r="E949" s="2" t="str">
        <f>IF(D949&lt;25,"18-24",IF(D949&lt;35,"25-34",IF(D949&lt;45,"35-44",IF(D949&lt;55,"45-54","55+"))))</f>
        <v>35-44</v>
      </c>
      <c r="F949" s="2" t="s">
        <v>290</v>
      </c>
      <c r="G949" s="2" t="s">
        <v>290</v>
      </c>
      <c r="H949" s="2" t="s">
        <v>207</v>
      </c>
      <c r="I949" s="2" t="s">
        <v>21</v>
      </c>
      <c r="J949" s="2" t="s">
        <v>172</v>
      </c>
      <c r="K949" s="11">
        <v>45691</v>
      </c>
      <c r="L949" s="2" t="s">
        <v>231</v>
      </c>
      <c r="M949" s="2" t="s">
        <v>174</v>
      </c>
      <c r="N949" s="4">
        <f>COUNTIF(Bookings!$B$2:$B$5001,A949)</f>
        <v>2</v>
      </c>
      <c r="O949" s="4">
        <f>COUNTIFS(Bookings!$B$2:$B$5001,A949,Bookings!$Q$2:$Q$5001,"Completed")</f>
        <v>1</v>
      </c>
      <c r="P949" s="3">
        <f>SUMIFS(Revenue!$L$2:$L$4092,Revenue!$B$2:$B$4092,A949)</f>
        <v>44190</v>
      </c>
      <c r="Q949" s="2" t="str">
        <f>IF(N949=0,"Inactive",IF(N949=1,"One-time",IF(N949&lt;4,"Repeat","Loyal")))</f>
        <v>Repeat</v>
      </c>
    </row>
    <row r="950" spans="1:17" x14ac:dyDescent="0.2">
      <c r="A950" s="2" t="s">
        <v>1833</v>
      </c>
      <c r="B950" s="2" t="s">
        <v>1701</v>
      </c>
      <c r="C950" s="2" t="s">
        <v>167</v>
      </c>
      <c r="D950" s="2">
        <v>41</v>
      </c>
      <c r="E950" s="2" t="str">
        <f>IF(D950&lt;25,"18-24",IF(D950&lt;35,"25-34",IF(D950&lt;45,"35-44",IF(D950&lt;55,"45-54","55+"))))</f>
        <v>35-44</v>
      </c>
      <c r="F950" s="2" t="s">
        <v>168</v>
      </c>
      <c r="G950" s="2" t="s">
        <v>66</v>
      </c>
      <c r="H950" s="2" t="s">
        <v>170</v>
      </c>
      <c r="I950" s="2" t="s">
        <v>188</v>
      </c>
      <c r="J950" s="2" t="s">
        <v>172</v>
      </c>
      <c r="K950" s="11">
        <v>45684</v>
      </c>
      <c r="L950" s="2" t="s">
        <v>179</v>
      </c>
      <c r="M950" s="2" t="s">
        <v>174</v>
      </c>
      <c r="N950" s="4">
        <f>COUNTIF(Bookings!$B$2:$B$5001,A950)</f>
        <v>3</v>
      </c>
      <c r="O950" s="4">
        <f>COUNTIFS(Bookings!$B$2:$B$5001,A950,Bookings!$Q$2:$Q$5001,"Completed")</f>
        <v>3</v>
      </c>
      <c r="P950" s="3">
        <f>SUMIFS(Revenue!$L$2:$L$4092,Revenue!$B$2:$B$4092,A950)</f>
        <v>95040</v>
      </c>
      <c r="Q950" s="2" t="str">
        <f>IF(N950=0,"Inactive",IF(N950=1,"One-time",IF(N950&lt;4,"Repeat","Loyal")))</f>
        <v>Repeat</v>
      </c>
    </row>
    <row r="951" spans="1:17" x14ac:dyDescent="0.2">
      <c r="A951" s="2" t="s">
        <v>1834</v>
      </c>
      <c r="B951" s="2" t="s">
        <v>581</v>
      </c>
      <c r="C951" s="2" t="s">
        <v>177</v>
      </c>
      <c r="D951" s="2">
        <v>23</v>
      </c>
      <c r="E951" s="2" t="str">
        <f>IF(D951&lt;25,"18-24",IF(D951&lt;35,"25-34",IF(D951&lt;45,"35-44",IF(D951&lt;55,"45-54","55+"))))</f>
        <v>18-24</v>
      </c>
      <c r="F951" s="2" t="s">
        <v>227</v>
      </c>
      <c r="G951" s="2" t="s">
        <v>228</v>
      </c>
      <c r="H951" s="2" t="s">
        <v>207</v>
      </c>
      <c r="I951" s="2" t="s">
        <v>188</v>
      </c>
      <c r="J951" s="2" t="s">
        <v>172</v>
      </c>
      <c r="K951" s="11">
        <v>45566</v>
      </c>
      <c r="L951" s="2" t="s">
        <v>247</v>
      </c>
      <c r="M951" s="2" t="s">
        <v>174</v>
      </c>
      <c r="N951" s="4">
        <f>COUNTIF(Bookings!$B$2:$B$5001,A951)</f>
        <v>2</v>
      </c>
      <c r="O951" s="4">
        <f>COUNTIFS(Bookings!$B$2:$B$5001,A951,Bookings!$Q$2:$Q$5001,"Completed")</f>
        <v>1</v>
      </c>
      <c r="P951" s="3">
        <f>SUMIFS(Revenue!$L$2:$L$4092,Revenue!$B$2:$B$4092,A951)</f>
        <v>25940</v>
      </c>
      <c r="Q951" s="2" t="str">
        <f>IF(N951=0,"Inactive",IF(N951=1,"One-time",IF(N951&lt;4,"Repeat","Loyal")))</f>
        <v>Repeat</v>
      </c>
    </row>
    <row r="952" spans="1:17" x14ac:dyDescent="0.2">
      <c r="A952" s="2" t="s">
        <v>1835</v>
      </c>
      <c r="B952" s="2" t="s">
        <v>1368</v>
      </c>
      <c r="C952" s="2" t="s">
        <v>167</v>
      </c>
      <c r="D952" s="2">
        <v>26</v>
      </c>
      <c r="E952" s="2" t="str">
        <f>IF(D952&lt;25,"18-24",IF(D952&lt;35,"25-34",IF(D952&lt;45,"35-44",IF(D952&lt;55,"45-54","55+"))))</f>
        <v>25-34</v>
      </c>
      <c r="F952" s="2" t="s">
        <v>168</v>
      </c>
      <c r="G952" s="2" t="s">
        <v>66</v>
      </c>
      <c r="H952" s="2" t="s">
        <v>170</v>
      </c>
      <c r="I952" s="2" t="s">
        <v>188</v>
      </c>
      <c r="J952" s="2" t="s">
        <v>172</v>
      </c>
      <c r="K952" s="11">
        <v>45715</v>
      </c>
      <c r="L952" s="2" t="s">
        <v>183</v>
      </c>
      <c r="M952" s="2" t="s">
        <v>189</v>
      </c>
      <c r="N952" s="4">
        <f>COUNTIF(Bookings!$B$2:$B$5001,A952)</f>
        <v>2</v>
      </c>
      <c r="O952" s="4">
        <f>COUNTIFS(Bookings!$B$2:$B$5001,A952,Bookings!$Q$2:$Q$5001,"Completed")</f>
        <v>0</v>
      </c>
      <c r="P952" s="3">
        <f>SUMIFS(Revenue!$L$2:$L$4092,Revenue!$B$2:$B$4092,A952)</f>
        <v>0</v>
      </c>
      <c r="Q952" s="2" t="str">
        <f>IF(N952=0,"Inactive",IF(N952=1,"One-time",IF(N952&lt;4,"Repeat","Loyal")))</f>
        <v>Repeat</v>
      </c>
    </row>
    <row r="953" spans="1:17" x14ac:dyDescent="0.2">
      <c r="A953" s="2" t="s">
        <v>1836</v>
      </c>
      <c r="B953" s="2" t="s">
        <v>871</v>
      </c>
      <c r="C953" s="2" t="s">
        <v>177</v>
      </c>
      <c r="D953" s="2">
        <v>49</v>
      </c>
      <c r="E953" s="2" t="str">
        <f>IF(D953&lt;25,"18-24",IF(D953&lt;35,"25-34",IF(D953&lt;45,"35-44",IF(D953&lt;55,"45-54","55+"))))</f>
        <v>45-54</v>
      </c>
      <c r="F953" s="2" t="s">
        <v>168</v>
      </c>
      <c r="G953" s="2" t="s">
        <v>311</v>
      </c>
      <c r="H953" s="2" t="s">
        <v>170</v>
      </c>
      <c r="I953" s="2" t="s">
        <v>188</v>
      </c>
      <c r="J953" s="2" t="s">
        <v>172</v>
      </c>
      <c r="K953" s="11">
        <v>46037</v>
      </c>
      <c r="L953" s="2" t="s">
        <v>247</v>
      </c>
      <c r="M953" s="2" t="s">
        <v>174</v>
      </c>
      <c r="N953" s="4">
        <f>COUNTIF(Bookings!$B$2:$B$5001,A953)</f>
        <v>0</v>
      </c>
      <c r="O953" s="4">
        <f>COUNTIFS(Bookings!$B$2:$B$5001,A953,Bookings!$Q$2:$Q$5001,"Completed")</f>
        <v>0</v>
      </c>
      <c r="P953" s="3">
        <f>SUMIFS(Revenue!$L$2:$L$4092,Revenue!$B$2:$B$4092,A953)</f>
        <v>0</v>
      </c>
      <c r="Q953" s="2" t="str">
        <f>IF(N953=0,"Inactive",IF(N953=1,"One-time",IF(N953&lt;4,"Repeat","Loyal")))</f>
        <v>Inactive</v>
      </c>
    </row>
    <row r="954" spans="1:17" x14ac:dyDescent="0.2">
      <c r="A954" s="2" t="s">
        <v>1837</v>
      </c>
      <c r="B954" s="2" t="s">
        <v>1838</v>
      </c>
      <c r="C954" s="2" t="s">
        <v>167</v>
      </c>
      <c r="D954" s="2">
        <v>30</v>
      </c>
      <c r="E954" s="2" t="str">
        <f>IF(D954&lt;25,"18-24",IF(D954&lt;35,"25-34",IF(D954&lt;45,"35-44",IF(D954&lt;55,"45-54","55+"))))</f>
        <v>25-34</v>
      </c>
      <c r="F954" s="2" t="s">
        <v>290</v>
      </c>
      <c r="G954" s="2" t="s">
        <v>290</v>
      </c>
      <c r="H954" s="2" t="s">
        <v>207</v>
      </c>
      <c r="I954" s="2" t="s">
        <v>188</v>
      </c>
      <c r="J954" s="2" t="s">
        <v>238</v>
      </c>
      <c r="K954" s="11">
        <v>45515</v>
      </c>
      <c r="L954" s="2" t="s">
        <v>247</v>
      </c>
      <c r="M954" s="2" t="s">
        <v>174</v>
      </c>
      <c r="N954" s="4">
        <f>COUNTIF(Bookings!$B$2:$B$5001,A954)</f>
        <v>12</v>
      </c>
      <c r="O954" s="4">
        <f>COUNTIFS(Bookings!$B$2:$B$5001,A954,Bookings!$Q$2:$Q$5001,"Completed")</f>
        <v>12</v>
      </c>
      <c r="P954" s="3">
        <f>SUMIFS(Revenue!$L$2:$L$4092,Revenue!$B$2:$B$4092,A954)</f>
        <v>354570</v>
      </c>
      <c r="Q954" s="2" t="str">
        <f>IF(N954=0,"Inactive",IF(N954=1,"One-time",IF(N954&lt;4,"Repeat","Loyal")))</f>
        <v>Loyal</v>
      </c>
    </row>
    <row r="955" spans="1:17" x14ac:dyDescent="0.2">
      <c r="A955" s="2" t="s">
        <v>1839</v>
      </c>
      <c r="B955" s="2" t="s">
        <v>1840</v>
      </c>
      <c r="C955" s="2" t="s">
        <v>167</v>
      </c>
      <c r="D955" s="2">
        <v>50</v>
      </c>
      <c r="E955" s="2" t="str">
        <f>IF(D955&lt;25,"18-24",IF(D955&lt;35,"25-34",IF(D955&lt;45,"35-44",IF(D955&lt;55,"45-54","55+"))))</f>
        <v>45-54</v>
      </c>
      <c r="F955" s="2" t="s">
        <v>168</v>
      </c>
      <c r="G955" s="2" t="s">
        <v>211</v>
      </c>
      <c r="H955" s="2" t="s">
        <v>170</v>
      </c>
      <c r="I955" s="2" t="s">
        <v>195</v>
      </c>
      <c r="J955" s="2" t="s">
        <v>172</v>
      </c>
      <c r="K955" s="11">
        <v>45992</v>
      </c>
      <c r="L955" s="2" t="s">
        <v>183</v>
      </c>
      <c r="M955" s="2" t="s">
        <v>174</v>
      </c>
      <c r="N955" s="4">
        <f>COUNTIF(Bookings!$B$2:$B$5001,A955)</f>
        <v>2</v>
      </c>
      <c r="O955" s="4">
        <f>COUNTIFS(Bookings!$B$2:$B$5001,A955,Bookings!$Q$2:$Q$5001,"Completed")</f>
        <v>2</v>
      </c>
      <c r="P955" s="3">
        <f>SUMIFS(Revenue!$L$2:$L$4092,Revenue!$B$2:$B$4092,A955)</f>
        <v>143510</v>
      </c>
      <c r="Q955" s="2" t="str">
        <f>IF(N955=0,"Inactive",IF(N955=1,"One-time",IF(N955&lt;4,"Repeat","Loyal")))</f>
        <v>Repeat</v>
      </c>
    </row>
    <row r="956" spans="1:17" x14ac:dyDescent="0.2">
      <c r="A956" s="2" t="s">
        <v>1841</v>
      </c>
      <c r="B956" s="2" t="s">
        <v>1842</v>
      </c>
      <c r="C956" s="2" t="s">
        <v>177</v>
      </c>
      <c r="D956" s="2">
        <v>49</v>
      </c>
      <c r="E956" s="2" t="str">
        <f>IF(D956&lt;25,"18-24",IF(D956&lt;35,"25-34",IF(D956&lt;45,"35-44",IF(D956&lt;55,"45-54","55+"))))</f>
        <v>45-54</v>
      </c>
      <c r="F956" s="2" t="s">
        <v>168</v>
      </c>
      <c r="G956" s="2" t="s">
        <v>55</v>
      </c>
      <c r="H956" s="2" t="s">
        <v>170</v>
      </c>
      <c r="I956" s="2" t="s">
        <v>21</v>
      </c>
      <c r="J956" s="2" t="s">
        <v>238</v>
      </c>
      <c r="K956" s="11">
        <v>45603</v>
      </c>
      <c r="L956" s="2" t="s">
        <v>231</v>
      </c>
      <c r="M956" s="2" t="s">
        <v>174</v>
      </c>
      <c r="N956" s="4">
        <f>COUNTIF(Bookings!$B$2:$B$5001,A956)</f>
        <v>12</v>
      </c>
      <c r="O956" s="4">
        <f>COUNTIFS(Bookings!$B$2:$B$5001,A956,Bookings!$Q$2:$Q$5001,"Completed")</f>
        <v>12</v>
      </c>
      <c r="P956" s="3">
        <f>SUMIFS(Revenue!$L$2:$L$4092,Revenue!$B$2:$B$4092,A956)</f>
        <v>323510</v>
      </c>
      <c r="Q956" s="2" t="str">
        <f>IF(N956=0,"Inactive",IF(N956=1,"One-time",IF(N956&lt;4,"Repeat","Loyal")))</f>
        <v>Loyal</v>
      </c>
    </row>
    <row r="957" spans="1:17" x14ac:dyDescent="0.2">
      <c r="A957" s="2" t="s">
        <v>1843</v>
      </c>
      <c r="B957" s="2" t="s">
        <v>397</v>
      </c>
      <c r="C957" s="2" t="s">
        <v>167</v>
      </c>
      <c r="D957" s="2">
        <v>44</v>
      </c>
      <c r="E957" s="2" t="str">
        <f>IF(D957&lt;25,"18-24",IF(D957&lt;35,"25-34",IF(D957&lt;45,"35-44",IF(D957&lt;55,"45-54","55+"))))</f>
        <v>35-44</v>
      </c>
      <c r="F957" s="2" t="s">
        <v>168</v>
      </c>
      <c r="G957" s="2" t="s">
        <v>243</v>
      </c>
      <c r="H957" s="2" t="s">
        <v>170</v>
      </c>
      <c r="I957" s="2" t="s">
        <v>171</v>
      </c>
      <c r="J957" s="2" t="s">
        <v>217</v>
      </c>
      <c r="K957" s="11">
        <v>45584</v>
      </c>
      <c r="L957" s="2" t="s">
        <v>179</v>
      </c>
      <c r="M957" s="2" t="s">
        <v>174</v>
      </c>
      <c r="N957" s="4">
        <f>COUNTIF(Bookings!$B$2:$B$5001,A957)</f>
        <v>4</v>
      </c>
      <c r="O957" s="4">
        <f>COUNTIFS(Bookings!$B$2:$B$5001,A957,Bookings!$Q$2:$Q$5001,"Completed")</f>
        <v>3</v>
      </c>
      <c r="P957" s="3">
        <f>SUMIFS(Revenue!$L$2:$L$4092,Revenue!$B$2:$B$4092,A957)</f>
        <v>259920</v>
      </c>
      <c r="Q957" s="2" t="str">
        <f>IF(N957=0,"Inactive",IF(N957=1,"One-time",IF(N957&lt;4,"Repeat","Loyal")))</f>
        <v>Loyal</v>
      </c>
    </row>
    <row r="958" spans="1:17" x14ac:dyDescent="0.2">
      <c r="A958" s="2" t="s">
        <v>1844</v>
      </c>
      <c r="B958" s="2" t="s">
        <v>788</v>
      </c>
      <c r="C958" s="2" t="s">
        <v>167</v>
      </c>
      <c r="D958" s="2">
        <v>42</v>
      </c>
      <c r="E958" s="2" t="str">
        <f>IF(D958&lt;25,"18-24",IF(D958&lt;35,"25-34",IF(D958&lt;45,"35-44",IF(D958&lt;55,"45-54","55+"))))</f>
        <v>35-44</v>
      </c>
      <c r="F958" s="2" t="s">
        <v>168</v>
      </c>
      <c r="G958" s="2" t="s">
        <v>220</v>
      </c>
      <c r="H958" s="2" t="s">
        <v>170</v>
      </c>
      <c r="I958" s="2" t="s">
        <v>216</v>
      </c>
      <c r="J958" s="2" t="s">
        <v>172</v>
      </c>
      <c r="K958" s="11">
        <v>45776</v>
      </c>
      <c r="L958" s="2" t="s">
        <v>183</v>
      </c>
      <c r="M958" s="2" t="s">
        <v>174</v>
      </c>
      <c r="N958" s="4">
        <f>COUNTIF(Bookings!$B$2:$B$5001,A958)</f>
        <v>3</v>
      </c>
      <c r="O958" s="4">
        <f>COUNTIFS(Bookings!$B$2:$B$5001,A958,Bookings!$Q$2:$Q$5001,"Completed")</f>
        <v>2</v>
      </c>
      <c r="P958" s="3">
        <f>SUMIFS(Revenue!$L$2:$L$4092,Revenue!$B$2:$B$4092,A958)</f>
        <v>80780</v>
      </c>
      <c r="Q958" s="2" t="str">
        <f>IF(N958=0,"Inactive",IF(N958=1,"One-time",IF(N958&lt;4,"Repeat","Loyal")))</f>
        <v>Repeat</v>
      </c>
    </row>
    <row r="959" spans="1:17" x14ac:dyDescent="0.2">
      <c r="A959" s="2" t="s">
        <v>1845</v>
      </c>
      <c r="B959" s="2" t="s">
        <v>548</v>
      </c>
      <c r="C959" s="2" t="s">
        <v>167</v>
      </c>
      <c r="D959" s="2">
        <v>34</v>
      </c>
      <c r="E959" s="2" t="str">
        <f>IF(D959&lt;25,"18-24",IF(D959&lt;35,"25-34",IF(D959&lt;45,"35-44",IF(D959&lt;55,"45-54","55+"))))</f>
        <v>25-34</v>
      </c>
      <c r="F959" s="2" t="s">
        <v>168</v>
      </c>
      <c r="G959" s="2" t="s">
        <v>66</v>
      </c>
      <c r="H959" s="2" t="s">
        <v>170</v>
      </c>
      <c r="I959" s="2" t="s">
        <v>21</v>
      </c>
      <c r="J959" s="2" t="s">
        <v>172</v>
      </c>
      <c r="K959" s="11">
        <v>46218</v>
      </c>
      <c r="L959" s="2" t="s">
        <v>183</v>
      </c>
      <c r="M959" s="2" t="s">
        <v>174</v>
      </c>
      <c r="N959" s="4">
        <f>COUNTIF(Bookings!$B$2:$B$5001,A959)</f>
        <v>1</v>
      </c>
      <c r="O959" s="4">
        <f>COUNTIFS(Bookings!$B$2:$B$5001,A959,Bookings!$Q$2:$Q$5001,"Completed")</f>
        <v>1</v>
      </c>
      <c r="P959" s="3">
        <f>SUMIFS(Revenue!$L$2:$L$4092,Revenue!$B$2:$B$4092,A959)</f>
        <v>17900</v>
      </c>
      <c r="Q959" s="2" t="str">
        <f>IF(N959=0,"Inactive",IF(N959=1,"One-time",IF(N959&lt;4,"Repeat","Loyal")))</f>
        <v>One-time</v>
      </c>
    </row>
    <row r="960" spans="1:17" x14ac:dyDescent="0.2">
      <c r="A960" s="2" t="s">
        <v>1846</v>
      </c>
      <c r="B960" s="2" t="s">
        <v>1847</v>
      </c>
      <c r="C960" s="2" t="s">
        <v>177</v>
      </c>
      <c r="D960" s="2">
        <v>29</v>
      </c>
      <c r="E960" s="2" t="str">
        <f>IF(D960&lt;25,"18-24",IF(D960&lt;35,"25-34",IF(D960&lt;45,"35-44",IF(D960&lt;55,"45-54","55+"))))</f>
        <v>25-34</v>
      </c>
      <c r="F960" s="2" t="s">
        <v>256</v>
      </c>
      <c r="G960" s="2" t="s">
        <v>257</v>
      </c>
      <c r="H960" s="2" t="s">
        <v>207</v>
      </c>
      <c r="I960" s="2" t="s">
        <v>171</v>
      </c>
      <c r="J960" s="2" t="s">
        <v>217</v>
      </c>
      <c r="K960" s="11">
        <v>45633</v>
      </c>
      <c r="L960" s="2" t="s">
        <v>247</v>
      </c>
      <c r="M960" s="2" t="s">
        <v>189</v>
      </c>
      <c r="N960" s="4">
        <f>COUNTIF(Bookings!$B$2:$B$5001,A960)</f>
        <v>4</v>
      </c>
      <c r="O960" s="4">
        <f>COUNTIFS(Bookings!$B$2:$B$5001,A960,Bookings!$Q$2:$Q$5001,"Completed")</f>
        <v>4</v>
      </c>
      <c r="P960" s="3">
        <f>SUMIFS(Revenue!$L$2:$L$4092,Revenue!$B$2:$B$4092,A960)</f>
        <v>288830</v>
      </c>
      <c r="Q960" s="2" t="str">
        <f>IF(N960=0,"Inactive",IF(N960=1,"One-time",IF(N960&lt;4,"Repeat","Loyal")))</f>
        <v>Loyal</v>
      </c>
    </row>
    <row r="961" spans="1:17" x14ac:dyDescent="0.2">
      <c r="A961" s="2" t="s">
        <v>1848</v>
      </c>
      <c r="B961" s="2" t="s">
        <v>1849</v>
      </c>
      <c r="C961" s="2" t="s">
        <v>177</v>
      </c>
      <c r="D961" s="2">
        <v>52</v>
      </c>
      <c r="E961" s="2" t="str">
        <f>IF(D961&lt;25,"18-24",IF(D961&lt;35,"25-34",IF(D961&lt;45,"35-44",IF(D961&lt;55,"45-54","55+"))))</f>
        <v>45-54</v>
      </c>
      <c r="F961" s="2" t="s">
        <v>168</v>
      </c>
      <c r="G961" s="2" t="s">
        <v>246</v>
      </c>
      <c r="H961" s="2" t="s">
        <v>170</v>
      </c>
      <c r="I961" s="2" t="s">
        <v>195</v>
      </c>
      <c r="J961" s="2" t="s">
        <v>172</v>
      </c>
      <c r="K961" s="11">
        <v>45555</v>
      </c>
      <c r="L961" s="2" t="s">
        <v>247</v>
      </c>
      <c r="M961" s="2" t="s">
        <v>174</v>
      </c>
      <c r="N961" s="4">
        <f>COUNTIF(Bookings!$B$2:$B$5001,A961)</f>
        <v>3</v>
      </c>
      <c r="O961" s="4">
        <f>COUNTIFS(Bookings!$B$2:$B$5001,A961,Bookings!$Q$2:$Q$5001,"Completed")</f>
        <v>3</v>
      </c>
      <c r="P961" s="3">
        <f>SUMIFS(Revenue!$L$2:$L$4092,Revenue!$B$2:$B$4092,A961)</f>
        <v>352020</v>
      </c>
      <c r="Q961" s="2" t="str">
        <f>IF(N961=0,"Inactive",IF(N961=1,"One-time",IF(N961&lt;4,"Repeat","Loyal")))</f>
        <v>Repeat</v>
      </c>
    </row>
    <row r="962" spans="1:17" x14ac:dyDescent="0.2">
      <c r="A962" s="2" t="s">
        <v>1850</v>
      </c>
      <c r="B962" s="2" t="s">
        <v>1851</v>
      </c>
      <c r="C962" s="2" t="s">
        <v>177</v>
      </c>
      <c r="D962" s="2">
        <v>26</v>
      </c>
      <c r="E962" s="2" t="str">
        <f>IF(D962&lt;25,"18-24",IF(D962&lt;35,"25-34",IF(D962&lt;45,"35-44",IF(D962&lt;55,"45-54","55+"))))</f>
        <v>25-34</v>
      </c>
      <c r="F962" s="2" t="s">
        <v>168</v>
      </c>
      <c r="G962" s="2" t="s">
        <v>75</v>
      </c>
      <c r="H962" s="2" t="s">
        <v>170</v>
      </c>
      <c r="I962" s="2" t="s">
        <v>171</v>
      </c>
      <c r="J962" s="2" t="s">
        <v>217</v>
      </c>
      <c r="K962" s="11">
        <v>45629</v>
      </c>
      <c r="L962" s="2" t="s">
        <v>247</v>
      </c>
      <c r="M962" s="2" t="s">
        <v>189</v>
      </c>
      <c r="N962" s="4">
        <f>COUNTIF(Bookings!$B$2:$B$5001,A962)</f>
        <v>5</v>
      </c>
      <c r="O962" s="4">
        <f>COUNTIFS(Bookings!$B$2:$B$5001,A962,Bookings!$Q$2:$Q$5001,"Completed")</f>
        <v>5</v>
      </c>
      <c r="P962" s="3">
        <f>SUMIFS(Revenue!$L$2:$L$4092,Revenue!$B$2:$B$4092,A962)</f>
        <v>166240</v>
      </c>
      <c r="Q962" s="2" t="str">
        <f>IF(N962=0,"Inactive",IF(N962=1,"One-time",IF(N962&lt;4,"Repeat","Loyal")))</f>
        <v>Loyal</v>
      </c>
    </row>
    <row r="963" spans="1:17" x14ac:dyDescent="0.2">
      <c r="A963" s="2" t="s">
        <v>1852</v>
      </c>
      <c r="B963" s="2" t="s">
        <v>1853</v>
      </c>
      <c r="C963" s="2" t="s">
        <v>177</v>
      </c>
      <c r="D963" s="2">
        <v>34</v>
      </c>
      <c r="E963" s="2" t="str">
        <f>IF(D963&lt;25,"18-24",IF(D963&lt;35,"25-34",IF(D963&lt;45,"35-44",IF(D963&lt;55,"45-54","55+"))))</f>
        <v>25-34</v>
      </c>
      <c r="F963" s="2" t="s">
        <v>168</v>
      </c>
      <c r="G963" s="2" t="s">
        <v>211</v>
      </c>
      <c r="H963" s="2" t="s">
        <v>170</v>
      </c>
      <c r="I963" s="2" t="s">
        <v>171</v>
      </c>
      <c r="J963" s="2" t="s">
        <v>172</v>
      </c>
      <c r="K963" s="11">
        <v>45831</v>
      </c>
      <c r="L963" s="2" t="s">
        <v>173</v>
      </c>
      <c r="M963" s="2" t="s">
        <v>189</v>
      </c>
      <c r="N963" s="4">
        <f>COUNTIF(Bookings!$B$2:$B$5001,A963)</f>
        <v>2</v>
      </c>
      <c r="O963" s="4">
        <f>COUNTIFS(Bookings!$B$2:$B$5001,A963,Bookings!$Q$2:$Q$5001,"Completed")</f>
        <v>0</v>
      </c>
      <c r="P963" s="3">
        <f>SUMIFS(Revenue!$L$2:$L$4092,Revenue!$B$2:$B$4092,A963)</f>
        <v>0</v>
      </c>
      <c r="Q963" s="2" t="str">
        <f>IF(N963=0,"Inactive",IF(N963=1,"One-time",IF(N963&lt;4,"Repeat","Loyal")))</f>
        <v>Repeat</v>
      </c>
    </row>
    <row r="964" spans="1:17" x14ac:dyDescent="0.2">
      <c r="A964" s="2" t="s">
        <v>1854</v>
      </c>
      <c r="B964" s="2" t="s">
        <v>1743</v>
      </c>
      <c r="C964" s="2" t="s">
        <v>177</v>
      </c>
      <c r="D964" s="2">
        <v>39</v>
      </c>
      <c r="E964" s="2" t="str">
        <f>IF(D964&lt;25,"18-24",IF(D964&lt;35,"25-34",IF(D964&lt;45,"35-44",IF(D964&lt;55,"45-54","55+"))))</f>
        <v>35-44</v>
      </c>
      <c r="F964" s="2" t="s">
        <v>168</v>
      </c>
      <c r="G964" s="2" t="s">
        <v>169</v>
      </c>
      <c r="H964" s="2" t="s">
        <v>170</v>
      </c>
      <c r="I964" s="2" t="s">
        <v>171</v>
      </c>
      <c r="J964" s="2" t="s">
        <v>172</v>
      </c>
      <c r="K964" s="11">
        <v>45708</v>
      </c>
      <c r="L964" s="2" t="s">
        <v>247</v>
      </c>
      <c r="M964" s="2" t="s">
        <v>189</v>
      </c>
      <c r="N964" s="4">
        <f>COUNTIF(Bookings!$B$2:$B$5001,A964)</f>
        <v>2</v>
      </c>
      <c r="O964" s="4">
        <f>COUNTIFS(Bookings!$B$2:$B$5001,A964,Bookings!$Q$2:$Q$5001,"Completed")</f>
        <v>2</v>
      </c>
      <c r="P964" s="3">
        <f>SUMIFS(Revenue!$L$2:$L$4092,Revenue!$B$2:$B$4092,A964)</f>
        <v>50310</v>
      </c>
      <c r="Q964" s="2" t="str">
        <f>IF(N964=0,"Inactive",IF(N964=1,"One-time",IF(N964&lt;4,"Repeat","Loyal")))</f>
        <v>Repeat</v>
      </c>
    </row>
    <row r="965" spans="1:17" x14ac:dyDescent="0.2">
      <c r="A965" s="2" t="s">
        <v>1855</v>
      </c>
      <c r="B965" s="2" t="s">
        <v>1191</v>
      </c>
      <c r="C965" s="2" t="s">
        <v>167</v>
      </c>
      <c r="D965" s="2">
        <v>36</v>
      </c>
      <c r="E965" s="2" t="str">
        <f>IF(D965&lt;25,"18-24",IF(D965&lt;35,"25-34",IF(D965&lt;45,"35-44",IF(D965&lt;55,"45-54","55+"))))</f>
        <v>35-44</v>
      </c>
      <c r="F965" s="2" t="s">
        <v>168</v>
      </c>
      <c r="G965" s="2" t="s">
        <v>246</v>
      </c>
      <c r="H965" s="2" t="s">
        <v>170</v>
      </c>
      <c r="I965" s="2" t="s">
        <v>195</v>
      </c>
      <c r="J965" s="2" t="s">
        <v>217</v>
      </c>
      <c r="K965" s="11">
        <v>45446</v>
      </c>
      <c r="L965" s="2" t="s">
        <v>179</v>
      </c>
      <c r="M965" s="2" t="s">
        <v>174</v>
      </c>
      <c r="N965" s="4">
        <f>COUNTIF(Bookings!$B$2:$B$5001,A965)</f>
        <v>4</v>
      </c>
      <c r="O965" s="4">
        <f>COUNTIFS(Bookings!$B$2:$B$5001,A965,Bookings!$Q$2:$Q$5001,"Completed")</f>
        <v>4</v>
      </c>
      <c r="P965" s="3">
        <f>SUMIFS(Revenue!$L$2:$L$4092,Revenue!$B$2:$B$4092,A965)</f>
        <v>244010</v>
      </c>
      <c r="Q965" s="2" t="str">
        <f>IF(N965=0,"Inactive",IF(N965=1,"One-time",IF(N965&lt;4,"Repeat","Loyal")))</f>
        <v>Loyal</v>
      </c>
    </row>
    <row r="966" spans="1:17" x14ac:dyDescent="0.2">
      <c r="A966" s="2" t="s">
        <v>1856</v>
      </c>
      <c r="B966" s="2" t="s">
        <v>1857</v>
      </c>
      <c r="C966" s="2" t="s">
        <v>177</v>
      </c>
      <c r="D966" s="2">
        <v>27</v>
      </c>
      <c r="E966" s="2" t="str">
        <f>IF(D966&lt;25,"18-24",IF(D966&lt;35,"25-34",IF(D966&lt;45,"35-44",IF(D966&lt;55,"45-54","55+"))))</f>
        <v>25-34</v>
      </c>
      <c r="F966" s="2" t="s">
        <v>168</v>
      </c>
      <c r="G966" s="2" t="s">
        <v>24</v>
      </c>
      <c r="H966" s="2" t="s">
        <v>170</v>
      </c>
      <c r="I966" s="2" t="s">
        <v>195</v>
      </c>
      <c r="J966" s="2" t="s">
        <v>238</v>
      </c>
      <c r="K966" s="11">
        <v>45522</v>
      </c>
      <c r="L966" s="2" t="s">
        <v>198</v>
      </c>
      <c r="M966" s="2" t="s">
        <v>189</v>
      </c>
      <c r="N966" s="4">
        <f>COUNTIF(Bookings!$B$2:$B$5001,A966)</f>
        <v>10</v>
      </c>
      <c r="O966" s="4">
        <f>COUNTIFS(Bookings!$B$2:$B$5001,A966,Bookings!$Q$2:$Q$5001,"Completed")</f>
        <v>7</v>
      </c>
      <c r="P966" s="3">
        <f>SUMIFS(Revenue!$L$2:$L$4092,Revenue!$B$2:$B$4092,A966)</f>
        <v>552120</v>
      </c>
      <c r="Q966" s="2" t="str">
        <f>IF(N966=0,"Inactive",IF(N966=1,"One-time",IF(N966&lt;4,"Repeat","Loyal")))</f>
        <v>Loyal</v>
      </c>
    </row>
    <row r="967" spans="1:17" x14ac:dyDescent="0.2">
      <c r="A967" s="2" t="s">
        <v>1858</v>
      </c>
      <c r="B967" s="2" t="s">
        <v>1859</v>
      </c>
      <c r="C967" s="2" t="s">
        <v>167</v>
      </c>
      <c r="D967" s="2">
        <v>41</v>
      </c>
      <c r="E967" s="2" t="str">
        <f>IF(D967&lt;25,"18-24",IF(D967&lt;35,"25-34",IF(D967&lt;45,"35-44",IF(D967&lt;55,"45-54","55+"))))</f>
        <v>35-44</v>
      </c>
      <c r="F967" s="2" t="s">
        <v>168</v>
      </c>
      <c r="G967" s="2" t="s">
        <v>246</v>
      </c>
      <c r="H967" s="2" t="s">
        <v>170</v>
      </c>
      <c r="I967" s="2" t="s">
        <v>195</v>
      </c>
      <c r="J967" s="2" t="s">
        <v>217</v>
      </c>
      <c r="K967" s="11">
        <v>45583</v>
      </c>
      <c r="L967" s="2" t="s">
        <v>198</v>
      </c>
      <c r="M967" s="2" t="s">
        <v>189</v>
      </c>
      <c r="N967" s="4">
        <f>COUNTIF(Bookings!$B$2:$B$5001,A967)</f>
        <v>4</v>
      </c>
      <c r="O967" s="4">
        <f>COUNTIFS(Bookings!$B$2:$B$5001,A967,Bookings!$Q$2:$Q$5001,"Completed")</f>
        <v>2</v>
      </c>
      <c r="P967" s="3">
        <f>SUMIFS(Revenue!$L$2:$L$4092,Revenue!$B$2:$B$4092,A967)</f>
        <v>61020</v>
      </c>
      <c r="Q967" s="2" t="str">
        <f>IF(N967=0,"Inactive",IF(N967=1,"One-time",IF(N967&lt;4,"Repeat","Loyal")))</f>
        <v>Loyal</v>
      </c>
    </row>
    <row r="968" spans="1:17" x14ac:dyDescent="0.2">
      <c r="A968" s="2" t="s">
        <v>1860</v>
      </c>
      <c r="B968" s="2" t="s">
        <v>1861</v>
      </c>
      <c r="C968" s="2" t="s">
        <v>167</v>
      </c>
      <c r="D968" s="2">
        <v>41</v>
      </c>
      <c r="E968" s="2" t="str">
        <f>IF(D968&lt;25,"18-24",IF(D968&lt;35,"25-34",IF(D968&lt;45,"35-44",IF(D968&lt;55,"45-54","55+"))))</f>
        <v>35-44</v>
      </c>
      <c r="F968" s="2" t="s">
        <v>168</v>
      </c>
      <c r="G968" s="2" t="s">
        <v>194</v>
      </c>
      <c r="H968" s="2" t="s">
        <v>170</v>
      </c>
      <c r="I968" s="2" t="s">
        <v>195</v>
      </c>
      <c r="J968" s="2" t="s">
        <v>172</v>
      </c>
      <c r="K968" s="11">
        <v>46153</v>
      </c>
      <c r="L968" s="2" t="s">
        <v>247</v>
      </c>
      <c r="M968" s="2" t="s">
        <v>189</v>
      </c>
      <c r="N968" s="4">
        <f>COUNTIF(Bookings!$B$2:$B$5001,A968)</f>
        <v>0</v>
      </c>
      <c r="O968" s="4">
        <f>COUNTIFS(Bookings!$B$2:$B$5001,A968,Bookings!$Q$2:$Q$5001,"Completed")</f>
        <v>0</v>
      </c>
      <c r="P968" s="3">
        <f>SUMIFS(Revenue!$L$2:$L$4092,Revenue!$B$2:$B$4092,A968)</f>
        <v>0</v>
      </c>
      <c r="Q968" s="2" t="str">
        <f>IF(N968=0,"Inactive",IF(N968=1,"One-time",IF(N968&lt;4,"Repeat","Loyal")))</f>
        <v>Inactive</v>
      </c>
    </row>
    <row r="969" spans="1:17" x14ac:dyDescent="0.2">
      <c r="A969" s="2" t="s">
        <v>1862</v>
      </c>
      <c r="B969" s="2" t="s">
        <v>273</v>
      </c>
      <c r="C969" s="2" t="s">
        <v>177</v>
      </c>
      <c r="D969" s="2">
        <v>43</v>
      </c>
      <c r="E969" s="2" t="str">
        <f>IF(D969&lt;25,"18-24",IF(D969&lt;35,"25-34",IF(D969&lt;45,"35-44",IF(D969&lt;55,"45-54","55+"))))</f>
        <v>35-44</v>
      </c>
      <c r="F969" s="2" t="s">
        <v>227</v>
      </c>
      <c r="G969" s="2" t="s">
        <v>228</v>
      </c>
      <c r="H969" s="2" t="s">
        <v>207</v>
      </c>
      <c r="I969" s="2" t="s">
        <v>195</v>
      </c>
      <c r="J969" s="2" t="s">
        <v>172</v>
      </c>
      <c r="K969" s="11">
        <v>45653</v>
      </c>
      <c r="L969" s="2" t="s">
        <v>179</v>
      </c>
      <c r="M969" s="2" t="s">
        <v>189</v>
      </c>
      <c r="N969" s="4">
        <f>COUNTIF(Bookings!$B$2:$B$5001,A969)</f>
        <v>3</v>
      </c>
      <c r="O969" s="4">
        <f>COUNTIFS(Bookings!$B$2:$B$5001,A969,Bookings!$Q$2:$Q$5001,"Completed")</f>
        <v>2</v>
      </c>
      <c r="P969" s="3">
        <f>SUMIFS(Revenue!$L$2:$L$4092,Revenue!$B$2:$B$4092,A969)</f>
        <v>133750</v>
      </c>
      <c r="Q969" s="2" t="str">
        <f>IF(N969=0,"Inactive",IF(N969=1,"One-time",IF(N969&lt;4,"Repeat","Loyal")))</f>
        <v>Repeat</v>
      </c>
    </row>
    <row r="970" spans="1:17" x14ac:dyDescent="0.2">
      <c r="A970" s="2" t="s">
        <v>1863</v>
      </c>
      <c r="B970" s="2" t="s">
        <v>579</v>
      </c>
      <c r="C970" s="2" t="s">
        <v>167</v>
      </c>
      <c r="D970" s="2">
        <v>33</v>
      </c>
      <c r="E970" s="2" t="str">
        <f>IF(D970&lt;25,"18-24",IF(D970&lt;35,"25-34",IF(D970&lt;45,"35-44",IF(D970&lt;55,"45-54","55+"))))</f>
        <v>25-34</v>
      </c>
      <c r="F970" s="2" t="s">
        <v>168</v>
      </c>
      <c r="G970" s="2" t="s">
        <v>24</v>
      </c>
      <c r="H970" s="2" t="s">
        <v>170</v>
      </c>
      <c r="I970" s="2" t="s">
        <v>171</v>
      </c>
      <c r="J970" s="2" t="s">
        <v>172</v>
      </c>
      <c r="K970" s="11">
        <v>45789</v>
      </c>
      <c r="L970" s="2" t="s">
        <v>183</v>
      </c>
      <c r="M970" s="2" t="s">
        <v>174</v>
      </c>
      <c r="N970" s="4">
        <f>COUNTIF(Bookings!$B$2:$B$5001,A970)</f>
        <v>2</v>
      </c>
      <c r="O970" s="4">
        <f>COUNTIFS(Bookings!$B$2:$B$5001,A970,Bookings!$Q$2:$Q$5001,"Completed")</f>
        <v>2</v>
      </c>
      <c r="P970" s="3">
        <f>SUMIFS(Revenue!$L$2:$L$4092,Revenue!$B$2:$B$4092,A970)</f>
        <v>38670</v>
      </c>
      <c r="Q970" s="2" t="str">
        <f>IF(N970=0,"Inactive",IF(N970=1,"One-time",IF(N970&lt;4,"Repeat","Loyal")))</f>
        <v>Repeat</v>
      </c>
    </row>
    <row r="971" spans="1:17" x14ac:dyDescent="0.2">
      <c r="A971" s="2" t="s">
        <v>1864</v>
      </c>
      <c r="B971" s="2" t="s">
        <v>1865</v>
      </c>
      <c r="C971" s="2" t="s">
        <v>177</v>
      </c>
      <c r="D971" s="2">
        <v>32</v>
      </c>
      <c r="E971" s="2" t="str">
        <f>IF(D971&lt;25,"18-24",IF(D971&lt;35,"25-34",IF(D971&lt;45,"35-44",IF(D971&lt;55,"45-54","55+"))))</f>
        <v>25-34</v>
      </c>
      <c r="F971" s="2" t="s">
        <v>168</v>
      </c>
      <c r="G971" s="2" t="s">
        <v>211</v>
      </c>
      <c r="H971" s="2" t="s">
        <v>170</v>
      </c>
      <c r="I971" s="2" t="s">
        <v>216</v>
      </c>
      <c r="J971" s="2" t="s">
        <v>172</v>
      </c>
      <c r="K971" s="11">
        <v>46009</v>
      </c>
      <c r="L971" s="2" t="s">
        <v>173</v>
      </c>
      <c r="M971" s="2" t="s">
        <v>174</v>
      </c>
      <c r="N971" s="4">
        <f>COUNTIF(Bookings!$B$2:$B$5001,A971)</f>
        <v>1</v>
      </c>
      <c r="O971" s="4">
        <f>COUNTIFS(Bookings!$B$2:$B$5001,A971,Bookings!$Q$2:$Q$5001,"Completed")</f>
        <v>1</v>
      </c>
      <c r="P971" s="3">
        <f>SUMIFS(Revenue!$L$2:$L$4092,Revenue!$B$2:$B$4092,A971)</f>
        <v>110450</v>
      </c>
      <c r="Q971" s="2" t="str">
        <f>IF(N971=0,"Inactive",IF(N971=1,"One-time",IF(N971&lt;4,"Repeat","Loyal")))</f>
        <v>One-time</v>
      </c>
    </row>
    <row r="972" spans="1:17" x14ac:dyDescent="0.2">
      <c r="A972" s="2" t="s">
        <v>1866</v>
      </c>
      <c r="B972" s="2" t="s">
        <v>555</v>
      </c>
      <c r="C972" s="2" t="s">
        <v>167</v>
      </c>
      <c r="D972" s="2">
        <v>28</v>
      </c>
      <c r="E972" s="2" t="str">
        <f>IF(D972&lt;25,"18-24",IF(D972&lt;35,"25-34",IF(D972&lt;45,"35-44",IF(D972&lt;55,"45-54","55+"))))</f>
        <v>25-34</v>
      </c>
      <c r="F972" s="2" t="s">
        <v>168</v>
      </c>
      <c r="G972" s="2" t="s">
        <v>194</v>
      </c>
      <c r="H972" s="2" t="s">
        <v>170</v>
      </c>
      <c r="I972" s="2" t="s">
        <v>188</v>
      </c>
      <c r="J972" s="2" t="s">
        <v>172</v>
      </c>
      <c r="K972" s="11">
        <v>45696</v>
      </c>
      <c r="L972" s="2" t="s">
        <v>183</v>
      </c>
      <c r="M972" s="2" t="s">
        <v>174</v>
      </c>
      <c r="N972" s="4">
        <f>COUNTIF(Bookings!$B$2:$B$5001,A972)</f>
        <v>4</v>
      </c>
      <c r="O972" s="4">
        <f>COUNTIFS(Bookings!$B$2:$B$5001,A972,Bookings!$Q$2:$Q$5001,"Completed")</f>
        <v>3</v>
      </c>
      <c r="P972" s="3">
        <f>SUMIFS(Revenue!$L$2:$L$4092,Revenue!$B$2:$B$4092,A972)</f>
        <v>81140</v>
      </c>
      <c r="Q972" s="2" t="str">
        <f>IF(N972=0,"Inactive",IF(N972=1,"One-time",IF(N972&lt;4,"Repeat","Loyal")))</f>
        <v>Loyal</v>
      </c>
    </row>
    <row r="973" spans="1:17" x14ac:dyDescent="0.2">
      <c r="A973" s="2" t="s">
        <v>1867</v>
      </c>
      <c r="B973" s="2" t="s">
        <v>1298</v>
      </c>
      <c r="C973" s="2" t="s">
        <v>167</v>
      </c>
      <c r="D973" s="2">
        <v>19</v>
      </c>
      <c r="E973" s="2" t="str">
        <f>IF(D973&lt;25,"18-24",IF(D973&lt;35,"25-34",IF(D973&lt;45,"35-44",IF(D973&lt;55,"45-54","55+"))))</f>
        <v>18-24</v>
      </c>
      <c r="F973" s="2" t="s">
        <v>168</v>
      </c>
      <c r="G973" s="2" t="s">
        <v>55</v>
      </c>
      <c r="H973" s="2" t="s">
        <v>170</v>
      </c>
      <c r="I973" s="2" t="s">
        <v>171</v>
      </c>
      <c r="J973" s="2" t="s">
        <v>172</v>
      </c>
      <c r="K973" s="11">
        <v>46029</v>
      </c>
      <c r="L973" s="2" t="s">
        <v>198</v>
      </c>
      <c r="M973" s="2" t="s">
        <v>189</v>
      </c>
      <c r="N973" s="4">
        <f>COUNTIF(Bookings!$B$2:$B$5001,A973)</f>
        <v>1</v>
      </c>
      <c r="O973" s="4">
        <f>COUNTIFS(Bookings!$B$2:$B$5001,A973,Bookings!$Q$2:$Q$5001,"Completed")</f>
        <v>1</v>
      </c>
      <c r="P973" s="3">
        <f>SUMIFS(Revenue!$L$2:$L$4092,Revenue!$B$2:$B$4092,A973)</f>
        <v>64460</v>
      </c>
      <c r="Q973" s="2" t="str">
        <f>IF(N973=0,"Inactive",IF(N973=1,"One-time",IF(N973&lt;4,"Repeat","Loyal")))</f>
        <v>One-time</v>
      </c>
    </row>
    <row r="974" spans="1:17" x14ac:dyDescent="0.2">
      <c r="A974" s="2" t="s">
        <v>1868</v>
      </c>
      <c r="B974" s="2" t="s">
        <v>1869</v>
      </c>
      <c r="C974" s="2" t="s">
        <v>177</v>
      </c>
      <c r="D974" s="2">
        <v>22</v>
      </c>
      <c r="E974" s="2" t="str">
        <f>IF(D974&lt;25,"18-24",IF(D974&lt;35,"25-34",IF(D974&lt;45,"35-44",IF(D974&lt;55,"45-54","55+"))))</f>
        <v>18-24</v>
      </c>
      <c r="F974" s="2" t="s">
        <v>227</v>
      </c>
      <c r="G974" s="2" t="s">
        <v>228</v>
      </c>
      <c r="H974" s="2" t="s">
        <v>207</v>
      </c>
      <c r="I974" s="2" t="s">
        <v>171</v>
      </c>
      <c r="J974" s="2" t="s">
        <v>172</v>
      </c>
      <c r="K974" s="11">
        <v>45949</v>
      </c>
      <c r="L974" s="2" t="s">
        <v>179</v>
      </c>
      <c r="M974" s="2" t="s">
        <v>189</v>
      </c>
      <c r="N974" s="4">
        <f>COUNTIF(Bookings!$B$2:$B$5001,A974)</f>
        <v>1</v>
      </c>
      <c r="O974" s="4">
        <f>COUNTIFS(Bookings!$B$2:$B$5001,A974,Bookings!$Q$2:$Q$5001,"Completed")</f>
        <v>1</v>
      </c>
      <c r="P974" s="3">
        <f>SUMIFS(Revenue!$L$2:$L$4092,Revenue!$B$2:$B$4092,A974)</f>
        <v>17930</v>
      </c>
      <c r="Q974" s="2" t="str">
        <f>IF(N974=0,"Inactive",IF(N974=1,"One-time",IF(N974&lt;4,"Repeat","Loyal")))</f>
        <v>One-time</v>
      </c>
    </row>
    <row r="975" spans="1:17" x14ac:dyDescent="0.2">
      <c r="A975" s="2" t="s">
        <v>1870</v>
      </c>
      <c r="B975" s="2" t="s">
        <v>1871</v>
      </c>
      <c r="C975" s="2" t="s">
        <v>177</v>
      </c>
      <c r="D975" s="2">
        <v>36</v>
      </c>
      <c r="E975" s="2" t="str">
        <f>IF(D975&lt;25,"18-24",IF(D975&lt;35,"25-34",IF(D975&lt;45,"35-44",IF(D975&lt;55,"45-54","55+"))))</f>
        <v>35-44</v>
      </c>
      <c r="F975" s="2" t="s">
        <v>290</v>
      </c>
      <c r="G975" s="2" t="s">
        <v>290</v>
      </c>
      <c r="H975" s="2" t="s">
        <v>207</v>
      </c>
      <c r="I975" s="2" t="s">
        <v>195</v>
      </c>
      <c r="J975" s="2" t="s">
        <v>172</v>
      </c>
      <c r="K975" s="11">
        <v>45105</v>
      </c>
      <c r="L975" s="2" t="s">
        <v>183</v>
      </c>
      <c r="M975" s="2" t="s">
        <v>189</v>
      </c>
      <c r="N975" s="4">
        <f>COUNTIF(Bookings!$B$2:$B$5001,A975)</f>
        <v>0</v>
      </c>
      <c r="O975" s="4">
        <f>COUNTIFS(Bookings!$B$2:$B$5001,A975,Bookings!$Q$2:$Q$5001,"Completed")</f>
        <v>0</v>
      </c>
      <c r="P975" s="3">
        <f>SUMIFS(Revenue!$L$2:$L$4092,Revenue!$B$2:$B$4092,A975)</f>
        <v>0</v>
      </c>
      <c r="Q975" s="2" t="str">
        <f>IF(N975=0,"Inactive",IF(N975=1,"One-time",IF(N975&lt;4,"Repeat","Loyal")))</f>
        <v>Inactive</v>
      </c>
    </row>
    <row r="976" spans="1:17" x14ac:dyDescent="0.2">
      <c r="A976" s="2" t="s">
        <v>1872</v>
      </c>
      <c r="B976" s="2" t="s">
        <v>1333</v>
      </c>
      <c r="C976" s="2" t="s">
        <v>167</v>
      </c>
      <c r="D976" s="2">
        <v>24</v>
      </c>
      <c r="E976" s="2" t="str">
        <f>IF(D976&lt;25,"18-24",IF(D976&lt;35,"25-34",IF(D976&lt;45,"35-44",IF(D976&lt;55,"45-54","55+"))))</f>
        <v>18-24</v>
      </c>
      <c r="F976" s="2" t="s">
        <v>168</v>
      </c>
      <c r="G976" s="2" t="s">
        <v>243</v>
      </c>
      <c r="H976" s="2" t="s">
        <v>170</v>
      </c>
      <c r="I976" s="2" t="s">
        <v>188</v>
      </c>
      <c r="J976" s="2" t="s">
        <v>217</v>
      </c>
      <c r="K976" s="11">
        <v>45987</v>
      </c>
      <c r="L976" s="2" t="s">
        <v>247</v>
      </c>
      <c r="M976" s="2" t="s">
        <v>174</v>
      </c>
      <c r="N976" s="4">
        <f>COUNTIF(Bookings!$B$2:$B$5001,A976)</f>
        <v>4</v>
      </c>
      <c r="O976" s="4">
        <f>COUNTIFS(Bookings!$B$2:$B$5001,A976,Bookings!$Q$2:$Q$5001,"Completed")</f>
        <v>3</v>
      </c>
      <c r="P976" s="3">
        <f>SUMIFS(Revenue!$L$2:$L$4092,Revenue!$B$2:$B$4092,A976)</f>
        <v>86740</v>
      </c>
      <c r="Q976" s="2" t="str">
        <f>IF(N976=0,"Inactive",IF(N976=1,"One-time",IF(N976&lt;4,"Repeat","Loyal")))</f>
        <v>Loyal</v>
      </c>
    </row>
    <row r="977" spans="1:17" x14ac:dyDescent="0.2">
      <c r="A977" s="2" t="s">
        <v>1873</v>
      </c>
      <c r="B977" s="2" t="s">
        <v>453</v>
      </c>
      <c r="C977" s="2" t="s">
        <v>177</v>
      </c>
      <c r="D977" s="2">
        <v>18</v>
      </c>
      <c r="E977" s="2" t="str">
        <f>IF(D977&lt;25,"18-24",IF(D977&lt;35,"25-34",IF(D977&lt;45,"35-44",IF(D977&lt;55,"45-54","55+"))))</f>
        <v>18-24</v>
      </c>
      <c r="F977" s="2" t="s">
        <v>168</v>
      </c>
      <c r="G977" s="2" t="s">
        <v>186</v>
      </c>
      <c r="H977" s="2" t="s">
        <v>170</v>
      </c>
      <c r="I977" s="2" t="s">
        <v>21</v>
      </c>
      <c r="J977" s="2" t="s">
        <v>217</v>
      </c>
      <c r="K977" s="11">
        <v>45665</v>
      </c>
      <c r="L977" s="2" t="s">
        <v>179</v>
      </c>
      <c r="M977" s="2" t="s">
        <v>174</v>
      </c>
      <c r="N977" s="4">
        <f>COUNTIF(Bookings!$B$2:$B$5001,A977)</f>
        <v>5</v>
      </c>
      <c r="O977" s="4">
        <f>COUNTIFS(Bookings!$B$2:$B$5001,A977,Bookings!$Q$2:$Q$5001,"Completed")</f>
        <v>5</v>
      </c>
      <c r="P977" s="3">
        <f>SUMIFS(Revenue!$L$2:$L$4092,Revenue!$B$2:$B$4092,A977)</f>
        <v>132060</v>
      </c>
      <c r="Q977" s="2" t="str">
        <f>IF(N977=0,"Inactive",IF(N977=1,"One-time",IF(N977&lt;4,"Repeat","Loyal")))</f>
        <v>Loyal</v>
      </c>
    </row>
    <row r="978" spans="1:17" x14ac:dyDescent="0.2">
      <c r="A978" s="2" t="s">
        <v>1874</v>
      </c>
      <c r="B978" s="2" t="s">
        <v>951</v>
      </c>
      <c r="C978" s="2" t="s">
        <v>177</v>
      </c>
      <c r="D978" s="2">
        <v>41</v>
      </c>
      <c r="E978" s="2" t="str">
        <f>IF(D978&lt;25,"18-24",IF(D978&lt;35,"25-34",IF(D978&lt;45,"35-44",IF(D978&lt;55,"45-54","55+"))))</f>
        <v>35-44</v>
      </c>
      <c r="F978" s="2" t="s">
        <v>168</v>
      </c>
      <c r="G978" s="2" t="s">
        <v>169</v>
      </c>
      <c r="H978" s="2" t="s">
        <v>170</v>
      </c>
      <c r="I978" s="2" t="s">
        <v>171</v>
      </c>
      <c r="J978" s="2" t="s">
        <v>172</v>
      </c>
      <c r="K978" s="11">
        <v>45576</v>
      </c>
      <c r="L978" s="2" t="s">
        <v>173</v>
      </c>
      <c r="M978" s="2" t="s">
        <v>174</v>
      </c>
      <c r="N978" s="4">
        <f>COUNTIF(Bookings!$B$2:$B$5001,A978)</f>
        <v>2</v>
      </c>
      <c r="O978" s="4">
        <f>COUNTIFS(Bookings!$B$2:$B$5001,A978,Bookings!$Q$2:$Q$5001,"Completed")</f>
        <v>2</v>
      </c>
      <c r="P978" s="3">
        <f>SUMIFS(Revenue!$L$2:$L$4092,Revenue!$B$2:$B$4092,A978)</f>
        <v>93500</v>
      </c>
      <c r="Q978" s="2" t="str">
        <f>IF(N978=0,"Inactive",IF(N978=1,"One-time",IF(N978&lt;4,"Repeat","Loyal")))</f>
        <v>Repeat</v>
      </c>
    </row>
    <row r="979" spans="1:17" x14ac:dyDescent="0.2">
      <c r="A979" s="2" t="s">
        <v>1875</v>
      </c>
      <c r="B979" s="2" t="s">
        <v>885</v>
      </c>
      <c r="C979" s="2" t="s">
        <v>177</v>
      </c>
      <c r="D979" s="2">
        <v>40</v>
      </c>
      <c r="E979" s="2" t="str">
        <f>IF(D979&lt;25,"18-24",IF(D979&lt;35,"25-34",IF(D979&lt;45,"35-44",IF(D979&lt;55,"45-54","55+"))))</f>
        <v>35-44</v>
      </c>
      <c r="F979" s="2" t="s">
        <v>168</v>
      </c>
      <c r="G979" s="2" t="s">
        <v>75</v>
      </c>
      <c r="H979" s="2" t="s">
        <v>170</v>
      </c>
      <c r="I979" s="2" t="s">
        <v>171</v>
      </c>
      <c r="J979" s="2" t="s">
        <v>172</v>
      </c>
      <c r="K979" s="11">
        <v>45914</v>
      </c>
      <c r="L979" s="2" t="s">
        <v>179</v>
      </c>
      <c r="M979" s="2" t="s">
        <v>189</v>
      </c>
      <c r="N979" s="4">
        <f>COUNTIF(Bookings!$B$2:$B$5001,A979)</f>
        <v>1</v>
      </c>
      <c r="O979" s="4">
        <f>COUNTIFS(Bookings!$B$2:$B$5001,A979,Bookings!$Q$2:$Q$5001,"Completed")</f>
        <v>1</v>
      </c>
      <c r="P979" s="3">
        <f>SUMIFS(Revenue!$L$2:$L$4092,Revenue!$B$2:$B$4092,A979)</f>
        <v>72410</v>
      </c>
      <c r="Q979" s="2" t="str">
        <f>IF(N979=0,"Inactive",IF(N979=1,"One-time",IF(N979&lt;4,"Repeat","Loyal")))</f>
        <v>One-time</v>
      </c>
    </row>
    <row r="980" spans="1:17" x14ac:dyDescent="0.2">
      <c r="A980" s="2" t="s">
        <v>1876</v>
      </c>
      <c r="B980" s="2" t="s">
        <v>1599</v>
      </c>
      <c r="C980" s="2" t="s">
        <v>167</v>
      </c>
      <c r="D980" s="2">
        <v>28</v>
      </c>
      <c r="E980" s="2" t="str">
        <f>IF(D980&lt;25,"18-24",IF(D980&lt;35,"25-34",IF(D980&lt;45,"35-44",IF(D980&lt;55,"45-54","55+"))))</f>
        <v>25-34</v>
      </c>
      <c r="F980" s="2" t="s">
        <v>256</v>
      </c>
      <c r="G980" s="2" t="s">
        <v>257</v>
      </c>
      <c r="H980" s="2" t="s">
        <v>207</v>
      </c>
      <c r="I980" s="2" t="s">
        <v>216</v>
      </c>
      <c r="J980" s="2" t="s">
        <v>217</v>
      </c>
      <c r="K980" s="11">
        <v>45523</v>
      </c>
      <c r="L980" s="2" t="s">
        <v>198</v>
      </c>
      <c r="M980" s="2" t="s">
        <v>189</v>
      </c>
      <c r="N980" s="4">
        <f>COUNTIF(Bookings!$B$2:$B$5001,A980)</f>
        <v>5</v>
      </c>
      <c r="O980" s="4">
        <f>COUNTIFS(Bookings!$B$2:$B$5001,A980,Bookings!$Q$2:$Q$5001,"Completed")</f>
        <v>3</v>
      </c>
      <c r="P980" s="3">
        <f>SUMIFS(Revenue!$L$2:$L$4092,Revenue!$B$2:$B$4092,A980)</f>
        <v>265580</v>
      </c>
      <c r="Q980" s="2" t="str">
        <f>IF(N980=0,"Inactive",IF(N980=1,"One-time",IF(N980&lt;4,"Repeat","Loyal")))</f>
        <v>Loyal</v>
      </c>
    </row>
    <row r="981" spans="1:17" x14ac:dyDescent="0.2">
      <c r="A981" s="2" t="s">
        <v>1877</v>
      </c>
      <c r="B981" s="2" t="s">
        <v>1878</v>
      </c>
      <c r="C981" s="2" t="s">
        <v>167</v>
      </c>
      <c r="D981" s="2">
        <v>48</v>
      </c>
      <c r="E981" s="2" t="str">
        <f>IF(D981&lt;25,"18-24",IF(D981&lt;35,"25-34",IF(D981&lt;45,"35-44",IF(D981&lt;55,"45-54","55+"))))</f>
        <v>45-54</v>
      </c>
      <c r="F981" s="2" t="s">
        <v>168</v>
      </c>
      <c r="G981" s="2" t="s">
        <v>194</v>
      </c>
      <c r="H981" s="2" t="s">
        <v>170</v>
      </c>
      <c r="I981" s="2" t="s">
        <v>195</v>
      </c>
      <c r="J981" s="2" t="s">
        <v>172</v>
      </c>
      <c r="K981" s="11">
        <v>45483</v>
      </c>
      <c r="L981" s="2" t="s">
        <v>247</v>
      </c>
      <c r="M981" s="2" t="s">
        <v>174</v>
      </c>
      <c r="N981" s="4">
        <f>COUNTIF(Bookings!$B$2:$B$5001,A981)</f>
        <v>0</v>
      </c>
      <c r="O981" s="4">
        <f>COUNTIFS(Bookings!$B$2:$B$5001,A981,Bookings!$Q$2:$Q$5001,"Completed")</f>
        <v>0</v>
      </c>
      <c r="P981" s="3">
        <f>SUMIFS(Revenue!$L$2:$L$4092,Revenue!$B$2:$B$4092,A981)</f>
        <v>0</v>
      </c>
      <c r="Q981" s="2" t="str">
        <f>IF(N981=0,"Inactive",IF(N981=1,"One-time",IF(N981&lt;4,"Repeat","Loyal")))</f>
        <v>Inactive</v>
      </c>
    </row>
    <row r="982" spans="1:17" x14ac:dyDescent="0.2">
      <c r="A982" s="2" t="s">
        <v>1879</v>
      </c>
      <c r="B982" s="2" t="s">
        <v>1880</v>
      </c>
      <c r="C982" s="2" t="s">
        <v>177</v>
      </c>
      <c r="D982" s="2">
        <v>42</v>
      </c>
      <c r="E982" s="2" t="str">
        <f>IF(D982&lt;25,"18-24",IF(D982&lt;35,"25-34",IF(D982&lt;45,"35-44",IF(D982&lt;55,"45-54","55+"))))</f>
        <v>35-44</v>
      </c>
      <c r="F982" s="2" t="s">
        <v>338</v>
      </c>
      <c r="G982" s="2" t="s">
        <v>339</v>
      </c>
      <c r="H982" s="2" t="s">
        <v>207</v>
      </c>
      <c r="I982" s="2" t="s">
        <v>21</v>
      </c>
      <c r="J982" s="2" t="s">
        <v>172</v>
      </c>
      <c r="K982" s="11">
        <v>45640</v>
      </c>
      <c r="L982" s="2" t="s">
        <v>231</v>
      </c>
      <c r="M982" s="2" t="s">
        <v>174</v>
      </c>
      <c r="N982" s="4">
        <f>COUNTIF(Bookings!$B$2:$B$5001,A982)</f>
        <v>0</v>
      </c>
      <c r="O982" s="4">
        <f>COUNTIFS(Bookings!$B$2:$B$5001,A982,Bookings!$Q$2:$Q$5001,"Completed")</f>
        <v>0</v>
      </c>
      <c r="P982" s="3">
        <f>SUMIFS(Revenue!$L$2:$L$4092,Revenue!$B$2:$B$4092,A982)</f>
        <v>0</v>
      </c>
      <c r="Q982" s="2" t="str">
        <f>IF(N982=0,"Inactive",IF(N982=1,"One-time",IF(N982&lt;4,"Repeat","Loyal")))</f>
        <v>Inactive</v>
      </c>
    </row>
    <row r="983" spans="1:17" x14ac:dyDescent="0.2">
      <c r="A983" s="2" t="s">
        <v>1881</v>
      </c>
      <c r="B983" s="2" t="s">
        <v>826</v>
      </c>
      <c r="C983" s="2" t="s">
        <v>177</v>
      </c>
      <c r="D983" s="2">
        <v>36</v>
      </c>
      <c r="E983" s="2" t="str">
        <f>IF(D983&lt;25,"18-24",IF(D983&lt;35,"25-34",IF(D983&lt;45,"35-44",IF(D983&lt;55,"45-54","55+"))))</f>
        <v>35-44</v>
      </c>
      <c r="F983" s="2" t="s">
        <v>168</v>
      </c>
      <c r="G983" s="2" t="s">
        <v>182</v>
      </c>
      <c r="H983" s="2" t="s">
        <v>170</v>
      </c>
      <c r="I983" s="2" t="s">
        <v>195</v>
      </c>
      <c r="J983" s="2" t="s">
        <v>217</v>
      </c>
      <c r="K983" s="11">
        <v>45635</v>
      </c>
      <c r="L983" s="2" t="s">
        <v>183</v>
      </c>
      <c r="M983" s="2" t="s">
        <v>174</v>
      </c>
      <c r="N983" s="4">
        <f>COUNTIF(Bookings!$B$2:$B$5001,A983)</f>
        <v>5</v>
      </c>
      <c r="O983" s="4">
        <f>COUNTIFS(Bookings!$B$2:$B$5001,A983,Bookings!$Q$2:$Q$5001,"Completed")</f>
        <v>4</v>
      </c>
      <c r="P983" s="3">
        <f>SUMIFS(Revenue!$L$2:$L$4092,Revenue!$B$2:$B$4092,A983)</f>
        <v>190130</v>
      </c>
      <c r="Q983" s="2" t="str">
        <f>IF(N983=0,"Inactive",IF(N983=1,"One-time",IF(N983&lt;4,"Repeat","Loyal")))</f>
        <v>Loyal</v>
      </c>
    </row>
    <row r="984" spans="1:17" x14ac:dyDescent="0.2">
      <c r="A984" s="2" t="s">
        <v>1882</v>
      </c>
      <c r="B984" s="2" t="s">
        <v>1883</v>
      </c>
      <c r="C984" s="2" t="s">
        <v>177</v>
      </c>
      <c r="D984" s="2">
        <v>22</v>
      </c>
      <c r="E984" s="2" t="str">
        <f>IF(D984&lt;25,"18-24",IF(D984&lt;35,"25-34",IF(D984&lt;45,"35-44",IF(D984&lt;55,"45-54","55+"))))</f>
        <v>18-24</v>
      </c>
      <c r="F984" s="2" t="s">
        <v>205</v>
      </c>
      <c r="G984" s="2" t="s">
        <v>206</v>
      </c>
      <c r="H984" s="2" t="s">
        <v>207</v>
      </c>
      <c r="I984" s="2" t="s">
        <v>188</v>
      </c>
      <c r="J984" s="2" t="s">
        <v>172</v>
      </c>
      <c r="K984" s="11">
        <v>45628</v>
      </c>
      <c r="L984" s="2" t="s">
        <v>179</v>
      </c>
      <c r="M984" s="2" t="s">
        <v>174</v>
      </c>
      <c r="N984" s="4">
        <f>COUNTIF(Bookings!$B$2:$B$5001,A984)</f>
        <v>2</v>
      </c>
      <c r="O984" s="4">
        <f>COUNTIFS(Bookings!$B$2:$B$5001,A984,Bookings!$Q$2:$Q$5001,"Completed")</f>
        <v>2</v>
      </c>
      <c r="P984" s="3">
        <f>SUMIFS(Revenue!$L$2:$L$4092,Revenue!$B$2:$B$4092,A984)</f>
        <v>37770</v>
      </c>
      <c r="Q984" s="2" t="str">
        <f>IF(N984=0,"Inactive",IF(N984=1,"One-time",IF(N984&lt;4,"Repeat","Loyal")))</f>
        <v>Repeat</v>
      </c>
    </row>
    <row r="985" spans="1:17" x14ac:dyDescent="0.2">
      <c r="A985" s="2" t="s">
        <v>1884</v>
      </c>
      <c r="B985" s="2" t="s">
        <v>1519</v>
      </c>
      <c r="C985" s="2" t="s">
        <v>177</v>
      </c>
      <c r="D985" s="2">
        <v>49</v>
      </c>
      <c r="E985" s="2" t="str">
        <f>IF(D985&lt;25,"18-24",IF(D985&lt;35,"25-34",IF(D985&lt;45,"35-44",IF(D985&lt;55,"45-54","55+"))))</f>
        <v>45-54</v>
      </c>
      <c r="F985" s="2" t="s">
        <v>168</v>
      </c>
      <c r="G985" s="2" t="s">
        <v>178</v>
      </c>
      <c r="H985" s="2" t="s">
        <v>170</v>
      </c>
      <c r="I985" s="2" t="s">
        <v>21</v>
      </c>
      <c r="J985" s="2" t="s">
        <v>172</v>
      </c>
      <c r="K985" s="11">
        <v>45631</v>
      </c>
      <c r="L985" s="2" t="s">
        <v>179</v>
      </c>
      <c r="M985" s="2" t="s">
        <v>174</v>
      </c>
      <c r="N985" s="4">
        <f>COUNTIF(Bookings!$B$2:$B$5001,A985)</f>
        <v>0</v>
      </c>
      <c r="O985" s="4">
        <f>COUNTIFS(Bookings!$B$2:$B$5001,A985,Bookings!$Q$2:$Q$5001,"Completed")</f>
        <v>0</v>
      </c>
      <c r="P985" s="3">
        <f>SUMIFS(Revenue!$L$2:$L$4092,Revenue!$B$2:$B$4092,A985)</f>
        <v>0</v>
      </c>
      <c r="Q985" s="2" t="str">
        <f>IF(N985=0,"Inactive",IF(N985=1,"One-time",IF(N985&lt;4,"Repeat","Loyal")))</f>
        <v>Inactive</v>
      </c>
    </row>
    <row r="986" spans="1:17" x14ac:dyDescent="0.2">
      <c r="A986" s="2" t="s">
        <v>1885</v>
      </c>
      <c r="B986" s="2" t="s">
        <v>1886</v>
      </c>
      <c r="C986" s="2" t="s">
        <v>167</v>
      </c>
      <c r="D986" s="2">
        <v>38</v>
      </c>
      <c r="E986" s="2" t="str">
        <f>IF(D986&lt;25,"18-24",IF(D986&lt;35,"25-34",IF(D986&lt;45,"35-44",IF(D986&lt;55,"45-54","55+"))))</f>
        <v>35-44</v>
      </c>
      <c r="F986" s="2" t="s">
        <v>168</v>
      </c>
      <c r="G986" s="2" t="s">
        <v>182</v>
      </c>
      <c r="H986" s="2" t="s">
        <v>170</v>
      </c>
      <c r="I986" s="2" t="s">
        <v>21</v>
      </c>
      <c r="J986" s="2" t="s">
        <v>208</v>
      </c>
      <c r="K986" s="11">
        <v>45577</v>
      </c>
      <c r="L986" s="2" t="s">
        <v>231</v>
      </c>
      <c r="M986" s="2" t="s">
        <v>174</v>
      </c>
      <c r="N986" s="4">
        <f>COUNTIF(Bookings!$B$2:$B$5001,A986)</f>
        <v>8</v>
      </c>
      <c r="O986" s="4">
        <f>COUNTIFS(Bookings!$B$2:$B$5001,A986,Bookings!$Q$2:$Q$5001,"Completed")</f>
        <v>7</v>
      </c>
      <c r="P986" s="3">
        <f>SUMIFS(Revenue!$L$2:$L$4092,Revenue!$B$2:$B$4092,A986)</f>
        <v>242500</v>
      </c>
      <c r="Q986" s="2" t="str">
        <f>IF(N986=0,"Inactive",IF(N986=1,"One-time",IF(N986&lt;4,"Repeat","Loyal")))</f>
        <v>Loyal</v>
      </c>
    </row>
    <row r="987" spans="1:17" x14ac:dyDescent="0.2">
      <c r="A987" s="2" t="s">
        <v>1887</v>
      </c>
      <c r="B987" s="2" t="s">
        <v>1888</v>
      </c>
      <c r="C987" s="2" t="s">
        <v>177</v>
      </c>
      <c r="D987" s="2">
        <v>27</v>
      </c>
      <c r="E987" s="2" t="str">
        <f>IF(D987&lt;25,"18-24",IF(D987&lt;35,"25-34",IF(D987&lt;45,"35-44",IF(D987&lt;55,"45-54","55+"))))</f>
        <v>25-34</v>
      </c>
      <c r="F987" s="2" t="s">
        <v>278</v>
      </c>
      <c r="G987" s="2" t="s">
        <v>279</v>
      </c>
      <c r="H987" s="2" t="s">
        <v>207</v>
      </c>
      <c r="I987" s="2" t="s">
        <v>171</v>
      </c>
      <c r="J987" s="2" t="s">
        <v>172</v>
      </c>
      <c r="K987" s="11">
        <v>45683</v>
      </c>
      <c r="L987" s="2" t="s">
        <v>183</v>
      </c>
      <c r="M987" s="2" t="s">
        <v>174</v>
      </c>
      <c r="N987" s="4">
        <f>COUNTIF(Bookings!$B$2:$B$5001,A987)</f>
        <v>3</v>
      </c>
      <c r="O987" s="4">
        <f>COUNTIFS(Bookings!$B$2:$B$5001,A987,Bookings!$Q$2:$Q$5001,"Completed")</f>
        <v>3</v>
      </c>
      <c r="P987" s="3">
        <f>SUMIFS(Revenue!$L$2:$L$4092,Revenue!$B$2:$B$4092,A987)</f>
        <v>130440</v>
      </c>
      <c r="Q987" s="2" t="str">
        <f>IF(N987=0,"Inactive",IF(N987=1,"One-time",IF(N987&lt;4,"Repeat","Loyal")))</f>
        <v>Repeat</v>
      </c>
    </row>
    <row r="988" spans="1:17" x14ac:dyDescent="0.2">
      <c r="A988" s="2" t="s">
        <v>1889</v>
      </c>
      <c r="B988" s="2" t="s">
        <v>1890</v>
      </c>
      <c r="C988" s="2" t="s">
        <v>177</v>
      </c>
      <c r="D988" s="2">
        <v>40</v>
      </c>
      <c r="E988" s="2" t="str">
        <f>IF(D988&lt;25,"18-24",IF(D988&lt;35,"25-34",IF(D988&lt;45,"35-44",IF(D988&lt;55,"45-54","55+"))))</f>
        <v>35-44</v>
      </c>
      <c r="F988" s="2" t="s">
        <v>256</v>
      </c>
      <c r="G988" s="2" t="s">
        <v>257</v>
      </c>
      <c r="H988" s="2" t="s">
        <v>207</v>
      </c>
      <c r="I988" s="2" t="s">
        <v>171</v>
      </c>
      <c r="J988" s="2" t="s">
        <v>172</v>
      </c>
      <c r="K988" s="11">
        <v>45544</v>
      </c>
      <c r="L988" s="2" t="s">
        <v>183</v>
      </c>
      <c r="M988" s="2" t="s">
        <v>174</v>
      </c>
      <c r="N988" s="4">
        <f>COUNTIF(Bookings!$B$2:$B$5001,A988)</f>
        <v>2</v>
      </c>
      <c r="O988" s="4">
        <f>COUNTIFS(Bookings!$B$2:$B$5001,A988,Bookings!$Q$2:$Q$5001,"Completed")</f>
        <v>2</v>
      </c>
      <c r="P988" s="3">
        <f>SUMIFS(Revenue!$L$2:$L$4092,Revenue!$B$2:$B$4092,A988)</f>
        <v>173200</v>
      </c>
      <c r="Q988" s="2" t="str">
        <f>IF(N988=0,"Inactive",IF(N988=1,"One-time",IF(N988&lt;4,"Repeat","Loyal")))</f>
        <v>Repeat</v>
      </c>
    </row>
    <row r="989" spans="1:17" x14ac:dyDescent="0.2">
      <c r="A989" s="2" t="s">
        <v>1891</v>
      </c>
      <c r="B989" s="2" t="s">
        <v>1892</v>
      </c>
      <c r="C989" s="2" t="s">
        <v>167</v>
      </c>
      <c r="D989" s="2">
        <v>58</v>
      </c>
      <c r="E989" s="2" t="str">
        <f>IF(D989&lt;25,"18-24",IF(D989&lt;35,"25-34",IF(D989&lt;45,"35-44",IF(D989&lt;55,"45-54","55+"))))</f>
        <v>55+</v>
      </c>
      <c r="F989" s="2" t="s">
        <v>168</v>
      </c>
      <c r="G989" s="2" t="s">
        <v>246</v>
      </c>
      <c r="H989" s="2" t="s">
        <v>170</v>
      </c>
      <c r="I989" s="2" t="s">
        <v>195</v>
      </c>
      <c r="J989" s="2" t="s">
        <v>172</v>
      </c>
      <c r="K989" s="11">
        <v>45850</v>
      </c>
      <c r="L989" s="2" t="s">
        <v>173</v>
      </c>
      <c r="M989" s="2" t="s">
        <v>174</v>
      </c>
      <c r="N989" s="4">
        <f>COUNTIF(Bookings!$B$2:$B$5001,A989)</f>
        <v>3</v>
      </c>
      <c r="O989" s="4">
        <f>COUNTIFS(Bookings!$B$2:$B$5001,A989,Bookings!$Q$2:$Q$5001,"Completed")</f>
        <v>3</v>
      </c>
      <c r="P989" s="3">
        <f>SUMIFS(Revenue!$L$2:$L$4092,Revenue!$B$2:$B$4092,A989)</f>
        <v>412350</v>
      </c>
      <c r="Q989" s="2" t="str">
        <f>IF(N989=0,"Inactive",IF(N989=1,"One-time",IF(N989&lt;4,"Repeat","Loyal")))</f>
        <v>Repeat</v>
      </c>
    </row>
    <row r="990" spans="1:17" x14ac:dyDescent="0.2">
      <c r="A990" s="2" t="s">
        <v>1893</v>
      </c>
      <c r="B990" s="2" t="s">
        <v>617</v>
      </c>
      <c r="C990" s="2" t="s">
        <v>177</v>
      </c>
      <c r="D990" s="2">
        <v>44</v>
      </c>
      <c r="E990" s="2" t="str">
        <f>IF(D990&lt;25,"18-24",IF(D990&lt;35,"25-34",IF(D990&lt;45,"35-44",IF(D990&lt;55,"45-54","55+"))))</f>
        <v>35-44</v>
      </c>
      <c r="F990" s="2" t="s">
        <v>168</v>
      </c>
      <c r="G990" s="2" t="s">
        <v>169</v>
      </c>
      <c r="H990" s="2" t="s">
        <v>170</v>
      </c>
      <c r="I990" s="2" t="s">
        <v>195</v>
      </c>
      <c r="J990" s="2" t="s">
        <v>172</v>
      </c>
      <c r="K990" s="11">
        <v>46057</v>
      </c>
      <c r="L990" s="2" t="s">
        <v>198</v>
      </c>
      <c r="M990" s="2" t="s">
        <v>174</v>
      </c>
      <c r="N990" s="4">
        <f>COUNTIF(Bookings!$B$2:$B$5001,A990)</f>
        <v>0</v>
      </c>
      <c r="O990" s="4">
        <f>COUNTIFS(Bookings!$B$2:$B$5001,A990,Bookings!$Q$2:$Q$5001,"Completed")</f>
        <v>0</v>
      </c>
      <c r="P990" s="3">
        <f>SUMIFS(Revenue!$L$2:$L$4092,Revenue!$B$2:$B$4092,A990)</f>
        <v>0</v>
      </c>
      <c r="Q990" s="2" t="str">
        <f>IF(N990=0,"Inactive",IF(N990=1,"One-time",IF(N990&lt;4,"Repeat","Loyal")))</f>
        <v>Inactive</v>
      </c>
    </row>
    <row r="991" spans="1:17" x14ac:dyDescent="0.2">
      <c r="A991" s="2" t="s">
        <v>1894</v>
      </c>
      <c r="B991" s="2" t="s">
        <v>1895</v>
      </c>
      <c r="C991" s="2" t="s">
        <v>177</v>
      </c>
      <c r="D991" s="2">
        <v>24</v>
      </c>
      <c r="E991" s="2" t="str">
        <f>IF(D991&lt;25,"18-24",IF(D991&lt;35,"25-34",IF(D991&lt;45,"35-44",IF(D991&lt;55,"45-54","55+"))))</f>
        <v>18-24</v>
      </c>
      <c r="F991" s="2" t="s">
        <v>168</v>
      </c>
      <c r="G991" s="2" t="s">
        <v>194</v>
      </c>
      <c r="H991" s="2" t="s">
        <v>170</v>
      </c>
      <c r="I991" s="2" t="s">
        <v>171</v>
      </c>
      <c r="J991" s="2" t="s">
        <v>172</v>
      </c>
      <c r="K991" s="11">
        <v>46034</v>
      </c>
      <c r="L991" s="2" t="s">
        <v>247</v>
      </c>
      <c r="M991" s="2" t="s">
        <v>174</v>
      </c>
      <c r="N991" s="4">
        <f>COUNTIF(Bookings!$B$2:$B$5001,A991)</f>
        <v>0</v>
      </c>
      <c r="O991" s="4">
        <f>COUNTIFS(Bookings!$B$2:$B$5001,A991,Bookings!$Q$2:$Q$5001,"Completed")</f>
        <v>0</v>
      </c>
      <c r="P991" s="3">
        <f>SUMIFS(Revenue!$L$2:$L$4092,Revenue!$B$2:$B$4092,A991)</f>
        <v>0</v>
      </c>
      <c r="Q991" s="2" t="str">
        <f>IF(N991=0,"Inactive",IF(N991=1,"One-time",IF(N991&lt;4,"Repeat","Loyal")))</f>
        <v>Inactive</v>
      </c>
    </row>
    <row r="992" spans="1:17" x14ac:dyDescent="0.2">
      <c r="A992" s="2" t="s">
        <v>1896</v>
      </c>
      <c r="B992" s="2" t="s">
        <v>1897</v>
      </c>
      <c r="C992" s="2" t="s">
        <v>177</v>
      </c>
      <c r="D992" s="2">
        <v>40</v>
      </c>
      <c r="E992" s="2" t="str">
        <f>IF(D992&lt;25,"18-24",IF(D992&lt;35,"25-34",IF(D992&lt;45,"35-44",IF(D992&lt;55,"45-54","55+"))))</f>
        <v>35-44</v>
      </c>
      <c r="F992" s="2" t="s">
        <v>234</v>
      </c>
      <c r="G992" s="2" t="s">
        <v>235</v>
      </c>
      <c r="H992" s="2" t="s">
        <v>207</v>
      </c>
      <c r="I992" s="2" t="s">
        <v>195</v>
      </c>
      <c r="J992" s="2" t="s">
        <v>208</v>
      </c>
      <c r="K992" s="11">
        <v>45582</v>
      </c>
      <c r="L992" s="2" t="s">
        <v>183</v>
      </c>
      <c r="M992" s="2" t="s">
        <v>174</v>
      </c>
      <c r="N992" s="4">
        <f>COUNTIF(Bookings!$B$2:$B$5001,A992)</f>
        <v>5</v>
      </c>
      <c r="O992" s="4">
        <f>COUNTIFS(Bookings!$B$2:$B$5001,A992,Bookings!$Q$2:$Q$5001,"Completed")</f>
        <v>3</v>
      </c>
      <c r="P992" s="3">
        <f>SUMIFS(Revenue!$L$2:$L$4092,Revenue!$B$2:$B$4092,A992)</f>
        <v>434380</v>
      </c>
      <c r="Q992" s="2" t="str">
        <f>IF(N992=0,"Inactive",IF(N992=1,"One-time",IF(N992&lt;4,"Repeat","Loyal")))</f>
        <v>Loyal</v>
      </c>
    </row>
    <row r="993" spans="1:17" x14ac:dyDescent="0.2">
      <c r="A993" s="2" t="s">
        <v>1898</v>
      </c>
      <c r="B993" s="2" t="s">
        <v>1543</v>
      </c>
      <c r="C993" s="2" t="s">
        <v>167</v>
      </c>
      <c r="D993" s="2">
        <v>46</v>
      </c>
      <c r="E993" s="2" t="str">
        <f>IF(D993&lt;25,"18-24",IF(D993&lt;35,"25-34",IF(D993&lt;45,"35-44",IF(D993&lt;55,"45-54","55+"))))</f>
        <v>45-54</v>
      </c>
      <c r="F993" s="2" t="s">
        <v>168</v>
      </c>
      <c r="G993" s="2" t="s">
        <v>243</v>
      </c>
      <c r="H993" s="2" t="s">
        <v>170</v>
      </c>
      <c r="I993" s="2" t="s">
        <v>21</v>
      </c>
      <c r="J993" s="2" t="s">
        <v>172</v>
      </c>
      <c r="K993" s="11">
        <v>46152</v>
      </c>
      <c r="L993" s="2" t="s">
        <v>231</v>
      </c>
      <c r="M993" s="2" t="s">
        <v>174</v>
      </c>
      <c r="N993" s="4">
        <f>COUNTIF(Bookings!$B$2:$B$5001,A993)</f>
        <v>0</v>
      </c>
      <c r="O993" s="4">
        <f>COUNTIFS(Bookings!$B$2:$B$5001,A993,Bookings!$Q$2:$Q$5001,"Completed")</f>
        <v>0</v>
      </c>
      <c r="P993" s="3">
        <f>SUMIFS(Revenue!$L$2:$L$4092,Revenue!$B$2:$B$4092,A993)</f>
        <v>0</v>
      </c>
      <c r="Q993" s="2" t="str">
        <f>IF(N993=0,"Inactive",IF(N993=1,"One-time",IF(N993&lt;4,"Repeat","Loyal")))</f>
        <v>Inactive</v>
      </c>
    </row>
    <row r="994" spans="1:17" x14ac:dyDescent="0.2">
      <c r="A994" s="2" t="s">
        <v>1899</v>
      </c>
      <c r="B994" s="2" t="s">
        <v>581</v>
      </c>
      <c r="C994" s="2" t="s">
        <v>167</v>
      </c>
      <c r="D994" s="2">
        <v>39</v>
      </c>
      <c r="E994" s="2" t="str">
        <f>IF(D994&lt;25,"18-24",IF(D994&lt;35,"25-34",IF(D994&lt;45,"35-44",IF(D994&lt;55,"45-54","55+"))))</f>
        <v>35-44</v>
      </c>
      <c r="F994" s="2" t="s">
        <v>227</v>
      </c>
      <c r="G994" s="2" t="s">
        <v>228</v>
      </c>
      <c r="H994" s="2" t="s">
        <v>207</v>
      </c>
      <c r="I994" s="2" t="s">
        <v>171</v>
      </c>
      <c r="J994" s="2" t="s">
        <v>208</v>
      </c>
      <c r="K994" s="11">
        <v>45601</v>
      </c>
      <c r="L994" s="2" t="s">
        <v>173</v>
      </c>
      <c r="M994" s="2" t="s">
        <v>174</v>
      </c>
      <c r="N994" s="4">
        <f>COUNTIF(Bookings!$B$2:$B$5001,A994)</f>
        <v>6</v>
      </c>
      <c r="O994" s="4">
        <f>COUNTIFS(Bookings!$B$2:$B$5001,A994,Bookings!$Q$2:$Q$5001,"Completed")</f>
        <v>5</v>
      </c>
      <c r="P994" s="3">
        <f>SUMIFS(Revenue!$L$2:$L$4092,Revenue!$B$2:$B$4092,A994)</f>
        <v>217560</v>
      </c>
      <c r="Q994" s="2" t="str">
        <f>IF(N994=0,"Inactive",IF(N994=1,"One-time",IF(N994&lt;4,"Repeat","Loyal")))</f>
        <v>Loyal</v>
      </c>
    </row>
    <row r="995" spans="1:17" x14ac:dyDescent="0.2">
      <c r="A995" s="2" t="s">
        <v>1900</v>
      </c>
      <c r="B995" s="2" t="s">
        <v>1901</v>
      </c>
      <c r="C995" s="2" t="s">
        <v>177</v>
      </c>
      <c r="D995" s="2">
        <v>35</v>
      </c>
      <c r="E995" s="2" t="str">
        <f>IF(D995&lt;25,"18-24",IF(D995&lt;35,"25-34",IF(D995&lt;45,"35-44",IF(D995&lt;55,"45-54","55+"))))</f>
        <v>35-44</v>
      </c>
      <c r="F995" s="2" t="s">
        <v>168</v>
      </c>
      <c r="G995" s="2" t="s">
        <v>178</v>
      </c>
      <c r="H995" s="2" t="s">
        <v>170</v>
      </c>
      <c r="I995" s="2" t="s">
        <v>171</v>
      </c>
      <c r="J995" s="2" t="s">
        <v>172</v>
      </c>
      <c r="K995" s="11">
        <v>45915</v>
      </c>
      <c r="L995" s="2" t="s">
        <v>179</v>
      </c>
      <c r="M995" s="2" t="s">
        <v>174</v>
      </c>
      <c r="N995" s="4">
        <f>COUNTIF(Bookings!$B$2:$B$5001,A995)</f>
        <v>2</v>
      </c>
      <c r="O995" s="4">
        <f>COUNTIFS(Bookings!$B$2:$B$5001,A995,Bookings!$Q$2:$Q$5001,"Completed")</f>
        <v>1</v>
      </c>
      <c r="P995" s="3">
        <f>SUMIFS(Revenue!$L$2:$L$4092,Revenue!$B$2:$B$4092,A995)</f>
        <v>35280</v>
      </c>
      <c r="Q995" s="2" t="str">
        <f>IF(N995=0,"Inactive",IF(N995=1,"One-time",IF(N995&lt;4,"Repeat","Loyal")))</f>
        <v>Repeat</v>
      </c>
    </row>
    <row r="996" spans="1:17" x14ac:dyDescent="0.2">
      <c r="A996" s="2" t="s">
        <v>1902</v>
      </c>
      <c r="B996" s="2" t="s">
        <v>1903</v>
      </c>
      <c r="C996" s="2" t="s">
        <v>167</v>
      </c>
      <c r="D996" s="2">
        <v>53</v>
      </c>
      <c r="E996" s="2" t="str">
        <f>IF(D996&lt;25,"18-24",IF(D996&lt;35,"25-34",IF(D996&lt;45,"35-44",IF(D996&lt;55,"45-54","55+"))))</f>
        <v>45-54</v>
      </c>
      <c r="F996" s="2" t="s">
        <v>168</v>
      </c>
      <c r="G996" s="2" t="s">
        <v>243</v>
      </c>
      <c r="H996" s="2" t="s">
        <v>170</v>
      </c>
      <c r="I996" s="2" t="s">
        <v>195</v>
      </c>
      <c r="J996" s="2" t="s">
        <v>172</v>
      </c>
      <c r="K996" s="11">
        <v>45667</v>
      </c>
      <c r="L996" s="2" t="s">
        <v>247</v>
      </c>
      <c r="M996" s="2" t="s">
        <v>174</v>
      </c>
      <c r="N996" s="4">
        <f>COUNTIF(Bookings!$B$2:$B$5001,A996)</f>
        <v>4</v>
      </c>
      <c r="O996" s="4">
        <f>COUNTIFS(Bookings!$B$2:$B$5001,A996,Bookings!$Q$2:$Q$5001,"Completed")</f>
        <v>3</v>
      </c>
      <c r="P996" s="3">
        <f>SUMIFS(Revenue!$L$2:$L$4092,Revenue!$B$2:$B$4092,A996)</f>
        <v>271850</v>
      </c>
      <c r="Q996" s="2" t="str">
        <f>IF(N996=0,"Inactive",IF(N996=1,"One-time",IF(N996&lt;4,"Repeat","Loyal")))</f>
        <v>Loyal</v>
      </c>
    </row>
    <row r="997" spans="1:17" x14ac:dyDescent="0.2">
      <c r="A997" s="2" t="s">
        <v>1904</v>
      </c>
      <c r="B997" s="2" t="s">
        <v>1905</v>
      </c>
      <c r="C997" s="2" t="s">
        <v>167</v>
      </c>
      <c r="D997" s="2">
        <v>25</v>
      </c>
      <c r="E997" s="2" t="str">
        <f>IF(D997&lt;25,"18-24",IF(D997&lt;35,"25-34",IF(D997&lt;45,"35-44",IF(D997&lt;55,"45-54","55+"))))</f>
        <v>25-34</v>
      </c>
      <c r="F997" s="2" t="s">
        <v>168</v>
      </c>
      <c r="G997" s="2" t="s">
        <v>182</v>
      </c>
      <c r="H997" s="2" t="s">
        <v>170</v>
      </c>
      <c r="I997" s="2" t="s">
        <v>171</v>
      </c>
      <c r="J997" s="2" t="s">
        <v>238</v>
      </c>
      <c r="K997" s="11">
        <v>45536</v>
      </c>
      <c r="L997" s="2" t="s">
        <v>179</v>
      </c>
      <c r="M997" s="2" t="s">
        <v>189</v>
      </c>
      <c r="N997" s="4">
        <f>COUNTIF(Bookings!$B$2:$B$5001,A997)</f>
        <v>11</v>
      </c>
      <c r="O997" s="4">
        <f>COUNTIFS(Bookings!$B$2:$B$5001,A997,Bookings!$Q$2:$Q$5001,"Completed")</f>
        <v>11</v>
      </c>
      <c r="P997" s="3">
        <f>SUMIFS(Revenue!$L$2:$L$4092,Revenue!$B$2:$B$4092,A997)</f>
        <v>570310</v>
      </c>
      <c r="Q997" s="2" t="str">
        <f>IF(N997=0,"Inactive",IF(N997=1,"One-time",IF(N997&lt;4,"Repeat","Loyal")))</f>
        <v>Loyal</v>
      </c>
    </row>
    <row r="998" spans="1:17" x14ac:dyDescent="0.2">
      <c r="A998" s="2" t="s">
        <v>1906</v>
      </c>
      <c r="B998" s="2" t="s">
        <v>1529</v>
      </c>
      <c r="C998" s="2" t="s">
        <v>177</v>
      </c>
      <c r="D998" s="2">
        <v>28</v>
      </c>
      <c r="E998" s="2" t="str">
        <f>IF(D998&lt;25,"18-24",IF(D998&lt;35,"25-34",IF(D998&lt;45,"35-44",IF(D998&lt;55,"45-54","55+"))))</f>
        <v>25-34</v>
      </c>
      <c r="F998" s="2" t="s">
        <v>168</v>
      </c>
      <c r="G998" s="2" t="s">
        <v>66</v>
      </c>
      <c r="H998" s="2" t="s">
        <v>170</v>
      </c>
      <c r="I998" s="2" t="s">
        <v>188</v>
      </c>
      <c r="J998" s="2" t="s">
        <v>217</v>
      </c>
      <c r="K998" s="11">
        <v>45712</v>
      </c>
      <c r="L998" s="2" t="s">
        <v>198</v>
      </c>
      <c r="M998" s="2" t="s">
        <v>174</v>
      </c>
      <c r="N998" s="4">
        <f>COUNTIF(Bookings!$B$2:$B$5001,A998)</f>
        <v>8</v>
      </c>
      <c r="O998" s="4">
        <f>COUNTIFS(Bookings!$B$2:$B$5001,A998,Bookings!$Q$2:$Q$5001,"Completed")</f>
        <v>6</v>
      </c>
      <c r="P998" s="3">
        <f>SUMIFS(Revenue!$L$2:$L$4092,Revenue!$B$2:$B$4092,A998)</f>
        <v>284640</v>
      </c>
      <c r="Q998" s="2" t="str">
        <f>IF(N998=0,"Inactive",IF(N998=1,"One-time",IF(N998&lt;4,"Repeat","Loyal")))</f>
        <v>Loyal</v>
      </c>
    </row>
    <row r="999" spans="1:17" x14ac:dyDescent="0.2">
      <c r="A999" s="2" t="s">
        <v>1907</v>
      </c>
      <c r="B999" s="2" t="s">
        <v>1908</v>
      </c>
      <c r="C999" s="2" t="s">
        <v>177</v>
      </c>
      <c r="D999" s="2">
        <v>29</v>
      </c>
      <c r="E999" s="2" t="str">
        <f>IF(D999&lt;25,"18-24",IF(D999&lt;35,"25-34",IF(D999&lt;45,"35-44",IF(D999&lt;55,"45-54","55+"))))</f>
        <v>25-34</v>
      </c>
      <c r="F999" s="2" t="s">
        <v>234</v>
      </c>
      <c r="G999" s="2" t="s">
        <v>235</v>
      </c>
      <c r="H999" s="2" t="s">
        <v>207</v>
      </c>
      <c r="I999" s="2" t="s">
        <v>188</v>
      </c>
      <c r="J999" s="2" t="s">
        <v>172</v>
      </c>
      <c r="K999" s="11">
        <v>45606</v>
      </c>
      <c r="L999" s="2" t="s">
        <v>173</v>
      </c>
      <c r="M999" s="2" t="s">
        <v>174</v>
      </c>
      <c r="N999" s="4">
        <f>COUNTIF(Bookings!$B$2:$B$5001,A999)</f>
        <v>3</v>
      </c>
      <c r="O999" s="4">
        <f>COUNTIFS(Bookings!$B$2:$B$5001,A999,Bookings!$Q$2:$Q$5001,"Completed")</f>
        <v>3</v>
      </c>
      <c r="P999" s="3">
        <f>SUMIFS(Revenue!$L$2:$L$4092,Revenue!$B$2:$B$4092,A999)</f>
        <v>61680</v>
      </c>
      <c r="Q999" s="2" t="str">
        <f>IF(N999=0,"Inactive",IF(N999=1,"One-time",IF(N999&lt;4,"Repeat","Loyal")))</f>
        <v>Repeat</v>
      </c>
    </row>
    <row r="1000" spans="1:17" x14ac:dyDescent="0.2">
      <c r="A1000" s="2" t="s">
        <v>1909</v>
      </c>
      <c r="B1000" s="2" t="s">
        <v>1793</v>
      </c>
      <c r="C1000" s="2" t="s">
        <v>177</v>
      </c>
      <c r="D1000" s="2">
        <v>35</v>
      </c>
      <c r="E1000" s="2" t="str">
        <f>IF(D1000&lt;25,"18-24",IF(D1000&lt;35,"25-34",IF(D1000&lt;45,"35-44",IF(D1000&lt;55,"45-54","55+"))))</f>
        <v>35-44</v>
      </c>
      <c r="F1000" s="2" t="s">
        <v>168</v>
      </c>
      <c r="G1000" s="2" t="s">
        <v>243</v>
      </c>
      <c r="H1000" s="2" t="s">
        <v>170</v>
      </c>
      <c r="I1000" s="2" t="s">
        <v>171</v>
      </c>
      <c r="J1000" s="2" t="s">
        <v>172</v>
      </c>
      <c r="K1000" s="11">
        <v>45867</v>
      </c>
      <c r="L1000" s="2" t="s">
        <v>183</v>
      </c>
      <c r="M1000" s="2" t="s">
        <v>189</v>
      </c>
      <c r="N1000" s="4">
        <f>COUNTIF(Bookings!$B$2:$B$5001,A1000)</f>
        <v>2</v>
      </c>
      <c r="O1000" s="4">
        <f>COUNTIFS(Bookings!$B$2:$B$5001,A1000,Bookings!$Q$2:$Q$5001,"Completed")</f>
        <v>1</v>
      </c>
      <c r="P1000" s="3">
        <f>SUMIFS(Revenue!$L$2:$L$4092,Revenue!$B$2:$B$4092,A1000)</f>
        <v>16270</v>
      </c>
      <c r="Q1000" s="2" t="str">
        <f>IF(N1000=0,"Inactive",IF(N1000=1,"One-time",IF(N1000&lt;4,"Repeat","Loyal")))</f>
        <v>Repeat</v>
      </c>
    </row>
    <row r="1001" spans="1:17" x14ac:dyDescent="0.2">
      <c r="A1001" s="2" t="s">
        <v>1910</v>
      </c>
      <c r="B1001" s="2" t="s">
        <v>1739</v>
      </c>
      <c r="C1001" s="2" t="s">
        <v>167</v>
      </c>
      <c r="D1001" s="2">
        <v>55</v>
      </c>
      <c r="E1001" s="2" t="str">
        <f>IF(D1001&lt;25,"18-24",IF(D1001&lt;35,"25-34",IF(D1001&lt;45,"35-44",IF(D1001&lt;55,"45-54","55+"))))</f>
        <v>55+</v>
      </c>
      <c r="F1001" s="2" t="s">
        <v>168</v>
      </c>
      <c r="G1001" s="2" t="s">
        <v>186</v>
      </c>
      <c r="H1001" s="2" t="s">
        <v>170</v>
      </c>
      <c r="I1001" s="2" t="s">
        <v>21</v>
      </c>
      <c r="J1001" s="2" t="s">
        <v>172</v>
      </c>
      <c r="K1001" s="11">
        <v>45224</v>
      </c>
      <c r="L1001" s="2" t="s">
        <v>231</v>
      </c>
      <c r="M1001" s="2" t="s">
        <v>174</v>
      </c>
      <c r="N1001" s="4">
        <f>COUNTIF(Bookings!$B$2:$B$5001,A1001)</f>
        <v>0</v>
      </c>
      <c r="O1001" s="4">
        <f>COUNTIFS(Bookings!$B$2:$B$5001,A1001,Bookings!$Q$2:$Q$5001,"Completed")</f>
        <v>0</v>
      </c>
      <c r="P1001" s="3">
        <f>SUMIFS(Revenue!$L$2:$L$4092,Revenue!$B$2:$B$4092,A1001)</f>
        <v>0</v>
      </c>
      <c r="Q1001" s="2" t="str">
        <f>IF(N1001=0,"Inactive",IF(N1001=1,"One-time",IF(N1001&lt;4,"Repeat","Loyal")))</f>
        <v>Inactive</v>
      </c>
    </row>
    <row r="1002" spans="1:17" x14ac:dyDescent="0.2">
      <c r="A1002" s="2" t="s">
        <v>1911</v>
      </c>
      <c r="B1002" s="2" t="s">
        <v>1912</v>
      </c>
      <c r="C1002" s="2" t="s">
        <v>167</v>
      </c>
      <c r="D1002" s="2">
        <v>25</v>
      </c>
      <c r="E1002" s="2" t="str">
        <f>IF(D1002&lt;25,"18-24",IF(D1002&lt;35,"25-34",IF(D1002&lt;45,"35-44",IF(D1002&lt;55,"45-54","55+"))))</f>
        <v>25-34</v>
      </c>
      <c r="F1002" s="2" t="s">
        <v>338</v>
      </c>
      <c r="G1002" s="2" t="s">
        <v>339</v>
      </c>
      <c r="H1002" s="2" t="s">
        <v>207</v>
      </c>
      <c r="I1002" s="2" t="s">
        <v>188</v>
      </c>
      <c r="J1002" s="2" t="s">
        <v>172</v>
      </c>
      <c r="K1002" s="11">
        <v>46020</v>
      </c>
      <c r="L1002" s="2" t="s">
        <v>247</v>
      </c>
      <c r="M1002" s="2" t="s">
        <v>174</v>
      </c>
      <c r="N1002" s="4">
        <f>COUNTIF(Bookings!$B$2:$B$5001,A1002)</f>
        <v>1</v>
      </c>
      <c r="O1002" s="4">
        <f>COUNTIFS(Bookings!$B$2:$B$5001,A1002,Bookings!$Q$2:$Q$5001,"Completed")</f>
        <v>1</v>
      </c>
      <c r="P1002" s="3">
        <f>SUMIFS(Revenue!$L$2:$L$4092,Revenue!$B$2:$B$4092,A1002)</f>
        <v>41560</v>
      </c>
      <c r="Q1002" s="2" t="str">
        <f>IF(N1002=0,"Inactive",IF(N1002=1,"One-time",IF(N1002&lt;4,"Repeat","Loyal")))</f>
        <v>One-time</v>
      </c>
    </row>
    <row r="1003" spans="1:17" x14ac:dyDescent="0.2">
      <c r="A1003" s="2" t="s">
        <v>1913</v>
      </c>
      <c r="B1003" s="2" t="s">
        <v>1611</v>
      </c>
      <c r="C1003" s="2" t="s">
        <v>177</v>
      </c>
      <c r="D1003" s="2">
        <v>22</v>
      </c>
      <c r="E1003" s="2" t="str">
        <f>IF(D1003&lt;25,"18-24",IF(D1003&lt;35,"25-34",IF(D1003&lt;45,"35-44",IF(D1003&lt;55,"45-54","55+"))))</f>
        <v>18-24</v>
      </c>
      <c r="F1003" s="2" t="s">
        <v>168</v>
      </c>
      <c r="G1003" s="2" t="s">
        <v>182</v>
      </c>
      <c r="H1003" s="2" t="s">
        <v>170</v>
      </c>
      <c r="I1003" s="2" t="s">
        <v>216</v>
      </c>
      <c r="J1003" s="2" t="s">
        <v>208</v>
      </c>
      <c r="K1003" s="11">
        <v>45398</v>
      </c>
      <c r="L1003" s="2" t="s">
        <v>173</v>
      </c>
      <c r="M1003" s="2" t="s">
        <v>189</v>
      </c>
      <c r="N1003" s="4">
        <f>COUNTIF(Bookings!$B$2:$B$5001,A1003)</f>
        <v>4</v>
      </c>
      <c r="O1003" s="4">
        <f>COUNTIFS(Bookings!$B$2:$B$5001,A1003,Bookings!$Q$2:$Q$5001,"Completed")</f>
        <v>3</v>
      </c>
      <c r="P1003" s="3">
        <f>SUMIFS(Revenue!$L$2:$L$4092,Revenue!$B$2:$B$4092,A1003)</f>
        <v>806260</v>
      </c>
      <c r="Q1003" s="2" t="str">
        <f>IF(N1003=0,"Inactive",IF(N1003=1,"One-time",IF(N1003&lt;4,"Repeat","Loyal")))</f>
        <v>Loyal</v>
      </c>
    </row>
    <row r="1004" spans="1:17" x14ac:dyDescent="0.2">
      <c r="A1004" s="2" t="s">
        <v>1914</v>
      </c>
      <c r="B1004" s="2" t="s">
        <v>921</v>
      </c>
      <c r="C1004" s="2" t="s">
        <v>177</v>
      </c>
      <c r="D1004" s="2">
        <v>22</v>
      </c>
      <c r="E1004" s="2" t="str">
        <f>IF(D1004&lt;25,"18-24",IF(D1004&lt;35,"25-34",IF(D1004&lt;45,"35-44",IF(D1004&lt;55,"45-54","55+"))))</f>
        <v>18-24</v>
      </c>
      <c r="F1004" s="2" t="s">
        <v>168</v>
      </c>
      <c r="G1004" s="2" t="s">
        <v>178</v>
      </c>
      <c r="H1004" s="2" t="s">
        <v>170</v>
      </c>
      <c r="I1004" s="2" t="s">
        <v>195</v>
      </c>
      <c r="J1004" s="2" t="s">
        <v>208</v>
      </c>
      <c r="K1004" s="11">
        <v>45735</v>
      </c>
      <c r="L1004" s="2" t="s">
        <v>179</v>
      </c>
      <c r="M1004" s="2" t="s">
        <v>174</v>
      </c>
      <c r="N1004" s="4">
        <f>COUNTIF(Bookings!$B$2:$B$5001,A1004)</f>
        <v>7</v>
      </c>
      <c r="O1004" s="4">
        <f>COUNTIFS(Bookings!$B$2:$B$5001,A1004,Bookings!$Q$2:$Q$5001,"Completed")</f>
        <v>7</v>
      </c>
      <c r="P1004" s="3">
        <f>SUMIFS(Revenue!$L$2:$L$4092,Revenue!$B$2:$B$4092,A1004)</f>
        <v>509290</v>
      </c>
      <c r="Q1004" s="2" t="str">
        <f>IF(N1004=0,"Inactive",IF(N1004=1,"One-time",IF(N1004&lt;4,"Repeat","Loyal")))</f>
        <v>Loyal</v>
      </c>
    </row>
    <row r="1005" spans="1:17" x14ac:dyDescent="0.2">
      <c r="A1005" s="2" t="s">
        <v>1915</v>
      </c>
      <c r="B1005" s="2" t="s">
        <v>1916</v>
      </c>
      <c r="C1005" s="2" t="s">
        <v>387</v>
      </c>
      <c r="D1005" s="2">
        <v>40</v>
      </c>
      <c r="E1005" s="2" t="str">
        <f>IF(D1005&lt;25,"18-24",IF(D1005&lt;35,"25-34",IF(D1005&lt;45,"35-44",IF(D1005&lt;55,"45-54","55+"))))</f>
        <v>35-44</v>
      </c>
      <c r="F1005" s="2" t="s">
        <v>168</v>
      </c>
      <c r="G1005" s="2" t="s">
        <v>66</v>
      </c>
      <c r="H1005" s="2" t="s">
        <v>170</v>
      </c>
      <c r="I1005" s="2" t="s">
        <v>21</v>
      </c>
      <c r="J1005" s="2" t="s">
        <v>208</v>
      </c>
      <c r="K1005" s="11">
        <v>45559</v>
      </c>
      <c r="L1005" s="2" t="s">
        <v>183</v>
      </c>
      <c r="M1005" s="2" t="s">
        <v>174</v>
      </c>
      <c r="N1005" s="4">
        <f>COUNTIF(Bookings!$B$2:$B$5001,A1005)</f>
        <v>7</v>
      </c>
      <c r="O1005" s="4">
        <f>COUNTIFS(Bookings!$B$2:$B$5001,A1005,Bookings!$Q$2:$Q$5001,"Completed")</f>
        <v>6</v>
      </c>
      <c r="P1005" s="3">
        <f>SUMIFS(Revenue!$L$2:$L$4092,Revenue!$B$2:$B$4092,A1005)</f>
        <v>141990</v>
      </c>
      <c r="Q1005" s="2" t="str">
        <f>IF(N1005=0,"Inactive",IF(N1005=1,"One-time",IF(N1005&lt;4,"Repeat","Loyal")))</f>
        <v>Loyal</v>
      </c>
    </row>
    <row r="1006" spans="1:17" x14ac:dyDescent="0.2">
      <c r="A1006" s="2" t="s">
        <v>1917</v>
      </c>
      <c r="B1006" s="2" t="s">
        <v>253</v>
      </c>
      <c r="C1006" s="2" t="s">
        <v>167</v>
      </c>
      <c r="D1006" s="2">
        <v>46</v>
      </c>
      <c r="E1006" s="2" t="str">
        <f>IF(D1006&lt;25,"18-24",IF(D1006&lt;35,"25-34",IF(D1006&lt;45,"35-44",IF(D1006&lt;55,"45-54","55+"))))</f>
        <v>45-54</v>
      </c>
      <c r="F1006" s="2" t="s">
        <v>499</v>
      </c>
      <c r="G1006" s="2" t="s">
        <v>500</v>
      </c>
      <c r="H1006" s="2" t="s">
        <v>207</v>
      </c>
      <c r="I1006" s="2" t="s">
        <v>171</v>
      </c>
      <c r="J1006" s="2" t="s">
        <v>238</v>
      </c>
      <c r="K1006" s="11">
        <v>45573</v>
      </c>
      <c r="L1006" s="2" t="s">
        <v>198</v>
      </c>
      <c r="M1006" s="2" t="s">
        <v>189</v>
      </c>
      <c r="N1006" s="4">
        <f>COUNTIF(Bookings!$B$2:$B$5001,A1006)</f>
        <v>9</v>
      </c>
      <c r="O1006" s="4">
        <f>COUNTIFS(Bookings!$B$2:$B$5001,A1006,Bookings!$Q$2:$Q$5001,"Completed")</f>
        <v>7</v>
      </c>
      <c r="P1006" s="3">
        <f>SUMIFS(Revenue!$L$2:$L$4092,Revenue!$B$2:$B$4092,A1006)</f>
        <v>344390</v>
      </c>
      <c r="Q1006" s="2" t="str">
        <f>IF(N1006=0,"Inactive",IF(N1006=1,"One-time",IF(N1006&lt;4,"Repeat","Loyal")))</f>
        <v>Loyal</v>
      </c>
    </row>
    <row r="1007" spans="1:17" x14ac:dyDescent="0.2">
      <c r="A1007" s="2" t="s">
        <v>1918</v>
      </c>
      <c r="B1007" s="2" t="s">
        <v>1919</v>
      </c>
      <c r="C1007" s="2" t="s">
        <v>387</v>
      </c>
      <c r="D1007" s="2">
        <v>33</v>
      </c>
      <c r="E1007" s="2" t="str">
        <f>IF(D1007&lt;25,"18-24",IF(D1007&lt;35,"25-34",IF(D1007&lt;45,"35-44",IF(D1007&lt;55,"45-54","55+"))))</f>
        <v>25-34</v>
      </c>
      <c r="F1007" s="2" t="s">
        <v>234</v>
      </c>
      <c r="G1007" s="2" t="s">
        <v>235</v>
      </c>
      <c r="H1007" s="2" t="s">
        <v>207</v>
      </c>
      <c r="I1007" s="2" t="s">
        <v>171</v>
      </c>
      <c r="J1007" s="2" t="s">
        <v>172</v>
      </c>
      <c r="K1007" s="11">
        <v>46110</v>
      </c>
      <c r="L1007" s="2" t="s">
        <v>183</v>
      </c>
      <c r="M1007" s="2" t="s">
        <v>174</v>
      </c>
      <c r="N1007" s="4">
        <f>COUNTIF(Bookings!$B$2:$B$5001,A1007)</f>
        <v>0</v>
      </c>
      <c r="O1007" s="4">
        <f>COUNTIFS(Bookings!$B$2:$B$5001,A1007,Bookings!$Q$2:$Q$5001,"Completed")</f>
        <v>0</v>
      </c>
      <c r="P1007" s="3">
        <f>SUMIFS(Revenue!$L$2:$L$4092,Revenue!$B$2:$B$4092,A1007)</f>
        <v>0</v>
      </c>
      <c r="Q1007" s="2" t="str">
        <f>IF(N1007=0,"Inactive",IF(N1007=1,"One-time",IF(N1007&lt;4,"Repeat","Loyal")))</f>
        <v>Inactive</v>
      </c>
    </row>
    <row r="1008" spans="1:17" x14ac:dyDescent="0.2">
      <c r="A1008" s="2" t="s">
        <v>1920</v>
      </c>
      <c r="B1008" s="2" t="s">
        <v>972</v>
      </c>
      <c r="C1008" s="2" t="s">
        <v>177</v>
      </c>
      <c r="D1008" s="2">
        <v>39</v>
      </c>
      <c r="E1008" s="2" t="str">
        <f>IF(D1008&lt;25,"18-24",IF(D1008&lt;35,"25-34",IF(D1008&lt;45,"35-44",IF(D1008&lt;55,"45-54","55+"))))</f>
        <v>35-44</v>
      </c>
      <c r="F1008" s="2" t="s">
        <v>168</v>
      </c>
      <c r="G1008" s="2" t="s">
        <v>182</v>
      </c>
      <c r="H1008" s="2" t="s">
        <v>170</v>
      </c>
      <c r="I1008" s="2" t="s">
        <v>171</v>
      </c>
      <c r="J1008" s="2" t="s">
        <v>172</v>
      </c>
      <c r="K1008" s="11">
        <v>45672</v>
      </c>
      <c r="L1008" s="2" t="s">
        <v>247</v>
      </c>
      <c r="M1008" s="2" t="s">
        <v>174</v>
      </c>
      <c r="N1008" s="4">
        <f>COUNTIF(Bookings!$B$2:$B$5001,A1008)</f>
        <v>2</v>
      </c>
      <c r="O1008" s="4">
        <f>COUNTIFS(Bookings!$B$2:$B$5001,A1008,Bookings!$Q$2:$Q$5001,"Completed")</f>
        <v>2</v>
      </c>
      <c r="P1008" s="3">
        <f>SUMIFS(Revenue!$L$2:$L$4092,Revenue!$B$2:$B$4092,A1008)</f>
        <v>64430</v>
      </c>
      <c r="Q1008" s="2" t="str">
        <f>IF(N1008=0,"Inactive",IF(N1008=1,"One-time",IF(N1008&lt;4,"Repeat","Loyal")))</f>
        <v>Repeat</v>
      </c>
    </row>
    <row r="1009" spans="1:17" x14ac:dyDescent="0.2">
      <c r="A1009" s="2" t="s">
        <v>1921</v>
      </c>
      <c r="B1009" s="2" t="s">
        <v>1922</v>
      </c>
      <c r="C1009" s="2" t="s">
        <v>177</v>
      </c>
      <c r="D1009" s="2">
        <v>31</v>
      </c>
      <c r="E1009" s="2" t="str">
        <f>IF(D1009&lt;25,"18-24",IF(D1009&lt;35,"25-34",IF(D1009&lt;45,"35-44",IF(D1009&lt;55,"45-54","55+"))))</f>
        <v>25-34</v>
      </c>
      <c r="F1009" s="2" t="s">
        <v>168</v>
      </c>
      <c r="G1009" s="2" t="s">
        <v>194</v>
      </c>
      <c r="H1009" s="2" t="s">
        <v>170</v>
      </c>
      <c r="I1009" s="2" t="s">
        <v>188</v>
      </c>
      <c r="J1009" s="2" t="s">
        <v>238</v>
      </c>
      <c r="K1009" s="11">
        <v>45562</v>
      </c>
      <c r="L1009" s="2" t="s">
        <v>183</v>
      </c>
      <c r="M1009" s="2" t="s">
        <v>189</v>
      </c>
      <c r="N1009" s="4">
        <f>COUNTIF(Bookings!$B$2:$B$5001,A1009)</f>
        <v>16</v>
      </c>
      <c r="O1009" s="4">
        <f>COUNTIFS(Bookings!$B$2:$B$5001,A1009,Bookings!$Q$2:$Q$5001,"Completed")</f>
        <v>13</v>
      </c>
      <c r="P1009" s="3">
        <f>SUMIFS(Revenue!$L$2:$L$4092,Revenue!$B$2:$B$4092,A1009)</f>
        <v>461980</v>
      </c>
      <c r="Q1009" s="2" t="str">
        <f>IF(N1009=0,"Inactive",IF(N1009=1,"One-time",IF(N1009&lt;4,"Repeat","Loyal")))</f>
        <v>Loyal</v>
      </c>
    </row>
    <row r="1010" spans="1:17" x14ac:dyDescent="0.2">
      <c r="A1010" s="2" t="s">
        <v>1923</v>
      </c>
      <c r="B1010" s="2" t="s">
        <v>376</v>
      </c>
      <c r="C1010" s="2" t="s">
        <v>167</v>
      </c>
      <c r="D1010" s="2">
        <v>48</v>
      </c>
      <c r="E1010" s="2" t="str">
        <f>IF(D1010&lt;25,"18-24",IF(D1010&lt;35,"25-34",IF(D1010&lt;45,"35-44",IF(D1010&lt;55,"45-54","55+"))))</f>
        <v>45-54</v>
      </c>
      <c r="F1010" s="2" t="s">
        <v>168</v>
      </c>
      <c r="G1010" s="2" t="s">
        <v>311</v>
      </c>
      <c r="H1010" s="2" t="s">
        <v>170</v>
      </c>
      <c r="I1010" s="2" t="s">
        <v>195</v>
      </c>
      <c r="J1010" s="2" t="s">
        <v>172</v>
      </c>
      <c r="K1010" s="11">
        <v>46038</v>
      </c>
      <c r="L1010" s="2" t="s">
        <v>179</v>
      </c>
      <c r="M1010" s="2" t="s">
        <v>189</v>
      </c>
      <c r="N1010" s="4">
        <f>COUNTIF(Bookings!$B$2:$B$5001,A1010)</f>
        <v>1</v>
      </c>
      <c r="O1010" s="4">
        <f>COUNTIFS(Bookings!$B$2:$B$5001,A1010,Bookings!$Q$2:$Q$5001,"Completed")</f>
        <v>1</v>
      </c>
      <c r="P1010" s="3">
        <f>SUMIFS(Revenue!$L$2:$L$4092,Revenue!$B$2:$B$4092,A1010)</f>
        <v>40050</v>
      </c>
      <c r="Q1010" s="2" t="str">
        <f>IF(N1010=0,"Inactive",IF(N1010=1,"One-time",IF(N1010&lt;4,"Repeat","Loyal")))</f>
        <v>One-time</v>
      </c>
    </row>
    <row r="1011" spans="1:17" x14ac:dyDescent="0.2">
      <c r="A1011" s="2" t="s">
        <v>1924</v>
      </c>
      <c r="B1011" s="2" t="s">
        <v>1925</v>
      </c>
      <c r="C1011" s="2" t="s">
        <v>167</v>
      </c>
      <c r="D1011" s="2">
        <v>36</v>
      </c>
      <c r="E1011" s="2" t="str">
        <f>IF(D1011&lt;25,"18-24",IF(D1011&lt;35,"25-34",IF(D1011&lt;45,"35-44",IF(D1011&lt;55,"45-54","55+"))))</f>
        <v>35-44</v>
      </c>
      <c r="F1011" s="2" t="s">
        <v>256</v>
      </c>
      <c r="G1011" s="2" t="s">
        <v>257</v>
      </c>
      <c r="H1011" s="2" t="s">
        <v>207</v>
      </c>
      <c r="I1011" s="2" t="s">
        <v>171</v>
      </c>
      <c r="J1011" s="2" t="s">
        <v>172</v>
      </c>
      <c r="K1011" s="11">
        <v>45481</v>
      </c>
      <c r="L1011" s="2" t="s">
        <v>183</v>
      </c>
      <c r="M1011" s="2" t="s">
        <v>189</v>
      </c>
      <c r="N1011" s="4">
        <f>COUNTIF(Bookings!$B$2:$B$5001,A1011)</f>
        <v>0</v>
      </c>
      <c r="O1011" s="4">
        <f>COUNTIFS(Bookings!$B$2:$B$5001,A1011,Bookings!$Q$2:$Q$5001,"Completed")</f>
        <v>0</v>
      </c>
      <c r="P1011" s="3">
        <f>SUMIFS(Revenue!$L$2:$L$4092,Revenue!$B$2:$B$4092,A1011)</f>
        <v>0</v>
      </c>
      <c r="Q1011" s="2" t="str">
        <f>IF(N1011=0,"Inactive",IF(N1011=1,"One-time",IF(N1011&lt;4,"Repeat","Loyal")))</f>
        <v>Inactive</v>
      </c>
    </row>
    <row r="1012" spans="1:17" x14ac:dyDescent="0.2">
      <c r="A1012" s="2" t="s">
        <v>1926</v>
      </c>
      <c r="B1012" s="2" t="s">
        <v>1927</v>
      </c>
      <c r="C1012" s="2" t="s">
        <v>167</v>
      </c>
      <c r="D1012" s="2">
        <v>37</v>
      </c>
      <c r="E1012" s="2" t="str">
        <f>IF(D1012&lt;25,"18-24",IF(D1012&lt;35,"25-34",IF(D1012&lt;45,"35-44",IF(D1012&lt;55,"45-54","55+"))))</f>
        <v>35-44</v>
      </c>
      <c r="F1012" s="2" t="s">
        <v>168</v>
      </c>
      <c r="G1012" s="2" t="s">
        <v>66</v>
      </c>
      <c r="H1012" s="2" t="s">
        <v>170</v>
      </c>
      <c r="I1012" s="2" t="s">
        <v>195</v>
      </c>
      <c r="J1012" s="2" t="s">
        <v>172</v>
      </c>
      <c r="K1012" s="11">
        <v>45637</v>
      </c>
      <c r="L1012" s="2" t="s">
        <v>247</v>
      </c>
      <c r="M1012" s="2" t="s">
        <v>174</v>
      </c>
      <c r="N1012" s="4">
        <f>COUNTIF(Bookings!$B$2:$B$5001,A1012)</f>
        <v>1</v>
      </c>
      <c r="O1012" s="4">
        <f>COUNTIFS(Bookings!$B$2:$B$5001,A1012,Bookings!$Q$2:$Q$5001,"Completed")</f>
        <v>1</v>
      </c>
      <c r="P1012" s="3">
        <f>SUMIFS(Revenue!$L$2:$L$4092,Revenue!$B$2:$B$4092,A1012)</f>
        <v>31890</v>
      </c>
      <c r="Q1012" s="2" t="str">
        <f>IF(N1012=0,"Inactive",IF(N1012=1,"One-time",IF(N1012&lt;4,"Repeat","Loyal")))</f>
        <v>One-time</v>
      </c>
    </row>
    <row r="1013" spans="1:17" x14ac:dyDescent="0.2">
      <c r="A1013" s="2" t="s">
        <v>1928</v>
      </c>
      <c r="B1013" s="2" t="s">
        <v>1929</v>
      </c>
      <c r="C1013" s="2" t="s">
        <v>167</v>
      </c>
      <c r="D1013" s="2">
        <v>37</v>
      </c>
      <c r="E1013" s="2" t="str">
        <f>IF(D1013&lt;25,"18-24",IF(D1013&lt;35,"25-34",IF(D1013&lt;45,"35-44",IF(D1013&lt;55,"45-54","55+"))))</f>
        <v>35-44</v>
      </c>
      <c r="F1013" s="2" t="s">
        <v>168</v>
      </c>
      <c r="G1013" s="2" t="s">
        <v>243</v>
      </c>
      <c r="H1013" s="2" t="s">
        <v>170</v>
      </c>
      <c r="I1013" s="2" t="s">
        <v>171</v>
      </c>
      <c r="J1013" s="2" t="s">
        <v>172</v>
      </c>
      <c r="K1013" s="11">
        <v>46152</v>
      </c>
      <c r="L1013" s="2" t="s">
        <v>247</v>
      </c>
      <c r="M1013" s="2" t="s">
        <v>174</v>
      </c>
      <c r="N1013" s="4">
        <f>COUNTIF(Bookings!$B$2:$B$5001,A1013)</f>
        <v>1</v>
      </c>
      <c r="O1013" s="4">
        <f>COUNTIFS(Bookings!$B$2:$B$5001,A1013,Bookings!$Q$2:$Q$5001,"Completed")</f>
        <v>1</v>
      </c>
      <c r="P1013" s="3">
        <f>SUMIFS(Revenue!$L$2:$L$4092,Revenue!$B$2:$B$4092,A1013)</f>
        <v>43140</v>
      </c>
      <c r="Q1013" s="2" t="str">
        <f>IF(N1013=0,"Inactive",IF(N1013=1,"One-time",IF(N1013&lt;4,"Repeat","Loyal")))</f>
        <v>One-time</v>
      </c>
    </row>
    <row r="1014" spans="1:17" x14ac:dyDescent="0.2">
      <c r="A1014" s="2" t="s">
        <v>1930</v>
      </c>
      <c r="B1014" s="2" t="s">
        <v>1931</v>
      </c>
      <c r="C1014" s="2" t="s">
        <v>167</v>
      </c>
      <c r="D1014" s="2">
        <v>34</v>
      </c>
      <c r="E1014" s="2" t="str">
        <f>IF(D1014&lt;25,"18-24",IF(D1014&lt;35,"25-34",IF(D1014&lt;45,"35-44",IF(D1014&lt;55,"45-54","55+"))))</f>
        <v>25-34</v>
      </c>
      <c r="F1014" s="2" t="s">
        <v>168</v>
      </c>
      <c r="G1014" s="2" t="s">
        <v>186</v>
      </c>
      <c r="H1014" s="2" t="s">
        <v>170</v>
      </c>
      <c r="I1014" s="2" t="s">
        <v>21</v>
      </c>
      <c r="J1014" s="2" t="s">
        <v>172</v>
      </c>
      <c r="K1014" s="11">
        <v>45836</v>
      </c>
      <c r="L1014" s="2" t="s">
        <v>231</v>
      </c>
      <c r="M1014" s="2" t="s">
        <v>174</v>
      </c>
      <c r="N1014" s="4">
        <f>COUNTIF(Bookings!$B$2:$B$5001,A1014)</f>
        <v>3</v>
      </c>
      <c r="O1014" s="4">
        <f>COUNTIFS(Bookings!$B$2:$B$5001,A1014,Bookings!$Q$2:$Q$5001,"Completed")</f>
        <v>3</v>
      </c>
      <c r="P1014" s="3">
        <f>SUMIFS(Revenue!$L$2:$L$4092,Revenue!$B$2:$B$4092,A1014)</f>
        <v>63830</v>
      </c>
      <c r="Q1014" s="2" t="str">
        <f>IF(N1014=0,"Inactive",IF(N1014=1,"One-time",IF(N1014&lt;4,"Repeat","Loyal")))</f>
        <v>Repeat</v>
      </c>
    </row>
    <row r="1015" spans="1:17" x14ac:dyDescent="0.2">
      <c r="A1015" s="2" t="s">
        <v>1932</v>
      </c>
      <c r="B1015" s="2" t="s">
        <v>1933</v>
      </c>
      <c r="C1015" s="2" t="s">
        <v>167</v>
      </c>
      <c r="D1015" s="2">
        <v>18</v>
      </c>
      <c r="E1015" s="2" t="str">
        <f>IF(D1015&lt;25,"18-24",IF(D1015&lt;35,"25-34",IF(D1015&lt;45,"35-44",IF(D1015&lt;55,"45-54","55+"))))</f>
        <v>18-24</v>
      </c>
      <c r="F1015" s="2" t="s">
        <v>256</v>
      </c>
      <c r="G1015" s="2" t="s">
        <v>257</v>
      </c>
      <c r="H1015" s="2" t="s">
        <v>207</v>
      </c>
      <c r="I1015" s="2" t="s">
        <v>171</v>
      </c>
      <c r="J1015" s="2" t="s">
        <v>172</v>
      </c>
      <c r="K1015" s="11">
        <v>45808</v>
      </c>
      <c r="L1015" s="2" t="s">
        <v>179</v>
      </c>
      <c r="M1015" s="2" t="s">
        <v>174</v>
      </c>
      <c r="N1015" s="4">
        <f>COUNTIF(Bookings!$B$2:$B$5001,A1015)</f>
        <v>2</v>
      </c>
      <c r="O1015" s="4">
        <f>COUNTIFS(Bookings!$B$2:$B$5001,A1015,Bookings!$Q$2:$Q$5001,"Completed")</f>
        <v>1</v>
      </c>
      <c r="P1015" s="3">
        <f>SUMIFS(Revenue!$L$2:$L$4092,Revenue!$B$2:$B$4092,A1015)</f>
        <v>45070</v>
      </c>
      <c r="Q1015" s="2" t="str">
        <f>IF(N1015=0,"Inactive",IF(N1015=1,"One-time",IF(N1015&lt;4,"Repeat","Loyal")))</f>
        <v>Repeat</v>
      </c>
    </row>
    <row r="1016" spans="1:17" x14ac:dyDescent="0.2">
      <c r="A1016" s="2" t="s">
        <v>1934</v>
      </c>
      <c r="B1016" s="2" t="s">
        <v>1935</v>
      </c>
      <c r="C1016" s="2" t="s">
        <v>167</v>
      </c>
      <c r="D1016" s="2">
        <v>34</v>
      </c>
      <c r="E1016" s="2" t="str">
        <f>IF(D1016&lt;25,"18-24",IF(D1016&lt;35,"25-34",IF(D1016&lt;45,"35-44",IF(D1016&lt;55,"45-54","55+"))))</f>
        <v>25-34</v>
      </c>
      <c r="F1016" s="2" t="s">
        <v>168</v>
      </c>
      <c r="G1016" s="2" t="s">
        <v>211</v>
      </c>
      <c r="H1016" s="2" t="s">
        <v>170</v>
      </c>
      <c r="I1016" s="2" t="s">
        <v>171</v>
      </c>
      <c r="J1016" s="2" t="s">
        <v>172</v>
      </c>
      <c r="K1016" s="11">
        <v>46078</v>
      </c>
      <c r="L1016" s="2" t="s">
        <v>173</v>
      </c>
      <c r="M1016" s="2" t="s">
        <v>174</v>
      </c>
      <c r="N1016" s="4">
        <f>COUNTIF(Bookings!$B$2:$B$5001,A1016)</f>
        <v>1</v>
      </c>
      <c r="O1016" s="4">
        <f>COUNTIFS(Bookings!$B$2:$B$5001,A1016,Bookings!$Q$2:$Q$5001,"Completed")</f>
        <v>1</v>
      </c>
      <c r="P1016" s="3">
        <f>SUMIFS(Revenue!$L$2:$L$4092,Revenue!$B$2:$B$4092,A1016)</f>
        <v>13710</v>
      </c>
      <c r="Q1016" s="2" t="str">
        <f>IF(N1016=0,"Inactive",IF(N1016=1,"One-time",IF(N1016&lt;4,"Repeat","Loyal")))</f>
        <v>One-time</v>
      </c>
    </row>
    <row r="1017" spans="1:17" x14ac:dyDescent="0.2">
      <c r="A1017" s="2" t="s">
        <v>1936</v>
      </c>
      <c r="B1017" s="2" t="s">
        <v>1491</v>
      </c>
      <c r="C1017" s="2" t="s">
        <v>177</v>
      </c>
      <c r="D1017" s="2">
        <v>26</v>
      </c>
      <c r="E1017" s="2" t="str">
        <f>IF(D1017&lt;25,"18-24",IF(D1017&lt;35,"25-34",IF(D1017&lt;45,"35-44",IF(D1017&lt;55,"45-54","55+"))))</f>
        <v>25-34</v>
      </c>
      <c r="F1017" s="2" t="s">
        <v>168</v>
      </c>
      <c r="G1017" s="2" t="s">
        <v>182</v>
      </c>
      <c r="H1017" s="2" t="s">
        <v>170</v>
      </c>
      <c r="I1017" s="2" t="s">
        <v>21</v>
      </c>
      <c r="J1017" s="2" t="s">
        <v>217</v>
      </c>
      <c r="K1017" s="11">
        <v>45604</v>
      </c>
      <c r="L1017" s="2" t="s">
        <v>231</v>
      </c>
      <c r="M1017" s="2" t="s">
        <v>189</v>
      </c>
      <c r="N1017" s="4">
        <f>COUNTIF(Bookings!$B$2:$B$5001,A1017)</f>
        <v>4</v>
      </c>
      <c r="O1017" s="4">
        <f>COUNTIFS(Bookings!$B$2:$B$5001,A1017,Bookings!$Q$2:$Q$5001,"Completed")</f>
        <v>4</v>
      </c>
      <c r="P1017" s="3">
        <f>SUMIFS(Revenue!$L$2:$L$4092,Revenue!$B$2:$B$4092,A1017)</f>
        <v>55490</v>
      </c>
      <c r="Q1017" s="2" t="str">
        <f>IF(N1017=0,"Inactive",IF(N1017=1,"One-time",IF(N1017&lt;4,"Repeat","Loyal")))</f>
        <v>Loyal</v>
      </c>
    </row>
    <row r="1018" spans="1:17" x14ac:dyDescent="0.2">
      <c r="A1018" s="2" t="s">
        <v>1937</v>
      </c>
      <c r="B1018" s="2" t="s">
        <v>1592</v>
      </c>
      <c r="C1018" s="2" t="s">
        <v>167</v>
      </c>
      <c r="D1018" s="2">
        <v>34</v>
      </c>
      <c r="E1018" s="2" t="str">
        <f>IF(D1018&lt;25,"18-24",IF(D1018&lt;35,"25-34",IF(D1018&lt;45,"35-44",IF(D1018&lt;55,"45-54","55+"))))</f>
        <v>25-34</v>
      </c>
      <c r="F1018" s="2" t="s">
        <v>227</v>
      </c>
      <c r="G1018" s="2" t="s">
        <v>228</v>
      </c>
      <c r="H1018" s="2" t="s">
        <v>207</v>
      </c>
      <c r="I1018" s="2" t="s">
        <v>188</v>
      </c>
      <c r="J1018" s="2" t="s">
        <v>172</v>
      </c>
      <c r="K1018" s="11">
        <v>45507</v>
      </c>
      <c r="L1018" s="2" t="s">
        <v>173</v>
      </c>
      <c r="M1018" s="2" t="s">
        <v>189</v>
      </c>
      <c r="N1018" s="4">
        <f>COUNTIF(Bookings!$B$2:$B$5001,A1018)</f>
        <v>1</v>
      </c>
      <c r="O1018" s="4">
        <f>COUNTIFS(Bookings!$B$2:$B$5001,A1018,Bookings!$Q$2:$Q$5001,"Completed")</f>
        <v>1</v>
      </c>
      <c r="P1018" s="3">
        <f>SUMIFS(Revenue!$L$2:$L$4092,Revenue!$B$2:$B$4092,A1018)</f>
        <v>116580</v>
      </c>
      <c r="Q1018" s="2" t="str">
        <f>IF(N1018=0,"Inactive",IF(N1018=1,"One-time",IF(N1018&lt;4,"Repeat","Loyal")))</f>
        <v>One-time</v>
      </c>
    </row>
    <row r="1019" spans="1:17" x14ac:dyDescent="0.2">
      <c r="A1019" s="2" t="s">
        <v>1938</v>
      </c>
      <c r="B1019" s="2" t="s">
        <v>409</v>
      </c>
      <c r="C1019" s="2" t="s">
        <v>167</v>
      </c>
      <c r="D1019" s="2">
        <v>43</v>
      </c>
      <c r="E1019" s="2" t="str">
        <f>IF(D1019&lt;25,"18-24",IF(D1019&lt;35,"25-34",IF(D1019&lt;45,"35-44",IF(D1019&lt;55,"45-54","55+"))))</f>
        <v>35-44</v>
      </c>
      <c r="F1019" s="2" t="s">
        <v>168</v>
      </c>
      <c r="G1019" s="2" t="s">
        <v>194</v>
      </c>
      <c r="H1019" s="2" t="s">
        <v>170</v>
      </c>
      <c r="I1019" s="2" t="s">
        <v>216</v>
      </c>
      <c r="J1019" s="2" t="s">
        <v>172</v>
      </c>
      <c r="K1019" s="11">
        <v>45458</v>
      </c>
      <c r="L1019" s="2" t="s">
        <v>183</v>
      </c>
      <c r="M1019" s="2" t="s">
        <v>174</v>
      </c>
      <c r="N1019" s="4">
        <f>COUNTIF(Bookings!$B$2:$B$5001,A1019)</f>
        <v>2</v>
      </c>
      <c r="O1019" s="4">
        <f>COUNTIFS(Bookings!$B$2:$B$5001,A1019,Bookings!$Q$2:$Q$5001,"Completed")</f>
        <v>2</v>
      </c>
      <c r="P1019" s="3">
        <f>SUMIFS(Revenue!$L$2:$L$4092,Revenue!$B$2:$B$4092,A1019)</f>
        <v>81280</v>
      </c>
      <c r="Q1019" s="2" t="str">
        <f>IF(N1019=0,"Inactive",IF(N1019=1,"One-time",IF(N1019&lt;4,"Repeat","Loyal")))</f>
        <v>Repeat</v>
      </c>
    </row>
    <row r="1020" spans="1:17" x14ac:dyDescent="0.2">
      <c r="A1020" s="2" t="s">
        <v>1939</v>
      </c>
      <c r="B1020" s="2" t="s">
        <v>1276</v>
      </c>
      <c r="C1020" s="2" t="s">
        <v>167</v>
      </c>
      <c r="D1020" s="2">
        <v>31</v>
      </c>
      <c r="E1020" s="2" t="str">
        <f>IF(D1020&lt;25,"18-24",IF(D1020&lt;35,"25-34",IF(D1020&lt;45,"35-44",IF(D1020&lt;55,"45-54","55+"))))</f>
        <v>25-34</v>
      </c>
      <c r="F1020" s="2" t="s">
        <v>168</v>
      </c>
      <c r="G1020" s="2" t="s">
        <v>178</v>
      </c>
      <c r="H1020" s="2" t="s">
        <v>170</v>
      </c>
      <c r="I1020" s="2" t="s">
        <v>171</v>
      </c>
      <c r="J1020" s="2" t="s">
        <v>172</v>
      </c>
      <c r="K1020" s="11">
        <v>45535</v>
      </c>
      <c r="L1020" s="2" t="s">
        <v>247</v>
      </c>
      <c r="M1020" s="2" t="s">
        <v>174</v>
      </c>
      <c r="N1020" s="4">
        <f>COUNTIF(Bookings!$B$2:$B$5001,A1020)</f>
        <v>4</v>
      </c>
      <c r="O1020" s="4">
        <f>COUNTIFS(Bookings!$B$2:$B$5001,A1020,Bookings!$Q$2:$Q$5001,"Completed")</f>
        <v>3</v>
      </c>
      <c r="P1020" s="3">
        <f>SUMIFS(Revenue!$L$2:$L$4092,Revenue!$B$2:$B$4092,A1020)</f>
        <v>87040</v>
      </c>
      <c r="Q1020" s="2" t="str">
        <f>IF(N1020=0,"Inactive",IF(N1020=1,"One-time",IF(N1020&lt;4,"Repeat","Loyal")))</f>
        <v>Loyal</v>
      </c>
    </row>
    <row r="1021" spans="1:17" x14ac:dyDescent="0.2">
      <c r="A1021" s="2" t="s">
        <v>1940</v>
      </c>
      <c r="B1021" s="2" t="s">
        <v>856</v>
      </c>
      <c r="C1021" s="2" t="s">
        <v>177</v>
      </c>
      <c r="D1021" s="2">
        <v>43</v>
      </c>
      <c r="E1021" s="2" t="str">
        <f>IF(D1021&lt;25,"18-24",IF(D1021&lt;35,"25-34",IF(D1021&lt;45,"35-44",IF(D1021&lt;55,"45-54","55+"))))</f>
        <v>35-44</v>
      </c>
      <c r="F1021" s="2" t="s">
        <v>168</v>
      </c>
      <c r="G1021" s="2" t="s">
        <v>24</v>
      </c>
      <c r="H1021" s="2" t="s">
        <v>170</v>
      </c>
      <c r="I1021" s="2" t="s">
        <v>188</v>
      </c>
      <c r="J1021" s="2" t="s">
        <v>208</v>
      </c>
      <c r="K1021" s="11">
        <v>45546</v>
      </c>
      <c r="L1021" s="2" t="s">
        <v>173</v>
      </c>
      <c r="M1021" s="2" t="s">
        <v>189</v>
      </c>
      <c r="N1021" s="4">
        <f>COUNTIF(Bookings!$B$2:$B$5001,A1021)</f>
        <v>7</v>
      </c>
      <c r="O1021" s="4">
        <f>COUNTIFS(Bookings!$B$2:$B$5001,A1021,Bookings!$Q$2:$Q$5001,"Completed")</f>
        <v>7</v>
      </c>
      <c r="P1021" s="3">
        <f>SUMIFS(Revenue!$L$2:$L$4092,Revenue!$B$2:$B$4092,A1021)</f>
        <v>224460</v>
      </c>
      <c r="Q1021" s="2" t="str">
        <f>IF(N1021=0,"Inactive",IF(N1021=1,"One-time",IF(N1021&lt;4,"Repeat","Loyal")))</f>
        <v>Loyal</v>
      </c>
    </row>
    <row r="1022" spans="1:17" x14ac:dyDescent="0.2">
      <c r="A1022" s="2" t="s">
        <v>1941</v>
      </c>
      <c r="B1022" s="2" t="s">
        <v>1942</v>
      </c>
      <c r="C1022" s="2" t="s">
        <v>177</v>
      </c>
      <c r="D1022" s="2">
        <v>38</v>
      </c>
      <c r="E1022" s="2" t="str">
        <f>IF(D1022&lt;25,"18-24",IF(D1022&lt;35,"25-34",IF(D1022&lt;45,"35-44",IF(D1022&lt;55,"45-54","55+"))))</f>
        <v>35-44</v>
      </c>
      <c r="F1022" s="2" t="s">
        <v>168</v>
      </c>
      <c r="G1022" s="2" t="s">
        <v>220</v>
      </c>
      <c r="H1022" s="2" t="s">
        <v>170</v>
      </c>
      <c r="I1022" s="2" t="s">
        <v>171</v>
      </c>
      <c r="J1022" s="2" t="s">
        <v>172</v>
      </c>
      <c r="K1022" s="11">
        <v>46150</v>
      </c>
      <c r="L1022" s="2" t="s">
        <v>173</v>
      </c>
      <c r="M1022" s="2" t="s">
        <v>174</v>
      </c>
      <c r="N1022" s="4">
        <f>COUNTIF(Bookings!$B$2:$B$5001,A1022)</f>
        <v>0</v>
      </c>
      <c r="O1022" s="4">
        <f>COUNTIFS(Bookings!$B$2:$B$5001,A1022,Bookings!$Q$2:$Q$5001,"Completed")</f>
        <v>0</v>
      </c>
      <c r="P1022" s="3">
        <f>SUMIFS(Revenue!$L$2:$L$4092,Revenue!$B$2:$B$4092,A1022)</f>
        <v>0</v>
      </c>
      <c r="Q1022" s="2" t="str">
        <f>IF(N1022=0,"Inactive",IF(N1022=1,"One-time",IF(N1022&lt;4,"Repeat","Loyal")))</f>
        <v>Inactive</v>
      </c>
    </row>
    <row r="1023" spans="1:17" x14ac:dyDescent="0.2">
      <c r="A1023" s="2" t="s">
        <v>1943</v>
      </c>
      <c r="B1023" s="2" t="s">
        <v>1944</v>
      </c>
      <c r="C1023" s="2" t="s">
        <v>167</v>
      </c>
      <c r="D1023" s="2">
        <v>49</v>
      </c>
      <c r="E1023" s="2" t="str">
        <f>IF(D1023&lt;25,"18-24",IF(D1023&lt;35,"25-34",IF(D1023&lt;45,"35-44",IF(D1023&lt;55,"45-54","55+"))))</f>
        <v>45-54</v>
      </c>
      <c r="F1023" s="2" t="s">
        <v>256</v>
      </c>
      <c r="G1023" s="2" t="s">
        <v>257</v>
      </c>
      <c r="H1023" s="2" t="s">
        <v>207</v>
      </c>
      <c r="I1023" s="2" t="s">
        <v>21</v>
      </c>
      <c r="J1023" s="2" t="s">
        <v>238</v>
      </c>
      <c r="K1023" s="11">
        <v>45545</v>
      </c>
      <c r="L1023" s="2" t="s">
        <v>231</v>
      </c>
      <c r="M1023" s="2" t="s">
        <v>174</v>
      </c>
      <c r="N1023" s="4">
        <f>COUNTIF(Bookings!$B$2:$B$5001,A1023)</f>
        <v>12</v>
      </c>
      <c r="O1023" s="4">
        <f>COUNTIFS(Bookings!$B$2:$B$5001,A1023,Bookings!$Q$2:$Q$5001,"Completed")</f>
        <v>11</v>
      </c>
      <c r="P1023" s="3">
        <f>SUMIFS(Revenue!$L$2:$L$4092,Revenue!$B$2:$B$4092,A1023)</f>
        <v>234790</v>
      </c>
      <c r="Q1023" s="2" t="str">
        <f>IF(N1023=0,"Inactive",IF(N1023=1,"One-time",IF(N1023&lt;4,"Repeat","Loyal")))</f>
        <v>Loyal</v>
      </c>
    </row>
    <row r="1024" spans="1:17" x14ac:dyDescent="0.2">
      <c r="A1024" s="2" t="s">
        <v>1945</v>
      </c>
      <c r="B1024" s="2" t="s">
        <v>1171</v>
      </c>
      <c r="C1024" s="2" t="s">
        <v>177</v>
      </c>
      <c r="D1024" s="2">
        <v>21</v>
      </c>
      <c r="E1024" s="2" t="str">
        <f>IF(D1024&lt;25,"18-24",IF(D1024&lt;35,"25-34",IF(D1024&lt;45,"35-44",IF(D1024&lt;55,"45-54","55+"))))</f>
        <v>18-24</v>
      </c>
      <c r="F1024" s="2" t="s">
        <v>168</v>
      </c>
      <c r="G1024" s="2" t="s">
        <v>24</v>
      </c>
      <c r="H1024" s="2" t="s">
        <v>170</v>
      </c>
      <c r="I1024" s="2" t="s">
        <v>195</v>
      </c>
      <c r="J1024" s="2" t="s">
        <v>172</v>
      </c>
      <c r="K1024" s="11">
        <v>45733</v>
      </c>
      <c r="L1024" s="2" t="s">
        <v>183</v>
      </c>
      <c r="M1024" s="2" t="s">
        <v>174</v>
      </c>
      <c r="N1024" s="4">
        <f>COUNTIF(Bookings!$B$2:$B$5001,A1024)</f>
        <v>2</v>
      </c>
      <c r="O1024" s="4">
        <f>COUNTIFS(Bookings!$B$2:$B$5001,A1024,Bookings!$Q$2:$Q$5001,"Completed")</f>
        <v>2</v>
      </c>
      <c r="P1024" s="3">
        <f>SUMIFS(Revenue!$L$2:$L$4092,Revenue!$B$2:$B$4092,A1024)</f>
        <v>196850</v>
      </c>
      <c r="Q1024" s="2" t="str">
        <f>IF(N1024=0,"Inactive",IF(N1024=1,"One-time",IF(N1024&lt;4,"Repeat","Loyal")))</f>
        <v>Repeat</v>
      </c>
    </row>
    <row r="1025" spans="1:17" x14ac:dyDescent="0.2">
      <c r="A1025" s="2" t="s">
        <v>1946</v>
      </c>
      <c r="B1025" s="2" t="s">
        <v>1901</v>
      </c>
      <c r="C1025" s="2" t="s">
        <v>177</v>
      </c>
      <c r="D1025" s="2">
        <v>28</v>
      </c>
      <c r="E1025" s="2" t="str">
        <f>IF(D1025&lt;25,"18-24",IF(D1025&lt;35,"25-34",IF(D1025&lt;45,"35-44",IF(D1025&lt;55,"45-54","55+"))))</f>
        <v>25-34</v>
      </c>
      <c r="F1025" s="2" t="s">
        <v>168</v>
      </c>
      <c r="G1025" s="2" t="s">
        <v>66</v>
      </c>
      <c r="H1025" s="2" t="s">
        <v>170</v>
      </c>
      <c r="I1025" s="2" t="s">
        <v>171</v>
      </c>
      <c r="J1025" s="2" t="s">
        <v>172</v>
      </c>
      <c r="K1025" s="11">
        <v>45949</v>
      </c>
      <c r="L1025" s="2" t="s">
        <v>247</v>
      </c>
      <c r="M1025" s="2" t="s">
        <v>189</v>
      </c>
      <c r="N1025" s="4">
        <f>COUNTIF(Bookings!$B$2:$B$5001,A1025)</f>
        <v>2</v>
      </c>
      <c r="O1025" s="4">
        <f>COUNTIFS(Bookings!$B$2:$B$5001,A1025,Bookings!$Q$2:$Q$5001,"Completed")</f>
        <v>1</v>
      </c>
      <c r="P1025" s="3">
        <f>SUMIFS(Revenue!$L$2:$L$4092,Revenue!$B$2:$B$4092,A1025)</f>
        <v>25450</v>
      </c>
      <c r="Q1025" s="2" t="str">
        <f>IF(N1025=0,"Inactive",IF(N1025=1,"One-time",IF(N1025&lt;4,"Repeat","Loyal")))</f>
        <v>Repeat</v>
      </c>
    </row>
    <row r="1026" spans="1:17" x14ac:dyDescent="0.2">
      <c r="A1026" s="2" t="s">
        <v>1947</v>
      </c>
      <c r="B1026" s="2" t="s">
        <v>1431</v>
      </c>
      <c r="C1026" s="2" t="s">
        <v>167</v>
      </c>
      <c r="D1026" s="2">
        <v>29</v>
      </c>
      <c r="E1026" s="2" t="str">
        <f>IF(D1026&lt;25,"18-24",IF(D1026&lt;35,"25-34",IF(D1026&lt;45,"35-44",IF(D1026&lt;55,"45-54","55+"))))</f>
        <v>25-34</v>
      </c>
      <c r="F1026" s="2" t="s">
        <v>168</v>
      </c>
      <c r="G1026" s="2" t="s">
        <v>66</v>
      </c>
      <c r="H1026" s="2" t="s">
        <v>170</v>
      </c>
      <c r="I1026" s="2" t="s">
        <v>171</v>
      </c>
      <c r="J1026" s="2" t="s">
        <v>172</v>
      </c>
      <c r="K1026" s="11">
        <v>45920</v>
      </c>
      <c r="L1026" s="2" t="s">
        <v>173</v>
      </c>
      <c r="M1026" s="2" t="s">
        <v>189</v>
      </c>
      <c r="N1026" s="4">
        <f>COUNTIF(Bookings!$B$2:$B$5001,A1026)</f>
        <v>0</v>
      </c>
      <c r="O1026" s="4">
        <f>COUNTIFS(Bookings!$B$2:$B$5001,A1026,Bookings!$Q$2:$Q$5001,"Completed")</f>
        <v>0</v>
      </c>
      <c r="P1026" s="3">
        <f>SUMIFS(Revenue!$L$2:$L$4092,Revenue!$B$2:$B$4092,A1026)</f>
        <v>0</v>
      </c>
      <c r="Q1026" s="2" t="str">
        <f>IF(N1026=0,"Inactive",IF(N1026=1,"One-time",IF(N1026&lt;4,"Repeat","Loyal")))</f>
        <v>Inactive</v>
      </c>
    </row>
    <row r="1027" spans="1:17" x14ac:dyDescent="0.2">
      <c r="A1027" s="2" t="s">
        <v>1948</v>
      </c>
      <c r="B1027" s="2" t="s">
        <v>1949</v>
      </c>
      <c r="C1027" s="2" t="s">
        <v>167</v>
      </c>
      <c r="D1027" s="2">
        <v>31</v>
      </c>
      <c r="E1027" s="2" t="str">
        <f>IF(D1027&lt;25,"18-24",IF(D1027&lt;35,"25-34",IF(D1027&lt;45,"35-44",IF(D1027&lt;55,"45-54","55+"))))</f>
        <v>25-34</v>
      </c>
      <c r="F1027" s="2" t="s">
        <v>227</v>
      </c>
      <c r="G1027" s="2" t="s">
        <v>228</v>
      </c>
      <c r="H1027" s="2" t="s">
        <v>207</v>
      </c>
      <c r="I1027" s="2" t="s">
        <v>195</v>
      </c>
      <c r="J1027" s="2" t="s">
        <v>172</v>
      </c>
      <c r="K1027" s="11">
        <v>45980</v>
      </c>
      <c r="L1027" s="2" t="s">
        <v>198</v>
      </c>
      <c r="M1027" s="2" t="s">
        <v>174</v>
      </c>
      <c r="N1027" s="4">
        <f>COUNTIF(Bookings!$B$2:$B$5001,A1027)</f>
        <v>1</v>
      </c>
      <c r="O1027" s="4">
        <f>COUNTIFS(Bookings!$B$2:$B$5001,A1027,Bookings!$Q$2:$Q$5001,"Completed")</f>
        <v>1</v>
      </c>
      <c r="P1027" s="3">
        <f>SUMIFS(Revenue!$L$2:$L$4092,Revenue!$B$2:$B$4092,A1027)</f>
        <v>46590</v>
      </c>
      <c r="Q1027" s="2" t="str">
        <f>IF(N1027=0,"Inactive",IF(N1027=1,"One-time",IF(N1027&lt;4,"Repeat","Loyal")))</f>
        <v>One-time</v>
      </c>
    </row>
    <row r="1028" spans="1:17" x14ac:dyDescent="0.2">
      <c r="A1028" s="2" t="s">
        <v>1950</v>
      </c>
      <c r="B1028" s="2" t="s">
        <v>1951</v>
      </c>
      <c r="C1028" s="2" t="s">
        <v>177</v>
      </c>
      <c r="D1028" s="2">
        <v>34</v>
      </c>
      <c r="E1028" s="2" t="str">
        <f>IF(D1028&lt;25,"18-24",IF(D1028&lt;35,"25-34",IF(D1028&lt;45,"35-44",IF(D1028&lt;55,"45-54","55+"))))</f>
        <v>25-34</v>
      </c>
      <c r="F1028" s="2" t="s">
        <v>168</v>
      </c>
      <c r="G1028" s="2" t="s">
        <v>182</v>
      </c>
      <c r="H1028" s="2" t="s">
        <v>170</v>
      </c>
      <c r="I1028" s="2" t="s">
        <v>21</v>
      </c>
      <c r="J1028" s="2" t="s">
        <v>238</v>
      </c>
      <c r="K1028" s="11">
        <v>45575</v>
      </c>
      <c r="L1028" s="2" t="s">
        <v>198</v>
      </c>
      <c r="M1028" s="2" t="s">
        <v>174</v>
      </c>
      <c r="N1028" s="4">
        <f>COUNTIF(Bookings!$B$2:$B$5001,A1028)</f>
        <v>11</v>
      </c>
      <c r="O1028" s="4">
        <f>COUNTIFS(Bookings!$B$2:$B$5001,A1028,Bookings!$Q$2:$Q$5001,"Completed")</f>
        <v>11</v>
      </c>
      <c r="P1028" s="3">
        <f>SUMIFS(Revenue!$L$2:$L$4092,Revenue!$B$2:$B$4092,A1028)</f>
        <v>339360</v>
      </c>
      <c r="Q1028" s="2" t="str">
        <f>IF(N1028=0,"Inactive",IF(N1028=1,"One-time",IF(N1028&lt;4,"Repeat","Loyal")))</f>
        <v>Loyal</v>
      </c>
    </row>
    <row r="1029" spans="1:17" x14ac:dyDescent="0.2">
      <c r="A1029" s="2" t="s">
        <v>1952</v>
      </c>
      <c r="B1029" s="2" t="s">
        <v>1953</v>
      </c>
      <c r="C1029" s="2" t="s">
        <v>177</v>
      </c>
      <c r="D1029" s="2">
        <v>57</v>
      </c>
      <c r="E1029" s="2" t="str">
        <f>IF(D1029&lt;25,"18-24",IF(D1029&lt;35,"25-34",IF(D1029&lt;45,"35-44",IF(D1029&lt;55,"45-54","55+"))))</f>
        <v>55+</v>
      </c>
      <c r="F1029" s="2" t="s">
        <v>227</v>
      </c>
      <c r="G1029" s="2" t="s">
        <v>228</v>
      </c>
      <c r="H1029" s="2" t="s">
        <v>207</v>
      </c>
      <c r="I1029" s="2" t="s">
        <v>216</v>
      </c>
      <c r="J1029" s="2" t="s">
        <v>172</v>
      </c>
      <c r="K1029" s="11">
        <v>46220</v>
      </c>
      <c r="L1029" s="2" t="s">
        <v>183</v>
      </c>
      <c r="M1029" s="2" t="s">
        <v>174</v>
      </c>
      <c r="N1029" s="4">
        <f>COUNTIF(Bookings!$B$2:$B$5001,A1029)</f>
        <v>0</v>
      </c>
      <c r="O1029" s="4">
        <f>COUNTIFS(Bookings!$B$2:$B$5001,A1029,Bookings!$Q$2:$Q$5001,"Completed")</f>
        <v>0</v>
      </c>
      <c r="P1029" s="3">
        <f>SUMIFS(Revenue!$L$2:$L$4092,Revenue!$B$2:$B$4092,A1029)</f>
        <v>0</v>
      </c>
      <c r="Q1029" s="2" t="str">
        <f>IF(N1029=0,"Inactive",IF(N1029=1,"One-time",IF(N1029&lt;4,"Repeat","Loyal")))</f>
        <v>Inactive</v>
      </c>
    </row>
    <row r="1030" spans="1:17" x14ac:dyDescent="0.2">
      <c r="A1030" s="2" t="s">
        <v>1954</v>
      </c>
      <c r="B1030" s="2" t="s">
        <v>504</v>
      </c>
      <c r="C1030" s="2" t="s">
        <v>167</v>
      </c>
      <c r="D1030" s="2">
        <v>46</v>
      </c>
      <c r="E1030" s="2" t="str">
        <f>IF(D1030&lt;25,"18-24",IF(D1030&lt;35,"25-34",IF(D1030&lt;45,"35-44",IF(D1030&lt;55,"45-54","55+"))))</f>
        <v>45-54</v>
      </c>
      <c r="F1030" s="2" t="s">
        <v>205</v>
      </c>
      <c r="G1030" s="2" t="s">
        <v>206</v>
      </c>
      <c r="H1030" s="2" t="s">
        <v>207</v>
      </c>
      <c r="I1030" s="2" t="s">
        <v>21</v>
      </c>
      <c r="J1030" s="2" t="s">
        <v>172</v>
      </c>
      <c r="K1030" s="11">
        <v>45947</v>
      </c>
      <c r="L1030" s="2" t="s">
        <v>183</v>
      </c>
      <c r="M1030" s="2" t="s">
        <v>189</v>
      </c>
      <c r="N1030" s="4">
        <f>COUNTIF(Bookings!$B$2:$B$5001,A1030)</f>
        <v>2</v>
      </c>
      <c r="O1030" s="4">
        <f>COUNTIFS(Bookings!$B$2:$B$5001,A1030,Bookings!$Q$2:$Q$5001,"Completed")</f>
        <v>2</v>
      </c>
      <c r="P1030" s="3">
        <f>SUMIFS(Revenue!$L$2:$L$4092,Revenue!$B$2:$B$4092,A1030)</f>
        <v>56100</v>
      </c>
      <c r="Q1030" s="2" t="str">
        <f>IF(N1030=0,"Inactive",IF(N1030=1,"One-time",IF(N1030&lt;4,"Repeat","Loyal")))</f>
        <v>Repeat</v>
      </c>
    </row>
    <row r="1031" spans="1:17" x14ac:dyDescent="0.2">
      <c r="A1031" s="2" t="s">
        <v>1955</v>
      </c>
      <c r="B1031" s="2" t="s">
        <v>1571</v>
      </c>
      <c r="C1031" s="2" t="s">
        <v>177</v>
      </c>
      <c r="D1031" s="2">
        <v>49</v>
      </c>
      <c r="E1031" s="2" t="str">
        <f>IF(D1031&lt;25,"18-24",IF(D1031&lt;35,"25-34",IF(D1031&lt;45,"35-44",IF(D1031&lt;55,"45-54","55+"))))</f>
        <v>45-54</v>
      </c>
      <c r="F1031" s="2" t="s">
        <v>168</v>
      </c>
      <c r="G1031" s="2" t="s">
        <v>55</v>
      </c>
      <c r="H1031" s="2" t="s">
        <v>170</v>
      </c>
      <c r="I1031" s="2" t="s">
        <v>216</v>
      </c>
      <c r="J1031" s="2" t="s">
        <v>172</v>
      </c>
      <c r="K1031" s="11">
        <v>45176</v>
      </c>
      <c r="L1031" s="2" t="s">
        <v>179</v>
      </c>
      <c r="M1031" s="2" t="s">
        <v>174</v>
      </c>
      <c r="N1031" s="4">
        <f>COUNTIF(Bookings!$B$2:$B$5001,A1031)</f>
        <v>0</v>
      </c>
      <c r="O1031" s="4">
        <f>COUNTIFS(Bookings!$B$2:$B$5001,A1031,Bookings!$Q$2:$Q$5001,"Completed")</f>
        <v>0</v>
      </c>
      <c r="P1031" s="3">
        <f>SUMIFS(Revenue!$L$2:$L$4092,Revenue!$B$2:$B$4092,A1031)</f>
        <v>0</v>
      </c>
      <c r="Q1031" s="2" t="str">
        <f>IF(N1031=0,"Inactive",IF(N1031=1,"One-time",IF(N1031&lt;4,"Repeat","Loyal")))</f>
        <v>Inactive</v>
      </c>
    </row>
    <row r="1032" spans="1:17" x14ac:dyDescent="0.2">
      <c r="A1032" s="2" t="s">
        <v>1956</v>
      </c>
      <c r="B1032" s="2" t="s">
        <v>1957</v>
      </c>
      <c r="C1032" s="2" t="s">
        <v>167</v>
      </c>
      <c r="D1032" s="2">
        <v>46</v>
      </c>
      <c r="E1032" s="2" t="str">
        <f>IF(D1032&lt;25,"18-24",IF(D1032&lt;35,"25-34",IF(D1032&lt;45,"35-44",IF(D1032&lt;55,"45-54","55+"))))</f>
        <v>45-54</v>
      </c>
      <c r="F1032" s="2" t="s">
        <v>168</v>
      </c>
      <c r="G1032" s="2" t="s">
        <v>178</v>
      </c>
      <c r="H1032" s="2" t="s">
        <v>170</v>
      </c>
      <c r="I1032" s="2" t="s">
        <v>195</v>
      </c>
      <c r="J1032" s="2" t="s">
        <v>238</v>
      </c>
      <c r="K1032" s="11">
        <v>45643</v>
      </c>
      <c r="L1032" s="2" t="s">
        <v>198</v>
      </c>
      <c r="M1032" s="2" t="s">
        <v>174</v>
      </c>
      <c r="N1032" s="4">
        <f>COUNTIF(Bookings!$B$2:$B$5001,A1032)</f>
        <v>9</v>
      </c>
      <c r="O1032" s="4">
        <f>COUNTIFS(Bookings!$B$2:$B$5001,A1032,Bookings!$Q$2:$Q$5001,"Completed")</f>
        <v>7</v>
      </c>
      <c r="P1032" s="3">
        <f>SUMIFS(Revenue!$L$2:$L$4092,Revenue!$B$2:$B$4092,A1032)</f>
        <v>521410</v>
      </c>
      <c r="Q1032" s="2" t="str">
        <f>IF(N1032=0,"Inactive",IF(N1032=1,"One-time",IF(N1032&lt;4,"Repeat","Loyal")))</f>
        <v>Loyal</v>
      </c>
    </row>
    <row r="1033" spans="1:17" x14ac:dyDescent="0.2">
      <c r="A1033" s="2" t="s">
        <v>1958</v>
      </c>
      <c r="B1033" s="2" t="s">
        <v>1959</v>
      </c>
      <c r="C1033" s="2" t="s">
        <v>167</v>
      </c>
      <c r="D1033" s="2">
        <v>35</v>
      </c>
      <c r="E1033" s="2" t="str">
        <f>IF(D1033&lt;25,"18-24",IF(D1033&lt;35,"25-34",IF(D1033&lt;45,"35-44",IF(D1033&lt;55,"45-54","55+"))))</f>
        <v>35-44</v>
      </c>
      <c r="F1033" s="2" t="s">
        <v>290</v>
      </c>
      <c r="G1033" s="2" t="s">
        <v>290</v>
      </c>
      <c r="H1033" s="2" t="s">
        <v>207</v>
      </c>
      <c r="I1033" s="2" t="s">
        <v>216</v>
      </c>
      <c r="J1033" s="2" t="s">
        <v>172</v>
      </c>
      <c r="K1033" s="11">
        <v>45470</v>
      </c>
      <c r="L1033" s="2" t="s">
        <v>173</v>
      </c>
      <c r="M1033" s="2" t="s">
        <v>189</v>
      </c>
      <c r="N1033" s="4">
        <f>COUNTIF(Bookings!$B$2:$B$5001,A1033)</f>
        <v>0</v>
      </c>
      <c r="O1033" s="4">
        <f>COUNTIFS(Bookings!$B$2:$B$5001,A1033,Bookings!$Q$2:$Q$5001,"Completed")</f>
        <v>0</v>
      </c>
      <c r="P1033" s="3">
        <f>SUMIFS(Revenue!$L$2:$L$4092,Revenue!$B$2:$B$4092,A1033)</f>
        <v>0</v>
      </c>
      <c r="Q1033" s="2" t="str">
        <f>IF(N1033=0,"Inactive",IF(N1033=1,"One-time",IF(N1033&lt;4,"Repeat","Loyal")))</f>
        <v>Inactive</v>
      </c>
    </row>
    <row r="1034" spans="1:17" x14ac:dyDescent="0.2">
      <c r="A1034" s="2" t="s">
        <v>1960</v>
      </c>
      <c r="B1034" s="2" t="s">
        <v>251</v>
      </c>
      <c r="C1034" s="2" t="s">
        <v>167</v>
      </c>
      <c r="D1034" s="2">
        <v>33</v>
      </c>
      <c r="E1034" s="2" t="str">
        <f>IF(D1034&lt;25,"18-24",IF(D1034&lt;35,"25-34",IF(D1034&lt;45,"35-44",IF(D1034&lt;55,"45-54","55+"))))</f>
        <v>25-34</v>
      </c>
      <c r="F1034" s="2" t="s">
        <v>168</v>
      </c>
      <c r="G1034" s="2" t="s">
        <v>66</v>
      </c>
      <c r="H1034" s="2" t="s">
        <v>170</v>
      </c>
      <c r="I1034" s="2" t="s">
        <v>188</v>
      </c>
      <c r="J1034" s="2" t="s">
        <v>172</v>
      </c>
      <c r="K1034" s="11">
        <v>45534</v>
      </c>
      <c r="L1034" s="2" t="s">
        <v>183</v>
      </c>
      <c r="M1034" s="2" t="s">
        <v>174</v>
      </c>
      <c r="N1034" s="4">
        <f>COUNTIF(Bookings!$B$2:$B$5001,A1034)</f>
        <v>4</v>
      </c>
      <c r="O1034" s="4">
        <f>COUNTIFS(Bookings!$B$2:$B$5001,A1034,Bookings!$Q$2:$Q$5001,"Completed")</f>
        <v>4</v>
      </c>
      <c r="P1034" s="3">
        <f>SUMIFS(Revenue!$L$2:$L$4092,Revenue!$B$2:$B$4092,A1034)</f>
        <v>140020</v>
      </c>
      <c r="Q1034" s="2" t="str">
        <f>IF(N1034=0,"Inactive",IF(N1034=1,"One-time",IF(N1034&lt;4,"Repeat","Loyal")))</f>
        <v>Loyal</v>
      </c>
    </row>
    <row r="1035" spans="1:17" x14ac:dyDescent="0.2">
      <c r="A1035" s="2" t="s">
        <v>1961</v>
      </c>
      <c r="B1035" s="2" t="s">
        <v>1798</v>
      </c>
      <c r="C1035" s="2" t="s">
        <v>167</v>
      </c>
      <c r="D1035" s="2">
        <v>40</v>
      </c>
      <c r="E1035" s="2" t="str">
        <f>IF(D1035&lt;25,"18-24",IF(D1035&lt;35,"25-34",IF(D1035&lt;45,"35-44",IF(D1035&lt;55,"45-54","55+"))))</f>
        <v>35-44</v>
      </c>
      <c r="F1035" s="2" t="s">
        <v>168</v>
      </c>
      <c r="G1035" s="2" t="s">
        <v>243</v>
      </c>
      <c r="H1035" s="2" t="s">
        <v>170</v>
      </c>
      <c r="I1035" s="2" t="s">
        <v>195</v>
      </c>
      <c r="J1035" s="2" t="s">
        <v>172</v>
      </c>
      <c r="K1035" s="11">
        <v>45914</v>
      </c>
      <c r="L1035" s="2" t="s">
        <v>179</v>
      </c>
      <c r="M1035" s="2" t="s">
        <v>189</v>
      </c>
      <c r="N1035" s="4">
        <f>COUNTIF(Bookings!$B$2:$B$5001,A1035)</f>
        <v>0</v>
      </c>
      <c r="O1035" s="4">
        <f>COUNTIFS(Bookings!$B$2:$B$5001,A1035,Bookings!$Q$2:$Q$5001,"Completed")</f>
        <v>0</v>
      </c>
      <c r="P1035" s="3">
        <f>SUMIFS(Revenue!$L$2:$L$4092,Revenue!$B$2:$B$4092,A1035)</f>
        <v>0</v>
      </c>
      <c r="Q1035" s="2" t="str">
        <f>IF(N1035=0,"Inactive",IF(N1035=1,"One-time",IF(N1035&lt;4,"Repeat","Loyal")))</f>
        <v>Inactive</v>
      </c>
    </row>
    <row r="1036" spans="1:17" x14ac:dyDescent="0.2">
      <c r="A1036" s="2" t="s">
        <v>1962</v>
      </c>
      <c r="B1036" s="2" t="s">
        <v>1075</v>
      </c>
      <c r="C1036" s="2" t="s">
        <v>177</v>
      </c>
      <c r="D1036" s="2">
        <v>39</v>
      </c>
      <c r="E1036" s="2" t="str">
        <f>IF(D1036&lt;25,"18-24",IF(D1036&lt;35,"25-34",IF(D1036&lt;45,"35-44",IF(D1036&lt;55,"45-54","55+"))))</f>
        <v>35-44</v>
      </c>
      <c r="F1036" s="2" t="s">
        <v>168</v>
      </c>
      <c r="G1036" s="2" t="s">
        <v>178</v>
      </c>
      <c r="H1036" s="2" t="s">
        <v>170</v>
      </c>
      <c r="I1036" s="2" t="s">
        <v>171</v>
      </c>
      <c r="J1036" s="2" t="s">
        <v>172</v>
      </c>
      <c r="K1036" s="11">
        <v>45708</v>
      </c>
      <c r="L1036" s="2" t="s">
        <v>179</v>
      </c>
      <c r="M1036" s="2" t="s">
        <v>174</v>
      </c>
      <c r="N1036" s="4">
        <f>COUNTIF(Bookings!$B$2:$B$5001,A1036)</f>
        <v>2</v>
      </c>
      <c r="O1036" s="4">
        <f>COUNTIFS(Bookings!$B$2:$B$5001,A1036,Bookings!$Q$2:$Q$5001,"Completed")</f>
        <v>1</v>
      </c>
      <c r="P1036" s="3">
        <f>SUMIFS(Revenue!$L$2:$L$4092,Revenue!$B$2:$B$4092,A1036)</f>
        <v>44340</v>
      </c>
      <c r="Q1036" s="2" t="str">
        <f>IF(N1036=0,"Inactive",IF(N1036=1,"One-time",IF(N1036&lt;4,"Repeat","Loyal")))</f>
        <v>Repeat</v>
      </c>
    </row>
    <row r="1037" spans="1:17" x14ac:dyDescent="0.2">
      <c r="A1037" s="2" t="s">
        <v>1963</v>
      </c>
      <c r="B1037" s="2" t="s">
        <v>1964</v>
      </c>
      <c r="C1037" s="2" t="s">
        <v>177</v>
      </c>
      <c r="D1037" s="2">
        <v>43</v>
      </c>
      <c r="E1037" s="2" t="str">
        <f>IF(D1037&lt;25,"18-24",IF(D1037&lt;35,"25-34",IF(D1037&lt;45,"35-44",IF(D1037&lt;55,"45-54","55+"))))</f>
        <v>35-44</v>
      </c>
      <c r="F1037" s="2" t="s">
        <v>256</v>
      </c>
      <c r="G1037" s="2" t="s">
        <v>257</v>
      </c>
      <c r="H1037" s="2" t="s">
        <v>207</v>
      </c>
      <c r="I1037" s="2" t="s">
        <v>171</v>
      </c>
      <c r="J1037" s="2" t="s">
        <v>217</v>
      </c>
      <c r="K1037" s="11">
        <v>45627</v>
      </c>
      <c r="L1037" s="2" t="s">
        <v>198</v>
      </c>
      <c r="M1037" s="2" t="s">
        <v>174</v>
      </c>
      <c r="N1037" s="4">
        <f>COUNTIF(Bookings!$B$2:$B$5001,A1037)</f>
        <v>3</v>
      </c>
      <c r="O1037" s="4">
        <f>COUNTIFS(Bookings!$B$2:$B$5001,A1037,Bookings!$Q$2:$Q$5001,"Completed")</f>
        <v>3</v>
      </c>
      <c r="P1037" s="3">
        <f>SUMIFS(Revenue!$L$2:$L$4092,Revenue!$B$2:$B$4092,A1037)</f>
        <v>127850</v>
      </c>
      <c r="Q1037" s="2" t="str">
        <f>IF(N1037=0,"Inactive",IF(N1037=1,"One-time",IF(N1037&lt;4,"Repeat","Loyal")))</f>
        <v>Repeat</v>
      </c>
    </row>
    <row r="1038" spans="1:17" x14ac:dyDescent="0.2">
      <c r="A1038" s="2" t="s">
        <v>1965</v>
      </c>
      <c r="B1038" s="2" t="s">
        <v>1966</v>
      </c>
      <c r="C1038" s="2" t="s">
        <v>167</v>
      </c>
      <c r="D1038" s="2">
        <v>41</v>
      </c>
      <c r="E1038" s="2" t="str">
        <f>IF(D1038&lt;25,"18-24",IF(D1038&lt;35,"25-34",IF(D1038&lt;45,"35-44",IF(D1038&lt;55,"45-54","55+"))))</f>
        <v>35-44</v>
      </c>
      <c r="F1038" s="2" t="s">
        <v>499</v>
      </c>
      <c r="G1038" s="2" t="s">
        <v>500</v>
      </c>
      <c r="H1038" s="2" t="s">
        <v>207</v>
      </c>
      <c r="I1038" s="2" t="s">
        <v>188</v>
      </c>
      <c r="J1038" s="2" t="s">
        <v>172</v>
      </c>
      <c r="K1038" s="11">
        <v>45562</v>
      </c>
      <c r="L1038" s="2" t="s">
        <v>179</v>
      </c>
      <c r="M1038" s="2" t="s">
        <v>174</v>
      </c>
      <c r="N1038" s="4">
        <f>COUNTIF(Bookings!$B$2:$B$5001,A1038)</f>
        <v>4</v>
      </c>
      <c r="O1038" s="4">
        <f>COUNTIFS(Bookings!$B$2:$B$5001,A1038,Bookings!$Q$2:$Q$5001,"Completed")</f>
        <v>4</v>
      </c>
      <c r="P1038" s="3">
        <f>SUMIFS(Revenue!$L$2:$L$4092,Revenue!$B$2:$B$4092,A1038)</f>
        <v>113830</v>
      </c>
      <c r="Q1038" s="2" t="str">
        <f>IF(N1038=0,"Inactive",IF(N1038=1,"One-time",IF(N1038&lt;4,"Repeat","Loyal")))</f>
        <v>Loyal</v>
      </c>
    </row>
    <row r="1039" spans="1:17" x14ac:dyDescent="0.2">
      <c r="A1039" s="2" t="s">
        <v>1967</v>
      </c>
      <c r="B1039" s="2" t="s">
        <v>1968</v>
      </c>
      <c r="C1039" s="2" t="s">
        <v>177</v>
      </c>
      <c r="D1039" s="2">
        <v>39</v>
      </c>
      <c r="E1039" s="2" t="str">
        <f>IF(D1039&lt;25,"18-24",IF(D1039&lt;35,"25-34",IF(D1039&lt;45,"35-44",IF(D1039&lt;55,"45-54","55+"))))</f>
        <v>35-44</v>
      </c>
      <c r="F1039" s="2" t="s">
        <v>338</v>
      </c>
      <c r="G1039" s="2" t="s">
        <v>339</v>
      </c>
      <c r="H1039" s="2" t="s">
        <v>207</v>
      </c>
      <c r="I1039" s="2" t="s">
        <v>195</v>
      </c>
      <c r="J1039" s="2" t="s">
        <v>172</v>
      </c>
      <c r="K1039" s="11">
        <v>46044</v>
      </c>
      <c r="L1039" s="2" t="s">
        <v>183</v>
      </c>
      <c r="M1039" s="2" t="s">
        <v>189</v>
      </c>
      <c r="N1039" s="4">
        <f>COUNTIF(Bookings!$B$2:$B$5001,A1039)</f>
        <v>1</v>
      </c>
      <c r="O1039" s="4">
        <f>COUNTIFS(Bookings!$B$2:$B$5001,A1039,Bookings!$Q$2:$Q$5001,"Completed")</f>
        <v>1</v>
      </c>
      <c r="P1039" s="3">
        <f>SUMIFS(Revenue!$L$2:$L$4092,Revenue!$B$2:$B$4092,A1039)</f>
        <v>42250</v>
      </c>
      <c r="Q1039" s="2" t="str">
        <f>IF(N1039=0,"Inactive",IF(N1039=1,"One-time",IF(N1039&lt;4,"Repeat","Loyal")))</f>
        <v>One-time</v>
      </c>
    </row>
    <row r="1040" spans="1:17" x14ac:dyDescent="0.2">
      <c r="A1040" s="2" t="s">
        <v>1969</v>
      </c>
      <c r="B1040" s="2" t="s">
        <v>845</v>
      </c>
      <c r="C1040" s="2" t="s">
        <v>177</v>
      </c>
      <c r="D1040" s="2">
        <v>33</v>
      </c>
      <c r="E1040" s="2" t="str">
        <f>IF(D1040&lt;25,"18-24",IF(D1040&lt;35,"25-34",IF(D1040&lt;45,"35-44",IF(D1040&lt;55,"45-54","55+"))))</f>
        <v>25-34</v>
      </c>
      <c r="F1040" s="2" t="s">
        <v>168</v>
      </c>
      <c r="G1040" s="2" t="s">
        <v>55</v>
      </c>
      <c r="H1040" s="2" t="s">
        <v>170</v>
      </c>
      <c r="I1040" s="2" t="s">
        <v>171</v>
      </c>
      <c r="J1040" s="2" t="s">
        <v>238</v>
      </c>
      <c r="K1040" s="11">
        <v>45618</v>
      </c>
      <c r="L1040" s="2" t="s">
        <v>183</v>
      </c>
      <c r="M1040" s="2" t="s">
        <v>174</v>
      </c>
      <c r="N1040" s="4">
        <f>COUNTIF(Bookings!$B$2:$B$5001,A1040)</f>
        <v>7</v>
      </c>
      <c r="O1040" s="4">
        <f>COUNTIFS(Bookings!$B$2:$B$5001,A1040,Bookings!$Q$2:$Q$5001,"Completed")</f>
        <v>5</v>
      </c>
      <c r="P1040" s="3">
        <f>SUMIFS(Revenue!$L$2:$L$4092,Revenue!$B$2:$B$4092,A1040)</f>
        <v>167890</v>
      </c>
      <c r="Q1040" s="2" t="str">
        <f>IF(N1040=0,"Inactive",IF(N1040=1,"One-time",IF(N1040&lt;4,"Repeat","Loyal")))</f>
        <v>Loyal</v>
      </c>
    </row>
    <row r="1041" spans="1:17" x14ac:dyDescent="0.2">
      <c r="A1041" s="2" t="s">
        <v>1970</v>
      </c>
      <c r="B1041" s="2" t="s">
        <v>1971</v>
      </c>
      <c r="C1041" s="2" t="s">
        <v>177</v>
      </c>
      <c r="D1041" s="2">
        <v>29</v>
      </c>
      <c r="E1041" s="2" t="str">
        <f>IF(D1041&lt;25,"18-24",IF(D1041&lt;35,"25-34",IF(D1041&lt;45,"35-44",IF(D1041&lt;55,"45-54","55+"))))</f>
        <v>25-34</v>
      </c>
      <c r="F1041" s="2" t="s">
        <v>168</v>
      </c>
      <c r="G1041" s="2" t="s">
        <v>55</v>
      </c>
      <c r="H1041" s="2" t="s">
        <v>170</v>
      </c>
      <c r="I1041" s="2" t="s">
        <v>188</v>
      </c>
      <c r="J1041" s="2" t="s">
        <v>172</v>
      </c>
      <c r="K1041" s="11">
        <v>46034</v>
      </c>
      <c r="L1041" s="2" t="s">
        <v>247</v>
      </c>
      <c r="M1041" s="2" t="s">
        <v>174</v>
      </c>
      <c r="N1041" s="4">
        <f>COUNTIF(Bookings!$B$2:$B$5001,A1041)</f>
        <v>0</v>
      </c>
      <c r="O1041" s="4">
        <f>COUNTIFS(Bookings!$B$2:$B$5001,A1041,Bookings!$Q$2:$Q$5001,"Completed")</f>
        <v>0</v>
      </c>
      <c r="P1041" s="3">
        <f>SUMIFS(Revenue!$L$2:$L$4092,Revenue!$B$2:$B$4092,A1041)</f>
        <v>0</v>
      </c>
      <c r="Q1041" s="2" t="str">
        <f>IF(N1041=0,"Inactive",IF(N1041=1,"One-time",IF(N1041&lt;4,"Repeat","Loyal")))</f>
        <v>Inactive</v>
      </c>
    </row>
    <row r="1042" spans="1:17" x14ac:dyDescent="0.2">
      <c r="A1042" s="2" t="s">
        <v>1972</v>
      </c>
      <c r="B1042" s="2" t="s">
        <v>1973</v>
      </c>
      <c r="C1042" s="2" t="s">
        <v>167</v>
      </c>
      <c r="D1042" s="2">
        <v>36</v>
      </c>
      <c r="E1042" s="2" t="str">
        <f>IF(D1042&lt;25,"18-24",IF(D1042&lt;35,"25-34",IF(D1042&lt;45,"35-44",IF(D1042&lt;55,"45-54","55+"))))</f>
        <v>35-44</v>
      </c>
      <c r="F1042" s="2" t="s">
        <v>168</v>
      </c>
      <c r="G1042" s="2" t="s">
        <v>55</v>
      </c>
      <c r="H1042" s="2" t="s">
        <v>170</v>
      </c>
      <c r="I1042" s="2" t="s">
        <v>195</v>
      </c>
      <c r="J1042" s="2" t="s">
        <v>217</v>
      </c>
      <c r="K1042" s="11">
        <v>45534</v>
      </c>
      <c r="L1042" s="2" t="s">
        <v>179</v>
      </c>
      <c r="M1042" s="2" t="s">
        <v>174</v>
      </c>
      <c r="N1042" s="4">
        <f>COUNTIF(Bookings!$B$2:$B$5001,A1042)</f>
        <v>5</v>
      </c>
      <c r="O1042" s="4">
        <f>COUNTIFS(Bookings!$B$2:$B$5001,A1042,Bookings!$Q$2:$Q$5001,"Completed")</f>
        <v>4</v>
      </c>
      <c r="P1042" s="3">
        <f>SUMIFS(Revenue!$L$2:$L$4092,Revenue!$B$2:$B$4092,A1042)</f>
        <v>184280</v>
      </c>
      <c r="Q1042" s="2" t="str">
        <f>IF(N1042=0,"Inactive",IF(N1042=1,"One-time",IF(N1042&lt;4,"Repeat","Loyal")))</f>
        <v>Loyal</v>
      </c>
    </row>
    <row r="1043" spans="1:17" x14ac:dyDescent="0.2">
      <c r="A1043" s="2" t="s">
        <v>1974</v>
      </c>
      <c r="B1043" s="2" t="s">
        <v>962</v>
      </c>
      <c r="C1043" s="2" t="s">
        <v>167</v>
      </c>
      <c r="D1043" s="2">
        <v>37</v>
      </c>
      <c r="E1043" s="2" t="str">
        <f>IF(D1043&lt;25,"18-24",IF(D1043&lt;35,"25-34",IF(D1043&lt;45,"35-44",IF(D1043&lt;55,"45-54","55+"))))</f>
        <v>35-44</v>
      </c>
      <c r="F1043" s="2" t="s">
        <v>168</v>
      </c>
      <c r="G1043" s="2" t="s">
        <v>169</v>
      </c>
      <c r="H1043" s="2" t="s">
        <v>170</v>
      </c>
      <c r="I1043" s="2" t="s">
        <v>195</v>
      </c>
      <c r="J1043" s="2" t="s">
        <v>208</v>
      </c>
      <c r="K1043" s="11">
        <v>45526</v>
      </c>
      <c r="L1043" s="2" t="s">
        <v>183</v>
      </c>
      <c r="M1043" s="2" t="s">
        <v>174</v>
      </c>
      <c r="N1043" s="4">
        <f>COUNTIF(Bookings!$B$2:$B$5001,A1043)</f>
        <v>8</v>
      </c>
      <c r="O1043" s="4">
        <f>COUNTIFS(Bookings!$B$2:$B$5001,A1043,Bookings!$Q$2:$Q$5001,"Completed")</f>
        <v>7</v>
      </c>
      <c r="P1043" s="3">
        <f>SUMIFS(Revenue!$L$2:$L$4092,Revenue!$B$2:$B$4092,A1043)</f>
        <v>675570</v>
      </c>
      <c r="Q1043" s="2" t="str">
        <f>IF(N1043=0,"Inactive",IF(N1043=1,"One-time",IF(N1043&lt;4,"Repeat","Loyal")))</f>
        <v>Loyal</v>
      </c>
    </row>
    <row r="1044" spans="1:17" x14ac:dyDescent="0.2">
      <c r="A1044" s="2" t="s">
        <v>1975</v>
      </c>
      <c r="B1044" s="2" t="s">
        <v>1976</v>
      </c>
      <c r="C1044" s="2" t="s">
        <v>167</v>
      </c>
      <c r="D1044" s="2">
        <v>34</v>
      </c>
      <c r="E1044" s="2" t="str">
        <f>IF(D1044&lt;25,"18-24",IF(D1044&lt;35,"25-34",IF(D1044&lt;45,"35-44",IF(D1044&lt;55,"45-54","55+"))))</f>
        <v>25-34</v>
      </c>
      <c r="F1044" s="2" t="s">
        <v>168</v>
      </c>
      <c r="G1044" s="2" t="s">
        <v>75</v>
      </c>
      <c r="H1044" s="2" t="s">
        <v>170</v>
      </c>
      <c r="I1044" s="2" t="s">
        <v>171</v>
      </c>
      <c r="J1044" s="2" t="s">
        <v>172</v>
      </c>
      <c r="K1044" s="11">
        <v>46205</v>
      </c>
      <c r="L1044" s="2" t="s">
        <v>183</v>
      </c>
      <c r="M1044" s="2" t="s">
        <v>174</v>
      </c>
      <c r="N1044" s="4">
        <f>COUNTIF(Bookings!$B$2:$B$5001,A1044)</f>
        <v>0</v>
      </c>
      <c r="O1044" s="4">
        <f>COUNTIFS(Bookings!$B$2:$B$5001,A1044,Bookings!$Q$2:$Q$5001,"Completed")</f>
        <v>0</v>
      </c>
      <c r="P1044" s="3">
        <f>SUMIFS(Revenue!$L$2:$L$4092,Revenue!$B$2:$B$4092,A1044)</f>
        <v>0</v>
      </c>
      <c r="Q1044" s="2" t="str">
        <f>IF(N1044=0,"Inactive",IF(N1044=1,"One-time",IF(N1044&lt;4,"Repeat","Loyal")))</f>
        <v>Inactive</v>
      </c>
    </row>
    <row r="1045" spans="1:17" x14ac:dyDescent="0.2">
      <c r="A1045" s="2" t="s">
        <v>1977</v>
      </c>
      <c r="B1045" s="2" t="s">
        <v>928</v>
      </c>
      <c r="C1045" s="2" t="s">
        <v>177</v>
      </c>
      <c r="D1045" s="2">
        <v>28</v>
      </c>
      <c r="E1045" s="2" t="str">
        <f>IF(D1045&lt;25,"18-24",IF(D1045&lt;35,"25-34",IF(D1045&lt;45,"35-44",IF(D1045&lt;55,"45-54","55+"))))</f>
        <v>25-34</v>
      </c>
      <c r="F1045" s="2" t="s">
        <v>168</v>
      </c>
      <c r="G1045" s="2" t="s">
        <v>186</v>
      </c>
      <c r="H1045" s="2" t="s">
        <v>170</v>
      </c>
      <c r="I1045" s="2" t="s">
        <v>171</v>
      </c>
      <c r="J1045" s="2" t="s">
        <v>172</v>
      </c>
      <c r="K1045" s="11">
        <v>45391</v>
      </c>
      <c r="L1045" s="2" t="s">
        <v>173</v>
      </c>
      <c r="M1045" s="2" t="s">
        <v>174</v>
      </c>
      <c r="N1045" s="4">
        <f>COUNTIF(Bookings!$B$2:$B$5001,A1045)</f>
        <v>0</v>
      </c>
      <c r="O1045" s="4">
        <f>COUNTIFS(Bookings!$B$2:$B$5001,A1045,Bookings!$Q$2:$Q$5001,"Completed")</f>
        <v>0</v>
      </c>
      <c r="P1045" s="3">
        <f>SUMIFS(Revenue!$L$2:$L$4092,Revenue!$B$2:$B$4092,A1045)</f>
        <v>0</v>
      </c>
      <c r="Q1045" s="2" t="str">
        <f>IF(N1045=0,"Inactive",IF(N1045=1,"One-time",IF(N1045&lt;4,"Repeat","Loyal")))</f>
        <v>Inactive</v>
      </c>
    </row>
    <row r="1046" spans="1:17" x14ac:dyDescent="0.2">
      <c r="A1046" s="2" t="s">
        <v>1978</v>
      </c>
      <c r="B1046" s="2" t="s">
        <v>237</v>
      </c>
      <c r="C1046" s="2" t="s">
        <v>177</v>
      </c>
      <c r="D1046" s="2">
        <v>43</v>
      </c>
      <c r="E1046" s="2" t="str">
        <f>IF(D1046&lt;25,"18-24",IF(D1046&lt;35,"25-34",IF(D1046&lt;45,"35-44",IF(D1046&lt;55,"45-54","55+"))))</f>
        <v>35-44</v>
      </c>
      <c r="F1046" s="2" t="s">
        <v>168</v>
      </c>
      <c r="G1046" s="2" t="s">
        <v>311</v>
      </c>
      <c r="H1046" s="2" t="s">
        <v>170</v>
      </c>
      <c r="I1046" s="2" t="s">
        <v>188</v>
      </c>
      <c r="J1046" s="2" t="s">
        <v>238</v>
      </c>
      <c r="K1046" s="11">
        <v>45529</v>
      </c>
      <c r="L1046" s="2" t="s">
        <v>198</v>
      </c>
      <c r="M1046" s="2" t="s">
        <v>174</v>
      </c>
      <c r="N1046" s="4">
        <f>COUNTIF(Bookings!$B$2:$B$5001,A1046)</f>
        <v>13</v>
      </c>
      <c r="O1046" s="4">
        <f>COUNTIFS(Bookings!$B$2:$B$5001,A1046,Bookings!$Q$2:$Q$5001,"Completed")</f>
        <v>12</v>
      </c>
      <c r="P1046" s="3">
        <f>SUMIFS(Revenue!$L$2:$L$4092,Revenue!$B$2:$B$4092,A1046)</f>
        <v>541490</v>
      </c>
      <c r="Q1046" s="2" t="str">
        <f>IF(N1046=0,"Inactive",IF(N1046=1,"One-time",IF(N1046&lt;4,"Repeat","Loyal")))</f>
        <v>Loyal</v>
      </c>
    </row>
    <row r="1047" spans="1:17" x14ac:dyDescent="0.2">
      <c r="A1047" s="2" t="s">
        <v>1979</v>
      </c>
      <c r="B1047" s="2" t="s">
        <v>1062</v>
      </c>
      <c r="C1047" s="2" t="s">
        <v>177</v>
      </c>
      <c r="D1047" s="2">
        <v>34</v>
      </c>
      <c r="E1047" s="2" t="str">
        <f>IF(D1047&lt;25,"18-24",IF(D1047&lt;35,"25-34",IF(D1047&lt;45,"35-44",IF(D1047&lt;55,"45-54","55+"))))</f>
        <v>25-34</v>
      </c>
      <c r="F1047" s="2" t="s">
        <v>168</v>
      </c>
      <c r="G1047" s="2" t="s">
        <v>169</v>
      </c>
      <c r="H1047" s="2" t="s">
        <v>170</v>
      </c>
      <c r="I1047" s="2" t="s">
        <v>21</v>
      </c>
      <c r="J1047" s="2" t="s">
        <v>217</v>
      </c>
      <c r="K1047" s="11">
        <v>45614</v>
      </c>
      <c r="L1047" s="2" t="s">
        <v>183</v>
      </c>
      <c r="M1047" s="2" t="s">
        <v>174</v>
      </c>
      <c r="N1047" s="4">
        <f>COUNTIF(Bookings!$B$2:$B$5001,A1047)</f>
        <v>3</v>
      </c>
      <c r="O1047" s="4">
        <f>COUNTIFS(Bookings!$B$2:$B$5001,A1047,Bookings!$Q$2:$Q$5001,"Completed")</f>
        <v>3</v>
      </c>
      <c r="P1047" s="3">
        <f>SUMIFS(Revenue!$L$2:$L$4092,Revenue!$B$2:$B$4092,A1047)</f>
        <v>55590</v>
      </c>
      <c r="Q1047" s="2" t="str">
        <f>IF(N1047=0,"Inactive",IF(N1047=1,"One-time",IF(N1047&lt;4,"Repeat","Loyal")))</f>
        <v>Repeat</v>
      </c>
    </row>
    <row r="1048" spans="1:17" x14ac:dyDescent="0.2">
      <c r="A1048" s="2" t="s">
        <v>1980</v>
      </c>
      <c r="B1048" s="2" t="s">
        <v>237</v>
      </c>
      <c r="C1048" s="2" t="s">
        <v>177</v>
      </c>
      <c r="D1048" s="2">
        <v>31</v>
      </c>
      <c r="E1048" s="2" t="str">
        <f>IF(D1048&lt;25,"18-24",IF(D1048&lt;35,"25-34",IF(D1048&lt;45,"35-44",IF(D1048&lt;55,"45-54","55+"))))</f>
        <v>25-34</v>
      </c>
      <c r="F1048" s="2" t="s">
        <v>168</v>
      </c>
      <c r="G1048" s="2" t="s">
        <v>75</v>
      </c>
      <c r="H1048" s="2" t="s">
        <v>170</v>
      </c>
      <c r="I1048" s="2" t="s">
        <v>171</v>
      </c>
      <c r="J1048" s="2" t="s">
        <v>172</v>
      </c>
      <c r="K1048" s="11">
        <v>45528</v>
      </c>
      <c r="L1048" s="2" t="s">
        <v>247</v>
      </c>
      <c r="M1048" s="2" t="s">
        <v>174</v>
      </c>
      <c r="N1048" s="4">
        <f>COUNTIF(Bookings!$B$2:$B$5001,A1048)</f>
        <v>2</v>
      </c>
      <c r="O1048" s="4">
        <f>COUNTIFS(Bookings!$B$2:$B$5001,A1048,Bookings!$Q$2:$Q$5001,"Completed")</f>
        <v>2</v>
      </c>
      <c r="P1048" s="3">
        <f>SUMIFS(Revenue!$L$2:$L$4092,Revenue!$B$2:$B$4092,A1048)</f>
        <v>64660</v>
      </c>
      <c r="Q1048" s="2" t="str">
        <f>IF(N1048=0,"Inactive",IF(N1048=1,"One-time",IF(N1048&lt;4,"Repeat","Loyal")))</f>
        <v>Repeat</v>
      </c>
    </row>
    <row r="1049" spans="1:17" x14ac:dyDescent="0.2">
      <c r="A1049" s="2" t="s">
        <v>1981</v>
      </c>
      <c r="B1049" s="2" t="s">
        <v>1624</v>
      </c>
      <c r="C1049" s="2" t="s">
        <v>167</v>
      </c>
      <c r="D1049" s="2">
        <v>18</v>
      </c>
      <c r="E1049" s="2" t="str">
        <f>IF(D1049&lt;25,"18-24",IF(D1049&lt;35,"25-34",IF(D1049&lt;45,"35-44",IF(D1049&lt;55,"45-54","55+"))))</f>
        <v>18-24</v>
      </c>
      <c r="F1049" s="2" t="s">
        <v>168</v>
      </c>
      <c r="G1049" s="2" t="s">
        <v>311</v>
      </c>
      <c r="H1049" s="2" t="s">
        <v>170</v>
      </c>
      <c r="I1049" s="2" t="s">
        <v>188</v>
      </c>
      <c r="J1049" s="2" t="s">
        <v>217</v>
      </c>
      <c r="K1049" s="11">
        <v>45572</v>
      </c>
      <c r="L1049" s="2" t="s">
        <v>247</v>
      </c>
      <c r="M1049" s="2" t="s">
        <v>174</v>
      </c>
      <c r="N1049" s="4">
        <f>COUNTIF(Bookings!$B$2:$B$5001,A1049)</f>
        <v>4</v>
      </c>
      <c r="O1049" s="4">
        <f>COUNTIFS(Bookings!$B$2:$B$5001,A1049,Bookings!$Q$2:$Q$5001,"Completed")</f>
        <v>3</v>
      </c>
      <c r="P1049" s="3">
        <f>SUMIFS(Revenue!$L$2:$L$4092,Revenue!$B$2:$B$4092,A1049)</f>
        <v>139820</v>
      </c>
      <c r="Q1049" s="2" t="str">
        <f>IF(N1049=0,"Inactive",IF(N1049=1,"One-time",IF(N1049&lt;4,"Repeat","Loyal")))</f>
        <v>Loyal</v>
      </c>
    </row>
    <row r="1050" spans="1:17" x14ac:dyDescent="0.2">
      <c r="A1050" s="2" t="s">
        <v>1982</v>
      </c>
      <c r="B1050" s="2" t="s">
        <v>548</v>
      </c>
      <c r="C1050" s="2" t="s">
        <v>167</v>
      </c>
      <c r="D1050" s="2">
        <v>51</v>
      </c>
      <c r="E1050" s="2" t="str">
        <f>IF(D1050&lt;25,"18-24",IF(D1050&lt;35,"25-34",IF(D1050&lt;45,"35-44",IF(D1050&lt;55,"45-54","55+"))))</f>
        <v>45-54</v>
      </c>
      <c r="F1050" s="2" t="s">
        <v>168</v>
      </c>
      <c r="G1050" s="2" t="s">
        <v>220</v>
      </c>
      <c r="H1050" s="2" t="s">
        <v>170</v>
      </c>
      <c r="I1050" s="2" t="s">
        <v>21</v>
      </c>
      <c r="J1050" s="2" t="s">
        <v>208</v>
      </c>
      <c r="K1050" s="11">
        <v>45646</v>
      </c>
      <c r="L1050" s="2" t="s">
        <v>231</v>
      </c>
      <c r="M1050" s="2" t="s">
        <v>174</v>
      </c>
      <c r="N1050" s="4">
        <f>COUNTIF(Bookings!$B$2:$B$5001,A1050)</f>
        <v>5</v>
      </c>
      <c r="O1050" s="4">
        <f>COUNTIFS(Bookings!$B$2:$B$5001,A1050,Bookings!$Q$2:$Q$5001,"Completed")</f>
        <v>5</v>
      </c>
      <c r="P1050" s="3">
        <f>SUMIFS(Revenue!$L$2:$L$4092,Revenue!$B$2:$B$4092,A1050)</f>
        <v>130230</v>
      </c>
      <c r="Q1050" s="2" t="str">
        <f>IF(N1050=0,"Inactive",IF(N1050=1,"One-time",IF(N1050&lt;4,"Repeat","Loyal")))</f>
        <v>Loyal</v>
      </c>
    </row>
    <row r="1051" spans="1:17" x14ac:dyDescent="0.2">
      <c r="A1051" s="2" t="s">
        <v>1983</v>
      </c>
      <c r="B1051" s="2" t="s">
        <v>731</v>
      </c>
      <c r="C1051" s="2" t="s">
        <v>177</v>
      </c>
      <c r="D1051" s="2">
        <v>34</v>
      </c>
      <c r="E1051" s="2" t="str">
        <f>IF(D1051&lt;25,"18-24",IF(D1051&lt;35,"25-34",IF(D1051&lt;45,"35-44",IF(D1051&lt;55,"45-54","55+"))))</f>
        <v>25-34</v>
      </c>
      <c r="F1051" s="2" t="s">
        <v>168</v>
      </c>
      <c r="G1051" s="2" t="s">
        <v>211</v>
      </c>
      <c r="H1051" s="2" t="s">
        <v>170</v>
      </c>
      <c r="I1051" s="2" t="s">
        <v>171</v>
      </c>
      <c r="J1051" s="2" t="s">
        <v>238</v>
      </c>
      <c r="K1051" s="11">
        <v>45569</v>
      </c>
      <c r="L1051" s="2" t="s">
        <v>179</v>
      </c>
      <c r="M1051" s="2" t="s">
        <v>174</v>
      </c>
      <c r="N1051" s="4">
        <f>COUNTIF(Bookings!$B$2:$B$5001,A1051)</f>
        <v>12</v>
      </c>
      <c r="O1051" s="4">
        <f>COUNTIFS(Bookings!$B$2:$B$5001,A1051,Bookings!$Q$2:$Q$5001,"Completed")</f>
        <v>10</v>
      </c>
      <c r="P1051" s="3">
        <f>SUMIFS(Revenue!$L$2:$L$4092,Revenue!$B$2:$B$4092,A1051)</f>
        <v>405480</v>
      </c>
      <c r="Q1051" s="2" t="str">
        <f>IF(N1051=0,"Inactive",IF(N1051=1,"One-time",IF(N1051&lt;4,"Repeat","Loyal")))</f>
        <v>Loyal</v>
      </c>
    </row>
    <row r="1052" spans="1:17" x14ac:dyDescent="0.2">
      <c r="A1052" s="2" t="s">
        <v>1984</v>
      </c>
      <c r="B1052" s="2" t="s">
        <v>1985</v>
      </c>
      <c r="C1052" s="2" t="s">
        <v>167</v>
      </c>
      <c r="D1052" s="2">
        <v>30</v>
      </c>
      <c r="E1052" s="2" t="str">
        <f>IF(D1052&lt;25,"18-24",IF(D1052&lt;35,"25-34",IF(D1052&lt;45,"35-44",IF(D1052&lt;55,"45-54","55+"))))</f>
        <v>25-34</v>
      </c>
      <c r="F1052" s="2" t="s">
        <v>227</v>
      </c>
      <c r="G1052" s="2" t="s">
        <v>228</v>
      </c>
      <c r="H1052" s="2" t="s">
        <v>207</v>
      </c>
      <c r="I1052" s="2" t="s">
        <v>195</v>
      </c>
      <c r="J1052" s="2" t="s">
        <v>172</v>
      </c>
      <c r="K1052" s="11">
        <v>45575</v>
      </c>
      <c r="L1052" s="2" t="s">
        <v>198</v>
      </c>
      <c r="M1052" s="2" t="s">
        <v>174</v>
      </c>
      <c r="N1052" s="4">
        <f>COUNTIF(Bookings!$B$2:$B$5001,A1052)</f>
        <v>1</v>
      </c>
      <c r="O1052" s="4">
        <f>COUNTIFS(Bookings!$B$2:$B$5001,A1052,Bookings!$Q$2:$Q$5001,"Completed")</f>
        <v>1</v>
      </c>
      <c r="P1052" s="3">
        <f>SUMIFS(Revenue!$L$2:$L$4092,Revenue!$B$2:$B$4092,A1052)</f>
        <v>105380</v>
      </c>
      <c r="Q1052" s="2" t="str">
        <f>IF(N1052=0,"Inactive",IF(N1052=1,"One-time",IF(N1052&lt;4,"Repeat","Loyal")))</f>
        <v>One-time</v>
      </c>
    </row>
    <row r="1053" spans="1:17" x14ac:dyDescent="0.2">
      <c r="A1053" s="2" t="s">
        <v>1986</v>
      </c>
      <c r="B1053" s="2" t="s">
        <v>1366</v>
      </c>
      <c r="C1053" s="2" t="s">
        <v>167</v>
      </c>
      <c r="D1053" s="2">
        <v>39</v>
      </c>
      <c r="E1053" s="2" t="str">
        <f>IF(D1053&lt;25,"18-24",IF(D1053&lt;35,"25-34",IF(D1053&lt;45,"35-44",IF(D1053&lt;55,"45-54","55+"))))</f>
        <v>35-44</v>
      </c>
      <c r="F1053" s="2" t="s">
        <v>168</v>
      </c>
      <c r="G1053" s="2" t="s">
        <v>246</v>
      </c>
      <c r="H1053" s="2" t="s">
        <v>170</v>
      </c>
      <c r="I1053" s="2" t="s">
        <v>188</v>
      </c>
      <c r="J1053" s="2" t="s">
        <v>172</v>
      </c>
      <c r="K1053" s="11">
        <v>45612</v>
      </c>
      <c r="L1053" s="2" t="s">
        <v>198</v>
      </c>
      <c r="M1053" s="2" t="s">
        <v>174</v>
      </c>
      <c r="N1053" s="4">
        <f>COUNTIF(Bookings!$B$2:$B$5001,A1053)</f>
        <v>1</v>
      </c>
      <c r="O1053" s="4">
        <f>COUNTIFS(Bookings!$B$2:$B$5001,A1053,Bookings!$Q$2:$Q$5001,"Completed")</f>
        <v>1</v>
      </c>
      <c r="P1053" s="3">
        <f>SUMIFS(Revenue!$L$2:$L$4092,Revenue!$B$2:$B$4092,A1053)</f>
        <v>27150</v>
      </c>
      <c r="Q1053" s="2" t="str">
        <f>IF(N1053=0,"Inactive",IF(N1053=1,"One-time",IF(N1053&lt;4,"Repeat","Loyal")))</f>
        <v>One-time</v>
      </c>
    </row>
    <row r="1054" spans="1:17" x14ac:dyDescent="0.2">
      <c r="A1054" s="2" t="s">
        <v>1987</v>
      </c>
      <c r="B1054" s="2" t="s">
        <v>1400</v>
      </c>
      <c r="C1054" s="2" t="s">
        <v>177</v>
      </c>
      <c r="D1054" s="2">
        <v>28</v>
      </c>
      <c r="E1054" s="2" t="str">
        <f>IF(D1054&lt;25,"18-24",IF(D1054&lt;35,"25-34",IF(D1054&lt;45,"35-44",IF(D1054&lt;55,"45-54","55+"))))</f>
        <v>25-34</v>
      </c>
      <c r="F1054" s="2" t="s">
        <v>168</v>
      </c>
      <c r="G1054" s="2" t="s">
        <v>55</v>
      </c>
      <c r="H1054" s="2" t="s">
        <v>170</v>
      </c>
      <c r="I1054" s="2" t="s">
        <v>188</v>
      </c>
      <c r="J1054" s="2" t="s">
        <v>172</v>
      </c>
      <c r="K1054" s="11">
        <v>45565</v>
      </c>
      <c r="L1054" s="2" t="s">
        <v>183</v>
      </c>
      <c r="M1054" s="2" t="s">
        <v>174</v>
      </c>
      <c r="N1054" s="4">
        <f>COUNTIF(Bookings!$B$2:$B$5001,A1054)</f>
        <v>1</v>
      </c>
      <c r="O1054" s="4">
        <f>COUNTIFS(Bookings!$B$2:$B$5001,A1054,Bookings!$Q$2:$Q$5001,"Completed")</f>
        <v>0</v>
      </c>
      <c r="P1054" s="3">
        <f>SUMIFS(Revenue!$L$2:$L$4092,Revenue!$B$2:$B$4092,A1054)</f>
        <v>0</v>
      </c>
      <c r="Q1054" s="2" t="str">
        <f>IF(N1054=0,"Inactive",IF(N1054=1,"One-time",IF(N1054&lt;4,"Repeat","Loyal")))</f>
        <v>One-time</v>
      </c>
    </row>
    <row r="1055" spans="1:17" x14ac:dyDescent="0.2">
      <c r="A1055" s="2" t="s">
        <v>1988</v>
      </c>
      <c r="B1055" s="2" t="s">
        <v>1989</v>
      </c>
      <c r="C1055" s="2" t="s">
        <v>177</v>
      </c>
      <c r="D1055" s="2">
        <v>33</v>
      </c>
      <c r="E1055" s="2" t="str">
        <f>IF(D1055&lt;25,"18-24",IF(D1055&lt;35,"25-34",IF(D1055&lt;45,"35-44",IF(D1055&lt;55,"45-54","55+"))))</f>
        <v>25-34</v>
      </c>
      <c r="F1055" s="2" t="s">
        <v>168</v>
      </c>
      <c r="G1055" s="2" t="s">
        <v>220</v>
      </c>
      <c r="H1055" s="2" t="s">
        <v>170</v>
      </c>
      <c r="I1055" s="2" t="s">
        <v>171</v>
      </c>
      <c r="J1055" s="2" t="s">
        <v>217</v>
      </c>
      <c r="K1055" s="11">
        <v>45528</v>
      </c>
      <c r="L1055" s="2" t="s">
        <v>179</v>
      </c>
      <c r="M1055" s="2" t="s">
        <v>174</v>
      </c>
      <c r="N1055" s="4">
        <f>COUNTIF(Bookings!$B$2:$B$5001,A1055)</f>
        <v>5</v>
      </c>
      <c r="O1055" s="4">
        <f>COUNTIFS(Bookings!$B$2:$B$5001,A1055,Bookings!$Q$2:$Q$5001,"Completed")</f>
        <v>5</v>
      </c>
      <c r="P1055" s="3">
        <f>SUMIFS(Revenue!$L$2:$L$4092,Revenue!$B$2:$B$4092,A1055)</f>
        <v>406370</v>
      </c>
      <c r="Q1055" s="2" t="str">
        <f>IF(N1055=0,"Inactive",IF(N1055=1,"One-time",IF(N1055&lt;4,"Repeat","Loyal")))</f>
        <v>Loyal</v>
      </c>
    </row>
    <row r="1056" spans="1:17" x14ac:dyDescent="0.2">
      <c r="A1056" s="2" t="s">
        <v>1990</v>
      </c>
      <c r="B1056" s="2" t="s">
        <v>1991</v>
      </c>
      <c r="C1056" s="2" t="s">
        <v>177</v>
      </c>
      <c r="D1056" s="2">
        <v>40</v>
      </c>
      <c r="E1056" s="2" t="str">
        <f>IF(D1056&lt;25,"18-24",IF(D1056&lt;35,"25-34",IF(D1056&lt;45,"35-44",IF(D1056&lt;55,"45-54","55+"))))</f>
        <v>35-44</v>
      </c>
      <c r="F1056" s="2" t="s">
        <v>499</v>
      </c>
      <c r="G1056" s="2" t="s">
        <v>500</v>
      </c>
      <c r="H1056" s="2" t="s">
        <v>207</v>
      </c>
      <c r="I1056" s="2" t="s">
        <v>188</v>
      </c>
      <c r="J1056" s="2" t="s">
        <v>172</v>
      </c>
      <c r="K1056" s="11">
        <v>45231</v>
      </c>
      <c r="L1056" s="2" t="s">
        <v>179</v>
      </c>
      <c r="M1056" s="2" t="s">
        <v>174</v>
      </c>
      <c r="N1056" s="4">
        <f>COUNTIF(Bookings!$B$2:$B$5001,A1056)</f>
        <v>0</v>
      </c>
      <c r="O1056" s="4">
        <f>COUNTIFS(Bookings!$B$2:$B$5001,A1056,Bookings!$Q$2:$Q$5001,"Completed")</f>
        <v>0</v>
      </c>
      <c r="P1056" s="3">
        <f>SUMIFS(Revenue!$L$2:$L$4092,Revenue!$B$2:$B$4092,A1056)</f>
        <v>0</v>
      </c>
      <c r="Q1056" s="2" t="str">
        <f>IF(N1056=0,"Inactive",IF(N1056=1,"One-time",IF(N1056&lt;4,"Repeat","Loyal")))</f>
        <v>Inactive</v>
      </c>
    </row>
    <row r="1057" spans="1:17" x14ac:dyDescent="0.2">
      <c r="A1057" s="2" t="s">
        <v>1992</v>
      </c>
      <c r="B1057" s="2" t="s">
        <v>1099</v>
      </c>
      <c r="C1057" s="2" t="s">
        <v>167</v>
      </c>
      <c r="D1057" s="2">
        <v>43</v>
      </c>
      <c r="E1057" s="2" t="str">
        <f>IF(D1057&lt;25,"18-24",IF(D1057&lt;35,"25-34",IF(D1057&lt;45,"35-44",IF(D1057&lt;55,"45-54","55+"))))</f>
        <v>35-44</v>
      </c>
      <c r="F1057" s="2" t="s">
        <v>168</v>
      </c>
      <c r="G1057" s="2" t="s">
        <v>178</v>
      </c>
      <c r="H1057" s="2" t="s">
        <v>170</v>
      </c>
      <c r="I1057" s="2" t="s">
        <v>171</v>
      </c>
      <c r="J1057" s="2" t="s">
        <v>217</v>
      </c>
      <c r="K1057" s="11">
        <v>45987</v>
      </c>
      <c r="L1057" s="2" t="s">
        <v>247</v>
      </c>
      <c r="M1057" s="2" t="s">
        <v>174</v>
      </c>
      <c r="N1057" s="4">
        <f>COUNTIF(Bookings!$B$2:$B$5001,A1057)</f>
        <v>3</v>
      </c>
      <c r="O1057" s="4">
        <f>COUNTIFS(Bookings!$B$2:$B$5001,A1057,Bookings!$Q$2:$Q$5001,"Completed")</f>
        <v>3</v>
      </c>
      <c r="P1057" s="3">
        <f>SUMIFS(Revenue!$L$2:$L$4092,Revenue!$B$2:$B$4092,A1057)</f>
        <v>126930</v>
      </c>
      <c r="Q1057" s="2" t="str">
        <f>IF(N1057=0,"Inactive",IF(N1057=1,"One-time",IF(N1057&lt;4,"Repeat","Loyal")))</f>
        <v>Repeat</v>
      </c>
    </row>
    <row r="1058" spans="1:17" x14ac:dyDescent="0.2">
      <c r="A1058" s="2" t="s">
        <v>1993</v>
      </c>
      <c r="B1058" s="2" t="s">
        <v>1510</v>
      </c>
      <c r="C1058" s="2" t="s">
        <v>177</v>
      </c>
      <c r="D1058" s="2">
        <v>36</v>
      </c>
      <c r="E1058" s="2" t="str">
        <f>IF(D1058&lt;25,"18-24",IF(D1058&lt;35,"25-34",IF(D1058&lt;45,"35-44",IF(D1058&lt;55,"45-54","55+"))))</f>
        <v>35-44</v>
      </c>
      <c r="F1058" s="2" t="s">
        <v>168</v>
      </c>
      <c r="G1058" s="2" t="s">
        <v>211</v>
      </c>
      <c r="H1058" s="2" t="s">
        <v>170</v>
      </c>
      <c r="I1058" s="2" t="s">
        <v>171</v>
      </c>
      <c r="J1058" s="2" t="s">
        <v>172</v>
      </c>
      <c r="K1058" s="11">
        <v>45771</v>
      </c>
      <c r="L1058" s="2" t="s">
        <v>247</v>
      </c>
      <c r="M1058" s="2" t="s">
        <v>174</v>
      </c>
      <c r="N1058" s="4">
        <f>COUNTIF(Bookings!$B$2:$B$5001,A1058)</f>
        <v>1</v>
      </c>
      <c r="O1058" s="4">
        <f>COUNTIFS(Bookings!$B$2:$B$5001,A1058,Bookings!$Q$2:$Q$5001,"Completed")</f>
        <v>1</v>
      </c>
      <c r="P1058" s="3">
        <f>SUMIFS(Revenue!$L$2:$L$4092,Revenue!$B$2:$B$4092,A1058)</f>
        <v>40370</v>
      </c>
      <c r="Q1058" s="2" t="str">
        <f>IF(N1058=0,"Inactive",IF(N1058=1,"One-time",IF(N1058&lt;4,"Repeat","Loyal")))</f>
        <v>One-time</v>
      </c>
    </row>
    <row r="1059" spans="1:17" x14ac:dyDescent="0.2">
      <c r="A1059" s="2" t="s">
        <v>1994</v>
      </c>
      <c r="B1059" s="2" t="s">
        <v>1995</v>
      </c>
      <c r="C1059" s="2" t="s">
        <v>167</v>
      </c>
      <c r="D1059" s="2">
        <v>40</v>
      </c>
      <c r="E1059" s="2" t="str">
        <f>IF(D1059&lt;25,"18-24",IF(D1059&lt;35,"25-34",IF(D1059&lt;45,"35-44",IF(D1059&lt;55,"45-54","55+"))))</f>
        <v>35-44</v>
      </c>
      <c r="F1059" s="2" t="s">
        <v>168</v>
      </c>
      <c r="G1059" s="2" t="s">
        <v>55</v>
      </c>
      <c r="H1059" s="2" t="s">
        <v>170</v>
      </c>
      <c r="I1059" s="2" t="s">
        <v>21</v>
      </c>
      <c r="J1059" s="2" t="s">
        <v>172</v>
      </c>
      <c r="K1059" s="11">
        <v>46204</v>
      </c>
      <c r="L1059" s="2" t="s">
        <v>179</v>
      </c>
      <c r="M1059" s="2" t="s">
        <v>189</v>
      </c>
      <c r="N1059" s="4">
        <f>COUNTIF(Bookings!$B$2:$B$5001,A1059)</f>
        <v>0</v>
      </c>
      <c r="O1059" s="4">
        <f>COUNTIFS(Bookings!$B$2:$B$5001,A1059,Bookings!$Q$2:$Q$5001,"Completed")</f>
        <v>0</v>
      </c>
      <c r="P1059" s="3">
        <f>SUMIFS(Revenue!$L$2:$L$4092,Revenue!$B$2:$B$4092,A1059)</f>
        <v>0</v>
      </c>
      <c r="Q1059" s="2" t="str">
        <f>IF(N1059=0,"Inactive",IF(N1059=1,"One-time",IF(N1059&lt;4,"Repeat","Loyal")))</f>
        <v>Inactive</v>
      </c>
    </row>
    <row r="1060" spans="1:17" x14ac:dyDescent="0.2">
      <c r="A1060" s="2" t="s">
        <v>1996</v>
      </c>
      <c r="B1060" s="2" t="s">
        <v>1997</v>
      </c>
      <c r="C1060" s="2" t="s">
        <v>167</v>
      </c>
      <c r="D1060" s="2">
        <v>42</v>
      </c>
      <c r="E1060" s="2" t="str">
        <f>IF(D1060&lt;25,"18-24",IF(D1060&lt;35,"25-34",IF(D1060&lt;45,"35-44",IF(D1060&lt;55,"45-54","55+"))))</f>
        <v>35-44</v>
      </c>
      <c r="F1060" s="2" t="s">
        <v>168</v>
      </c>
      <c r="G1060" s="2" t="s">
        <v>211</v>
      </c>
      <c r="H1060" s="2" t="s">
        <v>170</v>
      </c>
      <c r="I1060" s="2" t="s">
        <v>21</v>
      </c>
      <c r="J1060" s="2" t="s">
        <v>172</v>
      </c>
      <c r="K1060" s="11">
        <v>45715</v>
      </c>
      <c r="L1060" s="2" t="s">
        <v>231</v>
      </c>
      <c r="M1060" s="2" t="s">
        <v>189</v>
      </c>
      <c r="N1060" s="4">
        <f>COUNTIF(Bookings!$B$2:$B$5001,A1060)</f>
        <v>1</v>
      </c>
      <c r="O1060" s="4">
        <f>COUNTIFS(Bookings!$B$2:$B$5001,A1060,Bookings!$Q$2:$Q$5001,"Completed")</f>
        <v>1</v>
      </c>
      <c r="P1060" s="3">
        <f>SUMIFS(Revenue!$L$2:$L$4092,Revenue!$B$2:$B$4092,A1060)</f>
        <v>24390</v>
      </c>
      <c r="Q1060" s="2" t="str">
        <f>IF(N1060=0,"Inactive",IF(N1060=1,"One-time",IF(N1060&lt;4,"Repeat","Loyal")))</f>
        <v>One-time</v>
      </c>
    </row>
    <row r="1061" spans="1:17" x14ac:dyDescent="0.2">
      <c r="A1061" s="2" t="s">
        <v>1998</v>
      </c>
      <c r="B1061" s="2" t="s">
        <v>690</v>
      </c>
      <c r="C1061" s="2" t="s">
        <v>177</v>
      </c>
      <c r="D1061" s="2">
        <v>41</v>
      </c>
      <c r="E1061" s="2" t="str">
        <f>IF(D1061&lt;25,"18-24",IF(D1061&lt;35,"25-34",IF(D1061&lt;45,"35-44",IF(D1061&lt;55,"45-54","55+"))))</f>
        <v>35-44</v>
      </c>
      <c r="F1061" s="2" t="s">
        <v>168</v>
      </c>
      <c r="G1061" s="2" t="s">
        <v>311</v>
      </c>
      <c r="H1061" s="2" t="s">
        <v>170</v>
      </c>
      <c r="I1061" s="2" t="s">
        <v>216</v>
      </c>
      <c r="J1061" s="2" t="s">
        <v>172</v>
      </c>
      <c r="K1061" s="11">
        <v>45548</v>
      </c>
      <c r="L1061" s="2" t="s">
        <v>179</v>
      </c>
      <c r="M1061" s="2" t="s">
        <v>174</v>
      </c>
      <c r="N1061" s="4">
        <f>COUNTIF(Bookings!$B$2:$B$5001,A1061)</f>
        <v>4</v>
      </c>
      <c r="O1061" s="4">
        <f>COUNTIFS(Bookings!$B$2:$B$5001,A1061,Bookings!$Q$2:$Q$5001,"Completed")</f>
        <v>3</v>
      </c>
      <c r="P1061" s="3">
        <f>SUMIFS(Revenue!$L$2:$L$4092,Revenue!$B$2:$B$4092,A1061)</f>
        <v>394530</v>
      </c>
      <c r="Q1061" s="2" t="str">
        <f>IF(N1061=0,"Inactive",IF(N1061=1,"One-time",IF(N1061&lt;4,"Repeat","Loyal")))</f>
        <v>Loyal</v>
      </c>
    </row>
    <row r="1062" spans="1:17" x14ac:dyDescent="0.2">
      <c r="A1062" s="2" t="s">
        <v>1999</v>
      </c>
      <c r="B1062" s="2" t="s">
        <v>487</v>
      </c>
      <c r="C1062" s="2" t="s">
        <v>177</v>
      </c>
      <c r="D1062" s="2">
        <v>45</v>
      </c>
      <c r="E1062" s="2" t="str">
        <f>IF(D1062&lt;25,"18-24",IF(D1062&lt;35,"25-34",IF(D1062&lt;45,"35-44",IF(D1062&lt;55,"45-54","55+"))))</f>
        <v>45-54</v>
      </c>
      <c r="F1062" s="2" t="s">
        <v>168</v>
      </c>
      <c r="G1062" s="2" t="s">
        <v>194</v>
      </c>
      <c r="H1062" s="2" t="s">
        <v>170</v>
      </c>
      <c r="I1062" s="2" t="s">
        <v>195</v>
      </c>
      <c r="J1062" s="2" t="s">
        <v>208</v>
      </c>
      <c r="K1062" s="11">
        <v>45507</v>
      </c>
      <c r="L1062" s="2" t="s">
        <v>247</v>
      </c>
      <c r="M1062" s="2" t="s">
        <v>174</v>
      </c>
      <c r="N1062" s="4">
        <f>COUNTIF(Bookings!$B$2:$B$5001,A1062)</f>
        <v>8</v>
      </c>
      <c r="O1062" s="4">
        <f>COUNTIFS(Bookings!$B$2:$B$5001,A1062,Bookings!$Q$2:$Q$5001,"Completed")</f>
        <v>7</v>
      </c>
      <c r="P1062" s="3">
        <f>SUMIFS(Revenue!$L$2:$L$4092,Revenue!$B$2:$B$4092,A1062)</f>
        <v>528860</v>
      </c>
      <c r="Q1062" s="2" t="str">
        <f>IF(N1062=0,"Inactive",IF(N1062=1,"One-time",IF(N1062&lt;4,"Repeat","Loyal")))</f>
        <v>Loyal</v>
      </c>
    </row>
    <row r="1063" spans="1:17" x14ac:dyDescent="0.2">
      <c r="A1063" s="2" t="s">
        <v>2000</v>
      </c>
      <c r="B1063" s="2" t="s">
        <v>631</v>
      </c>
      <c r="C1063" s="2" t="s">
        <v>167</v>
      </c>
      <c r="D1063" s="2">
        <v>35</v>
      </c>
      <c r="E1063" s="2" t="str">
        <f>IF(D1063&lt;25,"18-24",IF(D1063&lt;35,"25-34",IF(D1063&lt;45,"35-44",IF(D1063&lt;55,"45-54","55+"))))</f>
        <v>35-44</v>
      </c>
      <c r="F1063" s="2" t="s">
        <v>168</v>
      </c>
      <c r="G1063" s="2" t="s">
        <v>211</v>
      </c>
      <c r="H1063" s="2" t="s">
        <v>170</v>
      </c>
      <c r="I1063" s="2" t="s">
        <v>188</v>
      </c>
      <c r="J1063" s="2" t="s">
        <v>172</v>
      </c>
      <c r="K1063" s="11">
        <v>45776</v>
      </c>
      <c r="L1063" s="2" t="s">
        <v>179</v>
      </c>
      <c r="M1063" s="2" t="s">
        <v>174</v>
      </c>
      <c r="N1063" s="4">
        <f>COUNTIF(Bookings!$B$2:$B$5001,A1063)</f>
        <v>3</v>
      </c>
      <c r="O1063" s="4">
        <f>COUNTIFS(Bookings!$B$2:$B$5001,A1063,Bookings!$Q$2:$Q$5001,"Completed")</f>
        <v>3</v>
      </c>
      <c r="P1063" s="3">
        <f>SUMIFS(Revenue!$L$2:$L$4092,Revenue!$B$2:$B$4092,A1063)</f>
        <v>112790</v>
      </c>
      <c r="Q1063" s="2" t="str">
        <f>IF(N1063=0,"Inactive",IF(N1063=1,"One-time",IF(N1063&lt;4,"Repeat","Loyal")))</f>
        <v>Repeat</v>
      </c>
    </row>
    <row r="1064" spans="1:17" x14ac:dyDescent="0.2">
      <c r="A1064" s="2" t="s">
        <v>2001</v>
      </c>
      <c r="B1064" s="2" t="s">
        <v>2002</v>
      </c>
      <c r="C1064" s="2" t="s">
        <v>167</v>
      </c>
      <c r="D1064" s="2">
        <v>37</v>
      </c>
      <c r="E1064" s="2" t="str">
        <f>IF(D1064&lt;25,"18-24",IF(D1064&lt;35,"25-34",IF(D1064&lt;45,"35-44",IF(D1064&lt;55,"45-54","55+"))))</f>
        <v>35-44</v>
      </c>
      <c r="F1064" s="2" t="s">
        <v>234</v>
      </c>
      <c r="G1064" s="2" t="s">
        <v>235</v>
      </c>
      <c r="H1064" s="2" t="s">
        <v>207</v>
      </c>
      <c r="I1064" s="2" t="s">
        <v>195</v>
      </c>
      <c r="J1064" s="2" t="s">
        <v>172</v>
      </c>
      <c r="K1064" s="11">
        <v>45824</v>
      </c>
      <c r="L1064" s="2" t="s">
        <v>247</v>
      </c>
      <c r="M1064" s="2" t="s">
        <v>174</v>
      </c>
      <c r="N1064" s="4">
        <f>COUNTIF(Bookings!$B$2:$B$5001,A1064)</f>
        <v>3</v>
      </c>
      <c r="O1064" s="4">
        <f>COUNTIFS(Bookings!$B$2:$B$5001,A1064,Bookings!$Q$2:$Q$5001,"Completed")</f>
        <v>1</v>
      </c>
      <c r="P1064" s="3">
        <f>SUMIFS(Revenue!$L$2:$L$4092,Revenue!$B$2:$B$4092,A1064)</f>
        <v>99680</v>
      </c>
      <c r="Q1064" s="2" t="str">
        <f>IF(N1064=0,"Inactive",IF(N1064=1,"One-time",IF(N1064&lt;4,"Repeat","Loyal")))</f>
        <v>Repeat</v>
      </c>
    </row>
    <row r="1065" spans="1:17" x14ac:dyDescent="0.2">
      <c r="A1065" s="2" t="s">
        <v>2003</v>
      </c>
      <c r="B1065" s="2" t="s">
        <v>1607</v>
      </c>
      <c r="C1065" s="2" t="s">
        <v>177</v>
      </c>
      <c r="D1065" s="2">
        <v>30</v>
      </c>
      <c r="E1065" s="2" t="str">
        <f>IF(D1065&lt;25,"18-24",IF(D1065&lt;35,"25-34",IF(D1065&lt;45,"35-44",IF(D1065&lt;55,"45-54","55+"))))</f>
        <v>25-34</v>
      </c>
      <c r="F1065" s="2" t="s">
        <v>227</v>
      </c>
      <c r="G1065" s="2" t="s">
        <v>228</v>
      </c>
      <c r="H1065" s="2" t="s">
        <v>207</v>
      </c>
      <c r="I1065" s="2" t="s">
        <v>195</v>
      </c>
      <c r="J1065" s="2" t="s">
        <v>217</v>
      </c>
      <c r="K1065" s="11">
        <v>45700</v>
      </c>
      <c r="L1065" s="2" t="s">
        <v>198</v>
      </c>
      <c r="M1065" s="2" t="s">
        <v>189</v>
      </c>
      <c r="N1065" s="4">
        <f>COUNTIF(Bookings!$B$2:$B$5001,A1065)</f>
        <v>4</v>
      </c>
      <c r="O1065" s="4">
        <f>COUNTIFS(Bookings!$B$2:$B$5001,A1065,Bookings!$Q$2:$Q$5001,"Completed")</f>
        <v>3</v>
      </c>
      <c r="P1065" s="3">
        <f>SUMIFS(Revenue!$L$2:$L$4092,Revenue!$B$2:$B$4092,A1065)</f>
        <v>238740</v>
      </c>
      <c r="Q1065" s="2" t="str">
        <f>IF(N1065=0,"Inactive",IF(N1065=1,"One-time",IF(N1065&lt;4,"Repeat","Loyal")))</f>
        <v>Loyal</v>
      </c>
    </row>
    <row r="1066" spans="1:17" x14ac:dyDescent="0.2">
      <c r="A1066" s="2" t="s">
        <v>2004</v>
      </c>
      <c r="B1066" s="2" t="s">
        <v>2005</v>
      </c>
      <c r="C1066" s="2" t="s">
        <v>167</v>
      </c>
      <c r="D1066" s="2">
        <v>40</v>
      </c>
      <c r="E1066" s="2" t="str">
        <f>IF(D1066&lt;25,"18-24",IF(D1066&lt;35,"25-34",IF(D1066&lt;45,"35-44",IF(D1066&lt;55,"45-54","55+"))))</f>
        <v>35-44</v>
      </c>
      <c r="F1066" s="2" t="s">
        <v>168</v>
      </c>
      <c r="G1066" s="2" t="s">
        <v>24</v>
      </c>
      <c r="H1066" s="2" t="s">
        <v>170</v>
      </c>
      <c r="I1066" s="2" t="s">
        <v>171</v>
      </c>
      <c r="J1066" s="2" t="s">
        <v>172</v>
      </c>
      <c r="K1066" s="11">
        <v>45885</v>
      </c>
      <c r="L1066" s="2" t="s">
        <v>179</v>
      </c>
      <c r="M1066" s="2" t="s">
        <v>174</v>
      </c>
      <c r="N1066" s="4">
        <f>COUNTIF(Bookings!$B$2:$B$5001,A1066)</f>
        <v>2</v>
      </c>
      <c r="O1066" s="4">
        <f>COUNTIFS(Bookings!$B$2:$B$5001,A1066,Bookings!$Q$2:$Q$5001,"Completed")</f>
        <v>2</v>
      </c>
      <c r="P1066" s="3">
        <f>SUMIFS(Revenue!$L$2:$L$4092,Revenue!$B$2:$B$4092,A1066)</f>
        <v>89880</v>
      </c>
      <c r="Q1066" s="2" t="str">
        <f>IF(N1066=0,"Inactive",IF(N1066=1,"One-time",IF(N1066&lt;4,"Repeat","Loyal")))</f>
        <v>Repeat</v>
      </c>
    </row>
    <row r="1067" spans="1:17" x14ac:dyDescent="0.2">
      <c r="A1067" s="2" t="s">
        <v>2006</v>
      </c>
      <c r="B1067" s="2" t="s">
        <v>2007</v>
      </c>
      <c r="C1067" s="2" t="s">
        <v>167</v>
      </c>
      <c r="D1067" s="2">
        <v>41</v>
      </c>
      <c r="E1067" s="2" t="str">
        <f>IF(D1067&lt;25,"18-24",IF(D1067&lt;35,"25-34",IF(D1067&lt;45,"35-44",IF(D1067&lt;55,"45-54","55+"))))</f>
        <v>35-44</v>
      </c>
      <c r="F1067" s="2" t="s">
        <v>168</v>
      </c>
      <c r="G1067" s="2" t="s">
        <v>211</v>
      </c>
      <c r="H1067" s="2" t="s">
        <v>170</v>
      </c>
      <c r="I1067" s="2" t="s">
        <v>171</v>
      </c>
      <c r="J1067" s="2" t="s">
        <v>172</v>
      </c>
      <c r="K1067" s="11">
        <v>45734</v>
      </c>
      <c r="L1067" s="2" t="s">
        <v>179</v>
      </c>
      <c r="M1067" s="2" t="s">
        <v>174</v>
      </c>
      <c r="N1067" s="4">
        <f>COUNTIF(Bookings!$B$2:$B$5001,A1067)</f>
        <v>0</v>
      </c>
      <c r="O1067" s="4">
        <f>COUNTIFS(Bookings!$B$2:$B$5001,A1067,Bookings!$Q$2:$Q$5001,"Completed")</f>
        <v>0</v>
      </c>
      <c r="P1067" s="3">
        <f>SUMIFS(Revenue!$L$2:$L$4092,Revenue!$B$2:$B$4092,A1067)</f>
        <v>0</v>
      </c>
      <c r="Q1067" s="2" t="str">
        <f>IF(N1067=0,"Inactive",IF(N1067=1,"One-time",IF(N1067&lt;4,"Repeat","Loyal")))</f>
        <v>Inactive</v>
      </c>
    </row>
    <row r="1068" spans="1:17" x14ac:dyDescent="0.2">
      <c r="A1068" s="2" t="s">
        <v>2008</v>
      </c>
      <c r="B1068" s="2" t="s">
        <v>2009</v>
      </c>
      <c r="C1068" s="2" t="s">
        <v>167</v>
      </c>
      <c r="D1068" s="2">
        <v>37</v>
      </c>
      <c r="E1068" s="2" t="str">
        <f>IF(D1068&lt;25,"18-24",IF(D1068&lt;35,"25-34",IF(D1068&lt;45,"35-44",IF(D1068&lt;55,"45-54","55+"))))</f>
        <v>35-44</v>
      </c>
      <c r="F1068" s="2" t="s">
        <v>168</v>
      </c>
      <c r="G1068" s="2" t="s">
        <v>311</v>
      </c>
      <c r="H1068" s="2" t="s">
        <v>170</v>
      </c>
      <c r="I1068" s="2" t="s">
        <v>195</v>
      </c>
      <c r="J1068" s="2" t="s">
        <v>172</v>
      </c>
      <c r="K1068" s="11">
        <v>45669</v>
      </c>
      <c r="L1068" s="2" t="s">
        <v>179</v>
      </c>
      <c r="M1068" s="2" t="s">
        <v>174</v>
      </c>
      <c r="N1068" s="4">
        <f>COUNTIF(Bookings!$B$2:$B$5001,A1068)</f>
        <v>2</v>
      </c>
      <c r="O1068" s="4">
        <f>COUNTIFS(Bookings!$B$2:$B$5001,A1068,Bookings!$Q$2:$Q$5001,"Completed")</f>
        <v>2</v>
      </c>
      <c r="P1068" s="3">
        <f>SUMIFS(Revenue!$L$2:$L$4092,Revenue!$B$2:$B$4092,A1068)</f>
        <v>92340</v>
      </c>
      <c r="Q1068" s="2" t="str">
        <f>IF(N1068=0,"Inactive",IF(N1068=1,"One-time",IF(N1068&lt;4,"Repeat","Loyal")))</f>
        <v>Repeat</v>
      </c>
    </row>
    <row r="1069" spans="1:17" x14ac:dyDescent="0.2">
      <c r="A1069" s="2" t="s">
        <v>2010</v>
      </c>
      <c r="B1069" s="2" t="s">
        <v>1622</v>
      </c>
      <c r="C1069" s="2" t="s">
        <v>177</v>
      </c>
      <c r="D1069" s="2">
        <v>34</v>
      </c>
      <c r="E1069" s="2" t="str">
        <f>IF(D1069&lt;25,"18-24",IF(D1069&lt;35,"25-34",IF(D1069&lt;45,"35-44",IF(D1069&lt;55,"45-54","55+"))))</f>
        <v>25-34</v>
      </c>
      <c r="F1069" s="2" t="s">
        <v>168</v>
      </c>
      <c r="G1069" s="2" t="s">
        <v>194</v>
      </c>
      <c r="H1069" s="2" t="s">
        <v>170</v>
      </c>
      <c r="I1069" s="2" t="s">
        <v>188</v>
      </c>
      <c r="J1069" s="2" t="s">
        <v>172</v>
      </c>
      <c r="K1069" s="11">
        <v>45745</v>
      </c>
      <c r="L1069" s="2" t="s">
        <v>247</v>
      </c>
      <c r="M1069" s="2" t="s">
        <v>174</v>
      </c>
      <c r="N1069" s="4">
        <f>COUNTIF(Bookings!$B$2:$B$5001,A1069)</f>
        <v>1</v>
      </c>
      <c r="O1069" s="4">
        <f>COUNTIFS(Bookings!$B$2:$B$5001,A1069,Bookings!$Q$2:$Q$5001,"Completed")</f>
        <v>0</v>
      </c>
      <c r="P1069" s="3">
        <f>SUMIFS(Revenue!$L$2:$L$4092,Revenue!$B$2:$B$4092,A1069)</f>
        <v>0</v>
      </c>
      <c r="Q1069" s="2" t="str">
        <f>IF(N1069=0,"Inactive",IF(N1069=1,"One-time",IF(N1069&lt;4,"Repeat","Loyal")))</f>
        <v>One-time</v>
      </c>
    </row>
    <row r="1070" spans="1:17" x14ac:dyDescent="0.2">
      <c r="A1070" s="2" t="s">
        <v>2011</v>
      </c>
      <c r="B1070" s="2" t="s">
        <v>2012</v>
      </c>
      <c r="C1070" s="2" t="s">
        <v>177</v>
      </c>
      <c r="D1070" s="2">
        <v>35</v>
      </c>
      <c r="E1070" s="2" t="str">
        <f>IF(D1070&lt;25,"18-24",IF(D1070&lt;35,"25-34",IF(D1070&lt;45,"35-44",IF(D1070&lt;55,"45-54","55+"))))</f>
        <v>35-44</v>
      </c>
      <c r="F1070" s="2" t="s">
        <v>205</v>
      </c>
      <c r="G1070" s="2" t="s">
        <v>206</v>
      </c>
      <c r="H1070" s="2" t="s">
        <v>207</v>
      </c>
      <c r="I1070" s="2" t="s">
        <v>195</v>
      </c>
      <c r="J1070" s="2" t="s">
        <v>172</v>
      </c>
      <c r="K1070" s="11">
        <v>45618</v>
      </c>
      <c r="L1070" s="2" t="s">
        <v>173</v>
      </c>
      <c r="M1070" s="2" t="s">
        <v>174</v>
      </c>
      <c r="N1070" s="4">
        <f>COUNTIF(Bookings!$B$2:$B$5001,A1070)</f>
        <v>0</v>
      </c>
      <c r="O1070" s="4">
        <f>COUNTIFS(Bookings!$B$2:$B$5001,A1070,Bookings!$Q$2:$Q$5001,"Completed")</f>
        <v>0</v>
      </c>
      <c r="P1070" s="3">
        <f>SUMIFS(Revenue!$L$2:$L$4092,Revenue!$B$2:$B$4092,A1070)</f>
        <v>0</v>
      </c>
      <c r="Q1070" s="2" t="str">
        <f>IF(N1070=0,"Inactive",IF(N1070=1,"One-time",IF(N1070&lt;4,"Repeat","Loyal")))</f>
        <v>Inactive</v>
      </c>
    </row>
    <row r="1071" spans="1:17" x14ac:dyDescent="0.2">
      <c r="A1071" s="2" t="s">
        <v>2013</v>
      </c>
      <c r="B1071" s="2" t="s">
        <v>2014</v>
      </c>
      <c r="C1071" s="2" t="s">
        <v>177</v>
      </c>
      <c r="D1071" s="2">
        <v>22</v>
      </c>
      <c r="E1071" s="2" t="str">
        <f>IF(D1071&lt;25,"18-24",IF(D1071&lt;35,"25-34",IF(D1071&lt;45,"35-44",IF(D1071&lt;55,"45-54","55+"))))</f>
        <v>18-24</v>
      </c>
      <c r="F1071" s="2" t="s">
        <v>168</v>
      </c>
      <c r="G1071" s="2" t="s">
        <v>211</v>
      </c>
      <c r="H1071" s="2" t="s">
        <v>170</v>
      </c>
      <c r="I1071" s="2" t="s">
        <v>188</v>
      </c>
      <c r="J1071" s="2" t="s">
        <v>208</v>
      </c>
      <c r="K1071" s="11">
        <v>45678</v>
      </c>
      <c r="L1071" s="2" t="s">
        <v>179</v>
      </c>
      <c r="M1071" s="2" t="s">
        <v>174</v>
      </c>
      <c r="N1071" s="4">
        <f>COUNTIF(Bookings!$B$2:$B$5001,A1071)</f>
        <v>7</v>
      </c>
      <c r="O1071" s="4">
        <f>COUNTIFS(Bookings!$B$2:$B$5001,A1071,Bookings!$Q$2:$Q$5001,"Completed")</f>
        <v>4</v>
      </c>
      <c r="P1071" s="3">
        <f>SUMIFS(Revenue!$L$2:$L$4092,Revenue!$B$2:$B$4092,A1071)</f>
        <v>122910</v>
      </c>
      <c r="Q1071" s="2" t="str">
        <f>IF(N1071=0,"Inactive",IF(N1071=1,"One-time",IF(N1071&lt;4,"Repeat","Loyal")))</f>
        <v>Loyal</v>
      </c>
    </row>
    <row r="1072" spans="1:17" x14ac:dyDescent="0.2">
      <c r="A1072" s="2" t="s">
        <v>2015</v>
      </c>
      <c r="B1072" s="2" t="s">
        <v>1350</v>
      </c>
      <c r="C1072" s="2" t="s">
        <v>177</v>
      </c>
      <c r="D1072" s="2">
        <v>43</v>
      </c>
      <c r="E1072" s="2" t="str">
        <f>IF(D1072&lt;25,"18-24",IF(D1072&lt;35,"25-34",IF(D1072&lt;45,"35-44",IF(D1072&lt;55,"45-54","55+"))))</f>
        <v>35-44</v>
      </c>
      <c r="F1072" s="2" t="s">
        <v>168</v>
      </c>
      <c r="G1072" s="2" t="s">
        <v>55</v>
      </c>
      <c r="H1072" s="2" t="s">
        <v>170</v>
      </c>
      <c r="I1072" s="2" t="s">
        <v>195</v>
      </c>
      <c r="J1072" s="2" t="s">
        <v>172</v>
      </c>
      <c r="K1072" s="11">
        <v>45679</v>
      </c>
      <c r="L1072" s="2" t="s">
        <v>247</v>
      </c>
      <c r="M1072" s="2" t="s">
        <v>174</v>
      </c>
      <c r="N1072" s="4">
        <f>COUNTIF(Bookings!$B$2:$B$5001,A1072)</f>
        <v>2</v>
      </c>
      <c r="O1072" s="4">
        <f>COUNTIFS(Bookings!$B$2:$B$5001,A1072,Bookings!$Q$2:$Q$5001,"Completed")</f>
        <v>2</v>
      </c>
      <c r="P1072" s="3">
        <f>SUMIFS(Revenue!$L$2:$L$4092,Revenue!$B$2:$B$4092,A1072)</f>
        <v>95390</v>
      </c>
      <c r="Q1072" s="2" t="str">
        <f>IF(N1072=0,"Inactive",IF(N1072=1,"One-time",IF(N1072&lt;4,"Repeat","Loyal")))</f>
        <v>Repeat</v>
      </c>
    </row>
    <row r="1073" spans="1:17" x14ac:dyDescent="0.2">
      <c r="A1073" s="2" t="s">
        <v>2016</v>
      </c>
      <c r="B1073" s="2" t="s">
        <v>572</v>
      </c>
      <c r="C1073" s="2" t="s">
        <v>177</v>
      </c>
      <c r="D1073" s="2">
        <v>28</v>
      </c>
      <c r="E1073" s="2" t="str">
        <f>IF(D1073&lt;25,"18-24",IF(D1073&lt;35,"25-34",IF(D1073&lt;45,"35-44",IF(D1073&lt;55,"45-54","55+"))))</f>
        <v>25-34</v>
      </c>
      <c r="F1073" s="2" t="s">
        <v>168</v>
      </c>
      <c r="G1073" s="2" t="s">
        <v>311</v>
      </c>
      <c r="H1073" s="2" t="s">
        <v>170</v>
      </c>
      <c r="I1073" s="2" t="s">
        <v>171</v>
      </c>
      <c r="J1073" s="2" t="s">
        <v>172</v>
      </c>
      <c r="K1073" s="11">
        <v>45875</v>
      </c>
      <c r="L1073" s="2" t="s">
        <v>179</v>
      </c>
      <c r="M1073" s="2" t="s">
        <v>174</v>
      </c>
      <c r="N1073" s="4">
        <f>COUNTIF(Bookings!$B$2:$B$5001,A1073)</f>
        <v>0</v>
      </c>
      <c r="O1073" s="4">
        <f>COUNTIFS(Bookings!$B$2:$B$5001,A1073,Bookings!$Q$2:$Q$5001,"Completed")</f>
        <v>0</v>
      </c>
      <c r="P1073" s="3">
        <f>SUMIFS(Revenue!$L$2:$L$4092,Revenue!$B$2:$B$4092,A1073)</f>
        <v>0</v>
      </c>
      <c r="Q1073" s="2" t="str">
        <f>IF(N1073=0,"Inactive",IF(N1073=1,"One-time",IF(N1073&lt;4,"Repeat","Loyal")))</f>
        <v>Inactive</v>
      </c>
    </row>
    <row r="1074" spans="1:17" x14ac:dyDescent="0.2">
      <c r="A1074" s="2" t="s">
        <v>2017</v>
      </c>
      <c r="B1074" s="2" t="s">
        <v>1404</v>
      </c>
      <c r="C1074" s="2" t="s">
        <v>177</v>
      </c>
      <c r="D1074" s="2">
        <v>48</v>
      </c>
      <c r="E1074" s="2" t="str">
        <f>IF(D1074&lt;25,"18-24",IF(D1074&lt;35,"25-34",IF(D1074&lt;45,"35-44",IF(D1074&lt;55,"45-54","55+"))))</f>
        <v>45-54</v>
      </c>
      <c r="F1074" s="2" t="s">
        <v>168</v>
      </c>
      <c r="G1074" s="2" t="s">
        <v>66</v>
      </c>
      <c r="H1074" s="2" t="s">
        <v>170</v>
      </c>
      <c r="I1074" s="2" t="s">
        <v>21</v>
      </c>
      <c r="J1074" s="2" t="s">
        <v>172</v>
      </c>
      <c r="K1074" s="11">
        <v>46009</v>
      </c>
      <c r="L1074" s="2" t="s">
        <v>231</v>
      </c>
      <c r="M1074" s="2" t="s">
        <v>174</v>
      </c>
      <c r="N1074" s="4">
        <f>COUNTIF(Bookings!$B$2:$B$5001,A1074)</f>
        <v>0</v>
      </c>
      <c r="O1074" s="4">
        <f>COUNTIFS(Bookings!$B$2:$B$5001,A1074,Bookings!$Q$2:$Q$5001,"Completed")</f>
        <v>0</v>
      </c>
      <c r="P1074" s="3">
        <f>SUMIFS(Revenue!$L$2:$L$4092,Revenue!$B$2:$B$4092,A1074)</f>
        <v>0</v>
      </c>
      <c r="Q1074" s="2" t="str">
        <f>IF(N1074=0,"Inactive",IF(N1074=1,"One-time",IF(N1074&lt;4,"Repeat","Loyal")))</f>
        <v>Inactive</v>
      </c>
    </row>
    <row r="1075" spans="1:17" x14ac:dyDescent="0.2">
      <c r="A1075" s="2" t="s">
        <v>2018</v>
      </c>
      <c r="B1075" s="2" t="s">
        <v>759</v>
      </c>
      <c r="C1075" s="2" t="s">
        <v>177</v>
      </c>
      <c r="D1075" s="2">
        <v>39</v>
      </c>
      <c r="E1075" s="2" t="str">
        <f>IF(D1075&lt;25,"18-24",IF(D1075&lt;35,"25-34",IF(D1075&lt;45,"35-44",IF(D1075&lt;55,"45-54","55+"))))</f>
        <v>35-44</v>
      </c>
      <c r="F1075" s="2" t="s">
        <v>168</v>
      </c>
      <c r="G1075" s="2" t="s">
        <v>75</v>
      </c>
      <c r="H1075" s="2" t="s">
        <v>170</v>
      </c>
      <c r="I1075" s="2" t="s">
        <v>21</v>
      </c>
      <c r="J1075" s="2" t="s">
        <v>217</v>
      </c>
      <c r="K1075" s="11">
        <v>45540</v>
      </c>
      <c r="L1075" s="2" t="s">
        <v>173</v>
      </c>
      <c r="M1075" s="2" t="s">
        <v>174</v>
      </c>
      <c r="N1075" s="4">
        <f>COUNTIF(Bookings!$B$2:$B$5001,A1075)</f>
        <v>3</v>
      </c>
      <c r="O1075" s="4">
        <f>COUNTIFS(Bookings!$B$2:$B$5001,A1075,Bookings!$Q$2:$Q$5001,"Completed")</f>
        <v>3</v>
      </c>
      <c r="P1075" s="3">
        <f>SUMIFS(Revenue!$L$2:$L$4092,Revenue!$B$2:$B$4092,A1075)</f>
        <v>62200</v>
      </c>
      <c r="Q1075" s="2" t="str">
        <f>IF(N1075=0,"Inactive",IF(N1075=1,"One-time",IF(N1075&lt;4,"Repeat","Loyal")))</f>
        <v>Repeat</v>
      </c>
    </row>
    <row r="1076" spans="1:17" x14ac:dyDescent="0.2">
      <c r="A1076" s="2" t="s">
        <v>2019</v>
      </c>
      <c r="B1076" s="2" t="s">
        <v>1820</v>
      </c>
      <c r="C1076" s="2" t="s">
        <v>167</v>
      </c>
      <c r="D1076" s="2">
        <v>33</v>
      </c>
      <c r="E1076" s="2" t="str">
        <f>IF(D1076&lt;25,"18-24",IF(D1076&lt;35,"25-34",IF(D1076&lt;45,"35-44",IF(D1076&lt;55,"45-54","55+"))))</f>
        <v>25-34</v>
      </c>
      <c r="F1076" s="2" t="s">
        <v>278</v>
      </c>
      <c r="G1076" s="2" t="s">
        <v>279</v>
      </c>
      <c r="H1076" s="2" t="s">
        <v>207</v>
      </c>
      <c r="I1076" s="2" t="s">
        <v>195</v>
      </c>
      <c r="J1076" s="2" t="s">
        <v>217</v>
      </c>
      <c r="K1076" s="11">
        <v>45757</v>
      </c>
      <c r="L1076" s="2" t="s">
        <v>183</v>
      </c>
      <c r="M1076" s="2" t="s">
        <v>174</v>
      </c>
      <c r="N1076" s="4">
        <f>COUNTIF(Bookings!$B$2:$B$5001,A1076)</f>
        <v>4</v>
      </c>
      <c r="O1076" s="4">
        <f>COUNTIFS(Bookings!$B$2:$B$5001,A1076,Bookings!$Q$2:$Q$5001,"Completed")</f>
        <v>2</v>
      </c>
      <c r="P1076" s="3">
        <f>SUMIFS(Revenue!$L$2:$L$4092,Revenue!$B$2:$B$4092,A1076)</f>
        <v>132980</v>
      </c>
      <c r="Q1076" s="2" t="str">
        <f>IF(N1076=0,"Inactive",IF(N1076=1,"One-time",IF(N1076&lt;4,"Repeat","Loyal")))</f>
        <v>Loyal</v>
      </c>
    </row>
    <row r="1077" spans="1:17" x14ac:dyDescent="0.2">
      <c r="A1077" s="2" t="s">
        <v>2020</v>
      </c>
      <c r="B1077" s="2" t="s">
        <v>2021</v>
      </c>
      <c r="C1077" s="2" t="s">
        <v>167</v>
      </c>
      <c r="D1077" s="2">
        <v>30</v>
      </c>
      <c r="E1077" s="2" t="str">
        <f>IF(D1077&lt;25,"18-24",IF(D1077&lt;35,"25-34",IF(D1077&lt;45,"35-44",IF(D1077&lt;55,"45-54","55+"))))</f>
        <v>25-34</v>
      </c>
      <c r="F1077" s="2" t="s">
        <v>168</v>
      </c>
      <c r="G1077" s="2" t="s">
        <v>24</v>
      </c>
      <c r="H1077" s="2" t="s">
        <v>170</v>
      </c>
      <c r="I1077" s="2" t="s">
        <v>21</v>
      </c>
      <c r="J1077" s="2" t="s">
        <v>238</v>
      </c>
      <c r="K1077" s="11">
        <v>45613</v>
      </c>
      <c r="L1077" s="2" t="s">
        <v>247</v>
      </c>
      <c r="M1077" s="2" t="s">
        <v>174</v>
      </c>
      <c r="N1077" s="4">
        <f>COUNTIF(Bookings!$B$2:$B$5001,A1077)</f>
        <v>20</v>
      </c>
      <c r="O1077" s="4">
        <f>COUNTIFS(Bookings!$B$2:$B$5001,A1077,Bookings!$Q$2:$Q$5001,"Completed")</f>
        <v>18</v>
      </c>
      <c r="P1077" s="3">
        <f>SUMIFS(Revenue!$L$2:$L$4092,Revenue!$B$2:$B$4092,A1077)</f>
        <v>542230</v>
      </c>
      <c r="Q1077" s="2" t="str">
        <f>IF(N1077=0,"Inactive",IF(N1077=1,"One-time",IF(N1077&lt;4,"Repeat","Loyal")))</f>
        <v>Loyal</v>
      </c>
    </row>
    <row r="1078" spans="1:17" x14ac:dyDescent="0.2">
      <c r="A1078" s="2" t="s">
        <v>2022</v>
      </c>
      <c r="B1078" s="2" t="s">
        <v>1827</v>
      </c>
      <c r="C1078" s="2" t="s">
        <v>177</v>
      </c>
      <c r="D1078" s="2">
        <v>43</v>
      </c>
      <c r="E1078" s="2" t="str">
        <f>IF(D1078&lt;25,"18-24",IF(D1078&lt;35,"25-34",IF(D1078&lt;45,"35-44",IF(D1078&lt;55,"45-54","55+"))))</f>
        <v>35-44</v>
      </c>
      <c r="F1078" s="2" t="s">
        <v>168</v>
      </c>
      <c r="G1078" s="2" t="s">
        <v>182</v>
      </c>
      <c r="H1078" s="2" t="s">
        <v>170</v>
      </c>
      <c r="I1078" s="2" t="s">
        <v>195</v>
      </c>
      <c r="J1078" s="2" t="s">
        <v>172</v>
      </c>
      <c r="K1078" s="11">
        <v>45828</v>
      </c>
      <c r="L1078" s="2" t="s">
        <v>183</v>
      </c>
      <c r="M1078" s="2" t="s">
        <v>174</v>
      </c>
      <c r="N1078" s="4">
        <f>COUNTIF(Bookings!$B$2:$B$5001,A1078)</f>
        <v>1</v>
      </c>
      <c r="O1078" s="4">
        <f>COUNTIFS(Bookings!$B$2:$B$5001,A1078,Bookings!$Q$2:$Q$5001,"Completed")</f>
        <v>1</v>
      </c>
      <c r="P1078" s="3">
        <f>SUMIFS(Revenue!$L$2:$L$4092,Revenue!$B$2:$B$4092,A1078)</f>
        <v>88730</v>
      </c>
      <c r="Q1078" s="2" t="str">
        <f>IF(N1078=0,"Inactive",IF(N1078=1,"One-time",IF(N1078&lt;4,"Repeat","Loyal")))</f>
        <v>One-time</v>
      </c>
    </row>
    <row r="1079" spans="1:17" x14ac:dyDescent="0.2">
      <c r="A1079" s="2" t="s">
        <v>2023</v>
      </c>
      <c r="B1079" s="2" t="s">
        <v>2024</v>
      </c>
      <c r="C1079" s="2" t="s">
        <v>177</v>
      </c>
      <c r="D1079" s="2">
        <v>56</v>
      </c>
      <c r="E1079" s="2" t="str">
        <f>IF(D1079&lt;25,"18-24",IF(D1079&lt;35,"25-34",IF(D1079&lt;45,"35-44",IF(D1079&lt;55,"45-54","55+"))))</f>
        <v>55+</v>
      </c>
      <c r="F1079" s="2" t="s">
        <v>168</v>
      </c>
      <c r="G1079" s="2" t="s">
        <v>178</v>
      </c>
      <c r="H1079" s="2" t="s">
        <v>170</v>
      </c>
      <c r="I1079" s="2" t="s">
        <v>21</v>
      </c>
      <c r="J1079" s="2" t="s">
        <v>208</v>
      </c>
      <c r="K1079" s="11">
        <v>45541</v>
      </c>
      <c r="L1079" s="2" t="s">
        <v>231</v>
      </c>
      <c r="M1079" s="2" t="s">
        <v>174</v>
      </c>
      <c r="N1079" s="4">
        <f>COUNTIF(Bookings!$B$2:$B$5001,A1079)</f>
        <v>8</v>
      </c>
      <c r="O1079" s="4">
        <f>COUNTIFS(Bookings!$B$2:$B$5001,A1079,Bookings!$Q$2:$Q$5001,"Completed")</f>
        <v>6</v>
      </c>
      <c r="P1079" s="3">
        <f>SUMIFS(Revenue!$L$2:$L$4092,Revenue!$B$2:$B$4092,A1079)</f>
        <v>109280</v>
      </c>
      <c r="Q1079" s="2" t="str">
        <f>IF(N1079=0,"Inactive",IF(N1079=1,"One-time",IF(N1079&lt;4,"Repeat","Loyal")))</f>
        <v>Loyal</v>
      </c>
    </row>
    <row r="1080" spans="1:17" x14ac:dyDescent="0.2">
      <c r="A1080" s="2" t="s">
        <v>2025</v>
      </c>
      <c r="B1080" s="2" t="s">
        <v>273</v>
      </c>
      <c r="C1080" s="2" t="s">
        <v>177</v>
      </c>
      <c r="D1080" s="2">
        <v>45</v>
      </c>
      <c r="E1080" s="2" t="str">
        <f>IF(D1080&lt;25,"18-24",IF(D1080&lt;35,"25-34",IF(D1080&lt;45,"35-44",IF(D1080&lt;55,"45-54","55+"))))</f>
        <v>45-54</v>
      </c>
      <c r="F1080" s="2" t="s">
        <v>338</v>
      </c>
      <c r="G1080" s="2" t="s">
        <v>339</v>
      </c>
      <c r="H1080" s="2" t="s">
        <v>207</v>
      </c>
      <c r="I1080" s="2" t="s">
        <v>195</v>
      </c>
      <c r="J1080" s="2" t="s">
        <v>172</v>
      </c>
      <c r="K1080" s="11">
        <v>45736</v>
      </c>
      <c r="L1080" s="2" t="s">
        <v>173</v>
      </c>
      <c r="M1080" s="2" t="s">
        <v>189</v>
      </c>
      <c r="N1080" s="4">
        <f>COUNTIF(Bookings!$B$2:$B$5001,A1080)</f>
        <v>2</v>
      </c>
      <c r="O1080" s="4">
        <f>COUNTIFS(Bookings!$B$2:$B$5001,A1080,Bookings!$Q$2:$Q$5001,"Completed")</f>
        <v>0</v>
      </c>
      <c r="P1080" s="3">
        <f>SUMIFS(Revenue!$L$2:$L$4092,Revenue!$B$2:$B$4092,A1080)</f>
        <v>0</v>
      </c>
      <c r="Q1080" s="2" t="str">
        <f>IF(N1080=0,"Inactive",IF(N1080=1,"One-time",IF(N1080&lt;4,"Repeat","Loyal")))</f>
        <v>Repeat</v>
      </c>
    </row>
    <row r="1081" spans="1:17" x14ac:dyDescent="0.2">
      <c r="A1081" s="2" t="s">
        <v>2026</v>
      </c>
      <c r="B1081" s="2" t="s">
        <v>2027</v>
      </c>
      <c r="C1081" s="2" t="s">
        <v>167</v>
      </c>
      <c r="D1081" s="2">
        <v>45</v>
      </c>
      <c r="E1081" s="2" t="str">
        <f>IF(D1081&lt;25,"18-24",IF(D1081&lt;35,"25-34",IF(D1081&lt;45,"35-44",IF(D1081&lt;55,"45-54","55+"))))</f>
        <v>45-54</v>
      </c>
      <c r="F1081" s="2" t="s">
        <v>168</v>
      </c>
      <c r="G1081" s="2" t="s">
        <v>55</v>
      </c>
      <c r="H1081" s="2" t="s">
        <v>170</v>
      </c>
      <c r="I1081" s="2" t="s">
        <v>21</v>
      </c>
      <c r="J1081" s="2" t="s">
        <v>217</v>
      </c>
      <c r="K1081" s="11">
        <v>45609</v>
      </c>
      <c r="L1081" s="2" t="s">
        <v>198</v>
      </c>
      <c r="M1081" s="2" t="s">
        <v>189</v>
      </c>
      <c r="N1081" s="4">
        <f>COUNTIF(Bookings!$B$2:$B$5001,A1081)</f>
        <v>5</v>
      </c>
      <c r="O1081" s="4">
        <f>COUNTIFS(Bookings!$B$2:$B$5001,A1081,Bookings!$Q$2:$Q$5001,"Completed")</f>
        <v>4</v>
      </c>
      <c r="P1081" s="3">
        <f>SUMIFS(Revenue!$L$2:$L$4092,Revenue!$B$2:$B$4092,A1081)</f>
        <v>160030</v>
      </c>
      <c r="Q1081" s="2" t="str">
        <f>IF(N1081=0,"Inactive",IF(N1081=1,"One-time",IF(N1081&lt;4,"Repeat","Loyal")))</f>
        <v>Loyal</v>
      </c>
    </row>
    <row r="1082" spans="1:17" x14ac:dyDescent="0.2">
      <c r="A1082" s="2" t="s">
        <v>2028</v>
      </c>
      <c r="B1082" s="2" t="s">
        <v>2029</v>
      </c>
      <c r="C1082" s="2" t="s">
        <v>167</v>
      </c>
      <c r="D1082" s="2">
        <v>38</v>
      </c>
      <c r="E1082" s="2" t="str">
        <f>IF(D1082&lt;25,"18-24",IF(D1082&lt;35,"25-34",IF(D1082&lt;45,"35-44",IF(D1082&lt;55,"45-54","55+"))))</f>
        <v>35-44</v>
      </c>
      <c r="F1082" s="2" t="s">
        <v>227</v>
      </c>
      <c r="G1082" s="2" t="s">
        <v>228</v>
      </c>
      <c r="H1082" s="2" t="s">
        <v>207</v>
      </c>
      <c r="I1082" s="2" t="s">
        <v>171</v>
      </c>
      <c r="J1082" s="2" t="s">
        <v>172</v>
      </c>
      <c r="K1082" s="11">
        <v>45589</v>
      </c>
      <c r="L1082" s="2" t="s">
        <v>198</v>
      </c>
      <c r="M1082" s="2" t="s">
        <v>174</v>
      </c>
      <c r="N1082" s="4">
        <f>COUNTIF(Bookings!$B$2:$B$5001,A1082)</f>
        <v>2</v>
      </c>
      <c r="O1082" s="4">
        <f>COUNTIFS(Bookings!$B$2:$B$5001,A1082,Bookings!$Q$2:$Q$5001,"Completed")</f>
        <v>1</v>
      </c>
      <c r="P1082" s="3">
        <f>SUMIFS(Revenue!$L$2:$L$4092,Revenue!$B$2:$B$4092,A1082)</f>
        <v>30700</v>
      </c>
      <c r="Q1082" s="2" t="str">
        <f>IF(N1082=0,"Inactive",IF(N1082=1,"One-time",IF(N1082&lt;4,"Repeat","Loyal")))</f>
        <v>Repeat</v>
      </c>
    </row>
    <row r="1083" spans="1:17" x14ac:dyDescent="0.2">
      <c r="A1083" s="2" t="s">
        <v>2030</v>
      </c>
      <c r="B1083" s="2" t="s">
        <v>2031</v>
      </c>
      <c r="C1083" s="2" t="s">
        <v>167</v>
      </c>
      <c r="D1083" s="2">
        <v>30</v>
      </c>
      <c r="E1083" s="2" t="str">
        <f>IF(D1083&lt;25,"18-24",IF(D1083&lt;35,"25-34",IF(D1083&lt;45,"35-44",IF(D1083&lt;55,"45-54","55+"))))</f>
        <v>25-34</v>
      </c>
      <c r="F1083" s="2" t="s">
        <v>338</v>
      </c>
      <c r="G1083" s="2" t="s">
        <v>339</v>
      </c>
      <c r="H1083" s="2" t="s">
        <v>207</v>
      </c>
      <c r="I1083" s="2" t="s">
        <v>21</v>
      </c>
      <c r="J1083" s="2" t="s">
        <v>172</v>
      </c>
      <c r="K1083" s="11">
        <v>45813</v>
      </c>
      <c r="L1083" s="2" t="s">
        <v>173</v>
      </c>
      <c r="M1083" s="2" t="s">
        <v>174</v>
      </c>
      <c r="N1083" s="4">
        <f>COUNTIF(Bookings!$B$2:$B$5001,A1083)</f>
        <v>2</v>
      </c>
      <c r="O1083" s="4">
        <f>COUNTIFS(Bookings!$B$2:$B$5001,A1083,Bookings!$Q$2:$Q$5001,"Completed")</f>
        <v>2</v>
      </c>
      <c r="P1083" s="3">
        <f>SUMIFS(Revenue!$L$2:$L$4092,Revenue!$B$2:$B$4092,A1083)</f>
        <v>33540</v>
      </c>
      <c r="Q1083" s="2" t="str">
        <f>IF(N1083=0,"Inactive",IF(N1083=1,"One-time",IF(N1083&lt;4,"Repeat","Loyal")))</f>
        <v>Repeat</v>
      </c>
    </row>
    <row r="1084" spans="1:17" x14ac:dyDescent="0.2">
      <c r="A1084" s="2" t="s">
        <v>2032</v>
      </c>
      <c r="B1084" s="2" t="s">
        <v>368</v>
      </c>
      <c r="C1084" s="2" t="s">
        <v>167</v>
      </c>
      <c r="D1084" s="2">
        <v>46</v>
      </c>
      <c r="E1084" s="2" t="str">
        <f>IF(D1084&lt;25,"18-24",IF(D1084&lt;35,"25-34",IF(D1084&lt;45,"35-44",IF(D1084&lt;55,"45-54","55+"))))</f>
        <v>45-54</v>
      </c>
      <c r="F1084" s="2" t="s">
        <v>168</v>
      </c>
      <c r="G1084" s="2" t="s">
        <v>194</v>
      </c>
      <c r="H1084" s="2" t="s">
        <v>170</v>
      </c>
      <c r="I1084" s="2" t="s">
        <v>21</v>
      </c>
      <c r="J1084" s="2" t="s">
        <v>172</v>
      </c>
      <c r="K1084" s="11">
        <v>46070</v>
      </c>
      <c r="L1084" s="2" t="s">
        <v>179</v>
      </c>
      <c r="M1084" s="2" t="s">
        <v>174</v>
      </c>
      <c r="N1084" s="4">
        <f>COUNTIF(Bookings!$B$2:$B$5001,A1084)</f>
        <v>1</v>
      </c>
      <c r="O1084" s="4">
        <f>COUNTIFS(Bookings!$B$2:$B$5001,A1084,Bookings!$Q$2:$Q$5001,"Completed")</f>
        <v>1</v>
      </c>
      <c r="P1084" s="3">
        <f>SUMIFS(Revenue!$L$2:$L$4092,Revenue!$B$2:$B$4092,A1084)</f>
        <v>47590</v>
      </c>
      <c r="Q1084" s="2" t="str">
        <f>IF(N1084=0,"Inactive",IF(N1084=1,"One-time",IF(N1084&lt;4,"Repeat","Loyal")))</f>
        <v>One-time</v>
      </c>
    </row>
    <row r="1085" spans="1:17" x14ac:dyDescent="0.2">
      <c r="A1085" s="2" t="s">
        <v>2033</v>
      </c>
      <c r="B1085" s="2" t="s">
        <v>1096</v>
      </c>
      <c r="C1085" s="2" t="s">
        <v>177</v>
      </c>
      <c r="D1085" s="2">
        <v>45</v>
      </c>
      <c r="E1085" s="2" t="str">
        <f>IF(D1085&lt;25,"18-24",IF(D1085&lt;35,"25-34",IF(D1085&lt;45,"35-44",IF(D1085&lt;55,"45-54","55+"))))</f>
        <v>45-54</v>
      </c>
      <c r="F1085" s="2" t="s">
        <v>168</v>
      </c>
      <c r="G1085" s="2" t="s">
        <v>24</v>
      </c>
      <c r="H1085" s="2" t="s">
        <v>170</v>
      </c>
      <c r="I1085" s="2" t="s">
        <v>216</v>
      </c>
      <c r="J1085" s="2" t="s">
        <v>238</v>
      </c>
      <c r="K1085" s="11">
        <v>45520</v>
      </c>
      <c r="L1085" s="2" t="s">
        <v>183</v>
      </c>
      <c r="M1085" s="2" t="s">
        <v>189</v>
      </c>
      <c r="N1085" s="4">
        <f>COUNTIF(Bookings!$B$2:$B$5001,A1085)</f>
        <v>8</v>
      </c>
      <c r="O1085" s="4">
        <f>COUNTIFS(Bookings!$B$2:$B$5001,A1085,Bookings!$Q$2:$Q$5001,"Completed")</f>
        <v>5</v>
      </c>
      <c r="P1085" s="3">
        <f>SUMIFS(Revenue!$L$2:$L$4092,Revenue!$B$2:$B$4092,A1085)</f>
        <v>363690</v>
      </c>
      <c r="Q1085" s="2" t="str">
        <f>IF(N1085=0,"Inactive",IF(N1085=1,"One-time",IF(N1085&lt;4,"Repeat","Loyal")))</f>
        <v>Loyal</v>
      </c>
    </row>
    <row r="1086" spans="1:17" x14ac:dyDescent="0.2">
      <c r="A1086" s="2" t="s">
        <v>2034</v>
      </c>
      <c r="B1086" s="2" t="s">
        <v>2035</v>
      </c>
      <c r="C1086" s="2" t="s">
        <v>167</v>
      </c>
      <c r="D1086" s="2">
        <v>31</v>
      </c>
      <c r="E1086" s="2" t="str">
        <f>IF(D1086&lt;25,"18-24",IF(D1086&lt;35,"25-34",IF(D1086&lt;45,"35-44",IF(D1086&lt;55,"45-54","55+"))))</f>
        <v>25-34</v>
      </c>
      <c r="F1086" s="2" t="s">
        <v>227</v>
      </c>
      <c r="G1086" s="2" t="s">
        <v>228</v>
      </c>
      <c r="H1086" s="2" t="s">
        <v>207</v>
      </c>
      <c r="I1086" s="2" t="s">
        <v>216</v>
      </c>
      <c r="J1086" s="2" t="s">
        <v>172</v>
      </c>
      <c r="K1086" s="11">
        <v>45614</v>
      </c>
      <c r="L1086" s="2" t="s">
        <v>173</v>
      </c>
      <c r="M1086" s="2" t="s">
        <v>174</v>
      </c>
      <c r="N1086" s="4">
        <f>COUNTIF(Bookings!$B$2:$B$5001,A1086)</f>
        <v>0</v>
      </c>
      <c r="O1086" s="4">
        <f>COUNTIFS(Bookings!$B$2:$B$5001,A1086,Bookings!$Q$2:$Q$5001,"Completed")</f>
        <v>0</v>
      </c>
      <c r="P1086" s="3">
        <f>SUMIFS(Revenue!$L$2:$L$4092,Revenue!$B$2:$B$4092,A1086)</f>
        <v>0</v>
      </c>
      <c r="Q1086" s="2" t="str">
        <f>IF(N1086=0,"Inactive",IF(N1086=1,"One-time",IF(N1086&lt;4,"Repeat","Loyal")))</f>
        <v>Inactive</v>
      </c>
    </row>
    <row r="1087" spans="1:17" x14ac:dyDescent="0.2">
      <c r="A1087" s="2" t="s">
        <v>2036</v>
      </c>
      <c r="B1087" s="2" t="s">
        <v>285</v>
      </c>
      <c r="C1087" s="2" t="s">
        <v>167</v>
      </c>
      <c r="D1087" s="2">
        <v>25</v>
      </c>
      <c r="E1087" s="2" t="str">
        <f>IF(D1087&lt;25,"18-24",IF(D1087&lt;35,"25-34",IF(D1087&lt;45,"35-44",IF(D1087&lt;55,"45-54","55+"))))</f>
        <v>25-34</v>
      </c>
      <c r="F1087" s="2" t="s">
        <v>168</v>
      </c>
      <c r="G1087" s="2" t="s">
        <v>186</v>
      </c>
      <c r="H1087" s="2" t="s">
        <v>170</v>
      </c>
      <c r="I1087" s="2" t="s">
        <v>171</v>
      </c>
      <c r="J1087" s="2" t="s">
        <v>217</v>
      </c>
      <c r="K1087" s="11">
        <v>45520</v>
      </c>
      <c r="L1087" s="2" t="s">
        <v>247</v>
      </c>
      <c r="M1087" s="2" t="s">
        <v>174</v>
      </c>
      <c r="N1087" s="4">
        <f>COUNTIF(Bookings!$B$2:$B$5001,A1087)</f>
        <v>5</v>
      </c>
      <c r="O1087" s="4">
        <f>COUNTIFS(Bookings!$B$2:$B$5001,A1087,Bookings!$Q$2:$Q$5001,"Completed")</f>
        <v>3</v>
      </c>
      <c r="P1087" s="3">
        <f>SUMIFS(Revenue!$L$2:$L$4092,Revenue!$B$2:$B$4092,A1087)</f>
        <v>157260</v>
      </c>
      <c r="Q1087" s="2" t="str">
        <f>IF(N1087=0,"Inactive",IF(N1087=1,"One-time",IF(N1087&lt;4,"Repeat","Loyal")))</f>
        <v>Loyal</v>
      </c>
    </row>
    <row r="1088" spans="1:17" x14ac:dyDescent="0.2">
      <c r="A1088" s="2" t="s">
        <v>2037</v>
      </c>
      <c r="B1088" s="2" t="s">
        <v>1569</v>
      </c>
      <c r="C1088" s="2" t="s">
        <v>177</v>
      </c>
      <c r="D1088" s="2">
        <v>38</v>
      </c>
      <c r="E1088" s="2" t="str">
        <f>IF(D1088&lt;25,"18-24",IF(D1088&lt;35,"25-34",IF(D1088&lt;45,"35-44",IF(D1088&lt;55,"45-54","55+"))))</f>
        <v>35-44</v>
      </c>
      <c r="F1088" s="2" t="s">
        <v>168</v>
      </c>
      <c r="G1088" s="2" t="s">
        <v>66</v>
      </c>
      <c r="H1088" s="2" t="s">
        <v>170</v>
      </c>
      <c r="I1088" s="2" t="s">
        <v>171</v>
      </c>
      <c r="J1088" s="2" t="s">
        <v>172</v>
      </c>
      <c r="K1088" s="11">
        <v>45832</v>
      </c>
      <c r="L1088" s="2" t="s">
        <v>183</v>
      </c>
      <c r="M1088" s="2" t="s">
        <v>189</v>
      </c>
      <c r="N1088" s="4">
        <f>COUNTIF(Bookings!$B$2:$B$5001,A1088)</f>
        <v>2</v>
      </c>
      <c r="O1088" s="4">
        <f>COUNTIFS(Bookings!$B$2:$B$5001,A1088,Bookings!$Q$2:$Q$5001,"Completed")</f>
        <v>2</v>
      </c>
      <c r="P1088" s="3">
        <f>SUMIFS(Revenue!$L$2:$L$4092,Revenue!$B$2:$B$4092,A1088)</f>
        <v>34490</v>
      </c>
      <c r="Q1088" s="2" t="str">
        <f>IF(N1088=0,"Inactive",IF(N1088=1,"One-time",IF(N1088&lt;4,"Repeat","Loyal")))</f>
        <v>Repeat</v>
      </c>
    </row>
    <row r="1089" spans="1:17" x14ac:dyDescent="0.2">
      <c r="A1089" s="2" t="s">
        <v>2038</v>
      </c>
      <c r="B1089" s="2" t="s">
        <v>1344</v>
      </c>
      <c r="C1089" s="2" t="s">
        <v>167</v>
      </c>
      <c r="D1089" s="2">
        <v>28</v>
      </c>
      <c r="E1089" s="2" t="str">
        <f>IF(D1089&lt;25,"18-24",IF(D1089&lt;35,"25-34",IF(D1089&lt;45,"35-44",IF(D1089&lt;55,"45-54","55+"))))</f>
        <v>25-34</v>
      </c>
      <c r="F1089" s="2" t="s">
        <v>168</v>
      </c>
      <c r="G1089" s="2" t="s">
        <v>243</v>
      </c>
      <c r="H1089" s="2" t="s">
        <v>170</v>
      </c>
      <c r="I1089" s="2" t="s">
        <v>188</v>
      </c>
      <c r="J1089" s="2" t="s">
        <v>208</v>
      </c>
      <c r="K1089" s="11">
        <v>45576</v>
      </c>
      <c r="L1089" s="2" t="s">
        <v>173</v>
      </c>
      <c r="M1089" s="2" t="s">
        <v>174</v>
      </c>
      <c r="N1089" s="4">
        <f>COUNTIF(Bookings!$B$2:$B$5001,A1089)</f>
        <v>7</v>
      </c>
      <c r="O1089" s="4">
        <f>COUNTIFS(Bookings!$B$2:$B$5001,A1089,Bookings!$Q$2:$Q$5001,"Completed")</f>
        <v>7</v>
      </c>
      <c r="P1089" s="3">
        <f>SUMIFS(Revenue!$L$2:$L$4092,Revenue!$B$2:$B$4092,A1089)</f>
        <v>315800</v>
      </c>
      <c r="Q1089" s="2" t="str">
        <f>IF(N1089=0,"Inactive",IF(N1089=1,"One-time",IF(N1089&lt;4,"Repeat","Loyal")))</f>
        <v>Loyal</v>
      </c>
    </row>
    <row r="1090" spans="1:17" x14ac:dyDescent="0.2">
      <c r="A1090" s="2" t="s">
        <v>2039</v>
      </c>
      <c r="B1090" s="2" t="s">
        <v>2021</v>
      </c>
      <c r="C1090" s="2" t="s">
        <v>167</v>
      </c>
      <c r="D1090" s="2">
        <v>30</v>
      </c>
      <c r="E1090" s="2" t="str">
        <f>IF(D1090&lt;25,"18-24",IF(D1090&lt;35,"25-34",IF(D1090&lt;45,"35-44",IF(D1090&lt;55,"45-54","55+"))))</f>
        <v>25-34</v>
      </c>
      <c r="F1090" s="2" t="s">
        <v>168</v>
      </c>
      <c r="G1090" s="2" t="s">
        <v>246</v>
      </c>
      <c r="H1090" s="2" t="s">
        <v>170</v>
      </c>
      <c r="I1090" s="2" t="s">
        <v>188</v>
      </c>
      <c r="J1090" s="2" t="s">
        <v>217</v>
      </c>
      <c r="K1090" s="11">
        <v>45564</v>
      </c>
      <c r="L1090" s="2" t="s">
        <v>247</v>
      </c>
      <c r="M1090" s="2" t="s">
        <v>174</v>
      </c>
      <c r="N1090" s="4">
        <f>COUNTIF(Bookings!$B$2:$B$5001,A1090)</f>
        <v>3</v>
      </c>
      <c r="O1090" s="4">
        <f>COUNTIFS(Bookings!$B$2:$B$5001,A1090,Bookings!$Q$2:$Q$5001,"Completed")</f>
        <v>2</v>
      </c>
      <c r="P1090" s="3">
        <f>SUMIFS(Revenue!$L$2:$L$4092,Revenue!$B$2:$B$4092,A1090)</f>
        <v>39280</v>
      </c>
      <c r="Q1090" s="2" t="str">
        <f>IF(N1090=0,"Inactive",IF(N1090=1,"One-time",IF(N1090&lt;4,"Repeat","Loyal")))</f>
        <v>Repeat</v>
      </c>
    </row>
    <row r="1091" spans="1:17" x14ac:dyDescent="0.2">
      <c r="A1091" s="2" t="s">
        <v>2040</v>
      </c>
      <c r="B1091" s="2" t="s">
        <v>1260</v>
      </c>
      <c r="C1091" s="2" t="s">
        <v>177</v>
      </c>
      <c r="D1091" s="2">
        <v>45</v>
      </c>
      <c r="E1091" s="2" t="str">
        <f>IF(D1091&lt;25,"18-24",IF(D1091&lt;35,"25-34",IF(D1091&lt;45,"35-44",IF(D1091&lt;55,"45-54","55+"))))</f>
        <v>45-54</v>
      </c>
      <c r="F1091" s="2" t="s">
        <v>168</v>
      </c>
      <c r="G1091" s="2" t="s">
        <v>220</v>
      </c>
      <c r="H1091" s="2" t="s">
        <v>170</v>
      </c>
      <c r="I1091" s="2" t="s">
        <v>21</v>
      </c>
      <c r="J1091" s="2" t="s">
        <v>238</v>
      </c>
      <c r="K1091" s="11">
        <v>45587</v>
      </c>
      <c r="L1091" s="2" t="s">
        <v>231</v>
      </c>
      <c r="M1091" s="2" t="s">
        <v>189</v>
      </c>
      <c r="N1091" s="4">
        <f>COUNTIF(Bookings!$B$2:$B$5001,A1091)</f>
        <v>8</v>
      </c>
      <c r="O1091" s="4">
        <f>COUNTIFS(Bookings!$B$2:$B$5001,A1091,Bookings!$Q$2:$Q$5001,"Completed")</f>
        <v>7</v>
      </c>
      <c r="P1091" s="3">
        <f>SUMIFS(Revenue!$L$2:$L$4092,Revenue!$B$2:$B$4092,A1091)</f>
        <v>123420</v>
      </c>
      <c r="Q1091" s="2" t="str">
        <f>IF(N1091=0,"Inactive",IF(N1091=1,"One-time",IF(N1091&lt;4,"Repeat","Loyal")))</f>
        <v>Loyal</v>
      </c>
    </row>
    <row r="1092" spans="1:17" x14ac:dyDescent="0.2">
      <c r="A1092" s="2" t="s">
        <v>2041</v>
      </c>
      <c r="B1092" s="2" t="s">
        <v>1809</v>
      </c>
      <c r="C1092" s="2" t="s">
        <v>177</v>
      </c>
      <c r="D1092" s="2">
        <v>32</v>
      </c>
      <c r="E1092" s="2" t="str">
        <f>IF(D1092&lt;25,"18-24",IF(D1092&lt;35,"25-34",IF(D1092&lt;45,"35-44",IF(D1092&lt;55,"45-54","55+"))))</f>
        <v>25-34</v>
      </c>
      <c r="F1092" s="2" t="s">
        <v>168</v>
      </c>
      <c r="G1092" s="2" t="s">
        <v>182</v>
      </c>
      <c r="H1092" s="2" t="s">
        <v>170</v>
      </c>
      <c r="I1092" s="2" t="s">
        <v>216</v>
      </c>
      <c r="J1092" s="2" t="s">
        <v>172</v>
      </c>
      <c r="K1092" s="11">
        <v>45752</v>
      </c>
      <c r="L1092" s="2" t="s">
        <v>198</v>
      </c>
      <c r="M1092" s="2" t="s">
        <v>189</v>
      </c>
      <c r="N1092" s="4">
        <f>COUNTIF(Bookings!$B$2:$B$5001,A1092)</f>
        <v>0</v>
      </c>
      <c r="O1092" s="4">
        <f>COUNTIFS(Bookings!$B$2:$B$5001,A1092,Bookings!$Q$2:$Q$5001,"Completed")</f>
        <v>0</v>
      </c>
      <c r="P1092" s="3">
        <f>SUMIFS(Revenue!$L$2:$L$4092,Revenue!$B$2:$B$4092,A1092)</f>
        <v>0</v>
      </c>
      <c r="Q1092" s="2" t="str">
        <f>IF(N1092=0,"Inactive",IF(N1092=1,"One-time",IF(N1092&lt;4,"Repeat","Loyal")))</f>
        <v>Inactive</v>
      </c>
    </row>
    <row r="1093" spans="1:17" x14ac:dyDescent="0.2">
      <c r="A1093" s="2" t="s">
        <v>2042</v>
      </c>
      <c r="B1093" s="2" t="s">
        <v>2043</v>
      </c>
      <c r="C1093" s="2" t="s">
        <v>177</v>
      </c>
      <c r="D1093" s="2">
        <v>63</v>
      </c>
      <c r="E1093" s="2" t="str">
        <f>IF(D1093&lt;25,"18-24",IF(D1093&lt;35,"25-34",IF(D1093&lt;45,"35-44",IF(D1093&lt;55,"45-54","55+"))))</f>
        <v>55+</v>
      </c>
      <c r="F1093" s="2" t="s">
        <v>227</v>
      </c>
      <c r="G1093" s="2" t="s">
        <v>228</v>
      </c>
      <c r="H1093" s="2" t="s">
        <v>207</v>
      </c>
      <c r="I1093" s="2" t="s">
        <v>21</v>
      </c>
      <c r="J1093" s="2" t="s">
        <v>217</v>
      </c>
      <c r="K1093" s="11">
        <v>45798</v>
      </c>
      <c r="L1093" s="2" t="s">
        <v>231</v>
      </c>
      <c r="M1093" s="2" t="s">
        <v>174</v>
      </c>
      <c r="N1093" s="4">
        <f>COUNTIF(Bookings!$B$2:$B$5001,A1093)</f>
        <v>3</v>
      </c>
      <c r="O1093" s="4">
        <f>COUNTIFS(Bookings!$B$2:$B$5001,A1093,Bookings!$Q$2:$Q$5001,"Completed")</f>
        <v>2</v>
      </c>
      <c r="P1093" s="3">
        <f>SUMIFS(Revenue!$L$2:$L$4092,Revenue!$B$2:$B$4092,A1093)</f>
        <v>55380</v>
      </c>
      <c r="Q1093" s="2" t="str">
        <f>IF(N1093=0,"Inactive",IF(N1093=1,"One-time",IF(N1093&lt;4,"Repeat","Loyal")))</f>
        <v>Repeat</v>
      </c>
    </row>
    <row r="1094" spans="1:17" x14ac:dyDescent="0.2">
      <c r="A1094" s="2" t="s">
        <v>2044</v>
      </c>
      <c r="B1094" s="2" t="s">
        <v>2045</v>
      </c>
      <c r="C1094" s="2" t="s">
        <v>167</v>
      </c>
      <c r="D1094" s="2">
        <v>37</v>
      </c>
      <c r="E1094" s="2" t="str">
        <f>IF(D1094&lt;25,"18-24",IF(D1094&lt;35,"25-34",IF(D1094&lt;45,"35-44",IF(D1094&lt;55,"45-54","55+"))))</f>
        <v>35-44</v>
      </c>
      <c r="F1094" s="2" t="s">
        <v>227</v>
      </c>
      <c r="G1094" s="2" t="s">
        <v>228</v>
      </c>
      <c r="H1094" s="2" t="s">
        <v>207</v>
      </c>
      <c r="I1094" s="2" t="s">
        <v>171</v>
      </c>
      <c r="J1094" s="2" t="s">
        <v>172</v>
      </c>
      <c r="K1094" s="11">
        <v>45912</v>
      </c>
      <c r="L1094" s="2" t="s">
        <v>247</v>
      </c>
      <c r="M1094" s="2" t="s">
        <v>189</v>
      </c>
      <c r="N1094" s="4">
        <f>COUNTIF(Bookings!$B$2:$B$5001,A1094)</f>
        <v>1</v>
      </c>
      <c r="O1094" s="4">
        <f>COUNTIFS(Bookings!$B$2:$B$5001,A1094,Bookings!$Q$2:$Q$5001,"Completed")</f>
        <v>1</v>
      </c>
      <c r="P1094" s="3">
        <f>SUMIFS(Revenue!$L$2:$L$4092,Revenue!$B$2:$B$4092,A1094)</f>
        <v>49130</v>
      </c>
      <c r="Q1094" s="2" t="str">
        <f>IF(N1094=0,"Inactive",IF(N1094=1,"One-time",IF(N1094&lt;4,"Repeat","Loyal")))</f>
        <v>One-time</v>
      </c>
    </row>
    <row r="1095" spans="1:17" x14ac:dyDescent="0.2">
      <c r="A1095" s="2" t="s">
        <v>2046</v>
      </c>
      <c r="B1095" s="2" t="s">
        <v>1761</v>
      </c>
      <c r="C1095" s="2" t="s">
        <v>167</v>
      </c>
      <c r="D1095" s="2">
        <v>57</v>
      </c>
      <c r="E1095" s="2" t="str">
        <f>IF(D1095&lt;25,"18-24",IF(D1095&lt;35,"25-34",IF(D1095&lt;45,"35-44",IF(D1095&lt;55,"45-54","55+"))))</f>
        <v>55+</v>
      </c>
      <c r="F1095" s="2" t="s">
        <v>168</v>
      </c>
      <c r="G1095" s="2" t="s">
        <v>178</v>
      </c>
      <c r="H1095" s="2" t="s">
        <v>170</v>
      </c>
      <c r="I1095" s="2" t="s">
        <v>195</v>
      </c>
      <c r="J1095" s="2" t="s">
        <v>172</v>
      </c>
      <c r="K1095" s="11">
        <v>45448</v>
      </c>
      <c r="L1095" s="2" t="s">
        <v>179</v>
      </c>
      <c r="M1095" s="2" t="s">
        <v>174</v>
      </c>
      <c r="N1095" s="4">
        <f>COUNTIF(Bookings!$B$2:$B$5001,A1095)</f>
        <v>3</v>
      </c>
      <c r="O1095" s="4">
        <f>COUNTIFS(Bookings!$B$2:$B$5001,A1095,Bookings!$Q$2:$Q$5001,"Completed")</f>
        <v>2</v>
      </c>
      <c r="P1095" s="3">
        <f>SUMIFS(Revenue!$L$2:$L$4092,Revenue!$B$2:$B$4092,A1095)</f>
        <v>100900</v>
      </c>
      <c r="Q1095" s="2" t="str">
        <f>IF(N1095=0,"Inactive",IF(N1095=1,"One-time",IF(N1095&lt;4,"Repeat","Loyal")))</f>
        <v>Repeat</v>
      </c>
    </row>
    <row r="1096" spans="1:17" x14ac:dyDescent="0.2">
      <c r="A1096" s="2" t="s">
        <v>2047</v>
      </c>
      <c r="B1096" s="2" t="s">
        <v>1333</v>
      </c>
      <c r="C1096" s="2" t="s">
        <v>177</v>
      </c>
      <c r="D1096" s="2">
        <v>30</v>
      </c>
      <c r="E1096" s="2" t="str">
        <f>IF(D1096&lt;25,"18-24",IF(D1096&lt;35,"25-34",IF(D1096&lt;45,"35-44",IF(D1096&lt;55,"45-54","55+"))))</f>
        <v>25-34</v>
      </c>
      <c r="F1096" s="2" t="s">
        <v>168</v>
      </c>
      <c r="G1096" s="2" t="s">
        <v>211</v>
      </c>
      <c r="H1096" s="2" t="s">
        <v>170</v>
      </c>
      <c r="I1096" s="2" t="s">
        <v>188</v>
      </c>
      <c r="J1096" s="2" t="s">
        <v>172</v>
      </c>
      <c r="K1096" s="11">
        <v>45702</v>
      </c>
      <c r="L1096" s="2" t="s">
        <v>179</v>
      </c>
      <c r="M1096" s="2" t="s">
        <v>174</v>
      </c>
      <c r="N1096" s="4">
        <f>COUNTIF(Bookings!$B$2:$B$5001,A1096)</f>
        <v>3</v>
      </c>
      <c r="O1096" s="4">
        <f>COUNTIFS(Bookings!$B$2:$B$5001,A1096,Bookings!$Q$2:$Q$5001,"Completed")</f>
        <v>2</v>
      </c>
      <c r="P1096" s="3">
        <f>SUMIFS(Revenue!$L$2:$L$4092,Revenue!$B$2:$B$4092,A1096)</f>
        <v>91090</v>
      </c>
      <c r="Q1096" s="2" t="str">
        <f>IF(N1096=0,"Inactive",IF(N1096=1,"One-time",IF(N1096&lt;4,"Repeat","Loyal")))</f>
        <v>Repeat</v>
      </c>
    </row>
    <row r="1097" spans="1:17" x14ac:dyDescent="0.2">
      <c r="A1097" s="2" t="s">
        <v>2048</v>
      </c>
      <c r="B1097" s="2" t="s">
        <v>2049</v>
      </c>
      <c r="C1097" s="2" t="s">
        <v>167</v>
      </c>
      <c r="D1097" s="2">
        <v>39</v>
      </c>
      <c r="E1097" s="2" t="str">
        <f>IF(D1097&lt;25,"18-24",IF(D1097&lt;35,"25-34",IF(D1097&lt;45,"35-44",IF(D1097&lt;55,"45-54","55+"))))</f>
        <v>35-44</v>
      </c>
      <c r="F1097" s="2" t="s">
        <v>205</v>
      </c>
      <c r="G1097" s="2" t="s">
        <v>206</v>
      </c>
      <c r="H1097" s="2" t="s">
        <v>207</v>
      </c>
      <c r="I1097" s="2" t="s">
        <v>171</v>
      </c>
      <c r="J1097" s="2" t="s">
        <v>208</v>
      </c>
      <c r="K1097" s="11">
        <v>45618</v>
      </c>
      <c r="L1097" s="2" t="s">
        <v>183</v>
      </c>
      <c r="M1097" s="2" t="s">
        <v>189</v>
      </c>
      <c r="N1097" s="4">
        <f>COUNTIF(Bookings!$B$2:$B$5001,A1097)</f>
        <v>5</v>
      </c>
      <c r="O1097" s="4">
        <f>COUNTIFS(Bookings!$B$2:$B$5001,A1097,Bookings!$Q$2:$Q$5001,"Completed")</f>
        <v>4</v>
      </c>
      <c r="P1097" s="3">
        <f>SUMIFS(Revenue!$L$2:$L$4092,Revenue!$B$2:$B$4092,A1097)</f>
        <v>141250</v>
      </c>
      <c r="Q1097" s="2" t="str">
        <f>IF(N1097=0,"Inactive",IF(N1097=1,"One-time",IF(N1097&lt;4,"Repeat","Loyal")))</f>
        <v>Loyal</v>
      </c>
    </row>
    <row r="1098" spans="1:17" x14ac:dyDescent="0.2">
      <c r="A1098" s="2" t="s">
        <v>2050</v>
      </c>
      <c r="B1098" s="2" t="s">
        <v>2051</v>
      </c>
      <c r="C1098" s="2" t="s">
        <v>177</v>
      </c>
      <c r="D1098" s="2">
        <v>44</v>
      </c>
      <c r="E1098" s="2" t="str">
        <f>IF(D1098&lt;25,"18-24",IF(D1098&lt;35,"25-34",IF(D1098&lt;45,"35-44",IF(D1098&lt;55,"45-54","55+"))))</f>
        <v>35-44</v>
      </c>
      <c r="F1098" s="2" t="s">
        <v>168</v>
      </c>
      <c r="G1098" s="2" t="s">
        <v>66</v>
      </c>
      <c r="H1098" s="2" t="s">
        <v>170</v>
      </c>
      <c r="I1098" s="2" t="s">
        <v>171</v>
      </c>
      <c r="J1098" s="2" t="s">
        <v>172</v>
      </c>
      <c r="K1098" s="11">
        <v>45690</v>
      </c>
      <c r="L1098" s="2" t="s">
        <v>179</v>
      </c>
      <c r="M1098" s="2" t="s">
        <v>189</v>
      </c>
      <c r="N1098" s="4">
        <f>COUNTIF(Bookings!$B$2:$B$5001,A1098)</f>
        <v>0</v>
      </c>
      <c r="O1098" s="4">
        <f>COUNTIFS(Bookings!$B$2:$B$5001,A1098,Bookings!$Q$2:$Q$5001,"Completed")</f>
        <v>0</v>
      </c>
      <c r="P1098" s="3">
        <f>SUMIFS(Revenue!$L$2:$L$4092,Revenue!$B$2:$B$4092,A1098)</f>
        <v>0</v>
      </c>
      <c r="Q1098" s="2" t="str">
        <f>IF(N1098=0,"Inactive",IF(N1098=1,"One-time",IF(N1098&lt;4,"Repeat","Loyal")))</f>
        <v>Inactive</v>
      </c>
    </row>
    <row r="1099" spans="1:17" x14ac:dyDescent="0.2">
      <c r="A1099" s="2" t="s">
        <v>2052</v>
      </c>
      <c r="B1099" s="2" t="s">
        <v>623</v>
      </c>
      <c r="C1099" s="2" t="s">
        <v>167</v>
      </c>
      <c r="D1099" s="2">
        <v>34</v>
      </c>
      <c r="E1099" s="2" t="str">
        <f>IF(D1099&lt;25,"18-24",IF(D1099&lt;35,"25-34",IF(D1099&lt;45,"35-44",IF(D1099&lt;55,"45-54","55+"))))</f>
        <v>25-34</v>
      </c>
      <c r="F1099" s="2" t="s">
        <v>168</v>
      </c>
      <c r="G1099" s="2" t="s">
        <v>246</v>
      </c>
      <c r="H1099" s="2" t="s">
        <v>170</v>
      </c>
      <c r="I1099" s="2" t="s">
        <v>171</v>
      </c>
      <c r="J1099" s="2" t="s">
        <v>172</v>
      </c>
      <c r="K1099" s="11">
        <v>45912</v>
      </c>
      <c r="L1099" s="2" t="s">
        <v>183</v>
      </c>
      <c r="M1099" s="2" t="s">
        <v>189</v>
      </c>
      <c r="N1099" s="4">
        <f>COUNTIF(Bookings!$B$2:$B$5001,A1099)</f>
        <v>1</v>
      </c>
      <c r="O1099" s="4">
        <f>COUNTIFS(Bookings!$B$2:$B$5001,A1099,Bookings!$Q$2:$Q$5001,"Completed")</f>
        <v>1</v>
      </c>
      <c r="P1099" s="3">
        <f>SUMIFS(Revenue!$L$2:$L$4092,Revenue!$B$2:$B$4092,A1099)</f>
        <v>27590</v>
      </c>
      <c r="Q1099" s="2" t="str">
        <f>IF(N1099=0,"Inactive",IF(N1099=1,"One-time",IF(N1099&lt;4,"Repeat","Loyal")))</f>
        <v>One-time</v>
      </c>
    </row>
    <row r="1100" spans="1:17" x14ac:dyDescent="0.2">
      <c r="A1100" s="2" t="s">
        <v>2053</v>
      </c>
      <c r="B1100" s="2" t="s">
        <v>1012</v>
      </c>
      <c r="C1100" s="2" t="s">
        <v>177</v>
      </c>
      <c r="D1100" s="2">
        <v>35</v>
      </c>
      <c r="E1100" s="2" t="str">
        <f>IF(D1100&lt;25,"18-24",IF(D1100&lt;35,"25-34",IF(D1100&lt;45,"35-44",IF(D1100&lt;55,"45-54","55+"))))</f>
        <v>35-44</v>
      </c>
      <c r="F1100" s="2" t="s">
        <v>168</v>
      </c>
      <c r="G1100" s="2" t="s">
        <v>55</v>
      </c>
      <c r="H1100" s="2" t="s">
        <v>170</v>
      </c>
      <c r="I1100" s="2" t="s">
        <v>195</v>
      </c>
      <c r="J1100" s="2" t="s">
        <v>172</v>
      </c>
      <c r="K1100" s="11">
        <v>45883</v>
      </c>
      <c r="L1100" s="2" t="s">
        <v>198</v>
      </c>
      <c r="M1100" s="2" t="s">
        <v>174</v>
      </c>
      <c r="N1100" s="4">
        <f>COUNTIF(Bookings!$B$2:$B$5001,A1100)</f>
        <v>0</v>
      </c>
      <c r="O1100" s="4">
        <f>COUNTIFS(Bookings!$B$2:$B$5001,A1100,Bookings!$Q$2:$Q$5001,"Completed")</f>
        <v>0</v>
      </c>
      <c r="P1100" s="3">
        <f>SUMIFS(Revenue!$L$2:$L$4092,Revenue!$B$2:$B$4092,A1100)</f>
        <v>0</v>
      </c>
      <c r="Q1100" s="2" t="str">
        <f>IF(N1100=0,"Inactive",IF(N1100=1,"One-time",IF(N1100&lt;4,"Repeat","Loyal")))</f>
        <v>Inactive</v>
      </c>
    </row>
    <row r="1101" spans="1:17" x14ac:dyDescent="0.2">
      <c r="A1101" s="2" t="s">
        <v>2054</v>
      </c>
      <c r="B1101" s="2" t="s">
        <v>672</v>
      </c>
      <c r="C1101" s="2" t="s">
        <v>167</v>
      </c>
      <c r="D1101" s="2">
        <v>42</v>
      </c>
      <c r="E1101" s="2" t="str">
        <f>IF(D1101&lt;25,"18-24",IF(D1101&lt;35,"25-34",IF(D1101&lt;45,"35-44",IF(D1101&lt;55,"45-54","55+"))))</f>
        <v>35-44</v>
      </c>
      <c r="F1101" s="2" t="s">
        <v>168</v>
      </c>
      <c r="G1101" s="2" t="s">
        <v>66</v>
      </c>
      <c r="H1101" s="2" t="s">
        <v>170</v>
      </c>
      <c r="I1101" s="2" t="s">
        <v>21</v>
      </c>
      <c r="J1101" s="2" t="s">
        <v>238</v>
      </c>
      <c r="K1101" s="11">
        <v>45562</v>
      </c>
      <c r="L1101" s="2" t="s">
        <v>179</v>
      </c>
      <c r="M1101" s="2" t="s">
        <v>174</v>
      </c>
      <c r="N1101" s="4">
        <f>COUNTIF(Bookings!$B$2:$B$5001,A1101)</f>
        <v>10</v>
      </c>
      <c r="O1101" s="4">
        <f>COUNTIFS(Bookings!$B$2:$B$5001,A1101,Bookings!$Q$2:$Q$5001,"Completed")</f>
        <v>10</v>
      </c>
      <c r="P1101" s="3">
        <f>SUMIFS(Revenue!$L$2:$L$4092,Revenue!$B$2:$B$4092,A1101)</f>
        <v>285000</v>
      </c>
      <c r="Q1101" s="2" t="str">
        <f>IF(N1101=0,"Inactive",IF(N1101=1,"One-time",IF(N1101&lt;4,"Repeat","Loyal")))</f>
        <v>Loyal</v>
      </c>
    </row>
    <row r="1102" spans="1:17" x14ac:dyDescent="0.2">
      <c r="A1102" s="2" t="s">
        <v>2055</v>
      </c>
      <c r="B1102" s="2" t="s">
        <v>2056</v>
      </c>
      <c r="C1102" s="2" t="s">
        <v>167</v>
      </c>
      <c r="D1102" s="2">
        <v>39</v>
      </c>
      <c r="E1102" s="2" t="str">
        <f>IF(D1102&lt;25,"18-24",IF(D1102&lt;35,"25-34",IF(D1102&lt;45,"35-44",IF(D1102&lt;55,"45-54","55+"))))</f>
        <v>35-44</v>
      </c>
      <c r="F1102" s="2" t="s">
        <v>168</v>
      </c>
      <c r="G1102" s="2" t="s">
        <v>182</v>
      </c>
      <c r="H1102" s="2" t="s">
        <v>170</v>
      </c>
      <c r="I1102" s="2" t="s">
        <v>195</v>
      </c>
      <c r="J1102" s="2" t="s">
        <v>172</v>
      </c>
      <c r="K1102" s="11">
        <v>46120</v>
      </c>
      <c r="L1102" s="2" t="s">
        <v>173</v>
      </c>
      <c r="M1102" s="2" t="s">
        <v>174</v>
      </c>
      <c r="N1102" s="4">
        <f>COUNTIF(Bookings!$B$2:$B$5001,A1102)</f>
        <v>1</v>
      </c>
      <c r="O1102" s="4">
        <f>COUNTIFS(Bookings!$B$2:$B$5001,A1102,Bookings!$Q$2:$Q$5001,"Completed")</f>
        <v>1</v>
      </c>
      <c r="P1102" s="3">
        <f>SUMIFS(Revenue!$L$2:$L$4092,Revenue!$B$2:$B$4092,A1102)</f>
        <v>88680</v>
      </c>
      <c r="Q1102" s="2" t="str">
        <f>IF(N1102=0,"Inactive",IF(N1102=1,"One-time",IF(N1102&lt;4,"Repeat","Loyal")))</f>
        <v>One-time</v>
      </c>
    </row>
    <row r="1103" spans="1:17" x14ac:dyDescent="0.2">
      <c r="A1103" s="2" t="s">
        <v>2057</v>
      </c>
      <c r="B1103" s="2" t="s">
        <v>2058</v>
      </c>
      <c r="C1103" s="2" t="s">
        <v>177</v>
      </c>
      <c r="D1103" s="2">
        <v>26</v>
      </c>
      <c r="E1103" s="2" t="str">
        <f>IF(D1103&lt;25,"18-24",IF(D1103&lt;35,"25-34",IF(D1103&lt;45,"35-44",IF(D1103&lt;55,"45-54","55+"))))</f>
        <v>25-34</v>
      </c>
      <c r="F1103" s="2" t="s">
        <v>168</v>
      </c>
      <c r="G1103" s="2" t="s">
        <v>178</v>
      </c>
      <c r="H1103" s="2" t="s">
        <v>170</v>
      </c>
      <c r="I1103" s="2" t="s">
        <v>188</v>
      </c>
      <c r="J1103" s="2" t="s">
        <v>208</v>
      </c>
      <c r="K1103" s="11">
        <v>45629</v>
      </c>
      <c r="L1103" s="2" t="s">
        <v>247</v>
      </c>
      <c r="M1103" s="2" t="s">
        <v>189</v>
      </c>
      <c r="N1103" s="4">
        <f>COUNTIF(Bookings!$B$2:$B$5001,A1103)</f>
        <v>7</v>
      </c>
      <c r="O1103" s="4">
        <f>COUNTIFS(Bookings!$B$2:$B$5001,A1103,Bookings!$Q$2:$Q$5001,"Completed")</f>
        <v>7</v>
      </c>
      <c r="P1103" s="3">
        <f>SUMIFS(Revenue!$L$2:$L$4092,Revenue!$B$2:$B$4092,A1103)</f>
        <v>296040</v>
      </c>
      <c r="Q1103" s="2" t="str">
        <f>IF(N1103=0,"Inactive",IF(N1103=1,"One-time",IF(N1103&lt;4,"Repeat","Loyal")))</f>
        <v>Loyal</v>
      </c>
    </row>
    <row r="1104" spans="1:17" x14ac:dyDescent="0.2">
      <c r="A1104" s="2" t="s">
        <v>2059</v>
      </c>
      <c r="B1104" s="2" t="s">
        <v>2060</v>
      </c>
      <c r="C1104" s="2" t="s">
        <v>167</v>
      </c>
      <c r="D1104" s="2">
        <v>35</v>
      </c>
      <c r="E1104" s="2" t="str">
        <f>IF(D1104&lt;25,"18-24",IF(D1104&lt;35,"25-34",IF(D1104&lt;45,"35-44",IF(D1104&lt;55,"45-54","55+"))))</f>
        <v>35-44</v>
      </c>
      <c r="F1104" s="2" t="s">
        <v>234</v>
      </c>
      <c r="G1104" s="2" t="s">
        <v>235</v>
      </c>
      <c r="H1104" s="2" t="s">
        <v>207</v>
      </c>
      <c r="I1104" s="2" t="s">
        <v>195</v>
      </c>
      <c r="J1104" s="2" t="s">
        <v>208</v>
      </c>
      <c r="K1104" s="11">
        <v>45672</v>
      </c>
      <c r="L1104" s="2" t="s">
        <v>247</v>
      </c>
      <c r="M1104" s="2" t="s">
        <v>174</v>
      </c>
      <c r="N1104" s="4">
        <f>COUNTIF(Bookings!$B$2:$B$5001,A1104)</f>
        <v>5</v>
      </c>
      <c r="O1104" s="4">
        <f>COUNTIFS(Bookings!$B$2:$B$5001,A1104,Bookings!$Q$2:$Q$5001,"Completed")</f>
        <v>3</v>
      </c>
      <c r="P1104" s="3">
        <f>SUMIFS(Revenue!$L$2:$L$4092,Revenue!$B$2:$B$4092,A1104)</f>
        <v>123940</v>
      </c>
      <c r="Q1104" s="2" t="str">
        <f>IF(N1104=0,"Inactive",IF(N1104=1,"One-time",IF(N1104&lt;4,"Repeat","Loyal")))</f>
        <v>Loyal</v>
      </c>
    </row>
    <row r="1105" spans="1:17" x14ac:dyDescent="0.2">
      <c r="A1105" s="2" t="s">
        <v>2061</v>
      </c>
      <c r="B1105" s="2" t="s">
        <v>2062</v>
      </c>
      <c r="C1105" s="2" t="s">
        <v>177</v>
      </c>
      <c r="D1105" s="2">
        <v>36</v>
      </c>
      <c r="E1105" s="2" t="str">
        <f>IF(D1105&lt;25,"18-24",IF(D1105&lt;35,"25-34",IF(D1105&lt;45,"35-44",IF(D1105&lt;55,"45-54","55+"))))</f>
        <v>35-44</v>
      </c>
      <c r="F1105" s="2" t="s">
        <v>168</v>
      </c>
      <c r="G1105" s="2" t="s">
        <v>311</v>
      </c>
      <c r="H1105" s="2" t="s">
        <v>170</v>
      </c>
      <c r="I1105" s="2" t="s">
        <v>21</v>
      </c>
      <c r="J1105" s="2" t="s">
        <v>217</v>
      </c>
      <c r="K1105" s="11">
        <v>45628</v>
      </c>
      <c r="L1105" s="2" t="s">
        <v>231</v>
      </c>
      <c r="M1105" s="2" t="s">
        <v>189</v>
      </c>
      <c r="N1105" s="4">
        <f>COUNTIF(Bookings!$B$2:$B$5001,A1105)</f>
        <v>3</v>
      </c>
      <c r="O1105" s="4">
        <f>COUNTIFS(Bookings!$B$2:$B$5001,A1105,Bookings!$Q$2:$Q$5001,"Completed")</f>
        <v>2</v>
      </c>
      <c r="P1105" s="3">
        <f>SUMIFS(Revenue!$L$2:$L$4092,Revenue!$B$2:$B$4092,A1105)</f>
        <v>21670</v>
      </c>
      <c r="Q1105" s="2" t="str">
        <f>IF(N1105=0,"Inactive",IF(N1105=1,"One-time",IF(N1105&lt;4,"Repeat","Loyal")))</f>
        <v>Repeat</v>
      </c>
    </row>
    <row r="1106" spans="1:17" x14ac:dyDescent="0.2">
      <c r="A1106" s="2" t="s">
        <v>2063</v>
      </c>
      <c r="B1106" s="2" t="s">
        <v>2064</v>
      </c>
      <c r="C1106" s="2" t="s">
        <v>177</v>
      </c>
      <c r="D1106" s="2">
        <v>54</v>
      </c>
      <c r="E1106" s="2" t="str">
        <f>IF(D1106&lt;25,"18-24",IF(D1106&lt;35,"25-34",IF(D1106&lt;45,"35-44",IF(D1106&lt;55,"45-54","55+"))))</f>
        <v>45-54</v>
      </c>
      <c r="F1106" s="2" t="s">
        <v>168</v>
      </c>
      <c r="G1106" s="2" t="s">
        <v>182</v>
      </c>
      <c r="H1106" s="2" t="s">
        <v>170</v>
      </c>
      <c r="I1106" s="2" t="s">
        <v>21</v>
      </c>
      <c r="J1106" s="2" t="s">
        <v>208</v>
      </c>
      <c r="K1106" s="11">
        <v>45628</v>
      </c>
      <c r="L1106" s="2" t="s">
        <v>231</v>
      </c>
      <c r="M1106" s="2" t="s">
        <v>189</v>
      </c>
      <c r="N1106" s="4">
        <f>COUNTIF(Bookings!$B$2:$B$5001,A1106)</f>
        <v>7</v>
      </c>
      <c r="O1106" s="4">
        <f>COUNTIFS(Bookings!$B$2:$B$5001,A1106,Bookings!$Q$2:$Q$5001,"Completed")</f>
        <v>5</v>
      </c>
      <c r="P1106" s="3">
        <f>SUMIFS(Revenue!$L$2:$L$4092,Revenue!$B$2:$B$4092,A1106)</f>
        <v>122840</v>
      </c>
      <c r="Q1106" s="2" t="str">
        <f>IF(N1106=0,"Inactive",IF(N1106=1,"One-time",IF(N1106&lt;4,"Repeat","Loyal")))</f>
        <v>Loyal</v>
      </c>
    </row>
    <row r="1107" spans="1:17" x14ac:dyDescent="0.2">
      <c r="A1107" s="2" t="s">
        <v>2065</v>
      </c>
      <c r="B1107" s="2" t="s">
        <v>1753</v>
      </c>
      <c r="C1107" s="2" t="s">
        <v>167</v>
      </c>
      <c r="D1107" s="2">
        <v>31</v>
      </c>
      <c r="E1107" s="2" t="str">
        <f>IF(D1107&lt;25,"18-24",IF(D1107&lt;35,"25-34",IF(D1107&lt;45,"35-44",IF(D1107&lt;55,"45-54","55+"))))</f>
        <v>25-34</v>
      </c>
      <c r="F1107" s="2" t="s">
        <v>168</v>
      </c>
      <c r="G1107" s="2" t="s">
        <v>186</v>
      </c>
      <c r="H1107" s="2" t="s">
        <v>170</v>
      </c>
      <c r="I1107" s="2" t="s">
        <v>171</v>
      </c>
      <c r="J1107" s="2" t="s">
        <v>172</v>
      </c>
      <c r="K1107" s="11">
        <v>45574</v>
      </c>
      <c r="L1107" s="2" t="s">
        <v>179</v>
      </c>
      <c r="M1107" s="2" t="s">
        <v>174</v>
      </c>
      <c r="N1107" s="4">
        <f>COUNTIF(Bookings!$B$2:$B$5001,A1107)</f>
        <v>1</v>
      </c>
      <c r="O1107" s="4">
        <f>COUNTIFS(Bookings!$B$2:$B$5001,A1107,Bookings!$Q$2:$Q$5001,"Completed")</f>
        <v>1</v>
      </c>
      <c r="P1107" s="3">
        <f>SUMIFS(Revenue!$L$2:$L$4092,Revenue!$B$2:$B$4092,A1107)</f>
        <v>39910</v>
      </c>
      <c r="Q1107" s="2" t="str">
        <f>IF(N1107=0,"Inactive",IF(N1107=1,"One-time",IF(N1107&lt;4,"Repeat","Loyal")))</f>
        <v>One-time</v>
      </c>
    </row>
    <row r="1108" spans="1:17" x14ac:dyDescent="0.2">
      <c r="A1108" s="2" t="s">
        <v>2066</v>
      </c>
      <c r="B1108" s="2" t="s">
        <v>2067</v>
      </c>
      <c r="C1108" s="2" t="s">
        <v>177</v>
      </c>
      <c r="D1108" s="2">
        <v>30</v>
      </c>
      <c r="E1108" s="2" t="str">
        <f>IF(D1108&lt;25,"18-24",IF(D1108&lt;35,"25-34",IF(D1108&lt;45,"35-44",IF(D1108&lt;55,"45-54","55+"))))</f>
        <v>25-34</v>
      </c>
      <c r="F1108" s="2" t="s">
        <v>168</v>
      </c>
      <c r="G1108" s="2" t="s">
        <v>243</v>
      </c>
      <c r="H1108" s="2" t="s">
        <v>170</v>
      </c>
      <c r="I1108" s="2" t="s">
        <v>171</v>
      </c>
      <c r="J1108" s="2" t="s">
        <v>172</v>
      </c>
      <c r="K1108" s="11">
        <v>45970</v>
      </c>
      <c r="L1108" s="2" t="s">
        <v>198</v>
      </c>
      <c r="M1108" s="2" t="s">
        <v>189</v>
      </c>
      <c r="N1108" s="4">
        <f>COUNTIF(Bookings!$B$2:$B$5001,A1108)</f>
        <v>0</v>
      </c>
      <c r="O1108" s="4">
        <f>COUNTIFS(Bookings!$B$2:$B$5001,A1108,Bookings!$Q$2:$Q$5001,"Completed")</f>
        <v>0</v>
      </c>
      <c r="P1108" s="3">
        <f>SUMIFS(Revenue!$L$2:$L$4092,Revenue!$B$2:$B$4092,A1108)</f>
        <v>0</v>
      </c>
      <c r="Q1108" s="2" t="str">
        <f>IF(N1108=0,"Inactive",IF(N1108=1,"One-time",IF(N1108&lt;4,"Repeat","Loyal")))</f>
        <v>Inactive</v>
      </c>
    </row>
    <row r="1109" spans="1:17" x14ac:dyDescent="0.2">
      <c r="A1109" s="2" t="s">
        <v>2068</v>
      </c>
      <c r="B1109" s="2" t="s">
        <v>265</v>
      </c>
      <c r="C1109" s="2" t="s">
        <v>177</v>
      </c>
      <c r="D1109" s="2">
        <v>45</v>
      </c>
      <c r="E1109" s="2" t="str">
        <f>IF(D1109&lt;25,"18-24",IF(D1109&lt;35,"25-34",IF(D1109&lt;45,"35-44",IF(D1109&lt;55,"45-54","55+"))))</f>
        <v>45-54</v>
      </c>
      <c r="F1109" s="2" t="s">
        <v>168</v>
      </c>
      <c r="G1109" s="2" t="s">
        <v>169</v>
      </c>
      <c r="H1109" s="2" t="s">
        <v>170</v>
      </c>
      <c r="I1109" s="2" t="s">
        <v>195</v>
      </c>
      <c r="J1109" s="2" t="s">
        <v>172</v>
      </c>
      <c r="K1109" s="11">
        <v>45513</v>
      </c>
      <c r="L1109" s="2" t="s">
        <v>173</v>
      </c>
      <c r="M1109" s="2" t="s">
        <v>174</v>
      </c>
      <c r="N1109" s="4">
        <f>COUNTIF(Bookings!$B$2:$B$5001,A1109)</f>
        <v>0</v>
      </c>
      <c r="O1109" s="4">
        <f>COUNTIFS(Bookings!$B$2:$B$5001,A1109,Bookings!$Q$2:$Q$5001,"Completed")</f>
        <v>0</v>
      </c>
      <c r="P1109" s="3">
        <f>SUMIFS(Revenue!$L$2:$L$4092,Revenue!$B$2:$B$4092,A1109)</f>
        <v>0</v>
      </c>
      <c r="Q1109" s="2" t="str">
        <f>IF(N1109=0,"Inactive",IF(N1109=1,"One-time",IF(N1109&lt;4,"Repeat","Loyal")))</f>
        <v>Inactive</v>
      </c>
    </row>
    <row r="1110" spans="1:17" x14ac:dyDescent="0.2">
      <c r="A1110" s="2" t="s">
        <v>2069</v>
      </c>
      <c r="B1110" s="2" t="s">
        <v>366</v>
      </c>
      <c r="C1110" s="2" t="s">
        <v>167</v>
      </c>
      <c r="D1110" s="2">
        <v>37</v>
      </c>
      <c r="E1110" s="2" t="str">
        <f>IF(D1110&lt;25,"18-24",IF(D1110&lt;35,"25-34",IF(D1110&lt;45,"35-44",IF(D1110&lt;55,"45-54","55+"))))</f>
        <v>35-44</v>
      </c>
      <c r="F1110" s="2" t="s">
        <v>168</v>
      </c>
      <c r="G1110" s="2" t="s">
        <v>186</v>
      </c>
      <c r="H1110" s="2" t="s">
        <v>170</v>
      </c>
      <c r="I1110" s="2" t="s">
        <v>171</v>
      </c>
      <c r="J1110" s="2" t="s">
        <v>172</v>
      </c>
      <c r="K1110" s="11">
        <v>45959</v>
      </c>
      <c r="L1110" s="2" t="s">
        <v>247</v>
      </c>
      <c r="M1110" s="2" t="s">
        <v>189</v>
      </c>
      <c r="N1110" s="4">
        <f>COUNTIF(Bookings!$B$2:$B$5001,A1110)</f>
        <v>4</v>
      </c>
      <c r="O1110" s="4">
        <f>COUNTIFS(Bookings!$B$2:$B$5001,A1110,Bookings!$Q$2:$Q$5001,"Completed")</f>
        <v>4</v>
      </c>
      <c r="P1110" s="3">
        <f>SUMIFS(Revenue!$L$2:$L$4092,Revenue!$B$2:$B$4092,A1110)</f>
        <v>163330</v>
      </c>
      <c r="Q1110" s="2" t="str">
        <f>IF(N1110=0,"Inactive",IF(N1110=1,"One-time",IF(N1110&lt;4,"Repeat","Loyal")))</f>
        <v>Loyal</v>
      </c>
    </row>
    <row r="1111" spans="1:17" x14ac:dyDescent="0.2">
      <c r="A1111" s="2" t="s">
        <v>2070</v>
      </c>
      <c r="B1111" s="2" t="s">
        <v>1270</v>
      </c>
      <c r="C1111" s="2" t="s">
        <v>387</v>
      </c>
      <c r="D1111" s="2">
        <v>37</v>
      </c>
      <c r="E1111" s="2" t="str">
        <f>IF(D1111&lt;25,"18-24",IF(D1111&lt;35,"25-34",IF(D1111&lt;45,"35-44",IF(D1111&lt;55,"45-54","55+"))))</f>
        <v>35-44</v>
      </c>
      <c r="F1111" s="2" t="s">
        <v>278</v>
      </c>
      <c r="G1111" s="2" t="s">
        <v>279</v>
      </c>
      <c r="H1111" s="2" t="s">
        <v>207</v>
      </c>
      <c r="I1111" s="2" t="s">
        <v>171</v>
      </c>
      <c r="J1111" s="2" t="s">
        <v>208</v>
      </c>
      <c r="K1111" s="11">
        <v>45690</v>
      </c>
      <c r="L1111" s="2" t="s">
        <v>173</v>
      </c>
      <c r="M1111" s="2" t="s">
        <v>189</v>
      </c>
      <c r="N1111" s="4">
        <f>COUNTIF(Bookings!$B$2:$B$5001,A1111)</f>
        <v>7</v>
      </c>
      <c r="O1111" s="4">
        <f>COUNTIFS(Bookings!$B$2:$B$5001,A1111,Bookings!$Q$2:$Q$5001,"Completed")</f>
        <v>4</v>
      </c>
      <c r="P1111" s="3">
        <f>SUMIFS(Revenue!$L$2:$L$4092,Revenue!$B$2:$B$4092,A1111)</f>
        <v>254690</v>
      </c>
      <c r="Q1111" s="2" t="str">
        <f>IF(N1111=0,"Inactive",IF(N1111=1,"One-time",IF(N1111&lt;4,"Repeat","Loyal")))</f>
        <v>Loyal</v>
      </c>
    </row>
    <row r="1112" spans="1:17" x14ac:dyDescent="0.2">
      <c r="A1112" s="2" t="s">
        <v>2071</v>
      </c>
      <c r="B1112" s="2" t="s">
        <v>2072</v>
      </c>
      <c r="C1112" s="2" t="s">
        <v>167</v>
      </c>
      <c r="D1112" s="2">
        <v>29</v>
      </c>
      <c r="E1112" s="2" t="str">
        <f>IF(D1112&lt;25,"18-24",IF(D1112&lt;35,"25-34",IF(D1112&lt;45,"35-44",IF(D1112&lt;55,"45-54","55+"))))</f>
        <v>25-34</v>
      </c>
      <c r="F1112" s="2" t="s">
        <v>168</v>
      </c>
      <c r="G1112" s="2" t="s">
        <v>75</v>
      </c>
      <c r="H1112" s="2" t="s">
        <v>170</v>
      </c>
      <c r="I1112" s="2" t="s">
        <v>171</v>
      </c>
      <c r="J1112" s="2" t="s">
        <v>172</v>
      </c>
      <c r="K1112" s="11">
        <v>45821</v>
      </c>
      <c r="L1112" s="2" t="s">
        <v>173</v>
      </c>
      <c r="M1112" s="2" t="s">
        <v>174</v>
      </c>
      <c r="N1112" s="4">
        <f>COUNTIF(Bookings!$B$2:$B$5001,A1112)</f>
        <v>0</v>
      </c>
      <c r="O1112" s="4">
        <f>COUNTIFS(Bookings!$B$2:$B$5001,A1112,Bookings!$Q$2:$Q$5001,"Completed")</f>
        <v>0</v>
      </c>
      <c r="P1112" s="3">
        <f>SUMIFS(Revenue!$L$2:$L$4092,Revenue!$B$2:$B$4092,A1112)</f>
        <v>0</v>
      </c>
      <c r="Q1112" s="2" t="str">
        <f>IF(N1112=0,"Inactive",IF(N1112=1,"One-time",IF(N1112&lt;4,"Repeat","Loyal")))</f>
        <v>Inactive</v>
      </c>
    </row>
    <row r="1113" spans="1:17" x14ac:dyDescent="0.2">
      <c r="A1113" s="2" t="s">
        <v>2073</v>
      </c>
      <c r="B1113" s="2" t="s">
        <v>2074</v>
      </c>
      <c r="C1113" s="2" t="s">
        <v>167</v>
      </c>
      <c r="D1113" s="2">
        <v>40</v>
      </c>
      <c r="E1113" s="2" t="str">
        <f>IF(D1113&lt;25,"18-24",IF(D1113&lt;35,"25-34",IF(D1113&lt;45,"35-44",IF(D1113&lt;55,"45-54","55+"))))</f>
        <v>35-44</v>
      </c>
      <c r="F1113" s="2" t="s">
        <v>168</v>
      </c>
      <c r="G1113" s="2" t="s">
        <v>66</v>
      </c>
      <c r="H1113" s="2" t="s">
        <v>170</v>
      </c>
      <c r="I1113" s="2" t="s">
        <v>195</v>
      </c>
      <c r="J1113" s="2" t="s">
        <v>172</v>
      </c>
      <c r="K1113" s="11">
        <v>45825</v>
      </c>
      <c r="L1113" s="2" t="s">
        <v>179</v>
      </c>
      <c r="M1113" s="2" t="s">
        <v>174</v>
      </c>
      <c r="N1113" s="4">
        <f>COUNTIF(Bookings!$B$2:$B$5001,A1113)</f>
        <v>0</v>
      </c>
      <c r="O1113" s="4">
        <f>COUNTIFS(Bookings!$B$2:$B$5001,A1113,Bookings!$Q$2:$Q$5001,"Completed")</f>
        <v>0</v>
      </c>
      <c r="P1113" s="3">
        <f>SUMIFS(Revenue!$L$2:$L$4092,Revenue!$B$2:$B$4092,A1113)</f>
        <v>0</v>
      </c>
      <c r="Q1113" s="2" t="str">
        <f>IF(N1113=0,"Inactive",IF(N1113=1,"One-time",IF(N1113&lt;4,"Repeat","Loyal")))</f>
        <v>Inactive</v>
      </c>
    </row>
    <row r="1114" spans="1:17" x14ac:dyDescent="0.2">
      <c r="A1114" s="2" t="s">
        <v>2075</v>
      </c>
      <c r="B1114" s="2" t="s">
        <v>962</v>
      </c>
      <c r="C1114" s="2" t="s">
        <v>177</v>
      </c>
      <c r="D1114" s="2">
        <v>26</v>
      </c>
      <c r="E1114" s="2" t="str">
        <f>IF(D1114&lt;25,"18-24",IF(D1114&lt;35,"25-34",IF(D1114&lt;45,"35-44",IF(D1114&lt;55,"45-54","55+"))))</f>
        <v>25-34</v>
      </c>
      <c r="F1114" s="2" t="s">
        <v>168</v>
      </c>
      <c r="G1114" s="2" t="s">
        <v>243</v>
      </c>
      <c r="H1114" s="2" t="s">
        <v>170</v>
      </c>
      <c r="I1114" s="2" t="s">
        <v>188</v>
      </c>
      <c r="J1114" s="2" t="s">
        <v>172</v>
      </c>
      <c r="K1114" s="11">
        <v>45899</v>
      </c>
      <c r="L1114" s="2" t="s">
        <v>183</v>
      </c>
      <c r="M1114" s="2" t="s">
        <v>189</v>
      </c>
      <c r="N1114" s="4">
        <f>COUNTIF(Bookings!$B$2:$B$5001,A1114)</f>
        <v>2</v>
      </c>
      <c r="O1114" s="4">
        <f>COUNTIFS(Bookings!$B$2:$B$5001,A1114,Bookings!$Q$2:$Q$5001,"Completed")</f>
        <v>1</v>
      </c>
      <c r="P1114" s="3">
        <f>SUMIFS(Revenue!$L$2:$L$4092,Revenue!$B$2:$B$4092,A1114)</f>
        <v>24120</v>
      </c>
      <c r="Q1114" s="2" t="str">
        <f>IF(N1114=0,"Inactive",IF(N1114=1,"One-time",IF(N1114&lt;4,"Repeat","Loyal")))</f>
        <v>Repeat</v>
      </c>
    </row>
    <row r="1115" spans="1:17" x14ac:dyDescent="0.2">
      <c r="A1115" s="2" t="s">
        <v>2076</v>
      </c>
      <c r="B1115" s="2" t="s">
        <v>2077</v>
      </c>
      <c r="C1115" s="2" t="s">
        <v>167</v>
      </c>
      <c r="D1115" s="2">
        <v>43</v>
      </c>
      <c r="E1115" s="2" t="str">
        <f>IF(D1115&lt;25,"18-24",IF(D1115&lt;35,"25-34",IF(D1115&lt;45,"35-44",IF(D1115&lt;55,"45-54","55+"))))</f>
        <v>35-44</v>
      </c>
      <c r="F1115" s="2" t="s">
        <v>256</v>
      </c>
      <c r="G1115" s="2" t="s">
        <v>257</v>
      </c>
      <c r="H1115" s="2" t="s">
        <v>207</v>
      </c>
      <c r="I1115" s="2" t="s">
        <v>188</v>
      </c>
      <c r="J1115" s="2" t="s">
        <v>172</v>
      </c>
      <c r="K1115" s="11">
        <v>45811</v>
      </c>
      <c r="L1115" s="2" t="s">
        <v>198</v>
      </c>
      <c r="M1115" s="2" t="s">
        <v>174</v>
      </c>
      <c r="N1115" s="4">
        <f>COUNTIF(Bookings!$B$2:$B$5001,A1115)</f>
        <v>2</v>
      </c>
      <c r="O1115" s="4">
        <f>COUNTIFS(Bookings!$B$2:$B$5001,A1115,Bookings!$Q$2:$Q$5001,"Completed")</f>
        <v>2</v>
      </c>
      <c r="P1115" s="3">
        <f>SUMIFS(Revenue!$L$2:$L$4092,Revenue!$B$2:$B$4092,A1115)</f>
        <v>61750</v>
      </c>
      <c r="Q1115" s="2" t="str">
        <f>IF(N1115=0,"Inactive",IF(N1115=1,"One-time",IF(N1115&lt;4,"Repeat","Loyal")))</f>
        <v>Repeat</v>
      </c>
    </row>
    <row r="1116" spans="1:17" x14ac:dyDescent="0.2">
      <c r="A1116" s="2" t="s">
        <v>2078</v>
      </c>
      <c r="B1116" s="2" t="s">
        <v>2079</v>
      </c>
      <c r="C1116" s="2" t="s">
        <v>177</v>
      </c>
      <c r="D1116" s="2">
        <v>39</v>
      </c>
      <c r="E1116" s="2" t="str">
        <f>IF(D1116&lt;25,"18-24",IF(D1116&lt;35,"25-34",IF(D1116&lt;45,"35-44",IF(D1116&lt;55,"45-54","55+"))))</f>
        <v>35-44</v>
      </c>
      <c r="F1116" s="2" t="s">
        <v>499</v>
      </c>
      <c r="G1116" s="2" t="s">
        <v>500</v>
      </c>
      <c r="H1116" s="2" t="s">
        <v>207</v>
      </c>
      <c r="I1116" s="2" t="s">
        <v>171</v>
      </c>
      <c r="J1116" s="2" t="s">
        <v>208</v>
      </c>
      <c r="K1116" s="11">
        <v>45559</v>
      </c>
      <c r="L1116" s="2" t="s">
        <v>198</v>
      </c>
      <c r="M1116" s="2" t="s">
        <v>174</v>
      </c>
      <c r="N1116" s="4">
        <f>COUNTIF(Bookings!$B$2:$B$5001,A1116)</f>
        <v>6</v>
      </c>
      <c r="O1116" s="4">
        <f>COUNTIFS(Bookings!$B$2:$B$5001,A1116,Bookings!$Q$2:$Q$5001,"Completed")</f>
        <v>5</v>
      </c>
      <c r="P1116" s="3">
        <f>SUMIFS(Revenue!$L$2:$L$4092,Revenue!$B$2:$B$4092,A1116)</f>
        <v>148940</v>
      </c>
      <c r="Q1116" s="2" t="str">
        <f>IF(N1116=0,"Inactive",IF(N1116=1,"One-time",IF(N1116&lt;4,"Repeat","Loyal")))</f>
        <v>Loyal</v>
      </c>
    </row>
    <row r="1117" spans="1:17" x14ac:dyDescent="0.2">
      <c r="A1117" s="2" t="s">
        <v>2080</v>
      </c>
      <c r="B1117" s="2" t="s">
        <v>946</v>
      </c>
      <c r="C1117" s="2" t="s">
        <v>177</v>
      </c>
      <c r="D1117" s="2">
        <v>39</v>
      </c>
      <c r="E1117" s="2" t="str">
        <f>IF(D1117&lt;25,"18-24",IF(D1117&lt;35,"25-34",IF(D1117&lt;45,"35-44",IF(D1117&lt;55,"45-54","55+"))))</f>
        <v>35-44</v>
      </c>
      <c r="F1117" s="2" t="s">
        <v>168</v>
      </c>
      <c r="G1117" s="2" t="s">
        <v>186</v>
      </c>
      <c r="H1117" s="2" t="s">
        <v>170</v>
      </c>
      <c r="I1117" s="2" t="s">
        <v>171</v>
      </c>
      <c r="J1117" s="2" t="s">
        <v>217</v>
      </c>
      <c r="K1117" s="11">
        <v>45533</v>
      </c>
      <c r="L1117" s="2" t="s">
        <v>173</v>
      </c>
      <c r="M1117" s="2" t="s">
        <v>174</v>
      </c>
      <c r="N1117" s="4">
        <f>COUNTIF(Bookings!$B$2:$B$5001,A1117)</f>
        <v>3</v>
      </c>
      <c r="O1117" s="4">
        <f>COUNTIFS(Bookings!$B$2:$B$5001,A1117,Bookings!$Q$2:$Q$5001,"Completed")</f>
        <v>3</v>
      </c>
      <c r="P1117" s="3">
        <f>SUMIFS(Revenue!$L$2:$L$4092,Revenue!$B$2:$B$4092,A1117)</f>
        <v>59160</v>
      </c>
      <c r="Q1117" s="2" t="str">
        <f>IF(N1117=0,"Inactive",IF(N1117=1,"One-time",IF(N1117&lt;4,"Repeat","Loyal")))</f>
        <v>Repeat</v>
      </c>
    </row>
    <row r="1118" spans="1:17" x14ac:dyDescent="0.2">
      <c r="A1118" s="2" t="s">
        <v>2081</v>
      </c>
      <c r="B1118" s="2" t="s">
        <v>2082</v>
      </c>
      <c r="C1118" s="2" t="s">
        <v>177</v>
      </c>
      <c r="D1118" s="2">
        <v>27</v>
      </c>
      <c r="E1118" s="2" t="str">
        <f>IF(D1118&lt;25,"18-24",IF(D1118&lt;35,"25-34",IF(D1118&lt;45,"35-44",IF(D1118&lt;55,"45-54","55+"))))</f>
        <v>25-34</v>
      </c>
      <c r="F1118" s="2" t="s">
        <v>168</v>
      </c>
      <c r="G1118" s="2" t="s">
        <v>246</v>
      </c>
      <c r="H1118" s="2" t="s">
        <v>170</v>
      </c>
      <c r="I1118" s="2" t="s">
        <v>21</v>
      </c>
      <c r="J1118" s="2" t="s">
        <v>172</v>
      </c>
      <c r="K1118" s="11">
        <v>45708</v>
      </c>
      <c r="L1118" s="2" t="s">
        <v>231</v>
      </c>
      <c r="M1118" s="2" t="s">
        <v>174</v>
      </c>
      <c r="N1118" s="4">
        <f>COUNTIF(Bookings!$B$2:$B$5001,A1118)</f>
        <v>3</v>
      </c>
      <c r="O1118" s="4">
        <f>COUNTIFS(Bookings!$B$2:$B$5001,A1118,Bookings!$Q$2:$Q$5001,"Completed")</f>
        <v>2</v>
      </c>
      <c r="P1118" s="3">
        <f>SUMIFS(Revenue!$L$2:$L$4092,Revenue!$B$2:$B$4092,A1118)</f>
        <v>105780</v>
      </c>
      <c r="Q1118" s="2" t="str">
        <f>IF(N1118=0,"Inactive",IF(N1118=1,"One-time",IF(N1118&lt;4,"Repeat","Loyal")))</f>
        <v>Repeat</v>
      </c>
    </row>
    <row r="1119" spans="1:17" x14ac:dyDescent="0.2">
      <c r="A1119" s="2" t="s">
        <v>2083</v>
      </c>
      <c r="B1119" s="2" t="s">
        <v>2084</v>
      </c>
      <c r="C1119" s="2" t="s">
        <v>167</v>
      </c>
      <c r="D1119" s="2">
        <v>51</v>
      </c>
      <c r="E1119" s="2" t="str">
        <f>IF(D1119&lt;25,"18-24",IF(D1119&lt;35,"25-34",IF(D1119&lt;45,"35-44",IF(D1119&lt;55,"45-54","55+"))))</f>
        <v>45-54</v>
      </c>
      <c r="F1119" s="2" t="s">
        <v>227</v>
      </c>
      <c r="G1119" s="2" t="s">
        <v>228</v>
      </c>
      <c r="H1119" s="2" t="s">
        <v>207</v>
      </c>
      <c r="I1119" s="2" t="s">
        <v>21</v>
      </c>
      <c r="J1119" s="2" t="s">
        <v>172</v>
      </c>
      <c r="K1119" s="11">
        <v>45467</v>
      </c>
      <c r="L1119" s="2" t="s">
        <v>183</v>
      </c>
      <c r="M1119" s="2" t="s">
        <v>189</v>
      </c>
      <c r="N1119" s="4">
        <f>COUNTIF(Bookings!$B$2:$B$5001,A1119)</f>
        <v>0</v>
      </c>
      <c r="O1119" s="4">
        <f>COUNTIFS(Bookings!$B$2:$B$5001,A1119,Bookings!$Q$2:$Q$5001,"Completed")</f>
        <v>0</v>
      </c>
      <c r="P1119" s="3">
        <f>SUMIFS(Revenue!$L$2:$L$4092,Revenue!$B$2:$B$4092,A1119)</f>
        <v>0</v>
      </c>
      <c r="Q1119" s="2" t="str">
        <f>IF(N1119=0,"Inactive",IF(N1119=1,"One-time",IF(N1119&lt;4,"Repeat","Loyal")))</f>
        <v>Inactive</v>
      </c>
    </row>
    <row r="1120" spans="1:17" x14ac:dyDescent="0.2">
      <c r="A1120" s="2" t="s">
        <v>2085</v>
      </c>
      <c r="B1120" s="2" t="s">
        <v>2086</v>
      </c>
      <c r="C1120" s="2" t="s">
        <v>167</v>
      </c>
      <c r="D1120" s="2">
        <v>18</v>
      </c>
      <c r="E1120" s="2" t="str">
        <f>IF(D1120&lt;25,"18-24",IF(D1120&lt;35,"25-34",IF(D1120&lt;45,"35-44",IF(D1120&lt;55,"45-54","55+"))))</f>
        <v>18-24</v>
      </c>
      <c r="F1120" s="2" t="s">
        <v>168</v>
      </c>
      <c r="G1120" s="2" t="s">
        <v>75</v>
      </c>
      <c r="H1120" s="2" t="s">
        <v>170</v>
      </c>
      <c r="I1120" s="2" t="s">
        <v>171</v>
      </c>
      <c r="J1120" s="2" t="s">
        <v>238</v>
      </c>
      <c r="K1120" s="11">
        <v>45611</v>
      </c>
      <c r="L1120" s="2" t="s">
        <v>183</v>
      </c>
      <c r="M1120" s="2" t="s">
        <v>174</v>
      </c>
      <c r="N1120" s="4">
        <f>COUNTIF(Bookings!$B$2:$B$5001,A1120)</f>
        <v>10</v>
      </c>
      <c r="O1120" s="4">
        <f>COUNTIFS(Bookings!$B$2:$B$5001,A1120,Bookings!$Q$2:$Q$5001,"Completed")</f>
        <v>6</v>
      </c>
      <c r="P1120" s="3">
        <f>SUMIFS(Revenue!$L$2:$L$4092,Revenue!$B$2:$B$4092,A1120)</f>
        <v>251300</v>
      </c>
      <c r="Q1120" s="2" t="str">
        <f>IF(N1120=0,"Inactive",IF(N1120=1,"One-time",IF(N1120&lt;4,"Repeat","Loyal")))</f>
        <v>Loyal</v>
      </c>
    </row>
    <row r="1121" spans="1:17" x14ac:dyDescent="0.2">
      <c r="A1121" s="2" t="s">
        <v>2087</v>
      </c>
      <c r="B1121" s="2" t="s">
        <v>2088</v>
      </c>
      <c r="C1121" s="2" t="s">
        <v>177</v>
      </c>
      <c r="D1121" s="2">
        <v>30</v>
      </c>
      <c r="E1121" s="2" t="str">
        <f>IF(D1121&lt;25,"18-24",IF(D1121&lt;35,"25-34",IF(D1121&lt;45,"35-44",IF(D1121&lt;55,"45-54","55+"))))</f>
        <v>25-34</v>
      </c>
      <c r="F1121" s="2" t="s">
        <v>168</v>
      </c>
      <c r="G1121" s="2" t="s">
        <v>75</v>
      </c>
      <c r="H1121" s="2" t="s">
        <v>170</v>
      </c>
      <c r="I1121" s="2" t="s">
        <v>171</v>
      </c>
      <c r="J1121" s="2" t="s">
        <v>217</v>
      </c>
      <c r="K1121" s="11">
        <v>45512</v>
      </c>
      <c r="L1121" s="2" t="s">
        <v>173</v>
      </c>
      <c r="M1121" s="2" t="s">
        <v>189</v>
      </c>
      <c r="N1121" s="4">
        <f>COUNTIF(Bookings!$B$2:$B$5001,A1121)</f>
        <v>5</v>
      </c>
      <c r="O1121" s="4">
        <f>COUNTIFS(Bookings!$B$2:$B$5001,A1121,Bookings!$Q$2:$Q$5001,"Completed")</f>
        <v>5</v>
      </c>
      <c r="P1121" s="3">
        <f>SUMIFS(Revenue!$L$2:$L$4092,Revenue!$B$2:$B$4092,A1121)</f>
        <v>178180</v>
      </c>
      <c r="Q1121" s="2" t="str">
        <f>IF(N1121=0,"Inactive",IF(N1121=1,"One-time",IF(N1121&lt;4,"Repeat","Loyal")))</f>
        <v>Loyal</v>
      </c>
    </row>
    <row r="1122" spans="1:17" x14ac:dyDescent="0.2">
      <c r="A1122" s="2" t="s">
        <v>2089</v>
      </c>
      <c r="B1122" s="2" t="s">
        <v>2090</v>
      </c>
      <c r="C1122" s="2" t="s">
        <v>167</v>
      </c>
      <c r="D1122" s="2">
        <v>41</v>
      </c>
      <c r="E1122" s="2" t="str">
        <f>IF(D1122&lt;25,"18-24",IF(D1122&lt;35,"25-34",IF(D1122&lt;45,"35-44",IF(D1122&lt;55,"45-54","55+"))))</f>
        <v>35-44</v>
      </c>
      <c r="F1122" s="2" t="s">
        <v>168</v>
      </c>
      <c r="G1122" s="2" t="s">
        <v>24</v>
      </c>
      <c r="H1122" s="2" t="s">
        <v>170</v>
      </c>
      <c r="I1122" s="2" t="s">
        <v>195</v>
      </c>
      <c r="J1122" s="2" t="s">
        <v>208</v>
      </c>
      <c r="K1122" s="11">
        <v>45604</v>
      </c>
      <c r="L1122" s="2" t="s">
        <v>183</v>
      </c>
      <c r="M1122" s="2" t="s">
        <v>174</v>
      </c>
      <c r="N1122" s="4">
        <f>COUNTIF(Bookings!$B$2:$B$5001,A1122)</f>
        <v>7</v>
      </c>
      <c r="O1122" s="4">
        <f>COUNTIFS(Bookings!$B$2:$B$5001,A1122,Bookings!$Q$2:$Q$5001,"Completed")</f>
        <v>6</v>
      </c>
      <c r="P1122" s="3">
        <f>SUMIFS(Revenue!$L$2:$L$4092,Revenue!$B$2:$B$4092,A1122)</f>
        <v>495000</v>
      </c>
      <c r="Q1122" s="2" t="str">
        <f>IF(N1122=0,"Inactive",IF(N1122=1,"One-time",IF(N1122&lt;4,"Repeat","Loyal")))</f>
        <v>Loyal</v>
      </c>
    </row>
    <row r="1123" spans="1:17" x14ac:dyDescent="0.2">
      <c r="A1123" s="2" t="s">
        <v>2091</v>
      </c>
      <c r="B1123" s="2" t="s">
        <v>2092</v>
      </c>
      <c r="C1123" s="2" t="s">
        <v>167</v>
      </c>
      <c r="D1123" s="2">
        <v>56</v>
      </c>
      <c r="E1123" s="2" t="str">
        <f>IF(D1123&lt;25,"18-24",IF(D1123&lt;35,"25-34",IF(D1123&lt;45,"35-44",IF(D1123&lt;55,"45-54","55+"))))</f>
        <v>55+</v>
      </c>
      <c r="F1123" s="2" t="s">
        <v>168</v>
      </c>
      <c r="G1123" s="2" t="s">
        <v>194</v>
      </c>
      <c r="H1123" s="2" t="s">
        <v>170</v>
      </c>
      <c r="I1123" s="2" t="s">
        <v>171</v>
      </c>
      <c r="J1123" s="2" t="s">
        <v>208</v>
      </c>
      <c r="K1123" s="11">
        <v>45751</v>
      </c>
      <c r="L1123" s="2" t="s">
        <v>247</v>
      </c>
      <c r="M1123" s="2" t="s">
        <v>174</v>
      </c>
      <c r="N1123" s="4">
        <f>COUNTIF(Bookings!$B$2:$B$5001,A1123)</f>
        <v>6</v>
      </c>
      <c r="O1123" s="4">
        <f>COUNTIFS(Bookings!$B$2:$B$5001,A1123,Bookings!$Q$2:$Q$5001,"Completed")</f>
        <v>6</v>
      </c>
      <c r="P1123" s="3">
        <f>SUMIFS(Revenue!$L$2:$L$4092,Revenue!$B$2:$B$4092,A1123)</f>
        <v>378440</v>
      </c>
      <c r="Q1123" s="2" t="str">
        <f>IF(N1123=0,"Inactive",IF(N1123=1,"One-time",IF(N1123&lt;4,"Repeat","Loyal")))</f>
        <v>Loyal</v>
      </c>
    </row>
    <row r="1124" spans="1:17" x14ac:dyDescent="0.2">
      <c r="A1124" s="2" t="s">
        <v>2093</v>
      </c>
      <c r="B1124" s="2" t="s">
        <v>668</v>
      </c>
      <c r="C1124" s="2" t="s">
        <v>167</v>
      </c>
      <c r="D1124" s="2">
        <v>28</v>
      </c>
      <c r="E1124" s="2" t="str">
        <f>IF(D1124&lt;25,"18-24",IF(D1124&lt;35,"25-34",IF(D1124&lt;45,"35-44",IF(D1124&lt;55,"45-54","55+"))))</f>
        <v>25-34</v>
      </c>
      <c r="F1124" s="2" t="s">
        <v>168</v>
      </c>
      <c r="G1124" s="2" t="s">
        <v>211</v>
      </c>
      <c r="H1124" s="2" t="s">
        <v>170</v>
      </c>
      <c r="I1124" s="2" t="s">
        <v>171</v>
      </c>
      <c r="J1124" s="2" t="s">
        <v>172</v>
      </c>
      <c r="K1124" s="11">
        <v>45882</v>
      </c>
      <c r="L1124" s="2" t="s">
        <v>173</v>
      </c>
      <c r="M1124" s="2" t="s">
        <v>189</v>
      </c>
      <c r="N1124" s="4">
        <f>COUNTIF(Bookings!$B$2:$B$5001,A1124)</f>
        <v>2</v>
      </c>
      <c r="O1124" s="4">
        <f>COUNTIFS(Bookings!$B$2:$B$5001,A1124,Bookings!$Q$2:$Q$5001,"Completed")</f>
        <v>1</v>
      </c>
      <c r="P1124" s="3">
        <f>SUMIFS(Revenue!$L$2:$L$4092,Revenue!$B$2:$B$4092,A1124)</f>
        <v>24400</v>
      </c>
      <c r="Q1124" s="2" t="str">
        <f>IF(N1124=0,"Inactive",IF(N1124=1,"One-time",IF(N1124&lt;4,"Repeat","Loyal")))</f>
        <v>Repeat</v>
      </c>
    </row>
    <row r="1125" spans="1:17" x14ac:dyDescent="0.2">
      <c r="A1125" s="2" t="s">
        <v>2094</v>
      </c>
      <c r="B1125" s="2" t="s">
        <v>926</v>
      </c>
      <c r="C1125" s="2" t="s">
        <v>167</v>
      </c>
      <c r="D1125" s="2">
        <v>33</v>
      </c>
      <c r="E1125" s="2" t="str">
        <f>IF(D1125&lt;25,"18-24",IF(D1125&lt;35,"25-34",IF(D1125&lt;45,"35-44",IF(D1125&lt;55,"45-54","55+"))))</f>
        <v>25-34</v>
      </c>
      <c r="F1125" s="2" t="s">
        <v>168</v>
      </c>
      <c r="G1125" s="2" t="s">
        <v>66</v>
      </c>
      <c r="H1125" s="2" t="s">
        <v>170</v>
      </c>
      <c r="I1125" s="2" t="s">
        <v>171</v>
      </c>
      <c r="J1125" s="2" t="s">
        <v>208</v>
      </c>
      <c r="K1125" s="11">
        <v>45606</v>
      </c>
      <c r="L1125" s="2" t="s">
        <v>198</v>
      </c>
      <c r="M1125" s="2" t="s">
        <v>174</v>
      </c>
      <c r="N1125" s="4">
        <f>COUNTIF(Bookings!$B$2:$B$5001,A1125)</f>
        <v>7</v>
      </c>
      <c r="O1125" s="4">
        <f>COUNTIFS(Bookings!$B$2:$B$5001,A1125,Bookings!$Q$2:$Q$5001,"Completed")</f>
        <v>6</v>
      </c>
      <c r="P1125" s="3">
        <f>SUMIFS(Revenue!$L$2:$L$4092,Revenue!$B$2:$B$4092,A1125)</f>
        <v>309610</v>
      </c>
      <c r="Q1125" s="2" t="str">
        <f>IF(N1125=0,"Inactive",IF(N1125=1,"One-time",IF(N1125&lt;4,"Repeat","Loyal")))</f>
        <v>Loyal</v>
      </c>
    </row>
    <row r="1126" spans="1:17" x14ac:dyDescent="0.2">
      <c r="A1126" s="2" t="s">
        <v>2095</v>
      </c>
      <c r="B1126" s="2" t="s">
        <v>2096</v>
      </c>
      <c r="C1126" s="2" t="s">
        <v>167</v>
      </c>
      <c r="D1126" s="2">
        <v>52</v>
      </c>
      <c r="E1126" s="2" t="str">
        <f>IF(D1126&lt;25,"18-24",IF(D1126&lt;35,"25-34",IF(D1126&lt;45,"35-44",IF(D1126&lt;55,"45-54","55+"))))</f>
        <v>45-54</v>
      </c>
      <c r="F1126" s="2" t="s">
        <v>338</v>
      </c>
      <c r="G1126" s="2" t="s">
        <v>339</v>
      </c>
      <c r="H1126" s="2" t="s">
        <v>207</v>
      </c>
      <c r="I1126" s="2" t="s">
        <v>195</v>
      </c>
      <c r="J1126" s="2" t="s">
        <v>217</v>
      </c>
      <c r="K1126" s="11">
        <v>45582</v>
      </c>
      <c r="L1126" s="2" t="s">
        <v>198</v>
      </c>
      <c r="M1126" s="2" t="s">
        <v>189</v>
      </c>
      <c r="N1126" s="4">
        <f>COUNTIF(Bookings!$B$2:$B$5001,A1126)</f>
        <v>6</v>
      </c>
      <c r="O1126" s="4">
        <f>COUNTIFS(Bookings!$B$2:$B$5001,A1126,Bookings!$Q$2:$Q$5001,"Completed")</f>
        <v>5</v>
      </c>
      <c r="P1126" s="3">
        <f>SUMIFS(Revenue!$L$2:$L$4092,Revenue!$B$2:$B$4092,A1126)</f>
        <v>361550</v>
      </c>
      <c r="Q1126" s="2" t="str">
        <f>IF(N1126=0,"Inactive",IF(N1126=1,"One-time",IF(N1126&lt;4,"Repeat","Loyal")))</f>
        <v>Loyal</v>
      </c>
    </row>
    <row r="1127" spans="1:17" x14ac:dyDescent="0.2">
      <c r="A1127" s="2" t="s">
        <v>2097</v>
      </c>
      <c r="B1127" s="2" t="s">
        <v>1714</v>
      </c>
      <c r="C1127" s="2" t="s">
        <v>177</v>
      </c>
      <c r="D1127" s="2">
        <v>25</v>
      </c>
      <c r="E1127" s="2" t="str">
        <f>IF(D1127&lt;25,"18-24",IF(D1127&lt;35,"25-34",IF(D1127&lt;45,"35-44",IF(D1127&lt;55,"45-54","55+"))))</f>
        <v>25-34</v>
      </c>
      <c r="F1127" s="2" t="s">
        <v>168</v>
      </c>
      <c r="G1127" s="2" t="s">
        <v>194</v>
      </c>
      <c r="H1127" s="2" t="s">
        <v>170</v>
      </c>
      <c r="I1127" s="2" t="s">
        <v>171</v>
      </c>
      <c r="J1127" s="2" t="s">
        <v>172</v>
      </c>
      <c r="K1127" s="11">
        <v>45682</v>
      </c>
      <c r="L1127" s="2" t="s">
        <v>179</v>
      </c>
      <c r="M1127" s="2" t="s">
        <v>174</v>
      </c>
      <c r="N1127" s="4">
        <f>COUNTIF(Bookings!$B$2:$B$5001,A1127)</f>
        <v>0</v>
      </c>
      <c r="O1127" s="4">
        <f>COUNTIFS(Bookings!$B$2:$B$5001,A1127,Bookings!$Q$2:$Q$5001,"Completed")</f>
        <v>0</v>
      </c>
      <c r="P1127" s="3">
        <f>SUMIFS(Revenue!$L$2:$L$4092,Revenue!$B$2:$B$4092,A1127)</f>
        <v>0</v>
      </c>
      <c r="Q1127" s="2" t="str">
        <f>IF(N1127=0,"Inactive",IF(N1127=1,"One-time",IF(N1127&lt;4,"Repeat","Loyal")))</f>
        <v>Inactive</v>
      </c>
    </row>
    <row r="1128" spans="1:17" x14ac:dyDescent="0.2">
      <c r="A1128" s="2" t="s">
        <v>2098</v>
      </c>
      <c r="B1128" s="2" t="s">
        <v>1849</v>
      </c>
      <c r="C1128" s="2" t="s">
        <v>177</v>
      </c>
      <c r="D1128" s="2">
        <v>27</v>
      </c>
      <c r="E1128" s="2" t="str">
        <f>IF(D1128&lt;25,"18-24",IF(D1128&lt;35,"25-34",IF(D1128&lt;45,"35-44",IF(D1128&lt;55,"45-54","55+"))))</f>
        <v>25-34</v>
      </c>
      <c r="F1128" s="2" t="s">
        <v>168</v>
      </c>
      <c r="G1128" s="2" t="s">
        <v>220</v>
      </c>
      <c r="H1128" s="2" t="s">
        <v>170</v>
      </c>
      <c r="I1128" s="2" t="s">
        <v>171</v>
      </c>
      <c r="J1128" s="2" t="s">
        <v>217</v>
      </c>
      <c r="K1128" s="11">
        <v>45750</v>
      </c>
      <c r="L1128" s="2" t="s">
        <v>198</v>
      </c>
      <c r="M1128" s="2" t="s">
        <v>174</v>
      </c>
      <c r="N1128" s="4">
        <f>COUNTIF(Bookings!$B$2:$B$5001,A1128)</f>
        <v>3</v>
      </c>
      <c r="O1128" s="4">
        <f>COUNTIFS(Bookings!$B$2:$B$5001,A1128,Bookings!$Q$2:$Q$5001,"Completed")</f>
        <v>1</v>
      </c>
      <c r="P1128" s="3">
        <f>SUMIFS(Revenue!$L$2:$L$4092,Revenue!$B$2:$B$4092,A1128)</f>
        <v>26660</v>
      </c>
      <c r="Q1128" s="2" t="str">
        <f>IF(N1128=0,"Inactive",IF(N1128=1,"One-time",IF(N1128&lt;4,"Repeat","Loyal")))</f>
        <v>Repeat</v>
      </c>
    </row>
    <row r="1129" spans="1:17" x14ac:dyDescent="0.2">
      <c r="A1129" s="2" t="s">
        <v>2099</v>
      </c>
      <c r="B1129" s="2" t="s">
        <v>2100</v>
      </c>
      <c r="C1129" s="2" t="s">
        <v>167</v>
      </c>
      <c r="D1129" s="2">
        <v>51</v>
      </c>
      <c r="E1129" s="2" t="str">
        <f>IF(D1129&lt;25,"18-24",IF(D1129&lt;35,"25-34",IF(D1129&lt;45,"35-44",IF(D1129&lt;55,"45-54","55+"))))</f>
        <v>45-54</v>
      </c>
      <c r="F1129" s="2" t="s">
        <v>168</v>
      </c>
      <c r="G1129" s="2" t="s">
        <v>66</v>
      </c>
      <c r="H1129" s="2" t="s">
        <v>170</v>
      </c>
      <c r="I1129" s="2" t="s">
        <v>21</v>
      </c>
      <c r="J1129" s="2" t="s">
        <v>238</v>
      </c>
      <c r="K1129" s="11">
        <v>45583</v>
      </c>
      <c r="L1129" s="2" t="s">
        <v>231</v>
      </c>
      <c r="M1129" s="2" t="s">
        <v>174</v>
      </c>
      <c r="N1129" s="4">
        <f>COUNTIF(Bookings!$B$2:$B$5001,A1129)</f>
        <v>7</v>
      </c>
      <c r="O1129" s="4">
        <f>COUNTIFS(Bookings!$B$2:$B$5001,A1129,Bookings!$Q$2:$Q$5001,"Completed")</f>
        <v>7</v>
      </c>
      <c r="P1129" s="3">
        <f>SUMIFS(Revenue!$L$2:$L$4092,Revenue!$B$2:$B$4092,A1129)</f>
        <v>282820</v>
      </c>
      <c r="Q1129" s="2" t="str">
        <f>IF(N1129=0,"Inactive",IF(N1129=1,"One-time",IF(N1129&lt;4,"Repeat","Loyal")))</f>
        <v>Loyal</v>
      </c>
    </row>
    <row r="1130" spans="1:17" x14ac:dyDescent="0.2">
      <c r="A1130" s="2" t="s">
        <v>2101</v>
      </c>
      <c r="B1130" s="2" t="s">
        <v>1908</v>
      </c>
      <c r="C1130" s="2" t="s">
        <v>177</v>
      </c>
      <c r="D1130" s="2">
        <v>24</v>
      </c>
      <c r="E1130" s="2" t="str">
        <f>IF(D1130&lt;25,"18-24",IF(D1130&lt;35,"25-34",IF(D1130&lt;45,"35-44",IF(D1130&lt;55,"45-54","55+"))))</f>
        <v>18-24</v>
      </c>
      <c r="F1130" s="2" t="s">
        <v>227</v>
      </c>
      <c r="G1130" s="2" t="s">
        <v>228</v>
      </c>
      <c r="H1130" s="2" t="s">
        <v>207</v>
      </c>
      <c r="I1130" s="2" t="s">
        <v>171</v>
      </c>
      <c r="J1130" s="2" t="s">
        <v>238</v>
      </c>
      <c r="K1130" s="11">
        <v>45459</v>
      </c>
      <c r="L1130" s="2" t="s">
        <v>179</v>
      </c>
      <c r="M1130" s="2" t="s">
        <v>174</v>
      </c>
      <c r="N1130" s="4">
        <f>COUNTIF(Bookings!$B$2:$B$5001,A1130)</f>
        <v>12</v>
      </c>
      <c r="O1130" s="4">
        <f>COUNTIFS(Bookings!$B$2:$B$5001,A1130,Bookings!$Q$2:$Q$5001,"Completed")</f>
        <v>8</v>
      </c>
      <c r="P1130" s="3">
        <f>SUMIFS(Revenue!$L$2:$L$4092,Revenue!$B$2:$B$4092,A1130)</f>
        <v>301180</v>
      </c>
      <c r="Q1130" s="2" t="str">
        <f>IF(N1130=0,"Inactive",IF(N1130=1,"One-time",IF(N1130&lt;4,"Repeat","Loyal")))</f>
        <v>Loyal</v>
      </c>
    </row>
    <row r="1131" spans="1:17" x14ac:dyDescent="0.2">
      <c r="A1131" s="2" t="s">
        <v>2102</v>
      </c>
      <c r="B1131" s="2" t="s">
        <v>1337</v>
      </c>
      <c r="C1131" s="2" t="s">
        <v>177</v>
      </c>
      <c r="D1131" s="2">
        <v>40</v>
      </c>
      <c r="E1131" s="2" t="str">
        <f>IF(D1131&lt;25,"18-24",IF(D1131&lt;35,"25-34",IF(D1131&lt;45,"35-44",IF(D1131&lt;55,"45-54","55+"))))</f>
        <v>35-44</v>
      </c>
      <c r="F1131" s="2" t="s">
        <v>168</v>
      </c>
      <c r="G1131" s="2" t="s">
        <v>311</v>
      </c>
      <c r="H1131" s="2" t="s">
        <v>170</v>
      </c>
      <c r="I1131" s="2" t="s">
        <v>171</v>
      </c>
      <c r="J1131" s="2" t="s">
        <v>172</v>
      </c>
      <c r="K1131" s="11">
        <v>45234</v>
      </c>
      <c r="L1131" s="2" t="s">
        <v>173</v>
      </c>
      <c r="M1131" s="2" t="s">
        <v>174</v>
      </c>
      <c r="N1131" s="4">
        <f>COUNTIF(Bookings!$B$2:$B$5001,A1131)</f>
        <v>0</v>
      </c>
      <c r="O1131" s="4">
        <f>COUNTIFS(Bookings!$B$2:$B$5001,A1131,Bookings!$Q$2:$Q$5001,"Completed")</f>
        <v>0</v>
      </c>
      <c r="P1131" s="3">
        <f>SUMIFS(Revenue!$L$2:$L$4092,Revenue!$B$2:$B$4092,A1131)</f>
        <v>0</v>
      </c>
      <c r="Q1131" s="2" t="str">
        <f>IF(N1131=0,"Inactive",IF(N1131=1,"One-time",IF(N1131&lt;4,"Repeat","Loyal")))</f>
        <v>Inactive</v>
      </c>
    </row>
    <row r="1132" spans="1:17" x14ac:dyDescent="0.2">
      <c r="A1132" s="2" t="s">
        <v>2103</v>
      </c>
      <c r="B1132" s="2" t="s">
        <v>2104</v>
      </c>
      <c r="C1132" s="2" t="s">
        <v>167</v>
      </c>
      <c r="D1132" s="2">
        <v>34</v>
      </c>
      <c r="E1132" s="2" t="str">
        <f>IF(D1132&lt;25,"18-24",IF(D1132&lt;35,"25-34",IF(D1132&lt;45,"35-44",IF(D1132&lt;55,"45-54","55+"))))</f>
        <v>25-34</v>
      </c>
      <c r="F1132" s="2" t="s">
        <v>168</v>
      </c>
      <c r="G1132" s="2" t="s">
        <v>220</v>
      </c>
      <c r="H1132" s="2" t="s">
        <v>170</v>
      </c>
      <c r="I1132" s="2" t="s">
        <v>188</v>
      </c>
      <c r="J1132" s="2" t="s">
        <v>172</v>
      </c>
      <c r="K1132" s="11">
        <v>46150</v>
      </c>
      <c r="L1132" s="2" t="s">
        <v>247</v>
      </c>
      <c r="M1132" s="2" t="s">
        <v>174</v>
      </c>
      <c r="N1132" s="4">
        <f>COUNTIF(Bookings!$B$2:$B$5001,A1132)</f>
        <v>1</v>
      </c>
      <c r="O1132" s="4">
        <f>COUNTIFS(Bookings!$B$2:$B$5001,A1132,Bookings!$Q$2:$Q$5001,"Completed")</f>
        <v>1</v>
      </c>
      <c r="P1132" s="3">
        <f>SUMIFS(Revenue!$L$2:$L$4092,Revenue!$B$2:$B$4092,A1132)</f>
        <v>117920</v>
      </c>
      <c r="Q1132" s="2" t="str">
        <f>IF(N1132=0,"Inactive",IF(N1132=1,"One-time",IF(N1132&lt;4,"Repeat","Loyal")))</f>
        <v>One-time</v>
      </c>
    </row>
    <row r="1133" spans="1:17" x14ac:dyDescent="0.2">
      <c r="A1133" s="2" t="s">
        <v>2105</v>
      </c>
      <c r="B1133" s="2" t="s">
        <v>2106</v>
      </c>
      <c r="C1133" s="2" t="s">
        <v>177</v>
      </c>
      <c r="D1133" s="2">
        <v>18</v>
      </c>
      <c r="E1133" s="2" t="str">
        <f>IF(D1133&lt;25,"18-24",IF(D1133&lt;35,"25-34",IF(D1133&lt;45,"35-44",IF(D1133&lt;55,"45-54","55+"))))</f>
        <v>18-24</v>
      </c>
      <c r="F1133" s="2" t="s">
        <v>338</v>
      </c>
      <c r="G1133" s="2" t="s">
        <v>339</v>
      </c>
      <c r="H1133" s="2" t="s">
        <v>207</v>
      </c>
      <c r="I1133" s="2" t="s">
        <v>171</v>
      </c>
      <c r="J1133" s="2" t="s">
        <v>172</v>
      </c>
      <c r="K1133" s="11">
        <v>45922</v>
      </c>
      <c r="L1133" s="2" t="s">
        <v>198</v>
      </c>
      <c r="M1133" s="2" t="s">
        <v>189</v>
      </c>
      <c r="N1133" s="4">
        <f>COUNTIF(Bookings!$B$2:$B$5001,A1133)</f>
        <v>0</v>
      </c>
      <c r="O1133" s="4">
        <f>COUNTIFS(Bookings!$B$2:$B$5001,A1133,Bookings!$Q$2:$Q$5001,"Completed")</f>
        <v>0</v>
      </c>
      <c r="P1133" s="3">
        <f>SUMIFS(Revenue!$L$2:$L$4092,Revenue!$B$2:$B$4092,A1133)</f>
        <v>0</v>
      </c>
      <c r="Q1133" s="2" t="str">
        <f>IF(N1133=0,"Inactive",IF(N1133=1,"One-time",IF(N1133&lt;4,"Repeat","Loyal")))</f>
        <v>Inactive</v>
      </c>
    </row>
    <row r="1134" spans="1:17" x14ac:dyDescent="0.2">
      <c r="A1134" s="2" t="s">
        <v>2107</v>
      </c>
      <c r="B1134" s="2" t="s">
        <v>2108</v>
      </c>
      <c r="C1134" s="2" t="s">
        <v>167</v>
      </c>
      <c r="D1134" s="2">
        <v>29</v>
      </c>
      <c r="E1134" s="2" t="str">
        <f>IF(D1134&lt;25,"18-24",IF(D1134&lt;35,"25-34",IF(D1134&lt;45,"35-44",IF(D1134&lt;55,"45-54","55+"))))</f>
        <v>25-34</v>
      </c>
      <c r="F1134" s="2" t="s">
        <v>168</v>
      </c>
      <c r="G1134" s="2" t="s">
        <v>24</v>
      </c>
      <c r="H1134" s="2" t="s">
        <v>170</v>
      </c>
      <c r="I1134" s="2" t="s">
        <v>171</v>
      </c>
      <c r="J1134" s="2" t="s">
        <v>172</v>
      </c>
      <c r="K1134" s="11">
        <v>45554</v>
      </c>
      <c r="L1134" s="2" t="s">
        <v>179</v>
      </c>
      <c r="M1134" s="2" t="s">
        <v>189</v>
      </c>
      <c r="N1134" s="4">
        <f>COUNTIF(Bookings!$B$2:$B$5001,A1134)</f>
        <v>4</v>
      </c>
      <c r="O1134" s="4">
        <f>COUNTIFS(Bookings!$B$2:$B$5001,A1134,Bookings!$Q$2:$Q$5001,"Completed")</f>
        <v>4</v>
      </c>
      <c r="P1134" s="3">
        <f>SUMIFS(Revenue!$L$2:$L$4092,Revenue!$B$2:$B$4092,A1134)</f>
        <v>121880</v>
      </c>
      <c r="Q1134" s="2" t="str">
        <f>IF(N1134=0,"Inactive",IF(N1134=1,"One-time",IF(N1134&lt;4,"Repeat","Loyal")))</f>
        <v>Loyal</v>
      </c>
    </row>
    <row r="1135" spans="1:17" x14ac:dyDescent="0.2">
      <c r="A1135" s="2" t="s">
        <v>2109</v>
      </c>
      <c r="B1135" s="2" t="s">
        <v>2110</v>
      </c>
      <c r="C1135" s="2" t="s">
        <v>387</v>
      </c>
      <c r="D1135" s="2">
        <v>38</v>
      </c>
      <c r="E1135" s="2" t="str">
        <f>IF(D1135&lt;25,"18-24",IF(D1135&lt;35,"25-34",IF(D1135&lt;45,"35-44",IF(D1135&lt;55,"45-54","55+"))))</f>
        <v>35-44</v>
      </c>
      <c r="F1135" s="2" t="s">
        <v>499</v>
      </c>
      <c r="G1135" s="2" t="s">
        <v>500</v>
      </c>
      <c r="H1135" s="2" t="s">
        <v>207</v>
      </c>
      <c r="I1135" s="2" t="s">
        <v>195</v>
      </c>
      <c r="J1135" s="2" t="s">
        <v>172</v>
      </c>
      <c r="K1135" s="11">
        <v>45144</v>
      </c>
      <c r="L1135" s="2" t="s">
        <v>247</v>
      </c>
      <c r="M1135" s="2" t="s">
        <v>189</v>
      </c>
      <c r="N1135" s="4">
        <f>COUNTIF(Bookings!$B$2:$B$5001,A1135)</f>
        <v>0</v>
      </c>
      <c r="O1135" s="4">
        <f>COUNTIFS(Bookings!$B$2:$B$5001,A1135,Bookings!$Q$2:$Q$5001,"Completed")</f>
        <v>0</v>
      </c>
      <c r="P1135" s="3">
        <f>SUMIFS(Revenue!$L$2:$L$4092,Revenue!$B$2:$B$4092,A1135)</f>
        <v>0</v>
      </c>
      <c r="Q1135" s="2" t="str">
        <f>IF(N1135=0,"Inactive",IF(N1135=1,"One-time",IF(N1135&lt;4,"Repeat","Loyal")))</f>
        <v>Inactive</v>
      </c>
    </row>
    <row r="1136" spans="1:17" x14ac:dyDescent="0.2">
      <c r="A1136" s="2" t="s">
        <v>2111</v>
      </c>
      <c r="B1136" s="2" t="s">
        <v>1173</v>
      </c>
      <c r="C1136" s="2" t="s">
        <v>177</v>
      </c>
      <c r="D1136" s="2">
        <v>21</v>
      </c>
      <c r="E1136" s="2" t="str">
        <f>IF(D1136&lt;25,"18-24",IF(D1136&lt;35,"25-34",IF(D1136&lt;45,"35-44",IF(D1136&lt;55,"45-54","55+"))))</f>
        <v>18-24</v>
      </c>
      <c r="F1136" s="2" t="s">
        <v>168</v>
      </c>
      <c r="G1136" s="2" t="s">
        <v>243</v>
      </c>
      <c r="H1136" s="2" t="s">
        <v>170</v>
      </c>
      <c r="I1136" s="2" t="s">
        <v>171</v>
      </c>
      <c r="J1136" s="2" t="s">
        <v>238</v>
      </c>
      <c r="K1136" s="11">
        <v>45519</v>
      </c>
      <c r="L1136" s="2" t="s">
        <v>179</v>
      </c>
      <c r="M1136" s="2" t="s">
        <v>174</v>
      </c>
      <c r="N1136" s="4">
        <f>COUNTIF(Bookings!$B$2:$B$5001,A1136)</f>
        <v>9</v>
      </c>
      <c r="O1136" s="4">
        <f>COUNTIFS(Bookings!$B$2:$B$5001,A1136,Bookings!$Q$2:$Q$5001,"Completed")</f>
        <v>9</v>
      </c>
      <c r="P1136" s="3">
        <f>SUMIFS(Revenue!$L$2:$L$4092,Revenue!$B$2:$B$4092,A1136)</f>
        <v>309840</v>
      </c>
      <c r="Q1136" s="2" t="str">
        <f>IF(N1136=0,"Inactive",IF(N1136=1,"One-time",IF(N1136&lt;4,"Repeat","Loyal")))</f>
        <v>Loyal</v>
      </c>
    </row>
    <row r="1137" spans="1:17" x14ac:dyDescent="0.2">
      <c r="A1137" s="2" t="s">
        <v>2112</v>
      </c>
      <c r="B1137" s="2" t="s">
        <v>2113</v>
      </c>
      <c r="C1137" s="2" t="s">
        <v>177</v>
      </c>
      <c r="D1137" s="2">
        <v>52</v>
      </c>
      <c r="E1137" s="2" t="str">
        <f>IF(D1137&lt;25,"18-24",IF(D1137&lt;35,"25-34",IF(D1137&lt;45,"35-44",IF(D1137&lt;55,"45-54","55+"))))</f>
        <v>45-54</v>
      </c>
      <c r="F1137" s="2" t="s">
        <v>168</v>
      </c>
      <c r="G1137" s="2" t="s">
        <v>24</v>
      </c>
      <c r="H1137" s="2" t="s">
        <v>170</v>
      </c>
      <c r="I1137" s="2" t="s">
        <v>195</v>
      </c>
      <c r="J1137" s="2" t="s">
        <v>172</v>
      </c>
      <c r="K1137" s="11">
        <v>45559</v>
      </c>
      <c r="L1137" s="2" t="s">
        <v>173</v>
      </c>
      <c r="M1137" s="2" t="s">
        <v>174</v>
      </c>
      <c r="N1137" s="4">
        <f>COUNTIF(Bookings!$B$2:$B$5001,A1137)</f>
        <v>3</v>
      </c>
      <c r="O1137" s="4">
        <f>COUNTIFS(Bookings!$B$2:$B$5001,A1137,Bookings!$Q$2:$Q$5001,"Completed")</f>
        <v>2</v>
      </c>
      <c r="P1137" s="3">
        <f>SUMIFS(Revenue!$L$2:$L$4092,Revenue!$B$2:$B$4092,A1137)</f>
        <v>105700</v>
      </c>
      <c r="Q1137" s="2" t="str">
        <f>IF(N1137=0,"Inactive",IF(N1137=1,"One-time",IF(N1137&lt;4,"Repeat","Loyal")))</f>
        <v>Repeat</v>
      </c>
    </row>
    <row r="1138" spans="1:17" x14ac:dyDescent="0.2">
      <c r="A1138" s="2" t="s">
        <v>2114</v>
      </c>
      <c r="B1138" s="2" t="s">
        <v>1220</v>
      </c>
      <c r="C1138" s="2" t="s">
        <v>167</v>
      </c>
      <c r="D1138" s="2">
        <v>39</v>
      </c>
      <c r="E1138" s="2" t="str">
        <f>IF(D1138&lt;25,"18-24",IF(D1138&lt;35,"25-34",IF(D1138&lt;45,"35-44",IF(D1138&lt;55,"45-54","55+"))))</f>
        <v>35-44</v>
      </c>
      <c r="F1138" s="2" t="s">
        <v>290</v>
      </c>
      <c r="G1138" s="2" t="s">
        <v>290</v>
      </c>
      <c r="H1138" s="2" t="s">
        <v>207</v>
      </c>
      <c r="I1138" s="2" t="s">
        <v>195</v>
      </c>
      <c r="J1138" s="2" t="s">
        <v>208</v>
      </c>
      <c r="K1138" s="11">
        <v>45645</v>
      </c>
      <c r="L1138" s="2" t="s">
        <v>173</v>
      </c>
      <c r="M1138" s="2" t="s">
        <v>174</v>
      </c>
      <c r="N1138" s="4">
        <f>COUNTIF(Bookings!$B$2:$B$5001,A1138)</f>
        <v>6</v>
      </c>
      <c r="O1138" s="4">
        <f>COUNTIFS(Bookings!$B$2:$B$5001,A1138,Bookings!$Q$2:$Q$5001,"Completed")</f>
        <v>6</v>
      </c>
      <c r="P1138" s="3">
        <f>SUMIFS(Revenue!$L$2:$L$4092,Revenue!$B$2:$B$4092,A1138)</f>
        <v>275560</v>
      </c>
      <c r="Q1138" s="2" t="str">
        <f>IF(N1138=0,"Inactive",IF(N1138=1,"One-time",IF(N1138&lt;4,"Repeat","Loyal")))</f>
        <v>Loyal</v>
      </c>
    </row>
    <row r="1139" spans="1:17" x14ac:dyDescent="0.2">
      <c r="A1139" s="2" t="s">
        <v>2115</v>
      </c>
      <c r="B1139" s="2" t="s">
        <v>2116</v>
      </c>
      <c r="C1139" s="2" t="s">
        <v>167</v>
      </c>
      <c r="D1139" s="2">
        <v>26</v>
      </c>
      <c r="E1139" s="2" t="str">
        <f>IF(D1139&lt;25,"18-24",IF(D1139&lt;35,"25-34",IF(D1139&lt;45,"35-44",IF(D1139&lt;55,"45-54","55+"))))</f>
        <v>25-34</v>
      </c>
      <c r="F1139" s="2" t="s">
        <v>168</v>
      </c>
      <c r="G1139" s="2" t="s">
        <v>211</v>
      </c>
      <c r="H1139" s="2" t="s">
        <v>170</v>
      </c>
      <c r="I1139" s="2" t="s">
        <v>171</v>
      </c>
      <c r="J1139" s="2" t="s">
        <v>238</v>
      </c>
      <c r="K1139" s="11">
        <v>45623</v>
      </c>
      <c r="L1139" s="2" t="s">
        <v>247</v>
      </c>
      <c r="M1139" s="2" t="s">
        <v>174</v>
      </c>
      <c r="N1139" s="4">
        <f>COUNTIF(Bookings!$B$2:$B$5001,A1139)</f>
        <v>9</v>
      </c>
      <c r="O1139" s="4">
        <f>COUNTIFS(Bookings!$B$2:$B$5001,A1139,Bookings!$Q$2:$Q$5001,"Completed")</f>
        <v>8</v>
      </c>
      <c r="P1139" s="3">
        <f>SUMIFS(Revenue!$L$2:$L$4092,Revenue!$B$2:$B$4092,A1139)</f>
        <v>333900</v>
      </c>
      <c r="Q1139" s="2" t="str">
        <f>IF(N1139=0,"Inactive",IF(N1139=1,"One-time",IF(N1139&lt;4,"Repeat","Loyal")))</f>
        <v>Loyal</v>
      </c>
    </row>
    <row r="1140" spans="1:17" x14ac:dyDescent="0.2">
      <c r="A1140" s="2" t="s">
        <v>2117</v>
      </c>
      <c r="B1140" s="2" t="s">
        <v>285</v>
      </c>
      <c r="C1140" s="2" t="s">
        <v>167</v>
      </c>
      <c r="D1140" s="2">
        <v>51</v>
      </c>
      <c r="E1140" s="2" t="str">
        <f>IF(D1140&lt;25,"18-24",IF(D1140&lt;35,"25-34",IF(D1140&lt;45,"35-44",IF(D1140&lt;55,"45-54","55+"))))</f>
        <v>45-54</v>
      </c>
      <c r="F1140" s="2" t="s">
        <v>168</v>
      </c>
      <c r="G1140" s="2" t="s">
        <v>169</v>
      </c>
      <c r="H1140" s="2" t="s">
        <v>170</v>
      </c>
      <c r="I1140" s="2" t="s">
        <v>195</v>
      </c>
      <c r="J1140" s="2" t="s">
        <v>172</v>
      </c>
      <c r="K1140" s="11">
        <v>45467</v>
      </c>
      <c r="L1140" s="2" t="s">
        <v>247</v>
      </c>
      <c r="M1140" s="2" t="s">
        <v>189</v>
      </c>
      <c r="N1140" s="4">
        <f>COUNTIF(Bookings!$B$2:$B$5001,A1140)</f>
        <v>2</v>
      </c>
      <c r="O1140" s="4">
        <f>COUNTIFS(Bookings!$B$2:$B$5001,A1140,Bookings!$Q$2:$Q$5001,"Completed")</f>
        <v>2</v>
      </c>
      <c r="P1140" s="3">
        <f>SUMIFS(Revenue!$L$2:$L$4092,Revenue!$B$2:$B$4092,A1140)</f>
        <v>213840</v>
      </c>
      <c r="Q1140" s="2" t="str">
        <f>IF(N1140=0,"Inactive",IF(N1140=1,"One-time",IF(N1140&lt;4,"Repeat","Loyal")))</f>
        <v>Repeat</v>
      </c>
    </row>
    <row r="1141" spans="1:17" x14ac:dyDescent="0.2">
      <c r="A1141" s="2" t="s">
        <v>2118</v>
      </c>
      <c r="B1141" s="2" t="s">
        <v>2119</v>
      </c>
      <c r="C1141" s="2" t="s">
        <v>177</v>
      </c>
      <c r="D1141" s="2">
        <v>35</v>
      </c>
      <c r="E1141" s="2" t="str">
        <f>IF(D1141&lt;25,"18-24",IF(D1141&lt;35,"25-34",IF(D1141&lt;45,"35-44",IF(D1141&lt;55,"45-54","55+"))))</f>
        <v>35-44</v>
      </c>
      <c r="F1141" s="2" t="s">
        <v>205</v>
      </c>
      <c r="G1141" s="2" t="s">
        <v>206</v>
      </c>
      <c r="H1141" s="2" t="s">
        <v>207</v>
      </c>
      <c r="I1141" s="2" t="s">
        <v>195</v>
      </c>
      <c r="J1141" s="2" t="s">
        <v>208</v>
      </c>
      <c r="K1141" s="11">
        <v>45614</v>
      </c>
      <c r="L1141" s="2" t="s">
        <v>173</v>
      </c>
      <c r="M1141" s="2" t="s">
        <v>174</v>
      </c>
      <c r="N1141" s="4">
        <f>COUNTIF(Bookings!$B$2:$B$5001,A1141)</f>
        <v>7</v>
      </c>
      <c r="O1141" s="4">
        <f>COUNTIFS(Bookings!$B$2:$B$5001,A1141,Bookings!$Q$2:$Q$5001,"Completed")</f>
        <v>4</v>
      </c>
      <c r="P1141" s="3">
        <f>SUMIFS(Revenue!$L$2:$L$4092,Revenue!$B$2:$B$4092,A1141)</f>
        <v>224320</v>
      </c>
      <c r="Q1141" s="2" t="str">
        <f>IF(N1141=0,"Inactive",IF(N1141=1,"One-time",IF(N1141&lt;4,"Repeat","Loyal")))</f>
        <v>Loyal</v>
      </c>
    </row>
    <row r="1142" spans="1:17" x14ac:dyDescent="0.2">
      <c r="A1142" s="2" t="s">
        <v>2120</v>
      </c>
      <c r="B1142" s="2" t="s">
        <v>2121</v>
      </c>
      <c r="C1142" s="2" t="s">
        <v>167</v>
      </c>
      <c r="D1142" s="2">
        <v>51</v>
      </c>
      <c r="E1142" s="2" t="str">
        <f>IF(D1142&lt;25,"18-24",IF(D1142&lt;35,"25-34",IF(D1142&lt;45,"35-44",IF(D1142&lt;55,"45-54","55+"))))</f>
        <v>45-54</v>
      </c>
      <c r="F1142" s="2" t="s">
        <v>168</v>
      </c>
      <c r="G1142" s="2" t="s">
        <v>194</v>
      </c>
      <c r="H1142" s="2" t="s">
        <v>170</v>
      </c>
      <c r="I1142" s="2" t="s">
        <v>195</v>
      </c>
      <c r="J1142" s="2" t="s">
        <v>172</v>
      </c>
      <c r="K1142" s="11">
        <v>45659</v>
      </c>
      <c r="L1142" s="2" t="s">
        <v>247</v>
      </c>
      <c r="M1142" s="2" t="s">
        <v>189</v>
      </c>
      <c r="N1142" s="4">
        <f>COUNTIF(Bookings!$B$2:$B$5001,A1142)</f>
        <v>0</v>
      </c>
      <c r="O1142" s="4">
        <f>COUNTIFS(Bookings!$B$2:$B$5001,A1142,Bookings!$Q$2:$Q$5001,"Completed")</f>
        <v>0</v>
      </c>
      <c r="P1142" s="3">
        <f>SUMIFS(Revenue!$L$2:$L$4092,Revenue!$B$2:$B$4092,A1142)</f>
        <v>0</v>
      </c>
      <c r="Q1142" s="2" t="str">
        <f>IF(N1142=0,"Inactive",IF(N1142=1,"One-time",IF(N1142&lt;4,"Repeat","Loyal")))</f>
        <v>Inactive</v>
      </c>
    </row>
    <row r="1143" spans="1:17" x14ac:dyDescent="0.2">
      <c r="A1143" s="2" t="s">
        <v>2122</v>
      </c>
      <c r="B1143" s="2" t="s">
        <v>1036</v>
      </c>
      <c r="C1143" s="2" t="s">
        <v>177</v>
      </c>
      <c r="D1143" s="2">
        <v>42</v>
      </c>
      <c r="E1143" s="2" t="str">
        <f>IF(D1143&lt;25,"18-24",IF(D1143&lt;35,"25-34",IF(D1143&lt;45,"35-44",IF(D1143&lt;55,"45-54","55+"))))</f>
        <v>35-44</v>
      </c>
      <c r="F1143" s="2" t="s">
        <v>168</v>
      </c>
      <c r="G1143" s="2" t="s">
        <v>211</v>
      </c>
      <c r="H1143" s="2" t="s">
        <v>170</v>
      </c>
      <c r="I1143" s="2" t="s">
        <v>21</v>
      </c>
      <c r="J1143" s="2" t="s">
        <v>217</v>
      </c>
      <c r="K1143" s="11">
        <v>45988</v>
      </c>
      <c r="L1143" s="2" t="s">
        <v>247</v>
      </c>
      <c r="M1143" s="2" t="s">
        <v>174</v>
      </c>
      <c r="N1143" s="4">
        <f>COUNTIF(Bookings!$B$2:$B$5001,A1143)</f>
        <v>4</v>
      </c>
      <c r="O1143" s="4">
        <f>COUNTIFS(Bookings!$B$2:$B$5001,A1143,Bookings!$Q$2:$Q$5001,"Completed")</f>
        <v>3</v>
      </c>
      <c r="P1143" s="3">
        <f>SUMIFS(Revenue!$L$2:$L$4092,Revenue!$B$2:$B$4092,A1143)</f>
        <v>58010</v>
      </c>
      <c r="Q1143" s="2" t="str">
        <f>IF(N1143=0,"Inactive",IF(N1143=1,"One-time",IF(N1143&lt;4,"Repeat","Loyal")))</f>
        <v>Loyal</v>
      </c>
    </row>
    <row r="1144" spans="1:17" x14ac:dyDescent="0.2">
      <c r="A1144" s="2" t="s">
        <v>2123</v>
      </c>
      <c r="B1144" s="2" t="s">
        <v>519</v>
      </c>
      <c r="C1144" s="2" t="s">
        <v>167</v>
      </c>
      <c r="D1144" s="2">
        <v>45</v>
      </c>
      <c r="E1144" s="2" t="str">
        <f>IF(D1144&lt;25,"18-24",IF(D1144&lt;35,"25-34",IF(D1144&lt;45,"35-44",IF(D1144&lt;55,"45-54","55+"))))</f>
        <v>45-54</v>
      </c>
      <c r="F1144" s="2" t="s">
        <v>168</v>
      </c>
      <c r="G1144" s="2" t="s">
        <v>186</v>
      </c>
      <c r="H1144" s="2" t="s">
        <v>170</v>
      </c>
      <c r="I1144" s="2" t="s">
        <v>171</v>
      </c>
      <c r="J1144" s="2" t="s">
        <v>172</v>
      </c>
      <c r="K1144" s="11">
        <v>45552</v>
      </c>
      <c r="L1144" s="2" t="s">
        <v>179</v>
      </c>
      <c r="M1144" s="2" t="s">
        <v>189</v>
      </c>
      <c r="N1144" s="4">
        <f>COUNTIF(Bookings!$B$2:$B$5001,A1144)</f>
        <v>1</v>
      </c>
      <c r="O1144" s="4">
        <f>COUNTIFS(Bookings!$B$2:$B$5001,A1144,Bookings!$Q$2:$Q$5001,"Completed")</f>
        <v>1</v>
      </c>
      <c r="P1144" s="3">
        <f>SUMIFS(Revenue!$L$2:$L$4092,Revenue!$B$2:$B$4092,A1144)</f>
        <v>23130</v>
      </c>
      <c r="Q1144" s="2" t="str">
        <f>IF(N1144=0,"Inactive",IF(N1144=1,"One-time",IF(N1144&lt;4,"Repeat","Loyal")))</f>
        <v>One-time</v>
      </c>
    </row>
    <row r="1145" spans="1:17" x14ac:dyDescent="0.2">
      <c r="A1145" s="2" t="s">
        <v>2124</v>
      </c>
      <c r="B1145" s="2" t="s">
        <v>317</v>
      </c>
      <c r="C1145" s="2" t="s">
        <v>167</v>
      </c>
      <c r="D1145" s="2">
        <v>40</v>
      </c>
      <c r="E1145" s="2" t="str">
        <f>IF(D1145&lt;25,"18-24",IF(D1145&lt;35,"25-34",IF(D1145&lt;45,"35-44",IF(D1145&lt;55,"45-54","55+"))))</f>
        <v>35-44</v>
      </c>
      <c r="F1145" s="2" t="s">
        <v>234</v>
      </c>
      <c r="G1145" s="2" t="s">
        <v>235</v>
      </c>
      <c r="H1145" s="2" t="s">
        <v>207</v>
      </c>
      <c r="I1145" s="2" t="s">
        <v>21</v>
      </c>
      <c r="J1145" s="2" t="s">
        <v>217</v>
      </c>
      <c r="K1145" s="11">
        <v>45752</v>
      </c>
      <c r="L1145" s="2" t="s">
        <v>183</v>
      </c>
      <c r="M1145" s="2" t="s">
        <v>174</v>
      </c>
      <c r="N1145" s="4">
        <f>COUNTIF(Bookings!$B$2:$B$5001,A1145)</f>
        <v>5</v>
      </c>
      <c r="O1145" s="4">
        <f>COUNTIFS(Bookings!$B$2:$B$5001,A1145,Bookings!$Q$2:$Q$5001,"Completed")</f>
        <v>4</v>
      </c>
      <c r="P1145" s="3">
        <f>SUMIFS(Revenue!$L$2:$L$4092,Revenue!$B$2:$B$4092,A1145)</f>
        <v>81670</v>
      </c>
      <c r="Q1145" s="2" t="str">
        <f>IF(N1145=0,"Inactive",IF(N1145=1,"One-time",IF(N1145&lt;4,"Repeat","Loyal")))</f>
        <v>Loyal</v>
      </c>
    </row>
    <row r="1146" spans="1:17" x14ac:dyDescent="0.2">
      <c r="A1146" s="2" t="s">
        <v>2125</v>
      </c>
      <c r="B1146" s="2" t="s">
        <v>1840</v>
      </c>
      <c r="C1146" s="2" t="s">
        <v>177</v>
      </c>
      <c r="D1146" s="2">
        <v>31</v>
      </c>
      <c r="E1146" s="2" t="str">
        <f>IF(D1146&lt;25,"18-24",IF(D1146&lt;35,"25-34",IF(D1146&lt;45,"35-44",IF(D1146&lt;55,"45-54","55+"))))</f>
        <v>25-34</v>
      </c>
      <c r="F1146" s="2" t="s">
        <v>168</v>
      </c>
      <c r="G1146" s="2" t="s">
        <v>194</v>
      </c>
      <c r="H1146" s="2" t="s">
        <v>170</v>
      </c>
      <c r="I1146" s="2" t="s">
        <v>171</v>
      </c>
      <c r="J1146" s="2" t="s">
        <v>217</v>
      </c>
      <c r="K1146" s="11">
        <v>45890</v>
      </c>
      <c r="L1146" s="2" t="s">
        <v>198</v>
      </c>
      <c r="M1146" s="2" t="s">
        <v>174</v>
      </c>
      <c r="N1146" s="4">
        <f>COUNTIF(Bookings!$B$2:$B$5001,A1146)</f>
        <v>3</v>
      </c>
      <c r="O1146" s="4">
        <f>COUNTIFS(Bookings!$B$2:$B$5001,A1146,Bookings!$Q$2:$Q$5001,"Completed")</f>
        <v>3</v>
      </c>
      <c r="P1146" s="3">
        <f>SUMIFS(Revenue!$L$2:$L$4092,Revenue!$B$2:$B$4092,A1146)</f>
        <v>130530</v>
      </c>
      <c r="Q1146" s="2" t="str">
        <f>IF(N1146=0,"Inactive",IF(N1146=1,"One-time",IF(N1146&lt;4,"Repeat","Loyal")))</f>
        <v>Repeat</v>
      </c>
    </row>
    <row r="1147" spans="1:17" x14ac:dyDescent="0.2">
      <c r="A1147" s="2" t="s">
        <v>2126</v>
      </c>
      <c r="B1147" s="2" t="s">
        <v>226</v>
      </c>
      <c r="C1147" s="2" t="s">
        <v>167</v>
      </c>
      <c r="D1147" s="2">
        <v>44</v>
      </c>
      <c r="E1147" s="2" t="str">
        <f>IF(D1147&lt;25,"18-24",IF(D1147&lt;35,"25-34",IF(D1147&lt;45,"35-44",IF(D1147&lt;55,"45-54","55+"))))</f>
        <v>35-44</v>
      </c>
      <c r="F1147" s="2" t="s">
        <v>338</v>
      </c>
      <c r="G1147" s="2" t="s">
        <v>339</v>
      </c>
      <c r="H1147" s="2" t="s">
        <v>207</v>
      </c>
      <c r="I1147" s="2" t="s">
        <v>171</v>
      </c>
      <c r="J1147" s="2" t="s">
        <v>172</v>
      </c>
      <c r="K1147" s="11">
        <v>45520</v>
      </c>
      <c r="L1147" s="2" t="s">
        <v>183</v>
      </c>
      <c r="M1147" s="2" t="s">
        <v>189</v>
      </c>
      <c r="N1147" s="4">
        <f>COUNTIF(Bookings!$B$2:$B$5001,A1147)</f>
        <v>2</v>
      </c>
      <c r="O1147" s="4">
        <f>COUNTIFS(Bookings!$B$2:$B$5001,A1147,Bookings!$Q$2:$Q$5001,"Completed")</f>
        <v>2</v>
      </c>
      <c r="P1147" s="3">
        <f>SUMIFS(Revenue!$L$2:$L$4092,Revenue!$B$2:$B$4092,A1147)</f>
        <v>59230</v>
      </c>
      <c r="Q1147" s="2" t="str">
        <f>IF(N1147=0,"Inactive",IF(N1147=1,"One-time",IF(N1147&lt;4,"Repeat","Loyal")))</f>
        <v>Repeat</v>
      </c>
    </row>
    <row r="1148" spans="1:17" x14ac:dyDescent="0.2">
      <c r="A1148" s="2" t="s">
        <v>2127</v>
      </c>
      <c r="B1148" s="2" t="s">
        <v>551</v>
      </c>
      <c r="C1148" s="2" t="s">
        <v>177</v>
      </c>
      <c r="D1148" s="2">
        <v>37</v>
      </c>
      <c r="E1148" s="2" t="str">
        <f>IF(D1148&lt;25,"18-24",IF(D1148&lt;35,"25-34",IF(D1148&lt;45,"35-44",IF(D1148&lt;55,"45-54","55+"))))</f>
        <v>35-44</v>
      </c>
      <c r="F1148" s="2" t="s">
        <v>168</v>
      </c>
      <c r="G1148" s="2" t="s">
        <v>66</v>
      </c>
      <c r="H1148" s="2" t="s">
        <v>170</v>
      </c>
      <c r="I1148" s="2" t="s">
        <v>171</v>
      </c>
      <c r="J1148" s="2" t="s">
        <v>172</v>
      </c>
      <c r="K1148" s="11">
        <v>45598</v>
      </c>
      <c r="L1148" s="2" t="s">
        <v>179</v>
      </c>
      <c r="M1148" s="2" t="s">
        <v>174</v>
      </c>
      <c r="N1148" s="4">
        <f>COUNTIF(Bookings!$B$2:$B$5001,A1148)</f>
        <v>2</v>
      </c>
      <c r="O1148" s="4">
        <f>COUNTIFS(Bookings!$B$2:$B$5001,A1148,Bookings!$Q$2:$Q$5001,"Completed")</f>
        <v>2</v>
      </c>
      <c r="P1148" s="3">
        <f>SUMIFS(Revenue!$L$2:$L$4092,Revenue!$B$2:$B$4092,A1148)</f>
        <v>285200</v>
      </c>
      <c r="Q1148" s="2" t="str">
        <f>IF(N1148=0,"Inactive",IF(N1148=1,"One-time",IF(N1148&lt;4,"Repeat","Loyal")))</f>
        <v>Repeat</v>
      </c>
    </row>
    <row r="1149" spans="1:17" x14ac:dyDescent="0.2">
      <c r="A1149" s="2" t="s">
        <v>2128</v>
      </c>
      <c r="B1149" s="2" t="s">
        <v>921</v>
      </c>
      <c r="C1149" s="2" t="s">
        <v>177</v>
      </c>
      <c r="D1149" s="2">
        <v>36</v>
      </c>
      <c r="E1149" s="2" t="str">
        <f>IF(D1149&lt;25,"18-24",IF(D1149&lt;35,"25-34",IF(D1149&lt;45,"35-44",IF(D1149&lt;55,"45-54","55+"))))</f>
        <v>35-44</v>
      </c>
      <c r="F1149" s="2" t="s">
        <v>168</v>
      </c>
      <c r="G1149" s="2" t="s">
        <v>243</v>
      </c>
      <c r="H1149" s="2" t="s">
        <v>170</v>
      </c>
      <c r="I1149" s="2" t="s">
        <v>21</v>
      </c>
      <c r="J1149" s="2" t="s">
        <v>208</v>
      </c>
      <c r="K1149" s="11">
        <v>45827</v>
      </c>
      <c r="L1149" s="2" t="s">
        <v>231</v>
      </c>
      <c r="M1149" s="2" t="s">
        <v>174</v>
      </c>
      <c r="N1149" s="4">
        <f>COUNTIF(Bookings!$B$2:$B$5001,A1149)</f>
        <v>8</v>
      </c>
      <c r="O1149" s="4">
        <f>COUNTIFS(Bookings!$B$2:$B$5001,A1149,Bookings!$Q$2:$Q$5001,"Completed")</f>
        <v>6</v>
      </c>
      <c r="P1149" s="3">
        <f>SUMIFS(Revenue!$L$2:$L$4092,Revenue!$B$2:$B$4092,A1149)</f>
        <v>181880</v>
      </c>
      <c r="Q1149" s="2" t="str">
        <f>IF(N1149=0,"Inactive",IF(N1149=1,"One-time",IF(N1149&lt;4,"Repeat","Loyal")))</f>
        <v>Loyal</v>
      </c>
    </row>
    <row r="1150" spans="1:17" x14ac:dyDescent="0.2">
      <c r="A1150" s="2" t="s">
        <v>2129</v>
      </c>
      <c r="B1150" s="2" t="s">
        <v>2130</v>
      </c>
      <c r="C1150" s="2" t="s">
        <v>167</v>
      </c>
      <c r="D1150" s="2">
        <v>26</v>
      </c>
      <c r="E1150" s="2" t="str">
        <f>IF(D1150&lt;25,"18-24",IF(D1150&lt;35,"25-34",IF(D1150&lt;45,"35-44",IF(D1150&lt;55,"45-54","55+"))))</f>
        <v>25-34</v>
      </c>
      <c r="F1150" s="2" t="s">
        <v>168</v>
      </c>
      <c r="G1150" s="2" t="s">
        <v>194</v>
      </c>
      <c r="H1150" s="2" t="s">
        <v>170</v>
      </c>
      <c r="I1150" s="2" t="s">
        <v>171</v>
      </c>
      <c r="J1150" s="2" t="s">
        <v>172</v>
      </c>
      <c r="K1150" s="11">
        <v>45457</v>
      </c>
      <c r="L1150" s="2" t="s">
        <v>179</v>
      </c>
      <c r="M1150" s="2" t="s">
        <v>189</v>
      </c>
      <c r="N1150" s="4">
        <f>COUNTIF(Bookings!$B$2:$B$5001,A1150)</f>
        <v>0</v>
      </c>
      <c r="O1150" s="4">
        <f>COUNTIFS(Bookings!$B$2:$B$5001,A1150,Bookings!$Q$2:$Q$5001,"Completed")</f>
        <v>0</v>
      </c>
      <c r="P1150" s="3">
        <f>SUMIFS(Revenue!$L$2:$L$4092,Revenue!$B$2:$B$4092,A1150)</f>
        <v>0</v>
      </c>
      <c r="Q1150" s="2" t="str">
        <f>IF(N1150=0,"Inactive",IF(N1150=1,"One-time",IF(N1150&lt;4,"Repeat","Loyal")))</f>
        <v>Inactive</v>
      </c>
    </row>
    <row r="1151" spans="1:17" x14ac:dyDescent="0.2">
      <c r="A1151" s="2" t="s">
        <v>2131</v>
      </c>
      <c r="B1151" s="2" t="s">
        <v>2132</v>
      </c>
      <c r="C1151" s="2" t="s">
        <v>177</v>
      </c>
      <c r="D1151" s="2">
        <v>39</v>
      </c>
      <c r="E1151" s="2" t="str">
        <f>IF(D1151&lt;25,"18-24",IF(D1151&lt;35,"25-34",IF(D1151&lt;45,"35-44",IF(D1151&lt;55,"45-54","55+"))))</f>
        <v>35-44</v>
      </c>
      <c r="F1151" s="2" t="s">
        <v>256</v>
      </c>
      <c r="G1151" s="2" t="s">
        <v>257</v>
      </c>
      <c r="H1151" s="2" t="s">
        <v>207</v>
      </c>
      <c r="I1151" s="2" t="s">
        <v>171</v>
      </c>
      <c r="J1151" s="2" t="s">
        <v>172</v>
      </c>
      <c r="K1151" s="11">
        <v>45686</v>
      </c>
      <c r="L1151" s="2" t="s">
        <v>183</v>
      </c>
      <c r="M1151" s="2" t="s">
        <v>174</v>
      </c>
      <c r="N1151" s="4">
        <f>COUNTIF(Bookings!$B$2:$B$5001,A1151)</f>
        <v>3</v>
      </c>
      <c r="O1151" s="4">
        <f>COUNTIFS(Bookings!$B$2:$B$5001,A1151,Bookings!$Q$2:$Q$5001,"Completed")</f>
        <v>2</v>
      </c>
      <c r="P1151" s="3">
        <f>SUMIFS(Revenue!$L$2:$L$4092,Revenue!$B$2:$B$4092,A1151)</f>
        <v>44790</v>
      </c>
      <c r="Q1151" s="2" t="str">
        <f>IF(N1151=0,"Inactive",IF(N1151=1,"One-time",IF(N1151&lt;4,"Repeat","Loyal")))</f>
        <v>Repeat</v>
      </c>
    </row>
    <row r="1152" spans="1:17" x14ac:dyDescent="0.2">
      <c r="A1152" s="2" t="s">
        <v>2133</v>
      </c>
      <c r="B1152" s="2" t="s">
        <v>2134</v>
      </c>
      <c r="C1152" s="2" t="s">
        <v>177</v>
      </c>
      <c r="D1152" s="2">
        <v>42</v>
      </c>
      <c r="E1152" s="2" t="str">
        <f>IF(D1152&lt;25,"18-24",IF(D1152&lt;35,"25-34",IF(D1152&lt;45,"35-44",IF(D1152&lt;55,"45-54","55+"))))</f>
        <v>35-44</v>
      </c>
      <c r="F1152" s="2" t="s">
        <v>168</v>
      </c>
      <c r="G1152" s="2" t="s">
        <v>194</v>
      </c>
      <c r="H1152" s="2" t="s">
        <v>170</v>
      </c>
      <c r="I1152" s="2" t="s">
        <v>21</v>
      </c>
      <c r="J1152" s="2" t="s">
        <v>208</v>
      </c>
      <c r="K1152" s="11">
        <v>45602</v>
      </c>
      <c r="L1152" s="2" t="s">
        <v>231</v>
      </c>
      <c r="M1152" s="2" t="s">
        <v>174</v>
      </c>
      <c r="N1152" s="4">
        <f>COUNTIF(Bookings!$B$2:$B$5001,A1152)</f>
        <v>7</v>
      </c>
      <c r="O1152" s="4">
        <f>COUNTIFS(Bookings!$B$2:$B$5001,A1152,Bookings!$Q$2:$Q$5001,"Completed")</f>
        <v>7</v>
      </c>
      <c r="P1152" s="3">
        <f>SUMIFS(Revenue!$L$2:$L$4092,Revenue!$B$2:$B$4092,A1152)</f>
        <v>275650</v>
      </c>
      <c r="Q1152" s="2" t="str">
        <f>IF(N1152=0,"Inactive",IF(N1152=1,"One-time",IF(N1152&lt;4,"Repeat","Loyal")))</f>
        <v>Loyal</v>
      </c>
    </row>
    <row r="1153" spans="1:17" x14ac:dyDescent="0.2">
      <c r="A1153" s="2" t="s">
        <v>2135</v>
      </c>
      <c r="B1153" s="2" t="s">
        <v>2136</v>
      </c>
      <c r="C1153" s="2" t="s">
        <v>177</v>
      </c>
      <c r="D1153" s="2">
        <v>23</v>
      </c>
      <c r="E1153" s="2" t="str">
        <f>IF(D1153&lt;25,"18-24",IF(D1153&lt;35,"25-34",IF(D1153&lt;45,"35-44",IF(D1153&lt;55,"45-54","55+"))))</f>
        <v>18-24</v>
      </c>
      <c r="F1153" s="2" t="s">
        <v>168</v>
      </c>
      <c r="G1153" s="2" t="s">
        <v>55</v>
      </c>
      <c r="H1153" s="2" t="s">
        <v>170</v>
      </c>
      <c r="I1153" s="2" t="s">
        <v>171</v>
      </c>
      <c r="J1153" s="2" t="s">
        <v>172</v>
      </c>
      <c r="K1153" s="11">
        <v>45577</v>
      </c>
      <c r="L1153" s="2" t="s">
        <v>247</v>
      </c>
      <c r="M1153" s="2" t="s">
        <v>174</v>
      </c>
      <c r="N1153" s="4">
        <f>COUNTIF(Bookings!$B$2:$B$5001,A1153)</f>
        <v>0</v>
      </c>
      <c r="O1153" s="4">
        <f>COUNTIFS(Bookings!$B$2:$B$5001,A1153,Bookings!$Q$2:$Q$5001,"Completed")</f>
        <v>0</v>
      </c>
      <c r="P1153" s="3">
        <f>SUMIFS(Revenue!$L$2:$L$4092,Revenue!$B$2:$B$4092,A1153)</f>
        <v>0</v>
      </c>
      <c r="Q1153" s="2" t="str">
        <f>IF(N1153=0,"Inactive",IF(N1153=1,"One-time",IF(N1153&lt;4,"Repeat","Loyal")))</f>
        <v>Inactive</v>
      </c>
    </row>
    <row r="1154" spans="1:17" x14ac:dyDescent="0.2">
      <c r="A1154" s="2" t="s">
        <v>2137</v>
      </c>
      <c r="B1154" s="2" t="s">
        <v>2138</v>
      </c>
      <c r="C1154" s="2" t="s">
        <v>177</v>
      </c>
      <c r="D1154" s="2">
        <v>39</v>
      </c>
      <c r="E1154" s="2" t="str">
        <f>IF(D1154&lt;25,"18-24",IF(D1154&lt;35,"25-34",IF(D1154&lt;45,"35-44",IF(D1154&lt;55,"45-54","55+"))))</f>
        <v>35-44</v>
      </c>
      <c r="F1154" s="2" t="s">
        <v>168</v>
      </c>
      <c r="G1154" s="2" t="s">
        <v>211</v>
      </c>
      <c r="H1154" s="2" t="s">
        <v>170</v>
      </c>
      <c r="I1154" s="2" t="s">
        <v>171</v>
      </c>
      <c r="J1154" s="2" t="s">
        <v>208</v>
      </c>
      <c r="K1154" s="11">
        <v>45586</v>
      </c>
      <c r="L1154" s="2" t="s">
        <v>247</v>
      </c>
      <c r="M1154" s="2" t="s">
        <v>174</v>
      </c>
      <c r="N1154" s="4">
        <f>COUNTIF(Bookings!$B$2:$B$5001,A1154)</f>
        <v>6</v>
      </c>
      <c r="O1154" s="4">
        <f>COUNTIFS(Bookings!$B$2:$B$5001,A1154,Bookings!$Q$2:$Q$5001,"Completed")</f>
        <v>6</v>
      </c>
      <c r="P1154" s="3">
        <f>SUMIFS(Revenue!$L$2:$L$4092,Revenue!$B$2:$B$4092,A1154)</f>
        <v>227530</v>
      </c>
      <c r="Q1154" s="2" t="str">
        <f>IF(N1154=0,"Inactive",IF(N1154=1,"One-time",IF(N1154&lt;4,"Repeat","Loyal")))</f>
        <v>Loyal</v>
      </c>
    </row>
    <row r="1155" spans="1:17" x14ac:dyDescent="0.2">
      <c r="A1155" s="2" t="s">
        <v>2139</v>
      </c>
      <c r="B1155" s="2" t="s">
        <v>2140</v>
      </c>
      <c r="C1155" s="2" t="s">
        <v>177</v>
      </c>
      <c r="D1155" s="2">
        <v>40</v>
      </c>
      <c r="E1155" s="2" t="str">
        <f>IF(D1155&lt;25,"18-24",IF(D1155&lt;35,"25-34",IF(D1155&lt;45,"35-44",IF(D1155&lt;55,"45-54","55+"))))</f>
        <v>35-44</v>
      </c>
      <c r="F1155" s="2" t="s">
        <v>168</v>
      </c>
      <c r="G1155" s="2" t="s">
        <v>194</v>
      </c>
      <c r="H1155" s="2" t="s">
        <v>170</v>
      </c>
      <c r="I1155" s="2" t="s">
        <v>21</v>
      </c>
      <c r="J1155" s="2" t="s">
        <v>172</v>
      </c>
      <c r="K1155" s="11">
        <v>45403</v>
      </c>
      <c r="L1155" s="2" t="s">
        <v>231</v>
      </c>
      <c r="M1155" s="2" t="s">
        <v>189</v>
      </c>
      <c r="N1155" s="4">
        <f>COUNTIF(Bookings!$B$2:$B$5001,A1155)</f>
        <v>0</v>
      </c>
      <c r="O1155" s="4">
        <f>COUNTIFS(Bookings!$B$2:$B$5001,A1155,Bookings!$Q$2:$Q$5001,"Completed")</f>
        <v>0</v>
      </c>
      <c r="P1155" s="3">
        <f>SUMIFS(Revenue!$L$2:$L$4092,Revenue!$B$2:$B$4092,A1155)</f>
        <v>0</v>
      </c>
      <c r="Q1155" s="2" t="str">
        <f>IF(N1155=0,"Inactive",IF(N1155=1,"One-time",IF(N1155&lt;4,"Repeat","Loyal")))</f>
        <v>Inactive</v>
      </c>
    </row>
    <row r="1156" spans="1:17" x14ac:dyDescent="0.2">
      <c r="A1156" s="2" t="s">
        <v>2141</v>
      </c>
      <c r="B1156" s="2" t="s">
        <v>1592</v>
      </c>
      <c r="C1156" s="2" t="s">
        <v>177</v>
      </c>
      <c r="D1156" s="2">
        <v>39</v>
      </c>
      <c r="E1156" s="2" t="str">
        <f>IF(D1156&lt;25,"18-24",IF(D1156&lt;35,"25-34",IF(D1156&lt;45,"35-44",IF(D1156&lt;55,"45-54","55+"))))</f>
        <v>35-44</v>
      </c>
      <c r="F1156" s="2" t="s">
        <v>290</v>
      </c>
      <c r="G1156" s="2" t="s">
        <v>290</v>
      </c>
      <c r="H1156" s="2" t="s">
        <v>207</v>
      </c>
      <c r="I1156" s="2" t="s">
        <v>171</v>
      </c>
      <c r="J1156" s="2" t="s">
        <v>172</v>
      </c>
      <c r="K1156" s="11">
        <v>45859</v>
      </c>
      <c r="L1156" s="2" t="s">
        <v>183</v>
      </c>
      <c r="M1156" s="2" t="s">
        <v>174</v>
      </c>
      <c r="N1156" s="4">
        <f>COUNTIF(Bookings!$B$2:$B$5001,A1156)</f>
        <v>0</v>
      </c>
      <c r="O1156" s="4">
        <f>COUNTIFS(Bookings!$B$2:$B$5001,A1156,Bookings!$Q$2:$Q$5001,"Completed")</f>
        <v>0</v>
      </c>
      <c r="P1156" s="3">
        <f>SUMIFS(Revenue!$L$2:$L$4092,Revenue!$B$2:$B$4092,A1156)</f>
        <v>0</v>
      </c>
      <c r="Q1156" s="2" t="str">
        <f>IF(N1156=0,"Inactive",IF(N1156=1,"One-time",IF(N1156&lt;4,"Repeat","Loyal")))</f>
        <v>Inactive</v>
      </c>
    </row>
    <row r="1157" spans="1:17" x14ac:dyDescent="0.2">
      <c r="A1157" s="2" t="s">
        <v>2142</v>
      </c>
      <c r="B1157" s="2" t="s">
        <v>2143</v>
      </c>
      <c r="C1157" s="2" t="s">
        <v>167</v>
      </c>
      <c r="D1157" s="2">
        <v>52</v>
      </c>
      <c r="E1157" s="2" t="str">
        <f>IF(D1157&lt;25,"18-24",IF(D1157&lt;35,"25-34",IF(D1157&lt;45,"35-44",IF(D1157&lt;55,"45-54","55+"))))</f>
        <v>45-54</v>
      </c>
      <c r="F1157" s="2" t="s">
        <v>168</v>
      </c>
      <c r="G1157" s="2" t="s">
        <v>169</v>
      </c>
      <c r="H1157" s="2" t="s">
        <v>170</v>
      </c>
      <c r="I1157" s="2" t="s">
        <v>21</v>
      </c>
      <c r="J1157" s="2" t="s">
        <v>172</v>
      </c>
      <c r="K1157" s="11">
        <v>46091</v>
      </c>
      <c r="L1157" s="2" t="s">
        <v>231</v>
      </c>
      <c r="M1157" s="2" t="s">
        <v>174</v>
      </c>
      <c r="N1157" s="4">
        <f>COUNTIF(Bookings!$B$2:$B$5001,A1157)</f>
        <v>1</v>
      </c>
      <c r="O1157" s="4">
        <f>COUNTIFS(Bookings!$B$2:$B$5001,A1157,Bookings!$Q$2:$Q$5001,"Completed")</f>
        <v>1</v>
      </c>
      <c r="P1157" s="3">
        <f>SUMIFS(Revenue!$L$2:$L$4092,Revenue!$B$2:$B$4092,A1157)</f>
        <v>14600</v>
      </c>
      <c r="Q1157" s="2" t="str">
        <f>IF(N1157=0,"Inactive",IF(N1157=1,"One-time",IF(N1157&lt;4,"Repeat","Loyal")))</f>
        <v>One-time</v>
      </c>
    </row>
    <row r="1158" spans="1:17" x14ac:dyDescent="0.2">
      <c r="A1158" s="2" t="s">
        <v>2144</v>
      </c>
      <c r="B1158" s="2" t="s">
        <v>2145</v>
      </c>
      <c r="C1158" s="2" t="s">
        <v>167</v>
      </c>
      <c r="D1158" s="2">
        <v>18</v>
      </c>
      <c r="E1158" s="2" t="str">
        <f>IF(D1158&lt;25,"18-24",IF(D1158&lt;35,"25-34",IF(D1158&lt;45,"35-44",IF(D1158&lt;55,"45-54","55+"))))</f>
        <v>18-24</v>
      </c>
      <c r="F1158" s="2" t="s">
        <v>168</v>
      </c>
      <c r="G1158" s="2" t="s">
        <v>182</v>
      </c>
      <c r="H1158" s="2" t="s">
        <v>170</v>
      </c>
      <c r="I1158" s="2" t="s">
        <v>171</v>
      </c>
      <c r="J1158" s="2" t="s">
        <v>238</v>
      </c>
      <c r="K1158" s="11">
        <v>45497</v>
      </c>
      <c r="L1158" s="2" t="s">
        <v>198</v>
      </c>
      <c r="M1158" s="2" t="s">
        <v>174</v>
      </c>
      <c r="N1158" s="4">
        <f>COUNTIF(Bookings!$B$2:$B$5001,A1158)</f>
        <v>7</v>
      </c>
      <c r="O1158" s="4">
        <f>COUNTIFS(Bookings!$B$2:$B$5001,A1158,Bookings!$Q$2:$Q$5001,"Completed")</f>
        <v>7</v>
      </c>
      <c r="P1158" s="3">
        <f>SUMIFS(Revenue!$L$2:$L$4092,Revenue!$B$2:$B$4092,A1158)</f>
        <v>255350</v>
      </c>
      <c r="Q1158" s="2" t="str">
        <f>IF(N1158=0,"Inactive",IF(N1158=1,"One-time",IF(N1158&lt;4,"Repeat","Loyal")))</f>
        <v>Loyal</v>
      </c>
    </row>
    <row r="1159" spans="1:17" x14ac:dyDescent="0.2">
      <c r="A1159" s="2" t="s">
        <v>2146</v>
      </c>
      <c r="B1159" s="2" t="s">
        <v>1292</v>
      </c>
      <c r="C1159" s="2" t="s">
        <v>177</v>
      </c>
      <c r="D1159" s="2">
        <v>32</v>
      </c>
      <c r="E1159" s="2" t="str">
        <f>IF(D1159&lt;25,"18-24",IF(D1159&lt;35,"25-34",IF(D1159&lt;45,"35-44",IF(D1159&lt;55,"45-54","55+"))))</f>
        <v>25-34</v>
      </c>
      <c r="F1159" s="2" t="s">
        <v>168</v>
      </c>
      <c r="G1159" s="2" t="s">
        <v>220</v>
      </c>
      <c r="H1159" s="2" t="s">
        <v>170</v>
      </c>
      <c r="I1159" s="2" t="s">
        <v>171</v>
      </c>
      <c r="J1159" s="2" t="s">
        <v>172</v>
      </c>
      <c r="K1159" s="11">
        <v>45894</v>
      </c>
      <c r="L1159" s="2" t="s">
        <v>247</v>
      </c>
      <c r="M1159" s="2" t="s">
        <v>174</v>
      </c>
      <c r="N1159" s="4">
        <f>COUNTIF(Bookings!$B$2:$B$5001,A1159)</f>
        <v>0</v>
      </c>
      <c r="O1159" s="4">
        <f>COUNTIFS(Bookings!$B$2:$B$5001,A1159,Bookings!$Q$2:$Q$5001,"Completed")</f>
        <v>0</v>
      </c>
      <c r="P1159" s="3">
        <f>SUMIFS(Revenue!$L$2:$L$4092,Revenue!$B$2:$B$4092,A1159)</f>
        <v>0</v>
      </c>
      <c r="Q1159" s="2" t="str">
        <f>IF(N1159=0,"Inactive",IF(N1159=1,"One-time",IF(N1159&lt;4,"Repeat","Loyal")))</f>
        <v>Inactive</v>
      </c>
    </row>
    <row r="1160" spans="1:17" x14ac:dyDescent="0.2">
      <c r="A1160" s="2" t="s">
        <v>2147</v>
      </c>
      <c r="B1160" s="2" t="s">
        <v>2148</v>
      </c>
      <c r="C1160" s="2" t="s">
        <v>177</v>
      </c>
      <c r="D1160" s="2">
        <v>45</v>
      </c>
      <c r="E1160" s="2" t="str">
        <f>IF(D1160&lt;25,"18-24",IF(D1160&lt;35,"25-34",IF(D1160&lt;45,"35-44",IF(D1160&lt;55,"45-54","55+"))))</f>
        <v>45-54</v>
      </c>
      <c r="F1160" s="2" t="s">
        <v>168</v>
      </c>
      <c r="G1160" s="2" t="s">
        <v>75</v>
      </c>
      <c r="H1160" s="2" t="s">
        <v>170</v>
      </c>
      <c r="I1160" s="2" t="s">
        <v>171</v>
      </c>
      <c r="J1160" s="2" t="s">
        <v>172</v>
      </c>
      <c r="K1160" s="11">
        <v>46230</v>
      </c>
      <c r="L1160" s="2" t="s">
        <v>247</v>
      </c>
      <c r="M1160" s="2" t="s">
        <v>189</v>
      </c>
      <c r="N1160" s="4">
        <f>COUNTIF(Bookings!$B$2:$B$5001,A1160)</f>
        <v>1</v>
      </c>
      <c r="O1160" s="4">
        <f>COUNTIFS(Bookings!$B$2:$B$5001,A1160,Bookings!$Q$2:$Q$5001,"Completed")</f>
        <v>1</v>
      </c>
      <c r="P1160" s="3">
        <f>SUMIFS(Revenue!$L$2:$L$4092,Revenue!$B$2:$B$4092,A1160)</f>
        <v>24210</v>
      </c>
      <c r="Q1160" s="2" t="str">
        <f>IF(N1160=0,"Inactive",IF(N1160=1,"One-time",IF(N1160&lt;4,"Repeat","Loyal")))</f>
        <v>One-time</v>
      </c>
    </row>
    <row r="1161" spans="1:17" x14ac:dyDescent="0.2">
      <c r="A1161" s="2" t="s">
        <v>2149</v>
      </c>
      <c r="B1161" s="2" t="s">
        <v>2150</v>
      </c>
      <c r="C1161" s="2" t="s">
        <v>167</v>
      </c>
      <c r="D1161" s="2">
        <v>53</v>
      </c>
      <c r="E1161" s="2" t="str">
        <f>IF(D1161&lt;25,"18-24",IF(D1161&lt;35,"25-34",IF(D1161&lt;45,"35-44",IF(D1161&lt;55,"45-54","55+"))))</f>
        <v>45-54</v>
      </c>
      <c r="F1161" s="2" t="s">
        <v>234</v>
      </c>
      <c r="G1161" s="2" t="s">
        <v>235</v>
      </c>
      <c r="H1161" s="2" t="s">
        <v>207</v>
      </c>
      <c r="I1161" s="2" t="s">
        <v>216</v>
      </c>
      <c r="J1161" s="2" t="s">
        <v>172</v>
      </c>
      <c r="K1161" s="11">
        <v>45503</v>
      </c>
      <c r="L1161" s="2" t="s">
        <v>198</v>
      </c>
      <c r="M1161" s="2" t="s">
        <v>174</v>
      </c>
      <c r="N1161" s="4">
        <f>COUNTIF(Bookings!$B$2:$B$5001,A1161)</f>
        <v>3</v>
      </c>
      <c r="O1161" s="4">
        <f>COUNTIFS(Bookings!$B$2:$B$5001,A1161,Bookings!$Q$2:$Q$5001,"Completed")</f>
        <v>2</v>
      </c>
      <c r="P1161" s="3">
        <f>SUMIFS(Revenue!$L$2:$L$4092,Revenue!$B$2:$B$4092,A1161)</f>
        <v>151470</v>
      </c>
      <c r="Q1161" s="2" t="str">
        <f>IF(N1161=0,"Inactive",IF(N1161=1,"One-time",IF(N1161&lt;4,"Repeat","Loyal")))</f>
        <v>Repeat</v>
      </c>
    </row>
    <row r="1162" spans="1:17" x14ac:dyDescent="0.2">
      <c r="A1162" s="2" t="s">
        <v>2151</v>
      </c>
      <c r="B1162" s="2" t="s">
        <v>2145</v>
      </c>
      <c r="C1162" s="2" t="s">
        <v>177</v>
      </c>
      <c r="D1162" s="2">
        <v>53</v>
      </c>
      <c r="E1162" s="2" t="str">
        <f>IF(D1162&lt;25,"18-24",IF(D1162&lt;35,"25-34",IF(D1162&lt;45,"35-44",IF(D1162&lt;55,"45-54","55+"))))</f>
        <v>45-54</v>
      </c>
      <c r="F1162" s="2" t="s">
        <v>168</v>
      </c>
      <c r="G1162" s="2" t="s">
        <v>55</v>
      </c>
      <c r="H1162" s="2" t="s">
        <v>170</v>
      </c>
      <c r="I1162" s="2" t="s">
        <v>195</v>
      </c>
      <c r="J1162" s="2" t="s">
        <v>172</v>
      </c>
      <c r="K1162" s="11">
        <v>45671</v>
      </c>
      <c r="L1162" s="2" t="s">
        <v>179</v>
      </c>
      <c r="M1162" s="2" t="s">
        <v>189</v>
      </c>
      <c r="N1162" s="4">
        <f>COUNTIF(Bookings!$B$2:$B$5001,A1162)</f>
        <v>0</v>
      </c>
      <c r="O1162" s="4">
        <f>COUNTIFS(Bookings!$B$2:$B$5001,A1162,Bookings!$Q$2:$Q$5001,"Completed")</f>
        <v>0</v>
      </c>
      <c r="P1162" s="3">
        <f>SUMIFS(Revenue!$L$2:$L$4092,Revenue!$B$2:$B$4092,A1162)</f>
        <v>0</v>
      </c>
      <c r="Q1162" s="2" t="str">
        <f>IF(N1162=0,"Inactive",IF(N1162=1,"One-time",IF(N1162&lt;4,"Repeat","Loyal")))</f>
        <v>Inactive</v>
      </c>
    </row>
    <row r="1163" spans="1:17" x14ac:dyDescent="0.2">
      <c r="A1163" s="2" t="s">
        <v>2152</v>
      </c>
      <c r="B1163" s="2" t="s">
        <v>2153</v>
      </c>
      <c r="C1163" s="2" t="s">
        <v>177</v>
      </c>
      <c r="D1163" s="2">
        <v>51</v>
      </c>
      <c r="E1163" s="2" t="str">
        <f>IF(D1163&lt;25,"18-24",IF(D1163&lt;35,"25-34",IF(D1163&lt;45,"35-44",IF(D1163&lt;55,"45-54","55+"))))</f>
        <v>45-54</v>
      </c>
      <c r="F1163" s="2" t="s">
        <v>278</v>
      </c>
      <c r="G1163" s="2" t="s">
        <v>279</v>
      </c>
      <c r="H1163" s="2" t="s">
        <v>207</v>
      </c>
      <c r="I1163" s="2" t="s">
        <v>195</v>
      </c>
      <c r="J1163" s="2" t="s">
        <v>172</v>
      </c>
      <c r="K1163" s="11">
        <v>45158</v>
      </c>
      <c r="L1163" s="2" t="s">
        <v>183</v>
      </c>
      <c r="M1163" s="2" t="s">
        <v>174</v>
      </c>
      <c r="N1163" s="4">
        <f>COUNTIF(Bookings!$B$2:$B$5001,A1163)</f>
        <v>0</v>
      </c>
      <c r="O1163" s="4">
        <f>COUNTIFS(Bookings!$B$2:$B$5001,A1163,Bookings!$Q$2:$Q$5001,"Completed")</f>
        <v>0</v>
      </c>
      <c r="P1163" s="3">
        <f>SUMIFS(Revenue!$L$2:$L$4092,Revenue!$B$2:$B$4092,A1163)</f>
        <v>0</v>
      </c>
      <c r="Q1163" s="2" t="str">
        <f>IF(N1163=0,"Inactive",IF(N1163=1,"One-time",IF(N1163&lt;4,"Repeat","Loyal")))</f>
        <v>Inactive</v>
      </c>
    </row>
    <row r="1164" spans="1:17" x14ac:dyDescent="0.2">
      <c r="A1164" s="2" t="s">
        <v>2154</v>
      </c>
      <c r="B1164" s="2" t="s">
        <v>283</v>
      </c>
      <c r="C1164" s="2" t="s">
        <v>177</v>
      </c>
      <c r="D1164" s="2">
        <v>27</v>
      </c>
      <c r="E1164" s="2" t="str">
        <f>IF(D1164&lt;25,"18-24",IF(D1164&lt;35,"25-34",IF(D1164&lt;45,"35-44",IF(D1164&lt;55,"45-54","55+"))))</f>
        <v>25-34</v>
      </c>
      <c r="F1164" s="2" t="s">
        <v>168</v>
      </c>
      <c r="G1164" s="2" t="s">
        <v>186</v>
      </c>
      <c r="H1164" s="2" t="s">
        <v>170</v>
      </c>
      <c r="I1164" s="2" t="s">
        <v>195</v>
      </c>
      <c r="J1164" s="2" t="s">
        <v>172</v>
      </c>
      <c r="K1164" s="11">
        <v>45906</v>
      </c>
      <c r="L1164" s="2" t="s">
        <v>179</v>
      </c>
      <c r="M1164" s="2" t="s">
        <v>174</v>
      </c>
      <c r="N1164" s="4">
        <f>COUNTIF(Bookings!$B$2:$B$5001,A1164)</f>
        <v>0</v>
      </c>
      <c r="O1164" s="4">
        <f>COUNTIFS(Bookings!$B$2:$B$5001,A1164,Bookings!$Q$2:$Q$5001,"Completed")</f>
        <v>0</v>
      </c>
      <c r="P1164" s="3">
        <f>SUMIFS(Revenue!$L$2:$L$4092,Revenue!$B$2:$B$4092,A1164)</f>
        <v>0</v>
      </c>
      <c r="Q1164" s="2" t="str">
        <f>IF(N1164=0,"Inactive",IF(N1164=1,"One-time",IF(N1164&lt;4,"Repeat","Loyal")))</f>
        <v>Inactive</v>
      </c>
    </row>
    <row r="1165" spans="1:17" x14ac:dyDescent="0.2">
      <c r="A1165" s="2" t="s">
        <v>2155</v>
      </c>
      <c r="B1165" s="2" t="s">
        <v>2156</v>
      </c>
      <c r="C1165" s="2" t="s">
        <v>177</v>
      </c>
      <c r="D1165" s="2">
        <v>40</v>
      </c>
      <c r="E1165" s="2" t="str">
        <f>IF(D1165&lt;25,"18-24",IF(D1165&lt;35,"25-34",IF(D1165&lt;45,"35-44",IF(D1165&lt;55,"45-54","55+"))))</f>
        <v>35-44</v>
      </c>
      <c r="F1165" s="2" t="s">
        <v>256</v>
      </c>
      <c r="G1165" s="2" t="s">
        <v>257</v>
      </c>
      <c r="H1165" s="2" t="s">
        <v>207</v>
      </c>
      <c r="I1165" s="2" t="s">
        <v>171</v>
      </c>
      <c r="J1165" s="2" t="s">
        <v>172</v>
      </c>
      <c r="K1165" s="11">
        <v>45439</v>
      </c>
      <c r="L1165" s="2" t="s">
        <v>183</v>
      </c>
      <c r="M1165" s="2" t="s">
        <v>174</v>
      </c>
      <c r="N1165" s="4">
        <f>COUNTIF(Bookings!$B$2:$B$5001,A1165)</f>
        <v>0</v>
      </c>
      <c r="O1165" s="4">
        <f>COUNTIFS(Bookings!$B$2:$B$5001,A1165,Bookings!$Q$2:$Q$5001,"Completed")</f>
        <v>0</v>
      </c>
      <c r="P1165" s="3">
        <f>SUMIFS(Revenue!$L$2:$L$4092,Revenue!$B$2:$B$4092,A1165)</f>
        <v>0</v>
      </c>
      <c r="Q1165" s="2" t="str">
        <f>IF(N1165=0,"Inactive",IF(N1165=1,"One-time",IF(N1165&lt;4,"Repeat","Loyal")))</f>
        <v>Inactive</v>
      </c>
    </row>
    <row r="1166" spans="1:17" x14ac:dyDescent="0.2">
      <c r="A1166" s="2" t="s">
        <v>2157</v>
      </c>
      <c r="B1166" s="2" t="s">
        <v>1350</v>
      </c>
      <c r="C1166" s="2" t="s">
        <v>177</v>
      </c>
      <c r="D1166" s="2">
        <v>32</v>
      </c>
      <c r="E1166" s="2" t="str">
        <f>IF(D1166&lt;25,"18-24",IF(D1166&lt;35,"25-34",IF(D1166&lt;45,"35-44",IF(D1166&lt;55,"45-54","55+"))))</f>
        <v>25-34</v>
      </c>
      <c r="F1166" s="2" t="s">
        <v>168</v>
      </c>
      <c r="G1166" s="2" t="s">
        <v>24</v>
      </c>
      <c r="H1166" s="2" t="s">
        <v>170</v>
      </c>
      <c r="I1166" s="2" t="s">
        <v>188</v>
      </c>
      <c r="J1166" s="2" t="s">
        <v>172</v>
      </c>
      <c r="K1166" s="11">
        <v>45834</v>
      </c>
      <c r="L1166" s="2" t="s">
        <v>173</v>
      </c>
      <c r="M1166" s="2" t="s">
        <v>174</v>
      </c>
      <c r="N1166" s="4">
        <f>COUNTIF(Bookings!$B$2:$B$5001,A1166)</f>
        <v>0</v>
      </c>
      <c r="O1166" s="4">
        <f>COUNTIFS(Bookings!$B$2:$B$5001,A1166,Bookings!$Q$2:$Q$5001,"Completed")</f>
        <v>0</v>
      </c>
      <c r="P1166" s="3">
        <f>SUMIFS(Revenue!$L$2:$L$4092,Revenue!$B$2:$B$4092,A1166)</f>
        <v>0</v>
      </c>
      <c r="Q1166" s="2" t="str">
        <f>IF(N1166=0,"Inactive",IF(N1166=1,"One-time",IF(N1166&lt;4,"Repeat","Loyal")))</f>
        <v>Inactive</v>
      </c>
    </row>
    <row r="1167" spans="1:17" x14ac:dyDescent="0.2">
      <c r="A1167" s="2" t="s">
        <v>2158</v>
      </c>
      <c r="B1167" s="2" t="s">
        <v>2159</v>
      </c>
      <c r="C1167" s="2" t="s">
        <v>177</v>
      </c>
      <c r="D1167" s="2">
        <v>33</v>
      </c>
      <c r="E1167" s="2" t="str">
        <f>IF(D1167&lt;25,"18-24",IF(D1167&lt;35,"25-34",IF(D1167&lt;45,"35-44",IF(D1167&lt;55,"45-54","55+"))))</f>
        <v>25-34</v>
      </c>
      <c r="F1167" s="2" t="s">
        <v>278</v>
      </c>
      <c r="G1167" s="2" t="s">
        <v>279</v>
      </c>
      <c r="H1167" s="2" t="s">
        <v>207</v>
      </c>
      <c r="I1167" s="2" t="s">
        <v>216</v>
      </c>
      <c r="J1167" s="2" t="s">
        <v>172</v>
      </c>
      <c r="K1167" s="11">
        <v>46004</v>
      </c>
      <c r="L1167" s="2" t="s">
        <v>247</v>
      </c>
      <c r="M1167" s="2" t="s">
        <v>174</v>
      </c>
      <c r="N1167" s="4">
        <f>COUNTIF(Bookings!$B$2:$B$5001,A1167)</f>
        <v>1</v>
      </c>
      <c r="O1167" s="4">
        <f>COUNTIFS(Bookings!$B$2:$B$5001,A1167,Bookings!$Q$2:$Q$5001,"Completed")</f>
        <v>1</v>
      </c>
      <c r="P1167" s="3">
        <f>SUMIFS(Revenue!$L$2:$L$4092,Revenue!$B$2:$B$4092,A1167)</f>
        <v>94830</v>
      </c>
      <c r="Q1167" s="2" t="str">
        <f>IF(N1167=0,"Inactive",IF(N1167=1,"One-time",IF(N1167&lt;4,"Repeat","Loyal")))</f>
        <v>One-time</v>
      </c>
    </row>
    <row r="1168" spans="1:17" x14ac:dyDescent="0.2">
      <c r="A1168" s="2" t="s">
        <v>2160</v>
      </c>
      <c r="B1168" s="2" t="s">
        <v>1639</v>
      </c>
      <c r="C1168" s="2" t="s">
        <v>167</v>
      </c>
      <c r="D1168" s="2">
        <v>35</v>
      </c>
      <c r="E1168" s="2" t="str">
        <f>IF(D1168&lt;25,"18-24",IF(D1168&lt;35,"25-34",IF(D1168&lt;45,"35-44",IF(D1168&lt;55,"45-54","55+"))))</f>
        <v>35-44</v>
      </c>
      <c r="F1168" s="2" t="s">
        <v>205</v>
      </c>
      <c r="G1168" s="2" t="s">
        <v>206</v>
      </c>
      <c r="H1168" s="2" t="s">
        <v>207</v>
      </c>
      <c r="I1168" s="2" t="s">
        <v>171</v>
      </c>
      <c r="J1168" s="2" t="s">
        <v>172</v>
      </c>
      <c r="K1168" s="11">
        <v>45352</v>
      </c>
      <c r="L1168" s="2" t="s">
        <v>247</v>
      </c>
      <c r="M1168" s="2" t="s">
        <v>174</v>
      </c>
      <c r="N1168" s="4">
        <f>COUNTIF(Bookings!$B$2:$B$5001,A1168)</f>
        <v>0</v>
      </c>
      <c r="O1168" s="4">
        <f>COUNTIFS(Bookings!$B$2:$B$5001,A1168,Bookings!$Q$2:$Q$5001,"Completed")</f>
        <v>0</v>
      </c>
      <c r="P1168" s="3">
        <f>SUMIFS(Revenue!$L$2:$L$4092,Revenue!$B$2:$B$4092,A1168)</f>
        <v>0</v>
      </c>
      <c r="Q1168" s="2" t="str">
        <f>IF(N1168=0,"Inactive",IF(N1168=1,"One-time",IF(N1168&lt;4,"Repeat","Loyal")))</f>
        <v>Inactive</v>
      </c>
    </row>
    <row r="1169" spans="1:17" x14ac:dyDescent="0.2">
      <c r="A1169" s="2" t="s">
        <v>2161</v>
      </c>
      <c r="B1169" s="2" t="s">
        <v>957</v>
      </c>
      <c r="C1169" s="2" t="s">
        <v>167</v>
      </c>
      <c r="D1169" s="2">
        <v>46</v>
      </c>
      <c r="E1169" s="2" t="str">
        <f>IF(D1169&lt;25,"18-24",IF(D1169&lt;35,"25-34",IF(D1169&lt;45,"35-44",IF(D1169&lt;55,"45-54","55+"))))</f>
        <v>45-54</v>
      </c>
      <c r="F1169" s="2" t="s">
        <v>168</v>
      </c>
      <c r="G1169" s="2" t="s">
        <v>182</v>
      </c>
      <c r="H1169" s="2" t="s">
        <v>170</v>
      </c>
      <c r="I1169" s="2" t="s">
        <v>21</v>
      </c>
      <c r="J1169" s="2" t="s">
        <v>238</v>
      </c>
      <c r="K1169" s="11">
        <v>45592</v>
      </c>
      <c r="L1169" s="2" t="s">
        <v>198</v>
      </c>
      <c r="M1169" s="2" t="s">
        <v>189</v>
      </c>
      <c r="N1169" s="4">
        <f>COUNTIF(Bookings!$B$2:$B$5001,A1169)</f>
        <v>11</v>
      </c>
      <c r="O1169" s="4">
        <f>COUNTIFS(Bookings!$B$2:$B$5001,A1169,Bookings!$Q$2:$Q$5001,"Completed")</f>
        <v>7</v>
      </c>
      <c r="P1169" s="3">
        <f>SUMIFS(Revenue!$L$2:$L$4092,Revenue!$B$2:$B$4092,A1169)</f>
        <v>76310</v>
      </c>
      <c r="Q1169" s="2" t="str">
        <f>IF(N1169=0,"Inactive",IF(N1169=1,"One-time",IF(N1169&lt;4,"Repeat","Loyal")))</f>
        <v>Loyal</v>
      </c>
    </row>
    <row r="1170" spans="1:17" x14ac:dyDescent="0.2">
      <c r="A1170" s="2" t="s">
        <v>2162</v>
      </c>
      <c r="B1170" s="2" t="s">
        <v>2163</v>
      </c>
      <c r="C1170" s="2" t="s">
        <v>177</v>
      </c>
      <c r="D1170" s="2">
        <v>43</v>
      </c>
      <c r="E1170" s="2" t="str">
        <f>IF(D1170&lt;25,"18-24",IF(D1170&lt;35,"25-34",IF(D1170&lt;45,"35-44",IF(D1170&lt;55,"45-54","55+"))))</f>
        <v>35-44</v>
      </c>
      <c r="F1170" s="2" t="s">
        <v>168</v>
      </c>
      <c r="G1170" s="2" t="s">
        <v>186</v>
      </c>
      <c r="H1170" s="2" t="s">
        <v>170</v>
      </c>
      <c r="I1170" s="2" t="s">
        <v>195</v>
      </c>
      <c r="J1170" s="2" t="s">
        <v>217</v>
      </c>
      <c r="K1170" s="11">
        <v>45483</v>
      </c>
      <c r="L1170" s="2" t="s">
        <v>179</v>
      </c>
      <c r="M1170" s="2" t="s">
        <v>174</v>
      </c>
      <c r="N1170" s="4">
        <f>COUNTIF(Bookings!$B$2:$B$5001,A1170)</f>
        <v>6</v>
      </c>
      <c r="O1170" s="4">
        <f>COUNTIFS(Bookings!$B$2:$B$5001,A1170,Bookings!$Q$2:$Q$5001,"Completed")</f>
        <v>4</v>
      </c>
      <c r="P1170" s="3">
        <f>SUMIFS(Revenue!$L$2:$L$4092,Revenue!$B$2:$B$4092,A1170)</f>
        <v>175840</v>
      </c>
      <c r="Q1170" s="2" t="str">
        <f>IF(N1170=0,"Inactive",IF(N1170=1,"One-time",IF(N1170&lt;4,"Repeat","Loyal")))</f>
        <v>Loyal</v>
      </c>
    </row>
    <row r="1171" spans="1:17" x14ac:dyDescent="0.2">
      <c r="A1171" s="2" t="s">
        <v>2164</v>
      </c>
      <c r="B1171" s="2" t="s">
        <v>2165</v>
      </c>
      <c r="C1171" s="2" t="s">
        <v>167</v>
      </c>
      <c r="D1171" s="2">
        <v>26</v>
      </c>
      <c r="E1171" s="2" t="str">
        <f>IF(D1171&lt;25,"18-24",IF(D1171&lt;35,"25-34",IF(D1171&lt;45,"35-44",IF(D1171&lt;55,"45-54","55+"))))</f>
        <v>25-34</v>
      </c>
      <c r="F1171" s="2" t="s">
        <v>290</v>
      </c>
      <c r="G1171" s="2" t="s">
        <v>290</v>
      </c>
      <c r="H1171" s="2" t="s">
        <v>207</v>
      </c>
      <c r="I1171" s="2" t="s">
        <v>171</v>
      </c>
      <c r="J1171" s="2" t="s">
        <v>172</v>
      </c>
      <c r="K1171" s="11">
        <v>45457</v>
      </c>
      <c r="L1171" s="2" t="s">
        <v>173</v>
      </c>
      <c r="M1171" s="2" t="s">
        <v>174</v>
      </c>
      <c r="N1171" s="4">
        <f>COUNTIF(Bookings!$B$2:$B$5001,A1171)</f>
        <v>2</v>
      </c>
      <c r="O1171" s="4">
        <f>COUNTIFS(Bookings!$B$2:$B$5001,A1171,Bookings!$Q$2:$Q$5001,"Completed")</f>
        <v>1</v>
      </c>
      <c r="P1171" s="3">
        <f>SUMIFS(Revenue!$L$2:$L$4092,Revenue!$B$2:$B$4092,A1171)</f>
        <v>19670</v>
      </c>
      <c r="Q1171" s="2" t="str">
        <f>IF(N1171=0,"Inactive",IF(N1171=1,"One-time",IF(N1171&lt;4,"Repeat","Loyal")))</f>
        <v>Repeat</v>
      </c>
    </row>
    <row r="1172" spans="1:17" x14ac:dyDescent="0.2">
      <c r="A1172" s="2" t="s">
        <v>2166</v>
      </c>
      <c r="B1172" s="2" t="s">
        <v>269</v>
      </c>
      <c r="C1172" s="2" t="s">
        <v>167</v>
      </c>
      <c r="D1172" s="2">
        <v>32</v>
      </c>
      <c r="E1172" s="2" t="str">
        <f>IF(D1172&lt;25,"18-24",IF(D1172&lt;35,"25-34",IF(D1172&lt;45,"35-44",IF(D1172&lt;55,"45-54","55+"))))</f>
        <v>25-34</v>
      </c>
      <c r="F1172" s="2" t="s">
        <v>168</v>
      </c>
      <c r="G1172" s="2" t="s">
        <v>246</v>
      </c>
      <c r="H1172" s="2" t="s">
        <v>170</v>
      </c>
      <c r="I1172" s="2" t="s">
        <v>171</v>
      </c>
      <c r="J1172" s="2" t="s">
        <v>172</v>
      </c>
      <c r="K1172" s="11">
        <v>45564</v>
      </c>
      <c r="L1172" s="2" t="s">
        <v>247</v>
      </c>
      <c r="M1172" s="2" t="s">
        <v>174</v>
      </c>
      <c r="N1172" s="4">
        <f>COUNTIF(Bookings!$B$2:$B$5001,A1172)</f>
        <v>0</v>
      </c>
      <c r="O1172" s="4">
        <f>COUNTIFS(Bookings!$B$2:$B$5001,A1172,Bookings!$Q$2:$Q$5001,"Completed")</f>
        <v>0</v>
      </c>
      <c r="P1172" s="3">
        <f>SUMIFS(Revenue!$L$2:$L$4092,Revenue!$B$2:$B$4092,A1172)</f>
        <v>0</v>
      </c>
      <c r="Q1172" s="2" t="str">
        <f>IF(N1172=0,"Inactive",IF(N1172=1,"One-time",IF(N1172&lt;4,"Repeat","Loyal")))</f>
        <v>Inactive</v>
      </c>
    </row>
    <row r="1173" spans="1:17" x14ac:dyDescent="0.2">
      <c r="A1173" s="2" t="s">
        <v>2167</v>
      </c>
      <c r="B1173" s="2" t="s">
        <v>372</v>
      </c>
      <c r="C1173" s="2" t="s">
        <v>387</v>
      </c>
      <c r="D1173" s="2">
        <v>45</v>
      </c>
      <c r="E1173" s="2" t="str">
        <f>IF(D1173&lt;25,"18-24",IF(D1173&lt;35,"25-34",IF(D1173&lt;45,"35-44",IF(D1173&lt;55,"45-54","55+"))))</f>
        <v>45-54</v>
      </c>
      <c r="F1173" s="2" t="s">
        <v>168</v>
      </c>
      <c r="G1173" s="2" t="s">
        <v>246</v>
      </c>
      <c r="H1173" s="2" t="s">
        <v>170</v>
      </c>
      <c r="I1173" s="2" t="s">
        <v>195</v>
      </c>
      <c r="J1173" s="2" t="s">
        <v>172</v>
      </c>
      <c r="K1173" s="11">
        <v>45549</v>
      </c>
      <c r="L1173" s="2" t="s">
        <v>179</v>
      </c>
      <c r="M1173" s="2" t="s">
        <v>174</v>
      </c>
      <c r="N1173" s="4">
        <f>COUNTIF(Bookings!$B$2:$B$5001,A1173)</f>
        <v>2</v>
      </c>
      <c r="O1173" s="4">
        <f>COUNTIFS(Bookings!$B$2:$B$5001,A1173,Bookings!$Q$2:$Q$5001,"Completed")</f>
        <v>1</v>
      </c>
      <c r="P1173" s="3">
        <f>SUMIFS(Revenue!$L$2:$L$4092,Revenue!$B$2:$B$4092,A1173)</f>
        <v>69730</v>
      </c>
      <c r="Q1173" s="2" t="str">
        <f>IF(N1173=0,"Inactive",IF(N1173=1,"One-time",IF(N1173&lt;4,"Repeat","Loyal")))</f>
        <v>Repeat</v>
      </c>
    </row>
    <row r="1174" spans="1:17" x14ac:dyDescent="0.2">
      <c r="A1174" s="2" t="s">
        <v>2168</v>
      </c>
      <c r="B1174" s="2" t="s">
        <v>2169</v>
      </c>
      <c r="C1174" s="2" t="s">
        <v>387</v>
      </c>
      <c r="D1174" s="2">
        <v>47</v>
      </c>
      <c r="E1174" s="2" t="str">
        <f>IF(D1174&lt;25,"18-24",IF(D1174&lt;35,"25-34",IF(D1174&lt;45,"35-44",IF(D1174&lt;55,"45-54","55+"))))</f>
        <v>45-54</v>
      </c>
      <c r="F1174" s="2" t="s">
        <v>168</v>
      </c>
      <c r="G1174" s="2" t="s">
        <v>186</v>
      </c>
      <c r="H1174" s="2" t="s">
        <v>170</v>
      </c>
      <c r="I1174" s="2" t="s">
        <v>195</v>
      </c>
      <c r="J1174" s="2" t="s">
        <v>208</v>
      </c>
      <c r="K1174" s="11">
        <v>45499</v>
      </c>
      <c r="L1174" s="2" t="s">
        <v>173</v>
      </c>
      <c r="M1174" s="2" t="s">
        <v>189</v>
      </c>
      <c r="N1174" s="4">
        <f>COUNTIF(Bookings!$B$2:$B$5001,A1174)</f>
        <v>7</v>
      </c>
      <c r="O1174" s="4">
        <f>COUNTIFS(Bookings!$B$2:$B$5001,A1174,Bookings!$Q$2:$Q$5001,"Completed")</f>
        <v>6</v>
      </c>
      <c r="P1174" s="3">
        <f>SUMIFS(Revenue!$L$2:$L$4092,Revenue!$B$2:$B$4092,A1174)</f>
        <v>821580</v>
      </c>
      <c r="Q1174" s="2" t="str">
        <f>IF(N1174=0,"Inactive",IF(N1174=1,"One-time",IF(N1174&lt;4,"Repeat","Loyal")))</f>
        <v>Loyal</v>
      </c>
    </row>
    <row r="1175" spans="1:17" x14ac:dyDescent="0.2">
      <c r="A1175" s="2" t="s">
        <v>2170</v>
      </c>
      <c r="B1175" s="2" t="s">
        <v>1569</v>
      </c>
      <c r="C1175" s="2" t="s">
        <v>177</v>
      </c>
      <c r="D1175" s="2">
        <v>43</v>
      </c>
      <c r="E1175" s="2" t="str">
        <f>IF(D1175&lt;25,"18-24",IF(D1175&lt;35,"25-34",IF(D1175&lt;45,"35-44",IF(D1175&lt;55,"45-54","55+"))))</f>
        <v>35-44</v>
      </c>
      <c r="F1175" s="2" t="s">
        <v>168</v>
      </c>
      <c r="G1175" s="2" t="s">
        <v>182</v>
      </c>
      <c r="H1175" s="2" t="s">
        <v>170</v>
      </c>
      <c r="I1175" s="2" t="s">
        <v>195</v>
      </c>
      <c r="J1175" s="2" t="s">
        <v>217</v>
      </c>
      <c r="K1175" s="11">
        <v>45549</v>
      </c>
      <c r="L1175" s="2" t="s">
        <v>247</v>
      </c>
      <c r="M1175" s="2" t="s">
        <v>174</v>
      </c>
      <c r="N1175" s="4">
        <f>COUNTIF(Bookings!$B$2:$B$5001,A1175)</f>
        <v>5</v>
      </c>
      <c r="O1175" s="4">
        <f>COUNTIFS(Bookings!$B$2:$B$5001,A1175,Bookings!$Q$2:$Q$5001,"Completed")</f>
        <v>5</v>
      </c>
      <c r="P1175" s="3">
        <f>SUMIFS(Revenue!$L$2:$L$4092,Revenue!$B$2:$B$4092,A1175)</f>
        <v>366560</v>
      </c>
      <c r="Q1175" s="2" t="str">
        <f>IF(N1175=0,"Inactive",IF(N1175=1,"One-time",IF(N1175&lt;4,"Repeat","Loyal")))</f>
        <v>Loyal</v>
      </c>
    </row>
    <row r="1176" spans="1:17" x14ac:dyDescent="0.2">
      <c r="A1176" s="2" t="s">
        <v>2171</v>
      </c>
      <c r="B1176" s="2" t="s">
        <v>502</v>
      </c>
      <c r="C1176" s="2" t="s">
        <v>167</v>
      </c>
      <c r="D1176" s="2">
        <v>33</v>
      </c>
      <c r="E1176" s="2" t="str">
        <f>IF(D1176&lt;25,"18-24",IF(D1176&lt;35,"25-34",IF(D1176&lt;45,"35-44",IF(D1176&lt;55,"45-54","55+"))))</f>
        <v>25-34</v>
      </c>
      <c r="F1176" s="2" t="s">
        <v>168</v>
      </c>
      <c r="G1176" s="2" t="s">
        <v>24</v>
      </c>
      <c r="H1176" s="2" t="s">
        <v>170</v>
      </c>
      <c r="I1176" s="2" t="s">
        <v>21</v>
      </c>
      <c r="J1176" s="2" t="s">
        <v>217</v>
      </c>
      <c r="K1176" s="11">
        <v>45701</v>
      </c>
      <c r="L1176" s="2" t="s">
        <v>247</v>
      </c>
      <c r="M1176" s="2" t="s">
        <v>174</v>
      </c>
      <c r="N1176" s="4">
        <f>COUNTIF(Bookings!$B$2:$B$5001,A1176)</f>
        <v>6</v>
      </c>
      <c r="O1176" s="4">
        <f>COUNTIFS(Bookings!$B$2:$B$5001,A1176,Bookings!$Q$2:$Q$5001,"Completed")</f>
        <v>5</v>
      </c>
      <c r="P1176" s="3">
        <f>SUMIFS(Revenue!$L$2:$L$4092,Revenue!$B$2:$B$4092,A1176)</f>
        <v>64700</v>
      </c>
      <c r="Q1176" s="2" t="str">
        <f>IF(N1176=0,"Inactive",IF(N1176=1,"One-time",IF(N1176&lt;4,"Repeat","Loyal")))</f>
        <v>Loyal</v>
      </c>
    </row>
    <row r="1177" spans="1:17" x14ac:dyDescent="0.2">
      <c r="A1177" s="2" t="s">
        <v>2172</v>
      </c>
      <c r="B1177" s="2" t="s">
        <v>1005</v>
      </c>
      <c r="C1177" s="2" t="s">
        <v>177</v>
      </c>
      <c r="D1177" s="2">
        <v>37</v>
      </c>
      <c r="E1177" s="2" t="str">
        <f>IF(D1177&lt;25,"18-24",IF(D1177&lt;35,"25-34",IF(D1177&lt;45,"35-44",IF(D1177&lt;55,"45-54","55+"))))</f>
        <v>35-44</v>
      </c>
      <c r="F1177" s="2" t="s">
        <v>168</v>
      </c>
      <c r="G1177" s="2" t="s">
        <v>186</v>
      </c>
      <c r="H1177" s="2" t="s">
        <v>170</v>
      </c>
      <c r="I1177" s="2" t="s">
        <v>188</v>
      </c>
      <c r="J1177" s="2" t="s">
        <v>172</v>
      </c>
      <c r="K1177" s="11">
        <v>45987</v>
      </c>
      <c r="L1177" s="2" t="s">
        <v>247</v>
      </c>
      <c r="M1177" s="2" t="s">
        <v>174</v>
      </c>
      <c r="N1177" s="4">
        <f>COUNTIF(Bookings!$B$2:$B$5001,A1177)</f>
        <v>0</v>
      </c>
      <c r="O1177" s="4">
        <f>COUNTIFS(Bookings!$B$2:$B$5001,A1177,Bookings!$Q$2:$Q$5001,"Completed")</f>
        <v>0</v>
      </c>
      <c r="P1177" s="3">
        <f>SUMIFS(Revenue!$L$2:$L$4092,Revenue!$B$2:$B$4092,A1177)</f>
        <v>0</v>
      </c>
      <c r="Q1177" s="2" t="str">
        <f>IF(N1177=0,"Inactive",IF(N1177=1,"One-time",IF(N1177&lt;4,"Repeat","Loyal")))</f>
        <v>Inactive</v>
      </c>
    </row>
    <row r="1178" spans="1:17" x14ac:dyDescent="0.2">
      <c r="A1178" s="2" t="s">
        <v>2173</v>
      </c>
      <c r="B1178" s="2" t="s">
        <v>2174</v>
      </c>
      <c r="C1178" s="2" t="s">
        <v>167</v>
      </c>
      <c r="D1178" s="2">
        <v>38</v>
      </c>
      <c r="E1178" s="2" t="str">
        <f>IF(D1178&lt;25,"18-24",IF(D1178&lt;35,"25-34",IF(D1178&lt;45,"35-44",IF(D1178&lt;55,"45-54","55+"))))</f>
        <v>35-44</v>
      </c>
      <c r="F1178" s="2" t="s">
        <v>278</v>
      </c>
      <c r="G1178" s="2" t="s">
        <v>279</v>
      </c>
      <c r="H1178" s="2" t="s">
        <v>207</v>
      </c>
      <c r="I1178" s="2" t="s">
        <v>195</v>
      </c>
      <c r="J1178" s="2" t="s">
        <v>172</v>
      </c>
      <c r="K1178" s="11">
        <v>45599</v>
      </c>
      <c r="L1178" s="2" t="s">
        <v>183</v>
      </c>
      <c r="M1178" s="2" t="s">
        <v>174</v>
      </c>
      <c r="N1178" s="4">
        <f>COUNTIF(Bookings!$B$2:$B$5001,A1178)</f>
        <v>3</v>
      </c>
      <c r="O1178" s="4">
        <f>COUNTIFS(Bookings!$B$2:$B$5001,A1178,Bookings!$Q$2:$Q$5001,"Completed")</f>
        <v>1</v>
      </c>
      <c r="P1178" s="3">
        <f>SUMIFS(Revenue!$L$2:$L$4092,Revenue!$B$2:$B$4092,A1178)</f>
        <v>96100</v>
      </c>
      <c r="Q1178" s="2" t="str">
        <f>IF(N1178=0,"Inactive",IF(N1178=1,"One-time",IF(N1178&lt;4,"Repeat","Loyal")))</f>
        <v>Repeat</v>
      </c>
    </row>
    <row r="1179" spans="1:17" x14ac:dyDescent="0.2">
      <c r="A1179" s="2" t="s">
        <v>2175</v>
      </c>
      <c r="B1179" s="2" t="s">
        <v>166</v>
      </c>
      <c r="C1179" s="2" t="s">
        <v>177</v>
      </c>
      <c r="D1179" s="2">
        <v>39</v>
      </c>
      <c r="E1179" s="2" t="str">
        <f>IF(D1179&lt;25,"18-24",IF(D1179&lt;35,"25-34",IF(D1179&lt;45,"35-44",IF(D1179&lt;55,"45-54","55+"))))</f>
        <v>35-44</v>
      </c>
      <c r="F1179" s="2" t="s">
        <v>168</v>
      </c>
      <c r="G1179" s="2" t="s">
        <v>55</v>
      </c>
      <c r="H1179" s="2" t="s">
        <v>170</v>
      </c>
      <c r="I1179" s="2" t="s">
        <v>195</v>
      </c>
      <c r="J1179" s="2" t="s">
        <v>238</v>
      </c>
      <c r="K1179" s="11">
        <v>45617</v>
      </c>
      <c r="L1179" s="2" t="s">
        <v>179</v>
      </c>
      <c r="M1179" s="2" t="s">
        <v>174</v>
      </c>
      <c r="N1179" s="4">
        <f>COUNTIF(Bookings!$B$2:$B$5001,A1179)</f>
        <v>15</v>
      </c>
      <c r="O1179" s="4">
        <f>COUNTIFS(Bookings!$B$2:$B$5001,A1179,Bookings!$Q$2:$Q$5001,"Completed")</f>
        <v>11</v>
      </c>
      <c r="P1179" s="3">
        <f>SUMIFS(Revenue!$L$2:$L$4092,Revenue!$B$2:$B$4092,A1179)</f>
        <v>825780</v>
      </c>
      <c r="Q1179" s="2" t="str">
        <f>IF(N1179=0,"Inactive",IF(N1179=1,"One-time",IF(N1179&lt;4,"Repeat","Loyal")))</f>
        <v>Loyal</v>
      </c>
    </row>
    <row r="1180" spans="1:17" x14ac:dyDescent="0.2">
      <c r="A1180" s="2" t="s">
        <v>2176</v>
      </c>
      <c r="B1180" s="2" t="s">
        <v>2177</v>
      </c>
      <c r="C1180" s="2" t="s">
        <v>177</v>
      </c>
      <c r="D1180" s="2">
        <v>24</v>
      </c>
      <c r="E1180" s="2" t="str">
        <f>IF(D1180&lt;25,"18-24",IF(D1180&lt;35,"25-34",IF(D1180&lt;45,"35-44",IF(D1180&lt;55,"45-54","55+"))))</f>
        <v>18-24</v>
      </c>
      <c r="F1180" s="2" t="s">
        <v>290</v>
      </c>
      <c r="G1180" s="2" t="s">
        <v>290</v>
      </c>
      <c r="H1180" s="2" t="s">
        <v>207</v>
      </c>
      <c r="I1180" s="2" t="s">
        <v>171</v>
      </c>
      <c r="J1180" s="2" t="s">
        <v>172</v>
      </c>
      <c r="K1180" s="11">
        <v>45722</v>
      </c>
      <c r="L1180" s="2" t="s">
        <v>173</v>
      </c>
      <c r="M1180" s="2" t="s">
        <v>174</v>
      </c>
      <c r="N1180" s="4">
        <f>COUNTIF(Bookings!$B$2:$B$5001,A1180)</f>
        <v>0</v>
      </c>
      <c r="O1180" s="4">
        <f>COUNTIFS(Bookings!$B$2:$B$5001,A1180,Bookings!$Q$2:$Q$5001,"Completed")</f>
        <v>0</v>
      </c>
      <c r="P1180" s="3">
        <f>SUMIFS(Revenue!$L$2:$L$4092,Revenue!$B$2:$B$4092,A1180)</f>
        <v>0</v>
      </c>
      <c r="Q1180" s="2" t="str">
        <f>IF(N1180=0,"Inactive",IF(N1180=1,"One-time",IF(N1180&lt;4,"Repeat","Loyal")))</f>
        <v>Inactive</v>
      </c>
    </row>
    <row r="1181" spans="1:17" x14ac:dyDescent="0.2">
      <c r="A1181" s="2" t="s">
        <v>2178</v>
      </c>
      <c r="B1181" s="2" t="s">
        <v>2179</v>
      </c>
      <c r="C1181" s="2" t="s">
        <v>167</v>
      </c>
      <c r="D1181" s="2">
        <v>35</v>
      </c>
      <c r="E1181" s="2" t="str">
        <f>IF(D1181&lt;25,"18-24",IF(D1181&lt;35,"25-34",IF(D1181&lt;45,"35-44",IF(D1181&lt;55,"45-54","55+"))))</f>
        <v>35-44</v>
      </c>
      <c r="F1181" s="2" t="s">
        <v>168</v>
      </c>
      <c r="G1181" s="2" t="s">
        <v>24</v>
      </c>
      <c r="H1181" s="2" t="s">
        <v>170</v>
      </c>
      <c r="I1181" s="2" t="s">
        <v>171</v>
      </c>
      <c r="J1181" s="2" t="s">
        <v>172</v>
      </c>
      <c r="K1181" s="11">
        <v>45111</v>
      </c>
      <c r="L1181" s="2" t="s">
        <v>247</v>
      </c>
      <c r="M1181" s="2" t="s">
        <v>174</v>
      </c>
      <c r="N1181" s="4">
        <f>COUNTIF(Bookings!$B$2:$B$5001,A1181)</f>
        <v>0</v>
      </c>
      <c r="O1181" s="4">
        <f>COUNTIFS(Bookings!$B$2:$B$5001,A1181,Bookings!$Q$2:$Q$5001,"Completed")</f>
        <v>0</v>
      </c>
      <c r="P1181" s="3">
        <f>SUMIFS(Revenue!$L$2:$L$4092,Revenue!$B$2:$B$4092,A1181)</f>
        <v>0</v>
      </c>
      <c r="Q1181" s="2" t="str">
        <f>IF(N1181=0,"Inactive",IF(N1181=1,"One-time",IF(N1181&lt;4,"Repeat","Loyal")))</f>
        <v>Inactive</v>
      </c>
    </row>
    <row r="1182" spans="1:17" x14ac:dyDescent="0.2">
      <c r="A1182" s="2" t="s">
        <v>2180</v>
      </c>
      <c r="B1182" s="2" t="s">
        <v>2181</v>
      </c>
      <c r="C1182" s="2" t="s">
        <v>167</v>
      </c>
      <c r="D1182" s="2">
        <v>34</v>
      </c>
      <c r="E1182" s="2" t="str">
        <f>IF(D1182&lt;25,"18-24",IF(D1182&lt;35,"25-34",IF(D1182&lt;45,"35-44",IF(D1182&lt;55,"45-54","55+"))))</f>
        <v>25-34</v>
      </c>
      <c r="F1182" s="2" t="s">
        <v>168</v>
      </c>
      <c r="G1182" s="2" t="s">
        <v>243</v>
      </c>
      <c r="H1182" s="2" t="s">
        <v>170</v>
      </c>
      <c r="I1182" s="2" t="s">
        <v>188</v>
      </c>
      <c r="J1182" s="2" t="s">
        <v>217</v>
      </c>
      <c r="K1182" s="11">
        <v>45555</v>
      </c>
      <c r="L1182" s="2" t="s">
        <v>173</v>
      </c>
      <c r="M1182" s="2" t="s">
        <v>189</v>
      </c>
      <c r="N1182" s="4">
        <f>COUNTIF(Bookings!$B$2:$B$5001,A1182)</f>
        <v>4</v>
      </c>
      <c r="O1182" s="4">
        <f>COUNTIFS(Bookings!$B$2:$B$5001,A1182,Bookings!$Q$2:$Q$5001,"Completed")</f>
        <v>4</v>
      </c>
      <c r="P1182" s="3">
        <f>SUMIFS(Revenue!$L$2:$L$4092,Revenue!$B$2:$B$4092,A1182)</f>
        <v>85600</v>
      </c>
      <c r="Q1182" s="2" t="str">
        <f>IF(N1182=0,"Inactive",IF(N1182=1,"One-time",IF(N1182&lt;4,"Repeat","Loyal")))</f>
        <v>Loyal</v>
      </c>
    </row>
    <row r="1183" spans="1:17" x14ac:dyDescent="0.2">
      <c r="A1183" s="2" t="s">
        <v>2182</v>
      </c>
      <c r="B1183" s="2" t="s">
        <v>1265</v>
      </c>
      <c r="C1183" s="2" t="s">
        <v>177</v>
      </c>
      <c r="D1183" s="2">
        <v>24</v>
      </c>
      <c r="E1183" s="2" t="str">
        <f>IF(D1183&lt;25,"18-24",IF(D1183&lt;35,"25-34",IF(D1183&lt;45,"35-44",IF(D1183&lt;55,"45-54","55+"))))</f>
        <v>18-24</v>
      </c>
      <c r="F1183" s="2" t="s">
        <v>168</v>
      </c>
      <c r="G1183" s="2" t="s">
        <v>220</v>
      </c>
      <c r="H1183" s="2" t="s">
        <v>170</v>
      </c>
      <c r="I1183" s="2" t="s">
        <v>171</v>
      </c>
      <c r="J1183" s="2" t="s">
        <v>172</v>
      </c>
      <c r="K1183" s="11">
        <v>45923</v>
      </c>
      <c r="L1183" s="2" t="s">
        <v>183</v>
      </c>
      <c r="M1183" s="2" t="s">
        <v>174</v>
      </c>
      <c r="N1183" s="4">
        <f>COUNTIF(Bookings!$B$2:$B$5001,A1183)</f>
        <v>2</v>
      </c>
      <c r="O1183" s="4">
        <f>COUNTIFS(Bookings!$B$2:$B$5001,A1183,Bookings!$Q$2:$Q$5001,"Completed")</f>
        <v>2</v>
      </c>
      <c r="P1183" s="3">
        <f>SUMIFS(Revenue!$L$2:$L$4092,Revenue!$B$2:$B$4092,A1183)</f>
        <v>57910</v>
      </c>
      <c r="Q1183" s="2" t="str">
        <f>IF(N1183=0,"Inactive",IF(N1183=1,"One-time",IF(N1183&lt;4,"Repeat","Loyal")))</f>
        <v>Repeat</v>
      </c>
    </row>
    <row r="1184" spans="1:17" x14ac:dyDescent="0.2">
      <c r="A1184" s="2" t="s">
        <v>2183</v>
      </c>
      <c r="B1184" s="2" t="s">
        <v>1624</v>
      </c>
      <c r="C1184" s="2" t="s">
        <v>177</v>
      </c>
      <c r="D1184" s="2">
        <v>18</v>
      </c>
      <c r="E1184" s="2" t="str">
        <f>IF(D1184&lt;25,"18-24",IF(D1184&lt;35,"25-34",IF(D1184&lt;45,"35-44",IF(D1184&lt;55,"45-54","55+"))))</f>
        <v>18-24</v>
      </c>
      <c r="F1184" s="2" t="s">
        <v>168</v>
      </c>
      <c r="G1184" s="2" t="s">
        <v>169</v>
      </c>
      <c r="H1184" s="2" t="s">
        <v>170</v>
      </c>
      <c r="I1184" s="2" t="s">
        <v>171</v>
      </c>
      <c r="J1184" s="2" t="s">
        <v>172</v>
      </c>
      <c r="K1184" s="11">
        <v>46096</v>
      </c>
      <c r="L1184" s="2" t="s">
        <v>183</v>
      </c>
      <c r="M1184" s="2" t="s">
        <v>174</v>
      </c>
      <c r="N1184" s="4">
        <f>COUNTIF(Bookings!$B$2:$B$5001,A1184)</f>
        <v>0</v>
      </c>
      <c r="O1184" s="4">
        <f>COUNTIFS(Bookings!$B$2:$B$5001,A1184,Bookings!$Q$2:$Q$5001,"Completed")</f>
        <v>0</v>
      </c>
      <c r="P1184" s="3">
        <f>SUMIFS(Revenue!$L$2:$L$4092,Revenue!$B$2:$B$4092,A1184)</f>
        <v>0</v>
      </c>
      <c r="Q1184" s="2" t="str">
        <f>IF(N1184=0,"Inactive",IF(N1184=1,"One-time",IF(N1184&lt;4,"Repeat","Loyal")))</f>
        <v>Inactive</v>
      </c>
    </row>
    <row r="1185" spans="1:17" x14ac:dyDescent="0.2">
      <c r="A1185" s="2" t="s">
        <v>2184</v>
      </c>
      <c r="B1185" s="2" t="s">
        <v>2185</v>
      </c>
      <c r="C1185" s="2" t="s">
        <v>177</v>
      </c>
      <c r="D1185" s="2">
        <v>32</v>
      </c>
      <c r="E1185" s="2" t="str">
        <f>IF(D1185&lt;25,"18-24",IF(D1185&lt;35,"25-34",IF(D1185&lt;45,"35-44",IF(D1185&lt;55,"45-54","55+"))))</f>
        <v>25-34</v>
      </c>
      <c r="F1185" s="2" t="s">
        <v>168</v>
      </c>
      <c r="G1185" s="2" t="s">
        <v>24</v>
      </c>
      <c r="H1185" s="2" t="s">
        <v>170</v>
      </c>
      <c r="I1185" s="2" t="s">
        <v>195</v>
      </c>
      <c r="J1185" s="2" t="s">
        <v>238</v>
      </c>
      <c r="K1185" s="11">
        <v>45366</v>
      </c>
      <c r="L1185" s="2" t="s">
        <v>198</v>
      </c>
      <c r="M1185" s="2" t="s">
        <v>189</v>
      </c>
      <c r="N1185" s="4">
        <f>COUNTIF(Bookings!$B$2:$B$5001,A1185)</f>
        <v>14</v>
      </c>
      <c r="O1185" s="4">
        <f>COUNTIFS(Bookings!$B$2:$B$5001,A1185,Bookings!$Q$2:$Q$5001,"Completed")</f>
        <v>11</v>
      </c>
      <c r="P1185" s="3">
        <f>SUMIFS(Revenue!$L$2:$L$4092,Revenue!$B$2:$B$4092,A1185)</f>
        <v>668710</v>
      </c>
      <c r="Q1185" s="2" t="str">
        <f>IF(N1185=0,"Inactive",IF(N1185=1,"One-time",IF(N1185&lt;4,"Repeat","Loyal")))</f>
        <v>Loyal</v>
      </c>
    </row>
    <row r="1186" spans="1:17" x14ac:dyDescent="0.2">
      <c r="A1186" s="2" t="s">
        <v>2186</v>
      </c>
      <c r="B1186" s="2" t="s">
        <v>1489</v>
      </c>
      <c r="C1186" s="2" t="s">
        <v>177</v>
      </c>
      <c r="D1186" s="2">
        <v>21</v>
      </c>
      <c r="E1186" s="2" t="str">
        <f>IF(D1186&lt;25,"18-24",IF(D1186&lt;35,"25-34",IF(D1186&lt;45,"35-44",IF(D1186&lt;55,"45-54","55+"))))</f>
        <v>18-24</v>
      </c>
      <c r="F1186" s="2" t="s">
        <v>168</v>
      </c>
      <c r="G1186" s="2" t="s">
        <v>24</v>
      </c>
      <c r="H1186" s="2" t="s">
        <v>170</v>
      </c>
      <c r="I1186" s="2" t="s">
        <v>171</v>
      </c>
      <c r="J1186" s="2" t="s">
        <v>217</v>
      </c>
      <c r="K1186" s="11">
        <v>45523</v>
      </c>
      <c r="L1186" s="2" t="s">
        <v>247</v>
      </c>
      <c r="M1186" s="2" t="s">
        <v>174</v>
      </c>
      <c r="N1186" s="4">
        <f>COUNTIF(Bookings!$B$2:$B$5001,A1186)</f>
        <v>5</v>
      </c>
      <c r="O1186" s="4">
        <f>COUNTIFS(Bookings!$B$2:$B$5001,A1186,Bookings!$Q$2:$Q$5001,"Completed")</f>
        <v>5</v>
      </c>
      <c r="P1186" s="3">
        <f>SUMIFS(Revenue!$L$2:$L$4092,Revenue!$B$2:$B$4092,A1186)</f>
        <v>236940</v>
      </c>
      <c r="Q1186" s="2" t="str">
        <f>IF(N1186=0,"Inactive",IF(N1186=1,"One-time",IF(N1186&lt;4,"Repeat","Loyal")))</f>
        <v>Loyal</v>
      </c>
    </row>
    <row r="1187" spans="1:17" x14ac:dyDescent="0.2">
      <c r="A1187" s="2" t="s">
        <v>2187</v>
      </c>
      <c r="B1187" s="2" t="s">
        <v>1026</v>
      </c>
      <c r="C1187" s="2" t="s">
        <v>177</v>
      </c>
      <c r="D1187" s="2">
        <v>42</v>
      </c>
      <c r="E1187" s="2" t="str">
        <f>IF(D1187&lt;25,"18-24",IF(D1187&lt;35,"25-34",IF(D1187&lt;45,"35-44",IF(D1187&lt;55,"45-54","55+"))))</f>
        <v>35-44</v>
      </c>
      <c r="F1187" s="2" t="s">
        <v>168</v>
      </c>
      <c r="G1187" s="2" t="s">
        <v>194</v>
      </c>
      <c r="H1187" s="2" t="s">
        <v>170</v>
      </c>
      <c r="I1187" s="2" t="s">
        <v>21</v>
      </c>
      <c r="J1187" s="2" t="s">
        <v>217</v>
      </c>
      <c r="K1187" s="11">
        <v>45596</v>
      </c>
      <c r="L1187" s="2" t="s">
        <v>231</v>
      </c>
      <c r="M1187" s="2" t="s">
        <v>189</v>
      </c>
      <c r="N1187" s="4">
        <f>COUNTIF(Bookings!$B$2:$B$5001,A1187)</f>
        <v>4</v>
      </c>
      <c r="O1187" s="4">
        <f>COUNTIFS(Bookings!$B$2:$B$5001,A1187,Bookings!$Q$2:$Q$5001,"Completed")</f>
        <v>4</v>
      </c>
      <c r="P1187" s="3">
        <f>SUMIFS(Revenue!$L$2:$L$4092,Revenue!$B$2:$B$4092,A1187)</f>
        <v>160960</v>
      </c>
      <c r="Q1187" s="2" t="str">
        <f>IF(N1187=0,"Inactive",IF(N1187=1,"One-time",IF(N1187&lt;4,"Repeat","Loyal")))</f>
        <v>Loyal</v>
      </c>
    </row>
    <row r="1188" spans="1:17" x14ac:dyDescent="0.2">
      <c r="A1188" s="2" t="s">
        <v>2188</v>
      </c>
      <c r="B1188" s="2" t="s">
        <v>471</v>
      </c>
      <c r="C1188" s="2" t="s">
        <v>167</v>
      </c>
      <c r="D1188" s="2">
        <v>42</v>
      </c>
      <c r="E1188" s="2" t="str">
        <f>IF(D1188&lt;25,"18-24",IF(D1188&lt;35,"25-34",IF(D1188&lt;45,"35-44",IF(D1188&lt;55,"45-54","55+"))))</f>
        <v>35-44</v>
      </c>
      <c r="F1188" s="2" t="s">
        <v>227</v>
      </c>
      <c r="G1188" s="2" t="s">
        <v>228</v>
      </c>
      <c r="H1188" s="2" t="s">
        <v>207</v>
      </c>
      <c r="I1188" s="2" t="s">
        <v>171</v>
      </c>
      <c r="J1188" s="2" t="s">
        <v>172</v>
      </c>
      <c r="K1188" s="11">
        <v>46111</v>
      </c>
      <c r="L1188" s="2" t="s">
        <v>198</v>
      </c>
      <c r="M1188" s="2" t="s">
        <v>174</v>
      </c>
      <c r="N1188" s="4">
        <f>COUNTIF(Bookings!$B$2:$B$5001,A1188)</f>
        <v>0</v>
      </c>
      <c r="O1188" s="4">
        <f>COUNTIFS(Bookings!$B$2:$B$5001,A1188,Bookings!$Q$2:$Q$5001,"Completed")</f>
        <v>0</v>
      </c>
      <c r="P1188" s="3">
        <f>SUMIFS(Revenue!$L$2:$L$4092,Revenue!$B$2:$B$4092,A1188)</f>
        <v>0</v>
      </c>
      <c r="Q1188" s="2" t="str">
        <f>IF(N1188=0,"Inactive",IF(N1188=1,"One-time",IF(N1188&lt;4,"Repeat","Loyal")))</f>
        <v>Inactive</v>
      </c>
    </row>
    <row r="1189" spans="1:17" x14ac:dyDescent="0.2">
      <c r="A1189" s="2" t="s">
        <v>2189</v>
      </c>
      <c r="B1189" s="2" t="s">
        <v>1300</v>
      </c>
      <c r="C1189" s="2" t="s">
        <v>177</v>
      </c>
      <c r="D1189" s="2">
        <v>33</v>
      </c>
      <c r="E1189" s="2" t="str">
        <f>IF(D1189&lt;25,"18-24",IF(D1189&lt;35,"25-34",IF(D1189&lt;45,"35-44",IF(D1189&lt;55,"45-54","55+"))))</f>
        <v>25-34</v>
      </c>
      <c r="F1189" s="2" t="s">
        <v>168</v>
      </c>
      <c r="G1189" s="2" t="s">
        <v>75</v>
      </c>
      <c r="H1189" s="2" t="s">
        <v>170</v>
      </c>
      <c r="I1189" s="2" t="s">
        <v>195</v>
      </c>
      <c r="J1189" s="2" t="s">
        <v>238</v>
      </c>
      <c r="K1189" s="11">
        <v>45540</v>
      </c>
      <c r="L1189" s="2" t="s">
        <v>179</v>
      </c>
      <c r="M1189" s="2" t="s">
        <v>174</v>
      </c>
      <c r="N1189" s="4">
        <f>COUNTIF(Bookings!$B$2:$B$5001,A1189)</f>
        <v>19</v>
      </c>
      <c r="O1189" s="4">
        <f>COUNTIFS(Bookings!$B$2:$B$5001,A1189,Bookings!$Q$2:$Q$5001,"Completed")</f>
        <v>15</v>
      </c>
      <c r="P1189" s="3">
        <f>SUMIFS(Revenue!$L$2:$L$4092,Revenue!$B$2:$B$4092,A1189)</f>
        <v>1168230</v>
      </c>
      <c r="Q1189" s="2" t="str">
        <f>IF(N1189=0,"Inactive",IF(N1189=1,"One-time",IF(N1189&lt;4,"Repeat","Loyal")))</f>
        <v>Loyal</v>
      </c>
    </row>
    <row r="1190" spans="1:17" x14ac:dyDescent="0.2">
      <c r="A1190" s="2" t="s">
        <v>2190</v>
      </c>
      <c r="B1190" s="2" t="s">
        <v>1450</v>
      </c>
      <c r="C1190" s="2" t="s">
        <v>177</v>
      </c>
      <c r="D1190" s="2">
        <v>38</v>
      </c>
      <c r="E1190" s="2" t="str">
        <f>IF(D1190&lt;25,"18-24",IF(D1190&lt;35,"25-34",IF(D1190&lt;45,"35-44",IF(D1190&lt;55,"45-54","55+"))))</f>
        <v>35-44</v>
      </c>
      <c r="F1190" s="2" t="s">
        <v>168</v>
      </c>
      <c r="G1190" s="2" t="s">
        <v>311</v>
      </c>
      <c r="H1190" s="2" t="s">
        <v>170</v>
      </c>
      <c r="I1190" s="2" t="s">
        <v>21</v>
      </c>
      <c r="J1190" s="2" t="s">
        <v>172</v>
      </c>
      <c r="K1190" s="11">
        <v>45647</v>
      </c>
      <c r="L1190" s="2" t="s">
        <v>231</v>
      </c>
      <c r="M1190" s="2" t="s">
        <v>174</v>
      </c>
      <c r="N1190" s="4">
        <f>COUNTIF(Bookings!$B$2:$B$5001,A1190)</f>
        <v>3</v>
      </c>
      <c r="O1190" s="4">
        <f>COUNTIFS(Bookings!$B$2:$B$5001,A1190,Bookings!$Q$2:$Q$5001,"Completed")</f>
        <v>2</v>
      </c>
      <c r="P1190" s="3">
        <f>SUMIFS(Revenue!$L$2:$L$4092,Revenue!$B$2:$B$4092,A1190)</f>
        <v>66810</v>
      </c>
      <c r="Q1190" s="2" t="str">
        <f>IF(N1190=0,"Inactive",IF(N1190=1,"One-time",IF(N1190&lt;4,"Repeat","Loyal")))</f>
        <v>Repeat</v>
      </c>
    </row>
    <row r="1191" spans="1:17" x14ac:dyDescent="0.2">
      <c r="A1191" s="2" t="s">
        <v>2191</v>
      </c>
      <c r="B1191" s="2" t="s">
        <v>2192</v>
      </c>
      <c r="C1191" s="2" t="s">
        <v>177</v>
      </c>
      <c r="D1191" s="2">
        <v>42</v>
      </c>
      <c r="E1191" s="2" t="str">
        <f>IF(D1191&lt;25,"18-24",IF(D1191&lt;35,"25-34",IF(D1191&lt;45,"35-44",IF(D1191&lt;55,"45-54","55+"))))</f>
        <v>35-44</v>
      </c>
      <c r="F1191" s="2" t="s">
        <v>338</v>
      </c>
      <c r="G1191" s="2" t="s">
        <v>339</v>
      </c>
      <c r="H1191" s="2" t="s">
        <v>207</v>
      </c>
      <c r="I1191" s="2" t="s">
        <v>21</v>
      </c>
      <c r="J1191" s="2" t="s">
        <v>238</v>
      </c>
      <c r="K1191" s="11">
        <v>45682</v>
      </c>
      <c r="L1191" s="2" t="s">
        <v>247</v>
      </c>
      <c r="M1191" s="2" t="s">
        <v>189</v>
      </c>
      <c r="N1191" s="4">
        <f>COUNTIF(Bookings!$B$2:$B$5001,A1191)</f>
        <v>9</v>
      </c>
      <c r="O1191" s="4">
        <f>COUNTIFS(Bookings!$B$2:$B$5001,A1191,Bookings!$Q$2:$Q$5001,"Completed")</f>
        <v>8</v>
      </c>
      <c r="P1191" s="3">
        <f>SUMIFS(Revenue!$L$2:$L$4092,Revenue!$B$2:$B$4092,A1191)</f>
        <v>192110</v>
      </c>
      <c r="Q1191" s="2" t="str">
        <f>IF(N1191=0,"Inactive",IF(N1191=1,"One-time",IF(N1191&lt;4,"Repeat","Loyal")))</f>
        <v>Loyal</v>
      </c>
    </row>
    <row r="1192" spans="1:17" x14ac:dyDescent="0.2">
      <c r="A1192" s="2" t="s">
        <v>2193</v>
      </c>
      <c r="B1192" s="2" t="s">
        <v>1328</v>
      </c>
      <c r="C1192" s="2" t="s">
        <v>177</v>
      </c>
      <c r="D1192" s="2">
        <v>29</v>
      </c>
      <c r="E1192" s="2" t="str">
        <f>IF(D1192&lt;25,"18-24",IF(D1192&lt;35,"25-34",IF(D1192&lt;45,"35-44",IF(D1192&lt;55,"45-54","55+"))))</f>
        <v>25-34</v>
      </c>
      <c r="F1192" s="2" t="s">
        <v>168</v>
      </c>
      <c r="G1192" s="2" t="s">
        <v>178</v>
      </c>
      <c r="H1192" s="2" t="s">
        <v>170</v>
      </c>
      <c r="I1192" s="2" t="s">
        <v>171</v>
      </c>
      <c r="J1192" s="2" t="s">
        <v>172</v>
      </c>
      <c r="K1192" s="11">
        <v>45710</v>
      </c>
      <c r="L1192" s="2" t="s">
        <v>247</v>
      </c>
      <c r="M1192" s="2" t="s">
        <v>174</v>
      </c>
      <c r="N1192" s="4">
        <f>COUNTIF(Bookings!$B$2:$B$5001,A1192)</f>
        <v>3</v>
      </c>
      <c r="O1192" s="4">
        <f>COUNTIFS(Bookings!$B$2:$B$5001,A1192,Bookings!$Q$2:$Q$5001,"Completed")</f>
        <v>3</v>
      </c>
      <c r="P1192" s="3">
        <f>SUMIFS(Revenue!$L$2:$L$4092,Revenue!$B$2:$B$4092,A1192)</f>
        <v>106860</v>
      </c>
      <c r="Q1192" s="2" t="str">
        <f>IF(N1192=0,"Inactive",IF(N1192=1,"One-time",IF(N1192&lt;4,"Repeat","Loyal")))</f>
        <v>Repeat</v>
      </c>
    </row>
    <row r="1193" spans="1:17" x14ac:dyDescent="0.2">
      <c r="A1193" s="2" t="s">
        <v>2194</v>
      </c>
      <c r="B1193" s="2" t="s">
        <v>986</v>
      </c>
      <c r="C1193" s="2" t="s">
        <v>177</v>
      </c>
      <c r="D1193" s="2">
        <v>31</v>
      </c>
      <c r="E1193" s="2" t="str">
        <f>IF(D1193&lt;25,"18-24",IF(D1193&lt;35,"25-34",IF(D1193&lt;45,"35-44",IF(D1193&lt;55,"45-54","55+"))))</f>
        <v>25-34</v>
      </c>
      <c r="F1193" s="2" t="s">
        <v>168</v>
      </c>
      <c r="G1193" s="2" t="s">
        <v>243</v>
      </c>
      <c r="H1193" s="2" t="s">
        <v>170</v>
      </c>
      <c r="I1193" s="2" t="s">
        <v>171</v>
      </c>
      <c r="J1193" s="2" t="s">
        <v>172</v>
      </c>
      <c r="K1193" s="11">
        <v>45601</v>
      </c>
      <c r="L1193" s="2" t="s">
        <v>247</v>
      </c>
      <c r="M1193" s="2" t="s">
        <v>189</v>
      </c>
      <c r="N1193" s="4">
        <f>COUNTIF(Bookings!$B$2:$B$5001,A1193)</f>
        <v>3</v>
      </c>
      <c r="O1193" s="4">
        <f>COUNTIFS(Bookings!$B$2:$B$5001,A1193,Bookings!$Q$2:$Q$5001,"Completed")</f>
        <v>2</v>
      </c>
      <c r="P1193" s="3">
        <f>SUMIFS(Revenue!$L$2:$L$4092,Revenue!$B$2:$B$4092,A1193)</f>
        <v>52650</v>
      </c>
      <c r="Q1193" s="2" t="str">
        <f>IF(N1193=0,"Inactive",IF(N1193=1,"One-time",IF(N1193&lt;4,"Repeat","Loyal")))</f>
        <v>Repeat</v>
      </c>
    </row>
    <row r="1194" spans="1:17" x14ac:dyDescent="0.2">
      <c r="A1194" s="2" t="s">
        <v>2195</v>
      </c>
      <c r="B1194" s="2" t="s">
        <v>2196</v>
      </c>
      <c r="C1194" s="2" t="s">
        <v>167</v>
      </c>
      <c r="D1194" s="2">
        <v>45</v>
      </c>
      <c r="E1194" s="2" t="str">
        <f>IF(D1194&lt;25,"18-24",IF(D1194&lt;35,"25-34",IF(D1194&lt;45,"35-44",IF(D1194&lt;55,"45-54","55+"))))</f>
        <v>45-54</v>
      </c>
      <c r="F1194" s="2" t="s">
        <v>168</v>
      </c>
      <c r="G1194" s="2" t="s">
        <v>169</v>
      </c>
      <c r="H1194" s="2" t="s">
        <v>170</v>
      </c>
      <c r="I1194" s="2" t="s">
        <v>171</v>
      </c>
      <c r="J1194" s="2" t="s">
        <v>172</v>
      </c>
      <c r="K1194" s="11">
        <v>45716</v>
      </c>
      <c r="L1194" s="2" t="s">
        <v>247</v>
      </c>
      <c r="M1194" s="2" t="s">
        <v>174</v>
      </c>
      <c r="N1194" s="4">
        <f>COUNTIF(Bookings!$B$2:$B$5001,A1194)</f>
        <v>2</v>
      </c>
      <c r="O1194" s="4">
        <f>COUNTIFS(Bookings!$B$2:$B$5001,A1194,Bookings!$Q$2:$Q$5001,"Completed")</f>
        <v>1</v>
      </c>
      <c r="P1194" s="3">
        <f>SUMIFS(Revenue!$L$2:$L$4092,Revenue!$B$2:$B$4092,A1194)</f>
        <v>41270</v>
      </c>
      <c r="Q1194" s="2" t="str">
        <f>IF(N1194=0,"Inactive",IF(N1194=1,"One-time",IF(N1194&lt;4,"Repeat","Loyal")))</f>
        <v>Repeat</v>
      </c>
    </row>
    <row r="1195" spans="1:17" x14ac:dyDescent="0.2">
      <c r="A1195" s="2" t="s">
        <v>2197</v>
      </c>
      <c r="B1195" s="2" t="s">
        <v>2198</v>
      </c>
      <c r="C1195" s="2" t="s">
        <v>167</v>
      </c>
      <c r="D1195" s="2">
        <v>26</v>
      </c>
      <c r="E1195" s="2" t="str">
        <f>IF(D1195&lt;25,"18-24",IF(D1195&lt;35,"25-34",IF(D1195&lt;45,"35-44",IF(D1195&lt;55,"45-54","55+"))))</f>
        <v>25-34</v>
      </c>
      <c r="F1195" s="2" t="s">
        <v>499</v>
      </c>
      <c r="G1195" s="2" t="s">
        <v>500</v>
      </c>
      <c r="H1195" s="2" t="s">
        <v>207</v>
      </c>
      <c r="I1195" s="2" t="s">
        <v>195</v>
      </c>
      <c r="J1195" s="2" t="s">
        <v>238</v>
      </c>
      <c r="K1195" s="11">
        <v>45538</v>
      </c>
      <c r="L1195" s="2" t="s">
        <v>173</v>
      </c>
      <c r="M1195" s="2" t="s">
        <v>174</v>
      </c>
      <c r="N1195" s="4">
        <f>COUNTIF(Bookings!$B$2:$B$5001,A1195)</f>
        <v>12</v>
      </c>
      <c r="O1195" s="4">
        <f>COUNTIFS(Bookings!$B$2:$B$5001,A1195,Bookings!$Q$2:$Q$5001,"Completed")</f>
        <v>10</v>
      </c>
      <c r="P1195" s="3">
        <f>SUMIFS(Revenue!$L$2:$L$4092,Revenue!$B$2:$B$4092,A1195)</f>
        <v>484140</v>
      </c>
      <c r="Q1195" s="2" t="str">
        <f>IF(N1195=0,"Inactive",IF(N1195=1,"One-time",IF(N1195&lt;4,"Repeat","Loyal")))</f>
        <v>Loyal</v>
      </c>
    </row>
    <row r="1196" spans="1:17" x14ac:dyDescent="0.2">
      <c r="A1196" s="2" t="s">
        <v>2199</v>
      </c>
      <c r="B1196" s="2" t="s">
        <v>2200</v>
      </c>
      <c r="C1196" s="2" t="s">
        <v>167</v>
      </c>
      <c r="D1196" s="2">
        <v>34</v>
      </c>
      <c r="E1196" s="2" t="str">
        <f>IF(D1196&lt;25,"18-24",IF(D1196&lt;35,"25-34",IF(D1196&lt;45,"35-44",IF(D1196&lt;55,"45-54","55+"))))</f>
        <v>25-34</v>
      </c>
      <c r="F1196" s="2" t="s">
        <v>168</v>
      </c>
      <c r="G1196" s="2" t="s">
        <v>194</v>
      </c>
      <c r="H1196" s="2" t="s">
        <v>170</v>
      </c>
      <c r="I1196" s="2" t="s">
        <v>216</v>
      </c>
      <c r="J1196" s="2" t="s">
        <v>208</v>
      </c>
      <c r="K1196" s="11">
        <v>45764</v>
      </c>
      <c r="L1196" s="2" t="s">
        <v>179</v>
      </c>
      <c r="M1196" s="2" t="s">
        <v>189</v>
      </c>
      <c r="N1196" s="4">
        <f>COUNTIF(Bookings!$B$2:$B$5001,A1196)</f>
        <v>7</v>
      </c>
      <c r="O1196" s="4">
        <f>COUNTIFS(Bookings!$B$2:$B$5001,A1196,Bookings!$Q$2:$Q$5001,"Completed")</f>
        <v>7</v>
      </c>
      <c r="P1196" s="3">
        <f>SUMIFS(Revenue!$L$2:$L$4092,Revenue!$B$2:$B$4092,A1196)</f>
        <v>1161480</v>
      </c>
      <c r="Q1196" s="2" t="str">
        <f>IF(N1196=0,"Inactive",IF(N1196=1,"One-time",IF(N1196&lt;4,"Repeat","Loyal")))</f>
        <v>Loyal</v>
      </c>
    </row>
    <row r="1197" spans="1:17" x14ac:dyDescent="0.2">
      <c r="A1197" s="2" t="s">
        <v>2201</v>
      </c>
      <c r="B1197" s="2" t="s">
        <v>1857</v>
      </c>
      <c r="C1197" s="2" t="s">
        <v>167</v>
      </c>
      <c r="D1197" s="2">
        <v>40</v>
      </c>
      <c r="E1197" s="2" t="str">
        <f>IF(D1197&lt;25,"18-24",IF(D1197&lt;35,"25-34",IF(D1197&lt;45,"35-44",IF(D1197&lt;55,"45-54","55+"))))</f>
        <v>35-44</v>
      </c>
      <c r="F1197" s="2" t="s">
        <v>168</v>
      </c>
      <c r="G1197" s="2" t="s">
        <v>220</v>
      </c>
      <c r="H1197" s="2" t="s">
        <v>170</v>
      </c>
      <c r="I1197" s="2" t="s">
        <v>21</v>
      </c>
      <c r="J1197" s="2" t="s">
        <v>172</v>
      </c>
      <c r="K1197" s="11">
        <v>45748</v>
      </c>
      <c r="L1197" s="2" t="s">
        <v>183</v>
      </c>
      <c r="M1197" s="2" t="s">
        <v>174</v>
      </c>
      <c r="N1197" s="4">
        <f>COUNTIF(Bookings!$B$2:$B$5001,A1197)</f>
        <v>0</v>
      </c>
      <c r="O1197" s="4">
        <f>COUNTIFS(Bookings!$B$2:$B$5001,A1197,Bookings!$Q$2:$Q$5001,"Completed")</f>
        <v>0</v>
      </c>
      <c r="P1197" s="3">
        <f>SUMIFS(Revenue!$L$2:$L$4092,Revenue!$B$2:$B$4092,A1197)</f>
        <v>0</v>
      </c>
      <c r="Q1197" s="2" t="str">
        <f>IF(N1197=0,"Inactive",IF(N1197=1,"One-time",IF(N1197&lt;4,"Repeat","Loyal")))</f>
        <v>Inactive</v>
      </c>
    </row>
    <row r="1198" spans="1:17" x14ac:dyDescent="0.2">
      <c r="A1198" s="2" t="s">
        <v>2202</v>
      </c>
      <c r="B1198" s="2" t="s">
        <v>690</v>
      </c>
      <c r="C1198" s="2" t="s">
        <v>177</v>
      </c>
      <c r="D1198" s="2">
        <v>45</v>
      </c>
      <c r="E1198" s="2" t="str">
        <f>IF(D1198&lt;25,"18-24",IF(D1198&lt;35,"25-34",IF(D1198&lt;45,"35-44",IF(D1198&lt;55,"45-54","55+"))))</f>
        <v>45-54</v>
      </c>
      <c r="F1198" s="2" t="s">
        <v>168</v>
      </c>
      <c r="G1198" s="2" t="s">
        <v>246</v>
      </c>
      <c r="H1198" s="2" t="s">
        <v>170</v>
      </c>
      <c r="I1198" s="2" t="s">
        <v>171</v>
      </c>
      <c r="J1198" s="2" t="s">
        <v>217</v>
      </c>
      <c r="K1198" s="11">
        <v>45960</v>
      </c>
      <c r="L1198" s="2" t="s">
        <v>198</v>
      </c>
      <c r="M1198" s="2" t="s">
        <v>174</v>
      </c>
      <c r="N1198" s="4">
        <f>COUNTIF(Bookings!$B$2:$B$5001,A1198)</f>
        <v>5</v>
      </c>
      <c r="O1198" s="4">
        <f>COUNTIFS(Bookings!$B$2:$B$5001,A1198,Bookings!$Q$2:$Q$5001,"Completed")</f>
        <v>5</v>
      </c>
      <c r="P1198" s="3">
        <f>SUMIFS(Revenue!$L$2:$L$4092,Revenue!$B$2:$B$4092,A1198)</f>
        <v>204670</v>
      </c>
      <c r="Q1198" s="2" t="str">
        <f>IF(N1198=0,"Inactive",IF(N1198=1,"One-time",IF(N1198&lt;4,"Repeat","Loyal")))</f>
        <v>Loyal</v>
      </c>
    </row>
    <row r="1199" spans="1:17" x14ac:dyDescent="0.2">
      <c r="A1199" s="2" t="s">
        <v>2203</v>
      </c>
      <c r="B1199" s="2" t="s">
        <v>2204</v>
      </c>
      <c r="C1199" s="2" t="s">
        <v>167</v>
      </c>
      <c r="D1199" s="2">
        <v>23</v>
      </c>
      <c r="E1199" s="2" t="str">
        <f>IF(D1199&lt;25,"18-24",IF(D1199&lt;35,"25-34",IF(D1199&lt;45,"35-44",IF(D1199&lt;55,"45-54","55+"))))</f>
        <v>18-24</v>
      </c>
      <c r="F1199" s="2" t="s">
        <v>168</v>
      </c>
      <c r="G1199" s="2" t="s">
        <v>246</v>
      </c>
      <c r="H1199" s="2" t="s">
        <v>170</v>
      </c>
      <c r="I1199" s="2" t="s">
        <v>171</v>
      </c>
      <c r="J1199" s="2" t="s">
        <v>172</v>
      </c>
      <c r="K1199" s="11">
        <v>46071</v>
      </c>
      <c r="L1199" s="2" t="s">
        <v>173</v>
      </c>
      <c r="M1199" s="2" t="s">
        <v>189</v>
      </c>
      <c r="N1199" s="4">
        <f>COUNTIF(Bookings!$B$2:$B$5001,A1199)</f>
        <v>0</v>
      </c>
      <c r="O1199" s="4">
        <f>COUNTIFS(Bookings!$B$2:$B$5001,A1199,Bookings!$Q$2:$Q$5001,"Completed")</f>
        <v>0</v>
      </c>
      <c r="P1199" s="3">
        <f>SUMIFS(Revenue!$L$2:$L$4092,Revenue!$B$2:$B$4092,A1199)</f>
        <v>0</v>
      </c>
      <c r="Q1199" s="2" t="str">
        <f>IF(N1199=0,"Inactive",IF(N1199=1,"One-time",IF(N1199&lt;4,"Repeat","Loyal")))</f>
        <v>Inactive</v>
      </c>
    </row>
    <row r="1200" spans="1:17" x14ac:dyDescent="0.2">
      <c r="A1200" s="2" t="s">
        <v>2205</v>
      </c>
      <c r="B1200" s="2" t="s">
        <v>2206</v>
      </c>
      <c r="C1200" s="2" t="s">
        <v>167</v>
      </c>
      <c r="D1200" s="2">
        <v>30</v>
      </c>
      <c r="E1200" s="2" t="str">
        <f>IF(D1200&lt;25,"18-24",IF(D1200&lt;35,"25-34",IF(D1200&lt;45,"35-44",IF(D1200&lt;55,"45-54","55+"))))</f>
        <v>25-34</v>
      </c>
      <c r="F1200" s="2" t="s">
        <v>168</v>
      </c>
      <c r="G1200" s="2" t="s">
        <v>194</v>
      </c>
      <c r="H1200" s="2" t="s">
        <v>170</v>
      </c>
      <c r="I1200" s="2" t="s">
        <v>171</v>
      </c>
      <c r="J1200" s="2" t="s">
        <v>172</v>
      </c>
      <c r="K1200" s="11">
        <v>45450</v>
      </c>
      <c r="L1200" s="2" t="s">
        <v>183</v>
      </c>
      <c r="M1200" s="2" t="s">
        <v>189</v>
      </c>
      <c r="N1200" s="4">
        <f>COUNTIF(Bookings!$B$2:$B$5001,A1200)</f>
        <v>0</v>
      </c>
      <c r="O1200" s="4">
        <f>COUNTIFS(Bookings!$B$2:$B$5001,A1200,Bookings!$Q$2:$Q$5001,"Completed")</f>
        <v>0</v>
      </c>
      <c r="P1200" s="3">
        <f>SUMIFS(Revenue!$L$2:$L$4092,Revenue!$B$2:$B$4092,A1200)</f>
        <v>0</v>
      </c>
      <c r="Q1200" s="2" t="str">
        <f>IF(N1200=0,"Inactive",IF(N1200=1,"One-time",IF(N1200&lt;4,"Repeat","Loyal")))</f>
        <v>Inactive</v>
      </c>
    </row>
    <row r="1201" spans="1:17" x14ac:dyDescent="0.2">
      <c r="A1201" s="2" t="s">
        <v>2207</v>
      </c>
      <c r="B1201" s="2" t="s">
        <v>1495</v>
      </c>
      <c r="C1201" s="2" t="s">
        <v>167</v>
      </c>
      <c r="D1201" s="2">
        <v>34</v>
      </c>
      <c r="E1201" s="2" t="str">
        <f>IF(D1201&lt;25,"18-24",IF(D1201&lt;35,"25-34",IF(D1201&lt;45,"35-44",IF(D1201&lt;55,"45-54","55+"))))</f>
        <v>25-34</v>
      </c>
      <c r="F1201" s="2" t="s">
        <v>168</v>
      </c>
      <c r="G1201" s="2" t="s">
        <v>178</v>
      </c>
      <c r="H1201" s="2" t="s">
        <v>170</v>
      </c>
      <c r="I1201" s="2" t="s">
        <v>171</v>
      </c>
      <c r="J1201" s="2" t="s">
        <v>172</v>
      </c>
      <c r="K1201" s="11">
        <v>45347</v>
      </c>
      <c r="L1201" s="2" t="s">
        <v>179</v>
      </c>
      <c r="M1201" s="2" t="s">
        <v>189</v>
      </c>
      <c r="N1201" s="4">
        <f>COUNTIF(Bookings!$B$2:$B$5001,A1201)</f>
        <v>0</v>
      </c>
      <c r="O1201" s="4">
        <f>COUNTIFS(Bookings!$B$2:$B$5001,A1201,Bookings!$Q$2:$Q$5001,"Completed")</f>
        <v>0</v>
      </c>
      <c r="P1201" s="3">
        <f>SUMIFS(Revenue!$L$2:$L$4092,Revenue!$B$2:$B$4092,A1201)</f>
        <v>0</v>
      </c>
      <c r="Q1201" s="2" t="str">
        <f>IF(N1201=0,"Inactive",IF(N1201=1,"One-time",IF(N1201&lt;4,"Repeat","Loyal")))</f>
        <v>Inactive</v>
      </c>
    </row>
    <row r="1202" spans="1:17" x14ac:dyDescent="0.2">
      <c r="A1202" s="2" t="s">
        <v>2208</v>
      </c>
      <c r="B1202" s="2" t="s">
        <v>2209</v>
      </c>
      <c r="C1202" s="2" t="s">
        <v>177</v>
      </c>
      <c r="D1202" s="2">
        <v>18</v>
      </c>
      <c r="E1202" s="2" t="str">
        <f>IF(D1202&lt;25,"18-24",IF(D1202&lt;35,"25-34",IF(D1202&lt;45,"35-44",IF(D1202&lt;55,"45-54","55+"))))</f>
        <v>18-24</v>
      </c>
      <c r="F1202" s="2" t="s">
        <v>168</v>
      </c>
      <c r="G1202" s="2" t="s">
        <v>182</v>
      </c>
      <c r="H1202" s="2" t="s">
        <v>170</v>
      </c>
      <c r="I1202" s="2" t="s">
        <v>195</v>
      </c>
      <c r="J1202" s="2" t="s">
        <v>172</v>
      </c>
      <c r="K1202" s="11">
        <v>45904</v>
      </c>
      <c r="L1202" s="2" t="s">
        <v>183</v>
      </c>
      <c r="M1202" s="2" t="s">
        <v>189</v>
      </c>
      <c r="N1202" s="4">
        <f>COUNTIF(Bookings!$B$2:$B$5001,A1202)</f>
        <v>0</v>
      </c>
      <c r="O1202" s="4">
        <f>COUNTIFS(Bookings!$B$2:$B$5001,A1202,Bookings!$Q$2:$Q$5001,"Completed")</f>
        <v>0</v>
      </c>
      <c r="P1202" s="3">
        <f>SUMIFS(Revenue!$L$2:$L$4092,Revenue!$B$2:$B$4092,A1202)</f>
        <v>0</v>
      </c>
      <c r="Q1202" s="2" t="str">
        <f>IF(N1202=0,"Inactive",IF(N1202=1,"One-time",IF(N1202&lt;4,"Repeat","Loyal")))</f>
        <v>Inactive</v>
      </c>
    </row>
    <row r="1203" spans="1:17" x14ac:dyDescent="0.2">
      <c r="A1203" s="2" t="s">
        <v>2210</v>
      </c>
      <c r="B1203" s="2" t="s">
        <v>1857</v>
      </c>
      <c r="C1203" s="2" t="s">
        <v>167</v>
      </c>
      <c r="D1203" s="2">
        <v>31</v>
      </c>
      <c r="E1203" s="2" t="str">
        <f>IF(D1203&lt;25,"18-24",IF(D1203&lt;35,"25-34",IF(D1203&lt;45,"35-44",IF(D1203&lt;55,"45-54","55+"))))</f>
        <v>25-34</v>
      </c>
      <c r="F1203" s="2" t="s">
        <v>168</v>
      </c>
      <c r="G1203" s="2" t="s">
        <v>311</v>
      </c>
      <c r="H1203" s="2" t="s">
        <v>170</v>
      </c>
      <c r="I1203" s="2" t="s">
        <v>171</v>
      </c>
      <c r="J1203" s="2" t="s">
        <v>217</v>
      </c>
      <c r="K1203" s="11">
        <v>45848</v>
      </c>
      <c r="L1203" s="2" t="s">
        <v>247</v>
      </c>
      <c r="M1203" s="2" t="s">
        <v>174</v>
      </c>
      <c r="N1203" s="4">
        <f>COUNTIF(Bookings!$B$2:$B$5001,A1203)</f>
        <v>2</v>
      </c>
      <c r="O1203" s="4">
        <f>COUNTIFS(Bookings!$B$2:$B$5001,A1203,Bookings!$Q$2:$Q$5001,"Completed")</f>
        <v>2</v>
      </c>
      <c r="P1203" s="3">
        <f>SUMIFS(Revenue!$L$2:$L$4092,Revenue!$B$2:$B$4092,A1203)</f>
        <v>56700</v>
      </c>
      <c r="Q1203" s="2" t="str">
        <f>IF(N1203=0,"Inactive",IF(N1203=1,"One-time",IF(N1203&lt;4,"Repeat","Loyal")))</f>
        <v>Repeat</v>
      </c>
    </row>
    <row r="1204" spans="1:17" x14ac:dyDescent="0.2">
      <c r="A1204" s="2" t="s">
        <v>2211</v>
      </c>
      <c r="B1204" s="2" t="s">
        <v>1704</v>
      </c>
      <c r="C1204" s="2" t="s">
        <v>167</v>
      </c>
      <c r="D1204" s="2">
        <v>43</v>
      </c>
      <c r="E1204" s="2" t="str">
        <f>IF(D1204&lt;25,"18-24",IF(D1204&lt;35,"25-34",IF(D1204&lt;45,"35-44",IF(D1204&lt;55,"45-54","55+"))))</f>
        <v>35-44</v>
      </c>
      <c r="F1204" s="2" t="s">
        <v>168</v>
      </c>
      <c r="G1204" s="2" t="s">
        <v>24</v>
      </c>
      <c r="H1204" s="2" t="s">
        <v>170</v>
      </c>
      <c r="I1204" s="2" t="s">
        <v>195</v>
      </c>
      <c r="J1204" s="2" t="s">
        <v>172</v>
      </c>
      <c r="K1204" s="11">
        <v>45856</v>
      </c>
      <c r="L1204" s="2" t="s">
        <v>173</v>
      </c>
      <c r="M1204" s="2" t="s">
        <v>174</v>
      </c>
      <c r="N1204" s="4">
        <f>COUNTIF(Bookings!$B$2:$B$5001,A1204)</f>
        <v>2</v>
      </c>
      <c r="O1204" s="4">
        <f>COUNTIFS(Bookings!$B$2:$B$5001,A1204,Bookings!$Q$2:$Q$5001,"Completed")</f>
        <v>2</v>
      </c>
      <c r="P1204" s="3">
        <f>SUMIFS(Revenue!$L$2:$L$4092,Revenue!$B$2:$B$4092,A1204)</f>
        <v>107880</v>
      </c>
      <c r="Q1204" s="2" t="str">
        <f>IF(N1204=0,"Inactive",IF(N1204=1,"One-time",IF(N1204&lt;4,"Repeat","Loyal")))</f>
        <v>Repeat</v>
      </c>
    </row>
    <row r="1205" spans="1:17" x14ac:dyDescent="0.2">
      <c r="A1205" s="2" t="s">
        <v>2212</v>
      </c>
      <c r="B1205" s="2" t="s">
        <v>2213</v>
      </c>
      <c r="C1205" s="2" t="s">
        <v>177</v>
      </c>
      <c r="D1205" s="2">
        <v>40</v>
      </c>
      <c r="E1205" s="2" t="str">
        <f>IF(D1205&lt;25,"18-24",IF(D1205&lt;35,"25-34",IF(D1205&lt;45,"35-44",IF(D1205&lt;55,"45-54","55+"))))</f>
        <v>35-44</v>
      </c>
      <c r="F1205" s="2" t="s">
        <v>168</v>
      </c>
      <c r="G1205" s="2" t="s">
        <v>55</v>
      </c>
      <c r="H1205" s="2" t="s">
        <v>170</v>
      </c>
      <c r="I1205" s="2" t="s">
        <v>195</v>
      </c>
      <c r="J1205" s="2" t="s">
        <v>172</v>
      </c>
      <c r="K1205" s="11">
        <v>45627</v>
      </c>
      <c r="L1205" s="2" t="s">
        <v>183</v>
      </c>
      <c r="M1205" s="2" t="s">
        <v>174</v>
      </c>
      <c r="N1205" s="4">
        <f>COUNTIF(Bookings!$B$2:$B$5001,A1205)</f>
        <v>3</v>
      </c>
      <c r="O1205" s="4">
        <f>COUNTIFS(Bookings!$B$2:$B$5001,A1205,Bookings!$Q$2:$Q$5001,"Completed")</f>
        <v>2</v>
      </c>
      <c r="P1205" s="3">
        <f>SUMIFS(Revenue!$L$2:$L$4092,Revenue!$B$2:$B$4092,A1205)</f>
        <v>100900</v>
      </c>
      <c r="Q1205" s="2" t="str">
        <f>IF(N1205=0,"Inactive",IF(N1205=1,"One-time",IF(N1205&lt;4,"Repeat","Loyal")))</f>
        <v>Repeat</v>
      </c>
    </row>
    <row r="1206" spans="1:17" x14ac:dyDescent="0.2">
      <c r="A1206" s="2" t="s">
        <v>2214</v>
      </c>
      <c r="B1206" s="2" t="s">
        <v>2215</v>
      </c>
      <c r="C1206" s="2" t="s">
        <v>167</v>
      </c>
      <c r="D1206" s="2">
        <v>20</v>
      </c>
      <c r="E1206" s="2" t="str">
        <f>IF(D1206&lt;25,"18-24",IF(D1206&lt;35,"25-34",IF(D1206&lt;45,"35-44",IF(D1206&lt;55,"45-54","55+"))))</f>
        <v>18-24</v>
      </c>
      <c r="F1206" s="2" t="s">
        <v>168</v>
      </c>
      <c r="G1206" s="2" t="s">
        <v>311</v>
      </c>
      <c r="H1206" s="2" t="s">
        <v>170</v>
      </c>
      <c r="I1206" s="2" t="s">
        <v>171</v>
      </c>
      <c r="J1206" s="2" t="s">
        <v>217</v>
      </c>
      <c r="K1206" s="11">
        <v>45622</v>
      </c>
      <c r="L1206" s="2" t="s">
        <v>179</v>
      </c>
      <c r="M1206" s="2" t="s">
        <v>189</v>
      </c>
      <c r="N1206" s="4">
        <f>COUNTIF(Bookings!$B$2:$B$5001,A1206)</f>
        <v>3</v>
      </c>
      <c r="O1206" s="4">
        <f>COUNTIFS(Bookings!$B$2:$B$5001,A1206,Bookings!$Q$2:$Q$5001,"Completed")</f>
        <v>3</v>
      </c>
      <c r="P1206" s="3">
        <f>SUMIFS(Revenue!$L$2:$L$4092,Revenue!$B$2:$B$4092,A1206)</f>
        <v>52580</v>
      </c>
      <c r="Q1206" s="2" t="str">
        <f>IF(N1206=0,"Inactive",IF(N1206=1,"One-time",IF(N1206&lt;4,"Repeat","Loyal")))</f>
        <v>Repeat</v>
      </c>
    </row>
    <row r="1207" spans="1:17" x14ac:dyDescent="0.2">
      <c r="A1207" s="2" t="s">
        <v>2216</v>
      </c>
      <c r="B1207" s="2" t="s">
        <v>1115</v>
      </c>
      <c r="C1207" s="2" t="s">
        <v>167</v>
      </c>
      <c r="D1207" s="2">
        <v>38</v>
      </c>
      <c r="E1207" s="2" t="str">
        <f>IF(D1207&lt;25,"18-24",IF(D1207&lt;35,"25-34",IF(D1207&lt;45,"35-44",IF(D1207&lt;55,"45-54","55+"))))</f>
        <v>35-44</v>
      </c>
      <c r="F1207" s="2" t="s">
        <v>168</v>
      </c>
      <c r="G1207" s="2" t="s">
        <v>311</v>
      </c>
      <c r="H1207" s="2" t="s">
        <v>170</v>
      </c>
      <c r="I1207" s="2" t="s">
        <v>195</v>
      </c>
      <c r="J1207" s="2" t="s">
        <v>172</v>
      </c>
      <c r="K1207" s="11">
        <v>45548</v>
      </c>
      <c r="L1207" s="2" t="s">
        <v>173</v>
      </c>
      <c r="M1207" s="2" t="s">
        <v>189</v>
      </c>
      <c r="N1207" s="4">
        <f>COUNTIF(Bookings!$B$2:$B$5001,A1207)</f>
        <v>1</v>
      </c>
      <c r="O1207" s="4">
        <f>COUNTIFS(Bookings!$B$2:$B$5001,A1207,Bookings!$Q$2:$Q$5001,"Completed")</f>
        <v>1</v>
      </c>
      <c r="P1207" s="3">
        <f>SUMIFS(Revenue!$L$2:$L$4092,Revenue!$B$2:$B$4092,A1207)</f>
        <v>33500</v>
      </c>
      <c r="Q1207" s="2" t="str">
        <f>IF(N1207=0,"Inactive",IF(N1207=1,"One-time",IF(N1207&lt;4,"Repeat","Loyal")))</f>
        <v>One-time</v>
      </c>
    </row>
    <row r="1208" spans="1:17" x14ac:dyDescent="0.2">
      <c r="A1208" s="2" t="s">
        <v>2217</v>
      </c>
      <c r="B1208" s="2" t="s">
        <v>2218</v>
      </c>
      <c r="C1208" s="2" t="s">
        <v>167</v>
      </c>
      <c r="D1208" s="2">
        <v>38</v>
      </c>
      <c r="E1208" s="2" t="str">
        <f>IF(D1208&lt;25,"18-24",IF(D1208&lt;35,"25-34",IF(D1208&lt;45,"35-44",IF(D1208&lt;55,"45-54","55+"))))</f>
        <v>35-44</v>
      </c>
      <c r="F1208" s="2" t="s">
        <v>168</v>
      </c>
      <c r="G1208" s="2" t="s">
        <v>75</v>
      </c>
      <c r="H1208" s="2" t="s">
        <v>170</v>
      </c>
      <c r="I1208" s="2" t="s">
        <v>195</v>
      </c>
      <c r="J1208" s="2" t="s">
        <v>238</v>
      </c>
      <c r="K1208" s="11">
        <v>45435</v>
      </c>
      <c r="L1208" s="2" t="s">
        <v>198</v>
      </c>
      <c r="M1208" s="2" t="s">
        <v>189</v>
      </c>
      <c r="N1208" s="4">
        <f>COUNTIF(Bookings!$B$2:$B$5001,A1208)</f>
        <v>10</v>
      </c>
      <c r="O1208" s="4">
        <f>COUNTIFS(Bookings!$B$2:$B$5001,A1208,Bookings!$Q$2:$Q$5001,"Completed")</f>
        <v>9</v>
      </c>
      <c r="P1208" s="3">
        <f>SUMIFS(Revenue!$L$2:$L$4092,Revenue!$B$2:$B$4092,A1208)</f>
        <v>718520</v>
      </c>
      <c r="Q1208" s="2" t="str">
        <f>IF(N1208=0,"Inactive",IF(N1208=1,"One-time",IF(N1208&lt;4,"Repeat","Loyal")))</f>
        <v>Loyal</v>
      </c>
    </row>
    <row r="1209" spans="1:17" x14ac:dyDescent="0.2">
      <c r="A1209" s="2" t="s">
        <v>2219</v>
      </c>
      <c r="B1209" s="2" t="s">
        <v>197</v>
      </c>
      <c r="C1209" s="2" t="s">
        <v>177</v>
      </c>
      <c r="D1209" s="2">
        <v>33</v>
      </c>
      <c r="E1209" s="2" t="str">
        <f>IF(D1209&lt;25,"18-24",IF(D1209&lt;35,"25-34",IF(D1209&lt;45,"35-44",IF(D1209&lt;55,"45-54","55+"))))</f>
        <v>25-34</v>
      </c>
      <c r="F1209" s="2" t="s">
        <v>168</v>
      </c>
      <c r="G1209" s="2" t="s">
        <v>243</v>
      </c>
      <c r="H1209" s="2" t="s">
        <v>170</v>
      </c>
      <c r="I1209" s="2" t="s">
        <v>195</v>
      </c>
      <c r="J1209" s="2" t="s">
        <v>172</v>
      </c>
      <c r="K1209" s="11">
        <v>45081</v>
      </c>
      <c r="L1209" s="2" t="s">
        <v>198</v>
      </c>
      <c r="M1209" s="2" t="s">
        <v>174</v>
      </c>
      <c r="N1209" s="4">
        <f>COUNTIF(Bookings!$B$2:$B$5001,A1209)</f>
        <v>0</v>
      </c>
      <c r="O1209" s="4">
        <f>COUNTIFS(Bookings!$B$2:$B$5001,A1209,Bookings!$Q$2:$Q$5001,"Completed")</f>
        <v>0</v>
      </c>
      <c r="P1209" s="3">
        <f>SUMIFS(Revenue!$L$2:$L$4092,Revenue!$B$2:$B$4092,A1209)</f>
        <v>0</v>
      </c>
      <c r="Q1209" s="2" t="str">
        <f>IF(N1209=0,"Inactive",IF(N1209=1,"One-time",IF(N1209&lt;4,"Repeat","Loyal")))</f>
        <v>Inactive</v>
      </c>
    </row>
    <row r="1210" spans="1:17" x14ac:dyDescent="0.2">
      <c r="A1210" s="2" t="s">
        <v>2220</v>
      </c>
      <c r="B1210" s="2" t="s">
        <v>395</v>
      </c>
      <c r="C1210" s="2" t="s">
        <v>177</v>
      </c>
      <c r="D1210" s="2">
        <v>32</v>
      </c>
      <c r="E1210" s="2" t="str">
        <f>IF(D1210&lt;25,"18-24",IF(D1210&lt;35,"25-34",IF(D1210&lt;45,"35-44",IF(D1210&lt;55,"45-54","55+"))))</f>
        <v>25-34</v>
      </c>
      <c r="F1210" s="2" t="s">
        <v>168</v>
      </c>
      <c r="G1210" s="2" t="s">
        <v>55</v>
      </c>
      <c r="H1210" s="2" t="s">
        <v>170</v>
      </c>
      <c r="I1210" s="2" t="s">
        <v>171</v>
      </c>
      <c r="J1210" s="2" t="s">
        <v>238</v>
      </c>
      <c r="K1210" s="11">
        <v>45583</v>
      </c>
      <c r="L1210" s="2" t="s">
        <v>183</v>
      </c>
      <c r="M1210" s="2" t="s">
        <v>189</v>
      </c>
      <c r="N1210" s="4">
        <f>COUNTIF(Bookings!$B$2:$B$5001,A1210)</f>
        <v>14</v>
      </c>
      <c r="O1210" s="4">
        <f>COUNTIFS(Bookings!$B$2:$B$5001,A1210,Bookings!$Q$2:$Q$5001,"Completed")</f>
        <v>11</v>
      </c>
      <c r="P1210" s="3">
        <f>SUMIFS(Revenue!$L$2:$L$4092,Revenue!$B$2:$B$4092,A1210)</f>
        <v>488840</v>
      </c>
      <c r="Q1210" s="2" t="str">
        <f>IF(N1210=0,"Inactive",IF(N1210=1,"One-time",IF(N1210&lt;4,"Repeat","Loyal")))</f>
        <v>Loyal</v>
      </c>
    </row>
    <row r="1211" spans="1:17" x14ac:dyDescent="0.2">
      <c r="A1211" s="2" t="s">
        <v>2221</v>
      </c>
      <c r="B1211" s="2" t="s">
        <v>1012</v>
      </c>
      <c r="C1211" s="2" t="s">
        <v>167</v>
      </c>
      <c r="D1211" s="2">
        <v>49</v>
      </c>
      <c r="E1211" s="2" t="str">
        <f>IF(D1211&lt;25,"18-24",IF(D1211&lt;35,"25-34",IF(D1211&lt;45,"35-44",IF(D1211&lt;55,"45-54","55+"))))</f>
        <v>45-54</v>
      </c>
      <c r="F1211" s="2" t="s">
        <v>168</v>
      </c>
      <c r="G1211" s="2" t="s">
        <v>211</v>
      </c>
      <c r="H1211" s="2" t="s">
        <v>170</v>
      </c>
      <c r="I1211" s="2" t="s">
        <v>195</v>
      </c>
      <c r="J1211" s="2" t="s">
        <v>172</v>
      </c>
      <c r="K1211" s="11">
        <v>45836</v>
      </c>
      <c r="L1211" s="2" t="s">
        <v>247</v>
      </c>
      <c r="M1211" s="2" t="s">
        <v>189</v>
      </c>
      <c r="N1211" s="4">
        <f>COUNTIF(Bookings!$B$2:$B$5001,A1211)</f>
        <v>1</v>
      </c>
      <c r="O1211" s="4">
        <f>COUNTIFS(Bookings!$B$2:$B$5001,A1211,Bookings!$Q$2:$Q$5001,"Completed")</f>
        <v>1</v>
      </c>
      <c r="P1211" s="3">
        <f>SUMIFS(Revenue!$L$2:$L$4092,Revenue!$B$2:$B$4092,A1211)</f>
        <v>52720</v>
      </c>
      <c r="Q1211" s="2" t="str">
        <f>IF(N1211=0,"Inactive",IF(N1211=1,"One-time",IF(N1211&lt;4,"Repeat","Loyal")))</f>
        <v>One-time</v>
      </c>
    </row>
    <row r="1212" spans="1:17" x14ac:dyDescent="0.2">
      <c r="A1212" s="2" t="s">
        <v>2222</v>
      </c>
      <c r="B1212" s="2" t="s">
        <v>1523</v>
      </c>
      <c r="C1212" s="2" t="s">
        <v>177</v>
      </c>
      <c r="D1212" s="2">
        <v>51</v>
      </c>
      <c r="E1212" s="2" t="str">
        <f>IF(D1212&lt;25,"18-24",IF(D1212&lt;35,"25-34",IF(D1212&lt;45,"35-44",IF(D1212&lt;55,"45-54","55+"))))</f>
        <v>45-54</v>
      </c>
      <c r="F1212" s="2" t="s">
        <v>278</v>
      </c>
      <c r="G1212" s="2" t="s">
        <v>279</v>
      </c>
      <c r="H1212" s="2" t="s">
        <v>207</v>
      </c>
      <c r="I1212" s="2" t="s">
        <v>21</v>
      </c>
      <c r="J1212" s="2" t="s">
        <v>172</v>
      </c>
      <c r="K1212" s="11">
        <v>45504</v>
      </c>
      <c r="L1212" s="2" t="s">
        <v>183</v>
      </c>
      <c r="M1212" s="2" t="s">
        <v>174</v>
      </c>
      <c r="N1212" s="4">
        <f>COUNTIF(Bookings!$B$2:$B$5001,A1212)</f>
        <v>2</v>
      </c>
      <c r="O1212" s="4">
        <f>COUNTIFS(Bookings!$B$2:$B$5001,A1212,Bookings!$Q$2:$Q$5001,"Completed")</f>
        <v>1</v>
      </c>
      <c r="P1212" s="3">
        <f>SUMIFS(Revenue!$L$2:$L$4092,Revenue!$B$2:$B$4092,A1212)</f>
        <v>11970</v>
      </c>
      <c r="Q1212" s="2" t="str">
        <f>IF(N1212=0,"Inactive",IF(N1212=1,"One-time",IF(N1212&lt;4,"Repeat","Loyal")))</f>
        <v>Repeat</v>
      </c>
    </row>
    <row r="1213" spans="1:17" x14ac:dyDescent="0.2">
      <c r="A1213" s="2" t="s">
        <v>2223</v>
      </c>
      <c r="B1213" s="2" t="s">
        <v>1903</v>
      </c>
      <c r="C1213" s="2" t="s">
        <v>177</v>
      </c>
      <c r="D1213" s="2">
        <v>28</v>
      </c>
      <c r="E1213" s="2" t="str">
        <f>IF(D1213&lt;25,"18-24",IF(D1213&lt;35,"25-34",IF(D1213&lt;45,"35-44",IF(D1213&lt;55,"45-54","55+"))))</f>
        <v>25-34</v>
      </c>
      <c r="F1213" s="2" t="s">
        <v>168</v>
      </c>
      <c r="G1213" s="2" t="s">
        <v>178</v>
      </c>
      <c r="H1213" s="2" t="s">
        <v>170</v>
      </c>
      <c r="I1213" s="2" t="s">
        <v>171</v>
      </c>
      <c r="J1213" s="2" t="s">
        <v>238</v>
      </c>
      <c r="K1213" s="11">
        <v>45548</v>
      </c>
      <c r="L1213" s="2" t="s">
        <v>247</v>
      </c>
      <c r="M1213" s="2" t="s">
        <v>189</v>
      </c>
      <c r="N1213" s="4">
        <f>COUNTIF(Bookings!$B$2:$B$5001,A1213)</f>
        <v>12</v>
      </c>
      <c r="O1213" s="4">
        <f>COUNTIFS(Bookings!$B$2:$B$5001,A1213,Bookings!$Q$2:$Q$5001,"Completed")</f>
        <v>10</v>
      </c>
      <c r="P1213" s="3">
        <f>SUMIFS(Revenue!$L$2:$L$4092,Revenue!$B$2:$B$4092,A1213)</f>
        <v>414260</v>
      </c>
      <c r="Q1213" s="2" t="str">
        <f>IF(N1213=0,"Inactive",IF(N1213=1,"One-time",IF(N1213&lt;4,"Repeat","Loyal")))</f>
        <v>Loyal</v>
      </c>
    </row>
    <row r="1214" spans="1:17" x14ac:dyDescent="0.2">
      <c r="A1214" s="2" t="s">
        <v>2224</v>
      </c>
      <c r="B1214" s="2" t="s">
        <v>1916</v>
      </c>
      <c r="C1214" s="2" t="s">
        <v>167</v>
      </c>
      <c r="D1214" s="2">
        <v>41</v>
      </c>
      <c r="E1214" s="2" t="str">
        <f>IF(D1214&lt;25,"18-24",IF(D1214&lt;35,"25-34",IF(D1214&lt;45,"35-44",IF(D1214&lt;55,"45-54","55+"))))</f>
        <v>35-44</v>
      </c>
      <c r="F1214" s="2" t="s">
        <v>168</v>
      </c>
      <c r="G1214" s="2" t="s">
        <v>186</v>
      </c>
      <c r="H1214" s="2" t="s">
        <v>170</v>
      </c>
      <c r="I1214" s="2" t="s">
        <v>21</v>
      </c>
      <c r="J1214" s="2" t="s">
        <v>172</v>
      </c>
      <c r="K1214" s="11">
        <v>46095</v>
      </c>
      <c r="L1214" s="2" t="s">
        <v>231</v>
      </c>
      <c r="M1214" s="2" t="s">
        <v>174</v>
      </c>
      <c r="N1214" s="4">
        <f>COUNTIF(Bookings!$B$2:$B$5001,A1214)</f>
        <v>2</v>
      </c>
      <c r="O1214" s="4">
        <f>COUNTIFS(Bookings!$B$2:$B$5001,A1214,Bookings!$Q$2:$Q$5001,"Completed")</f>
        <v>1</v>
      </c>
      <c r="P1214" s="3">
        <f>SUMIFS(Revenue!$L$2:$L$4092,Revenue!$B$2:$B$4092,A1214)</f>
        <v>19000</v>
      </c>
      <c r="Q1214" s="2" t="str">
        <f>IF(N1214=0,"Inactive",IF(N1214=1,"One-time",IF(N1214&lt;4,"Repeat","Loyal")))</f>
        <v>Repeat</v>
      </c>
    </row>
    <row r="1215" spans="1:17" x14ac:dyDescent="0.2">
      <c r="A1215" s="2" t="s">
        <v>2225</v>
      </c>
      <c r="B1215" s="2" t="s">
        <v>688</v>
      </c>
      <c r="C1215" s="2" t="s">
        <v>177</v>
      </c>
      <c r="D1215" s="2">
        <v>28</v>
      </c>
      <c r="E1215" s="2" t="str">
        <f>IF(D1215&lt;25,"18-24",IF(D1215&lt;35,"25-34",IF(D1215&lt;45,"35-44",IF(D1215&lt;55,"45-54","55+"))))</f>
        <v>25-34</v>
      </c>
      <c r="F1215" s="2" t="s">
        <v>168</v>
      </c>
      <c r="G1215" s="2" t="s">
        <v>243</v>
      </c>
      <c r="H1215" s="2" t="s">
        <v>170</v>
      </c>
      <c r="I1215" s="2" t="s">
        <v>171</v>
      </c>
      <c r="J1215" s="2" t="s">
        <v>172</v>
      </c>
      <c r="K1215" s="11">
        <v>45681</v>
      </c>
      <c r="L1215" s="2" t="s">
        <v>247</v>
      </c>
      <c r="M1215" s="2" t="s">
        <v>174</v>
      </c>
      <c r="N1215" s="4">
        <f>COUNTIF(Bookings!$B$2:$B$5001,A1215)</f>
        <v>3</v>
      </c>
      <c r="O1215" s="4">
        <f>COUNTIFS(Bookings!$B$2:$B$5001,A1215,Bookings!$Q$2:$Q$5001,"Completed")</f>
        <v>3</v>
      </c>
      <c r="P1215" s="3">
        <f>SUMIFS(Revenue!$L$2:$L$4092,Revenue!$B$2:$B$4092,A1215)</f>
        <v>287180</v>
      </c>
      <c r="Q1215" s="2" t="str">
        <f>IF(N1215=0,"Inactive",IF(N1215=1,"One-time",IF(N1215&lt;4,"Repeat","Loyal")))</f>
        <v>Repeat</v>
      </c>
    </row>
    <row r="1216" spans="1:17" x14ac:dyDescent="0.2">
      <c r="A1216" s="2" t="s">
        <v>2226</v>
      </c>
      <c r="B1216" s="2" t="s">
        <v>2227</v>
      </c>
      <c r="C1216" s="2" t="s">
        <v>167</v>
      </c>
      <c r="D1216" s="2">
        <v>50</v>
      </c>
      <c r="E1216" s="2" t="str">
        <f>IF(D1216&lt;25,"18-24",IF(D1216&lt;35,"25-34",IF(D1216&lt;45,"35-44",IF(D1216&lt;55,"45-54","55+"))))</f>
        <v>45-54</v>
      </c>
      <c r="F1216" s="2" t="s">
        <v>227</v>
      </c>
      <c r="G1216" s="2" t="s">
        <v>228</v>
      </c>
      <c r="H1216" s="2" t="s">
        <v>207</v>
      </c>
      <c r="I1216" s="2" t="s">
        <v>171</v>
      </c>
      <c r="J1216" s="2" t="s">
        <v>208</v>
      </c>
      <c r="K1216" s="11">
        <v>45492</v>
      </c>
      <c r="L1216" s="2" t="s">
        <v>247</v>
      </c>
      <c r="M1216" s="2" t="s">
        <v>189</v>
      </c>
      <c r="N1216" s="4">
        <f>COUNTIF(Bookings!$B$2:$B$5001,A1216)</f>
        <v>8</v>
      </c>
      <c r="O1216" s="4">
        <f>COUNTIFS(Bookings!$B$2:$B$5001,A1216,Bookings!$Q$2:$Q$5001,"Completed")</f>
        <v>7</v>
      </c>
      <c r="P1216" s="3">
        <f>SUMIFS(Revenue!$L$2:$L$4092,Revenue!$B$2:$B$4092,A1216)</f>
        <v>301130</v>
      </c>
      <c r="Q1216" s="2" t="str">
        <f>IF(N1216=0,"Inactive",IF(N1216=1,"One-time",IF(N1216&lt;4,"Repeat","Loyal")))</f>
        <v>Loyal</v>
      </c>
    </row>
    <row r="1217" spans="1:17" x14ac:dyDescent="0.2">
      <c r="A1217" s="2" t="s">
        <v>2228</v>
      </c>
      <c r="B1217" s="2" t="s">
        <v>2229</v>
      </c>
      <c r="C1217" s="2" t="s">
        <v>177</v>
      </c>
      <c r="D1217" s="2">
        <v>24</v>
      </c>
      <c r="E1217" s="2" t="str">
        <f>IF(D1217&lt;25,"18-24",IF(D1217&lt;35,"25-34",IF(D1217&lt;45,"35-44",IF(D1217&lt;55,"45-54","55+"))))</f>
        <v>18-24</v>
      </c>
      <c r="F1217" s="2" t="s">
        <v>168</v>
      </c>
      <c r="G1217" s="2" t="s">
        <v>186</v>
      </c>
      <c r="H1217" s="2" t="s">
        <v>170</v>
      </c>
      <c r="I1217" s="2" t="s">
        <v>171</v>
      </c>
      <c r="J1217" s="2" t="s">
        <v>172</v>
      </c>
      <c r="K1217" s="11">
        <v>45773</v>
      </c>
      <c r="L1217" s="2" t="s">
        <v>179</v>
      </c>
      <c r="M1217" s="2" t="s">
        <v>174</v>
      </c>
      <c r="N1217" s="4">
        <f>COUNTIF(Bookings!$B$2:$B$5001,A1217)</f>
        <v>0</v>
      </c>
      <c r="O1217" s="4">
        <f>COUNTIFS(Bookings!$B$2:$B$5001,A1217,Bookings!$Q$2:$Q$5001,"Completed")</f>
        <v>0</v>
      </c>
      <c r="P1217" s="3">
        <f>SUMIFS(Revenue!$L$2:$L$4092,Revenue!$B$2:$B$4092,A1217)</f>
        <v>0</v>
      </c>
      <c r="Q1217" s="2" t="str">
        <f>IF(N1217=0,"Inactive",IF(N1217=1,"One-time",IF(N1217&lt;4,"Repeat","Loyal")))</f>
        <v>Inactive</v>
      </c>
    </row>
    <row r="1218" spans="1:17" x14ac:dyDescent="0.2">
      <c r="A1218" s="2" t="s">
        <v>2230</v>
      </c>
      <c r="B1218" s="2" t="s">
        <v>1454</v>
      </c>
      <c r="C1218" s="2" t="s">
        <v>167</v>
      </c>
      <c r="D1218" s="2">
        <v>45</v>
      </c>
      <c r="E1218" s="2" t="str">
        <f>IF(D1218&lt;25,"18-24",IF(D1218&lt;35,"25-34",IF(D1218&lt;45,"35-44",IF(D1218&lt;55,"45-54","55+"))))</f>
        <v>45-54</v>
      </c>
      <c r="F1218" s="2" t="s">
        <v>168</v>
      </c>
      <c r="G1218" s="2" t="s">
        <v>220</v>
      </c>
      <c r="H1218" s="2" t="s">
        <v>170</v>
      </c>
      <c r="I1218" s="2" t="s">
        <v>171</v>
      </c>
      <c r="J1218" s="2" t="s">
        <v>172</v>
      </c>
      <c r="K1218" s="11">
        <v>45824</v>
      </c>
      <c r="L1218" s="2" t="s">
        <v>198</v>
      </c>
      <c r="M1218" s="2" t="s">
        <v>189</v>
      </c>
      <c r="N1218" s="4">
        <f>COUNTIF(Bookings!$B$2:$B$5001,A1218)</f>
        <v>1</v>
      </c>
      <c r="O1218" s="4">
        <f>COUNTIFS(Bookings!$B$2:$B$5001,A1218,Bookings!$Q$2:$Q$5001,"Completed")</f>
        <v>1</v>
      </c>
      <c r="P1218" s="3">
        <f>SUMIFS(Revenue!$L$2:$L$4092,Revenue!$B$2:$B$4092,A1218)</f>
        <v>10680</v>
      </c>
      <c r="Q1218" s="2" t="str">
        <f>IF(N1218=0,"Inactive",IF(N1218=1,"One-time",IF(N1218&lt;4,"Repeat","Loyal")))</f>
        <v>One-time</v>
      </c>
    </row>
    <row r="1219" spans="1:17" x14ac:dyDescent="0.2">
      <c r="A1219" s="2" t="s">
        <v>2231</v>
      </c>
      <c r="B1219" s="2" t="s">
        <v>2209</v>
      </c>
      <c r="C1219" s="2" t="s">
        <v>177</v>
      </c>
      <c r="D1219" s="2">
        <v>50</v>
      </c>
      <c r="E1219" s="2" t="str">
        <f>IF(D1219&lt;25,"18-24",IF(D1219&lt;35,"25-34",IF(D1219&lt;45,"35-44",IF(D1219&lt;55,"45-54","55+"))))</f>
        <v>45-54</v>
      </c>
      <c r="F1219" s="2" t="s">
        <v>168</v>
      </c>
      <c r="G1219" s="2" t="s">
        <v>24</v>
      </c>
      <c r="H1219" s="2" t="s">
        <v>170</v>
      </c>
      <c r="I1219" s="2" t="s">
        <v>171</v>
      </c>
      <c r="J1219" s="2" t="s">
        <v>208</v>
      </c>
      <c r="K1219" s="11">
        <v>45593</v>
      </c>
      <c r="L1219" s="2" t="s">
        <v>198</v>
      </c>
      <c r="M1219" s="2" t="s">
        <v>189</v>
      </c>
      <c r="N1219" s="4">
        <f>COUNTIF(Bookings!$B$2:$B$5001,A1219)</f>
        <v>7</v>
      </c>
      <c r="O1219" s="4">
        <f>COUNTIFS(Bookings!$B$2:$B$5001,A1219,Bookings!$Q$2:$Q$5001,"Completed")</f>
        <v>6</v>
      </c>
      <c r="P1219" s="3">
        <f>SUMIFS(Revenue!$L$2:$L$4092,Revenue!$B$2:$B$4092,A1219)</f>
        <v>226620</v>
      </c>
      <c r="Q1219" s="2" t="str">
        <f>IF(N1219=0,"Inactive",IF(N1219=1,"One-time",IF(N1219&lt;4,"Repeat","Loyal")))</f>
        <v>Loyal</v>
      </c>
    </row>
    <row r="1220" spans="1:17" x14ac:dyDescent="0.2">
      <c r="A1220" s="2" t="s">
        <v>2232</v>
      </c>
      <c r="B1220" s="2" t="s">
        <v>2233</v>
      </c>
      <c r="C1220" s="2" t="s">
        <v>177</v>
      </c>
      <c r="D1220" s="2">
        <v>34</v>
      </c>
      <c r="E1220" s="2" t="str">
        <f>IF(D1220&lt;25,"18-24",IF(D1220&lt;35,"25-34",IF(D1220&lt;45,"35-44",IF(D1220&lt;55,"45-54","55+"))))</f>
        <v>25-34</v>
      </c>
      <c r="F1220" s="2" t="s">
        <v>168</v>
      </c>
      <c r="G1220" s="2" t="s">
        <v>169</v>
      </c>
      <c r="H1220" s="2" t="s">
        <v>170</v>
      </c>
      <c r="I1220" s="2" t="s">
        <v>195</v>
      </c>
      <c r="J1220" s="2" t="s">
        <v>238</v>
      </c>
      <c r="K1220" s="11">
        <v>45566</v>
      </c>
      <c r="L1220" s="2" t="s">
        <v>183</v>
      </c>
      <c r="M1220" s="2" t="s">
        <v>174</v>
      </c>
      <c r="N1220" s="4">
        <f>COUNTIF(Bookings!$B$2:$B$5001,A1220)</f>
        <v>7</v>
      </c>
      <c r="O1220" s="4">
        <f>COUNTIFS(Bookings!$B$2:$B$5001,A1220,Bookings!$Q$2:$Q$5001,"Completed")</f>
        <v>6</v>
      </c>
      <c r="P1220" s="3">
        <f>SUMIFS(Revenue!$L$2:$L$4092,Revenue!$B$2:$B$4092,A1220)</f>
        <v>271820</v>
      </c>
      <c r="Q1220" s="2" t="str">
        <f>IF(N1220=0,"Inactive",IF(N1220=1,"One-time",IF(N1220&lt;4,"Repeat","Loyal")))</f>
        <v>Loyal</v>
      </c>
    </row>
    <row r="1221" spans="1:17" x14ac:dyDescent="0.2">
      <c r="A1221" s="2" t="s">
        <v>2234</v>
      </c>
      <c r="B1221" s="2" t="s">
        <v>202</v>
      </c>
      <c r="C1221" s="2" t="s">
        <v>177</v>
      </c>
      <c r="D1221" s="2">
        <v>23</v>
      </c>
      <c r="E1221" s="2" t="str">
        <f>IF(D1221&lt;25,"18-24",IF(D1221&lt;35,"25-34",IF(D1221&lt;45,"35-44",IF(D1221&lt;55,"45-54","55+"))))</f>
        <v>18-24</v>
      </c>
      <c r="F1221" s="2" t="s">
        <v>168</v>
      </c>
      <c r="G1221" s="2" t="s">
        <v>311</v>
      </c>
      <c r="H1221" s="2" t="s">
        <v>170</v>
      </c>
      <c r="I1221" s="2" t="s">
        <v>171</v>
      </c>
      <c r="J1221" s="2" t="s">
        <v>217</v>
      </c>
      <c r="K1221" s="11">
        <v>45671</v>
      </c>
      <c r="L1221" s="2" t="s">
        <v>183</v>
      </c>
      <c r="M1221" s="2" t="s">
        <v>174</v>
      </c>
      <c r="N1221" s="4">
        <f>COUNTIF(Bookings!$B$2:$B$5001,A1221)</f>
        <v>6</v>
      </c>
      <c r="O1221" s="4">
        <f>COUNTIFS(Bookings!$B$2:$B$5001,A1221,Bookings!$Q$2:$Q$5001,"Completed")</f>
        <v>4</v>
      </c>
      <c r="P1221" s="3">
        <f>SUMIFS(Revenue!$L$2:$L$4092,Revenue!$B$2:$B$4092,A1221)</f>
        <v>266980</v>
      </c>
      <c r="Q1221" s="2" t="str">
        <f>IF(N1221=0,"Inactive",IF(N1221=1,"One-time",IF(N1221&lt;4,"Repeat","Loyal")))</f>
        <v>Loyal</v>
      </c>
    </row>
    <row r="1222" spans="1:17" x14ac:dyDescent="0.2">
      <c r="A1222" s="2" t="s">
        <v>2235</v>
      </c>
      <c r="B1222" s="2" t="s">
        <v>757</v>
      </c>
      <c r="C1222" s="2" t="s">
        <v>177</v>
      </c>
      <c r="D1222" s="2">
        <v>25</v>
      </c>
      <c r="E1222" s="2" t="str">
        <f>IF(D1222&lt;25,"18-24",IF(D1222&lt;35,"25-34",IF(D1222&lt;45,"35-44",IF(D1222&lt;55,"45-54","55+"))))</f>
        <v>25-34</v>
      </c>
      <c r="F1222" s="2" t="s">
        <v>168</v>
      </c>
      <c r="G1222" s="2" t="s">
        <v>178</v>
      </c>
      <c r="H1222" s="2" t="s">
        <v>170</v>
      </c>
      <c r="I1222" s="2" t="s">
        <v>188</v>
      </c>
      <c r="J1222" s="2" t="s">
        <v>217</v>
      </c>
      <c r="K1222" s="11">
        <v>45548</v>
      </c>
      <c r="L1222" s="2" t="s">
        <v>183</v>
      </c>
      <c r="M1222" s="2" t="s">
        <v>174</v>
      </c>
      <c r="N1222" s="4">
        <f>COUNTIF(Bookings!$B$2:$B$5001,A1222)</f>
        <v>5</v>
      </c>
      <c r="O1222" s="4">
        <f>COUNTIFS(Bookings!$B$2:$B$5001,A1222,Bookings!$Q$2:$Q$5001,"Completed")</f>
        <v>5</v>
      </c>
      <c r="P1222" s="3">
        <f>SUMIFS(Revenue!$L$2:$L$4092,Revenue!$B$2:$B$4092,A1222)</f>
        <v>223250</v>
      </c>
      <c r="Q1222" s="2" t="str">
        <f>IF(N1222=0,"Inactive",IF(N1222=1,"One-time",IF(N1222&lt;4,"Repeat","Loyal")))</f>
        <v>Loyal</v>
      </c>
    </row>
    <row r="1223" spans="1:17" x14ac:dyDescent="0.2">
      <c r="A1223" s="2" t="s">
        <v>2236</v>
      </c>
      <c r="B1223" s="2" t="s">
        <v>2237</v>
      </c>
      <c r="C1223" s="2" t="s">
        <v>177</v>
      </c>
      <c r="D1223" s="2">
        <v>39</v>
      </c>
      <c r="E1223" s="2" t="str">
        <f>IF(D1223&lt;25,"18-24",IF(D1223&lt;35,"25-34",IF(D1223&lt;45,"35-44",IF(D1223&lt;55,"45-54","55+"))))</f>
        <v>35-44</v>
      </c>
      <c r="F1223" s="2" t="s">
        <v>168</v>
      </c>
      <c r="G1223" s="2" t="s">
        <v>211</v>
      </c>
      <c r="H1223" s="2" t="s">
        <v>170</v>
      </c>
      <c r="I1223" s="2" t="s">
        <v>195</v>
      </c>
      <c r="J1223" s="2" t="s">
        <v>172</v>
      </c>
      <c r="K1223" s="11">
        <v>46118</v>
      </c>
      <c r="L1223" s="2" t="s">
        <v>179</v>
      </c>
      <c r="M1223" s="2" t="s">
        <v>174</v>
      </c>
      <c r="N1223" s="4">
        <f>COUNTIF(Bookings!$B$2:$B$5001,A1223)</f>
        <v>1</v>
      </c>
      <c r="O1223" s="4">
        <f>COUNTIFS(Bookings!$B$2:$B$5001,A1223,Bookings!$Q$2:$Q$5001,"Completed")</f>
        <v>1</v>
      </c>
      <c r="P1223" s="3">
        <f>SUMIFS(Revenue!$L$2:$L$4092,Revenue!$B$2:$B$4092,A1223)</f>
        <v>32400</v>
      </c>
      <c r="Q1223" s="2" t="str">
        <f>IF(N1223=0,"Inactive",IF(N1223=1,"One-time",IF(N1223&lt;4,"Repeat","Loyal")))</f>
        <v>One-time</v>
      </c>
    </row>
    <row r="1224" spans="1:17" x14ac:dyDescent="0.2">
      <c r="A1224" s="2" t="s">
        <v>2238</v>
      </c>
      <c r="B1224" s="2" t="s">
        <v>302</v>
      </c>
      <c r="C1224" s="2" t="s">
        <v>177</v>
      </c>
      <c r="D1224" s="2">
        <v>61</v>
      </c>
      <c r="E1224" s="2" t="str">
        <f>IF(D1224&lt;25,"18-24",IF(D1224&lt;35,"25-34",IF(D1224&lt;45,"35-44",IF(D1224&lt;55,"45-54","55+"))))</f>
        <v>55+</v>
      </c>
      <c r="F1224" s="2" t="s">
        <v>168</v>
      </c>
      <c r="G1224" s="2" t="s">
        <v>75</v>
      </c>
      <c r="H1224" s="2" t="s">
        <v>170</v>
      </c>
      <c r="I1224" s="2" t="s">
        <v>171</v>
      </c>
      <c r="J1224" s="2" t="s">
        <v>172</v>
      </c>
      <c r="K1224" s="11">
        <v>45522</v>
      </c>
      <c r="L1224" s="2" t="s">
        <v>173</v>
      </c>
      <c r="M1224" s="2" t="s">
        <v>174</v>
      </c>
      <c r="N1224" s="4">
        <f>COUNTIF(Bookings!$B$2:$B$5001,A1224)</f>
        <v>4</v>
      </c>
      <c r="O1224" s="4">
        <f>COUNTIFS(Bookings!$B$2:$B$5001,A1224,Bookings!$Q$2:$Q$5001,"Completed")</f>
        <v>3</v>
      </c>
      <c r="P1224" s="3">
        <f>SUMIFS(Revenue!$L$2:$L$4092,Revenue!$B$2:$B$4092,A1224)</f>
        <v>50060</v>
      </c>
      <c r="Q1224" s="2" t="str">
        <f>IF(N1224=0,"Inactive",IF(N1224=1,"One-time",IF(N1224&lt;4,"Repeat","Loyal")))</f>
        <v>Loyal</v>
      </c>
    </row>
    <row r="1225" spans="1:17" x14ac:dyDescent="0.2">
      <c r="A1225" s="2" t="s">
        <v>2239</v>
      </c>
      <c r="B1225" s="2" t="s">
        <v>384</v>
      </c>
      <c r="C1225" s="2" t="s">
        <v>177</v>
      </c>
      <c r="D1225" s="2">
        <v>42</v>
      </c>
      <c r="E1225" s="2" t="str">
        <f>IF(D1225&lt;25,"18-24",IF(D1225&lt;35,"25-34",IF(D1225&lt;45,"35-44",IF(D1225&lt;55,"45-54","55+"))))</f>
        <v>35-44</v>
      </c>
      <c r="F1225" s="2" t="s">
        <v>168</v>
      </c>
      <c r="G1225" s="2" t="s">
        <v>243</v>
      </c>
      <c r="H1225" s="2" t="s">
        <v>170</v>
      </c>
      <c r="I1225" s="2" t="s">
        <v>171</v>
      </c>
      <c r="J1225" s="2" t="s">
        <v>238</v>
      </c>
      <c r="K1225" s="11">
        <v>45612</v>
      </c>
      <c r="L1225" s="2" t="s">
        <v>247</v>
      </c>
      <c r="M1225" s="2" t="s">
        <v>189</v>
      </c>
      <c r="N1225" s="4">
        <f>COUNTIF(Bookings!$B$2:$B$5001,A1225)</f>
        <v>15</v>
      </c>
      <c r="O1225" s="4">
        <f>COUNTIFS(Bookings!$B$2:$B$5001,A1225,Bookings!$Q$2:$Q$5001,"Completed")</f>
        <v>9</v>
      </c>
      <c r="P1225" s="3">
        <f>SUMIFS(Revenue!$L$2:$L$4092,Revenue!$B$2:$B$4092,A1225)</f>
        <v>422150</v>
      </c>
      <c r="Q1225" s="2" t="str">
        <f>IF(N1225=0,"Inactive",IF(N1225=1,"One-time",IF(N1225&lt;4,"Repeat","Loyal")))</f>
        <v>Loyal</v>
      </c>
    </row>
    <row r="1226" spans="1:17" x14ac:dyDescent="0.2">
      <c r="A1226" s="2" t="s">
        <v>2240</v>
      </c>
      <c r="B1226" s="2" t="s">
        <v>2241</v>
      </c>
      <c r="C1226" s="2" t="s">
        <v>167</v>
      </c>
      <c r="D1226" s="2">
        <v>30</v>
      </c>
      <c r="E1226" s="2" t="str">
        <f>IF(D1226&lt;25,"18-24",IF(D1226&lt;35,"25-34",IF(D1226&lt;45,"35-44",IF(D1226&lt;55,"45-54","55+"))))</f>
        <v>25-34</v>
      </c>
      <c r="F1226" s="2" t="s">
        <v>168</v>
      </c>
      <c r="G1226" s="2" t="s">
        <v>311</v>
      </c>
      <c r="H1226" s="2" t="s">
        <v>170</v>
      </c>
      <c r="I1226" s="2" t="s">
        <v>21</v>
      </c>
      <c r="J1226" s="2" t="s">
        <v>172</v>
      </c>
      <c r="K1226" s="11">
        <v>45815</v>
      </c>
      <c r="L1226" s="2" t="s">
        <v>231</v>
      </c>
      <c r="M1226" s="2" t="s">
        <v>174</v>
      </c>
      <c r="N1226" s="4">
        <f>COUNTIF(Bookings!$B$2:$B$5001,A1226)</f>
        <v>0</v>
      </c>
      <c r="O1226" s="4">
        <f>COUNTIFS(Bookings!$B$2:$B$5001,A1226,Bookings!$Q$2:$Q$5001,"Completed")</f>
        <v>0</v>
      </c>
      <c r="P1226" s="3">
        <f>SUMIFS(Revenue!$L$2:$L$4092,Revenue!$B$2:$B$4092,A1226)</f>
        <v>0</v>
      </c>
      <c r="Q1226" s="2" t="str">
        <f>IF(N1226=0,"Inactive",IF(N1226=1,"One-time",IF(N1226&lt;4,"Repeat","Loyal")))</f>
        <v>Inactive</v>
      </c>
    </row>
    <row r="1227" spans="1:17" x14ac:dyDescent="0.2">
      <c r="A1227" s="2" t="s">
        <v>2242</v>
      </c>
      <c r="B1227" s="2" t="s">
        <v>837</v>
      </c>
      <c r="C1227" s="2" t="s">
        <v>177</v>
      </c>
      <c r="D1227" s="2">
        <v>23</v>
      </c>
      <c r="E1227" s="2" t="str">
        <f>IF(D1227&lt;25,"18-24",IF(D1227&lt;35,"25-34",IF(D1227&lt;45,"35-44",IF(D1227&lt;55,"45-54","55+"))))</f>
        <v>18-24</v>
      </c>
      <c r="F1227" s="2" t="s">
        <v>168</v>
      </c>
      <c r="G1227" s="2" t="s">
        <v>55</v>
      </c>
      <c r="H1227" s="2" t="s">
        <v>170</v>
      </c>
      <c r="I1227" s="2" t="s">
        <v>188</v>
      </c>
      <c r="J1227" s="2" t="s">
        <v>172</v>
      </c>
      <c r="K1227" s="11">
        <v>45518</v>
      </c>
      <c r="L1227" s="2" t="s">
        <v>173</v>
      </c>
      <c r="M1227" s="2" t="s">
        <v>174</v>
      </c>
      <c r="N1227" s="4">
        <f>COUNTIF(Bookings!$B$2:$B$5001,A1227)</f>
        <v>0</v>
      </c>
      <c r="O1227" s="4">
        <f>COUNTIFS(Bookings!$B$2:$B$5001,A1227,Bookings!$Q$2:$Q$5001,"Completed")</f>
        <v>0</v>
      </c>
      <c r="P1227" s="3">
        <f>SUMIFS(Revenue!$L$2:$L$4092,Revenue!$B$2:$B$4092,A1227)</f>
        <v>0</v>
      </c>
      <c r="Q1227" s="2" t="str">
        <f>IF(N1227=0,"Inactive",IF(N1227=1,"One-time",IF(N1227&lt;4,"Repeat","Loyal")))</f>
        <v>Inactive</v>
      </c>
    </row>
    <row r="1228" spans="1:17" x14ac:dyDescent="0.2">
      <c r="A1228" s="2" t="s">
        <v>2243</v>
      </c>
      <c r="B1228" s="2" t="s">
        <v>670</v>
      </c>
      <c r="C1228" s="2" t="s">
        <v>177</v>
      </c>
      <c r="D1228" s="2">
        <v>23</v>
      </c>
      <c r="E1228" s="2" t="str">
        <f>IF(D1228&lt;25,"18-24",IF(D1228&lt;35,"25-34",IF(D1228&lt;45,"35-44",IF(D1228&lt;55,"45-54","55+"))))</f>
        <v>18-24</v>
      </c>
      <c r="F1228" s="2" t="s">
        <v>168</v>
      </c>
      <c r="G1228" s="2" t="s">
        <v>24</v>
      </c>
      <c r="H1228" s="2" t="s">
        <v>170</v>
      </c>
      <c r="I1228" s="2" t="s">
        <v>171</v>
      </c>
      <c r="J1228" s="2" t="s">
        <v>172</v>
      </c>
      <c r="K1228" s="11">
        <v>45925</v>
      </c>
      <c r="L1228" s="2" t="s">
        <v>173</v>
      </c>
      <c r="M1228" s="2" t="s">
        <v>189</v>
      </c>
      <c r="N1228" s="4">
        <f>COUNTIF(Bookings!$B$2:$B$5001,A1228)</f>
        <v>0</v>
      </c>
      <c r="O1228" s="4">
        <f>COUNTIFS(Bookings!$B$2:$B$5001,A1228,Bookings!$Q$2:$Q$5001,"Completed")</f>
        <v>0</v>
      </c>
      <c r="P1228" s="3">
        <f>SUMIFS(Revenue!$L$2:$L$4092,Revenue!$B$2:$B$4092,A1228)</f>
        <v>0</v>
      </c>
      <c r="Q1228" s="2" t="str">
        <f>IF(N1228=0,"Inactive",IF(N1228=1,"One-time",IF(N1228&lt;4,"Repeat","Loyal")))</f>
        <v>Inactive</v>
      </c>
    </row>
    <row r="1229" spans="1:17" x14ac:dyDescent="0.2">
      <c r="A1229" s="2" t="s">
        <v>2244</v>
      </c>
      <c r="B1229" s="2" t="s">
        <v>1241</v>
      </c>
      <c r="C1229" s="2" t="s">
        <v>167</v>
      </c>
      <c r="D1229" s="2">
        <v>34</v>
      </c>
      <c r="E1229" s="2" t="str">
        <f>IF(D1229&lt;25,"18-24",IF(D1229&lt;35,"25-34",IF(D1229&lt;45,"35-44",IF(D1229&lt;55,"45-54","55+"))))</f>
        <v>25-34</v>
      </c>
      <c r="F1229" s="2" t="s">
        <v>168</v>
      </c>
      <c r="G1229" s="2" t="s">
        <v>211</v>
      </c>
      <c r="H1229" s="2" t="s">
        <v>170</v>
      </c>
      <c r="I1229" s="2" t="s">
        <v>195</v>
      </c>
      <c r="J1229" s="2" t="s">
        <v>208</v>
      </c>
      <c r="K1229" s="11">
        <v>45559</v>
      </c>
      <c r="L1229" s="2" t="s">
        <v>198</v>
      </c>
      <c r="M1229" s="2" t="s">
        <v>189</v>
      </c>
      <c r="N1229" s="4">
        <f>COUNTIF(Bookings!$B$2:$B$5001,A1229)</f>
        <v>7</v>
      </c>
      <c r="O1229" s="4">
        <f>COUNTIFS(Bookings!$B$2:$B$5001,A1229,Bookings!$Q$2:$Q$5001,"Completed")</f>
        <v>6</v>
      </c>
      <c r="P1229" s="3">
        <f>SUMIFS(Revenue!$L$2:$L$4092,Revenue!$B$2:$B$4092,A1229)</f>
        <v>348770</v>
      </c>
      <c r="Q1229" s="2" t="str">
        <f>IF(N1229=0,"Inactive",IF(N1229=1,"One-time",IF(N1229&lt;4,"Repeat","Loyal")))</f>
        <v>Loyal</v>
      </c>
    </row>
    <row r="1230" spans="1:17" x14ac:dyDescent="0.2">
      <c r="A1230" s="2" t="s">
        <v>2245</v>
      </c>
      <c r="B1230" s="2" t="s">
        <v>2246</v>
      </c>
      <c r="C1230" s="2" t="s">
        <v>177</v>
      </c>
      <c r="D1230" s="2">
        <v>42</v>
      </c>
      <c r="E1230" s="2" t="str">
        <f>IF(D1230&lt;25,"18-24",IF(D1230&lt;35,"25-34",IF(D1230&lt;45,"35-44",IF(D1230&lt;55,"45-54","55+"))))</f>
        <v>35-44</v>
      </c>
      <c r="F1230" s="2" t="s">
        <v>168</v>
      </c>
      <c r="G1230" s="2" t="s">
        <v>243</v>
      </c>
      <c r="H1230" s="2" t="s">
        <v>170</v>
      </c>
      <c r="I1230" s="2" t="s">
        <v>171</v>
      </c>
      <c r="J1230" s="2" t="s">
        <v>172</v>
      </c>
      <c r="K1230" s="11">
        <v>45886</v>
      </c>
      <c r="L1230" s="2" t="s">
        <v>247</v>
      </c>
      <c r="M1230" s="2" t="s">
        <v>189</v>
      </c>
      <c r="N1230" s="4">
        <f>COUNTIF(Bookings!$B$2:$B$5001,A1230)</f>
        <v>0</v>
      </c>
      <c r="O1230" s="4">
        <f>COUNTIFS(Bookings!$B$2:$B$5001,A1230,Bookings!$Q$2:$Q$5001,"Completed")</f>
        <v>0</v>
      </c>
      <c r="P1230" s="3">
        <f>SUMIFS(Revenue!$L$2:$L$4092,Revenue!$B$2:$B$4092,A1230)</f>
        <v>0</v>
      </c>
      <c r="Q1230" s="2" t="str">
        <f>IF(N1230=0,"Inactive",IF(N1230=1,"One-time",IF(N1230&lt;4,"Repeat","Loyal")))</f>
        <v>Inactive</v>
      </c>
    </row>
    <row r="1231" spans="1:17" x14ac:dyDescent="0.2">
      <c r="A1231" s="2" t="s">
        <v>2247</v>
      </c>
      <c r="B1231" s="2" t="s">
        <v>1461</v>
      </c>
      <c r="C1231" s="2" t="s">
        <v>167</v>
      </c>
      <c r="D1231" s="2">
        <v>32</v>
      </c>
      <c r="E1231" s="2" t="str">
        <f>IF(D1231&lt;25,"18-24",IF(D1231&lt;35,"25-34",IF(D1231&lt;45,"35-44",IF(D1231&lt;55,"45-54","55+"))))</f>
        <v>25-34</v>
      </c>
      <c r="F1231" s="2" t="s">
        <v>168</v>
      </c>
      <c r="G1231" s="2" t="s">
        <v>182</v>
      </c>
      <c r="H1231" s="2" t="s">
        <v>170</v>
      </c>
      <c r="I1231" s="2" t="s">
        <v>216</v>
      </c>
      <c r="J1231" s="2" t="s">
        <v>217</v>
      </c>
      <c r="K1231" s="11">
        <v>45735</v>
      </c>
      <c r="L1231" s="2" t="s">
        <v>183</v>
      </c>
      <c r="M1231" s="2" t="s">
        <v>189</v>
      </c>
      <c r="N1231" s="4">
        <f>COUNTIF(Bookings!$B$2:$B$5001,A1231)</f>
        <v>5</v>
      </c>
      <c r="O1231" s="4">
        <f>COUNTIFS(Bookings!$B$2:$B$5001,A1231,Bookings!$Q$2:$Q$5001,"Completed")</f>
        <v>5</v>
      </c>
      <c r="P1231" s="3">
        <f>SUMIFS(Revenue!$L$2:$L$4092,Revenue!$B$2:$B$4092,A1231)</f>
        <v>336320</v>
      </c>
      <c r="Q1231" s="2" t="str">
        <f>IF(N1231=0,"Inactive",IF(N1231=1,"One-time",IF(N1231&lt;4,"Repeat","Loyal")))</f>
        <v>Loyal</v>
      </c>
    </row>
    <row r="1232" spans="1:17" x14ac:dyDescent="0.2">
      <c r="A1232" s="2" t="s">
        <v>2248</v>
      </c>
      <c r="B1232" s="2" t="s">
        <v>2249</v>
      </c>
      <c r="C1232" s="2" t="s">
        <v>177</v>
      </c>
      <c r="D1232" s="2">
        <v>40</v>
      </c>
      <c r="E1232" s="2" t="str">
        <f>IF(D1232&lt;25,"18-24",IF(D1232&lt;35,"25-34",IF(D1232&lt;45,"35-44",IF(D1232&lt;55,"45-54","55+"))))</f>
        <v>35-44</v>
      </c>
      <c r="F1232" s="2" t="s">
        <v>256</v>
      </c>
      <c r="G1232" s="2" t="s">
        <v>257</v>
      </c>
      <c r="H1232" s="2" t="s">
        <v>207</v>
      </c>
      <c r="I1232" s="2" t="s">
        <v>195</v>
      </c>
      <c r="J1232" s="2" t="s">
        <v>172</v>
      </c>
      <c r="K1232" s="11">
        <v>46009</v>
      </c>
      <c r="L1232" s="2" t="s">
        <v>173</v>
      </c>
      <c r="M1232" s="2" t="s">
        <v>174</v>
      </c>
      <c r="N1232" s="4">
        <f>COUNTIF(Bookings!$B$2:$B$5001,A1232)</f>
        <v>1</v>
      </c>
      <c r="O1232" s="4">
        <f>COUNTIFS(Bookings!$B$2:$B$5001,A1232,Bookings!$Q$2:$Q$5001,"Completed")</f>
        <v>1</v>
      </c>
      <c r="P1232" s="3">
        <f>SUMIFS(Revenue!$L$2:$L$4092,Revenue!$B$2:$B$4092,A1232)</f>
        <v>25350</v>
      </c>
      <c r="Q1232" s="2" t="str">
        <f>IF(N1232=0,"Inactive",IF(N1232=1,"One-time",IF(N1232&lt;4,"Repeat","Loyal")))</f>
        <v>One-time</v>
      </c>
    </row>
    <row r="1233" spans="1:17" x14ac:dyDescent="0.2">
      <c r="A1233" s="2" t="s">
        <v>2250</v>
      </c>
      <c r="B1233" s="2" t="s">
        <v>2251</v>
      </c>
      <c r="C1233" s="2" t="s">
        <v>167</v>
      </c>
      <c r="D1233" s="2">
        <v>29</v>
      </c>
      <c r="E1233" s="2" t="str">
        <f>IF(D1233&lt;25,"18-24",IF(D1233&lt;35,"25-34",IF(D1233&lt;45,"35-44",IF(D1233&lt;55,"45-54","55+"))))</f>
        <v>25-34</v>
      </c>
      <c r="F1233" s="2" t="s">
        <v>168</v>
      </c>
      <c r="G1233" s="2" t="s">
        <v>24</v>
      </c>
      <c r="H1233" s="2" t="s">
        <v>170</v>
      </c>
      <c r="I1233" s="2" t="s">
        <v>171</v>
      </c>
      <c r="J1233" s="2" t="s">
        <v>172</v>
      </c>
      <c r="K1233" s="11">
        <v>46084</v>
      </c>
      <c r="L1233" s="2" t="s">
        <v>179</v>
      </c>
      <c r="M1233" s="2" t="s">
        <v>189</v>
      </c>
      <c r="N1233" s="4">
        <f>COUNTIF(Bookings!$B$2:$B$5001,A1233)</f>
        <v>0</v>
      </c>
      <c r="O1233" s="4">
        <f>COUNTIFS(Bookings!$B$2:$B$5001,A1233,Bookings!$Q$2:$Q$5001,"Completed")</f>
        <v>0</v>
      </c>
      <c r="P1233" s="3">
        <f>SUMIFS(Revenue!$L$2:$L$4092,Revenue!$B$2:$B$4092,A1233)</f>
        <v>0</v>
      </c>
      <c r="Q1233" s="2" t="str">
        <f>IF(N1233=0,"Inactive",IF(N1233=1,"One-time",IF(N1233&lt;4,"Repeat","Loyal")))</f>
        <v>Inactive</v>
      </c>
    </row>
    <row r="1234" spans="1:17" x14ac:dyDescent="0.2">
      <c r="A1234" s="2" t="s">
        <v>2252</v>
      </c>
      <c r="B1234" s="2" t="s">
        <v>1461</v>
      </c>
      <c r="C1234" s="2" t="s">
        <v>167</v>
      </c>
      <c r="D1234" s="2">
        <v>36</v>
      </c>
      <c r="E1234" s="2" t="str">
        <f>IF(D1234&lt;25,"18-24",IF(D1234&lt;35,"25-34",IF(D1234&lt;45,"35-44",IF(D1234&lt;55,"45-54","55+"))))</f>
        <v>35-44</v>
      </c>
      <c r="F1234" s="2" t="s">
        <v>168</v>
      </c>
      <c r="G1234" s="2" t="s">
        <v>220</v>
      </c>
      <c r="H1234" s="2" t="s">
        <v>170</v>
      </c>
      <c r="I1234" s="2" t="s">
        <v>216</v>
      </c>
      <c r="J1234" s="2" t="s">
        <v>172</v>
      </c>
      <c r="K1234" s="11">
        <v>46116</v>
      </c>
      <c r="L1234" s="2" t="s">
        <v>198</v>
      </c>
      <c r="M1234" s="2" t="s">
        <v>174</v>
      </c>
      <c r="N1234" s="4">
        <f>COUNTIF(Bookings!$B$2:$B$5001,A1234)</f>
        <v>0</v>
      </c>
      <c r="O1234" s="4">
        <f>COUNTIFS(Bookings!$B$2:$B$5001,A1234,Bookings!$Q$2:$Q$5001,"Completed")</f>
        <v>0</v>
      </c>
      <c r="P1234" s="3">
        <f>SUMIFS(Revenue!$L$2:$L$4092,Revenue!$B$2:$B$4092,A1234)</f>
        <v>0</v>
      </c>
      <c r="Q1234" s="2" t="str">
        <f>IF(N1234=0,"Inactive",IF(N1234=1,"One-time",IF(N1234&lt;4,"Repeat","Loyal")))</f>
        <v>Inactive</v>
      </c>
    </row>
    <row r="1235" spans="1:17" x14ac:dyDescent="0.2">
      <c r="A1235" s="2" t="s">
        <v>2253</v>
      </c>
      <c r="B1235" s="2" t="s">
        <v>1853</v>
      </c>
      <c r="C1235" s="2" t="s">
        <v>167</v>
      </c>
      <c r="D1235" s="2">
        <v>32</v>
      </c>
      <c r="E1235" s="2" t="str">
        <f>IF(D1235&lt;25,"18-24",IF(D1235&lt;35,"25-34",IF(D1235&lt;45,"35-44",IF(D1235&lt;55,"45-54","55+"))))</f>
        <v>25-34</v>
      </c>
      <c r="F1235" s="2" t="s">
        <v>168</v>
      </c>
      <c r="G1235" s="2" t="s">
        <v>194</v>
      </c>
      <c r="H1235" s="2" t="s">
        <v>170</v>
      </c>
      <c r="I1235" s="2" t="s">
        <v>216</v>
      </c>
      <c r="J1235" s="2" t="s">
        <v>217</v>
      </c>
      <c r="K1235" s="11">
        <v>45411</v>
      </c>
      <c r="L1235" s="2" t="s">
        <v>179</v>
      </c>
      <c r="M1235" s="2" t="s">
        <v>174</v>
      </c>
      <c r="N1235" s="4">
        <f>COUNTIF(Bookings!$B$2:$B$5001,A1235)</f>
        <v>5</v>
      </c>
      <c r="O1235" s="4">
        <f>COUNTIFS(Bookings!$B$2:$B$5001,A1235,Bookings!$Q$2:$Q$5001,"Completed")</f>
        <v>3</v>
      </c>
      <c r="P1235" s="3">
        <f>SUMIFS(Revenue!$L$2:$L$4092,Revenue!$B$2:$B$4092,A1235)</f>
        <v>389740</v>
      </c>
      <c r="Q1235" s="2" t="str">
        <f>IF(N1235=0,"Inactive",IF(N1235=1,"One-time",IF(N1235&lt;4,"Repeat","Loyal")))</f>
        <v>Loyal</v>
      </c>
    </row>
    <row r="1236" spans="1:17" x14ac:dyDescent="0.2">
      <c r="A1236" s="2" t="s">
        <v>2254</v>
      </c>
      <c r="B1236" s="2" t="s">
        <v>471</v>
      </c>
      <c r="C1236" s="2" t="s">
        <v>177</v>
      </c>
      <c r="D1236" s="2">
        <v>38</v>
      </c>
      <c r="E1236" s="2" t="str">
        <f>IF(D1236&lt;25,"18-24",IF(D1236&lt;35,"25-34",IF(D1236&lt;45,"35-44",IF(D1236&lt;55,"45-54","55+"))))</f>
        <v>35-44</v>
      </c>
      <c r="F1236" s="2" t="s">
        <v>234</v>
      </c>
      <c r="G1236" s="2" t="s">
        <v>235</v>
      </c>
      <c r="H1236" s="2" t="s">
        <v>207</v>
      </c>
      <c r="I1236" s="2" t="s">
        <v>21</v>
      </c>
      <c r="J1236" s="2" t="s">
        <v>172</v>
      </c>
      <c r="K1236" s="11">
        <v>46250</v>
      </c>
      <c r="L1236" s="2" t="s">
        <v>231</v>
      </c>
      <c r="M1236" s="2" t="s">
        <v>174</v>
      </c>
      <c r="N1236" s="4">
        <f>COUNTIF(Bookings!$B$2:$B$5001,A1236)</f>
        <v>1</v>
      </c>
      <c r="O1236" s="4">
        <f>COUNTIFS(Bookings!$B$2:$B$5001,A1236,Bookings!$Q$2:$Q$5001,"Completed")</f>
        <v>0</v>
      </c>
      <c r="P1236" s="3">
        <f>SUMIFS(Revenue!$L$2:$L$4092,Revenue!$B$2:$B$4092,A1236)</f>
        <v>0</v>
      </c>
      <c r="Q1236" s="2" t="str">
        <f>IF(N1236=0,"Inactive",IF(N1236=1,"One-time",IF(N1236&lt;4,"Repeat","Loyal")))</f>
        <v>One-time</v>
      </c>
    </row>
    <row r="1237" spans="1:17" x14ac:dyDescent="0.2">
      <c r="A1237" s="2" t="s">
        <v>2255</v>
      </c>
      <c r="B1237" s="2" t="s">
        <v>2256</v>
      </c>
      <c r="C1237" s="2" t="s">
        <v>167</v>
      </c>
      <c r="D1237" s="2">
        <v>52</v>
      </c>
      <c r="E1237" s="2" t="str">
        <f>IF(D1237&lt;25,"18-24",IF(D1237&lt;35,"25-34",IF(D1237&lt;45,"35-44",IF(D1237&lt;55,"45-54","55+"))))</f>
        <v>45-54</v>
      </c>
      <c r="F1237" s="2" t="s">
        <v>168</v>
      </c>
      <c r="G1237" s="2" t="s">
        <v>311</v>
      </c>
      <c r="H1237" s="2" t="s">
        <v>170</v>
      </c>
      <c r="I1237" s="2" t="s">
        <v>21</v>
      </c>
      <c r="J1237" s="2" t="s">
        <v>172</v>
      </c>
      <c r="K1237" s="11">
        <v>45924</v>
      </c>
      <c r="L1237" s="2" t="s">
        <v>183</v>
      </c>
      <c r="M1237" s="2" t="s">
        <v>174</v>
      </c>
      <c r="N1237" s="4">
        <f>COUNTIF(Bookings!$B$2:$B$5001,A1237)</f>
        <v>0</v>
      </c>
      <c r="O1237" s="4">
        <f>COUNTIFS(Bookings!$B$2:$B$5001,A1237,Bookings!$Q$2:$Q$5001,"Completed")</f>
        <v>0</v>
      </c>
      <c r="P1237" s="3">
        <f>SUMIFS(Revenue!$L$2:$L$4092,Revenue!$B$2:$B$4092,A1237)</f>
        <v>0</v>
      </c>
      <c r="Q1237" s="2" t="str">
        <f>IF(N1237=0,"Inactive",IF(N1237=1,"One-time",IF(N1237&lt;4,"Repeat","Loyal")))</f>
        <v>Inactive</v>
      </c>
    </row>
    <row r="1238" spans="1:17" x14ac:dyDescent="0.2">
      <c r="A1238" s="2" t="s">
        <v>2257</v>
      </c>
      <c r="B1238" s="2" t="s">
        <v>2096</v>
      </c>
      <c r="C1238" s="2" t="s">
        <v>167</v>
      </c>
      <c r="D1238" s="2">
        <v>27</v>
      </c>
      <c r="E1238" s="2" t="str">
        <f>IF(D1238&lt;25,"18-24",IF(D1238&lt;35,"25-34",IF(D1238&lt;45,"35-44",IF(D1238&lt;55,"45-54","55+"))))</f>
        <v>25-34</v>
      </c>
      <c r="F1238" s="2" t="s">
        <v>278</v>
      </c>
      <c r="G1238" s="2" t="s">
        <v>279</v>
      </c>
      <c r="H1238" s="2" t="s">
        <v>207</v>
      </c>
      <c r="I1238" s="2" t="s">
        <v>216</v>
      </c>
      <c r="J1238" s="2" t="s">
        <v>172</v>
      </c>
      <c r="K1238" s="11">
        <v>45619</v>
      </c>
      <c r="L1238" s="2" t="s">
        <v>183</v>
      </c>
      <c r="M1238" s="2" t="s">
        <v>189</v>
      </c>
      <c r="N1238" s="4">
        <f>COUNTIF(Bookings!$B$2:$B$5001,A1238)</f>
        <v>0</v>
      </c>
      <c r="O1238" s="4">
        <f>COUNTIFS(Bookings!$B$2:$B$5001,A1238,Bookings!$Q$2:$Q$5001,"Completed")</f>
        <v>0</v>
      </c>
      <c r="P1238" s="3">
        <f>SUMIFS(Revenue!$L$2:$L$4092,Revenue!$B$2:$B$4092,A1238)</f>
        <v>0</v>
      </c>
      <c r="Q1238" s="2" t="str">
        <f>IF(N1238=0,"Inactive",IF(N1238=1,"One-time",IF(N1238&lt;4,"Repeat","Loyal")))</f>
        <v>Inactive</v>
      </c>
    </row>
    <row r="1239" spans="1:17" x14ac:dyDescent="0.2">
      <c r="A1239" s="2" t="s">
        <v>2258</v>
      </c>
      <c r="B1239" s="2" t="s">
        <v>1446</v>
      </c>
      <c r="C1239" s="2" t="s">
        <v>177</v>
      </c>
      <c r="D1239" s="2">
        <v>34</v>
      </c>
      <c r="E1239" s="2" t="str">
        <f>IF(D1239&lt;25,"18-24",IF(D1239&lt;35,"25-34",IF(D1239&lt;45,"35-44",IF(D1239&lt;55,"45-54","55+"))))</f>
        <v>25-34</v>
      </c>
      <c r="F1239" s="2" t="s">
        <v>338</v>
      </c>
      <c r="G1239" s="2" t="s">
        <v>339</v>
      </c>
      <c r="H1239" s="2" t="s">
        <v>207</v>
      </c>
      <c r="I1239" s="2" t="s">
        <v>171</v>
      </c>
      <c r="J1239" s="2" t="s">
        <v>217</v>
      </c>
      <c r="K1239" s="11">
        <v>45604</v>
      </c>
      <c r="L1239" s="2" t="s">
        <v>183</v>
      </c>
      <c r="M1239" s="2" t="s">
        <v>174</v>
      </c>
      <c r="N1239" s="4">
        <f>COUNTIF(Bookings!$B$2:$B$5001,A1239)</f>
        <v>4</v>
      </c>
      <c r="O1239" s="4">
        <f>COUNTIFS(Bookings!$B$2:$B$5001,A1239,Bookings!$Q$2:$Q$5001,"Completed")</f>
        <v>4</v>
      </c>
      <c r="P1239" s="3">
        <f>SUMIFS(Revenue!$L$2:$L$4092,Revenue!$B$2:$B$4092,A1239)</f>
        <v>169600</v>
      </c>
      <c r="Q1239" s="2" t="str">
        <f>IF(N1239=0,"Inactive",IF(N1239=1,"One-time",IF(N1239&lt;4,"Repeat","Loyal")))</f>
        <v>Loyal</v>
      </c>
    </row>
    <row r="1240" spans="1:17" x14ac:dyDescent="0.2">
      <c r="A1240" s="2" t="s">
        <v>2259</v>
      </c>
      <c r="B1240" s="2" t="s">
        <v>2260</v>
      </c>
      <c r="C1240" s="2" t="s">
        <v>177</v>
      </c>
      <c r="D1240" s="2">
        <v>45</v>
      </c>
      <c r="E1240" s="2" t="str">
        <f>IF(D1240&lt;25,"18-24",IF(D1240&lt;35,"25-34",IF(D1240&lt;45,"35-44",IF(D1240&lt;55,"45-54","55+"))))</f>
        <v>45-54</v>
      </c>
      <c r="F1240" s="2" t="s">
        <v>168</v>
      </c>
      <c r="G1240" s="2" t="s">
        <v>55</v>
      </c>
      <c r="H1240" s="2" t="s">
        <v>170</v>
      </c>
      <c r="I1240" s="2" t="s">
        <v>188</v>
      </c>
      <c r="J1240" s="2" t="s">
        <v>172</v>
      </c>
      <c r="K1240" s="11">
        <v>45965</v>
      </c>
      <c r="L1240" s="2" t="s">
        <v>183</v>
      </c>
      <c r="M1240" s="2" t="s">
        <v>189</v>
      </c>
      <c r="N1240" s="4">
        <f>COUNTIF(Bookings!$B$2:$B$5001,A1240)</f>
        <v>1</v>
      </c>
      <c r="O1240" s="4">
        <f>COUNTIFS(Bookings!$B$2:$B$5001,A1240,Bookings!$Q$2:$Q$5001,"Completed")</f>
        <v>0</v>
      </c>
      <c r="P1240" s="3">
        <f>SUMIFS(Revenue!$L$2:$L$4092,Revenue!$B$2:$B$4092,A1240)</f>
        <v>0</v>
      </c>
      <c r="Q1240" s="2" t="str">
        <f>IF(N1240=0,"Inactive",IF(N1240=1,"One-time",IF(N1240&lt;4,"Repeat","Loyal")))</f>
        <v>One-time</v>
      </c>
    </row>
    <row r="1241" spans="1:17" x14ac:dyDescent="0.2">
      <c r="A1241" s="2" t="s">
        <v>2261</v>
      </c>
      <c r="B1241" s="2" t="s">
        <v>1220</v>
      </c>
      <c r="C1241" s="2" t="s">
        <v>177</v>
      </c>
      <c r="D1241" s="2">
        <v>32</v>
      </c>
      <c r="E1241" s="2" t="str">
        <f>IF(D1241&lt;25,"18-24",IF(D1241&lt;35,"25-34",IF(D1241&lt;45,"35-44",IF(D1241&lt;55,"45-54","55+"))))</f>
        <v>25-34</v>
      </c>
      <c r="F1241" s="2" t="s">
        <v>499</v>
      </c>
      <c r="G1241" s="2" t="s">
        <v>500</v>
      </c>
      <c r="H1241" s="2" t="s">
        <v>207</v>
      </c>
      <c r="I1241" s="2" t="s">
        <v>195</v>
      </c>
      <c r="J1241" s="2" t="s">
        <v>208</v>
      </c>
      <c r="K1241" s="11">
        <v>45460</v>
      </c>
      <c r="L1241" s="2" t="s">
        <v>173</v>
      </c>
      <c r="M1241" s="2" t="s">
        <v>189</v>
      </c>
      <c r="N1241" s="4">
        <f>COUNTIF(Bookings!$B$2:$B$5001,A1241)</f>
        <v>5</v>
      </c>
      <c r="O1241" s="4">
        <f>COUNTIFS(Bookings!$B$2:$B$5001,A1241,Bookings!$Q$2:$Q$5001,"Completed")</f>
        <v>5</v>
      </c>
      <c r="P1241" s="3">
        <f>SUMIFS(Revenue!$L$2:$L$4092,Revenue!$B$2:$B$4092,A1241)</f>
        <v>355930</v>
      </c>
      <c r="Q1241" s="2" t="str">
        <f>IF(N1241=0,"Inactive",IF(N1241=1,"One-time",IF(N1241&lt;4,"Repeat","Loyal")))</f>
        <v>Loyal</v>
      </c>
    </row>
    <row r="1242" spans="1:17" x14ac:dyDescent="0.2">
      <c r="A1242" s="2" t="s">
        <v>2262</v>
      </c>
      <c r="B1242" s="2" t="s">
        <v>1664</v>
      </c>
      <c r="C1242" s="2" t="s">
        <v>177</v>
      </c>
      <c r="D1242" s="2">
        <v>34</v>
      </c>
      <c r="E1242" s="2" t="str">
        <f>IF(D1242&lt;25,"18-24",IF(D1242&lt;35,"25-34",IF(D1242&lt;45,"35-44",IF(D1242&lt;55,"45-54","55+"))))</f>
        <v>25-34</v>
      </c>
      <c r="F1242" s="2" t="s">
        <v>256</v>
      </c>
      <c r="G1242" s="2" t="s">
        <v>257</v>
      </c>
      <c r="H1242" s="2" t="s">
        <v>207</v>
      </c>
      <c r="I1242" s="2" t="s">
        <v>171</v>
      </c>
      <c r="J1242" s="2" t="s">
        <v>217</v>
      </c>
      <c r="K1242" s="11">
        <v>45604</v>
      </c>
      <c r="L1242" s="2" t="s">
        <v>179</v>
      </c>
      <c r="M1242" s="2" t="s">
        <v>174</v>
      </c>
      <c r="N1242" s="4">
        <f>COUNTIF(Bookings!$B$2:$B$5001,A1242)</f>
        <v>5</v>
      </c>
      <c r="O1242" s="4">
        <f>COUNTIFS(Bookings!$B$2:$B$5001,A1242,Bookings!$Q$2:$Q$5001,"Completed")</f>
        <v>4</v>
      </c>
      <c r="P1242" s="3">
        <f>SUMIFS(Revenue!$L$2:$L$4092,Revenue!$B$2:$B$4092,A1242)</f>
        <v>225530</v>
      </c>
      <c r="Q1242" s="2" t="str">
        <f>IF(N1242=0,"Inactive",IF(N1242=1,"One-time",IF(N1242&lt;4,"Repeat","Loyal")))</f>
        <v>Loyal</v>
      </c>
    </row>
    <row r="1243" spans="1:17" x14ac:dyDescent="0.2">
      <c r="A1243" s="2" t="s">
        <v>2263</v>
      </c>
      <c r="B1243" s="2" t="s">
        <v>1373</v>
      </c>
      <c r="C1243" s="2" t="s">
        <v>177</v>
      </c>
      <c r="D1243" s="2">
        <v>27</v>
      </c>
      <c r="E1243" s="2" t="str">
        <f>IF(D1243&lt;25,"18-24",IF(D1243&lt;35,"25-34",IF(D1243&lt;45,"35-44",IF(D1243&lt;55,"45-54","55+"))))</f>
        <v>25-34</v>
      </c>
      <c r="F1243" s="2" t="s">
        <v>168</v>
      </c>
      <c r="G1243" s="2" t="s">
        <v>24</v>
      </c>
      <c r="H1243" s="2" t="s">
        <v>170</v>
      </c>
      <c r="I1243" s="2" t="s">
        <v>216</v>
      </c>
      <c r="J1243" s="2" t="s">
        <v>172</v>
      </c>
      <c r="K1243" s="11">
        <v>45594</v>
      </c>
      <c r="L1243" s="2" t="s">
        <v>173</v>
      </c>
      <c r="M1243" s="2" t="s">
        <v>174</v>
      </c>
      <c r="N1243" s="4">
        <f>COUNTIF(Bookings!$B$2:$B$5001,A1243)</f>
        <v>3</v>
      </c>
      <c r="O1243" s="4">
        <f>COUNTIFS(Bookings!$B$2:$B$5001,A1243,Bookings!$Q$2:$Q$5001,"Completed")</f>
        <v>3</v>
      </c>
      <c r="P1243" s="3">
        <f>SUMIFS(Revenue!$L$2:$L$4092,Revenue!$B$2:$B$4092,A1243)</f>
        <v>197930</v>
      </c>
      <c r="Q1243" s="2" t="str">
        <f>IF(N1243=0,"Inactive",IF(N1243=1,"One-time",IF(N1243&lt;4,"Repeat","Loyal")))</f>
        <v>Repeat</v>
      </c>
    </row>
    <row r="1244" spans="1:17" x14ac:dyDescent="0.2">
      <c r="A1244" s="2" t="s">
        <v>2264</v>
      </c>
      <c r="B1244" s="2" t="s">
        <v>2265</v>
      </c>
      <c r="C1244" s="2" t="s">
        <v>167</v>
      </c>
      <c r="D1244" s="2">
        <v>35</v>
      </c>
      <c r="E1244" s="2" t="str">
        <f>IF(D1244&lt;25,"18-24",IF(D1244&lt;35,"25-34",IF(D1244&lt;45,"35-44",IF(D1244&lt;55,"45-54","55+"))))</f>
        <v>35-44</v>
      </c>
      <c r="F1244" s="2" t="s">
        <v>168</v>
      </c>
      <c r="G1244" s="2" t="s">
        <v>311</v>
      </c>
      <c r="H1244" s="2" t="s">
        <v>170</v>
      </c>
      <c r="I1244" s="2" t="s">
        <v>171</v>
      </c>
      <c r="J1244" s="2" t="s">
        <v>172</v>
      </c>
      <c r="K1244" s="11">
        <v>45589</v>
      </c>
      <c r="L1244" s="2" t="s">
        <v>173</v>
      </c>
      <c r="M1244" s="2" t="s">
        <v>189</v>
      </c>
      <c r="N1244" s="4">
        <f>COUNTIF(Bookings!$B$2:$B$5001,A1244)</f>
        <v>0</v>
      </c>
      <c r="O1244" s="4">
        <f>COUNTIFS(Bookings!$B$2:$B$5001,A1244,Bookings!$Q$2:$Q$5001,"Completed")</f>
        <v>0</v>
      </c>
      <c r="P1244" s="3">
        <f>SUMIFS(Revenue!$L$2:$L$4092,Revenue!$B$2:$B$4092,A1244)</f>
        <v>0</v>
      </c>
      <c r="Q1244" s="2" t="str">
        <f>IF(N1244=0,"Inactive",IF(N1244=1,"One-time",IF(N1244&lt;4,"Repeat","Loyal")))</f>
        <v>Inactive</v>
      </c>
    </row>
    <row r="1245" spans="1:17" x14ac:dyDescent="0.2">
      <c r="A1245" s="2" t="s">
        <v>2266</v>
      </c>
      <c r="B1245" s="2" t="s">
        <v>1515</v>
      </c>
      <c r="C1245" s="2" t="s">
        <v>177</v>
      </c>
      <c r="D1245" s="2">
        <v>36</v>
      </c>
      <c r="E1245" s="2" t="str">
        <f>IF(D1245&lt;25,"18-24",IF(D1245&lt;35,"25-34",IF(D1245&lt;45,"35-44",IF(D1245&lt;55,"45-54","55+"))))</f>
        <v>35-44</v>
      </c>
      <c r="F1245" s="2" t="s">
        <v>168</v>
      </c>
      <c r="G1245" s="2" t="s">
        <v>186</v>
      </c>
      <c r="H1245" s="2" t="s">
        <v>170</v>
      </c>
      <c r="I1245" s="2" t="s">
        <v>171</v>
      </c>
      <c r="J1245" s="2" t="s">
        <v>172</v>
      </c>
      <c r="K1245" s="11">
        <v>45724</v>
      </c>
      <c r="L1245" s="2" t="s">
        <v>198</v>
      </c>
      <c r="M1245" s="2" t="s">
        <v>189</v>
      </c>
      <c r="N1245" s="4">
        <f>COUNTIF(Bookings!$B$2:$B$5001,A1245)</f>
        <v>3</v>
      </c>
      <c r="O1245" s="4">
        <f>COUNTIFS(Bookings!$B$2:$B$5001,A1245,Bookings!$Q$2:$Q$5001,"Completed")</f>
        <v>2</v>
      </c>
      <c r="P1245" s="3">
        <f>SUMIFS(Revenue!$L$2:$L$4092,Revenue!$B$2:$B$4092,A1245)</f>
        <v>69560</v>
      </c>
      <c r="Q1245" s="2" t="str">
        <f>IF(N1245=0,"Inactive",IF(N1245=1,"One-time",IF(N1245&lt;4,"Repeat","Loyal")))</f>
        <v>Repeat</v>
      </c>
    </row>
    <row r="1246" spans="1:17" x14ac:dyDescent="0.2">
      <c r="A1246" s="2" t="s">
        <v>2267</v>
      </c>
      <c r="B1246" s="2" t="s">
        <v>1222</v>
      </c>
      <c r="C1246" s="2" t="s">
        <v>177</v>
      </c>
      <c r="D1246" s="2">
        <v>23</v>
      </c>
      <c r="E1246" s="2" t="str">
        <f>IF(D1246&lt;25,"18-24",IF(D1246&lt;35,"25-34",IF(D1246&lt;45,"35-44",IF(D1246&lt;55,"45-54","55+"))))</f>
        <v>18-24</v>
      </c>
      <c r="F1246" s="2" t="s">
        <v>168</v>
      </c>
      <c r="G1246" s="2" t="s">
        <v>186</v>
      </c>
      <c r="H1246" s="2" t="s">
        <v>170</v>
      </c>
      <c r="I1246" s="2" t="s">
        <v>171</v>
      </c>
      <c r="J1246" s="2" t="s">
        <v>172</v>
      </c>
      <c r="K1246" s="11">
        <v>45255</v>
      </c>
      <c r="L1246" s="2" t="s">
        <v>173</v>
      </c>
      <c r="M1246" s="2" t="s">
        <v>189</v>
      </c>
      <c r="N1246" s="4">
        <f>COUNTIF(Bookings!$B$2:$B$5001,A1246)</f>
        <v>0</v>
      </c>
      <c r="O1246" s="4">
        <f>COUNTIFS(Bookings!$B$2:$B$5001,A1246,Bookings!$Q$2:$Q$5001,"Completed")</f>
        <v>0</v>
      </c>
      <c r="P1246" s="3">
        <f>SUMIFS(Revenue!$L$2:$L$4092,Revenue!$B$2:$B$4092,A1246)</f>
        <v>0</v>
      </c>
      <c r="Q1246" s="2" t="str">
        <f>IF(N1246=0,"Inactive",IF(N1246=1,"One-time",IF(N1246&lt;4,"Repeat","Loyal")))</f>
        <v>Inactive</v>
      </c>
    </row>
    <row r="1247" spans="1:17" x14ac:dyDescent="0.2">
      <c r="A1247" s="2" t="s">
        <v>2268</v>
      </c>
      <c r="B1247" s="2" t="s">
        <v>1931</v>
      </c>
      <c r="C1247" s="2" t="s">
        <v>177</v>
      </c>
      <c r="D1247" s="2">
        <v>29</v>
      </c>
      <c r="E1247" s="2" t="str">
        <f>IF(D1247&lt;25,"18-24",IF(D1247&lt;35,"25-34",IF(D1247&lt;45,"35-44",IF(D1247&lt;55,"45-54","55+"))))</f>
        <v>25-34</v>
      </c>
      <c r="F1247" s="2" t="s">
        <v>168</v>
      </c>
      <c r="G1247" s="2" t="s">
        <v>66</v>
      </c>
      <c r="H1247" s="2" t="s">
        <v>170</v>
      </c>
      <c r="I1247" s="2" t="s">
        <v>171</v>
      </c>
      <c r="J1247" s="2" t="s">
        <v>172</v>
      </c>
      <c r="K1247" s="11">
        <v>45568</v>
      </c>
      <c r="L1247" s="2" t="s">
        <v>173</v>
      </c>
      <c r="M1247" s="2" t="s">
        <v>174</v>
      </c>
      <c r="N1247" s="4">
        <f>COUNTIF(Bookings!$B$2:$B$5001,A1247)</f>
        <v>4</v>
      </c>
      <c r="O1247" s="4">
        <f>COUNTIFS(Bookings!$B$2:$B$5001,A1247,Bookings!$Q$2:$Q$5001,"Completed")</f>
        <v>4</v>
      </c>
      <c r="P1247" s="3">
        <f>SUMIFS(Revenue!$L$2:$L$4092,Revenue!$B$2:$B$4092,A1247)</f>
        <v>157520</v>
      </c>
      <c r="Q1247" s="2" t="str">
        <f>IF(N1247=0,"Inactive",IF(N1247=1,"One-time",IF(N1247&lt;4,"Repeat","Loyal")))</f>
        <v>Loyal</v>
      </c>
    </row>
    <row r="1248" spans="1:17" x14ac:dyDescent="0.2">
      <c r="A1248" s="2" t="s">
        <v>2269</v>
      </c>
      <c r="B1248" s="2" t="s">
        <v>1820</v>
      </c>
      <c r="C1248" s="2" t="s">
        <v>177</v>
      </c>
      <c r="D1248" s="2">
        <v>40</v>
      </c>
      <c r="E1248" s="2" t="str">
        <f>IF(D1248&lt;25,"18-24",IF(D1248&lt;35,"25-34",IF(D1248&lt;45,"35-44",IF(D1248&lt;55,"45-54","55+"))))</f>
        <v>35-44</v>
      </c>
      <c r="F1248" s="2" t="s">
        <v>205</v>
      </c>
      <c r="G1248" s="2" t="s">
        <v>206</v>
      </c>
      <c r="H1248" s="2" t="s">
        <v>207</v>
      </c>
      <c r="I1248" s="2" t="s">
        <v>21</v>
      </c>
      <c r="J1248" s="2" t="s">
        <v>208</v>
      </c>
      <c r="K1248" s="11">
        <v>45561</v>
      </c>
      <c r="L1248" s="2" t="s">
        <v>231</v>
      </c>
      <c r="M1248" s="2" t="s">
        <v>174</v>
      </c>
      <c r="N1248" s="4">
        <f>COUNTIF(Bookings!$B$2:$B$5001,A1248)</f>
        <v>5</v>
      </c>
      <c r="O1248" s="4">
        <f>COUNTIFS(Bookings!$B$2:$B$5001,A1248,Bookings!$Q$2:$Q$5001,"Completed")</f>
        <v>5</v>
      </c>
      <c r="P1248" s="3">
        <f>SUMIFS(Revenue!$L$2:$L$4092,Revenue!$B$2:$B$4092,A1248)</f>
        <v>108610</v>
      </c>
      <c r="Q1248" s="2" t="str">
        <f>IF(N1248=0,"Inactive",IF(N1248=1,"One-time",IF(N1248&lt;4,"Repeat","Loyal")))</f>
        <v>Loyal</v>
      </c>
    </row>
    <row r="1249" spans="1:17" x14ac:dyDescent="0.2">
      <c r="A1249" s="2" t="s">
        <v>2270</v>
      </c>
      <c r="B1249" s="2" t="s">
        <v>579</v>
      </c>
      <c r="C1249" s="2" t="s">
        <v>167</v>
      </c>
      <c r="D1249" s="2">
        <v>40</v>
      </c>
      <c r="E1249" s="2" t="str">
        <f>IF(D1249&lt;25,"18-24",IF(D1249&lt;35,"25-34",IF(D1249&lt;45,"35-44",IF(D1249&lt;55,"45-54","55+"))))</f>
        <v>35-44</v>
      </c>
      <c r="F1249" s="2" t="s">
        <v>168</v>
      </c>
      <c r="G1249" s="2" t="s">
        <v>243</v>
      </c>
      <c r="H1249" s="2" t="s">
        <v>170</v>
      </c>
      <c r="I1249" s="2" t="s">
        <v>171</v>
      </c>
      <c r="J1249" s="2" t="s">
        <v>172</v>
      </c>
      <c r="K1249" s="11">
        <v>45283</v>
      </c>
      <c r="L1249" s="2" t="s">
        <v>173</v>
      </c>
      <c r="M1249" s="2" t="s">
        <v>174</v>
      </c>
      <c r="N1249" s="4">
        <f>COUNTIF(Bookings!$B$2:$B$5001,A1249)</f>
        <v>0</v>
      </c>
      <c r="O1249" s="4">
        <f>COUNTIFS(Bookings!$B$2:$B$5001,A1249,Bookings!$Q$2:$Q$5001,"Completed")</f>
        <v>0</v>
      </c>
      <c r="P1249" s="3">
        <f>SUMIFS(Revenue!$L$2:$L$4092,Revenue!$B$2:$B$4092,A1249)</f>
        <v>0</v>
      </c>
      <c r="Q1249" s="2" t="str">
        <f>IF(N1249=0,"Inactive",IF(N1249=1,"One-time",IF(N1249&lt;4,"Repeat","Loyal")))</f>
        <v>Inactive</v>
      </c>
    </row>
    <row r="1250" spans="1:17" x14ac:dyDescent="0.2">
      <c r="A1250" s="2" t="s">
        <v>2271</v>
      </c>
      <c r="B1250" s="2" t="s">
        <v>2272</v>
      </c>
      <c r="C1250" s="2" t="s">
        <v>167</v>
      </c>
      <c r="D1250" s="2">
        <v>38</v>
      </c>
      <c r="E1250" s="2" t="str">
        <f>IF(D1250&lt;25,"18-24",IF(D1250&lt;35,"25-34",IF(D1250&lt;45,"35-44",IF(D1250&lt;55,"45-54","55+"))))</f>
        <v>35-44</v>
      </c>
      <c r="F1250" s="2" t="s">
        <v>168</v>
      </c>
      <c r="G1250" s="2" t="s">
        <v>194</v>
      </c>
      <c r="H1250" s="2" t="s">
        <v>170</v>
      </c>
      <c r="I1250" s="2" t="s">
        <v>195</v>
      </c>
      <c r="J1250" s="2" t="s">
        <v>172</v>
      </c>
      <c r="K1250" s="11">
        <v>45476</v>
      </c>
      <c r="L1250" s="2" t="s">
        <v>173</v>
      </c>
      <c r="M1250" s="2" t="s">
        <v>174</v>
      </c>
      <c r="N1250" s="4">
        <f>COUNTIF(Bookings!$B$2:$B$5001,A1250)</f>
        <v>1</v>
      </c>
      <c r="O1250" s="4">
        <f>COUNTIFS(Bookings!$B$2:$B$5001,A1250,Bookings!$Q$2:$Q$5001,"Completed")</f>
        <v>1</v>
      </c>
      <c r="P1250" s="3">
        <f>SUMIFS(Revenue!$L$2:$L$4092,Revenue!$B$2:$B$4092,A1250)</f>
        <v>38660</v>
      </c>
      <c r="Q1250" s="2" t="str">
        <f>IF(N1250=0,"Inactive",IF(N1250=1,"One-time",IF(N1250&lt;4,"Repeat","Loyal")))</f>
        <v>One-time</v>
      </c>
    </row>
    <row r="1251" spans="1:17" x14ac:dyDescent="0.2">
      <c r="A1251" s="2" t="s">
        <v>2273</v>
      </c>
      <c r="B1251" s="2" t="s">
        <v>2206</v>
      </c>
      <c r="C1251" s="2" t="s">
        <v>167</v>
      </c>
      <c r="D1251" s="2">
        <v>25</v>
      </c>
      <c r="E1251" s="2" t="str">
        <f>IF(D1251&lt;25,"18-24",IF(D1251&lt;35,"25-34",IF(D1251&lt;45,"35-44",IF(D1251&lt;55,"45-54","55+"))))</f>
        <v>25-34</v>
      </c>
      <c r="F1251" s="2" t="s">
        <v>168</v>
      </c>
      <c r="G1251" s="2" t="s">
        <v>55</v>
      </c>
      <c r="H1251" s="2" t="s">
        <v>170</v>
      </c>
      <c r="I1251" s="2" t="s">
        <v>188</v>
      </c>
      <c r="J1251" s="2" t="s">
        <v>172</v>
      </c>
      <c r="K1251" s="11">
        <v>46017</v>
      </c>
      <c r="L1251" s="2" t="s">
        <v>183</v>
      </c>
      <c r="M1251" s="2" t="s">
        <v>174</v>
      </c>
      <c r="N1251" s="4">
        <f>COUNTIF(Bookings!$B$2:$B$5001,A1251)</f>
        <v>2</v>
      </c>
      <c r="O1251" s="4">
        <f>COUNTIFS(Bookings!$B$2:$B$5001,A1251,Bookings!$Q$2:$Q$5001,"Completed")</f>
        <v>2</v>
      </c>
      <c r="P1251" s="3">
        <f>SUMIFS(Revenue!$L$2:$L$4092,Revenue!$B$2:$B$4092,A1251)</f>
        <v>52030</v>
      </c>
      <c r="Q1251" s="2" t="str">
        <f>IF(N1251=0,"Inactive",IF(N1251=1,"One-time",IF(N1251&lt;4,"Repeat","Loyal")))</f>
        <v>Repeat</v>
      </c>
    </row>
    <row r="1252" spans="1:17" x14ac:dyDescent="0.2">
      <c r="A1252" s="2" t="s">
        <v>2274</v>
      </c>
      <c r="B1252" s="2" t="s">
        <v>298</v>
      </c>
      <c r="C1252" s="2" t="s">
        <v>167</v>
      </c>
      <c r="D1252" s="2">
        <v>38</v>
      </c>
      <c r="E1252" s="2" t="str">
        <f>IF(D1252&lt;25,"18-24",IF(D1252&lt;35,"25-34",IF(D1252&lt;45,"35-44",IF(D1252&lt;55,"45-54","55+"))))</f>
        <v>35-44</v>
      </c>
      <c r="F1252" s="2" t="s">
        <v>168</v>
      </c>
      <c r="G1252" s="2" t="s">
        <v>169</v>
      </c>
      <c r="H1252" s="2" t="s">
        <v>170</v>
      </c>
      <c r="I1252" s="2" t="s">
        <v>21</v>
      </c>
      <c r="J1252" s="2" t="s">
        <v>172</v>
      </c>
      <c r="K1252" s="11">
        <v>45163</v>
      </c>
      <c r="L1252" s="2" t="s">
        <v>198</v>
      </c>
      <c r="M1252" s="2" t="s">
        <v>189</v>
      </c>
      <c r="N1252" s="4">
        <f>COUNTIF(Bookings!$B$2:$B$5001,A1252)</f>
        <v>0</v>
      </c>
      <c r="O1252" s="4">
        <f>COUNTIFS(Bookings!$B$2:$B$5001,A1252,Bookings!$Q$2:$Q$5001,"Completed")</f>
        <v>0</v>
      </c>
      <c r="P1252" s="3">
        <f>SUMIFS(Revenue!$L$2:$L$4092,Revenue!$B$2:$B$4092,A1252)</f>
        <v>0</v>
      </c>
      <c r="Q1252" s="2" t="str">
        <f>IF(N1252=0,"Inactive",IF(N1252=1,"One-time",IF(N1252&lt;4,"Repeat","Loyal")))</f>
        <v>Inactive</v>
      </c>
    </row>
    <row r="1253" spans="1:17" x14ac:dyDescent="0.2">
      <c r="A1253" s="2" t="s">
        <v>2275</v>
      </c>
      <c r="B1253" s="2" t="s">
        <v>513</v>
      </c>
      <c r="C1253" s="2" t="s">
        <v>177</v>
      </c>
      <c r="D1253" s="2">
        <v>33</v>
      </c>
      <c r="E1253" s="2" t="str">
        <f>IF(D1253&lt;25,"18-24",IF(D1253&lt;35,"25-34",IF(D1253&lt;45,"35-44",IF(D1253&lt;55,"45-54","55+"))))</f>
        <v>25-34</v>
      </c>
      <c r="F1253" s="2" t="s">
        <v>168</v>
      </c>
      <c r="G1253" s="2" t="s">
        <v>220</v>
      </c>
      <c r="H1253" s="2" t="s">
        <v>170</v>
      </c>
      <c r="I1253" s="2" t="s">
        <v>171</v>
      </c>
      <c r="J1253" s="2" t="s">
        <v>172</v>
      </c>
      <c r="K1253" s="11">
        <v>45318</v>
      </c>
      <c r="L1253" s="2" t="s">
        <v>173</v>
      </c>
      <c r="M1253" s="2" t="s">
        <v>189</v>
      </c>
      <c r="N1253" s="4">
        <f>COUNTIF(Bookings!$B$2:$B$5001,A1253)</f>
        <v>0</v>
      </c>
      <c r="O1253" s="4">
        <f>COUNTIFS(Bookings!$B$2:$B$5001,A1253,Bookings!$Q$2:$Q$5001,"Completed")</f>
        <v>0</v>
      </c>
      <c r="P1253" s="3">
        <f>SUMIFS(Revenue!$L$2:$L$4092,Revenue!$B$2:$B$4092,A1253)</f>
        <v>0</v>
      </c>
      <c r="Q1253" s="2" t="str">
        <f>IF(N1253=0,"Inactive",IF(N1253=1,"One-time",IF(N1253&lt;4,"Repeat","Loyal")))</f>
        <v>Inactive</v>
      </c>
    </row>
    <row r="1254" spans="1:17" x14ac:dyDescent="0.2">
      <c r="A1254" s="2" t="s">
        <v>2276</v>
      </c>
      <c r="B1254" s="2" t="s">
        <v>1493</v>
      </c>
      <c r="C1254" s="2" t="s">
        <v>177</v>
      </c>
      <c r="D1254" s="2">
        <v>40</v>
      </c>
      <c r="E1254" s="2" t="str">
        <f>IF(D1254&lt;25,"18-24",IF(D1254&lt;35,"25-34",IF(D1254&lt;45,"35-44",IF(D1254&lt;55,"45-54","55+"))))</f>
        <v>35-44</v>
      </c>
      <c r="F1254" s="2" t="s">
        <v>168</v>
      </c>
      <c r="G1254" s="2" t="s">
        <v>169</v>
      </c>
      <c r="H1254" s="2" t="s">
        <v>170</v>
      </c>
      <c r="I1254" s="2" t="s">
        <v>21</v>
      </c>
      <c r="J1254" s="2" t="s">
        <v>172</v>
      </c>
      <c r="K1254" s="11">
        <v>45664</v>
      </c>
      <c r="L1254" s="2" t="s">
        <v>183</v>
      </c>
      <c r="M1254" s="2" t="s">
        <v>189</v>
      </c>
      <c r="N1254" s="4">
        <f>COUNTIF(Bookings!$B$2:$B$5001,A1254)</f>
        <v>3</v>
      </c>
      <c r="O1254" s="4">
        <f>COUNTIFS(Bookings!$B$2:$B$5001,A1254,Bookings!$Q$2:$Q$5001,"Completed")</f>
        <v>3</v>
      </c>
      <c r="P1254" s="3">
        <f>SUMIFS(Revenue!$L$2:$L$4092,Revenue!$B$2:$B$4092,A1254)</f>
        <v>120600</v>
      </c>
      <c r="Q1254" s="2" t="str">
        <f>IF(N1254=0,"Inactive",IF(N1254=1,"One-time",IF(N1254&lt;4,"Repeat","Loyal")))</f>
        <v>Repeat</v>
      </c>
    </row>
    <row r="1255" spans="1:17" x14ac:dyDescent="0.2">
      <c r="A1255" s="2" t="s">
        <v>2277</v>
      </c>
      <c r="B1255" s="2" t="s">
        <v>2181</v>
      </c>
      <c r="C1255" s="2" t="s">
        <v>177</v>
      </c>
      <c r="D1255" s="2">
        <v>47</v>
      </c>
      <c r="E1255" s="2" t="str">
        <f>IF(D1255&lt;25,"18-24",IF(D1255&lt;35,"25-34",IF(D1255&lt;45,"35-44",IF(D1255&lt;55,"45-54","55+"))))</f>
        <v>45-54</v>
      </c>
      <c r="F1255" s="2" t="s">
        <v>168</v>
      </c>
      <c r="G1255" s="2" t="s">
        <v>66</v>
      </c>
      <c r="H1255" s="2" t="s">
        <v>170</v>
      </c>
      <c r="I1255" s="2" t="s">
        <v>216</v>
      </c>
      <c r="J1255" s="2" t="s">
        <v>217</v>
      </c>
      <c r="K1255" s="11">
        <v>45875</v>
      </c>
      <c r="L1255" s="2" t="s">
        <v>198</v>
      </c>
      <c r="M1255" s="2" t="s">
        <v>174</v>
      </c>
      <c r="N1255" s="4">
        <f>COUNTIF(Bookings!$B$2:$B$5001,A1255)</f>
        <v>5</v>
      </c>
      <c r="O1255" s="4">
        <f>COUNTIFS(Bookings!$B$2:$B$5001,A1255,Bookings!$Q$2:$Q$5001,"Completed")</f>
        <v>4</v>
      </c>
      <c r="P1255" s="3">
        <f>SUMIFS(Revenue!$L$2:$L$4092,Revenue!$B$2:$B$4092,A1255)</f>
        <v>195820</v>
      </c>
      <c r="Q1255" s="2" t="str">
        <f>IF(N1255=0,"Inactive",IF(N1255=1,"One-time",IF(N1255&lt;4,"Repeat","Loyal")))</f>
        <v>Loyal</v>
      </c>
    </row>
    <row r="1256" spans="1:17" x14ac:dyDescent="0.2">
      <c r="A1256" s="2" t="s">
        <v>2278</v>
      </c>
      <c r="B1256" s="2" t="s">
        <v>736</v>
      </c>
      <c r="C1256" s="2" t="s">
        <v>177</v>
      </c>
      <c r="D1256" s="2">
        <v>53</v>
      </c>
      <c r="E1256" s="2" t="str">
        <f>IF(D1256&lt;25,"18-24",IF(D1256&lt;35,"25-34",IF(D1256&lt;45,"35-44",IF(D1256&lt;55,"45-54","55+"))))</f>
        <v>45-54</v>
      </c>
      <c r="F1256" s="2" t="s">
        <v>205</v>
      </c>
      <c r="G1256" s="2" t="s">
        <v>206</v>
      </c>
      <c r="H1256" s="2" t="s">
        <v>207</v>
      </c>
      <c r="I1256" s="2" t="s">
        <v>195</v>
      </c>
      <c r="J1256" s="2" t="s">
        <v>172</v>
      </c>
      <c r="K1256" s="11">
        <v>46024</v>
      </c>
      <c r="L1256" s="2" t="s">
        <v>198</v>
      </c>
      <c r="M1256" s="2" t="s">
        <v>174</v>
      </c>
      <c r="N1256" s="4">
        <f>COUNTIF(Bookings!$B$2:$B$5001,A1256)</f>
        <v>0</v>
      </c>
      <c r="O1256" s="4">
        <f>COUNTIFS(Bookings!$B$2:$B$5001,A1256,Bookings!$Q$2:$Q$5001,"Completed")</f>
        <v>0</v>
      </c>
      <c r="P1256" s="3">
        <f>SUMIFS(Revenue!$L$2:$L$4092,Revenue!$B$2:$B$4092,A1256)</f>
        <v>0</v>
      </c>
      <c r="Q1256" s="2" t="str">
        <f>IF(N1256=0,"Inactive",IF(N1256=1,"One-time",IF(N1256&lt;4,"Repeat","Loyal")))</f>
        <v>Inactive</v>
      </c>
    </row>
    <row r="1257" spans="1:17" x14ac:dyDescent="0.2">
      <c r="A1257" s="2" t="s">
        <v>2279</v>
      </c>
      <c r="B1257" s="2" t="s">
        <v>2280</v>
      </c>
      <c r="C1257" s="2" t="s">
        <v>177</v>
      </c>
      <c r="D1257" s="2">
        <v>38</v>
      </c>
      <c r="E1257" s="2" t="str">
        <f>IF(D1257&lt;25,"18-24",IF(D1257&lt;35,"25-34",IF(D1257&lt;45,"35-44",IF(D1257&lt;55,"45-54","55+"))))</f>
        <v>35-44</v>
      </c>
      <c r="F1257" s="2" t="s">
        <v>227</v>
      </c>
      <c r="G1257" s="2" t="s">
        <v>228</v>
      </c>
      <c r="H1257" s="2" t="s">
        <v>207</v>
      </c>
      <c r="I1257" s="2" t="s">
        <v>188</v>
      </c>
      <c r="J1257" s="2" t="s">
        <v>172</v>
      </c>
      <c r="K1257" s="11">
        <v>45323</v>
      </c>
      <c r="L1257" s="2" t="s">
        <v>173</v>
      </c>
      <c r="M1257" s="2" t="s">
        <v>174</v>
      </c>
      <c r="N1257" s="4">
        <f>COUNTIF(Bookings!$B$2:$B$5001,A1257)</f>
        <v>0</v>
      </c>
      <c r="O1257" s="4">
        <f>COUNTIFS(Bookings!$B$2:$B$5001,A1257,Bookings!$Q$2:$Q$5001,"Completed")</f>
        <v>0</v>
      </c>
      <c r="P1257" s="3">
        <f>SUMIFS(Revenue!$L$2:$L$4092,Revenue!$B$2:$B$4092,A1257)</f>
        <v>0</v>
      </c>
      <c r="Q1257" s="2" t="str">
        <f>IF(N1257=0,"Inactive",IF(N1257=1,"One-time",IF(N1257&lt;4,"Repeat","Loyal")))</f>
        <v>Inactive</v>
      </c>
    </row>
    <row r="1258" spans="1:17" x14ac:dyDescent="0.2">
      <c r="A1258" s="2" t="s">
        <v>2281</v>
      </c>
      <c r="B1258" s="2" t="s">
        <v>2282</v>
      </c>
      <c r="C1258" s="2" t="s">
        <v>177</v>
      </c>
      <c r="D1258" s="2">
        <v>33</v>
      </c>
      <c r="E1258" s="2" t="str">
        <f>IF(D1258&lt;25,"18-24",IF(D1258&lt;35,"25-34",IF(D1258&lt;45,"35-44",IF(D1258&lt;55,"45-54","55+"))))</f>
        <v>25-34</v>
      </c>
      <c r="F1258" s="2" t="s">
        <v>168</v>
      </c>
      <c r="G1258" s="2" t="s">
        <v>194</v>
      </c>
      <c r="H1258" s="2" t="s">
        <v>170</v>
      </c>
      <c r="I1258" s="2" t="s">
        <v>171</v>
      </c>
      <c r="J1258" s="2" t="s">
        <v>172</v>
      </c>
      <c r="K1258" s="11">
        <v>45929</v>
      </c>
      <c r="L1258" s="2" t="s">
        <v>198</v>
      </c>
      <c r="M1258" s="2" t="s">
        <v>174</v>
      </c>
      <c r="N1258" s="4">
        <f>COUNTIF(Bookings!$B$2:$B$5001,A1258)</f>
        <v>1</v>
      </c>
      <c r="O1258" s="4">
        <f>COUNTIFS(Bookings!$B$2:$B$5001,A1258,Bookings!$Q$2:$Q$5001,"Completed")</f>
        <v>0</v>
      </c>
      <c r="P1258" s="3">
        <f>SUMIFS(Revenue!$L$2:$L$4092,Revenue!$B$2:$B$4092,A1258)</f>
        <v>0</v>
      </c>
      <c r="Q1258" s="2" t="str">
        <f>IF(N1258=0,"Inactive",IF(N1258=1,"One-time",IF(N1258&lt;4,"Repeat","Loyal")))</f>
        <v>One-time</v>
      </c>
    </row>
    <row r="1259" spans="1:17" x14ac:dyDescent="0.2">
      <c r="A1259" s="2" t="s">
        <v>2283</v>
      </c>
      <c r="B1259" s="2" t="s">
        <v>2284</v>
      </c>
      <c r="C1259" s="2" t="s">
        <v>167</v>
      </c>
      <c r="D1259" s="2">
        <v>31</v>
      </c>
      <c r="E1259" s="2" t="str">
        <f>IF(D1259&lt;25,"18-24",IF(D1259&lt;35,"25-34",IF(D1259&lt;45,"35-44",IF(D1259&lt;55,"45-54","55+"))))</f>
        <v>25-34</v>
      </c>
      <c r="F1259" s="2" t="s">
        <v>499</v>
      </c>
      <c r="G1259" s="2" t="s">
        <v>500</v>
      </c>
      <c r="H1259" s="2" t="s">
        <v>207</v>
      </c>
      <c r="I1259" s="2" t="s">
        <v>216</v>
      </c>
      <c r="J1259" s="2" t="s">
        <v>238</v>
      </c>
      <c r="K1259" s="11">
        <v>45585</v>
      </c>
      <c r="L1259" s="2" t="s">
        <v>183</v>
      </c>
      <c r="M1259" s="2" t="s">
        <v>174</v>
      </c>
      <c r="N1259" s="4">
        <f>COUNTIF(Bookings!$B$2:$B$5001,A1259)</f>
        <v>18</v>
      </c>
      <c r="O1259" s="4">
        <f>COUNTIFS(Bookings!$B$2:$B$5001,A1259,Bookings!$Q$2:$Q$5001,"Completed")</f>
        <v>15</v>
      </c>
      <c r="P1259" s="3">
        <f>SUMIFS(Revenue!$L$2:$L$4092,Revenue!$B$2:$B$4092,A1259)</f>
        <v>1332770</v>
      </c>
      <c r="Q1259" s="2" t="str">
        <f>IF(N1259=0,"Inactive",IF(N1259=1,"One-time",IF(N1259&lt;4,"Repeat","Loyal")))</f>
        <v>Loyal</v>
      </c>
    </row>
    <row r="1260" spans="1:17" x14ac:dyDescent="0.2">
      <c r="A1260" s="2" t="s">
        <v>2285</v>
      </c>
      <c r="B1260" s="2" t="s">
        <v>1791</v>
      </c>
      <c r="C1260" s="2" t="s">
        <v>177</v>
      </c>
      <c r="D1260" s="2">
        <v>36</v>
      </c>
      <c r="E1260" s="2" t="str">
        <f>IF(D1260&lt;25,"18-24",IF(D1260&lt;35,"25-34",IF(D1260&lt;45,"35-44",IF(D1260&lt;55,"45-54","55+"))))</f>
        <v>35-44</v>
      </c>
      <c r="F1260" s="2" t="s">
        <v>168</v>
      </c>
      <c r="G1260" s="2" t="s">
        <v>220</v>
      </c>
      <c r="H1260" s="2" t="s">
        <v>170</v>
      </c>
      <c r="I1260" s="2" t="s">
        <v>171</v>
      </c>
      <c r="J1260" s="2" t="s">
        <v>208</v>
      </c>
      <c r="K1260" s="11">
        <v>45586</v>
      </c>
      <c r="L1260" s="2" t="s">
        <v>247</v>
      </c>
      <c r="M1260" s="2" t="s">
        <v>174</v>
      </c>
      <c r="N1260" s="4">
        <f>COUNTIF(Bookings!$B$2:$B$5001,A1260)</f>
        <v>7</v>
      </c>
      <c r="O1260" s="4">
        <f>COUNTIFS(Bookings!$B$2:$B$5001,A1260,Bookings!$Q$2:$Q$5001,"Completed")</f>
        <v>5</v>
      </c>
      <c r="P1260" s="3">
        <f>SUMIFS(Revenue!$L$2:$L$4092,Revenue!$B$2:$B$4092,A1260)</f>
        <v>245160</v>
      </c>
      <c r="Q1260" s="2" t="str">
        <f>IF(N1260=0,"Inactive",IF(N1260=1,"One-time",IF(N1260&lt;4,"Repeat","Loyal")))</f>
        <v>Loyal</v>
      </c>
    </row>
    <row r="1261" spans="1:17" x14ac:dyDescent="0.2">
      <c r="A1261" s="2" t="s">
        <v>2286</v>
      </c>
      <c r="B1261" s="2" t="s">
        <v>429</v>
      </c>
      <c r="C1261" s="2" t="s">
        <v>167</v>
      </c>
      <c r="D1261" s="2">
        <v>30</v>
      </c>
      <c r="E1261" s="2" t="str">
        <f>IF(D1261&lt;25,"18-24",IF(D1261&lt;35,"25-34",IF(D1261&lt;45,"35-44",IF(D1261&lt;55,"45-54","55+"))))</f>
        <v>25-34</v>
      </c>
      <c r="F1261" s="2" t="s">
        <v>168</v>
      </c>
      <c r="G1261" s="2" t="s">
        <v>220</v>
      </c>
      <c r="H1261" s="2" t="s">
        <v>170</v>
      </c>
      <c r="I1261" s="2" t="s">
        <v>171</v>
      </c>
      <c r="J1261" s="2" t="s">
        <v>172</v>
      </c>
      <c r="K1261" s="11">
        <v>45309</v>
      </c>
      <c r="L1261" s="2" t="s">
        <v>183</v>
      </c>
      <c r="M1261" s="2" t="s">
        <v>174</v>
      </c>
      <c r="N1261" s="4">
        <f>COUNTIF(Bookings!$B$2:$B$5001,A1261)</f>
        <v>0</v>
      </c>
      <c r="O1261" s="4">
        <f>COUNTIFS(Bookings!$B$2:$B$5001,A1261,Bookings!$Q$2:$Q$5001,"Completed")</f>
        <v>0</v>
      </c>
      <c r="P1261" s="3">
        <f>SUMIFS(Revenue!$L$2:$L$4092,Revenue!$B$2:$B$4092,A1261)</f>
        <v>0</v>
      </c>
      <c r="Q1261" s="2" t="str">
        <f>IF(N1261=0,"Inactive",IF(N1261=1,"One-time",IF(N1261&lt;4,"Repeat","Loyal")))</f>
        <v>Inactive</v>
      </c>
    </row>
    <row r="1262" spans="1:17" x14ac:dyDescent="0.2">
      <c r="A1262" s="2" t="s">
        <v>2287</v>
      </c>
      <c r="B1262" s="2" t="s">
        <v>1404</v>
      </c>
      <c r="C1262" s="2" t="s">
        <v>167</v>
      </c>
      <c r="D1262" s="2">
        <v>37</v>
      </c>
      <c r="E1262" s="2" t="str">
        <f>IF(D1262&lt;25,"18-24",IF(D1262&lt;35,"25-34",IF(D1262&lt;45,"35-44",IF(D1262&lt;55,"45-54","55+"))))</f>
        <v>35-44</v>
      </c>
      <c r="F1262" s="2" t="s">
        <v>168</v>
      </c>
      <c r="G1262" s="2" t="s">
        <v>182</v>
      </c>
      <c r="H1262" s="2" t="s">
        <v>170</v>
      </c>
      <c r="I1262" s="2" t="s">
        <v>188</v>
      </c>
      <c r="J1262" s="2" t="s">
        <v>208</v>
      </c>
      <c r="K1262" s="11">
        <v>45534</v>
      </c>
      <c r="L1262" s="2" t="s">
        <v>173</v>
      </c>
      <c r="M1262" s="2" t="s">
        <v>174</v>
      </c>
      <c r="N1262" s="4">
        <f>COUNTIF(Bookings!$B$2:$B$5001,A1262)</f>
        <v>7</v>
      </c>
      <c r="O1262" s="4">
        <f>COUNTIFS(Bookings!$B$2:$B$5001,A1262,Bookings!$Q$2:$Q$5001,"Completed")</f>
        <v>6</v>
      </c>
      <c r="P1262" s="3">
        <f>SUMIFS(Revenue!$L$2:$L$4092,Revenue!$B$2:$B$4092,A1262)</f>
        <v>176120</v>
      </c>
      <c r="Q1262" s="2" t="str">
        <f>IF(N1262=0,"Inactive",IF(N1262=1,"One-time",IF(N1262&lt;4,"Repeat","Loyal")))</f>
        <v>Loyal</v>
      </c>
    </row>
    <row r="1263" spans="1:17" x14ac:dyDescent="0.2">
      <c r="A1263" s="2" t="s">
        <v>2288</v>
      </c>
      <c r="B1263" s="2" t="s">
        <v>2136</v>
      </c>
      <c r="C1263" s="2" t="s">
        <v>167</v>
      </c>
      <c r="D1263" s="2">
        <v>64</v>
      </c>
      <c r="E1263" s="2" t="str">
        <f>IF(D1263&lt;25,"18-24",IF(D1263&lt;35,"25-34",IF(D1263&lt;45,"35-44",IF(D1263&lt;55,"45-54","55+"))))</f>
        <v>55+</v>
      </c>
      <c r="F1263" s="2" t="s">
        <v>168</v>
      </c>
      <c r="G1263" s="2" t="s">
        <v>243</v>
      </c>
      <c r="H1263" s="2" t="s">
        <v>170</v>
      </c>
      <c r="I1263" s="2" t="s">
        <v>21</v>
      </c>
      <c r="J1263" s="2" t="s">
        <v>208</v>
      </c>
      <c r="K1263" s="11">
        <v>45676</v>
      </c>
      <c r="L1263" s="2" t="s">
        <v>173</v>
      </c>
      <c r="M1263" s="2" t="s">
        <v>174</v>
      </c>
      <c r="N1263" s="4">
        <f>COUNTIF(Bookings!$B$2:$B$5001,A1263)</f>
        <v>8</v>
      </c>
      <c r="O1263" s="4">
        <f>COUNTIFS(Bookings!$B$2:$B$5001,A1263,Bookings!$Q$2:$Q$5001,"Completed")</f>
        <v>7</v>
      </c>
      <c r="P1263" s="3">
        <f>SUMIFS(Revenue!$L$2:$L$4092,Revenue!$B$2:$B$4092,A1263)</f>
        <v>199650</v>
      </c>
      <c r="Q1263" s="2" t="str">
        <f>IF(N1263=0,"Inactive",IF(N1263=1,"One-time",IF(N1263&lt;4,"Repeat","Loyal")))</f>
        <v>Loyal</v>
      </c>
    </row>
    <row r="1264" spans="1:17" x14ac:dyDescent="0.2">
      <c r="A1264" s="2" t="s">
        <v>2289</v>
      </c>
      <c r="B1264" s="2" t="s">
        <v>1110</v>
      </c>
      <c r="C1264" s="2" t="s">
        <v>177</v>
      </c>
      <c r="D1264" s="2">
        <v>18</v>
      </c>
      <c r="E1264" s="2" t="str">
        <f>IF(D1264&lt;25,"18-24",IF(D1264&lt;35,"25-34",IF(D1264&lt;45,"35-44",IF(D1264&lt;55,"45-54","55+"))))</f>
        <v>18-24</v>
      </c>
      <c r="F1264" s="2" t="s">
        <v>168</v>
      </c>
      <c r="G1264" s="2" t="s">
        <v>186</v>
      </c>
      <c r="H1264" s="2" t="s">
        <v>170</v>
      </c>
      <c r="I1264" s="2" t="s">
        <v>171</v>
      </c>
      <c r="J1264" s="2" t="s">
        <v>172</v>
      </c>
      <c r="K1264" s="11">
        <v>46095</v>
      </c>
      <c r="L1264" s="2" t="s">
        <v>173</v>
      </c>
      <c r="M1264" s="2" t="s">
        <v>174</v>
      </c>
      <c r="N1264" s="4">
        <f>COUNTIF(Bookings!$B$2:$B$5001,A1264)</f>
        <v>1</v>
      </c>
      <c r="O1264" s="4">
        <f>COUNTIFS(Bookings!$B$2:$B$5001,A1264,Bookings!$Q$2:$Q$5001,"Completed")</f>
        <v>0</v>
      </c>
      <c r="P1264" s="3">
        <f>SUMIFS(Revenue!$L$2:$L$4092,Revenue!$B$2:$B$4092,A1264)</f>
        <v>0</v>
      </c>
      <c r="Q1264" s="2" t="str">
        <f>IF(N1264=0,"Inactive",IF(N1264=1,"One-time",IF(N1264&lt;4,"Repeat","Loyal")))</f>
        <v>One-time</v>
      </c>
    </row>
    <row r="1265" spans="1:17" x14ac:dyDescent="0.2">
      <c r="A1265" s="2" t="s">
        <v>2290</v>
      </c>
      <c r="B1265" s="2" t="s">
        <v>1385</v>
      </c>
      <c r="C1265" s="2" t="s">
        <v>167</v>
      </c>
      <c r="D1265" s="2">
        <v>31</v>
      </c>
      <c r="E1265" s="2" t="str">
        <f>IF(D1265&lt;25,"18-24",IF(D1265&lt;35,"25-34",IF(D1265&lt;45,"35-44",IF(D1265&lt;55,"45-54","55+"))))</f>
        <v>25-34</v>
      </c>
      <c r="F1265" s="2" t="s">
        <v>278</v>
      </c>
      <c r="G1265" s="2" t="s">
        <v>279</v>
      </c>
      <c r="H1265" s="2" t="s">
        <v>207</v>
      </c>
      <c r="I1265" s="2" t="s">
        <v>171</v>
      </c>
      <c r="J1265" s="2" t="s">
        <v>172</v>
      </c>
      <c r="K1265" s="11">
        <v>46156</v>
      </c>
      <c r="L1265" s="2" t="s">
        <v>179</v>
      </c>
      <c r="M1265" s="2" t="s">
        <v>174</v>
      </c>
      <c r="N1265" s="4">
        <f>COUNTIF(Bookings!$B$2:$B$5001,A1265)</f>
        <v>0</v>
      </c>
      <c r="O1265" s="4">
        <f>COUNTIFS(Bookings!$B$2:$B$5001,A1265,Bookings!$Q$2:$Q$5001,"Completed")</f>
        <v>0</v>
      </c>
      <c r="P1265" s="3">
        <f>SUMIFS(Revenue!$L$2:$L$4092,Revenue!$B$2:$B$4092,A1265)</f>
        <v>0</v>
      </c>
      <c r="Q1265" s="2" t="str">
        <f>IF(N1265=0,"Inactive",IF(N1265=1,"One-time",IF(N1265&lt;4,"Repeat","Loyal")))</f>
        <v>Inactive</v>
      </c>
    </row>
    <row r="1266" spans="1:17" x14ac:dyDescent="0.2">
      <c r="A1266" s="2" t="s">
        <v>2291</v>
      </c>
      <c r="B1266" s="2" t="s">
        <v>1482</v>
      </c>
      <c r="C1266" s="2" t="s">
        <v>167</v>
      </c>
      <c r="D1266" s="2">
        <v>36</v>
      </c>
      <c r="E1266" s="2" t="str">
        <f>IF(D1266&lt;25,"18-24",IF(D1266&lt;35,"25-34",IF(D1266&lt;45,"35-44",IF(D1266&lt;55,"45-54","55+"))))</f>
        <v>35-44</v>
      </c>
      <c r="F1266" s="2" t="s">
        <v>168</v>
      </c>
      <c r="G1266" s="2" t="s">
        <v>211</v>
      </c>
      <c r="H1266" s="2" t="s">
        <v>170</v>
      </c>
      <c r="I1266" s="2" t="s">
        <v>188</v>
      </c>
      <c r="J1266" s="2" t="s">
        <v>172</v>
      </c>
      <c r="K1266" s="11">
        <v>46147</v>
      </c>
      <c r="L1266" s="2" t="s">
        <v>173</v>
      </c>
      <c r="M1266" s="2" t="s">
        <v>174</v>
      </c>
      <c r="N1266" s="4">
        <f>COUNTIF(Bookings!$B$2:$B$5001,A1266)</f>
        <v>1</v>
      </c>
      <c r="O1266" s="4">
        <f>COUNTIFS(Bookings!$B$2:$B$5001,A1266,Bookings!$Q$2:$Q$5001,"Completed")</f>
        <v>1</v>
      </c>
      <c r="P1266" s="3">
        <f>SUMIFS(Revenue!$L$2:$L$4092,Revenue!$B$2:$B$4092,A1266)</f>
        <v>32510</v>
      </c>
      <c r="Q1266" s="2" t="str">
        <f>IF(N1266=0,"Inactive",IF(N1266=1,"One-time",IF(N1266&lt;4,"Repeat","Loyal")))</f>
        <v>One-time</v>
      </c>
    </row>
    <row r="1267" spans="1:17" x14ac:dyDescent="0.2">
      <c r="A1267" s="2" t="s">
        <v>2292</v>
      </c>
      <c r="B1267" s="2" t="s">
        <v>776</v>
      </c>
      <c r="C1267" s="2" t="s">
        <v>167</v>
      </c>
      <c r="D1267" s="2">
        <v>33</v>
      </c>
      <c r="E1267" s="2" t="str">
        <f>IF(D1267&lt;25,"18-24",IF(D1267&lt;35,"25-34",IF(D1267&lt;45,"35-44",IF(D1267&lt;55,"45-54","55+"))))</f>
        <v>25-34</v>
      </c>
      <c r="F1267" s="2" t="s">
        <v>168</v>
      </c>
      <c r="G1267" s="2" t="s">
        <v>243</v>
      </c>
      <c r="H1267" s="2" t="s">
        <v>170</v>
      </c>
      <c r="I1267" s="2" t="s">
        <v>195</v>
      </c>
      <c r="J1267" s="2" t="s">
        <v>238</v>
      </c>
      <c r="K1267" s="11">
        <v>45635</v>
      </c>
      <c r="L1267" s="2" t="s">
        <v>183</v>
      </c>
      <c r="M1267" s="2" t="s">
        <v>174</v>
      </c>
      <c r="N1267" s="4">
        <f>COUNTIF(Bookings!$B$2:$B$5001,A1267)</f>
        <v>8</v>
      </c>
      <c r="O1267" s="4">
        <f>COUNTIFS(Bookings!$B$2:$B$5001,A1267,Bookings!$Q$2:$Q$5001,"Completed")</f>
        <v>7</v>
      </c>
      <c r="P1267" s="3">
        <f>SUMIFS(Revenue!$L$2:$L$4092,Revenue!$B$2:$B$4092,A1267)</f>
        <v>365900</v>
      </c>
      <c r="Q1267" s="2" t="str">
        <f>IF(N1267=0,"Inactive",IF(N1267=1,"One-time",IF(N1267&lt;4,"Repeat","Loyal")))</f>
        <v>Loyal</v>
      </c>
    </row>
    <row r="1268" spans="1:17" x14ac:dyDescent="0.2">
      <c r="A1268" s="2" t="s">
        <v>2293</v>
      </c>
      <c r="B1268" s="2" t="s">
        <v>2294</v>
      </c>
      <c r="C1268" s="2" t="s">
        <v>167</v>
      </c>
      <c r="D1268" s="2">
        <v>35</v>
      </c>
      <c r="E1268" s="2" t="str">
        <f>IF(D1268&lt;25,"18-24",IF(D1268&lt;35,"25-34",IF(D1268&lt;45,"35-44",IF(D1268&lt;55,"45-54","55+"))))</f>
        <v>35-44</v>
      </c>
      <c r="F1268" s="2" t="s">
        <v>168</v>
      </c>
      <c r="G1268" s="2" t="s">
        <v>182</v>
      </c>
      <c r="H1268" s="2" t="s">
        <v>170</v>
      </c>
      <c r="I1268" s="2" t="s">
        <v>171</v>
      </c>
      <c r="J1268" s="2" t="s">
        <v>238</v>
      </c>
      <c r="K1268" s="11">
        <v>45424</v>
      </c>
      <c r="L1268" s="2" t="s">
        <v>198</v>
      </c>
      <c r="M1268" s="2" t="s">
        <v>174</v>
      </c>
      <c r="N1268" s="4">
        <f>COUNTIF(Bookings!$B$2:$B$5001,A1268)</f>
        <v>10</v>
      </c>
      <c r="O1268" s="4">
        <f>COUNTIFS(Bookings!$B$2:$B$5001,A1268,Bookings!$Q$2:$Q$5001,"Completed")</f>
        <v>8</v>
      </c>
      <c r="P1268" s="3">
        <f>SUMIFS(Revenue!$L$2:$L$4092,Revenue!$B$2:$B$4092,A1268)</f>
        <v>185050</v>
      </c>
      <c r="Q1268" s="2" t="str">
        <f>IF(N1268=0,"Inactive",IF(N1268=1,"One-time",IF(N1268&lt;4,"Repeat","Loyal")))</f>
        <v>Loyal</v>
      </c>
    </row>
    <row r="1269" spans="1:17" x14ac:dyDescent="0.2">
      <c r="A1269" s="2" t="s">
        <v>2295</v>
      </c>
      <c r="B1269" s="2" t="s">
        <v>2296</v>
      </c>
      <c r="C1269" s="2" t="s">
        <v>177</v>
      </c>
      <c r="D1269" s="2">
        <v>51</v>
      </c>
      <c r="E1269" s="2" t="str">
        <f>IF(D1269&lt;25,"18-24",IF(D1269&lt;35,"25-34",IF(D1269&lt;45,"35-44",IF(D1269&lt;55,"45-54","55+"))))</f>
        <v>45-54</v>
      </c>
      <c r="F1269" s="2" t="s">
        <v>168</v>
      </c>
      <c r="G1269" s="2" t="s">
        <v>75</v>
      </c>
      <c r="H1269" s="2" t="s">
        <v>170</v>
      </c>
      <c r="I1269" s="2" t="s">
        <v>188</v>
      </c>
      <c r="J1269" s="2" t="s">
        <v>172</v>
      </c>
      <c r="K1269" s="11">
        <v>45471</v>
      </c>
      <c r="L1269" s="2" t="s">
        <v>179</v>
      </c>
      <c r="M1269" s="2" t="s">
        <v>189</v>
      </c>
      <c r="N1269" s="4">
        <f>COUNTIF(Bookings!$B$2:$B$5001,A1269)</f>
        <v>0</v>
      </c>
      <c r="O1269" s="4">
        <f>COUNTIFS(Bookings!$B$2:$B$5001,A1269,Bookings!$Q$2:$Q$5001,"Completed")</f>
        <v>0</v>
      </c>
      <c r="P1269" s="3">
        <f>SUMIFS(Revenue!$L$2:$L$4092,Revenue!$B$2:$B$4092,A1269)</f>
        <v>0</v>
      </c>
      <c r="Q1269" s="2" t="str">
        <f>IF(N1269=0,"Inactive",IF(N1269=1,"One-time",IF(N1269&lt;4,"Repeat","Loyal")))</f>
        <v>Inactive</v>
      </c>
    </row>
    <row r="1270" spans="1:17" x14ac:dyDescent="0.2">
      <c r="A1270" s="2" t="s">
        <v>2297</v>
      </c>
      <c r="B1270" s="2" t="s">
        <v>2298</v>
      </c>
      <c r="C1270" s="2" t="s">
        <v>177</v>
      </c>
      <c r="D1270" s="2">
        <v>41</v>
      </c>
      <c r="E1270" s="2" t="str">
        <f>IF(D1270&lt;25,"18-24",IF(D1270&lt;35,"25-34",IF(D1270&lt;45,"35-44",IF(D1270&lt;55,"45-54","55+"))))</f>
        <v>35-44</v>
      </c>
      <c r="F1270" s="2" t="s">
        <v>168</v>
      </c>
      <c r="G1270" s="2" t="s">
        <v>220</v>
      </c>
      <c r="H1270" s="2" t="s">
        <v>170</v>
      </c>
      <c r="I1270" s="2" t="s">
        <v>195</v>
      </c>
      <c r="J1270" s="2" t="s">
        <v>238</v>
      </c>
      <c r="K1270" s="11">
        <v>45302</v>
      </c>
      <c r="L1270" s="2" t="s">
        <v>183</v>
      </c>
      <c r="M1270" s="2" t="s">
        <v>189</v>
      </c>
      <c r="N1270" s="4">
        <f>COUNTIF(Bookings!$B$2:$B$5001,A1270)</f>
        <v>11</v>
      </c>
      <c r="O1270" s="4">
        <f>COUNTIFS(Bookings!$B$2:$B$5001,A1270,Bookings!$Q$2:$Q$5001,"Completed")</f>
        <v>10</v>
      </c>
      <c r="P1270" s="3">
        <f>SUMIFS(Revenue!$L$2:$L$4092,Revenue!$B$2:$B$4092,A1270)</f>
        <v>761690</v>
      </c>
      <c r="Q1270" s="2" t="str">
        <f>IF(N1270=0,"Inactive",IF(N1270=1,"One-time",IF(N1270&lt;4,"Repeat","Loyal")))</f>
        <v>Loyal</v>
      </c>
    </row>
    <row r="1271" spans="1:17" x14ac:dyDescent="0.2">
      <c r="A1271" s="2" t="s">
        <v>2299</v>
      </c>
      <c r="B1271" s="2" t="s">
        <v>407</v>
      </c>
      <c r="C1271" s="2" t="s">
        <v>177</v>
      </c>
      <c r="D1271" s="2">
        <v>37</v>
      </c>
      <c r="E1271" s="2" t="str">
        <f>IF(D1271&lt;25,"18-24",IF(D1271&lt;35,"25-34",IF(D1271&lt;45,"35-44",IF(D1271&lt;55,"45-54","55+"))))</f>
        <v>35-44</v>
      </c>
      <c r="F1271" s="2" t="s">
        <v>168</v>
      </c>
      <c r="G1271" s="2" t="s">
        <v>246</v>
      </c>
      <c r="H1271" s="2" t="s">
        <v>170</v>
      </c>
      <c r="I1271" s="2" t="s">
        <v>171</v>
      </c>
      <c r="J1271" s="2" t="s">
        <v>172</v>
      </c>
      <c r="K1271" s="11">
        <v>45902</v>
      </c>
      <c r="L1271" s="2" t="s">
        <v>198</v>
      </c>
      <c r="M1271" s="2" t="s">
        <v>174</v>
      </c>
      <c r="N1271" s="4">
        <f>COUNTIF(Bookings!$B$2:$B$5001,A1271)</f>
        <v>1</v>
      </c>
      <c r="O1271" s="4">
        <f>COUNTIFS(Bookings!$B$2:$B$5001,A1271,Bookings!$Q$2:$Q$5001,"Completed")</f>
        <v>1</v>
      </c>
      <c r="P1271" s="3">
        <f>SUMIFS(Revenue!$L$2:$L$4092,Revenue!$B$2:$B$4092,A1271)</f>
        <v>44000</v>
      </c>
      <c r="Q1271" s="2" t="str">
        <f>IF(N1271=0,"Inactive",IF(N1271=1,"One-time",IF(N1271&lt;4,"Repeat","Loyal")))</f>
        <v>One-time</v>
      </c>
    </row>
    <row r="1272" spans="1:17" x14ac:dyDescent="0.2">
      <c r="A1272" s="2" t="s">
        <v>2300</v>
      </c>
      <c r="B1272" s="2" t="s">
        <v>230</v>
      </c>
      <c r="C1272" s="2" t="s">
        <v>167</v>
      </c>
      <c r="D1272" s="2">
        <v>18</v>
      </c>
      <c r="E1272" s="2" t="str">
        <f>IF(D1272&lt;25,"18-24",IF(D1272&lt;35,"25-34",IF(D1272&lt;45,"35-44",IF(D1272&lt;55,"45-54","55+"))))</f>
        <v>18-24</v>
      </c>
      <c r="F1272" s="2" t="s">
        <v>168</v>
      </c>
      <c r="G1272" s="2" t="s">
        <v>194</v>
      </c>
      <c r="H1272" s="2" t="s">
        <v>170</v>
      </c>
      <c r="I1272" s="2" t="s">
        <v>188</v>
      </c>
      <c r="J1272" s="2" t="s">
        <v>172</v>
      </c>
      <c r="K1272" s="11">
        <v>45736</v>
      </c>
      <c r="L1272" s="2" t="s">
        <v>198</v>
      </c>
      <c r="M1272" s="2" t="s">
        <v>174</v>
      </c>
      <c r="N1272" s="4">
        <f>COUNTIF(Bookings!$B$2:$B$5001,A1272)</f>
        <v>0</v>
      </c>
      <c r="O1272" s="4">
        <f>COUNTIFS(Bookings!$B$2:$B$5001,A1272,Bookings!$Q$2:$Q$5001,"Completed")</f>
        <v>0</v>
      </c>
      <c r="P1272" s="3">
        <f>SUMIFS(Revenue!$L$2:$L$4092,Revenue!$B$2:$B$4092,A1272)</f>
        <v>0</v>
      </c>
      <c r="Q1272" s="2" t="str">
        <f>IF(N1272=0,"Inactive",IF(N1272=1,"One-time",IF(N1272&lt;4,"Repeat","Loyal")))</f>
        <v>Inactive</v>
      </c>
    </row>
    <row r="1273" spans="1:17" x14ac:dyDescent="0.2">
      <c r="A1273" s="2" t="s">
        <v>2301</v>
      </c>
      <c r="B1273" s="2" t="s">
        <v>2302</v>
      </c>
      <c r="C1273" s="2" t="s">
        <v>167</v>
      </c>
      <c r="D1273" s="2">
        <v>41</v>
      </c>
      <c r="E1273" s="2" t="str">
        <f>IF(D1273&lt;25,"18-24",IF(D1273&lt;35,"25-34",IF(D1273&lt;45,"35-44",IF(D1273&lt;55,"45-54","55+"))))</f>
        <v>35-44</v>
      </c>
      <c r="F1273" s="2" t="s">
        <v>168</v>
      </c>
      <c r="G1273" s="2" t="s">
        <v>169</v>
      </c>
      <c r="H1273" s="2" t="s">
        <v>170</v>
      </c>
      <c r="I1273" s="2" t="s">
        <v>195</v>
      </c>
      <c r="J1273" s="2" t="s">
        <v>172</v>
      </c>
      <c r="K1273" s="11">
        <v>45537</v>
      </c>
      <c r="L1273" s="2" t="s">
        <v>247</v>
      </c>
      <c r="M1273" s="2" t="s">
        <v>174</v>
      </c>
      <c r="N1273" s="4">
        <f>COUNTIF(Bookings!$B$2:$B$5001,A1273)</f>
        <v>2</v>
      </c>
      <c r="O1273" s="4">
        <f>COUNTIFS(Bookings!$B$2:$B$5001,A1273,Bookings!$Q$2:$Q$5001,"Completed")</f>
        <v>2</v>
      </c>
      <c r="P1273" s="3">
        <f>SUMIFS(Revenue!$L$2:$L$4092,Revenue!$B$2:$B$4092,A1273)</f>
        <v>336720</v>
      </c>
      <c r="Q1273" s="2" t="str">
        <f>IF(N1273=0,"Inactive",IF(N1273=1,"One-time",IF(N1273&lt;4,"Repeat","Loyal")))</f>
        <v>Repeat</v>
      </c>
    </row>
    <row r="1274" spans="1:17" x14ac:dyDescent="0.2">
      <c r="A1274" s="2" t="s">
        <v>2303</v>
      </c>
      <c r="B1274" s="2" t="s">
        <v>2304</v>
      </c>
      <c r="C1274" s="2" t="s">
        <v>167</v>
      </c>
      <c r="D1274" s="2">
        <v>41</v>
      </c>
      <c r="E1274" s="2" t="str">
        <f>IF(D1274&lt;25,"18-24",IF(D1274&lt;35,"25-34",IF(D1274&lt;45,"35-44",IF(D1274&lt;55,"45-54","55+"))))</f>
        <v>35-44</v>
      </c>
      <c r="F1274" s="2" t="s">
        <v>256</v>
      </c>
      <c r="G1274" s="2" t="s">
        <v>257</v>
      </c>
      <c r="H1274" s="2" t="s">
        <v>207</v>
      </c>
      <c r="I1274" s="2" t="s">
        <v>195</v>
      </c>
      <c r="J1274" s="2" t="s">
        <v>208</v>
      </c>
      <c r="K1274" s="11">
        <v>45546</v>
      </c>
      <c r="L1274" s="2" t="s">
        <v>179</v>
      </c>
      <c r="M1274" s="2" t="s">
        <v>174</v>
      </c>
      <c r="N1274" s="4">
        <f>COUNTIF(Bookings!$B$2:$B$5001,A1274)</f>
        <v>4</v>
      </c>
      <c r="O1274" s="4">
        <f>COUNTIFS(Bookings!$B$2:$B$5001,A1274,Bookings!$Q$2:$Q$5001,"Completed")</f>
        <v>4</v>
      </c>
      <c r="P1274" s="3">
        <f>SUMIFS(Revenue!$L$2:$L$4092,Revenue!$B$2:$B$4092,A1274)</f>
        <v>272980</v>
      </c>
      <c r="Q1274" s="2" t="str">
        <f>IF(N1274=0,"Inactive",IF(N1274=1,"One-time",IF(N1274&lt;4,"Repeat","Loyal")))</f>
        <v>Loyal</v>
      </c>
    </row>
    <row r="1275" spans="1:17" x14ac:dyDescent="0.2">
      <c r="A1275" s="2" t="s">
        <v>2305</v>
      </c>
      <c r="B1275" s="2" t="s">
        <v>2181</v>
      </c>
      <c r="C1275" s="2" t="s">
        <v>167</v>
      </c>
      <c r="D1275" s="2">
        <v>18</v>
      </c>
      <c r="E1275" s="2" t="str">
        <f>IF(D1275&lt;25,"18-24",IF(D1275&lt;35,"25-34",IF(D1275&lt;45,"35-44",IF(D1275&lt;55,"45-54","55+"))))</f>
        <v>18-24</v>
      </c>
      <c r="F1275" s="2" t="s">
        <v>168</v>
      </c>
      <c r="G1275" s="2" t="s">
        <v>24</v>
      </c>
      <c r="H1275" s="2" t="s">
        <v>170</v>
      </c>
      <c r="I1275" s="2" t="s">
        <v>171</v>
      </c>
      <c r="J1275" s="2" t="s">
        <v>208</v>
      </c>
      <c r="K1275" s="11">
        <v>45616</v>
      </c>
      <c r="L1275" s="2" t="s">
        <v>183</v>
      </c>
      <c r="M1275" s="2" t="s">
        <v>174</v>
      </c>
      <c r="N1275" s="4">
        <f>COUNTIF(Bookings!$B$2:$B$5001,A1275)</f>
        <v>8</v>
      </c>
      <c r="O1275" s="4">
        <f>COUNTIFS(Bookings!$B$2:$B$5001,A1275,Bookings!$Q$2:$Q$5001,"Completed")</f>
        <v>7</v>
      </c>
      <c r="P1275" s="3">
        <f>SUMIFS(Revenue!$L$2:$L$4092,Revenue!$B$2:$B$4092,A1275)</f>
        <v>270060</v>
      </c>
      <c r="Q1275" s="2" t="str">
        <f>IF(N1275=0,"Inactive",IF(N1275=1,"One-time",IF(N1275&lt;4,"Repeat","Loyal")))</f>
        <v>Loyal</v>
      </c>
    </row>
    <row r="1276" spans="1:17" x14ac:dyDescent="0.2">
      <c r="A1276" s="2" t="s">
        <v>2306</v>
      </c>
      <c r="B1276" s="2" t="s">
        <v>366</v>
      </c>
      <c r="C1276" s="2" t="s">
        <v>177</v>
      </c>
      <c r="D1276" s="2">
        <v>20</v>
      </c>
      <c r="E1276" s="2" t="str">
        <f>IF(D1276&lt;25,"18-24",IF(D1276&lt;35,"25-34",IF(D1276&lt;45,"35-44",IF(D1276&lt;55,"45-54","55+"))))</f>
        <v>18-24</v>
      </c>
      <c r="F1276" s="2" t="s">
        <v>168</v>
      </c>
      <c r="G1276" s="2" t="s">
        <v>66</v>
      </c>
      <c r="H1276" s="2" t="s">
        <v>170</v>
      </c>
      <c r="I1276" s="2" t="s">
        <v>171</v>
      </c>
      <c r="J1276" s="2" t="s">
        <v>208</v>
      </c>
      <c r="K1276" s="11">
        <v>45643</v>
      </c>
      <c r="L1276" s="2" t="s">
        <v>179</v>
      </c>
      <c r="M1276" s="2" t="s">
        <v>174</v>
      </c>
      <c r="N1276" s="4">
        <f>COUNTIF(Bookings!$B$2:$B$5001,A1276)</f>
        <v>6</v>
      </c>
      <c r="O1276" s="4">
        <f>COUNTIFS(Bookings!$B$2:$B$5001,A1276,Bookings!$Q$2:$Q$5001,"Completed")</f>
        <v>5</v>
      </c>
      <c r="P1276" s="3">
        <f>SUMIFS(Revenue!$L$2:$L$4092,Revenue!$B$2:$B$4092,A1276)</f>
        <v>165360</v>
      </c>
      <c r="Q1276" s="2" t="str">
        <f>IF(N1276=0,"Inactive",IF(N1276=1,"One-time",IF(N1276&lt;4,"Repeat","Loyal")))</f>
        <v>Loyal</v>
      </c>
    </row>
    <row r="1277" spans="1:17" x14ac:dyDescent="0.2">
      <c r="A1277" s="2" t="s">
        <v>2307</v>
      </c>
      <c r="B1277" s="2" t="s">
        <v>695</v>
      </c>
      <c r="C1277" s="2" t="s">
        <v>167</v>
      </c>
      <c r="D1277" s="2">
        <v>37</v>
      </c>
      <c r="E1277" s="2" t="str">
        <f>IF(D1277&lt;25,"18-24",IF(D1277&lt;35,"25-34",IF(D1277&lt;45,"35-44",IF(D1277&lt;55,"45-54","55+"))))</f>
        <v>35-44</v>
      </c>
      <c r="F1277" s="2" t="s">
        <v>499</v>
      </c>
      <c r="G1277" s="2" t="s">
        <v>500</v>
      </c>
      <c r="H1277" s="2" t="s">
        <v>207</v>
      </c>
      <c r="I1277" s="2" t="s">
        <v>195</v>
      </c>
      <c r="J1277" s="2" t="s">
        <v>172</v>
      </c>
      <c r="K1277" s="11">
        <v>45691</v>
      </c>
      <c r="L1277" s="2" t="s">
        <v>198</v>
      </c>
      <c r="M1277" s="2" t="s">
        <v>174</v>
      </c>
      <c r="N1277" s="4">
        <f>COUNTIF(Bookings!$B$2:$B$5001,A1277)</f>
        <v>0</v>
      </c>
      <c r="O1277" s="4">
        <f>COUNTIFS(Bookings!$B$2:$B$5001,A1277,Bookings!$Q$2:$Q$5001,"Completed")</f>
        <v>0</v>
      </c>
      <c r="P1277" s="3">
        <f>SUMIFS(Revenue!$L$2:$L$4092,Revenue!$B$2:$B$4092,A1277)</f>
        <v>0</v>
      </c>
      <c r="Q1277" s="2" t="str">
        <f>IF(N1277=0,"Inactive",IF(N1277=1,"One-time",IF(N1277&lt;4,"Repeat","Loyal")))</f>
        <v>Inactive</v>
      </c>
    </row>
    <row r="1278" spans="1:17" x14ac:dyDescent="0.2">
      <c r="A1278" s="2" t="s">
        <v>2308</v>
      </c>
      <c r="B1278" s="2" t="s">
        <v>2256</v>
      </c>
      <c r="C1278" s="2" t="s">
        <v>167</v>
      </c>
      <c r="D1278" s="2">
        <v>30</v>
      </c>
      <c r="E1278" s="2" t="str">
        <f>IF(D1278&lt;25,"18-24",IF(D1278&lt;35,"25-34",IF(D1278&lt;45,"35-44",IF(D1278&lt;55,"45-54","55+"))))</f>
        <v>25-34</v>
      </c>
      <c r="F1278" s="2" t="s">
        <v>168</v>
      </c>
      <c r="G1278" s="2" t="s">
        <v>169</v>
      </c>
      <c r="H1278" s="2" t="s">
        <v>170</v>
      </c>
      <c r="I1278" s="2" t="s">
        <v>171</v>
      </c>
      <c r="J1278" s="2" t="s">
        <v>172</v>
      </c>
      <c r="K1278" s="11">
        <v>45585</v>
      </c>
      <c r="L1278" s="2" t="s">
        <v>173</v>
      </c>
      <c r="M1278" s="2" t="s">
        <v>174</v>
      </c>
      <c r="N1278" s="4">
        <f>COUNTIF(Bookings!$B$2:$B$5001,A1278)</f>
        <v>0</v>
      </c>
      <c r="O1278" s="4">
        <f>COUNTIFS(Bookings!$B$2:$B$5001,A1278,Bookings!$Q$2:$Q$5001,"Completed")</f>
        <v>0</v>
      </c>
      <c r="P1278" s="3">
        <f>SUMIFS(Revenue!$L$2:$L$4092,Revenue!$B$2:$B$4092,A1278)</f>
        <v>0</v>
      </c>
      <c r="Q1278" s="2" t="str">
        <f>IF(N1278=0,"Inactive",IF(N1278=1,"One-time",IF(N1278&lt;4,"Repeat","Loyal")))</f>
        <v>Inactive</v>
      </c>
    </row>
    <row r="1279" spans="1:17" x14ac:dyDescent="0.2">
      <c r="A1279" s="2" t="s">
        <v>2309</v>
      </c>
      <c r="B1279" s="2" t="s">
        <v>1699</v>
      </c>
      <c r="C1279" s="2" t="s">
        <v>177</v>
      </c>
      <c r="D1279" s="2">
        <v>32</v>
      </c>
      <c r="E1279" s="2" t="str">
        <f>IF(D1279&lt;25,"18-24",IF(D1279&lt;35,"25-34",IF(D1279&lt;45,"35-44",IF(D1279&lt;55,"45-54","55+"))))</f>
        <v>25-34</v>
      </c>
      <c r="F1279" s="2" t="s">
        <v>168</v>
      </c>
      <c r="G1279" s="2" t="s">
        <v>66</v>
      </c>
      <c r="H1279" s="2" t="s">
        <v>170</v>
      </c>
      <c r="I1279" s="2" t="s">
        <v>21</v>
      </c>
      <c r="J1279" s="2" t="s">
        <v>208</v>
      </c>
      <c r="K1279" s="11">
        <v>45547</v>
      </c>
      <c r="L1279" s="2" t="s">
        <v>173</v>
      </c>
      <c r="M1279" s="2" t="s">
        <v>174</v>
      </c>
      <c r="N1279" s="4">
        <f>COUNTIF(Bookings!$B$2:$B$5001,A1279)</f>
        <v>7</v>
      </c>
      <c r="O1279" s="4">
        <f>COUNTIFS(Bookings!$B$2:$B$5001,A1279,Bookings!$Q$2:$Q$5001,"Completed")</f>
        <v>6</v>
      </c>
      <c r="P1279" s="3">
        <f>SUMIFS(Revenue!$L$2:$L$4092,Revenue!$B$2:$B$4092,A1279)</f>
        <v>220260</v>
      </c>
      <c r="Q1279" s="2" t="str">
        <f>IF(N1279=0,"Inactive",IF(N1279=1,"One-time",IF(N1279&lt;4,"Repeat","Loyal")))</f>
        <v>Loyal</v>
      </c>
    </row>
    <row r="1280" spans="1:17" x14ac:dyDescent="0.2">
      <c r="A1280" s="2" t="s">
        <v>2310</v>
      </c>
      <c r="B1280" s="2" t="s">
        <v>1079</v>
      </c>
      <c r="C1280" s="2" t="s">
        <v>177</v>
      </c>
      <c r="D1280" s="2">
        <v>40</v>
      </c>
      <c r="E1280" s="2" t="str">
        <f>IF(D1280&lt;25,"18-24",IF(D1280&lt;35,"25-34",IF(D1280&lt;45,"35-44",IF(D1280&lt;55,"45-54","55+"))))</f>
        <v>35-44</v>
      </c>
      <c r="F1280" s="2" t="s">
        <v>168</v>
      </c>
      <c r="G1280" s="2" t="s">
        <v>246</v>
      </c>
      <c r="H1280" s="2" t="s">
        <v>170</v>
      </c>
      <c r="I1280" s="2" t="s">
        <v>195</v>
      </c>
      <c r="J1280" s="2" t="s">
        <v>172</v>
      </c>
      <c r="K1280" s="11">
        <v>45814</v>
      </c>
      <c r="L1280" s="2" t="s">
        <v>173</v>
      </c>
      <c r="M1280" s="2" t="s">
        <v>174</v>
      </c>
      <c r="N1280" s="4">
        <f>COUNTIF(Bookings!$B$2:$B$5001,A1280)</f>
        <v>0</v>
      </c>
      <c r="O1280" s="4">
        <f>COUNTIFS(Bookings!$B$2:$B$5001,A1280,Bookings!$Q$2:$Q$5001,"Completed")</f>
        <v>0</v>
      </c>
      <c r="P1280" s="3">
        <f>SUMIFS(Revenue!$L$2:$L$4092,Revenue!$B$2:$B$4092,A1280)</f>
        <v>0</v>
      </c>
      <c r="Q1280" s="2" t="str">
        <f>IF(N1280=0,"Inactive",IF(N1280=1,"One-time",IF(N1280&lt;4,"Repeat","Loyal")))</f>
        <v>Inactive</v>
      </c>
    </row>
    <row r="1281" spans="1:17" x14ac:dyDescent="0.2">
      <c r="A1281" s="2" t="s">
        <v>2311</v>
      </c>
      <c r="B1281" s="2" t="s">
        <v>1571</v>
      </c>
      <c r="C1281" s="2" t="s">
        <v>167</v>
      </c>
      <c r="D1281" s="2">
        <v>33</v>
      </c>
      <c r="E1281" s="2" t="str">
        <f>IF(D1281&lt;25,"18-24",IF(D1281&lt;35,"25-34",IF(D1281&lt;45,"35-44",IF(D1281&lt;55,"45-54","55+"))))</f>
        <v>25-34</v>
      </c>
      <c r="F1281" s="2" t="s">
        <v>168</v>
      </c>
      <c r="G1281" s="2" t="s">
        <v>311</v>
      </c>
      <c r="H1281" s="2" t="s">
        <v>170</v>
      </c>
      <c r="I1281" s="2" t="s">
        <v>171</v>
      </c>
      <c r="J1281" s="2" t="s">
        <v>172</v>
      </c>
      <c r="K1281" s="11">
        <v>46008</v>
      </c>
      <c r="L1281" s="2" t="s">
        <v>247</v>
      </c>
      <c r="M1281" s="2" t="s">
        <v>189</v>
      </c>
      <c r="N1281" s="4">
        <f>COUNTIF(Bookings!$B$2:$B$5001,A1281)</f>
        <v>0</v>
      </c>
      <c r="O1281" s="4">
        <f>COUNTIFS(Bookings!$B$2:$B$5001,A1281,Bookings!$Q$2:$Q$5001,"Completed")</f>
        <v>0</v>
      </c>
      <c r="P1281" s="3">
        <f>SUMIFS(Revenue!$L$2:$L$4092,Revenue!$B$2:$B$4092,A1281)</f>
        <v>0</v>
      </c>
      <c r="Q1281" s="2" t="str">
        <f>IF(N1281=0,"Inactive",IF(N1281=1,"One-time",IF(N1281&lt;4,"Repeat","Loyal")))</f>
        <v>Inactive</v>
      </c>
    </row>
    <row r="1282" spans="1:17" x14ac:dyDescent="0.2">
      <c r="A1282" s="2" t="s">
        <v>2312</v>
      </c>
      <c r="B1282" s="2" t="s">
        <v>2313</v>
      </c>
      <c r="C1282" s="2" t="s">
        <v>177</v>
      </c>
      <c r="D1282" s="2">
        <v>45</v>
      </c>
      <c r="E1282" s="2" t="str">
        <f>IF(D1282&lt;25,"18-24",IF(D1282&lt;35,"25-34",IF(D1282&lt;45,"35-44",IF(D1282&lt;55,"45-54","55+"))))</f>
        <v>45-54</v>
      </c>
      <c r="F1282" s="2" t="s">
        <v>168</v>
      </c>
      <c r="G1282" s="2" t="s">
        <v>246</v>
      </c>
      <c r="H1282" s="2" t="s">
        <v>170</v>
      </c>
      <c r="I1282" s="2" t="s">
        <v>195</v>
      </c>
      <c r="J1282" s="2" t="s">
        <v>238</v>
      </c>
      <c r="K1282" s="11">
        <v>45661</v>
      </c>
      <c r="L1282" s="2" t="s">
        <v>198</v>
      </c>
      <c r="M1282" s="2" t="s">
        <v>189</v>
      </c>
      <c r="N1282" s="4">
        <f>COUNTIF(Bookings!$B$2:$B$5001,A1282)</f>
        <v>8</v>
      </c>
      <c r="O1282" s="4">
        <f>COUNTIFS(Bookings!$B$2:$B$5001,A1282,Bookings!$Q$2:$Q$5001,"Completed")</f>
        <v>8</v>
      </c>
      <c r="P1282" s="3">
        <f>SUMIFS(Revenue!$L$2:$L$4092,Revenue!$B$2:$B$4092,A1282)</f>
        <v>884890</v>
      </c>
      <c r="Q1282" s="2" t="str">
        <f>IF(N1282=0,"Inactive",IF(N1282=1,"One-time",IF(N1282&lt;4,"Repeat","Loyal")))</f>
        <v>Loyal</v>
      </c>
    </row>
    <row r="1283" spans="1:17" x14ac:dyDescent="0.2">
      <c r="A1283" s="2" t="s">
        <v>2314</v>
      </c>
      <c r="B1283" s="2" t="s">
        <v>2315</v>
      </c>
      <c r="C1283" s="2" t="s">
        <v>177</v>
      </c>
      <c r="D1283" s="2">
        <v>27</v>
      </c>
      <c r="E1283" s="2" t="str">
        <f>IF(D1283&lt;25,"18-24",IF(D1283&lt;35,"25-34",IF(D1283&lt;45,"35-44",IF(D1283&lt;55,"45-54","55+"))))</f>
        <v>25-34</v>
      </c>
      <c r="F1283" s="2" t="s">
        <v>168</v>
      </c>
      <c r="G1283" s="2" t="s">
        <v>169</v>
      </c>
      <c r="H1283" s="2" t="s">
        <v>170</v>
      </c>
      <c r="I1283" s="2" t="s">
        <v>171</v>
      </c>
      <c r="J1283" s="2" t="s">
        <v>172</v>
      </c>
      <c r="K1283" s="11">
        <v>45894</v>
      </c>
      <c r="L1283" s="2" t="s">
        <v>173</v>
      </c>
      <c r="M1283" s="2" t="s">
        <v>174</v>
      </c>
      <c r="N1283" s="4">
        <f>COUNTIF(Bookings!$B$2:$B$5001,A1283)</f>
        <v>3</v>
      </c>
      <c r="O1283" s="4">
        <f>COUNTIFS(Bookings!$B$2:$B$5001,A1283,Bookings!$Q$2:$Q$5001,"Completed")</f>
        <v>2</v>
      </c>
      <c r="P1283" s="3">
        <f>SUMIFS(Revenue!$L$2:$L$4092,Revenue!$B$2:$B$4092,A1283)</f>
        <v>67300</v>
      </c>
      <c r="Q1283" s="2" t="str">
        <f>IF(N1283=0,"Inactive",IF(N1283=1,"One-time",IF(N1283&lt;4,"Repeat","Loyal")))</f>
        <v>Repeat</v>
      </c>
    </row>
    <row r="1284" spans="1:17" x14ac:dyDescent="0.2">
      <c r="A1284" s="2" t="s">
        <v>2316</v>
      </c>
      <c r="B1284" s="2" t="s">
        <v>253</v>
      </c>
      <c r="C1284" s="2" t="s">
        <v>177</v>
      </c>
      <c r="D1284" s="2">
        <v>39</v>
      </c>
      <c r="E1284" s="2" t="str">
        <f>IF(D1284&lt;25,"18-24",IF(D1284&lt;35,"25-34",IF(D1284&lt;45,"35-44",IF(D1284&lt;55,"45-54","55+"))))</f>
        <v>35-44</v>
      </c>
      <c r="F1284" s="2" t="s">
        <v>278</v>
      </c>
      <c r="G1284" s="2" t="s">
        <v>279</v>
      </c>
      <c r="H1284" s="2" t="s">
        <v>207</v>
      </c>
      <c r="I1284" s="2" t="s">
        <v>195</v>
      </c>
      <c r="J1284" s="2" t="s">
        <v>172</v>
      </c>
      <c r="K1284" s="11">
        <v>45564</v>
      </c>
      <c r="L1284" s="2" t="s">
        <v>179</v>
      </c>
      <c r="M1284" s="2" t="s">
        <v>174</v>
      </c>
      <c r="N1284" s="4">
        <f>COUNTIF(Bookings!$B$2:$B$5001,A1284)</f>
        <v>1</v>
      </c>
      <c r="O1284" s="4">
        <f>COUNTIFS(Bookings!$B$2:$B$5001,A1284,Bookings!$Q$2:$Q$5001,"Completed")</f>
        <v>1</v>
      </c>
      <c r="P1284" s="3">
        <f>SUMIFS(Revenue!$L$2:$L$4092,Revenue!$B$2:$B$4092,A1284)</f>
        <v>32780</v>
      </c>
      <c r="Q1284" s="2" t="str">
        <f>IF(N1284=0,"Inactive",IF(N1284=1,"One-time",IF(N1284&lt;4,"Repeat","Loyal")))</f>
        <v>One-time</v>
      </c>
    </row>
    <row r="1285" spans="1:17" x14ac:dyDescent="0.2">
      <c r="A1285" s="2" t="s">
        <v>2317</v>
      </c>
      <c r="B1285" s="2" t="s">
        <v>1571</v>
      </c>
      <c r="C1285" s="2" t="s">
        <v>167</v>
      </c>
      <c r="D1285" s="2">
        <v>18</v>
      </c>
      <c r="E1285" s="2" t="str">
        <f>IF(D1285&lt;25,"18-24",IF(D1285&lt;35,"25-34",IF(D1285&lt;45,"35-44",IF(D1285&lt;55,"45-54","55+"))))</f>
        <v>18-24</v>
      </c>
      <c r="F1285" s="2" t="s">
        <v>168</v>
      </c>
      <c r="G1285" s="2" t="s">
        <v>311</v>
      </c>
      <c r="H1285" s="2" t="s">
        <v>170</v>
      </c>
      <c r="I1285" s="2" t="s">
        <v>188</v>
      </c>
      <c r="J1285" s="2" t="s">
        <v>217</v>
      </c>
      <c r="K1285" s="11">
        <v>45859</v>
      </c>
      <c r="L1285" s="2" t="s">
        <v>198</v>
      </c>
      <c r="M1285" s="2" t="s">
        <v>174</v>
      </c>
      <c r="N1285" s="4">
        <f>COUNTIF(Bookings!$B$2:$B$5001,A1285)</f>
        <v>4</v>
      </c>
      <c r="O1285" s="4">
        <f>COUNTIFS(Bookings!$B$2:$B$5001,A1285,Bookings!$Q$2:$Q$5001,"Completed")</f>
        <v>3</v>
      </c>
      <c r="P1285" s="3">
        <f>SUMIFS(Revenue!$L$2:$L$4092,Revenue!$B$2:$B$4092,A1285)</f>
        <v>95700</v>
      </c>
      <c r="Q1285" s="2" t="str">
        <f>IF(N1285=0,"Inactive",IF(N1285=1,"One-time",IF(N1285&lt;4,"Repeat","Loyal")))</f>
        <v>Loyal</v>
      </c>
    </row>
    <row r="1286" spans="1:17" x14ac:dyDescent="0.2">
      <c r="A1286" s="2" t="s">
        <v>2318</v>
      </c>
      <c r="B1286" s="2" t="s">
        <v>2074</v>
      </c>
      <c r="C1286" s="2" t="s">
        <v>177</v>
      </c>
      <c r="D1286" s="2">
        <v>30</v>
      </c>
      <c r="E1286" s="2" t="str">
        <f>IF(D1286&lt;25,"18-24",IF(D1286&lt;35,"25-34",IF(D1286&lt;45,"35-44",IF(D1286&lt;55,"45-54","55+"))))</f>
        <v>25-34</v>
      </c>
      <c r="F1286" s="2" t="s">
        <v>168</v>
      </c>
      <c r="G1286" s="2" t="s">
        <v>211</v>
      </c>
      <c r="H1286" s="2" t="s">
        <v>170</v>
      </c>
      <c r="I1286" s="2" t="s">
        <v>171</v>
      </c>
      <c r="J1286" s="2" t="s">
        <v>238</v>
      </c>
      <c r="K1286" s="11">
        <v>45481</v>
      </c>
      <c r="L1286" s="2" t="s">
        <v>198</v>
      </c>
      <c r="M1286" s="2" t="s">
        <v>174</v>
      </c>
      <c r="N1286" s="4">
        <f>COUNTIF(Bookings!$B$2:$B$5001,A1286)</f>
        <v>7</v>
      </c>
      <c r="O1286" s="4">
        <f>COUNTIFS(Bookings!$B$2:$B$5001,A1286,Bookings!$Q$2:$Q$5001,"Completed")</f>
        <v>4</v>
      </c>
      <c r="P1286" s="3">
        <f>SUMIFS(Revenue!$L$2:$L$4092,Revenue!$B$2:$B$4092,A1286)</f>
        <v>150250</v>
      </c>
      <c r="Q1286" s="2" t="str">
        <f>IF(N1286=0,"Inactive",IF(N1286=1,"One-time",IF(N1286&lt;4,"Repeat","Loyal")))</f>
        <v>Loyal</v>
      </c>
    </row>
    <row r="1287" spans="1:17" x14ac:dyDescent="0.2">
      <c r="A1287" s="2" t="s">
        <v>2319</v>
      </c>
      <c r="B1287" s="2" t="s">
        <v>883</v>
      </c>
      <c r="C1287" s="2" t="s">
        <v>177</v>
      </c>
      <c r="D1287" s="2">
        <v>44</v>
      </c>
      <c r="E1287" s="2" t="str">
        <f>IF(D1287&lt;25,"18-24",IF(D1287&lt;35,"25-34",IF(D1287&lt;45,"35-44",IF(D1287&lt;55,"45-54","55+"))))</f>
        <v>35-44</v>
      </c>
      <c r="F1287" s="2" t="s">
        <v>168</v>
      </c>
      <c r="G1287" s="2" t="s">
        <v>66</v>
      </c>
      <c r="H1287" s="2" t="s">
        <v>170</v>
      </c>
      <c r="I1287" s="2" t="s">
        <v>21</v>
      </c>
      <c r="J1287" s="2" t="s">
        <v>217</v>
      </c>
      <c r="K1287" s="11">
        <v>45630</v>
      </c>
      <c r="L1287" s="2" t="s">
        <v>231</v>
      </c>
      <c r="M1287" s="2" t="s">
        <v>174</v>
      </c>
      <c r="N1287" s="4">
        <f>COUNTIF(Bookings!$B$2:$B$5001,A1287)</f>
        <v>5</v>
      </c>
      <c r="O1287" s="4">
        <f>COUNTIFS(Bookings!$B$2:$B$5001,A1287,Bookings!$Q$2:$Q$5001,"Completed")</f>
        <v>3</v>
      </c>
      <c r="P1287" s="3">
        <f>SUMIFS(Revenue!$L$2:$L$4092,Revenue!$B$2:$B$4092,A1287)</f>
        <v>83550</v>
      </c>
      <c r="Q1287" s="2" t="str">
        <f>IF(N1287=0,"Inactive",IF(N1287=1,"One-time",IF(N1287&lt;4,"Repeat","Loyal")))</f>
        <v>Loyal</v>
      </c>
    </row>
    <row r="1288" spans="1:17" x14ac:dyDescent="0.2">
      <c r="A1288" s="2" t="s">
        <v>2320</v>
      </c>
      <c r="B1288" s="2" t="s">
        <v>1989</v>
      </c>
      <c r="C1288" s="2" t="s">
        <v>167</v>
      </c>
      <c r="D1288" s="2">
        <v>38</v>
      </c>
      <c r="E1288" s="2" t="str">
        <f>IF(D1288&lt;25,"18-24",IF(D1288&lt;35,"25-34",IF(D1288&lt;45,"35-44",IF(D1288&lt;55,"45-54","55+"))))</f>
        <v>35-44</v>
      </c>
      <c r="F1288" s="2" t="s">
        <v>168</v>
      </c>
      <c r="G1288" s="2" t="s">
        <v>24</v>
      </c>
      <c r="H1288" s="2" t="s">
        <v>170</v>
      </c>
      <c r="I1288" s="2" t="s">
        <v>21</v>
      </c>
      <c r="J1288" s="2" t="s">
        <v>172</v>
      </c>
      <c r="K1288" s="11">
        <v>46081</v>
      </c>
      <c r="L1288" s="2" t="s">
        <v>247</v>
      </c>
      <c r="M1288" s="2" t="s">
        <v>174</v>
      </c>
      <c r="N1288" s="4">
        <f>COUNTIF(Bookings!$B$2:$B$5001,A1288)</f>
        <v>0</v>
      </c>
      <c r="O1288" s="4">
        <f>COUNTIFS(Bookings!$B$2:$B$5001,A1288,Bookings!$Q$2:$Q$5001,"Completed")</f>
        <v>0</v>
      </c>
      <c r="P1288" s="3">
        <f>SUMIFS(Revenue!$L$2:$L$4092,Revenue!$B$2:$B$4092,A1288)</f>
        <v>0</v>
      </c>
      <c r="Q1288" s="2" t="str">
        <f>IF(N1288=0,"Inactive",IF(N1288=1,"One-time",IF(N1288&lt;4,"Repeat","Loyal")))</f>
        <v>Inactive</v>
      </c>
    </row>
    <row r="1289" spans="1:17" x14ac:dyDescent="0.2">
      <c r="A1289" s="2" t="s">
        <v>2321</v>
      </c>
      <c r="B1289" s="2" t="s">
        <v>479</v>
      </c>
      <c r="C1289" s="2" t="s">
        <v>177</v>
      </c>
      <c r="D1289" s="2">
        <v>46</v>
      </c>
      <c r="E1289" s="2" t="str">
        <f>IF(D1289&lt;25,"18-24",IF(D1289&lt;35,"25-34",IF(D1289&lt;45,"35-44",IF(D1289&lt;55,"45-54","55+"))))</f>
        <v>45-54</v>
      </c>
      <c r="F1289" s="2" t="s">
        <v>168</v>
      </c>
      <c r="G1289" s="2" t="s">
        <v>169</v>
      </c>
      <c r="H1289" s="2" t="s">
        <v>170</v>
      </c>
      <c r="I1289" s="2" t="s">
        <v>21</v>
      </c>
      <c r="J1289" s="2" t="s">
        <v>238</v>
      </c>
      <c r="K1289" s="11">
        <v>45589</v>
      </c>
      <c r="L1289" s="2" t="s">
        <v>247</v>
      </c>
      <c r="M1289" s="2" t="s">
        <v>189</v>
      </c>
      <c r="N1289" s="4">
        <f>COUNTIF(Bookings!$B$2:$B$5001,A1289)</f>
        <v>15</v>
      </c>
      <c r="O1289" s="4">
        <f>COUNTIFS(Bookings!$B$2:$B$5001,A1289,Bookings!$Q$2:$Q$5001,"Completed")</f>
        <v>14</v>
      </c>
      <c r="P1289" s="3">
        <f>SUMIFS(Revenue!$L$2:$L$4092,Revenue!$B$2:$B$4092,A1289)</f>
        <v>320720</v>
      </c>
      <c r="Q1289" s="2" t="str">
        <f>IF(N1289=0,"Inactive",IF(N1289=1,"One-time",IF(N1289&lt;4,"Repeat","Loyal")))</f>
        <v>Loyal</v>
      </c>
    </row>
    <row r="1290" spans="1:17" x14ac:dyDescent="0.2">
      <c r="A1290" s="2" t="s">
        <v>2322</v>
      </c>
      <c r="B1290" s="2" t="s">
        <v>530</v>
      </c>
      <c r="C1290" s="2" t="s">
        <v>167</v>
      </c>
      <c r="D1290" s="2">
        <v>45</v>
      </c>
      <c r="E1290" s="2" t="str">
        <f>IF(D1290&lt;25,"18-24",IF(D1290&lt;35,"25-34",IF(D1290&lt;45,"35-44",IF(D1290&lt;55,"45-54","55+"))))</f>
        <v>45-54</v>
      </c>
      <c r="F1290" s="2" t="s">
        <v>168</v>
      </c>
      <c r="G1290" s="2" t="s">
        <v>246</v>
      </c>
      <c r="H1290" s="2" t="s">
        <v>170</v>
      </c>
      <c r="I1290" s="2" t="s">
        <v>195</v>
      </c>
      <c r="J1290" s="2" t="s">
        <v>172</v>
      </c>
      <c r="K1290" s="11">
        <v>45872</v>
      </c>
      <c r="L1290" s="2" t="s">
        <v>173</v>
      </c>
      <c r="M1290" s="2" t="s">
        <v>174</v>
      </c>
      <c r="N1290" s="4">
        <f>COUNTIF(Bookings!$B$2:$B$5001,A1290)</f>
        <v>2</v>
      </c>
      <c r="O1290" s="4">
        <f>COUNTIFS(Bookings!$B$2:$B$5001,A1290,Bookings!$Q$2:$Q$5001,"Completed")</f>
        <v>2</v>
      </c>
      <c r="P1290" s="3">
        <f>SUMIFS(Revenue!$L$2:$L$4092,Revenue!$B$2:$B$4092,A1290)</f>
        <v>63930</v>
      </c>
      <c r="Q1290" s="2" t="str">
        <f>IF(N1290=0,"Inactive",IF(N1290=1,"One-time",IF(N1290&lt;4,"Repeat","Loyal")))</f>
        <v>Repeat</v>
      </c>
    </row>
    <row r="1291" spans="1:17" x14ac:dyDescent="0.2">
      <c r="A1291" s="2" t="s">
        <v>2323</v>
      </c>
      <c r="B1291" s="2" t="s">
        <v>2324</v>
      </c>
      <c r="C1291" s="2" t="s">
        <v>167</v>
      </c>
      <c r="D1291" s="2">
        <v>31</v>
      </c>
      <c r="E1291" s="2" t="str">
        <f>IF(D1291&lt;25,"18-24",IF(D1291&lt;35,"25-34",IF(D1291&lt;45,"35-44",IF(D1291&lt;55,"45-54","55+"))))</f>
        <v>25-34</v>
      </c>
      <c r="F1291" s="2" t="s">
        <v>168</v>
      </c>
      <c r="G1291" s="2" t="s">
        <v>55</v>
      </c>
      <c r="H1291" s="2" t="s">
        <v>170</v>
      </c>
      <c r="I1291" s="2" t="s">
        <v>188</v>
      </c>
      <c r="J1291" s="2" t="s">
        <v>172</v>
      </c>
      <c r="K1291" s="11">
        <v>46262</v>
      </c>
      <c r="L1291" s="2" t="s">
        <v>198</v>
      </c>
      <c r="M1291" s="2" t="s">
        <v>174</v>
      </c>
      <c r="N1291" s="4">
        <f>COUNTIF(Bookings!$B$2:$B$5001,A1291)</f>
        <v>1</v>
      </c>
      <c r="O1291" s="4">
        <f>COUNTIFS(Bookings!$B$2:$B$5001,A1291,Bookings!$Q$2:$Q$5001,"Completed")</f>
        <v>1</v>
      </c>
      <c r="P1291" s="3">
        <f>SUMIFS(Revenue!$L$2:$L$4092,Revenue!$B$2:$B$4092,A1291)</f>
        <v>23410</v>
      </c>
      <c r="Q1291" s="2" t="str">
        <f>IF(N1291=0,"Inactive",IF(N1291=1,"One-time",IF(N1291&lt;4,"Repeat","Loyal")))</f>
        <v>One-time</v>
      </c>
    </row>
    <row r="1292" spans="1:17" x14ac:dyDescent="0.2">
      <c r="A1292" s="2" t="s">
        <v>2325</v>
      </c>
      <c r="B1292" s="2" t="s">
        <v>940</v>
      </c>
      <c r="C1292" s="2" t="s">
        <v>167</v>
      </c>
      <c r="D1292" s="2">
        <v>40</v>
      </c>
      <c r="E1292" s="2" t="str">
        <f>IF(D1292&lt;25,"18-24",IF(D1292&lt;35,"25-34",IF(D1292&lt;45,"35-44",IF(D1292&lt;55,"45-54","55+"))))</f>
        <v>35-44</v>
      </c>
      <c r="F1292" s="2" t="s">
        <v>168</v>
      </c>
      <c r="G1292" s="2" t="s">
        <v>75</v>
      </c>
      <c r="H1292" s="2" t="s">
        <v>170</v>
      </c>
      <c r="I1292" s="2" t="s">
        <v>188</v>
      </c>
      <c r="J1292" s="2" t="s">
        <v>172</v>
      </c>
      <c r="K1292" s="11">
        <v>45502</v>
      </c>
      <c r="L1292" s="2" t="s">
        <v>198</v>
      </c>
      <c r="M1292" s="2" t="s">
        <v>189</v>
      </c>
      <c r="N1292" s="4">
        <f>COUNTIF(Bookings!$B$2:$B$5001,A1292)</f>
        <v>3</v>
      </c>
      <c r="O1292" s="4">
        <f>COUNTIFS(Bookings!$B$2:$B$5001,A1292,Bookings!$Q$2:$Q$5001,"Completed")</f>
        <v>2</v>
      </c>
      <c r="P1292" s="3">
        <f>SUMIFS(Revenue!$L$2:$L$4092,Revenue!$B$2:$B$4092,A1292)</f>
        <v>54690</v>
      </c>
      <c r="Q1292" s="2" t="str">
        <f>IF(N1292=0,"Inactive",IF(N1292=1,"One-time",IF(N1292&lt;4,"Repeat","Loyal")))</f>
        <v>Repeat</v>
      </c>
    </row>
    <row r="1293" spans="1:17" x14ac:dyDescent="0.2">
      <c r="A1293" s="2" t="s">
        <v>2326</v>
      </c>
      <c r="B1293" s="2" t="s">
        <v>2327</v>
      </c>
      <c r="C1293" s="2" t="s">
        <v>167</v>
      </c>
      <c r="D1293" s="2">
        <v>62</v>
      </c>
      <c r="E1293" s="2" t="str">
        <f>IF(D1293&lt;25,"18-24",IF(D1293&lt;35,"25-34",IF(D1293&lt;45,"35-44",IF(D1293&lt;55,"45-54","55+"))))</f>
        <v>55+</v>
      </c>
      <c r="F1293" s="2" t="s">
        <v>168</v>
      </c>
      <c r="G1293" s="2" t="s">
        <v>66</v>
      </c>
      <c r="H1293" s="2" t="s">
        <v>170</v>
      </c>
      <c r="I1293" s="2" t="s">
        <v>21</v>
      </c>
      <c r="J1293" s="2" t="s">
        <v>217</v>
      </c>
      <c r="K1293" s="11">
        <v>45747</v>
      </c>
      <c r="L1293" s="2" t="s">
        <v>183</v>
      </c>
      <c r="M1293" s="2" t="s">
        <v>174</v>
      </c>
      <c r="N1293" s="4">
        <f>COUNTIF(Bookings!$B$2:$B$5001,A1293)</f>
        <v>5</v>
      </c>
      <c r="O1293" s="4">
        <f>COUNTIFS(Bookings!$B$2:$B$5001,A1293,Bookings!$Q$2:$Q$5001,"Completed")</f>
        <v>5</v>
      </c>
      <c r="P1293" s="3">
        <f>SUMIFS(Revenue!$L$2:$L$4092,Revenue!$B$2:$B$4092,A1293)</f>
        <v>120670</v>
      </c>
      <c r="Q1293" s="2" t="str">
        <f>IF(N1293=0,"Inactive",IF(N1293=1,"One-time",IF(N1293&lt;4,"Repeat","Loyal")))</f>
        <v>Loyal</v>
      </c>
    </row>
    <row r="1294" spans="1:17" x14ac:dyDescent="0.2">
      <c r="A1294" s="2" t="s">
        <v>2328</v>
      </c>
      <c r="B1294" s="2" t="s">
        <v>1337</v>
      </c>
      <c r="C1294" s="2" t="s">
        <v>167</v>
      </c>
      <c r="D1294" s="2">
        <v>35</v>
      </c>
      <c r="E1294" s="2" t="str">
        <f>IF(D1294&lt;25,"18-24",IF(D1294&lt;35,"25-34",IF(D1294&lt;45,"35-44",IF(D1294&lt;55,"45-54","55+"))))</f>
        <v>35-44</v>
      </c>
      <c r="F1294" s="2" t="s">
        <v>168</v>
      </c>
      <c r="G1294" s="2" t="s">
        <v>178</v>
      </c>
      <c r="H1294" s="2" t="s">
        <v>170</v>
      </c>
      <c r="I1294" s="2" t="s">
        <v>195</v>
      </c>
      <c r="J1294" s="2" t="s">
        <v>172</v>
      </c>
      <c r="K1294" s="11">
        <v>45270</v>
      </c>
      <c r="L1294" s="2" t="s">
        <v>198</v>
      </c>
      <c r="M1294" s="2" t="s">
        <v>174</v>
      </c>
      <c r="N1294" s="4">
        <f>COUNTIF(Bookings!$B$2:$B$5001,A1294)</f>
        <v>0</v>
      </c>
      <c r="O1294" s="4">
        <f>COUNTIFS(Bookings!$B$2:$B$5001,A1294,Bookings!$Q$2:$Q$5001,"Completed")</f>
        <v>0</v>
      </c>
      <c r="P1294" s="3">
        <f>SUMIFS(Revenue!$L$2:$L$4092,Revenue!$B$2:$B$4092,A1294)</f>
        <v>0</v>
      </c>
      <c r="Q1294" s="2" t="str">
        <f>IF(N1294=0,"Inactive",IF(N1294=1,"One-time",IF(N1294&lt;4,"Repeat","Loyal")))</f>
        <v>Inactive</v>
      </c>
    </row>
    <row r="1295" spans="1:17" x14ac:dyDescent="0.2">
      <c r="A1295" s="2" t="s">
        <v>2329</v>
      </c>
      <c r="B1295" s="2" t="s">
        <v>2330</v>
      </c>
      <c r="C1295" s="2" t="s">
        <v>177</v>
      </c>
      <c r="D1295" s="2">
        <v>27</v>
      </c>
      <c r="E1295" s="2" t="str">
        <f>IF(D1295&lt;25,"18-24",IF(D1295&lt;35,"25-34",IF(D1295&lt;45,"35-44",IF(D1295&lt;55,"45-54","55+"))))</f>
        <v>25-34</v>
      </c>
      <c r="F1295" s="2" t="s">
        <v>168</v>
      </c>
      <c r="G1295" s="2" t="s">
        <v>178</v>
      </c>
      <c r="H1295" s="2" t="s">
        <v>170</v>
      </c>
      <c r="I1295" s="2" t="s">
        <v>195</v>
      </c>
      <c r="J1295" s="2" t="s">
        <v>172</v>
      </c>
      <c r="K1295" s="11">
        <v>45695</v>
      </c>
      <c r="L1295" s="2" t="s">
        <v>183</v>
      </c>
      <c r="M1295" s="2" t="s">
        <v>189</v>
      </c>
      <c r="N1295" s="4">
        <f>COUNTIF(Bookings!$B$2:$B$5001,A1295)</f>
        <v>0</v>
      </c>
      <c r="O1295" s="4">
        <f>COUNTIFS(Bookings!$B$2:$B$5001,A1295,Bookings!$Q$2:$Q$5001,"Completed")</f>
        <v>0</v>
      </c>
      <c r="P1295" s="3">
        <f>SUMIFS(Revenue!$L$2:$L$4092,Revenue!$B$2:$B$4092,A1295)</f>
        <v>0</v>
      </c>
      <c r="Q1295" s="2" t="str">
        <f>IF(N1295=0,"Inactive",IF(N1295=1,"One-time",IF(N1295&lt;4,"Repeat","Loyal")))</f>
        <v>Inactive</v>
      </c>
    </row>
    <row r="1296" spans="1:17" x14ac:dyDescent="0.2">
      <c r="A1296" s="2" t="s">
        <v>2331</v>
      </c>
      <c r="B1296" s="2" t="s">
        <v>923</v>
      </c>
      <c r="C1296" s="2" t="s">
        <v>167</v>
      </c>
      <c r="D1296" s="2">
        <v>47</v>
      </c>
      <c r="E1296" s="2" t="str">
        <f>IF(D1296&lt;25,"18-24",IF(D1296&lt;35,"25-34",IF(D1296&lt;45,"35-44",IF(D1296&lt;55,"45-54","55+"))))</f>
        <v>45-54</v>
      </c>
      <c r="F1296" s="2" t="s">
        <v>168</v>
      </c>
      <c r="G1296" s="2" t="s">
        <v>211</v>
      </c>
      <c r="H1296" s="2" t="s">
        <v>170</v>
      </c>
      <c r="I1296" s="2" t="s">
        <v>21</v>
      </c>
      <c r="J1296" s="2" t="s">
        <v>172</v>
      </c>
      <c r="K1296" s="11">
        <v>45292</v>
      </c>
      <c r="L1296" s="2" t="s">
        <v>231</v>
      </c>
      <c r="M1296" s="2" t="s">
        <v>174</v>
      </c>
      <c r="N1296" s="4">
        <f>COUNTIF(Bookings!$B$2:$B$5001,A1296)</f>
        <v>0</v>
      </c>
      <c r="O1296" s="4">
        <f>COUNTIFS(Bookings!$B$2:$B$5001,A1296,Bookings!$Q$2:$Q$5001,"Completed")</f>
        <v>0</v>
      </c>
      <c r="P1296" s="3">
        <f>SUMIFS(Revenue!$L$2:$L$4092,Revenue!$B$2:$B$4092,A1296)</f>
        <v>0</v>
      </c>
      <c r="Q1296" s="2" t="str">
        <f>IF(N1296=0,"Inactive",IF(N1296=1,"One-time",IF(N1296&lt;4,"Repeat","Loyal")))</f>
        <v>Inactive</v>
      </c>
    </row>
    <row r="1297" spans="1:17" x14ac:dyDescent="0.2">
      <c r="A1297" s="2" t="s">
        <v>2332</v>
      </c>
      <c r="B1297" s="2" t="s">
        <v>425</v>
      </c>
      <c r="C1297" s="2" t="s">
        <v>177</v>
      </c>
      <c r="D1297" s="2">
        <v>28</v>
      </c>
      <c r="E1297" s="2" t="str">
        <f>IF(D1297&lt;25,"18-24",IF(D1297&lt;35,"25-34",IF(D1297&lt;45,"35-44",IF(D1297&lt;55,"45-54","55+"))))</f>
        <v>25-34</v>
      </c>
      <c r="F1297" s="2" t="s">
        <v>168</v>
      </c>
      <c r="G1297" s="2" t="s">
        <v>311</v>
      </c>
      <c r="H1297" s="2" t="s">
        <v>170</v>
      </c>
      <c r="I1297" s="2" t="s">
        <v>171</v>
      </c>
      <c r="J1297" s="2" t="s">
        <v>172</v>
      </c>
      <c r="K1297" s="11">
        <v>45634</v>
      </c>
      <c r="L1297" s="2" t="s">
        <v>179</v>
      </c>
      <c r="M1297" s="2" t="s">
        <v>174</v>
      </c>
      <c r="N1297" s="4">
        <f>COUNTIF(Bookings!$B$2:$B$5001,A1297)</f>
        <v>0</v>
      </c>
      <c r="O1297" s="4">
        <f>COUNTIFS(Bookings!$B$2:$B$5001,A1297,Bookings!$Q$2:$Q$5001,"Completed")</f>
        <v>0</v>
      </c>
      <c r="P1297" s="3">
        <f>SUMIFS(Revenue!$L$2:$L$4092,Revenue!$B$2:$B$4092,A1297)</f>
        <v>0</v>
      </c>
      <c r="Q1297" s="2" t="str">
        <f>IF(N1297=0,"Inactive",IF(N1297=1,"One-time",IF(N1297&lt;4,"Repeat","Loyal")))</f>
        <v>Inactive</v>
      </c>
    </row>
    <row r="1298" spans="1:17" x14ac:dyDescent="0.2">
      <c r="A1298" s="2" t="s">
        <v>2333</v>
      </c>
      <c r="B1298" s="2" t="s">
        <v>2334</v>
      </c>
      <c r="C1298" s="2" t="s">
        <v>167</v>
      </c>
      <c r="D1298" s="2">
        <v>18</v>
      </c>
      <c r="E1298" s="2" t="str">
        <f>IF(D1298&lt;25,"18-24",IF(D1298&lt;35,"25-34",IF(D1298&lt;45,"35-44",IF(D1298&lt;55,"45-54","55+"))))</f>
        <v>18-24</v>
      </c>
      <c r="F1298" s="2" t="s">
        <v>234</v>
      </c>
      <c r="G1298" s="2" t="s">
        <v>235</v>
      </c>
      <c r="H1298" s="2" t="s">
        <v>207</v>
      </c>
      <c r="I1298" s="2" t="s">
        <v>188</v>
      </c>
      <c r="J1298" s="2" t="s">
        <v>172</v>
      </c>
      <c r="K1298" s="11">
        <v>45706</v>
      </c>
      <c r="L1298" s="2" t="s">
        <v>179</v>
      </c>
      <c r="M1298" s="2" t="s">
        <v>174</v>
      </c>
      <c r="N1298" s="4">
        <f>COUNTIF(Bookings!$B$2:$B$5001,A1298)</f>
        <v>3</v>
      </c>
      <c r="O1298" s="4">
        <f>COUNTIFS(Bookings!$B$2:$B$5001,A1298,Bookings!$Q$2:$Q$5001,"Completed")</f>
        <v>1</v>
      </c>
      <c r="P1298" s="3">
        <f>SUMIFS(Revenue!$L$2:$L$4092,Revenue!$B$2:$B$4092,A1298)</f>
        <v>27050</v>
      </c>
      <c r="Q1298" s="2" t="str">
        <f>IF(N1298=0,"Inactive",IF(N1298=1,"One-time",IF(N1298&lt;4,"Repeat","Loyal")))</f>
        <v>Repeat</v>
      </c>
    </row>
    <row r="1299" spans="1:17" x14ac:dyDescent="0.2">
      <c r="A1299" s="2" t="s">
        <v>2335</v>
      </c>
      <c r="B1299" s="2" t="s">
        <v>1786</v>
      </c>
      <c r="C1299" s="2" t="s">
        <v>167</v>
      </c>
      <c r="D1299" s="2">
        <v>39</v>
      </c>
      <c r="E1299" s="2" t="str">
        <f>IF(D1299&lt;25,"18-24",IF(D1299&lt;35,"25-34",IF(D1299&lt;45,"35-44",IF(D1299&lt;55,"45-54","55+"))))</f>
        <v>35-44</v>
      </c>
      <c r="F1299" s="2" t="s">
        <v>168</v>
      </c>
      <c r="G1299" s="2" t="s">
        <v>246</v>
      </c>
      <c r="H1299" s="2" t="s">
        <v>170</v>
      </c>
      <c r="I1299" s="2" t="s">
        <v>216</v>
      </c>
      <c r="J1299" s="2" t="s">
        <v>172</v>
      </c>
      <c r="K1299" s="11">
        <v>46231</v>
      </c>
      <c r="L1299" s="2" t="s">
        <v>173</v>
      </c>
      <c r="M1299" s="2" t="s">
        <v>174</v>
      </c>
      <c r="N1299" s="4">
        <f>COUNTIF(Bookings!$B$2:$B$5001,A1299)</f>
        <v>0</v>
      </c>
      <c r="O1299" s="4">
        <f>COUNTIFS(Bookings!$B$2:$B$5001,A1299,Bookings!$Q$2:$Q$5001,"Completed")</f>
        <v>0</v>
      </c>
      <c r="P1299" s="3">
        <f>SUMIFS(Revenue!$L$2:$L$4092,Revenue!$B$2:$B$4092,A1299)</f>
        <v>0</v>
      </c>
      <c r="Q1299" s="2" t="str">
        <f>IF(N1299=0,"Inactive",IF(N1299=1,"One-time",IF(N1299&lt;4,"Repeat","Loyal")))</f>
        <v>Inactive</v>
      </c>
    </row>
    <row r="1300" spans="1:17" x14ac:dyDescent="0.2">
      <c r="A1300" s="2" t="s">
        <v>2336</v>
      </c>
      <c r="B1300" s="2" t="s">
        <v>1435</v>
      </c>
      <c r="C1300" s="2" t="s">
        <v>167</v>
      </c>
      <c r="D1300" s="2">
        <v>18</v>
      </c>
      <c r="E1300" s="2" t="str">
        <f>IF(D1300&lt;25,"18-24",IF(D1300&lt;35,"25-34",IF(D1300&lt;45,"35-44",IF(D1300&lt;55,"45-54","55+"))))</f>
        <v>18-24</v>
      </c>
      <c r="F1300" s="2" t="s">
        <v>168</v>
      </c>
      <c r="G1300" s="2" t="s">
        <v>246</v>
      </c>
      <c r="H1300" s="2" t="s">
        <v>170</v>
      </c>
      <c r="I1300" s="2" t="s">
        <v>171</v>
      </c>
      <c r="J1300" s="2" t="s">
        <v>238</v>
      </c>
      <c r="K1300" s="11">
        <v>45635</v>
      </c>
      <c r="L1300" s="2" t="s">
        <v>179</v>
      </c>
      <c r="M1300" s="2" t="s">
        <v>174</v>
      </c>
      <c r="N1300" s="4">
        <f>COUNTIF(Bookings!$B$2:$B$5001,A1300)</f>
        <v>11</v>
      </c>
      <c r="O1300" s="4">
        <f>COUNTIFS(Bookings!$B$2:$B$5001,A1300,Bookings!$Q$2:$Q$5001,"Completed")</f>
        <v>9</v>
      </c>
      <c r="P1300" s="3">
        <f>SUMIFS(Revenue!$L$2:$L$4092,Revenue!$B$2:$B$4092,A1300)</f>
        <v>327650</v>
      </c>
      <c r="Q1300" s="2" t="str">
        <f>IF(N1300=0,"Inactive",IF(N1300=1,"One-time",IF(N1300&lt;4,"Repeat","Loyal")))</f>
        <v>Loyal</v>
      </c>
    </row>
    <row r="1301" spans="1:17" x14ac:dyDescent="0.2">
      <c r="A1301" s="2" t="s">
        <v>2337</v>
      </c>
      <c r="B1301" s="2" t="s">
        <v>2338</v>
      </c>
      <c r="C1301" s="2" t="s">
        <v>177</v>
      </c>
      <c r="D1301" s="2">
        <v>24</v>
      </c>
      <c r="E1301" s="2" t="str">
        <f>IF(D1301&lt;25,"18-24",IF(D1301&lt;35,"25-34",IF(D1301&lt;45,"35-44",IF(D1301&lt;55,"45-54","55+"))))</f>
        <v>18-24</v>
      </c>
      <c r="F1301" s="2" t="s">
        <v>168</v>
      </c>
      <c r="G1301" s="2" t="s">
        <v>243</v>
      </c>
      <c r="H1301" s="2" t="s">
        <v>170</v>
      </c>
      <c r="I1301" s="2" t="s">
        <v>188</v>
      </c>
      <c r="J1301" s="2" t="s">
        <v>172</v>
      </c>
      <c r="K1301" s="11">
        <v>45871</v>
      </c>
      <c r="L1301" s="2" t="s">
        <v>198</v>
      </c>
      <c r="M1301" s="2" t="s">
        <v>174</v>
      </c>
      <c r="N1301" s="4">
        <f>COUNTIF(Bookings!$B$2:$B$5001,A1301)</f>
        <v>3</v>
      </c>
      <c r="O1301" s="4">
        <f>COUNTIFS(Bookings!$B$2:$B$5001,A1301,Bookings!$Q$2:$Q$5001,"Completed")</f>
        <v>2</v>
      </c>
      <c r="P1301" s="3">
        <f>SUMIFS(Revenue!$L$2:$L$4092,Revenue!$B$2:$B$4092,A1301)</f>
        <v>205410</v>
      </c>
      <c r="Q1301" s="2" t="str">
        <f>IF(N1301=0,"Inactive",IF(N1301=1,"One-time",IF(N1301&lt;4,"Repeat","Loyal")))</f>
        <v>Repeat</v>
      </c>
    </row>
    <row r="1302" spans="1:17" x14ac:dyDescent="0.2">
      <c r="A1302" s="2" t="s">
        <v>2339</v>
      </c>
      <c r="B1302" s="2" t="s">
        <v>1427</v>
      </c>
      <c r="C1302" s="2" t="s">
        <v>167</v>
      </c>
      <c r="D1302" s="2">
        <v>25</v>
      </c>
      <c r="E1302" s="2" t="str">
        <f>IF(D1302&lt;25,"18-24",IF(D1302&lt;35,"25-34",IF(D1302&lt;45,"35-44",IF(D1302&lt;55,"45-54","55+"))))</f>
        <v>25-34</v>
      </c>
      <c r="F1302" s="2" t="s">
        <v>168</v>
      </c>
      <c r="G1302" s="2" t="s">
        <v>246</v>
      </c>
      <c r="H1302" s="2" t="s">
        <v>170</v>
      </c>
      <c r="I1302" s="2" t="s">
        <v>171</v>
      </c>
      <c r="J1302" s="2" t="s">
        <v>208</v>
      </c>
      <c r="K1302" s="11">
        <v>45453</v>
      </c>
      <c r="L1302" s="2" t="s">
        <v>183</v>
      </c>
      <c r="M1302" s="2" t="s">
        <v>189</v>
      </c>
      <c r="N1302" s="4">
        <f>COUNTIF(Bookings!$B$2:$B$5001,A1302)</f>
        <v>6</v>
      </c>
      <c r="O1302" s="4">
        <f>COUNTIFS(Bookings!$B$2:$B$5001,A1302,Bookings!$Q$2:$Q$5001,"Completed")</f>
        <v>5</v>
      </c>
      <c r="P1302" s="3">
        <f>SUMIFS(Revenue!$L$2:$L$4092,Revenue!$B$2:$B$4092,A1302)</f>
        <v>418540</v>
      </c>
      <c r="Q1302" s="2" t="str">
        <f>IF(N1302=0,"Inactive",IF(N1302=1,"One-time",IF(N1302&lt;4,"Repeat","Loyal")))</f>
        <v>Loyal</v>
      </c>
    </row>
    <row r="1303" spans="1:17" x14ac:dyDescent="0.2">
      <c r="A1303" s="2" t="s">
        <v>2340</v>
      </c>
      <c r="B1303" s="2" t="s">
        <v>1861</v>
      </c>
      <c r="C1303" s="2" t="s">
        <v>167</v>
      </c>
      <c r="D1303" s="2">
        <v>53</v>
      </c>
      <c r="E1303" s="2" t="str">
        <f>IF(D1303&lt;25,"18-24",IF(D1303&lt;35,"25-34",IF(D1303&lt;45,"35-44",IF(D1303&lt;55,"45-54","55+"))))</f>
        <v>45-54</v>
      </c>
      <c r="F1303" s="2" t="s">
        <v>168</v>
      </c>
      <c r="G1303" s="2" t="s">
        <v>211</v>
      </c>
      <c r="H1303" s="2" t="s">
        <v>170</v>
      </c>
      <c r="I1303" s="2" t="s">
        <v>216</v>
      </c>
      <c r="J1303" s="2" t="s">
        <v>172</v>
      </c>
      <c r="K1303" s="11">
        <v>45124</v>
      </c>
      <c r="L1303" s="2" t="s">
        <v>183</v>
      </c>
      <c r="M1303" s="2" t="s">
        <v>174</v>
      </c>
      <c r="N1303" s="4">
        <f>COUNTIF(Bookings!$B$2:$B$5001,A1303)</f>
        <v>0</v>
      </c>
      <c r="O1303" s="4">
        <f>COUNTIFS(Bookings!$B$2:$B$5001,A1303,Bookings!$Q$2:$Q$5001,"Completed")</f>
        <v>0</v>
      </c>
      <c r="P1303" s="3">
        <f>SUMIFS(Revenue!$L$2:$L$4092,Revenue!$B$2:$B$4092,A1303)</f>
        <v>0</v>
      </c>
      <c r="Q1303" s="2" t="str">
        <f>IF(N1303=0,"Inactive",IF(N1303=1,"One-time",IF(N1303&lt;4,"Repeat","Loyal")))</f>
        <v>Inactive</v>
      </c>
    </row>
    <row r="1304" spans="1:17" x14ac:dyDescent="0.2">
      <c r="A1304" s="2" t="s">
        <v>2341</v>
      </c>
      <c r="B1304" s="2" t="s">
        <v>2342</v>
      </c>
      <c r="C1304" s="2" t="s">
        <v>167</v>
      </c>
      <c r="D1304" s="2">
        <v>38</v>
      </c>
      <c r="E1304" s="2" t="str">
        <f>IF(D1304&lt;25,"18-24",IF(D1304&lt;35,"25-34",IF(D1304&lt;45,"35-44",IF(D1304&lt;55,"45-54","55+"))))</f>
        <v>35-44</v>
      </c>
      <c r="F1304" s="2" t="s">
        <v>168</v>
      </c>
      <c r="G1304" s="2" t="s">
        <v>66</v>
      </c>
      <c r="H1304" s="2" t="s">
        <v>170</v>
      </c>
      <c r="I1304" s="2" t="s">
        <v>171</v>
      </c>
      <c r="J1304" s="2" t="s">
        <v>172</v>
      </c>
      <c r="K1304" s="11">
        <v>45847</v>
      </c>
      <c r="L1304" s="2" t="s">
        <v>179</v>
      </c>
      <c r="M1304" s="2" t="s">
        <v>189</v>
      </c>
      <c r="N1304" s="4">
        <f>COUNTIF(Bookings!$B$2:$B$5001,A1304)</f>
        <v>2</v>
      </c>
      <c r="O1304" s="4">
        <f>COUNTIFS(Bookings!$B$2:$B$5001,A1304,Bookings!$Q$2:$Q$5001,"Completed")</f>
        <v>2</v>
      </c>
      <c r="P1304" s="3">
        <f>SUMIFS(Revenue!$L$2:$L$4092,Revenue!$B$2:$B$4092,A1304)</f>
        <v>43590</v>
      </c>
      <c r="Q1304" s="2" t="str">
        <f>IF(N1304=0,"Inactive",IF(N1304=1,"One-time",IF(N1304&lt;4,"Repeat","Loyal")))</f>
        <v>Repeat</v>
      </c>
    </row>
    <row r="1305" spans="1:17" x14ac:dyDescent="0.2">
      <c r="A1305" s="2" t="s">
        <v>2343</v>
      </c>
      <c r="B1305" s="2" t="s">
        <v>2344</v>
      </c>
      <c r="C1305" s="2" t="s">
        <v>177</v>
      </c>
      <c r="D1305" s="2">
        <v>36</v>
      </c>
      <c r="E1305" s="2" t="str">
        <f>IF(D1305&lt;25,"18-24",IF(D1305&lt;35,"25-34",IF(D1305&lt;45,"35-44",IF(D1305&lt;55,"45-54","55+"))))</f>
        <v>35-44</v>
      </c>
      <c r="F1305" s="2" t="s">
        <v>168</v>
      </c>
      <c r="G1305" s="2" t="s">
        <v>220</v>
      </c>
      <c r="H1305" s="2" t="s">
        <v>170</v>
      </c>
      <c r="I1305" s="2" t="s">
        <v>195</v>
      </c>
      <c r="J1305" s="2" t="s">
        <v>172</v>
      </c>
      <c r="K1305" s="11">
        <v>45747</v>
      </c>
      <c r="L1305" s="2" t="s">
        <v>179</v>
      </c>
      <c r="M1305" s="2" t="s">
        <v>174</v>
      </c>
      <c r="N1305" s="4">
        <f>COUNTIF(Bookings!$B$2:$B$5001,A1305)</f>
        <v>2</v>
      </c>
      <c r="O1305" s="4">
        <f>COUNTIFS(Bookings!$B$2:$B$5001,A1305,Bookings!$Q$2:$Q$5001,"Completed")</f>
        <v>2</v>
      </c>
      <c r="P1305" s="3">
        <f>SUMIFS(Revenue!$L$2:$L$4092,Revenue!$B$2:$B$4092,A1305)</f>
        <v>140150</v>
      </c>
      <c r="Q1305" s="2" t="str">
        <f>IF(N1305=0,"Inactive",IF(N1305=1,"One-time",IF(N1305&lt;4,"Repeat","Loyal")))</f>
        <v>Repeat</v>
      </c>
    </row>
    <row r="1306" spans="1:17" x14ac:dyDescent="0.2">
      <c r="A1306" s="2" t="s">
        <v>2345</v>
      </c>
      <c r="B1306" s="2" t="s">
        <v>304</v>
      </c>
      <c r="C1306" s="2" t="s">
        <v>177</v>
      </c>
      <c r="D1306" s="2">
        <v>47</v>
      </c>
      <c r="E1306" s="2" t="str">
        <f>IF(D1306&lt;25,"18-24",IF(D1306&lt;35,"25-34",IF(D1306&lt;45,"35-44",IF(D1306&lt;55,"45-54","55+"))))</f>
        <v>45-54</v>
      </c>
      <c r="F1306" s="2" t="s">
        <v>168</v>
      </c>
      <c r="G1306" s="2" t="s">
        <v>243</v>
      </c>
      <c r="H1306" s="2" t="s">
        <v>170</v>
      </c>
      <c r="I1306" s="2" t="s">
        <v>171</v>
      </c>
      <c r="J1306" s="2" t="s">
        <v>172</v>
      </c>
      <c r="K1306" s="11">
        <v>45415</v>
      </c>
      <c r="L1306" s="2" t="s">
        <v>183</v>
      </c>
      <c r="M1306" s="2" t="s">
        <v>174</v>
      </c>
      <c r="N1306" s="4">
        <f>COUNTIF(Bookings!$B$2:$B$5001,A1306)</f>
        <v>4</v>
      </c>
      <c r="O1306" s="4">
        <f>COUNTIFS(Bookings!$B$2:$B$5001,A1306,Bookings!$Q$2:$Q$5001,"Completed")</f>
        <v>4</v>
      </c>
      <c r="P1306" s="3">
        <f>SUMIFS(Revenue!$L$2:$L$4092,Revenue!$B$2:$B$4092,A1306)</f>
        <v>147580</v>
      </c>
      <c r="Q1306" s="2" t="str">
        <f>IF(N1306=0,"Inactive",IF(N1306=1,"One-time",IF(N1306&lt;4,"Repeat","Loyal")))</f>
        <v>Loyal</v>
      </c>
    </row>
    <row r="1307" spans="1:17" x14ac:dyDescent="0.2">
      <c r="A1307" s="2" t="s">
        <v>2346</v>
      </c>
      <c r="B1307" s="2" t="s">
        <v>1912</v>
      </c>
      <c r="C1307" s="2" t="s">
        <v>177</v>
      </c>
      <c r="D1307" s="2">
        <v>46</v>
      </c>
      <c r="E1307" s="2" t="str">
        <f>IF(D1307&lt;25,"18-24",IF(D1307&lt;35,"25-34",IF(D1307&lt;45,"35-44",IF(D1307&lt;55,"45-54","55+"))))</f>
        <v>45-54</v>
      </c>
      <c r="F1307" s="2" t="s">
        <v>205</v>
      </c>
      <c r="G1307" s="2" t="s">
        <v>206</v>
      </c>
      <c r="H1307" s="2" t="s">
        <v>207</v>
      </c>
      <c r="I1307" s="2" t="s">
        <v>21</v>
      </c>
      <c r="J1307" s="2" t="s">
        <v>172</v>
      </c>
      <c r="K1307" s="11">
        <v>45817</v>
      </c>
      <c r="L1307" s="2" t="s">
        <v>247</v>
      </c>
      <c r="M1307" s="2" t="s">
        <v>174</v>
      </c>
      <c r="N1307" s="4">
        <f>COUNTIF(Bookings!$B$2:$B$5001,A1307)</f>
        <v>0</v>
      </c>
      <c r="O1307" s="4">
        <f>COUNTIFS(Bookings!$B$2:$B$5001,A1307,Bookings!$Q$2:$Q$5001,"Completed")</f>
        <v>0</v>
      </c>
      <c r="P1307" s="3">
        <f>SUMIFS(Revenue!$L$2:$L$4092,Revenue!$B$2:$B$4092,A1307)</f>
        <v>0</v>
      </c>
      <c r="Q1307" s="2" t="str">
        <f>IF(N1307=0,"Inactive",IF(N1307=1,"One-time",IF(N1307&lt;4,"Repeat","Loyal")))</f>
        <v>Inactive</v>
      </c>
    </row>
    <row r="1308" spans="1:17" x14ac:dyDescent="0.2">
      <c r="A1308" s="2" t="s">
        <v>2347</v>
      </c>
      <c r="B1308" s="2" t="s">
        <v>1099</v>
      </c>
      <c r="C1308" s="2" t="s">
        <v>167</v>
      </c>
      <c r="D1308" s="2">
        <v>42</v>
      </c>
      <c r="E1308" s="2" t="str">
        <f>IF(D1308&lt;25,"18-24",IF(D1308&lt;35,"25-34",IF(D1308&lt;45,"35-44",IF(D1308&lt;55,"45-54","55+"))))</f>
        <v>35-44</v>
      </c>
      <c r="F1308" s="2" t="s">
        <v>168</v>
      </c>
      <c r="G1308" s="2" t="s">
        <v>182</v>
      </c>
      <c r="H1308" s="2" t="s">
        <v>170</v>
      </c>
      <c r="I1308" s="2" t="s">
        <v>171</v>
      </c>
      <c r="J1308" s="2" t="s">
        <v>172</v>
      </c>
      <c r="K1308" s="11">
        <v>45759</v>
      </c>
      <c r="L1308" s="2" t="s">
        <v>183</v>
      </c>
      <c r="M1308" s="2" t="s">
        <v>174</v>
      </c>
      <c r="N1308" s="4">
        <f>COUNTIF(Bookings!$B$2:$B$5001,A1308)</f>
        <v>1</v>
      </c>
      <c r="O1308" s="4">
        <f>COUNTIFS(Bookings!$B$2:$B$5001,A1308,Bookings!$Q$2:$Q$5001,"Completed")</f>
        <v>1</v>
      </c>
      <c r="P1308" s="3">
        <f>SUMIFS(Revenue!$L$2:$L$4092,Revenue!$B$2:$B$4092,A1308)</f>
        <v>23120</v>
      </c>
      <c r="Q1308" s="2" t="str">
        <f>IF(N1308=0,"Inactive",IF(N1308=1,"One-time",IF(N1308&lt;4,"Repeat","Loyal")))</f>
        <v>One-time</v>
      </c>
    </row>
    <row r="1309" spans="1:17" x14ac:dyDescent="0.2">
      <c r="A1309" s="2" t="s">
        <v>2348</v>
      </c>
      <c r="B1309" s="2" t="s">
        <v>1007</v>
      </c>
      <c r="C1309" s="2" t="s">
        <v>177</v>
      </c>
      <c r="D1309" s="2">
        <v>30</v>
      </c>
      <c r="E1309" s="2" t="str">
        <f>IF(D1309&lt;25,"18-24",IF(D1309&lt;35,"25-34",IF(D1309&lt;45,"35-44",IF(D1309&lt;55,"45-54","55+"))))</f>
        <v>25-34</v>
      </c>
      <c r="F1309" s="2" t="s">
        <v>168</v>
      </c>
      <c r="G1309" s="2" t="s">
        <v>243</v>
      </c>
      <c r="H1309" s="2" t="s">
        <v>170</v>
      </c>
      <c r="I1309" s="2" t="s">
        <v>195</v>
      </c>
      <c r="J1309" s="2" t="s">
        <v>172</v>
      </c>
      <c r="K1309" s="11">
        <v>45573</v>
      </c>
      <c r="L1309" s="2" t="s">
        <v>179</v>
      </c>
      <c r="M1309" s="2" t="s">
        <v>174</v>
      </c>
      <c r="N1309" s="4">
        <f>COUNTIF(Bookings!$B$2:$B$5001,A1309)</f>
        <v>4</v>
      </c>
      <c r="O1309" s="4">
        <f>COUNTIFS(Bookings!$B$2:$B$5001,A1309,Bookings!$Q$2:$Q$5001,"Completed")</f>
        <v>4</v>
      </c>
      <c r="P1309" s="3">
        <f>SUMIFS(Revenue!$L$2:$L$4092,Revenue!$B$2:$B$4092,A1309)</f>
        <v>526790</v>
      </c>
      <c r="Q1309" s="2" t="str">
        <f>IF(N1309=0,"Inactive",IF(N1309=1,"One-time",IF(N1309&lt;4,"Repeat","Loyal")))</f>
        <v>Loyal</v>
      </c>
    </row>
    <row r="1310" spans="1:17" x14ac:dyDescent="0.2">
      <c r="A1310" s="2" t="s">
        <v>2349</v>
      </c>
      <c r="B1310" s="2" t="s">
        <v>940</v>
      </c>
      <c r="C1310" s="2" t="s">
        <v>177</v>
      </c>
      <c r="D1310" s="2">
        <v>47</v>
      </c>
      <c r="E1310" s="2" t="str">
        <f>IF(D1310&lt;25,"18-24",IF(D1310&lt;35,"25-34",IF(D1310&lt;45,"35-44",IF(D1310&lt;55,"45-54","55+"))))</f>
        <v>45-54</v>
      </c>
      <c r="F1310" s="2" t="s">
        <v>168</v>
      </c>
      <c r="G1310" s="2" t="s">
        <v>186</v>
      </c>
      <c r="H1310" s="2" t="s">
        <v>170</v>
      </c>
      <c r="I1310" s="2" t="s">
        <v>171</v>
      </c>
      <c r="J1310" s="2" t="s">
        <v>208</v>
      </c>
      <c r="K1310" s="11">
        <v>45579</v>
      </c>
      <c r="L1310" s="2" t="s">
        <v>179</v>
      </c>
      <c r="M1310" s="2" t="s">
        <v>174</v>
      </c>
      <c r="N1310" s="4">
        <f>COUNTIF(Bookings!$B$2:$B$5001,A1310)</f>
        <v>7</v>
      </c>
      <c r="O1310" s="4">
        <f>COUNTIFS(Bookings!$B$2:$B$5001,A1310,Bookings!$Q$2:$Q$5001,"Completed")</f>
        <v>6</v>
      </c>
      <c r="P1310" s="3">
        <f>SUMIFS(Revenue!$L$2:$L$4092,Revenue!$B$2:$B$4092,A1310)</f>
        <v>319230</v>
      </c>
      <c r="Q1310" s="2" t="str">
        <f>IF(N1310=0,"Inactive",IF(N1310=1,"One-time",IF(N1310&lt;4,"Repeat","Loyal")))</f>
        <v>Loyal</v>
      </c>
    </row>
    <row r="1311" spans="1:17" x14ac:dyDescent="0.2">
      <c r="A1311" s="2" t="s">
        <v>2350</v>
      </c>
      <c r="B1311" s="2" t="s">
        <v>1315</v>
      </c>
      <c r="C1311" s="2" t="s">
        <v>167</v>
      </c>
      <c r="D1311" s="2">
        <v>31</v>
      </c>
      <c r="E1311" s="2" t="str">
        <f>IF(D1311&lt;25,"18-24",IF(D1311&lt;35,"25-34",IF(D1311&lt;45,"35-44",IF(D1311&lt;55,"45-54","55+"))))</f>
        <v>25-34</v>
      </c>
      <c r="F1311" s="2" t="s">
        <v>168</v>
      </c>
      <c r="G1311" s="2" t="s">
        <v>194</v>
      </c>
      <c r="H1311" s="2" t="s">
        <v>170</v>
      </c>
      <c r="I1311" s="2" t="s">
        <v>195</v>
      </c>
      <c r="J1311" s="2" t="s">
        <v>172</v>
      </c>
      <c r="K1311" s="11">
        <v>45746</v>
      </c>
      <c r="L1311" s="2" t="s">
        <v>179</v>
      </c>
      <c r="M1311" s="2" t="s">
        <v>174</v>
      </c>
      <c r="N1311" s="4">
        <f>COUNTIF(Bookings!$B$2:$B$5001,A1311)</f>
        <v>2</v>
      </c>
      <c r="O1311" s="4">
        <f>COUNTIFS(Bookings!$B$2:$B$5001,A1311,Bookings!$Q$2:$Q$5001,"Completed")</f>
        <v>1</v>
      </c>
      <c r="P1311" s="3">
        <f>SUMIFS(Revenue!$L$2:$L$4092,Revenue!$B$2:$B$4092,A1311)</f>
        <v>17190</v>
      </c>
      <c r="Q1311" s="2" t="str">
        <f>IF(N1311=0,"Inactive",IF(N1311=1,"One-time",IF(N1311&lt;4,"Repeat","Loyal")))</f>
        <v>Repeat</v>
      </c>
    </row>
    <row r="1312" spans="1:17" x14ac:dyDescent="0.2">
      <c r="A1312" s="2" t="s">
        <v>2351</v>
      </c>
      <c r="B1312" s="2" t="s">
        <v>176</v>
      </c>
      <c r="C1312" s="2" t="s">
        <v>167</v>
      </c>
      <c r="D1312" s="2">
        <v>33</v>
      </c>
      <c r="E1312" s="2" t="str">
        <f>IF(D1312&lt;25,"18-24",IF(D1312&lt;35,"25-34",IF(D1312&lt;45,"35-44",IF(D1312&lt;55,"45-54","55+"))))</f>
        <v>25-34</v>
      </c>
      <c r="F1312" s="2" t="s">
        <v>168</v>
      </c>
      <c r="G1312" s="2" t="s">
        <v>24</v>
      </c>
      <c r="H1312" s="2" t="s">
        <v>170</v>
      </c>
      <c r="I1312" s="2" t="s">
        <v>171</v>
      </c>
      <c r="J1312" s="2" t="s">
        <v>172</v>
      </c>
      <c r="K1312" s="11">
        <v>45131</v>
      </c>
      <c r="L1312" s="2" t="s">
        <v>183</v>
      </c>
      <c r="M1312" s="2" t="s">
        <v>174</v>
      </c>
      <c r="N1312" s="4">
        <f>COUNTIF(Bookings!$B$2:$B$5001,A1312)</f>
        <v>0</v>
      </c>
      <c r="O1312" s="4">
        <f>COUNTIFS(Bookings!$B$2:$B$5001,A1312,Bookings!$Q$2:$Q$5001,"Completed")</f>
        <v>0</v>
      </c>
      <c r="P1312" s="3">
        <f>SUMIFS(Revenue!$L$2:$L$4092,Revenue!$B$2:$B$4092,A1312)</f>
        <v>0</v>
      </c>
      <c r="Q1312" s="2" t="str">
        <f>IF(N1312=0,"Inactive",IF(N1312=1,"One-time",IF(N1312&lt;4,"Repeat","Loyal")))</f>
        <v>Inactive</v>
      </c>
    </row>
    <row r="1313" spans="1:17" x14ac:dyDescent="0.2">
      <c r="A1313" s="2" t="s">
        <v>2352</v>
      </c>
      <c r="B1313" s="2" t="s">
        <v>415</v>
      </c>
      <c r="C1313" s="2" t="s">
        <v>177</v>
      </c>
      <c r="D1313" s="2">
        <v>38</v>
      </c>
      <c r="E1313" s="2" t="str">
        <f>IF(D1313&lt;25,"18-24",IF(D1313&lt;35,"25-34",IF(D1313&lt;45,"35-44",IF(D1313&lt;55,"45-54","55+"))))</f>
        <v>35-44</v>
      </c>
      <c r="F1313" s="2" t="s">
        <v>168</v>
      </c>
      <c r="G1313" s="2" t="s">
        <v>220</v>
      </c>
      <c r="H1313" s="2" t="s">
        <v>170</v>
      </c>
      <c r="I1313" s="2" t="s">
        <v>171</v>
      </c>
      <c r="J1313" s="2" t="s">
        <v>172</v>
      </c>
      <c r="K1313" s="11">
        <v>45983</v>
      </c>
      <c r="L1313" s="2" t="s">
        <v>247</v>
      </c>
      <c r="M1313" s="2" t="s">
        <v>189</v>
      </c>
      <c r="N1313" s="4">
        <f>COUNTIF(Bookings!$B$2:$B$5001,A1313)</f>
        <v>1</v>
      </c>
      <c r="O1313" s="4">
        <f>COUNTIFS(Bookings!$B$2:$B$5001,A1313,Bookings!$Q$2:$Q$5001,"Completed")</f>
        <v>1</v>
      </c>
      <c r="P1313" s="3">
        <f>SUMIFS(Revenue!$L$2:$L$4092,Revenue!$B$2:$B$4092,A1313)</f>
        <v>143230</v>
      </c>
      <c r="Q1313" s="2" t="str">
        <f>IF(N1313=0,"Inactive",IF(N1313=1,"One-time",IF(N1313&lt;4,"Repeat","Loyal")))</f>
        <v>One-time</v>
      </c>
    </row>
    <row r="1314" spans="1:17" x14ac:dyDescent="0.2">
      <c r="A1314" s="2" t="s">
        <v>2353</v>
      </c>
      <c r="B1314" s="2" t="s">
        <v>1746</v>
      </c>
      <c r="C1314" s="2" t="s">
        <v>177</v>
      </c>
      <c r="D1314" s="2">
        <v>18</v>
      </c>
      <c r="E1314" s="2" t="str">
        <f>IF(D1314&lt;25,"18-24",IF(D1314&lt;35,"25-34",IF(D1314&lt;45,"35-44",IF(D1314&lt;55,"45-54","55+"))))</f>
        <v>18-24</v>
      </c>
      <c r="F1314" s="2" t="s">
        <v>168</v>
      </c>
      <c r="G1314" s="2" t="s">
        <v>24</v>
      </c>
      <c r="H1314" s="2" t="s">
        <v>170</v>
      </c>
      <c r="I1314" s="2" t="s">
        <v>171</v>
      </c>
      <c r="J1314" s="2" t="s">
        <v>172</v>
      </c>
      <c r="K1314" s="11">
        <v>45700</v>
      </c>
      <c r="L1314" s="2" t="s">
        <v>183</v>
      </c>
      <c r="M1314" s="2" t="s">
        <v>174</v>
      </c>
      <c r="N1314" s="4">
        <f>COUNTIF(Bookings!$B$2:$B$5001,A1314)</f>
        <v>1</v>
      </c>
      <c r="O1314" s="4">
        <f>COUNTIFS(Bookings!$B$2:$B$5001,A1314,Bookings!$Q$2:$Q$5001,"Completed")</f>
        <v>1</v>
      </c>
      <c r="P1314" s="3">
        <f>SUMIFS(Revenue!$L$2:$L$4092,Revenue!$B$2:$B$4092,A1314)</f>
        <v>52270</v>
      </c>
      <c r="Q1314" s="2" t="str">
        <f>IF(N1314=0,"Inactive",IF(N1314=1,"One-time",IF(N1314&lt;4,"Repeat","Loyal")))</f>
        <v>One-time</v>
      </c>
    </row>
    <row r="1315" spans="1:17" x14ac:dyDescent="0.2">
      <c r="A1315" s="2" t="s">
        <v>2354</v>
      </c>
      <c r="B1315" s="2" t="s">
        <v>2355</v>
      </c>
      <c r="C1315" s="2" t="s">
        <v>167</v>
      </c>
      <c r="D1315" s="2">
        <v>36</v>
      </c>
      <c r="E1315" s="2" t="str">
        <f>IF(D1315&lt;25,"18-24",IF(D1315&lt;35,"25-34",IF(D1315&lt;45,"35-44",IF(D1315&lt;55,"45-54","55+"))))</f>
        <v>35-44</v>
      </c>
      <c r="F1315" s="2" t="s">
        <v>168</v>
      </c>
      <c r="G1315" s="2" t="s">
        <v>246</v>
      </c>
      <c r="H1315" s="2" t="s">
        <v>170</v>
      </c>
      <c r="I1315" s="2" t="s">
        <v>188</v>
      </c>
      <c r="J1315" s="2" t="s">
        <v>172</v>
      </c>
      <c r="K1315" s="11">
        <v>45510</v>
      </c>
      <c r="L1315" s="2" t="s">
        <v>247</v>
      </c>
      <c r="M1315" s="2" t="s">
        <v>189</v>
      </c>
      <c r="N1315" s="4">
        <f>COUNTIF(Bookings!$B$2:$B$5001,A1315)</f>
        <v>3</v>
      </c>
      <c r="O1315" s="4">
        <f>COUNTIFS(Bookings!$B$2:$B$5001,A1315,Bookings!$Q$2:$Q$5001,"Completed")</f>
        <v>2</v>
      </c>
      <c r="P1315" s="3">
        <f>SUMIFS(Revenue!$L$2:$L$4092,Revenue!$B$2:$B$4092,A1315)</f>
        <v>52190</v>
      </c>
      <c r="Q1315" s="2" t="str">
        <f>IF(N1315=0,"Inactive",IF(N1315=1,"One-time",IF(N1315&lt;4,"Repeat","Loyal")))</f>
        <v>Repeat</v>
      </c>
    </row>
    <row r="1316" spans="1:17" x14ac:dyDescent="0.2">
      <c r="A1316" s="2" t="s">
        <v>2356</v>
      </c>
      <c r="B1316" s="2" t="s">
        <v>883</v>
      </c>
      <c r="C1316" s="2" t="s">
        <v>167</v>
      </c>
      <c r="D1316" s="2">
        <v>31</v>
      </c>
      <c r="E1316" s="2" t="str">
        <f>IF(D1316&lt;25,"18-24",IF(D1316&lt;35,"25-34",IF(D1316&lt;45,"35-44",IF(D1316&lt;55,"45-54","55+"))))</f>
        <v>25-34</v>
      </c>
      <c r="F1316" s="2" t="s">
        <v>168</v>
      </c>
      <c r="G1316" s="2" t="s">
        <v>211</v>
      </c>
      <c r="H1316" s="2" t="s">
        <v>170</v>
      </c>
      <c r="I1316" s="2" t="s">
        <v>21</v>
      </c>
      <c r="J1316" s="2" t="s">
        <v>172</v>
      </c>
      <c r="K1316" s="11">
        <v>45680</v>
      </c>
      <c r="L1316" s="2" t="s">
        <v>247</v>
      </c>
      <c r="M1316" s="2" t="s">
        <v>174</v>
      </c>
      <c r="N1316" s="4">
        <f>COUNTIF(Bookings!$B$2:$B$5001,A1316)</f>
        <v>0</v>
      </c>
      <c r="O1316" s="4">
        <f>COUNTIFS(Bookings!$B$2:$B$5001,A1316,Bookings!$Q$2:$Q$5001,"Completed")</f>
        <v>0</v>
      </c>
      <c r="P1316" s="3">
        <f>SUMIFS(Revenue!$L$2:$L$4092,Revenue!$B$2:$B$4092,A1316)</f>
        <v>0</v>
      </c>
      <c r="Q1316" s="2" t="str">
        <f>IF(N1316=0,"Inactive",IF(N1316=1,"One-time",IF(N1316&lt;4,"Repeat","Loyal")))</f>
        <v>Inactive</v>
      </c>
    </row>
    <row r="1317" spans="1:17" x14ac:dyDescent="0.2">
      <c r="A1317" s="2" t="s">
        <v>2357</v>
      </c>
      <c r="B1317" s="2" t="s">
        <v>2108</v>
      </c>
      <c r="C1317" s="2" t="s">
        <v>177</v>
      </c>
      <c r="D1317" s="2">
        <v>29</v>
      </c>
      <c r="E1317" s="2" t="str">
        <f>IF(D1317&lt;25,"18-24",IF(D1317&lt;35,"25-34",IF(D1317&lt;45,"35-44",IF(D1317&lt;55,"45-54","55+"))))</f>
        <v>25-34</v>
      </c>
      <c r="F1317" s="2" t="s">
        <v>168</v>
      </c>
      <c r="G1317" s="2" t="s">
        <v>246</v>
      </c>
      <c r="H1317" s="2" t="s">
        <v>170</v>
      </c>
      <c r="I1317" s="2" t="s">
        <v>188</v>
      </c>
      <c r="J1317" s="2" t="s">
        <v>172</v>
      </c>
      <c r="K1317" s="11">
        <v>45356</v>
      </c>
      <c r="L1317" s="2" t="s">
        <v>179</v>
      </c>
      <c r="M1317" s="2" t="s">
        <v>174</v>
      </c>
      <c r="N1317" s="4">
        <f>COUNTIF(Bookings!$B$2:$B$5001,A1317)</f>
        <v>0</v>
      </c>
      <c r="O1317" s="4">
        <f>COUNTIFS(Bookings!$B$2:$B$5001,A1317,Bookings!$Q$2:$Q$5001,"Completed")</f>
        <v>0</v>
      </c>
      <c r="P1317" s="3">
        <f>SUMIFS(Revenue!$L$2:$L$4092,Revenue!$B$2:$B$4092,A1317)</f>
        <v>0</v>
      </c>
      <c r="Q1317" s="2" t="str">
        <f>IF(N1317=0,"Inactive",IF(N1317=1,"One-time",IF(N1317&lt;4,"Repeat","Loyal")))</f>
        <v>Inactive</v>
      </c>
    </row>
    <row r="1318" spans="1:17" x14ac:dyDescent="0.2">
      <c r="A1318" s="2" t="s">
        <v>2358</v>
      </c>
      <c r="B1318" s="2" t="s">
        <v>2359</v>
      </c>
      <c r="C1318" s="2" t="s">
        <v>167</v>
      </c>
      <c r="D1318" s="2">
        <v>33</v>
      </c>
      <c r="E1318" s="2" t="str">
        <f>IF(D1318&lt;25,"18-24",IF(D1318&lt;35,"25-34",IF(D1318&lt;45,"35-44",IF(D1318&lt;55,"45-54","55+"))))</f>
        <v>25-34</v>
      </c>
      <c r="F1318" s="2" t="s">
        <v>168</v>
      </c>
      <c r="G1318" s="2" t="s">
        <v>24</v>
      </c>
      <c r="H1318" s="2" t="s">
        <v>170</v>
      </c>
      <c r="I1318" s="2" t="s">
        <v>171</v>
      </c>
      <c r="J1318" s="2" t="s">
        <v>238</v>
      </c>
      <c r="K1318" s="11">
        <v>45476</v>
      </c>
      <c r="L1318" s="2" t="s">
        <v>179</v>
      </c>
      <c r="M1318" s="2" t="s">
        <v>174</v>
      </c>
      <c r="N1318" s="4">
        <f>COUNTIF(Bookings!$B$2:$B$5001,A1318)</f>
        <v>12</v>
      </c>
      <c r="O1318" s="4">
        <f>COUNTIFS(Bookings!$B$2:$B$5001,A1318,Bookings!$Q$2:$Q$5001,"Completed")</f>
        <v>11</v>
      </c>
      <c r="P1318" s="3">
        <f>SUMIFS(Revenue!$L$2:$L$4092,Revenue!$B$2:$B$4092,A1318)</f>
        <v>364130</v>
      </c>
      <c r="Q1318" s="2" t="str">
        <f>IF(N1318=0,"Inactive",IF(N1318=1,"One-time",IF(N1318&lt;4,"Repeat","Loyal")))</f>
        <v>Loyal</v>
      </c>
    </row>
    <row r="1319" spans="1:17" x14ac:dyDescent="0.2">
      <c r="A1319" s="2" t="s">
        <v>2360</v>
      </c>
      <c r="B1319" s="2" t="s">
        <v>1901</v>
      </c>
      <c r="C1319" s="2" t="s">
        <v>177</v>
      </c>
      <c r="D1319" s="2">
        <v>45</v>
      </c>
      <c r="E1319" s="2" t="str">
        <f>IF(D1319&lt;25,"18-24",IF(D1319&lt;35,"25-34",IF(D1319&lt;45,"35-44",IF(D1319&lt;55,"45-54","55+"))))</f>
        <v>45-54</v>
      </c>
      <c r="F1319" s="2" t="s">
        <v>168</v>
      </c>
      <c r="G1319" s="2" t="s">
        <v>186</v>
      </c>
      <c r="H1319" s="2" t="s">
        <v>170</v>
      </c>
      <c r="I1319" s="2" t="s">
        <v>195</v>
      </c>
      <c r="J1319" s="2" t="s">
        <v>172</v>
      </c>
      <c r="K1319" s="11">
        <v>46237</v>
      </c>
      <c r="L1319" s="2" t="s">
        <v>198</v>
      </c>
      <c r="M1319" s="2" t="s">
        <v>189</v>
      </c>
      <c r="N1319" s="4">
        <f>COUNTIF(Bookings!$B$2:$B$5001,A1319)</f>
        <v>0</v>
      </c>
      <c r="O1319" s="4">
        <f>COUNTIFS(Bookings!$B$2:$B$5001,A1319,Bookings!$Q$2:$Q$5001,"Completed")</f>
        <v>0</v>
      </c>
      <c r="P1319" s="3">
        <f>SUMIFS(Revenue!$L$2:$L$4092,Revenue!$B$2:$B$4092,A1319)</f>
        <v>0</v>
      </c>
      <c r="Q1319" s="2" t="str">
        <f>IF(N1319=0,"Inactive",IF(N1319=1,"One-time",IF(N1319&lt;4,"Repeat","Loyal")))</f>
        <v>Inactive</v>
      </c>
    </row>
    <row r="1320" spans="1:17" x14ac:dyDescent="0.2">
      <c r="A1320" s="2" t="s">
        <v>2361</v>
      </c>
      <c r="B1320" s="2" t="s">
        <v>2362</v>
      </c>
      <c r="C1320" s="2" t="s">
        <v>167</v>
      </c>
      <c r="D1320" s="2">
        <v>49</v>
      </c>
      <c r="E1320" s="2" t="str">
        <f>IF(D1320&lt;25,"18-24",IF(D1320&lt;35,"25-34",IF(D1320&lt;45,"35-44",IF(D1320&lt;55,"45-54","55+"))))</f>
        <v>45-54</v>
      </c>
      <c r="F1320" s="2" t="s">
        <v>168</v>
      </c>
      <c r="G1320" s="2" t="s">
        <v>311</v>
      </c>
      <c r="H1320" s="2" t="s">
        <v>170</v>
      </c>
      <c r="I1320" s="2" t="s">
        <v>171</v>
      </c>
      <c r="J1320" s="2" t="s">
        <v>217</v>
      </c>
      <c r="K1320" s="11">
        <v>45590</v>
      </c>
      <c r="L1320" s="2" t="s">
        <v>173</v>
      </c>
      <c r="M1320" s="2" t="s">
        <v>174</v>
      </c>
      <c r="N1320" s="4">
        <f>COUNTIF(Bookings!$B$2:$B$5001,A1320)</f>
        <v>4</v>
      </c>
      <c r="O1320" s="4">
        <f>COUNTIFS(Bookings!$B$2:$B$5001,A1320,Bookings!$Q$2:$Q$5001,"Completed")</f>
        <v>3</v>
      </c>
      <c r="P1320" s="3">
        <f>SUMIFS(Revenue!$L$2:$L$4092,Revenue!$B$2:$B$4092,A1320)</f>
        <v>201650</v>
      </c>
      <c r="Q1320" s="2" t="str">
        <f>IF(N1320=0,"Inactive",IF(N1320=1,"One-time",IF(N1320&lt;4,"Repeat","Loyal")))</f>
        <v>Loyal</v>
      </c>
    </row>
    <row r="1321" spans="1:17" x14ac:dyDescent="0.2">
      <c r="A1321" s="2" t="s">
        <v>2363</v>
      </c>
      <c r="B1321" s="2" t="s">
        <v>2364</v>
      </c>
      <c r="C1321" s="2" t="s">
        <v>167</v>
      </c>
      <c r="D1321" s="2">
        <v>43</v>
      </c>
      <c r="E1321" s="2" t="str">
        <f>IF(D1321&lt;25,"18-24",IF(D1321&lt;35,"25-34",IF(D1321&lt;45,"35-44",IF(D1321&lt;55,"45-54","55+"))))</f>
        <v>35-44</v>
      </c>
      <c r="F1321" s="2" t="s">
        <v>168</v>
      </c>
      <c r="G1321" s="2" t="s">
        <v>55</v>
      </c>
      <c r="H1321" s="2" t="s">
        <v>170</v>
      </c>
      <c r="I1321" s="2" t="s">
        <v>188</v>
      </c>
      <c r="J1321" s="2" t="s">
        <v>172</v>
      </c>
      <c r="K1321" s="11">
        <v>46261</v>
      </c>
      <c r="L1321" s="2" t="s">
        <v>173</v>
      </c>
      <c r="M1321" s="2" t="s">
        <v>174</v>
      </c>
      <c r="N1321" s="4">
        <f>COUNTIF(Bookings!$B$2:$B$5001,A1321)</f>
        <v>0</v>
      </c>
      <c r="O1321" s="4">
        <f>COUNTIFS(Bookings!$B$2:$B$5001,A1321,Bookings!$Q$2:$Q$5001,"Completed")</f>
        <v>0</v>
      </c>
      <c r="P1321" s="3">
        <f>SUMIFS(Revenue!$L$2:$L$4092,Revenue!$B$2:$B$4092,A1321)</f>
        <v>0</v>
      </c>
      <c r="Q1321" s="2" t="str">
        <f>IF(N1321=0,"Inactive",IF(N1321=1,"One-time",IF(N1321&lt;4,"Repeat","Loyal")))</f>
        <v>Inactive</v>
      </c>
    </row>
    <row r="1322" spans="1:17" x14ac:dyDescent="0.2">
      <c r="A1322" s="2" t="s">
        <v>2365</v>
      </c>
      <c r="B1322" s="2" t="s">
        <v>2366</v>
      </c>
      <c r="C1322" s="2" t="s">
        <v>177</v>
      </c>
      <c r="D1322" s="2">
        <v>49</v>
      </c>
      <c r="E1322" s="2" t="str">
        <f>IF(D1322&lt;25,"18-24",IF(D1322&lt;35,"25-34",IF(D1322&lt;45,"35-44",IF(D1322&lt;55,"45-54","55+"))))</f>
        <v>45-54</v>
      </c>
      <c r="F1322" s="2" t="s">
        <v>168</v>
      </c>
      <c r="G1322" s="2" t="s">
        <v>24</v>
      </c>
      <c r="H1322" s="2" t="s">
        <v>170</v>
      </c>
      <c r="I1322" s="2" t="s">
        <v>171</v>
      </c>
      <c r="J1322" s="2" t="s">
        <v>172</v>
      </c>
      <c r="K1322" s="11">
        <v>45862</v>
      </c>
      <c r="L1322" s="2" t="s">
        <v>247</v>
      </c>
      <c r="M1322" s="2" t="s">
        <v>174</v>
      </c>
      <c r="N1322" s="4">
        <f>COUNTIF(Bookings!$B$2:$B$5001,A1322)</f>
        <v>1</v>
      </c>
      <c r="O1322" s="4">
        <f>COUNTIFS(Bookings!$B$2:$B$5001,A1322,Bookings!$Q$2:$Q$5001,"Completed")</f>
        <v>0</v>
      </c>
      <c r="P1322" s="3">
        <f>SUMIFS(Revenue!$L$2:$L$4092,Revenue!$B$2:$B$4092,A1322)</f>
        <v>0</v>
      </c>
      <c r="Q1322" s="2" t="str">
        <f>IF(N1322=0,"Inactive",IF(N1322=1,"One-time",IF(N1322&lt;4,"Repeat","Loyal")))</f>
        <v>One-time</v>
      </c>
    </row>
    <row r="1323" spans="1:17" x14ac:dyDescent="0.2">
      <c r="A1323" s="2" t="s">
        <v>2367</v>
      </c>
      <c r="B1323" s="2" t="s">
        <v>1674</v>
      </c>
      <c r="C1323" s="2" t="s">
        <v>167</v>
      </c>
      <c r="D1323" s="2">
        <v>28</v>
      </c>
      <c r="E1323" s="2" t="str">
        <f>IF(D1323&lt;25,"18-24",IF(D1323&lt;35,"25-34",IF(D1323&lt;45,"35-44",IF(D1323&lt;55,"45-54","55+"))))</f>
        <v>25-34</v>
      </c>
      <c r="F1323" s="2" t="s">
        <v>168</v>
      </c>
      <c r="G1323" s="2" t="s">
        <v>311</v>
      </c>
      <c r="H1323" s="2" t="s">
        <v>170</v>
      </c>
      <c r="I1323" s="2" t="s">
        <v>188</v>
      </c>
      <c r="J1323" s="2" t="s">
        <v>238</v>
      </c>
      <c r="K1323" s="11">
        <v>45684</v>
      </c>
      <c r="L1323" s="2" t="s">
        <v>247</v>
      </c>
      <c r="M1323" s="2" t="s">
        <v>189</v>
      </c>
      <c r="N1323" s="4">
        <f>COUNTIF(Bookings!$B$2:$B$5001,A1323)</f>
        <v>11</v>
      </c>
      <c r="O1323" s="4">
        <f>COUNTIFS(Bookings!$B$2:$B$5001,A1323,Bookings!$Q$2:$Q$5001,"Completed")</f>
        <v>8</v>
      </c>
      <c r="P1323" s="3">
        <f>SUMIFS(Revenue!$L$2:$L$4092,Revenue!$B$2:$B$4092,A1323)</f>
        <v>339630</v>
      </c>
      <c r="Q1323" s="2" t="str">
        <f>IF(N1323=0,"Inactive",IF(N1323=1,"One-time",IF(N1323&lt;4,"Repeat","Loyal")))</f>
        <v>Loyal</v>
      </c>
    </row>
    <row r="1324" spans="1:17" x14ac:dyDescent="0.2">
      <c r="A1324" s="2" t="s">
        <v>2368</v>
      </c>
      <c r="B1324" s="2" t="s">
        <v>261</v>
      </c>
      <c r="C1324" s="2" t="s">
        <v>167</v>
      </c>
      <c r="D1324" s="2">
        <v>19</v>
      </c>
      <c r="E1324" s="2" t="str">
        <f>IF(D1324&lt;25,"18-24",IF(D1324&lt;35,"25-34",IF(D1324&lt;45,"35-44",IF(D1324&lt;55,"45-54","55+"))))</f>
        <v>18-24</v>
      </c>
      <c r="F1324" s="2" t="s">
        <v>168</v>
      </c>
      <c r="G1324" s="2" t="s">
        <v>24</v>
      </c>
      <c r="H1324" s="2" t="s">
        <v>170</v>
      </c>
      <c r="I1324" s="2" t="s">
        <v>188</v>
      </c>
      <c r="J1324" s="2" t="s">
        <v>217</v>
      </c>
      <c r="K1324" s="11">
        <v>45378</v>
      </c>
      <c r="L1324" s="2" t="s">
        <v>173</v>
      </c>
      <c r="M1324" s="2" t="s">
        <v>174</v>
      </c>
      <c r="N1324" s="4">
        <f>COUNTIF(Bookings!$B$2:$B$5001,A1324)</f>
        <v>4</v>
      </c>
      <c r="O1324" s="4">
        <f>COUNTIFS(Bookings!$B$2:$B$5001,A1324,Bookings!$Q$2:$Q$5001,"Completed")</f>
        <v>4</v>
      </c>
      <c r="P1324" s="3">
        <f>SUMIFS(Revenue!$L$2:$L$4092,Revenue!$B$2:$B$4092,A1324)</f>
        <v>147390</v>
      </c>
      <c r="Q1324" s="2" t="str">
        <f>IF(N1324=0,"Inactive",IF(N1324=1,"One-time",IF(N1324&lt;4,"Repeat","Loyal")))</f>
        <v>Loyal</v>
      </c>
    </row>
    <row r="1325" spans="1:17" x14ac:dyDescent="0.2">
      <c r="A1325" s="2" t="s">
        <v>2369</v>
      </c>
      <c r="B1325" s="2" t="s">
        <v>1632</v>
      </c>
      <c r="C1325" s="2" t="s">
        <v>177</v>
      </c>
      <c r="D1325" s="2">
        <v>44</v>
      </c>
      <c r="E1325" s="2" t="str">
        <f>IF(D1325&lt;25,"18-24",IF(D1325&lt;35,"25-34",IF(D1325&lt;45,"35-44",IF(D1325&lt;55,"45-54","55+"))))</f>
        <v>35-44</v>
      </c>
      <c r="F1325" s="2" t="s">
        <v>168</v>
      </c>
      <c r="G1325" s="2" t="s">
        <v>211</v>
      </c>
      <c r="H1325" s="2" t="s">
        <v>170</v>
      </c>
      <c r="I1325" s="2" t="s">
        <v>188</v>
      </c>
      <c r="J1325" s="2" t="s">
        <v>172</v>
      </c>
      <c r="K1325" s="11">
        <v>45642</v>
      </c>
      <c r="L1325" s="2" t="s">
        <v>183</v>
      </c>
      <c r="M1325" s="2" t="s">
        <v>174</v>
      </c>
      <c r="N1325" s="4">
        <f>COUNTIF(Bookings!$B$2:$B$5001,A1325)</f>
        <v>2</v>
      </c>
      <c r="O1325" s="4">
        <f>COUNTIFS(Bookings!$B$2:$B$5001,A1325,Bookings!$Q$2:$Q$5001,"Completed")</f>
        <v>2</v>
      </c>
      <c r="P1325" s="3">
        <f>SUMIFS(Revenue!$L$2:$L$4092,Revenue!$B$2:$B$4092,A1325)</f>
        <v>61290</v>
      </c>
      <c r="Q1325" s="2" t="str">
        <f>IF(N1325=0,"Inactive",IF(N1325=1,"One-time",IF(N1325&lt;4,"Repeat","Loyal")))</f>
        <v>Repeat</v>
      </c>
    </row>
    <row r="1326" spans="1:17" x14ac:dyDescent="0.2">
      <c r="A1326" s="2" t="s">
        <v>2370</v>
      </c>
      <c r="B1326" s="2" t="s">
        <v>702</v>
      </c>
      <c r="C1326" s="2" t="s">
        <v>177</v>
      </c>
      <c r="D1326" s="2">
        <v>26</v>
      </c>
      <c r="E1326" s="2" t="str">
        <f>IF(D1326&lt;25,"18-24",IF(D1326&lt;35,"25-34",IF(D1326&lt;45,"35-44",IF(D1326&lt;55,"45-54","55+"))))</f>
        <v>25-34</v>
      </c>
      <c r="F1326" s="2" t="s">
        <v>168</v>
      </c>
      <c r="G1326" s="2" t="s">
        <v>311</v>
      </c>
      <c r="H1326" s="2" t="s">
        <v>170</v>
      </c>
      <c r="I1326" s="2" t="s">
        <v>195</v>
      </c>
      <c r="J1326" s="2" t="s">
        <v>172</v>
      </c>
      <c r="K1326" s="11">
        <v>45786</v>
      </c>
      <c r="L1326" s="2" t="s">
        <v>247</v>
      </c>
      <c r="M1326" s="2" t="s">
        <v>174</v>
      </c>
      <c r="N1326" s="4">
        <f>COUNTIF(Bookings!$B$2:$B$5001,A1326)</f>
        <v>2</v>
      </c>
      <c r="O1326" s="4">
        <f>COUNTIFS(Bookings!$B$2:$B$5001,A1326,Bookings!$Q$2:$Q$5001,"Completed")</f>
        <v>1</v>
      </c>
      <c r="P1326" s="3">
        <f>SUMIFS(Revenue!$L$2:$L$4092,Revenue!$B$2:$B$4092,A1326)</f>
        <v>97630</v>
      </c>
      <c r="Q1326" s="2" t="str">
        <f>IF(N1326=0,"Inactive",IF(N1326=1,"One-time",IF(N1326&lt;4,"Repeat","Loyal")))</f>
        <v>Repeat</v>
      </c>
    </row>
    <row r="1327" spans="1:17" x14ac:dyDescent="0.2">
      <c r="A1327" s="2" t="s">
        <v>2371</v>
      </c>
      <c r="B1327" s="2" t="s">
        <v>2372</v>
      </c>
      <c r="C1327" s="2" t="s">
        <v>167</v>
      </c>
      <c r="D1327" s="2">
        <v>33</v>
      </c>
      <c r="E1327" s="2" t="str">
        <f>IF(D1327&lt;25,"18-24",IF(D1327&lt;35,"25-34",IF(D1327&lt;45,"35-44",IF(D1327&lt;55,"45-54","55+"))))</f>
        <v>25-34</v>
      </c>
      <c r="F1327" s="2" t="s">
        <v>499</v>
      </c>
      <c r="G1327" s="2" t="s">
        <v>500</v>
      </c>
      <c r="H1327" s="2" t="s">
        <v>207</v>
      </c>
      <c r="I1327" s="2" t="s">
        <v>195</v>
      </c>
      <c r="J1327" s="2" t="s">
        <v>172</v>
      </c>
      <c r="K1327" s="11">
        <v>45995</v>
      </c>
      <c r="L1327" s="2" t="s">
        <v>179</v>
      </c>
      <c r="M1327" s="2" t="s">
        <v>174</v>
      </c>
      <c r="N1327" s="4">
        <f>COUNTIF(Bookings!$B$2:$B$5001,A1327)</f>
        <v>1</v>
      </c>
      <c r="O1327" s="4">
        <f>COUNTIFS(Bookings!$B$2:$B$5001,A1327,Bookings!$Q$2:$Q$5001,"Completed")</f>
        <v>1</v>
      </c>
      <c r="P1327" s="3">
        <f>SUMIFS(Revenue!$L$2:$L$4092,Revenue!$B$2:$B$4092,A1327)</f>
        <v>160320</v>
      </c>
      <c r="Q1327" s="2" t="str">
        <f>IF(N1327=0,"Inactive",IF(N1327=1,"One-time",IF(N1327&lt;4,"Repeat","Loyal")))</f>
        <v>One-time</v>
      </c>
    </row>
    <row r="1328" spans="1:17" x14ac:dyDescent="0.2">
      <c r="A1328" s="2" t="s">
        <v>2373</v>
      </c>
      <c r="B1328" s="2" t="s">
        <v>1090</v>
      </c>
      <c r="C1328" s="2" t="s">
        <v>177</v>
      </c>
      <c r="D1328" s="2">
        <v>34</v>
      </c>
      <c r="E1328" s="2" t="str">
        <f>IF(D1328&lt;25,"18-24",IF(D1328&lt;35,"25-34",IF(D1328&lt;45,"35-44",IF(D1328&lt;55,"45-54","55+"))))</f>
        <v>25-34</v>
      </c>
      <c r="F1328" s="2" t="s">
        <v>168</v>
      </c>
      <c r="G1328" s="2" t="s">
        <v>194</v>
      </c>
      <c r="H1328" s="2" t="s">
        <v>170</v>
      </c>
      <c r="I1328" s="2" t="s">
        <v>188</v>
      </c>
      <c r="J1328" s="2" t="s">
        <v>172</v>
      </c>
      <c r="K1328" s="11">
        <v>45519</v>
      </c>
      <c r="L1328" s="2" t="s">
        <v>179</v>
      </c>
      <c r="M1328" s="2" t="s">
        <v>174</v>
      </c>
      <c r="N1328" s="4">
        <f>COUNTIF(Bookings!$B$2:$B$5001,A1328)</f>
        <v>0</v>
      </c>
      <c r="O1328" s="4">
        <f>COUNTIFS(Bookings!$B$2:$B$5001,A1328,Bookings!$Q$2:$Q$5001,"Completed")</f>
        <v>0</v>
      </c>
      <c r="P1328" s="3">
        <f>SUMIFS(Revenue!$L$2:$L$4092,Revenue!$B$2:$B$4092,A1328)</f>
        <v>0</v>
      </c>
      <c r="Q1328" s="2" t="str">
        <f>IF(N1328=0,"Inactive",IF(N1328=1,"One-time",IF(N1328&lt;4,"Repeat","Loyal")))</f>
        <v>Inactive</v>
      </c>
    </row>
    <row r="1329" spans="1:17" x14ac:dyDescent="0.2">
      <c r="A1329" s="2" t="s">
        <v>2374</v>
      </c>
      <c r="B1329" s="2" t="s">
        <v>714</v>
      </c>
      <c r="C1329" s="2" t="s">
        <v>167</v>
      </c>
      <c r="D1329" s="2">
        <v>34</v>
      </c>
      <c r="E1329" s="2" t="str">
        <f>IF(D1329&lt;25,"18-24",IF(D1329&lt;35,"25-34",IF(D1329&lt;45,"35-44",IF(D1329&lt;55,"45-54","55+"))))</f>
        <v>25-34</v>
      </c>
      <c r="F1329" s="2" t="s">
        <v>168</v>
      </c>
      <c r="G1329" s="2" t="s">
        <v>243</v>
      </c>
      <c r="H1329" s="2" t="s">
        <v>170</v>
      </c>
      <c r="I1329" s="2" t="s">
        <v>216</v>
      </c>
      <c r="J1329" s="2" t="s">
        <v>172</v>
      </c>
      <c r="K1329" s="11">
        <v>46029</v>
      </c>
      <c r="L1329" s="2" t="s">
        <v>247</v>
      </c>
      <c r="M1329" s="2" t="s">
        <v>174</v>
      </c>
      <c r="N1329" s="4">
        <f>COUNTIF(Bookings!$B$2:$B$5001,A1329)</f>
        <v>0</v>
      </c>
      <c r="O1329" s="4">
        <f>COUNTIFS(Bookings!$B$2:$B$5001,A1329,Bookings!$Q$2:$Q$5001,"Completed")</f>
        <v>0</v>
      </c>
      <c r="P1329" s="3">
        <f>SUMIFS(Revenue!$L$2:$L$4092,Revenue!$B$2:$B$4092,A1329)</f>
        <v>0</v>
      </c>
      <c r="Q1329" s="2" t="str">
        <f>IF(N1329=0,"Inactive",IF(N1329=1,"One-time",IF(N1329&lt;4,"Repeat","Loyal")))</f>
        <v>Inactive</v>
      </c>
    </row>
    <row r="1330" spans="1:17" x14ac:dyDescent="0.2">
      <c r="A1330" s="2" t="s">
        <v>2375</v>
      </c>
      <c r="B1330" s="2" t="s">
        <v>565</v>
      </c>
      <c r="C1330" s="2" t="s">
        <v>177</v>
      </c>
      <c r="D1330" s="2">
        <v>34</v>
      </c>
      <c r="E1330" s="2" t="str">
        <f>IF(D1330&lt;25,"18-24",IF(D1330&lt;35,"25-34",IF(D1330&lt;45,"35-44",IF(D1330&lt;55,"45-54","55+"))))</f>
        <v>25-34</v>
      </c>
      <c r="F1330" s="2" t="s">
        <v>168</v>
      </c>
      <c r="G1330" s="2" t="s">
        <v>211</v>
      </c>
      <c r="H1330" s="2" t="s">
        <v>170</v>
      </c>
      <c r="I1330" s="2" t="s">
        <v>21</v>
      </c>
      <c r="J1330" s="2" t="s">
        <v>238</v>
      </c>
      <c r="K1330" s="11">
        <v>45562</v>
      </c>
      <c r="L1330" s="2" t="s">
        <v>198</v>
      </c>
      <c r="M1330" s="2" t="s">
        <v>189</v>
      </c>
      <c r="N1330" s="4">
        <f>COUNTIF(Bookings!$B$2:$B$5001,A1330)</f>
        <v>39</v>
      </c>
      <c r="O1330" s="4">
        <f>COUNTIFS(Bookings!$B$2:$B$5001,A1330,Bookings!$Q$2:$Q$5001,"Completed")</f>
        <v>36</v>
      </c>
      <c r="P1330" s="3">
        <f>SUMIFS(Revenue!$L$2:$L$4092,Revenue!$B$2:$B$4092,A1330)</f>
        <v>1074490</v>
      </c>
      <c r="Q1330" s="2" t="str">
        <f>IF(N1330=0,"Inactive",IF(N1330=1,"One-time",IF(N1330&lt;4,"Repeat","Loyal")))</f>
        <v>Loyal</v>
      </c>
    </row>
    <row r="1331" spans="1:17" x14ac:dyDescent="0.2">
      <c r="A1331" s="2" t="s">
        <v>2376</v>
      </c>
      <c r="B1331" s="2" t="s">
        <v>2377</v>
      </c>
      <c r="C1331" s="2" t="s">
        <v>177</v>
      </c>
      <c r="D1331" s="2">
        <v>24</v>
      </c>
      <c r="E1331" s="2" t="str">
        <f>IF(D1331&lt;25,"18-24",IF(D1331&lt;35,"25-34",IF(D1331&lt;45,"35-44",IF(D1331&lt;55,"45-54","55+"))))</f>
        <v>18-24</v>
      </c>
      <c r="F1331" s="2" t="s">
        <v>168</v>
      </c>
      <c r="G1331" s="2" t="s">
        <v>243</v>
      </c>
      <c r="H1331" s="2" t="s">
        <v>170</v>
      </c>
      <c r="I1331" s="2" t="s">
        <v>171</v>
      </c>
      <c r="J1331" s="2" t="s">
        <v>217</v>
      </c>
      <c r="K1331" s="11">
        <v>45683</v>
      </c>
      <c r="L1331" s="2" t="s">
        <v>247</v>
      </c>
      <c r="M1331" s="2" t="s">
        <v>174</v>
      </c>
      <c r="N1331" s="4">
        <f>COUNTIF(Bookings!$B$2:$B$5001,A1331)</f>
        <v>3</v>
      </c>
      <c r="O1331" s="4">
        <f>COUNTIFS(Bookings!$B$2:$B$5001,A1331,Bookings!$Q$2:$Q$5001,"Completed")</f>
        <v>3</v>
      </c>
      <c r="P1331" s="3">
        <f>SUMIFS(Revenue!$L$2:$L$4092,Revenue!$B$2:$B$4092,A1331)</f>
        <v>77410</v>
      </c>
      <c r="Q1331" s="2" t="str">
        <f>IF(N1331=0,"Inactive",IF(N1331=1,"One-time",IF(N1331&lt;4,"Repeat","Loyal")))</f>
        <v>Repeat</v>
      </c>
    </row>
    <row r="1332" spans="1:17" x14ac:dyDescent="0.2">
      <c r="A1332" s="2" t="s">
        <v>2378</v>
      </c>
      <c r="B1332" s="2" t="s">
        <v>2379</v>
      </c>
      <c r="C1332" s="2" t="s">
        <v>167</v>
      </c>
      <c r="D1332" s="2">
        <v>35</v>
      </c>
      <c r="E1332" s="2" t="str">
        <f>IF(D1332&lt;25,"18-24",IF(D1332&lt;35,"25-34",IF(D1332&lt;45,"35-44",IF(D1332&lt;55,"45-54","55+"))))</f>
        <v>35-44</v>
      </c>
      <c r="F1332" s="2" t="s">
        <v>256</v>
      </c>
      <c r="G1332" s="2" t="s">
        <v>257</v>
      </c>
      <c r="H1332" s="2" t="s">
        <v>207</v>
      </c>
      <c r="I1332" s="2" t="s">
        <v>171</v>
      </c>
      <c r="J1332" s="2" t="s">
        <v>172</v>
      </c>
      <c r="K1332" s="11">
        <v>46054</v>
      </c>
      <c r="L1332" s="2" t="s">
        <v>183</v>
      </c>
      <c r="M1332" s="2" t="s">
        <v>174</v>
      </c>
      <c r="N1332" s="4">
        <f>COUNTIF(Bookings!$B$2:$B$5001,A1332)</f>
        <v>1</v>
      </c>
      <c r="O1332" s="4">
        <f>COUNTIFS(Bookings!$B$2:$B$5001,A1332,Bookings!$Q$2:$Q$5001,"Completed")</f>
        <v>1</v>
      </c>
      <c r="P1332" s="3">
        <f>SUMIFS(Revenue!$L$2:$L$4092,Revenue!$B$2:$B$4092,A1332)</f>
        <v>14070</v>
      </c>
      <c r="Q1332" s="2" t="str">
        <f>IF(N1332=0,"Inactive",IF(N1332=1,"One-time",IF(N1332&lt;4,"Repeat","Loyal")))</f>
        <v>One-time</v>
      </c>
    </row>
    <row r="1333" spans="1:17" x14ac:dyDescent="0.2">
      <c r="A1333" s="2" t="s">
        <v>2380</v>
      </c>
      <c r="B1333" s="2" t="s">
        <v>553</v>
      </c>
      <c r="C1333" s="2" t="s">
        <v>167</v>
      </c>
      <c r="D1333" s="2">
        <v>50</v>
      </c>
      <c r="E1333" s="2" t="str">
        <f>IF(D1333&lt;25,"18-24",IF(D1333&lt;35,"25-34",IF(D1333&lt;45,"35-44",IF(D1333&lt;55,"45-54","55+"))))</f>
        <v>45-54</v>
      </c>
      <c r="F1333" s="2" t="s">
        <v>168</v>
      </c>
      <c r="G1333" s="2" t="s">
        <v>220</v>
      </c>
      <c r="H1333" s="2" t="s">
        <v>170</v>
      </c>
      <c r="I1333" s="2" t="s">
        <v>21</v>
      </c>
      <c r="J1333" s="2" t="s">
        <v>172</v>
      </c>
      <c r="K1333" s="11">
        <v>45430</v>
      </c>
      <c r="L1333" s="2" t="s">
        <v>231</v>
      </c>
      <c r="M1333" s="2" t="s">
        <v>189</v>
      </c>
      <c r="N1333" s="4">
        <f>COUNTIF(Bookings!$B$2:$B$5001,A1333)</f>
        <v>0</v>
      </c>
      <c r="O1333" s="4">
        <f>COUNTIFS(Bookings!$B$2:$B$5001,A1333,Bookings!$Q$2:$Q$5001,"Completed")</f>
        <v>0</v>
      </c>
      <c r="P1333" s="3">
        <f>SUMIFS(Revenue!$L$2:$L$4092,Revenue!$B$2:$B$4092,A1333)</f>
        <v>0</v>
      </c>
      <c r="Q1333" s="2" t="str">
        <f>IF(N1333=0,"Inactive",IF(N1333=1,"One-time",IF(N1333&lt;4,"Repeat","Loyal")))</f>
        <v>Inactive</v>
      </c>
    </row>
    <row r="1334" spans="1:17" x14ac:dyDescent="0.2">
      <c r="A1334" s="2" t="s">
        <v>2381</v>
      </c>
      <c r="B1334" s="2" t="s">
        <v>2382</v>
      </c>
      <c r="C1334" s="2" t="s">
        <v>167</v>
      </c>
      <c r="D1334" s="2">
        <v>18</v>
      </c>
      <c r="E1334" s="2" t="str">
        <f>IF(D1334&lt;25,"18-24",IF(D1334&lt;35,"25-34",IF(D1334&lt;45,"35-44",IF(D1334&lt;55,"45-54","55+"))))</f>
        <v>18-24</v>
      </c>
      <c r="F1334" s="2" t="s">
        <v>168</v>
      </c>
      <c r="G1334" s="2" t="s">
        <v>194</v>
      </c>
      <c r="H1334" s="2" t="s">
        <v>170</v>
      </c>
      <c r="I1334" s="2" t="s">
        <v>188</v>
      </c>
      <c r="J1334" s="2" t="s">
        <v>172</v>
      </c>
      <c r="K1334" s="11">
        <v>45682</v>
      </c>
      <c r="L1334" s="2" t="s">
        <v>183</v>
      </c>
      <c r="M1334" s="2" t="s">
        <v>189</v>
      </c>
      <c r="N1334" s="4">
        <f>COUNTIF(Bookings!$B$2:$B$5001,A1334)</f>
        <v>1</v>
      </c>
      <c r="O1334" s="4">
        <f>COUNTIFS(Bookings!$B$2:$B$5001,A1334,Bookings!$Q$2:$Q$5001,"Completed")</f>
        <v>1</v>
      </c>
      <c r="P1334" s="3">
        <f>SUMIFS(Revenue!$L$2:$L$4092,Revenue!$B$2:$B$4092,A1334)</f>
        <v>18090</v>
      </c>
      <c r="Q1334" s="2" t="str">
        <f>IF(N1334=0,"Inactive",IF(N1334=1,"One-time",IF(N1334&lt;4,"Repeat","Loyal")))</f>
        <v>One-time</v>
      </c>
    </row>
    <row r="1335" spans="1:17" x14ac:dyDescent="0.2">
      <c r="A1335" s="2" t="s">
        <v>2383</v>
      </c>
      <c r="B1335" s="2" t="s">
        <v>386</v>
      </c>
      <c r="C1335" s="2" t="s">
        <v>177</v>
      </c>
      <c r="D1335" s="2">
        <v>43</v>
      </c>
      <c r="E1335" s="2" t="str">
        <f>IF(D1335&lt;25,"18-24",IF(D1335&lt;35,"25-34",IF(D1335&lt;45,"35-44",IF(D1335&lt;55,"45-54","55+"))))</f>
        <v>35-44</v>
      </c>
      <c r="F1335" s="2" t="s">
        <v>168</v>
      </c>
      <c r="G1335" s="2" t="s">
        <v>24</v>
      </c>
      <c r="H1335" s="2" t="s">
        <v>170</v>
      </c>
      <c r="I1335" s="2" t="s">
        <v>195</v>
      </c>
      <c r="J1335" s="2" t="s">
        <v>238</v>
      </c>
      <c r="K1335" s="11">
        <v>45587</v>
      </c>
      <c r="L1335" s="2" t="s">
        <v>247</v>
      </c>
      <c r="M1335" s="2" t="s">
        <v>174</v>
      </c>
      <c r="N1335" s="4">
        <f>COUNTIF(Bookings!$B$2:$B$5001,A1335)</f>
        <v>8</v>
      </c>
      <c r="O1335" s="4">
        <f>COUNTIFS(Bookings!$B$2:$B$5001,A1335,Bookings!$Q$2:$Q$5001,"Completed")</f>
        <v>6</v>
      </c>
      <c r="P1335" s="3">
        <f>SUMIFS(Revenue!$L$2:$L$4092,Revenue!$B$2:$B$4092,A1335)</f>
        <v>546510</v>
      </c>
      <c r="Q1335" s="2" t="str">
        <f>IF(N1335=0,"Inactive",IF(N1335=1,"One-time",IF(N1335&lt;4,"Repeat","Loyal")))</f>
        <v>Loyal</v>
      </c>
    </row>
    <row r="1336" spans="1:17" x14ac:dyDescent="0.2">
      <c r="A1336" s="2" t="s">
        <v>2384</v>
      </c>
      <c r="B1336" s="2" t="s">
        <v>849</v>
      </c>
      <c r="C1336" s="2" t="s">
        <v>167</v>
      </c>
      <c r="D1336" s="2">
        <v>33</v>
      </c>
      <c r="E1336" s="2" t="str">
        <f>IF(D1336&lt;25,"18-24",IF(D1336&lt;35,"25-34",IF(D1336&lt;45,"35-44",IF(D1336&lt;55,"45-54","55+"))))</f>
        <v>25-34</v>
      </c>
      <c r="F1336" s="2" t="s">
        <v>168</v>
      </c>
      <c r="G1336" s="2" t="s">
        <v>311</v>
      </c>
      <c r="H1336" s="2" t="s">
        <v>170</v>
      </c>
      <c r="I1336" s="2" t="s">
        <v>171</v>
      </c>
      <c r="J1336" s="2" t="s">
        <v>217</v>
      </c>
      <c r="K1336" s="11">
        <v>45842</v>
      </c>
      <c r="L1336" s="2" t="s">
        <v>179</v>
      </c>
      <c r="M1336" s="2" t="s">
        <v>174</v>
      </c>
      <c r="N1336" s="4">
        <f>COUNTIF(Bookings!$B$2:$B$5001,A1336)</f>
        <v>3</v>
      </c>
      <c r="O1336" s="4">
        <f>COUNTIFS(Bookings!$B$2:$B$5001,A1336,Bookings!$Q$2:$Q$5001,"Completed")</f>
        <v>2</v>
      </c>
      <c r="P1336" s="3">
        <f>SUMIFS(Revenue!$L$2:$L$4092,Revenue!$B$2:$B$4092,A1336)</f>
        <v>50620</v>
      </c>
      <c r="Q1336" s="2" t="str">
        <f>IF(N1336=0,"Inactive",IF(N1336=1,"One-time",IF(N1336&lt;4,"Repeat","Loyal")))</f>
        <v>Repeat</v>
      </c>
    </row>
    <row r="1337" spans="1:17" x14ac:dyDescent="0.2">
      <c r="A1337" s="2" t="s">
        <v>2385</v>
      </c>
      <c r="B1337" s="2" t="s">
        <v>753</v>
      </c>
      <c r="C1337" s="2" t="s">
        <v>177</v>
      </c>
      <c r="D1337" s="2">
        <v>33</v>
      </c>
      <c r="E1337" s="2" t="str">
        <f>IF(D1337&lt;25,"18-24",IF(D1337&lt;35,"25-34",IF(D1337&lt;45,"35-44",IF(D1337&lt;55,"45-54","55+"))))</f>
        <v>25-34</v>
      </c>
      <c r="F1337" s="2" t="s">
        <v>168</v>
      </c>
      <c r="G1337" s="2" t="s">
        <v>178</v>
      </c>
      <c r="H1337" s="2" t="s">
        <v>170</v>
      </c>
      <c r="I1337" s="2" t="s">
        <v>216</v>
      </c>
      <c r="J1337" s="2" t="s">
        <v>172</v>
      </c>
      <c r="K1337" s="11">
        <v>45859</v>
      </c>
      <c r="L1337" s="2" t="s">
        <v>183</v>
      </c>
      <c r="M1337" s="2" t="s">
        <v>174</v>
      </c>
      <c r="N1337" s="4">
        <f>COUNTIF(Bookings!$B$2:$B$5001,A1337)</f>
        <v>3</v>
      </c>
      <c r="O1337" s="4">
        <f>COUNTIFS(Bookings!$B$2:$B$5001,A1337,Bookings!$Q$2:$Q$5001,"Completed")</f>
        <v>3</v>
      </c>
      <c r="P1337" s="3">
        <f>SUMIFS(Revenue!$L$2:$L$4092,Revenue!$B$2:$B$4092,A1337)</f>
        <v>333750</v>
      </c>
      <c r="Q1337" s="2" t="str">
        <f>IF(N1337=0,"Inactive",IF(N1337=1,"One-time",IF(N1337&lt;4,"Repeat","Loyal")))</f>
        <v>Repeat</v>
      </c>
    </row>
    <row r="1338" spans="1:17" x14ac:dyDescent="0.2">
      <c r="A1338" s="2" t="s">
        <v>2386</v>
      </c>
      <c r="B1338" s="2" t="s">
        <v>447</v>
      </c>
      <c r="C1338" s="2" t="s">
        <v>177</v>
      </c>
      <c r="D1338" s="2">
        <v>47</v>
      </c>
      <c r="E1338" s="2" t="str">
        <f>IF(D1338&lt;25,"18-24",IF(D1338&lt;35,"25-34",IF(D1338&lt;45,"35-44",IF(D1338&lt;55,"45-54","55+"))))</f>
        <v>45-54</v>
      </c>
      <c r="F1338" s="2" t="s">
        <v>168</v>
      </c>
      <c r="G1338" s="2" t="s">
        <v>186</v>
      </c>
      <c r="H1338" s="2" t="s">
        <v>170</v>
      </c>
      <c r="I1338" s="2" t="s">
        <v>216</v>
      </c>
      <c r="J1338" s="2" t="s">
        <v>172</v>
      </c>
      <c r="K1338" s="11">
        <v>45361</v>
      </c>
      <c r="L1338" s="2" t="s">
        <v>173</v>
      </c>
      <c r="M1338" s="2" t="s">
        <v>174</v>
      </c>
      <c r="N1338" s="4">
        <f>COUNTIF(Bookings!$B$2:$B$5001,A1338)</f>
        <v>3</v>
      </c>
      <c r="O1338" s="4">
        <f>COUNTIFS(Bookings!$B$2:$B$5001,A1338,Bookings!$Q$2:$Q$5001,"Completed")</f>
        <v>3</v>
      </c>
      <c r="P1338" s="3">
        <f>SUMIFS(Revenue!$L$2:$L$4092,Revenue!$B$2:$B$4092,A1338)</f>
        <v>693220</v>
      </c>
      <c r="Q1338" s="2" t="str">
        <f>IF(N1338=0,"Inactive",IF(N1338=1,"One-time",IF(N1338&lt;4,"Repeat","Loyal")))</f>
        <v>Repeat</v>
      </c>
    </row>
    <row r="1339" spans="1:17" x14ac:dyDescent="0.2">
      <c r="A1339" s="2" t="s">
        <v>2387</v>
      </c>
      <c r="B1339" s="2" t="s">
        <v>1344</v>
      </c>
      <c r="C1339" s="2" t="s">
        <v>167</v>
      </c>
      <c r="D1339" s="2">
        <v>39</v>
      </c>
      <c r="E1339" s="2" t="str">
        <f>IF(D1339&lt;25,"18-24",IF(D1339&lt;35,"25-34",IF(D1339&lt;45,"35-44",IF(D1339&lt;55,"45-54","55+"))))</f>
        <v>35-44</v>
      </c>
      <c r="F1339" s="2" t="s">
        <v>168</v>
      </c>
      <c r="G1339" s="2" t="s">
        <v>75</v>
      </c>
      <c r="H1339" s="2" t="s">
        <v>170</v>
      </c>
      <c r="I1339" s="2" t="s">
        <v>195</v>
      </c>
      <c r="J1339" s="2" t="s">
        <v>238</v>
      </c>
      <c r="K1339" s="11">
        <v>45516</v>
      </c>
      <c r="L1339" s="2" t="s">
        <v>179</v>
      </c>
      <c r="M1339" s="2" t="s">
        <v>189</v>
      </c>
      <c r="N1339" s="4">
        <f>COUNTIF(Bookings!$B$2:$B$5001,A1339)</f>
        <v>9</v>
      </c>
      <c r="O1339" s="4">
        <f>COUNTIFS(Bookings!$B$2:$B$5001,A1339,Bookings!$Q$2:$Q$5001,"Completed")</f>
        <v>5</v>
      </c>
      <c r="P1339" s="3">
        <f>SUMIFS(Revenue!$L$2:$L$4092,Revenue!$B$2:$B$4092,A1339)</f>
        <v>329270</v>
      </c>
      <c r="Q1339" s="2" t="str">
        <f>IF(N1339=0,"Inactive",IF(N1339=1,"One-time",IF(N1339&lt;4,"Repeat","Loyal")))</f>
        <v>Loyal</v>
      </c>
    </row>
    <row r="1340" spans="1:17" x14ac:dyDescent="0.2">
      <c r="A1340" s="2" t="s">
        <v>2388</v>
      </c>
      <c r="B1340" s="2" t="s">
        <v>1245</v>
      </c>
      <c r="C1340" s="2" t="s">
        <v>177</v>
      </c>
      <c r="D1340" s="2">
        <v>48</v>
      </c>
      <c r="E1340" s="2" t="str">
        <f>IF(D1340&lt;25,"18-24",IF(D1340&lt;35,"25-34",IF(D1340&lt;45,"35-44",IF(D1340&lt;55,"45-54","55+"))))</f>
        <v>45-54</v>
      </c>
      <c r="F1340" s="2" t="s">
        <v>168</v>
      </c>
      <c r="G1340" s="2" t="s">
        <v>66</v>
      </c>
      <c r="H1340" s="2" t="s">
        <v>170</v>
      </c>
      <c r="I1340" s="2" t="s">
        <v>171</v>
      </c>
      <c r="J1340" s="2" t="s">
        <v>217</v>
      </c>
      <c r="K1340" s="11">
        <v>45545</v>
      </c>
      <c r="L1340" s="2" t="s">
        <v>198</v>
      </c>
      <c r="M1340" s="2" t="s">
        <v>174</v>
      </c>
      <c r="N1340" s="4">
        <f>COUNTIF(Bookings!$B$2:$B$5001,A1340)</f>
        <v>3</v>
      </c>
      <c r="O1340" s="4">
        <f>COUNTIFS(Bookings!$B$2:$B$5001,A1340,Bookings!$Q$2:$Q$5001,"Completed")</f>
        <v>3</v>
      </c>
      <c r="P1340" s="3">
        <f>SUMIFS(Revenue!$L$2:$L$4092,Revenue!$B$2:$B$4092,A1340)</f>
        <v>44630</v>
      </c>
      <c r="Q1340" s="2" t="str">
        <f>IF(N1340=0,"Inactive",IF(N1340=1,"One-time",IF(N1340&lt;4,"Repeat","Loyal")))</f>
        <v>Repeat</v>
      </c>
    </row>
    <row r="1341" spans="1:17" x14ac:dyDescent="0.2">
      <c r="A1341" s="2" t="s">
        <v>2389</v>
      </c>
      <c r="B1341" s="2" t="s">
        <v>1309</v>
      </c>
      <c r="C1341" s="2" t="s">
        <v>167</v>
      </c>
      <c r="D1341" s="2">
        <v>44</v>
      </c>
      <c r="E1341" s="2" t="str">
        <f>IF(D1341&lt;25,"18-24",IF(D1341&lt;35,"25-34",IF(D1341&lt;45,"35-44",IF(D1341&lt;55,"45-54","55+"))))</f>
        <v>35-44</v>
      </c>
      <c r="F1341" s="2" t="s">
        <v>205</v>
      </c>
      <c r="G1341" s="2" t="s">
        <v>206</v>
      </c>
      <c r="H1341" s="2" t="s">
        <v>207</v>
      </c>
      <c r="I1341" s="2" t="s">
        <v>188</v>
      </c>
      <c r="J1341" s="2" t="s">
        <v>217</v>
      </c>
      <c r="K1341" s="11">
        <v>45616</v>
      </c>
      <c r="L1341" s="2" t="s">
        <v>183</v>
      </c>
      <c r="M1341" s="2" t="s">
        <v>189</v>
      </c>
      <c r="N1341" s="4">
        <f>COUNTIF(Bookings!$B$2:$B$5001,A1341)</f>
        <v>4</v>
      </c>
      <c r="O1341" s="4">
        <f>COUNTIFS(Bookings!$B$2:$B$5001,A1341,Bookings!$Q$2:$Q$5001,"Completed")</f>
        <v>2</v>
      </c>
      <c r="P1341" s="3">
        <f>SUMIFS(Revenue!$L$2:$L$4092,Revenue!$B$2:$B$4092,A1341)</f>
        <v>76350</v>
      </c>
      <c r="Q1341" s="2" t="str">
        <f>IF(N1341=0,"Inactive",IF(N1341=1,"One-time",IF(N1341&lt;4,"Repeat","Loyal")))</f>
        <v>Loyal</v>
      </c>
    </row>
    <row r="1342" spans="1:17" x14ac:dyDescent="0.2">
      <c r="A1342" s="2" t="s">
        <v>2390</v>
      </c>
      <c r="B1342" s="2" t="s">
        <v>2391</v>
      </c>
      <c r="C1342" s="2" t="s">
        <v>167</v>
      </c>
      <c r="D1342" s="2">
        <v>32</v>
      </c>
      <c r="E1342" s="2" t="str">
        <f>IF(D1342&lt;25,"18-24",IF(D1342&lt;35,"25-34",IF(D1342&lt;45,"35-44",IF(D1342&lt;55,"45-54","55+"))))</f>
        <v>25-34</v>
      </c>
      <c r="F1342" s="2" t="s">
        <v>227</v>
      </c>
      <c r="G1342" s="2" t="s">
        <v>228</v>
      </c>
      <c r="H1342" s="2" t="s">
        <v>207</v>
      </c>
      <c r="I1342" s="2" t="s">
        <v>188</v>
      </c>
      <c r="J1342" s="2" t="s">
        <v>172</v>
      </c>
      <c r="K1342" s="11">
        <v>45406</v>
      </c>
      <c r="L1342" s="2" t="s">
        <v>173</v>
      </c>
      <c r="M1342" s="2" t="s">
        <v>189</v>
      </c>
      <c r="N1342" s="4">
        <f>COUNTIF(Bookings!$B$2:$B$5001,A1342)</f>
        <v>0</v>
      </c>
      <c r="O1342" s="4">
        <f>COUNTIFS(Bookings!$B$2:$B$5001,A1342,Bookings!$Q$2:$Q$5001,"Completed")</f>
        <v>0</v>
      </c>
      <c r="P1342" s="3">
        <f>SUMIFS(Revenue!$L$2:$L$4092,Revenue!$B$2:$B$4092,A1342)</f>
        <v>0</v>
      </c>
      <c r="Q1342" s="2" t="str">
        <f>IF(N1342=0,"Inactive",IF(N1342=1,"One-time",IF(N1342&lt;4,"Repeat","Loyal")))</f>
        <v>Inactive</v>
      </c>
    </row>
    <row r="1343" spans="1:17" x14ac:dyDescent="0.2">
      <c r="A1343" s="2" t="s">
        <v>2392</v>
      </c>
      <c r="B1343" s="2" t="s">
        <v>2393</v>
      </c>
      <c r="C1343" s="2" t="s">
        <v>177</v>
      </c>
      <c r="D1343" s="2">
        <v>38</v>
      </c>
      <c r="E1343" s="2" t="str">
        <f>IF(D1343&lt;25,"18-24",IF(D1343&lt;35,"25-34",IF(D1343&lt;45,"35-44",IF(D1343&lt;55,"45-54","55+"))))</f>
        <v>35-44</v>
      </c>
      <c r="F1343" s="2" t="s">
        <v>168</v>
      </c>
      <c r="G1343" s="2" t="s">
        <v>169</v>
      </c>
      <c r="H1343" s="2" t="s">
        <v>170</v>
      </c>
      <c r="I1343" s="2" t="s">
        <v>195</v>
      </c>
      <c r="J1343" s="2" t="s">
        <v>172</v>
      </c>
      <c r="K1343" s="11">
        <v>46235</v>
      </c>
      <c r="L1343" s="2" t="s">
        <v>183</v>
      </c>
      <c r="M1343" s="2" t="s">
        <v>189</v>
      </c>
      <c r="N1343" s="4">
        <f>COUNTIF(Bookings!$B$2:$B$5001,A1343)</f>
        <v>0</v>
      </c>
      <c r="O1343" s="4">
        <f>COUNTIFS(Bookings!$B$2:$B$5001,A1343,Bookings!$Q$2:$Q$5001,"Completed")</f>
        <v>0</v>
      </c>
      <c r="P1343" s="3">
        <f>SUMIFS(Revenue!$L$2:$L$4092,Revenue!$B$2:$B$4092,A1343)</f>
        <v>0</v>
      </c>
      <c r="Q1343" s="2" t="str">
        <f>IF(N1343=0,"Inactive",IF(N1343=1,"One-time",IF(N1343&lt;4,"Repeat","Loyal")))</f>
        <v>Inactive</v>
      </c>
    </row>
    <row r="1344" spans="1:17" x14ac:dyDescent="0.2">
      <c r="A1344" s="2" t="s">
        <v>2394</v>
      </c>
      <c r="B1344" s="2" t="s">
        <v>2395</v>
      </c>
      <c r="C1344" s="2" t="s">
        <v>177</v>
      </c>
      <c r="D1344" s="2">
        <v>29</v>
      </c>
      <c r="E1344" s="2" t="str">
        <f>IF(D1344&lt;25,"18-24",IF(D1344&lt;35,"25-34",IF(D1344&lt;45,"35-44",IF(D1344&lt;55,"45-54","55+"))))</f>
        <v>25-34</v>
      </c>
      <c r="F1344" s="2" t="s">
        <v>168</v>
      </c>
      <c r="G1344" s="2" t="s">
        <v>55</v>
      </c>
      <c r="H1344" s="2" t="s">
        <v>170</v>
      </c>
      <c r="I1344" s="2" t="s">
        <v>171</v>
      </c>
      <c r="J1344" s="2" t="s">
        <v>172</v>
      </c>
      <c r="K1344" s="11">
        <v>46067</v>
      </c>
      <c r="L1344" s="2" t="s">
        <v>247</v>
      </c>
      <c r="M1344" s="2" t="s">
        <v>174</v>
      </c>
      <c r="N1344" s="4">
        <f>COUNTIF(Bookings!$B$2:$B$5001,A1344)</f>
        <v>0</v>
      </c>
      <c r="O1344" s="4">
        <f>COUNTIFS(Bookings!$B$2:$B$5001,A1344,Bookings!$Q$2:$Q$5001,"Completed")</f>
        <v>0</v>
      </c>
      <c r="P1344" s="3">
        <f>SUMIFS(Revenue!$L$2:$L$4092,Revenue!$B$2:$B$4092,A1344)</f>
        <v>0</v>
      </c>
      <c r="Q1344" s="2" t="str">
        <f>IF(N1344=0,"Inactive",IF(N1344=1,"One-time",IF(N1344&lt;4,"Repeat","Loyal")))</f>
        <v>Inactive</v>
      </c>
    </row>
    <row r="1345" spans="1:17" x14ac:dyDescent="0.2">
      <c r="A1345" s="2" t="s">
        <v>2396</v>
      </c>
      <c r="B1345" s="2" t="s">
        <v>2397</v>
      </c>
      <c r="C1345" s="2" t="s">
        <v>177</v>
      </c>
      <c r="D1345" s="2">
        <v>48</v>
      </c>
      <c r="E1345" s="2" t="str">
        <f>IF(D1345&lt;25,"18-24",IF(D1345&lt;35,"25-34",IF(D1345&lt;45,"35-44",IF(D1345&lt;55,"45-54","55+"))))</f>
        <v>45-54</v>
      </c>
      <c r="F1345" s="2" t="s">
        <v>256</v>
      </c>
      <c r="G1345" s="2" t="s">
        <v>257</v>
      </c>
      <c r="H1345" s="2" t="s">
        <v>207</v>
      </c>
      <c r="I1345" s="2" t="s">
        <v>21</v>
      </c>
      <c r="J1345" s="2" t="s">
        <v>208</v>
      </c>
      <c r="K1345" s="11">
        <v>45567</v>
      </c>
      <c r="L1345" s="2" t="s">
        <v>231</v>
      </c>
      <c r="M1345" s="2" t="s">
        <v>174</v>
      </c>
      <c r="N1345" s="4">
        <f>COUNTIF(Bookings!$B$2:$B$5001,A1345)</f>
        <v>5</v>
      </c>
      <c r="O1345" s="4">
        <f>COUNTIFS(Bookings!$B$2:$B$5001,A1345,Bookings!$Q$2:$Q$5001,"Completed")</f>
        <v>4</v>
      </c>
      <c r="P1345" s="3">
        <f>SUMIFS(Revenue!$L$2:$L$4092,Revenue!$B$2:$B$4092,A1345)</f>
        <v>86880</v>
      </c>
      <c r="Q1345" s="2" t="str">
        <f>IF(N1345=0,"Inactive",IF(N1345=1,"One-time",IF(N1345&lt;4,"Repeat","Loyal")))</f>
        <v>Loyal</v>
      </c>
    </row>
    <row r="1346" spans="1:17" x14ac:dyDescent="0.2">
      <c r="A1346" s="2" t="s">
        <v>2398</v>
      </c>
      <c r="B1346" s="2" t="s">
        <v>1383</v>
      </c>
      <c r="C1346" s="2" t="s">
        <v>167</v>
      </c>
      <c r="D1346" s="2">
        <v>33</v>
      </c>
      <c r="E1346" s="2" t="str">
        <f>IF(D1346&lt;25,"18-24",IF(D1346&lt;35,"25-34",IF(D1346&lt;45,"35-44",IF(D1346&lt;55,"45-54","55+"))))</f>
        <v>25-34</v>
      </c>
      <c r="F1346" s="2" t="s">
        <v>499</v>
      </c>
      <c r="G1346" s="2" t="s">
        <v>500</v>
      </c>
      <c r="H1346" s="2" t="s">
        <v>207</v>
      </c>
      <c r="I1346" s="2" t="s">
        <v>171</v>
      </c>
      <c r="J1346" s="2" t="s">
        <v>172</v>
      </c>
      <c r="K1346" s="11">
        <v>45690</v>
      </c>
      <c r="L1346" s="2" t="s">
        <v>247</v>
      </c>
      <c r="M1346" s="2" t="s">
        <v>189</v>
      </c>
      <c r="N1346" s="4">
        <f>COUNTIF(Bookings!$B$2:$B$5001,A1346)</f>
        <v>3</v>
      </c>
      <c r="O1346" s="4">
        <f>COUNTIFS(Bookings!$B$2:$B$5001,A1346,Bookings!$Q$2:$Q$5001,"Completed")</f>
        <v>3</v>
      </c>
      <c r="P1346" s="3">
        <f>SUMIFS(Revenue!$L$2:$L$4092,Revenue!$B$2:$B$4092,A1346)</f>
        <v>165010</v>
      </c>
      <c r="Q1346" s="2" t="str">
        <f>IF(N1346=0,"Inactive",IF(N1346=1,"One-time",IF(N1346&lt;4,"Repeat","Loyal")))</f>
        <v>Repeat</v>
      </c>
    </row>
    <row r="1347" spans="1:17" x14ac:dyDescent="0.2">
      <c r="A1347" s="2" t="s">
        <v>2399</v>
      </c>
      <c r="B1347" s="2" t="s">
        <v>393</v>
      </c>
      <c r="C1347" s="2" t="s">
        <v>167</v>
      </c>
      <c r="D1347" s="2">
        <v>44</v>
      </c>
      <c r="E1347" s="2" t="str">
        <f>IF(D1347&lt;25,"18-24",IF(D1347&lt;35,"25-34",IF(D1347&lt;45,"35-44",IF(D1347&lt;55,"45-54","55+"))))</f>
        <v>35-44</v>
      </c>
      <c r="F1347" s="2" t="s">
        <v>168</v>
      </c>
      <c r="G1347" s="2" t="s">
        <v>66</v>
      </c>
      <c r="H1347" s="2" t="s">
        <v>170</v>
      </c>
      <c r="I1347" s="2" t="s">
        <v>216</v>
      </c>
      <c r="J1347" s="2" t="s">
        <v>238</v>
      </c>
      <c r="K1347" s="11">
        <v>45402</v>
      </c>
      <c r="L1347" s="2" t="s">
        <v>247</v>
      </c>
      <c r="M1347" s="2" t="s">
        <v>174</v>
      </c>
      <c r="N1347" s="4">
        <f>COUNTIF(Bookings!$B$2:$B$5001,A1347)</f>
        <v>11</v>
      </c>
      <c r="O1347" s="4">
        <f>COUNTIFS(Bookings!$B$2:$B$5001,A1347,Bookings!$Q$2:$Q$5001,"Completed")</f>
        <v>6</v>
      </c>
      <c r="P1347" s="3">
        <f>SUMIFS(Revenue!$L$2:$L$4092,Revenue!$B$2:$B$4092,A1347)</f>
        <v>893140</v>
      </c>
      <c r="Q1347" s="2" t="str">
        <f>IF(N1347=0,"Inactive",IF(N1347=1,"One-time",IF(N1347&lt;4,"Repeat","Loyal")))</f>
        <v>Loyal</v>
      </c>
    </row>
    <row r="1348" spans="1:17" x14ac:dyDescent="0.2">
      <c r="A1348" s="2" t="s">
        <v>2400</v>
      </c>
      <c r="B1348" s="2" t="s">
        <v>2401</v>
      </c>
      <c r="C1348" s="2" t="s">
        <v>177</v>
      </c>
      <c r="D1348" s="2">
        <v>23</v>
      </c>
      <c r="E1348" s="2" t="str">
        <f>IF(D1348&lt;25,"18-24",IF(D1348&lt;35,"25-34",IF(D1348&lt;45,"35-44",IF(D1348&lt;55,"45-54","55+"))))</f>
        <v>18-24</v>
      </c>
      <c r="F1348" s="2" t="s">
        <v>168</v>
      </c>
      <c r="G1348" s="2" t="s">
        <v>246</v>
      </c>
      <c r="H1348" s="2" t="s">
        <v>170</v>
      </c>
      <c r="I1348" s="2" t="s">
        <v>171</v>
      </c>
      <c r="J1348" s="2" t="s">
        <v>208</v>
      </c>
      <c r="K1348" s="11">
        <v>45507</v>
      </c>
      <c r="L1348" s="2" t="s">
        <v>179</v>
      </c>
      <c r="M1348" s="2" t="s">
        <v>174</v>
      </c>
      <c r="N1348" s="4">
        <f>COUNTIF(Bookings!$B$2:$B$5001,A1348)</f>
        <v>8</v>
      </c>
      <c r="O1348" s="4">
        <f>COUNTIFS(Bookings!$B$2:$B$5001,A1348,Bookings!$Q$2:$Q$5001,"Completed")</f>
        <v>7</v>
      </c>
      <c r="P1348" s="3">
        <f>SUMIFS(Revenue!$L$2:$L$4092,Revenue!$B$2:$B$4092,A1348)</f>
        <v>293590</v>
      </c>
      <c r="Q1348" s="2" t="str">
        <f>IF(N1348=0,"Inactive",IF(N1348=1,"One-time",IF(N1348&lt;4,"Repeat","Loyal")))</f>
        <v>Loyal</v>
      </c>
    </row>
    <row r="1349" spans="1:17" x14ac:dyDescent="0.2">
      <c r="A1349" s="2" t="s">
        <v>2402</v>
      </c>
      <c r="B1349" s="2" t="s">
        <v>1133</v>
      </c>
      <c r="C1349" s="2" t="s">
        <v>167</v>
      </c>
      <c r="D1349" s="2">
        <v>29</v>
      </c>
      <c r="E1349" s="2" t="str">
        <f>IF(D1349&lt;25,"18-24",IF(D1349&lt;35,"25-34",IF(D1349&lt;45,"35-44",IF(D1349&lt;55,"45-54","55+"))))</f>
        <v>25-34</v>
      </c>
      <c r="F1349" s="2" t="s">
        <v>234</v>
      </c>
      <c r="G1349" s="2" t="s">
        <v>235</v>
      </c>
      <c r="H1349" s="2" t="s">
        <v>207</v>
      </c>
      <c r="I1349" s="2" t="s">
        <v>216</v>
      </c>
      <c r="J1349" s="2" t="s">
        <v>238</v>
      </c>
      <c r="K1349" s="11">
        <v>45677</v>
      </c>
      <c r="L1349" s="2" t="s">
        <v>198</v>
      </c>
      <c r="M1349" s="2" t="s">
        <v>189</v>
      </c>
      <c r="N1349" s="4">
        <f>COUNTIF(Bookings!$B$2:$B$5001,A1349)</f>
        <v>10</v>
      </c>
      <c r="O1349" s="4">
        <f>COUNTIFS(Bookings!$B$2:$B$5001,A1349,Bookings!$Q$2:$Q$5001,"Completed")</f>
        <v>9</v>
      </c>
      <c r="P1349" s="3">
        <f>SUMIFS(Revenue!$L$2:$L$4092,Revenue!$B$2:$B$4092,A1349)</f>
        <v>1052720</v>
      </c>
      <c r="Q1349" s="2" t="str">
        <f>IF(N1349=0,"Inactive",IF(N1349=1,"One-time",IF(N1349&lt;4,"Repeat","Loyal")))</f>
        <v>Loyal</v>
      </c>
    </row>
    <row r="1350" spans="1:17" x14ac:dyDescent="0.2">
      <c r="A1350" s="2" t="s">
        <v>2403</v>
      </c>
      <c r="B1350" s="2" t="s">
        <v>679</v>
      </c>
      <c r="C1350" s="2" t="s">
        <v>167</v>
      </c>
      <c r="D1350" s="2">
        <v>41</v>
      </c>
      <c r="E1350" s="2" t="str">
        <f>IF(D1350&lt;25,"18-24",IF(D1350&lt;35,"25-34",IF(D1350&lt;45,"35-44",IF(D1350&lt;55,"45-54","55+"))))</f>
        <v>35-44</v>
      </c>
      <c r="F1350" s="2" t="s">
        <v>168</v>
      </c>
      <c r="G1350" s="2" t="s">
        <v>246</v>
      </c>
      <c r="H1350" s="2" t="s">
        <v>170</v>
      </c>
      <c r="I1350" s="2" t="s">
        <v>21</v>
      </c>
      <c r="J1350" s="2" t="s">
        <v>172</v>
      </c>
      <c r="K1350" s="11">
        <v>45677</v>
      </c>
      <c r="L1350" s="2" t="s">
        <v>173</v>
      </c>
      <c r="M1350" s="2" t="s">
        <v>174</v>
      </c>
      <c r="N1350" s="4">
        <f>COUNTIF(Bookings!$B$2:$B$5001,A1350)</f>
        <v>3</v>
      </c>
      <c r="O1350" s="4">
        <f>COUNTIFS(Bookings!$B$2:$B$5001,A1350,Bookings!$Q$2:$Q$5001,"Completed")</f>
        <v>2</v>
      </c>
      <c r="P1350" s="3">
        <f>SUMIFS(Revenue!$L$2:$L$4092,Revenue!$B$2:$B$4092,A1350)</f>
        <v>27350</v>
      </c>
      <c r="Q1350" s="2" t="str">
        <f>IF(N1350=0,"Inactive",IF(N1350=1,"One-time",IF(N1350&lt;4,"Repeat","Loyal")))</f>
        <v>Repeat</v>
      </c>
    </row>
    <row r="1351" spans="1:17" x14ac:dyDescent="0.2">
      <c r="A1351" s="2" t="s">
        <v>2404</v>
      </c>
      <c r="B1351" s="2" t="s">
        <v>2405</v>
      </c>
      <c r="C1351" s="2" t="s">
        <v>167</v>
      </c>
      <c r="D1351" s="2">
        <v>53</v>
      </c>
      <c r="E1351" s="2" t="str">
        <f>IF(D1351&lt;25,"18-24",IF(D1351&lt;35,"25-34",IF(D1351&lt;45,"35-44",IF(D1351&lt;55,"45-54","55+"))))</f>
        <v>45-54</v>
      </c>
      <c r="F1351" s="2" t="s">
        <v>168</v>
      </c>
      <c r="G1351" s="2" t="s">
        <v>169</v>
      </c>
      <c r="H1351" s="2" t="s">
        <v>170</v>
      </c>
      <c r="I1351" s="2" t="s">
        <v>171</v>
      </c>
      <c r="J1351" s="2" t="s">
        <v>172</v>
      </c>
      <c r="K1351" s="11">
        <v>45539</v>
      </c>
      <c r="L1351" s="2" t="s">
        <v>183</v>
      </c>
      <c r="M1351" s="2" t="s">
        <v>189</v>
      </c>
      <c r="N1351" s="4">
        <f>COUNTIF(Bookings!$B$2:$B$5001,A1351)</f>
        <v>3</v>
      </c>
      <c r="O1351" s="4">
        <f>COUNTIFS(Bookings!$B$2:$B$5001,A1351,Bookings!$Q$2:$Q$5001,"Completed")</f>
        <v>3</v>
      </c>
      <c r="P1351" s="3">
        <f>SUMIFS(Revenue!$L$2:$L$4092,Revenue!$B$2:$B$4092,A1351)</f>
        <v>119550</v>
      </c>
      <c r="Q1351" s="2" t="str">
        <f>IF(N1351=0,"Inactive",IF(N1351=1,"One-time",IF(N1351&lt;4,"Repeat","Loyal")))</f>
        <v>Repeat</v>
      </c>
    </row>
    <row r="1352" spans="1:17" x14ac:dyDescent="0.2">
      <c r="A1352" s="2" t="s">
        <v>2406</v>
      </c>
      <c r="B1352" s="2" t="s">
        <v>417</v>
      </c>
      <c r="C1352" s="2" t="s">
        <v>177</v>
      </c>
      <c r="D1352" s="2">
        <v>38</v>
      </c>
      <c r="E1352" s="2" t="str">
        <f>IF(D1352&lt;25,"18-24",IF(D1352&lt;35,"25-34",IF(D1352&lt;45,"35-44",IF(D1352&lt;55,"45-54","55+"))))</f>
        <v>35-44</v>
      </c>
      <c r="F1352" s="2" t="s">
        <v>168</v>
      </c>
      <c r="G1352" s="2" t="s">
        <v>24</v>
      </c>
      <c r="H1352" s="2" t="s">
        <v>170</v>
      </c>
      <c r="I1352" s="2" t="s">
        <v>21</v>
      </c>
      <c r="J1352" s="2" t="s">
        <v>172</v>
      </c>
      <c r="K1352" s="11">
        <v>45690</v>
      </c>
      <c r="L1352" s="2" t="s">
        <v>231</v>
      </c>
      <c r="M1352" s="2" t="s">
        <v>174</v>
      </c>
      <c r="N1352" s="4">
        <f>COUNTIF(Bookings!$B$2:$B$5001,A1352)</f>
        <v>2</v>
      </c>
      <c r="O1352" s="4">
        <f>COUNTIFS(Bookings!$B$2:$B$5001,A1352,Bookings!$Q$2:$Q$5001,"Completed")</f>
        <v>2</v>
      </c>
      <c r="P1352" s="3">
        <f>SUMIFS(Revenue!$L$2:$L$4092,Revenue!$B$2:$B$4092,A1352)</f>
        <v>70920</v>
      </c>
      <c r="Q1352" s="2" t="str">
        <f>IF(N1352=0,"Inactive",IF(N1352=1,"One-time",IF(N1352&lt;4,"Repeat","Loyal")))</f>
        <v>Repeat</v>
      </c>
    </row>
    <row r="1353" spans="1:17" x14ac:dyDescent="0.2">
      <c r="A1353" s="2" t="s">
        <v>2407</v>
      </c>
      <c r="B1353" s="2" t="s">
        <v>215</v>
      </c>
      <c r="C1353" s="2" t="s">
        <v>167</v>
      </c>
      <c r="D1353" s="2">
        <v>33</v>
      </c>
      <c r="E1353" s="2" t="str">
        <f>IF(D1353&lt;25,"18-24",IF(D1353&lt;35,"25-34",IF(D1353&lt;45,"35-44",IF(D1353&lt;55,"45-54","55+"))))</f>
        <v>25-34</v>
      </c>
      <c r="F1353" s="2" t="s">
        <v>168</v>
      </c>
      <c r="G1353" s="2" t="s">
        <v>169</v>
      </c>
      <c r="H1353" s="2" t="s">
        <v>170</v>
      </c>
      <c r="I1353" s="2" t="s">
        <v>171</v>
      </c>
      <c r="J1353" s="2" t="s">
        <v>172</v>
      </c>
      <c r="K1353" s="11">
        <v>45814</v>
      </c>
      <c r="L1353" s="2" t="s">
        <v>179</v>
      </c>
      <c r="M1353" s="2" t="s">
        <v>174</v>
      </c>
      <c r="N1353" s="4">
        <f>COUNTIF(Bookings!$B$2:$B$5001,A1353)</f>
        <v>0</v>
      </c>
      <c r="O1353" s="4">
        <f>COUNTIFS(Bookings!$B$2:$B$5001,A1353,Bookings!$Q$2:$Q$5001,"Completed")</f>
        <v>0</v>
      </c>
      <c r="P1353" s="3">
        <f>SUMIFS(Revenue!$L$2:$L$4092,Revenue!$B$2:$B$4092,A1353)</f>
        <v>0</v>
      </c>
      <c r="Q1353" s="2" t="str">
        <f>IF(N1353=0,"Inactive",IF(N1353=1,"One-time",IF(N1353&lt;4,"Repeat","Loyal")))</f>
        <v>Inactive</v>
      </c>
    </row>
    <row r="1354" spans="1:17" x14ac:dyDescent="0.2">
      <c r="A1354" s="2" t="s">
        <v>2408</v>
      </c>
      <c r="B1354" s="2" t="s">
        <v>289</v>
      </c>
      <c r="C1354" s="2" t="s">
        <v>167</v>
      </c>
      <c r="D1354" s="2">
        <v>35</v>
      </c>
      <c r="E1354" s="2" t="str">
        <f>IF(D1354&lt;25,"18-24",IF(D1354&lt;35,"25-34",IF(D1354&lt;45,"35-44",IF(D1354&lt;55,"45-54","55+"))))</f>
        <v>35-44</v>
      </c>
      <c r="F1354" s="2" t="s">
        <v>499</v>
      </c>
      <c r="G1354" s="2" t="s">
        <v>500</v>
      </c>
      <c r="H1354" s="2" t="s">
        <v>207</v>
      </c>
      <c r="I1354" s="2" t="s">
        <v>171</v>
      </c>
      <c r="J1354" s="2" t="s">
        <v>172</v>
      </c>
      <c r="K1354" s="11">
        <v>45470</v>
      </c>
      <c r="L1354" s="2" t="s">
        <v>173</v>
      </c>
      <c r="M1354" s="2" t="s">
        <v>174</v>
      </c>
      <c r="N1354" s="4">
        <f>COUNTIF(Bookings!$B$2:$B$5001,A1354)</f>
        <v>5</v>
      </c>
      <c r="O1354" s="4">
        <f>COUNTIFS(Bookings!$B$2:$B$5001,A1354,Bookings!$Q$2:$Q$5001,"Completed")</f>
        <v>3</v>
      </c>
      <c r="P1354" s="3">
        <f>SUMIFS(Revenue!$L$2:$L$4092,Revenue!$B$2:$B$4092,A1354)</f>
        <v>131440</v>
      </c>
      <c r="Q1354" s="2" t="str">
        <f>IF(N1354=0,"Inactive",IF(N1354=1,"One-time",IF(N1354&lt;4,"Repeat","Loyal")))</f>
        <v>Loyal</v>
      </c>
    </row>
    <row r="1355" spans="1:17" x14ac:dyDescent="0.2">
      <c r="A1355" s="2" t="s">
        <v>2409</v>
      </c>
      <c r="B1355" s="2" t="s">
        <v>1142</v>
      </c>
      <c r="C1355" s="2" t="s">
        <v>167</v>
      </c>
      <c r="D1355" s="2">
        <v>46</v>
      </c>
      <c r="E1355" s="2" t="str">
        <f>IF(D1355&lt;25,"18-24",IF(D1355&lt;35,"25-34",IF(D1355&lt;45,"35-44",IF(D1355&lt;55,"45-54","55+"))))</f>
        <v>45-54</v>
      </c>
      <c r="F1355" s="2" t="s">
        <v>168</v>
      </c>
      <c r="G1355" s="2" t="s">
        <v>24</v>
      </c>
      <c r="H1355" s="2" t="s">
        <v>170</v>
      </c>
      <c r="I1355" s="2" t="s">
        <v>171</v>
      </c>
      <c r="J1355" s="2" t="s">
        <v>172</v>
      </c>
      <c r="K1355" s="11">
        <v>46201</v>
      </c>
      <c r="L1355" s="2" t="s">
        <v>183</v>
      </c>
      <c r="M1355" s="2" t="s">
        <v>174</v>
      </c>
      <c r="N1355" s="4">
        <f>COUNTIF(Bookings!$B$2:$B$5001,A1355)</f>
        <v>0</v>
      </c>
      <c r="O1355" s="4">
        <f>COUNTIFS(Bookings!$B$2:$B$5001,A1355,Bookings!$Q$2:$Q$5001,"Completed")</f>
        <v>0</v>
      </c>
      <c r="P1355" s="3">
        <f>SUMIFS(Revenue!$L$2:$L$4092,Revenue!$B$2:$B$4092,A1355)</f>
        <v>0</v>
      </c>
      <c r="Q1355" s="2" t="str">
        <f>IF(N1355=0,"Inactive",IF(N1355=1,"One-time",IF(N1355&lt;4,"Repeat","Loyal")))</f>
        <v>Inactive</v>
      </c>
    </row>
    <row r="1356" spans="1:17" x14ac:dyDescent="0.2">
      <c r="A1356" s="2" t="s">
        <v>2410</v>
      </c>
      <c r="B1356" s="2" t="s">
        <v>891</v>
      </c>
      <c r="C1356" s="2" t="s">
        <v>177</v>
      </c>
      <c r="D1356" s="2">
        <v>40</v>
      </c>
      <c r="E1356" s="2" t="str">
        <f>IF(D1356&lt;25,"18-24",IF(D1356&lt;35,"25-34",IF(D1356&lt;45,"35-44",IF(D1356&lt;55,"45-54","55+"))))</f>
        <v>35-44</v>
      </c>
      <c r="F1356" s="2" t="s">
        <v>168</v>
      </c>
      <c r="G1356" s="2" t="s">
        <v>24</v>
      </c>
      <c r="H1356" s="2" t="s">
        <v>170</v>
      </c>
      <c r="I1356" s="2" t="s">
        <v>21</v>
      </c>
      <c r="J1356" s="2" t="s">
        <v>238</v>
      </c>
      <c r="K1356" s="11">
        <v>45570</v>
      </c>
      <c r="L1356" s="2" t="s">
        <v>179</v>
      </c>
      <c r="M1356" s="2" t="s">
        <v>174</v>
      </c>
      <c r="N1356" s="4">
        <f>COUNTIF(Bookings!$B$2:$B$5001,A1356)</f>
        <v>28</v>
      </c>
      <c r="O1356" s="4">
        <f>COUNTIFS(Bookings!$B$2:$B$5001,A1356,Bookings!$Q$2:$Q$5001,"Completed")</f>
        <v>19</v>
      </c>
      <c r="P1356" s="3">
        <f>SUMIFS(Revenue!$L$2:$L$4092,Revenue!$B$2:$B$4092,A1356)</f>
        <v>484670</v>
      </c>
      <c r="Q1356" s="2" t="str">
        <f>IF(N1356=0,"Inactive",IF(N1356=1,"One-time",IF(N1356&lt;4,"Repeat","Loyal")))</f>
        <v>Loyal</v>
      </c>
    </row>
    <row r="1357" spans="1:17" x14ac:dyDescent="0.2">
      <c r="A1357" s="2" t="s">
        <v>2411</v>
      </c>
      <c r="B1357" s="2" t="s">
        <v>2412</v>
      </c>
      <c r="C1357" s="2" t="s">
        <v>167</v>
      </c>
      <c r="D1357" s="2">
        <v>50</v>
      </c>
      <c r="E1357" s="2" t="str">
        <f>IF(D1357&lt;25,"18-24",IF(D1357&lt;35,"25-34",IF(D1357&lt;45,"35-44",IF(D1357&lt;55,"45-54","55+"))))</f>
        <v>45-54</v>
      </c>
      <c r="F1357" s="2" t="s">
        <v>278</v>
      </c>
      <c r="G1357" s="2" t="s">
        <v>279</v>
      </c>
      <c r="H1357" s="2" t="s">
        <v>207</v>
      </c>
      <c r="I1357" s="2" t="s">
        <v>195</v>
      </c>
      <c r="J1357" s="2" t="s">
        <v>217</v>
      </c>
      <c r="K1357" s="11">
        <v>45619</v>
      </c>
      <c r="L1357" s="2" t="s">
        <v>198</v>
      </c>
      <c r="M1357" s="2" t="s">
        <v>174</v>
      </c>
      <c r="N1357" s="4">
        <f>COUNTIF(Bookings!$B$2:$B$5001,A1357)</f>
        <v>5</v>
      </c>
      <c r="O1357" s="4">
        <f>COUNTIFS(Bookings!$B$2:$B$5001,A1357,Bookings!$Q$2:$Q$5001,"Completed")</f>
        <v>3</v>
      </c>
      <c r="P1357" s="3">
        <f>SUMIFS(Revenue!$L$2:$L$4092,Revenue!$B$2:$B$4092,A1357)</f>
        <v>145220</v>
      </c>
      <c r="Q1357" s="2" t="str">
        <f>IF(N1357=0,"Inactive",IF(N1357=1,"One-time",IF(N1357&lt;4,"Repeat","Loyal")))</f>
        <v>Loyal</v>
      </c>
    </row>
    <row r="1358" spans="1:17" x14ac:dyDescent="0.2">
      <c r="A1358" s="2" t="s">
        <v>2413</v>
      </c>
      <c r="B1358" s="2" t="s">
        <v>2414</v>
      </c>
      <c r="C1358" s="2" t="s">
        <v>167</v>
      </c>
      <c r="D1358" s="2">
        <v>51</v>
      </c>
      <c r="E1358" s="2" t="str">
        <f>IF(D1358&lt;25,"18-24",IF(D1358&lt;35,"25-34",IF(D1358&lt;45,"35-44",IF(D1358&lt;55,"45-54","55+"))))</f>
        <v>45-54</v>
      </c>
      <c r="F1358" s="2" t="s">
        <v>168</v>
      </c>
      <c r="G1358" s="2" t="s">
        <v>311</v>
      </c>
      <c r="H1358" s="2" t="s">
        <v>170</v>
      </c>
      <c r="I1358" s="2" t="s">
        <v>216</v>
      </c>
      <c r="J1358" s="2" t="s">
        <v>208</v>
      </c>
      <c r="K1358" s="11">
        <v>45610</v>
      </c>
      <c r="L1358" s="2" t="s">
        <v>247</v>
      </c>
      <c r="M1358" s="2" t="s">
        <v>174</v>
      </c>
      <c r="N1358" s="4">
        <f>COUNTIF(Bookings!$B$2:$B$5001,A1358)</f>
        <v>7</v>
      </c>
      <c r="O1358" s="4">
        <f>COUNTIFS(Bookings!$B$2:$B$5001,A1358,Bookings!$Q$2:$Q$5001,"Completed")</f>
        <v>7</v>
      </c>
      <c r="P1358" s="3">
        <f>SUMIFS(Revenue!$L$2:$L$4092,Revenue!$B$2:$B$4092,A1358)</f>
        <v>679050</v>
      </c>
      <c r="Q1358" s="2" t="str">
        <f>IF(N1358=0,"Inactive",IF(N1358=1,"One-time",IF(N1358&lt;4,"Repeat","Loyal")))</f>
        <v>Loyal</v>
      </c>
    </row>
    <row r="1359" spans="1:17" x14ac:dyDescent="0.2">
      <c r="A1359" s="2" t="s">
        <v>2415</v>
      </c>
      <c r="B1359" s="2" t="s">
        <v>2416</v>
      </c>
      <c r="C1359" s="2" t="s">
        <v>177</v>
      </c>
      <c r="D1359" s="2">
        <v>39</v>
      </c>
      <c r="E1359" s="2" t="str">
        <f>IF(D1359&lt;25,"18-24",IF(D1359&lt;35,"25-34",IF(D1359&lt;45,"35-44",IF(D1359&lt;55,"45-54","55+"))))</f>
        <v>35-44</v>
      </c>
      <c r="F1359" s="2" t="s">
        <v>168</v>
      </c>
      <c r="G1359" s="2" t="s">
        <v>246</v>
      </c>
      <c r="H1359" s="2" t="s">
        <v>170</v>
      </c>
      <c r="I1359" s="2" t="s">
        <v>195</v>
      </c>
      <c r="J1359" s="2" t="s">
        <v>217</v>
      </c>
      <c r="K1359" s="11">
        <v>45763</v>
      </c>
      <c r="L1359" s="2" t="s">
        <v>173</v>
      </c>
      <c r="M1359" s="2" t="s">
        <v>174</v>
      </c>
      <c r="N1359" s="4">
        <f>COUNTIF(Bookings!$B$2:$B$5001,A1359)</f>
        <v>4</v>
      </c>
      <c r="O1359" s="4">
        <f>COUNTIFS(Bookings!$B$2:$B$5001,A1359,Bookings!$Q$2:$Q$5001,"Completed")</f>
        <v>4</v>
      </c>
      <c r="P1359" s="3">
        <f>SUMIFS(Revenue!$L$2:$L$4092,Revenue!$B$2:$B$4092,A1359)</f>
        <v>446380</v>
      </c>
      <c r="Q1359" s="2" t="str">
        <f>IF(N1359=0,"Inactive",IF(N1359=1,"One-time",IF(N1359&lt;4,"Repeat","Loyal")))</f>
        <v>Loyal</v>
      </c>
    </row>
    <row r="1360" spans="1:17" x14ac:dyDescent="0.2">
      <c r="A1360" s="2" t="s">
        <v>2417</v>
      </c>
      <c r="B1360" s="2" t="s">
        <v>992</v>
      </c>
      <c r="C1360" s="2" t="s">
        <v>167</v>
      </c>
      <c r="D1360" s="2">
        <v>18</v>
      </c>
      <c r="E1360" s="2" t="str">
        <f>IF(D1360&lt;25,"18-24",IF(D1360&lt;35,"25-34",IF(D1360&lt;45,"35-44",IF(D1360&lt;55,"45-54","55+"))))</f>
        <v>18-24</v>
      </c>
      <c r="F1360" s="2" t="s">
        <v>338</v>
      </c>
      <c r="G1360" s="2" t="s">
        <v>339</v>
      </c>
      <c r="H1360" s="2" t="s">
        <v>207</v>
      </c>
      <c r="I1360" s="2" t="s">
        <v>188</v>
      </c>
      <c r="J1360" s="2" t="s">
        <v>208</v>
      </c>
      <c r="K1360" s="11">
        <v>45573</v>
      </c>
      <c r="L1360" s="2" t="s">
        <v>198</v>
      </c>
      <c r="M1360" s="2" t="s">
        <v>174</v>
      </c>
      <c r="N1360" s="4">
        <f>COUNTIF(Bookings!$B$2:$B$5001,A1360)</f>
        <v>7</v>
      </c>
      <c r="O1360" s="4">
        <f>COUNTIFS(Bookings!$B$2:$B$5001,A1360,Bookings!$Q$2:$Q$5001,"Completed")</f>
        <v>6</v>
      </c>
      <c r="P1360" s="3">
        <f>SUMIFS(Revenue!$L$2:$L$4092,Revenue!$B$2:$B$4092,A1360)</f>
        <v>324360</v>
      </c>
      <c r="Q1360" s="2" t="str">
        <f>IF(N1360=0,"Inactive",IF(N1360=1,"One-time",IF(N1360&lt;4,"Repeat","Loyal")))</f>
        <v>Loyal</v>
      </c>
    </row>
    <row r="1361" spans="1:17" x14ac:dyDescent="0.2">
      <c r="A1361" s="2" t="s">
        <v>2418</v>
      </c>
      <c r="B1361" s="2" t="s">
        <v>788</v>
      </c>
      <c r="C1361" s="2" t="s">
        <v>177</v>
      </c>
      <c r="D1361" s="2">
        <v>42</v>
      </c>
      <c r="E1361" s="2" t="str">
        <f>IF(D1361&lt;25,"18-24",IF(D1361&lt;35,"25-34",IF(D1361&lt;45,"35-44",IF(D1361&lt;55,"45-54","55+"))))</f>
        <v>35-44</v>
      </c>
      <c r="F1361" s="2" t="s">
        <v>168</v>
      </c>
      <c r="G1361" s="2" t="s">
        <v>182</v>
      </c>
      <c r="H1361" s="2" t="s">
        <v>170</v>
      </c>
      <c r="I1361" s="2" t="s">
        <v>195</v>
      </c>
      <c r="J1361" s="2" t="s">
        <v>172</v>
      </c>
      <c r="K1361" s="11">
        <v>45700</v>
      </c>
      <c r="L1361" s="2" t="s">
        <v>183</v>
      </c>
      <c r="M1361" s="2" t="s">
        <v>189</v>
      </c>
      <c r="N1361" s="4">
        <f>COUNTIF(Bookings!$B$2:$B$5001,A1361)</f>
        <v>1</v>
      </c>
      <c r="O1361" s="4">
        <f>COUNTIFS(Bookings!$B$2:$B$5001,A1361,Bookings!$Q$2:$Q$5001,"Completed")</f>
        <v>1</v>
      </c>
      <c r="P1361" s="3">
        <f>SUMIFS(Revenue!$L$2:$L$4092,Revenue!$B$2:$B$4092,A1361)</f>
        <v>19070</v>
      </c>
      <c r="Q1361" s="2" t="str">
        <f>IF(N1361=0,"Inactive",IF(N1361=1,"One-time",IF(N1361&lt;4,"Repeat","Loyal")))</f>
        <v>One-time</v>
      </c>
    </row>
    <row r="1362" spans="1:17" x14ac:dyDescent="0.2">
      <c r="A1362" s="2" t="s">
        <v>2419</v>
      </c>
      <c r="B1362" s="2" t="s">
        <v>2265</v>
      </c>
      <c r="C1362" s="2" t="s">
        <v>167</v>
      </c>
      <c r="D1362" s="2">
        <v>32</v>
      </c>
      <c r="E1362" s="2" t="str">
        <f>IF(D1362&lt;25,"18-24",IF(D1362&lt;35,"25-34",IF(D1362&lt;45,"35-44",IF(D1362&lt;55,"45-54","55+"))))</f>
        <v>25-34</v>
      </c>
      <c r="F1362" s="2" t="s">
        <v>168</v>
      </c>
      <c r="G1362" s="2" t="s">
        <v>169</v>
      </c>
      <c r="H1362" s="2" t="s">
        <v>170</v>
      </c>
      <c r="I1362" s="2" t="s">
        <v>188</v>
      </c>
      <c r="J1362" s="2" t="s">
        <v>208</v>
      </c>
      <c r="K1362" s="11">
        <v>45585</v>
      </c>
      <c r="L1362" s="2" t="s">
        <v>173</v>
      </c>
      <c r="M1362" s="2" t="s">
        <v>174</v>
      </c>
      <c r="N1362" s="4">
        <f>COUNTIF(Bookings!$B$2:$B$5001,A1362)</f>
        <v>9</v>
      </c>
      <c r="O1362" s="4">
        <f>COUNTIFS(Bookings!$B$2:$B$5001,A1362,Bookings!$Q$2:$Q$5001,"Completed")</f>
        <v>7</v>
      </c>
      <c r="P1362" s="3">
        <f>SUMIFS(Revenue!$L$2:$L$4092,Revenue!$B$2:$B$4092,A1362)</f>
        <v>286570</v>
      </c>
      <c r="Q1362" s="2" t="str">
        <f>IF(N1362=0,"Inactive",IF(N1362=1,"One-time",IF(N1362&lt;4,"Repeat","Loyal")))</f>
        <v>Loyal</v>
      </c>
    </row>
    <row r="1363" spans="1:17" x14ac:dyDescent="0.2">
      <c r="A1363" s="2" t="s">
        <v>2420</v>
      </c>
      <c r="B1363" s="2" t="s">
        <v>1249</v>
      </c>
      <c r="C1363" s="2" t="s">
        <v>167</v>
      </c>
      <c r="D1363" s="2">
        <v>23</v>
      </c>
      <c r="E1363" s="2" t="str">
        <f>IF(D1363&lt;25,"18-24",IF(D1363&lt;35,"25-34",IF(D1363&lt;45,"35-44",IF(D1363&lt;55,"45-54","55+"))))</f>
        <v>18-24</v>
      </c>
      <c r="F1363" s="2" t="s">
        <v>168</v>
      </c>
      <c r="G1363" s="2" t="s">
        <v>75</v>
      </c>
      <c r="H1363" s="2" t="s">
        <v>170</v>
      </c>
      <c r="I1363" s="2" t="s">
        <v>195</v>
      </c>
      <c r="J1363" s="2" t="s">
        <v>172</v>
      </c>
      <c r="K1363" s="11">
        <v>45650</v>
      </c>
      <c r="L1363" s="2" t="s">
        <v>179</v>
      </c>
      <c r="M1363" s="2" t="s">
        <v>189</v>
      </c>
      <c r="N1363" s="4">
        <f>COUNTIF(Bookings!$B$2:$B$5001,A1363)</f>
        <v>2</v>
      </c>
      <c r="O1363" s="4">
        <f>COUNTIFS(Bookings!$B$2:$B$5001,A1363,Bookings!$Q$2:$Q$5001,"Completed")</f>
        <v>1</v>
      </c>
      <c r="P1363" s="3">
        <f>SUMIFS(Revenue!$L$2:$L$4092,Revenue!$B$2:$B$4092,A1363)</f>
        <v>31700</v>
      </c>
      <c r="Q1363" s="2" t="str">
        <f>IF(N1363=0,"Inactive",IF(N1363=1,"One-time",IF(N1363&lt;4,"Repeat","Loyal")))</f>
        <v>Repeat</v>
      </c>
    </row>
    <row r="1364" spans="1:17" x14ac:dyDescent="0.2">
      <c r="A1364" s="2" t="s">
        <v>2421</v>
      </c>
      <c r="B1364" s="2" t="s">
        <v>457</v>
      </c>
      <c r="C1364" s="2" t="s">
        <v>177</v>
      </c>
      <c r="D1364" s="2">
        <v>45</v>
      </c>
      <c r="E1364" s="2" t="str">
        <f>IF(D1364&lt;25,"18-24",IF(D1364&lt;35,"25-34",IF(D1364&lt;45,"35-44",IF(D1364&lt;55,"45-54","55+"))))</f>
        <v>45-54</v>
      </c>
      <c r="F1364" s="2" t="s">
        <v>168</v>
      </c>
      <c r="G1364" s="2" t="s">
        <v>55</v>
      </c>
      <c r="H1364" s="2" t="s">
        <v>170</v>
      </c>
      <c r="I1364" s="2" t="s">
        <v>188</v>
      </c>
      <c r="J1364" s="2" t="s">
        <v>172</v>
      </c>
      <c r="K1364" s="11">
        <v>45603</v>
      </c>
      <c r="L1364" s="2" t="s">
        <v>183</v>
      </c>
      <c r="M1364" s="2" t="s">
        <v>174</v>
      </c>
      <c r="N1364" s="4">
        <f>COUNTIF(Bookings!$B$2:$B$5001,A1364)</f>
        <v>0</v>
      </c>
      <c r="O1364" s="4">
        <f>COUNTIFS(Bookings!$B$2:$B$5001,A1364,Bookings!$Q$2:$Q$5001,"Completed")</f>
        <v>0</v>
      </c>
      <c r="P1364" s="3">
        <f>SUMIFS(Revenue!$L$2:$L$4092,Revenue!$B$2:$B$4092,A1364)</f>
        <v>0</v>
      </c>
      <c r="Q1364" s="2" t="str">
        <f>IF(N1364=0,"Inactive",IF(N1364=1,"One-time",IF(N1364&lt;4,"Repeat","Loyal")))</f>
        <v>Inactive</v>
      </c>
    </row>
    <row r="1365" spans="1:17" x14ac:dyDescent="0.2">
      <c r="A1365" s="2" t="s">
        <v>2422</v>
      </c>
      <c r="B1365" s="2" t="s">
        <v>2423</v>
      </c>
      <c r="C1365" s="2" t="s">
        <v>167</v>
      </c>
      <c r="D1365" s="2">
        <v>34</v>
      </c>
      <c r="E1365" s="2" t="str">
        <f>IF(D1365&lt;25,"18-24",IF(D1365&lt;35,"25-34",IF(D1365&lt;45,"35-44",IF(D1365&lt;55,"45-54","55+"))))</f>
        <v>25-34</v>
      </c>
      <c r="F1365" s="2" t="s">
        <v>168</v>
      </c>
      <c r="G1365" s="2" t="s">
        <v>24</v>
      </c>
      <c r="H1365" s="2" t="s">
        <v>170</v>
      </c>
      <c r="I1365" s="2" t="s">
        <v>188</v>
      </c>
      <c r="J1365" s="2" t="s">
        <v>208</v>
      </c>
      <c r="K1365" s="11">
        <v>45664</v>
      </c>
      <c r="L1365" s="2" t="s">
        <v>183</v>
      </c>
      <c r="M1365" s="2" t="s">
        <v>189</v>
      </c>
      <c r="N1365" s="4">
        <f>COUNTIF(Bookings!$B$2:$B$5001,A1365)</f>
        <v>5</v>
      </c>
      <c r="O1365" s="4">
        <f>COUNTIFS(Bookings!$B$2:$B$5001,A1365,Bookings!$Q$2:$Q$5001,"Completed")</f>
        <v>4</v>
      </c>
      <c r="P1365" s="3">
        <f>SUMIFS(Revenue!$L$2:$L$4092,Revenue!$B$2:$B$4092,A1365)</f>
        <v>172130</v>
      </c>
      <c r="Q1365" s="2" t="str">
        <f>IF(N1365=0,"Inactive",IF(N1365=1,"One-time",IF(N1365&lt;4,"Repeat","Loyal")))</f>
        <v>Loyal</v>
      </c>
    </row>
    <row r="1366" spans="1:17" x14ac:dyDescent="0.2">
      <c r="A1366" s="2" t="s">
        <v>2424</v>
      </c>
      <c r="B1366" s="2" t="s">
        <v>2425</v>
      </c>
      <c r="C1366" s="2" t="s">
        <v>167</v>
      </c>
      <c r="D1366" s="2">
        <v>35</v>
      </c>
      <c r="E1366" s="2" t="str">
        <f>IF(D1366&lt;25,"18-24",IF(D1366&lt;35,"25-34",IF(D1366&lt;45,"35-44",IF(D1366&lt;55,"45-54","55+"))))</f>
        <v>35-44</v>
      </c>
      <c r="F1366" s="2" t="s">
        <v>168</v>
      </c>
      <c r="G1366" s="2" t="s">
        <v>194</v>
      </c>
      <c r="H1366" s="2" t="s">
        <v>170</v>
      </c>
      <c r="I1366" s="2" t="s">
        <v>195</v>
      </c>
      <c r="J1366" s="2" t="s">
        <v>208</v>
      </c>
      <c r="K1366" s="11">
        <v>45580</v>
      </c>
      <c r="L1366" s="2" t="s">
        <v>173</v>
      </c>
      <c r="M1366" s="2" t="s">
        <v>174</v>
      </c>
      <c r="N1366" s="4">
        <f>COUNTIF(Bookings!$B$2:$B$5001,A1366)</f>
        <v>5</v>
      </c>
      <c r="O1366" s="4">
        <f>COUNTIFS(Bookings!$B$2:$B$5001,A1366,Bookings!$Q$2:$Q$5001,"Completed")</f>
        <v>3</v>
      </c>
      <c r="P1366" s="3">
        <f>SUMIFS(Revenue!$L$2:$L$4092,Revenue!$B$2:$B$4092,A1366)</f>
        <v>373690</v>
      </c>
      <c r="Q1366" s="2" t="str">
        <f>IF(N1366=0,"Inactive",IF(N1366=1,"One-time",IF(N1366&lt;4,"Repeat","Loyal")))</f>
        <v>Loyal</v>
      </c>
    </row>
    <row r="1367" spans="1:17" x14ac:dyDescent="0.2">
      <c r="A1367" s="2" t="s">
        <v>2426</v>
      </c>
      <c r="B1367" s="2" t="s">
        <v>928</v>
      </c>
      <c r="C1367" s="2" t="s">
        <v>167</v>
      </c>
      <c r="D1367" s="2">
        <v>49</v>
      </c>
      <c r="E1367" s="2" t="str">
        <f>IF(D1367&lt;25,"18-24",IF(D1367&lt;35,"25-34",IF(D1367&lt;45,"35-44",IF(D1367&lt;55,"45-54","55+"))))</f>
        <v>45-54</v>
      </c>
      <c r="F1367" s="2" t="s">
        <v>168</v>
      </c>
      <c r="G1367" s="2" t="s">
        <v>178</v>
      </c>
      <c r="H1367" s="2" t="s">
        <v>170</v>
      </c>
      <c r="I1367" s="2" t="s">
        <v>195</v>
      </c>
      <c r="J1367" s="2" t="s">
        <v>172</v>
      </c>
      <c r="K1367" s="11">
        <v>45822</v>
      </c>
      <c r="L1367" s="2" t="s">
        <v>198</v>
      </c>
      <c r="M1367" s="2" t="s">
        <v>174</v>
      </c>
      <c r="N1367" s="4">
        <f>COUNTIF(Bookings!$B$2:$B$5001,A1367)</f>
        <v>2</v>
      </c>
      <c r="O1367" s="4">
        <f>COUNTIFS(Bookings!$B$2:$B$5001,A1367,Bookings!$Q$2:$Q$5001,"Completed")</f>
        <v>2</v>
      </c>
      <c r="P1367" s="3">
        <f>SUMIFS(Revenue!$L$2:$L$4092,Revenue!$B$2:$B$4092,A1367)</f>
        <v>52580</v>
      </c>
      <c r="Q1367" s="2" t="str">
        <f>IF(N1367=0,"Inactive",IF(N1367=1,"One-time",IF(N1367&lt;4,"Repeat","Loyal")))</f>
        <v>Repeat</v>
      </c>
    </row>
    <row r="1368" spans="1:17" x14ac:dyDescent="0.2">
      <c r="A1368" s="2" t="s">
        <v>2427</v>
      </c>
      <c r="B1368" s="2" t="s">
        <v>2428</v>
      </c>
      <c r="C1368" s="2" t="s">
        <v>167</v>
      </c>
      <c r="D1368" s="2">
        <v>20</v>
      </c>
      <c r="E1368" s="2" t="str">
        <f>IF(D1368&lt;25,"18-24",IF(D1368&lt;35,"25-34",IF(D1368&lt;45,"35-44",IF(D1368&lt;55,"45-54","55+"))))</f>
        <v>18-24</v>
      </c>
      <c r="F1368" s="2" t="s">
        <v>234</v>
      </c>
      <c r="G1368" s="2" t="s">
        <v>235</v>
      </c>
      <c r="H1368" s="2" t="s">
        <v>207</v>
      </c>
      <c r="I1368" s="2" t="s">
        <v>171</v>
      </c>
      <c r="J1368" s="2" t="s">
        <v>172</v>
      </c>
      <c r="K1368" s="11">
        <v>45516</v>
      </c>
      <c r="L1368" s="2" t="s">
        <v>198</v>
      </c>
      <c r="M1368" s="2" t="s">
        <v>174</v>
      </c>
      <c r="N1368" s="4">
        <f>COUNTIF(Bookings!$B$2:$B$5001,A1368)</f>
        <v>1</v>
      </c>
      <c r="O1368" s="4">
        <f>COUNTIFS(Bookings!$B$2:$B$5001,A1368,Bookings!$Q$2:$Q$5001,"Completed")</f>
        <v>1</v>
      </c>
      <c r="P1368" s="3">
        <f>SUMIFS(Revenue!$L$2:$L$4092,Revenue!$B$2:$B$4092,A1368)</f>
        <v>14930</v>
      </c>
      <c r="Q1368" s="2" t="str">
        <f>IF(N1368=0,"Inactive",IF(N1368=1,"One-time",IF(N1368&lt;4,"Repeat","Loyal")))</f>
        <v>One-time</v>
      </c>
    </row>
    <row r="1369" spans="1:17" x14ac:dyDescent="0.2">
      <c r="A1369" s="2" t="s">
        <v>2429</v>
      </c>
      <c r="B1369" s="2" t="s">
        <v>222</v>
      </c>
      <c r="C1369" s="2" t="s">
        <v>177</v>
      </c>
      <c r="D1369" s="2">
        <v>40</v>
      </c>
      <c r="E1369" s="2" t="str">
        <f>IF(D1369&lt;25,"18-24",IF(D1369&lt;35,"25-34",IF(D1369&lt;45,"35-44",IF(D1369&lt;55,"45-54","55+"))))</f>
        <v>35-44</v>
      </c>
      <c r="F1369" s="2" t="s">
        <v>168</v>
      </c>
      <c r="G1369" s="2" t="s">
        <v>211</v>
      </c>
      <c r="H1369" s="2" t="s">
        <v>170</v>
      </c>
      <c r="I1369" s="2" t="s">
        <v>171</v>
      </c>
      <c r="J1369" s="2" t="s">
        <v>172</v>
      </c>
      <c r="K1369" s="11">
        <v>45614</v>
      </c>
      <c r="L1369" s="2" t="s">
        <v>173</v>
      </c>
      <c r="M1369" s="2" t="s">
        <v>174</v>
      </c>
      <c r="N1369" s="4">
        <f>COUNTIF(Bookings!$B$2:$B$5001,A1369)</f>
        <v>1</v>
      </c>
      <c r="O1369" s="4">
        <f>COUNTIFS(Bookings!$B$2:$B$5001,A1369,Bookings!$Q$2:$Q$5001,"Completed")</f>
        <v>0</v>
      </c>
      <c r="P1369" s="3">
        <f>SUMIFS(Revenue!$L$2:$L$4092,Revenue!$B$2:$B$4092,A1369)</f>
        <v>0</v>
      </c>
      <c r="Q1369" s="2" t="str">
        <f>IF(N1369=0,"Inactive",IF(N1369=1,"One-time",IF(N1369&lt;4,"Repeat","Loyal")))</f>
        <v>One-time</v>
      </c>
    </row>
    <row r="1370" spans="1:17" x14ac:dyDescent="0.2">
      <c r="A1370" s="2" t="s">
        <v>2430</v>
      </c>
      <c r="B1370" s="2" t="s">
        <v>600</v>
      </c>
      <c r="C1370" s="2" t="s">
        <v>177</v>
      </c>
      <c r="D1370" s="2">
        <v>26</v>
      </c>
      <c r="E1370" s="2" t="str">
        <f>IF(D1370&lt;25,"18-24",IF(D1370&lt;35,"25-34",IF(D1370&lt;45,"35-44",IF(D1370&lt;55,"45-54","55+"))))</f>
        <v>25-34</v>
      </c>
      <c r="F1370" s="2" t="s">
        <v>168</v>
      </c>
      <c r="G1370" s="2" t="s">
        <v>66</v>
      </c>
      <c r="H1370" s="2" t="s">
        <v>170</v>
      </c>
      <c r="I1370" s="2" t="s">
        <v>195</v>
      </c>
      <c r="J1370" s="2" t="s">
        <v>217</v>
      </c>
      <c r="K1370" s="11">
        <v>45441</v>
      </c>
      <c r="L1370" s="2" t="s">
        <v>247</v>
      </c>
      <c r="M1370" s="2" t="s">
        <v>174</v>
      </c>
      <c r="N1370" s="4">
        <f>COUNTIF(Bookings!$B$2:$B$5001,A1370)</f>
        <v>4</v>
      </c>
      <c r="O1370" s="4">
        <f>COUNTIFS(Bookings!$B$2:$B$5001,A1370,Bookings!$Q$2:$Q$5001,"Completed")</f>
        <v>4</v>
      </c>
      <c r="P1370" s="3">
        <f>SUMIFS(Revenue!$L$2:$L$4092,Revenue!$B$2:$B$4092,A1370)</f>
        <v>165160</v>
      </c>
      <c r="Q1370" s="2" t="str">
        <f>IF(N1370=0,"Inactive",IF(N1370=1,"One-time",IF(N1370&lt;4,"Repeat","Loyal")))</f>
        <v>Loyal</v>
      </c>
    </row>
    <row r="1371" spans="1:17" x14ac:dyDescent="0.2">
      <c r="A1371" s="2" t="s">
        <v>2431</v>
      </c>
      <c r="B1371" s="2" t="s">
        <v>2432</v>
      </c>
      <c r="C1371" s="2" t="s">
        <v>177</v>
      </c>
      <c r="D1371" s="2">
        <v>34</v>
      </c>
      <c r="E1371" s="2" t="str">
        <f>IF(D1371&lt;25,"18-24",IF(D1371&lt;35,"25-34",IF(D1371&lt;45,"35-44",IF(D1371&lt;55,"45-54","55+"))))</f>
        <v>25-34</v>
      </c>
      <c r="F1371" s="2" t="s">
        <v>168</v>
      </c>
      <c r="G1371" s="2" t="s">
        <v>246</v>
      </c>
      <c r="H1371" s="2" t="s">
        <v>170</v>
      </c>
      <c r="I1371" s="2" t="s">
        <v>195</v>
      </c>
      <c r="J1371" s="2" t="s">
        <v>217</v>
      </c>
      <c r="K1371" s="11">
        <v>45672</v>
      </c>
      <c r="L1371" s="2" t="s">
        <v>183</v>
      </c>
      <c r="M1371" s="2" t="s">
        <v>189</v>
      </c>
      <c r="N1371" s="4">
        <f>COUNTIF(Bookings!$B$2:$B$5001,A1371)</f>
        <v>4</v>
      </c>
      <c r="O1371" s="4">
        <f>COUNTIFS(Bookings!$B$2:$B$5001,A1371,Bookings!$Q$2:$Q$5001,"Completed")</f>
        <v>3</v>
      </c>
      <c r="P1371" s="3">
        <f>SUMIFS(Revenue!$L$2:$L$4092,Revenue!$B$2:$B$4092,A1371)</f>
        <v>218030</v>
      </c>
      <c r="Q1371" s="2" t="str">
        <f>IF(N1371=0,"Inactive",IF(N1371=1,"One-time",IF(N1371&lt;4,"Repeat","Loyal")))</f>
        <v>Loyal</v>
      </c>
    </row>
    <row r="1372" spans="1:17" x14ac:dyDescent="0.2">
      <c r="A1372" s="2" t="s">
        <v>2433</v>
      </c>
      <c r="B1372" s="2" t="s">
        <v>1639</v>
      </c>
      <c r="C1372" s="2" t="s">
        <v>167</v>
      </c>
      <c r="D1372" s="2">
        <v>37</v>
      </c>
      <c r="E1372" s="2" t="str">
        <f>IF(D1372&lt;25,"18-24",IF(D1372&lt;35,"25-34",IF(D1372&lt;45,"35-44",IF(D1372&lt;55,"45-54","55+"))))</f>
        <v>35-44</v>
      </c>
      <c r="F1372" s="2" t="s">
        <v>205</v>
      </c>
      <c r="G1372" s="2" t="s">
        <v>206</v>
      </c>
      <c r="H1372" s="2" t="s">
        <v>207</v>
      </c>
      <c r="I1372" s="2" t="s">
        <v>216</v>
      </c>
      <c r="J1372" s="2" t="s">
        <v>238</v>
      </c>
      <c r="K1372" s="11">
        <v>45514</v>
      </c>
      <c r="L1372" s="2" t="s">
        <v>198</v>
      </c>
      <c r="M1372" s="2" t="s">
        <v>189</v>
      </c>
      <c r="N1372" s="4">
        <f>COUNTIF(Bookings!$B$2:$B$5001,A1372)</f>
        <v>44</v>
      </c>
      <c r="O1372" s="4">
        <f>COUNTIFS(Bookings!$B$2:$B$5001,A1372,Bookings!$Q$2:$Q$5001,"Completed")</f>
        <v>35</v>
      </c>
      <c r="P1372" s="3">
        <f>SUMIFS(Revenue!$L$2:$L$4092,Revenue!$B$2:$B$4092,A1372)</f>
        <v>3430800</v>
      </c>
      <c r="Q1372" s="2" t="str">
        <f>IF(N1372=0,"Inactive",IF(N1372=1,"One-time",IF(N1372&lt;4,"Repeat","Loyal")))</f>
        <v>Loyal</v>
      </c>
    </row>
    <row r="1373" spans="1:17" x14ac:dyDescent="0.2">
      <c r="A1373" s="2" t="s">
        <v>2434</v>
      </c>
      <c r="B1373" s="2" t="s">
        <v>1699</v>
      </c>
      <c r="C1373" s="2" t="s">
        <v>387</v>
      </c>
      <c r="D1373" s="2">
        <v>40</v>
      </c>
      <c r="E1373" s="2" t="str">
        <f>IF(D1373&lt;25,"18-24",IF(D1373&lt;35,"25-34",IF(D1373&lt;45,"35-44",IF(D1373&lt;55,"45-54","55+"))))</f>
        <v>35-44</v>
      </c>
      <c r="F1373" s="2" t="s">
        <v>168</v>
      </c>
      <c r="G1373" s="2" t="s">
        <v>24</v>
      </c>
      <c r="H1373" s="2" t="s">
        <v>170</v>
      </c>
      <c r="I1373" s="2" t="s">
        <v>195</v>
      </c>
      <c r="J1373" s="2" t="s">
        <v>172</v>
      </c>
      <c r="K1373" s="11">
        <v>45565</v>
      </c>
      <c r="L1373" s="2" t="s">
        <v>247</v>
      </c>
      <c r="M1373" s="2" t="s">
        <v>174</v>
      </c>
      <c r="N1373" s="4">
        <f>COUNTIF(Bookings!$B$2:$B$5001,A1373)</f>
        <v>2</v>
      </c>
      <c r="O1373" s="4">
        <f>COUNTIFS(Bookings!$B$2:$B$5001,A1373,Bookings!$Q$2:$Q$5001,"Completed")</f>
        <v>1</v>
      </c>
      <c r="P1373" s="3">
        <f>SUMIFS(Revenue!$L$2:$L$4092,Revenue!$B$2:$B$4092,A1373)</f>
        <v>100500</v>
      </c>
      <c r="Q1373" s="2" t="str">
        <f>IF(N1373=0,"Inactive",IF(N1373=1,"One-time",IF(N1373&lt;4,"Repeat","Loyal")))</f>
        <v>Repeat</v>
      </c>
    </row>
    <row r="1374" spans="1:17" x14ac:dyDescent="0.2">
      <c r="A1374" s="2" t="s">
        <v>2435</v>
      </c>
      <c r="B1374" s="2" t="s">
        <v>2342</v>
      </c>
      <c r="C1374" s="2" t="s">
        <v>177</v>
      </c>
      <c r="D1374" s="2">
        <v>44</v>
      </c>
      <c r="E1374" s="2" t="str">
        <f>IF(D1374&lt;25,"18-24",IF(D1374&lt;35,"25-34",IF(D1374&lt;45,"35-44",IF(D1374&lt;55,"45-54","55+"))))</f>
        <v>35-44</v>
      </c>
      <c r="F1374" s="2" t="s">
        <v>168</v>
      </c>
      <c r="G1374" s="2" t="s">
        <v>55</v>
      </c>
      <c r="H1374" s="2" t="s">
        <v>170</v>
      </c>
      <c r="I1374" s="2" t="s">
        <v>195</v>
      </c>
      <c r="J1374" s="2" t="s">
        <v>172</v>
      </c>
      <c r="K1374" s="11">
        <v>45760</v>
      </c>
      <c r="L1374" s="2" t="s">
        <v>173</v>
      </c>
      <c r="M1374" s="2" t="s">
        <v>174</v>
      </c>
      <c r="N1374" s="4">
        <f>COUNTIF(Bookings!$B$2:$B$5001,A1374)</f>
        <v>1</v>
      </c>
      <c r="O1374" s="4">
        <f>COUNTIFS(Bookings!$B$2:$B$5001,A1374,Bookings!$Q$2:$Q$5001,"Completed")</f>
        <v>1</v>
      </c>
      <c r="P1374" s="3">
        <f>SUMIFS(Revenue!$L$2:$L$4092,Revenue!$B$2:$B$4092,A1374)</f>
        <v>23940</v>
      </c>
      <c r="Q1374" s="2" t="str">
        <f>IF(N1374=0,"Inactive",IF(N1374=1,"One-time",IF(N1374&lt;4,"Repeat","Loyal")))</f>
        <v>One-time</v>
      </c>
    </row>
    <row r="1375" spans="1:17" x14ac:dyDescent="0.2">
      <c r="A1375" s="2" t="s">
        <v>2436</v>
      </c>
      <c r="B1375" s="2" t="s">
        <v>2437</v>
      </c>
      <c r="C1375" s="2" t="s">
        <v>167</v>
      </c>
      <c r="D1375" s="2">
        <v>35</v>
      </c>
      <c r="E1375" s="2" t="str">
        <f>IF(D1375&lt;25,"18-24",IF(D1375&lt;35,"25-34",IF(D1375&lt;45,"35-44",IF(D1375&lt;55,"45-54","55+"))))</f>
        <v>35-44</v>
      </c>
      <c r="F1375" s="2" t="s">
        <v>168</v>
      </c>
      <c r="G1375" s="2" t="s">
        <v>246</v>
      </c>
      <c r="H1375" s="2" t="s">
        <v>170</v>
      </c>
      <c r="I1375" s="2" t="s">
        <v>195</v>
      </c>
      <c r="J1375" s="2" t="s">
        <v>172</v>
      </c>
      <c r="K1375" s="11">
        <v>46029</v>
      </c>
      <c r="L1375" s="2" t="s">
        <v>179</v>
      </c>
      <c r="M1375" s="2" t="s">
        <v>189</v>
      </c>
      <c r="N1375" s="4">
        <f>COUNTIF(Bookings!$B$2:$B$5001,A1375)</f>
        <v>2</v>
      </c>
      <c r="O1375" s="4">
        <f>COUNTIFS(Bookings!$B$2:$B$5001,A1375,Bookings!$Q$2:$Q$5001,"Completed")</f>
        <v>1</v>
      </c>
      <c r="P1375" s="3">
        <f>SUMIFS(Revenue!$L$2:$L$4092,Revenue!$B$2:$B$4092,A1375)</f>
        <v>138470</v>
      </c>
      <c r="Q1375" s="2" t="str">
        <f>IF(N1375=0,"Inactive",IF(N1375=1,"One-time",IF(N1375&lt;4,"Repeat","Loyal")))</f>
        <v>Repeat</v>
      </c>
    </row>
    <row r="1376" spans="1:17" x14ac:dyDescent="0.2">
      <c r="A1376" s="2" t="s">
        <v>2438</v>
      </c>
      <c r="B1376" s="2" t="s">
        <v>753</v>
      </c>
      <c r="C1376" s="2" t="s">
        <v>177</v>
      </c>
      <c r="D1376" s="2">
        <v>22</v>
      </c>
      <c r="E1376" s="2" t="str">
        <f>IF(D1376&lt;25,"18-24",IF(D1376&lt;35,"25-34",IF(D1376&lt;45,"35-44",IF(D1376&lt;55,"45-54","55+"))))</f>
        <v>18-24</v>
      </c>
      <c r="F1376" s="2" t="s">
        <v>168</v>
      </c>
      <c r="G1376" s="2" t="s">
        <v>66</v>
      </c>
      <c r="H1376" s="2" t="s">
        <v>170</v>
      </c>
      <c r="I1376" s="2" t="s">
        <v>171</v>
      </c>
      <c r="J1376" s="2" t="s">
        <v>172</v>
      </c>
      <c r="K1376" s="11">
        <v>45898</v>
      </c>
      <c r="L1376" s="2" t="s">
        <v>179</v>
      </c>
      <c r="M1376" s="2" t="s">
        <v>174</v>
      </c>
      <c r="N1376" s="4">
        <f>COUNTIF(Bookings!$B$2:$B$5001,A1376)</f>
        <v>1</v>
      </c>
      <c r="O1376" s="4">
        <f>COUNTIFS(Bookings!$B$2:$B$5001,A1376,Bookings!$Q$2:$Q$5001,"Completed")</f>
        <v>1</v>
      </c>
      <c r="P1376" s="3">
        <f>SUMIFS(Revenue!$L$2:$L$4092,Revenue!$B$2:$B$4092,A1376)</f>
        <v>10590</v>
      </c>
      <c r="Q1376" s="2" t="str">
        <f>IF(N1376=0,"Inactive",IF(N1376=1,"One-time",IF(N1376&lt;4,"Repeat","Loyal")))</f>
        <v>One-time</v>
      </c>
    </row>
    <row r="1377" spans="1:17" x14ac:dyDescent="0.2">
      <c r="A1377" s="2" t="s">
        <v>2439</v>
      </c>
      <c r="B1377" s="2" t="s">
        <v>2440</v>
      </c>
      <c r="C1377" s="2" t="s">
        <v>177</v>
      </c>
      <c r="D1377" s="2">
        <v>30</v>
      </c>
      <c r="E1377" s="2" t="str">
        <f>IF(D1377&lt;25,"18-24",IF(D1377&lt;35,"25-34",IF(D1377&lt;45,"35-44",IF(D1377&lt;55,"45-54","55+"))))</f>
        <v>25-34</v>
      </c>
      <c r="F1377" s="2" t="s">
        <v>256</v>
      </c>
      <c r="G1377" s="2" t="s">
        <v>257</v>
      </c>
      <c r="H1377" s="2" t="s">
        <v>207</v>
      </c>
      <c r="I1377" s="2" t="s">
        <v>171</v>
      </c>
      <c r="J1377" s="2" t="s">
        <v>172</v>
      </c>
      <c r="K1377" s="11">
        <v>45627</v>
      </c>
      <c r="L1377" s="2" t="s">
        <v>179</v>
      </c>
      <c r="M1377" s="2" t="s">
        <v>174</v>
      </c>
      <c r="N1377" s="4">
        <f>COUNTIF(Bookings!$B$2:$B$5001,A1377)</f>
        <v>2</v>
      </c>
      <c r="O1377" s="4">
        <f>COUNTIFS(Bookings!$B$2:$B$5001,A1377,Bookings!$Q$2:$Q$5001,"Completed")</f>
        <v>2</v>
      </c>
      <c r="P1377" s="3">
        <f>SUMIFS(Revenue!$L$2:$L$4092,Revenue!$B$2:$B$4092,A1377)</f>
        <v>93200</v>
      </c>
      <c r="Q1377" s="2" t="str">
        <f>IF(N1377=0,"Inactive",IF(N1377=1,"One-time",IF(N1377&lt;4,"Repeat","Loyal")))</f>
        <v>Repeat</v>
      </c>
    </row>
    <row r="1378" spans="1:17" x14ac:dyDescent="0.2">
      <c r="A1378" s="2" t="s">
        <v>2441</v>
      </c>
      <c r="B1378" s="2" t="s">
        <v>2049</v>
      </c>
      <c r="C1378" s="2" t="s">
        <v>177</v>
      </c>
      <c r="D1378" s="2">
        <v>42</v>
      </c>
      <c r="E1378" s="2" t="str">
        <f>IF(D1378&lt;25,"18-24",IF(D1378&lt;35,"25-34",IF(D1378&lt;45,"35-44",IF(D1378&lt;55,"45-54","55+"))))</f>
        <v>35-44</v>
      </c>
      <c r="F1378" s="2" t="s">
        <v>234</v>
      </c>
      <c r="G1378" s="2" t="s">
        <v>235</v>
      </c>
      <c r="H1378" s="2" t="s">
        <v>207</v>
      </c>
      <c r="I1378" s="2" t="s">
        <v>171</v>
      </c>
      <c r="J1378" s="2" t="s">
        <v>217</v>
      </c>
      <c r="K1378" s="11">
        <v>45713</v>
      </c>
      <c r="L1378" s="2" t="s">
        <v>179</v>
      </c>
      <c r="M1378" s="2" t="s">
        <v>189</v>
      </c>
      <c r="N1378" s="4">
        <f>COUNTIF(Bookings!$B$2:$B$5001,A1378)</f>
        <v>3</v>
      </c>
      <c r="O1378" s="4">
        <f>COUNTIFS(Bookings!$B$2:$B$5001,A1378,Bookings!$Q$2:$Q$5001,"Completed")</f>
        <v>3</v>
      </c>
      <c r="P1378" s="3">
        <f>SUMIFS(Revenue!$L$2:$L$4092,Revenue!$B$2:$B$4092,A1378)</f>
        <v>87170</v>
      </c>
      <c r="Q1378" s="2" t="str">
        <f>IF(N1378=0,"Inactive",IF(N1378=1,"One-time",IF(N1378&lt;4,"Repeat","Loyal")))</f>
        <v>Repeat</v>
      </c>
    </row>
    <row r="1379" spans="1:17" x14ac:dyDescent="0.2">
      <c r="A1379" s="2" t="s">
        <v>2442</v>
      </c>
      <c r="B1379" s="2" t="s">
        <v>1878</v>
      </c>
      <c r="C1379" s="2" t="s">
        <v>177</v>
      </c>
      <c r="D1379" s="2">
        <v>42</v>
      </c>
      <c r="E1379" s="2" t="str">
        <f>IF(D1379&lt;25,"18-24",IF(D1379&lt;35,"25-34",IF(D1379&lt;45,"35-44",IF(D1379&lt;55,"45-54","55+"))))</f>
        <v>35-44</v>
      </c>
      <c r="F1379" s="2" t="s">
        <v>168</v>
      </c>
      <c r="G1379" s="2" t="s">
        <v>66</v>
      </c>
      <c r="H1379" s="2" t="s">
        <v>170</v>
      </c>
      <c r="I1379" s="2" t="s">
        <v>171</v>
      </c>
      <c r="J1379" s="2" t="s">
        <v>172</v>
      </c>
      <c r="K1379" s="11">
        <v>45987</v>
      </c>
      <c r="L1379" s="2" t="s">
        <v>198</v>
      </c>
      <c r="M1379" s="2" t="s">
        <v>174</v>
      </c>
      <c r="N1379" s="4">
        <f>COUNTIF(Bookings!$B$2:$B$5001,A1379)</f>
        <v>3</v>
      </c>
      <c r="O1379" s="4">
        <f>COUNTIFS(Bookings!$B$2:$B$5001,A1379,Bookings!$Q$2:$Q$5001,"Completed")</f>
        <v>3</v>
      </c>
      <c r="P1379" s="3">
        <f>SUMIFS(Revenue!$L$2:$L$4092,Revenue!$B$2:$B$4092,A1379)</f>
        <v>113330</v>
      </c>
      <c r="Q1379" s="2" t="str">
        <f>IF(N1379=0,"Inactive",IF(N1379=1,"One-time",IF(N1379&lt;4,"Repeat","Loyal")))</f>
        <v>Repeat</v>
      </c>
    </row>
    <row r="1380" spans="1:17" x14ac:dyDescent="0.2">
      <c r="A1380" s="2" t="s">
        <v>2443</v>
      </c>
      <c r="B1380" s="2" t="s">
        <v>778</v>
      </c>
      <c r="C1380" s="2" t="s">
        <v>167</v>
      </c>
      <c r="D1380" s="2">
        <v>41</v>
      </c>
      <c r="E1380" s="2" t="str">
        <f>IF(D1380&lt;25,"18-24",IF(D1380&lt;35,"25-34",IF(D1380&lt;45,"35-44",IF(D1380&lt;55,"45-54","55+"))))</f>
        <v>35-44</v>
      </c>
      <c r="F1380" s="2" t="s">
        <v>168</v>
      </c>
      <c r="G1380" s="2" t="s">
        <v>243</v>
      </c>
      <c r="H1380" s="2" t="s">
        <v>170</v>
      </c>
      <c r="I1380" s="2" t="s">
        <v>21</v>
      </c>
      <c r="J1380" s="2" t="s">
        <v>172</v>
      </c>
      <c r="K1380" s="11">
        <v>45894</v>
      </c>
      <c r="L1380" s="2" t="s">
        <v>231</v>
      </c>
      <c r="M1380" s="2" t="s">
        <v>174</v>
      </c>
      <c r="N1380" s="4">
        <f>COUNTIF(Bookings!$B$2:$B$5001,A1380)</f>
        <v>1</v>
      </c>
      <c r="O1380" s="4">
        <f>COUNTIFS(Bookings!$B$2:$B$5001,A1380,Bookings!$Q$2:$Q$5001,"Completed")</f>
        <v>1</v>
      </c>
      <c r="P1380" s="3">
        <f>SUMIFS(Revenue!$L$2:$L$4092,Revenue!$B$2:$B$4092,A1380)</f>
        <v>17470</v>
      </c>
      <c r="Q1380" s="2" t="str">
        <f>IF(N1380=0,"Inactive",IF(N1380=1,"One-time",IF(N1380&lt;4,"Repeat","Loyal")))</f>
        <v>One-time</v>
      </c>
    </row>
    <row r="1381" spans="1:17" x14ac:dyDescent="0.2">
      <c r="A1381" s="2" t="s">
        <v>2444</v>
      </c>
      <c r="B1381" s="2" t="s">
        <v>2445</v>
      </c>
      <c r="C1381" s="2" t="s">
        <v>177</v>
      </c>
      <c r="D1381" s="2">
        <v>37</v>
      </c>
      <c r="E1381" s="2" t="str">
        <f>IF(D1381&lt;25,"18-24",IF(D1381&lt;35,"25-34",IF(D1381&lt;45,"35-44",IF(D1381&lt;55,"45-54","55+"))))</f>
        <v>35-44</v>
      </c>
      <c r="F1381" s="2" t="s">
        <v>168</v>
      </c>
      <c r="G1381" s="2" t="s">
        <v>24</v>
      </c>
      <c r="H1381" s="2" t="s">
        <v>170</v>
      </c>
      <c r="I1381" s="2" t="s">
        <v>171</v>
      </c>
      <c r="J1381" s="2" t="s">
        <v>172</v>
      </c>
      <c r="K1381" s="11">
        <v>46035</v>
      </c>
      <c r="L1381" s="2" t="s">
        <v>183</v>
      </c>
      <c r="M1381" s="2" t="s">
        <v>189</v>
      </c>
      <c r="N1381" s="4">
        <f>COUNTIF(Bookings!$B$2:$B$5001,A1381)</f>
        <v>0</v>
      </c>
      <c r="O1381" s="4">
        <f>COUNTIFS(Bookings!$B$2:$B$5001,A1381,Bookings!$Q$2:$Q$5001,"Completed")</f>
        <v>0</v>
      </c>
      <c r="P1381" s="3">
        <f>SUMIFS(Revenue!$L$2:$L$4092,Revenue!$B$2:$B$4092,A1381)</f>
        <v>0</v>
      </c>
      <c r="Q1381" s="2" t="str">
        <f>IF(N1381=0,"Inactive",IF(N1381=1,"One-time",IF(N1381&lt;4,"Repeat","Loyal")))</f>
        <v>Inactive</v>
      </c>
    </row>
    <row r="1382" spans="1:17" x14ac:dyDescent="0.2">
      <c r="A1382" s="2" t="s">
        <v>2446</v>
      </c>
      <c r="B1382" s="2" t="s">
        <v>2447</v>
      </c>
      <c r="C1382" s="2" t="s">
        <v>167</v>
      </c>
      <c r="D1382" s="2">
        <v>43</v>
      </c>
      <c r="E1382" s="2" t="str">
        <f>IF(D1382&lt;25,"18-24",IF(D1382&lt;35,"25-34",IF(D1382&lt;45,"35-44",IF(D1382&lt;55,"45-54","55+"))))</f>
        <v>35-44</v>
      </c>
      <c r="F1382" s="2" t="s">
        <v>278</v>
      </c>
      <c r="G1382" s="2" t="s">
        <v>279</v>
      </c>
      <c r="H1382" s="2" t="s">
        <v>207</v>
      </c>
      <c r="I1382" s="2" t="s">
        <v>21</v>
      </c>
      <c r="J1382" s="2" t="s">
        <v>172</v>
      </c>
      <c r="K1382" s="11">
        <v>46030</v>
      </c>
      <c r="L1382" s="2" t="s">
        <v>179</v>
      </c>
      <c r="M1382" s="2" t="s">
        <v>174</v>
      </c>
      <c r="N1382" s="4">
        <f>COUNTIF(Bookings!$B$2:$B$5001,A1382)</f>
        <v>2</v>
      </c>
      <c r="O1382" s="4">
        <f>COUNTIFS(Bookings!$B$2:$B$5001,A1382,Bookings!$Q$2:$Q$5001,"Completed")</f>
        <v>1</v>
      </c>
      <c r="P1382" s="3">
        <f>SUMIFS(Revenue!$L$2:$L$4092,Revenue!$B$2:$B$4092,A1382)</f>
        <v>18330</v>
      </c>
      <c r="Q1382" s="2" t="str">
        <f>IF(N1382=0,"Inactive",IF(N1382=1,"One-time",IF(N1382&lt;4,"Repeat","Loyal")))</f>
        <v>Repeat</v>
      </c>
    </row>
    <row r="1383" spans="1:17" x14ac:dyDescent="0.2">
      <c r="A1383" s="2" t="s">
        <v>2448</v>
      </c>
      <c r="B1383" s="2" t="s">
        <v>2449</v>
      </c>
      <c r="C1383" s="2" t="s">
        <v>177</v>
      </c>
      <c r="D1383" s="2">
        <v>46</v>
      </c>
      <c r="E1383" s="2" t="str">
        <f>IF(D1383&lt;25,"18-24",IF(D1383&lt;35,"25-34",IF(D1383&lt;45,"35-44",IF(D1383&lt;55,"45-54","55+"))))</f>
        <v>45-54</v>
      </c>
      <c r="F1383" s="2" t="s">
        <v>168</v>
      </c>
      <c r="G1383" s="2" t="s">
        <v>186</v>
      </c>
      <c r="H1383" s="2" t="s">
        <v>170</v>
      </c>
      <c r="I1383" s="2" t="s">
        <v>21</v>
      </c>
      <c r="J1383" s="2" t="s">
        <v>217</v>
      </c>
      <c r="K1383" s="11">
        <v>45658</v>
      </c>
      <c r="L1383" s="2" t="s">
        <v>231</v>
      </c>
      <c r="M1383" s="2" t="s">
        <v>189</v>
      </c>
      <c r="N1383" s="4">
        <f>COUNTIF(Bookings!$B$2:$B$5001,A1383)</f>
        <v>5</v>
      </c>
      <c r="O1383" s="4">
        <f>COUNTIFS(Bookings!$B$2:$B$5001,A1383,Bookings!$Q$2:$Q$5001,"Completed")</f>
        <v>5</v>
      </c>
      <c r="P1383" s="3">
        <f>SUMIFS(Revenue!$L$2:$L$4092,Revenue!$B$2:$B$4092,A1383)</f>
        <v>152200</v>
      </c>
      <c r="Q1383" s="2" t="str">
        <f>IF(N1383=0,"Inactive",IF(N1383=1,"One-time",IF(N1383&lt;4,"Repeat","Loyal")))</f>
        <v>Loyal</v>
      </c>
    </row>
    <row r="1384" spans="1:17" x14ac:dyDescent="0.2">
      <c r="A1384" s="2" t="s">
        <v>2450</v>
      </c>
      <c r="B1384" s="2" t="s">
        <v>1706</v>
      </c>
      <c r="C1384" s="2" t="s">
        <v>167</v>
      </c>
      <c r="D1384" s="2">
        <v>29</v>
      </c>
      <c r="E1384" s="2" t="str">
        <f>IF(D1384&lt;25,"18-24",IF(D1384&lt;35,"25-34",IF(D1384&lt;45,"35-44",IF(D1384&lt;55,"45-54","55+"))))</f>
        <v>25-34</v>
      </c>
      <c r="F1384" s="2" t="s">
        <v>205</v>
      </c>
      <c r="G1384" s="2" t="s">
        <v>206</v>
      </c>
      <c r="H1384" s="2" t="s">
        <v>207</v>
      </c>
      <c r="I1384" s="2" t="s">
        <v>188</v>
      </c>
      <c r="J1384" s="2" t="s">
        <v>208</v>
      </c>
      <c r="K1384" s="11">
        <v>45491</v>
      </c>
      <c r="L1384" s="2" t="s">
        <v>179</v>
      </c>
      <c r="M1384" s="2" t="s">
        <v>174</v>
      </c>
      <c r="N1384" s="4">
        <f>COUNTIF(Bookings!$B$2:$B$5001,A1384)</f>
        <v>6</v>
      </c>
      <c r="O1384" s="4">
        <f>COUNTIFS(Bookings!$B$2:$B$5001,A1384,Bookings!$Q$2:$Q$5001,"Completed")</f>
        <v>5</v>
      </c>
      <c r="P1384" s="3">
        <f>SUMIFS(Revenue!$L$2:$L$4092,Revenue!$B$2:$B$4092,A1384)</f>
        <v>131200</v>
      </c>
      <c r="Q1384" s="2" t="str">
        <f>IF(N1384=0,"Inactive",IF(N1384=1,"One-time",IF(N1384&lt;4,"Repeat","Loyal")))</f>
        <v>Loyal</v>
      </c>
    </row>
    <row r="1385" spans="1:17" x14ac:dyDescent="0.2">
      <c r="A1385" s="2" t="s">
        <v>2451</v>
      </c>
      <c r="B1385" s="2" t="s">
        <v>644</v>
      </c>
      <c r="C1385" s="2" t="s">
        <v>177</v>
      </c>
      <c r="D1385" s="2">
        <v>28</v>
      </c>
      <c r="E1385" s="2" t="str">
        <f>IF(D1385&lt;25,"18-24",IF(D1385&lt;35,"25-34",IF(D1385&lt;45,"35-44",IF(D1385&lt;55,"45-54","55+"))))</f>
        <v>25-34</v>
      </c>
      <c r="F1385" s="2" t="s">
        <v>168</v>
      </c>
      <c r="G1385" s="2" t="s">
        <v>194</v>
      </c>
      <c r="H1385" s="2" t="s">
        <v>170</v>
      </c>
      <c r="I1385" s="2" t="s">
        <v>171</v>
      </c>
      <c r="J1385" s="2" t="s">
        <v>172</v>
      </c>
      <c r="K1385" s="11">
        <v>45698</v>
      </c>
      <c r="L1385" s="2" t="s">
        <v>173</v>
      </c>
      <c r="M1385" s="2" t="s">
        <v>174</v>
      </c>
      <c r="N1385" s="4">
        <f>COUNTIF(Bookings!$B$2:$B$5001,A1385)</f>
        <v>3</v>
      </c>
      <c r="O1385" s="4">
        <f>COUNTIFS(Bookings!$B$2:$B$5001,A1385,Bookings!$Q$2:$Q$5001,"Completed")</f>
        <v>3</v>
      </c>
      <c r="P1385" s="3">
        <f>SUMIFS(Revenue!$L$2:$L$4092,Revenue!$B$2:$B$4092,A1385)</f>
        <v>40310</v>
      </c>
      <c r="Q1385" s="2" t="str">
        <f>IF(N1385=0,"Inactive",IF(N1385=1,"One-time",IF(N1385&lt;4,"Repeat","Loyal")))</f>
        <v>Repeat</v>
      </c>
    </row>
    <row r="1386" spans="1:17" x14ac:dyDescent="0.2">
      <c r="A1386" s="2" t="s">
        <v>2452</v>
      </c>
      <c r="B1386" s="2" t="s">
        <v>2237</v>
      </c>
      <c r="C1386" s="2" t="s">
        <v>177</v>
      </c>
      <c r="D1386" s="2">
        <v>48</v>
      </c>
      <c r="E1386" s="2" t="str">
        <f>IF(D1386&lt;25,"18-24",IF(D1386&lt;35,"25-34",IF(D1386&lt;45,"35-44",IF(D1386&lt;55,"45-54","55+"))))</f>
        <v>45-54</v>
      </c>
      <c r="F1386" s="2" t="s">
        <v>168</v>
      </c>
      <c r="G1386" s="2" t="s">
        <v>55</v>
      </c>
      <c r="H1386" s="2" t="s">
        <v>170</v>
      </c>
      <c r="I1386" s="2" t="s">
        <v>21</v>
      </c>
      <c r="J1386" s="2" t="s">
        <v>238</v>
      </c>
      <c r="K1386" s="11">
        <v>45701</v>
      </c>
      <c r="L1386" s="2" t="s">
        <v>179</v>
      </c>
      <c r="M1386" s="2" t="s">
        <v>174</v>
      </c>
      <c r="N1386" s="4">
        <f>COUNTIF(Bookings!$B$2:$B$5001,A1386)</f>
        <v>12</v>
      </c>
      <c r="O1386" s="4">
        <f>COUNTIFS(Bookings!$B$2:$B$5001,A1386,Bookings!$Q$2:$Q$5001,"Completed")</f>
        <v>10</v>
      </c>
      <c r="P1386" s="3">
        <f>SUMIFS(Revenue!$L$2:$L$4092,Revenue!$B$2:$B$4092,A1386)</f>
        <v>275820</v>
      </c>
      <c r="Q1386" s="2" t="str">
        <f>IF(N1386=0,"Inactive",IF(N1386=1,"One-time",IF(N1386&lt;4,"Repeat","Loyal")))</f>
        <v>Loyal</v>
      </c>
    </row>
    <row r="1387" spans="1:17" x14ac:dyDescent="0.2">
      <c r="A1387" s="2" t="s">
        <v>2453</v>
      </c>
      <c r="B1387" s="2" t="s">
        <v>1590</v>
      </c>
      <c r="C1387" s="2" t="s">
        <v>167</v>
      </c>
      <c r="D1387" s="2">
        <v>29</v>
      </c>
      <c r="E1387" s="2" t="str">
        <f>IF(D1387&lt;25,"18-24",IF(D1387&lt;35,"25-34",IF(D1387&lt;45,"35-44",IF(D1387&lt;55,"45-54","55+"))))</f>
        <v>25-34</v>
      </c>
      <c r="F1387" s="2" t="s">
        <v>168</v>
      </c>
      <c r="G1387" s="2" t="s">
        <v>243</v>
      </c>
      <c r="H1387" s="2" t="s">
        <v>170</v>
      </c>
      <c r="I1387" s="2" t="s">
        <v>188</v>
      </c>
      <c r="J1387" s="2" t="s">
        <v>217</v>
      </c>
      <c r="K1387" s="11">
        <v>45929</v>
      </c>
      <c r="L1387" s="2" t="s">
        <v>173</v>
      </c>
      <c r="M1387" s="2" t="s">
        <v>174</v>
      </c>
      <c r="N1387" s="4">
        <f>COUNTIF(Bookings!$B$2:$B$5001,A1387)</f>
        <v>3</v>
      </c>
      <c r="O1387" s="4">
        <f>COUNTIFS(Bookings!$B$2:$B$5001,A1387,Bookings!$Q$2:$Q$5001,"Completed")</f>
        <v>3</v>
      </c>
      <c r="P1387" s="3">
        <f>SUMIFS(Revenue!$L$2:$L$4092,Revenue!$B$2:$B$4092,A1387)</f>
        <v>106380</v>
      </c>
      <c r="Q1387" s="2" t="str">
        <f>IF(N1387=0,"Inactive",IF(N1387=1,"One-time",IF(N1387&lt;4,"Repeat","Loyal")))</f>
        <v>Repeat</v>
      </c>
    </row>
    <row r="1388" spans="1:17" x14ac:dyDescent="0.2">
      <c r="A1388" s="2" t="s">
        <v>2454</v>
      </c>
      <c r="B1388" s="2" t="s">
        <v>540</v>
      </c>
      <c r="C1388" s="2" t="s">
        <v>177</v>
      </c>
      <c r="D1388" s="2">
        <v>40</v>
      </c>
      <c r="E1388" s="2" t="str">
        <f>IF(D1388&lt;25,"18-24",IF(D1388&lt;35,"25-34",IF(D1388&lt;45,"35-44",IF(D1388&lt;55,"45-54","55+"))))</f>
        <v>35-44</v>
      </c>
      <c r="F1388" s="2" t="s">
        <v>168</v>
      </c>
      <c r="G1388" s="2" t="s">
        <v>186</v>
      </c>
      <c r="H1388" s="2" t="s">
        <v>170</v>
      </c>
      <c r="I1388" s="2" t="s">
        <v>188</v>
      </c>
      <c r="J1388" s="2" t="s">
        <v>208</v>
      </c>
      <c r="K1388" s="11">
        <v>45859</v>
      </c>
      <c r="L1388" s="2" t="s">
        <v>247</v>
      </c>
      <c r="M1388" s="2" t="s">
        <v>174</v>
      </c>
      <c r="N1388" s="4">
        <f>COUNTIF(Bookings!$B$2:$B$5001,A1388)</f>
        <v>5</v>
      </c>
      <c r="O1388" s="4">
        <f>COUNTIFS(Bookings!$B$2:$B$5001,A1388,Bookings!$Q$2:$Q$5001,"Completed")</f>
        <v>5</v>
      </c>
      <c r="P1388" s="3">
        <f>SUMIFS(Revenue!$L$2:$L$4092,Revenue!$B$2:$B$4092,A1388)</f>
        <v>203480</v>
      </c>
      <c r="Q1388" s="2" t="str">
        <f>IF(N1388=0,"Inactive",IF(N1388=1,"One-time",IF(N1388&lt;4,"Repeat","Loyal")))</f>
        <v>Loyal</v>
      </c>
    </row>
    <row r="1389" spans="1:17" x14ac:dyDescent="0.2">
      <c r="A1389" s="2" t="s">
        <v>2455</v>
      </c>
      <c r="B1389" s="2" t="s">
        <v>1330</v>
      </c>
      <c r="C1389" s="2" t="s">
        <v>177</v>
      </c>
      <c r="D1389" s="2">
        <v>41</v>
      </c>
      <c r="E1389" s="2" t="str">
        <f>IF(D1389&lt;25,"18-24",IF(D1389&lt;35,"25-34",IF(D1389&lt;45,"35-44",IF(D1389&lt;55,"45-54","55+"))))</f>
        <v>35-44</v>
      </c>
      <c r="F1389" s="2" t="s">
        <v>168</v>
      </c>
      <c r="G1389" s="2" t="s">
        <v>178</v>
      </c>
      <c r="H1389" s="2" t="s">
        <v>170</v>
      </c>
      <c r="I1389" s="2" t="s">
        <v>216</v>
      </c>
      <c r="J1389" s="2" t="s">
        <v>172</v>
      </c>
      <c r="K1389" s="11">
        <v>45547</v>
      </c>
      <c r="L1389" s="2" t="s">
        <v>179</v>
      </c>
      <c r="M1389" s="2" t="s">
        <v>174</v>
      </c>
      <c r="N1389" s="4">
        <f>COUNTIF(Bookings!$B$2:$B$5001,A1389)</f>
        <v>2</v>
      </c>
      <c r="O1389" s="4">
        <f>COUNTIFS(Bookings!$B$2:$B$5001,A1389,Bookings!$Q$2:$Q$5001,"Completed")</f>
        <v>2</v>
      </c>
      <c r="P1389" s="3">
        <f>SUMIFS(Revenue!$L$2:$L$4092,Revenue!$B$2:$B$4092,A1389)</f>
        <v>212570</v>
      </c>
      <c r="Q1389" s="2" t="str">
        <f>IF(N1389=0,"Inactive",IF(N1389=1,"One-time",IF(N1389&lt;4,"Repeat","Loyal")))</f>
        <v>Repeat</v>
      </c>
    </row>
    <row r="1390" spans="1:17" x14ac:dyDescent="0.2">
      <c r="A1390" s="2" t="s">
        <v>2456</v>
      </c>
      <c r="B1390" s="2" t="s">
        <v>717</v>
      </c>
      <c r="C1390" s="2" t="s">
        <v>167</v>
      </c>
      <c r="D1390" s="2">
        <v>35</v>
      </c>
      <c r="E1390" s="2" t="str">
        <f>IF(D1390&lt;25,"18-24",IF(D1390&lt;35,"25-34",IF(D1390&lt;45,"35-44",IF(D1390&lt;55,"45-54","55+"))))</f>
        <v>35-44</v>
      </c>
      <c r="F1390" s="2" t="s">
        <v>168</v>
      </c>
      <c r="G1390" s="2" t="s">
        <v>75</v>
      </c>
      <c r="H1390" s="2" t="s">
        <v>170</v>
      </c>
      <c r="I1390" s="2" t="s">
        <v>171</v>
      </c>
      <c r="J1390" s="2" t="s">
        <v>208</v>
      </c>
      <c r="K1390" s="11">
        <v>45648</v>
      </c>
      <c r="L1390" s="2" t="s">
        <v>183</v>
      </c>
      <c r="M1390" s="2" t="s">
        <v>174</v>
      </c>
      <c r="N1390" s="4">
        <f>COUNTIF(Bookings!$B$2:$B$5001,A1390)</f>
        <v>8</v>
      </c>
      <c r="O1390" s="4">
        <f>COUNTIFS(Bookings!$B$2:$B$5001,A1390,Bookings!$Q$2:$Q$5001,"Completed")</f>
        <v>4</v>
      </c>
      <c r="P1390" s="3">
        <f>SUMIFS(Revenue!$L$2:$L$4092,Revenue!$B$2:$B$4092,A1390)</f>
        <v>100910</v>
      </c>
      <c r="Q1390" s="2" t="str">
        <f>IF(N1390=0,"Inactive",IF(N1390=1,"One-time",IF(N1390&lt;4,"Repeat","Loyal")))</f>
        <v>Loyal</v>
      </c>
    </row>
    <row r="1391" spans="1:17" x14ac:dyDescent="0.2">
      <c r="A1391" s="2" t="s">
        <v>2457</v>
      </c>
      <c r="B1391" s="2" t="s">
        <v>2458</v>
      </c>
      <c r="C1391" s="2" t="s">
        <v>177</v>
      </c>
      <c r="D1391" s="2">
        <v>27</v>
      </c>
      <c r="E1391" s="2" t="str">
        <f>IF(D1391&lt;25,"18-24",IF(D1391&lt;35,"25-34",IF(D1391&lt;45,"35-44",IF(D1391&lt;55,"45-54","55+"))))</f>
        <v>25-34</v>
      </c>
      <c r="F1391" s="2" t="s">
        <v>168</v>
      </c>
      <c r="G1391" s="2" t="s">
        <v>220</v>
      </c>
      <c r="H1391" s="2" t="s">
        <v>170</v>
      </c>
      <c r="I1391" s="2" t="s">
        <v>188</v>
      </c>
      <c r="J1391" s="2" t="s">
        <v>208</v>
      </c>
      <c r="K1391" s="11">
        <v>45573</v>
      </c>
      <c r="L1391" s="2" t="s">
        <v>183</v>
      </c>
      <c r="M1391" s="2" t="s">
        <v>189</v>
      </c>
      <c r="N1391" s="4">
        <f>COUNTIF(Bookings!$B$2:$B$5001,A1391)</f>
        <v>7</v>
      </c>
      <c r="O1391" s="4">
        <f>COUNTIFS(Bookings!$B$2:$B$5001,A1391,Bookings!$Q$2:$Q$5001,"Completed")</f>
        <v>5</v>
      </c>
      <c r="P1391" s="3">
        <f>SUMIFS(Revenue!$L$2:$L$4092,Revenue!$B$2:$B$4092,A1391)</f>
        <v>371750</v>
      </c>
      <c r="Q1391" s="2" t="str">
        <f>IF(N1391=0,"Inactive",IF(N1391=1,"One-time",IF(N1391&lt;4,"Repeat","Loyal")))</f>
        <v>Loyal</v>
      </c>
    </row>
    <row r="1392" spans="1:17" x14ac:dyDescent="0.2">
      <c r="A1392" s="2" t="s">
        <v>2459</v>
      </c>
      <c r="B1392" s="2" t="s">
        <v>2460</v>
      </c>
      <c r="C1392" s="2" t="s">
        <v>167</v>
      </c>
      <c r="D1392" s="2">
        <v>34</v>
      </c>
      <c r="E1392" s="2" t="str">
        <f>IF(D1392&lt;25,"18-24",IF(D1392&lt;35,"25-34",IF(D1392&lt;45,"35-44",IF(D1392&lt;55,"45-54","55+"))))</f>
        <v>25-34</v>
      </c>
      <c r="F1392" s="2" t="s">
        <v>168</v>
      </c>
      <c r="G1392" s="2" t="s">
        <v>66</v>
      </c>
      <c r="H1392" s="2" t="s">
        <v>170</v>
      </c>
      <c r="I1392" s="2" t="s">
        <v>188</v>
      </c>
      <c r="J1392" s="2" t="s">
        <v>238</v>
      </c>
      <c r="K1392" s="11">
        <v>45852</v>
      </c>
      <c r="L1392" s="2" t="s">
        <v>179</v>
      </c>
      <c r="M1392" s="2" t="s">
        <v>174</v>
      </c>
      <c r="N1392" s="4">
        <f>COUNTIF(Bookings!$B$2:$B$5001,A1392)</f>
        <v>7</v>
      </c>
      <c r="O1392" s="4">
        <f>COUNTIFS(Bookings!$B$2:$B$5001,A1392,Bookings!$Q$2:$Q$5001,"Completed")</f>
        <v>7</v>
      </c>
      <c r="P1392" s="3">
        <f>SUMIFS(Revenue!$L$2:$L$4092,Revenue!$B$2:$B$4092,A1392)</f>
        <v>252120</v>
      </c>
      <c r="Q1392" s="2" t="str">
        <f>IF(N1392=0,"Inactive",IF(N1392=1,"One-time",IF(N1392&lt;4,"Repeat","Loyal")))</f>
        <v>Loyal</v>
      </c>
    </row>
    <row r="1393" spans="1:17" x14ac:dyDescent="0.2">
      <c r="A1393" s="2" t="s">
        <v>2461</v>
      </c>
      <c r="B1393" s="2" t="s">
        <v>1472</v>
      </c>
      <c r="C1393" s="2" t="s">
        <v>167</v>
      </c>
      <c r="D1393" s="2">
        <v>33</v>
      </c>
      <c r="E1393" s="2" t="str">
        <f>IF(D1393&lt;25,"18-24",IF(D1393&lt;35,"25-34",IF(D1393&lt;45,"35-44",IF(D1393&lt;55,"45-54","55+"))))</f>
        <v>25-34</v>
      </c>
      <c r="F1393" s="2" t="s">
        <v>168</v>
      </c>
      <c r="G1393" s="2" t="s">
        <v>194</v>
      </c>
      <c r="H1393" s="2" t="s">
        <v>170</v>
      </c>
      <c r="I1393" s="2" t="s">
        <v>195</v>
      </c>
      <c r="J1393" s="2" t="s">
        <v>172</v>
      </c>
      <c r="K1393" s="11">
        <v>45388</v>
      </c>
      <c r="L1393" s="2" t="s">
        <v>179</v>
      </c>
      <c r="M1393" s="2" t="s">
        <v>174</v>
      </c>
      <c r="N1393" s="4">
        <f>COUNTIF(Bookings!$B$2:$B$5001,A1393)</f>
        <v>0</v>
      </c>
      <c r="O1393" s="4">
        <f>COUNTIFS(Bookings!$B$2:$B$5001,A1393,Bookings!$Q$2:$Q$5001,"Completed")</f>
        <v>0</v>
      </c>
      <c r="P1393" s="3">
        <f>SUMIFS(Revenue!$L$2:$L$4092,Revenue!$B$2:$B$4092,A1393)</f>
        <v>0</v>
      </c>
      <c r="Q1393" s="2" t="str">
        <f>IF(N1393=0,"Inactive",IF(N1393=1,"One-time",IF(N1393&lt;4,"Repeat","Loyal")))</f>
        <v>Inactive</v>
      </c>
    </row>
    <row r="1394" spans="1:17" x14ac:dyDescent="0.2">
      <c r="A1394" s="2" t="s">
        <v>2462</v>
      </c>
      <c r="B1394" s="2" t="s">
        <v>1701</v>
      </c>
      <c r="C1394" s="2" t="s">
        <v>177</v>
      </c>
      <c r="D1394" s="2">
        <v>36</v>
      </c>
      <c r="E1394" s="2" t="str">
        <f>IF(D1394&lt;25,"18-24",IF(D1394&lt;35,"25-34",IF(D1394&lt;45,"35-44",IF(D1394&lt;55,"45-54","55+"))))</f>
        <v>35-44</v>
      </c>
      <c r="F1394" s="2" t="s">
        <v>168</v>
      </c>
      <c r="G1394" s="2" t="s">
        <v>182</v>
      </c>
      <c r="H1394" s="2" t="s">
        <v>170</v>
      </c>
      <c r="I1394" s="2" t="s">
        <v>195</v>
      </c>
      <c r="J1394" s="2" t="s">
        <v>172</v>
      </c>
      <c r="K1394" s="11">
        <v>45142</v>
      </c>
      <c r="L1394" s="2" t="s">
        <v>173</v>
      </c>
      <c r="M1394" s="2" t="s">
        <v>174</v>
      </c>
      <c r="N1394" s="4">
        <f>COUNTIF(Bookings!$B$2:$B$5001,A1394)</f>
        <v>0</v>
      </c>
      <c r="O1394" s="4">
        <f>COUNTIFS(Bookings!$B$2:$B$5001,A1394,Bookings!$Q$2:$Q$5001,"Completed")</f>
        <v>0</v>
      </c>
      <c r="P1394" s="3">
        <f>SUMIFS(Revenue!$L$2:$L$4092,Revenue!$B$2:$B$4092,A1394)</f>
        <v>0</v>
      </c>
      <c r="Q1394" s="2" t="str">
        <f>IF(N1394=0,"Inactive",IF(N1394=1,"One-time",IF(N1394&lt;4,"Repeat","Loyal")))</f>
        <v>Inactive</v>
      </c>
    </row>
    <row r="1395" spans="1:17" x14ac:dyDescent="0.2">
      <c r="A1395" s="2" t="s">
        <v>2463</v>
      </c>
      <c r="B1395" s="2" t="s">
        <v>2464</v>
      </c>
      <c r="C1395" s="2" t="s">
        <v>167</v>
      </c>
      <c r="D1395" s="2">
        <v>63</v>
      </c>
      <c r="E1395" s="2" t="str">
        <f>IF(D1395&lt;25,"18-24",IF(D1395&lt;35,"25-34",IF(D1395&lt;45,"35-44",IF(D1395&lt;55,"45-54","55+"))))</f>
        <v>55+</v>
      </c>
      <c r="F1395" s="2" t="s">
        <v>205</v>
      </c>
      <c r="G1395" s="2" t="s">
        <v>206</v>
      </c>
      <c r="H1395" s="2" t="s">
        <v>207</v>
      </c>
      <c r="I1395" s="2" t="s">
        <v>171</v>
      </c>
      <c r="J1395" s="2" t="s">
        <v>217</v>
      </c>
      <c r="K1395" s="11">
        <v>45457</v>
      </c>
      <c r="L1395" s="2" t="s">
        <v>173</v>
      </c>
      <c r="M1395" s="2" t="s">
        <v>174</v>
      </c>
      <c r="N1395" s="4">
        <f>COUNTIF(Bookings!$B$2:$B$5001,A1395)</f>
        <v>4</v>
      </c>
      <c r="O1395" s="4">
        <f>COUNTIFS(Bookings!$B$2:$B$5001,A1395,Bookings!$Q$2:$Q$5001,"Completed")</f>
        <v>4</v>
      </c>
      <c r="P1395" s="3">
        <f>SUMIFS(Revenue!$L$2:$L$4092,Revenue!$B$2:$B$4092,A1395)</f>
        <v>226010</v>
      </c>
      <c r="Q1395" s="2" t="str">
        <f>IF(N1395=0,"Inactive",IF(N1395=1,"One-time",IF(N1395&lt;4,"Repeat","Loyal")))</f>
        <v>Loyal</v>
      </c>
    </row>
    <row r="1396" spans="1:17" x14ac:dyDescent="0.2">
      <c r="A1396" s="2" t="s">
        <v>2465</v>
      </c>
      <c r="B1396" s="2" t="s">
        <v>2466</v>
      </c>
      <c r="C1396" s="2" t="s">
        <v>177</v>
      </c>
      <c r="D1396" s="2">
        <v>42</v>
      </c>
      <c r="E1396" s="2" t="str">
        <f>IF(D1396&lt;25,"18-24",IF(D1396&lt;35,"25-34",IF(D1396&lt;45,"35-44",IF(D1396&lt;55,"45-54","55+"))))</f>
        <v>35-44</v>
      </c>
      <c r="F1396" s="2" t="s">
        <v>278</v>
      </c>
      <c r="G1396" s="2" t="s">
        <v>279</v>
      </c>
      <c r="H1396" s="2" t="s">
        <v>207</v>
      </c>
      <c r="I1396" s="2" t="s">
        <v>171</v>
      </c>
      <c r="J1396" s="2" t="s">
        <v>172</v>
      </c>
      <c r="K1396" s="11">
        <v>45550</v>
      </c>
      <c r="L1396" s="2" t="s">
        <v>247</v>
      </c>
      <c r="M1396" s="2" t="s">
        <v>189</v>
      </c>
      <c r="N1396" s="4">
        <f>COUNTIF(Bookings!$B$2:$B$5001,A1396)</f>
        <v>1</v>
      </c>
      <c r="O1396" s="4">
        <f>COUNTIFS(Bookings!$B$2:$B$5001,A1396,Bookings!$Q$2:$Q$5001,"Completed")</f>
        <v>1</v>
      </c>
      <c r="P1396" s="3">
        <f>SUMIFS(Revenue!$L$2:$L$4092,Revenue!$B$2:$B$4092,A1396)</f>
        <v>45550</v>
      </c>
      <c r="Q1396" s="2" t="str">
        <f>IF(N1396=0,"Inactive",IF(N1396=1,"One-time",IF(N1396&lt;4,"Repeat","Loyal")))</f>
        <v>One-time</v>
      </c>
    </row>
    <row r="1397" spans="1:17" x14ac:dyDescent="0.2">
      <c r="A1397" s="2" t="s">
        <v>2467</v>
      </c>
      <c r="B1397" s="2" t="s">
        <v>879</v>
      </c>
      <c r="C1397" s="2" t="s">
        <v>177</v>
      </c>
      <c r="D1397" s="2">
        <v>39</v>
      </c>
      <c r="E1397" s="2" t="str">
        <f>IF(D1397&lt;25,"18-24",IF(D1397&lt;35,"25-34",IF(D1397&lt;45,"35-44",IF(D1397&lt;55,"45-54","55+"))))</f>
        <v>35-44</v>
      </c>
      <c r="F1397" s="2" t="s">
        <v>168</v>
      </c>
      <c r="G1397" s="2" t="s">
        <v>169</v>
      </c>
      <c r="H1397" s="2" t="s">
        <v>170</v>
      </c>
      <c r="I1397" s="2" t="s">
        <v>188</v>
      </c>
      <c r="J1397" s="2" t="s">
        <v>172</v>
      </c>
      <c r="K1397" s="11">
        <v>45678</v>
      </c>
      <c r="L1397" s="2" t="s">
        <v>183</v>
      </c>
      <c r="M1397" s="2" t="s">
        <v>174</v>
      </c>
      <c r="N1397" s="4">
        <f>COUNTIF(Bookings!$B$2:$B$5001,A1397)</f>
        <v>2</v>
      </c>
      <c r="O1397" s="4">
        <f>COUNTIFS(Bookings!$B$2:$B$5001,A1397,Bookings!$Q$2:$Q$5001,"Completed")</f>
        <v>1</v>
      </c>
      <c r="P1397" s="3">
        <f>SUMIFS(Revenue!$L$2:$L$4092,Revenue!$B$2:$B$4092,A1397)</f>
        <v>22820</v>
      </c>
      <c r="Q1397" s="2" t="str">
        <f>IF(N1397=0,"Inactive",IF(N1397=1,"One-time",IF(N1397&lt;4,"Repeat","Loyal")))</f>
        <v>Repeat</v>
      </c>
    </row>
    <row r="1398" spans="1:17" x14ac:dyDescent="0.2">
      <c r="A1398" s="2" t="s">
        <v>2468</v>
      </c>
      <c r="B1398" s="2" t="s">
        <v>267</v>
      </c>
      <c r="C1398" s="2" t="s">
        <v>177</v>
      </c>
      <c r="D1398" s="2">
        <v>41</v>
      </c>
      <c r="E1398" s="2" t="str">
        <f>IF(D1398&lt;25,"18-24",IF(D1398&lt;35,"25-34",IF(D1398&lt;45,"35-44",IF(D1398&lt;55,"45-54","55+"))))</f>
        <v>35-44</v>
      </c>
      <c r="F1398" s="2" t="s">
        <v>168</v>
      </c>
      <c r="G1398" s="2" t="s">
        <v>66</v>
      </c>
      <c r="H1398" s="2" t="s">
        <v>170</v>
      </c>
      <c r="I1398" s="2" t="s">
        <v>195</v>
      </c>
      <c r="J1398" s="2" t="s">
        <v>208</v>
      </c>
      <c r="K1398" s="11">
        <v>45627</v>
      </c>
      <c r="L1398" s="2" t="s">
        <v>173</v>
      </c>
      <c r="M1398" s="2" t="s">
        <v>174</v>
      </c>
      <c r="N1398" s="4">
        <f>COUNTIF(Bookings!$B$2:$B$5001,A1398)</f>
        <v>5</v>
      </c>
      <c r="O1398" s="4">
        <f>COUNTIFS(Bookings!$B$2:$B$5001,A1398,Bookings!$Q$2:$Q$5001,"Completed")</f>
        <v>4</v>
      </c>
      <c r="P1398" s="3">
        <f>SUMIFS(Revenue!$L$2:$L$4092,Revenue!$B$2:$B$4092,A1398)</f>
        <v>286970</v>
      </c>
      <c r="Q1398" s="2" t="str">
        <f>IF(N1398=0,"Inactive",IF(N1398=1,"One-time",IF(N1398&lt;4,"Repeat","Loyal")))</f>
        <v>Loyal</v>
      </c>
    </row>
    <row r="1399" spans="1:17" x14ac:dyDescent="0.2">
      <c r="A1399" s="2" t="s">
        <v>2469</v>
      </c>
      <c r="B1399" s="2" t="s">
        <v>2470</v>
      </c>
      <c r="C1399" s="2" t="s">
        <v>177</v>
      </c>
      <c r="D1399" s="2">
        <v>41</v>
      </c>
      <c r="E1399" s="2" t="str">
        <f>IF(D1399&lt;25,"18-24",IF(D1399&lt;35,"25-34",IF(D1399&lt;45,"35-44",IF(D1399&lt;55,"45-54","55+"))))</f>
        <v>35-44</v>
      </c>
      <c r="F1399" s="2" t="s">
        <v>168</v>
      </c>
      <c r="G1399" s="2" t="s">
        <v>178</v>
      </c>
      <c r="H1399" s="2" t="s">
        <v>170</v>
      </c>
      <c r="I1399" s="2" t="s">
        <v>195</v>
      </c>
      <c r="J1399" s="2" t="s">
        <v>172</v>
      </c>
      <c r="K1399" s="11">
        <v>45328</v>
      </c>
      <c r="L1399" s="2" t="s">
        <v>198</v>
      </c>
      <c r="M1399" s="2" t="s">
        <v>174</v>
      </c>
      <c r="N1399" s="4">
        <f>COUNTIF(Bookings!$B$2:$B$5001,A1399)</f>
        <v>0</v>
      </c>
      <c r="O1399" s="4">
        <f>COUNTIFS(Bookings!$B$2:$B$5001,A1399,Bookings!$Q$2:$Q$5001,"Completed")</f>
        <v>0</v>
      </c>
      <c r="P1399" s="3">
        <f>SUMIFS(Revenue!$L$2:$L$4092,Revenue!$B$2:$B$4092,A1399)</f>
        <v>0</v>
      </c>
      <c r="Q1399" s="2" t="str">
        <f>IF(N1399=0,"Inactive",IF(N1399=1,"One-time",IF(N1399&lt;4,"Repeat","Loyal")))</f>
        <v>Inactive</v>
      </c>
    </row>
    <row r="1400" spans="1:17" x14ac:dyDescent="0.2">
      <c r="A1400" s="2" t="s">
        <v>2471</v>
      </c>
      <c r="B1400" s="2" t="s">
        <v>1800</v>
      </c>
      <c r="C1400" s="2" t="s">
        <v>177</v>
      </c>
      <c r="D1400" s="2">
        <v>44</v>
      </c>
      <c r="E1400" s="2" t="str">
        <f>IF(D1400&lt;25,"18-24",IF(D1400&lt;35,"25-34",IF(D1400&lt;45,"35-44",IF(D1400&lt;55,"45-54","55+"))))</f>
        <v>35-44</v>
      </c>
      <c r="F1400" s="2" t="s">
        <v>168</v>
      </c>
      <c r="G1400" s="2" t="s">
        <v>169</v>
      </c>
      <c r="H1400" s="2" t="s">
        <v>170</v>
      </c>
      <c r="I1400" s="2" t="s">
        <v>21</v>
      </c>
      <c r="J1400" s="2" t="s">
        <v>172</v>
      </c>
      <c r="K1400" s="11">
        <v>45665</v>
      </c>
      <c r="L1400" s="2" t="s">
        <v>247</v>
      </c>
      <c r="M1400" s="2" t="s">
        <v>174</v>
      </c>
      <c r="N1400" s="4">
        <f>COUNTIF(Bookings!$B$2:$B$5001,A1400)</f>
        <v>2</v>
      </c>
      <c r="O1400" s="4">
        <f>COUNTIFS(Bookings!$B$2:$B$5001,A1400,Bookings!$Q$2:$Q$5001,"Completed")</f>
        <v>0</v>
      </c>
      <c r="P1400" s="3">
        <f>SUMIFS(Revenue!$L$2:$L$4092,Revenue!$B$2:$B$4092,A1400)</f>
        <v>0</v>
      </c>
      <c r="Q1400" s="2" t="str">
        <f>IF(N1400=0,"Inactive",IF(N1400=1,"One-time",IF(N1400&lt;4,"Repeat","Loyal")))</f>
        <v>Repeat</v>
      </c>
    </row>
    <row r="1401" spans="1:17" x14ac:dyDescent="0.2">
      <c r="A1401" s="2" t="s">
        <v>2472</v>
      </c>
      <c r="B1401" s="2" t="s">
        <v>1196</v>
      </c>
      <c r="C1401" s="2" t="s">
        <v>177</v>
      </c>
      <c r="D1401" s="2">
        <v>56</v>
      </c>
      <c r="E1401" s="2" t="str">
        <f>IF(D1401&lt;25,"18-24",IF(D1401&lt;35,"25-34",IF(D1401&lt;45,"35-44",IF(D1401&lt;55,"45-54","55+"))))</f>
        <v>55+</v>
      </c>
      <c r="F1401" s="2" t="s">
        <v>168</v>
      </c>
      <c r="G1401" s="2" t="s">
        <v>211</v>
      </c>
      <c r="H1401" s="2" t="s">
        <v>170</v>
      </c>
      <c r="I1401" s="2" t="s">
        <v>195</v>
      </c>
      <c r="J1401" s="2" t="s">
        <v>172</v>
      </c>
      <c r="K1401" s="11">
        <v>45490</v>
      </c>
      <c r="L1401" s="2" t="s">
        <v>179</v>
      </c>
      <c r="M1401" s="2" t="s">
        <v>174</v>
      </c>
      <c r="N1401" s="4">
        <f>COUNTIF(Bookings!$B$2:$B$5001,A1401)</f>
        <v>2</v>
      </c>
      <c r="O1401" s="4">
        <f>COUNTIFS(Bookings!$B$2:$B$5001,A1401,Bookings!$Q$2:$Q$5001,"Completed")</f>
        <v>2</v>
      </c>
      <c r="P1401" s="3">
        <f>SUMIFS(Revenue!$L$2:$L$4092,Revenue!$B$2:$B$4092,A1401)</f>
        <v>198210</v>
      </c>
      <c r="Q1401" s="2" t="str">
        <f>IF(N1401=0,"Inactive",IF(N1401=1,"One-time",IF(N1401&lt;4,"Repeat","Loyal")))</f>
        <v>Repeat</v>
      </c>
    </row>
    <row r="1402" spans="1:17" x14ac:dyDescent="0.2">
      <c r="A1402" s="2" t="s">
        <v>2473</v>
      </c>
      <c r="B1402" s="2" t="s">
        <v>337</v>
      </c>
      <c r="C1402" s="2" t="s">
        <v>167</v>
      </c>
      <c r="D1402" s="2">
        <v>47</v>
      </c>
      <c r="E1402" s="2" t="str">
        <f>IF(D1402&lt;25,"18-24",IF(D1402&lt;35,"25-34",IF(D1402&lt;45,"35-44",IF(D1402&lt;55,"45-54","55+"))))</f>
        <v>45-54</v>
      </c>
      <c r="F1402" s="2" t="s">
        <v>338</v>
      </c>
      <c r="G1402" s="2" t="s">
        <v>339</v>
      </c>
      <c r="H1402" s="2" t="s">
        <v>207</v>
      </c>
      <c r="I1402" s="2" t="s">
        <v>171</v>
      </c>
      <c r="J1402" s="2" t="s">
        <v>172</v>
      </c>
      <c r="K1402" s="11">
        <v>46185</v>
      </c>
      <c r="L1402" s="2" t="s">
        <v>183</v>
      </c>
      <c r="M1402" s="2" t="s">
        <v>174</v>
      </c>
      <c r="N1402" s="4">
        <f>COUNTIF(Bookings!$B$2:$B$5001,A1402)</f>
        <v>0</v>
      </c>
      <c r="O1402" s="4">
        <f>COUNTIFS(Bookings!$B$2:$B$5001,A1402,Bookings!$Q$2:$Q$5001,"Completed")</f>
        <v>0</v>
      </c>
      <c r="P1402" s="3">
        <f>SUMIFS(Revenue!$L$2:$L$4092,Revenue!$B$2:$B$4092,A1402)</f>
        <v>0</v>
      </c>
      <c r="Q1402" s="2" t="str">
        <f>IF(N1402=0,"Inactive",IF(N1402=1,"One-time",IF(N1402&lt;4,"Repeat","Loyal")))</f>
        <v>Inactive</v>
      </c>
    </row>
    <row r="1403" spans="1:17" x14ac:dyDescent="0.2">
      <c r="A1403" s="2" t="s">
        <v>2474</v>
      </c>
      <c r="B1403" s="2" t="s">
        <v>948</v>
      </c>
      <c r="C1403" s="2" t="s">
        <v>177</v>
      </c>
      <c r="D1403" s="2">
        <v>40</v>
      </c>
      <c r="E1403" s="2" t="str">
        <f>IF(D1403&lt;25,"18-24",IF(D1403&lt;35,"25-34",IF(D1403&lt;45,"35-44",IF(D1403&lt;55,"45-54","55+"))))</f>
        <v>35-44</v>
      </c>
      <c r="F1403" s="2" t="s">
        <v>168</v>
      </c>
      <c r="G1403" s="2" t="s">
        <v>55</v>
      </c>
      <c r="H1403" s="2" t="s">
        <v>170</v>
      </c>
      <c r="I1403" s="2" t="s">
        <v>195</v>
      </c>
      <c r="J1403" s="2" t="s">
        <v>172</v>
      </c>
      <c r="K1403" s="11">
        <v>46163</v>
      </c>
      <c r="L1403" s="2" t="s">
        <v>183</v>
      </c>
      <c r="M1403" s="2" t="s">
        <v>174</v>
      </c>
      <c r="N1403" s="4">
        <f>COUNTIF(Bookings!$B$2:$B$5001,A1403)</f>
        <v>1</v>
      </c>
      <c r="O1403" s="4">
        <f>COUNTIFS(Bookings!$B$2:$B$5001,A1403,Bookings!$Q$2:$Q$5001,"Completed")</f>
        <v>0</v>
      </c>
      <c r="P1403" s="3">
        <f>SUMIFS(Revenue!$L$2:$L$4092,Revenue!$B$2:$B$4092,A1403)</f>
        <v>0</v>
      </c>
      <c r="Q1403" s="2" t="str">
        <f>IF(N1403=0,"Inactive",IF(N1403=1,"One-time",IF(N1403&lt;4,"Repeat","Loyal")))</f>
        <v>One-time</v>
      </c>
    </row>
    <row r="1404" spans="1:17" x14ac:dyDescent="0.2">
      <c r="A1404" s="2" t="s">
        <v>2475</v>
      </c>
      <c r="B1404" s="2" t="s">
        <v>899</v>
      </c>
      <c r="C1404" s="2" t="s">
        <v>167</v>
      </c>
      <c r="D1404" s="2">
        <v>41</v>
      </c>
      <c r="E1404" s="2" t="str">
        <f>IF(D1404&lt;25,"18-24",IF(D1404&lt;35,"25-34",IF(D1404&lt;45,"35-44",IF(D1404&lt;55,"45-54","55+"))))</f>
        <v>35-44</v>
      </c>
      <c r="F1404" s="2" t="s">
        <v>168</v>
      </c>
      <c r="G1404" s="2" t="s">
        <v>211</v>
      </c>
      <c r="H1404" s="2" t="s">
        <v>170</v>
      </c>
      <c r="I1404" s="2" t="s">
        <v>195</v>
      </c>
      <c r="J1404" s="2" t="s">
        <v>172</v>
      </c>
      <c r="K1404" s="11">
        <v>45960</v>
      </c>
      <c r="L1404" s="2" t="s">
        <v>198</v>
      </c>
      <c r="M1404" s="2" t="s">
        <v>174</v>
      </c>
      <c r="N1404" s="4">
        <f>COUNTIF(Bookings!$B$2:$B$5001,A1404)</f>
        <v>0</v>
      </c>
      <c r="O1404" s="4">
        <f>COUNTIFS(Bookings!$B$2:$B$5001,A1404,Bookings!$Q$2:$Q$5001,"Completed")</f>
        <v>0</v>
      </c>
      <c r="P1404" s="3">
        <f>SUMIFS(Revenue!$L$2:$L$4092,Revenue!$B$2:$B$4092,A1404)</f>
        <v>0</v>
      </c>
      <c r="Q1404" s="2" t="str">
        <f>IF(N1404=0,"Inactive",IF(N1404=1,"One-time",IF(N1404&lt;4,"Repeat","Loyal")))</f>
        <v>Inactive</v>
      </c>
    </row>
    <row r="1405" spans="1:17" x14ac:dyDescent="0.2">
      <c r="A1405" s="2" t="s">
        <v>2476</v>
      </c>
      <c r="B1405" s="2" t="s">
        <v>2477</v>
      </c>
      <c r="C1405" s="2" t="s">
        <v>167</v>
      </c>
      <c r="D1405" s="2">
        <v>28</v>
      </c>
      <c r="E1405" s="2" t="str">
        <f>IF(D1405&lt;25,"18-24",IF(D1405&lt;35,"25-34",IF(D1405&lt;45,"35-44",IF(D1405&lt;55,"45-54","55+"))))</f>
        <v>25-34</v>
      </c>
      <c r="F1405" s="2" t="s">
        <v>205</v>
      </c>
      <c r="G1405" s="2" t="s">
        <v>206</v>
      </c>
      <c r="H1405" s="2" t="s">
        <v>207</v>
      </c>
      <c r="I1405" s="2" t="s">
        <v>171</v>
      </c>
      <c r="J1405" s="2" t="s">
        <v>217</v>
      </c>
      <c r="K1405" s="11">
        <v>45832</v>
      </c>
      <c r="L1405" s="2" t="s">
        <v>247</v>
      </c>
      <c r="M1405" s="2" t="s">
        <v>189</v>
      </c>
      <c r="N1405" s="4">
        <f>COUNTIF(Bookings!$B$2:$B$5001,A1405)</f>
        <v>2</v>
      </c>
      <c r="O1405" s="4">
        <f>COUNTIFS(Bookings!$B$2:$B$5001,A1405,Bookings!$Q$2:$Q$5001,"Completed")</f>
        <v>1</v>
      </c>
      <c r="P1405" s="3">
        <f>SUMIFS(Revenue!$L$2:$L$4092,Revenue!$B$2:$B$4092,A1405)</f>
        <v>74470</v>
      </c>
      <c r="Q1405" s="2" t="str">
        <f>IF(N1405=0,"Inactive",IF(N1405=1,"One-time",IF(N1405&lt;4,"Repeat","Loyal")))</f>
        <v>Repeat</v>
      </c>
    </row>
    <row r="1406" spans="1:17" x14ac:dyDescent="0.2">
      <c r="A1406" s="2" t="s">
        <v>2478</v>
      </c>
      <c r="B1406" s="2" t="s">
        <v>366</v>
      </c>
      <c r="C1406" s="2" t="s">
        <v>167</v>
      </c>
      <c r="D1406" s="2">
        <v>27</v>
      </c>
      <c r="E1406" s="2" t="str">
        <f>IF(D1406&lt;25,"18-24",IF(D1406&lt;35,"25-34",IF(D1406&lt;45,"35-44",IF(D1406&lt;55,"45-54","55+"))))</f>
        <v>25-34</v>
      </c>
      <c r="F1406" s="2" t="s">
        <v>168</v>
      </c>
      <c r="G1406" s="2" t="s">
        <v>182</v>
      </c>
      <c r="H1406" s="2" t="s">
        <v>170</v>
      </c>
      <c r="I1406" s="2" t="s">
        <v>171</v>
      </c>
      <c r="J1406" s="2" t="s">
        <v>172</v>
      </c>
      <c r="K1406" s="11">
        <v>45882</v>
      </c>
      <c r="L1406" s="2" t="s">
        <v>247</v>
      </c>
      <c r="M1406" s="2" t="s">
        <v>174</v>
      </c>
      <c r="N1406" s="4">
        <f>COUNTIF(Bookings!$B$2:$B$5001,A1406)</f>
        <v>2</v>
      </c>
      <c r="O1406" s="4">
        <f>COUNTIFS(Bookings!$B$2:$B$5001,A1406,Bookings!$Q$2:$Q$5001,"Completed")</f>
        <v>2</v>
      </c>
      <c r="P1406" s="3">
        <f>SUMIFS(Revenue!$L$2:$L$4092,Revenue!$B$2:$B$4092,A1406)</f>
        <v>50860</v>
      </c>
      <c r="Q1406" s="2" t="str">
        <f>IF(N1406=0,"Inactive",IF(N1406=1,"One-time",IF(N1406&lt;4,"Repeat","Loyal")))</f>
        <v>Repeat</v>
      </c>
    </row>
    <row r="1407" spans="1:17" x14ac:dyDescent="0.2">
      <c r="A1407" s="2" t="s">
        <v>2479</v>
      </c>
      <c r="B1407" s="2" t="s">
        <v>2480</v>
      </c>
      <c r="C1407" s="2" t="s">
        <v>177</v>
      </c>
      <c r="D1407" s="2">
        <v>41</v>
      </c>
      <c r="E1407" s="2" t="str">
        <f>IF(D1407&lt;25,"18-24",IF(D1407&lt;35,"25-34",IF(D1407&lt;45,"35-44",IF(D1407&lt;55,"45-54","55+"))))</f>
        <v>35-44</v>
      </c>
      <c r="F1407" s="2" t="s">
        <v>205</v>
      </c>
      <c r="G1407" s="2" t="s">
        <v>206</v>
      </c>
      <c r="H1407" s="2" t="s">
        <v>207</v>
      </c>
      <c r="I1407" s="2" t="s">
        <v>171</v>
      </c>
      <c r="J1407" s="2" t="s">
        <v>172</v>
      </c>
      <c r="K1407" s="11">
        <v>46068</v>
      </c>
      <c r="L1407" s="2" t="s">
        <v>173</v>
      </c>
      <c r="M1407" s="2" t="s">
        <v>174</v>
      </c>
      <c r="N1407" s="4">
        <f>COUNTIF(Bookings!$B$2:$B$5001,A1407)</f>
        <v>2</v>
      </c>
      <c r="O1407" s="4">
        <f>COUNTIFS(Bookings!$B$2:$B$5001,A1407,Bookings!$Q$2:$Q$5001,"Completed")</f>
        <v>1</v>
      </c>
      <c r="P1407" s="3">
        <f>SUMIFS(Revenue!$L$2:$L$4092,Revenue!$B$2:$B$4092,A1407)</f>
        <v>43230</v>
      </c>
      <c r="Q1407" s="2" t="str">
        <f>IF(N1407=0,"Inactive",IF(N1407=1,"One-time",IF(N1407&lt;4,"Repeat","Loyal")))</f>
        <v>Repeat</v>
      </c>
    </row>
    <row r="1408" spans="1:17" x14ac:dyDescent="0.2">
      <c r="A1408" s="2" t="s">
        <v>2481</v>
      </c>
      <c r="B1408" s="2" t="s">
        <v>372</v>
      </c>
      <c r="C1408" s="2" t="s">
        <v>177</v>
      </c>
      <c r="D1408" s="2">
        <v>35</v>
      </c>
      <c r="E1408" s="2" t="str">
        <f>IF(D1408&lt;25,"18-24",IF(D1408&lt;35,"25-34",IF(D1408&lt;45,"35-44",IF(D1408&lt;55,"45-54","55+"))))</f>
        <v>35-44</v>
      </c>
      <c r="F1408" s="2" t="s">
        <v>168</v>
      </c>
      <c r="G1408" s="2" t="s">
        <v>75</v>
      </c>
      <c r="H1408" s="2" t="s">
        <v>170</v>
      </c>
      <c r="I1408" s="2" t="s">
        <v>195</v>
      </c>
      <c r="J1408" s="2" t="s">
        <v>238</v>
      </c>
      <c r="K1408" s="11">
        <v>45552</v>
      </c>
      <c r="L1408" s="2" t="s">
        <v>173</v>
      </c>
      <c r="M1408" s="2" t="s">
        <v>174</v>
      </c>
      <c r="N1408" s="4">
        <f>COUNTIF(Bookings!$B$2:$B$5001,A1408)</f>
        <v>10</v>
      </c>
      <c r="O1408" s="4">
        <f>COUNTIFS(Bookings!$B$2:$B$5001,A1408,Bookings!$Q$2:$Q$5001,"Completed")</f>
        <v>8</v>
      </c>
      <c r="P1408" s="3">
        <f>SUMIFS(Revenue!$L$2:$L$4092,Revenue!$B$2:$B$4092,A1408)</f>
        <v>713440</v>
      </c>
      <c r="Q1408" s="2" t="str">
        <f>IF(N1408=0,"Inactive",IF(N1408=1,"One-time",IF(N1408&lt;4,"Repeat","Loyal")))</f>
        <v>Loyal</v>
      </c>
    </row>
    <row r="1409" spans="1:17" x14ac:dyDescent="0.2">
      <c r="A1409" s="2" t="s">
        <v>2482</v>
      </c>
      <c r="B1409" s="2" t="s">
        <v>1739</v>
      </c>
      <c r="C1409" s="2" t="s">
        <v>177</v>
      </c>
      <c r="D1409" s="2">
        <v>41</v>
      </c>
      <c r="E1409" s="2" t="str">
        <f>IF(D1409&lt;25,"18-24",IF(D1409&lt;35,"25-34",IF(D1409&lt;45,"35-44",IF(D1409&lt;55,"45-54","55+"))))</f>
        <v>35-44</v>
      </c>
      <c r="F1409" s="2" t="s">
        <v>168</v>
      </c>
      <c r="G1409" s="2" t="s">
        <v>194</v>
      </c>
      <c r="H1409" s="2" t="s">
        <v>170</v>
      </c>
      <c r="I1409" s="2" t="s">
        <v>21</v>
      </c>
      <c r="J1409" s="2" t="s">
        <v>217</v>
      </c>
      <c r="K1409" s="11">
        <v>45625</v>
      </c>
      <c r="L1409" s="2" t="s">
        <v>231</v>
      </c>
      <c r="M1409" s="2" t="s">
        <v>174</v>
      </c>
      <c r="N1409" s="4">
        <f>COUNTIF(Bookings!$B$2:$B$5001,A1409)</f>
        <v>5</v>
      </c>
      <c r="O1409" s="4">
        <f>COUNTIFS(Bookings!$B$2:$B$5001,A1409,Bookings!$Q$2:$Q$5001,"Completed")</f>
        <v>4</v>
      </c>
      <c r="P1409" s="3">
        <f>SUMIFS(Revenue!$L$2:$L$4092,Revenue!$B$2:$B$4092,A1409)</f>
        <v>95430</v>
      </c>
      <c r="Q1409" s="2" t="str">
        <f>IF(N1409=0,"Inactive",IF(N1409=1,"One-time",IF(N1409&lt;4,"Repeat","Loyal")))</f>
        <v>Loyal</v>
      </c>
    </row>
    <row r="1410" spans="1:17" x14ac:dyDescent="0.2">
      <c r="A1410" s="2" t="s">
        <v>2483</v>
      </c>
      <c r="B1410" s="2" t="s">
        <v>2484</v>
      </c>
      <c r="C1410" s="2" t="s">
        <v>167</v>
      </c>
      <c r="D1410" s="2">
        <v>20</v>
      </c>
      <c r="E1410" s="2" t="str">
        <f>IF(D1410&lt;25,"18-24",IF(D1410&lt;35,"25-34",IF(D1410&lt;45,"35-44",IF(D1410&lt;55,"45-54","55+"))))</f>
        <v>18-24</v>
      </c>
      <c r="F1410" s="2" t="s">
        <v>168</v>
      </c>
      <c r="G1410" s="2" t="s">
        <v>194</v>
      </c>
      <c r="H1410" s="2" t="s">
        <v>170</v>
      </c>
      <c r="I1410" s="2" t="s">
        <v>171</v>
      </c>
      <c r="J1410" s="2" t="s">
        <v>217</v>
      </c>
      <c r="K1410" s="11">
        <v>45548</v>
      </c>
      <c r="L1410" s="2" t="s">
        <v>179</v>
      </c>
      <c r="M1410" s="2" t="s">
        <v>189</v>
      </c>
      <c r="N1410" s="4">
        <f>COUNTIF(Bookings!$B$2:$B$5001,A1410)</f>
        <v>4</v>
      </c>
      <c r="O1410" s="4">
        <f>COUNTIFS(Bookings!$B$2:$B$5001,A1410,Bookings!$Q$2:$Q$5001,"Completed")</f>
        <v>4</v>
      </c>
      <c r="P1410" s="3">
        <f>SUMIFS(Revenue!$L$2:$L$4092,Revenue!$B$2:$B$4092,A1410)</f>
        <v>135150</v>
      </c>
      <c r="Q1410" s="2" t="str">
        <f>IF(N1410=0,"Inactive",IF(N1410=1,"One-time",IF(N1410&lt;4,"Repeat","Loyal")))</f>
        <v>Loyal</v>
      </c>
    </row>
    <row r="1411" spans="1:17" x14ac:dyDescent="0.2">
      <c r="A1411" s="2" t="s">
        <v>2485</v>
      </c>
      <c r="B1411" s="2" t="s">
        <v>2486</v>
      </c>
      <c r="C1411" s="2" t="s">
        <v>177</v>
      </c>
      <c r="D1411" s="2">
        <v>45</v>
      </c>
      <c r="E1411" s="2" t="str">
        <f>IF(D1411&lt;25,"18-24",IF(D1411&lt;35,"25-34",IF(D1411&lt;45,"35-44",IF(D1411&lt;55,"45-54","55+"))))</f>
        <v>45-54</v>
      </c>
      <c r="F1411" s="2" t="s">
        <v>168</v>
      </c>
      <c r="G1411" s="2" t="s">
        <v>178</v>
      </c>
      <c r="H1411" s="2" t="s">
        <v>170</v>
      </c>
      <c r="I1411" s="2" t="s">
        <v>195</v>
      </c>
      <c r="J1411" s="2" t="s">
        <v>172</v>
      </c>
      <c r="K1411" s="11">
        <v>45737</v>
      </c>
      <c r="L1411" s="2" t="s">
        <v>173</v>
      </c>
      <c r="M1411" s="2" t="s">
        <v>174</v>
      </c>
      <c r="N1411" s="4">
        <f>COUNTIF(Bookings!$B$2:$B$5001,A1411)</f>
        <v>2</v>
      </c>
      <c r="O1411" s="4">
        <f>COUNTIFS(Bookings!$B$2:$B$5001,A1411,Bookings!$Q$2:$Q$5001,"Completed")</f>
        <v>1</v>
      </c>
      <c r="P1411" s="3">
        <f>SUMIFS(Revenue!$L$2:$L$4092,Revenue!$B$2:$B$4092,A1411)</f>
        <v>39600</v>
      </c>
      <c r="Q1411" s="2" t="str">
        <f>IF(N1411=0,"Inactive",IF(N1411=1,"One-time",IF(N1411&lt;4,"Repeat","Loyal")))</f>
        <v>Repeat</v>
      </c>
    </row>
    <row r="1412" spans="1:17" x14ac:dyDescent="0.2">
      <c r="A1412" s="2" t="s">
        <v>2487</v>
      </c>
      <c r="B1412" s="2" t="s">
        <v>2488</v>
      </c>
      <c r="C1412" s="2" t="s">
        <v>167</v>
      </c>
      <c r="D1412" s="2">
        <v>41</v>
      </c>
      <c r="E1412" s="2" t="str">
        <f>IF(D1412&lt;25,"18-24",IF(D1412&lt;35,"25-34",IF(D1412&lt;45,"35-44",IF(D1412&lt;55,"45-54","55+"))))</f>
        <v>35-44</v>
      </c>
      <c r="F1412" s="2" t="s">
        <v>168</v>
      </c>
      <c r="G1412" s="2" t="s">
        <v>211</v>
      </c>
      <c r="H1412" s="2" t="s">
        <v>170</v>
      </c>
      <c r="I1412" s="2" t="s">
        <v>195</v>
      </c>
      <c r="J1412" s="2" t="s">
        <v>217</v>
      </c>
      <c r="K1412" s="11">
        <v>45459</v>
      </c>
      <c r="L1412" s="2" t="s">
        <v>173</v>
      </c>
      <c r="M1412" s="2" t="s">
        <v>174</v>
      </c>
      <c r="N1412" s="4">
        <f>COUNTIF(Bookings!$B$2:$B$5001,A1412)</f>
        <v>3</v>
      </c>
      <c r="O1412" s="4">
        <f>COUNTIFS(Bookings!$B$2:$B$5001,A1412,Bookings!$Q$2:$Q$5001,"Completed")</f>
        <v>3</v>
      </c>
      <c r="P1412" s="3">
        <f>SUMIFS(Revenue!$L$2:$L$4092,Revenue!$B$2:$B$4092,A1412)</f>
        <v>193730</v>
      </c>
      <c r="Q1412" s="2" t="str">
        <f>IF(N1412=0,"Inactive",IF(N1412=1,"One-time",IF(N1412&lt;4,"Repeat","Loyal")))</f>
        <v>Repeat</v>
      </c>
    </row>
    <row r="1413" spans="1:17" x14ac:dyDescent="0.2">
      <c r="A1413" s="2" t="s">
        <v>2489</v>
      </c>
      <c r="B1413" s="2" t="s">
        <v>494</v>
      </c>
      <c r="C1413" s="2" t="s">
        <v>167</v>
      </c>
      <c r="D1413" s="2">
        <v>27</v>
      </c>
      <c r="E1413" s="2" t="str">
        <f>IF(D1413&lt;25,"18-24",IF(D1413&lt;35,"25-34",IF(D1413&lt;45,"35-44",IF(D1413&lt;55,"45-54","55+"))))</f>
        <v>25-34</v>
      </c>
      <c r="F1413" s="2" t="s">
        <v>168</v>
      </c>
      <c r="G1413" s="2" t="s">
        <v>194</v>
      </c>
      <c r="H1413" s="2" t="s">
        <v>170</v>
      </c>
      <c r="I1413" s="2" t="s">
        <v>188</v>
      </c>
      <c r="J1413" s="2" t="s">
        <v>172</v>
      </c>
      <c r="K1413" s="11">
        <v>45982</v>
      </c>
      <c r="L1413" s="2" t="s">
        <v>173</v>
      </c>
      <c r="M1413" s="2" t="s">
        <v>174</v>
      </c>
      <c r="N1413" s="4">
        <f>COUNTIF(Bookings!$B$2:$B$5001,A1413)</f>
        <v>0</v>
      </c>
      <c r="O1413" s="4">
        <f>COUNTIFS(Bookings!$B$2:$B$5001,A1413,Bookings!$Q$2:$Q$5001,"Completed")</f>
        <v>0</v>
      </c>
      <c r="P1413" s="3">
        <f>SUMIFS(Revenue!$L$2:$L$4092,Revenue!$B$2:$B$4092,A1413)</f>
        <v>0</v>
      </c>
      <c r="Q1413" s="2" t="str">
        <f>IF(N1413=0,"Inactive",IF(N1413=1,"One-time",IF(N1413&lt;4,"Repeat","Loyal")))</f>
        <v>Inactive</v>
      </c>
    </row>
    <row r="1414" spans="1:17" x14ac:dyDescent="0.2">
      <c r="A1414" s="2" t="s">
        <v>2490</v>
      </c>
      <c r="B1414" s="2" t="s">
        <v>2491</v>
      </c>
      <c r="C1414" s="2" t="s">
        <v>177</v>
      </c>
      <c r="D1414" s="2">
        <v>41</v>
      </c>
      <c r="E1414" s="2" t="str">
        <f>IF(D1414&lt;25,"18-24",IF(D1414&lt;35,"25-34",IF(D1414&lt;45,"35-44",IF(D1414&lt;55,"45-54","55+"))))</f>
        <v>35-44</v>
      </c>
      <c r="F1414" s="2" t="s">
        <v>168</v>
      </c>
      <c r="G1414" s="2" t="s">
        <v>194</v>
      </c>
      <c r="H1414" s="2" t="s">
        <v>170</v>
      </c>
      <c r="I1414" s="2" t="s">
        <v>188</v>
      </c>
      <c r="J1414" s="2" t="s">
        <v>172</v>
      </c>
      <c r="K1414" s="11">
        <v>45614</v>
      </c>
      <c r="L1414" s="2" t="s">
        <v>198</v>
      </c>
      <c r="M1414" s="2" t="s">
        <v>189</v>
      </c>
      <c r="N1414" s="4">
        <f>COUNTIF(Bookings!$B$2:$B$5001,A1414)</f>
        <v>0</v>
      </c>
      <c r="O1414" s="4">
        <f>COUNTIFS(Bookings!$B$2:$B$5001,A1414,Bookings!$Q$2:$Q$5001,"Completed")</f>
        <v>0</v>
      </c>
      <c r="P1414" s="3">
        <f>SUMIFS(Revenue!$L$2:$L$4092,Revenue!$B$2:$B$4092,A1414)</f>
        <v>0</v>
      </c>
      <c r="Q1414" s="2" t="str">
        <f>IF(N1414=0,"Inactive",IF(N1414=1,"One-time",IF(N1414&lt;4,"Repeat","Loyal")))</f>
        <v>Inactive</v>
      </c>
    </row>
    <row r="1415" spans="1:17" x14ac:dyDescent="0.2">
      <c r="A1415" s="2" t="s">
        <v>2492</v>
      </c>
      <c r="B1415" s="2" t="s">
        <v>2493</v>
      </c>
      <c r="C1415" s="2" t="s">
        <v>177</v>
      </c>
      <c r="D1415" s="2">
        <v>49</v>
      </c>
      <c r="E1415" s="2" t="str">
        <f>IF(D1415&lt;25,"18-24",IF(D1415&lt;35,"25-34",IF(D1415&lt;45,"35-44",IF(D1415&lt;55,"45-54","55+"))))</f>
        <v>45-54</v>
      </c>
      <c r="F1415" s="2" t="s">
        <v>278</v>
      </c>
      <c r="G1415" s="2" t="s">
        <v>279</v>
      </c>
      <c r="H1415" s="2" t="s">
        <v>207</v>
      </c>
      <c r="I1415" s="2" t="s">
        <v>195</v>
      </c>
      <c r="J1415" s="2" t="s">
        <v>172</v>
      </c>
      <c r="K1415" s="11">
        <v>45504</v>
      </c>
      <c r="L1415" s="2" t="s">
        <v>247</v>
      </c>
      <c r="M1415" s="2" t="s">
        <v>174</v>
      </c>
      <c r="N1415" s="4">
        <f>COUNTIF(Bookings!$B$2:$B$5001,A1415)</f>
        <v>1</v>
      </c>
      <c r="O1415" s="4">
        <f>COUNTIFS(Bookings!$B$2:$B$5001,A1415,Bookings!$Q$2:$Q$5001,"Completed")</f>
        <v>0</v>
      </c>
      <c r="P1415" s="3">
        <f>SUMIFS(Revenue!$L$2:$L$4092,Revenue!$B$2:$B$4092,A1415)</f>
        <v>0</v>
      </c>
      <c r="Q1415" s="2" t="str">
        <f>IF(N1415=0,"Inactive",IF(N1415=1,"One-time",IF(N1415&lt;4,"Repeat","Loyal")))</f>
        <v>One-time</v>
      </c>
    </row>
    <row r="1416" spans="1:17" x14ac:dyDescent="0.2">
      <c r="A1416" s="2" t="s">
        <v>2494</v>
      </c>
      <c r="B1416" s="2" t="s">
        <v>1561</v>
      </c>
      <c r="C1416" s="2" t="s">
        <v>387</v>
      </c>
      <c r="D1416" s="2">
        <v>44</v>
      </c>
      <c r="E1416" s="2" t="str">
        <f>IF(D1416&lt;25,"18-24",IF(D1416&lt;35,"25-34",IF(D1416&lt;45,"35-44",IF(D1416&lt;55,"45-54","55+"))))</f>
        <v>35-44</v>
      </c>
      <c r="F1416" s="2" t="s">
        <v>168</v>
      </c>
      <c r="G1416" s="2" t="s">
        <v>246</v>
      </c>
      <c r="H1416" s="2" t="s">
        <v>170</v>
      </c>
      <c r="I1416" s="2" t="s">
        <v>195</v>
      </c>
      <c r="J1416" s="2" t="s">
        <v>217</v>
      </c>
      <c r="K1416" s="11">
        <v>45601</v>
      </c>
      <c r="L1416" s="2" t="s">
        <v>198</v>
      </c>
      <c r="M1416" s="2" t="s">
        <v>174</v>
      </c>
      <c r="N1416" s="4">
        <f>COUNTIF(Bookings!$B$2:$B$5001,A1416)</f>
        <v>3</v>
      </c>
      <c r="O1416" s="4">
        <f>COUNTIFS(Bookings!$B$2:$B$5001,A1416,Bookings!$Q$2:$Q$5001,"Completed")</f>
        <v>2</v>
      </c>
      <c r="P1416" s="3">
        <f>SUMIFS(Revenue!$L$2:$L$4092,Revenue!$B$2:$B$4092,A1416)</f>
        <v>156820</v>
      </c>
      <c r="Q1416" s="2" t="str">
        <f>IF(N1416=0,"Inactive",IF(N1416=1,"One-time",IF(N1416&lt;4,"Repeat","Loyal")))</f>
        <v>Repeat</v>
      </c>
    </row>
    <row r="1417" spans="1:17" x14ac:dyDescent="0.2">
      <c r="A1417" s="2" t="s">
        <v>2495</v>
      </c>
      <c r="B1417" s="2" t="s">
        <v>818</v>
      </c>
      <c r="C1417" s="2" t="s">
        <v>167</v>
      </c>
      <c r="D1417" s="2">
        <v>22</v>
      </c>
      <c r="E1417" s="2" t="str">
        <f>IF(D1417&lt;25,"18-24",IF(D1417&lt;35,"25-34",IF(D1417&lt;45,"35-44",IF(D1417&lt;55,"45-54","55+"))))</f>
        <v>18-24</v>
      </c>
      <c r="F1417" s="2" t="s">
        <v>168</v>
      </c>
      <c r="G1417" s="2" t="s">
        <v>24</v>
      </c>
      <c r="H1417" s="2" t="s">
        <v>170</v>
      </c>
      <c r="I1417" s="2" t="s">
        <v>188</v>
      </c>
      <c r="J1417" s="2" t="s">
        <v>217</v>
      </c>
      <c r="K1417" s="11">
        <v>45676</v>
      </c>
      <c r="L1417" s="2" t="s">
        <v>247</v>
      </c>
      <c r="M1417" s="2" t="s">
        <v>189</v>
      </c>
      <c r="N1417" s="4">
        <f>COUNTIF(Bookings!$B$2:$B$5001,A1417)</f>
        <v>4</v>
      </c>
      <c r="O1417" s="4">
        <f>COUNTIFS(Bookings!$B$2:$B$5001,A1417,Bookings!$Q$2:$Q$5001,"Completed")</f>
        <v>4</v>
      </c>
      <c r="P1417" s="3">
        <f>SUMIFS(Revenue!$L$2:$L$4092,Revenue!$B$2:$B$4092,A1417)</f>
        <v>147380</v>
      </c>
      <c r="Q1417" s="2" t="str">
        <f>IF(N1417=0,"Inactive",IF(N1417=1,"One-time",IF(N1417&lt;4,"Repeat","Loyal")))</f>
        <v>Loyal</v>
      </c>
    </row>
    <row r="1418" spans="1:17" x14ac:dyDescent="0.2">
      <c r="A1418" s="2" t="s">
        <v>2496</v>
      </c>
      <c r="B1418" s="2" t="s">
        <v>2497</v>
      </c>
      <c r="C1418" s="2" t="s">
        <v>177</v>
      </c>
      <c r="D1418" s="2">
        <v>31</v>
      </c>
      <c r="E1418" s="2" t="str">
        <f>IF(D1418&lt;25,"18-24",IF(D1418&lt;35,"25-34",IF(D1418&lt;45,"35-44",IF(D1418&lt;55,"45-54","55+"))))</f>
        <v>25-34</v>
      </c>
      <c r="F1418" s="2" t="s">
        <v>290</v>
      </c>
      <c r="G1418" s="2" t="s">
        <v>290</v>
      </c>
      <c r="H1418" s="2" t="s">
        <v>207</v>
      </c>
      <c r="I1418" s="2" t="s">
        <v>171</v>
      </c>
      <c r="J1418" s="2" t="s">
        <v>172</v>
      </c>
      <c r="K1418" s="11">
        <v>45893</v>
      </c>
      <c r="L1418" s="2" t="s">
        <v>247</v>
      </c>
      <c r="M1418" s="2" t="s">
        <v>174</v>
      </c>
      <c r="N1418" s="4">
        <f>COUNTIF(Bookings!$B$2:$B$5001,A1418)</f>
        <v>0</v>
      </c>
      <c r="O1418" s="4">
        <f>COUNTIFS(Bookings!$B$2:$B$5001,A1418,Bookings!$Q$2:$Q$5001,"Completed")</f>
        <v>0</v>
      </c>
      <c r="P1418" s="3">
        <f>SUMIFS(Revenue!$L$2:$L$4092,Revenue!$B$2:$B$4092,A1418)</f>
        <v>0</v>
      </c>
      <c r="Q1418" s="2" t="str">
        <f>IF(N1418=0,"Inactive",IF(N1418=1,"One-time",IF(N1418&lt;4,"Repeat","Loyal")))</f>
        <v>Inactive</v>
      </c>
    </row>
    <row r="1419" spans="1:17" x14ac:dyDescent="0.2">
      <c r="A1419" s="2" t="s">
        <v>2498</v>
      </c>
      <c r="B1419" s="2" t="s">
        <v>2140</v>
      </c>
      <c r="C1419" s="2" t="s">
        <v>167</v>
      </c>
      <c r="D1419" s="2">
        <v>34</v>
      </c>
      <c r="E1419" s="2" t="str">
        <f>IF(D1419&lt;25,"18-24",IF(D1419&lt;35,"25-34",IF(D1419&lt;45,"35-44",IF(D1419&lt;55,"45-54","55+"))))</f>
        <v>25-34</v>
      </c>
      <c r="F1419" s="2" t="s">
        <v>168</v>
      </c>
      <c r="G1419" s="2" t="s">
        <v>75</v>
      </c>
      <c r="H1419" s="2" t="s">
        <v>170</v>
      </c>
      <c r="I1419" s="2" t="s">
        <v>171</v>
      </c>
      <c r="J1419" s="2" t="s">
        <v>217</v>
      </c>
      <c r="K1419" s="11">
        <v>45715</v>
      </c>
      <c r="L1419" s="2" t="s">
        <v>179</v>
      </c>
      <c r="M1419" s="2" t="s">
        <v>189</v>
      </c>
      <c r="N1419" s="4">
        <f>COUNTIF(Bookings!$B$2:$B$5001,A1419)</f>
        <v>3</v>
      </c>
      <c r="O1419" s="4">
        <f>COUNTIFS(Bookings!$B$2:$B$5001,A1419,Bookings!$Q$2:$Q$5001,"Completed")</f>
        <v>2</v>
      </c>
      <c r="P1419" s="3">
        <f>SUMIFS(Revenue!$L$2:$L$4092,Revenue!$B$2:$B$4092,A1419)</f>
        <v>72320</v>
      </c>
      <c r="Q1419" s="2" t="str">
        <f>IF(N1419=0,"Inactive",IF(N1419=1,"One-time",IF(N1419&lt;4,"Repeat","Loyal")))</f>
        <v>Repeat</v>
      </c>
    </row>
    <row r="1420" spans="1:17" x14ac:dyDescent="0.2">
      <c r="A1420" s="2" t="s">
        <v>2499</v>
      </c>
      <c r="B1420" s="2" t="s">
        <v>1964</v>
      </c>
      <c r="C1420" s="2" t="s">
        <v>167</v>
      </c>
      <c r="D1420" s="2">
        <v>37</v>
      </c>
      <c r="E1420" s="2" t="str">
        <f>IF(D1420&lt;25,"18-24",IF(D1420&lt;35,"25-34",IF(D1420&lt;45,"35-44",IF(D1420&lt;55,"45-54","55+"))))</f>
        <v>35-44</v>
      </c>
      <c r="F1420" s="2" t="s">
        <v>234</v>
      </c>
      <c r="G1420" s="2" t="s">
        <v>235</v>
      </c>
      <c r="H1420" s="2" t="s">
        <v>207</v>
      </c>
      <c r="I1420" s="2" t="s">
        <v>171</v>
      </c>
      <c r="J1420" s="2" t="s">
        <v>172</v>
      </c>
      <c r="K1420" s="11">
        <v>45757</v>
      </c>
      <c r="L1420" s="2" t="s">
        <v>179</v>
      </c>
      <c r="M1420" s="2" t="s">
        <v>174</v>
      </c>
      <c r="N1420" s="4">
        <f>COUNTIF(Bookings!$B$2:$B$5001,A1420)</f>
        <v>1</v>
      </c>
      <c r="O1420" s="4">
        <f>COUNTIFS(Bookings!$B$2:$B$5001,A1420,Bookings!$Q$2:$Q$5001,"Completed")</f>
        <v>1</v>
      </c>
      <c r="P1420" s="3">
        <f>SUMIFS(Revenue!$L$2:$L$4092,Revenue!$B$2:$B$4092,A1420)</f>
        <v>48700</v>
      </c>
      <c r="Q1420" s="2" t="str">
        <f>IF(N1420=0,"Inactive",IF(N1420=1,"One-time",IF(N1420&lt;4,"Repeat","Loyal")))</f>
        <v>One-time</v>
      </c>
    </row>
    <row r="1421" spans="1:17" x14ac:dyDescent="0.2">
      <c r="A1421" s="2" t="s">
        <v>2500</v>
      </c>
      <c r="B1421" s="2" t="s">
        <v>780</v>
      </c>
      <c r="C1421" s="2" t="s">
        <v>177</v>
      </c>
      <c r="D1421" s="2">
        <v>56</v>
      </c>
      <c r="E1421" s="2" t="str">
        <f>IF(D1421&lt;25,"18-24",IF(D1421&lt;35,"25-34",IF(D1421&lt;45,"35-44",IF(D1421&lt;55,"45-54","55+"))))</f>
        <v>55+</v>
      </c>
      <c r="F1421" s="2" t="s">
        <v>168</v>
      </c>
      <c r="G1421" s="2" t="s">
        <v>55</v>
      </c>
      <c r="H1421" s="2" t="s">
        <v>170</v>
      </c>
      <c r="I1421" s="2" t="s">
        <v>195</v>
      </c>
      <c r="J1421" s="2" t="s">
        <v>172</v>
      </c>
      <c r="K1421" s="11">
        <v>46087</v>
      </c>
      <c r="L1421" s="2" t="s">
        <v>179</v>
      </c>
      <c r="M1421" s="2" t="s">
        <v>174</v>
      </c>
      <c r="N1421" s="4">
        <f>COUNTIF(Bookings!$B$2:$B$5001,A1421)</f>
        <v>1</v>
      </c>
      <c r="O1421" s="4">
        <f>COUNTIFS(Bookings!$B$2:$B$5001,A1421,Bookings!$Q$2:$Q$5001,"Completed")</f>
        <v>1</v>
      </c>
      <c r="P1421" s="3">
        <f>SUMIFS(Revenue!$L$2:$L$4092,Revenue!$B$2:$B$4092,A1421)</f>
        <v>88030</v>
      </c>
      <c r="Q1421" s="2" t="str">
        <f>IF(N1421=0,"Inactive",IF(N1421=1,"One-time",IF(N1421&lt;4,"Repeat","Loyal")))</f>
        <v>One-time</v>
      </c>
    </row>
    <row r="1422" spans="1:17" x14ac:dyDescent="0.2">
      <c r="A1422" s="2" t="s">
        <v>2501</v>
      </c>
      <c r="B1422" s="2" t="s">
        <v>2502</v>
      </c>
      <c r="C1422" s="2" t="s">
        <v>167</v>
      </c>
      <c r="D1422" s="2">
        <v>35</v>
      </c>
      <c r="E1422" s="2" t="str">
        <f>IF(D1422&lt;25,"18-24",IF(D1422&lt;35,"25-34",IF(D1422&lt;45,"35-44",IF(D1422&lt;55,"45-54","55+"))))</f>
        <v>35-44</v>
      </c>
      <c r="F1422" s="2" t="s">
        <v>168</v>
      </c>
      <c r="G1422" s="2" t="s">
        <v>24</v>
      </c>
      <c r="H1422" s="2" t="s">
        <v>170</v>
      </c>
      <c r="I1422" s="2" t="s">
        <v>188</v>
      </c>
      <c r="J1422" s="2" t="s">
        <v>217</v>
      </c>
      <c r="K1422" s="11">
        <v>45583</v>
      </c>
      <c r="L1422" s="2" t="s">
        <v>179</v>
      </c>
      <c r="M1422" s="2" t="s">
        <v>189</v>
      </c>
      <c r="N1422" s="4">
        <f>COUNTIF(Bookings!$B$2:$B$5001,A1422)</f>
        <v>4</v>
      </c>
      <c r="O1422" s="4">
        <f>COUNTIFS(Bookings!$B$2:$B$5001,A1422,Bookings!$Q$2:$Q$5001,"Completed")</f>
        <v>3</v>
      </c>
      <c r="P1422" s="3">
        <f>SUMIFS(Revenue!$L$2:$L$4092,Revenue!$B$2:$B$4092,A1422)</f>
        <v>85070</v>
      </c>
      <c r="Q1422" s="2" t="str">
        <f>IF(N1422=0,"Inactive",IF(N1422=1,"One-time",IF(N1422&lt;4,"Repeat","Loyal")))</f>
        <v>Loyal</v>
      </c>
    </row>
    <row r="1423" spans="1:17" x14ac:dyDescent="0.2">
      <c r="A1423" s="2" t="s">
        <v>2503</v>
      </c>
      <c r="B1423" s="2" t="s">
        <v>447</v>
      </c>
      <c r="C1423" s="2" t="s">
        <v>167</v>
      </c>
      <c r="D1423" s="2">
        <v>27</v>
      </c>
      <c r="E1423" s="2" t="str">
        <f>IF(D1423&lt;25,"18-24",IF(D1423&lt;35,"25-34",IF(D1423&lt;45,"35-44",IF(D1423&lt;55,"45-54","55+"))))</f>
        <v>25-34</v>
      </c>
      <c r="F1423" s="2" t="s">
        <v>168</v>
      </c>
      <c r="G1423" s="2" t="s">
        <v>75</v>
      </c>
      <c r="H1423" s="2" t="s">
        <v>170</v>
      </c>
      <c r="I1423" s="2" t="s">
        <v>171</v>
      </c>
      <c r="J1423" s="2" t="s">
        <v>172</v>
      </c>
      <c r="K1423" s="11">
        <v>46128</v>
      </c>
      <c r="L1423" s="2" t="s">
        <v>183</v>
      </c>
      <c r="M1423" s="2" t="s">
        <v>174</v>
      </c>
      <c r="N1423" s="4">
        <f>COUNTIF(Bookings!$B$2:$B$5001,A1423)</f>
        <v>1</v>
      </c>
      <c r="O1423" s="4">
        <f>COUNTIFS(Bookings!$B$2:$B$5001,A1423,Bookings!$Q$2:$Q$5001,"Completed")</f>
        <v>1</v>
      </c>
      <c r="P1423" s="3">
        <f>SUMIFS(Revenue!$L$2:$L$4092,Revenue!$B$2:$B$4092,A1423)</f>
        <v>77520</v>
      </c>
      <c r="Q1423" s="2" t="str">
        <f>IF(N1423=0,"Inactive",IF(N1423=1,"One-time",IF(N1423&lt;4,"Repeat","Loyal")))</f>
        <v>One-time</v>
      </c>
    </row>
    <row r="1424" spans="1:17" x14ac:dyDescent="0.2">
      <c r="A1424" s="2" t="s">
        <v>2504</v>
      </c>
      <c r="B1424" s="2" t="s">
        <v>444</v>
      </c>
      <c r="C1424" s="2" t="s">
        <v>177</v>
      </c>
      <c r="D1424" s="2">
        <v>41</v>
      </c>
      <c r="E1424" s="2" t="str">
        <f>IF(D1424&lt;25,"18-24",IF(D1424&lt;35,"25-34",IF(D1424&lt;45,"35-44",IF(D1424&lt;55,"45-54","55+"))))</f>
        <v>35-44</v>
      </c>
      <c r="F1424" s="2" t="s">
        <v>168</v>
      </c>
      <c r="G1424" s="2" t="s">
        <v>220</v>
      </c>
      <c r="H1424" s="2" t="s">
        <v>170</v>
      </c>
      <c r="I1424" s="2" t="s">
        <v>21</v>
      </c>
      <c r="J1424" s="2" t="s">
        <v>217</v>
      </c>
      <c r="K1424" s="11">
        <v>45548</v>
      </c>
      <c r="L1424" s="2" t="s">
        <v>231</v>
      </c>
      <c r="M1424" s="2" t="s">
        <v>189</v>
      </c>
      <c r="N1424" s="4">
        <f>COUNTIF(Bookings!$B$2:$B$5001,A1424)</f>
        <v>5</v>
      </c>
      <c r="O1424" s="4">
        <f>COUNTIFS(Bookings!$B$2:$B$5001,A1424,Bookings!$Q$2:$Q$5001,"Completed")</f>
        <v>4</v>
      </c>
      <c r="P1424" s="3">
        <f>SUMIFS(Revenue!$L$2:$L$4092,Revenue!$B$2:$B$4092,A1424)</f>
        <v>73710</v>
      </c>
      <c r="Q1424" s="2" t="str">
        <f>IF(N1424=0,"Inactive",IF(N1424=1,"One-time",IF(N1424&lt;4,"Repeat","Loyal")))</f>
        <v>Loyal</v>
      </c>
    </row>
    <row r="1425" spans="1:17" x14ac:dyDescent="0.2">
      <c r="A1425" s="2" t="s">
        <v>2505</v>
      </c>
      <c r="B1425" s="2" t="s">
        <v>2506</v>
      </c>
      <c r="C1425" s="2" t="s">
        <v>177</v>
      </c>
      <c r="D1425" s="2">
        <v>40</v>
      </c>
      <c r="E1425" s="2" t="str">
        <f>IF(D1425&lt;25,"18-24",IF(D1425&lt;35,"25-34",IF(D1425&lt;45,"35-44",IF(D1425&lt;55,"45-54","55+"))))</f>
        <v>35-44</v>
      </c>
      <c r="F1425" s="2" t="s">
        <v>227</v>
      </c>
      <c r="G1425" s="2" t="s">
        <v>228</v>
      </c>
      <c r="H1425" s="2" t="s">
        <v>207</v>
      </c>
      <c r="I1425" s="2" t="s">
        <v>188</v>
      </c>
      <c r="J1425" s="2" t="s">
        <v>238</v>
      </c>
      <c r="K1425" s="11">
        <v>45489</v>
      </c>
      <c r="L1425" s="2" t="s">
        <v>173</v>
      </c>
      <c r="M1425" s="2" t="s">
        <v>174</v>
      </c>
      <c r="N1425" s="4">
        <f>COUNTIF(Bookings!$B$2:$B$5001,A1425)</f>
        <v>12</v>
      </c>
      <c r="O1425" s="4">
        <f>COUNTIFS(Bookings!$B$2:$B$5001,A1425,Bookings!$Q$2:$Q$5001,"Completed")</f>
        <v>11</v>
      </c>
      <c r="P1425" s="3">
        <f>SUMIFS(Revenue!$L$2:$L$4092,Revenue!$B$2:$B$4092,A1425)</f>
        <v>574630</v>
      </c>
      <c r="Q1425" s="2" t="str">
        <f>IF(N1425=0,"Inactive",IF(N1425=1,"One-time",IF(N1425&lt;4,"Repeat","Loyal")))</f>
        <v>Loyal</v>
      </c>
    </row>
    <row r="1426" spans="1:17" x14ac:dyDescent="0.2">
      <c r="A1426" s="2" t="s">
        <v>2507</v>
      </c>
      <c r="B1426" s="2" t="s">
        <v>2508</v>
      </c>
      <c r="C1426" s="2" t="s">
        <v>177</v>
      </c>
      <c r="D1426" s="2">
        <v>32</v>
      </c>
      <c r="E1426" s="2" t="str">
        <f>IF(D1426&lt;25,"18-24",IF(D1426&lt;35,"25-34",IF(D1426&lt;45,"35-44",IF(D1426&lt;55,"45-54","55+"))))</f>
        <v>25-34</v>
      </c>
      <c r="F1426" s="2" t="s">
        <v>168</v>
      </c>
      <c r="G1426" s="2" t="s">
        <v>178</v>
      </c>
      <c r="H1426" s="2" t="s">
        <v>170</v>
      </c>
      <c r="I1426" s="2" t="s">
        <v>195</v>
      </c>
      <c r="J1426" s="2" t="s">
        <v>172</v>
      </c>
      <c r="K1426" s="11">
        <v>45964</v>
      </c>
      <c r="L1426" s="2" t="s">
        <v>183</v>
      </c>
      <c r="M1426" s="2" t="s">
        <v>174</v>
      </c>
      <c r="N1426" s="4">
        <f>COUNTIF(Bookings!$B$2:$B$5001,A1426)</f>
        <v>0</v>
      </c>
      <c r="O1426" s="4">
        <f>COUNTIFS(Bookings!$B$2:$B$5001,A1426,Bookings!$Q$2:$Q$5001,"Completed")</f>
        <v>0</v>
      </c>
      <c r="P1426" s="3">
        <f>SUMIFS(Revenue!$L$2:$L$4092,Revenue!$B$2:$B$4092,A1426)</f>
        <v>0</v>
      </c>
      <c r="Q1426" s="2" t="str">
        <f>IF(N1426=0,"Inactive",IF(N1426=1,"One-time",IF(N1426&lt;4,"Repeat","Loyal")))</f>
        <v>Inactive</v>
      </c>
    </row>
    <row r="1427" spans="1:17" x14ac:dyDescent="0.2">
      <c r="A1427" s="2" t="s">
        <v>2509</v>
      </c>
      <c r="B1427" s="2" t="s">
        <v>1728</v>
      </c>
      <c r="C1427" s="2" t="s">
        <v>177</v>
      </c>
      <c r="D1427" s="2">
        <v>41</v>
      </c>
      <c r="E1427" s="2" t="str">
        <f>IF(D1427&lt;25,"18-24",IF(D1427&lt;35,"25-34",IF(D1427&lt;45,"35-44",IF(D1427&lt;55,"45-54","55+"))))</f>
        <v>35-44</v>
      </c>
      <c r="F1427" s="2" t="s">
        <v>168</v>
      </c>
      <c r="G1427" s="2" t="s">
        <v>66</v>
      </c>
      <c r="H1427" s="2" t="s">
        <v>170</v>
      </c>
      <c r="I1427" s="2" t="s">
        <v>21</v>
      </c>
      <c r="J1427" s="2" t="s">
        <v>172</v>
      </c>
      <c r="K1427" s="11">
        <v>45778</v>
      </c>
      <c r="L1427" s="2" t="s">
        <v>183</v>
      </c>
      <c r="M1427" s="2" t="s">
        <v>189</v>
      </c>
      <c r="N1427" s="4">
        <f>COUNTIF(Bookings!$B$2:$B$5001,A1427)</f>
        <v>0</v>
      </c>
      <c r="O1427" s="4">
        <f>COUNTIFS(Bookings!$B$2:$B$5001,A1427,Bookings!$Q$2:$Q$5001,"Completed")</f>
        <v>0</v>
      </c>
      <c r="P1427" s="3">
        <f>SUMIFS(Revenue!$L$2:$L$4092,Revenue!$B$2:$B$4092,A1427)</f>
        <v>0</v>
      </c>
      <c r="Q1427" s="2" t="str">
        <f>IF(N1427=0,"Inactive",IF(N1427=1,"One-time",IF(N1427&lt;4,"Repeat","Loyal")))</f>
        <v>Inactive</v>
      </c>
    </row>
    <row r="1428" spans="1:17" x14ac:dyDescent="0.2">
      <c r="A1428" s="2" t="s">
        <v>2510</v>
      </c>
      <c r="B1428" s="2" t="s">
        <v>1897</v>
      </c>
      <c r="C1428" s="2" t="s">
        <v>177</v>
      </c>
      <c r="D1428" s="2">
        <v>30</v>
      </c>
      <c r="E1428" s="2" t="str">
        <f>IF(D1428&lt;25,"18-24",IF(D1428&lt;35,"25-34",IF(D1428&lt;45,"35-44",IF(D1428&lt;55,"45-54","55+"))))</f>
        <v>25-34</v>
      </c>
      <c r="F1428" s="2" t="s">
        <v>256</v>
      </c>
      <c r="G1428" s="2" t="s">
        <v>257</v>
      </c>
      <c r="H1428" s="2" t="s">
        <v>207</v>
      </c>
      <c r="I1428" s="2" t="s">
        <v>171</v>
      </c>
      <c r="J1428" s="2" t="s">
        <v>172</v>
      </c>
      <c r="K1428" s="11">
        <v>46046</v>
      </c>
      <c r="L1428" s="2" t="s">
        <v>247</v>
      </c>
      <c r="M1428" s="2" t="s">
        <v>189</v>
      </c>
      <c r="N1428" s="4">
        <f>COUNTIF(Bookings!$B$2:$B$5001,A1428)</f>
        <v>2</v>
      </c>
      <c r="O1428" s="4">
        <f>COUNTIFS(Bookings!$B$2:$B$5001,A1428,Bookings!$Q$2:$Q$5001,"Completed")</f>
        <v>2</v>
      </c>
      <c r="P1428" s="3">
        <f>SUMIFS(Revenue!$L$2:$L$4092,Revenue!$B$2:$B$4092,A1428)</f>
        <v>38480</v>
      </c>
      <c r="Q1428" s="2" t="str">
        <f>IF(N1428=0,"Inactive",IF(N1428=1,"One-time",IF(N1428&lt;4,"Repeat","Loyal")))</f>
        <v>Repeat</v>
      </c>
    </row>
    <row r="1429" spans="1:17" x14ac:dyDescent="0.2">
      <c r="A1429" s="2" t="s">
        <v>2511</v>
      </c>
      <c r="B1429" s="2" t="s">
        <v>2116</v>
      </c>
      <c r="C1429" s="2" t="s">
        <v>167</v>
      </c>
      <c r="D1429" s="2">
        <v>29</v>
      </c>
      <c r="E1429" s="2" t="str">
        <f>IF(D1429&lt;25,"18-24",IF(D1429&lt;35,"25-34",IF(D1429&lt;45,"35-44",IF(D1429&lt;55,"45-54","55+"))))</f>
        <v>25-34</v>
      </c>
      <c r="F1429" s="2" t="s">
        <v>168</v>
      </c>
      <c r="G1429" s="2" t="s">
        <v>243</v>
      </c>
      <c r="H1429" s="2" t="s">
        <v>170</v>
      </c>
      <c r="I1429" s="2" t="s">
        <v>216</v>
      </c>
      <c r="J1429" s="2" t="s">
        <v>172</v>
      </c>
      <c r="K1429" s="11">
        <v>46258</v>
      </c>
      <c r="L1429" s="2" t="s">
        <v>198</v>
      </c>
      <c r="M1429" s="2" t="s">
        <v>189</v>
      </c>
      <c r="N1429" s="4">
        <f>COUNTIF(Bookings!$B$2:$B$5001,A1429)</f>
        <v>0</v>
      </c>
      <c r="O1429" s="4">
        <f>COUNTIFS(Bookings!$B$2:$B$5001,A1429,Bookings!$Q$2:$Q$5001,"Completed")</f>
        <v>0</v>
      </c>
      <c r="P1429" s="3">
        <f>SUMIFS(Revenue!$L$2:$L$4092,Revenue!$B$2:$B$4092,A1429)</f>
        <v>0</v>
      </c>
      <c r="Q1429" s="2" t="str">
        <f>IF(N1429=0,"Inactive",IF(N1429=1,"One-time",IF(N1429&lt;4,"Repeat","Loyal")))</f>
        <v>Inactive</v>
      </c>
    </row>
    <row r="1430" spans="1:17" x14ac:dyDescent="0.2">
      <c r="A1430" s="2" t="s">
        <v>2512</v>
      </c>
      <c r="B1430" s="2" t="s">
        <v>191</v>
      </c>
      <c r="C1430" s="2" t="s">
        <v>177</v>
      </c>
      <c r="D1430" s="2">
        <v>35</v>
      </c>
      <c r="E1430" s="2" t="str">
        <f>IF(D1430&lt;25,"18-24",IF(D1430&lt;35,"25-34",IF(D1430&lt;45,"35-44",IF(D1430&lt;55,"45-54","55+"))))</f>
        <v>35-44</v>
      </c>
      <c r="F1430" s="2" t="s">
        <v>168</v>
      </c>
      <c r="G1430" s="2" t="s">
        <v>55</v>
      </c>
      <c r="H1430" s="2" t="s">
        <v>170</v>
      </c>
      <c r="I1430" s="2" t="s">
        <v>171</v>
      </c>
      <c r="J1430" s="2" t="s">
        <v>208</v>
      </c>
      <c r="K1430" s="11">
        <v>45882</v>
      </c>
      <c r="L1430" s="2" t="s">
        <v>247</v>
      </c>
      <c r="M1430" s="2" t="s">
        <v>174</v>
      </c>
      <c r="N1430" s="4">
        <f>COUNTIF(Bookings!$B$2:$B$5001,A1430)</f>
        <v>6</v>
      </c>
      <c r="O1430" s="4">
        <f>COUNTIFS(Bookings!$B$2:$B$5001,A1430,Bookings!$Q$2:$Q$5001,"Completed")</f>
        <v>5</v>
      </c>
      <c r="P1430" s="3">
        <f>SUMIFS(Revenue!$L$2:$L$4092,Revenue!$B$2:$B$4092,A1430)</f>
        <v>287430</v>
      </c>
      <c r="Q1430" s="2" t="str">
        <f>IF(N1430=0,"Inactive",IF(N1430=1,"One-time",IF(N1430&lt;4,"Repeat","Loyal")))</f>
        <v>Loyal</v>
      </c>
    </row>
    <row r="1431" spans="1:17" x14ac:dyDescent="0.2">
      <c r="A1431" s="2" t="s">
        <v>2513</v>
      </c>
      <c r="B1431" s="2" t="s">
        <v>1755</v>
      </c>
      <c r="C1431" s="2" t="s">
        <v>167</v>
      </c>
      <c r="D1431" s="2">
        <v>22</v>
      </c>
      <c r="E1431" s="2" t="str">
        <f>IF(D1431&lt;25,"18-24",IF(D1431&lt;35,"25-34",IF(D1431&lt;45,"35-44",IF(D1431&lt;55,"45-54","55+"))))</f>
        <v>18-24</v>
      </c>
      <c r="F1431" s="2" t="s">
        <v>234</v>
      </c>
      <c r="G1431" s="2" t="s">
        <v>235</v>
      </c>
      <c r="H1431" s="2" t="s">
        <v>207</v>
      </c>
      <c r="I1431" s="2" t="s">
        <v>188</v>
      </c>
      <c r="J1431" s="2" t="s">
        <v>217</v>
      </c>
      <c r="K1431" s="11">
        <v>45469</v>
      </c>
      <c r="L1431" s="2" t="s">
        <v>247</v>
      </c>
      <c r="M1431" s="2" t="s">
        <v>189</v>
      </c>
      <c r="N1431" s="4">
        <f>COUNTIF(Bookings!$B$2:$B$5001,A1431)</f>
        <v>5</v>
      </c>
      <c r="O1431" s="4">
        <f>COUNTIFS(Bookings!$B$2:$B$5001,A1431,Bookings!$Q$2:$Q$5001,"Completed")</f>
        <v>5</v>
      </c>
      <c r="P1431" s="3">
        <f>SUMIFS(Revenue!$L$2:$L$4092,Revenue!$B$2:$B$4092,A1431)</f>
        <v>201910</v>
      </c>
      <c r="Q1431" s="2" t="str">
        <f>IF(N1431=0,"Inactive",IF(N1431=1,"One-time",IF(N1431&lt;4,"Repeat","Loyal")))</f>
        <v>Loyal</v>
      </c>
    </row>
    <row r="1432" spans="1:17" x14ac:dyDescent="0.2">
      <c r="A1432" s="2" t="s">
        <v>2514</v>
      </c>
      <c r="B1432" s="2" t="s">
        <v>1448</v>
      </c>
      <c r="C1432" s="2" t="s">
        <v>167</v>
      </c>
      <c r="D1432" s="2">
        <v>43</v>
      </c>
      <c r="E1432" s="2" t="str">
        <f>IF(D1432&lt;25,"18-24",IF(D1432&lt;35,"25-34",IF(D1432&lt;45,"35-44",IF(D1432&lt;55,"45-54","55+"))))</f>
        <v>35-44</v>
      </c>
      <c r="F1432" s="2" t="s">
        <v>168</v>
      </c>
      <c r="G1432" s="2" t="s">
        <v>220</v>
      </c>
      <c r="H1432" s="2" t="s">
        <v>170</v>
      </c>
      <c r="I1432" s="2" t="s">
        <v>216</v>
      </c>
      <c r="J1432" s="2" t="s">
        <v>172</v>
      </c>
      <c r="K1432" s="11">
        <v>45207</v>
      </c>
      <c r="L1432" s="2" t="s">
        <v>183</v>
      </c>
      <c r="M1432" s="2" t="s">
        <v>174</v>
      </c>
      <c r="N1432" s="4">
        <f>COUNTIF(Bookings!$B$2:$B$5001,A1432)</f>
        <v>0</v>
      </c>
      <c r="O1432" s="4">
        <f>COUNTIFS(Bookings!$B$2:$B$5001,A1432,Bookings!$Q$2:$Q$5001,"Completed")</f>
        <v>0</v>
      </c>
      <c r="P1432" s="3">
        <f>SUMIFS(Revenue!$L$2:$L$4092,Revenue!$B$2:$B$4092,A1432)</f>
        <v>0</v>
      </c>
      <c r="Q1432" s="2" t="str">
        <f>IF(N1432=0,"Inactive",IF(N1432=1,"One-time",IF(N1432&lt;4,"Repeat","Loyal")))</f>
        <v>Inactive</v>
      </c>
    </row>
    <row r="1433" spans="1:17" x14ac:dyDescent="0.2">
      <c r="A1433" s="2" t="s">
        <v>2515</v>
      </c>
      <c r="B1433" s="2" t="s">
        <v>1964</v>
      </c>
      <c r="C1433" s="2" t="s">
        <v>167</v>
      </c>
      <c r="D1433" s="2">
        <v>30</v>
      </c>
      <c r="E1433" s="2" t="str">
        <f>IF(D1433&lt;25,"18-24",IF(D1433&lt;35,"25-34",IF(D1433&lt;45,"35-44",IF(D1433&lt;55,"45-54","55+"))))</f>
        <v>25-34</v>
      </c>
      <c r="F1433" s="2" t="s">
        <v>290</v>
      </c>
      <c r="G1433" s="2" t="s">
        <v>290</v>
      </c>
      <c r="H1433" s="2" t="s">
        <v>207</v>
      </c>
      <c r="I1433" s="2" t="s">
        <v>195</v>
      </c>
      <c r="J1433" s="2" t="s">
        <v>172</v>
      </c>
      <c r="K1433" s="11">
        <v>45632</v>
      </c>
      <c r="L1433" s="2" t="s">
        <v>179</v>
      </c>
      <c r="M1433" s="2" t="s">
        <v>174</v>
      </c>
      <c r="N1433" s="4">
        <f>COUNTIF(Bookings!$B$2:$B$5001,A1433)</f>
        <v>1</v>
      </c>
      <c r="O1433" s="4">
        <f>COUNTIFS(Bookings!$B$2:$B$5001,A1433,Bookings!$Q$2:$Q$5001,"Completed")</f>
        <v>1</v>
      </c>
      <c r="P1433" s="3">
        <f>SUMIFS(Revenue!$L$2:$L$4092,Revenue!$B$2:$B$4092,A1433)</f>
        <v>24010</v>
      </c>
      <c r="Q1433" s="2" t="str">
        <f>IF(N1433=0,"Inactive",IF(N1433=1,"One-time",IF(N1433&lt;4,"Repeat","Loyal")))</f>
        <v>One-time</v>
      </c>
    </row>
    <row r="1434" spans="1:17" x14ac:dyDescent="0.2">
      <c r="A1434" s="2" t="s">
        <v>2516</v>
      </c>
      <c r="B1434" s="2" t="s">
        <v>2517</v>
      </c>
      <c r="C1434" s="2" t="s">
        <v>177</v>
      </c>
      <c r="D1434" s="2">
        <v>58</v>
      </c>
      <c r="E1434" s="2" t="str">
        <f>IF(D1434&lt;25,"18-24",IF(D1434&lt;35,"25-34",IF(D1434&lt;45,"35-44",IF(D1434&lt;55,"45-54","55+"))))</f>
        <v>55+</v>
      </c>
      <c r="F1434" s="2" t="s">
        <v>168</v>
      </c>
      <c r="G1434" s="2" t="s">
        <v>24</v>
      </c>
      <c r="H1434" s="2" t="s">
        <v>170</v>
      </c>
      <c r="I1434" s="2" t="s">
        <v>21</v>
      </c>
      <c r="J1434" s="2" t="s">
        <v>172</v>
      </c>
      <c r="K1434" s="11">
        <v>45952</v>
      </c>
      <c r="L1434" s="2" t="s">
        <v>231</v>
      </c>
      <c r="M1434" s="2" t="s">
        <v>174</v>
      </c>
      <c r="N1434" s="4">
        <f>COUNTIF(Bookings!$B$2:$B$5001,A1434)</f>
        <v>2</v>
      </c>
      <c r="O1434" s="4">
        <f>COUNTIFS(Bookings!$B$2:$B$5001,A1434,Bookings!$Q$2:$Q$5001,"Completed")</f>
        <v>2</v>
      </c>
      <c r="P1434" s="3">
        <f>SUMIFS(Revenue!$L$2:$L$4092,Revenue!$B$2:$B$4092,A1434)</f>
        <v>62290</v>
      </c>
      <c r="Q1434" s="2" t="str">
        <f>IF(N1434=0,"Inactive",IF(N1434=1,"One-time",IF(N1434&lt;4,"Repeat","Loyal")))</f>
        <v>Repeat</v>
      </c>
    </row>
    <row r="1435" spans="1:17" x14ac:dyDescent="0.2">
      <c r="A1435" s="2" t="s">
        <v>2518</v>
      </c>
      <c r="B1435" s="2" t="s">
        <v>1755</v>
      </c>
      <c r="C1435" s="2" t="s">
        <v>177</v>
      </c>
      <c r="D1435" s="2">
        <v>30</v>
      </c>
      <c r="E1435" s="2" t="str">
        <f>IF(D1435&lt;25,"18-24",IF(D1435&lt;35,"25-34",IF(D1435&lt;45,"35-44",IF(D1435&lt;55,"45-54","55+"))))</f>
        <v>25-34</v>
      </c>
      <c r="F1435" s="2" t="s">
        <v>234</v>
      </c>
      <c r="G1435" s="2" t="s">
        <v>235</v>
      </c>
      <c r="H1435" s="2" t="s">
        <v>207</v>
      </c>
      <c r="I1435" s="2" t="s">
        <v>195</v>
      </c>
      <c r="J1435" s="2" t="s">
        <v>217</v>
      </c>
      <c r="K1435" s="11">
        <v>45718</v>
      </c>
      <c r="L1435" s="2" t="s">
        <v>198</v>
      </c>
      <c r="M1435" s="2" t="s">
        <v>189</v>
      </c>
      <c r="N1435" s="4">
        <f>COUNTIF(Bookings!$B$2:$B$5001,A1435)</f>
        <v>5</v>
      </c>
      <c r="O1435" s="4">
        <f>COUNTIFS(Bookings!$B$2:$B$5001,A1435,Bookings!$Q$2:$Q$5001,"Completed")</f>
        <v>4</v>
      </c>
      <c r="P1435" s="3">
        <f>SUMIFS(Revenue!$L$2:$L$4092,Revenue!$B$2:$B$4092,A1435)</f>
        <v>259320</v>
      </c>
      <c r="Q1435" s="2" t="str">
        <f>IF(N1435=0,"Inactive",IF(N1435=1,"One-time",IF(N1435&lt;4,"Repeat","Loyal")))</f>
        <v>Loyal</v>
      </c>
    </row>
    <row r="1436" spans="1:17" x14ac:dyDescent="0.2">
      <c r="A1436" s="2" t="s">
        <v>2519</v>
      </c>
      <c r="B1436" s="2" t="s">
        <v>977</v>
      </c>
      <c r="C1436" s="2" t="s">
        <v>177</v>
      </c>
      <c r="D1436" s="2">
        <v>46</v>
      </c>
      <c r="E1436" s="2" t="str">
        <f>IF(D1436&lt;25,"18-24",IF(D1436&lt;35,"25-34",IF(D1436&lt;45,"35-44",IF(D1436&lt;55,"45-54","55+"))))</f>
        <v>45-54</v>
      </c>
      <c r="F1436" s="2" t="s">
        <v>168</v>
      </c>
      <c r="G1436" s="2" t="s">
        <v>178</v>
      </c>
      <c r="H1436" s="2" t="s">
        <v>170</v>
      </c>
      <c r="I1436" s="2" t="s">
        <v>21</v>
      </c>
      <c r="J1436" s="2" t="s">
        <v>208</v>
      </c>
      <c r="K1436" s="11">
        <v>45718</v>
      </c>
      <c r="L1436" s="2" t="s">
        <v>231</v>
      </c>
      <c r="M1436" s="2" t="s">
        <v>174</v>
      </c>
      <c r="N1436" s="4">
        <f>COUNTIF(Bookings!$B$2:$B$5001,A1436)</f>
        <v>7</v>
      </c>
      <c r="O1436" s="4">
        <f>COUNTIFS(Bookings!$B$2:$B$5001,A1436,Bookings!$Q$2:$Q$5001,"Completed")</f>
        <v>6</v>
      </c>
      <c r="P1436" s="3">
        <f>SUMIFS(Revenue!$L$2:$L$4092,Revenue!$B$2:$B$4092,A1436)</f>
        <v>129220</v>
      </c>
      <c r="Q1436" s="2" t="str">
        <f>IF(N1436=0,"Inactive",IF(N1436=1,"One-time",IF(N1436&lt;4,"Repeat","Loyal")))</f>
        <v>Loyal</v>
      </c>
    </row>
    <row r="1437" spans="1:17" x14ac:dyDescent="0.2">
      <c r="A1437" s="2" t="s">
        <v>2520</v>
      </c>
      <c r="B1437" s="2" t="s">
        <v>615</v>
      </c>
      <c r="C1437" s="2" t="s">
        <v>177</v>
      </c>
      <c r="D1437" s="2">
        <v>46</v>
      </c>
      <c r="E1437" s="2" t="str">
        <f>IF(D1437&lt;25,"18-24",IF(D1437&lt;35,"25-34",IF(D1437&lt;45,"35-44",IF(D1437&lt;55,"45-54","55+"))))</f>
        <v>45-54</v>
      </c>
      <c r="F1437" s="2" t="s">
        <v>168</v>
      </c>
      <c r="G1437" s="2" t="s">
        <v>169</v>
      </c>
      <c r="H1437" s="2" t="s">
        <v>170</v>
      </c>
      <c r="I1437" s="2" t="s">
        <v>171</v>
      </c>
      <c r="J1437" s="2" t="s">
        <v>217</v>
      </c>
      <c r="K1437" s="11">
        <v>45680</v>
      </c>
      <c r="L1437" s="2" t="s">
        <v>247</v>
      </c>
      <c r="M1437" s="2" t="s">
        <v>189</v>
      </c>
      <c r="N1437" s="4">
        <f>COUNTIF(Bookings!$B$2:$B$5001,A1437)</f>
        <v>6</v>
      </c>
      <c r="O1437" s="4">
        <f>COUNTIFS(Bookings!$B$2:$B$5001,A1437,Bookings!$Q$2:$Q$5001,"Completed")</f>
        <v>5</v>
      </c>
      <c r="P1437" s="3">
        <f>SUMIFS(Revenue!$L$2:$L$4092,Revenue!$B$2:$B$4092,A1437)</f>
        <v>334310</v>
      </c>
      <c r="Q1437" s="2" t="str">
        <f>IF(N1437=0,"Inactive",IF(N1437=1,"One-time",IF(N1437&lt;4,"Repeat","Loyal")))</f>
        <v>Loyal</v>
      </c>
    </row>
    <row r="1438" spans="1:17" x14ac:dyDescent="0.2">
      <c r="A1438" s="2" t="s">
        <v>2521</v>
      </c>
      <c r="B1438" s="2" t="s">
        <v>1973</v>
      </c>
      <c r="C1438" s="2" t="s">
        <v>177</v>
      </c>
      <c r="D1438" s="2">
        <v>24</v>
      </c>
      <c r="E1438" s="2" t="str">
        <f>IF(D1438&lt;25,"18-24",IF(D1438&lt;35,"25-34",IF(D1438&lt;45,"35-44",IF(D1438&lt;55,"45-54","55+"))))</f>
        <v>18-24</v>
      </c>
      <c r="F1438" s="2" t="s">
        <v>168</v>
      </c>
      <c r="G1438" s="2" t="s">
        <v>182</v>
      </c>
      <c r="H1438" s="2" t="s">
        <v>170</v>
      </c>
      <c r="I1438" s="2" t="s">
        <v>171</v>
      </c>
      <c r="J1438" s="2" t="s">
        <v>217</v>
      </c>
      <c r="K1438" s="11">
        <v>45648</v>
      </c>
      <c r="L1438" s="2" t="s">
        <v>179</v>
      </c>
      <c r="M1438" s="2" t="s">
        <v>174</v>
      </c>
      <c r="N1438" s="4">
        <f>COUNTIF(Bookings!$B$2:$B$5001,A1438)</f>
        <v>3</v>
      </c>
      <c r="O1438" s="4">
        <f>COUNTIFS(Bookings!$B$2:$B$5001,A1438,Bookings!$Q$2:$Q$5001,"Completed")</f>
        <v>3</v>
      </c>
      <c r="P1438" s="3">
        <f>SUMIFS(Revenue!$L$2:$L$4092,Revenue!$B$2:$B$4092,A1438)</f>
        <v>181780</v>
      </c>
      <c r="Q1438" s="2" t="str">
        <f>IF(N1438=0,"Inactive",IF(N1438=1,"One-time",IF(N1438&lt;4,"Repeat","Loyal")))</f>
        <v>Repeat</v>
      </c>
    </row>
    <row r="1439" spans="1:17" x14ac:dyDescent="0.2">
      <c r="A1439" s="2" t="s">
        <v>2522</v>
      </c>
      <c r="B1439" s="2" t="s">
        <v>2130</v>
      </c>
      <c r="C1439" s="2" t="s">
        <v>167</v>
      </c>
      <c r="D1439" s="2">
        <v>30</v>
      </c>
      <c r="E1439" s="2" t="str">
        <f>IF(D1439&lt;25,"18-24",IF(D1439&lt;35,"25-34",IF(D1439&lt;45,"35-44",IF(D1439&lt;55,"45-54","55+"))))</f>
        <v>25-34</v>
      </c>
      <c r="F1439" s="2" t="s">
        <v>168</v>
      </c>
      <c r="G1439" s="2" t="s">
        <v>55</v>
      </c>
      <c r="H1439" s="2" t="s">
        <v>170</v>
      </c>
      <c r="I1439" s="2" t="s">
        <v>216</v>
      </c>
      <c r="J1439" s="2" t="s">
        <v>217</v>
      </c>
      <c r="K1439" s="11">
        <v>45458</v>
      </c>
      <c r="L1439" s="2" t="s">
        <v>183</v>
      </c>
      <c r="M1439" s="2" t="s">
        <v>174</v>
      </c>
      <c r="N1439" s="4">
        <f>COUNTIF(Bookings!$B$2:$B$5001,A1439)</f>
        <v>5</v>
      </c>
      <c r="O1439" s="4">
        <f>COUNTIFS(Bookings!$B$2:$B$5001,A1439,Bookings!$Q$2:$Q$5001,"Completed")</f>
        <v>4</v>
      </c>
      <c r="P1439" s="3">
        <f>SUMIFS(Revenue!$L$2:$L$4092,Revenue!$B$2:$B$4092,A1439)</f>
        <v>1056310</v>
      </c>
      <c r="Q1439" s="2" t="str">
        <f>IF(N1439=0,"Inactive",IF(N1439=1,"One-time",IF(N1439&lt;4,"Repeat","Loyal")))</f>
        <v>Loyal</v>
      </c>
    </row>
    <row r="1440" spans="1:17" x14ac:dyDescent="0.2">
      <c r="A1440" s="2" t="s">
        <v>2523</v>
      </c>
      <c r="B1440" s="2" t="s">
        <v>2524</v>
      </c>
      <c r="C1440" s="2" t="s">
        <v>167</v>
      </c>
      <c r="D1440" s="2">
        <v>34</v>
      </c>
      <c r="E1440" s="2" t="str">
        <f>IF(D1440&lt;25,"18-24",IF(D1440&lt;35,"25-34",IF(D1440&lt;45,"35-44",IF(D1440&lt;55,"45-54","55+"))))</f>
        <v>25-34</v>
      </c>
      <c r="F1440" s="2" t="s">
        <v>499</v>
      </c>
      <c r="G1440" s="2" t="s">
        <v>500</v>
      </c>
      <c r="H1440" s="2" t="s">
        <v>207</v>
      </c>
      <c r="I1440" s="2" t="s">
        <v>171</v>
      </c>
      <c r="J1440" s="2" t="s">
        <v>172</v>
      </c>
      <c r="K1440" s="11">
        <v>46030</v>
      </c>
      <c r="L1440" s="2" t="s">
        <v>173</v>
      </c>
      <c r="M1440" s="2" t="s">
        <v>174</v>
      </c>
      <c r="N1440" s="4">
        <f>COUNTIF(Bookings!$B$2:$B$5001,A1440)</f>
        <v>0</v>
      </c>
      <c r="O1440" s="4">
        <f>COUNTIFS(Bookings!$B$2:$B$5001,A1440,Bookings!$Q$2:$Q$5001,"Completed")</f>
        <v>0</v>
      </c>
      <c r="P1440" s="3">
        <f>SUMIFS(Revenue!$L$2:$L$4092,Revenue!$B$2:$B$4092,A1440)</f>
        <v>0</v>
      </c>
      <c r="Q1440" s="2" t="str">
        <f>IF(N1440=0,"Inactive",IF(N1440=1,"One-time",IF(N1440&lt;4,"Repeat","Loyal")))</f>
        <v>Inactive</v>
      </c>
    </row>
    <row r="1441" spans="1:17" x14ac:dyDescent="0.2">
      <c r="A1441" s="2" t="s">
        <v>2525</v>
      </c>
      <c r="B1441" s="2" t="s">
        <v>2526</v>
      </c>
      <c r="C1441" s="2" t="s">
        <v>177</v>
      </c>
      <c r="D1441" s="2">
        <v>40</v>
      </c>
      <c r="E1441" s="2" t="str">
        <f>IF(D1441&lt;25,"18-24",IF(D1441&lt;35,"25-34",IF(D1441&lt;45,"35-44",IF(D1441&lt;55,"45-54","55+"))))</f>
        <v>35-44</v>
      </c>
      <c r="F1441" s="2" t="s">
        <v>168</v>
      </c>
      <c r="G1441" s="2" t="s">
        <v>246</v>
      </c>
      <c r="H1441" s="2" t="s">
        <v>170</v>
      </c>
      <c r="I1441" s="2" t="s">
        <v>171</v>
      </c>
      <c r="J1441" s="2" t="s">
        <v>172</v>
      </c>
      <c r="K1441" s="11">
        <v>46237</v>
      </c>
      <c r="L1441" s="2" t="s">
        <v>183</v>
      </c>
      <c r="M1441" s="2" t="s">
        <v>174</v>
      </c>
      <c r="N1441" s="4">
        <f>COUNTIF(Bookings!$B$2:$B$5001,A1441)</f>
        <v>1</v>
      </c>
      <c r="O1441" s="4">
        <f>COUNTIFS(Bookings!$B$2:$B$5001,A1441,Bookings!$Q$2:$Q$5001,"Completed")</f>
        <v>1</v>
      </c>
      <c r="P1441" s="3">
        <f>SUMIFS(Revenue!$L$2:$L$4092,Revenue!$B$2:$B$4092,A1441)</f>
        <v>38040</v>
      </c>
      <c r="Q1441" s="2" t="str">
        <f>IF(N1441=0,"Inactive",IF(N1441=1,"One-time",IF(N1441&lt;4,"Repeat","Loyal")))</f>
        <v>One-time</v>
      </c>
    </row>
    <row r="1442" spans="1:17" x14ac:dyDescent="0.2">
      <c r="A1442" s="2" t="s">
        <v>2527</v>
      </c>
      <c r="B1442" s="2" t="s">
        <v>717</v>
      </c>
      <c r="C1442" s="2" t="s">
        <v>177</v>
      </c>
      <c r="D1442" s="2">
        <v>34</v>
      </c>
      <c r="E1442" s="2" t="str">
        <f>IF(D1442&lt;25,"18-24",IF(D1442&lt;35,"25-34",IF(D1442&lt;45,"35-44",IF(D1442&lt;55,"45-54","55+"))))</f>
        <v>25-34</v>
      </c>
      <c r="F1442" s="2" t="s">
        <v>168</v>
      </c>
      <c r="G1442" s="2" t="s">
        <v>75</v>
      </c>
      <c r="H1442" s="2" t="s">
        <v>170</v>
      </c>
      <c r="I1442" s="2" t="s">
        <v>21</v>
      </c>
      <c r="J1442" s="2" t="s">
        <v>172</v>
      </c>
      <c r="K1442" s="11">
        <v>45685</v>
      </c>
      <c r="L1442" s="2" t="s">
        <v>231</v>
      </c>
      <c r="M1442" s="2" t="s">
        <v>174</v>
      </c>
      <c r="N1442" s="4">
        <f>COUNTIF(Bookings!$B$2:$B$5001,A1442)</f>
        <v>0</v>
      </c>
      <c r="O1442" s="4">
        <f>COUNTIFS(Bookings!$B$2:$B$5001,A1442,Bookings!$Q$2:$Q$5001,"Completed")</f>
        <v>0</v>
      </c>
      <c r="P1442" s="3">
        <f>SUMIFS(Revenue!$L$2:$L$4092,Revenue!$B$2:$B$4092,A1442)</f>
        <v>0</v>
      </c>
      <c r="Q1442" s="2" t="str">
        <f>IF(N1442=0,"Inactive",IF(N1442=1,"One-time",IF(N1442&lt;4,"Repeat","Loyal")))</f>
        <v>Inactive</v>
      </c>
    </row>
    <row r="1443" spans="1:17" x14ac:dyDescent="0.2">
      <c r="A1443" s="2" t="s">
        <v>2528</v>
      </c>
      <c r="B1443" s="2" t="s">
        <v>1007</v>
      </c>
      <c r="C1443" s="2" t="s">
        <v>167</v>
      </c>
      <c r="D1443" s="2">
        <v>26</v>
      </c>
      <c r="E1443" s="2" t="str">
        <f>IF(D1443&lt;25,"18-24",IF(D1443&lt;35,"25-34",IF(D1443&lt;45,"35-44",IF(D1443&lt;55,"45-54","55+"))))</f>
        <v>25-34</v>
      </c>
      <c r="F1443" s="2" t="s">
        <v>168</v>
      </c>
      <c r="G1443" s="2" t="s">
        <v>169</v>
      </c>
      <c r="H1443" s="2" t="s">
        <v>170</v>
      </c>
      <c r="I1443" s="2" t="s">
        <v>171</v>
      </c>
      <c r="J1443" s="2" t="s">
        <v>172</v>
      </c>
      <c r="K1443" s="11">
        <v>45950</v>
      </c>
      <c r="L1443" s="2" t="s">
        <v>173</v>
      </c>
      <c r="M1443" s="2" t="s">
        <v>189</v>
      </c>
      <c r="N1443" s="4">
        <f>COUNTIF(Bookings!$B$2:$B$5001,A1443)</f>
        <v>3</v>
      </c>
      <c r="O1443" s="4">
        <f>COUNTIFS(Bookings!$B$2:$B$5001,A1443,Bookings!$Q$2:$Q$5001,"Completed")</f>
        <v>2</v>
      </c>
      <c r="P1443" s="3">
        <f>SUMIFS(Revenue!$L$2:$L$4092,Revenue!$B$2:$B$4092,A1443)</f>
        <v>143540</v>
      </c>
      <c r="Q1443" s="2" t="str">
        <f>IF(N1443=0,"Inactive",IF(N1443=1,"One-time",IF(N1443&lt;4,"Repeat","Loyal")))</f>
        <v>Repeat</v>
      </c>
    </row>
    <row r="1444" spans="1:17" x14ac:dyDescent="0.2">
      <c r="A1444" s="2" t="s">
        <v>2529</v>
      </c>
      <c r="B1444" s="2" t="s">
        <v>2530</v>
      </c>
      <c r="C1444" s="2" t="s">
        <v>177</v>
      </c>
      <c r="D1444" s="2">
        <v>42</v>
      </c>
      <c r="E1444" s="2" t="str">
        <f>IF(D1444&lt;25,"18-24",IF(D1444&lt;35,"25-34",IF(D1444&lt;45,"35-44",IF(D1444&lt;55,"45-54","55+"))))</f>
        <v>35-44</v>
      </c>
      <c r="F1444" s="2" t="s">
        <v>168</v>
      </c>
      <c r="G1444" s="2" t="s">
        <v>24</v>
      </c>
      <c r="H1444" s="2" t="s">
        <v>170</v>
      </c>
      <c r="I1444" s="2" t="s">
        <v>216</v>
      </c>
      <c r="J1444" s="2" t="s">
        <v>172</v>
      </c>
      <c r="K1444" s="11">
        <v>45341</v>
      </c>
      <c r="L1444" s="2" t="s">
        <v>247</v>
      </c>
      <c r="M1444" s="2" t="s">
        <v>174</v>
      </c>
      <c r="N1444" s="4">
        <f>COUNTIF(Bookings!$B$2:$B$5001,A1444)</f>
        <v>0</v>
      </c>
      <c r="O1444" s="4">
        <f>COUNTIFS(Bookings!$B$2:$B$5001,A1444,Bookings!$Q$2:$Q$5001,"Completed")</f>
        <v>0</v>
      </c>
      <c r="P1444" s="3">
        <f>SUMIFS(Revenue!$L$2:$L$4092,Revenue!$B$2:$B$4092,A1444)</f>
        <v>0</v>
      </c>
      <c r="Q1444" s="2" t="str">
        <f>IF(N1444=0,"Inactive",IF(N1444=1,"One-time",IF(N1444&lt;4,"Repeat","Loyal")))</f>
        <v>Inactive</v>
      </c>
    </row>
    <row r="1445" spans="1:17" x14ac:dyDescent="0.2">
      <c r="A1445" s="2" t="s">
        <v>2531</v>
      </c>
      <c r="B1445" s="2" t="s">
        <v>2256</v>
      </c>
      <c r="C1445" s="2" t="s">
        <v>177</v>
      </c>
      <c r="D1445" s="2">
        <v>33</v>
      </c>
      <c r="E1445" s="2" t="str">
        <f>IF(D1445&lt;25,"18-24",IF(D1445&lt;35,"25-34",IF(D1445&lt;45,"35-44",IF(D1445&lt;55,"45-54","55+"))))</f>
        <v>25-34</v>
      </c>
      <c r="F1445" s="2" t="s">
        <v>168</v>
      </c>
      <c r="G1445" s="2" t="s">
        <v>211</v>
      </c>
      <c r="H1445" s="2" t="s">
        <v>170</v>
      </c>
      <c r="I1445" s="2" t="s">
        <v>171</v>
      </c>
      <c r="J1445" s="2" t="s">
        <v>208</v>
      </c>
      <c r="K1445" s="11">
        <v>45391</v>
      </c>
      <c r="L1445" s="2" t="s">
        <v>198</v>
      </c>
      <c r="M1445" s="2" t="s">
        <v>174</v>
      </c>
      <c r="N1445" s="4">
        <f>COUNTIF(Bookings!$B$2:$B$5001,A1445)</f>
        <v>7</v>
      </c>
      <c r="O1445" s="4">
        <f>COUNTIFS(Bookings!$B$2:$B$5001,A1445,Bookings!$Q$2:$Q$5001,"Completed")</f>
        <v>5</v>
      </c>
      <c r="P1445" s="3">
        <f>SUMIFS(Revenue!$L$2:$L$4092,Revenue!$B$2:$B$4092,A1445)</f>
        <v>200560</v>
      </c>
      <c r="Q1445" s="2" t="str">
        <f>IF(N1445=0,"Inactive",IF(N1445=1,"One-time",IF(N1445&lt;4,"Repeat","Loyal")))</f>
        <v>Loyal</v>
      </c>
    </row>
    <row r="1446" spans="1:17" x14ac:dyDescent="0.2">
      <c r="A1446" s="2" t="s">
        <v>2532</v>
      </c>
      <c r="B1446" s="2" t="s">
        <v>1236</v>
      </c>
      <c r="C1446" s="2" t="s">
        <v>177</v>
      </c>
      <c r="D1446" s="2">
        <v>18</v>
      </c>
      <c r="E1446" s="2" t="str">
        <f>IF(D1446&lt;25,"18-24",IF(D1446&lt;35,"25-34",IF(D1446&lt;45,"35-44",IF(D1446&lt;55,"45-54","55+"))))</f>
        <v>18-24</v>
      </c>
      <c r="F1446" s="2" t="s">
        <v>168</v>
      </c>
      <c r="G1446" s="2" t="s">
        <v>182</v>
      </c>
      <c r="H1446" s="2" t="s">
        <v>170</v>
      </c>
      <c r="I1446" s="2" t="s">
        <v>195</v>
      </c>
      <c r="J1446" s="2" t="s">
        <v>172</v>
      </c>
      <c r="K1446" s="11">
        <v>45839</v>
      </c>
      <c r="L1446" s="2" t="s">
        <v>183</v>
      </c>
      <c r="M1446" s="2" t="s">
        <v>189</v>
      </c>
      <c r="N1446" s="4">
        <f>COUNTIF(Bookings!$B$2:$B$5001,A1446)</f>
        <v>0</v>
      </c>
      <c r="O1446" s="4">
        <f>COUNTIFS(Bookings!$B$2:$B$5001,A1446,Bookings!$Q$2:$Q$5001,"Completed")</f>
        <v>0</v>
      </c>
      <c r="P1446" s="3">
        <f>SUMIFS(Revenue!$L$2:$L$4092,Revenue!$B$2:$B$4092,A1446)</f>
        <v>0</v>
      </c>
      <c r="Q1446" s="2" t="str">
        <f>IF(N1446=0,"Inactive",IF(N1446=1,"One-time",IF(N1446&lt;4,"Repeat","Loyal")))</f>
        <v>Inactive</v>
      </c>
    </row>
    <row r="1447" spans="1:17" x14ac:dyDescent="0.2">
      <c r="A1447" s="2" t="s">
        <v>2533</v>
      </c>
      <c r="B1447" s="2" t="s">
        <v>2534</v>
      </c>
      <c r="C1447" s="2" t="s">
        <v>387</v>
      </c>
      <c r="D1447" s="2">
        <v>41</v>
      </c>
      <c r="E1447" s="2" t="str">
        <f>IF(D1447&lt;25,"18-24",IF(D1447&lt;35,"25-34",IF(D1447&lt;45,"35-44",IF(D1447&lt;55,"45-54","55+"))))</f>
        <v>35-44</v>
      </c>
      <c r="F1447" s="2" t="s">
        <v>168</v>
      </c>
      <c r="G1447" s="2" t="s">
        <v>24</v>
      </c>
      <c r="H1447" s="2" t="s">
        <v>170</v>
      </c>
      <c r="I1447" s="2" t="s">
        <v>195</v>
      </c>
      <c r="J1447" s="2" t="s">
        <v>172</v>
      </c>
      <c r="K1447" s="11">
        <v>46019</v>
      </c>
      <c r="L1447" s="2" t="s">
        <v>173</v>
      </c>
      <c r="M1447" s="2" t="s">
        <v>174</v>
      </c>
      <c r="N1447" s="4">
        <f>COUNTIF(Bookings!$B$2:$B$5001,A1447)</f>
        <v>1</v>
      </c>
      <c r="O1447" s="4">
        <f>COUNTIFS(Bookings!$B$2:$B$5001,A1447,Bookings!$Q$2:$Q$5001,"Completed")</f>
        <v>1</v>
      </c>
      <c r="P1447" s="3">
        <f>SUMIFS(Revenue!$L$2:$L$4092,Revenue!$B$2:$B$4092,A1447)</f>
        <v>71740</v>
      </c>
      <c r="Q1447" s="2" t="str">
        <f>IF(N1447=0,"Inactive",IF(N1447=1,"One-time",IF(N1447&lt;4,"Repeat","Loyal")))</f>
        <v>One-time</v>
      </c>
    </row>
    <row r="1448" spans="1:17" x14ac:dyDescent="0.2">
      <c r="A1448" s="2" t="s">
        <v>2535</v>
      </c>
      <c r="B1448" s="2" t="s">
        <v>830</v>
      </c>
      <c r="C1448" s="2" t="s">
        <v>167</v>
      </c>
      <c r="D1448" s="2">
        <v>37</v>
      </c>
      <c r="E1448" s="2" t="str">
        <f>IF(D1448&lt;25,"18-24",IF(D1448&lt;35,"25-34",IF(D1448&lt;45,"35-44",IF(D1448&lt;55,"45-54","55+"))))</f>
        <v>35-44</v>
      </c>
      <c r="F1448" s="2" t="s">
        <v>168</v>
      </c>
      <c r="G1448" s="2" t="s">
        <v>178</v>
      </c>
      <c r="H1448" s="2" t="s">
        <v>170</v>
      </c>
      <c r="I1448" s="2" t="s">
        <v>195</v>
      </c>
      <c r="J1448" s="2" t="s">
        <v>172</v>
      </c>
      <c r="K1448" s="11">
        <v>45524</v>
      </c>
      <c r="L1448" s="2" t="s">
        <v>179</v>
      </c>
      <c r="M1448" s="2" t="s">
        <v>189</v>
      </c>
      <c r="N1448" s="4">
        <f>COUNTIF(Bookings!$B$2:$B$5001,A1448)</f>
        <v>2</v>
      </c>
      <c r="O1448" s="4">
        <f>COUNTIFS(Bookings!$B$2:$B$5001,A1448,Bookings!$Q$2:$Q$5001,"Completed")</f>
        <v>1</v>
      </c>
      <c r="P1448" s="3">
        <f>SUMIFS(Revenue!$L$2:$L$4092,Revenue!$B$2:$B$4092,A1448)</f>
        <v>72320</v>
      </c>
      <c r="Q1448" s="2" t="str">
        <f>IF(N1448=0,"Inactive",IF(N1448=1,"One-time",IF(N1448&lt;4,"Repeat","Loyal")))</f>
        <v>Repeat</v>
      </c>
    </row>
    <row r="1449" spans="1:17" x14ac:dyDescent="0.2">
      <c r="A1449" s="2" t="s">
        <v>2536</v>
      </c>
      <c r="B1449" s="2" t="s">
        <v>2537</v>
      </c>
      <c r="C1449" s="2" t="s">
        <v>167</v>
      </c>
      <c r="D1449" s="2">
        <v>38</v>
      </c>
      <c r="E1449" s="2" t="str">
        <f>IF(D1449&lt;25,"18-24",IF(D1449&lt;35,"25-34",IF(D1449&lt;45,"35-44",IF(D1449&lt;55,"45-54","55+"))))</f>
        <v>35-44</v>
      </c>
      <c r="F1449" s="2" t="s">
        <v>168</v>
      </c>
      <c r="G1449" s="2" t="s">
        <v>220</v>
      </c>
      <c r="H1449" s="2" t="s">
        <v>170</v>
      </c>
      <c r="I1449" s="2" t="s">
        <v>188</v>
      </c>
      <c r="J1449" s="2" t="s">
        <v>172</v>
      </c>
      <c r="K1449" s="11">
        <v>45892</v>
      </c>
      <c r="L1449" s="2" t="s">
        <v>179</v>
      </c>
      <c r="M1449" s="2" t="s">
        <v>174</v>
      </c>
      <c r="N1449" s="4">
        <f>COUNTIF(Bookings!$B$2:$B$5001,A1449)</f>
        <v>0</v>
      </c>
      <c r="O1449" s="4">
        <f>COUNTIFS(Bookings!$B$2:$B$5001,A1449,Bookings!$Q$2:$Q$5001,"Completed")</f>
        <v>0</v>
      </c>
      <c r="P1449" s="3">
        <f>SUMIFS(Revenue!$L$2:$L$4092,Revenue!$B$2:$B$4092,A1449)</f>
        <v>0</v>
      </c>
      <c r="Q1449" s="2" t="str">
        <f>IF(N1449=0,"Inactive",IF(N1449=1,"One-time",IF(N1449&lt;4,"Repeat","Loyal")))</f>
        <v>Inactive</v>
      </c>
    </row>
    <row r="1450" spans="1:17" x14ac:dyDescent="0.2">
      <c r="A1450" s="2" t="s">
        <v>2538</v>
      </c>
      <c r="B1450" s="2" t="s">
        <v>343</v>
      </c>
      <c r="C1450" s="2" t="s">
        <v>167</v>
      </c>
      <c r="D1450" s="2">
        <v>19</v>
      </c>
      <c r="E1450" s="2" t="str">
        <f>IF(D1450&lt;25,"18-24",IF(D1450&lt;35,"25-34",IF(D1450&lt;45,"35-44",IF(D1450&lt;55,"45-54","55+"))))</f>
        <v>18-24</v>
      </c>
      <c r="F1450" s="2" t="s">
        <v>168</v>
      </c>
      <c r="G1450" s="2" t="s">
        <v>55</v>
      </c>
      <c r="H1450" s="2" t="s">
        <v>170</v>
      </c>
      <c r="I1450" s="2" t="s">
        <v>188</v>
      </c>
      <c r="J1450" s="2" t="s">
        <v>217</v>
      </c>
      <c r="K1450" s="11">
        <v>45660</v>
      </c>
      <c r="L1450" s="2" t="s">
        <v>183</v>
      </c>
      <c r="M1450" s="2" t="s">
        <v>174</v>
      </c>
      <c r="N1450" s="4">
        <f>COUNTIF(Bookings!$B$2:$B$5001,A1450)</f>
        <v>5</v>
      </c>
      <c r="O1450" s="4">
        <f>COUNTIFS(Bookings!$B$2:$B$5001,A1450,Bookings!$Q$2:$Q$5001,"Completed")</f>
        <v>5</v>
      </c>
      <c r="P1450" s="3">
        <f>SUMIFS(Revenue!$L$2:$L$4092,Revenue!$B$2:$B$4092,A1450)</f>
        <v>107100</v>
      </c>
      <c r="Q1450" s="2" t="str">
        <f>IF(N1450=0,"Inactive",IF(N1450=1,"One-time",IF(N1450&lt;4,"Repeat","Loyal")))</f>
        <v>Loyal</v>
      </c>
    </row>
    <row r="1451" spans="1:17" x14ac:dyDescent="0.2">
      <c r="A1451" s="2" t="s">
        <v>2539</v>
      </c>
      <c r="B1451" s="2" t="s">
        <v>764</v>
      </c>
      <c r="C1451" s="2" t="s">
        <v>177</v>
      </c>
      <c r="D1451" s="2">
        <v>42</v>
      </c>
      <c r="E1451" s="2" t="str">
        <f>IF(D1451&lt;25,"18-24",IF(D1451&lt;35,"25-34",IF(D1451&lt;45,"35-44",IF(D1451&lt;55,"45-54","55+"))))</f>
        <v>35-44</v>
      </c>
      <c r="F1451" s="2" t="s">
        <v>168</v>
      </c>
      <c r="G1451" s="2" t="s">
        <v>55</v>
      </c>
      <c r="H1451" s="2" t="s">
        <v>170</v>
      </c>
      <c r="I1451" s="2" t="s">
        <v>21</v>
      </c>
      <c r="J1451" s="2" t="s">
        <v>217</v>
      </c>
      <c r="K1451" s="11">
        <v>45956</v>
      </c>
      <c r="L1451" s="2" t="s">
        <v>231</v>
      </c>
      <c r="M1451" s="2" t="s">
        <v>189</v>
      </c>
      <c r="N1451" s="4">
        <f>COUNTIF(Bookings!$B$2:$B$5001,A1451)</f>
        <v>2</v>
      </c>
      <c r="O1451" s="4">
        <f>COUNTIFS(Bookings!$B$2:$B$5001,A1451,Bookings!$Q$2:$Q$5001,"Completed")</f>
        <v>2</v>
      </c>
      <c r="P1451" s="3">
        <f>SUMIFS(Revenue!$L$2:$L$4092,Revenue!$B$2:$B$4092,A1451)</f>
        <v>54150</v>
      </c>
      <c r="Q1451" s="2" t="str">
        <f>IF(N1451=0,"Inactive",IF(N1451=1,"One-time",IF(N1451&lt;4,"Repeat","Loyal")))</f>
        <v>Repeat</v>
      </c>
    </row>
    <row r="1452" spans="1:17" x14ac:dyDescent="0.2">
      <c r="A1452" s="2" t="s">
        <v>2540</v>
      </c>
      <c r="B1452" s="2" t="s">
        <v>977</v>
      </c>
      <c r="C1452" s="2" t="s">
        <v>177</v>
      </c>
      <c r="D1452" s="2">
        <v>45</v>
      </c>
      <c r="E1452" s="2" t="str">
        <f>IF(D1452&lt;25,"18-24",IF(D1452&lt;35,"25-34",IF(D1452&lt;45,"35-44",IF(D1452&lt;55,"45-54","55+"))))</f>
        <v>45-54</v>
      </c>
      <c r="F1452" s="2" t="s">
        <v>168</v>
      </c>
      <c r="G1452" s="2" t="s">
        <v>75</v>
      </c>
      <c r="H1452" s="2" t="s">
        <v>170</v>
      </c>
      <c r="I1452" s="2" t="s">
        <v>21</v>
      </c>
      <c r="J1452" s="2" t="s">
        <v>217</v>
      </c>
      <c r="K1452" s="11">
        <v>45692</v>
      </c>
      <c r="L1452" s="2" t="s">
        <v>231</v>
      </c>
      <c r="M1452" s="2" t="s">
        <v>189</v>
      </c>
      <c r="N1452" s="4">
        <f>COUNTIF(Bookings!$B$2:$B$5001,A1452)</f>
        <v>3</v>
      </c>
      <c r="O1452" s="4">
        <f>COUNTIFS(Bookings!$B$2:$B$5001,A1452,Bookings!$Q$2:$Q$5001,"Completed")</f>
        <v>3</v>
      </c>
      <c r="P1452" s="3">
        <f>SUMIFS(Revenue!$L$2:$L$4092,Revenue!$B$2:$B$4092,A1452)</f>
        <v>131610</v>
      </c>
      <c r="Q1452" s="2" t="str">
        <f>IF(N1452=0,"Inactive",IF(N1452=1,"One-time",IF(N1452&lt;4,"Repeat","Loyal")))</f>
        <v>Repeat</v>
      </c>
    </row>
    <row r="1453" spans="1:17" x14ac:dyDescent="0.2">
      <c r="A1453" s="2" t="s">
        <v>2541</v>
      </c>
      <c r="B1453" s="2" t="s">
        <v>2542</v>
      </c>
      <c r="C1453" s="2" t="s">
        <v>167</v>
      </c>
      <c r="D1453" s="2">
        <v>47</v>
      </c>
      <c r="E1453" s="2" t="str">
        <f>IF(D1453&lt;25,"18-24",IF(D1453&lt;35,"25-34",IF(D1453&lt;45,"35-44",IF(D1453&lt;55,"45-54","55+"))))</f>
        <v>45-54</v>
      </c>
      <c r="F1453" s="2" t="s">
        <v>168</v>
      </c>
      <c r="G1453" s="2" t="s">
        <v>220</v>
      </c>
      <c r="H1453" s="2" t="s">
        <v>170</v>
      </c>
      <c r="I1453" s="2" t="s">
        <v>171</v>
      </c>
      <c r="J1453" s="2" t="s">
        <v>217</v>
      </c>
      <c r="K1453" s="11">
        <v>45628</v>
      </c>
      <c r="L1453" s="2" t="s">
        <v>173</v>
      </c>
      <c r="M1453" s="2" t="s">
        <v>174</v>
      </c>
      <c r="N1453" s="4">
        <f>COUNTIF(Bookings!$B$2:$B$5001,A1453)</f>
        <v>5</v>
      </c>
      <c r="O1453" s="4">
        <f>COUNTIFS(Bookings!$B$2:$B$5001,A1453,Bookings!$Q$2:$Q$5001,"Completed")</f>
        <v>3</v>
      </c>
      <c r="P1453" s="3">
        <f>SUMIFS(Revenue!$L$2:$L$4092,Revenue!$B$2:$B$4092,A1453)</f>
        <v>75600</v>
      </c>
      <c r="Q1453" s="2" t="str">
        <f>IF(N1453=0,"Inactive",IF(N1453=1,"One-time",IF(N1453&lt;4,"Repeat","Loyal")))</f>
        <v>Loyal</v>
      </c>
    </row>
    <row r="1454" spans="1:17" x14ac:dyDescent="0.2">
      <c r="A1454" s="2" t="s">
        <v>2543</v>
      </c>
      <c r="B1454" s="2" t="s">
        <v>1944</v>
      </c>
      <c r="C1454" s="2" t="s">
        <v>177</v>
      </c>
      <c r="D1454" s="2">
        <v>32</v>
      </c>
      <c r="E1454" s="2" t="str">
        <f>IF(D1454&lt;25,"18-24",IF(D1454&lt;35,"25-34",IF(D1454&lt;45,"35-44",IF(D1454&lt;55,"45-54","55+"))))</f>
        <v>25-34</v>
      </c>
      <c r="F1454" s="2" t="s">
        <v>205</v>
      </c>
      <c r="G1454" s="2" t="s">
        <v>206</v>
      </c>
      <c r="H1454" s="2" t="s">
        <v>207</v>
      </c>
      <c r="I1454" s="2" t="s">
        <v>188</v>
      </c>
      <c r="J1454" s="2" t="s">
        <v>217</v>
      </c>
      <c r="K1454" s="11">
        <v>45666</v>
      </c>
      <c r="L1454" s="2" t="s">
        <v>198</v>
      </c>
      <c r="M1454" s="2" t="s">
        <v>174</v>
      </c>
      <c r="N1454" s="4">
        <f>COUNTIF(Bookings!$B$2:$B$5001,A1454)</f>
        <v>3</v>
      </c>
      <c r="O1454" s="4">
        <f>COUNTIFS(Bookings!$B$2:$B$5001,A1454,Bookings!$Q$2:$Q$5001,"Completed")</f>
        <v>1</v>
      </c>
      <c r="P1454" s="3">
        <f>SUMIFS(Revenue!$L$2:$L$4092,Revenue!$B$2:$B$4092,A1454)</f>
        <v>31030</v>
      </c>
      <c r="Q1454" s="2" t="str">
        <f>IF(N1454=0,"Inactive",IF(N1454=1,"One-time",IF(N1454&lt;4,"Repeat","Loyal")))</f>
        <v>Repeat</v>
      </c>
    </row>
    <row r="1455" spans="1:17" x14ac:dyDescent="0.2">
      <c r="A1455" s="2" t="s">
        <v>2544</v>
      </c>
      <c r="B1455" s="2" t="s">
        <v>840</v>
      </c>
      <c r="C1455" s="2" t="s">
        <v>167</v>
      </c>
      <c r="D1455" s="2">
        <v>40</v>
      </c>
      <c r="E1455" s="2" t="str">
        <f>IF(D1455&lt;25,"18-24",IF(D1455&lt;35,"25-34",IF(D1455&lt;45,"35-44",IF(D1455&lt;55,"45-54","55+"))))</f>
        <v>35-44</v>
      </c>
      <c r="F1455" s="2" t="s">
        <v>168</v>
      </c>
      <c r="G1455" s="2" t="s">
        <v>220</v>
      </c>
      <c r="H1455" s="2" t="s">
        <v>170</v>
      </c>
      <c r="I1455" s="2" t="s">
        <v>216</v>
      </c>
      <c r="J1455" s="2" t="s">
        <v>172</v>
      </c>
      <c r="K1455" s="11">
        <v>46084</v>
      </c>
      <c r="L1455" s="2" t="s">
        <v>198</v>
      </c>
      <c r="M1455" s="2" t="s">
        <v>174</v>
      </c>
      <c r="N1455" s="4">
        <f>COUNTIF(Bookings!$B$2:$B$5001,A1455)</f>
        <v>2</v>
      </c>
      <c r="O1455" s="4">
        <f>COUNTIFS(Bookings!$B$2:$B$5001,A1455,Bookings!$Q$2:$Q$5001,"Completed")</f>
        <v>2</v>
      </c>
      <c r="P1455" s="3">
        <f>SUMIFS(Revenue!$L$2:$L$4092,Revenue!$B$2:$B$4092,A1455)</f>
        <v>137070</v>
      </c>
      <c r="Q1455" s="2" t="str">
        <f>IF(N1455=0,"Inactive",IF(N1455=1,"One-time",IF(N1455&lt;4,"Repeat","Loyal")))</f>
        <v>Repeat</v>
      </c>
    </row>
    <row r="1456" spans="1:17" x14ac:dyDescent="0.2">
      <c r="A1456" s="2" t="s">
        <v>2545</v>
      </c>
      <c r="B1456" s="2" t="s">
        <v>2546</v>
      </c>
      <c r="C1456" s="2" t="s">
        <v>177</v>
      </c>
      <c r="D1456" s="2">
        <v>42</v>
      </c>
      <c r="E1456" s="2" t="str">
        <f>IF(D1456&lt;25,"18-24",IF(D1456&lt;35,"25-34",IF(D1456&lt;45,"35-44",IF(D1456&lt;55,"45-54","55+"))))</f>
        <v>35-44</v>
      </c>
      <c r="F1456" s="2" t="s">
        <v>168</v>
      </c>
      <c r="G1456" s="2" t="s">
        <v>75</v>
      </c>
      <c r="H1456" s="2" t="s">
        <v>170</v>
      </c>
      <c r="I1456" s="2" t="s">
        <v>188</v>
      </c>
      <c r="J1456" s="2" t="s">
        <v>172</v>
      </c>
      <c r="K1456" s="11">
        <v>45814</v>
      </c>
      <c r="L1456" s="2" t="s">
        <v>198</v>
      </c>
      <c r="M1456" s="2" t="s">
        <v>174</v>
      </c>
      <c r="N1456" s="4">
        <f>COUNTIF(Bookings!$B$2:$B$5001,A1456)</f>
        <v>0</v>
      </c>
      <c r="O1456" s="4">
        <f>COUNTIFS(Bookings!$B$2:$B$5001,A1456,Bookings!$Q$2:$Q$5001,"Completed")</f>
        <v>0</v>
      </c>
      <c r="P1456" s="3">
        <f>SUMIFS(Revenue!$L$2:$L$4092,Revenue!$B$2:$B$4092,A1456)</f>
        <v>0</v>
      </c>
      <c r="Q1456" s="2" t="str">
        <f>IF(N1456=0,"Inactive",IF(N1456=1,"One-time",IF(N1456&lt;4,"Repeat","Loyal")))</f>
        <v>Inactive</v>
      </c>
    </row>
    <row r="1457" spans="1:17" x14ac:dyDescent="0.2">
      <c r="A1457" s="2" t="s">
        <v>2547</v>
      </c>
      <c r="B1457" s="2" t="s">
        <v>2548</v>
      </c>
      <c r="C1457" s="2" t="s">
        <v>177</v>
      </c>
      <c r="D1457" s="2">
        <v>46</v>
      </c>
      <c r="E1457" s="2" t="str">
        <f>IF(D1457&lt;25,"18-24",IF(D1457&lt;35,"25-34",IF(D1457&lt;45,"35-44",IF(D1457&lt;55,"45-54","55+"))))</f>
        <v>45-54</v>
      </c>
      <c r="F1457" s="2" t="s">
        <v>168</v>
      </c>
      <c r="G1457" s="2" t="s">
        <v>220</v>
      </c>
      <c r="H1457" s="2" t="s">
        <v>170</v>
      </c>
      <c r="I1457" s="2" t="s">
        <v>195</v>
      </c>
      <c r="J1457" s="2" t="s">
        <v>172</v>
      </c>
      <c r="K1457" s="11">
        <v>45664</v>
      </c>
      <c r="L1457" s="2" t="s">
        <v>179</v>
      </c>
      <c r="M1457" s="2" t="s">
        <v>174</v>
      </c>
      <c r="N1457" s="4">
        <f>COUNTIF(Bookings!$B$2:$B$5001,A1457)</f>
        <v>2</v>
      </c>
      <c r="O1457" s="4">
        <f>COUNTIFS(Bookings!$B$2:$B$5001,A1457,Bookings!$Q$2:$Q$5001,"Completed")</f>
        <v>2</v>
      </c>
      <c r="P1457" s="3">
        <f>SUMIFS(Revenue!$L$2:$L$4092,Revenue!$B$2:$B$4092,A1457)</f>
        <v>68710</v>
      </c>
      <c r="Q1457" s="2" t="str">
        <f>IF(N1457=0,"Inactive",IF(N1457=1,"One-time",IF(N1457&lt;4,"Repeat","Loyal")))</f>
        <v>Repeat</v>
      </c>
    </row>
    <row r="1458" spans="1:17" x14ac:dyDescent="0.2">
      <c r="A1458" s="2" t="s">
        <v>2549</v>
      </c>
      <c r="B1458" s="2" t="s">
        <v>2215</v>
      </c>
      <c r="C1458" s="2" t="s">
        <v>177</v>
      </c>
      <c r="D1458" s="2">
        <v>35</v>
      </c>
      <c r="E1458" s="2" t="str">
        <f>IF(D1458&lt;25,"18-24",IF(D1458&lt;35,"25-34",IF(D1458&lt;45,"35-44",IF(D1458&lt;55,"45-54","55+"))))</f>
        <v>35-44</v>
      </c>
      <c r="F1458" s="2" t="s">
        <v>168</v>
      </c>
      <c r="G1458" s="2" t="s">
        <v>194</v>
      </c>
      <c r="H1458" s="2" t="s">
        <v>170</v>
      </c>
      <c r="I1458" s="2" t="s">
        <v>21</v>
      </c>
      <c r="J1458" s="2" t="s">
        <v>172</v>
      </c>
      <c r="K1458" s="11">
        <v>45622</v>
      </c>
      <c r="L1458" s="2" t="s">
        <v>179</v>
      </c>
      <c r="M1458" s="2" t="s">
        <v>174</v>
      </c>
      <c r="N1458" s="4">
        <f>COUNTIF(Bookings!$B$2:$B$5001,A1458)</f>
        <v>0</v>
      </c>
      <c r="O1458" s="4">
        <f>COUNTIFS(Bookings!$B$2:$B$5001,A1458,Bookings!$Q$2:$Q$5001,"Completed")</f>
        <v>0</v>
      </c>
      <c r="P1458" s="3">
        <f>SUMIFS(Revenue!$L$2:$L$4092,Revenue!$B$2:$B$4092,A1458)</f>
        <v>0</v>
      </c>
      <c r="Q1458" s="2" t="str">
        <f>IF(N1458=0,"Inactive",IF(N1458=1,"One-time",IF(N1458&lt;4,"Repeat","Loyal")))</f>
        <v>Inactive</v>
      </c>
    </row>
    <row r="1459" spans="1:17" x14ac:dyDescent="0.2">
      <c r="A1459" s="2" t="s">
        <v>2550</v>
      </c>
      <c r="B1459" s="2" t="s">
        <v>2251</v>
      </c>
      <c r="C1459" s="2" t="s">
        <v>167</v>
      </c>
      <c r="D1459" s="2">
        <v>32</v>
      </c>
      <c r="E1459" s="2" t="str">
        <f>IF(D1459&lt;25,"18-24",IF(D1459&lt;35,"25-34",IF(D1459&lt;45,"35-44",IF(D1459&lt;55,"45-54","55+"))))</f>
        <v>25-34</v>
      </c>
      <c r="F1459" s="2" t="s">
        <v>168</v>
      </c>
      <c r="G1459" s="2" t="s">
        <v>24</v>
      </c>
      <c r="H1459" s="2" t="s">
        <v>170</v>
      </c>
      <c r="I1459" s="2" t="s">
        <v>195</v>
      </c>
      <c r="J1459" s="2" t="s">
        <v>172</v>
      </c>
      <c r="K1459" s="11">
        <v>45383</v>
      </c>
      <c r="L1459" s="2" t="s">
        <v>183</v>
      </c>
      <c r="M1459" s="2" t="s">
        <v>174</v>
      </c>
      <c r="N1459" s="4">
        <f>COUNTIF(Bookings!$B$2:$B$5001,A1459)</f>
        <v>0</v>
      </c>
      <c r="O1459" s="4">
        <f>COUNTIFS(Bookings!$B$2:$B$5001,A1459,Bookings!$Q$2:$Q$5001,"Completed")</f>
        <v>0</v>
      </c>
      <c r="P1459" s="3">
        <f>SUMIFS(Revenue!$L$2:$L$4092,Revenue!$B$2:$B$4092,A1459)</f>
        <v>0</v>
      </c>
      <c r="Q1459" s="2" t="str">
        <f>IF(N1459=0,"Inactive",IF(N1459=1,"One-time",IF(N1459&lt;4,"Repeat","Loyal")))</f>
        <v>Inactive</v>
      </c>
    </row>
    <row r="1460" spans="1:17" x14ac:dyDescent="0.2">
      <c r="A1460" s="2" t="s">
        <v>2551</v>
      </c>
      <c r="B1460" s="2" t="s">
        <v>255</v>
      </c>
      <c r="C1460" s="2" t="s">
        <v>167</v>
      </c>
      <c r="D1460" s="2">
        <v>47</v>
      </c>
      <c r="E1460" s="2" t="str">
        <f>IF(D1460&lt;25,"18-24",IF(D1460&lt;35,"25-34",IF(D1460&lt;45,"35-44",IF(D1460&lt;55,"45-54","55+"))))</f>
        <v>45-54</v>
      </c>
      <c r="F1460" s="2" t="s">
        <v>338</v>
      </c>
      <c r="G1460" s="2" t="s">
        <v>339</v>
      </c>
      <c r="H1460" s="2" t="s">
        <v>207</v>
      </c>
      <c r="I1460" s="2" t="s">
        <v>195</v>
      </c>
      <c r="J1460" s="2" t="s">
        <v>172</v>
      </c>
      <c r="K1460" s="11">
        <v>45823</v>
      </c>
      <c r="L1460" s="2" t="s">
        <v>179</v>
      </c>
      <c r="M1460" s="2" t="s">
        <v>189</v>
      </c>
      <c r="N1460" s="4">
        <f>COUNTIF(Bookings!$B$2:$B$5001,A1460)</f>
        <v>1</v>
      </c>
      <c r="O1460" s="4">
        <f>COUNTIFS(Bookings!$B$2:$B$5001,A1460,Bookings!$Q$2:$Q$5001,"Completed")</f>
        <v>0</v>
      </c>
      <c r="P1460" s="3">
        <f>SUMIFS(Revenue!$L$2:$L$4092,Revenue!$B$2:$B$4092,A1460)</f>
        <v>0</v>
      </c>
      <c r="Q1460" s="2" t="str">
        <f>IF(N1460=0,"Inactive",IF(N1460=1,"One-time",IF(N1460&lt;4,"Repeat","Loyal")))</f>
        <v>One-time</v>
      </c>
    </row>
    <row r="1461" spans="1:17" x14ac:dyDescent="0.2">
      <c r="A1461" s="2" t="s">
        <v>2552</v>
      </c>
      <c r="B1461" s="2" t="s">
        <v>233</v>
      </c>
      <c r="C1461" s="2" t="s">
        <v>387</v>
      </c>
      <c r="D1461" s="2">
        <v>35</v>
      </c>
      <c r="E1461" s="2" t="str">
        <f>IF(D1461&lt;25,"18-24",IF(D1461&lt;35,"25-34",IF(D1461&lt;45,"35-44",IF(D1461&lt;55,"45-54","55+"))))</f>
        <v>35-44</v>
      </c>
      <c r="F1461" s="2" t="s">
        <v>234</v>
      </c>
      <c r="G1461" s="2" t="s">
        <v>235</v>
      </c>
      <c r="H1461" s="2" t="s">
        <v>207</v>
      </c>
      <c r="I1461" s="2" t="s">
        <v>21</v>
      </c>
      <c r="J1461" s="2" t="s">
        <v>172</v>
      </c>
      <c r="K1461" s="11">
        <v>45840</v>
      </c>
      <c r="L1461" s="2" t="s">
        <v>231</v>
      </c>
      <c r="M1461" s="2" t="s">
        <v>174</v>
      </c>
      <c r="N1461" s="4">
        <f>COUNTIF(Bookings!$B$2:$B$5001,A1461)</f>
        <v>1</v>
      </c>
      <c r="O1461" s="4">
        <f>COUNTIFS(Bookings!$B$2:$B$5001,A1461,Bookings!$Q$2:$Q$5001,"Completed")</f>
        <v>1</v>
      </c>
      <c r="P1461" s="3">
        <f>SUMIFS(Revenue!$L$2:$L$4092,Revenue!$B$2:$B$4092,A1461)</f>
        <v>46780</v>
      </c>
      <c r="Q1461" s="2" t="str">
        <f>IF(N1461=0,"Inactive",IF(N1461=1,"One-time",IF(N1461&lt;4,"Repeat","Loyal")))</f>
        <v>One-time</v>
      </c>
    </row>
    <row r="1462" spans="1:17" x14ac:dyDescent="0.2">
      <c r="A1462" s="2" t="s">
        <v>2553</v>
      </c>
      <c r="B1462" s="2" t="s">
        <v>1251</v>
      </c>
      <c r="C1462" s="2" t="s">
        <v>167</v>
      </c>
      <c r="D1462" s="2">
        <v>18</v>
      </c>
      <c r="E1462" s="2" t="str">
        <f>IF(D1462&lt;25,"18-24",IF(D1462&lt;35,"25-34",IF(D1462&lt;45,"35-44",IF(D1462&lt;55,"45-54","55+"))))</f>
        <v>18-24</v>
      </c>
      <c r="F1462" s="2" t="s">
        <v>290</v>
      </c>
      <c r="G1462" s="2" t="s">
        <v>290</v>
      </c>
      <c r="H1462" s="2" t="s">
        <v>207</v>
      </c>
      <c r="I1462" s="2" t="s">
        <v>216</v>
      </c>
      <c r="J1462" s="2" t="s">
        <v>172</v>
      </c>
      <c r="K1462" s="11">
        <v>45458</v>
      </c>
      <c r="L1462" s="2" t="s">
        <v>173</v>
      </c>
      <c r="M1462" s="2" t="s">
        <v>174</v>
      </c>
      <c r="N1462" s="4">
        <f>COUNTIF(Bookings!$B$2:$B$5001,A1462)</f>
        <v>2</v>
      </c>
      <c r="O1462" s="4">
        <f>COUNTIFS(Bookings!$B$2:$B$5001,A1462,Bookings!$Q$2:$Q$5001,"Completed")</f>
        <v>2</v>
      </c>
      <c r="P1462" s="3">
        <f>SUMIFS(Revenue!$L$2:$L$4092,Revenue!$B$2:$B$4092,A1462)</f>
        <v>279870</v>
      </c>
      <c r="Q1462" s="2" t="str">
        <f>IF(N1462=0,"Inactive",IF(N1462=1,"One-time",IF(N1462&lt;4,"Repeat","Loyal")))</f>
        <v>Repeat</v>
      </c>
    </row>
    <row r="1463" spans="1:17" x14ac:dyDescent="0.2">
      <c r="A1463" s="2" t="s">
        <v>2554</v>
      </c>
      <c r="B1463" s="2" t="s">
        <v>2555</v>
      </c>
      <c r="C1463" s="2" t="s">
        <v>177</v>
      </c>
      <c r="D1463" s="2">
        <v>18</v>
      </c>
      <c r="E1463" s="2" t="str">
        <f>IF(D1463&lt;25,"18-24",IF(D1463&lt;35,"25-34",IF(D1463&lt;45,"35-44",IF(D1463&lt;55,"45-54","55+"))))</f>
        <v>18-24</v>
      </c>
      <c r="F1463" s="2" t="s">
        <v>168</v>
      </c>
      <c r="G1463" s="2" t="s">
        <v>178</v>
      </c>
      <c r="H1463" s="2" t="s">
        <v>170</v>
      </c>
      <c r="I1463" s="2" t="s">
        <v>188</v>
      </c>
      <c r="J1463" s="2" t="s">
        <v>172</v>
      </c>
      <c r="K1463" s="11">
        <v>45413</v>
      </c>
      <c r="L1463" s="2" t="s">
        <v>179</v>
      </c>
      <c r="M1463" s="2" t="s">
        <v>189</v>
      </c>
      <c r="N1463" s="4">
        <f>COUNTIF(Bookings!$B$2:$B$5001,A1463)</f>
        <v>0</v>
      </c>
      <c r="O1463" s="4">
        <f>COUNTIFS(Bookings!$B$2:$B$5001,A1463,Bookings!$Q$2:$Q$5001,"Completed")</f>
        <v>0</v>
      </c>
      <c r="P1463" s="3">
        <f>SUMIFS(Revenue!$L$2:$L$4092,Revenue!$B$2:$B$4092,A1463)</f>
        <v>0</v>
      </c>
      <c r="Q1463" s="2" t="str">
        <f>IF(N1463=0,"Inactive",IF(N1463=1,"One-time",IF(N1463&lt;4,"Repeat","Loyal")))</f>
        <v>Inactive</v>
      </c>
    </row>
    <row r="1464" spans="1:17" x14ac:dyDescent="0.2">
      <c r="A1464" s="2" t="s">
        <v>2556</v>
      </c>
      <c r="B1464" s="2" t="s">
        <v>2557</v>
      </c>
      <c r="C1464" s="2" t="s">
        <v>177</v>
      </c>
      <c r="D1464" s="2">
        <v>38</v>
      </c>
      <c r="E1464" s="2" t="str">
        <f>IF(D1464&lt;25,"18-24",IF(D1464&lt;35,"25-34",IF(D1464&lt;45,"35-44",IF(D1464&lt;55,"45-54","55+"))))</f>
        <v>35-44</v>
      </c>
      <c r="F1464" s="2" t="s">
        <v>168</v>
      </c>
      <c r="G1464" s="2" t="s">
        <v>24</v>
      </c>
      <c r="H1464" s="2" t="s">
        <v>170</v>
      </c>
      <c r="I1464" s="2" t="s">
        <v>195</v>
      </c>
      <c r="J1464" s="2" t="s">
        <v>172</v>
      </c>
      <c r="K1464" s="11">
        <v>45446</v>
      </c>
      <c r="L1464" s="2" t="s">
        <v>183</v>
      </c>
      <c r="M1464" s="2" t="s">
        <v>189</v>
      </c>
      <c r="N1464" s="4">
        <f>COUNTIF(Bookings!$B$2:$B$5001,A1464)</f>
        <v>0</v>
      </c>
      <c r="O1464" s="4">
        <f>COUNTIFS(Bookings!$B$2:$B$5001,A1464,Bookings!$Q$2:$Q$5001,"Completed")</f>
        <v>0</v>
      </c>
      <c r="P1464" s="3">
        <f>SUMIFS(Revenue!$L$2:$L$4092,Revenue!$B$2:$B$4092,A1464)</f>
        <v>0</v>
      </c>
      <c r="Q1464" s="2" t="str">
        <f>IF(N1464=0,"Inactive",IF(N1464=1,"One-time",IF(N1464&lt;4,"Repeat","Loyal")))</f>
        <v>Inactive</v>
      </c>
    </row>
    <row r="1465" spans="1:17" x14ac:dyDescent="0.2">
      <c r="A1465" s="2" t="s">
        <v>2558</v>
      </c>
      <c r="B1465" s="2" t="s">
        <v>2559</v>
      </c>
      <c r="C1465" s="2" t="s">
        <v>177</v>
      </c>
      <c r="D1465" s="2">
        <v>24</v>
      </c>
      <c r="E1465" s="2" t="str">
        <f>IF(D1465&lt;25,"18-24",IF(D1465&lt;35,"25-34",IF(D1465&lt;45,"35-44",IF(D1465&lt;55,"45-54","55+"))))</f>
        <v>18-24</v>
      </c>
      <c r="F1465" s="2" t="s">
        <v>168</v>
      </c>
      <c r="G1465" s="2" t="s">
        <v>220</v>
      </c>
      <c r="H1465" s="2" t="s">
        <v>170</v>
      </c>
      <c r="I1465" s="2" t="s">
        <v>21</v>
      </c>
      <c r="J1465" s="2" t="s">
        <v>217</v>
      </c>
      <c r="K1465" s="11">
        <v>45733</v>
      </c>
      <c r="L1465" s="2" t="s">
        <v>198</v>
      </c>
      <c r="M1465" s="2" t="s">
        <v>189</v>
      </c>
      <c r="N1465" s="4">
        <f>COUNTIF(Bookings!$B$2:$B$5001,A1465)</f>
        <v>3</v>
      </c>
      <c r="O1465" s="4">
        <f>COUNTIFS(Bookings!$B$2:$B$5001,A1465,Bookings!$Q$2:$Q$5001,"Completed")</f>
        <v>2</v>
      </c>
      <c r="P1465" s="3">
        <f>SUMIFS(Revenue!$L$2:$L$4092,Revenue!$B$2:$B$4092,A1465)</f>
        <v>79160</v>
      </c>
      <c r="Q1465" s="2" t="str">
        <f>IF(N1465=0,"Inactive",IF(N1465=1,"One-time",IF(N1465&lt;4,"Repeat","Loyal")))</f>
        <v>Repeat</v>
      </c>
    </row>
    <row r="1466" spans="1:17" x14ac:dyDescent="0.2">
      <c r="A1466" s="2" t="s">
        <v>2560</v>
      </c>
      <c r="B1466" s="2" t="s">
        <v>837</v>
      </c>
      <c r="C1466" s="2" t="s">
        <v>167</v>
      </c>
      <c r="D1466" s="2">
        <v>18</v>
      </c>
      <c r="E1466" s="2" t="str">
        <f>IF(D1466&lt;25,"18-24",IF(D1466&lt;35,"25-34",IF(D1466&lt;45,"35-44",IF(D1466&lt;55,"45-54","55+"))))</f>
        <v>18-24</v>
      </c>
      <c r="F1466" s="2" t="s">
        <v>168</v>
      </c>
      <c r="G1466" s="2" t="s">
        <v>220</v>
      </c>
      <c r="H1466" s="2" t="s">
        <v>170</v>
      </c>
      <c r="I1466" s="2" t="s">
        <v>171</v>
      </c>
      <c r="J1466" s="2" t="s">
        <v>208</v>
      </c>
      <c r="K1466" s="11">
        <v>45747</v>
      </c>
      <c r="L1466" s="2" t="s">
        <v>179</v>
      </c>
      <c r="M1466" s="2" t="s">
        <v>174</v>
      </c>
      <c r="N1466" s="4">
        <f>COUNTIF(Bookings!$B$2:$B$5001,A1466)</f>
        <v>6</v>
      </c>
      <c r="O1466" s="4">
        <f>COUNTIFS(Bookings!$B$2:$B$5001,A1466,Bookings!$Q$2:$Q$5001,"Completed")</f>
        <v>4</v>
      </c>
      <c r="P1466" s="3">
        <f>SUMIFS(Revenue!$L$2:$L$4092,Revenue!$B$2:$B$4092,A1466)</f>
        <v>80000</v>
      </c>
      <c r="Q1466" s="2" t="str">
        <f>IF(N1466=0,"Inactive",IF(N1466=1,"One-time",IF(N1466&lt;4,"Repeat","Loyal")))</f>
        <v>Loyal</v>
      </c>
    </row>
    <row r="1467" spans="1:17" x14ac:dyDescent="0.2">
      <c r="A1467" s="2" t="s">
        <v>2561</v>
      </c>
      <c r="B1467" s="2" t="s">
        <v>695</v>
      </c>
      <c r="C1467" s="2" t="s">
        <v>177</v>
      </c>
      <c r="D1467" s="2">
        <v>34</v>
      </c>
      <c r="E1467" s="2" t="str">
        <f>IF(D1467&lt;25,"18-24",IF(D1467&lt;35,"25-34",IF(D1467&lt;45,"35-44",IF(D1467&lt;55,"45-54","55+"))))</f>
        <v>25-34</v>
      </c>
      <c r="F1467" s="2" t="s">
        <v>234</v>
      </c>
      <c r="G1467" s="2" t="s">
        <v>235</v>
      </c>
      <c r="H1467" s="2" t="s">
        <v>207</v>
      </c>
      <c r="I1467" s="2" t="s">
        <v>195</v>
      </c>
      <c r="J1467" s="2" t="s">
        <v>172</v>
      </c>
      <c r="K1467" s="11">
        <v>45360</v>
      </c>
      <c r="L1467" s="2" t="s">
        <v>183</v>
      </c>
      <c r="M1467" s="2" t="s">
        <v>174</v>
      </c>
      <c r="N1467" s="4">
        <f>COUNTIF(Bookings!$B$2:$B$5001,A1467)</f>
        <v>0</v>
      </c>
      <c r="O1467" s="4">
        <f>COUNTIFS(Bookings!$B$2:$B$5001,A1467,Bookings!$Q$2:$Q$5001,"Completed")</f>
        <v>0</v>
      </c>
      <c r="P1467" s="3">
        <f>SUMIFS(Revenue!$L$2:$L$4092,Revenue!$B$2:$B$4092,A1467)</f>
        <v>0</v>
      </c>
      <c r="Q1467" s="2" t="str">
        <f>IF(N1467=0,"Inactive",IF(N1467=1,"One-time",IF(N1467&lt;4,"Repeat","Loyal")))</f>
        <v>Inactive</v>
      </c>
    </row>
    <row r="1468" spans="1:17" x14ac:dyDescent="0.2">
      <c r="A1468" s="2" t="s">
        <v>2562</v>
      </c>
      <c r="B1468" s="2" t="s">
        <v>928</v>
      </c>
      <c r="C1468" s="2" t="s">
        <v>167</v>
      </c>
      <c r="D1468" s="2">
        <v>27</v>
      </c>
      <c r="E1468" s="2" t="str">
        <f>IF(D1468&lt;25,"18-24",IF(D1468&lt;35,"25-34",IF(D1468&lt;45,"35-44",IF(D1468&lt;55,"45-54","55+"))))</f>
        <v>25-34</v>
      </c>
      <c r="F1468" s="2" t="s">
        <v>168</v>
      </c>
      <c r="G1468" s="2" t="s">
        <v>220</v>
      </c>
      <c r="H1468" s="2" t="s">
        <v>170</v>
      </c>
      <c r="I1468" s="2" t="s">
        <v>171</v>
      </c>
      <c r="J1468" s="2" t="s">
        <v>172</v>
      </c>
      <c r="K1468" s="11">
        <v>45726</v>
      </c>
      <c r="L1468" s="2" t="s">
        <v>173</v>
      </c>
      <c r="M1468" s="2" t="s">
        <v>174</v>
      </c>
      <c r="N1468" s="4">
        <f>COUNTIF(Bookings!$B$2:$B$5001,A1468)</f>
        <v>3</v>
      </c>
      <c r="O1468" s="4">
        <f>COUNTIFS(Bookings!$B$2:$B$5001,A1468,Bookings!$Q$2:$Q$5001,"Completed")</f>
        <v>3</v>
      </c>
      <c r="P1468" s="3">
        <f>SUMIFS(Revenue!$L$2:$L$4092,Revenue!$B$2:$B$4092,A1468)</f>
        <v>183790</v>
      </c>
      <c r="Q1468" s="2" t="str">
        <f>IF(N1468=0,"Inactive",IF(N1468=1,"One-time",IF(N1468&lt;4,"Repeat","Loyal")))</f>
        <v>Repeat</v>
      </c>
    </row>
    <row r="1469" spans="1:17" x14ac:dyDescent="0.2">
      <c r="A1469" s="2" t="s">
        <v>2563</v>
      </c>
      <c r="B1469" s="2" t="s">
        <v>2564</v>
      </c>
      <c r="C1469" s="2" t="s">
        <v>167</v>
      </c>
      <c r="D1469" s="2">
        <v>32</v>
      </c>
      <c r="E1469" s="2" t="str">
        <f>IF(D1469&lt;25,"18-24",IF(D1469&lt;35,"25-34",IF(D1469&lt;45,"35-44",IF(D1469&lt;55,"45-54","55+"))))</f>
        <v>25-34</v>
      </c>
      <c r="F1469" s="2" t="s">
        <v>290</v>
      </c>
      <c r="G1469" s="2" t="s">
        <v>290</v>
      </c>
      <c r="H1469" s="2" t="s">
        <v>207</v>
      </c>
      <c r="I1469" s="2" t="s">
        <v>188</v>
      </c>
      <c r="J1469" s="2" t="s">
        <v>172</v>
      </c>
      <c r="K1469" s="11">
        <v>45840</v>
      </c>
      <c r="L1469" s="2" t="s">
        <v>247</v>
      </c>
      <c r="M1469" s="2" t="s">
        <v>174</v>
      </c>
      <c r="N1469" s="4">
        <f>COUNTIF(Bookings!$B$2:$B$5001,A1469)</f>
        <v>3</v>
      </c>
      <c r="O1469" s="4">
        <f>COUNTIFS(Bookings!$B$2:$B$5001,A1469,Bookings!$Q$2:$Q$5001,"Completed")</f>
        <v>2</v>
      </c>
      <c r="P1469" s="3">
        <f>SUMIFS(Revenue!$L$2:$L$4092,Revenue!$B$2:$B$4092,A1469)</f>
        <v>53070</v>
      </c>
      <c r="Q1469" s="2" t="str">
        <f>IF(N1469=0,"Inactive",IF(N1469=1,"One-time",IF(N1469&lt;4,"Repeat","Loyal")))</f>
        <v>Repeat</v>
      </c>
    </row>
    <row r="1470" spans="1:17" x14ac:dyDescent="0.2">
      <c r="A1470" s="2" t="s">
        <v>2565</v>
      </c>
      <c r="B1470" s="2" t="s">
        <v>2566</v>
      </c>
      <c r="C1470" s="2" t="s">
        <v>177</v>
      </c>
      <c r="D1470" s="2">
        <v>43</v>
      </c>
      <c r="E1470" s="2" t="str">
        <f>IF(D1470&lt;25,"18-24",IF(D1470&lt;35,"25-34",IF(D1470&lt;45,"35-44",IF(D1470&lt;55,"45-54","55+"))))</f>
        <v>35-44</v>
      </c>
      <c r="F1470" s="2" t="s">
        <v>168</v>
      </c>
      <c r="G1470" s="2" t="s">
        <v>194</v>
      </c>
      <c r="H1470" s="2" t="s">
        <v>170</v>
      </c>
      <c r="I1470" s="2" t="s">
        <v>195</v>
      </c>
      <c r="J1470" s="2" t="s">
        <v>172</v>
      </c>
      <c r="K1470" s="11">
        <v>45637</v>
      </c>
      <c r="L1470" s="2" t="s">
        <v>179</v>
      </c>
      <c r="M1470" s="2" t="s">
        <v>174</v>
      </c>
      <c r="N1470" s="4">
        <f>COUNTIF(Bookings!$B$2:$B$5001,A1470)</f>
        <v>5</v>
      </c>
      <c r="O1470" s="4">
        <f>COUNTIFS(Bookings!$B$2:$B$5001,A1470,Bookings!$Q$2:$Q$5001,"Completed")</f>
        <v>5</v>
      </c>
      <c r="P1470" s="3">
        <f>SUMIFS(Revenue!$L$2:$L$4092,Revenue!$B$2:$B$4092,A1470)</f>
        <v>416150</v>
      </c>
      <c r="Q1470" s="2" t="str">
        <f>IF(N1470=0,"Inactive",IF(N1470=1,"One-time",IF(N1470&lt;4,"Repeat","Loyal")))</f>
        <v>Loyal</v>
      </c>
    </row>
    <row r="1471" spans="1:17" x14ac:dyDescent="0.2">
      <c r="A1471" s="2" t="s">
        <v>2567</v>
      </c>
      <c r="B1471" s="2" t="s">
        <v>885</v>
      </c>
      <c r="C1471" s="2" t="s">
        <v>177</v>
      </c>
      <c r="D1471" s="2">
        <v>35</v>
      </c>
      <c r="E1471" s="2" t="str">
        <f>IF(D1471&lt;25,"18-24",IF(D1471&lt;35,"25-34",IF(D1471&lt;45,"35-44",IF(D1471&lt;55,"45-54","55+"))))</f>
        <v>35-44</v>
      </c>
      <c r="F1471" s="2" t="s">
        <v>168</v>
      </c>
      <c r="G1471" s="2" t="s">
        <v>243</v>
      </c>
      <c r="H1471" s="2" t="s">
        <v>170</v>
      </c>
      <c r="I1471" s="2" t="s">
        <v>188</v>
      </c>
      <c r="J1471" s="2" t="s">
        <v>172</v>
      </c>
      <c r="K1471" s="11">
        <v>45664</v>
      </c>
      <c r="L1471" s="2" t="s">
        <v>198</v>
      </c>
      <c r="M1471" s="2" t="s">
        <v>174</v>
      </c>
      <c r="N1471" s="4">
        <f>COUNTIF(Bookings!$B$2:$B$5001,A1471)</f>
        <v>2</v>
      </c>
      <c r="O1471" s="4">
        <f>COUNTIFS(Bookings!$B$2:$B$5001,A1471,Bookings!$Q$2:$Q$5001,"Completed")</f>
        <v>2</v>
      </c>
      <c r="P1471" s="3">
        <f>SUMIFS(Revenue!$L$2:$L$4092,Revenue!$B$2:$B$4092,A1471)</f>
        <v>54020</v>
      </c>
      <c r="Q1471" s="2" t="str">
        <f>IF(N1471=0,"Inactive",IF(N1471=1,"One-time",IF(N1471&lt;4,"Repeat","Loyal")))</f>
        <v>Repeat</v>
      </c>
    </row>
    <row r="1472" spans="1:17" x14ac:dyDescent="0.2">
      <c r="A1472" s="2" t="s">
        <v>2568</v>
      </c>
      <c r="B1472" s="2" t="s">
        <v>1966</v>
      </c>
      <c r="C1472" s="2" t="s">
        <v>167</v>
      </c>
      <c r="D1472" s="2">
        <v>39</v>
      </c>
      <c r="E1472" s="2" t="str">
        <f>IF(D1472&lt;25,"18-24",IF(D1472&lt;35,"25-34",IF(D1472&lt;45,"35-44",IF(D1472&lt;55,"45-54","55+"))))</f>
        <v>35-44</v>
      </c>
      <c r="F1472" s="2" t="s">
        <v>290</v>
      </c>
      <c r="G1472" s="2" t="s">
        <v>290</v>
      </c>
      <c r="H1472" s="2" t="s">
        <v>207</v>
      </c>
      <c r="I1472" s="2" t="s">
        <v>171</v>
      </c>
      <c r="J1472" s="2" t="s">
        <v>172</v>
      </c>
      <c r="K1472" s="11">
        <v>46075</v>
      </c>
      <c r="L1472" s="2" t="s">
        <v>179</v>
      </c>
      <c r="M1472" s="2" t="s">
        <v>189</v>
      </c>
      <c r="N1472" s="4">
        <f>COUNTIF(Bookings!$B$2:$B$5001,A1472)</f>
        <v>1</v>
      </c>
      <c r="O1472" s="4">
        <f>COUNTIFS(Bookings!$B$2:$B$5001,A1472,Bookings!$Q$2:$Q$5001,"Completed")</f>
        <v>1</v>
      </c>
      <c r="P1472" s="3">
        <f>SUMIFS(Revenue!$L$2:$L$4092,Revenue!$B$2:$B$4092,A1472)</f>
        <v>30890</v>
      </c>
      <c r="Q1472" s="2" t="str">
        <f>IF(N1472=0,"Inactive",IF(N1472=1,"One-time",IF(N1472&lt;4,"Repeat","Loyal")))</f>
        <v>One-time</v>
      </c>
    </row>
    <row r="1473" spans="1:17" x14ac:dyDescent="0.2">
      <c r="A1473" s="2" t="s">
        <v>2569</v>
      </c>
      <c r="B1473" s="2" t="s">
        <v>296</v>
      </c>
      <c r="C1473" s="2" t="s">
        <v>177</v>
      </c>
      <c r="D1473" s="2">
        <v>53</v>
      </c>
      <c r="E1473" s="2" t="str">
        <f>IF(D1473&lt;25,"18-24",IF(D1473&lt;35,"25-34",IF(D1473&lt;45,"35-44",IF(D1473&lt;55,"45-54","55+"))))</f>
        <v>45-54</v>
      </c>
      <c r="F1473" s="2" t="s">
        <v>234</v>
      </c>
      <c r="G1473" s="2" t="s">
        <v>235</v>
      </c>
      <c r="H1473" s="2" t="s">
        <v>207</v>
      </c>
      <c r="I1473" s="2" t="s">
        <v>195</v>
      </c>
      <c r="J1473" s="2" t="s">
        <v>217</v>
      </c>
      <c r="K1473" s="11">
        <v>45903</v>
      </c>
      <c r="L1473" s="2" t="s">
        <v>247</v>
      </c>
      <c r="M1473" s="2" t="s">
        <v>174</v>
      </c>
      <c r="N1473" s="4">
        <f>COUNTIF(Bookings!$B$2:$B$5001,A1473)</f>
        <v>3</v>
      </c>
      <c r="O1473" s="4">
        <f>COUNTIFS(Bookings!$B$2:$B$5001,A1473,Bookings!$Q$2:$Q$5001,"Completed")</f>
        <v>3</v>
      </c>
      <c r="P1473" s="3">
        <f>SUMIFS(Revenue!$L$2:$L$4092,Revenue!$B$2:$B$4092,A1473)</f>
        <v>233040</v>
      </c>
      <c r="Q1473" s="2" t="str">
        <f>IF(N1473=0,"Inactive",IF(N1473=1,"One-time",IF(N1473&lt;4,"Repeat","Loyal")))</f>
        <v>Repeat</v>
      </c>
    </row>
    <row r="1474" spans="1:17" x14ac:dyDescent="0.2">
      <c r="A1474" s="2" t="s">
        <v>2570</v>
      </c>
      <c r="B1474" s="2" t="s">
        <v>409</v>
      </c>
      <c r="C1474" s="2" t="s">
        <v>167</v>
      </c>
      <c r="D1474" s="2">
        <v>29</v>
      </c>
      <c r="E1474" s="2" t="str">
        <f>IF(D1474&lt;25,"18-24",IF(D1474&lt;35,"25-34",IF(D1474&lt;45,"35-44",IF(D1474&lt;55,"45-54","55+"))))</f>
        <v>25-34</v>
      </c>
      <c r="F1474" s="2" t="s">
        <v>168</v>
      </c>
      <c r="G1474" s="2" t="s">
        <v>182</v>
      </c>
      <c r="H1474" s="2" t="s">
        <v>170</v>
      </c>
      <c r="I1474" s="2" t="s">
        <v>21</v>
      </c>
      <c r="J1474" s="2" t="s">
        <v>217</v>
      </c>
      <c r="K1474" s="11">
        <v>45722</v>
      </c>
      <c r="L1474" s="2" t="s">
        <v>231</v>
      </c>
      <c r="M1474" s="2" t="s">
        <v>174</v>
      </c>
      <c r="N1474" s="4">
        <f>COUNTIF(Bookings!$B$2:$B$5001,A1474)</f>
        <v>6</v>
      </c>
      <c r="O1474" s="4">
        <f>COUNTIFS(Bookings!$B$2:$B$5001,A1474,Bookings!$Q$2:$Q$5001,"Completed")</f>
        <v>6</v>
      </c>
      <c r="P1474" s="3">
        <f>SUMIFS(Revenue!$L$2:$L$4092,Revenue!$B$2:$B$4092,A1474)</f>
        <v>217100</v>
      </c>
      <c r="Q1474" s="2" t="str">
        <f>IF(N1474=0,"Inactive",IF(N1474=1,"One-time",IF(N1474&lt;4,"Repeat","Loyal")))</f>
        <v>Loyal</v>
      </c>
    </row>
    <row r="1475" spans="1:17" x14ac:dyDescent="0.2">
      <c r="A1475" s="2" t="s">
        <v>2571</v>
      </c>
      <c r="B1475" s="2" t="s">
        <v>370</v>
      </c>
      <c r="C1475" s="2" t="s">
        <v>177</v>
      </c>
      <c r="D1475" s="2">
        <v>18</v>
      </c>
      <c r="E1475" s="2" t="str">
        <f>IF(D1475&lt;25,"18-24",IF(D1475&lt;35,"25-34",IF(D1475&lt;45,"35-44",IF(D1475&lt;55,"45-54","55+"))))</f>
        <v>18-24</v>
      </c>
      <c r="F1475" s="2" t="s">
        <v>168</v>
      </c>
      <c r="G1475" s="2" t="s">
        <v>194</v>
      </c>
      <c r="H1475" s="2" t="s">
        <v>170</v>
      </c>
      <c r="I1475" s="2" t="s">
        <v>188</v>
      </c>
      <c r="J1475" s="2" t="s">
        <v>172</v>
      </c>
      <c r="K1475" s="11">
        <v>45775</v>
      </c>
      <c r="L1475" s="2" t="s">
        <v>179</v>
      </c>
      <c r="M1475" s="2" t="s">
        <v>189</v>
      </c>
      <c r="N1475" s="4">
        <f>COUNTIF(Bookings!$B$2:$B$5001,A1475)</f>
        <v>2</v>
      </c>
      <c r="O1475" s="4">
        <f>COUNTIFS(Bookings!$B$2:$B$5001,A1475,Bookings!$Q$2:$Q$5001,"Completed")</f>
        <v>2</v>
      </c>
      <c r="P1475" s="3">
        <f>SUMIFS(Revenue!$L$2:$L$4092,Revenue!$B$2:$B$4092,A1475)</f>
        <v>70790</v>
      </c>
      <c r="Q1475" s="2" t="str">
        <f>IF(N1475=0,"Inactive",IF(N1475=1,"One-time",IF(N1475&lt;4,"Repeat","Loyal")))</f>
        <v>Repeat</v>
      </c>
    </row>
    <row r="1476" spans="1:17" x14ac:dyDescent="0.2">
      <c r="A1476" s="2" t="s">
        <v>2572</v>
      </c>
      <c r="B1476" s="2" t="s">
        <v>799</v>
      </c>
      <c r="C1476" s="2" t="s">
        <v>177</v>
      </c>
      <c r="D1476" s="2">
        <v>44</v>
      </c>
      <c r="E1476" s="2" t="str">
        <f>IF(D1476&lt;25,"18-24",IF(D1476&lt;35,"25-34",IF(D1476&lt;45,"35-44",IF(D1476&lt;55,"45-54","55+"))))</f>
        <v>35-44</v>
      </c>
      <c r="F1476" s="2" t="s">
        <v>168</v>
      </c>
      <c r="G1476" s="2" t="s">
        <v>246</v>
      </c>
      <c r="H1476" s="2" t="s">
        <v>170</v>
      </c>
      <c r="I1476" s="2" t="s">
        <v>195</v>
      </c>
      <c r="J1476" s="2" t="s">
        <v>172</v>
      </c>
      <c r="K1476" s="11">
        <v>45677</v>
      </c>
      <c r="L1476" s="2" t="s">
        <v>183</v>
      </c>
      <c r="M1476" s="2" t="s">
        <v>174</v>
      </c>
      <c r="N1476" s="4">
        <f>COUNTIF(Bookings!$B$2:$B$5001,A1476)</f>
        <v>2</v>
      </c>
      <c r="O1476" s="4">
        <f>COUNTIFS(Bookings!$B$2:$B$5001,A1476,Bookings!$Q$2:$Q$5001,"Completed")</f>
        <v>1</v>
      </c>
      <c r="P1476" s="3">
        <f>SUMIFS(Revenue!$L$2:$L$4092,Revenue!$B$2:$B$4092,A1476)</f>
        <v>73480</v>
      </c>
      <c r="Q1476" s="2" t="str">
        <f>IF(N1476=0,"Inactive",IF(N1476=1,"One-time",IF(N1476&lt;4,"Repeat","Loyal")))</f>
        <v>Repeat</v>
      </c>
    </row>
    <row r="1477" spans="1:17" x14ac:dyDescent="0.2">
      <c r="A1477" s="2" t="s">
        <v>2573</v>
      </c>
      <c r="B1477" s="2" t="s">
        <v>1564</v>
      </c>
      <c r="C1477" s="2" t="s">
        <v>167</v>
      </c>
      <c r="D1477" s="2">
        <v>46</v>
      </c>
      <c r="E1477" s="2" t="str">
        <f>IF(D1477&lt;25,"18-24",IF(D1477&lt;35,"25-34",IF(D1477&lt;45,"35-44",IF(D1477&lt;55,"45-54","55+"))))</f>
        <v>45-54</v>
      </c>
      <c r="F1477" s="2" t="s">
        <v>168</v>
      </c>
      <c r="G1477" s="2" t="s">
        <v>55</v>
      </c>
      <c r="H1477" s="2" t="s">
        <v>170</v>
      </c>
      <c r="I1477" s="2" t="s">
        <v>195</v>
      </c>
      <c r="J1477" s="2" t="s">
        <v>172</v>
      </c>
      <c r="K1477" s="11">
        <v>45578</v>
      </c>
      <c r="L1477" s="2" t="s">
        <v>173</v>
      </c>
      <c r="M1477" s="2" t="s">
        <v>189</v>
      </c>
      <c r="N1477" s="4">
        <f>COUNTIF(Bookings!$B$2:$B$5001,A1477)</f>
        <v>0</v>
      </c>
      <c r="O1477" s="4">
        <f>COUNTIFS(Bookings!$B$2:$B$5001,A1477,Bookings!$Q$2:$Q$5001,"Completed")</f>
        <v>0</v>
      </c>
      <c r="P1477" s="3">
        <f>SUMIFS(Revenue!$L$2:$L$4092,Revenue!$B$2:$B$4092,A1477)</f>
        <v>0</v>
      </c>
      <c r="Q1477" s="2" t="str">
        <f>IF(N1477=0,"Inactive",IF(N1477=1,"One-time",IF(N1477&lt;4,"Repeat","Loyal")))</f>
        <v>Inactive</v>
      </c>
    </row>
    <row r="1478" spans="1:17" x14ac:dyDescent="0.2">
      <c r="A1478" s="2" t="s">
        <v>2574</v>
      </c>
      <c r="B1478" s="2" t="s">
        <v>341</v>
      </c>
      <c r="C1478" s="2" t="s">
        <v>177</v>
      </c>
      <c r="D1478" s="2">
        <v>34</v>
      </c>
      <c r="E1478" s="2" t="str">
        <f>IF(D1478&lt;25,"18-24",IF(D1478&lt;35,"25-34",IF(D1478&lt;45,"35-44",IF(D1478&lt;55,"45-54","55+"))))</f>
        <v>25-34</v>
      </c>
      <c r="F1478" s="2" t="s">
        <v>168</v>
      </c>
      <c r="G1478" s="2" t="s">
        <v>220</v>
      </c>
      <c r="H1478" s="2" t="s">
        <v>170</v>
      </c>
      <c r="I1478" s="2" t="s">
        <v>188</v>
      </c>
      <c r="J1478" s="2" t="s">
        <v>172</v>
      </c>
      <c r="K1478" s="11">
        <v>45174</v>
      </c>
      <c r="L1478" s="2" t="s">
        <v>179</v>
      </c>
      <c r="M1478" s="2" t="s">
        <v>189</v>
      </c>
      <c r="N1478" s="4">
        <f>COUNTIF(Bookings!$B$2:$B$5001,A1478)</f>
        <v>0</v>
      </c>
      <c r="O1478" s="4">
        <f>COUNTIFS(Bookings!$B$2:$B$5001,A1478,Bookings!$Q$2:$Q$5001,"Completed")</f>
        <v>0</v>
      </c>
      <c r="P1478" s="3">
        <f>SUMIFS(Revenue!$L$2:$L$4092,Revenue!$B$2:$B$4092,A1478)</f>
        <v>0</v>
      </c>
      <c r="Q1478" s="2" t="str">
        <f>IF(N1478=0,"Inactive",IF(N1478=1,"One-time",IF(N1478&lt;4,"Repeat","Loyal")))</f>
        <v>Inactive</v>
      </c>
    </row>
    <row r="1479" spans="1:17" x14ac:dyDescent="0.2">
      <c r="A1479" s="2" t="s">
        <v>2575</v>
      </c>
      <c r="B1479" s="2" t="s">
        <v>1776</v>
      </c>
      <c r="C1479" s="2" t="s">
        <v>177</v>
      </c>
      <c r="D1479" s="2">
        <v>36</v>
      </c>
      <c r="E1479" s="2" t="str">
        <f>IF(D1479&lt;25,"18-24",IF(D1479&lt;35,"25-34",IF(D1479&lt;45,"35-44",IF(D1479&lt;55,"45-54","55+"))))</f>
        <v>35-44</v>
      </c>
      <c r="F1479" s="2" t="s">
        <v>168</v>
      </c>
      <c r="G1479" s="2" t="s">
        <v>55</v>
      </c>
      <c r="H1479" s="2" t="s">
        <v>170</v>
      </c>
      <c r="I1479" s="2" t="s">
        <v>21</v>
      </c>
      <c r="J1479" s="2" t="s">
        <v>208</v>
      </c>
      <c r="K1479" s="11">
        <v>45549</v>
      </c>
      <c r="L1479" s="2" t="s">
        <v>183</v>
      </c>
      <c r="M1479" s="2" t="s">
        <v>189</v>
      </c>
      <c r="N1479" s="4">
        <f>COUNTIF(Bookings!$B$2:$B$5001,A1479)</f>
        <v>6</v>
      </c>
      <c r="O1479" s="4">
        <f>COUNTIFS(Bookings!$B$2:$B$5001,A1479,Bookings!$Q$2:$Q$5001,"Completed")</f>
        <v>6</v>
      </c>
      <c r="P1479" s="3">
        <f>SUMIFS(Revenue!$L$2:$L$4092,Revenue!$B$2:$B$4092,A1479)</f>
        <v>110590</v>
      </c>
      <c r="Q1479" s="2" t="str">
        <f>IF(N1479=0,"Inactive",IF(N1479=1,"One-time",IF(N1479&lt;4,"Repeat","Loyal")))</f>
        <v>Loyal</v>
      </c>
    </row>
    <row r="1480" spans="1:17" x14ac:dyDescent="0.2">
      <c r="A1480" s="2" t="s">
        <v>2576</v>
      </c>
      <c r="B1480" s="2" t="s">
        <v>2577</v>
      </c>
      <c r="C1480" s="2" t="s">
        <v>167</v>
      </c>
      <c r="D1480" s="2">
        <v>18</v>
      </c>
      <c r="E1480" s="2" t="str">
        <f>IF(D1480&lt;25,"18-24",IF(D1480&lt;35,"25-34",IF(D1480&lt;45,"35-44",IF(D1480&lt;55,"45-54","55+"))))</f>
        <v>18-24</v>
      </c>
      <c r="F1480" s="2" t="s">
        <v>338</v>
      </c>
      <c r="G1480" s="2" t="s">
        <v>339</v>
      </c>
      <c r="H1480" s="2" t="s">
        <v>207</v>
      </c>
      <c r="I1480" s="2" t="s">
        <v>171</v>
      </c>
      <c r="J1480" s="2" t="s">
        <v>172</v>
      </c>
      <c r="K1480" s="11">
        <v>45642</v>
      </c>
      <c r="L1480" s="2" t="s">
        <v>173</v>
      </c>
      <c r="M1480" s="2" t="s">
        <v>174</v>
      </c>
      <c r="N1480" s="4">
        <f>COUNTIF(Bookings!$B$2:$B$5001,A1480)</f>
        <v>1</v>
      </c>
      <c r="O1480" s="4">
        <f>COUNTIFS(Bookings!$B$2:$B$5001,A1480,Bookings!$Q$2:$Q$5001,"Completed")</f>
        <v>1</v>
      </c>
      <c r="P1480" s="3">
        <f>SUMIFS(Revenue!$L$2:$L$4092,Revenue!$B$2:$B$4092,A1480)</f>
        <v>91460</v>
      </c>
      <c r="Q1480" s="2" t="str">
        <f>IF(N1480=0,"Inactive",IF(N1480=1,"One-time",IF(N1480&lt;4,"Repeat","Loyal")))</f>
        <v>One-time</v>
      </c>
    </row>
    <row r="1481" spans="1:17" x14ac:dyDescent="0.2">
      <c r="A1481" s="2" t="s">
        <v>2578</v>
      </c>
      <c r="B1481" s="2" t="s">
        <v>1546</v>
      </c>
      <c r="C1481" s="2" t="s">
        <v>167</v>
      </c>
      <c r="D1481" s="2">
        <v>34</v>
      </c>
      <c r="E1481" s="2" t="str">
        <f>IF(D1481&lt;25,"18-24",IF(D1481&lt;35,"25-34",IF(D1481&lt;45,"35-44",IF(D1481&lt;55,"45-54","55+"))))</f>
        <v>25-34</v>
      </c>
      <c r="F1481" s="2" t="s">
        <v>168</v>
      </c>
      <c r="G1481" s="2" t="s">
        <v>75</v>
      </c>
      <c r="H1481" s="2" t="s">
        <v>170</v>
      </c>
      <c r="I1481" s="2" t="s">
        <v>216</v>
      </c>
      <c r="J1481" s="2" t="s">
        <v>172</v>
      </c>
      <c r="K1481" s="11">
        <v>46041</v>
      </c>
      <c r="L1481" s="2" t="s">
        <v>179</v>
      </c>
      <c r="M1481" s="2" t="s">
        <v>174</v>
      </c>
      <c r="N1481" s="4">
        <f>COUNTIF(Bookings!$B$2:$B$5001,A1481)</f>
        <v>1</v>
      </c>
      <c r="O1481" s="4">
        <f>COUNTIFS(Bookings!$B$2:$B$5001,A1481,Bookings!$Q$2:$Q$5001,"Completed")</f>
        <v>1</v>
      </c>
      <c r="P1481" s="3">
        <f>SUMIFS(Revenue!$L$2:$L$4092,Revenue!$B$2:$B$4092,A1481)</f>
        <v>102480</v>
      </c>
      <c r="Q1481" s="2" t="str">
        <f>IF(N1481=0,"Inactive",IF(N1481=1,"One-time",IF(N1481&lt;4,"Repeat","Loyal")))</f>
        <v>One-time</v>
      </c>
    </row>
    <row r="1482" spans="1:17" x14ac:dyDescent="0.2">
      <c r="A1482" s="2" t="s">
        <v>2579</v>
      </c>
      <c r="B1482" s="2" t="s">
        <v>1739</v>
      </c>
      <c r="C1482" s="2" t="s">
        <v>167</v>
      </c>
      <c r="D1482" s="2">
        <v>40</v>
      </c>
      <c r="E1482" s="2" t="str">
        <f>IF(D1482&lt;25,"18-24",IF(D1482&lt;35,"25-34",IF(D1482&lt;45,"35-44",IF(D1482&lt;55,"45-54","55+"))))</f>
        <v>35-44</v>
      </c>
      <c r="F1482" s="2" t="s">
        <v>168</v>
      </c>
      <c r="G1482" s="2" t="s">
        <v>186</v>
      </c>
      <c r="H1482" s="2" t="s">
        <v>170</v>
      </c>
      <c r="I1482" s="2" t="s">
        <v>188</v>
      </c>
      <c r="J1482" s="2" t="s">
        <v>172</v>
      </c>
      <c r="K1482" s="11">
        <v>45782</v>
      </c>
      <c r="L1482" s="2" t="s">
        <v>179</v>
      </c>
      <c r="M1482" s="2" t="s">
        <v>174</v>
      </c>
      <c r="N1482" s="4">
        <f>COUNTIF(Bookings!$B$2:$B$5001,A1482)</f>
        <v>2</v>
      </c>
      <c r="O1482" s="4">
        <f>COUNTIFS(Bookings!$B$2:$B$5001,A1482,Bookings!$Q$2:$Q$5001,"Completed")</f>
        <v>2</v>
      </c>
      <c r="P1482" s="3">
        <f>SUMIFS(Revenue!$L$2:$L$4092,Revenue!$B$2:$B$4092,A1482)</f>
        <v>113750</v>
      </c>
      <c r="Q1482" s="2" t="str">
        <f>IF(N1482=0,"Inactive",IF(N1482=1,"One-time",IF(N1482&lt;4,"Repeat","Loyal")))</f>
        <v>Repeat</v>
      </c>
    </row>
    <row r="1483" spans="1:17" x14ac:dyDescent="0.2">
      <c r="A1483" s="2" t="s">
        <v>2580</v>
      </c>
      <c r="B1483" s="2" t="s">
        <v>528</v>
      </c>
      <c r="C1483" s="2" t="s">
        <v>167</v>
      </c>
      <c r="D1483" s="2">
        <v>29</v>
      </c>
      <c r="E1483" s="2" t="str">
        <f>IF(D1483&lt;25,"18-24",IF(D1483&lt;35,"25-34",IF(D1483&lt;45,"35-44",IF(D1483&lt;55,"45-54","55+"))))</f>
        <v>25-34</v>
      </c>
      <c r="F1483" s="2" t="s">
        <v>290</v>
      </c>
      <c r="G1483" s="2" t="s">
        <v>290</v>
      </c>
      <c r="H1483" s="2" t="s">
        <v>207</v>
      </c>
      <c r="I1483" s="2" t="s">
        <v>171</v>
      </c>
      <c r="J1483" s="2" t="s">
        <v>217</v>
      </c>
      <c r="K1483" s="11">
        <v>45538</v>
      </c>
      <c r="L1483" s="2" t="s">
        <v>179</v>
      </c>
      <c r="M1483" s="2" t="s">
        <v>174</v>
      </c>
      <c r="N1483" s="4">
        <f>COUNTIF(Bookings!$B$2:$B$5001,A1483)</f>
        <v>2</v>
      </c>
      <c r="O1483" s="4">
        <f>COUNTIFS(Bookings!$B$2:$B$5001,A1483,Bookings!$Q$2:$Q$5001,"Completed")</f>
        <v>1</v>
      </c>
      <c r="P1483" s="3">
        <f>SUMIFS(Revenue!$L$2:$L$4092,Revenue!$B$2:$B$4092,A1483)</f>
        <v>38050</v>
      </c>
      <c r="Q1483" s="2" t="str">
        <f>IF(N1483=0,"Inactive",IF(N1483=1,"One-time",IF(N1483&lt;4,"Repeat","Loyal")))</f>
        <v>Repeat</v>
      </c>
    </row>
    <row r="1484" spans="1:17" x14ac:dyDescent="0.2">
      <c r="A1484" s="2" t="s">
        <v>2581</v>
      </c>
      <c r="B1484" s="2" t="s">
        <v>631</v>
      </c>
      <c r="C1484" s="2" t="s">
        <v>167</v>
      </c>
      <c r="D1484" s="2">
        <v>25</v>
      </c>
      <c r="E1484" s="2" t="str">
        <f>IF(D1484&lt;25,"18-24",IF(D1484&lt;35,"25-34",IF(D1484&lt;45,"35-44",IF(D1484&lt;55,"45-54","55+"))))</f>
        <v>25-34</v>
      </c>
      <c r="F1484" s="2" t="s">
        <v>168</v>
      </c>
      <c r="G1484" s="2" t="s">
        <v>186</v>
      </c>
      <c r="H1484" s="2" t="s">
        <v>170</v>
      </c>
      <c r="I1484" s="2" t="s">
        <v>171</v>
      </c>
      <c r="J1484" s="2" t="s">
        <v>208</v>
      </c>
      <c r="K1484" s="11">
        <v>45735</v>
      </c>
      <c r="L1484" s="2" t="s">
        <v>183</v>
      </c>
      <c r="M1484" s="2" t="s">
        <v>189</v>
      </c>
      <c r="N1484" s="4">
        <f>COUNTIF(Bookings!$B$2:$B$5001,A1484)</f>
        <v>5</v>
      </c>
      <c r="O1484" s="4">
        <f>COUNTIFS(Bookings!$B$2:$B$5001,A1484,Bookings!$Q$2:$Q$5001,"Completed")</f>
        <v>5</v>
      </c>
      <c r="P1484" s="3">
        <f>SUMIFS(Revenue!$L$2:$L$4092,Revenue!$B$2:$B$4092,A1484)</f>
        <v>264590</v>
      </c>
      <c r="Q1484" s="2" t="str">
        <f>IF(N1484=0,"Inactive",IF(N1484=1,"One-time",IF(N1484&lt;4,"Repeat","Loyal")))</f>
        <v>Loyal</v>
      </c>
    </row>
    <row r="1485" spans="1:17" x14ac:dyDescent="0.2">
      <c r="A1485" s="2" t="s">
        <v>2582</v>
      </c>
      <c r="B1485" s="2" t="s">
        <v>979</v>
      </c>
      <c r="C1485" s="2" t="s">
        <v>177</v>
      </c>
      <c r="D1485" s="2">
        <v>22</v>
      </c>
      <c r="E1485" s="2" t="str">
        <f>IF(D1485&lt;25,"18-24",IF(D1485&lt;35,"25-34",IF(D1485&lt;45,"35-44",IF(D1485&lt;55,"45-54","55+"))))</f>
        <v>18-24</v>
      </c>
      <c r="F1485" s="2" t="s">
        <v>168</v>
      </c>
      <c r="G1485" s="2" t="s">
        <v>243</v>
      </c>
      <c r="H1485" s="2" t="s">
        <v>170</v>
      </c>
      <c r="I1485" s="2" t="s">
        <v>171</v>
      </c>
      <c r="J1485" s="2" t="s">
        <v>172</v>
      </c>
      <c r="K1485" s="11">
        <v>45549</v>
      </c>
      <c r="L1485" s="2" t="s">
        <v>179</v>
      </c>
      <c r="M1485" s="2" t="s">
        <v>189</v>
      </c>
      <c r="N1485" s="4">
        <f>COUNTIF(Bookings!$B$2:$B$5001,A1485)</f>
        <v>1</v>
      </c>
      <c r="O1485" s="4">
        <f>COUNTIFS(Bookings!$B$2:$B$5001,A1485,Bookings!$Q$2:$Q$5001,"Completed")</f>
        <v>0</v>
      </c>
      <c r="P1485" s="3">
        <f>SUMIFS(Revenue!$L$2:$L$4092,Revenue!$B$2:$B$4092,A1485)</f>
        <v>0</v>
      </c>
      <c r="Q1485" s="2" t="str">
        <f>IF(N1485=0,"Inactive",IF(N1485=1,"One-time",IF(N1485&lt;4,"Repeat","Loyal")))</f>
        <v>One-time</v>
      </c>
    </row>
    <row r="1486" spans="1:17" x14ac:dyDescent="0.2">
      <c r="A1486" s="2" t="s">
        <v>2583</v>
      </c>
      <c r="B1486" s="2" t="s">
        <v>2067</v>
      </c>
      <c r="C1486" s="2" t="s">
        <v>177</v>
      </c>
      <c r="D1486" s="2">
        <v>33</v>
      </c>
      <c r="E1486" s="2" t="str">
        <f>IF(D1486&lt;25,"18-24",IF(D1486&lt;35,"25-34",IF(D1486&lt;45,"35-44",IF(D1486&lt;55,"45-54","55+"))))</f>
        <v>25-34</v>
      </c>
      <c r="F1486" s="2" t="s">
        <v>168</v>
      </c>
      <c r="G1486" s="2" t="s">
        <v>182</v>
      </c>
      <c r="H1486" s="2" t="s">
        <v>170</v>
      </c>
      <c r="I1486" s="2" t="s">
        <v>188</v>
      </c>
      <c r="J1486" s="2" t="s">
        <v>217</v>
      </c>
      <c r="K1486" s="11">
        <v>45689</v>
      </c>
      <c r="L1486" s="2" t="s">
        <v>179</v>
      </c>
      <c r="M1486" s="2" t="s">
        <v>189</v>
      </c>
      <c r="N1486" s="4">
        <f>COUNTIF(Bookings!$B$2:$B$5001,A1486)</f>
        <v>5</v>
      </c>
      <c r="O1486" s="4">
        <f>COUNTIFS(Bookings!$B$2:$B$5001,A1486,Bookings!$Q$2:$Q$5001,"Completed")</f>
        <v>5</v>
      </c>
      <c r="P1486" s="3">
        <f>SUMIFS(Revenue!$L$2:$L$4092,Revenue!$B$2:$B$4092,A1486)</f>
        <v>169720</v>
      </c>
      <c r="Q1486" s="2" t="str">
        <f>IF(N1486=0,"Inactive",IF(N1486=1,"One-time",IF(N1486&lt;4,"Repeat","Loyal")))</f>
        <v>Loyal</v>
      </c>
    </row>
    <row r="1487" spans="1:17" x14ac:dyDescent="0.2">
      <c r="A1487" s="2" t="s">
        <v>2584</v>
      </c>
      <c r="B1487" s="2" t="s">
        <v>275</v>
      </c>
      <c r="C1487" s="2" t="s">
        <v>167</v>
      </c>
      <c r="D1487" s="2">
        <v>46</v>
      </c>
      <c r="E1487" s="2" t="str">
        <f>IF(D1487&lt;25,"18-24",IF(D1487&lt;35,"25-34",IF(D1487&lt;45,"35-44",IF(D1487&lt;55,"45-54","55+"))))</f>
        <v>45-54</v>
      </c>
      <c r="F1487" s="2" t="s">
        <v>499</v>
      </c>
      <c r="G1487" s="2" t="s">
        <v>500</v>
      </c>
      <c r="H1487" s="2" t="s">
        <v>207</v>
      </c>
      <c r="I1487" s="2" t="s">
        <v>195</v>
      </c>
      <c r="J1487" s="2" t="s">
        <v>172</v>
      </c>
      <c r="K1487" s="11">
        <v>45491</v>
      </c>
      <c r="L1487" s="2" t="s">
        <v>179</v>
      </c>
      <c r="M1487" s="2" t="s">
        <v>189</v>
      </c>
      <c r="N1487" s="4">
        <f>COUNTIF(Bookings!$B$2:$B$5001,A1487)</f>
        <v>4</v>
      </c>
      <c r="O1487" s="4">
        <f>COUNTIFS(Bookings!$B$2:$B$5001,A1487,Bookings!$Q$2:$Q$5001,"Completed")</f>
        <v>2</v>
      </c>
      <c r="P1487" s="3">
        <f>SUMIFS(Revenue!$L$2:$L$4092,Revenue!$B$2:$B$4092,A1487)</f>
        <v>202380</v>
      </c>
      <c r="Q1487" s="2" t="str">
        <f>IF(N1487=0,"Inactive",IF(N1487=1,"One-time",IF(N1487&lt;4,"Repeat","Loyal")))</f>
        <v>Loyal</v>
      </c>
    </row>
    <row r="1488" spans="1:17" x14ac:dyDescent="0.2">
      <c r="A1488" s="2" t="s">
        <v>2585</v>
      </c>
      <c r="B1488" s="2" t="s">
        <v>2072</v>
      </c>
      <c r="C1488" s="2" t="s">
        <v>177</v>
      </c>
      <c r="D1488" s="2">
        <v>33</v>
      </c>
      <c r="E1488" s="2" t="str">
        <f>IF(D1488&lt;25,"18-24",IF(D1488&lt;35,"25-34",IF(D1488&lt;45,"35-44",IF(D1488&lt;55,"45-54","55+"))))</f>
        <v>25-34</v>
      </c>
      <c r="F1488" s="2" t="s">
        <v>168</v>
      </c>
      <c r="G1488" s="2" t="s">
        <v>169</v>
      </c>
      <c r="H1488" s="2" t="s">
        <v>170</v>
      </c>
      <c r="I1488" s="2" t="s">
        <v>171</v>
      </c>
      <c r="J1488" s="2" t="s">
        <v>217</v>
      </c>
      <c r="K1488" s="11">
        <v>45980</v>
      </c>
      <c r="L1488" s="2" t="s">
        <v>198</v>
      </c>
      <c r="M1488" s="2" t="s">
        <v>174</v>
      </c>
      <c r="N1488" s="4">
        <f>COUNTIF(Bookings!$B$2:$B$5001,A1488)</f>
        <v>3</v>
      </c>
      <c r="O1488" s="4">
        <f>COUNTIFS(Bookings!$B$2:$B$5001,A1488,Bookings!$Q$2:$Q$5001,"Completed")</f>
        <v>3</v>
      </c>
      <c r="P1488" s="3">
        <f>SUMIFS(Revenue!$L$2:$L$4092,Revenue!$B$2:$B$4092,A1488)</f>
        <v>110810</v>
      </c>
      <c r="Q1488" s="2" t="str">
        <f>IF(N1488=0,"Inactive",IF(N1488=1,"One-time",IF(N1488&lt;4,"Repeat","Loyal")))</f>
        <v>Repeat</v>
      </c>
    </row>
    <row r="1489" spans="1:17" x14ac:dyDescent="0.2">
      <c r="A1489" s="2" t="s">
        <v>2586</v>
      </c>
      <c r="B1489" s="2" t="s">
        <v>2587</v>
      </c>
      <c r="C1489" s="2" t="s">
        <v>167</v>
      </c>
      <c r="D1489" s="2">
        <v>34</v>
      </c>
      <c r="E1489" s="2" t="str">
        <f>IF(D1489&lt;25,"18-24",IF(D1489&lt;35,"25-34",IF(D1489&lt;45,"35-44",IF(D1489&lt;55,"45-54","55+"))))</f>
        <v>25-34</v>
      </c>
      <c r="F1489" s="2" t="s">
        <v>168</v>
      </c>
      <c r="G1489" s="2" t="s">
        <v>211</v>
      </c>
      <c r="H1489" s="2" t="s">
        <v>170</v>
      </c>
      <c r="I1489" s="2" t="s">
        <v>21</v>
      </c>
      <c r="J1489" s="2" t="s">
        <v>208</v>
      </c>
      <c r="K1489" s="11">
        <v>45593</v>
      </c>
      <c r="L1489" s="2" t="s">
        <v>231</v>
      </c>
      <c r="M1489" s="2" t="s">
        <v>189</v>
      </c>
      <c r="N1489" s="4">
        <f>COUNTIF(Bookings!$B$2:$B$5001,A1489)</f>
        <v>9</v>
      </c>
      <c r="O1489" s="4">
        <f>COUNTIFS(Bookings!$B$2:$B$5001,A1489,Bookings!$Q$2:$Q$5001,"Completed")</f>
        <v>7</v>
      </c>
      <c r="P1489" s="3">
        <f>SUMIFS(Revenue!$L$2:$L$4092,Revenue!$B$2:$B$4092,A1489)</f>
        <v>142990</v>
      </c>
      <c r="Q1489" s="2" t="str">
        <f>IF(N1489=0,"Inactive",IF(N1489=1,"One-time",IF(N1489&lt;4,"Repeat","Loyal")))</f>
        <v>Loyal</v>
      </c>
    </row>
    <row r="1490" spans="1:17" x14ac:dyDescent="0.2">
      <c r="A1490" s="2" t="s">
        <v>2588</v>
      </c>
      <c r="B1490" s="2" t="s">
        <v>627</v>
      </c>
      <c r="C1490" s="2" t="s">
        <v>177</v>
      </c>
      <c r="D1490" s="2">
        <v>31</v>
      </c>
      <c r="E1490" s="2" t="str">
        <f>IF(D1490&lt;25,"18-24",IF(D1490&lt;35,"25-34",IF(D1490&lt;45,"35-44",IF(D1490&lt;55,"45-54","55+"))))</f>
        <v>25-34</v>
      </c>
      <c r="F1490" s="2" t="s">
        <v>168</v>
      </c>
      <c r="G1490" s="2" t="s">
        <v>194</v>
      </c>
      <c r="H1490" s="2" t="s">
        <v>170</v>
      </c>
      <c r="I1490" s="2" t="s">
        <v>171</v>
      </c>
      <c r="J1490" s="2" t="s">
        <v>217</v>
      </c>
      <c r="K1490" s="11">
        <v>45632</v>
      </c>
      <c r="L1490" s="2" t="s">
        <v>183</v>
      </c>
      <c r="M1490" s="2" t="s">
        <v>174</v>
      </c>
      <c r="N1490" s="4">
        <f>COUNTIF(Bookings!$B$2:$B$5001,A1490)</f>
        <v>3</v>
      </c>
      <c r="O1490" s="4">
        <f>COUNTIFS(Bookings!$B$2:$B$5001,A1490,Bookings!$Q$2:$Q$5001,"Completed")</f>
        <v>3</v>
      </c>
      <c r="P1490" s="3">
        <f>SUMIFS(Revenue!$L$2:$L$4092,Revenue!$B$2:$B$4092,A1490)</f>
        <v>63340</v>
      </c>
      <c r="Q1490" s="2" t="str">
        <f>IF(N1490=0,"Inactive",IF(N1490=1,"One-time",IF(N1490&lt;4,"Repeat","Loyal")))</f>
        <v>Repeat</v>
      </c>
    </row>
    <row r="1491" spans="1:17" x14ac:dyDescent="0.2">
      <c r="A1491" s="2" t="s">
        <v>2589</v>
      </c>
      <c r="B1491" s="2" t="s">
        <v>393</v>
      </c>
      <c r="C1491" s="2" t="s">
        <v>177</v>
      </c>
      <c r="D1491" s="2">
        <v>33</v>
      </c>
      <c r="E1491" s="2" t="str">
        <f>IF(D1491&lt;25,"18-24",IF(D1491&lt;35,"25-34",IF(D1491&lt;45,"35-44",IF(D1491&lt;55,"45-54","55+"))))</f>
        <v>25-34</v>
      </c>
      <c r="F1491" s="2" t="s">
        <v>168</v>
      </c>
      <c r="G1491" s="2" t="s">
        <v>182</v>
      </c>
      <c r="H1491" s="2" t="s">
        <v>170</v>
      </c>
      <c r="I1491" s="2" t="s">
        <v>188</v>
      </c>
      <c r="J1491" s="2" t="s">
        <v>172</v>
      </c>
      <c r="K1491" s="11">
        <v>45938</v>
      </c>
      <c r="L1491" s="2" t="s">
        <v>183</v>
      </c>
      <c r="M1491" s="2" t="s">
        <v>174</v>
      </c>
      <c r="N1491" s="4">
        <f>COUNTIF(Bookings!$B$2:$B$5001,A1491)</f>
        <v>1</v>
      </c>
      <c r="O1491" s="4">
        <f>COUNTIFS(Bookings!$B$2:$B$5001,A1491,Bookings!$Q$2:$Q$5001,"Completed")</f>
        <v>1</v>
      </c>
      <c r="P1491" s="3">
        <f>SUMIFS(Revenue!$L$2:$L$4092,Revenue!$B$2:$B$4092,A1491)</f>
        <v>88800</v>
      </c>
      <c r="Q1491" s="2" t="str">
        <f>IF(N1491=0,"Inactive",IF(N1491=1,"One-time",IF(N1491&lt;4,"Repeat","Loyal")))</f>
        <v>One-time</v>
      </c>
    </row>
    <row r="1492" spans="1:17" x14ac:dyDescent="0.2">
      <c r="A1492" s="2" t="s">
        <v>2590</v>
      </c>
      <c r="B1492" s="2" t="s">
        <v>640</v>
      </c>
      <c r="C1492" s="2" t="s">
        <v>167</v>
      </c>
      <c r="D1492" s="2">
        <v>18</v>
      </c>
      <c r="E1492" s="2" t="str">
        <f>IF(D1492&lt;25,"18-24",IF(D1492&lt;35,"25-34",IF(D1492&lt;45,"35-44",IF(D1492&lt;55,"45-54","55+"))))</f>
        <v>18-24</v>
      </c>
      <c r="F1492" s="2" t="s">
        <v>168</v>
      </c>
      <c r="G1492" s="2" t="s">
        <v>66</v>
      </c>
      <c r="H1492" s="2" t="s">
        <v>170</v>
      </c>
      <c r="I1492" s="2" t="s">
        <v>188</v>
      </c>
      <c r="J1492" s="2" t="s">
        <v>208</v>
      </c>
      <c r="K1492" s="11">
        <v>45813</v>
      </c>
      <c r="L1492" s="2" t="s">
        <v>198</v>
      </c>
      <c r="M1492" s="2" t="s">
        <v>174</v>
      </c>
      <c r="N1492" s="4">
        <f>COUNTIF(Bookings!$B$2:$B$5001,A1492)</f>
        <v>3</v>
      </c>
      <c r="O1492" s="4">
        <f>COUNTIFS(Bookings!$B$2:$B$5001,A1492,Bookings!$Q$2:$Q$5001,"Completed")</f>
        <v>3</v>
      </c>
      <c r="P1492" s="3">
        <f>SUMIFS(Revenue!$L$2:$L$4092,Revenue!$B$2:$B$4092,A1492)</f>
        <v>127810</v>
      </c>
      <c r="Q1492" s="2" t="str">
        <f>IF(N1492=0,"Inactive",IF(N1492=1,"One-time",IF(N1492&lt;4,"Repeat","Loyal")))</f>
        <v>Repeat</v>
      </c>
    </row>
    <row r="1493" spans="1:17" x14ac:dyDescent="0.2">
      <c r="A1493" s="2" t="s">
        <v>2591</v>
      </c>
      <c r="B1493" s="2" t="s">
        <v>1347</v>
      </c>
      <c r="C1493" s="2" t="s">
        <v>177</v>
      </c>
      <c r="D1493" s="2">
        <v>50</v>
      </c>
      <c r="E1493" s="2" t="str">
        <f>IF(D1493&lt;25,"18-24",IF(D1493&lt;35,"25-34",IF(D1493&lt;45,"35-44",IF(D1493&lt;55,"45-54","55+"))))</f>
        <v>45-54</v>
      </c>
      <c r="F1493" s="2" t="s">
        <v>168</v>
      </c>
      <c r="G1493" s="2" t="s">
        <v>311</v>
      </c>
      <c r="H1493" s="2" t="s">
        <v>170</v>
      </c>
      <c r="I1493" s="2" t="s">
        <v>171</v>
      </c>
      <c r="J1493" s="2" t="s">
        <v>208</v>
      </c>
      <c r="K1493" s="11">
        <v>45567</v>
      </c>
      <c r="L1493" s="2" t="s">
        <v>179</v>
      </c>
      <c r="M1493" s="2" t="s">
        <v>189</v>
      </c>
      <c r="N1493" s="4">
        <f>COUNTIF(Bookings!$B$2:$B$5001,A1493)</f>
        <v>9</v>
      </c>
      <c r="O1493" s="4">
        <f>COUNTIFS(Bookings!$B$2:$B$5001,A1493,Bookings!$Q$2:$Q$5001,"Completed")</f>
        <v>7</v>
      </c>
      <c r="P1493" s="3">
        <f>SUMIFS(Revenue!$L$2:$L$4092,Revenue!$B$2:$B$4092,A1493)</f>
        <v>318890</v>
      </c>
      <c r="Q1493" s="2" t="str">
        <f>IF(N1493=0,"Inactive",IF(N1493=1,"One-time",IF(N1493&lt;4,"Repeat","Loyal")))</f>
        <v>Loyal</v>
      </c>
    </row>
    <row r="1494" spans="1:17" x14ac:dyDescent="0.2">
      <c r="A1494" s="2" t="s">
        <v>2592</v>
      </c>
      <c r="B1494" s="2" t="s">
        <v>2593</v>
      </c>
      <c r="C1494" s="2" t="s">
        <v>167</v>
      </c>
      <c r="D1494" s="2">
        <v>41</v>
      </c>
      <c r="E1494" s="2" t="str">
        <f>IF(D1494&lt;25,"18-24",IF(D1494&lt;35,"25-34",IF(D1494&lt;45,"35-44",IF(D1494&lt;55,"45-54","55+"))))</f>
        <v>35-44</v>
      </c>
      <c r="F1494" s="2" t="s">
        <v>168</v>
      </c>
      <c r="G1494" s="2" t="s">
        <v>220</v>
      </c>
      <c r="H1494" s="2" t="s">
        <v>170</v>
      </c>
      <c r="I1494" s="2" t="s">
        <v>171</v>
      </c>
      <c r="J1494" s="2" t="s">
        <v>238</v>
      </c>
      <c r="K1494" s="11">
        <v>45421</v>
      </c>
      <c r="L1494" s="2" t="s">
        <v>173</v>
      </c>
      <c r="M1494" s="2" t="s">
        <v>189</v>
      </c>
      <c r="N1494" s="4">
        <f>COUNTIF(Bookings!$B$2:$B$5001,A1494)</f>
        <v>10</v>
      </c>
      <c r="O1494" s="4">
        <f>COUNTIFS(Bookings!$B$2:$B$5001,A1494,Bookings!$Q$2:$Q$5001,"Completed")</f>
        <v>8</v>
      </c>
      <c r="P1494" s="3">
        <f>SUMIFS(Revenue!$L$2:$L$4092,Revenue!$B$2:$B$4092,A1494)</f>
        <v>240490</v>
      </c>
      <c r="Q1494" s="2" t="str">
        <f>IF(N1494=0,"Inactive",IF(N1494=1,"One-time",IF(N1494&lt;4,"Repeat","Loyal")))</f>
        <v>Loyal</v>
      </c>
    </row>
    <row r="1495" spans="1:17" x14ac:dyDescent="0.2">
      <c r="A1495" s="2" t="s">
        <v>2594</v>
      </c>
      <c r="B1495" s="2" t="s">
        <v>1776</v>
      </c>
      <c r="C1495" s="2" t="s">
        <v>177</v>
      </c>
      <c r="D1495" s="2">
        <v>18</v>
      </c>
      <c r="E1495" s="2" t="str">
        <f>IF(D1495&lt;25,"18-24",IF(D1495&lt;35,"25-34",IF(D1495&lt;45,"35-44",IF(D1495&lt;55,"45-54","55+"))))</f>
        <v>18-24</v>
      </c>
      <c r="F1495" s="2" t="s">
        <v>168</v>
      </c>
      <c r="G1495" s="2" t="s">
        <v>75</v>
      </c>
      <c r="H1495" s="2" t="s">
        <v>170</v>
      </c>
      <c r="I1495" s="2" t="s">
        <v>171</v>
      </c>
      <c r="J1495" s="2" t="s">
        <v>172</v>
      </c>
      <c r="K1495" s="11">
        <v>45561</v>
      </c>
      <c r="L1495" s="2" t="s">
        <v>173</v>
      </c>
      <c r="M1495" s="2" t="s">
        <v>174</v>
      </c>
      <c r="N1495" s="4">
        <f>COUNTIF(Bookings!$B$2:$B$5001,A1495)</f>
        <v>0</v>
      </c>
      <c r="O1495" s="4">
        <f>COUNTIFS(Bookings!$B$2:$B$5001,A1495,Bookings!$Q$2:$Q$5001,"Completed")</f>
        <v>0</v>
      </c>
      <c r="P1495" s="3">
        <f>SUMIFS(Revenue!$L$2:$L$4092,Revenue!$B$2:$B$4092,A1495)</f>
        <v>0</v>
      </c>
      <c r="Q1495" s="2" t="str">
        <f>IF(N1495=0,"Inactive",IF(N1495=1,"One-time",IF(N1495&lt;4,"Repeat","Loyal")))</f>
        <v>Inactive</v>
      </c>
    </row>
    <row r="1496" spans="1:17" x14ac:dyDescent="0.2">
      <c r="A1496" s="2" t="s">
        <v>2595</v>
      </c>
      <c r="B1496" s="2" t="s">
        <v>2596</v>
      </c>
      <c r="C1496" s="2" t="s">
        <v>167</v>
      </c>
      <c r="D1496" s="2">
        <v>18</v>
      </c>
      <c r="E1496" s="2" t="str">
        <f>IF(D1496&lt;25,"18-24",IF(D1496&lt;35,"25-34",IF(D1496&lt;45,"35-44",IF(D1496&lt;55,"45-54","55+"))))</f>
        <v>18-24</v>
      </c>
      <c r="F1496" s="2" t="s">
        <v>168</v>
      </c>
      <c r="G1496" s="2" t="s">
        <v>311</v>
      </c>
      <c r="H1496" s="2" t="s">
        <v>170</v>
      </c>
      <c r="I1496" s="2" t="s">
        <v>188</v>
      </c>
      <c r="J1496" s="2" t="s">
        <v>172</v>
      </c>
      <c r="K1496" s="11">
        <v>45505</v>
      </c>
      <c r="L1496" s="2" t="s">
        <v>183</v>
      </c>
      <c r="M1496" s="2" t="s">
        <v>174</v>
      </c>
      <c r="N1496" s="4">
        <f>COUNTIF(Bookings!$B$2:$B$5001,A1496)</f>
        <v>2</v>
      </c>
      <c r="O1496" s="4">
        <f>COUNTIFS(Bookings!$B$2:$B$5001,A1496,Bookings!$Q$2:$Q$5001,"Completed")</f>
        <v>1</v>
      </c>
      <c r="P1496" s="3">
        <f>SUMIFS(Revenue!$L$2:$L$4092,Revenue!$B$2:$B$4092,A1496)</f>
        <v>36590</v>
      </c>
      <c r="Q1496" s="2" t="str">
        <f>IF(N1496=0,"Inactive",IF(N1496=1,"One-time",IF(N1496&lt;4,"Repeat","Loyal")))</f>
        <v>Repeat</v>
      </c>
    </row>
    <row r="1497" spans="1:17" x14ac:dyDescent="0.2">
      <c r="A1497" s="2" t="s">
        <v>2597</v>
      </c>
      <c r="B1497" s="2" t="s">
        <v>662</v>
      </c>
      <c r="C1497" s="2" t="s">
        <v>177</v>
      </c>
      <c r="D1497" s="2">
        <v>24</v>
      </c>
      <c r="E1497" s="2" t="str">
        <f>IF(D1497&lt;25,"18-24",IF(D1497&lt;35,"25-34",IF(D1497&lt;45,"35-44",IF(D1497&lt;55,"45-54","55+"))))</f>
        <v>18-24</v>
      </c>
      <c r="F1497" s="2" t="s">
        <v>168</v>
      </c>
      <c r="G1497" s="2" t="s">
        <v>182</v>
      </c>
      <c r="H1497" s="2" t="s">
        <v>170</v>
      </c>
      <c r="I1497" s="2" t="s">
        <v>171</v>
      </c>
      <c r="J1497" s="2" t="s">
        <v>172</v>
      </c>
      <c r="K1497" s="11">
        <v>45485</v>
      </c>
      <c r="L1497" s="2" t="s">
        <v>198</v>
      </c>
      <c r="M1497" s="2" t="s">
        <v>174</v>
      </c>
      <c r="N1497" s="4">
        <f>COUNTIF(Bookings!$B$2:$B$5001,A1497)</f>
        <v>3</v>
      </c>
      <c r="O1497" s="4">
        <f>COUNTIFS(Bookings!$B$2:$B$5001,A1497,Bookings!$Q$2:$Q$5001,"Completed")</f>
        <v>2</v>
      </c>
      <c r="P1497" s="3">
        <f>SUMIFS(Revenue!$L$2:$L$4092,Revenue!$B$2:$B$4092,A1497)</f>
        <v>98350</v>
      </c>
      <c r="Q1497" s="2" t="str">
        <f>IF(N1497=0,"Inactive",IF(N1497=1,"One-time",IF(N1497&lt;4,"Repeat","Loyal")))</f>
        <v>Repeat</v>
      </c>
    </row>
    <row r="1498" spans="1:17" x14ac:dyDescent="0.2">
      <c r="A1498" s="2" t="s">
        <v>2598</v>
      </c>
      <c r="B1498" s="2" t="s">
        <v>1191</v>
      </c>
      <c r="C1498" s="2" t="s">
        <v>167</v>
      </c>
      <c r="D1498" s="2">
        <v>42</v>
      </c>
      <c r="E1498" s="2" t="str">
        <f>IF(D1498&lt;25,"18-24",IF(D1498&lt;35,"25-34",IF(D1498&lt;45,"35-44",IF(D1498&lt;55,"45-54","55+"))))</f>
        <v>35-44</v>
      </c>
      <c r="F1498" s="2" t="s">
        <v>168</v>
      </c>
      <c r="G1498" s="2" t="s">
        <v>66</v>
      </c>
      <c r="H1498" s="2" t="s">
        <v>170</v>
      </c>
      <c r="I1498" s="2" t="s">
        <v>171</v>
      </c>
      <c r="J1498" s="2" t="s">
        <v>172</v>
      </c>
      <c r="K1498" s="11">
        <v>45615</v>
      </c>
      <c r="L1498" s="2" t="s">
        <v>183</v>
      </c>
      <c r="M1498" s="2" t="s">
        <v>189</v>
      </c>
      <c r="N1498" s="4">
        <f>COUNTIF(Bookings!$B$2:$B$5001,A1498)</f>
        <v>1</v>
      </c>
      <c r="O1498" s="4">
        <f>COUNTIFS(Bookings!$B$2:$B$5001,A1498,Bookings!$Q$2:$Q$5001,"Completed")</f>
        <v>1</v>
      </c>
      <c r="P1498" s="3">
        <f>SUMIFS(Revenue!$L$2:$L$4092,Revenue!$B$2:$B$4092,A1498)</f>
        <v>82290</v>
      </c>
      <c r="Q1498" s="2" t="str">
        <f>IF(N1498=0,"Inactive",IF(N1498=1,"One-time",IF(N1498&lt;4,"Repeat","Loyal")))</f>
        <v>One-time</v>
      </c>
    </row>
    <row r="1499" spans="1:17" x14ac:dyDescent="0.2">
      <c r="A1499" s="2" t="s">
        <v>2599</v>
      </c>
      <c r="B1499" s="2" t="s">
        <v>609</v>
      </c>
      <c r="C1499" s="2" t="s">
        <v>167</v>
      </c>
      <c r="D1499" s="2">
        <v>29</v>
      </c>
      <c r="E1499" s="2" t="str">
        <f>IF(D1499&lt;25,"18-24",IF(D1499&lt;35,"25-34",IF(D1499&lt;45,"35-44",IF(D1499&lt;55,"45-54","55+"))))</f>
        <v>25-34</v>
      </c>
      <c r="F1499" s="2" t="s">
        <v>168</v>
      </c>
      <c r="G1499" s="2" t="s">
        <v>169</v>
      </c>
      <c r="H1499" s="2" t="s">
        <v>170</v>
      </c>
      <c r="I1499" s="2" t="s">
        <v>188</v>
      </c>
      <c r="J1499" s="2" t="s">
        <v>238</v>
      </c>
      <c r="K1499" s="11">
        <v>45531</v>
      </c>
      <c r="L1499" s="2" t="s">
        <v>173</v>
      </c>
      <c r="M1499" s="2" t="s">
        <v>174</v>
      </c>
      <c r="N1499" s="4">
        <f>COUNTIF(Bookings!$B$2:$B$5001,A1499)</f>
        <v>19</v>
      </c>
      <c r="O1499" s="4">
        <f>COUNTIFS(Bookings!$B$2:$B$5001,A1499,Bookings!$Q$2:$Q$5001,"Completed")</f>
        <v>12</v>
      </c>
      <c r="P1499" s="3">
        <f>SUMIFS(Revenue!$L$2:$L$4092,Revenue!$B$2:$B$4092,A1499)</f>
        <v>501110</v>
      </c>
      <c r="Q1499" s="2" t="str">
        <f>IF(N1499=0,"Inactive",IF(N1499=1,"One-time",IF(N1499&lt;4,"Repeat","Loyal")))</f>
        <v>Loyal</v>
      </c>
    </row>
    <row r="1500" spans="1:17" x14ac:dyDescent="0.2">
      <c r="A1500" s="2" t="s">
        <v>2600</v>
      </c>
      <c r="B1500" s="2" t="s">
        <v>2601</v>
      </c>
      <c r="C1500" s="2" t="s">
        <v>167</v>
      </c>
      <c r="D1500" s="2">
        <v>45</v>
      </c>
      <c r="E1500" s="2" t="str">
        <f>IF(D1500&lt;25,"18-24",IF(D1500&lt;35,"25-34",IF(D1500&lt;45,"35-44",IF(D1500&lt;55,"45-54","55+"))))</f>
        <v>45-54</v>
      </c>
      <c r="F1500" s="2" t="s">
        <v>168</v>
      </c>
      <c r="G1500" s="2" t="s">
        <v>211</v>
      </c>
      <c r="H1500" s="2" t="s">
        <v>170</v>
      </c>
      <c r="I1500" s="2" t="s">
        <v>171</v>
      </c>
      <c r="J1500" s="2" t="s">
        <v>172</v>
      </c>
      <c r="K1500" s="11">
        <v>46066</v>
      </c>
      <c r="L1500" s="2" t="s">
        <v>198</v>
      </c>
      <c r="M1500" s="2" t="s">
        <v>174</v>
      </c>
      <c r="N1500" s="4">
        <f>COUNTIF(Bookings!$B$2:$B$5001,A1500)</f>
        <v>0</v>
      </c>
      <c r="O1500" s="4">
        <f>COUNTIFS(Bookings!$B$2:$B$5001,A1500,Bookings!$Q$2:$Q$5001,"Completed")</f>
        <v>0</v>
      </c>
      <c r="P1500" s="3">
        <f>SUMIFS(Revenue!$L$2:$L$4092,Revenue!$B$2:$B$4092,A1500)</f>
        <v>0</v>
      </c>
      <c r="Q1500" s="2" t="str">
        <f>IF(N1500=0,"Inactive",IF(N1500=1,"One-time",IF(N1500&lt;4,"Repeat","Loyal")))</f>
        <v>Inactive</v>
      </c>
    </row>
    <row r="1501" spans="1:17" x14ac:dyDescent="0.2">
      <c r="A1501" s="2" t="s">
        <v>2602</v>
      </c>
      <c r="B1501" s="2" t="s">
        <v>327</v>
      </c>
      <c r="C1501" s="2" t="s">
        <v>177</v>
      </c>
      <c r="D1501" s="2">
        <v>63</v>
      </c>
      <c r="E1501" s="2" t="str">
        <f>IF(D1501&lt;25,"18-24",IF(D1501&lt;35,"25-34",IF(D1501&lt;45,"35-44",IF(D1501&lt;55,"45-54","55+"))))</f>
        <v>55+</v>
      </c>
      <c r="F1501" s="2" t="s">
        <v>168</v>
      </c>
      <c r="G1501" s="2" t="s">
        <v>220</v>
      </c>
      <c r="H1501" s="2" t="s">
        <v>170</v>
      </c>
      <c r="I1501" s="2" t="s">
        <v>171</v>
      </c>
      <c r="J1501" s="2" t="s">
        <v>217</v>
      </c>
      <c r="K1501" s="11">
        <v>45543</v>
      </c>
      <c r="L1501" s="2" t="s">
        <v>247</v>
      </c>
      <c r="M1501" s="2" t="s">
        <v>174</v>
      </c>
      <c r="N1501" s="4">
        <f>COUNTIF(Bookings!$B$2:$B$5001,A1501)</f>
        <v>3</v>
      </c>
      <c r="O1501" s="4">
        <f>COUNTIFS(Bookings!$B$2:$B$5001,A1501,Bookings!$Q$2:$Q$5001,"Completed")</f>
        <v>1</v>
      </c>
      <c r="P1501" s="3">
        <f>SUMIFS(Revenue!$L$2:$L$4092,Revenue!$B$2:$B$4092,A1501)</f>
        <v>40840</v>
      </c>
      <c r="Q1501" s="2" t="str">
        <f>IF(N1501=0,"Inactive",IF(N1501=1,"One-time",IF(N1501&lt;4,"Repeat","Loyal")))</f>
        <v>Repeat</v>
      </c>
    </row>
  </sheetData>
  <autoFilter ref="A1:Q15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B1:O70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2603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2604</v>
      </c>
      <c r="C3" s="26"/>
      <c r="D3" s="26" t="s">
        <v>2605</v>
      </c>
      <c r="E3" s="26"/>
      <c r="F3" s="26" t="s">
        <v>2606</v>
      </c>
      <c r="G3" s="26"/>
      <c r="H3" s="26" t="s">
        <v>2607</v>
      </c>
      <c r="I3" s="26"/>
      <c r="J3" s="26" t="s">
        <v>2608</v>
      </c>
      <c r="K3" s="26"/>
      <c r="L3" s="26" t="s">
        <v>2609</v>
      </c>
      <c r="M3" s="26"/>
      <c r="N3" s="26" t="s">
        <v>2610</v>
      </c>
      <c r="O3" s="26"/>
    </row>
    <row r="4" spans="2:15" ht="25.5" customHeight="1" x14ac:dyDescent="0.2">
      <c r="B4" s="22">
        <f>COUNTA(Customers!$A$2:$A$1501)</f>
        <v>1500</v>
      </c>
      <c r="C4" s="22"/>
      <c r="D4" s="22">
        <f>COUNTIF(Customers!$N$2:$N$1501,"&gt;=1")</f>
        <v>1122</v>
      </c>
      <c r="E4" s="22"/>
      <c r="F4" s="21">
        <f>COUNTIF(Customers!$N$2:$N$1501,"&gt;=2")/COUNTIF(Customers!$N$2:$N$1501,"&gt;=1")</f>
        <v>0.79055258467023171</v>
      </c>
      <c r="G4" s="21"/>
      <c r="H4" s="27">
        <f>SUM(Customers!$P$2:$P$1501)/10000000</f>
        <v>20.838432000000001</v>
      </c>
      <c r="I4" s="27"/>
      <c r="J4" s="22">
        <f>SUM(Customers!$P$2:$P$1501)/COUNTIF(Customers!$N$2:$N$1501,"&gt;=1")</f>
        <v>185725.77540106952</v>
      </c>
      <c r="K4" s="22"/>
      <c r="L4" s="21">
        <f>COUNTIF(Customers!$H$2:$H$1501,"International")/COUNTA(Customers!$A$2:$A$1501)</f>
        <v>0.22</v>
      </c>
      <c r="M4" s="21"/>
      <c r="N4" s="21">
        <f>1-COUNTIF(Customers!$J$2:$J$1501,"None")/COUNTA(Customers!$A$2:$A$1501)</f>
        <v>0.34266666666666667</v>
      </c>
      <c r="O4" s="21"/>
    </row>
    <row r="52" spans="2:13" x14ac:dyDescent="0.2">
      <c r="B52" s="5" t="s">
        <v>139</v>
      </c>
    </row>
    <row r="54" spans="2:13" x14ac:dyDescent="0.2">
      <c r="B54" s="6" t="s">
        <v>2611</v>
      </c>
      <c r="H54" s="6" t="s">
        <v>2612</v>
      </c>
      <c r="L54" s="6" t="s">
        <v>2613</v>
      </c>
    </row>
    <row r="55" spans="2:13" ht="24" customHeight="1" x14ac:dyDescent="0.2">
      <c r="B55" s="7" t="s">
        <v>156</v>
      </c>
      <c r="C55" s="7" t="s">
        <v>2614</v>
      </c>
      <c r="D55" s="7" t="s">
        <v>2615</v>
      </c>
      <c r="E55" s="7" t="s">
        <v>2616</v>
      </c>
      <c r="F55" s="7" t="s">
        <v>2617</v>
      </c>
      <c r="H55" s="7" t="s">
        <v>2618</v>
      </c>
      <c r="I55" s="7" t="s">
        <v>2614</v>
      </c>
      <c r="J55" s="7" t="s">
        <v>2616</v>
      </c>
      <c r="L55" s="7" t="s">
        <v>151</v>
      </c>
      <c r="M55" s="7" t="s">
        <v>2614</v>
      </c>
    </row>
    <row r="56" spans="2:13" x14ac:dyDescent="0.2">
      <c r="B56" s="8" t="s">
        <v>171</v>
      </c>
      <c r="C56" s="9">
        <f>COUNTIF(Customers!$I$2:$I$1501,$B56)</f>
        <v>548</v>
      </c>
      <c r="D56" s="9">
        <f>COUNTIFS(Customers!$I$2:$I$1501,$B56,Customers!$N$2:$N$1501,"&gt;=1")</f>
        <v>405</v>
      </c>
      <c r="E56" s="12">
        <f>SUMIF(Customers!$I$2:$I$1501,$B56,Customers!$P$2:$P$1501)/100000</f>
        <v>563.98979999999995</v>
      </c>
      <c r="F56" s="9">
        <f>SUMIF(Customers!$I$2:$I$1501,$B56,Customers!$P$2:$P$1501)/COUNTIFS(Customers!$I$2:$I$1501,$B56,Customers!$N$2:$N$1501,"&gt;=1")</f>
        <v>139256.74074074073</v>
      </c>
      <c r="H56" s="8" t="s">
        <v>172</v>
      </c>
      <c r="I56" s="9">
        <f>COUNTIF(Customers!$J$2:$J$1501,$H56)</f>
        <v>986</v>
      </c>
      <c r="J56" s="12">
        <f>SUMIF(Customers!$J$2:$J$1501,$H56,Customers!$P$2:$P$1501)/100000</f>
        <v>483.00470000000001</v>
      </c>
      <c r="L56" s="8" t="s">
        <v>2619</v>
      </c>
      <c r="M56" s="9">
        <f>COUNTIF(Customers!$E$2:$E$1501,$L56)</f>
        <v>201</v>
      </c>
    </row>
    <row r="57" spans="2:13" x14ac:dyDescent="0.2">
      <c r="B57" s="8" t="s">
        <v>195</v>
      </c>
      <c r="C57" s="9">
        <f>COUNTIF(Customers!$I$2:$I$1501,$B57)</f>
        <v>328</v>
      </c>
      <c r="D57" s="9">
        <f>COUNTIFS(Customers!$I$2:$I$1501,$B57,Customers!$N$2:$N$1501,"&gt;=1")</f>
        <v>242</v>
      </c>
      <c r="E57" s="12">
        <f>SUMIF(Customers!$I$2:$I$1501,$B57,Customers!$P$2:$P$1501)/100000</f>
        <v>560.10329999999999</v>
      </c>
      <c r="F57" s="9">
        <f>SUMIF(Customers!$I$2:$I$1501,$B57,Customers!$P$2:$P$1501)/COUNTIFS(Customers!$I$2:$I$1501,$B57,Customers!$N$2:$N$1501,"&gt;=1")</f>
        <v>231447.64462809917</v>
      </c>
      <c r="H57" s="8" t="s">
        <v>217</v>
      </c>
      <c r="I57" s="9">
        <f>COUNTIF(Customers!$J$2:$J$1501,$H57)</f>
        <v>221</v>
      </c>
      <c r="J57" s="12">
        <f>SUMIF(Customers!$J$2:$J$1501,$H57,Customers!$P$2:$P$1501)/100000</f>
        <v>362.75139999999999</v>
      </c>
      <c r="L57" s="8" t="s">
        <v>2620</v>
      </c>
      <c r="M57" s="9">
        <f>COUNTIF(Customers!$E$2:$E$1501,$L57)</f>
        <v>481</v>
      </c>
    </row>
    <row r="58" spans="2:13" x14ac:dyDescent="0.2">
      <c r="B58" s="8" t="s">
        <v>21</v>
      </c>
      <c r="C58" s="9">
        <f>COUNTIF(Customers!$I$2:$I$1501,$B58)</f>
        <v>258</v>
      </c>
      <c r="D58" s="9">
        <f>COUNTIFS(Customers!$I$2:$I$1501,$B58,Customers!$N$2:$N$1501,"&gt;=1")</f>
        <v>204</v>
      </c>
      <c r="E58" s="12">
        <f>SUMIF(Customers!$I$2:$I$1501,$B58,Customers!$P$2:$P$1501)/100000</f>
        <v>284.64049999999997</v>
      </c>
      <c r="F58" s="9">
        <f>SUMIF(Customers!$I$2:$I$1501,$B58,Customers!$P$2:$P$1501)/COUNTIFS(Customers!$I$2:$I$1501,$B58,Customers!$N$2:$N$1501,"&gt;=1")</f>
        <v>139529.65686274509</v>
      </c>
      <c r="H58" s="8" t="s">
        <v>208</v>
      </c>
      <c r="I58" s="9">
        <f>COUNTIF(Customers!$J$2:$J$1501,$H58)</f>
        <v>145</v>
      </c>
      <c r="J58" s="12">
        <f>SUMIF(Customers!$J$2:$J$1501,$H58,Customers!$P$2:$P$1501)/100000</f>
        <v>395.57209999999998</v>
      </c>
      <c r="L58" s="8" t="s">
        <v>2621</v>
      </c>
      <c r="M58" s="9">
        <f>COUNTIF(Customers!$E$2:$E$1501,$L58)</f>
        <v>544</v>
      </c>
    </row>
    <row r="59" spans="2:13" x14ac:dyDescent="0.2">
      <c r="B59" s="8" t="s">
        <v>188</v>
      </c>
      <c r="C59" s="9">
        <f>COUNTIF(Customers!$I$2:$I$1501,$B59)</f>
        <v>257</v>
      </c>
      <c r="D59" s="9">
        <f>COUNTIFS(Customers!$I$2:$I$1501,$B59,Customers!$N$2:$N$1501,"&gt;=1")</f>
        <v>190</v>
      </c>
      <c r="E59" s="12">
        <f>SUMIF(Customers!$I$2:$I$1501,$B59,Customers!$P$2:$P$1501)/100000</f>
        <v>258.36099999999999</v>
      </c>
      <c r="F59" s="9">
        <f>SUMIF(Customers!$I$2:$I$1501,$B59,Customers!$P$2:$P$1501)/COUNTIFS(Customers!$I$2:$I$1501,$B59,Customers!$N$2:$N$1501,"&gt;=1")</f>
        <v>135979.47368421053</v>
      </c>
      <c r="H59" s="8" t="s">
        <v>238</v>
      </c>
      <c r="I59" s="9">
        <f>COUNTIF(Customers!$J$2:$J$1501,$H59)</f>
        <v>148</v>
      </c>
      <c r="J59" s="12">
        <f>SUMIF(Customers!$J$2:$J$1501,$H59,Customers!$P$2:$P$1501)/100000</f>
        <v>842.51499999999999</v>
      </c>
      <c r="L59" s="8" t="s">
        <v>2622</v>
      </c>
      <c r="M59" s="9">
        <f>COUNTIF(Customers!$E$2:$E$1501,$L59)</f>
        <v>234</v>
      </c>
    </row>
    <row r="60" spans="2:13" x14ac:dyDescent="0.2">
      <c r="B60" s="8" t="s">
        <v>216</v>
      </c>
      <c r="C60" s="9">
        <f>COUNTIF(Customers!$I$2:$I$1501,$B60)</f>
        <v>109</v>
      </c>
      <c r="D60" s="9">
        <f>COUNTIFS(Customers!$I$2:$I$1501,$B60,Customers!$N$2:$N$1501,"&gt;=1")</f>
        <v>81</v>
      </c>
      <c r="E60" s="12">
        <f>SUMIF(Customers!$I$2:$I$1501,$B60,Customers!$P$2:$P$1501)/100000</f>
        <v>416.74860000000001</v>
      </c>
      <c r="F60" s="9">
        <f>SUMIF(Customers!$I$2:$I$1501,$B60,Customers!$P$2:$P$1501)/COUNTIFS(Customers!$I$2:$I$1501,$B60,Customers!$N$2:$N$1501,"&gt;=1")</f>
        <v>514504.44444444444</v>
      </c>
      <c r="L60" s="8" t="s">
        <v>2623</v>
      </c>
      <c r="M60" s="9">
        <f>COUNTIF(Customers!$E$2:$E$1501,$L60)</f>
        <v>40</v>
      </c>
    </row>
    <row r="63" spans="2:13" x14ac:dyDescent="0.2">
      <c r="B63" s="6" t="s">
        <v>2624</v>
      </c>
      <c r="E63" s="6" t="s">
        <v>2625</v>
      </c>
    </row>
    <row r="64" spans="2:13" ht="24" customHeight="1" x14ac:dyDescent="0.2">
      <c r="B64" s="7" t="s">
        <v>2626</v>
      </c>
      <c r="C64" s="7" t="s">
        <v>2614</v>
      </c>
      <c r="E64" s="7" t="s">
        <v>146</v>
      </c>
      <c r="F64" s="7" t="s">
        <v>2614</v>
      </c>
    </row>
    <row r="65" spans="2:6" x14ac:dyDescent="0.2">
      <c r="B65" s="8" t="s">
        <v>231</v>
      </c>
      <c r="C65" s="9">
        <f>COUNTIF(Customers!$L$2:$L$1501,$B65)</f>
        <v>127</v>
      </c>
      <c r="E65" s="8" t="s">
        <v>170</v>
      </c>
      <c r="F65" s="9">
        <f>COUNTIF(Customers!$H$2:$H$1501,$E65)</f>
        <v>1170</v>
      </c>
    </row>
    <row r="66" spans="2:6" x14ac:dyDescent="0.2">
      <c r="B66" s="8" t="s">
        <v>173</v>
      </c>
      <c r="C66" s="9">
        <f>COUNTIF(Customers!$L$2:$L$1501,$B66)</f>
        <v>257</v>
      </c>
      <c r="E66" s="8" t="s">
        <v>207</v>
      </c>
      <c r="F66" s="9">
        <f>COUNTIF(Customers!$H$2:$H$1501,$E66)</f>
        <v>330</v>
      </c>
    </row>
    <row r="67" spans="2:6" x14ac:dyDescent="0.2">
      <c r="B67" s="8" t="s">
        <v>247</v>
      </c>
      <c r="C67" s="9">
        <f>COUNTIF(Customers!$L$2:$L$1501,$B67)</f>
        <v>271</v>
      </c>
    </row>
    <row r="68" spans="2:6" x14ac:dyDescent="0.2">
      <c r="B68" s="8" t="s">
        <v>198</v>
      </c>
      <c r="C68" s="9">
        <f>COUNTIF(Customers!$L$2:$L$1501,$B68)</f>
        <v>273</v>
      </c>
    </row>
    <row r="69" spans="2:6" x14ac:dyDescent="0.2">
      <c r="B69" s="8" t="s">
        <v>183</v>
      </c>
      <c r="C69" s="9">
        <f>COUNTIF(Customers!$L$2:$L$1501,$B69)</f>
        <v>282</v>
      </c>
    </row>
    <row r="70" spans="2:6" x14ac:dyDescent="0.2">
      <c r="B70" s="8" t="s">
        <v>179</v>
      </c>
      <c r="C70" s="9">
        <f>COUNTIF(Customers!$L$2:$L$1501,$B70)</f>
        <v>290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9DB"/>
  </sheetPr>
  <dimension ref="A1:T50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2" width="13.44921875" customWidth="1"/>
    <col min="3" max="3" width="11.02734375" customWidth="1"/>
    <col min="4" max="7" width="13.44921875" customWidth="1"/>
    <col min="8" max="8" width="18.29296875" customWidth="1"/>
    <col min="10" max="10" width="18.29296875" customWidth="1"/>
    <col min="11" max="11" width="16.27734375" customWidth="1"/>
    <col min="12" max="12" width="15.87109375" customWidth="1"/>
    <col min="14" max="14" width="11.02734375" customWidth="1"/>
    <col min="15" max="15" width="20.71484375" customWidth="1"/>
    <col min="16" max="18" width="18.29296875" customWidth="1"/>
    <col min="19" max="19" width="21.92578125" customWidth="1"/>
    <col min="20" max="20" width="15.87109375" customWidth="1"/>
  </cols>
  <sheetData>
    <row r="1" spans="1:20" ht="30" customHeight="1" x14ac:dyDescent="0.2">
      <c r="A1" s="1" t="s">
        <v>2627</v>
      </c>
      <c r="B1" s="1" t="s">
        <v>148</v>
      </c>
      <c r="C1" s="1" t="s">
        <v>0</v>
      </c>
      <c r="D1" s="1" t="s">
        <v>2628</v>
      </c>
      <c r="E1" s="1" t="s">
        <v>2629</v>
      </c>
      <c r="F1" s="1" t="s">
        <v>2630</v>
      </c>
      <c r="G1" s="1" t="s">
        <v>2631</v>
      </c>
      <c r="H1" s="1" t="s">
        <v>2632</v>
      </c>
      <c r="I1" s="1" t="s">
        <v>2633</v>
      </c>
      <c r="J1" s="1" t="s">
        <v>2634</v>
      </c>
      <c r="K1" s="1" t="s">
        <v>2635</v>
      </c>
      <c r="L1" s="1" t="s">
        <v>2636</v>
      </c>
      <c r="M1" s="1" t="s">
        <v>2637</v>
      </c>
      <c r="N1" s="1" t="s">
        <v>2638</v>
      </c>
      <c r="O1" s="1" t="s">
        <v>2639</v>
      </c>
      <c r="P1" s="1" t="s">
        <v>2640</v>
      </c>
      <c r="Q1" s="1" t="s">
        <v>2641</v>
      </c>
      <c r="R1" s="1" t="s">
        <v>2642</v>
      </c>
      <c r="S1" s="1" t="s">
        <v>2643</v>
      </c>
      <c r="T1" s="1" t="s">
        <v>2644</v>
      </c>
    </row>
    <row r="2" spans="1:20" x14ac:dyDescent="0.2">
      <c r="A2" s="2" t="s">
        <v>2645</v>
      </c>
      <c r="B2" s="2" t="s">
        <v>2297</v>
      </c>
      <c r="C2" s="2" t="s">
        <v>61</v>
      </c>
      <c r="D2" s="2" t="str">
        <f>INDEX(Hotels!$C$2:$C$49,MATCH(C2,Hotels!$A$2:$A$49,0))</f>
        <v>Mumbai</v>
      </c>
      <c r="E2" s="11">
        <v>45302</v>
      </c>
      <c r="F2" s="11">
        <v>45572</v>
      </c>
      <c r="G2" s="11">
        <v>45575</v>
      </c>
      <c r="H2" s="13">
        <f>DATE(YEAR(F2),MONTH(F2),1)</f>
        <v>45566</v>
      </c>
      <c r="I2" s="2">
        <f>G2-F2</f>
        <v>3</v>
      </c>
      <c r="J2" s="2">
        <f>F2-E2</f>
        <v>270</v>
      </c>
      <c r="K2" s="2" t="s">
        <v>2646</v>
      </c>
      <c r="L2" s="2">
        <v>2</v>
      </c>
      <c r="M2" s="2">
        <v>4</v>
      </c>
      <c r="N2" s="2">
        <v>2</v>
      </c>
      <c r="O2" s="2" t="s">
        <v>2647</v>
      </c>
      <c r="P2" s="2" t="s">
        <v>2648</v>
      </c>
      <c r="Q2" s="2" t="s">
        <v>2649</v>
      </c>
      <c r="R2" s="3">
        <v>26500</v>
      </c>
      <c r="S2" s="3">
        <f>I2*L2*R2</f>
        <v>159000</v>
      </c>
      <c r="T2" s="2">
        <f>M2+N2</f>
        <v>6</v>
      </c>
    </row>
    <row r="3" spans="1:20" x14ac:dyDescent="0.2">
      <c r="A3" s="2" t="s">
        <v>2650</v>
      </c>
      <c r="B3" s="2" t="s">
        <v>1321</v>
      </c>
      <c r="C3" s="2" t="s">
        <v>13</v>
      </c>
      <c r="D3" s="2" t="str">
        <f>INDEX(Hotels!$C$2:$C$49,MATCH(C3,Hotels!$A$2:$A$49,0))</f>
        <v>Goa</v>
      </c>
      <c r="E3" s="11">
        <v>45323</v>
      </c>
      <c r="F3" s="11">
        <v>45584</v>
      </c>
      <c r="G3" s="11">
        <v>45587</v>
      </c>
      <c r="H3" s="13">
        <f>DATE(YEAR(F3),MONTH(F3),1)</f>
        <v>45566</v>
      </c>
      <c r="I3" s="2">
        <f>G3-F3</f>
        <v>3</v>
      </c>
      <c r="J3" s="2">
        <f>F3-E3</f>
        <v>261</v>
      </c>
      <c r="K3" s="2" t="s">
        <v>2646</v>
      </c>
      <c r="L3" s="2">
        <v>1</v>
      </c>
      <c r="M3" s="2">
        <v>2</v>
      </c>
      <c r="N3" s="2">
        <v>3</v>
      </c>
      <c r="O3" s="2" t="s">
        <v>2651</v>
      </c>
      <c r="P3" s="2" t="s">
        <v>2652</v>
      </c>
      <c r="Q3" s="2" t="s">
        <v>2653</v>
      </c>
      <c r="R3" s="3">
        <v>19400</v>
      </c>
      <c r="S3" s="3">
        <f>I3*L3*R3</f>
        <v>58200</v>
      </c>
      <c r="T3" s="2">
        <f>M3+N3</f>
        <v>5</v>
      </c>
    </row>
    <row r="4" spans="1:20" x14ac:dyDescent="0.2">
      <c r="A4" s="2" t="s">
        <v>2654</v>
      </c>
      <c r="B4" s="2" t="s">
        <v>1516</v>
      </c>
      <c r="C4" s="2" t="s">
        <v>47</v>
      </c>
      <c r="D4" s="2" t="str">
        <f>INDEX(Hotels!$C$2:$C$49,MATCH(C4,Hotels!$A$2:$A$49,0))</f>
        <v>Agra</v>
      </c>
      <c r="E4" s="11">
        <v>45332</v>
      </c>
      <c r="F4" s="11">
        <v>45602</v>
      </c>
      <c r="G4" s="11">
        <v>45605</v>
      </c>
      <c r="H4" s="13">
        <f>DATE(YEAR(F4),MONTH(F4),1)</f>
        <v>45597</v>
      </c>
      <c r="I4" s="2">
        <f>G4-F4</f>
        <v>3</v>
      </c>
      <c r="J4" s="2">
        <f>F4-E4</f>
        <v>270</v>
      </c>
      <c r="K4" s="2" t="s">
        <v>2655</v>
      </c>
      <c r="L4" s="2">
        <v>1</v>
      </c>
      <c r="M4" s="2">
        <v>1</v>
      </c>
      <c r="N4" s="2">
        <v>0</v>
      </c>
      <c r="O4" s="2" t="s">
        <v>2651</v>
      </c>
      <c r="P4" s="2" t="s">
        <v>2656</v>
      </c>
      <c r="Q4" s="2" t="s">
        <v>2649</v>
      </c>
      <c r="R4" s="3">
        <v>6200</v>
      </c>
      <c r="S4" s="3">
        <f>I4*L4*R4</f>
        <v>18600</v>
      </c>
      <c r="T4" s="2">
        <f>M4+N4</f>
        <v>1</v>
      </c>
    </row>
    <row r="5" spans="1:20" x14ac:dyDescent="0.2">
      <c r="A5" s="2" t="s">
        <v>2657</v>
      </c>
      <c r="B5" s="2" t="s">
        <v>1192</v>
      </c>
      <c r="C5" s="2" t="s">
        <v>19</v>
      </c>
      <c r="D5" s="2" t="str">
        <f>INDEX(Hotels!$C$2:$C$49,MATCH(C5,Hotels!$A$2:$A$49,0))</f>
        <v>Goa</v>
      </c>
      <c r="E5" s="11">
        <v>45362</v>
      </c>
      <c r="F5" s="11">
        <v>45632</v>
      </c>
      <c r="G5" s="11">
        <v>45636</v>
      </c>
      <c r="H5" s="13">
        <f>DATE(YEAR(F5),MONTH(F5),1)</f>
        <v>45627</v>
      </c>
      <c r="I5" s="2">
        <f>G5-F5</f>
        <v>4</v>
      </c>
      <c r="J5" s="2">
        <f>F5-E5</f>
        <v>270</v>
      </c>
      <c r="K5" s="2" t="s">
        <v>2646</v>
      </c>
      <c r="L5" s="2">
        <v>2</v>
      </c>
      <c r="M5" s="2">
        <v>4</v>
      </c>
      <c r="N5" s="2">
        <v>0</v>
      </c>
      <c r="O5" s="2" t="s">
        <v>2658</v>
      </c>
      <c r="P5" s="2" t="s">
        <v>2659</v>
      </c>
      <c r="Q5" s="2" t="s">
        <v>2649</v>
      </c>
      <c r="R5" s="3">
        <v>13900</v>
      </c>
      <c r="S5" s="3">
        <f>I5*L5*R5</f>
        <v>111200</v>
      </c>
      <c r="T5" s="2">
        <f>M5+N5</f>
        <v>4</v>
      </c>
    </row>
    <row r="6" spans="1:20" x14ac:dyDescent="0.2">
      <c r="A6" s="2" t="s">
        <v>2660</v>
      </c>
      <c r="B6" s="2" t="s">
        <v>1442</v>
      </c>
      <c r="C6" s="2" t="s">
        <v>61</v>
      </c>
      <c r="D6" s="2" t="str">
        <f>INDEX(Hotels!$C$2:$C$49,MATCH(C6,Hotels!$A$2:$A$49,0))</f>
        <v>Mumbai</v>
      </c>
      <c r="E6" s="11">
        <v>45364</v>
      </c>
      <c r="F6" s="11">
        <v>45568</v>
      </c>
      <c r="G6" s="11">
        <v>45572</v>
      </c>
      <c r="H6" s="13">
        <f>DATE(YEAR(F6),MONTH(F6),1)</f>
        <v>45566</v>
      </c>
      <c r="I6" s="2">
        <f>G6-F6</f>
        <v>4</v>
      </c>
      <c r="J6" s="2">
        <f>F6-E6</f>
        <v>204</v>
      </c>
      <c r="K6" s="2" t="s">
        <v>2655</v>
      </c>
      <c r="L6" s="2">
        <v>1</v>
      </c>
      <c r="M6" s="2">
        <v>2</v>
      </c>
      <c r="N6" s="2">
        <v>2</v>
      </c>
      <c r="O6" s="2" t="s">
        <v>2661</v>
      </c>
      <c r="P6" s="2" t="s">
        <v>2662</v>
      </c>
      <c r="Q6" s="2" t="s">
        <v>2649</v>
      </c>
      <c r="R6" s="3">
        <v>18050</v>
      </c>
      <c r="S6" s="3">
        <f>I6*L6*R6</f>
        <v>72200</v>
      </c>
      <c r="T6" s="2">
        <f>M6+N6</f>
        <v>4</v>
      </c>
    </row>
    <row r="7" spans="1:20" x14ac:dyDescent="0.2">
      <c r="A7" s="2" t="s">
        <v>2663</v>
      </c>
      <c r="B7" s="2" t="s">
        <v>2184</v>
      </c>
      <c r="C7" s="2" t="s">
        <v>106</v>
      </c>
      <c r="D7" s="2" t="str">
        <f>INDEX(Hotels!$C$2:$C$49,MATCH(C7,Hotels!$A$2:$A$49,0))</f>
        <v>Manali</v>
      </c>
      <c r="E7" s="11">
        <v>45369</v>
      </c>
      <c r="F7" s="11">
        <v>45639</v>
      </c>
      <c r="G7" s="11">
        <v>45643</v>
      </c>
      <c r="H7" s="13">
        <f>DATE(YEAR(F7),MONTH(F7),1)</f>
        <v>45627</v>
      </c>
      <c r="I7" s="2">
        <f>G7-F7</f>
        <v>4</v>
      </c>
      <c r="J7" s="2">
        <f>F7-E7</f>
        <v>270</v>
      </c>
      <c r="K7" s="2" t="s">
        <v>2646</v>
      </c>
      <c r="L7" s="2">
        <v>1</v>
      </c>
      <c r="M7" s="2">
        <v>2</v>
      </c>
      <c r="N7" s="2">
        <v>2</v>
      </c>
      <c r="O7" s="2" t="s">
        <v>2647</v>
      </c>
      <c r="P7" s="2" t="s">
        <v>2656</v>
      </c>
      <c r="Q7" s="2" t="s">
        <v>2664</v>
      </c>
      <c r="R7" s="3">
        <v>11100</v>
      </c>
      <c r="S7" s="3">
        <f>I7*L7*R7</f>
        <v>44400</v>
      </c>
      <c r="T7" s="2">
        <f>M7+N7</f>
        <v>4</v>
      </c>
    </row>
    <row r="8" spans="1:20" x14ac:dyDescent="0.2">
      <c r="A8" s="2" t="s">
        <v>2665</v>
      </c>
      <c r="B8" s="2" t="s">
        <v>2386</v>
      </c>
      <c r="C8" s="2" t="s">
        <v>63</v>
      </c>
      <c r="D8" s="2" t="str">
        <f>INDEX(Hotels!$C$2:$C$49,MATCH(C8,Hotels!$A$2:$A$49,0))</f>
        <v>New Delhi</v>
      </c>
      <c r="E8" s="11">
        <v>45369</v>
      </c>
      <c r="F8" s="11">
        <v>45605</v>
      </c>
      <c r="G8" s="11">
        <v>45609</v>
      </c>
      <c r="H8" s="13">
        <f>DATE(YEAR(F8),MONTH(F8),1)</f>
        <v>45597</v>
      </c>
      <c r="I8" s="2">
        <f>G8-F8</f>
        <v>4</v>
      </c>
      <c r="J8" s="2">
        <f>F8-E8</f>
        <v>236</v>
      </c>
      <c r="K8" s="2" t="s">
        <v>2666</v>
      </c>
      <c r="L8" s="2">
        <v>4</v>
      </c>
      <c r="M8" s="2">
        <v>8</v>
      </c>
      <c r="N8" s="2">
        <v>0</v>
      </c>
      <c r="O8" s="2" t="s">
        <v>2658</v>
      </c>
      <c r="P8" s="2" t="s">
        <v>2652</v>
      </c>
      <c r="Q8" s="2" t="s">
        <v>2649</v>
      </c>
      <c r="R8" s="3">
        <v>25050</v>
      </c>
      <c r="S8" s="3">
        <f>I8*L8*R8</f>
        <v>400800</v>
      </c>
      <c r="T8" s="2">
        <f>M8+N8</f>
        <v>8</v>
      </c>
    </row>
    <row r="9" spans="1:20" x14ac:dyDescent="0.2">
      <c r="A9" s="2" t="s">
        <v>2667</v>
      </c>
      <c r="B9" s="2" t="s">
        <v>406</v>
      </c>
      <c r="C9" s="2" t="s">
        <v>87</v>
      </c>
      <c r="D9" s="2" t="str">
        <f>INDEX(Hotels!$C$2:$C$49,MATCH(C9,Hotels!$A$2:$A$49,0))</f>
        <v>Kochi</v>
      </c>
      <c r="E9" s="11">
        <v>45376</v>
      </c>
      <c r="F9" s="11">
        <v>45585</v>
      </c>
      <c r="G9" s="11">
        <v>45587</v>
      </c>
      <c r="H9" s="13">
        <f>DATE(YEAR(F9),MONTH(F9),1)</f>
        <v>45566</v>
      </c>
      <c r="I9" s="2">
        <f>G9-F9</f>
        <v>2</v>
      </c>
      <c r="J9" s="2">
        <f>F9-E9</f>
        <v>209</v>
      </c>
      <c r="K9" s="2" t="s">
        <v>2668</v>
      </c>
      <c r="L9" s="2">
        <v>2</v>
      </c>
      <c r="M9" s="2">
        <v>4</v>
      </c>
      <c r="N9" s="2">
        <v>0</v>
      </c>
      <c r="O9" s="2" t="s">
        <v>2658</v>
      </c>
      <c r="P9" s="2" t="s">
        <v>2652</v>
      </c>
      <c r="Q9" s="2" t="s">
        <v>2649</v>
      </c>
      <c r="R9" s="3">
        <v>5500</v>
      </c>
      <c r="S9" s="3">
        <f>I9*L9*R9</f>
        <v>22000</v>
      </c>
      <c r="T9" s="2">
        <f>M9+N9</f>
        <v>4</v>
      </c>
    </row>
    <row r="10" spans="1:20" x14ac:dyDescent="0.2">
      <c r="A10" s="2" t="s">
        <v>2669</v>
      </c>
      <c r="B10" s="2" t="s">
        <v>328</v>
      </c>
      <c r="C10" s="2" t="s">
        <v>51</v>
      </c>
      <c r="D10" s="2" t="str">
        <f>INDEX(Hotels!$C$2:$C$49,MATCH(C10,Hotels!$A$2:$A$49,0))</f>
        <v>Agra</v>
      </c>
      <c r="E10" s="11">
        <v>45378</v>
      </c>
      <c r="F10" s="11">
        <v>45648</v>
      </c>
      <c r="G10" s="11">
        <v>45653</v>
      </c>
      <c r="H10" s="13">
        <f>DATE(YEAR(F10),MONTH(F10),1)</f>
        <v>45627</v>
      </c>
      <c r="I10" s="2">
        <f>G10-F10</f>
        <v>5</v>
      </c>
      <c r="J10" s="2">
        <f>F10-E10</f>
        <v>270</v>
      </c>
      <c r="K10" s="2" t="s">
        <v>2668</v>
      </c>
      <c r="L10" s="2">
        <v>1</v>
      </c>
      <c r="M10" s="2">
        <v>3</v>
      </c>
      <c r="N10" s="2">
        <v>0</v>
      </c>
      <c r="O10" s="2" t="s">
        <v>2670</v>
      </c>
      <c r="P10" s="2" t="s">
        <v>2656</v>
      </c>
      <c r="Q10" s="2" t="s">
        <v>2649</v>
      </c>
      <c r="R10" s="3">
        <v>8950</v>
      </c>
      <c r="S10" s="3">
        <f>I10*L10*R10</f>
        <v>44750</v>
      </c>
      <c r="T10" s="2">
        <f>M10+N10</f>
        <v>3</v>
      </c>
    </row>
    <row r="11" spans="1:20" x14ac:dyDescent="0.2">
      <c r="A11" s="2" t="s">
        <v>2671</v>
      </c>
      <c r="B11" s="2" t="s">
        <v>406</v>
      </c>
      <c r="C11" s="2" t="s">
        <v>37</v>
      </c>
      <c r="D11" s="2" t="str">
        <f>INDEX(Hotels!$C$2:$C$49,MATCH(C11,Hotels!$A$2:$A$49,0))</f>
        <v>Udaipur</v>
      </c>
      <c r="E11" s="11">
        <v>45385</v>
      </c>
      <c r="F11" s="11">
        <v>45655</v>
      </c>
      <c r="G11" s="11">
        <v>45659</v>
      </c>
      <c r="H11" s="13">
        <f>DATE(YEAR(F11),MONTH(F11),1)</f>
        <v>45627</v>
      </c>
      <c r="I11" s="2">
        <f>G11-F11</f>
        <v>4</v>
      </c>
      <c r="J11" s="2">
        <f>F11-E11</f>
        <v>270</v>
      </c>
      <c r="K11" s="2" t="s">
        <v>2655</v>
      </c>
      <c r="L11" s="2">
        <v>3</v>
      </c>
      <c r="M11" s="2">
        <v>6</v>
      </c>
      <c r="N11" s="2">
        <v>0</v>
      </c>
      <c r="O11" s="2" t="s">
        <v>2651</v>
      </c>
      <c r="P11" s="2" t="s">
        <v>2672</v>
      </c>
      <c r="Q11" s="2" t="s">
        <v>2653</v>
      </c>
      <c r="R11" s="3">
        <v>18250</v>
      </c>
      <c r="S11" s="3">
        <f>I11*L11*R11</f>
        <v>219000</v>
      </c>
      <c r="T11" s="2">
        <f>M11+N11</f>
        <v>6</v>
      </c>
    </row>
    <row r="12" spans="1:20" x14ac:dyDescent="0.2">
      <c r="A12" s="2" t="s">
        <v>2673</v>
      </c>
      <c r="B12" s="2" t="s">
        <v>2368</v>
      </c>
      <c r="C12" s="2" t="s">
        <v>22</v>
      </c>
      <c r="D12" s="2" t="str">
        <f>INDEX(Hotels!$C$2:$C$49,MATCH(C12,Hotels!$A$2:$A$49,0))</f>
        <v>Jaipur</v>
      </c>
      <c r="E12" s="11">
        <v>45387</v>
      </c>
      <c r="F12" s="11">
        <v>45579</v>
      </c>
      <c r="G12" s="11">
        <v>45583</v>
      </c>
      <c r="H12" s="13">
        <f>DATE(YEAR(F12),MONTH(F12),1)</f>
        <v>45566</v>
      </c>
      <c r="I12" s="2">
        <f>G12-F12</f>
        <v>4</v>
      </c>
      <c r="J12" s="2">
        <f>F12-E12</f>
        <v>192</v>
      </c>
      <c r="K12" s="2" t="s">
        <v>2655</v>
      </c>
      <c r="L12" s="2">
        <v>1</v>
      </c>
      <c r="M12" s="2">
        <v>2</v>
      </c>
      <c r="N12" s="2">
        <v>0</v>
      </c>
      <c r="O12" s="2" t="s">
        <v>2647</v>
      </c>
      <c r="P12" s="2" t="s">
        <v>2656</v>
      </c>
      <c r="Q12" s="2" t="s">
        <v>2649</v>
      </c>
      <c r="R12" s="3">
        <v>5100</v>
      </c>
      <c r="S12" s="3">
        <f>I12*L12*R12</f>
        <v>20400</v>
      </c>
      <c r="T12" s="2">
        <f>M12+N12</f>
        <v>2</v>
      </c>
    </row>
    <row r="13" spans="1:20" x14ac:dyDescent="0.2">
      <c r="A13" s="2" t="s">
        <v>2674</v>
      </c>
      <c r="B13" s="2" t="s">
        <v>1409</v>
      </c>
      <c r="C13" s="2" t="s">
        <v>67</v>
      </c>
      <c r="D13" s="2" t="str">
        <f>INDEX(Hotels!$C$2:$C$49,MATCH(C13,Hotels!$A$2:$A$49,0))</f>
        <v>New Delhi</v>
      </c>
      <c r="E13" s="11">
        <v>45390</v>
      </c>
      <c r="F13" s="11">
        <v>45660</v>
      </c>
      <c r="G13" s="11">
        <v>45664</v>
      </c>
      <c r="H13" s="13">
        <f>DATE(YEAR(F13),MONTH(F13),1)</f>
        <v>45658</v>
      </c>
      <c r="I13" s="2">
        <f>G13-F13</f>
        <v>4</v>
      </c>
      <c r="J13" s="2">
        <f>F13-E13</f>
        <v>270</v>
      </c>
      <c r="K13" s="2" t="s">
        <v>2668</v>
      </c>
      <c r="L13" s="2">
        <v>1</v>
      </c>
      <c r="M13" s="2">
        <v>1</v>
      </c>
      <c r="N13" s="2">
        <v>0</v>
      </c>
      <c r="O13" s="2" t="s">
        <v>2651</v>
      </c>
      <c r="P13" s="2" t="s">
        <v>2662</v>
      </c>
      <c r="Q13" s="2" t="s">
        <v>2653</v>
      </c>
      <c r="R13" s="3">
        <v>5250</v>
      </c>
      <c r="S13" s="3">
        <f>I13*L13*R13</f>
        <v>21000</v>
      </c>
      <c r="T13" s="2">
        <f>M13+N13</f>
        <v>1</v>
      </c>
    </row>
    <row r="14" spans="1:20" x14ac:dyDescent="0.2">
      <c r="A14" s="2" t="s">
        <v>2675</v>
      </c>
      <c r="B14" s="2" t="s">
        <v>1419</v>
      </c>
      <c r="C14" s="2" t="s">
        <v>71</v>
      </c>
      <c r="D14" s="2" t="str">
        <f>INDEX(Hotels!$C$2:$C$49,MATCH(C14,Hotels!$A$2:$A$49,0))</f>
        <v>New Delhi</v>
      </c>
      <c r="E14" s="11">
        <v>45392</v>
      </c>
      <c r="F14" s="11">
        <v>45662</v>
      </c>
      <c r="G14" s="11">
        <v>45665</v>
      </c>
      <c r="H14" s="13">
        <f>DATE(YEAR(F14),MONTH(F14),1)</f>
        <v>45658</v>
      </c>
      <c r="I14" s="2">
        <f>G14-F14</f>
        <v>3</v>
      </c>
      <c r="J14" s="2">
        <f>F14-E14</f>
        <v>270</v>
      </c>
      <c r="K14" s="2" t="s">
        <v>2655</v>
      </c>
      <c r="L14" s="2">
        <v>1</v>
      </c>
      <c r="M14" s="2">
        <v>2</v>
      </c>
      <c r="N14" s="2">
        <v>0</v>
      </c>
      <c r="O14" s="2" t="s">
        <v>2658</v>
      </c>
      <c r="P14" s="2" t="s">
        <v>2652</v>
      </c>
      <c r="Q14" s="2" t="s">
        <v>2653</v>
      </c>
      <c r="R14" s="3">
        <v>11100</v>
      </c>
      <c r="S14" s="3">
        <f>I14*L14*R14</f>
        <v>33300</v>
      </c>
      <c r="T14" s="2">
        <f>M14+N14</f>
        <v>2</v>
      </c>
    </row>
    <row r="15" spans="1:20" x14ac:dyDescent="0.2">
      <c r="A15" s="2" t="s">
        <v>2676</v>
      </c>
      <c r="B15" s="2" t="s">
        <v>1913</v>
      </c>
      <c r="C15" s="2" t="s">
        <v>26</v>
      </c>
      <c r="D15" s="2" t="str">
        <f>INDEX(Hotels!$C$2:$C$49,MATCH(C15,Hotels!$A$2:$A$49,0))</f>
        <v>Jaipur</v>
      </c>
      <c r="E15" s="11">
        <v>45400</v>
      </c>
      <c r="F15" s="11">
        <v>45670</v>
      </c>
      <c r="G15" s="11">
        <v>45673</v>
      </c>
      <c r="H15" s="13">
        <f>DATE(YEAR(F15),MONTH(F15),1)</f>
        <v>45658</v>
      </c>
      <c r="I15" s="2">
        <f>G15-F15</f>
        <v>3</v>
      </c>
      <c r="J15" s="2">
        <f>F15-E15</f>
        <v>270</v>
      </c>
      <c r="K15" s="2" t="s">
        <v>2666</v>
      </c>
      <c r="L15" s="2">
        <v>2</v>
      </c>
      <c r="M15" s="2">
        <v>4</v>
      </c>
      <c r="N15" s="2">
        <v>0</v>
      </c>
      <c r="O15" s="2" t="s">
        <v>2658</v>
      </c>
      <c r="P15" s="2" t="s">
        <v>2652</v>
      </c>
      <c r="Q15" s="2" t="s">
        <v>2649</v>
      </c>
      <c r="R15" s="3">
        <v>31800</v>
      </c>
      <c r="S15" s="3">
        <f>I15*L15*R15</f>
        <v>190800</v>
      </c>
      <c r="T15" s="2">
        <f>M15+N15</f>
        <v>4</v>
      </c>
    </row>
    <row r="16" spans="1:20" x14ac:dyDescent="0.2">
      <c r="A16" s="2" t="s">
        <v>2677</v>
      </c>
      <c r="B16" s="2" t="s">
        <v>203</v>
      </c>
      <c r="C16" s="2" t="s">
        <v>43</v>
      </c>
      <c r="D16" s="2" t="str">
        <f>INDEX(Hotels!$C$2:$C$49,MATCH(C16,Hotels!$A$2:$A$49,0))</f>
        <v>Agra</v>
      </c>
      <c r="E16" s="11">
        <v>45402</v>
      </c>
      <c r="F16" s="11">
        <v>45672</v>
      </c>
      <c r="G16" s="11">
        <v>45674</v>
      </c>
      <c r="H16" s="13">
        <f>DATE(YEAR(F16),MONTH(F16),1)</f>
        <v>45658</v>
      </c>
      <c r="I16" s="2">
        <f>G16-F16</f>
        <v>2</v>
      </c>
      <c r="J16" s="2">
        <f>F16-E16</f>
        <v>270</v>
      </c>
      <c r="K16" s="2" t="s">
        <v>2646</v>
      </c>
      <c r="L16" s="2">
        <v>1</v>
      </c>
      <c r="M16" s="2">
        <v>1</v>
      </c>
      <c r="N16" s="2">
        <v>1</v>
      </c>
      <c r="O16" s="2" t="s">
        <v>2647</v>
      </c>
      <c r="P16" s="2" t="s">
        <v>2652</v>
      </c>
      <c r="Q16" s="2" t="s">
        <v>2649</v>
      </c>
      <c r="R16" s="3">
        <v>9200</v>
      </c>
      <c r="S16" s="3">
        <f>I16*L16*R16</f>
        <v>18400</v>
      </c>
      <c r="T16" s="2">
        <f>M16+N16</f>
        <v>2</v>
      </c>
    </row>
    <row r="17" spans="1:20" x14ac:dyDescent="0.2">
      <c r="A17" s="2" t="s">
        <v>2678</v>
      </c>
      <c r="B17" s="2" t="s">
        <v>1054</v>
      </c>
      <c r="C17" s="2" t="s">
        <v>34</v>
      </c>
      <c r="D17" s="2" t="str">
        <f>INDEX(Hotels!$C$2:$C$49,MATCH(C17,Hotels!$A$2:$A$49,0))</f>
        <v>Udaipur</v>
      </c>
      <c r="E17" s="11">
        <v>45402</v>
      </c>
      <c r="F17" s="11">
        <v>45570</v>
      </c>
      <c r="G17" s="11">
        <v>45573</v>
      </c>
      <c r="H17" s="13">
        <f>DATE(YEAR(F17),MONTH(F17),1)</f>
        <v>45566</v>
      </c>
      <c r="I17" s="2">
        <f>G17-F17</f>
        <v>3</v>
      </c>
      <c r="J17" s="2">
        <f>F17-E17</f>
        <v>168</v>
      </c>
      <c r="K17" s="2" t="s">
        <v>2655</v>
      </c>
      <c r="L17" s="2">
        <v>4</v>
      </c>
      <c r="M17" s="2">
        <v>8</v>
      </c>
      <c r="N17" s="2">
        <v>0</v>
      </c>
      <c r="O17" s="2" t="s">
        <v>2658</v>
      </c>
      <c r="P17" s="2" t="s">
        <v>2652</v>
      </c>
      <c r="Q17" s="2" t="s">
        <v>2649</v>
      </c>
      <c r="R17" s="3">
        <v>7900</v>
      </c>
      <c r="S17" s="3">
        <f>I17*L17*R17</f>
        <v>94800</v>
      </c>
      <c r="T17" s="2">
        <f>M17+N17</f>
        <v>8</v>
      </c>
    </row>
    <row r="18" spans="1:20" x14ac:dyDescent="0.2">
      <c r="A18" s="2" t="s">
        <v>2679</v>
      </c>
      <c r="B18" s="2" t="s">
        <v>2531</v>
      </c>
      <c r="C18" s="2" t="s">
        <v>120</v>
      </c>
      <c r="D18" s="2" t="str">
        <f>INDEX(Hotels!$C$2:$C$49,MATCH(C18,Hotels!$A$2:$A$49,0))</f>
        <v>Rishikesh</v>
      </c>
      <c r="E18" s="11">
        <v>45402</v>
      </c>
      <c r="F18" s="11">
        <v>45658</v>
      </c>
      <c r="G18" s="11">
        <v>45662</v>
      </c>
      <c r="H18" s="13">
        <f>DATE(YEAR(F18),MONTH(F18),1)</f>
        <v>45658</v>
      </c>
      <c r="I18" s="2">
        <f>G18-F18</f>
        <v>4</v>
      </c>
      <c r="J18" s="2">
        <f>F18-E18</f>
        <v>256</v>
      </c>
      <c r="K18" s="2" t="s">
        <v>2646</v>
      </c>
      <c r="L18" s="2">
        <v>1</v>
      </c>
      <c r="M18" s="2">
        <v>1</v>
      </c>
      <c r="N18" s="2">
        <v>0</v>
      </c>
      <c r="O18" s="2" t="s">
        <v>2647</v>
      </c>
      <c r="P18" s="2" t="s">
        <v>2656</v>
      </c>
      <c r="Q18" s="2" t="s">
        <v>2653</v>
      </c>
      <c r="R18" s="3">
        <v>4500</v>
      </c>
      <c r="S18" s="3">
        <f>I18*L18*R18</f>
        <v>18000</v>
      </c>
      <c r="T18" s="2">
        <f>M18+N18</f>
        <v>1</v>
      </c>
    </row>
    <row r="19" spans="1:20" x14ac:dyDescent="0.2">
      <c r="A19" s="2" t="s">
        <v>2680</v>
      </c>
      <c r="B19" s="2" t="s">
        <v>2399</v>
      </c>
      <c r="C19" s="2" t="s">
        <v>118</v>
      </c>
      <c r="D19" s="2" t="str">
        <f>INDEX(Hotels!$C$2:$C$49,MATCH(C19,Hotels!$A$2:$A$49,0))</f>
        <v>Rishikesh</v>
      </c>
      <c r="E19" s="11">
        <v>45414</v>
      </c>
      <c r="F19" s="11">
        <v>45632</v>
      </c>
      <c r="G19" s="11">
        <v>45634</v>
      </c>
      <c r="H19" s="13">
        <f>DATE(YEAR(F19),MONTH(F19),1)</f>
        <v>45627</v>
      </c>
      <c r="I19" s="2">
        <f>G19-F19</f>
        <v>2</v>
      </c>
      <c r="J19" s="2">
        <f>F19-E19</f>
        <v>218</v>
      </c>
      <c r="K19" s="2" t="s">
        <v>2668</v>
      </c>
      <c r="L19" s="2">
        <v>2</v>
      </c>
      <c r="M19" s="2">
        <v>4</v>
      </c>
      <c r="N19" s="2">
        <v>0</v>
      </c>
      <c r="O19" s="2" t="s">
        <v>2658</v>
      </c>
      <c r="P19" s="2" t="s">
        <v>2656</v>
      </c>
      <c r="Q19" s="2" t="s">
        <v>2649</v>
      </c>
      <c r="R19" s="3">
        <v>6800</v>
      </c>
      <c r="S19" s="3">
        <f>I19*L19*R19</f>
        <v>27200</v>
      </c>
      <c r="T19" s="2">
        <f>M19+N19</f>
        <v>4</v>
      </c>
    </row>
    <row r="20" spans="1:20" x14ac:dyDescent="0.2">
      <c r="A20" s="2" t="s">
        <v>2681</v>
      </c>
      <c r="B20" s="2" t="s">
        <v>456</v>
      </c>
      <c r="C20" s="2" t="s">
        <v>37</v>
      </c>
      <c r="D20" s="2" t="str">
        <f>INDEX(Hotels!$C$2:$C$49,MATCH(C20,Hotels!$A$2:$A$49,0))</f>
        <v>Udaipur</v>
      </c>
      <c r="E20" s="11">
        <v>45419</v>
      </c>
      <c r="F20" s="11">
        <v>45623</v>
      </c>
      <c r="G20" s="11">
        <v>45629</v>
      </c>
      <c r="H20" s="13">
        <f>DATE(YEAR(F20),MONTH(F20),1)</f>
        <v>45597</v>
      </c>
      <c r="I20" s="2">
        <f>G20-F20</f>
        <v>6</v>
      </c>
      <c r="J20" s="2">
        <f>F20-E20</f>
        <v>204</v>
      </c>
      <c r="K20" s="2" t="s">
        <v>2668</v>
      </c>
      <c r="L20" s="2">
        <v>1</v>
      </c>
      <c r="M20" s="2">
        <v>2</v>
      </c>
      <c r="N20" s="2">
        <v>3</v>
      </c>
      <c r="O20" s="2" t="s">
        <v>2670</v>
      </c>
      <c r="P20" s="2" t="s">
        <v>2648</v>
      </c>
      <c r="Q20" s="2" t="s">
        <v>2649</v>
      </c>
      <c r="R20" s="3">
        <v>13800</v>
      </c>
      <c r="S20" s="3">
        <f>I20*L20*R20</f>
        <v>82800</v>
      </c>
      <c r="T20" s="2">
        <f>M20+N20</f>
        <v>5</v>
      </c>
    </row>
    <row r="21" spans="1:20" x14ac:dyDescent="0.2">
      <c r="A21" s="2" t="s">
        <v>2682</v>
      </c>
      <c r="B21" s="2" t="s">
        <v>903</v>
      </c>
      <c r="C21" s="2" t="s">
        <v>9</v>
      </c>
      <c r="D21" s="2" t="str">
        <f>INDEX(Hotels!$C$2:$C$49,MATCH(C21,Hotels!$A$2:$A$49,0))</f>
        <v>Goa</v>
      </c>
      <c r="E21" s="11">
        <v>45422</v>
      </c>
      <c r="F21" s="11">
        <v>45586</v>
      </c>
      <c r="G21" s="11">
        <v>45589</v>
      </c>
      <c r="H21" s="13">
        <f>DATE(YEAR(F21),MONTH(F21),1)</f>
        <v>45566</v>
      </c>
      <c r="I21" s="2">
        <f>G21-F21</f>
        <v>3</v>
      </c>
      <c r="J21" s="2">
        <f>F21-E21</f>
        <v>164</v>
      </c>
      <c r="K21" s="2" t="s">
        <v>2655</v>
      </c>
      <c r="L21" s="2">
        <v>1</v>
      </c>
      <c r="M21" s="2">
        <v>3</v>
      </c>
      <c r="N21" s="2">
        <v>0</v>
      </c>
      <c r="O21" s="2" t="s">
        <v>2683</v>
      </c>
      <c r="P21" s="2" t="s">
        <v>2656</v>
      </c>
      <c r="Q21" s="2" t="s">
        <v>2653</v>
      </c>
      <c r="R21" s="3">
        <v>6200</v>
      </c>
      <c r="S21" s="3">
        <f>I21*L21*R21</f>
        <v>18600</v>
      </c>
      <c r="T21" s="2">
        <f>M21+N21</f>
        <v>3</v>
      </c>
    </row>
    <row r="22" spans="1:20" x14ac:dyDescent="0.2">
      <c r="A22" s="2" t="s">
        <v>2684</v>
      </c>
      <c r="B22" s="2" t="s">
        <v>1773</v>
      </c>
      <c r="C22" s="2" t="s">
        <v>53</v>
      </c>
      <c r="D22" s="2" t="str">
        <f>INDEX(Hotels!$C$2:$C$49,MATCH(C22,Hotels!$A$2:$A$49,0))</f>
        <v>Mumbai</v>
      </c>
      <c r="E22" s="11">
        <v>45422</v>
      </c>
      <c r="F22" s="11">
        <v>45692</v>
      </c>
      <c r="G22" s="11">
        <v>45696</v>
      </c>
      <c r="H22" s="13">
        <f>DATE(YEAR(F22),MONTH(F22),1)</f>
        <v>45689</v>
      </c>
      <c r="I22" s="2">
        <f>G22-F22</f>
        <v>4</v>
      </c>
      <c r="J22" s="2">
        <f>F22-E22</f>
        <v>270</v>
      </c>
      <c r="K22" s="2" t="s">
        <v>2655</v>
      </c>
      <c r="L22" s="2">
        <v>1</v>
      </c>
      <c r="M22" s="2">
        <v>2</v>
      </c>
      <c r="N22" s="2">
        <v>0</v>
      </c>
      <c r="O22" s="2" t="s">
        <v>2647</v>
      </c>
      <c r="P22" s="2" t="s">
        <v>2652</v>
      </c>
      <c r="Q22" s="2" t="s">
        <v>2649</v>
      </c>
      <c r="R22" s="3">
        <v>12500</v>
      </c>
      <c r="S22" s="3">
        <f>I22*L22*R22</f>
        <v>50000</v>
      </c>
      <c r="T22" s="2">
        <f>M22+N22</f>
        <v>2</v>
      </c>
    </row>
    <row r="23" spans="1:20" x14ac:dyDescent="0.2">
      <c r="A23" s="2" t="s">
        <v>2685</v>
      </c>
      <c r="B23" s="2" t="s">
        <v>2345</v>
      </c>
      <c r="C23" s="2" t="s">
        <v>118</v>
      </c>
      <c r="D23" s="2" t="str">
        <f>INDEX(Hotels!$C$2:$C$49,MATCH(C23,Hotels!$A$2:$A$49,0))</f>
        <v>Rishikesh</v>
      </c>
      <c r="E23" s="11">
        <v>45426</v>
      </c>
      <c r="F23" s="11">
        <v>45626</v>
      </c>
      <c r="G23" s="11">
        <v>45629</v>
      </c>
      <c r="H23" s="13">
        <f>DATE(YEAR(F23),MONTH(F23),1)</f>
        <v>45597</v>
      </c>
      <c r="I23" s="2">
        <f>G23-F23</f>
        <v>3</v>
      </c>
      <c r="J23" s="2">
        <f>F23-E23</f>
        <v>200</v>
      </c>
      <c r="K23" s="2" t="s">
        <v>2666</v>
      </c>
      <c r="L23" s="2">
        <v>1</v>
      </c>
      <c r="M23" s="2">
        <v>2</v>
      </c>
      <c r="N23" s="2">
        <v>0</v>
      </c>
      <c r="O23" s="2" t="s">
        <v>2658</v>
      </c>
      <c r="P23" s="2" t="s">
        <v>2648</v>
      </c>
      <c r="Q23" s="2" t="s">
        <v>2649</v>
      </c>
      <c r="R23" s="3">
        <v>20100</v>
      </c>
      <c r="S23" s="3">
        <f>I23*L23*R23</f>
        <v>60300</v>
      </c>
      <c r="T23" s="2">
        <f>M23+N23</f>
        <v>2</v>
      </c>
    </row>
    <row r="24" spans="1:20" x14ac:dyDescent="0.2">
      <c r="A24" s="2" t="s">
        <v>2686</v>
      </c>
      <c r="B24" s="2" t="s">
        <v>1076</v>
      </c>
      <c r="C24" s="2" t="s">
        <v>69</v>
      </c>
      <c r="D24" s="2" t="str">
        <f>INDEX(Hotels!$C$2:$C$49,MATCH(C24,Hotels!$A$2:$A$49,0))</f>
        <v>New Delhi</v>
      </c>
      <c r="E24" s="11">
        <v>45429</v>
      </c>
      <c r="F24" s="11">
        <v>45672</v>
      </c>
      <c r="G24" s="11">
        <v>45675</v>
      </c>
      <c r="H24" s="13">
        <f>DATE(YEAR(F24),MONTH(F24),1)</f>
        <v>45658</v>
      </c>
      <c r="I24" s="2">
        <f>G24-F24</f>
        <v>3</v>
      </c>
      <c r="J24" s="2">
        <f>F24-E24</f>
        <v>243</v>
      </c>
      <c r="K24" s="2" t="s">
        <v>2655</v>
      </c>
      <c r="L24" s="2">
        <v>1</v>
      </c>
      <c r="M24" s="2">
        <v>2</v>
      </c>
      <c r="N24" s="2">
        <v>0</v>
      </c>
      <c r="O24" s="2" t="s">
        <v>2647</v>
      </c>
      <c r="P24" s="2" t="s">
        <v>2672</v>
      </c>
      <c r="Q24" s="2" t="s">
        <v>2649</v>
      </c>
      <c r="R24" s="3">
        <v>20050</v>
      </c>
      <c r="S24" s="3">
        <f>I24*L24*R24</f>
        <v>60150</v>
      </c>
      <c r="T24" s="2">
        <f>M24+N24</f>
        <v>2</v>
      </c>
    </row>
    <row r="25" spans="1:20" x14ac:dyDescent="0.2">
      <c r="A25" s="2" t="s">
        <v>2687</v>
      </c>
      <c r="B25" s="2" t="s">
        <v>744</v>
      </c>
      <c r="C25" s="2" t="s">
        <v>110</v>
      </c>
      <c r="D25" s="2" t="str">
        <f>INDEX(Hotels!$C$2:$C$49,MATCH(C25,Hotels!$A$2:$A$49,0))</f>
        <v>Manali</v>
      </c>
      <c r="E25" s="11">
        <v>45432</v>
      </c>
      <c r="F25" s="11">
        <v>45702</v>
      </c>
      <c r="G25" s="11">
        <v>45708</v>
      </c>
      <c r="H25" s="13">
        <f>DATE(YEAR(F25),MONTH(F25),1)</f>
        <v>45689</v>
      </c>
      <c r="I25" s="2">
        <f>G25-F25</f>
        <v>6</v>
      </c>
      <c r="J25" s="2">
        <f>F25-E25</f>
        <v>270</v>
      </c>
      <c r="K25" s="2" t="s">
        <v>2668</v>
      </c>
      <c r="L25" s="2">
        <v>2</v>
      </c>
      <c r="M25" s="2">
        <v>4</v>
      </c>
      <c r="N25" s="2">
        <v>1</v>
      </c>
      <c r="O25" s="2" t="s">
        <v>2647</v>
      </c>
      <c r="P25" s="2" t="s">
        <v>2652</v>
      </c>
      <c r="Q25" s="2" t="s">
        <v>2649</v>
      </c>
      <c r="R25" s="3">
        <v>3950</v>
      </c>
      <c r="S25" s="3">
        <f>I25*L25*R25</f>
        <v>47400</v>
      </c>
      <c r="T25" s="2">
        <f>M25+N25</f>
        <v>5</v>
      </c>
    </row>
    <row r="26" spans="1:20" x14ac:dyDescent="0.2">
      <c r="A26" s="2" t="s">
        <v>2688</v>
      </c>
      <c r="B26" s="2" t="s">
        <v>1434</v>
      </c>
      <c r="C26" s="2" t="s">
        <v>125</v>
      </c>
      <c r="D26" s="2" t="str">
        <f>INDEX(Hotels!$C$2:$C$49,MATCH(C26,Hotels!$A$2:$A$49,0))</f>
        <v>Varanasi</v>
      </c>
      <c r="E26" s="11">
        <v>45433</v>
      </c>
      <c r="F26" s="11">
        <v>45582</v>
      </c>
      <c r="G26" s="11">
        <v>45586</v>
      </c>
      <c r="H26" s="13">
        <f>DATE(YEAR(F26),MONTH(F26),1)</f>
        <v>45566</v>
      </c>
      <c r="I26" s="2">
        <f>G26-F26</f>
        <v>4</v>
      </c>
      <c r="J26" s="2">
        <f>F26-E26</f>
        <v>149</v>
      </c>
      <c r="K26" s="2" t="s">
        <v>2655</v>
      </c>
      <c r="L26" s="2">
        <v>2</v>
      </c>
      <c r="M26" s="2">
        <v>4</v>
      </c>
      <c r="N26" s="2">
        <v>2</v>
      </c>
      <c r="O26" s="2" t="s">
        <v>2689</v>
      </c>
      <c r="P26" s="2" t="s">
        <v>2656</v>
      </c>
      <c r="Q26" s="2" t="s">
        <v>2649</v>
      </c>
      <c r="R26" s="3">
        <v>11600</v>
      </c>
      <c r="S26" s="3">
        <f>I26*L26*R26</f>
        <v>92800</v>
      </c>
      <c r="T26" s="2">
        <f>M26+N26</f>
        <v>6</v>
      </c>
    </row>
    <row r="27" spans="1:20" x14ac:dyDescent="0.2">
      <c r="A27" s="2" t="s">
        <v>2690</v>
      </c>
      <c r="B27" s="2" t="s">
        <v>1538</v>
      </c>
      <c r="C27" s="2" t="s">
        <v>37</v>
      </c>
      <c r="D27" s="2" t="str">
        <f>INDEX(Hotels!$C$2:$C$49,MATCH(C27,Hotels!$A$2:$A$49,0))</f>
        <v>Udaipur</v>
      </c>
      <c r="E27" s="11">
        <v>45433</v>
      </c>
      <c r="F27" s="11">
        <v>45703</v>
      </c>
      <c r="G27" s="11">
        <v>45708</v>
      </c>
      <c r="H27" s="13">
        <f>DATE(YEAR(F27),MONTH(F27),1)</f>
        <v>45689</v>
      </c>
      <c r="I27" s="2">
        <f>G27-F27</f>
        <v>5</v>
      </c>
      <c r="J27" s="2">
        <f>F27-E27</f>
        <v>270</v>
      </c>
      <c r="K27" s="2" t="s">
        <v>2668</v>
      </c>
      <c r="L27" s="2">
        <v>1</v>
      </c>
      <c r="M27" s="2">
        <v>2</v>
      </c>
      <c r="N27" s="2">
        <v>1</v>
      </c>
      <c r="O27" s="2" t="s">
        <v>2689</v>
      </c>
      <c r="P27" s="2" t="s">
        <v>2656</v>
      </c>
      <c r="Q27" s="2" t="s">
        <v>2649</v>
      </c>
      <c r="R27" s="3">
        <v>13700</v>
      </c>
      <c r="S27" s="3">
        <f>I27*L27*R27</f>
        <v>68500</v>
      </c>
      <c r="T27" s="2">
        <f>M27+N27</f>
        <v>3</v>
      </c>
    </row>
    <row r="28" spans="1:20" x14ac:dyDescent="0.2">
      <c r="A28" s="2" t="s">
        <v>2691</v>
      </c>
      <c r="B28" s="2" t="s">
        <v>1698</v>
      </c>
      <c r="C28" s="2" t="s">
        <v>19</v>
      </c>
      <c r="D28" s="2" t="str">
        <f>INDEX(Hotels!$C$2:$C$49,MATCH(C28,Hotels!$A$2:$A$49,0))</f>
        <v>Goa</v>
      </c>
      <c r="E28" s="11">
        <v>45434</v>
      </c>
      <c r="F28" s="11">
        <v>45610</v>
      </c>
      <c r="G28" s="11">
        <v>45612</v>
      </c>
      <c r="H28" s="13">
        <f>DATE(YEAR(F28),MONTH(F28),1)</f>
        <v>45597</v>
      </c>
      <c r="I28" s="2">
        <f>G28-F28</f>
        <v>2</v>
      </c>
      <c r="J28" s="2">
        <f>F28-E28</f>
        <v>176</v>
      </c>
      <c r="K28" s="2" t="s">
        <v>2646</v>
      </c>
      <c r="L28" s="2">
        <v>1</v>
      </c>
      <c r="M28" s="2">
        <v>3</v>
      </c>
      <c r="N28" s="2">
        <v>0</v>
      </c>
      <c r="O28" s="2" t="s">
        <v>2689</v>
      </c>
      <c r="P28" s="2" t="s">
        <v>2656</v>
      </c>
      <c r="Q28" s="2" t="s">
        <v>2653</v>
      </c>
      <c r="R28" s="3">
        <v>13450</v>
      </c>
      <c r="S28" s="3">
        <f>I28*L28*R28</f>
        <v>26900</v>
      </c>
      <c r="T28" s="2">
        <f>M28+N28</f>
        <v>3</v>
      </c>
    </row>
    <row r="29" spans="1:20" x14ac:dyDescent="0.2">
      <c r="A29" s="2" t="s">
        <v>2692</v>
      </c>
      <c r="B29" s="2" t="s">
        <v>915</v>
      </c>
      <c r="C29" s="2" t="s">
        <v>101</v>
      </c>
      <c r="D29" s="2" t="str">
        <f>INDEX(Hotels!$C$2:$C$49,MATCH(C29,Hotels!$A$2:$A$49,0))</f>
        <v>Shimla</v>
      </c>
      <c r="E29" s="11">
        <v>45435</v>
      </c>
      <c r="F29" s="11">
        <v>45640</v>
      </c>
      <c r="G29" s="11">
        <v>45644</v>
      </c>
      <c r="H29" s="13">
        <f>DATE(YEAR(F29),MONTH(F29),1)</f>
        <v>45627</v>
      </c>
      <c r="I29" s="2">
        <f>G29-F29</f>
        <v>4</v>
      </c>
      <c r="J29" s="2">
        <f>F29-E29</f>
        <v>205</v>
      </c>
      <c r="K29" s="2" t="s">
        <v>2668</v>
      </c>
      <c r="L29" s="2">
        <v>1</v>
      </c>
      <c r="M29" s="2">
        <v>2</v>
      </c>
      <c r="N29" s="2">
        <v>1</v>
      </c>
      <c r="O29" s="2" t="s">
        <v>2658</v>
      </c>
      <c r="P29" s="2" t="s">
        <v>2652</v>
      </c>
      <c r="Q29" s="2" t="s">
        <v>2649</v>
      </c>
      <c r="R29" s="3">
        <v>6400</v>
      </c>
      <c r="S29" s="3">
        <f>I29*L29*R29</f>
        <v>25600</v>
      </c>
      <c r="T29" s="2">
        <f>M29+N29</f>
        <v>3</v>
      </c>
    </row>
    <row r="30" spans="1:20" x14ac:dyDescent="0.2">
      <c r="A30" s="2" t="s">
        <v>2693</v>
      </c>
      <c r="B30" s="2" t="s">
        <v>1713</v>
      </c>
      <c r="C30" s="2" t="s">
        <v>93</v>
      </c>
      <c r="D30" s="2" t="str">
        <f>INDEX(Hotels!$C$2:$C$49,MATCH(C30,Hotels!$A$2:$A$49,0))</f>
        <v>Shimla</v>
      </c>
      <c r="E30" s="11">
        <v>45436</v>
      </c>
      <c r="F30" s="11">
        <v>45706</v>
      </c>
      <c r="G30" s="11">
        <v>45708</v>
      </c>
      <c r="H30" s="13">
        <f>DATE(YEAR(F30),MONTH(F30),1)</f>
        <v>45689</v>
      </c>
      <c r="I30" s="2">
        <f>G30-F30</f>
        <v>2</v>
      </c>
      <c r="J30" s="2">
        <f>F30-E30</f>
        <v>270</v>
      </c>
      <c r="K30" s="2" t="s">
        <v>2655</v>
      </c>
      <c r="L30" s="2">
        <v>2</v>
      </c>
      <c r="M30" s="2">
        <v>4</v>
      </c>
      <c r="N30" s="2">
        <v>0</v>
      </c>
      <c r="O30" s="2" t="s">
        <v>2683</v>
      </c>
      <c r="P30" s="2" t="s">
        <v>2656</v>
      </c>
      <c r="Q30" s="2" t="s">
        <v>2649</v>
      </c>
      <c r="R30" s="3">
        <v>5050</v>
      </c>
      <c r="S30" s="3">
        <f>I30*L30*R30</f>
        <v>20200</v>
      </c>
      <c r="T30" s="2">
        <f>M30+N30</f>
        <v>4</v>
      </c>
    </row>
    <row r="31" spans="1:20" x14ac:dyDescent="0.2">
      <c r="A31" s="2" t="s">
        <v>2694</v>
      </c>
      <c r="B31" s="2" t="s">
        <v>2253</v>
      </c>
      <c r="C31" s="2" t="s">
        <v>63</v>
      </c>
      <c r="D31" s="2" t="str">
        <f>INDEX(Hotels!$C$2:$C$49,MATCH(C31,Hotels!$A$2:$A$49,0))</f>
        <v>New Delhi</v>
      </c>
      <c r="E31" s="11">
        <v>45436</v>
      </c>
      <c r="F31" s="11">
        <v>45706</v>
      </c>
      <c r="G31" s="11">
        <v>45710</v>
      </c>
      <c r="H31" s="13">
        <f>DATE(YEAR(F31),MONTH(F31),1)</f>
        <v>45689</v>
      </c>
      <c r="I31" s="2">
        <f>G31-F31</f>
        <v>4</v>
      </c>
      <c r="J31" s="2">
        <f>F31-E31</f>
        <v>270</v>
      </c>
      <c r="K31" s="2" t="s">
        <v>2655</v>
      </c>
      <c r="L31" s="2">
        <v>4</v>
      </c>
      <c r="M31" s="2">
        <v>8</v>
      </c>
      <c r="N31" s="2">
        <v>0</v>
      </c>
      <c r="O31" s="2" t="s">
        <v>2670</v>
      </c>
      <c r="P31" s="2" t="s">
        <v>2652</v>
      </c>
      <c r="Q31" s="2" t="s">
        <v>2649</v>
      </c>
      <c r="R31" s="3">
        <v>10500</v>
      </c>
      <c r="S31" s="3">
        <f>I31*L31*R31</f>
        <v>168000</v>
      </c>
      <c r="T31" s="2">
        <f>M31+N31</f>
        <v>8</v>
      </c>
    </row>
    <row r="32" spans="1:20" x14ac:dyDescent="0.2">
      <c r="A32" s="2" t="s">
        <v>2695</v>
      </c>
      <c r="B32" s="2" t="s">
        <v>2293</v>
      </c>
      <c r="C32" s="2" t="s">
        <v>101</v>
      </c>
      <c r="D32" s="2" t="str">
        <f>INDEX(Hotels!$C$2:$C$49,MATCH(C32,Hotels!$A$2:$A$49,0))</f>
        <v>Shimla</v>
      </c>
      <c r="E32" s="11">
        <v>45437</v>
      </c>
      <c r="F32" s="11">
        <v>45597</v>
      </c>
      <c r="G32" s="11">
        <v>45599</v>
      </c>
      <c r="H32" s="13">
        <f>DATE(YEAR(F32),MONTH(F32),1)</f>
        <v>45597</v>
      </c>
      <c r="I32" s="2">
        <f>G32-F32</f>
        <v>2</v>
      </c>
      <c r="J32" s="2">
        <f>F32-E32</f>
        <v>160</v>
      </c>
      <c r="K32" s="2" t="s">
        <v>2646</v>
      </c>
      <c r="L32" s="2">
        <v>1</v>
      </c>
      <c r="M32" s="2">
        <v>3</v>
      </c>
      <c r="N32" s="2">
        <v>0</v>
      </c>
      <c r="O32" s="2" t="s">
        <v>2689</v>
      </c>
      <c r="P32" s="2" t="s">
        <v>2659</v>
      </c>
      <c r="Q32" s="2" t="s">
        <v>2649</v>
      </c>
      <c r="R32" s="3">
        <v>9500</v>
      </c>
      <c r="S32" s="3">
        <f>I32*L32*R32</f>
        <v>19000</v>
      </c>
      <c r="T32" s="2">
        <f>M32+N32</f>
        <v>3</v>
      </c>
    </row>
    <row r="33" spans="1:20" x14ac:dyDescent="0.2">
      <c r="A33" s="2" t="s">
        <v>2696</v>
      </c>
      <c r="B33" s="2" t="s">
        <v>1502</v>
      </c>
      <c r="C33" s="2" t="s">
        <v>112</v>
      </c>
      <c r="D33" s="2" t="str">
        <f>INDEX(Hotels!$C$2:$C$49,MATCH(C33,Hotels!$A$2:$A$49,0))</f>
        <v>Rishikesh</v>
      </c>
      <c r="E33" s="11">
        <v>45439</v>
      </c>
      <c r="F33" s="11">
        <v>45588</v>
      </c>
      <c r="G33" s="11">
        <v>45593</v>
      </c>
      <c r="H33" s="13">
        <f>DATE(YEAR(F33),MONTH(F33),1)</f>
        <v>45566</v>
      </c>
      <c r="I33" s="2">
        <f>G33-F33</f>
        <v>5</v>
      </c>
      <c r="J33" s="2">
        <f>F33-E33</f>
        <v>149</v>
      </c>
      <c r="K33" s="2" t="s">
        <v>2666</v>
      </c>
      <c r="L33" s="2">
        <v>1</v>
      </c>
      <c r="M33" s="2">
        <v>2</v>
      </c>
      <c r="N33" s="2">
        <v>3</v>
      </c>
      <c r="O33" s="2" t="s">
        <v>2689</v>
      </c>
      <c r="P33" s="2" t="s">
        <v>2659</v>
      </c>
      <c r="Q33" s="2" t="s">
        <v>2649</v>
      </c>
      <c r="R33" s="3">
        <v>13850</v>
      </c>
      <c r="S33" s="3">
        <f>I33*L33*R33</f>
        <v>69250</v>
      </c>
      <c r="T33" s="2">
        <f>M33+N33</f>
        <v>5</v>
      </c>
    </row>
    <row r="34" spans="1:20" x14ac:dyDescent="0.2">
      <c r="A34" s="2" t="s">
        <v>2697</v>
      </c>
      <c r="B34" s="2" t="s">
        <v>779</v>
      </c>
      <c r="C34" s="2" t="s">
        <v>81</v>
      </c>
      <c r="D34" s="2" t="str">
        <f>INDEX(Hotels!$C$2:$C$49,MATCH(C34,Hotels!$A$2:$A$49,0))</f>
        <v>Bengaluru</v>
      </c>
      <c r="E34" s="11">
        <v>45443</v>
      </c>
      <c r="F34" s="11">
        <v>45713</v>
      </c>
      <c r="G34" s="11">
        <v>45718</v>
      </c>
      <c r="H34" s="13">
        <f>DATE(YEAR(F34),MONTH(F34),1)</f>
        <v>45689</v>
      </c>
      <c r="I34" s="2">
        <f>G34-F34</f>
        <v>5</v>
      </c>
      <c r="J34" s="2">
        <f>F34-E34</f>
        <v>270</v>
      </c>
      <c r="K34" s="2" t="s">
        <v>2668</v>
      </c>
      <c r="L34" s="2">
        <v>1</v>
      </c>
      <c r="M34" s="2">
        <v>2</v>
      </c>
      <c r="N34" s="2">
        <v>0</v>
      </c>
      <c r="O34" s="2" t="s">
        <v>2651</v>
      </c>
      <c r="P34" s="2" t="s">
        <v>2656</v>
      </c>
      <c r="Q34" s="2" t="s">
        <v>2649</v>
      </c>
      <c r="R34" s="3">
        <v>15200</v>
      </c>
      <c r="S34" s="3">
        <f>I34*L34*R34</f>
        <v>76000</v>
      </c>
      <c r="T34" s="2">
        <f>M34+N34</f>
        <v>2</v>
      </c>
    </row>
    <row r="35" spans="1:20" x14ac:dyDescent="0.2">
      <c r="A35" s="2" t="s">
        <v>2698</v>
      </c>
      <c r="B35" s="2" t="s">
        <v>2592</v>
      </c>
      <c r="C35" s="2" t="s">
        <v>26</v>
      </c>
      <c r="D35" s="2" t="str">
        <f>INDEX(Hotels!$C$2:$C$49,MATCH(C35,Hotels!$A$2:$A$49,0))</f>
        <v>Jaipur</v>
      </c>
      <c r="E35" s="11">
        <v>45443</v>
      </c>
      <c r="F35" s="11">
        <v>45600</v>
      </c>
      <c r="G35" s="11">
        <v>45602</v>
      </c>
      <c r="H35" s="13">
        <f>DATE(YEAR(F35),MONTH(F35),1)</f>
        <v>45597</v>
      </c>
      <c r="I35" s="2">
        <f>G35-F35</f>
        <v>2</v>
      </c>
      <c r="J35" s="2">
        <f>F35-E35</f>
        <v>157</v>
      </c>
      <c r="K35" s="2" t="s">
        <v>2646</v>
      </c>
      <c r="L35" s="2">
        <v>1</v>
      </c>
      <c r="M35" s="2">
        <v>2</v>
      </c>
      <c r="N35" s="2">
        <v>0</v>
      </c>
      <c r="O35" s="2" t="s">
        <v>2651</v>
      </c>
      <c r="P35" s="2" t="s">
        <v>2656</v>
      </c>
      <c r="Q35" s="2" t="s">
        <v>2649</v>
      </c>
      <c r="R35" s="3">
        <v>20600</v>
      </c>
      <c r="S35" s="3">
        <f>I35*L35*R35</f>
        <v>41200</v>
      </c>
      <c r="T35" s="2">
        <f>M35+N35</f>
        <v>2</v>
      </c>
    </row>
    <row r="36" spans="1:20" x14ac:dyDescent="0.2">
      <c r="A36" s="2" t="s">
        <v>2699</v>
      </c>
      <c r="B36" s="2" t="s">
        <v>406</v>
      </c>
      <c r="C36" s="2" t="s">
        <v>120</v>
      </c>
      <c r="D36" s="2" t="str">
        <f>INDEX(Hotels!$C$2:$C$49,MATCH(C36,Hotels!$A$2:$A$49,0))</f>
        <v>Rishikesh</v>
      </c>
      <c r="E36" s="11">
        <v>45447</v>
      </c>
      <c r="F36" s="11">
        <v>45602</v>
      </c>
      <c r="G36" s="11">
        <v>45605</v>
      </c>
      <c r="H36" s="13">
        <f>DATE(YEAR(F36),MONTH(F36),1)</f>
        <v>45597</v>
      </c>
      <c r="I36" s="2">
        <f>G36-F36</f>
        <v>3</v>
      </c>
      <c r="J36" s="2">
        <f>F36-E36</f>
        <v>155</v>
      </c>
      <c r="K36" s="2" t="s">
        <v>2668</v>
      </c>
      <c r="L36" s="2">
        <v>4</v>
      </c>
      <c r="M36" s="2">
        <v>8</v>
      </c>
      <c r="N36" s="2">
        <v>0</v>
      </c>
      <c r="O36" s="2" t="s">
        <v>2658</v>
      </c>
      <c r="P36" s="2" t="s">
        <v>2648</v>
      </c>
      <c r="Q36" s="2" t="s">
        <v>2649</v>
      </c>
      <c r="R36" s="3">
        <v>2400</v>
      </c>
      <c r="S36" s="3">
        <f>I36*L36*R36</f>
        <v>28800</v>
      </c>
      <c r="T36" s="2">
        <f>M36+N36</f>
        <v>8</v>
      </c>
    </row>
    <row r="37" spans="1:20" x14ac:dyDescent="0.2">
      <c r="A37" s="2" t="s">
        <v>2700</v>
      </c>
      <c r="B37" s="2" t="s">
        <v>2217</v>
      </c>
      <c r="C37" s="2" t="s">
        <v>89</v>
      </c>
      <c r="D37" s="2" t="str">
        <f>INDEX(Hotels!$C$2:$C$49,MATCH(C37,Hotels!$A$2:$A$49,0))</f>
        <v>Kochi</v>
      </c>
      <c r="E37" s="11">
        <v>45447</v>
      </c>
      <c r="F37" s="11">
        <v>45634</v>
      </c>
      <c r="G37" s="11">
        <v>45638</v>
      </c>
      <c r="H37" s="13">
        <f>DATE(YEAR(F37),MONTH(F37),1)</f>
        <v>45627</v>
      </c>
      <c r="I37" s="2">
        <f>G37-F37</f>
        <v>4</v>
      </c>
      <c r="J37" s="2">
        <f>F37-E37</f>
        <v>187</v>
      </c>
      <c r="K37" s="2" t="s">
        <v>2655</v>
      </c>
      <c r="L37" s="2">
        <v>1</v>
      </c>
      <c r="M37" s="2">
        <v>2</v>
      </c>
      <c r="N37" s="2">
        <v>2</v>
      </c>
      <c r="O37" s="2" t="s">
        <v>2647</v>
      </c>
      <c r="P37" s="2" t="s">
        <v>2656</v>
      </c>
      <c r="Q37" s="2" t="s">
        <v>2649</v>
      </c>
      <c r="R37" s="3">
        <v>8650</v>
      </c>
      <c r="S37" s="3">
        <f>I37*L37*R37</f>
        <v>34600</v>
      </c>
      <c r="T37" s="2">
        <f>M37+N37</f>
        <v>4</v>
      </c>
    </row>
    <row r="38" spans="1:20" x14ac:dyDescent="0.2">
      <c r="A38" s="2" t="s">
        <v>2701</v>
      </c>
      <c r="B38" s="2" t="s">
        <v>1355</v>
      </c>
      <c r="C38" s="2" t="s">
        <v>129</v>
      </c>
      <c r="D38" s="2" t="str">
        <f>INDEX(Hotels!$C$2:$C$49,MATCH(C38,Hotels!$A$2:$A$49,0))</f>
        <v>Varanasi</v>
      </c>
      <c r="E38" s="11">
        <v>45456</v>
      </c>
      <c r="F38" s="11">
        <v>45706</v>
      </c>
      <c r="G38" s="11">
        <v>45708</v>
      </c>
      <c r="H38" s="13">
        <f>DATE(YEAR(F38),MONTH(F38),1)</f>
        <v>45689</v>
      </c>
      <c r="I38" s="2">
        <f>G38-F38</f>
        <v>2</v>
      </c>
      <c r="J38" s="2">
        <f>F38-E38</f>
        <v>250</v>
      </c>
      <c r="K38" s="2" t="s">
        <v>2655</v>
      </c>
      <c r="L38" s="2">
        <v>1</v>
      </c>
      <c r="M38" s="2">
        <v>3</v>
      </c>
      <c r="N38" s="2">
        <v>0</v>
      </c>
      <c r="O38" s="2" t="s">
        <v>2651</v>
      </c>
      <c r="P38" s="2" t="s">
        <v>2656</v>
      </c>
      <c r="Q38" s="2" t="s">
        <v>2649</v>
      </c>
      <c r="R38" s="3">
        <v>5800</v>
      </c>
      <c r="S38" s="3">
        <f>I38*L38*R38</f>
        <v>11600</v>
      </c>
      <c r="T38" s="2">
        <f>M38+N38</f>
        <v>3</v>
      </c>
    </row>
    <row r="39" spans="1:20" x14ac:dyDescent="0.2">
      <c r="A39" s="2" t="s">
        <v>2702</v>
      </c>
      <c r="B39" s="2" t="s">
        <v>1365</v>
      </c>
      <c r="C39" s="2" t="s">
        <v>108</v>
      </c>
      <c r="D39" s="2" t="str">
        <f>INDEX(Hotels!$C$2:$C$49,MATCH(C39,Hotels!$A$2:$A$49,0))</f>
        <v>Manali</v>
      </c>
      <c r="E39" s="11">
        <v>45456</v>
      </c>
      <c r="F39" s="11">
        <v>45634</v>
      </c>
      <c r="G39" s="11">
        <v>45638</v>
      </c>
      <c r="H39" s="13">
        <f>DATE(YEAR(F39),MONTH(F39),1)</f>
        <v>45627</v>
      </c>
      <c r="I39" s="2">
        <f>G39-F39</f>
        <v>4</v>
      </c>
      <c r="J39" s="2">
        <f>F39-E39</f>
        <v>178</v>
      </c>
      <c r="K39" s="2" t="s">
        <v>2666</v>
      </c>
      <c r="L39" s="2">
        <v>1</v>
      </c>
      <c r="M39" s="2">
        <v>2</v>
      </c>
      <c r="N39" s="2">
        <v>3</v>
      </c>
      <c r="O39" s="2" t="s">
        <v>2689</v>
      </c>
      <c r="P39" s="2" t="s">
        <v>2656</v>
      </c>
      <c r="Q39" s="2" t="s">
        <v>2649</v>
      </c>
      <c r="R39" s="3">
        <v>31100</v>
      </c>
      <c r="S39" s="3">
        <f>I39*L39*R39</f>
        <v>124400</v>
      </c>
      <c r="T39" s="2">
        <f>M39+N39</f>
        <v>5</v>
      </c>
    </row>
    <row r="40" spans="1:20" x14ac:dyDescent="0.2">
      <c r="A40" s="2" t="s">
        <v>2703</v>
      </c>
      <c r="B40" s="2" t="s">
        <v>1089</v>
      </c>
      <c r="C40" s="2" t="s">
        <v>129</v>
      </c>
      <c r="D40" s="2" t="str">
        <f>INDEX(Hotels!$C$2:$C$49,MATCH(C40,Hotels!$A$2:$A$49,0))</f>
        <v>Varanasi</v>
      </c>
      <c r="E40" s="11">
        <v>45457</v>
      </c>
      <c r="F40" s="11">
        <v>45661</v>
      </c>
      <c r="G40" s="11">
        <v>45665</v>
      </c>
      <c r="H40" s="13">
        <f>DATE(YEAR(F40),MONTH(F40),1)</f>
        <v>45658</v>
      </c>
      <c r="I40" s="2">
        <f>G40-F40</f>
        <v>4</v>
      </c>
      <c r="J40" s="2">
        <f>F40-E40</f>
        <v>204</v>
      </c>
      <c r="K40" s="2" t="s">
        <v>2655</v>
      </c>
      <c r="L40" s="2">
        <v>4</v>
      </c>
      <c r="M40" s="2">
        <v>8</v>
      </c>
      <c r="N40" s="2">
        <v>0</v>
      </c>
      <c r="O40" s="2" t="s">
        <v>2689</v>
      </c>
      <c r="P40" s="2" t="s">
        <v>2672</v>
      </c>
      <c r="Q40" s="2" t="s">
        <v>2649</v>
      </c>
      <c r="R40" s="3">
        <v>5650</v>
      </c>
      <c r="S40" s="3">
        <f>I40*L40*R40</f>
        <v>90400</v>
      </c>
      <c r="T40" s="2">
        <f>M40+N40</f>
        <v>8</v>
      </c>
    </row>
    <row r="41" spans="1:20" x14ac:dyDescent="0.2">
      <c r="A41" s="2" t="s">
        <v>2704</v>
      </c>
      <c r="B41" s="2" t="s">
        <v>1163</v>
      </c>
      <c r="C41" s="2" t="s">
        <v>106</v>
      </c>
      <c r="D41" s="2" t="str">
        <f>INDEX(Hotels!$C$2:$C$49,MATCH(C41,Hotels!$A$2:$A$49,0))</f>
        <v>Manali</v>
      </c>
      <c r="E41" s="11">
        <v>45457</v>
      </c>
      <c r="F41" s="11">
        <v>45584</v>
      </c>
      <c r="G41" s="11">
        <v>45586</v>
      </c>
      <c r="H41" s="13">
        <f>DATE(YEAR(F41),MONTH(F41),1)</f>
        <v>45566</v>
      </c>
      <c r="I41" s="2">
        <f>G41-F41</f>
        <v>2</v>
      </c>
      <c r="J41" s="2">
        <f>F41-E41</f>
        <v>127</v>
      </c>
      <c r="K41" s="2" t="s">
        <v>2655</v>
      </c>
      <c r="L41" s="2">
        <v>1</v>
      </c>
      <c r="M41" s="2">
        <v>2</v>
      </c>
      <c r="N41" s="2">
        <v>0</v>
      </c>
      <c r="O41" s="2" t="s">
        <v>2689</v>
      </c>
      <c r="P41" s="2" t="s">
        <v>2662</v>
      </c>
      <c r="Q41" s="2" t="s">
        <v>2649</v>
      </c>
      <c r="R41" s="3">
        <v>6300</v>
      </c>
      <c r="S41" s="3">
        <f>I41*L41*R41</f>
        <v>12600</v>
      </c>
      <c r="T41" s="2">
        <f>M41+N41</f>
        <v>2</v>
      </c>
    </row>
    <row r="42" spans="1:20" x14ac:dyDescent="0.2">
      <c r="A42" s="2" t="s">
        <v>2705</v>
      </c>
      <c r="B42" s="2" t="s">
        <v>324</v>
      </c>
      <c r="C42" s="2" t="s">
        <v>81</v>
      </c>
      <c r="D42" s="2" t="str">
        <f>INDEX(Hotels!$C$2:$C$49,MATCH(C42,Hotels!$A$2:$A$49,0))</f>
        <v>Bengaluru</v>
      </c>
      <c r="E42" s="11">
        <v>45459</v>
      </c>
      <c r="F42" s="11">
        <v>45675</v>
      </c>
      <c r="G42" s="11">
        <v>45677</v>
      </c>
      <c r="H42" s="13">
        <f>DATE(YEAR(F42),MONTH(F42),1)</f>
        <v>45658</v>
      </c>
      <c r="I42" s="2">
        <f>G42-F42</f>
        <v>2</v>
      </c>
      <c r="J42" s="2">
        <f>F42-E42</f>
        <v>216</v>
      </c>
      <c r="K42" s="2" t="s">
        <v>2666</v>
      </c>
      <c r="L42" s="2">
        <v>3</v>
      </c>
      <c r="M42" s="2">
        <v>6</v>
      </c>
      <c r="N42" s="2">
        <v>0</v>
      </c>
      <c r="O42" s="2" t="s">
        <v>2670</v>
      </c>
      <c r="P42" s="2" t="s">
        <v>2652</v>
      </c>
      <c r="Q42" s="2" t="s">
        <v>2653</v>
      </c>
      <c r="R42" s="3">
        <v>42900</v>
      </c>
      <c r="S42" s="3">
        <f>I42*L42*R42</f>
        <v>257400</v>
      </c>
      <c r="T42" s="2">
        <f>M42+N42</f>
        <v>6</v>
      </c>
    </row>
    <row r="43" spans="1:20" x14ac:dyDescent="0.2">
      <c r="A43" s="2" t="s">
        <v>2706</v>
      </c>
      <c r="B43" s="2" t="s">
        <v>2339</v>
      </c>
      <c r="C43" s="2" t="s">
        <v>83</v>
      </c>
      <c r="D43" s="2" t="str">
        <f>INDEX(Hotels!$C$2:$C$49,MATCH(C43,Hotels!$A$2:$A$49,0))</f>
        <v>Kochi</v>
      </c>
      <c r="E43" s="11">
        <v>45460</v>
      </c>
      <c r="F43" s="11">
        <v>45599</v>
      </c>
      <c r="G43" s="11">
        <v>45604</v>
      </c>
      <c r="H43" s="13">
        <f>DATE(YEAR(F43),MONTH(F43),1)</f>
        <v>45597</v>
      </c>
      <c r="I43" s="2">
        <f>G43-F43</f>
        <v>5</v>
      </c>
      <c r="J43" s="2">
        <f>F43-E43</f>
        <v>139</v>
      </c>
      <c r="K43" s="2" t="s">
        <v>2666</v>
      </c>
      <c r="L43" s="2">
        <v>1</v>
      </c>
      <c r="M43" s="2">
        <v>3</v>
      </c>
      <c r="N43" s="2">
        <v>0</v>
      </c>
      <c r="O43" s="2" t="s">
        <v>2689</v>
      </c>
      <c r="P43" s="2" t="s">
        <v>2672</v>
      </c>
      <c r="Q43" s="2" t="s">
        <v>2649</v>
      </c>
      <c r="R43" s="3">
        <v>31400</v>
      </c>
      <c r="S43" s="3">
        <f>I43*L43*R43</f>
        <v>157000</v>
      </c>
      <c r="T43" s="2">
        <f>M43+N43</f>
        <v>3</v>
      </c>
    </row>
    <row r="44" spans="1:20" x14ac:dyDescent="0.2">
      <c r="A44" s="2" t="s">
        <v>2707</v>
      </c>
      <c r="B44" s="2" t="s">
        <v>1351</v>
      </c>
      <c r="C44" s="2" t="s">
        <v>87</v>
      </c>
      <c r="D44" s="2" t="str">
        <f>INDEX(Hotels!$C$2:$C$49,MATCH(C44,Hotels!$A$2:$A$49,0))</f>
        <v>Kochi</v>
      </c>
      <c r="E44" s="11">
        <v>45461</v>
      </c>
      <c r="F44" s="11">
        <v>45607</v>
      </c>
      <c r="G44" s="11">
        <v>45610</v>
      </c>
      <c r="H44" s="13">
        <f>DATE(YEAR(F44),MONTH(F44),1)</f>
        <v>45597</v>
      </c>
      <c r="I44" s="2">
        <f>G44-F44</f>
        <v>3</v>
      </c>
      <c r="J44" s="2">
        <f>F44-E44</f>
        <v>146</v>
      </c>
      <c r="K44" s="2" t="s">
        <v>2655</v>
      </c>
      <c r="L44" s="2">
        <v>1</v>
      </c>
      <c r="M44" s="2">
        <v>2</v>
      </c>
      <c r="N44" s="2">
        <v>1</v>
      </c>
      <c r="O44" s="2" t="s">
        <v>2689</v>
      </c>
      <c r="P44" s="2" t="s">
        <v>2652</v>
      </c>
      <c r="Q44" s="2" t="s">
        <v>2649</v>
      </c>
      <c r="R44" s="3">
        <v>7600</v>
      </c>
      <c r="S44" s="3">
        <f>I44*L44*R44</f>
        <v>22800</v>
      </c>
      <c r="T44" s="2">
        <f>M44+N44</f>
        <v>3</v>
      </c>
    </row>
    <row r="45" spans="1:20" x14ac:dyDescent="0.2">
      <c r="A45" s="2" t="s">
        <v>2708</v>
      </c>
      <c r="B45" s="2" t="s">
        <v>1268</v>
      </c>
      <c r="C45" s="2" t="s">
        <v>32</v>
      </c>
      <c r="D45" s="2" t="str">
        <f>INDEX(Hotels!$C$2:$C$49,MATCH(C45,Hotels!$A$2:$A$49,0))</f>
        <v>Jaipur</v>
      </c>
      <c r="E45" s="11">
        <v>45462</v>
      </c>
      <c r="F45" s="11">
        <v>45646</v>
      </c>
      <c r="G45" s="11">
        <v>45650</v>
      </c>
      <c r="H45" s="13">
        <f>DATE(YEAR(F45),MONTH(F45),1)</f>
        <v>45627</v>
      </c>
      <c r="I45" s="2">
        <f>G45-F45</f>
        <v>4</v>
      </c>
      <c r="J45" s="2">
        <f>F45-E45</f>
        <v>184</v>
      </c>
      <c r="K45" s="2" t="s">
        <v>2655</v>
      </c>
      <c r="L45" s="2">
        <v>1</v>
      </c>
      <c r="M45" s="2">
        <v>2</v>
      </c>
      <c r="N45" s="2">
        <v>0</v>
      </c>
      <c r="O45" s="2" t="s">
        <v>2689</v>
      </c>
      <c r="P45" s="2" t="s">
        <v>2656</v>
      </c>
      <c r="Q45" s="2" t="s">
        <v>2649</v>
      </c>
      <c r="R45" s="3">
        <v>7650</v>
      </c>
      <c r="S45" s="3">
        <f>I45*L45*R45</f>
        <v>30600</v>
      </c>
      <c r="T45" s="2">
        <f>M45+N45</f>
        <v>2</v>
      </c>
    </row>
    <row r="46" spans="1:20" x14ac:dyDescent="0.2">
      <c r="A46" s="2" t="s">
        <v>2709</v>
      </c>
      <c r="B46" s="2" t="s">
        <v>1409</v>
      </c>
      <c r="C46" s="2" t="s">
        <v>57</v>
      </c>
      <c r="D46" s="2" t="str">
        <f>INDEX(Hotels!$C$2:$C$49,MATCH(C46,Hotels!$A$2:$A$49,0))</f>
        <v>Mumbai</v>
      </c>
      <c r="E46" s="11">
        <v>45462</v>
      </c>
      <c r="F46" s="11">
        <v>45590</v>
      </c>
      <c r="G46" s="11">
        <v>45594</v>
      </c>
      <c r="H46" s="13">
        <f>DATE(YEAR(F46),MONTH(F46),1)</f>
        <v>45566</v>
      </c>
      <c r="I46" s="2">
        <f>G46-F46</f>
        <v>4</v>
      </c>
      <c r="J46" s="2">
        <f>F46-E46</f>
        <v>128</v>
      </c>
      <c r="K46" s="2" t="s">
        <v>2668</v>
      </c>
      <c r="L46" s="2">
        <v>1</v>
      </c>
      <c r="M46" s="2">
        <v>2</v>
      </c>
      <c r="N46" s="2">
        <v>0</v>
      </c>
      <c r="O46" s="2" t="s">
        <v>2651</v>
      </c>
      <c r="P46" s="2" t="s">
        <v>2672</v>
      </c>
      <c r="Q46" s="2" t="s">
        <v>2649</v>
      </c>
      <c r="R46" s="3">
        <v>6600</v>
      </c>
      <c r="S46" s="3">
        <f>I46*L46*R46</f>
        <v>26400</v>
      </c>
      <c r="T46" s="2">
        <f>M46+N46</f>
        <v>2</v>
      </c>
    </row>
    <row r="47" spans="1:20" x14ac:dyDescent="0.2">
      <c r="A47" s="2" t="s">
        <v>2710</v>
      </c>
      <c r="B47" s="2" t="s">
        <v>2430</v>
      </c>
      <c r="C47" s="2" t="s">
        <v>13</v>
      </c>
      <c r="D47" s="2" t="str">
        <f>INDEX(Hotels!$C$2:$C$49,MATCH(C47,Hotels!$A$2:$A$49,0))</f>
        <v>Goa</v>
      </c>
      <c r="E47" s="11">
        <v>45462</v>
      </c>
      <c r="F47" s="11">
        <v>45592</v>
      </c>
      <c r="G47" s="11">
        <v>45595</v>
      </c>
      <c r="H47" s="13">
        <f>DATE(YEAR(F47),MONTH(F47),1)</f>
        <v>45566</v>
      </c>
      <c r="I47" s="2">
        <f>G47-F47</f>
        <v>3</v>
      </c>
      <c r="J47" s="2">
        <f>F47-E47</f>
        <v>130</v>
      </c>
      <c r="K47" s="2" t="s">
        <v>2646</v>
      </c>
      <c r="L47" s="2">
        <v>1</v>
      </c>
      <c r="M47" s="2">
        <v>2</v>
      </c>
      <c r="N47" s="2">
        <v>3</v>
      </c>
      <c r="O47" s="2" t="s">
        <v>2670</v>
      </c>
      <c r="P47" s="2" t="s">
        <v>2662</v>
      </c>
      <c r="Q47" s="2" t="s">
        <v>2649</v>
      </c>
      <c r="R47" s="3">
        <v>19200</v>
      </c>
      <c r="S47" s="3">
        <f>I47*L47*R47</f>
        <v>57600</v>
      </c>
      <c r="T47" s="2">
        <f>M47+N47</f>
        <v>5</v>
      </c>
    </row>
    <row r="48" spans="1:20" x14ac:dyDescent="0.2">
      <c r="A48" s="2" t="s">
        <v>2711</v>
      </c>
      <c r="B48" s="2" t="s">
        <v>1351</v>
      </c>
      <c r="C48" s="2" t="s">
        <v>87</v>
      </c>
      <c r="D48" s="2" t="str">
        <f>INDEX(Hotels!$C$2:$C$49,MATCH(C48,Hotels!$A$2:$A$49,0))</f>
        <v>Kochi</v>
      </c>
      <c r="E48" s="11">
        <v>45464</v>
      </c>
      <c r="F48" s="11">
        <v>45619</v>
      </c>
      <c r="G48" s="11">
        <v>45622</v>
      </c>
      <c r="H48" s="13">
        <f>DATE(YEAR(F48),MONTH(F48),1)</f>
        <v>45597</v>
      </c>
      <c r="I48" s="2">
        <f>G48-F48</f>
        <v>3</v>
      </c>
      <c r="J48" s="2">
        <f>F48-E48</f>
        <v>155</v>
      </c>
      <c r="K48" s="2" t="s">
        <v>2655</v>
      </c>
      <c r="L48" s="2">
        <v>2</v>
      </c>
      <c r="M48" s="2">
        <v>4</v>
      </c>
      <c r="N48" s="2">
        <v>1</v>
      </c>
      <c r="O48" s="2" t="s">
        <v>2658</v>
      </c>
      <c r="P48" s="2" t="s">
        <v>2662</v>
      </c>
      <c r="Q48" s="2" t="s">
        <v>2653</v>
      </c>
      <c r="R48" s="3">
        <v>7800</v>
      </c>
      <c r="S48" s="3">
        <f>I48*L48*R48</f>
        <v>46800</v>
      </c>
      <c r="T48" s="2">
        <f>M48+N48</f>
        <v>5</v>
      </c>
    </row>
    <row r="49" spans="1:20" x14ac:dyDescent="0.2">
      <c r="A49" s="2" t="s">
        <v>2712</v>
      </c>
      <c r="B49" s="2" t="s">
        <v>2522</v>
      </c>
      <c r="C49" s="2" t="s">
        <v>51</v>
      </c>
      <c r="D49" s="2" t="str">
        <f>INDEX(Hotels!$C$2:$C$49,MATCH(C49,Hotels!$A$2:$A$49,0))</f>
        <v>Agra</v>
      </c>
      <c r="E49" s="11">
        <v>45465</v>
      </c>
      <c r="F49" s="11">
        <v>45735</v>
      </c>
      <c r="G49" s="11">
        <v>45739</v>
      </c>
      <c r="H49" s="13">
        <f>DATE(YEAR(F49),MONTH(F49),1)</f>
        <v>45717</v>
      </c>
      <c r="I49" s="2">
        <f>G49-F49</f>
        <v>4</v>
      </c>
      <c r="J49" s="2">
        <f>F49-E49</f>
        <v>270</v>
      </c>
      <c r="K49" s="2" t="s">
        <v>2646</v>
      </c>
      <c r="L49" s="2">
        <v>2</v>
      </c>
      <c r="M49" s="2">
        <v>4</v>
      </c>
      <c r="N49" s="2">
        <v>0</v>
      </c>
      <c r="O49" s="2" t="s">
        <v>2658</v>
      </c>
      <c r="P49" s="2" t="s">
        <v>2652</v>
      </c>
      <c r="Q49" s="2" t="s">
        <v>2649</v>
      </c>
      <c r="R49" s="3">
        <v>15950</v>
      </c>
      <c r="S49" s="3">
        <f>I49*L49*R49</f>
        <v>127600</v>
      </c>
      <c r="T49" s="2">
        <f>M49+N49</f>
        <v>4</v>
      </c>
    </row>
    <row r="50" spans="1:20" x14ac:dyDescent="0.2">
      <c r="A50" s="2" t="s">
        <v>2713</v>
      </c>
      <c r="B50" s="2" t="s">
        <v>2164</v>
      </c>
      <c r="C50" s="2" t="s">
        <v>87</v>
      </c>
      <c r="D50" s="2" t="str">
        <f>INDEX(Hotels!$C$2:$C$49,MATCH(C50,Hotels!$A$2:$A$49,0))</f>
        <v>Kochi</v>
      </c>
      <c r="E50" s="11">
        <v>45468</v>
      </c>
      <c r="F50" s="11">
        <v>45592</v>
      </c>
      <c r="G50" s="11">
        <v>45595</v>
      </c>
      <c r="H50" s="13">
        <f>DATE(YEAR(F50),MONTH(F50),1)</f>
        <v>45566</v>
      </c>
      <c r="I50" s="2">
        <f>G50-F50</f>
        <v>3</v>
      </c>
      <c r="J50" s="2">
        <f>F50-E50</f>
        <v>124</v>
      </c>
      <c r="K50" s="2" t="s">
        <v>2668</v>
      </c>
      <c r="L50" s="2">
        <v>1</v>
      </c>
      <c r="M50" s="2">
        <v>1</v>
      </c>
      <c r="N50" s="2">
        <v>0</v>
      </c>
      <c r="O50" s="2" t="s">
        <v>2683</v>
      </c>
      <c r="P50" s="2" t="s">
        <v>2652</v>
      </c>
      <c r="Q50" s="2" t="s">
        <v>2649</v>
      </c>
      <c r="R50" s="3">
        <v>6250</v>
      </c>
      <c r="S50" s="3">
        <f>I50*L50*R50</f>
        <v>18750</v>
      </c>
      <c r="T50" s="2">
        <f>M50+N50</f>
        <v>1</v>
      </c>
    </row>
    <row r="51" spans="1:20" x14ac:dyDescent="0.2">
      <c r="A51" s="2" t="s">
        <v>2714</v>
      </c>
      <c r="B51" s="2" t="s">
        <v>2046</v>
      </c>
      <c r="C51" s="2" t="s">
        <v>118</v>
      </c>
      <c r="D51" s="2" t="str">
        <f>INDEX(Hotels!$C$2:$C$49,MATCH(C51,Hotels!$A$2:$A$49,0))</f>
        <v>Rishikesh</v>
      </c>
      <c r="E51" s="11">
        <v>45469</v>
      </c>
      <c r="F51" s="11">
        <v>45574</v>
      </c>
      <c r="G51" s="11">
        <v>45577</v>
      </c>
      <c r="H51" s="13">
        <f>DATE(YEAR(F51),MONTH(F51),1)</f>
        <v>45566</v>
      </c>
      <c r="I51" s="2">
        <f>G51-F51</f>
        <v>3</v>
      </c>
      <c r="J51" s="2">
        <f>F51-E51</f>
        <v>105</v>
      </c>
      <c r="K51" s="2" t="s">
        <v>2655</v>
      </c>
      <c r="L51" s="2">
        <v>1</v>
      </c>
      <c r="M51" s="2">
        <v>2</v>
      </c>
      <c r="N51" s="2">
        <v>3</v>
      </c>
      <c r="O51" s="2" t="s">
        <v>2689</v>
      </c>
      <c r="P51" s="2" t="s">
        <v>2656</v>
      </c>
      <c r="Q51" s="2" t="s">
        <v>2649</v>
      </c>
      <c r="R51" s="3">
        <v>10950</v>
      </c>
      <c r="S51" s="3">
        <f>I51*L51*R51</f>
        <v>32850</v>
      </c>
      <c r="T51" s="2">
        <f>M51+N51</f>
        <v>5</v>
      </c>
    </row>
    <row r="52" spans="1:20" x14ac:dyDescent="0.2">
      <c r="A52" s="2" t="s">
        <v>2715</v>
      </c>
      <c r="B52" s="2" t="s">
        <v>2261</v>
      </c>
      <c r="C52" s="2" t="s">
        <v>125</v>
      </c>
      <c r="D52" s="2" t="str">
        <f>INDEX(Hotels!$C$2:$C$49,MATCH(C52,Hotels!$A$2:$A$49,0))</f>
        <v>Varanasi</v>
      </c>
      <c r="E52" s="11">
        <v>45469</v>
      </c>
      <c r="F52" s="11">
        <v>45693</v>
      </c>
      <c r="G52" s="11">
        <v>45699</v>
      </c>
      <c r="H52" s="13">
        <f>DATE(YEAR(F52),MONTH(F52),1)</f>
        <v>45689</v>
      </c>
      <c r="I52" s="2">
        <f>G52-F52</f>
        <v>6</v>
      </c>
      <c r="J52" s="2">
        <f>F52-E52</f>
        <v>224</v>
      </c>
      <c r="K52" s="2" t="s">
        <v>2666</v>
      </c>
      <c r="L52" s="2">
        <v>1</v>
      </c>
      <c r="M52" s="2">
        <v>2</v>
      </c>
      <c r="N52" s="2">
        <v>3</v>
      </c>
      <c r="O52" s="2" t="s">
        <v>2661</v>
      </c>
      <c r="P52" s="2" t="s">
        <v>2652</v>
      </c>
      <c r="Q52" s="2" t="s">
        <v>2649</v>
      </c>
      <c r="R52" s="3">
        <v>23750</v>
      </c>
      <c r="S52" s="3">
        <f>I52*L52*R52</f>
        <v>142500</v>
      </c>
      <c r="T52" s="2">
        <f>M52+N52</f>
        <v>5</v>
      </c>
    </row>
    <row r="53" spans="1:20" x14ac:dyDescent="0.2">
      <c r="A53" s="2" t="s">
        <v>2716</v>
      </c>
      <c r="B53" s="2" t="s">
        <v>665</v>
      </c>
      <c r="C53" s="2" t="s">
        <v>43</v>
      </c>
      <c r="D53" s="2" t="str">
        <f>INDEX(Hotels!$C$2:$C$49,MATCH(C53,Hotels!$A$2:$A$49,0))</f>
        <v>Agra</v>
      </c>
      <c r="E53" s="11">
        <v>45470</v>
      </c>
      <c r="F53" s="11">
        <v>45617</v>
      </c>
      <c r="G53" s="11">
        <v>45620</v>
      </c>
      <c r="H53" s="13">
        <f>DATE(YEAR(F53),MONTH(F53),1)</f>
        <v>45597</v>
      </c>
      <c r="I53" s="2">
        <f>G53-F53</f>
        <v>3</v>
      </c>
      <c r="J53" s="2">
        <f>F53-E53</f>
        <v>147</v>
      </c>
      <c r="K53" s="2" t="s">
        <v>2655</v>
      </c>
      <c r="L53" s="2">
        <v>1</v>
      </c>
      <c r="M53" s="2">
        <v>2</v>
      </c>
      <c r="N53" s="2">
        <v>1</v>
      </c>
      <c r="O53" s="2" t="s">
        <v>2658</v>
      </c>
      <c r="P53" s="2" t="s">
        <v>2659</v>
      </c>
      <c r="Q53" s="2" t="s">
        <v>2653</v>
      </c>
      <c r="R53" s="3">
        <v>5900</v>
      </c>
      <c r="S53" s="3">
        <f>I53*L53*R53</f>
        <v>17700</v>
      </c>
      <c r="T53" s="2">
        <f>M53+N53</f>
        <v>3</v>
      </c>
    </row>
    <row r="54" spans="1:20" x14ac:dyDescent="0.2">
      <c r="A54" s="2" t="s">
        <v>2717</v>
      </c>
      <c r="B54" s="2" t="s">
        <v>1828</v>
      </c>
      <c r="C54" s="2" t="s">
        <v>83</v>
      </c>
      <c r="D54" s="2" t="str">
        <f>INDEX(Hotels!$C$2:$C$49,MATCH(C54,Hotels!$A$2:$A$49,0))</f>
        <v>Kochi</v>
      </c>
      <c r="E54" s="11">
        <v>45471</v>
      </c>
      <c r="F54" s="11">
        <v>45596</v>
      </c>
      <c r="G54" s="11">
        <v>45600</v>
      </c>
      <c r="H54" s="13">
        <f>DATE(YEAR(F54),MONTH(F54),1)</f>
        <v>45566</v>
      </c>
      <c r="I54" s="2">
        <f>G54-F54</f>
        <v>4</v>
      </c>
      <c r="J54" s="2">
        <f>F54-E54</f>
        <v>125</v>
      </c>
      <c r="K54" s="2" t="s">
        <v>2666</v>
      </c>
      <c r="L54" s="2">
        <v>1</v>
      </c>
      <c r="M54" s="2">
        <v>2</v>
      </c>
      <c r="N54" s="2">
        <v>0</v>
      </c>
      <c r="O54" s="2" t="s">
        <v>2683</v>
      </c>
      <c r="P54" s="2" t="s">
        <v>2662</v>
      </c>
      <c r="Q54" s="2" t="s">
        <v>2649</v>
      </c>
      <c r="R54" s="3">
        <v>27800</v>
      </c>
      <c r="S54" s="3">
        <f>I54*L54*R54</f>
        <v>111200</v>
      </c>
      <c r="T54" s="2">
        <f>M54+N54</f>
        <v>2</v>
      </c>
    </row>
    <row r="55" spans="1:20" x14ac:dyDescent="0.2">
      <c r="A55" s="2" t="s">
        <v>2718</v>
      </c>
      <c r="B55" s="2" t="s">
        <v>1855</v>
      </c>
      <c r="C55" s="2" t="s">
        <v>89</v>
      </c>
      <c r="D55" s="2" t="str">
        <f>INDEX(Hotels!$C$2:$C$49,MATCH(C55,Hotels!$A$2:$A$49,0))</f>
        <v>Kochi</v>
      </c>
      <c r="E55" s="11">
        <v>45471</v>
      </c>
      <c r="F55" s="11">
        <v>45584</v>
      </c>
      <c r="G55" s="11">
        <v>45588</v>
      </c>
      <c r="H55" s="13">
        <f>DATE(YEAR(F55),MONTH(F55),1)</f>
        <v>45566</v>
      </c>
      <c r="I55" s="2">
        <f>G55-F55</f>
        <v>4</v>
      </c>
      <c r="J55" s="2">
        <f>F55-E55</f>
        <v>113</v>
      </c>
      <c r="K55" s="2" t="s">
        <v>2655</v>
      </c>
      <c r="L55" s="2">
        <v>1</v>
      </c>
      <c r="M55" s="2">
        <v>2</v>
      </c>
      <c r="N55" s="2">
        <v>2</v>
      </c>
      <c r="O55" s="2" t="s">
        <v>2683</v>
      </c>
      <c r="P55" s="2" t="s">
        <v>2656</v>
      </c>
      <c r="Q55" s="2" t="s">
        <v>2649</v>
      </c>
      <c r="R55" s="3">
        <v>8350</v>
      </c>
      <c r="S55" s="3">
        <f>I55*L55*R55</f>
        <v>33400</v>
      </c>
      <c r="T55" s="2">
        <f>M55+N55</f>
        <v>4</v>
      </c>
    </row>
    <row r="56" spans="1:20" x14ac:dyDescent="0.2">
      <c r="A56" s="2" t="s">
        <v>2719</v>
      </c>
      <c r="B56" s="2" t="s">
        <v>2487</v>
      </c>
      <c r="C56" s="2" t="s">
        <v>118</v>
      </c>
      <c r="D56" s="2" t="str">
        <f>INDEX(Hotels!$C$2:$C$49,MATCH(C56,Hotels!$A$2:$A$49,0))</f>
        <v>Rishikesh</v>
      </c>
      <c r="E56" s="11">
        <v>45471</v>
      </c>
      <c r="F56" s="11">
        <v>45604</v>
      </c>
      <c r="G56" s="11">
        <v>45609</v>
      </c>
      <c r="H56" s="13">
        <f>DATE(YEAR(F56),MONTH(F56),1)</f>
        <v>45597</v>
      </c>
      <c r="I56" s="2">
        <f>G56-F56</f>
        <v>5</v>
      </c>
      <c r="J56" s="2">
        <f>F56-E56</f>
        <v>133</v>
      </c>
      <c r="K56" s="2" t="s">
        <v>2655</v>
      </c>
      <c r="L56" s="2">
        <v>1</v>
      </c>
      <c r="M56" s="2">
        <v>2</v>
      </c>
      <c r="N56" s="2">
        <v>3</v>
      </c>
      <c r="O56" s="2" t="s">
        <v>2689</v>
      </c>
      <c r="P56" s="2" t="s">
        <v>2648</v>
      </c>
      <c r="Q56" s="2" t="s">
        <v>2649</v>
      </c>
      <c r="R56" s="3">
        <v>8900</v>
      </c>
      <c r="S56" s="3">
        <f>I56*L56*R56</f>
        <v>44500</v>
      </c>
      <c r="T56" s="2">
        <f>M56+N56</f>
        <v>5</v>
      </c>
    </row>
    <row r="57" spans="1:20" x14ac:dyDescent="0.2">
      <c r="A57" s="2" t="s">
        <v>2720</v>
      </c>
      <c r="B57" s="2" t="s">
        <v>2101</v>
      </c>
      <c r="C57" s="2" t="s">
        <v>89</v>
      </c>
      <c r="D57" s="2" t="str">
        <f>INDEX(Hotels!$C$2:$C$49,MATCH(C57,Hotels!$A$2:$A$49,0))</f>
        <v>Kochi</v>
      </c>
      <c r="E57" s="11">
        <v>45473</v>
      </c>
      <c r="F57" s="11">
        <v>45600</v>
      </c>
      <c r="G57" s="11">
        <v>45603</v>
      </c>
      <c r="H57" s="13">
        <f>DATE(YEAR(F57),MONTH(F57),1)</f>
        <v>45597</v>
      </c>
      <c r="I57" s="2">
        <f>G57-F57</f>
        <v>3</v>
      </c>
      <c r="J57" s="2">
        <f>F57-E57</f>
        <v>127</v>
      </c>
      <c r="K57" s="2" t="s">
        <v>2646</v>
      </c>
      <c r="L57" s="2">
        <v>1</v>
      </c>
      <c r="M57" s="2">
        <v>1</v>
      </c>
      <c r="N57" s="2">
        <v>0</v>
      </c>
      <c r="O57" s="2" t="s">
        <v>2689</v>
      </c>
      <c r="P57" s="2" t="s">
        <v>2672</v>
      </c>
      <c r="Q57" s="2" t="s">
        <v>2649</v>
      </c>
      <c r="R57" s="3">
        <v>12100</v>
      </c>
      <c r="S57" s="3">
        <f>I57*L57*R57</f>
        <v>36300</v>
      </c>
      <c r="T57" s="2">
        <f>M57+N57</f>
        <v>1</v>
      </c>
    </row>
    <row r="58" spans="1:20" x14ac:dyDescent="0.2">
      <c r="A58" s="2" t="s">
        <v>2721</v>
      </c>
      <c r="B58" s="2" t="s">
        <v>2117</v>
      </c>
      <c r="C58" s="2" t="s">
        <v>129</v>
      </c>
      <c r="D58" s="2" t="str">
        <f>INDEX(Hotels!$C$2:$C$49,MATCH(C58,Hotels!$A$2:$A$49,0))</f>
        <v>Varanasi</v>
      </c>
      <c r="E58" s="11">
        <v>45476</v>
      </c>
      <c r="F58" s="11">
        <v>45675</v>
      </c>
      <c r="G58" s="11">
        <v>45678</v>
      </c>
      <c r="H58" s="13">
        <f>DATE(YEAR(F58),MONTH(F58),1)</f>
        <v>45658</v>
      </c>
      <c r="I58" s="2">
        <f>G58-F58</f>
        <v>3</v>
      </c>
      <c r="J58" s="2">
        <f>F58-E58</f>
        <v>199</v>
      </c>
      <c r="K58" s="2" t="s">
        <v>2666</v>
      </c>
      <c r="L58" s="2">
        <v>1</v>
      </c>
      <c r="M58" s="2">
        <v>2</v>
      </c>
      <c r="N58" s="2">
        <v>3</v>
      </c>
      <c r="O58" s="2" t="s">
        <v>2658</v>
      </c>
      <c r="P58" s="2" t="s">
        <v>2656</v>
      </c>
      <c r="Q58" s="2" t="s">
        <v>2649</v>
      </c>
      <c r="R58" s="3">
        <v>12250</v>
      </c>
      <c r="S58" s="3">
        <f>I58*L58*R58</f>
        <v>36750</v>
      </c>
      <c r="T58" s="2">
        <f>M58+N58</f>
        <v>5</v>
      </c>
    </row>
    <row r="59" spans="1:20" x14ac:dyDescent="0.2">
      <c r="A59" s="2" t="s">
        <v>2722</v>
      </c>
      <c r="B59" s="2" t="s">
        <v>2463</v>
      </c>
      <c r="C59" s="2" t="s">
        <v>69</v>
      </c>
      <c r="D59" s="2" t="str">
        <f>INDEX(Hotels!$C$2:$C$49,MATCH(C59,Hotels!$A$2:$A$49,0))</f>
        <v>New Delhi</v>
      </c>
      <c r="E59" s="11">
        <v>45476</v>
      </c>
      <c r="F59" s="11">
        <v>45667</v>
      </c>
      <c r="G59" s="11">
        <v>45672</v>
      </c>
      <c r="H59" s="13">
        <f>DATE(YEAR(F59),MONTH(F59),1)</f>
        <v>45658</v>
      </c>
      <c r="I59" s="2">
        <f>G59-F59</f>
        <v>5</v>
      </c>
      <c r="J59" s="2">
        <f>F59-E59</f>
        <v>191</v>
      </c>
      <c r="K59" s="2" t="s">
        <v>2655</v>
      </c>
      <c r="L59" s="2">
        <v>1</v>
      </c>
      <c r="M59" s="2">
        <v>2</v>
      </c>
      <c r="N59" s="2">
        <v>0</v>
      </c>
      <c r="O59" s="2" t="s">
        <v>2689</v>
      </c>
      <c r="P59" s="2" t="s">
        <v>2656</v>
      </c>
      <c r="Q59" s="2" t="s">
        <v>2649</v>
      </c>
      <c r="R59" s="3">
        <v>21350</v>
      </c>
      <c r="S59" s="3">
        <f>I59*L59*R59</f>
        <v>106750</v>
      </c>
      <c r="T59" s="2">
        <f>M59+N59</f>
        <v>2</v>
      </c>
    </row>
    <row r="60" spans="1:20" x14ac:dyDescent="0.2">
      <c r="A60" s="2" t="s">
        <v>2723</v>
      </c>
      <c r="B60" s="2" t="s">
        <v>935</v>
      </c>
      <c r="C60" s="2" t="s">
        <v>16</v>
      </c>
      <c r="D60" s="2" t="str">
        <f>INDEX(Hotels!$C$2:$C$49,MATCH(C60,Hotels!$A$2:$A$49,0))</f>
        <v>Goa</v>
      </c>
      <c r="E60" s="11">
        <v>45477</v>
      </c>
      <c r="F60" s="11">
        <v>45605</v>
      </c>
      <c r="G60" s="11">
        <v>45609</v>
      </c>
      <c r="H60" s="13">
        <f>DATE(YEAR(F60),MONTH(F60),1)</f>
        <v>45597</v>
      </c>
      <c r="I60" s="2">
        <f>G60-F60</f>
        <v>4</v>
      </c>
      <c r="J60" s="2">
        <f>F60-E60</f>
        <v>128</v>
      </c>
      <c r="K60" s="2" t="s">
        <v>2668</v>
      </c>
      <c r="L60" s="2">
        <v>1</v>
      </c>
      <c r="M60" s="2">
        <v>1</v>
      </c>
      <c r="N60" s="2">
        <v>0</v>
      </c>
      <c r="O60" s="2" t="s">
        <v>2651</v>
      </c>
      <c r="P60" s="2" t="s">
        <v>2652</v>
      </c>
      <c r="Q60" s="2" t="s">
        <v>2653</v>
      </c>
      <c r="R60" s="3">
        <v>3500</v>
      </c>
      <c r="S60" s="3">
        <f>I60*L60*R60</f>
        <v>14000</v>
      </c>
      <c r="T60" s="2">
        <f>M60+N60</f>
        <v>1</v>
      </c>
    </row>
    <row r="61" spans="1:20" x14ac:dyDescent="0.2">
      <c r="A61" s="2" t="s">
        <v>2724</v>
      </c>
      <c r="B61" s="2" t="s">
        <v>1434</v>
      </c>
      <c r="C61" s="2" t="s">
        <v>49</v>
      </c>
      <c r="D61" s="2" t="str">
        <f>INDEX(Hotels!$C$2:$C$49,MATCH(C61,Hotels!$A$2:$A$49,0))</f>
        <v>Agra</v>
      </c>
      <c r="E61" s="11">
        <v>45478</v>
      </c>
      <c r="F61" s="11">
        <v>45631</v>
      </c>
      <c r="G61" s="11">
        <v>45635</v>
      </c>
      <c r="H61" s="13">
        <f>DATE(YEAR(F61),MONTH(F61),1)</f>
        <v>45627</v>
      </c>
      <c r="I61" s="2">
        <f>G61-F61</f>
        <v>4</v>
      </c>
      <c r="J61" s="2">
        <f>F61-E61</f>
        <v>153</v>
      </c>
      <c r="K61" s="2" t="s">
        <v>2668</v>
      </c>
      <c r="L61" s="2">
        <v>1</v>
      </c>
      <c r="M61" s="2">
        <v>2</v>
      </c>
      <c r="N61" s="2">
        <v>1</v>
      </c>
      <c r="O61" s="2" t="s">
        <v>2689</v>
      </c>
      <c r="P61" s="2" t="s">
        <v>2656</v>
      </c>
      <c r="Q61" s="2" t="s">
        <v>2653</v>
      </c>
      <c r="R61" s="3">
        <v>2900</v>
      </c>
      <c r="S61" s="3">
        <f>I61*L61*R61</f>
        <v>11600</v>
      </c>
      <c r="T61" s="2">
        <f>M61+N61</f>
        <v>3</v>
      </c>
    </row>
    <row r="62" spans="1:20" x14ac:dyDescent="0.2">
      <c r="A62" s="2" t="s">
        <v>2725</v>
      </c>
      <c r="B62" s="2" t="s">
        <v>909</v>
      </c>
      <c r="C62" s="2" t="s">
        <v>73</v>
      </c>
      <c r="D62" s="2" t="str">
        <f>INDEX(Hotels!$C$2:$C$49,MATCH(C62,Hotels!$A$2:$A$49,0))</f>
        <v>Bengaluru</v>
      </c>
      <c r="E62" s="11">
        <v>45479</v>
      </c>
      <c r="F62" s="11">
        <v>45569</v>
      </c>
      <c r="G62" s="11">
        <v>45573</v>
      </c>
      <c r="H62" s="13">
        <f>DATE(YEAR(F62),MONTH(F62),1)</f>
        <v>45566</v>
      </c>
      <c r="I62" s="2">
        <f>G62-F62</f>
        <v>4</v>
      </c>
      <c r="J62" s="2">
        <f>F62-E62</f>
        <v>90</v>
      </c>
      <c r="K62" s="2" t="s">
        <v>2646</v>
      </c>
      <c r="L62" s="2">
        <v>1</v>
      </c>
      <c r="M62" s="2">
        <v>2</v>
      </c>
      <c r="N62" s="2">
        <v>0</v>
      </c>
      <c r="O62" s="2" t="s">
        <v>2689</v>
      </c>
      <c r="P62" s="2" t="s">
        <v>2656</v>
      </c>
      <c r="Q62" s="2" t="s">
        <v>2649</v>
      </c>
      <c r="R62" s="3">
        <v>11450</v>
      </c>
      <c r="S62" s="3">
        <f>I62*L62*R62</f>
        <v>45800</v>
      </c>
      <c r="T62" s="2">
        <f>M62+N62</f>
        <v>2</v>
      </c>
    </row>
    <row r="63" spans="1:20" x14ac:dyDescent="0.2">
      <c r="A63" s="2" t="s">
        <v>2726</v>
      </c>
      <c r="B63" s="2" t="s">
        <v>597</v>
      </c>
      <c r="C63" s="2" t="s">
        <v>73</v>
      </c>
      <c r="D63" s="2" t="str">
        <f>INDEX(Hotels!$C$2:$C$49,MATCH(C63,Hotels!$A$2:$A$49,0))</f>
        <v>Bengaluru</v>
      </c>
      <c r="E63" s="11">
        <v>45481</v>
      </c>
      <c r="F63" s="11">
        <v>45643</v>
      </c>
      <c r="G63" s="11">
        <v>45645</v>
      </c>
      <c r="H63" s="13">
        <f>DATE(YEAR(F63),MONTH(F63),1)</f>
        <v>45627</v>
      </c>
      <c r="I63" s="2">
        <f>G63-F63</f>
        <v>2</v>
      </c>
      <c r="J63" s="2">
        <f>F63-E63</f>
        <v>162</v>
      </c>
      <c r="K63" s="2" t="s">
        <v>2655</v>
      </c>
      <c r="L63" s="2">
        <v>2</v>
      </c>
      <c r="M63" s="2">
        <v>4</v>
      </c>
      <c r="N63" s="2">
        <v>0</v>
      </c>
      <c r="O63" s="2" t="s">
        <v>2658</v>
      </c>
      <c r="P63" s="2" t="s">
        <v>2656</v>
      </c>
      <c r="Q63" s="2" t="s">
        <v>2649</v>
      </c>
      <c r="R63" s="3">
        <v>9200</v>
      </c>
      <c r="S63" s="3">
        <f>I63*L63*R63</f>
        <v>36800</v>
      </c>
      <c r="T63" s="2">
        <f>M63+N63</f>
        <v>4</v>
      </c>
    </row>
    <row r="64" spans="1:20" x14ac:dyDescent="0.2">
      <c r="A64" s="2" t="s">
        <v>2727</v>
      </c>
      <c r="B64" s="2" t="s">
        <v>1938</v>
      </c>
      <c r="C64" s="2" t="s">
        <v>112</v>
      </c>
      <c r="D64" s="2" t="str">
        <f>INDEX(Hotels!$C$2:$C$49,MATCH(C64,Hotels!$A$2:$A$49,0))</f>
        <v>Rishikesh</v>
      </c>
      <c r="E64" s="11">
        <v>45481</v>
      </c>
      <c r="F64" s="11">
        <v>45751</v>
      </c>
      <c r="G64" s="11">
        <v>45754</v>
      </c>
      <c r="H64" s="13">
        <f>DATE(YEAR(F64),MONTH(F64),1)</f>
        <v>45748</v>
      </c>
      <c r="I64" s="2">
        <f>G64-F64</f>
        <v>3</v>
      </c>
      <c r="J64" s="2">
        <f>F64-E64</f>
        <v>270</v>
      </c>
      <c r="K64" s="2" t="s">
        <v>2668</v>
      </c>
      <c r="L64" s="2">
        <v>2</v>
      </c>
      <c r="M64" s="2">
        <v>4</v>
      </c>
      <c r="N64" s="2">
        <v>0</v>
      </c>
      <c r="O64" s="2" t="s">
        <v>2689</v>
      </c>
      <c r="P64" s="2" t="s">
        <v>2652</v>
      </c>
      <c r="Q64" s="2" t="s">
        <v>2649</v>
      </c>
      <c r="R64" s="3">
        <v>5300</v>
      </c>
      <c r="S64" s="3">
        <f>I64*L64*R64</f>
        <v>31800</v>
      </c>
      <c r="T64" s="2">
        <f>M64+N64</f>
        <v>4</v>
      </c>
    </row>
    <row r="65" spans="1:20" x14ac:dyDescent="0.2">
      <c r="A65" s="2" t="s">
        <v>2728</v>
      </c>
      <c r="B65" s="2" t="s">
        <v>2358</v>
      </c>
      <c r="C65" s="2" t="s">
        <v>9</v>
      </c>
      <c r="D65" s="2" t="str">
        <f>INDEX(Hotels!$C$2:$C$49,MATCH(C65,Hotels!$A$2:$A$49,0))</f>
        <v>Goa</v>
      </c>
      <c r="E65" s="11">
        <v>45482</v>
      </c>
      <c r="F65" s="11">
        <v>45582</v>
      </c>
      <c r="G65" s="11">
        <v>45585</v>
      </c>
      <c r="H65" s="13">
        <f>DATE(YEAR(F65),MONTH(F65),1)</f>
        <v>45566</v>
      </c>
      <c r="I65" s="2">
        <f>G65-F65</f>
        <v>3</v>
      </c>
      <c r="J65" s="2">
        <f>F65-E65</f>
        <v>100</v>
      </c>
      <c r="K65" s="2" t="s">
        <v>2668</v>
      </c>
      <c r="L65" s="2">
        <v>1</v>
      </c>
      <c r="M65" s="2">
        <v>1</v>
      </c>
      <c r="N65" s="2">
        <v>0</v>
      </c>
      <c r="O65" s="2" t="s">
        <v>2670</v>
      </c>
      <c r="P65" s="2" t="s">
        <v>2656</v>
      </c>
      <c r="Q65" s="2" t="s">
        <v>2649</v>
      </c>
      <c r="R65" s="3">
        <v>5300</v>
      </c>
      <c r="S65" s="3">
        <f>I65*L65*R65</f>
        <v>15900</v>
      </c>
      <c r="T65" s="2">
        <f>M65+N65</f>
        <v>1</v>
      </c>
    </row>
    <row r="66" spans="1:20" x14ac:dyDescent="0.2">
      <c r="A66" s="2" t="s">
        <v>2729</v>
      </c>
      <c r="B66" s="2" t="s">
        <v>2553</v>
      </c>
      <c r="C66" s="2" t="s">
        <v>26</v>
      </c>
      <c r="D66" s="2" t="str">
        <f>INDEX(Hotels!$C$2:$C$49,MATCH(C66,Hotels!$A$2:$A$49,0))</f>
        <v>Jaipur</v>
      </c>
      <c r="E66" s="11">
        <v>45482</v>
      </c>
      <c r="F66" s="11">
        <v>45578</v>
      </c>
      <c r="G66" s="11">
        <v>45580</v>
      </c>
      <c r="H66" s="13">
        <f>DATE(YEAR(F66),MONTH(F66),1)</f>
        <v>45566</v>
      </c>
      <c r="I66" s="2">
        <f>G66-F66</f>
        <v>2</v>
      </c>
      <c r="J66" s="2">
        <f>F66-E66</f>
        <v>96</v>
      </c>
      <c r="K66" s="2" t="s">
        <v>2655</v>
      </c>
      <c r="L66" s="2">
        <v>3</v>
      </c>
      <c r="M66" s="2">
        <v>6</v>
      </c>
      <c r="N66" s="2">
        <v>0</v>
      </c>
      <c r="O66" s="2" t="s">
        <v>2683</v>
      </c>
      <c r="P66" s="2" t="s">
        <v>2656</v>
      </c>
      <c r="Q66" s="2" t="s">
        <v>2649</v>
      </c>
      <c r="R66" s="3">
        <v>14950</v>
      </c>
      <c r="S66" s="3">
        <f>I66*L66*R66</f>
        <v>89700</v>
      </c>
      <c r="T66" s="2">
        <f>M66+N66</f>
        <v>6</v>
      </c>
    </row>
    <row r="67" spans="1:20" x14ac:dyDescent="0.2">
      <c r="A67" s="2" t="s">
        <v>2730</v>
      </c>
      <c r="B67" s="2" t="s">
        <v>916</v>
      </c>
      <c r="C67" s="2" t="s">
        <v>32</v>
      </c>
      <c r="D67" s="2" t="str">
        <f>INDEX(Hotels!$C$2:$C$49,MATCH(C67,Hotels!$A$2:$A$49,0))</f>
        <v>Jaipur</v>
      </c>
      <c r="E67" s="11">
        <v>45484</v>
      </c>
      <c r="F67" s="11">
        <v>45672</v>
      </c>
      <c r="G67" s="11">
        <v>45675</v>
      </c>
      <c r="H67" s="13">
        <f>DATE(YEAR(F67),MONTH(F67),1)</f>
        <v>45658</v>
      </c>
      <c r="I67" s="2">
        <f>G67-F67</f>
        <v>3</v>
      </c>
      <c r="J67" s="2">
        <f>F67-E67</f>
        <v>188</v>
      </c>
      <c r="K67" s="2" t="s">
        <v>2646</v>
      </c>
      <c r="L67" s="2">
        <v>1</v>
      </c>
      <c r="M67" s="2">
        <v>2</v>
      </c>
      <c r="N67" s="2">
        <v>3</v>
      </c>
      <c r="O67" s="2" t="s">
        <v>2647</v>
      </c>
      <c r="P67" s="2" t="s">
        <v>2662</v>
      </c>
      <c r="Q67" s="2" t="s">
        <v>2649</v>
      </c>
      <c r="R67" s="3">
        <v>11450</v>
      </c>
      <c r="S67" s="3">
        <f>I67*L67*R67</f>
        <v>34350</v>
      </c>
      <c r="T67" s="2">
        <f>M67+N67</f>
        <v>5</v>
      </c>
    </row>
    <row r="68" spans="1:20" x14ac:dyDescent="0.2">
      <c r="A68" s="2" t="s">
        <v>2731</v>
      </c>
      <c r="B68" s="2" t="s">
        <v>539</v>
      </c>
      <c r="C68" s="2" t="s">
        <v>103</v>
      </c>
      <c r="D68" s="2" t="str">
        <f>INDEX(Hotels!$C$2:$C$49,MATCH(C68,Hotels!$A$2:$A$49,0))</f>
        <v>Manali</v>
      </c>
      <c r="E68" s="11">
        <v>45485</v>
      </c>
      <c r="F68" s="11">
        <v>45642</v>
      </c>
      <c r="G68" s="11">
        <v>45644</v>
      </c>
      <c r="H68" s="13">
        <f>DATE(YEAR(F68),MONTH(F68),1)</f>
        <v>45627</v>
      </c>
      <c r="I68" s="2">
        <f>G68-F68</f>
        <v>2</v>
      </c>
      <c r="J68" s="2">
        <f>F68-E68</f>
        <v>157</v>
      </c>
      <c r="K68" s="2" t="s">
        <v>2668</v>
      </c>
      <c r="L68" s="2">
        <v>3</v>
      </c>
      <c r="M68" s="2">
        <v>6</v>
      </c>
      <c r="N68" s="2">
        <v>0</v>
      </c>
      <c r="O68" s="2" t="s">
        <v>2732</v>
      </c>
      <c r="P68" s="2" t="s">
        <v>2652</v>
      </c>
      <c r="Q68" s="2" t="s">
        <v>2649</v>
      </c>
      <c r="R68" s="3">
        <v>3350</v>
      </c>
      <c r="S68" s="3">
        <f>I68*L68*R68</f>
        <v>20100</v>
      </c>
      <c r="T68" s="2">
        <f>M68+N68</f>
        <v>6</v>
      </c>
    </row>
    <row r="69" spans="1:20" x14ac:dyDescent="0.2">
      <c r="A69" s="2" t="s">
        <v>2733</v>
      </c>
      <c r="B69" s="2" t="s">
        <v>2162</v>
      </c>
      <c r="C69" s="2" t="s">
        <v>29</v>
      </c>
      <c r="D69" s="2" t="str">
        <f>INDEX(Hotels!$C$2:$C$49,MATCH(C69,Hotels!$A$2:$A$49,0))</f>
        <v>Jaipur</v>
      </c>
      <c r="E69" s="11">
        <v>45485</v>
      </c>
      <c r="F69" s="11">
        <v>45652</v>
      </c>
      <c r="G69" s="11">
        <v>45655</v>
      </c>
      <c r="H69" s="13">
        <f>DATE(YEAR(F69),MONTH(F69),1)</f>
        <v>45627</v>
      </c>
      <c r="I69" s="2">
        <f>G69-F69</f>
        <v>3</v>
      </c>
      <c r="J69" s="2">
        <f>F69-E69</f>
        <v>167</v>
      </c>
      <c r="K69" s="2" t="s">
        <v>2646</v>
      </c>
      <c r="L69" s="2">
        <v>2</v>
      </c>
      <c r="M69" s="2">
        <v>4</v>
      </c>
      <c r="N69" s="2">
        <v>1</v>
      </c>
      <c r="O69" s="2" t="s">
        <v>2647</v>
      </c>
      <c r="P69" s="2" t="s">
        <v>2662</v>
      </c>
      <c r="Q69" s="2" t="s">
        <v>2653</v>
      </c>
      <c r="R69" s="3">
        <v>12150</v>
      </c>
      <c r="S69" s="3">
        <f>I69*L69*R69</f>
        <v>72900</v>
      </c>
      <c r="T69" s="2">
        <f>M69+N69</f>
        <v>5</v>
      </c>
    </row>
    <row r="70" spans="1:20" x14ac:dyDescent="0.2">
      <c r="A70" s="2" t="s">
        <v>2734</v>
      </c>
      <c r="B70" s="2" t="s">
        <v>2513</v>
      </c>
      <c r="C70" s="2" t="s">
        <v>13</v>
      </c>
      <c r="D70" s="2" t="str">
        <f>INDEX(Hotels!$C$2:$C$49,MATCH(C70,Hotels!$A$2:$A$49,0))</f>
        <v>Goa</v>
      </c>
      <c r="E70" s="11">
        <v>45486</v>
      </c>
      <c r="F70" s="11">
        <v>45683</v>
      </c>
      <c r="G70" s="11">
        <v>45685</v>
      </c>
      <c r="H70" s="13">
        <f>DATE(YEAR(F70),MONTH(F70),1)</f>
        <v>45658</v>
      </c>
      <c r="I70" s="2">
        <f>G70-F70</f>
        <v>2</v>
      </c>
      <c r="J70" s="2">
        <f>F70-E70</f>
        <v>197</v>
      </c>
      <c r="K70" s="2" t="s">
        <v>2646</v>
      </c>
      <c r="L70" s="2">
        <v>1</v>
      </c>
      <c r="M70" s="2">
        <v>2</v>
      </c>
      <c r="N70" s="2">
        <v>0</v>
      </c>
      <c r="O70" s="2" t="s">
        <v>2661</v>
      </c>
      <c r="P70" s="2" t="s">
        <v>2656</v>
      </c>
      <c r="Q70" s="2" t="s">
        <v>2649</v>
      </c>
      <c r="R70" s="3">
        <v>24600</v>
      </c>
      <c r="S70" s="3">
        <f>I70*L70*R70</f>
        <v>49200</v>
      </c>
      <c r="T70" s="2">
        <f>M70+N70</f>
        <v>2</v>
      </c>
    </row>
    <row r="71" spans="1:20" x14ac:dyDescent="0.2">
      <c r="A71" s="2" t="s">
        <v>2735</v>
      </c>
      <c r="B71" s="2" t="s">
        <v>1367</v>
      </c>
      <c r="C71" s="2" t="s">
        <v>83</v>
      </c>
      <c r="D71" s="2" t="str">
        <f>INDEX(Hotels!$C$2:$C$49,MATCH(C71,Hotels!$A$2:$A$49,0))</f>
        <v>Kochi</v>
      </c>
      <c r="E71" s="11">
        <v>45487</v>
      </c>
      <c r="F71" s="11">
        <v>45640</v>
      </c>
      <c r="G71" s="11">
        <v>45643</v>
      </c>
      <c r="H71" s="13">
        <f>DATE(YEAR(F71),MONTH(F71),1)</f>
        <v>45627</v>
      </c>
      <c r="I71" s="2">
        <f>G71-F71</f>
        <v>3</v>
      </c>
      <c r="J71" s="2">
        <f>F71-E71</f>
        <v>153</v>
      </c>
      <c r="K71" s="2" t="s">
        <v>2646</v>
      </c>
      <c r="L71" s="2">
        <v>3</v>
      </c>
      <c r="M71" s="2">
        <v>6</v>
      </c>
      <c r="N71" s="2">
        <v>0</v>
      </c>
      <c r="O71" s="2" t="s">
        <v>2658</v>
      </c>
      <c r="P71" s="2" t="s">
        <v>2662</v>
      </c>
      <c r="Q71" s="2" t="s">
        <v>2653</v>
      </c>
      <c r="R71" s="3">
        <v>19700</v>
      </c>
      <c r="S71" s="3">
        <f>I71*L71*R71</f>
        <v>177300</v>
      </c>
      <c r="T71" s="2">
        <f>M71+N71</f>
        <v>6</v>
      </c>
    </row>
    <row r="72" spans="1:20" x14ac:dyDescent="0.2">
      <c r="A72" s="2" t="s">
        <v>2736</v>
      </c>
      <c r="B72" s="2" t="s">
        <v>536</v>
      </c>
      <c r="C72" s="2" t="s">
        <v>37</v>
      </c>
      <c r="D72" s="2" t="str">
        <f>INDEX(Hotels!$C$2:$C$49,MATCH(C72,Hotels!$A$2:$A$49,0))</f>
        <v>Udaipur</v>
      </c>
      <c r="E72" s="11">
        <v>45488</v>
      </c>
      <c r="F72" s="11">
        <v>45667</v>
      </c>
      <c r="G72" s="11">
        <v>45670</v>
      </c>
      <c r="H72" s="13">
        <f>DATE(YEAR(F72),MONTH(F72),1)</f>
        <v>45658</v>
      </c>
      <c r="I72" s="2">
        <f>G72-F72</f>
        <v>3</v>
      </c>
      <c r="J72" s="2">
        <f>F72-E72</f>
        <v>179</v>
      </c>
      <c r="K72" s="2" t="s">
        <v>2655</v>
      </c>
      <c r="L72" s="2">
        <v>1</v>
      </c>
      <c r="M72" s="2">
        <v>2</v>
      </c>
      <c r="N72" s="2">
        <v>3</v>
      </c>
      <c r="O72" s="2" t="s">
        <v>2683</v>
      </c>
      <c r="P72" s="2" t="s">
        <v>2652</v>
      </c>
      <c r="Q72" s="2" t="s">
        <v>2649</v>
      </c>
      <c r="R72" s="3">
        <v>16400</v>
      </c>
      <c r="S72" s="3">
        <f>I72*L72*R72</f>
        <v>49200</v>
      </c>
      <c r="T72" s="2">
        <f>M72+N72</f>
        <v>5</v>
      </c>
    </row>
    <row r="73" spans="1:20" x14ac:dyDescent="0.2">
      <c r="A73" s="2" t="s">
        <v>2737</v>
      </c>
      <c r="B73" s="2" t="s">
        <v>752</v>
      </c>
      <c r="C73" s="2" t="s">
        <v>43</v>
      </c>
      <c r="D73" s="2" t="str">
        <f>INDEX(Hotels!$C$2:$C$49,MATCH(C73,Hotels!$A$2:$A$49,0))</f>
        <v>Agra</v>
      </c>
      <c r="E73" s="11">
        <v>45488</v>
      </c>
      <c r="F73" s="11">
        <v>45712</v>
      </c>
      <c r="G73" s="11">
        <v>45714</v>
      </c>
      <c r="H73" s="13">
        <f>DATE(YEAR(F73),MONTH(F73),1)</f>
        <v>45689</v>
      </c>
      <c r="I73" s="2">
        <f>G73-F73</f>
        <v>2</v>
      </c>
      <c r="J73" s="2">
        <f>F73-E73</f>
        <v>224</v>
      </c>
      <c r="K73" s="2" t="s">
        <v>2646</v>
      </c>
      <c r="L73" s="2">
        <v>4</v>
      </c>
      <c r="M73" s="2">
        <v>8</v>
      </c>
      <c r="N73" s="2">
        <v>0</v>
      </c>
      <c r="O73" s="2" t="s">
        <v>2658</v>
      </c>
      <c r="P73" s="2" t="s">
        <v>2652</v>
      </c>
      <c r="Q73" s="2" t="s">
        <v>2649</v>
      </c>
      <c r="R73" s="3">
        <v>8450</v>
      </c>
      <c r="S73" s="3">
        <f>I73*L73*R73</f>
        <v>67600</v>
      </c>
      <c r="T73" s="2">
        <f>M73+N73</f>
        <v>8</v>
      </c>
    </row>
    <row r="74" spans="1:20" x14ac:dyDescent="0.2">
      <c r="A74" s="2" t="s">
        <v>2738</v>
      </c>
      <c r="B74" s="2" t="s">
        <v>2408</v>
      </c>
      <c r="C74" s="2" t="s">
        <v>103</v>
      </c>
      <c r="D74" s="2" t="str">
        <f>INDEX(Hotels!$C$2:$C$49,MATCH(C74,Hotels!$A$2:$A$49,0))</f>
        <v>Manali</v>
      </c>
      <c r="E74" s="11">
        <v>45488</v>
      </c>
      <c r="F74" s="11">
        <v>45610</v>
      </c>
      <c r="G74" s="11">
        <v>45614</v>
      </c>
      <c r="H74" s="13">
        <f>DATE(YEAR(F74),MONTH(F74),1)</f>
        <v>45597</v>
      </c>
      <c r="I74" s="2">
        <f>G74-F74</f>
        <v>4</v>
      </c>
      <c r="J74" s="2">
        <f>F74-E74</f>
        <v>122</v>
      </c>
      <c r="K74" s="2" t="s">
        <v>2666</v>
      </c>
      <c r="L74" s="2">
        <v>1</v>
      </c>
      <c r="M74" s="2">
        <v>2</v>
      </c>
      <c r="N74" s="2">
        <v>0</v>
      </c>
      <c r="O74" s="2" t="s">
        <v>2647</v>
      </c>
      <c r="P74" s="2" t="s">
        <v>2652</v>
      </c>
      <c r="Q74" s="2" t="s">
        <v>2649</v>
      </c>
      <c r="R74" s="3">
        <v>7500</v>
      </c>
      <c r="S74" s="3">
        <f>I74*L74*R74</f>
        <v>30000</v>
      </c>
      <c r="T74" s="2">
        <f>M74+N74</f>
        <v>2</v>
      </c>
    </row>
    <row r="75" spans="1:20" x14ac:dyDescent="0.2">
      <c r="A75" s="2" t="s">
        <v>2739</v>
      </c>
      <c r="B75" s="2" t="s">
        <v>1711</v>
      </c>
      <c r="C75" s="2" t="s">
        <v>37</v>
      </c>
      <c r="D75" s="2" t="str">
        <f>INDEX(Hotels!$C$2:$C$49,MATCH(C75,Hotels!$A$2:$A$49,0))</f>
        <v>Udaipur</v>
      </c>
      <c r="E75" s="11">
        <v>45489</v>
      </c>
      <c r="F75" s="11">
        <v>45690</v>
      </c>
      <c r="G75" s="11">
        <v>45694</v>
      </c>
      <c r="H75" s="13">
        <f>DATE(YEAR(F75),MONTH(F75),1)</f>
        <v>45689</v>
      </c>
      <c r="I75" s="2">
        <f>G75-F75</f>
        <v>4</v>
      </c>
      <c r="J75" s="2">
        <f>F75-E75</f>
        <v>201</v>
      </c>
      <c r="K75" s="2" t="s">
        <v>2655</v>
      </c>
      <c r="L75" s="2">
        <v>2</v>
      </c>
      <c r="M75" s="2">
        <v>4</v>
      </c>
      <c r="N75" s="2">
        <v>2</v>
      </c>
      <c r="O75" s="2" t="s">
        <v>2658</v>
      </c>
      <c r="P75" s="2" t="s">
        <v>2652</v>
      </c>
      <c r="Q75" s="2" t="s">
        <v>2664</v>
      </c>
      <c r="R75" s="3">
        <v>16450</v>
      </c>
      <c r="S75" s="3">
        <f>I75*L75*R75</f>
        <v>131600</v>
      </c>
      <c r="T75" s="2">
        <f>M75+N75</f>
        <v>6</v>
      </c>
    </row>
    <row r="76" spans="1:20" x14ac:dyDescent="0.2">
      <c r="A76" s="2" t="s">
        <v>2740</v>
      </c>
      <c r="B76" s="2" t="s">
        <v>478</v>
      </c>
      <c r="C76" s="2" t="s">
        <v>97</v>
      </c>
      <c r="D76" s="2" t="str">
        <f>INDEX(Hotels!$C$2:$C$49,MATCH(C76,Hotels!$A$2:$A$49,0))</f>
        <v>Shimla</v>
      </c>
      <c r="E76" s="11">
        <v>45491</v>
      </c>
      <c r="F76" s="11">
        <v>45671</v>
      </c>
      <c r="G76" s="11">
        <v>45676</v>
      </c>
      <c r="H76" s="13">
        <f>DATE(YEAR(F76),MONTH(F76),1)</f>
        <v>45658</v>
      </c>
      <c r="I76" s="2">
        <f>G76-F76</f>
        <v>5</v>
      </c>
      <c r="J76" s="2">
        <f>F76-E76</f>
        <v>180</v>
      </c>
      <c r="K76" s="2" t="s">
        <v>2655</v>
      </c>
      <c r="L76" s="2">
        <v>1</v>
      </c>
      <c r="M76" s="2">
        <v>1</v>
      </c>
      <c r="N76" s="2">
        <v>1</v>
      </c>
      <c r="O76" s="2" t="s">
        <v>2689</v>
      </c>
      <c r="P76" s="2" t="s">
        <v>2652</v>
      </c>
      <c r="Q76" s="2" t="s">
        <v>2653</v>
      </c>
      <c r="R76" s="3">
        <v>10100</v>
      </c>
      <c r="S76" s="3">
        <f>I76*L76*R76</f>
        <v>50500</v>
      </c>
      <c r="T76" s="2">
        <f>M76+N76</f>
        <v>2</v>
      </c>
    </row>
    <row r="77" spans="1:20" x14ac:dyDescent="0.2">
      <c r="A77" s="2" t="s">
        <v>2741</v>
      </c>
      <c r="B77" s="2" t="s">
        <v>2271</v>
      </c>
      <c r="C77" s="2" t="s">
        <v>9</v>
      </c>
      <c r="D77" s="2" t="str">
        <f>INDEX(Hotels!$C$2:$C$49,MATCH(C77,Hotels!$A$2:$A$49,0))</f>
        <v>Goa</v>
      </c>
      <c r="E77" s="11">
        <v>45491</v>
      </c>
      <c r="F77" s="11">
        <v>45574</v>
      </c>
      <c r="G77" s="11">
        <v>45580</v>
      </c>
      <c r="H77" s="13">
        <f>DATE(YEAR(F77),MONTH(F77),1)</f>
        <v>45566</v>
      </c>
      <c r="I77" s="2">
        <f>G77-F77</f>
        <v>6</v>
      </c>
      <c r="J77" s="2">
        <f>F77-E77</f>
        <v>83</v>
      </c>
      <c r="K77" s="2" t="s">
        <v>2668</v>
      </c>
      <c r="L77" s="2">
        <v>1</v>
      </c>
      <c r="M77" s="2">
        <v>2</v>
      </c>
      <c r="N77" s="2">
        <v>3</v>
      </c>
      <c r="O77" s="2" t="s">
        <v>2689</v>
      </c>
      <c r="P77" s="2" t="s">
        <v>2656</v>
      </c>
      <c r="Q77" s="2" t="s">
        <v>2649</v>
      </c>
      <c r="R77" s="3">
        <v>4900</v>
      </c>
      <c r="S77" s="3">
        <f>I77*L77*R77</f>
        <v>29400</v>
      </c>
      <c r="T77" s="2">
        <f>M77+N77</f>
        <v>5</v>
      </c>
    </row>
    <row r="78" spans="1:20" x14ac:dyDescent="0.2">
      <c r="A78" s="2" t="s">
        <v>2742</v>
      </c>
      <c r="B78" s="2" t="s">
        <v>2226</v>
      </c>
      <c r="C78" s="2" t="s">
        <v>32</v>
      </c>
      <c r="D78" s="2" t="str">
        <f>INDEX(Hotels!$C$2:$C$49,MATCH(C78,Hotels!$A$2:$A$49,0))</f>
        <v>Jaipur</v>
      </c>
      <c r="E78" s="11">
        <v>45492</v>
      </c>
      <c r="F78" s="11">
        <v>45574</v>
      </c>
      <c r="G78" s="11">
        <v>45577</v>
      </c>
      <c r="H78" s="13">
        <f>DATE(YEAR(F78),MONTH(F78),1)</f>
        <v>45566</v>
      </c>
      <c r="I78" s="2">
        <f>G78-F78</f>
        <v>3</v>
      </c>
      <c r="J78" s="2">
        <f>F78-E78</f>
        <v>82</v>
      </c>
      <c r="K78" s="2" t="s">
        <v>2668</v>
      </c>
      <c r="L78" s="2">
        <v>1</v>
      </c>
      <c r="M78" s="2">
        <v>2</v>
      </c>
      <c r="N78" s="2">
        <v>0</v>
      </c>
      <c r="O78" s="2" t="s">
        <v>2689</v>
      </c>
      <c r="P78" s="2" t="s">
        <v>2648</v>
      </c>
      <c r="Q78" s="2" t="s">
        <v>2649</v>
      </c>
      <c r="R78" s="3">
        <v>5900</v>
      </c>
      <c r="S78" s="3">
        <f>I78*L78*R78</f>
        <v>17700</v>
      </c>
      <c r="T78" s="2">
        <f>M78+N78</f>
        <v>2</v>
      </c>
    </row>
    <row r="79" spans="1:20" x14ac:dyDescent="0.2">
      <c r="A79" s="2" t="s">
        <v>2743</v>
      </c>
      <c r="B79" s="2" t="s">
        <v>2297</v>
      </c>
      <c r="C79" s="2" t="s">
        <v>116</v>
      </c>
      <c r="D79" s="2" t="str">
        <f>INDEX(Hotels!$C$2:$C$49,MATCH(C79,Hotels!$A$2:$A$49,0))</f>
        <v>Rishikesh</v>
      </c>
      <c r="E79" s="11">
        <v>45492</v>
      </c>
      <c r="F79" s="11">
        <v>45584</v>
      </c>
      <c r="G79" s="11">
        <v>45589</v>
      </c>
      <c r="H79" s="13">
        <f>DATE(YEAR(F79),MONTH(F79),1)</f>
        <v>45566</v>
      </c>
      <c r="I79" s="2">
        <f>G79-F79</f>
        <v>5</v>
      </c>
      <c r="J79" s="2">
        <f>F79-E79</f>
        <v>92</v>
      </c>
      <c r="K79" s="2" t="s">
        <v>2655</v>
      </c>
      <c r="L79" s="2">
        <v>1</v>
      </c>
      <c r="M79" s="2">
        <v>2</v>
      </c>
      <c r="N79" s="2">
        <v>2</v>
      </c>
      <c r="O79" s="2" t="s">
        <v>2670</v>
      </c>
      <c r="P79" s="2" t="s">
        <v>2672</v>
      </c>
      <c r="Q79" s="2" t="s">
        <v>2649</v>
      </c>
      <c r="R79" s="3">
        <v>5900</v>
      </c>
      <c r="S79" s="3">
        <f>I79*L79*R79</f>
        <v>29500</v>
      </c>
      <c r="T79" s="2">
        <f>M79+N79</f>
        <v>4</v>
      </c>
    </row>
    <row r="80" spans="1:20" x14ac:dyDescent="0.2">
      <c r="A80" s="2" t="s">
        <v>2744</v>
      </c>
      <c r="B80" s="2" t="s">
        <v>2597</v>
      </c>
      <c r="C80" s="2" t="s">
        <v>116</v>
      </c>
      <c r="D80" s="2" t="str">
        <f>INDEX(Hotels!$C$2:$C$49,MATCH(C80,Hotels!$A$2:$A$49,0))</f>
        <v>Rishikesh</v>
      </c>
      <c r="E80" s="11">
        <v>45492</v>
      </c>
      <c r="F80" s="11">
        <v>45639</v>
      </c>
      <c r="G80" s="11">
        <v>45643</v>
      </c>
      <c r="H80" s="13">
        <f>DATE(YEAR(F80),MONTH(F80),1)</f>
        <v>45627</v>
      </c>
      <c r="I80" s="2">
        <f>G80-F80</f>
        <v>4</v>
      </c>
      <c r="J80" s="2">
        <f>F80-E80</f>
        <v>147</v>
      </c>
      <c r="K80" s="2" t="s">
        <v>2646</v>
      </c>
      <c r="L80" s="2">
        <v>1</v>
      </c>
      <c r="M80" s="2">
        <v>2</v>
      </c>
      <c r="N80" s="2">
        <v>1</v>
      </c>
      <c r="O80" s="2" t="s">
        <v>2689</v>
      </c>
      <c r="P80" s="2" t="s">
        <v>2652</v>
      </c>
      <c r="Q80" s="2" t="s">
        <v>2649</v>
      </c>
      <c r="R80" s="3">
        <v>6900</v>
      </c>
      <c r="S80" s="3">
        <f>I80*L80*R80</f>
        <v>27600</v>
      </c>
      <c r="T80" s="2">
        <f>M80+N80</f>
        <v>3</v>
      </c>
    </row>
    <row r="81" spans="1:20" x14ac:dyDescent="0.2">
      <c r="A81" s="2" t="s">
        <v>2745</v>
      </c>
      <c r="B81" s="2" t="s">
        <v>1011</v>
      </c>
      <c r="C81" s="2" t="s">
        <v>57</v>
      </c>
      <c r="D81" s="2" t="str">
        <f>INDEX(Hotels!$C$2:$C$49,MATCH(C81,Hotels!$A$2:$A$49,0))</f>
        <v>Mumbai</v>
      </c>
      <c r="E81" s="11">
        <v>45493</v>
      </c>
      <c r="F81" s="11">
        <v>45581</v>
      </c>
      <c r="G81" s="11">
        <v>45583</v>
      </c>
      <c r="H81" s="13">
        <f>DATE(YEAR(F81),MONTH(F81),1)</f>
        <v>45566</v>
      </c>
      <c r="I81" s="2">
        <f>G81-F81</f>
        <v>2</v>
      </c>
      <c r="J81" s="2">
        <f>F81-E81</f>
        <v>88</v>
      </c>
      <c r="K81" s="2" t="s">
        <v>2655</v>
      </c>
      <c r="L81" s="2">
        <v>1</v>
      </c>
      <c r="M81" s="2">
        <v>2</v>
      </c>
      <c r="N81" s="2">
        <v>0</v>
      </c>
      <c r="O81" s="2" t="s">
        <v>2670</v>
      </c>
      <c r="P81" s="2" t="s">
        <v>2652</v>
      </c>
      <c r="Q81" s="2" t="s">
        <v>2649</v>
      </c>
      <c r="R81" s="3">
        <v>9050</v>
      </c>
      <c r="S81" s="3">
        <f>I81*L81*R81</f>
        <v>18100</v>
      </c>
      <c r="T81" s="2">
        <f>M81+N81</f>
        <v>2</v>
      </c>
    </row>
    <row r="82" spans="1:20" x14ac:dyDescent="0.2">
      <c r="A82" s="2" t="s">
        <v>2746</v>
      </c>
      <c r="B82" s="2" t="s">
        <v>328</v>
      </c>
      <c r="C82" s="2" t="s">
        <v>118</v>
      </c>
      <c r="D82" s="2" t="str">
        <f>INDEX(Hotels!$C$2:$C$49,MATCH(C82,Hotels!$A$2:$A$49,0))</f>
        <v>Rishikesh</v>
      </c>
      <c r="E82" s="11">
        <v>45494</v>
      </c>
      <c r="F82" s="11">
        <v>45764</v>
      </c>
      <c r="G82" s="11">
        <v>45769</v>
      </c>
      <c r="H82" s="13">
        <f>DATE(YEAR(F82),MONTH(F82),1)</f>
        <v>45748</v>
      </c>
      <c r="I82" s="2">
        <f>G82-F82</f>
        <v>5</v>
      </c>
      <c r="J82" s="2">
        <f>F82-E82</f>
        <v>270</v>
      </c>
      <c r="K82" s="2" t="s">
        <v>2668</v>
      </c>
      <c r="L82" s="2">
        <v>1</v>
      </c>
      <c r="M82" s="2">
        <v>2</v>
      </c>
      <c r="N82" s="2">
        <v>0</v>
      </c>
      <c r="O82" s="2" t="s">
        <v>2689</v>
      </c>
      <c r="P82" s="2" t="s">
        <v>2672</v>
      </c>
      <c r="Q82" s="2" t="s">
        <v>2664</v>
      </c>
      <c r="R82" s="3">
        <v>8150</v>
      </c>
      <c r="S82" s="3">
        <f>I82*L82*R82</f>
        <v>40750</v>
      </c>
      <c r="T82" s="2">
        <f>M82+N82</f>
        <v>2</v>
      </c>
    </row>
    <row r="83" spans="1:20" x14ac:dyDescent="0.2">
      <c r="A83" s="2" t="s">
        <v>2747</v>
      </c>
      <c r="B83" s="2" t="s">
        <v>2505</v>
      </c>
      <c r="C83" s="2" t="s">
        <v>81</v>
      </c>
      <c r="D83" s="2" t="str">
        <f>INDEX(Hotels!$C$2:$C$49,MATCH(C83,Hotels!$A$2:$A$49,0))</f>
        <v>Bengaluru</v>
      </c>
      <c r="E83" s="11">
        <v>45494</v>
      </c>
      <c r="F83" s="11">
        <v>45607</v>
      </c>
      <c r="G83" s="11">
        <v>45609</v>
      </c>
      <c r="H83" s="13">
        <f>DATE(YEAR(F83),MONTH(F83),1)</f>
        <v>45597</v>
      </c>
      <c r="I83" s="2">
        <f>G83-F83</f>
        <v>2</v>
      </c>
      <c r="J83" s="2">
        <f>F83-E83</f>
        <v>113</v>
      </c>
      <c r="K83" s="2" t="s">
        <v>2655</v>
      </c>
      <c r="L83" s="2">
        <v>1</v>
      </c>
      <c r="M83" s="2">
        <v>2</v>
      </c>
      <c r="N83" s="2">
        <v>0</v>
      </c>
      <c r="O83" s="2" t="s">
        <v>2647</v>
      </c>
      <c r="P83" s="2" t="s">
        <v>2656</v>
      </c>
      <c r="Q83" s="2" t="s">
        <v>2649</v>
      </c>
      <c r="R83" s="3">
        <v>20800</v>
      </c>
      <c r="S83" s="3">
        <f>I83*L83*R83</f>
        <v>41600</v>
      </c>
      <c r="T83" s="2">
        <f>M83+N83</f>
        <v>2</v>
      </c>
    </row>
    <row r="84" spans="1:20" x14ac:dyDescent="0.2">
      <c r="A84" s="2" t="s">
        <v>2748</v>
      </c>
      <c r="B84" s="2" t="s">
        <v>673</v>
      </c>
      <c r="C84" s="2" t="s">
        <v>87</v>
      </c>
      <c r="D84" s="2" t="str">
        <f>INDEX(Hotels!$C$2:$C$49,MATCH(C84,Hotels!$A$2:$A$49,0))</f>
        <v>Kochi</v>
      </c>
      <c r="E84" s="11">
        <v>45495</v>
      </c>
      <c r="F84" s="11">
        <v>45642</v>
      </c>
      <c r="G84" s="11">
        <v>45646</v>
      </c>
      <c r="H84" s="13">
        <f>DATE(YEAR(F84),MONTH(F84),1)</f>
        <v>45627</v>
      </c>
      <c r="I84" s="2">
        <f>G84-F84</f>
        <v>4</v>
      </c>
      <c r="J84" s="2">
        <f>F84-E84</f>
        <v>147</v>
      </c>
      <c r="K84" s="2" t="s">
        <v>2668</v>
      </c>
      <c r="L84" s="2">
        <v>1</v>
      </c>
      <c r="M84" s="2">
        <v>2</v>
      </c>
      <c r="N84" s="2">
        <v>1</v>
      </c>
      <c r="O84" s="2" t="s">
        <v>2647</v>
      </c>
      <c r="P84" s="2" t="s">
        <v>2652</v>
      </c>
      <c r="Q84" s="2" t="s">
        <v>2649</v>
      </c>
      <c r="R84" s="3">
        <v>5700</v>
      </c>
      <c r="S84" s="3">
        <f>I84*L84*R84</f>
        <v>22800</v>
      </c>
      <c r="T84" s="2">
        <f>M84+N84</f>
        <v>3</v>
      </c>
    </row>
    <row r="85" spans="1:20" x14ac:dyDescent="0.2">
      <c r="A85" s="2" t="s">
        <v>2749</v>
      </c>
      <c r="B85" s="2" t="s">
        <v>1496</v>
      </c>
      <c r="C85" s="2" t="s">
        <v>122</v>
      </c>
      <c r="D85" s="2" t="str">
        <f>INDEX(Hotels!$C$2:$C$49,MATCH(C85,Hotels!$A$2:$A$49,0))</f>
        <v>Varanasi</v>
      </c>
      <c r="E85" s="11">
        <v>45497</v>
      </c>
      <c r="F85" s="11">
        <v>45603</v>
      </c>
      <c r="G85" s="11">
        <v>45605</v>
      </c>
      <c r="H85" s="13">
        <f>DATE(YEAR(F85),MONTH(F85),1)</f>
        <v>45597</v>
      </c>
      <c r="I85" s="2">
        <f>G85-F85</f>
        <v>2</v>
      </c>
      <c r="J85" s="2">
        <f>F85-E85</f>
        <v>106</v>
      </c>
      <c r="K85" s="2" t="s">
        <v>2655</v>
      </c>
      <c r="L85" s="2">
        <v>4</v>
      </c>
      <c r="M85" s="2">
        <v>8</v>
      </c>
      <c r="N85" s="2">
        <v>0</v>
      </c>
      <c r="O85" s="2" t="s">
        <v>2683</v>
      </c>
      <c r="P85" s="2" t="s">
        <v>2648</v>
      </c>
      <c r="Q85" s="2" t="s">
        <v>2649</v>
      </c>
      <c r="R85" s="3">
        <v>3200</v>
      </c>
      <c r="S85" s="3">
        <f>I85*L85*R85</f>
        <v>25600</v>
      </c>
      <c r="T85" s="2">
        <f>M85+N85</f>
        <v>8</v>
      </c>
    </row>
    <row r="86" spans="1:20" x14ac:dyDescent="0.2">
      <c r="A86" s="2" t="s">
        <v>2750</v>
      </c>
      <c r="B86" s="2" t="s">
        <v>1828</v>
      </c>
      <c r="C86" s="2" t="s">
        <v>26</v>
      </c>
      <c r="D86" s="2" t="str">
        <f>INDEX(Hotels!$C$2:$C$49,MATCH(C86,Hotels!$A$2:$A$49,0))</f>
        <v>Jaipur</v>
      </c>
      <c r="E86" s="11">
        <v>45497</v>
      </c>
      <c r="F86" s="11">
        <v>45574</v>
      </c>
      <c r="G86" s="11">
        <v>45578</v>
      </c>
      <c r="H86" s="13">
        <f>DATE(YEAR(F86),MONTH(F86),1)</f>
        <v>45566</v>
      </c>
      <c r="I86" s="2">
        <f>G86-F86</f>
        <v>4</v>
      </c>
      <c r="J86" s="2">
        <f>F86-E86</f>
        <v>77</v>
      </c>
      <c r="K86" s="2" t="s">
        <v>2646</v>
      </c>
      <c r="L86" s="2">
        <v>1</v>
      </c>
      <c r="M86" s="2">
        <v>2</v>
      </c>
      <c r="N86" s="2">
        <v>0</v>
      </c>
      <c r="O86" s="2" t="s">
        <v>2689</v>
      </c>
      <c r="P86" s="2" t="s">
        <v>2656</v>
      </c>
      <c r="Q86" s="2" t="s">
        <v>2649</v>
      </c>
      <c r="R86" s="3">
        <v>22100</v>
      </c>
      <c r="S86" s="3">
        <f>I86*L86*R86</f>
        <v>88400</v>
      </c>
      <c r="T86" s="2">
        <f>M86+N86</f>
        <v>2</v>
      </c>
    </row>
    <row r="87" spans="1:20" x14ac:dyDescent="0.2">
      <c r="A87" s="2" t="s">
        <v>2751</v>
      </c>
      <c r="B87" s="2" t="s">
        <v>934</v>
      </c>
      <c r="C87" s="2" t="s">
        <v>63</v>
      </c>
      <c r="D87" s="2" t="str">
        <f>INDEX(Hotels!$C$2:$C$49,MATCH(C87,Hotels!$A$2:$A$49,0))</f>
        <v>New Delhi</v>
      </c>
      <c r="E87" s="11">
        <v>45499</v>
      </c>
      <c r="F87" s="11">
        <v>45587</v>
      </c>
      <c r="G87" s="11">
        <v>45589</v>
      </c>
      <c r="H87" s="13">
        <f>DATE(YEAR(F87),MONTH(F87),1)</f>
        <v>45566</v>
      </c>
      <c r="I87" s="2">
        <f>G87-F87</f>
        <v>2</v>
      </c>
      <c r="J87" s="2">
        <f>F87-E87</f>
        <v>88</v>
      </c>
      <c r="K87" s="2" t="s">
        <v>2666</v>
      </c>
      <c r="L87" s="2">
        <v>3</v>
      </c>
      <c r="M87" s="2">
        <v>6</v>
      </c>
      <c r="N87" s="2">
        <v>0</v>
      </c>
      <c r="O87" s="2" t="s">
        <v>2683</v>
      </c>
      <c r="P87" s="2" t="s">
        <v>2656</v>
      </c>
      <c r="Q87" s="2" t="s">
        <v>2653</v>
      </c>
      <c r="R87" s="3">
        <v>24550</v>
      </c>
      <c r="S87" s="3">
        <f>I87*L87*R87</f>
        <v>147300</v>
      </c>
      <c r="T87" s="2">
        <f>M87+N87</f>
        <v>6</v>
      </c>
    </row>
    <row r="88" spans="1:20" x14ac:dyDescent="0.2">
      <c r="A88" s="2" t="s">
        <v>2752</v>
      </c>
      <c r="B88" s="2" t="s">
        <v>868</v>
      </c>
      <c r="C88" s="2" t="s">
        <v>26</v>
      </c>
      <c r="D88" s="2" t="str">
        <f>INDEX(Hotels!$C$2:$C$49,MATCH(C88,Hotels!$A$2:$A$49,0))</f>
        <v>Jaipur</v>
      </c>
      <c r="E88" s="11">
        <v>45500</v>
      </c>
      <c r="F88" s="11">
        <v>45618</v>
      </c>
      <c r="G88" s="11">
        <v>45621</v>
      </c>
      <c r="H88" s="13">
        <f>DATE(YEAR(F88),MONTH(F88),1)</f>
        <v>45597</v>
      </c>
      <c r="I88" s="2">
        <f>G88-F88</f>
        <v>3</v>
      </c>
      <c r="J88" s="2">
        <f>F88-E88</f>
        <v>118</v>
      </c>
      <c r="K88" s="2" t="s">
        <v>2646</v>
      </c>
      <c r="L88" s="2">
        <v>1</v>
      </c>
      <c r="M88" s="2">
        <v>2</v>
      </c>
      <c r="N88" s="2">
        <v>0</v>
      </c>
      <c r="O88" s="2" t="s">
        <v>2670</v>
      </c>
      <c r="P88" s="2" t="s">
        <v>2652</v>
      </c>
      <c r="Q88" s="2" t="s">
        <v>2649</v>
      </c>
      <c r="R88" s="3">
        <v>20750</v>
      </c>
      <c r="S88" s="3">
        <f>I88*L88*R88</f>
        <v>62250</v>
      </c>
      <c r="T88" s="2">
        <f>M88+N88</f>
        <v>2</v>
      </c>
    </row>
    <row r="89" spans="1:20" x14ac:dyDescent="0.2">
      <c r="A89" s="2" t="s">
        <v>2753</v>
      </c>
      <c r="B89" s="2" t="s">
        <v>1248</v>
      </c>
      <c r="C89" s="2" t="s">
        <v>108</v>
      </c>
      <c r="D89" s="2" t="str">
        <f>INDEX(Hotels!$C$2:$C$49,MATCH(C89,Hotels!$A$2:$A$49,0))</f>
        <v>Manali</v>
      </c>
      <c r="E89" s="11">
        <v>45500</v>
      </c>
      <c r="F89" s="11">
        <v>45638</v>
      </c>
      <c r="G89" s="11">
        <v>45640</v>
      </c>
      <c r="H89" s="13">
        <f>DATE(YEAR(F89),MONTH(F89),1)</f>
        <v>45627</v>
      </c>
      <c r="I89" s="2">
        <f>G89-F89</f>
        <v>2</v>
      </c>
      <c r="J89" s="2">
        <f>F89-E89</f>
        <v>138</v>
      </c>
      <c r="K89" s="2" t="s">
        <v>2646</v>
      </c>
      <c r="L89" s="2">
        <v>3</v>
      </c>
      <c r="M89" s="2">
        <v>6</v>
      </c>
      <c r="N89" s="2">
        <v>0</v>
      </c>
      <c r="O89" s="2" t="s">
        <v>2658</v>
      </c>
      <c r="P89" s="2" t="s">
        <v>2656</v>
      </c>
      <c r="Q89" s="2" t="s">
        <v>2649</v>
      </c>
      <c r="R89" s="3">
        <v>20000</v>
      </c>
      <c r="S89" s="3">
        <f>I89*L89*R89</f>
        <v>120000</v>
      </c>
      <c r="T89" s="2">
        <f>M89+N89</f>
        <v>6</v>
      </c>
    </row>
    <row r="90" spans="1:20" x14ac:dyDescent="0.2">
      <c r="A90" s="2" t="s">
        <v>2754</v>
      </c>
      <c r="B90" s="2" t="s">
        <v>2318</v>
      </c>
      <c r="C90" s="2" t="s">
        <v>61</v>
      </c>
      <c r="D90" s="2" t="str">
        <f>INDEX(Hotels!$C$2:$C$49,MATCH(C90,Hotels!$A$2:$A$49,0))</f>
        <v>Mumbai</v>
      </c>
      <c r="E90" s="11">
        <v>45501</v>
      </c>
      <c r="F90" s="11">
        <v>45596</v>
      </c>
      <c r="G90" s="11">
        <v>45599</v>
      </c>
      <c r="H90" s="13">
        <f>DATE(YEAR(F90),MONTH(F90),1)</f>
        <v>45566</v>
      </c>
      <c r="I90" s="2">
        <f>G90-F90</f>
        <v>3</v>
      </c>
      <c r="J90" s="2">
        <f>F90-E90</f>
        <v>95</v>
      </c>
      <c r="K90" s="2" t="s">
        <v>2666</v>
      </c>
      <c r="L90" s="2">
        <v>1</v>
      </c>
      <c r="M90" s="2">
        <v>2</v>
      </c>
      <c r="N90" s="2">
        <v>0</v>
      </c>
      <c r="O90" s="2" t="s">
        <v>2683</v>
      </c>
      <c r="P90" s="2" t="s">
        <v>2656</v>
      </c>
      <c r="Q90" s="2" t="s">
        <v>2653</v>
      </c>
      <c r="R90" s="3">
        <v>38250</v>
      </c>
      <c r="S90" s="3">
        <f>I90*L90*R90</f>
        <v>114750</v>
      </c>
      <c r="T90" s="2">
        <f>M90+N90</f>
        <v>2</v>
      </c>
    </row>
    <row r="91" spans="1:20" x14ac:dyDescent="0.2">
      <c r="A91" s="2" t="s">
        <v>2755</v>
      </c>
      <c r="B91" s="2" t="s">
        <v>2584</v>
      </c>
      <c r="C91" s="2" t="s">
        <v>26</v>
      </c>
      <c r="D91" s="2" t="str">
        <f>INDEX(Hotels!$C$2:$C$49,MATCH(C91,Hotels!$A$2:$A$49,0))</f>
        <v>Jaipur</v>
      </c>
      <c r="E91" s="11">
        <v>45501</v>
      </c>
      <c r="F91" s="11">
        <v>45627</v>
      </c>
      <c r="G91" s="11">
        <v>45631</v>
      </c>
      <c r="H91" s="13">
        <f>DATE(YEAR(F91),MONTH(F91),1)</f>
        <v>45627</v>
      </c>
      <c r="I91" s="2">
        <f>G91-F91</f>
        <v>4</v>
      </c>
      <c r="J91" s="2">
        <f>F91-E91</f>
        <v>126</v>
      </c>
      <c r="K91" s="2" t="s">
        <v>2666</v>
      </c>
      <c r="L91" s="2">
        <v>1</v>
      </c>
      <c r="M91" s="2">
        <v>2</v>
      </c>
      <c r="N91" s="2">
        <v>1</v>
      </c>
      <c r="O91" s="2" t="s">
        <v>2689</v>
      </c>
      <c r="P91" s="2" t="s">
        <v>2648</v>
      </c>
      <c r="Q91" s="2" t="s">
        <v>2649</v>
      </c>
      <c r="R91" s="3">
        <v>29900</v>
      </c>
      <c r="S91" s="3">
        <f>I91*L91*R91</f>
        <v>119600</v>
      </c>
      <c r="T91" s="2">
        <f>M91+N91</f>
        <v>3</v>
      </c>
    </row>
    <row r="92" spans="1:20" x14ac:dyDescent="0.2">
      <c r="A92" s="2" t="s">
        <v>2756</v>
      </c>
      <c r="B92" s="2" t="s">
        <v>284</v>
      </c>
      <c r="C92" s="2" t="s">
        <v>106</v>
      </c>
      <c r="D92" s="2" t="str">
        <f>INDEX(Hotels!$C$2:$C$49,MATCH(C92,Hotels!$A$2:$A$49,0))</f>
        <v>Manali</v>
      </c>
      <c r="E92" s="11">
        <v>45502</v>
      </c>
      <c r="F92" s="11">
        <v>45595</v>
      </c>
      <c r="G92" s="11">
        <v>45600</v>
      </c>
      <c r="H92" s="13">
        <f>DATE(YEAR(F92),MONTH(F92),1)</f>
        <v>45566</v>
      </c>
      <c r="I92" s="2">
        <f>G92-F92</f>
        <v>5</v>
      </c>
      <c r="J92" s="2">
        <f>F92-E92</f>
        <v>93</v>
      </c>
      <c r="K92" s="2" t="s">
        <v>2655</v>
      </c>
      <c r="L92" s="2">
        <v>1</v>
      </c>
      <c r="M92" s="2">
        <v>1</v>
      </c>
      <c r="N92" s="2">
        <v>0</v>
      </c>
      <c r="O92" s="2" t="s">
        <v>2658</v>
      </c>
      <c r="P92" s="2" t="s">
        <v>2656</v>
      </c>
      <c r="Q92" s="2" t="s">
        <v>2649</v>
      </c>
      <c r="R92" s="3">
        <v>5600</v>
      </c>
      <c r="S92" s="3">
        <f>I92*L92*R92</f>
        <v>28000</v>
      </c>
      <c r="T92" s="2">
        <f>M92+N92</f>
        <v>1</v>
      </c>
    </row>
    <row r="93" spans="1:20" x14ac:dyDescent="0.2">
      <c r="A93" s="2" t="s">
        <v>2757</v>
      </c>
      <c r="B93" s="2" t="s">
        <v>1775</v>
      </c>
      <c r="C93" s="2" t="s">
        <v>103</v>
      </c>
      <c r="D93" s="2" t="str">
        <f>INDEX(Hotels!$C$2:$C$49,MATCH(C93,Hotels!$A$2:$A$49,0))</f>
        <v>Manali</v>
      </c>
      <c r="E93" s="11">
        <v>45503</v>
      </c>
      <c r="F93" s="11">
        <v>45571</v>
      </c>
      <c r="G93" s="11">
        <v>45573</v>
      </c>
      <c r="H93" s="13">
        <f>DATE(YEAR(F93),MONTH(F93),1)</f>
        <v>45566</v>
      </c>
      <c r="I93" s="2">
        <f>G93-F93</f>
        <v>2</v>
      </c>
      <c r="J93" s="2">
        <f>F93-E93</f>
        <v>68</v>
      </c>
      <c r="K93" s="2" t="s">
        <v>2668</v>
      </c>
      <c r="L93" s="2">
        <v>1</v>
      </c>
      <c r="M93" s="2">
        <v>3</v>
      </c>
      <c r="N93" s="2">
        <v>0</v>
      </c>
      <c r="O93" s="2" t="s">
        <v>2658</v>
      </c>
      <c r="P93" s="2" t="s">
        <v>2656</v>
      </c>
      <c r="Q93" s="2" t="s">
        <v>2649</v>
      </c>
      <c r="R93" s="3">
        <v>2800</v>
      </c>
      <c r="S93" s="3">
        <f>I93*L93*R93</f>
        <v>5600</v>
      </c>
      <c r="T93" s="2">
        <f>M93+N93</f>
        <v>3</v>
      </c>
    </row>
    <row r="94" spans="1:20" x14ac:dyDescent="0.2">
      <c r="A94" s="2" t="s">
        <v>2758</v>
      </c>
      <c r="B94" s="2" t="s">
        <v>2472</v>
      </c>
      <c r="C94" s="2" t="s">
        <v>47</v>
      </c>
      <c r="D94" s="2" t="str">
        <f>INDEX(Hotels!$C$2:$C$49,MATCH(C94,Hotels!$A$2:$A$49,0))</f>
        <v>Agra</v>
      </c>
      <c r="E94" s="11">
        <v>45503</v>
      </c>
      <c r="F94" s="11">
        <v>45607</v>
      </c>
      <c r="G94" s="11">
        <v>45612</v>
      </c>
      <c r="H94" s="13">
        <f>DATE(YEAR(F94),MONTH(F94),1)</f>
        <v>45597</v>
      </c>
      <c r="I94" s="2">
        <f>G94-F94</f>
        <v>5</v>
      </c>
      <c r="J94" s="2">
        <f>F94-E94</f>
        <v>104</v>
      </c>
      <c r="K94" s="2" t="s">
        <v>2646</v>
      </c>
      <c r="L94" s="2">
        <v>1</v>
      </c>
      <c r="M94" s="2">
        <v>2</v>
      </c>
      <c r="N94" s="2">
        <v>1</v>
      </c>
      <c r="O94" s="2" t="s">
        <v>2689</v>
      </c>
      <c r="P94" s="2" t="s">
        <v>2656</v>
      </c>
      <c r="Q94" s="2" t="s">
        <v>2649</v>
      </c>
      <c r="R94" s="3">
        <v>10100</v>
      </c>
      <c r="S94" s="3">
        <f>I94*L94*R94</f>
        <v>50500</v>
      </c>
      <c r="T94" s="2">
        <f>M94+N94</f>
        <v>3</v>
      </c>
    </row>
    <row r="95" spans="1:20" x14ac:dyDescent="0.2">
      <c r="A95" s="2" t="s">
        <v>2759</v>
      </c>
      <c r="B95" s="2" t="s">
        <v>1367</v>
      </c>
      <c r="C95" s="2" t="s">
        <v>116</v>
      </c>
      <c r="D95" s="2" t="str">
        <f>INDEX(Hotels!$C$2:$C$49,MATCH(C95,Hotels!$A$2:$A$49,0))</f>
        <v>Rishikesh</v>
      </c>
      <c r="E95" s="11">
        <v>45504</v>
      </c>
      <c r="F95" s="11">
        <v>45702</v>
      </c>
      <c r="G95" s="11">
        <v>45705</v>
      </c>
      <c r="H95" s="13">
        <f>DATE(YEAR(F95),MONTH(F95),1)</f>
        <v>45689</v>
      </c>
      <c r="I95" s="2">
        <f>G95-F95</f>
        <v>3</v>
      </c>
      <c r="J95" s="2">
        <f>F95-E95</f>
        <v>198</v>
      </c>
      <c r="K95" s="2" t="s">
        <v>2668</v>
      </c>
      <c r="L95" s="2">
        <v>2</v>
      </c>
      <c r="M95" s="2">
        <v>4</v>
      </c>
      <c r="N95" s="2">
        <v>0</v>
      </c>
      <c r="O95" s="2" t="s">
        <v>2689</v>
      </c>
      <c r="P95" s="2" t="s">
        <v>2652</v>
      </c>
      <c r="Q95" s="2" t="s">
        <v>2649</v>
      </c>
      <c r="R95" s="3">
        <v>3750</v>
      </c>
      <c r="S95" s="3">
        <f>I95*L95*R95</f>
        <v>22500</v>
      </c>
      <c r="T95" s="2">
        <f>M95+N95</f>
        <v>4</v>
      </c>
    </row>
    <row r="96" spans="1:20" x14ac:dyDescent="0.2">
      <c r="A96" s="2" t="s">
        <v>2760</v>
      </c>
      <c r="B96" s="2" t="s">
        <v>2450</v>
      </c>
      <c r="C96" s="2" t="s">
        <v>103</v>
      </c>
      <c r="D96" s="2" t="str">
        <f>INDEX(Hotels!$C$2:$C$49,MATCH(C96,Hotels!$A$2:$A$49,0))</f>
        <v>Manali</v>
      </c>
      <c r="E96" s="11">
        <v>45505</v>
      </c>
      <c r="F96" s="11">
        <v>45631</v>
      </c>
      <c r="G96" s="11">
        <v>45634</v>
      </c>
      <c r="H96" s="13">
        <f>DATE(YEAR(F96),MONTH(F96),1)</f>
        <v>45627</v>
      </c>
      <c r="I96" s="2">
        <f>G96-F96</f>
        <v>3</v>
      </c>
      <c r="J96" s="2">
        <f>F96-E96</f>
        <v>126</v>
      </c>
      <c r="K96" s="2" t="s">
        <v>2668</v>
      </c>
      <c r="L96" s="2">
        <v>1</v>
      </c>
      <c r="M96" s="2">
        <v>2</v>
      </c>
      <c r="N96" s="2">
        <v>0</v>
      </c>
      <c r="O96" s="2" t="s">
        <v>2689</v>
      </c>
      <c r="P96" s="2" t="s">
        <v>2662</v>
      </c>
      <c r="Q96" s="2" t="s">
        <v>2649</v>
      </c>
      <c r="R96" s="3">
        <v>3550</v>
      </c>
      <c r="S96" s="3">
        <f>I96*L96*R96</f>
        <v>10650</v>
      </c>
      <c r="T96" s="2">
        <f>M96+N96</f>
        <v>2</v>
      </c>
    </row>
    <row r="97" spans="1:20" x14ac:dyDescent="0.2">
      <c r="A97" s="2" t="s">
        <v>2761</v>
      </c>
      <c r="B97" s="2" t="s">
        <v>400</v>
      </c>
      <c r="C97" s="2" t="s">
        <v>13</v>
      </c>
      <c r="D97" s="2" t="str">
        <f>INDEX(Hotels!$C$2:$C$49,MATCH(C97,Hotels!$A$2:$A$49,0))</f>
        <v>Goa</v>
      </c>
      <c r="E97" s="11">
        <v>45506</v>
      </c>
      <c r="F97" s="11">
        <v>45673</v>
      </c>
      <c r="G97" s="11">
        <v>45678</v>
      </c>
      <c r="H97" s="13">
        <f>DATE(YEAR(F97),MONTH(F97),1)</f>
        <v>45658</v>
      </c>
      <c r="I97" s="2">
        <f>G97-F97</f>
        <v>5</v>
      </c>
      <c r="J97" s="2">
        <f>F97-E97</f>
        <v>167</v>
      </c>
      <c r="K97" s="2" t="s">
        <v>2666</v>
      </c>
      <c r="L97" s="2">
        <v>1</v>
      </c>
      <c r="M97" s="2">
        <v>2</v>
      </c>
      <c r="N97" s="2">
        <v>1</v>
      </c>
      <c r="O97" s="2" t="s">
        <v>2670</v>
      </c>
      <c r="P97" s="2" t="s">
        <v>2652</v>
      </c>
      <c r="Q97" s="2" t="s">
        <v>2649</v>
      </c>
      <c r="R97" s="3">
        <v>33400</v>
      </c>
      <c r="S97" s="3">
        <f>I97*L97*R97</f>
        <v>167000</v>
      </c>
      <c r="T97" s="2">
        <f>M97+N97</f>
        <v>3</v>
      </c>
    </row>
    <row r="98" spans="1:20" x14ac:dyDescent="0.2">
      <c r="A98" s="2" t="s">
        <v>2762</v>
      </c>
      <c r="B98" s="2" t="s">
        <v>1001</v>
      </c>
      <c r="C98" s="2" t="s">
        <v>129</v>
      </c>
      <c r="D98" s="2" t="str">
        <f>INDEX(Hotels!$C$2:$C$49,MATCH(C98,Hotels!$A$2:$A$49,0))</f>
        <v>Varanasi</v>
      </c>
      <c r="E98" s="11">
        <v>45506</v>
      </c>
      <c r="F98" s="11">
        <v>45587</v>
      </c>
      <c r="G98" s="11">
        <v>45591</v>
      </c>
      <c r="H98" s="13">
        <f>DATE(YEAR(F98),MONTH(F98),1)</f>
        <v>45566</v>
      </c>
      <c r="I98" s="2">
        <f>G98-F98</f>
        <v>4</v>
      </c>
      <c r="J98" s="2">
        <f>F98-E98</f>
        <v>81</v>
      </c>
      <c r="K98" s="2" t="s">
        <v>2655</v>
      </c>
      <c r="L98" s="2">
        <v>1</v>
      </c>
      <c r="M98" s="2">
        <v>1</v>
      </c>
      <c r="N98" s="2">
        <v>0</v>
      </c>
      <c r="O98" s="2" t="s">
        <v>2683</v>
      </c>
      <c r="P98" s="2" t="s">
        <v>2652</v>
      </c>
      <c r="Q98" s="2" t="s">
        <v>2649</v>
      </c>
      <c r="R98" s="3">
        <v>5400</v>
      </c>
      <c r="S98" s="3">
        <f>I98*L98*R98</f>
        <v>21600</v>
      </c>
      <c r="T98" s="2">
        <f>M98+N98</f>
        <v>1</v>
      </c>
    </row>
    <row r="99" spans="1:20" x14ac:dyDescent="0.2">
      <c r="A99" s="2" t="s">
        <v>2763</v>
      </c>
      <c r="B99" s="2" t="s">
        <v>2144</v>
      </c>
      <c r="C99" s="2" t="s">
        <v>37</v>
      </c>
      <c r="D99" s="2" t="str">
        <f>INDEX(Hotels!$C$2:$C$49,MATCH(C99,Hotels!$A$2:$A$49,0))</f>
        <v>Udaipur</v>
      </c>
      <c r="E99" s="11">
        <v>45506</v>
      </c>
      <c r="F99" s="11">
        <v>45739</v>
      </c>
      <c r="G99" s="11">
        <v>45744</v>
      </c>
      <c r="H99" s="13">
        <f>DATE(YEAR(F99),MONTH(F99),1)</f>
        <v>45717</v>
      </c>
      <c r="I99" s="2">
        <f>G99-F99</f>
        <v>5</v>
      </c>
      <c r="J99" s="2">
        <f>F99-E99</f>
        <v>233</v>
      </c>
      <c r="K99" s="2" t="s">
        <v>2668</v>
      </c>
      <c r="L99" s="2">
        <v>1</v>
      </c>
      <c r="M99" s="2">
        <v>2</v>
      </c>
      <c r="N99" s="2">
        <v>0</v>
      </c>
      <c r="O99" s="2" t="s">
        <v>2670</v>
      </c>
      <c r="P99" s="2" t="s">
        <v>2652</v>
      </c>
      <c r="Q99" s="2" t="s">
        <v>2649</v>
      </c>
      <c r="R99" s="3">
        <v>14250</v>
      </c>
      <c r="S99" s="3">
        <f>I99*L99*R99</f>
        <v>71250</v>
      </c>
      <c r="T99" s="2">
        <f>M99+N99</f>
        <v>2</v>
      </c>
    </row>
    <row r="100" spans="1:20" x14ac:dyDescent="0.2">
      <c r="A100" s="2" t="s">
        <v>2764</v>
      </c>
      <c r="B100" s="2" t="s">
        <v>1365</v>
      </c>
      <c r="C100" s="2" t="s">
        <v>73</v>
      </c>
      <c r="D100" s="2" t="str">
        <f>INDEX(Hotels!$C$2:$C$49,MATCH(C100,Hotels!$A$2:$A$49,0))</f>
        <v>Bengaluru</v>
      </c>
      <c r="E100" s="11">
        <v>45507</v>
      </c>
      <c r="F100" s="11">
        <v>45674</v>
      </c>
      <c r="G100" s="11">
        <v>45678</v>
      </c>
      <c r="H100" s="13">
        <f>DATE(YEAR(F100),MONTH(F100),1)</f>
        <v>45658</v>
      </c>
      <c r="I100" s="2">
        <f>G100-F100</f>
        <v>4</v>
      </c>
      <c r="J100" s="2">
        <f>F100-E100</f>
        <v>167</v>
      </c>
      <c r="K100" s="2" t="s">
        <v>2655</v>
      </c>
      <c r="L100" s="2">
        <v>1</v>
      </c>
      <c r="M100" s="2">
        <v>2</v>
      </c>
      <c r="N100" s="2">
        <v>3</v>
      </c>
      <c r="O100" s="2" t="s">
        <v>2658</v>
      </c>
      <c r="P100" s="2" t="s">
        <v>2652</v>
      </c>
      <c r="Q100" s="2" t="s">
        <v>2649</v>
      </c>
      <c r="R100" s="3">
        <v>9050</v>
      </c>
      <c r="S100" s="3">
        <f>I100*L100*R100</f>
        <v>36200</v>
      </c>
      <c r="T100" s="2">
        <f>M100+N100</f>
        <v>5</v>
      </c>
    </row>
    <row r="101" spans="1:20" x14ac:dyDescent="0.2">
      <c r="A101" s="2" t="s">
        <v>2765</v>
      </c>
      <c r="B101" s="2" t="s">
        <v>922</v>
      </c>
      <c r="C101" s="2" t="s">
        <v>49</v>
      </c>
      <c r="D101" s="2" t="str">
        <f>INDEX(Hotels!$C$2:$C$49,MATCH(C101,Hotels!$A$2:$A$49,0))</f>
        <v>Agra</v>
      </c>
      <c r="E101" s="11">
        <v>45508</v>
      </c>
      <c r="F101" s="11">
        <v>45587</v>
      </c>
      <c r="G101" s="11">
        <v>45591</v>
      </c>
      <c r="H101" s="13">
        <f>DATE(YEAR(F101),MONTH(F101),1)</f>
        <v>45566</v>
      </c>
      <c r="I101" s="2">
        <f>G101-F101</f>
        <v>4</v>
      </c>
      <c r="J101" s="2">
        <f>F101-E101</f>
        <v>79</v>
      </c>
      <c r="K101" s="2" t="s">
        <v>2668</v>
      </c>
      <c r="L101" s="2">
        <v>1</v>
      </c>
      <c r="M101" s="2">
        <v>2</v>
      </c>
      <c r="N101" s="2">
        <v>0</v>
      </c>
      <c r="O101" s="2" t="s">
        <v>2647</v>
      </c>
      <c r="P101" s="2" t="s">
        <v>2652</v>
      </c>
      <c r="Q101" s="2" t="s">
        <v>2649</v>
      </c>
      <c r="R101" s="3">
        <v>3000</v>
      </c>
      <c r="S101" s="3">
        <f>I101*L101*R101</f>
        <v>12000</v>
      </c>
      <c r="T101" s="2">
        <f>M101+N101</f>
        <v>2</v>
      </c>
    </row>
    <row r="102" spans="1:20" x14ac:dyDescent="0.2">
      <c r="A102" s="2" t="s">
        <v>2766</v>
      </c>
      <c r="B102" s="2" t="s">
        <v>1538</v>
      </c>
      <c r="C102" s="2" t="s">
        <v>73</v>
      </c>
      <c r="D102" s="2" t="str">
        <f>INDEX(Hotels!$C$2:$C$49,MATCH(C102,Hotels!$A$2:$A$49,0))</f>
        <v>Bengaluru</v>
      </c>
      <c r="E102" s="11">
        <v>45509</v>
      </c>
      <c r="F102" s="11">
        <v>45619</v>
      </c>
      <c r="G102" s="11">
        <v>45622</v>
      </c>
      <c r="H102" s="13">
        <f>DATE(YEAR(F102),MONTH(F102),1)</f>
        <v>45597</v>
      </c>
      <c r="I102" s="2">
        <f>G102-F102</f>
        <v>3</v>
      </c>
      <c r="J102" s="2">
        <f>F102-E102</f>
        <v>110</v>
      </c>
      <c r="K102" s="2" t="s">
        <v>2666</v>
      </c>
      <c r="L102" s="2">
        <v>1</v>
      </c>
      <c r="M102" s="2">
        <v>2</v>
      </c>
      <c r="N102" s="2">
        <v>3</v>
      </c>
      <c r="O102" s="2" t="s">
        <v>2661</v>
      </c>
      <c r="P102" s="2" t="s">
        <v>2652</v>
      </c>
      <c r="Q102" s="2" t="s">
        <v>2649</v>
      </c>
      <c r="R102" s="3">
        <v>21000</v>
      </c>
      <c r="S102" s="3">
        <f>I102*L102*R102</f>
        <v>63000</v>
      </c>
      <c r="T102" s="2">
        <f>M102+N102</f>
        <v>5</v>
      </c>
    </row>
    <row r="103" spans="1:20" x14ac:dyDescent="0.2">
      <c r="A103" s="2" t="s">
        <v>2767</v>
      </c>
      <c r="B103" s="2" t="s">
        <v>2217</v>
      </c>
      <c r="C103" s="2" t="s">
        <v>69</v>
      </c>
      <c r="D103" s="2" t="str">
        <f>INDEX(Hotels!$C$2:$C$49,MATCH(C103,Hotels!$A$2:$A$49,0))</f>
        <v>New Delhi</v>
      </c>
      <c r="E103" s="11">
        <v>45509</v>
      </c>
      <c r="F103" s="11">
        <v>45584</v>
      </c>
      <c r="G103" s="11">
        <v>45588</v>
      </c>
      <c r="H103" s="13">
        <f>DATE(YEAR(F103),MONTH(F103),1)</f>
        <v>45566</v>
      </c>
      <c r="I103" s="2">
        <f>G103-F103</f>
        <v>4</v>
      </c>
      <c r="J103" s="2">
        <f>F103-E103</f>
        <v>75</v>
      </c>
      <c r="K103" s="2" t="s">
        <v>2655</v>
      </c>
      <c r="L103" s="2">
        <v>1</v>
      </c>
      <c r="M103" s="2">
        <v>2</v>
      </c>
      <c r="N103" s="2">
        <v>1</v>
      </c>
      <c r="O103" s="2" t="s">
        <v>2658</v>
      </c>
      <c r="P103" s="2" t="s">
        <v>2648</v>
      </c>
      <c r="Q103" s="2" t="s">
        <v>2649</v>
      </c>
      <c r="R103" s="3">
        <v>21200</v>
      </c>
      <c r="S103" s="3">
        <f>I103*L103*R103</f>
        <v>84800</v>
      </c>
      <c r="T103" s="2">
        <f>M103+N103</f>
        <v>3</v>
      </c>
    </row>
    <row r="104" spans="1:20" x14ac:dyDescent="0.2">
      <c r="A104" s="2" t="s">
        <v>2768</v>
      </c>
      <c r="B104" s="2" t="s">
        <v>1679</v>
      </c>
      <c r="C104" s="2" t="s">
        <v>108</v>
      </c>
      <c r="D104" s="2" t="str">
        <f>INDEX(Hotels!$C$2:$C$49,MATCH(C104,Hotels!$A$2:$A$49,0))</f>
        <v>Manali</v>
      </c>
      <c r="E104" s="11">
        <v>45510</v>
      </c>
      <c r="F104" s="11">
        <v>45580</v>
      </c>
      <c r="G104" s="11">
        <v>45585</v>
      </c>
      <c r="H104" s="13">
        <f>DATE(YEAR(F104),MONTH(F104),1)</f>
        <v>45566</v>
      </c>
      <c r="I104" s="2">
        <f>G104-F104</f>
        <v>5</v>
      </c>
      <c r="J104" s="2">
        <f>F104-E104</f>
        <v>70</v>
      </c>
      <c r="K104" s="2" t="s">
        <v>2668</v>
      </c>
      <c r="L104" s="2">
        <v>1</v>
      </c>
      <c r="M104" s="2">
        <v>2</v>
      </c>
      <c r="N104" s="2">
        <v>1</v>
      </c>
      <c r="O104" s="2" t="s">
        <v>2689</v>
      </c>
      <c r="P104" s="2" t="s">
        <v>2656</v>
      </c>
      <c r="Q104" s="2" t="s">
        <v>2649</v>
      </c>
      <c r="R104" s="3">
        <v>8100</v>
      </c>
      <c r="S104" s="3">
        <f>I104*L104*R104</f>
        <v>40500</v>
      </c>
      <c r="T104" s="2">
        <f>M104+N104</f>
        <v>3</v>
      </c>
    </row>
    <row r="105" spans="1:20" x14ac:dyDescent="0.2">
      <c r="A105" s="2" t="s">
        <v>2769</v>
      </c>
      <c r="B105" s="2" t="s">
        <v>1698</v>
      </c>
      <c r="C105" s="2" t="s">
        <v>37</v>
      </c>
      <c r="D105" s="2" t="str">
        <f>INDEX(Hotels!$C$2:$C$49,MATCH(C105,Hotels!$A$2:$A$49,0))</f>
        <v>Udaipur</v>
      </c>
      <c r="E105" s="11">
        <v>45510</v>
      </c>
      <c r="F105" s="11">
        <v>45590</v>
      </c>
      <c r="G105" s="11">
        <v>45593</v>
      </c>
      <c r="H105" s="13">
        <f>DATE(YEAR(F105),MONTH(F105),1)</f>
        <v>45566</v>
      </c>
      <c r="I105" s="2">
        <f>G105-F105</f>
        <v>3</v>
      </c>
      <c r="J105" s="2">
        <f>F105-E105</f>
        <v>80</v>
      </c>
      <c r="K105" s="2" t="s">
        <v>2646</v>
      </c>
      <c r="L105" s="2">
        <v>1</v>
      </c>
      <c r="M105" s="2">
        <v>1</v>
      </c>
      <c r="N105" s="2">
        <v>0</v>
      </c>
      <c r="O105" s="2" t="s">
        <v>2689</v>
      </c>
      <c r="P105" s="2" t="s">
        <v>2652</v>
      </c>
      <c r="Q105" s="2" t="s">
        <v>2653</v>
      </c>
      <c r="R105" s="3">
        <v>27050</v>
      </c>
      <c r="S105" s="3">
        <f>I105*L105*R105</f>
        <v>81150</v>
      </c>
      <c r="T105" s="2">
        <f>M105+N105</f>
        <v>1</v>
      </c>
    </row>
    <row r="106" spans="1:20" x14ac:dyDescent="0.2">
      <c r="A106" s="2" t="s">
        <v>2770</v>
      </c>
      <c r="B106" s="2" t="s">
        <v>2354</v>
      </c>
      <c r="C106" s="2" t="s">
        <v>112</v>
      </c>
      <c r="D106" s="2" t="str">
        <f>INDEX(Hotels!$C$2:$C$49,MATCH(C106,Hotels!$A$2:$A$49,0))</f>
        <v>Rishikesh</v>
      </c>
      <c r="E106" s="11">
        <v>45510</v>
      </c>
      <c r="F106" s="11">
        <v>45593</v>
      </c>
      <c r="G106" s="11">
        <v>45595</v>
      </c>
      <c r="H106" s="13">
        <f>DATE(YEAR(F106),MONTH(F106),1)</f>
        <v>45566</v>
      </c>
      <c r="I106" s="2">
        <f>G106-F106</f>
        <v>2</v>
      </c>
      <c r="J106" s="2">
        <f>F106-E106</f>
        <v>83</v>
      </c>
      <c r="K106" s="2" t="s">
        <v>2666</v>
      </c>
      <c r="L106" s="2">
        <v>1</v>
      </c>
      <c r="M106" s="2">
        <v>2</v>
      </c>
      <c r="N106" s="2">
        <v>0</v>
      </c>
      <c r="O106" s="2" t="s">
        <v>2651</v>
      </c>
      <c r="P106" s="2" t="s">
        <v>2672</v>
      </c>
      <c r="Q106" s="2" t="s">
        <v>2649</v>
      </c>
      <c r="R106" s="3">
        <v>13900</v>
      </c>
      <c r="S106" s="3">
        <f>I106*L106*R106</f>
        <v>27800</v>
      </c>
      <c r="T106" s="2">
        <f>M106+N106</f>
        <v>2</v>
      </c>
    </row>
    <row r="107" spans="1:20" x14ac:dyDescent="0.2">
      <c r="A107" s="2" t="s">
        <v>2771</v>
      </c>
      <c r="B107" s="2" t="s">
        <v>1304</v>
      </c>
      <c r="C107" s="2" t="s">
        <v>116</v>
      </c>
      <c r="D107" s="2" t="str">
        <f>INDEX(Hotels!$C$2:$C$49,MATCH(C107,Hotels!$A$2:$A$49,0))</f>
        <v>Rishikesh</v>
      </c>
      <c r="E107" s="11">
        <v>45512</v>
      </c>
      <c r="F107" s="11">
        <v>45586</v>
      </c>
      <c r="G107" s="11">
        <v>45589</v>
      </c>
      <c r="H107" s="13">
        <f>DATE(YEAR(F107),MONTH(F107),1)</f>
        <v>45566</v>
      </c>
      <c r="I107" s="2">
        <f>G107-F107</f>
        <v>3</v>
      </c>
      <c r="J107" s="2">
        <f>F107-E107</f>
        <v>74</v>
      </c>
      <c r="K107" s="2" t="s">
        <v>2668</v>
      </c>
      <c r="L107" s="2">
        <v>1</v>
      </c>
      <c r="M107" s="2">
        <v>1</v>
      </c>
      <c r="N107" s="2">
        <v>0</v>
      </c>
      <c r="O107" s="2" t="s">
        <v>2670</v>
      </c>
      <c r="P107" s="2" t="s">
        <v>2656</v>
      </c>
      <c r="Q107" s="2" t="s">
        <v>2649</v>
      </c>
      <c r="R107" s="3">
        <v>4650</v>
      </c>
      <c r="S107" s="3">
        <f>I107*L107*R107</f>
        <v>13950</v>
      </c>
      <c r="T107" s="2">
        <f>M107+N107</f>
        <v>1</v>
      </c>
    </row>
    <row r="108" spans="1:20" x14ac:dyDescent="0.2">
      <c r="A108" s="2" t="s">
        <v>2772</v>
      </c>
      <c r="B108" s="2" t="s">
        <v>1731</v>
      </c>
      <c r="C108" s="2" t="s">
        <v>53</v>
      </c>
      <c r="D108" s="2" t="str">
        <f>INDEX(Hotels!$C$2:$C$49,MATCH(C108,Hotels!$A$2:$A$49,0))</f>
        <v>Mumbai</v>
      </c>
      <c r="E108" s="11">
        <v>45513</v>
      </c>
      <c r="F108" s="11">
        <v>45617</v>
      </c>
      <c r="G108" s="11">
        <v>45621</v>
      </c>
      <c r="H108" s="13">
        <f>DATE(YEAR(F108),MONTH(F108),1)</f>
        <v>45597</v>
      </c>
      <c r="I108" s="2">
        <f>G108-F108</f>
        <v>4</v>
      </c>
      <c r="J108" s="2">
        <f>F108-E108</f>
        <v>104</v>
      </c>
      <c r="K108" s="2" t="s">
        <v>2646</v>
      </c>
      <c r="L108" s="2">
        <v>2</v>
      </c>
      <c r="M108" s="2">
        <v>4</v>
      </c>
      <c r="N108" s="2">
        <v>3</v>
      </c>
      <c r="O108" s="2" t="s">
        <v>2658</v>
      </c>
      <c r="P108" s="2" t="s">
        <v>2672</v>
      </c>
      <c r="Q108" s="2" t="s">
        <v>2649</v>
      </c>
      <c r="R108" s="3">
        <v>18450</v>
      </c>
      <c r="S108" s="3">
        <f>I108*L108*R108</f>
        <v>147600</v>
      </c>
      <c r="T108" s="2">
        <f>M108+N108</f>
        <v>7</v>
      </c>
    </row>
    <row r="109" spans="1:20" x14ac:dyDescent="0.2">
      <c r="A109" s="2" t="s">
        <v>2773</v>
      </c>
      <c r="B109" s="2" t="s">
        <v>601</v>
      </c>
      <c r="C109" s="2" t="s">
        <v>87</v>
      </c>
      <c r="D109" s="2" t="str">
        <f>INDEX(Hotels!$C$2:$C$49,MATCH(C109,Hotels!$A$2:$A$49,0))</f>
        <v>Kochi</v>
      </c>
      <c r="E109" s="11">
        <v>45514</v>
      </c>
      <c r="F109" s="11">
        <v>45660</v>
      </c>
      <c r="G109" s="11">
        <v>45666</v>
      </c>
      <c r="H109" s="13">
        <f>DATE(YEAR(F109),MONTH(F109),1)</f>
        <v>45658</v>
      </c>
      <c r="I109" s="2">
        <f>G109-F109</f>
        <v>6</v>
      </c>
      <c r="J109" s="2">
        <f>F109-E109</f>
        <v>146</v>
      </c>
      <c r="K109" s="2" t="s">
        <v>2655</v>
      </c>
      <c r="L109" s="2">
        <v>1</v>
      </c>
      <c r="M109" s="2">
        <v>2</v>
      </c>
      <c r="N109" s="2">
        <v>3</v>
      </c>
      <c r="O109" s="2" t="s">
        <v>2683</v>
      </c>
      <c r="P109" s="2" t="s">
        <v>2652</v>
      </c>
      <c r="Q109" s="2" t="s">
        <v>2653</v>
      </c>
      <c r="R109" s="3">
        <v>7550</v>
      </c>
      <c r="S109" s="3">
        <f>I109*L109*R109</f>
        <v>45300</v>
      </c>
      <c r="T109" s="2">
        <f>M109+N109</f>
        <v>5</v>
      </c>
    </row>
    <row r="110" spans="1:20" x14ac:dyDescent="0.2">
      <c r="A110" s="2" t="s">
        <v>2774</v>
      </c>
      <c r="B110" s="2" t="s">
        <v>1355</v>
      </c>
      <c r="C110" s="2" t="s">
        <v>89</v>
      </c>
      <c r="D110" s="2" t="str">
        <f>INDEX(Hotels!$C$2:$C$49,MATCH(C110,Hotels!$A$2:$A$49,0))</f>
        <v>Kochi</v>
      </c>
      <c r="E110" s="11">
        <v>45514</v>
      </c>
      <c r="F110" s="11">
        <v>45568</v>
      </c>
      <c r="G110" s="11">
        <v>45573</v>
      </c>
      <c r="H110" s="13">
        <f>DATE(YEAR(F110),MONTH(F110),1)</f>
        <v>45566</v>
      </c>
      <c r="I110" s="2">
        <f>G110-F110</f>
        <v>5</v>
      </c>
      <c r="J110" s="2">
        <f>F110-E110</f>
        <v>54</v>
      </c>
      <c r="K110" s="2" t="s">
        <v>2655</v>
      </c>
      <c r="L110" s="2">
        <v>1</v>
      </c>
      <c r="M110" s="2">
        <v>3</v>
      </c>
      <c r="N110" s="2">
        <v>0</v>
      </c>
      <c r="O110" s="2" t="s">
        <v>2658</v>
      </c>
      <c r="P110" s="2" t="s">
        <v>2652</v>
      </c>
      <c r="Q110" s="2" t="s">
        <v>2649</v>
      </c>
      <c r="R110" s="3">
        <v>8400</v>
      </c>
      <c r="S110" s="3">
        <f>I110*L110*R110</f>
        <v>42000</v>
      </c>
      <c r="T110" s="2">
        <f>M110+N110</f>
        <v>3</v>
      </c>
    </row>
    <row r="111" spans="1:20" x14ac:dyDescent="0.2">
      <c r="A111" s="2" t="s">
        <v>2775</v>
      </c>
      <c r="B111" s="2" t="s">
        <v>2492</v>
      </c>
      <c r="C111" s="2" t="s">
        <v>13</v>
      </c>
      <c r="D111" s="2" t="str">
        <f>INDEX(Hotels!$C$2:$C$49,MATCH(C111,Hotels!$A$2:$A$49,0))</f>
        <v>Goa</v>
      </c>
      <c r="E111" s="11">
        <v>45514</v>
      </c>
      <c r="F111" s="11">
        <v>45648</v>
      </c>
      <c r="G111" s="11">
        <v>45652</v>
      </c>
      <c r="H111" s="13">
        <f>DATE(YEAR(F111),MONTH(F111),1)</f>
        <v>45627</v>
      </c>
      <c r="I111" s="2">
        <f>G111-F111</f>
        <v>4</v>
      </c>
      <c r="J111" s="2">
        <f>F111-E111</f>
        <v>134</v>
      </c>
      <c r="K111" s="2" t="s">
        <v>2668</v>
      </c>
      <c r="L111" s="2">
        <v>1</v>
      </c>
      <c r="M111" s="2">
        <v>2</v>
      </c>
      <c r="N111" s="2">
        <v>1</v>
      </c>
      <c r="O111" s="2" t="s">
        <v>2689</v>
      </c>
      <c r="P111" s="2" t="s">
        <v>2662</v>
      </c>
      <c r="Q111" s="2" t="s">
        <v>2653</v>
      </c>
      <c r="R111" s="3">
        <v>11750</v>
      </c>
      <c r="S111" s="3">
        <f>I111*L111*R111</f>
        <v>47000</v>
      </c>
      <c r="T111" s="2">
        <f>M111+N111</f>
        <v>3</v>
      </c>
    </row>
    <row r="112" spans="1:20" x14ac:dyDescent="0.2">
      <c r="A112" s="2" t="s">
        <v>2776</v>
      </c>
      <c r="B112" s="2" t="s">
        <v>1293</v>
      </c>
      <c r="C112" s="2" t="s">
        <v>91</v>
      </c>
      <c r="D112" s="2" t="str">
        <f>INDEX(Hotels!$C$2:$C$49,MATCH(C112,Hotels!$A$2:$A$49,0))</f>
        <v>Kochi</v>
      </c>
      <c r="E112" s="11">
        <v>45515</v>
      </c>
      <c r="F112" s="11">
        <v>45647</v>
      </c>
      <c r="G112" s="11">
        <v>45650</v>
      </c>
      <c r="H112" s="13">
        <f>DATE(YEAR(F112),MONTH(F112),1)</f>
        <v>45627</v>
      </c>
      <c r="I112" s="2">
        <f>G112-F112</f>
        <v>3</v>
      </c>
      <c r="J112" s="2">
        <f>F112-E112</f>
        <v>132</v>
      </c>
      <c r="K112" s="2" t="s">
        <v>2668</v>
      </c>
      <c r="L112" s="2">
        <v>1</v>
      </c>
      <c r="M112" s="2">
        <v>2</v>
      </c>
      <c r="N112" s="2">
        <v>3</v>
      </c>
      <c r="O112" s="2" t="s">
        <v>2683</v>
      </c>
      <c r="P112" s="2" t="s">
        <v>2672</v>
      </c>
      <c r="Q112" s="2" t="s">
        <v>2653</v>
      </c>
      <c r="R112" s="3">
        <v>3550</v>
      </c>
      <c r="S112" s="3">
        <f>I112*L112*R112</f>
        <v>10650</v>
      </c>
      <c r="T112" s="2">
        <f>M112+N112</f>
        <v>5</v>
      </c>
    </row>
    <row r="113" spans="1:20" x14ac:dyDescent="0.2">
      <c r="A113" s="2" t="s">
        <v>2777</v>
      </c>
      <c r="B113" s="2" t="s">
        <v>1837</v>
      </c>
      <c r="C113" s="2" t="s">
        <v>127</v>
      </c>
      <c r="D113" s="2" t="str">
        <f>INDEX(Hotels!$C$2:$C$49,MATCH(C113,Hotels!$A$2:$A$49,0))</f>
        <v>Varanasi</v>
      </c>
      <c r="E113" s="11">
        <v>45515</v>
      </c>
      <c r="F113" s="11">
        <v>45698</v>
      </c>
      <c r="G113" s="11">
        <v>45700</v>
      </c>
      <c r="H113" s="13">
        <f>DATE(YEAR(F113),MONTH(F113),1)</f>
        <v>45689</v>
      </c>
      <c r="I113" s="2">
        <f>G113-F113</f>
        <v>2</v>
      </c>
      <c r="J113" s="2">
        <f>F113-E113</f>
        <v>183</v>
      </c>
      <c r="K113" s="2" t="s">
        <v>2668</v>
      </c>
      <c r="L113" s="2">
        <v>1</v>
      </c>
      <c r="M113" s="2">
        <v>2</v>
      </c>
      <c r="N113" s="2">
        <v>0</v>
      </c>
      <c r="O113" s="2" t="s">
        <v>2683</v>
      </c>
      <c r="P113" s="2" t="s">
        <v>2648</v>
      </c>
      <c r="Q113" s="2" t="s">
        <v>2649</v>
      </c>
      <c r="R113" s="3">
        <v>5500</v>
      </c>
      <c r="S113" s="3">
        <f>I113*L113*R113</f>
        <v>11000</v>
      </c>
      <c r="T113" s="2">
        <f>M113+N113</f>
        <v>2</v>
      </c>
    </row>
    <row r="114" spans="1:20" x14ac:dyDescent="0.2">
      <c r="A114" s="2" t="s">
        <v>2778</v>
      </c>
      <c r="B114" s="2" t="s">
        <v>673</v>
      </c>
      <c r="C114" s="2" t="s">
        <v>112</v>
      </c>
      <c r="D114" s="2" t="str">
        <f>INDEX(Hotels!$C$2:$C$49,MATCH(C114,Hotels!$A$2:$A$49,0))</f>
        <v>Rishikesh</v>
      </c>
      <c r="E114" s="11">
        <v>45517</v>
      </c>
      <c r="F114" s="11">
        <v>45616</v>
      </c>
      <c r="G114" s="11">
        <v>45619</v>
      </c>
      <c r="H114" s="13">
        <f>DATE(YEAR(F114),MONTH(F114),1)</f>
        <v>45597</v>
      </c>
      <c r="I114" s="2">
        <f>G114-F114</f>
        <v>3</v>
      </c>
      <c r="J114" s="2">
        <f>F114-E114</f>
        <v>99</v>
      </c>
      <c r="K114" s="2" t="s">
        <v>2668</v>
      </c>
      <c r="L114" s="2">
        <v>1</v>
      </c>
      <c r="M114" s="2">
        <v>2</v>
      </c>
      <c r="N114" s="2">
        <v>3</v>
      </c>
      <c r="O114" s="2" t="s">
        <v>2689</v>
      </c>
      <c r="P114" s="2" t="s">
        <v>2652</v>
      </c>
      <c r="Q114" s="2" t="s">
        <v>2649</v>
      </c>
      <c r="R114" s="3">
        <v>4100</v>
      </c>
      <c r="S114" s="3">
        <f>I114*L114*R114</f>
        <v>12300</v>
      </c>
      <c r="T114" s="2">
        <f>M114+N114</f>
        <v>5</v>
      </c>
    </row>
    <row r="115" spans="1:20" x14ac:dyDescent="0.2">
      <c r="A115" s="2" t="s">
        <v>2779</v>
      </c>
      <c r="B115" s="2" t="s">
        <v>1031</v>
      </c>
      <c r="C115" s="2" t="s">
        <v>19</v>
      </c>
      <c r="D115" s="2" t="str">
        <f>INDEX(Hotels!$C$2:$C$49,MATCH(C115,Hotels!$A$2:$A$49,0))</f>
        <v>Goa</v>
      </c>
      <c r="E115" s="11">
        <v>45517</v>
      </c>
      <c r="F115" s="11">
        <v>45787</v>
      </c>
      <c r="G115" s="11">
        <v>45792</v>
      </c>
      <c r="H115" s="13">
        <f>DATE(YEAR(F115),MONTH(F115),1)</f>
        <v>45778</v>
      </c>
      <c r="I115" s="2">
        <f>G115-F115</f>
        <v>5</v>
      </c>
      <c r="J115" s="2">
        <f>F115-E115</f>
        <v>270</v>
      </c>
      <c r="K115" s="2" t="s">
        <v>2655</v>
      </c>
      <c r="L115" s="2">
        <v>1</v>
      </c>
      <c r="M115" s="2">
        <v>1</v>
      </c>
      <c r="N115" s="2">
        <v>0</v>
      </c>
      <c r="O115" s="2" t="s">
        <v>2670</v>
      </c>
      <c r="P115" s="2" t="s">
        <v>2656</v>
      </c>
      <c r="Q115" s="2" t="s">
        <v>2649</v>
      </c>
      <c r="R115" s="3">
        <v>6850</v>
      </c>
      <c r="S115" s="3">
        <f>I115*L115*R115</f>
        <v>34250</v>
      </c>
      <c r="T115" s="2">
        <f>M115+N115</f>
        <v>1</v>
      </c>
    </row>
    <row r="116" spans="1:20" x14ac:dyDescent="0.2">
      <c r="A116" s="2" t="s">
        <v>2780</v>
      </c>
      <c r="B116" s="2" t="s">
        <v>2592</v>
      </c>
      <c r="C116" s="2" t="s">
        <v>118</v>
      </c>
      <c r="D116" s="2" t="str">
        <f>INDEX(Hotels!$C$2:$C$49,MATCH(C116,Hotels!$A$2:$A$49,0))</f>
        <v>Rishikesh</v>
      </c>
      <c r="E116" s="11">
        <v>45517</v>
      </c>
      <c r="F116" s="11">
        <v>45600</v>
      </c>
      <c r="G116" s="11">
        <v>45602</v>
      </c>
      <c r="H116" s="13">
        <f>DATE(YEAR(F116),MONTH(F116),1)</f>
        <v>45597</v>
      </c>
      <c r="I116" s="2">
        <f>G116-F116</f>
        <v>2</v>
      </c>
      <c r="J116" s="2">
        <f>F116-E116</f>
        <v>83</v>
      </c>
      <c r="K116" s="2" t="s">
        <v>2646</v>
      </c>
      <c r="L116" s="2">
        <v>1</v>
      </c>
      <c r="M116" s="2">
        <v>1</v>
      </c>
      <c r="N116" s="2">
        <v>0</v>
      </c>
      <c r="O116" s="2" t="s">
        <v>2658</v>
      </c>
      <c r="P116" s="2" t="s">
        <v>2656</v>
      </c>
      <c r="Q116" s="2" t="s">
        <v>2649</v>
      </c>
      <c r="R116" s="3">
        <v>12450</v>
      </c>
      <c r="S116" s="3">
        <f>I116*L116*R116</f>
        <v>24900</v>
      </c>
      <c r="T116" s="2">
        <f>M116+N116</f>
        <v>1</v>
      </c>
    </row>
    <row r="117" spans="1:20" x14ac:dyDescent="0.2">
      <c r="A117" s="2" t="s">
        <v>2781</v>
      </c>
      <c r="B117" s="2" t="s">
        <v>935</v>
      </c>
      <c r="C117" s="2" t="s">
        <v>106</v>
      </c>
      <c r="D117" s="2" t="str">
        <f>INDEX(Hotels!$C$2:$C$49,MATCH(C117,Hotels!$A$2:$A$49,0))</f>
        <v>Manali</v>
      </c>
      <c r="E117" s="11">
        <v>45518</v>
      </c>
      <c r="F117" s="11">
        <v>45584</v>
      </c>
      <c r="G117" s="11">
        <v>45589</v>
      </c>
      <c r="H117" s="13">
        <f>DATE(YEAR(F117),MONTH(F117),1)</f>
        <v>45566</v>
      </c>
      <c r="I117" s="2">
        <f>G117-F117</f>
        <v>5</v>
      </c>
      <c r="J117" s="2">
        <f>F117-E117</f>
        <v>66</v>
      </c>
      <c r="K117" s="2" t="s">
        <v>2668</v>
      </c>
      <c r="L117" s="2">
        <v>1</v>
      </c>
      <c r="M117" s="2">
        <v>2</v>
      </c>
      <c r="N117" s="2">
        <v>0</v>
      </c>
      <c r="O117" s="2" t="s">
        <v>2670</v>
      </c>
      <c r="P117" s="2" t="s">
        <v>2662</v>
      </c>
      <c r="Q117" s="2" t="s">
        <v>2653</v>
      </c>
      <c r="R117" s="3">
        <v>4850</v>
      </c>
      <c r="S117" s="3">
        <f>I117*L117*R117</f>
        <v>24250</v>
      </c>
      <c r="T117" s="2">
        <f>M117+N117</f>
        <v>2</v>
      </c>
    </row>
    <row r="118" spans="1:20" x14ac:dyDescent="0.2">
      <c r="A118" s="2" t="s">
        <v>2782</v>
      </c>
      <c r="B118" s="2" t="s">
        <v>973</v>
      </c>
      <c r="C118" s="2" t="s">
        <v>26</v>
      </c>
      <c r="D118" s="2" t="str">
        <f>INDEX(Hotels!$C$2:$C$49,MATCH(C118,Hotels!$A$2:$A$49,0))</f>
        <v>Jaipur</v>
      </c>
      <c r="E118" s="11">
        <v>45518</v>
      </c>
      <c r="F118" s="11">
        <v>45602</v>
      </c>
      <c r="G118" s="11">
        <v>45605</v>
      </c>
      <c r="H118" s="13">
        <f>DATE(YEAR(F118),MONTH(F118),1)</f>
        <v>45597</v>
      </c>
      <c r="I118" s="2">
        <f>G118-F118</f>
        <v>3</v>
      </c>
      <c r="J118" s="2">
        <f>F118-E118</f>
        <v>84</v>
      </c>
      <c r="K118" s="2" t="s">
        <v>2655</v>
      </c>
      <c r="L118" s="2">
        <v>1</v>
      </c>
      <c r="M118" s="2">
        <v>2</v>
      </c>
      <c r="N118" s="2">
        <v>0</v>
      </c>
      <c r="O118" s="2" t="s">
        <v>2670</v>
      </c>
      <c r="P118" s="2" t="s">
        <v>2672</v>
      </c>
      <c r="Q118" s="2" t="s">
        <v>2649</v>
      </c>
      <c r="R118" s="3">
        <v>15850</v>
      </c>
      <c r="S118" s="3">
        <f>I118*L118*R118</f>
        <v>47550</v>
      </c>
      <c r="T118" s="2">
        <f>M118+N118</f>
        <v>2</v>
      </c>
    </row>
    <row r="119" spans="1:20" x14ac:dyDescent="0.2">
      <c r="A119" s="2" t="s">
        <v>2783</v>
      </c>
      <c r="B119" s="2" t="s">
        <v>2222</v>
      </c>
      <c r="C119" s="2" t="s">
        <v>89</v>
      </c>
      <c r="D119" s="2" t="str">
        <f>INDEX(Hotels!$C$2:$C$49,MATCH(C119,Hotels!$A$2:$A$49,0))</f>
        <v>Kochi</v>
      </c>
      <c r="E119" s="11">
        <v>45518</v>
      </c>
      <c r="F119" s="11">
        <v>45569</v>
      </c>
      <c r="G119" s="11">
        <v>45570</v>
      </c>
      <c r="H119" s="13">
        <f>DATE(YEAR(F119),MONTH(F119),1)</f>
        <v>45566</v>
      </c>
      <c r="I119" s="2">
        <f>G119-F119</f>
        <v>1</v>
      </c>
      <c r="J119" s="2">
        <f>F119-E119</f>
        <v>51</v>
      </c>
      <c r="K119" s="2" t="s">
        <v>2655</v>
      </c>
      <c r="L119" s="2">
        <v>1</v>
      </c>
      <c r="M119" s="2">
        <v>1</v>
      </c>
      <c r="N119" s="2">
        <v>0</v>
      </c>
      <c r="O119" s="2" t="s">
        <v>2683</v>
      </c>
      <c r="P119" s="2" t="s">
        <v>2652</v>
      </c>
      <c r="Q119" s="2" t="s">
        <v>2649</v>
      </c>
      <c r="R119" s="3">
        <v>7950</v>
      </c>
      <c r="S119" s="3">
        <f>I119*L119*R119</f>
        <v>7950</v>
      </c>
      <c r="T119" s="2">
        <f>M119+N119</f>
        <v>1</v>
      </c>
    </row>
    <row r="120" spans="1:20" x14ac:dyDescent="0.2">
      <c r="A120" s="2" t="s">
        <v>2784</v>
      </c>
      <c r="B120" s="2" t="s">
        <v>1031</v>
      </c>
      <c r="C120" s="2" t="s">
        <v>73</v>
      </c>
      <c r="D120" s="2" t="str">
        <f>INDEX(Hotels!$C$2:$C$49,MATCH(C120,Hotels!$A$2:$A$49,0))</f>
        <v>Bengaluru</v>
      </c>
      <c r="E120" s="11">
        <v>45519</v>
      </c>
      <c r="F120" s="11">
        <v>45601</v>
      </c>
      <c r="G120" s="11">
        <v>45604</v>
      </c>
      <c r="H120" s="13">
        <f>DATE(YEAR(F120),MONTH(F120),1)</f>
        <v>45597</v>
      </c>
      <c r="I120" s="2">
        <f>G120-F120</f>
        <v>3</v>
      </c>
      <c r="J120" s="2">
        <f>F120-E120</f>
        <v>82</v>
      </c>
      <c r="K120" s="2" t="s">
        <v>2655</v>
      </c>
      <c r="L120" s="2">
        <v>1</v>
      </c>
      <c r="M120" s="2">
        <v>1</v>
      </c>
      <c r="N120" s="2">
        <v>0</v>
      </c>
      <c r="O120" s="2" t="s">
        <v>2670</v>
      </c>
      <c r="P120" s="2" t="s">
        <v>2662</v>
      </c>
      <c r="Q120" s="2" t="s">
        <v>2649</v>
      </c>
      <c r="R120" s="3">
        <v>10150</v>
      </c>
      <c r="S120" s="3">
        <f>I120*L120*R120</f>
        <v>30450</v>
      </c>
      <c r="T120" s="2">
        <f>M120+N120</f>
        <v>1</v>
      </c>
    </row>
    <row r="121" spans="1:20" x14ac:dyDescent="0.2">
      <c r="A121" s="2" t="s">
        <v>2785</v>
      </c>
      <c r="B121" s="2" t="s">
        <v>2595</v>
      </c>
      <c r="C121" s="2" t="s">
        <v>77</v>
      </c>
      <c r="D121" s="2" t="str">
        <f>INDEX(Hotels!$C$2:$C$49,MATCH(C121,Hotels!$A$2:$A$49,0))</f>
        <v>Bengaluru</v>
      </c>
      <c r="E121" s="11">
        <v>45519</v>
      </c>
      <c r="F121" s="11">
        <v>45587</v>
      </c>
      <c r="G121" s="11">
        <v>45590</v>
      </c>
      <c r="H121" s="13">
        <f>DATE(YEAR(F121),MONTH(F121),1)</f>
        <v>45566</v>
      </c>
      <c r="I121" s="2">
        <f>G121-F121</f>
        <v>3</v>
      </c>
      <c r="J121" s="2">
        <f>F121-E121</f>
        <v>68</v>
      </c>
      <c r="K121" s="2" t="s">
        <v>2655</v>
      </c>
      <c r="L121" s="2">
        <v>1</v>
      </c>
      <c r="M121" s="2">
        <v>2</v>
      </c>
      <c r="N121" s="2">
        <v>0</v>
      </c>
      <c r="O121" s="2" t="s">
        <v>2651</v>
      </c>
      <c r="P121" s="2" t="s">
        <v>2656</v>
      </c>
      <c r="Q121" s="2" t="s">
        <v>2664</v>
      </c>
      <c r="R121" s="3">
        <v>7300</v>
      </c>
      <c r="S121" s="3">
        <f>I121*L121*R121</f>
        <v>21900</v>
      </c>
      <c r="T121" s="2">
        <f>M121+N121</f>
        <v>2</v>
      </c>
    </row>
    <row r="122" spans="1:20" x14ac:dyDescent="0.2">
      <c r="A122" s="2" t="s">
        <v>2786</v>
      </c>
      <c r="B122" s="2" t="s">
        <v>648</v>
      </c>
      <c r="C122" s="2" t="s">
        <v>129</v>
      </c>
      <c r="D122" s="2" t="str">
        <f>INDEX(Hotels!$C$2:$C$49,MATCH(C122,Hotels!$A$2:$A$49,0))</f>
        <v>Varanasi</v>
      </c>
      <c r="E122" s="11">
        <v>45520</v>
      </c>
      <c r="F122" s="11">
        <v>45781</v>
      </c>
      <c r="G122" s="11">
        <v>45785</v>
      </c>
      <c r="H122" s="13">
        <f>DATE(YEAR(F122),MONTH(F122),1)</f>
        <v>45778</v>
      </c>
      <c r="I122" s="2">
        <f>G122-F122</f>
        <v>4</v>
      </c>
      <c r="J122" s="2">
        <f>F122-E122</f>
        <v>261</v>
      </c>
      <c r="K122" s="2" t="s">
        <v>2668</v>
      </c>
      <c r="L122" s="2">
        <v>3</v>
      </c>
      <c r="M122" s="2">
        <v>6</v>
      </c>
      <c r="N122" s="2">
        <v>0</v>
      </c>
      <c r="O122" s="2" t="s">
        <v>2658</v>
      </c>
      <c r="P122" s="2" t="s">
        <v>2662</v>
      </c>
      <c r="Q122" s="2" t="s">
        <v>2649</v>
      </c>
      <c r="R122" s="3">
        <v>3400</v>
      </c>
      <c r="S122" s="3">
        <f>I122*L122*R122</f>
        <v>40800</v>
      </c>
      <c r="T122" s="2">
        <f>M122+N122</f>
        <v>6</v>
      </c>
    </row>
    <row r="123" spans="1:20" x14ac:dyDescent="0.2">
      <c r="A123" s="2" t="s">
        <v>2787</v>
      </c>
      <c r="B123" s="2" t="s">
        <v>1560</v>
      </c>
      <c r="C123" s="2" t="s">
        <v>73</v>
      </c>
      <c r="D123" s="2" t="str">
        <f>INDEX(Hotels!$C$2:$C$49,MATCH(C123,Hotels!$A$2:$A$49,0))</f>
        <v>Bengaluru</v>
      </c>
      <c r="E123" s="11">
        <v>45520</v>
      </c>
      <c r="F123" s="11">
        <v>45571</v>
      </c>
      <c r="G123" s="11">
        <v>45573</v>
      </c>
      <c r="H123" s="13">
        <f>DATE(YEAR(F123),MONTH(F123),1)</f>
        <v>45566</v>
      </c>
      <c r="I123" s="2">
        <f>G123-F123</f>
        <v>2</v>
      </c>
      <c r="J123" s="2">
        <f>F123-E123</f>
        <v>51</v>
      </c>
      <c r="K123" s="2" t="s">
        <v>2646</v>
      </c>
      <c r="L123" s="2">
        <v>1</v>
      </c>
      <c r="M123" s="2">
        <v>3</v>
      </c>
      <c r="N123" s="2">
        <v>0</v>
      </c>
      <c r="O123" s="2" t="s">
        <v>2683</v>
      </c>
      <c r="P123" s="2" t="s">
        <v>2662</v>
      </c>
      <c r="Q123" s="2" t="s">
        <v>2649</v>
      </c>
      <c r="R123" s="3">
        <v>10750</v>
      </c>
      <c r="S123" s="3">
        <f>I123*L123*R123</f>
        <v>21500</v>
      </c>
      <c r="T123" s="2">
        <f>M123+N123</f>
        <v>3</v>
      </c>
    </row>
    <row r="124" spans="1:20" x14ac:dyDescent="0.2">
      <c r="A124" s="2" t="s">
        <v>2788</v>
      </c>
      <c r="B124" s="2" t="s">
        <v>1192</v>
      </c>
      <c r="C124" s="2" t="s">
        <v>93</v>
      </c>
      <c r="D124" s="2" t="str">
        <f>INDEX(Hotels!$C$2:$C$49,MATCH(C124,Hotels!$A$2:$A$49,0))</f>
        <v>Shimla</v>
      </c>
      <c r="E124" s="11">
        <v>45521</v>
      </c>
      <c r="F124" s="11">
        <v>45649</v>
      </c>
      <c r="G124" s="11">
        <v>45653</v>
      </c>
      <c r="H124" s="13">
        <f>DATE(YEAR(F124),MONTH(F124),1)</f>
        <v>45627</v>
      </c>
      <c r="I124" s="2">
        <f>G124-F124</f>
        <v>4</v>
      </c>
      <c r="J124" s="2">
        <f>F124-E124</f>
        <v>128</v>
      </c>
      <c r="K124" s="2" t="s">
        <v>2655</v>
      </c>
      <c r="L124" s="2">
        <v>4</v>
      </c>
      <c r="M124" s="2">
        <v>8</v>
      </c>
      <c r="N124" s="2">
        <v>0</v>
      </c>
      <c r="O124" s="2" t="s">
        <v>2658</v>
      </c>
      <c r="P124" s="2" t="s">
        <v>2652</v>
      </c>
      <c r="Q124" s="2" t="s">
        <v>2653</v>
      </c>
      <c r="R124" s="3">
        <v>6350</v>
      </c>
      <c r="S124" s="3">
        <f>I124*L124*R124</f>
        <v>101600</v>
      </c>
      <c r="T124" s="2">
        <f>M124+N124</f>
        <v>8</v>
      </c>
    </row>
    <row r="125" spans="1:20" x14ac:dyDescent="0.2">
      <c r="A125" s="2" t="s">
        <v>2789</v>
      </c>
      <c r="B125" s="2" t="s">
        <v>2325</v>
      </c>
      <c r="C125" s="2" t="s">
        <v>97</v>
      </c>
      <c r="D125" s="2" t="str">
        <f>INDEX(Hotels!$C$2:$C$49,MATCH(C125,Hotels!$A$2:$A$49,0))</f>
        <v>Shimla</v>
      </c>
      <c r="E125" s="11">
        <v>45521</v>
      </c>
      <c r="F125" s="11">
        <v>45602</v>
      </c>
      <c r="G125" s="11">
        <v>45604</v>
      </c>
      <c r="H125" s="13">
        <f>DATE(YEAR(F125),MONTH(F125),1)</f>
        <v>45597</v>
      </c>
      <c r="I125" s="2">
        <f>G125-F125</f>
        <v>2</v>
      </c>
      <c r="J125" s="2">
        <f>F125-E125</f>
        <v>81</v>
      </c>
      <c r="K125" s="2" t="s">
        <v>2668</v>
      </c>
      <c r="L125" s="2">
        <v>1</v>
      </c>
      <c r="M125" s="2">
        <v>2</v>
      </c>
      <c r="N125" s="2">
        <v>0</v>
      </c>
      <c r="O125" s="2" t="s">
        <v>2689</v>
      </c>
      <c r="P125" s="2" t="s">
        <v>2656</v>
      </c>
      <c r="Q125" s="2" t="s">
        <v>2653</v>
      </c>
      <c r="R125" s="3">
        <v>8300</v>
      </c>
      <c r="S125" s="3">
        <f>I125*L125*R125</f>
        <v>16600</v>
      </c>
      <c r="T125" s="2">
        <f>M125+N125</f>
        <v>2</v>
      </c>
    </row>
    <row r="126" spans="1:20" x14ac:dyDescent="0.2">
      <c r="A126" s="2" t="s">
        <v>2790</v>
      </c>
      <c r="B126" s="2" t="s">
        <v>214</v>
      </c>
      <c r="C126" s="2" t="s">
        <v>34</v>
      </c>
      <c r="D126" s="2" t="str">
        <f>INDEX(Hotels!$C$2:$C$49,MATCH(C126,Hotels!$A$2:$A$49,0))</f>
        <v>Udaipur</v>
      </c>
      <c r="E126" s="11">
        <v>45522</v>
      </c>
      <c r="F126" s="11">
        <v>45607</v>
      </c>
      <c r="G126" s="11">
        <v>45611</v>
      </c>
      <c r="H126" s="13">
        <f>DATE(YEAR(F126),MONTH(F126),1)</f>
        <v>45597</v>
      </c>
      <c r="I126" s="2">
        <f>G126-F126</f>
        <v>4</v>
      </c>
      <c r="J126" s="2">
        <f>F126-E126</f>
        <v>85</v>
      </c>
      <c r="K126" s="2" t="s">
        <v>2655</v>
      </c>
      <c r="L126" s="2">
        <v>4</v>
      </c>
      <c r="M126" s="2">
        <v>8</v>
      </c>
      <c r="N126" s="2">
        <v>0</v>
      </c>
      <c r="O126" s="2" t="s">
        <v>2658</v>
      </c>
      <c r="P126" s="2" t="s">
        <v>2652</v>
      </c>
      <c r="Q126" s="2" t="s">
        <v>2649</v>
      </c>
      <c r="R126" s="3">
        <v>8450</v>
      </c>
      <c r="S126" s="3">
        <f>I126*L126*R126</f>
        <v>135200</v>
      </c>
      <c r="T126" s="2">
        <f>M126+N126</f>
        <v>8</v>
      </c>
    </row>
    <row r="127" spans="1:20" x14ac:dyDescent="0.2">
      <c r="A127" s="2" t="s">
        <v>2791</v>
      </c>
      <c r="B127" s="2" t="s">
        <v>1702</v>
      </c>
      <c r="C127" s="2" t="s">
        <v>39</v>
      </c>
      <c r="D127" s="2" t="str">
        <f>INDEX(Hotels!$C$2:$C$49,MATCH(C127,Hotels!$A$2:$A$49,0))</f>
        <v>Udaipur</v>
      </c>
      <c r="E127" s="11">
        <v>45522</v>
      </c>
      <c r="F127" s="11">
        <v>45704</v>
      </c>
      <c r="G127" s="11">
        <v>45708</v>
      </c>
      <c r="H127" s="13">
        <f>DATE(YEAR(F127),MONTH(F127),1)</f>
        <v>45689</v>
      </c>
      <c r="I127" s="2">
        <f>G127-F127</f>
        <v>4</v>
      </c>
      <c r="J127" s="2">
        <f>F127-E127</f>
        <v>182</v>
      </c>
      <c r="K127" s="2" t="s">
        <v>2655</v>
      </c>
      <c r="L127" s="2">
        <v>1</v>
      </c>
      <c r="M127" s="2">
        <v>2</v>
      </c>
      <c r="N127" s="2">
        <v>0</v>
      </c>
      <c r="O127" s="2" t="s">
        <v>2670</v>
      </c>
      <c r="P127" s="2" t="s">
        <v>2652</v>
      </c>
      <c r="Q127" s="2" t="s">
        <v>2649</v>
      </c>
      <c r="R127" s="3">
        <v>8550</v>
      </c>
      <c r="S127" s="3">
        <f>I127*L127*R127</f>
        <v>34200</v>
      </c>
      <c r="T127" s="2">
        <f>M127+N127</f>
        <v>2</v>
      </c>
    </row>
    <row r="128" spans="1:20" x14ac:dyDescent="0.2">
      <c r="A128" s="2" t="s">
        <v>2792</v>
      </c>
      <c r="B128" s="2" t="s">
        <v>2168</v>
      </c>
      <c r="C128" s="2" t="s">
        <v>108</v>
      </c>
      <c r="D128" s="2" t="str">
        <f>INDEX(Hotels!$C$2:$C$49,MATCH(C128,Hotels!$A$2:$A$49,0))</f>
        <v>Manali</v>
      </c>
      <c r="E128" s="11">
        <v>45522</v>
      </c>
      <c r="F128" s="11">
        <v>45619</v>
      </c>
      <c r="G128" s="11">
        <v>45625</v>
      </c>
      <c r="H128" s="13">
        <f>DATE(YEAR(F128),MONTH(F128),1)</f>
        <v>45597</v>
      </c>
      <c r="I128" s="2">
        <f>G128-F128</f>
        <v>6</v>
      </c>
      <c r="J128" s="2">
        <f>F128-E128</f>
        <v>97</v>
      </c>
      <c r="K128" s="2" t="s">
        <v>2655</v>
      </c>
      <c r="L128" s="2">
        <v>1</v>
      </c>
      <c r="M128" s="2">
        <v>2</v>
      </c>
      <c r="N128" s="2">
        <v>2</v>
      </c>
      <c r="O128" s="2" t="s">
        <v>2670</v>
      </c>
      <c r="P128" s="2" t="s">
        <v>2672</v>
      </c>
      <c r="Q128" s="2" t="s">
        <v>2649</v>
      </c>
      <c r="R128" s="3">
        <v>11400</v>
      </c>
      <c r="S128" s="3">
        <f>I128*L128*R128</f>
        <v>68400</v>
      </c>
      <c r="T128" s="2">
        <f>M128+N128</f>
        <v>4</v>
      </c>
    </row>
    <row r="129" spans="1:20" x14ac:dyDescent="0.2">
      <c r="A129" s="2" t="s">
        <v>2793</v>
      </c>
      <c r="B129" s="2" t="s">
        <v>648</v>
      </c>
      <c r="C129" s="2" t="s">
        <v>59</v>
      </c>
      <c r="D129" s="2" t="str">
        <f>INDEX(Hotels!$C$2:$C$49,MATCH(C129,Hotels!$A$2:$A$49,0))</f>
        <v>Mumbai</v>
      </c>
      <c r="E129" s="11">
        <v>45523</v>
      </c>
      <c r="F129" s="11">
        <v>45611</v>
      </c>
      <c r="G129" s="11">
        <v>45614</v>
      </c>
      <c r="H129" s="13">
        <f>DATE(YEAR(F129),MONTH(F129),1)</f>
        <v>45597</v>
      </c>
      <c r="I129" s="2">
        <f>G129-F129</f>
        <v>3</v>
      </c>
      <c r="J129" s="2">
        <f>F129-E129</f>
        <v>88</v>
      </c>
      <c r="K129" s="2" t="s">
        <v>2668</v>
      </c>
      <c r="L129" s="2">
        <v>4</v>
      </c>
      <c r="M129" s="2">
        <v>8</v>
      </c>
      <c r="N129" s="2">
        <v>0</v>
      </c>
      <c r="O129" s="2" t="s">
        <v>2658</v>
      </c>
      <c r="P129" s="2" t="s">
        <v>2648</v>
      </c>
      <c r="Q129" s="2" t="s">
        <v>2653</v>
      </c>
      <c r="R129" s="3">
        <v>5700</v>
      </c>
      <c r="S129" s="3">
        <f>I129*L129*R129</f>
        <v>68400</v>
      </c>
      <c r="T129" s="2">
        <f>M129+N129</f>
        <v>8</v>
      </c>
    </row>
    <row r="130" spans="1:20" x14ac:dyDescent="0.2">
      <c r="A130" s="2" t="s">
        <v>2794</v>
      </c>
      <c r="B130" s="2" t="s">
        <v>2186</v>
      </c>
      <c r="C130" s="2" t="s">
        <v>118</v>
      </c>
      <c r="D130" s="2" t="str">
        <f>INDEX(Hotels!$C$2:$C$49,MATCH(C130,Hotels!$A$2:$A$49,0))</f>
        <v>Rishikesh</v>
      </c>
      <c r="E130" s="11">
        <v>45523</v>
      </c>
      <c r="F130" s="11">
        <v>45587</v>
      </c>
      <c r="G130" s="11">
        <v>45589</v>
      </c>
      <c r="H130" s="13">
        <f>DATE(YEAR(F130),MONTH(F130),1)</f>
        <v>45566</v>
      </c>
      <c r="I130" s="2">
        <f>G130-F130</f>
        <v>2</v>
      </c>
      <c r="J130" s="2">
        <f>F130-E130</f>
        <v>64</v>
      </c>
      <c r="K130" s="2" t="s">
        <v>2655</v>
      </c>
      <c r="L130" s="2">
        <v>1</v>
      </c>
      <c r="M130" s="2">
        <v>2</v>
      </c>
      <c r="N130" s="2">
        <v>0</v>
      </c>
      <c r="O130" s="2" t="s">
        <v>2683</v>
      </c>
      <c r="P130" s="2" t="s">
        <v>2652</v>
      </c>
      <c r="Q130" s="2" t="s">
        <v>2649</v>
      </c>
      <c r="R130" s="3">
        <v>10850</v>
      </c>
      <c r="S130" s="3">
        <f>I130*L130*R130</f>
        <v>21700</v>
      </c>
      <c r="T130" s="2">
        <f>M130+N130</f>
        <v>2</v>
      </c>
    </row>
    <row r="131" spans="1:20" x14ac:dyDescent="0.2">
      <c r="A131" s="2" t="s">
        <v>2795</v>
      </c>
      <c r="B131" s="2" t="s">
        <v>595</v>
      </c>
      <c r="C131" s="2" t="s">
        <v>81</v>
      </c>
      <c r="D131" s="2" t="str">
        <f>INDEX(Hotels!$C$2:$C$49,MATCH(C131,Hotels!$A$2:$A$49,0))</f>
        <v>Bengaluru</v>
      </c>
      <c r="E131" s="11">
        <v>45524</v>
      </c>
      <c r="F131" s="11">
        <v>45615</v>
      </c>
      <c r="G131" s="11">
        <v>45620</v>
      </c>
      <c r="H131" s="13">
        <f>DATE(YEAR(F131),MONTH(F131),1)</f>
        <v>45597</v>
      </c>
      <c r="I131" s="2">
        <f>G131-F131</f>
        <v>5</v>
      </c>
      <c r="J131" s="2">
        <f>F131-E131</f>
        <v>91</v>
      </c>
      <c r="K131" s="2" t="s">
        <v>2655</v>
      </c>
      <c r="L131" s="2">
        <v>1</v>
      </c>
      <c r="M131" s="2">
        <v>1</v>
      </c>
      <c r="N131" s="2">
        <v>0</v>
      </c>
      <c r="O131" s="2" t="s">
        <v>2670</v>
      </c>
      <c r="P131" s="2" t="s">
        <v>2672</v>
      </c>
      <c r="Q131" s="2" t="s">
        <v>2649</v>
      </c>
      <c r="R131" s="3">
        <v>20900</v>
      </c>
      <c r="S131" s="3">
        <f>I131*L131*R131</f>
        <v>104500</v>
      </c>
      <c r="T131" s="2">
        <f>M131+N131</f>
        <v>1</v>
      </c>
    </row>
    <row r="132" spans="1:20" x14ac:dyDescent="0.2">
      <c r="A132" s="2" t="s">
        <v>2796</v>
      </c>
      <c r="B132" s="2" t="s">
        <v>2111</v>
      </c>
      <c r="C132" s="2" t="s">
        <v>87</v>
      </c>
      <c r="D132" s="2" t="str">
        <f>INDEX(Hotels!$C$2:$C$49,MATCH(C132,Hotels!$A$2:$A$49,0))</f>
        <v>Kochi</v>
      </c>
      <c r="E132" s="11">
        <v>45524</v>
      </c>
      <c r="F132" s="11">
        <v>45603</v>
      </c>
      <c r="G132" s="11">
        <v>45606</v>
      </c>
      <c r="H132" s="13">
        <f>DATE(YEAR(F132),MONTH(F132),1)</f>
        <v>45597</v>
      </c>
      <c r="I132" s="2">
        <f>G132-F132</f>
        <v>3</v>
      </c>
      <c r="J132" s="2">
        <f>F132-E132</f>
        <v>79</v>
      </c>
      <c r="K132" s="2" t="s">
        <v>2655</v>
      </c>
      <c r="L132" s="2">
        <v>1</v>
      </c>
      <c r="M132" s="2">
        <v>2</v>
      </c>
      <c r="N132" s="2">
        <v>0</v>
      </c>
      <c r="O132" s="2" t="s">
        <v>2647</v>
      </c>
      <c r="P132" s="2" t="s">
        <v>2672</v>
      </c>
      <c r="Q132" s="2" t="s">
        <v>2649</v>
      </c>
      <c r="R132" s="3">
        <v>7350</v>
      </c>
      <c r="S132" s="3">
        <f>I132*L132*R132</f>
        <v>22050</v>
      </c>
      <c r="T132" s="2">
        <f>M132+N132</f>
        <v>2</v>
      </c>
    </row>
    <row r="133" spans="1:20" x14ac:dyDescent="0.2">
      <c r="A133" s="2" t="s">
        <v>2797</v>
      </c>
      <c r="B133" s="2" t="s">
        <v>638</v>
      </c>
      <c r="C133" s="2" t="s">
        <v>125</v>
      </c>
      <c r="D133" s="2" t="str">
        <f>INDEX(Hotels!$C$2:$C$49,MATCH(C133,Hotels!$A$2:$A$49,0))</f>
        <v>Varanasi</v>
      </c>
      <c r="E133" s="11">
        <v>45525</v>
      </c>
      <c r="F133" s="11">
        <v>45626</v>
      </c>
      <c r="G133" s="11">
        <v>45630</v>
      </c>
      <c r="H133" s="13">
        <f>DATE(YEAR(F133),MONTH(F133),1)</f>
        <v>45597</v>
      </c>
      <c r="I133" s="2">
        <f>G133-F133</f>
        <v>4</v>
      </c>
      <c r="J133" s="2">
        <f>F133-E133</f>
        <v>101</v>
      </c>
      <c r="K133" s="2" t="s">
        <v>2655</v>
      </c>
      <c r="L133" s="2">
        <v>2</v>
      </c>
      <c r="M133" s="2">
        <v>4</v>
      </c>
      <c r="N133" s="2">
        <v>0</v>
      </c>
      <c r="O133" s="2" t="s">
        <v>2658</v>
      </c>
      <c r="P133" s="2" t="s">
        <v>2656</v>
      </c>
      <c r="Q133" s="2" t="s">
        <v>2649</v>
      </c>
      <c r="R133" s="3">
        <v>11300</v>
      </c>
      <c r="S133" s="3">
        <f>I133*L133*R133</f>
        <v>90400</v>
      </c>
      <c r="T133" s="2">
        <f>M133+N133</f>
        <v>4</v>
      </c>
    </row>
    <row r="134" spans="1:20" x14ac:dyDescent="0.2">
      <c r="A134" s="2" t="s">
        <v>2798</v>
      </c>
      <c r="B134" s="2" t="s">
        <v>804</v>
      </c>
      <c r="C134" s="2" t="s">
        <v>99</v>
      </c>
      <c r="D134" s="2" t="str">
        <f>INDEX(Hotels!$C$2:$C$49,MATCH(C134,Hotels!$A$2:$A$49,0))</f>
        <v>Shimla</v>
      </c>
      <c r="E134" s="11">
        <v>45525</v>
      </c>
      <c r="F134" s="11">
        <v>45566</v>
      </c>
      <c r="G134" s="11">
        <v>45569</v>
      </c>
      <c r="H134" s="13">
        <f>DATE(YEAR(F134),MONTH(F134),1)</f>
        <v>45566</v>
      </c>
      <c r="I134" s="2">
        <f>G134-F134</f>
        <v>3</v>
      </c>
      <c r="J134" s="2">
        <f>F134-E134</f>
        <v>41</v>
      </c>
      <c r="K134" s="2" t="s">
        <v>2668</v>
      </c>
      <c r="L134" s="2">
        <v>1</v>
      </c>
      <c r="M134" s="2">
        <v>2</v>
      </c>
      <c r="N134" s="2">
        <v>0</v>
      </c>
      <c r="O134" s="2" t="s">
        <v>2658</v>
      </c>
      <c r="P134" s="2" t="s">
        <v>2652</v>
      </c>
      <c r="Q134" s="2" t="s">
        <v>2649</v>
      </c>
      <c r="R134" s="3">
        <v>2150</v>
      </c>
      <c r="S134" s="3">
        <f>I134*L134*R134</f>
        <v>6450</v>
      </c>
      <c r="T134" s="2">
        <f>M134+N134</f>
        <v>2</v>
      </c>
    </row>
    <row r="135" spans="1:20" x14ac:dyDescent="0.2">
      <c r="A135" s="2" t="s">
        <v>2799</v>
      </c>
      <c r="B135" s="2" t="s">
        <v>2033</v>
      </c>
      <c r="C135" s="2" t="s">
        <v>129</v>
      </c>
      <c r="D135" s="2" t="str">
        <f>INDEX(Hotels!$C$2:$C$49,MATCH(C135,Hotels!$A$2:$A$49,0))</f>
        <v>Varanasi</v>
      </c>
      <c r="E135" s="11">
        <v>45525</v>
      </c>
      <c r="F135" s="11">
        <v>45611</v>
      </c>
      <c r="G135" s="11">
        <v>45613</v>
      </c>
      <c r="H135" s="13">
        <f>DATE(YEAR(F135),MONTH(F135),1)</f>
        <v>45597</v>
      </c>
      <c r="I135" s="2">
        <f>G135-F135</f>
        <v>2</v>
      </c>
      <c r="J135" s="2">
        <f>F135-E135</f>
        <v>86</v>
      </c>
      <c r="K135" s="2" t="s">
        <v>2655</v>
      </c>
      <c r="L135" s="2">
        <v>2</v>
      </c>
      <c r="M135" s="2">
        <v>4</v>
      </c>
      <c r="N135" s="2">
        <v>0</v>
      </c>
      <c r="O135" s="2" t="s">
        <v>2689</v>
      </c>
      <c r="P135" s="2" t="s">
        <v>2662</v>
      </c>
      <c r="Q135" s="2" t="s">
        <v>2649</v>
      </c>
      <c r="R135" s="3">
        <v>5400</v>
      </c>
      <c r="S135" s="3">
        <f>I135*L135*R135</f>
        <v>21600</v>
      </c>
      <c r="T135" s="2">
        <f>M135+N135</f>
        <v>4</v>
      </c>
    </row>
    <row r="136" spans="1:20" x14ac:dyDescent="0.2">
      <c r="A136" s="2" t="s">
        <v>2800</v>
      </c>
      <c r="B136" s="2" t="s">
        <v>2238</v>
      </c>
      <c r="C136" s="2" t="s">
        <v>103</v>
      </c>
      <c r="D136" s="2" t="str">
        <f>INDEX(Hotels!$C$2:$C$49,MATCH(C136,Hotels!$A$2:$A$49,0))</f>
        <v>Manali</v>
      </c>
      <c r="E136" s="11">
        <v>45525</v>
      </c>
      <c r="F136" s="11">
        <v>45585</v>
      </c>
      <c r="G136" s="11">
        <v>45587</v>
      </c>
      <c r="H136" s="13">
        <f>DATE(YEAR(F136),MONTH(F136),1)</f>
        <v>45566</v>
      </c>
      <c r="I136" s="2">
        <f>G136-F136</f>
        <v>2</v>
      </c>
      <c r="J136" s="2">
        <f>F136-E136</f>
        <v>60</v>
      </c>
      <c r="K136" s="2" t="s">
        <v>2646</v>
      </c>
      <c r="L136" s="2">
        <v>1</v>
      </c>
      <c r="M136" s="2">
        <v>2</v>
      </c>
      <c r="N136" s="2">
        <v>0</v>
      </c>
      <c r="O136" s="2" t="s">
        <v>2647</v>
      </c>
      <c r="P136" s="2" t="s">
        <v>2656</v>
      </c>
      <c r="Q136" s="2" t="s">
        <v>2649</v>
      </c>
      <c r="R136" s="3">
        <v>5350</v>
      </c>
      <c r="S136" s="3">
        <f>I136*L136*R136</f>
        <v>10700</v>
      </c>
      <c r="T136" s="2">
        <f>M136+N136</f>
        <v>2</v>
      </c>
    </row>
    <row r="137" spans="1:20" x14ac:dyDescent="0.2">
      <c r="A137" s="2" t="s">
        <v>2801</v>
      </c>
      <c r="B137" s="2" t="s">
        <v>326</v>
      </c>
      <c r="C137" s="2" t="s">
        <v>57</v>
      </c>
      <c r="D137" s="2" t="str">
        <f>INDEX(Hotels!$C$2:$C$49,MATCH(C137,Hotels!$A$2:$A$49,0))</f>
        <v>Mumbai</v>
      </c>
      <c r="E137" s="11">
        <v>45526</v>
      </c>
      <c r="F137" s="11">
        <v>45615</v>
      </c>
      <c r="G137" s="11">
        <v>45617</v>
      </c>
      <c r="H137" s="13">
        <f>DATE(YEAR(F137),MONTH(F137),1)</f>
        <v>45597</v>
      </c>
      <c r="I137" s="2">
        <f>G137-F137</f>
        <v>2</v>
      </c>
      <c r="J137" s="2">
        <f>F137-E137</f>
        <v>89</v>
      </c>
      <c r="K137" s="2" t="s">
        <v>2655</v>
      </c>
      <c r="L137" s="2">
        <v>1</v>
      </c>
      <c r="M137" s="2">
        <v>2</v>
      </c>
      <c r="N137" s="2">
        <v>0</v>
      </c>
      <c r="O137" s="2" t="s">
        <v>2670</v>
      </c>
      <c r="P137" s="2" t="s">
        <v>2662</v>
      </c>
      <c r="Q137" s="2" t="s">
        <v>2649</v>
      </c>
      <c r="R137" s="3">
        <v>11650</v>
      </c>
      <c r="S137" s="3">
        <f>I137*L137*R137</f>
        <v>23300</v>
      </c>
      <c r="T137" s="2">
        <f>M137+N137</f>
        <v>2</v>
      </c>
    </row>
    <row r="138" spans="1:20" x14ac:dyDescent="0.2">
      <c r="A138" s="2" t="s">
        <v>2802</v>
      </c>
      <c r="B138" s="2" t="s">
        <v>1974</v>
      </c>
      <c r="C138" s="2" t="s">
        <v>81</v>
      </c>
      <c r="D138" s="2" t="str">
        <f>INDEX(Hotels!$C$2:$C$49,MATCH(C138,Hotels!$A$2:$A$49,0))</f>
        <v>Bengaluru</v>
      </c>
      <c r="E138" s="11">
        <v>45526</v>
      </c>
      <c r="F138" s="11">
        <v>45624</v>
      </c>
      <c r="G138" s="11">
        <v>45629</v>
      </c>
      <c r="H138" s="13">
        <f>DATE(YEAR(F138),MONTH(F138),1)</f>
        <v>45597</v>
      </c>
      <c r="I138" s="2">
        <f>G138-F138</f>
        <v>5</v>
      </c>
      <c r="J138" s="2">
        <f>F138-E138</f>
        <v>98</v>
      </c>
      <c r="K138" s="2" t="s">
        <v>2646</v>
      </c>
      <c r="L138" s="2">
        <v>1</v>
      </c>
      <c r="M138" s="2">
        <v>2</v>
      </c>
      <c r="N138" s="2">
        <v>2</v>
      </c>
      <c r="O138" s="2" t="s">
        <v>2683</v>
      </c>
      <c r="P138" s="2" t="s">
        <v>2662</v>
      </c>
      <c r="Q138" s="2" t="s">
        <v>2649</v>
      </c>
      <c r="R138" s="3">
        <v>30950</v>
      </c>
      <c r="S138" s="3">
        <f>I138*L138*R138</f>
        <v>154750</v>
      </c>
      <c r="T138" s="2">
        <f>M138+N138</f>
        <v>4</v>
      </c>
    </row>
    <row r="139" spans="1:20" x14ac:dyDescent="0.2">
      <c r="A139" s="2" t="s">
        <v>2803</v>
      </c>
      <c r="B139" s="2" t="s">
        <v>2149</v>
      </c>
      <c r="C139" s="2" t="s">
        <v>93</v>
      </c>
      <c r="D139" s="2" t="str">
        <f>INDEX(Hotels!$C$2:$C$49,MATCH(C139,Hotels!$A$2:$A$49,0))</f>
        <v>Shimla</v>
      </c>
      <c r="E139" s="11">
        <v>45526</v>
      </c>
      <c r="F139" s="11">
        <v>45701</v>
      </c>
      <c r="G139" s="11">
        <v>45705</v>
      </c>
      <c r="H139" s="13">
        <f>DATE(YEAR(F139),MONTH(F139),1)</f>
        <v>45689</v>
      </c>
      <c r="I139" s="2">
        <f>G139-F139</f>
        <v>4</v>
      </c>
      <c r="J139" s="2">
        <f>F139-E139</f>
        <v>175</v>
      </c>
      <c r="K139" s="2" t="s">
        <v>2668</v>
      </c>
      <c r="L139" s="2">
        <v>3</v>
      </c>
      <c r="M139" s="2">
        <v>6</v>
      </c>
      <c r="N139" s="2">
        <v>0</v>
      </c>
      <c r="O139" s="2" t="s">
        <v>2683</v>
      </c>
      <c r="P139" s="2" t="s">
        <v>2652</v>
      </c>
      <c r="Q139" s="2" t="s">
        <v>2649</v>
      </c>
      <c r="R139" s="3">
        <v>4150</v>
      </c>
      <c r="S139" s="3">
        <f>I139*L139*R139</f>
        <v>49800</v>
      </c>
      <c r="T139" s="2">
        <f>M139+N139</f>
        <v>6</v>
      </c>
    </row>
    <row r="140" spans="1:20" x14ac:dyDescent="0.2">
      <c r="A140" s="2" t="s">
        <v>2804</v>
      </c>
      <c r="B140" s="2" t="s">
        <v>2400</v>
      </c>
      <c r="C140" s="2" t="s">
        <v>83</v>
      </c>
      <c r="D140" s="2" t="str">
        <f>INDEX(Hotels!$C$2:$C$49,MATCH(C140,Hotels!$A$2:$A$49,0))</f>
        <v>Kochi</v>
      </c>
      <c r="E140" s="11">
        <v>45526</v>
      </c>
      <c r="F140" s="11">
        <v>45576</v>
      </c>
      <c r="G140" s="11">
        <v>45581</v>
      </c>
      <c r="H140" s="13">
        <f>DATE(YEAR(F140),MONTH(F140),1)</f>
        <v>45566</v>
      </c>
      <c r="I140" s="2">
        <f>G140-F140</f>
        <v>5</v>
      </c>
      <c r="J140" s="2">
        <f>F140-E140</f>
        <v>50</v>
      </c>
      <c r="K140" s="2" t="s">
        <v>2668</v>
      </c>
      <c r="L140" s="2">
        <v>1</v>
      </c>
      <c r="M140" s="2">
        <v>3</v>
      </c>
      <c r="N140" s="2">
        <v>0</v>
      </c>
      <c r="O140" s="2" t="s">
        <v>2651</v>
      </c>
      <c r="P140" s="2" t="s">
        <v>2652</v>
      </c>
      <c r="Q140" s="2" t="s">
        <v>2649</v>
      </c>
      <c r="R140" s="3">
        <v>10850</v>
      </c>
      <c r="S140" s="3">
        <f>I140*L140*R140</f>
        <v>54250</v>
      </c>
      <c r="T140" s="2">
        <f>M140+N140</f>
        <v>3</v>
      </c>
    </row>
    <row r="141" spans="1:20" x14ac:dyDescent="0.2">
      <c r="A141" s="2" t="s">
        <v>2805</v>
      </c>
      <c r="B141" s="2" t="s">
        <v>2427</v>
      </c>
      <c r="C141" s="2" t="s">
        <v>79</v>
      </c>
      <c r="D141" s="2" t="str">
        <f>INDEX(Hotels!$C$2:$C$49,MATCH(C141,Hotels!$A$2:$A$49,0))</f>
        <v>Bengaluru</v>
      </c>
      <c r="E141" s="11">
        <v>45526</v>
      </c>
      <c r="F141" s="11">
        <v>45570</v>
      </c>
      <c r="G141" s="11">
        <v>45574</v>
      </c>
      <c r="H141" s="13">
        <f>DATE(YEAR(F141),MONTH(F141),1)</f>
        <v>45566</v>
      </c>
      <c r="I141" s="2">
        <f>G141-F141</f>
        <v>4</v>
      </c>
      <c r="J141" s="2">
        <f>F141-E141</f>
        <v>44</v>
      </c>
      <c r="K141" s="2" t="s">
        <v>2668</v>
      </c>
      <c r="L141" s="2">
        <v>1</v>
      </c>
      <c r="M141" s="2">
        <v>1</v>
      </c>
      <c r="N141" s="2">
        <v>0</v>
      </c>
      <c r="O141" s="2" t="s">
        <v>2683</v>
      </c>
      <c r="P141" s="2" t="s">
        <v>2652</v>
      </c>
      <c r="Q141" s="2" t="s">
        <v>2649</v>
      </c>
      <c r="R141" s="3">
        <v>3400</v>
      </c>
      <c r="S141" s="3">
        <f>I141*L141*R141</f>
        <v>13600</v>
      </c>
      <c r="T141" s="2">
        <f>M141+N141</f>
        <v>1</v>
      </c>
    </row>
    <row r="142" spans="1:20" x14ac:dyDescent="0.2">
      <c r="A142" s="2" t="s">
        <v>2806</v>
      </c>
      <c r="B142" s="2" t="s">
        <v>691</v>
      </c>
      <c r="C142" s="2" t="s">
        <v>47</v>
      </c>
      <c r="D142" s="2" t="str">
        <f>INDEX(Hotels!$C$2:$C$49,MATCH(C142,Hotels!$A$2:$A$49,0))</f>
        <v>Agra</v>
      </c>
      <c r="E142" s="11">
        <v>45528</v>
      </c>
      <c r="F142" s="11">
        <v>45599</v>
      </c>
      <c r="G142" s="11">
        <v>45603</v>
      </c>
      <c r="H142" s="13">
        <f>DATE(YEAR(F142),MONTH(F142),1)</f>
        <v>45597</v>
      </c>
      <c r="I142" s="2">
        <f>G142-F142</f>
        <v>4</v>
      </c>
      <c r="J142" s="2">
        <f>F142-E142</f>
        <v>71</v>
      </c>
      <c r="K142" s="2" t="s">
        <v>2646</v>
      </c>
      <c r="L142" s="2">
        <v>3</v>
      </c>
      <c r="M142" s="2">
        <v>6</v>
      </c>
      <c r="N142" s="2">
        <v>0</v>
      </c>
      <c r="O142" s="2" t="s">
        <v>2658</v>
      </c>
      <c r="P142" s="2" t="s">
        <v>2662</v>
      </c>
      <c r="Q142" s="2" t="s">
        <v>2653</v>
      </c>
      <c r="R142" s="3">
        <v>10200</v>
      </c>
      <c r="S142" s="3">
        <f>I142*L142*R142</f>
        <v>122400</v>
      </c>
      <c r="T142" s="2">
        <f>M142+N142</f>
        <v>6</v>
      </c>
    </row>
    <row r="143" spans="1:20" x14ac:dyDescent="0.2">
      <c r="A143" s="2" t="s">
        <v>2807</v>
      </c>
      <c r="B143" s="2" t="s">
        <v>1937</v>
      </c>
      <c r="C143" s="2" t="s">
        <v>37</v>
      </c>
      <c r="D143" s="2" t="str">
        <f>INDEX(Hotels!$C$2:$C$49,MATCH(C143,Hotels!$A$2:$A$49,0))</f>
        <v>Udaipur</v>
      </c>
      <c r="E143" s="11">
        <v>45528</v>
      </c>
      <c r="F143" s="11">
        <v>45567</v>
      </c>
      <c r="G143" s="11">
        <v>45570</v>
      </c>
      <c r="H143" s="13">
        <f>DATE(YEAR(F143),MONTH(F143),1)</f>
        <v>45566</v>
      </c>
      <c r="I143" s="2">
        <f>G143-F143</f>
        <v>3</v>
      </c>
      <c r="J143" s="2">
        <f>F143-E143</f>
        <v>39</v>
      </c>
      <c r="K143" s="2" t="s">
        <v>2666</v>
      </c>
      <c r="L143" s="2">
        <v>1</v>
      </c>
      <c r="M143" s="2">
        <v>2</v>
      </c>
      <c r="N143" s="2">
        <v>0</v>
      </c>
      <c r="O143" s="2" t="s">
        <v>2647</v>
      </c>
      <c r="P143" s="2" t="s">
        <v>2662</v>
      </c>
      <c r="Q143" s="2" t="s">
        <v>2649</v>
      </c>
      <c r="R143" s="3">
        <v>36800</v>
      </c>
      <c r="S143" s="3">
        <f>I143*L143*R143</f>
        <v>110400</v>
      </c>
      <c r="T143" s="2">
        <f>M143+N143</f>
        <v>2</v>
      </c>
    </row>
    <row r="144" spans="1:20" x14ac:dyDescent="0.2">
      <c r="A144" s="2" t="s">
        <v>2808</v>
      </c>
      <c r="B144" s="2" t="s">
        <v>2087</v>
      </c>
      <c r="C144" s="2" t="s">
        <v>101</v>
      </c>
      <c r="D144" s="2" t="str">
        <f>INDEX(Hotels!$C$2:$C$49,MATCH(C144,Hotels!$A$2:$A$49,0))</f>
        <v>Shimla</v>
      </c>
      <c r="E144" s="11">
        <v>45528</v>
      </c>
      <c r="F144" s="11">
        <v>45586</v>
      </c>
      <c r="G144" s="11">
        <v>45589</v>
      </c>
      <c r="H144" s="13">
        <f>DATE(YEAR(F144),MONTH(F144),1)</f>
        <v>45566</v>
      </c>
      <c r="I144" s="2">
        <f>G144-F144</f>
        <v>3</v>
      </c>
      <c r="J144" s="2">
        <f>F144-E144</f>
        <v>58</v>
      </c>
      <c r="K144" s="2" t="s">
        <v>2655</v>
      </c>
      <c r="L144" s="2">
        <v>1</v>
      </c>
      <c r="M144" s="2">
        <v>1</v>
      </c>
      <c r="N144" s="2">
        <v>0</v>
      </c>
      <c r="O144" s="2" t="s">
        <v>2647</v>
      </c>
      <c r="P144" s="2" t="s">
        <v>2656</v>
      </c>
      <c r="Q144" s="2" t="s">
        <v>2649</v>
      </c>
      <c r="R144" s="3">
        <v>6050</v>
      </c>
      <c r="S144" s="3">
        <f>I144*L144*R144</f>
        <v>18150</v>
      </c>
      <c r="T144" s="2">
        <f>M144+N144</f>
        <v>1</v>
      </c>
    </row>
    <row r="145" spans="1:20" x14ac:dyDescent="0.2">
      <c r="A145" s="2" t="s">
        <v>2809</v>
      </c>
      <c r="B145" s="2" t="s">
        <v>2126</v>
      </c>
      <c r="C145" s="2" t="s">
        <v>69</v>
      </c>
      <c r="D145" s="2" t="str">
        <f>INDEX(Hotels!$C$2:$C$49,MATCH(C145,Hotels!$A$2:$A$49,0))</f>
        <v>New Delhi</v>
      </c>
      <c r="E145" s="11">
        <v>45528</v>
      </c>
      <c r="F145" s="11">
        <v>45642</v>
      </c>
      <c r="G145" s="11">
        <v>45644</v>
      </c>
      <c r="H145" s="13">
        <f>DATE(YEAR(F145),MONTH(F145),1)</f>
        <v>45627</v>
      </c>
      <c r="I145" s="2">
        <f>G145-F145</f>
        <v>2</v>
      </c>
      <c r="J145" s="2">
        <f>F145-E145</f>
        <v>114</v>
      </c>
      <c r="K145" s="2" t="s">
        <v>2655</v>
      </c>
      <c r="L145" s="2">
        <v>1</v>
      </c>
      <c r="M145" s="2">
        <v>1</v>
      </c>
      <c r="N145" s="2">
        <v>1</v>
      </c>
      <c r="O145" s="2" t="s">
        <v>2689</v>
      </c>
      <c r="P145" s="2" t="s">
        <v>2652</v>
      </c>
      <c r="Q145" s="2" t="s">
        <v>2649</v>
      </c>
      <c r="R145" s="3">
        <v>21300</v>
      </c>
      <c r="S145" s="3">
        <f>I145*L145*R145</f>
        <v>42600</v>
      </c>
      <c r="T145" s="2">
        <f>M145+N145</f>
        <v>2</v>
      </c>
    </row>
    <row r="146" spans="1:20" x14ac:dyDescent="0.2">
      <c r="A146" s="2" t="s">
        <v>2810</v>
      </c>
      <c r="B146" s="2" t="s">
        <v>1610</v>
      </c>
      <c r="C146" s="2" t="s">
        <v>39</v>
      </c>
      <c r="D146" s="2" t="str">
        <f>INDEX(Hotels!$C$2:$C$49,MATCH(C146,Hotels!$A$2:$A$49,0))</f>
        <v>Udaipur</v>
      </c>
      <c r="E146" s="11">
        <v>45529</v>
      </c>
      <c r="F146" s="11">
        <v>45582</v>
      </c>
      <c r="G146" s="11">
        <v>45584</v>
      </c>
      <c r="H146" s="13">
        <f>DATE(YEAR(F146),MONTH(F146),1)</f>
        <v>45566</v>
      </c>
      <c r="I146" s="2">
        <f>G146-F146</f>
        <v>2</v>
      </c>
      <c r="J146" s="2">
        <f>F146-E146</f>
        <v>53</v>
      </c>
      <c r="K146" s="2" t="s">
        <v>2668</v>
      </c>
      <c r="L146" s="2">
        <v>1</v>
      </c>
      <c r="M146" s="2">
        <v>2</v>
      </c>
      <c r="N146" s="2">
        <v>0</v>
      </c>
      <c r="O146" s="2" t="s">
        <v>2683</v>
      </c>
      <c r="P146" s="2" t="s">
        <v>2652</v>
      </c>
      <c r="Q146" s="2" t="s">
        <v>2649</v>
      </c>
      <c r="R146" s="3">
        <v>6500</v>
      </c>
      <c r="S146" s="3">
        <f>I146*L146*R146</f>
        <v>13000</v>
      </c>
      <c r="T146" s="2">
        <f>M146+N146</f>
        <v>2</v>
      </c>
    </row>
    <row r="147" spans="1:20" x14ac:dyDescent="0.2">
      <c r="A147" s="2" t="s">
        <v>2811</v>
      </c>
      <c r="B147" s="2" t="s">
        <v>1978</v>
      </c>
      <c r="C147" s="2" t="s">
        <v>37</v>
      </c>
      <c r="D147" s="2" t="str">
        <f>INDEX(Hotels!$C$2:$C$49,MATCH(C147,Hotels!$A$2:$A$49,0))</f>
        <v>Udaipur</v>
      </c>
      <c r="E147" s="11">
        <v>45530</v>
      </c>
      <c r="F147" s="11">
        <v>45575</v>
      </c>
      <c r="G147" s="11">
        <v>45579</v>
      </c>
      <c r="H147" s="13">
        <f>DATE(YEAR(F147),MONTH(F147),1)</f>
        <v>45566</v>
      </c>
      <c r="I147" s="2">
        <f>G147-F147</f>
        <v>4</v>
      </c>
      <c r="J147" s="2">
        <f>F147-E147</f>
        <v>45</v>
      </c>
      <c r="K147" s="2" t="s">
        <v>2646</v>
      </c>
      <c r="L147" s="2">
        <v>1</v>
      </c>
      <c r="M147" s="2">
        <v>2</v>
      </c>
      <c r="N147" s="2">
        <v>0</v>
      </c>
      <c r="O147" s="2" t="s">
        <v>2683</v>
      </c>
      <c r="P147" s="2" t="s">
        <v>2659</v>
      </c>
      <c r="Q147" s="2" t="s">
        <v>2649</v>
      </c>
      <c r="R147" s="3">
        <v>25900</v>
      </c>
      <c r="S147" s="3">
        <f>I147*L147*R147</f>
        <v>103600</v>
      </c>
      <c r="T147" s="2">
        <f>M147+N147</f>
        <v>2</v>
      </c>
    </row>
    <row r="148" spans="1:20" x14ac:dyDescent="0.2">
      <c r="A148" s="2" t="s">
        <v>2812</v>
      </c>
      <c r="B148" s="2" t="s">
        <v>1980</v>
      </c>
      <c r="C148" s="2" t="s">
        <v>39</v>
      </c>
      <c r="D148" s="2" t="str">
        <f>INDEX(Hotels!$C$2:$C$49,MATCH(C148,Hotels!$A$2:$A$49,0))</f>
        <v>Udaipur</v>
      </c>
      <c r="E148" s="11">
        <v>45530</v>
      </c>
      <c r="F148" s="11">
        <v>45600</v>
      </c>
      <c r="G148" s="11">
        <v>45604</v>
      </c>
      <c r="H148" s="13">
        <f>DATE(YEAR(F148),MONTH(F148),1)</f>
        <v>45597</v>
      </c>
      <c r="I148" s="2">
        <f>G148-F148</f>
        <v>4</v>
      </c>
      <c r="J148" s="2">
        <f>F148-E148</f>
        <v>70</v>
      </c>
      <c r="K148" s="2" t="s">
        <v>2655</v>
      </c>
      <c r="L148" s="2">
        <v>1</v>
      </c>
      <c r="M148" s="2">
        <v>1</v>
      </c>
      <c r="N148" s="2">
        <v>0</v>
      </c>
      <c r="O148" s="2" t="s">
        <v>2689</v>
      </c>
      <c r="P148" s="2" t="s">
        <v>2648</v>
      </c>
      <c r="Q148" s="2" t="s">
        <v>2649</v>
      </c>
      <c r="R148" s="3">
        <v>7900</v>
      </c>
      <c r="S148" s="3">
        <f>I148*L148*R148</f>
        <v>31600</v>
      </c>
      <c r="T148" s="2">
        <f>M148+N148</f>
        <v>1</v>
      </c>
    </row>
    <row r="149" spans="1:20" x14ac:dyDescent="0.2">
      <c r="A149" s="2" t="s">
        <v>2813</v>
      </c>
      <c r="B149" s="2" t="s">
        <v>1999</v>
      </c>
      <c r="C149" s="2" t="s">
        <v>125</v>
      </c>
      <c r="D149" s="2" t="str">
        <f>INDEX(Hotels!$C$2:$C$49,MATCH(C149,Hotels!$A$2:$A$49,0))</f>
        <v>Varanasi</v>
      </c>
      <c r="E149" s="11">
        <v>45530</v>
      </c>
      <c r="F149" s="11">
        <v>45618</v>
      </c>
      <c r="G149" s="11">
        <v>45624</v>
      </c>
      <c r="H149" s="13">
        <f>DATE(YEAR(F149),MONTH(F149),1)</f>
        <v>45597</v>
      </c>
      <c r="I149" s="2">
        <f>G149-F149</f>
        <v>6</v>
      </c>
      <c r="J149" s="2">
        <f>F149-E149</f>
        <v>88</v>
      </c>
      <c r="K149" s="2" t="s">
        <v>2668</v>
      </c>
      <c r="L149" s="2">
        <v>1</v>
      </c>
      <c r="M149" s="2">
        <v>2</v>
      </c>
      <c r="N149" s="2">
        <v>3</v>
      </c>
      <c r="O149" s="2" t="s">
        <v>2661</v>
      </c>
      <c r="P149" s="2" t="s">
        <v>2652</v>
      </c>
      <c r="Q149" s="2" t="s">
        <v>2649</v>
      </c>
      <c r="R149" s="3">
        <v>8900</v>
      </c>
      <c r="S149" s="3">
        <f>I149*L149*R149</f>
        <v>53400</v>
      </c>
      <c r="T149" s="2">
        <f>M149+N149</f>
        <v>5</v>
      </c>
    </row>
    <row r="150" spans="1:20" x14ac:dyDescent="0.2">
      <c r="A150" s="2" t="s">
        <v>2814</v>
      </c>
      <c r="B150" s="2" t="s">
        <v>547</v>
      </c>
      <c r="C150" s="2" t="s">
        <v>47</v>
      </c>
      <c r="D150" s="2" t="str">
        <f>INDEX(Hotels!$C$2:$C$49,MATCH(C150,Hotels!$A$2:$A$49,0))</f>
        <v>Agra</v>
      </c>
      <c r="E150" s="11">
        <v>45531</v>
      </c>
      <c r="F150" s="11">
        <v>45574</v>
      </c>
      <c r="G150" s="11">
        <v>45577</v>
      </c>
      <c r="H150" s="13">
        <f>DATE(YEAR(F150),MONTH(F150),1)</f>
        <v>45566</v>
      </c>
      <c r="I150" s="2">
        <f>G150-F150</f>
        <v>3</v>
      </c>
      <c r="J150" s="2">
        <f>F150-E150</f>
        <v>43</v>
      </c>
      <c r="K150" s="2" t="s">
        <v>2655</v>
      </c>
      <c r="L150" s="2">
        <v>1</v>
      </c>
      <c r="M150" s="2">
        <v>1</v>
      </c>
      <c r="N150" s="2">
        <v>0</v>
      </c>
      <c r="O150" s="2" t="s">
        <v>2658</v>
      </c>
      <c r="P150" s="2" t="s">
        <v>2662</v>
      </c>
      <c r="Q150" s="2" t="s">
        <v>2649</v>
      </c>
      <c r="R150" s="3">
        <v>6600</v>
      </c>
      <c r="S150" s="3">
        <f>I150*L150*R150</f>
        <v>19800</v>
      </c>
      <c r="T150" s="2">
        <f>M150+N150</f>
        <v>1</v>
      </c>
    </row>
    <row r="151" spans="1:20" x14ac:dyDescent="0.2">
      <c r="A151" s="2" t="s">
        <v>2815</v>
      </c>
      <c r="B151" s="2" t="s">
        <v>1610</v>
      </c>
      <c r="C151" s="2" t="s">
        <v>81</v>
      </c>
      <c r="D151" s="2" t="str">
        <f>INDEX(Hotels!$C$2:$C$49,MATCH(C151,Hotels!$A$2:$A$49,0))</f>
        <v>Bengaluru</v>
      </c>
      <c r="E151" s="11">
        <v>45531</v>
      </c>
      <c r="F151" s="11">
        <v>45616</v>
      </c>
      <c r="G151" s="11">
        <v>45619</v>
      </c>
      <c r="H151" s="13">
        <f>DATE(YEAR(F151),MONTH(F151),1)</f>
        <v>45597</v>
      </c>
      <c r="I151" s="2">
        <f>G151-F151</f>
        <v>3</v>
      </c>
      <c r="J151" s="2">
        <f>F151-E151</f>
        <v>85</v>
      </c>
      <c r="K151" s="2" t="s">
        <v>2646</v>
      </c>
      <c r="L151" s="2">
        <v>1</v>
      </c>
      <c r="M151" s="2">
        <v>2</v>
      </c>
      <c r="N151" s="2">
        <v>0</v>
      </c>
      <c r="O151" s="2" t="s">
        <v>2647</v>
      </c>
      <c r="P151" s="2" t="s">
        <v>2652</v>
      </c>
      <c r="Q151" s="2" t="s">
        <v>2649</v>
      </c>
      <c r="R151" s="3">
        <v>28900</v>
      </c>
      <c r="S151" s="3">
        <f>I151*L151*R151</f>
        <v>86700</v>
      </c>
      <c r="T151" s="2">
        <f>M151+N151</f>
        <v>2</v>
      </c>
    </row>
    <row r="152" spans="1:20" x14ac:dyDescent="0.2">
      <c r="A152" s="2" t="s">
        <v>2816</v>
      </c>
      <c r="B152" s="2" t="s">
        <v>1856</v>
      </c>
      <c r="C152" s="2" t="s">
        <v>73</v>
      </c>
      <c r="D152" s="2" t="str">
        <f>INDEX(Hotels!$C$2:$C$49,MATCH(C152,Hotels!$A$2:$A$49,0))</f>
        <v>Bengaluru</v>
      </c>
      <c r="E152" s="11">
        <v>45531</v>
      </c>
      <c r="F152" s="11">
        <v>45574</v>
      </c>
      <c r="G152" s="11">
        <v>45579</v>
      </c>
      <c r="H152" s="13">
        <f>DATE(YEAR(F152),MONTH(F152),1)</f>
        <v>45566</v>
      </c>
      <c r="I152" s="2">
        <f>G152-F152</f>
        <v>5</v>
      </c>
      <c r="J152" s="2">
        <f>F152-E152</f>
        <v>43</v>
      </c>
      <c r="K152" s="2" t="s">
        <v>2666</v>
      </c>
      <c r="L152" s="2">
        <v>1</v>
      </c>
      <c r="M152" s="2">
        <v>2</v>
      </c>
      <c r="N152" s="2">
        <v>2</v>
      </c>
      <c r="O152" s="2" t="s">
        <v>2689</v>
      </c>
      <c r="P152" s="2" t="s">
        <v>2672</v>
      </c>
      <c r="Q152" s="2" t="s">
        <v>2653</v>
      </c>
      <c r="R152" s="3">
        <v>15850</v>
      </c>
      <c r="S152" s="3">
        <f>I152*L152*R152</f>
        <v>79250</v>
      </c>
      <c r="T152" s="2">
        <f>M152+N152</f>
        <v>4</v>
      </c>
    </row>
    <row r="153" spans="1:20" x14ac:dyDescent="0.2">
      <c r="A153" s="2" t="s">
        <v>2817</v>
      </c>
      <c r="B153" s="2" t="s">
        <v>2036</v>
      </c>
      <c r="C153" s="2" t="s">
        <v>91</v>
      </c>
      <c r="D153" s="2" t="str">
        <f>INDEX(Hotels!$C$2:$C$49,MATCH(C153,Hotels!$A$2:$A$49,0))</f>
        <v>Kochi</v>
      </c>
      <c r="E153" s="11">
        <v>45532</v>
      </c>
      <c r="F153" s="11">
        <v>45594</v>
      </c>
      <c r="G153" s="11">
        <v>45599</v>
      </c>
      <c r="H153" s="13">
        <f>DATE(YEAR(F153),MONTH(F153),1)</f>
        <v>45566</v>
      </c>
      <c r="I153" s="2">
        <f>G153-F153</f>
        <v>5</v>
      </c>
      <c r="J153" s="2">
        <f>F153-E153</f>
        <v>62</v>
      </c>
      <c r="K153" s="2" t="s">
        <v>2666</v>
      </c>
      <c r="L153" s="2">
        <v>1</v>
      </c>
      <c r="M153" s="2">
        <v>1</v>
      </c>
      <c r="N153" s="2">
        <v>0</v>
      </c>
      <c r="O153" s="2" t="s">
        <v>2651</v>
      </c>
      <c r="P153" s="2" t="s">
        <v>2652</v>
      </c>
      <c r="Q153" s="2" t="s">
        <v>2653</v>
      </c>
      <c r="R153" s="3">
        <v>10250</v>
      </c>
      <c r="S153" s="3">
        <f>I153*L153*R153</f>
        <v>51250</v>
      </c>
      <c r="T153" s="2">
        <f>M153+N153</f>
        <v>1</v>
      </c>
    </row>
    <row r="154" spans="1:20" x14ac:dyDescent="0.2">
      <c r="A154" s="2" t="s">
        <v>2818</v>
      </c>
      <c r="B154" s="2" t="s">
        <v>400</v>
      </c>
      <c r="C154" s="2" t="s">
        <v>71</v>
      </c>
      <c r="D154" s="2" t="str">
        <f>INDEX(Hotels!$C$2:$C$49,MATCH(C154,Hotels!$A$2:$A$49,0))</f>
        <v>New Delhi</v>
      </c>
      <c r="E154" s="11">
        <v>45534</v>
      </c>
      <c r="F154" s="11">
        <v>45702</v>
      </c>
      <c r="G154" s="11">
        <v>45708</v>
      </c>
      <c r="H154" s="13">
        <f>DATE(YEAR(F154),MONTH(F154),1)</f>
        <v>45689</v>
      </c>
      <c r="I154" s="2">
        <f>G154-F154</f>
        <v>6</v>
      </c>
      <c r="J154" s="2">
        <f>F154-E154</f>
        <v>168</v>
      </c>
      <c r="K154" s="2" t="s">
        <v>2655</v>
      </c>
      <c r="L154" s="2">
        <v>1</v>
      </c>
      <c r="M154" s="2">
        <v>2</v>
      </c>
      <c r="N154" s="2">
        <v>2</v>
      </c>
      <c r="O154" s="2" t="s">
        <v>2651</v>
      </c>
      <c r="P154" s="2" t="s">
        <v>2656</v>
      </c>
      <c r="Q154" s="2" t="s">
        <v>2649</v>
      </c>
      <c r="R154" s="3">
        <v>11300</v>
      </c>
      <c r="S154" s="3">
        <f>I154*L154*R154</f>
        <v>67800</v>
      </c>
      <c r="T154" s="2">
        <f>M154+N154</f>
        <v>4</v>
      </c>
    </row>
    <row r="155" spans="1:20" x14ac:dyDescent="0.2">
      <c r="A155" s="2" t="s">
        <v>2819</v>
      </c>
      <c r="B155" s="2" t="s">
        <v>1731</v>
      </c>
      <c r="C155" s="2" t="s">
        <v>69</v>
      </c>
      <c r="D155" s="2" t="str">
        <f>INDEX(Hotels!$C$2:$C$49,MATCH(C155,Hotels!$A$2:$A$49,0))</f>
        <v>New Delhi</v>
      </c>
      <c r="E155" s="11">
        <v>45534</v>
      </c>
      <c r="F155" s="11">
        <v>45722</v>
      </c>
      <c r="G155" s="11">
        <v>45726</v>
      </c>
      <c r="H155" s="13">
        <f>DATE(YEAR(F155),MONTH(F155),1)</f>
        <v>45717</v>
      </c>
      <c r="I155" s="2">
        <f>G155-F155</f>
        <v>4</v>
      </c>
      <c r="J155" s="2">
        <f>F155-E155</f>
        <v>188</v>
      </c>
      <c r="K155" s="2" t="s">
        <v>2655</v>
      </c>
      <c r="L155" s="2">
        <v>1</v>
      </c>
      <c r="M155" s="2">
        <v>2</v>
      </c>
      <c r="N155" s="2">
        <v>1</v>
      </c>
      <c r="O155" s="2" t="s">
        <v>2658</v>
      </c>
      <c r="P155" s="2" t="s">
        <v>2652</v>
      </c>
      <c r="Q155" s="2" t="s">
        <v>2649</v>
      </c>
      <c r="R155" s="3">
        <v>19300</v>
      </c>
      <c r="S155" s="3">
        <f>I155*L155*R155</f>
        <v>77200</v>
      </c>
      <c r="T155" s="2">
        <f>M155+N155</f>
        <v>3</v>
      </c>
    </row>
    <row r="156" spans="1:20" x14ac:dyDescent="0.2">
      <c r="A156" s="2" t="s">
        <v>2820</v>
      </c>
      <c r="B156" s="2" t="s">
        <v>1770</v>
      </c>
      <c r="C156" s="2" t="s">
        <v>83</v>
      </c>
      <c r="D156" s="2" t="str">
        <f>INDEX(Hotels!$C$2:$C$49,MATCH(C156,Hotels!$A$2:$A$49,0))</f>
        <v>Kochi</v>
      </c>
      <c r="E156" s="11">
        <v>45534</v>
      </c>
      <c r="F156" s="11">
        <v>45612</v>
      </c>
      <c r="G156" s="11">
        <v>45615</v>
      </c>
      <c r="H156" s="13">
        <f>DATE(YEAR(F156),MONTH(F156),1)</f>
        <v>45597</v>
      </c>
      <c r="I156" s="2">
        <f>G156-F156</f>
        <v>3</v>
      </c>
      <c r="J156" s="2">
        <f>F156-E156</f>
        <v>78</v>
      </c>
      <c r="K156" s="2" t="s">
        <v>2646</v>
      </c>
      <c r="L156" s="2">
        <v>1</v>
      </c>
      <c r="M156" s="2">
        <v>1</v>
      </c>
      <c r="N156" s="2">
        <v>0</v>
      </c>
      <c r="O156" s="2" t="s">
        <v>2647</v>
      </c>
      <c r="P156" s="2" t="s">
        <v>2652</v>
      </c>
      <c r="Q156" s="2" t="s">
        <v>2649</v>
      </c>
      <c r="R156" s="3">
        <v>21050</v>
      </c>
      <c r="S156" s="3">
        <f>I156*L156*R156</f>
        <v>63150</v>
      </c>
      <c r="T156" s="2">
        <f>M156+N156</f>
        <v>1</v>
      </c>
    </row>
    <row r="157" spans="1:20" x14ac:dyDescent="0.2">
      <c r="A157" s="2" t="s">
        <v>2821</v>
      </c>
      <c r="B157" s="2" t="s">
        <v>1876</v>
      </c>
      <c r="C157" s="2" t="s">
        <v>39</v>
      </c>
      <c r="D157" s="2" t="str">
        <f>INDEX(Hotels!$C$2:$C$49,MATCH(C157,Hotels!$A$2:$A$49,0))</f>
        <v>Udaipur</v>
      </c>
      <c r="E157" s="11">
        <v>45534</v>
      </c>
      <c r="F157" s="11">
        <v>45621</v>
      </c>
      <c r="G157" s="11">
        <v>45623</v>
      </c>
      <c r="H157" s="13">
        <f>DATE(YEAR(F157),MONTH(F157),1)</f>
        <v>45597</v>
      </c>
      <c r="I157" s="2">
        <f>G157-F157</f>
        <v>2</v>
      </c>
      <c r="J157" s="2">
        <f>F157-E157</f>
        <v>87</v>
      </c>
      <c r="K157" s="2" t="s">
        <v>2646</v>
      </c>
      <c r="L157" s="2">
        <v>3</v>
      </c>
      <c r="M157" s="2">
        <v>6</v>
      </c>
      <c r="N157" s="2">
        <v>0</v>
      </c>
      <c r="O157" s="2" t="s">
        <v>2658</v>
      </c>
      <c r="P157" s="2" t="s">
        <v>2672</v>
      </c>
      <c r="Q157" s="2" t="s">
        <v>2653</v>
      </c>
      <c r="R157" s="3">
        <v>12200</v>
      </c>
      <c r="S157" s="3">
        <f>I157*L157*R157</f>
        <v>73200</v>
      </c>
      <c r="T157" s="2">
        <f>M157+N157</f>
        <v>6</v>
      </c>
    </row>
    <row r="158" spans="1:20" x14ac:dyDescent="0.2">
      <c r="A158" s="2" t="s">
        <v>2822</v>
      </c>
      <c r="B158" s="2" t="s">
        <v>2505</v>
      </c>
      <c r="C158" s="2" t="s">
        <v>83</v>
      </c>
      <c r="D158" s="2" t="str">
        <f>INDEX(Hotels!$C$2:$C$49,MATCH(C158,Hotels!$A$2:$A$49,0))</f>
        <v>Kochi</v>
      </c>
      <c r="E158" s="11">
        <v>45534</v>
      </c>
      <c r="F158" s="11">
        <v>45606</v>
      </c>
      <c r="G158" s="11">
        <v>45608</v>
      </c>
      <c r="H158" s="13">
        <f>DATE(YEAR(F158),MONTH(F158),1)</f>
        <v>45597</v>
      </c>
      <c r="I158" s="2">
        <f>G158-F158</f>
        <v>2</v>
      </c>
      <c r="J158" s="2">
        <f>F158-E158</f>
        <v>72</v>
      </c>
      <c r="K158" s="2" t="s">
        <v>2646</v>
      </c>
      <c r="L158" s="2">
        <v>1</v>
      </c>
      <c r="M158" s="2">
        <v>2</v>
      </c>
      <c r="N158" s="2">
        <v>0</v>
      </c>
      <c r="O158" s="2" t="s">
        <v>2647</v>
      </c>
      <c r="P158" s="2" t="s">
        <v>2652</v>
      </c>
      <c r="Q158" s="2" t="s">
        <v>2649</v>
      </c>
      <c r="R158" s="3">
        <v>18950</v>
      </c>
      <c r="S158" s="3">
        <f>I158*L158*R158</f>
        <v>37900</v>
      </c>
      <c r="T158" s="2">
        <f>M158+N158</f>
        <v>2</v>
      </c>
    </row>
    <row r="159" spans="1:20" x14ac:dyDescent="0.2">
      <c r="A159" s="2" t="s">
        <v>2823</v>
      </c>
      <c r="B159" s="2" t="s">
        <v>685</v>
      </c>
      <c r="C159" s="2" t="s">
        <v>93</v>
      </c>
      <c r="D159" s="2" t="str">
        <f>INDEX(Hotels!$C$2:$C$49,MATCH(C159,Hotels!$A$2:$A$49,0))</f>
        <v>Shimla</v>
      </c>
      <c r="E159" s="11">
        <v>45535</v>
      </c>
      <c r="F159" s="11">
        <v>45643</v>
      </c>
      <c r="G159" s="11">
        <v>45646</v>
      </c>
      <c r="H159" s="13">
        <f>DATE(YEAR(F159),MONTH(F159),1)</f>
        <v>45627</v>
      </c>
      <c r="I159" s="2">
        <f>G159-F159</f>
        <v>3</v>
      </c>
      <c r="J159" s="2">
        <f>F159-E159</f>
        <v>108</v>
      </c>
      <c r="K159" s="2" t="s">
        <v>2655</v>
      </c>
      <c r="L159" s="2">
        <v>1</v>
      </c>
      <c r="M159" s="2">
        <v>3</v>
      </c>
      <c r="N159" s="2">
        <v>0</v>
      </c>
      <c r="O159" s="2" t="s">
        <v>2670</v>
      </c>
      <c r="P159" s="2" t="s">
        <v>2656</v>
      </c>
      <c r="Q159" s="2" t="s">
        <v>2649</v>
      </c>
      <c r="R159" s="3">
        <v>6250</v>
      </c>
      <c r="S159" s="3">
        <f>I159*L159*R159</f>
        <v>18750</v>
      </c>
      <c r="T159" s="2">
        <f>M159+N159</f>
        <v>3</v>
      </c>
    </row>
    <row r="160" spans="1:20" x14ac:dyDescent="0.2">
      <c r="A160" s="2" t="s">
        <v>2824</v>
      </c>
      <c r="B160" s="2" t="s">
        <v>756</v>
      </c>
      <c r="C160" s="2" t="s">
        <v>99</v>
      </c>
      <c r="D160" s="2" t="str">
        <f>INDEX(Hotels!$C$2:$C$49,MATCH(C160,Hotels!$A$2:$A$49,0))</f>
        <v>Shimla</v>
      </c>
      <c r="E160" s="11">
        <v>45535</v>
      </c>
      <c r="F160" s="11">
        <v>45799</v>
      </c>
      <c r="G160" s="11">
        <v>45805</v>
      </c>
      <c r="H160" s="13">
        <f>DATE(YEAR(F160),MONTH(F160),1)</f>
        <v>45778</v>
      </c>
      <c r="I160" s="2">
        <f>G160-F160</f>
        <v>6</v>
      </c>
      <c r="J160" s="2">
        <f>F160-E160</f>
        <v>264</v>
      </c>
      <c r="K160" s="2" t="s">
        <v>2668</v>
      </c>
      <c r="L160" s="2">
        <v>1</v>
      </c>
      <c r="M160" s="2">
        <v>2</v>
      </c>
      <c r="N160" s="2">
        <v>2</v>
      </c>
      <c r="O160" s="2" t="s">
        <v>2670</v>
      </c>
      <c r="P160" s="2" t="s">
        <v>2662</v>
      </c>
      <c r="Q160" s="2" t="s">
        <v>2649</v>
      </c>
      <c r="R160" s="3">
        <v>3150</v>
      </c>
      <c r="S160" s="3">
        <f>I160*L160*R160</f>
        <v>18900</v>
      </c>
      <c r="T160" s="2">
        <f>M160+N160</f>
        <v>4</v>
      </c>
    </row>
    <row r="161" spans="1:20" x14ac:dyDescent="0.2">
      <c r="A161" s="2" t="s">
        <v>2825</v>
      </c>
      <c r="B161" s="2" t="s">
        <v>863</v>
      </c>
      <c r="C161" s="2" t="s">
        <v>125</v>
      </c>
      <c r="D161" s="2" t="str">
        <f>INDEX(Hotels!$C$2:$C$49,MATCH(C161,Hotels!$A$2:$A$49,0))</f>
        <v>Varanasi</v>
      </c>
      <c r="E161" s="11">
        <v>45535</v>
      </c>
      <c r="F161" s="11">
        <v>45612</v>
      </c>
      <c r="G161" s="11">
        <v>45614</v>
      </c>
      <c r="H161" s="13">
        <f>DATE(YEAR(F161),MONTH(F161),1)</f>
        <v>45597</v>
      </c>
      <c r="I161" s="2">
        <f>G161-F161</f>
        <v>2</v>
      </c>
      <c r="J161" s="2">
        <f>F161-E161</f>
        <v>77</v>
      </c>
      <c r="K161" s="2" t="s">
        <v>2666</v>
      </c>
      <c r="L161" s="2">
        <v>1</v>
      </c>
      <c r="M161" s="2">
        <v>1</v>
      </c>
      <c r="N161" s="2">
        <v>0</v>
      </c>
      <c r="O161" s="2" t="s">
        <v>2670</v>
      </c>
      <c r="P161" s="2" t="s">
        <v>2656</v>
      </c>
      <c r="Q161" s="2" t="s">
        <v>2653</v>
      </c>
      <c r="R161" s="3">
        <v>26050</v>
      </c>
      <c r="S161" s="3">
        <f>I161*L161*R161</f>
        <v>52100</v>
      </c>
      <c r="T161" s="2">
        <f>M161+N161</f>
        <v>1</v>
      </c>
    </row>
    <row r="162" spans="1:20" x14ac:dyDescent="0.2">
      <c r="A162" s="2" t="s">
        <v>2826</v>
      </c>
      <c r="B162" s="2" t="s">
        <v>1058</v>
      </c>
      <c r="C162" s="2" t="s">
        <v>93</v>
      </c>
      <c r="D162" s="2" t="str">
        <f>INDEX(Hotels!$C$2:$C$49,MATCH(C162,Hotels!$A$2:$A$49,0))</f>
        <v>Shimla</v>
      </c>
      <c r="E162" s="11">
        <v>45535</v>
      </c>
      <c r="F162" s="11">
        <v>45752</v>
      </c>
      <c r="G162" s="11">
        <v>45758</v>
      </c>
      <c r="H162" s="13">
        <f>DATE(YEAR(F162),MONTH(F162),1)</f>
        <v>45748</v>
      </c>
      <c r="I162" s="2">
        <f>G162-F162</f>
        <v>6</v>
      </c>
      <c r="J162" s="2">
        <f>F162-E162</f>
        <v>217</v>
      </c>
      <c r="K162" s="2" t="s">
        <v>2668</v>
      </c>
      <c r="L162" s="2">
        <v>1</v>
      </c>
      <c r="M162" s="2">
        <v>2</v>
      </c>
      <c r="N162" s="2">
        <v>2</v>
      </c>
      <c r="O162" s="2" t="s">
        <v>2683</v>
      </c>
      <c r="P162" s="2" t="s">
        <v>2652</v>
      </c>
      <c r="Q162" s="2" t="s">
        <v>2649</v>
      </c>
      <c r="R162" s="3">
        <v>5450</v>
      </c>
      <c r="S162" s="3">
        <f>I162*L162*R162</f>
        <v>32700</v>
      </c>
      <c r="T162" s="2">
        <f>M162+N162</f>
        <v>4</v>
      </c>
    </row>
    <row r="163" spans="1:20" x14ac:dyDescent="0.2">
      <c r="A163" s="2" t="s">
        <v>2827</v>
      </c>
      <c r="B163" s="2" t="s">
        <v>1268</v>
      </c>
      <c r="C163" s="2" t="s">
        <v>61</v>
      </c>
      <c r="D163" s="2" t="str">
        <f>INDEX(Hotels!$C$2:$C$49,MATCH(C163,Hotels!$A$2:$A$49,0))</f>
        <v>Mumbai</v>
      </c>
      <c r="E163" s="11">
        <v>45535</v>
      </c>
      <c r="F163" s="11">
        <v>45609</v>
      </c>
      <c r="G163" s="11">
        <v>45613</v>
      </c>
      <c r="H163" s="13">
        <f>DATE(YEAR(F163),MONTH(F163),1)</f>
        <v>45597</v>
      </c>
      <c r="I163" s="2">
        <f>G163-F163</f>
        <v>4</v>
      </c>
      <c r="J163" s="2">
        <f>F163-E163</f>
        <v>74</v>
      </c>
      <c r="K163" s="2" t="s">
        <v>2655</v>
      </c>
      <c r="L163" s="2">
        <v>1</v>
      </c>
      <c r="M163" s="2">
        <v>2</v>
      </c>
      <c r="N163" s="2">
        <v>0</v>
      </c>
      <c r="O163" s="2" t="s">
        <v>2658</v>
      </c>
      <c r="P163" s="2" t="s">
        <v>2652</v>
      </c>
      <c r="Q163" s="2" t="s">
        <v>2664</v>
      </c>
      <c r="R163" s="3">
        <v>20900</v>
      </c>
      <c r="S163" s="3">
        <f>I163*L163*R163</f>
        <v>83600</v>
      </c>
      <c r="T163" s="2">
        <f>M163+N163</f>
        <v>2</v>
      </c>
    </row>
    <row r="164" spans="1:20" x14ac:dyDescent="0.2">
      <c r="A164" s="2" t="s">
        <v>2828</v>
      </c>
      <c r="B164" s="2" t="s">
        <v>1695</v>
      </c>
      <c r="C164" s="2" t="s">
        <v>43</v>
      </c>
      <c r="D164" s="2" t="str">
        <f>INDEX(Hotels!$C$2:$C$49,MATCH(C164,Hotels!$A$2:$A$49,0))</f>
        <v>Agra</v>
      </c>
      <c r="E164" s="11">
        <v>45535</v>
      </c>
      <c r="F164" s="11">
        <v>45576</v>
      </c>
      <c r="G164" s="11">
        <v>45582</v>
      </c>
      <c r="H164" s="13">
        <f>DATE(YEAR(F164),MONTH(F164),1)</f>
        <v>45566</v>
      </c>
      <c r="I164" s="2">
        <f>G164-F164</f>
        <v>6</v>
      </c>
      <c r="J164" s="2">
        <f>F164-E164</f>
        <v>41</v>
      </c>
      <c r="K164" s="2" t="s">
        <v>2668</v>
      </c>
      <c r="L164" s="2">
        <v>1</v>
      </c>
      <c r="M164" s="2">
        <v>2</v>
      </c>
      <c r="N164" s="2">
        <v>2</v>
      </c>
      <c r="O164" s="2" t="s">
        <v>2689</v>
      </c>
      <c r="P164" s="2" t="s">
        <v>2656</v>
      </c>
      <c r="Q164" s="2" t="s">
        <v>2649</v>
      </c>
      <c r="R164" s="3">
        <v>4700</v>
      </c>
      <c r="S164" s="3">
        <f>I164*L164*R164</f>
        <v>28200</v>
      </c>
      <c r="T164" s="2">
        <f>M164+N164</f>
        <v>4</v>
      </c>
    </row>
    <row r="165" spans="1:20" x14ac:dyDescent="0.2">
      <c r="A165" s="2" t="s">
        <v>2829</v>
      </c>
      <c r="B165" s="2" t="s">
        <v>2553</v>
      </c>
      <c r="C165" s="2" t="s">
        <v>34</v>
      </c>
      <c r="D165" s="2" t="str">
        <f>INDEX(Hotels!$C$2:$C$49,MATCH(C165,Hotels!$A$2:$A$49,0))</f>
        <v>Udaipur</v>
      </c>
      <c r="E165" s="11">
        <v>45535</v>
      </c>
      <c r="F165" s="11">
        <v>45596</v>
      </c>
      <c r="G165" s="11">
        <v>45599</v>
      </c>
      <c r="H165" s="13">
        <f>DATE(YEAR(F165),MONTH(F165),1)</f>
        <v>45566</v>
      </c>
      <c r="I165" s="2">
        <f>G165-F165</f>
        <v>3</v>
      </c>
      <c r="J165" s="2">
        <f>F165-E165</f>
        <v>61</v>
      </c>
      <c r="K165" s="2" t="s">
        <v>2646</v>
      </c>
      <c r="L165" s="2">
        <v>4</v>
      </c>
      <c r="M165" s="2">
        <v>8</v>
      </c>
      <c r="N165" s="2">
        <v>0</v>
      </c>
      <c r="O165" s="2" t="s">
        <v>2658</v>
      </c>
      <c r="P165" s="2" t="s">
        <v>2662</v>
      </c>
      <c r="Q165" s="2" t="s">
        <v>2649</v>
      </c>
      <c r="R165" s="3">
        <v>12450</v>
      </c>
      <c r="S165" s="3">
        <f>I165*L165*R165</f>
        <v>149400</v>
      </c>
      <c r="T165" s="2">
        <f>M165+N165</f>
        <v>8</v>
      </c>
    </row>
    <row r="166" spans="1:20" x14ac:dyDescent="0.2">
      <c r="A166" s="2" t="s">
        <v>2830</v>
      </c>
      <c r="B166" s="2" t="s">
        <v>2101</v>
      </c>
      <c r="C166" s="2" t="s">
        <v>118</v>
      </c>
      <c r="D166" s="2" t="str">
        <f>INDEX(Hotels!$C$2:$C$49,MATCH(C166,Hotels!$A$2:$A$49,0))</f>
        <v>Rishikesh</v>
      </c>
      <c r="E166" s="11">
        <v>45536</v>
      </c>
      <c r="F166" s="11">
        <v>45593</v>
      </c>
      <c r="G166" s="11">
        <v>45598</v>
      </c>
      <c r="H166" s="13">
        <f>DATE(YEAR(F166),MONTH(F166),1)</f>
        <v>45566</v>
      </c>
      <c r="I166" s="2">
        <f>G166-F166</f>
        <v>5</v>
      </c>
      <c r="J166" s="2">
        <f>F166-E166</f>
        <v>57</v>
      </c>
      <c r="K166" s="2" t="s">
        <v>2655</v>
      </c>
      <c r="L166" s="2">
        <v>1</v>
      </c>
      <c r="M166" s="2">
        <v>3</v>
      </c>
      <c r="N166" s="2">
        <v>1</v>
      </c>
      <c r="O166" s="2" t="s">
        <v>2670</v>
      </c>
      <c r="P166" s="2" t="s">
        <v>2656</v>
      </c>
      <c r="Q166" s="2" t="s">
        <v>2649</v>
      </c>
      <c r="R166" s="3">
        <v>11350</v>
      </c>
      <c r="S166" s="3">
        <f>I166*L166*R166</f>
        <v>56750</v>
      </c>
      <c r="T166" s="2">
        <f>M166+N166</f>
        <v>4</v>
      </c>
    </row>
    <row r="167" spans="1:20" x14ac:dyDescent="0.2">
      <c r="A167" s="2" t="s">
        <v>2831</v>
      </c>
      <c r="B167" s="2" t="s">
        <v>1434</v>
      </c>
      <c r="C167" s="2" t="s">
        <v>69</v>
      </c>
      <c r="D167" s="2" t="str">
        <f>INDEX(Hotels!$C$2:$C$49,MATCH(C167,Hotels!$A$2:$A$49,0))</f>
        <v>New Delhi</v>
      </c>
      <c r="E167" s="11">
        <v>45537</v>
      </c>
      <c r="F167" s="11">
        <v>45585</v>
      </c>
      <c r="G167" s="11">
        <v>45591</v>
      </c>
      <c r="H167" s="13">
        <f>DATE(YEAR(F167),MONTH(F167),1)</f>
        <v>45566</v>
      </c>
      <c r="I167" s="2">
        <f>G167-F167</f>
        <v>6</v>
      </c>
      <c r="J167" s="2">
        <f>F167-E167</f>
        <v>48</v>
      </c>
      <c r="K167" s="2" t="s">
        <v>2666</v>
      </c>
      <c r="L167" s="2">
        <v>1</v>
      </c>
      <c r="M167" s="2">
        <v>2</v>
      </c>
      <c r="N167" s="2">
        <v>1</v>
      </c>
      <c r="O167" s="2" t="s">
        <v>2651</v>
      </c>
      <c r="P167" s="2" t="s">
        <v>2662</v>
      </c>
      <c r="Q167" s="2" t="s">
        <v>2649</v>
      </c>
      <c r="R167" s="3">
        <v>43450</v>
      </c>
      <c r="S167" s="3">
        <f>I167*L167*R167</f>
        <v>260700</v>
      </c>
      <c r="T167" s="2">
        <f>M167+N167</f>
        <v>3</v>
      </c>
    </row>
    <row r="168" spans="1:20" x14ac:dyDescent="0.2">
      <c r="A168" s="2" t="s">
        <v>2832</v>
      </c>
      <c r="B168" s="2" t="s">
        <v>1551</v>
      </c>
      <c r="C168" s="2" t="s">
        <v>81</v>
      </c>
      <c r="D168" s="2" t="str">
        <f>INDEX(Hotels!$C$2:$C$49,MATCH(C168,Hotels!$A$2:$A$49,0))</f>
        <v>Bengaluru</v>
      </c>
      <c r="E168" s="11">
        <v>45537</v>
      </c>
      <c r="F168" s="11">
        <v>45567</v>
      </c>
      <c r="G168" s="11">
        <v>45570</v>
      </c>
      <c r="H168" s="13">
        <f>DATE(YEAR(F168),MONTH(F168),1)</f>
        <v>45566</v>
      </c>
      <c r="I168" s="2">
        <f>G168-F168</f>
        <v>3</v>
      </c>
      <c r="J168" s="2">
        <f>F168-E168</f>
        <v>30</v>
      </c>
      <c r="K168" s="2" t="s">
        <v>2655</v>
      </c>
      <c r="L168" s="2">
        <v>1</v>
      </c>
      <c r="M168" s="2">
        <v>2</v>
      </c>
      <c r="N168" s="2">
        <v>0</v>
      </c>
      <c r="O168" s="2" t="s">
        <v>2647</v>
      </c>
      <c r="P168" s="2" t="s">
        <v>2656</v>
      </c>
      <c r="Q168" s="2" t="s">
        <v>2649</v>
      </c>
      <c r="R168" s="3">
        <v>15500</v>
      </c>
      <c r="S168" s="3">
        <f>I168*L168*R168</f>
        <v>46500</v>
      </c>
      <c r="T168" s="2">
        <f>M168+N168</f>
        <v>2</v>
      </c>
    </row>
    <row r="169" spans="1:20" x14ac:dyDescent="0.2">
      <c r="A169" s="2" t="s">
        <v>2833</v>
      </c>
      <c r="B169" s="2" t="s">
        <v>1972</v>
      </c>
      <c r="C169" s="2" t="s">
        <v>26</v>
      </c>
      <c r="D169" s="2" t="str">
        <f>INDEX(Hotels!$C$2:$C$49,MATCH(C169,Hotels!$A$2:$A$49,0))</f>
        <v>Jaipur</v>
      </c>
      <c r="E169" s="11">
        <v>45537</v>
      </c>
      <c r="F169" s="11">
        <v>45599</v>
      </c>
      <c r="G169" s="11">
        <v>45604</v>
      </c>
      <c r="H169" s="13">
        <f>DATE(YEAR(F169),MONTH(F169),1)</f>
        <v>45597</v>
      </c>
      <c r="I169" s="2">
        <f>G169-F169</f>
        <v>5</v>
      </c>
      <c r="J169" s="2">
        <f>F169-E169</f>
        <v>62</v>
      </c>
      <c r="K169" s="2" t="s">
        <v>2655</v>
      </c>
      <c r="L169" s="2">
        <v>1</v>
      </c>
      <c r="M169" s="2">
        <v>2</v>
      </c>
      <c r="N169" s="2">
        <v>3</v>
      </c>
      <c r="O169" s="2" t="s">
        <v>2689</v>
      </c>
      <c r="P169" s="2" t="s">
        <v>2648</v>
      </c>
      <c r="Q169" s="2" t="s">
        <v>2649</v>
      </c>
      <c r="R169" s="3">
        <v>14000</v>
      </c>
      <c r="S169" s="3">
        <f>I169*L169*R169</f>
        <v>70000</v>
      </c>
      <c r="T169" s="2">
        <f>M169+N169</f>
        <v>5</v>
      </c>
    </row>
    <row r="170" spans="1:20" x14ac:dyDescent="0.2">
      <c r="A170" s="2" t="s">
        <v>2834</v>
      </c>
      <c r="B170" s="2" t="s">
        <v>492</v>
      </c>
      <c r="C170" s="2" t="s">
        <v>57</v>
      </c>
      <c r="D170" s="2" t="str">
        <f>INDEX(Hotels!$C$2:$C$49,MATCH(C170,Hotels!$A$2:$A$49,0))</f>
        <v>Mumbai</v>
      </c>
      <c r="E170" s="11">
        <v>45538</v>
      </c>
      <c r="F170" s="11">
        <v>45577</v>
      </c>
      <c r="G170" s="11">
        <v>45580</v>
      </c>
      <c r="H170" s="13">
        <f>DATE(YEAR(F170),MONTH(F170),1)</f>
        <v>45566</v>
      </c>
      <c r="I170" s="2">
        <f>G170-F170</f>
        <v>3</v>
      </c>
      <c r="J170" s="2">
        <f>F170-E170</f>
        <v>39</v>
      </c>
      <c r="K170" s="2" t="s">
        <v>2655</v>
      </c>
      <c r="L170" s="2">
        <v>1</v>
      </c>
      <c r="M170" s="2">
        <v>2</v>
      </c>
      <c r="N170" s="2">
        <v>0</v>
      </c>
      <c r="O170" s="2" t="s">
        <v>2651</v>
      </c>
      <c r="P170" s="2" t="s">
        <v>2652</v>
      </c>
      <c r="Q170" s="2" t="s">
        <v>2649</v>
      </c>
      <c r="R170" s="3">
        <v>9250</v>
      </c>
      <c r="S170" s="3">
        <f>I170*L170*R170</f>
        <v>27750</v>
      </c>
      <c r="T170" s="2">
        <f>M170+N170</f>
        <v>2</v>
      </c>
    </row>
    <row r="171" spans="1:20" x14ac:dyDescent="0.2">
      <c r="A171" s="2" t="s">
        <v>2835</v>
      </c>
      <c r="B171" s="2" t="s">
        <v>823</v>
      </c>
      <c r="C171" s="2" t="s">
        <v>118</v>
      </c>
      <c r="D171" s="2" t="str">
        <f>INDEX(Hotels!$C$2:$C$49,MATCH(C171,Hotels!$A$2:$A$49,0))</f>
        <v>Rishikesh</v>
      </c>
      <c r="E171" s="11">
        <v>45538</v>
      </c>
      <c r="F171" s="11">
        <v>45741</v>
      </c>
      <c r="G171" s="11">
        <v>45744</v>
      </c>
      <c r="H171" s="13">
        <f>DATE(YEAR(F171),MONTH(F171),1)</f>
        <v>45717</v>
      </c>
      <c r="I171" s="2">
        <f>G171-F171</f>
        <v>3</v>
      </c>
      <c r="J171" s="2">
        <f>F171-E171</f>
        <v>203</v>
      </c>
      <c r="K171" s="2" t="s">
        <v>2666</v>
      </c>
      <c r="L171" s="2">
        <v>1</v>
      </c>
      <c r="M171" s="2">
        <v>2</v>
      </c>
      <c r="N171" s="2">
        <v>2</v>
      </c>
      <c r="O171" s="2" t="s">
        <v>2670</v>
      </c>
      <c r="P171" s="2" t="s">
        <v>2659</v>
      </c>
      <c r="Q171" s="2" t="s">
        <v>2664</v>
      </c>
      <c r="R171" s="3">
        <v>22650</v>
      </c>
      <c r="S171" s="3">
        <f>I171*L171*R171</f>
        <v>67950</v>
      </c>
      <c r="T171" s="2">
        <f>M171+N171</f>
        <v>4</v>
      </c>
    </row>
    <row r="172" spans="1:20" x14ac:dyDescent="0.2">
      <c r="A172" s="2" t="s">
        <v>2836</v>
      </c>
      <c r="B172" s="2" t="s">
        <v>1581</v>
      </c>
      <c r="C172" s="2" t="s">
        <v>81</v>
      </c>
      <c r="D172" s="2" t="str">
        <f>INDEX(Hotels!$C$2:$C$49,MATCH(C172,Hotels!$A$2:$A$49,0))</f>
        <v>Bengaluru</v>
      </c>
      <c r="E172" s="11">
        <v>45538</v>
      </c>
      <c r="F172" s="11">
        <v>45615</v>
      </c>
      <c r="G172" s="11">
        <v>45618</v>
      </c>
      <c r="H172" s="13">
        <f>DATE(YEAR(F172),MONTH(F172),1)</f>
        <v>45597</v>
      </c>
      <c r="I172" s="2">
        <f>G172-F172</f>
        <v>3</v>
      </c>
      <c r="J172" s="2">
        <f>F172-E172</f>
        <v>77</v>
      </c>
      <c r="K172" s="2" t="s">
        <v>2646</v>
      </c>
      <c r="L172" s="2">
        <v>1</v>
      </c>
      <c r="M172" s="2">
        <v>2</v>
      </c>
      <c r="N172" s="2">
        <v>0</v>
      </c>
      <c r="O172" s="2" t="s">
        <v>2670</v>
      </c>
      <c r="P172" s="2" t="s">
        <v>2652</v>
      </c>
      <c r="Q172" s="2" t="s">
        <v>2649</v>
      </c>
      <c r="R172" s="3">
        <v>30050</v>
      </c>
      <c r="S172" s="3">
        <f>I172*L172*R172</f>
        <v>90150</v>
      </c>
      <c r="T172" s="2">
        <f>M172+N172</f>
        <v>2</v>
      </c>
    </row>
    <row r="173" spans="1:20" x14ac:dyDescent="0.2">
      <c r="A173" s="2" t="s">
        <v>2837</v>
      </c>
      <c r="B173" s="2" t="s">
        <v>1687</v>
      </c>
      <c r="C173" s="2" t="s">
        <v>61</v>
      </c>
      <c r="D173" s="2" t="str">
        <f>INDEX(Hotels!$C$2:$C$49,MATCH(C173,Hotels!$A$2:$A$49,0))</f>
        <v>Mumbai</v>
      </c>
      <c r="E173" s="11">
        <v>45538</v>
      </c>
      <c r="F173" s="11">
        <v>45622</v>
      </c>
      <c r="G173" s="11">
        <v>45627</v>
      </c>
      <c r="H173" s="13">
        <f>DATE(YEAR(F173),MONTH(F173),1)</f>
        <v>45597</v>
      </c>
      <c r="I173" s="2">
        <f>G173-F173</f>
        <v>5</v>
      </c>
      <c r="J173" s="2">
        <f>F173-E173</f>
        <v>84</v>
      </c>
      <c r="K173" s="2" t="s">
        <v>2666</v>
      </c>
      <c r="L173" s="2">
        <v>1</v>
      </c>
      <c r="M173" s="2">
        <v>2</v>
      </c>
      <c r="N173" s="2">
        <v>0</v>
      </c>
      <c r="O173" s="2" t="s">
        <v>2670</v>
      </c>
      <c r="P173" s="2" t="s">
        <v>2662</v>
      </c>
      <c r="Q173" s="2" t="s">
        <v>2649</v>
      </c>
      <c r="R173" s="3">
        <v>44000</v>
      </c>
      <c r="S173" s="3">
        <f>I173*L173*R173</f>
        <v>220000</v>
      </c>
      <c r="T173" s="2">
        <f>M173+N173</f>
        <v>2</v>
      </c>
    </row>
    <row r="174" spans="1:20" x14ac:dyDescent="0.2">
      <c r="A174" s="2" t="s">
        <v>2838</v>
      </c>
      <c r="B174" s="2" t="s">
        <v>2433</v>
      </c>
      <c r="C174" s="2" t="s">
        <v>129</v>
      </c>
      <c r="D174" s="2" t="str">
        <f>INDEX(Hotels!$C$2:$C$49,MATCH(C174,Hotels!$A$2:$A$49,0))</f>
        <v>Varanasi</v>
      </c>
      <c r="E174" s="11">
        <v>45538</v>
      </c>
      <c r="F174" s="11">
        <v>45568</v>
      </c>
      <c r="G174" s="11">
        <v>45571</v>
      </c>
      <c r="H174" s="13">
        <f>DATE(YEAR(F174),MONTH(F174),1)</f>
        <v>45566</v>
      </c>
      <c r="I174" s="2">
        <f>G174-F174</f>
        <v>3</v>
      </c>
      <c r="J174" s="2">
        <f>F174-E174</f>
        <v>30</v>
      </c>
      <c r="K174" s="2" t="s">
        <v>2655</v>
      </c>
      <c r="L174" s="2">
        <v>4</v>
      </c>
      <c r="M174" s="2">
        <v>8</v>
      </c>
      <c r="N174" s="2">
        <v>0</v>
      </c>
      <c r="O174" s="2" t="s">
        <v>2658</v>
      </c>
      <c r="P174" s="2" t="s">
        <v>2648</v>
      </c>
      <c r="Q174" s="2" t="s">
        <v>2649</v>
      </c>
      <c r="R174" s="3">
        <v>5400</v>
      </c>
      <c r="S174" s="3">
        <f>I174*L174*R174</f>
        <v>64800</v>
      </c>
      <c r="T174" s="2">
        <f>M174+N174</f>
        <v>8</v>
      </c>
    </row>
    <row r="175" spans="1:20" x14ac:dyDescent="0.2">
      <c r="A175" s="2" t="s">
        <v>2839</v>
      </c>
      <c r="B175" s="2" t="s">
        <v>974</v>
      </c>
      <c r="C175" s="2" t="s">
        <v>116</v>
      </c>
      <c r="D175" s="2" t="str">
        <f>INDEX(Hotels!$C$2:$C$49,MATCH(C175,Hotels!$A$2:$A$49,0))</f>
        <v>Rishikesh</v>
      </c>
      <c r="E175" s="11">
        <v>45539</v>
      </c>
      <c r="F175" s="11">
        <v>45567</v>
      </c>
      <c r="G175" s="11">
        <v>45568</v>
      </c>
      <c r="H175" s="13">
        <f>DATE(YEAR(F175),MONTH(F175),1)</f>
        <v>45566</v>
      </c>
      <c r="I175" s="2">
        <f>G175-F175</f>
        <v>1</v>
      </c>
      <c r="J175" s="2">
        <f>F175-E175</f>
        <v>28</v>
      </c>
      <c r="K175" s="2" t="s">
        <v>2668</v>
      </c>
      <c r="L175" s="2">
        <v>1</v>
      </c>
      <c r="M175" s="2">
        <v>2</v>
      </c>
      <c r="N175" s="2">
        <v>0</v>
      </c>
      <c r="O175" s="2" t="s">
        <v>2683</v>
      </c>
      <c r="P175" s="2" t="s">
        <v>2659</v>
      </c>
      <c r="Q175" s="2" t="s">
        <v>2653</v>
      </c>
      <c r="R175" s="3">
        <v>4400</v>
      </c>
      <c r="S175" s="3">
        <f>I175*L175*R175</f>
        <v>4400</v>
      </c>
      <c r="T175" s="2">
        <f>M175+N175</f>
        <v>2</v>
      </c>
    </row>
    <row r="176" spans="1:20" x14ac:dyDescent="0.2">
      <c r="A176" s="2" t="s">
        <v>2840</v>
      </c>
      <c r="B176" s="2" t="s">
        <v>1019</v>
      </c>
      <c r="C176" s="2" t="s">
        <v>26</v>
      </c>
      <c r="D176" s="2" t="str">
        <f>INDEX(Hotels!$C$2:$C$49,MATCH(C176,Hotels!$A$2:$A$49,0))</f>
        <v>Jaipur</v>
      </c>
      <c r="E176" s="11">
        <v>45539</v>
      </c>
      <c r="F176" s="11">
        <v>45583</v>
      </c>
      <c r="G176" s="11">
        <v>45585</v>
      </c>
      <c r="H176" s="13">
        <f>DATE(YEAR(F176),MONTH(F176),1)</f>
        <v>45566</v>
      </c>
      <c r="I176" s="2">
        <f>G176-F176</f>
        <v>2</v>
      </c>
      <c r="J176" s="2">
        <f>F176-E176</f>
        <v>44</v>
      </c>
      <c r="K176" s="2" t="s">
        <v>2655</v>
      </c>
      <c r="L176" s="2">
        <v>1</v>
      </c>
      <c r="M176" s="2">
        <v>3</v>
      </c>
      <c r="N176" s="2">
        <v>0</v>
      </c>
      <c r="O176" s="2" t="s">
        <v>2689</v>
      </c>
      <c r="P176" s="2" t="s">
        <v>2648</v>
      </c>
      <c r="Q176" s="2" t="s">
        <v>2649</v>
      </c>
      <c r="R176" s="3">
        <v>14700</v>
      </c>
      <c r="S176" s="3">
        <f>I176*L176*R176</f>
        <v>29400</v>
      </c>
      <c r="T176" s="2">
        <f>M176+N176</f>
        <v>3</v>
      </c>
    </row>
    <row r="177" spans="1:20" x14ac:dyDescent="0.2">
      <c r="A177" s="2" t="s">
        <v>2841</v>
      </c>
      <c r="B177" s="2" t="s">
        <v>1999</v>
      </c>
      <c r="C177" s="2" t="s">
        <v>89</v>
      </c>
      <c r="D177" s="2" t="str">
        <f>INDEX(Hotels!$C$2:$C$49,MATCH(C177,Hotels!$A$2:$A$49,0))</f>
        <v>Kochi</v>
      </c>
      <c r="E177" s="11">
        <v>45539</v>
      </c>
      <c r="F177" s="11">
        <v>45704</v>
      </c>
      <c r="G177" s="11">
        <v>45707</v>
      </c>
      <c r="H177" s="13">
        <f>DATE(YEAR(F177),MONTH(F177),1)</f>
        <v>45689</v>
      </c>
      <c r="I177" s="2">
        <f>G177-F177</f>
        <v>3</v>
      </c>
      <c r="J177" s="2">
        <f>F177-E177</f>
        <v>165</v>
      </c>
      <c r="K177" s="2" t="s">
        <v>2655</v>
      </c>
      <c r="L177" s="2">
        <v>2</v>
      </c>
      <c r="M177" s="2">
        <v>4</v>
      </c>
      <c r="N177" s="2">
        <v>2</v>
      </c>
      <c r="O177" s="2" t="s">
        <v>2670</v>
      </c>
      <c r="P177" s="2" t="s">
        <v>2656</v>
      </c>
      <c r="Q177" s="2" t="s">
        <v>2653</v>
      </c>
      <c r="R177" s="3">
        <v>8800</v>
      </c>
      <c r="S177" s="3">
        <f>I177*L177*R177</f>
        <v>52800</v>
      </c>
      <c r="T177" s="2">
        <f>M177+N177</f>
        <v>6</v>
      </c>
    </row>
    <row r="178" spans="1:20" x14ac:dyDescent="0.2">
      <c r="A178" s="2" t="s">
        <v>2842</v>
      </c>
      <c r="B178" s="2" t="s">
        <v>539</v>
      </c>
      <c r="C178" s="2" t="s">
        <v>118</v>
      </c>
      <c r="D178" s="2" t="str">
        <f>INDEX(Hotels!$C$2:$C$49,MATCH(C178,Hotels!$A$2:$A$49,0))</f>
        <v>Rishikesh</v>
      </c>
      <c r="E178" s="11">
        <v>45540</v>
      </c>
      <c r="F178" s="11">
        <v>45764</v>
      </c>
      <c r="G178" s="11">
        <v>45768</v>
      </c>
      <c r="H178" s="13">
        <f>DATE(YEAR(F178),MONTH(F178),1)</f>
        <v>45748</v>
      </c>
      <c r="I178" s="2">
        <f>G178-F178</f>
        <v>4</v>
      </c>
      <c r="J178" s="2">
        <f>F178-E178</f>
        <v>224</v>
      </c>
      <c r="K178" s="2" t="s">
        <v>2668</v>
      </c>
      <c r="L178" s="2">
        <v>2</v>
      </c>
      <c r="M178" s="2">
        <v>4</v>
      </c>
      <c r="N178" s="2">
        <v>0</v>
      </c>
      <c r="O178" s="2" t="s">
        <v>2658</v>
      </c>
      <c r="P178" s="2" t="s">
        <v>2659</v>
      </c>
      <c r="Q178" s="2" t="s">
        <v>2653</v>
      </c>
      <c r="R178" s="3">
        <v>8100</v>
      </c>
      <c r="S178" s="3">
        <f>I178*L178*R178</f>
        <v>64800</v>
      </c>
      <c r="T178" s="2">
        <f>M178+N178</f>
        <v>4</v>
      </c>
    </row>
    <row r="179" spans="1:20" x14ac:dyDescent="0.2">
      <c r="A179" s="2" t="s">
        <v>2843</v>
      </c>
      <c r="B179" s="2" t="s">
        <v>804</v>
      </c>
      <c r="C179" s="2" t="s">
        <v>51</v>
      </c>
      <c r="D179" s="2" t="str">
        <f>INDEX(Hotels!$C$2:$C$49,MATCH(C179,Hotels!$A$2:$A$49,0))</f>
        <v>Agra</v>
      </c>
      <c r="E179" s="11">
        <v>45540</v>
      </c>
      <c r="F179" s="11">
        <v>45569</v>
      </c>
      <c r="G179" s="11">
        <v>45574</v>
      </c>
      <c r="H179" s="13">
        <f>DATE(YEAR(F179),MONTH(F179),1)</f>
        <v>45566</v>
      </c>
      <c r="I179" s="2">
        <f>G179-F179</f>
        <v>5</v>
      </c>
      <c r="J179" s="2">
        <f>F179-E179</f>
        <v>29</v>
      </c>
      <c r="K179" s="2" t="s">
        <v>2646</v>
      </c>
      <c r="L179" s="2">
        <v>1</v>
      </c>
      <c r="M179" s="2">
        <v>2</v>
      </c>
      <c r="N179" s="2">
        <v>0</v>
      </c>
      <c r="O179" s="2" t="s">
        <v>2689</v>
      </c>
      <c r="P179" s="2" t="s">
        <v>2662</v>
      </c>
      <c r="Q179" s="2" t="s">
        <v>2649</v>
      </c>
      <c r="R179" s="3">
        <v>17350</v>
      </c>
      <c r="S179" s="3">
        <f>I179*L179*R179</f>
        <v>86750</v>
      </c>
      <c r="T179" s="2">
        <f>M179+N179</f>
        <v>2</v>
      </c>
    </row>
    <row r="180" spans="1:20" x14ac:dyDescent="0.2">
      <c r="A180" s="2" t="s">
        <v>2844</v>
      </c>
      <c r="B180" s="2" t="s">
        <v>850</v>
      </c>
      <c r="C180" s="2" t="s">
        <v>118</v>
      </c>
      <c r="D180" s="2" t="str">
        <f>INDEX(Hotels!$C$2:$C$49,MATCH(C180,Hotels!$A$2:$A$49,0))</f>
        <v>Rishikesh</v>
      </c>
      <c r="E180" s="11">
        <v>45540</v>
      </c>
      <c r="F180" s="11">
        <v>45686</v>
      </c>
      <c r="G180" s="11">
        <v>45689</v>
      </c>
      <c r="H180" s="13">
        <f>DATE(YEAR(F180),MONTH(F180),1)</f>
        <v>45658</v>
      </c>
      <c r="I180" s="2">
        <f>G180-F180</f>
        <v>3</v>
      </c>
      <c r="J180" s="2">
        <f>F180-E180</f>
        <v>146</v>
      </c>
      <c r="K180" s="2" t="s">
        <v>2666</v>
      </c>
      <c r="L180" s="2">
        <v>3</v>
      </c>
      <c r="M180" s="2">
        <v>6</v>
      </c>
      <c r="N180" s="2">
        <v>0</v>
      </c>
      <c r="O180" s="2" t="s">
        <v>2658</v>
      </c>
      <c r="P180" s="2" t="s">
        <v>2662</v>
      </c>
      <c r="Q180" s="2" t="s">
        <v>2649</v>
      </c>
      <c r="R180" s="3">
        <v>18900</v>
      </c>
      <c r="S180" s="3">
        <f>I180*L180*R180</f>
        <v>170100</v>
      </c>
      <c r="T180" s="2">
        <f>M180+N180</f>
        <v>6</v>
      </c>
    </row>
    <row r="181" spans="1:20" x14ac:dyDescent="0.2">
      <c r="A181" s="2" t="s">
        <v>2845</v>
      </c>
      <c r="B181" s="2" t="s">
        <v>1562</v>
      </c>
      <c r="C181" s="2" t="s">
        <v>37</v>
      </c>
      <c r="D181" s="2" t="str">
        <f>INDEX(Hotels!$C$2:$C$49,MATCH(C181,Hotels!$A$2:$A$49,0))</f>
        <v>Udaipur</v>
      </c>
      <c r="E181" s="11">
        <v>45540</v>
      </c>
      <c r="F181" s="11">
        <v>45590</v>
      </c>
      <c r="G181" s="11">
        <v>45594</v>
      </c>
      <c r="H181" s="13">
        <f>DATE(YEAR(F181),MONTH(F181),1)</f>
        <v>45566</v>
      </c>
      <c r="I181" s="2">
        <f>G181-F181</f>
        <v>4</v>
      </c>
      <c r="J181" s="2">
        <f>F181-E181</f>
        <v>50</v>
      </c>
      <c r="K181" s="2" t="s">
        <v>2646</v>
      </c>
      <c r="L181" s="2">
        <v>1</v>
      </c>
      <c r="M181" s="2">
        <v>2</v>
      </c>
      <c r="N181" s="2">
        <v>2</v>
      </c>
      <c r="O181" s="2" t="s">
        <v>2670</v>
      </c>
      <c r="P181" s="2" t="s">
        <v>2662</v>
      </c>
      <c r="Q181" s="2" t="s">
        <v>2649</v>
      </c>
      <c r="R181" s="3">
        <v>26000</v>
      </c>
      <c r="S181" s="3">
        <f>I181*L181*R181</f>
        <v>104000</v>
      </c>
      <c r="T181" s="2">
        <f>M181+N181</f>
        <v>4</v>
      </c>
    </row>
    <row r="182" spans="1:20" x14ac:dyDescent="0.2">
      <c r="A182" s="2" t="s">
        <v>2846</v>
      </c>
      <c r="B182" s="2" t="s">
        <v>1988</v>
      </c>
      <c r="C182" s="2" t="s">
        <v>34</v>
      </c>
      <c r="D182" s="2" t="str">
        <f>INDEX(Hotels!$C$2:$C$49,MATCH(C182,Hotels!$A$2:$A$49,0))</f>
        <v>Udaipur</v>
      </c>
      <c r="E182" s="11">
        <v>45540</v>
      </c>
      <c r="F182" s="11">
        <v>45567</v>
      </c>
      <c r="G182" s="11">
        <v>45571</v>
      </c>
      <c r="H182" s="13">
        <f>DATE(YEAR(F182),MONTH(F182),1)</f>
        <v>45566</v>
      </c>
      <c r="I182" s="2">
        <f>G182-F182</f>
        <v>4</v>
      </c>
      <c r="J182" s="2">
        <f>F182-E182</f>
        <v>27</v>
      </c>
      <c r="K182" s="2" t="s">
        <v>2646</v>
      </c>
      <c r="L182" s="2">
        <v>1</v>
      </c>
      <c r="M182" s="2">
        <v>3</v>
      </c>
      <c r="N182" s="2">
        <v>0</v>
      </c>
      <c r="O182" s="2" t="s">
        <v>2647</v>
      </c>
      <c r="P182" s="2" t="s">
        <v>2672</v>
      </c>
      <c r="Q182" s="2" t="s">
        <v>2649</v>
      </c>
      <c r="R182" s="3">
        <v>11300</v>
      </c>
      <c r="S182" s="3">
        <f>I182*L182*R182</f>
        <v>45200</v>
      </c>
      <c r="T182" s="2">
        <f>M182+N182</f>
        <v>3</v>
      </c>
    </row>
    <row r="183" spans="1:20" x14ac:dyDescent="0.2">
      <c r="A183" s="2" t="s">
        <v>2847</v>
      </c>
      <c r="B183" s="2" t="s">
        <v>2387</v>
      </c>
      <c r="C183" s="2" t="s">
        <v>81</v>
      </c>
      <c r="D183" s="2" t="str">
        <f>INDEX(Hotels!$C$2:$C$49,MATCH(C183,Hotels!$A$2:$A$49,0))</f>
        <v>Bengaluru</v>
      </c>
      <c r="E183" s="11">
        <v>45540</v>
      </c>
      <c r="F183" s="11">
        <v>45567</v>
      </c>
      <c r="G183" s="11">
        <v>45572</v>
      </c>
      <c r="H183" s="13">
        <f>DATE(YEAR(F183),MONTH(F183),1)</f>
        <v>45566</v>
      </c>
      <c r="I183" s="2">
        <f>G183-F183</f>
        <v>5</v>
      </c>
      <c r="J183" s="2">
        <f>F183-E183</f>
        <v>27</v>
      </c>
      <c r="K183" s="2" t="s">
        <v>2655</v>
      </c>
      <c r="L183" s="2">
        <v>1</v>
      </c>
      <c r="M183" s="2">
        <v>2</v>
      </c>
      <c r="N183" s="2">
        <v>1</v>
      </c>
      <c r="O183" s="2" t="s">
        <v>2689</v>
      </c>
      <c r="P183" s="2" t="s">
        <v>2652</v>
      </c>
      <c r="Q183" s="2" t="s">
        <v>2653</v>
      </c>
      <c r="R183" s="3">
        <v>15400</v>
      </c>
      <c r="S183" s="3">
        <f>I183*L183*R183</f>
        <v>77000</v>
      </c>
      <c r="T183" s="2">
        <f>M183+N183</f>
        <v>3</v>
      </c>
    </row>
    <row r="184" spans="1:20" x14ac:dyDescent="0.2">
      <c r="A184" s="2" t="s">
        <v>2848</v>
      </c>
      <c r="B184" s="2" t="s">
        <v>2018</v>
      </c>
      <c r="C184" s="2" t="s">
        <v>97</v>
      </c>
      <c r="D184" s="2" t="str">
        <f>INDEX(Hotels!$C$2:$C$49,MATCH(C184,Hotels!$A$2:$A$49,0))</f>
        <v>Shimla</v>
      </c>
      <c r="E184" s="11">
        <v>45541</v>
      </c>
      <c r="F184" s="11">
        <v>45606</v>
      </c>
      <c r="G184" s="11">
        <v>45609</v>
      </c>
      <c r="H184" s="13">
        <f>DATE(YEAR(F184),MONTH(F184),1)</f>
        <v>45597</v>
      </c>
      <c r="I184" s="2">
        <f>G184-F184</f>
        <v>3</v>
      </c>
      <c r="J184" s="2">
        <f>F184-E184</f>
        <v>65</v>
      </c>
      <c r="K184" s="2" t="s">
        <v>2668</v>
      </c>
      <c r="L184" s="2">
        <v>1</v>
      </c>
      <c r="M184" s="2">
        <v>2</v>
      </c>
      <c r="N184" s="2">
        <v>0</v>
      </c>
      <c r="O184" s="2" t="s">
        <v>2732</v>
      </c>
      <c r="P184" s="2" t="s">
        <v>2652</v>
      </c>
      <c r="Q184" s="2" t="s">
        <v>2649</v>
      </c>
      <c r="R184" s="3">
        <v>8250</v>
      </c>
      <c r="S184" s="3">
        <f>I184*L184*R184</f>
        <v>24750</v>
      </c>
      <c r="T184" s="2">
        <f>M184+N184</f>
        <v>2</v>
      </c>
    </row>
    <row r="185" spans="1:20" x14ac:dyDescent="0.2">
      <c r="A185" s="2" t="s">
        <v>2849</v>
      </c>
      <c r="B185" s="2" t="s">
        <v>691</v>
      </c>
      <c r="C185" s="2" t="s">
        <v>63</v>
      </c>
      <c r="D185" s="2" t="str">
        <f>INDEX(Hotels!$C$2:$C$49,MATCH(C185,Hotels!$A$2:$A$49,0))</f>
        <v>New Delhi</v>
      </c>
      <c r="E185" s="11">
        <v>45542</v>
      </c>
      <c r="F185" s="11">
        <v>45579</v>
      </c>
      <c r="G185" s="11">
        <v>45581</v>
      </c>
      <c r="H185" s="13">
        <f>DATE(YEAR(F185),MONTH(F185),1)</f>
        <v>45566</v>
      </c>
      <c r="I185" s="2">
        <f>G185-F185</f>
        <v>2</v>
      </c>
      <c r="J185" s="2">
        <f>F185-E185</f>
        <v>37</v>
      </c>
      <c r="K185" s="2" t="s">
        <v>2668</v>
      </c>
      <c r="L185" s="2">
        <v>2</v>
      </c>
      <c r="M185" s="2">
        <v>4</v>
      </c>
      <c r="N185" s="2">
        <v>0</v>
      </c>
      <c r="O185" s="2" t="s">
        <v>2658</v>
      </c>
      <c r="P185" s="2" t="s">
        <v>2656</v>
      </c>
      <c r="Q185" s="2" t="s">
        <v>2649</v>
      </c>
      <c r="R185" s="3">
        <v>8250</v>
      </c>
      <c r="S185" s="3">
        <f>I185*L185*R185</f>
        <v>33000</v>
      </c>
      <c r="T185" s="2">
        <f>M185+N185</f>
        <v>4</v>
      </c>
    </row>
    <row r="186" spans="1:20" x14ac:dyDescent="0.2">
      <c r="A186" s="2" t="s">
        <v>2850</v>
      </c>
      <c r="B186" s="2" t="s">
        <v>732</v>
      </c>
      <c r="C186" s="2" t="s">
        <v>26</v>
      </c>
      <c r="D186" s="2" t="str">
        <f>INDEX(Hotels!$C$2:$C$49,MATCH(C186,Hotels!$A$2:$A$49,0))</f>
        <v>Jaipur</v>
      </c>
      <c r="E186" s="11">
        <v>45542</v>
      </c>
      <c r="F186" s="11">
        <v>45604</v>
      </c>
      <c r="G186" s="11">
        <v>45606</v>
      </c>
      <c r="H186" s="13">
        <f>DATE(YEAR(F186),MONTH(F186),1)</f>
        <v>45597</v>
      </c>
      <c r="I186" s="2">
        <f>G186-F186</f>
        <v>2</v>
      </c>
      <c r="J186" s="2">
        <f>F186-E186</f>
        <v>62</v>
      </c>
      <c r="K186" s="2" t="s">
        <v>2655</v>
      </c>
      <c r="L186" s="2">
        <v>1</v>
      </c>
      <c r="M186" s="2">
        <v>2</v>
      </c>
      <c r="N186" s="2">
        <v>0</v>
      </c>
      <c r="O186" s="2" t="s">
        <v>2647</v>
      </c>
      <c r="P186" s="2" t="s">
        <v>2656</v>
      </c>
      <c r="Q186" s="2" t="s">
        <v>2649</v>
      </c>
      <c r="R186" s="3">
        <v>15700</v>
      </c>
      <c r="S186" s="3">
        <f>I186*L186*R186</f>
        <v>31400</v>
      </c>
      <c r="T186" s="2">
        <f>M186+N186</f>
        <v>2</v>
      </c>
    </row>
    <row r="187" spans="1:20" x14ac:dyDescent="0.2">
      <c r="A187" s="2" t="s">
        <v>2851</v>
      </c>
      <c r="B187" s="2" t="s">
        <v>1138</v>
      </c>
      <c r="C187" s="2" t="s">
        <v>69</v>
      </c>
      <c r="D187" s="2" t="str">
        <f>INDEX(Hotels!$C$2:$C$49,MATCH(C187,Hotels!$A$2:$A$49,0))</f>
        <v>New Delhi</v>
      </c>
      <c r="E187" s="11">
        <v>45542</v>
      </c>
      <c r="F187" s="11">
        <v>45592</v>
      </c>
      <c r="G187" s="11">
        <v>45595</v>
      </c>
      <c r="H187" s="13">
        <f>DATE(YEAR(F187),MONTH(F187),1)</f>
        <v>45566</v>
      </c>
      <c r="I187" s="2">
        <f>G187-F187</f>
        <v>3</v>
      </c>
      <c r="J187" s="2">
        <f>F187-E187</f>
        <v>50</v>
      </c>
      <c r="K187" s="2" t="s">
        <v>2655</v>
      </c>
      <c r="L187" s="2">
        <v>1</v>
      </c>
      <c r="M187" s="2">
        <v>1</v>
      </c>
      <c r="N187" s="2">
        <v>0</v>
      </c>
      <c r="O187" s="2" t="s">
        <v>2683</v>
      </c>
      <c r="P187" s="2" t="s">
        <v>2656</v>
      </c>
      <c r="Q187" s="2" t="s">
        <v>2653</v>
      </c>
      <c r="R187" s="3">
        <v>19350</v>
      </c>
      <c r="S187" s="3">
        <f>I187*L187*R187</f>
        <v>58050</v>
      </c>
      <c r="T187" s="2">
        <f>M187+N187</f>
        <v>1</v>
      </c>
    </row>
    <row r="188" spans="1:20" x14ac:dyDescent="0.2">
      <c r="A188" s="2" t="s">
        <v>2852</v>
      </c>
      <c r="B188" s="2" t="s">
        <v>1557</v>
      </c>
      <c r="C188" s="2" t="s">
        <v>93</v>
      </c>
      <c r="D188" s="2" t="str">
        <f>INDEX(Hotels!$C$2:$C$49,MATCH(C188,Hotels!$A$2:$A$49,0))</f>
        <v>Shimla</v>
      </c>
      <c r="E188" s="11">
        <v>45542</v>
      </c>
      <c r="F188" s="11">
        <v>45624</v>
      </c>
      <c r="G188" s="11">
        <v>45626</v>
      </c>
      <c r="H188" s="13">
        <f>DATE(YEAR(F188),MONTH(F188),1)</f>
        <v>45597</v>
      </c>
      <c r="I188" s="2">
        <f>G188-F188</f>
        <v>2</v>
      </c>
      <c r="J188" s="2">
        <f>F188-E188</f>
        <v>82</v>
      </c>
      <c r="K188" s="2" t="s">
        <v>2666</v>
      </c>
      <c r="L188" s="2">
        <v>1</v>
      </c>
      <c r="M188" s="2">
        <v>2</v>
      </c>
      <c r="N188" s="2">
        <v>0</v>
      </c>
      <c r="O188" s="2" t="s">
        <v>2689</v>
      </c>
      <c r="P188" s="2" t="s">
        <v>2648</v>
      </c>
      <c r="Q188" s="2" t="s">
        <v>2649</v>
      </c>
      <c r="R188" s="3">
        <v>11350</v>
      </c>
      <c r="S188" s="3">
        <f>I188*L188*R188</f>
        <v>22700</v>
      </c>
      <c r="T188" s="2">
        <f>M188+N188</f>
        <v>2</v>
      </c>
    </row>
    <row r="189" spans="1:20" x14ac:dyDescent="0.2">
      <c r="A189" s="2" t="s">
        <v>2853</v>
      </c>
      <c r="B189" s="2" t="s">
        <v>1058</v>
      </c>
      <c r="C189" s="2" t="s">
        <v>83</v>
      </c>
      <c r="D189" s="2" t="str">
        <f>INDEX(Hotels!$C$2:$C$49,MATCH(C189,Hotels!$A$2:$A$49,0))</f>
        <v>Kochi</v>
      </c>
      <c r="E189" s="11">
        <v>45543</v>
      </c>
      <c r="F189" s="11">
        <v>45581</v>
      </c>
      <c r="G189" s="11">
        <v>45585</v>
      </c>
      <c r="H189" s="13">
        <f>DATE(YEAR(F189),MONTH(F189),1)</f>
        <v>45566</v>
      </c>
      <c r="I189" s="2">
        <f>G189-F189</f>
        <v>4</v>
      </c>
      <c r="J189" s="2">
        <f>F189-E189</f>
        <v>38</v>
      </c>
      <c r="K189" s="2" t="s">
        <v>2646</v>
      </c>
      <c r="L189" s="2">
        <v>1</v>
      </c>
      <c r="M189" s="2">
        <v>2</v>
      </c>
      <c r="N189" s="2">
        <v>1</v>
      </c>
      <c r="O189" s="2" t="s">
        <v>2683</v>
      </c>
      <c r="P189" s="2" t="s">
        <v>2662</v>
      </c>
      <c r="Q189" s="2" t="s">
        <v>2653</v>
      </c>
      <c r="R189" s="3">
        <v>19800</v>
      </c>
      <c r="S189" s="3">
        <f>I189*L189*R189</f>
        <v>79200</v>
      </c>
      <c r="T189" s="2">
        <f>M189+N189</f>
        <v>3</v>
      </c>
    </row>
    <row r="190" spans="1:20" x14ac:dyDescent="0.2">
      <c r="A190" s="2" t="s">
        <v>2854</v>
      </c>
      <c r="B190" s="2" t="s">
        <v>1089</v>
      </c>
      <c r="C190" s="2" t="s">
        <v>122</v>
      </c>
      <c r="D190" s="2" t="str">
        <f>INDEX(Hotels!$C$2:$C$49,MATCH(C190,Hotels!$A$2:$A$49,0))</f>
        <v>Varanasi</v>
      </c>
      <c r="E190" s="11">
        <v>45543</v>
      </c>
      <c r="F190" s="11">
        <v>45672</v>
      </c>
      <c r="G190" s="11">
        <v>45676</v>
      </c>
      <c r="H190" s="13">
        <f>DATE(YEAR(F190),MONTH(F190),1)</f>
        <v>45658</v>
      </c>
      <c r="I190" s="2">
        <f>G190-F190</f>
        <v>4</v>
      </c>
      <c r="J190" s="2">
        <f>F190-E190</f>
        <v>129</v>
      </c>
      <c r="K190" s="2" t="s">
        <v>2655</v>
      </c>
      <c r="L190" s="2">
        <v>4</v>
      </c>
      <c r="M190" s="2">
        <v>8</v>
      </c>
      <c r="N190" s="2">
        <v>0</v>
      </c>
      <c r="O190" s="2" t="s">
        <v>2651</v>
      </c>
      <c r="P190" s="2" t="s">
        <v>2652</v>
      </c>
      <c r="Q190" s="2" t="s">
        <v>2649</v>
      </c>
      <c r="R190" s="3">
        <v>3500</v>
      </c>
      <c r="S190" s="3">
        <f>I190*L190*R190</f>
        <v>56000</v>
      </c>
      <c r="T190" s="2">
        <f>M190+N190</f>
        <v>8</v>
      </c>
    </row>
    <row r="191" spans="1:20" x14ac:dyDescent="0.2">
      <c r="A191" s="2" t="s">
        <v>2855</v>
      </c>
      <c r="B191" s="2" t="s">
        <v>406</v>
      </c>
      <c r="C191" s="2" t="s">
        <v>9</v>
      </c>
      <c r="D191" s="2" t="str">
        <f>INDEX(Hotels!$C$2:$C$49,MATCH(C191,Hotels!$A$2:$A$49,0))</f>
        <v>Goa</v>
      </c>
      <c r="E191" s="11">
        <v>45544</v>
      </c>
      <c r="F191" s="11">
        <v>45582</v>
      </c>
      <c r="G191" s="11">
        <v>45584</v>
      </c>
      <c r="H191" s="13">
        <f>DATE(YEAR(F191),MONTH(F191),1)</f>
        <v>45566</v>
      </c>
      <c r="I191" s="2">
        <f>G191-F191</f>
        <v>2</v>
      </c>
      <c r="J191" s="2">
        <f>F191-E191</f>
        <v>38</v>
      </c>
      <c r="K191" s="2" t="s">
        <v>2668</v>
      </c>
      <c r="L191" s="2">
        <v>2</v>
      </c>
      <c r="M191" s="2">
        <v>4</v>
      </c>
      <c r="N191" s="2">
        <v>0</v>
      </c>
      <c r="O191" s="2" t="s">
        <v>2670</v>
      </c>
      <c r="P191" s="2" t="s">
        <v>2659</v>
      </c>
      <c r="Q191" s="2" t="s">
        <v>2649</v>
      </c>
      <c r="R191" s="3">
        <v>5150</v>
      </c>
      <c r="S191" s="3">
        <f>I191*L191*R191</f>
        <v>20600</v>
      </c>
      <c r="T191" s="2">
        <f>M191+N191</f>
        <v>4</v>
      </c>
    </row>
    <row r="192" spans="1:20" x14ac:dyDescent="0.2">
      <c r="A192" s="2" t="s">
        <v>2856</v>
      </c>
      <c r="B192" s="2" t="s">
        <v>673</v>
      </c>
      <c r="C192" s="2" t="s">
        <v>41</v>
      </c>
      <c r="D192" s="2" t="str">
        <f>INDEX(Hotels!$C$2:$C$49,MATCH(C192,Hotels!$A$2:$A$49,0))</f>
        <v>Udaipur</v>
      </c>
      <c r="E192" s="11">
        <v>45544</v>
      </c>
      <c r="F192" s="11">
        <v>45569</v>
      </c>
      <c r="G192" s="11">
        <v>45572</v>
      </c>
      <c r="H192" s="13">
        <f>DATE(YEAR(F192),MONTH(F192),1)</f>
        <v>45566</v>
      </c>
      <c r="I192" s="2">
        <f>G192-F192</f>
        <v>3</v>
      </c>
      <c r="J192" s="2">
        <f>F192-E192</f>
        <v>25</v>
      </c>
      <c r="K192" s="2" t="s">
        <v>2655</v>
      </c>
      <c r="L192" s="2">
        <v>2</v>
      </c>
      <c r="M192" s="2">
        <v>4</v>
      </c>
      <c r="N192" s="2">
        <v>1</v>
      </c>
      <c r="O192" s="2" t="s">
        <v>2658</v>
      </c>
      <c r="P192" s="2" t="s">
        <v>2656</v>
      </c>
      <c r="Q192" s="2" t="s">
        <v>2649</v>
      </c>
      <c r="R192" s="3">
        <v>5350</v>
      </c>
      <c r="S192" s="3">
        <f>I192*L192*R192</f>
        <v>32100</v>
      </c>
      <c r="T192" s="2">
        <f>M192+N192</f>
        <v>5</v>
      </c>
    </row>
    <row r="193" spans="1:20" x14ac:dyDescent="0.2">
      <c r="A193" s="2" t="s">
        <v>2857</v>
      </c>
      <c r="B193" s="2" t="s">
        <v>2080</v>
      </c>
      <c r="C193" s="2" t="s">
        <v>34</v>
      </c>
      <c r="D193" s="2" t="str">
        <f>INDEX(Hotels!$C$2:$C$49,MATCH(C193,Hotels!$A$2:$A$49,0))</f>
        <v>Udaipur</v>
      </c>
      <c r="E193" s="11">
        <v>45544</v>
      </c>
      <c r="F193" s="11">
        <v>45592</v>
      </c>
      <c r="G193" s="11">
        <v>45594</v>
      </c>
      <c r="H193" s="13">
        <f>DATE(YEAR(F193),MONTH(F193),1)</f>
        <v>45566</v>
      </c>
      <c r="I193" s="2">
        <f>G193-F193</f>
        <v>2</v>
      </c>
      <c r="J193" s="2">
        <f>F193-E193</f>
        <v>48</v>
      </c>
      <c r="K193" s="2" t="s">
        <v>2668</v>
      </c>
      <c r="L193" s="2">
        <v>1</v>
      </c>
      <c r="M193" s="2">
        <v>2</v>
      </c>
      <c r="N193" s="2">
        <v>0</v>
      </c>
      <c r="O193" s="2" t="s">
        <v>2658</v>
      </c>
      <c r="P193" s="2" t="s">
        <v>2656</v>
      </c>
      <c r="Q193" s="2" t="s">
        <v>2649</v>
      </c>
      <c r="R193" s="3">
        <v>6600</v>
      </c>
      <c r="S193" s="3">
        <f>I193*L193*R193</f>
        <v>13200</v>
      </c>
      <c r="T193" s="2">
        <f>M193+N193</f>
        <v>2</v>
      </c>
    </row>
    <row r="194" spans="1:20" x14ac:dyDescent="0.2">
      <c r="A194" s="2" t="s">
        <v>2858</v>
      </c>
      <c r="B194" s="2" t="s">
        <v>2433</v>
      </c>
      <c r="C194" s="2" t="s">
        <v>83</v>
      </c>
      <c r="D194" s="2" t="str">
        <f>INDEX(Hotels!$C$2:$C$49,MATCH(C194,Hotels!$A$2:$A$49,0))</f>
        <v>Kochi</v>
      </c>
      <c r="E194" s="11">
        <v>45544</v>
      </c>
      <c r="F194" s="11">
        <v>45567</v>
      </c>
      <c r="G194" s="11">
        <v>45570</v>
      </c>
      <c r="H194" s="13">
        <f>DATE(YEAR(F194),MONTH(F194),1)</f>
        <v>45566</v>
      </c>
      <c r="I194" s="2">
        <f>G194-F194</f>
        <v>3</v>
      </c>
      <c r="J194" s="2">
        <f>F194-E194</f>
        <v>23</v>
      </c>
      <c r="K194" s="2" t="s">
        <v>2655</v>
      </c>
      <c r="L194" s="2">
        <v>3</v>
      </c>
      <c r="M194" s="2">
        <v>6</v>
      </c>
      <c r="N194" s="2">
        <v>0</v>
      </c>
      <c r="O194" s="2" t="s">
        <v>2670</v>
      </c>
      <c r="P194" s="2" t="s">
        <v>2656</v>
      </c>
      <c r="Q194" s="2" t="s">
        <v>2649</v>
      </c>
      <c r="R194" s="3">
        <v>13100</v>
      </c>
      <c r="S194" s="3">
        <f>I194*L194*R194</f>
        <v>117900</v>
      </c>
      <c r="T194" s="2">
        <f>M194+N194</f>
        <v>6</v>
      </c>
    </row>
    <row r="195" spans="1:20" x14ac:dyDescent="0.2">
      <c r="A195" s="2" t="s">
        <v>2859</v>
      </c>
      <c r="B195" s="2" t="s">
        <v>2599</v>
      </c>
      <c r="C195" s="2" t="s">
        <v>83</v>
      </c>
      <c r="D195" s="2" t="str">
        <f>INDEX(Hotels!$C$2:$C$49,MATCH(C195,Hotels!$A$2:$A$49,0))</f>
        <v>Kochi</v>
      </c>
      <c r="E195" s="11">
        <v>45544</v>
      </c>
      <c r="F195" s="11">
        <v>45600</v>
      </c>
      <c r="G195" s="11">
        <v>45604</v>
      </c>
      <c r="H195" s="13">
        <f>DATE(YEAR(F195),MONTH(F195),1)</f>
        <v>45597</v>
      </c>
      <c r="I195" s="2">
        <f>G195-F195</f>
        <v>4</v>
      </c>
      <c r="J195" s="2">
        <f>F195-E195</f>
        <v>56</v>
      </c>
      <c r="K195" s="2" t="s">
        <v>2655</v>
      </c>
      <c r="L195" s="2">
        <v>1</v>
      </c>
      <c r="M195" s="2">
        <v>2</v>
      </c>
      <c r="N195" s="2">
        <v>0</v>
      </c>
      <c r="O195" s="2" t="s">
        <v>2683</v>
      </c>
      <c r="P195" s="2" t="s">
        <v>2662</v>
      </c>
      <c r="Q195" s="2" t="s">
        <v>2653</v>
      </c>
      <c r="R195" s="3">
        <v>14050</v>
      </c>
      <c r="S195" s="3">
        <f>I195*L195*R195</f>
        <v>56200</v>
      </c>
      <c r="T195" s="2">
        <f>M195+N195</f>
        <v>2</v>
      </c>
    </row>
    <row r="196" spans="1:20" x14ac:dyDescent="0.2">
      <c r="A196" s="2" t="s">
        <v>2860</v>
      </c>
      <c r="B196" s="2" t="s">
        <v>512</v>
      </c>
      <c r="C196" s="2" t="s">
        <v>79</v>
      </c>
      <c r="D196" s="2" t="str">
        <f>INDEX(Hotels!$C$2:$C$49,MATCH(C196,Hotels!$A$2:$A$49,0))</f>
        <v>Bengaluru</v>
      </c>
      <c r="E196" s="11">
        <v>45545</v>
      </c>
      <c r="F196" s="11">
        <v>45614</v>
      </c>
      <c r="G196" s="11">
        <v>45618</v>
      </c>
      <c r="H196" s="13">
        <f>DATE(YEAR(F196),MONTH(F196),1)</f>
        <v>45597</v>
      </c>
      <c r="I196" s="2">
        <f>G196-F196</f>
        <v>4</v>
      </c>
      <c r="J196" s="2">
        <f>F196-E196</f>
        <v>69</v>
      </c>
      <c r="K196" s="2" t="s">
        <v>2668</v>
      </c>
      <c r="L196" s="2">
        <v>1</v>
      </c>
      <c r="M196" s="2">
        <v>2</v>
      </c>
      <c r="N196" s="2">
        <v>0</v>
      </c>
      <c r="O196" s="2" t="s">
        <v>2670</v>
      </c>
      <c r="P196" s="2" t="s">
        <v>2656</v>
      </c>
      <c r="Q196" s="2" t="s">
        <v>2649</v>
      </c>
      <c r="R196" s="3">
        <v>4550</v>
      </c>
      <c r="S196" s="3">
        <f>I196*L196*R196</f>
        <v>18200</v>
      </c>
      <c r="T196" s="2">
        <f>M196+N196</f>
        <v>2</v>
      </c>
    </row>
    <row r="197" spans="1:20" x14ac:dyDescent="0.2">
      <c r="A197" s="2" t="s">
        <v>2861</v>
      </c>
      <c r="B197" s="2" t="s">
        <v>732</v>
      </c>
      <c r="C197" s="2" t="s">
        <v>87</v>
      </c>
      <c r="D197" s="2" t="str">
        <f>INDEX(Hotels!$C$2:$C$49,MATCH(C197,Hotels!$A$2:$A$49,0))</f>
        <v>Kochi</v>
      </c>
      <c r="E197" s="11">
        <v>45545</v>
      </c>
      <c r="F197" s="11">
        <v>45587</v>
      </c>
      <c r="G197" s="11">
        <v>45591</v>
      </c>
      <c r="H197" s="13">
        <f>DATE(YEAR(F197),MONTH(F197),1)</f>
        <v>45566</v>
      </c>
      <c r="I197" s="2">
        <f>G197-F197</f>
        <v>4</v>
      </c>
      <c r="J197" s="2">
        <f>F197-E197</f>
        <v>42</v>
      </c>
      <c r="K197" s="2" t="s">
        <v>2668</v>
      </c>
      <c r="L197" s="2">
        <v>1</v>
      </c>
      <c r="M197" s="2">
        <v>2</v>
      </c>
      <c r="N197" s="2">
        <v>0</v>
      </c>
      <c r="O197" s="2" t="s">
        <v>2647</v>
      </c>
      <c r="P197" s="2" t="s">
        <v>2656</v>
      </c>
      <c r="Q197" s="2" t="s">
        <v>2649</v>
      </c>
      <c r="R197" s="3">
        <v>5800</v>
      </c>
      <c r="S197" s="3">
        <f>I197*L197*R197</f>
        <v>23200</v>
      </c>
      <c r="T197" s="2">
        <f>M197+N197</f>
        <v>2</v>
      </c>
    </row>
    <row r="198" spans="1:20" x14ac:dyDescent="0.2">
      <c r="A198" s="2" t="s">
        <v>2862</v>
      </c>
      <c r="B198" s="2" t="s">
        <v>2168</v>
      </c>
      <c r="C198" s="2" t="s">
        <v>118</v>
      </c>
      <c r="D198" s="2" t="str">
        <f>INDEX(Hotels!$C$2:$C$49,MATCH(C198,Hotels!$A$2:$A$49,0))</f>
        <v>Rishikesh</v>
      </c>
      <c r="E198" s="11">
        <v>45545</v>
      </c>
      <c r="F198" s="11">
        <v>45615</v>
      </c>
      <c r="G198" s="11">
        <v>45621</v>
      </c>
      <c r="H198" s="13">
        <f>DATE(YEAR(F198),MONTH(F198),1)</f>
        <v>45597</v>
      </c>
      <c r="I198" s="2">
        <f>G198-F198</f>
        <v>6</v>
      </c>
      <c r="J198" s="2">
        <f>F198-E198</f>
        <v>70</v>
      </c>
      <c r="K198" s="2" t="s">
        <v>2666</v>
      </c>
      <c r="L198" s="2">
        <v>2</v>
      </c>
      <c r="M198" s="2">
        <v>4</v>
      </c>
      <c r="N198" s="2">
        <v>3</v>
      </c>
      <c r="O198" s="2" t="s">
        <v>2658</v>
      </c>
      <c r="P198" s="2" t="s">
        <v>2662</v>
      </c>
      <c r="Q198" s="2" t="s">
        <v>2664</v>
      </c>
      <c r="R198" s="3">
        <v>17850</v>
      </c>
      <c r="S198" s="3">
        <f>I198*L198*R198</f>
        <v>214200</v>
      </c>
      <c r="T198" s="2">
        <f>M198+N198</f>
        <v>7</v>
      </c>
    </row>
    <row r="199" spans="1:20" x14ac:dyDescent="0.2">
      <c r="A199" s="2" t="s">
        <v>2863</v>
      </c>
      <c r="B199" s="2" t="s">
        <v>2522</v>
      </c>
      <c r="C199" s="2" t="s">
        <v>108</v>
      </c>
      <c r="D199" s="2" t="str">
        <f>INDEX(Hotels!$C$2:$C$49,MATCH(C199,Hotels!$A$2:$A$49,0))</f>
        <v>Manali</v>
      </c>
      <c r="E199" s="11">
        <v>45545</v>
      </c>
      <c r="F199" s="11">
        <v>45576</v>
      </c>
      <c r="G199" s="11">
        <v>45580</v>
      </c>
      <c r="H199" s="13">
        <f>DATE(YEAR(F199),MONTH(F199),1)</f>
        <v>45566</v>
      </c>
      <c r="I199" s="2">
        <f>G199-F199</f>
        <v>4</v>
      </c>
      <c r="J199" s="2">
        <f>F199-E199</f>
        <v>31</v>
      </c>
      <c r="K199" s="2" t="s">
        <v>2666</v>
      </c>
      <c r="L199" s="2">
        <v>3</v>
      </c>
      <c r="M199" s="2">
        <v>6</v>
      </c>
      <c r="N199" s="2">
        <v>0</v>
      </c>
      <c r="O199" s="2" t="s">
        <v>2658</v>
      </c>
      <c r="P199" s="2" t="s">
        <v>2652</v>
      </c>
      <c r="Q199" s="2" t="s">
        <v>2649</v>
      </c>
      <c r="R199" s="3">
        <v>23700</v>
      </c>
      <c r="S199" s="3">
        <f>I199*L199*R199</f>
        <v>284400</v>
      </c>
      <c r="T199" s="2">
        <f>M199+N199</f>
        <v>6</v>
      </c>
    </row>
    <row r="200" spans="1:20" x14ac:dyDescent="0.2">
      <c r="A200" s="2" t="s">
        <v>2864</v>
      </c>
      <c r="B200" s="2" t="s">
        <v>288</v>
      </c>
      <c r="C200" s="2" t="s">
        <v>77</v>
      </c>
      <c r="D200" s="2" t="str">
        <f>INDEX(Hotels!$C$2:$C$49,MATCH(C200,Hotels!$A$2:$A$49,0))</f>
        <v>Bengaluru</v>
      </c>
      <c r="E200" s="11">
        <v>45546</v>
      </c>
      <c r="F200" s="11">
        <v>45628</v>
      </c>
      <c r="G200" s="11">
        <v>45630</v>
      </c>
      <c r="H200" s="13">
        <f>DATE(YEAR(F200),MONTH(F200),1)</f>
        <v>45627</v>
      </c>
      <c r="I200" s="2">
        <f>G200-F200</f>
        <v>2</v>
      </c>
      <c r="J200" s="2">
        <f>F200-E200</f>
        <v>82</v>
      </c>
      <c r="K200" s="2" t="s">
        <v>2668</v>
      </c>
      <c r="L200" s="2">
        <v>4</v>
      </c>
      <c r="M200" s="2">
        <v>8</v>
      </c>
      <c r="N200" s="2">
        <v>0</v>
      </c>
      <c r="O200" s="2" t="s">
        <v>2658</v>
      </c>
      <c r="P200" s="2" t="s">
        <v>2656</v>
      </c>
      <c r="Q200" s="2" t="s">
        <v>2649</v>
      </c>
      <c r="R200" s="3">
        <v>7200</v>
      </c>
      <c r="S200" s="3">
        <f>I200*L200*R200</f>
        <v>57600</v>
      </c>
      <c r="T200" s="2">
        <f>M200+N200</f>
        <v>8</v>
      </c>
    </row>
    <row r="201" spans="1:20" x14ac:dyDescent="0.2">
      <c r="A201" s="2" t="s">
        <v>2865</v>
      </c>
      <c r="B201" s="2" t="s">
        <v>518</v>
      </c>
      <c r="C201" s="2" t="s">
        <v>29</v>
      </c>
      <c r="D201" s="2" t="str">
        <f>INDEX(Hotels!$C$2:$C$49,MATCH(C201,Hotels!$A$2:$A$49,0))</f>
        <v>Jaipur</v>
      </c>
      <c r="E201" s="11">
        <v>45546</v>
      </c>
      <c r="F201" s="11">
        <v>45595</v>
      </c>
      <c r="G201" s="11">
        <v>45598</v>
      </c>
      <c r="H201" s="13">
        <f>DATE(YEAR(F201),MONTH(F201),1)</f>
        <v>45566</v>
      </c>
      <c r="I201" s="2">
        <f>G201-F201</f>
        <v>3</v>
      </c>
      <c r="J201" s="2">
        <f>F201-E201</f>
        <v>49</v>
      </c>
      <c r="K201" s="2" t="s">
        <v>2668</v>
      </c>
      <c r="L201" s="2">
        <v>1</v>
      </c>
      <c r="M201" s="2">
        <v>2</v>
      </c>
      <c r="N201" s="2">
        <v>0</v>
      </c>
      <c r="O201" s="2" t="s">
        <v>2670</v>
      </c>
      <c r="P201" s="2" t="s">
        <v>2652</v>
      </c>
      <c r="Q201" s="2" t="s">
        <v>2649</v>
      </c>
      <c r="R201" s="3">
        <v>7150</v>
      </c>
      <c r="S201" s="3">
        <f>I201*L201*R201</f>
        <v>21450</v>
      </c>
      <c r="T201" s="2">
        <f>M201+N201</f>
        <v>2</v>
      </c>
    </row>
    <row r="202" spans="1:20" x14ac:dyDescent="0.2">
      <c r="A202" s="2" t="s">
        <v>2866</v>
      </c>
      <c r="B202" s="2" t="s">
        <v>913</v>
      </c>
      <c r="C202" s="2" t="s">
        <v>16</v>
      </c>
      <c r="D202" s="2" t="str">
        <f>INDEX(Hotels!$C$2:$C$49,MATCH(C202,Hotels!$A$2:$A$49,0))</f>
        <v>Goa</v>
      </c>
      <c r="E202" s="11">
        <v>45546</v>
      </c>
      <c r="F202" s="11">
        <v>45609</v>
      </c>
      <c r="G202" s="11">
        <v>45612</v>
      </c>
      <c r="H202" s="13">
        <f>DATE(YEAR(F202),MONTH(F202),1)</f>
        <v>45597</v>
      </c>
      <c r="I202" s="2">
        <f>G202-F202</f>
        <v>3</v>
      </c>
      <c r="J202" s="2">
        <f>F202-E202</f>
        <v>63</v>
      </c>
      <c r="K202" s="2" t="s">
        <v>2655</v>
      </c>
      <c r="L202" s="2">
        <v>1</v>
      </c>
      <c r="M202" s="2">
        <v>2</v>
      </c>
      <c r="N202" s="2">
        <v>3</v>
      </c>
      <c r="O202" s="2" t="s">
        <v>2689</v>
      </c>
      <c r="P202" s="2" t="s">
        <v>2656</v>
      </c>
      <c r="Q202" s="2" t="s">
        <v>2649</v>
      </c>
      <c r="R202" s="3">
        <v>4850</v>
      </c>
      <c r="S202" s="3">
        <f>I202*L202*R202</f>
        <v>14550</v>
      </c>
      <c r="T202" s="2">
        <f>M202+N202</f>
        <v>5</v>
      </c>
    </row>
    <row r="203" spans="1:20" x14ac:dyDescent="0.2">
      <c r="A203" s="2" t="s">
        <v>2867</v>
      </c>
      <c r="B203" s="2" t="s">
        <v>1089</v>
      </c>
      <c r="C203" s="2" t="s">
        <v>13</v>
      </c>
      <c r="D203" s="2" t="str">
        <f>INDEX(Hotels!$C$2:$C$49,MATCH(C203,Hotels!$A$2:$A$49,0))</f>
        <v>Goa</v>
      </c>
      <c r="E203" s="11">
        <v>45546</v>
      </c>
      <c r="F203" s="11">
        <v>45645</v>
      </c>
      <c r="G203" s="11">
        <v>45647</v>
      </c>
      <c r="H203" s="13">
        <f>DATE(YEAR(F203),MONTH(F203),1)</f>
        <v>45627</v>
      </c>
      <c r="I203" s="2">
        <f>G203-F203</f>
        <v>2</v>
      </c>
      <c r="J203" s="2">
        <f>F203-E203</f>
        <v>99</v>
      </c>
      <c r="K203" s="2" t="s">
        <v>2646</v>
      </c>
      <c r="L203" s="2">
        <v>4</v>
      </c>
      <c r="M203" s="2">
        <v>8</v>
      </c>
      <c r="N203" s="2">
        <v>0</v>
      </c>
      <c r="O203" s="2" t="s">
        <v>2658</v>
      </c>
      <c r="P203" s="2" t="s">
        <v>2662</v>
      </c>
      <c r="Q203" s="2" t="s">
        <v>2649</v>
      </c>
      <c r="R203" s="3">
        <v>24450</v>
      </c>
      <c r="S203" s="3">
        <f>I203*L203*R203</f>
        <v>195600</v>
      </c>
      <c r="T203" s="2">
        <f>M203+N203</f>
        <v>8</v>
      </c>
    </row>
    <row r="204" spans="1:20" x14ac:dyDescent="0.2">
      <c r="A204" s="2" t="s">
        <v>2868</v>
      </c>
      <c r="B204" s="2" t="s">
        <v>1093</v>
      </c>
      <c r="C204" s="2" t="s">
        <v>129</v>
      </c>
      <c r="D204" s="2" t="str">
        <f>INDEX(Hotels!$C$2:$C$49,MATCH(C204,Hotels!$A$2:$A$49,0))</f>
        <v>Varanasi</v>
      </c>
      <c r="E204" s="11">
        <v>45546</v>
      </c>
      <c r="F204" s="11">
        <v>45626</v>
      </c>
      <c r="G204" s="11">
        <v>45629</v>
      </c>
      <c r="H204" s="13">
        <f>DATE(YEAR(F204),MONTH(F204),1)</f>
        <v>45597</v>
      </c>
      <c r="I204" s="2">
        <f>G204-F204</f>
        <v>3</v>
      </c>
      <c r="J204" s="2">
        <f>F204-E204</f>
        <v>80</v>
      </c>
      <c r="K204" s="2" t="s">
        <v>2655</v>
      </c>
      <c r="L204" s="2">
        <v>1</v>
      </c>
      <c r="M204" s="2">
        <v>2</v>
      </c>
      <c r="N204" s="2">
        <v>1</v>
      </c>
      <c r="O204" s="2" t="s">
        <v>2658</v>
      </c>
      <c r="P204" s="2" t="s">
        <v>2652</v>
      </c>
      <c r="Q204" s="2" t="s">
        <v>2649</v>
      </c>
      <c r="R204" s="3">
        <v>5950</v>
      </c>
      <c r="S204" s="3">
        <f>I204*L204*R204</f>
        <v>17850</v>
      </c>
      <c r="T204" s="2">
        <f>M204+N204</f>
        <v>3</v>
      </c>
    </row>
    <row r="205" spans="1:20" x14ac:dyDescent="0.2">
      <c r="A205" s="2" t="s">
        <v>2869</v>
      </c>
      <c r="B205" s="2" t="s">
        <v>1636</v>
      </c>
      <c r="C205" s="2" t="s">
        <v>71</v>
      </c>
      <c r="D205" s="2" t="str">
        <f>INDEX(Hotels!$C$2:$C$49,MATCH(C205,Hotels!$A$2:$A$49,0))</f>
        <v>New Delhi</v>
      </c>
      <c r="E205" s="11">
        <v>45546</v>
      </c>
      <c r="F205" s="11">
        <v>45591</v>
      </c>
      <c r="G205" s="11">
        <v>45593</v>
      </c>
      <c r="H205" s="13">
        <f>DATE(YEAR(F205),MONTH(F205),1)</f>
        <v>45566</v>
      </c>
      <c r="I205" s="2">
        <f>G205-F205</f>
        <v>2</v>
      </c>
      <c r="J205" s="2">
        <f>F205-E205</f>
        <v>45</v>
      </c>
      <c r="K205" s="2" t="s">
        <v>2668</v>
      </c>
      <c r="L205" s="2">
        <v>1</v>
      </c>
      <c r="M205" s="2">
        <v>3</v>
      </c>
      <c r="N205" s="2">
        <v>0</v>
      </c>
      <c r="O205" s="2" t="s">
        <v>2647</v>
      </c>
      <c r="P205" s="2" t="s">
        <v>2652</v>
      </c>
      <c r="Q205" s="2" t="s">
        <v>2649</v>
      </c>
      <c r="R205" s="3">
        <v>8600</v>
      </c>
      <c r="S205" s="3">
        <f>I205*L205*R205</f>
        <v>17200</v>
      </c>
      <c r="T205" s="2">
        <f>M205+N205</f>
        <v>3</v>
      </c>
    </row>
    <row r="206" spans="1:20" x14ac:dyDescent="0.2">
      <c r="A206" s="2" t="s">
        <v>2870</v>
      </c>
      <c r="B206" s="2" t="s">
        <v>1720</v>
      </c>
      <c r="C206" s="2" t="s">
        <v>47</v>
      </c>
      <c r="D206" s="2" t="str">
        <f>INDEX(Hotels!$C$2:$C$49,MATCH(C206,Hotels!$A$2:$A$49,0))</f>
        <v>Agra</v>
      </c>
      <c r="E206" s="11">
        <v>45546</v>
      </c>
      <c r="F206" s="11">
        <v>45585</v>
      </c>
      <c r="G206" s="11">
        <v>45589</v>
      </c>
      <c r="H206" s="13">
        <f>DATE(YEAR(F206),MONTH(F206),1)</f>
        <v>45566</v>
      </c>
      <c r="I206" s="2">
        <f>G206-F206</f>
        <v>4</v>
      </c>
      <c r="J206" s="2">
        <f>F206-E206</f>
        <v>39</v>
      </c>
      <c r="K206" s="2" t="s">
        <v>2655</v>
      </c>
      <c r="L206" s="2">
        <v>1</v>
      </c>
      <c r="M206" s="2">
        <v>2</v>
      </c>
      <c r="N206" s="2">
        <v>0</v>
      </c>
      <c r="O206" s="2" t="s">
        <v>2683</v>
      </c>
      <c r="P206" s="2" t="s">
        <v>2652</v>
      </c>
      <c r="Q206" s="2" t="s">
        <v>2649</v>
      </c>
      <c r="R206" s="3">
        <v>6150</v>
      </c>
      <c r="S206" s="3">
        <f>I206*L206*R206</f>
        <v>24600</v>
      </c>
      <c r="T206" s="2">
        <f>M206+N206</f>
        <v>2</v>
      </c>
    </row>
    <row r="207" spans="1:20" x14ac:dyDescent="0.2">
      <c r="A207" s="2" t="s">
        <v>2871</v>
      </c>
      <c r="B207" s="2" t="s">
        <v>1904</v>
      </c>
      <c r="C207" s="2" t="s">
        <v>39</v>
      </c>
      <c r="D207" s="2" t="str">
        <f>INDEX(Hotels!$C$2:$C$49,MATCH(C207,Hotels!$A$2:$A$49,0))</f>
        <v>Udaipur</v>
      </c>
      <c r="E207" s="11">
        <v>45546</v>
      </c>
      <c r="F207" s="11">
        <v>45649</v>
      </c>
      <c r="G207" s="11">
        <v>45651</v>
      </c>
      <c r="H207" s="13">
        <f>DATE(YEAR(F207),MONTH(F207),1)</f>
        <v>45627</v>
      </c>
      <c r="I207" s="2">
        <f>G207-F207</f>
        <v>2</v>
      </c>
      <c r="J207" s="2">
        <f>F207-E207</f>
        <v>103</v>
      </c>
      <c r="K207" s="2" t="s">
        <v>2668</v>
      </c>
      <c r="L207" s="2">
        <v>1</v>
      </c>
      <c r="M207" s="2">
        <v>3</v>
      </c>
      <c r="N207" s="2">
        <v>0</v>
      </c>
      <c r="O207" s="2" t="s">
        <v>2670</v>
      </c>
      <c r="P207" s="2" t="s">
        <v>2652</v>
      </c>
      <c r="Q207" s="2" t="s">
        <v>2649</v>
      </c>
      <c r="R207" s="3">
        <v>6150</v>
      </c>
      <c r="S207" s="3">
        <f>I207*L207*R207</f>
        <v>12300</v>
      </c>
      <c r="T207" s="2">
        <f>M207+N207</f>
        <v>3</v>
      </c>
    </row>
    <row r="208" spans="1:20" x14ac:dyDescent="0.2">
      <c r="A208" s="2" t="s">
        <v>2872</v>
      </c>
      <c r="B208" s="2" t="s">
        <v>2303</v>
      </c>
      <c r="C208" s="2" t="s">
        <v>106</v>
      </c>
      <c r="D208" s="2" t="str">
        <f>INDEX(Hotels!$C$2:$C$49,MATCH(C208,Hotels!$A$2:$A$49,0))</f>
        <v>Manali</v>
      </c>
      <c r="E208" s="11">
        <v>45546</v>
      </c>
      <c r="F208" s="11">
        <v>45751</v>
      </c>
      <c r="G208" s="11">
        <v>45757</v>
      </c>
      <c r="H208" s="13">
        <f>DATE(YEAR(F208),MONTH(F208),1)</f>
        <v>45748</v>
      </c>
      <c r="I208" s="2">
        <f>G208-F208</f>
        <v>6</v>
      </c>
      <c r="J208" s="2">
        <f>F208-E208</f>
        <v>205</v>
      </c>
      <c r="K208" s="2" t="s">
        <v>2655</v>
      </c>
      <c r="L208" s="2">
        <v>1</v>
      </c>
      <c r="M208" s="2">
        <v>2</v>
      </c>
      <c r="N208" s="2">
        <v>2</v>
      </c>
      <c r="O208" s="2" t="s">
        <v>2689</v>
      </c>
      <c r="P208" s="2" t="s">
        <v>2652</v>
      </c>
      <c r="Q208" s="2" t="s">
        <v>2649</v>
      </c>
      <c r="R208" s="3">
        <v>8000</v>
      </c>
      <c r="S208" s="3">
        <f>I208*L208*R208</f>
        <v>48000</v>
      </c>
      <c r="T208" s="2">
        <f>M208+N208</f>
        <v>4</v>
      </c>
    </row>
    <row r="209" spans="1:20" x14ac:dyDescent="0.2">
      <c r="A209" s="2" t="s">
        <v>2873</v>
      </c>
      <c r="B209" s="2" t="s">
        <v>1380</v>
      </c>
      <c r="C209" s="2" t="s">
        <v>83</v>
      </c>
      <c r="D209" s="2" t="str">
        <f>INDEX(Hotels!$C$2:$C$49,MATCH(C209,Hotels!$A$2:$A$49,0))</f>
        <v>Kochi</v>
      </c>
      <c r="E209" s="11">
        <v>45547</v>
      </c>
      <c r="F209" s="11">
        <v>45574</v>
      </c>
      <c r="G209" s="11">
        <v>45576</v>
      </c>
      <c r="H209" s="13">
        <f>DATE(YEAR(F209),MONTH(F209),1)</f>
        <v>45566</v>
      </c>
      <c r="I209" s="2">
        <f>G209-F209</f>
        <v>2</v>
      </c>
      <c r="J209" s="2">
        <f>F209-E209</f>
        <v>27</v>
      </c>
      <c r="K209" s="2" t="s">
        <v>2646</v>
      </c>
      <c r="L209" s="2">
        <v>1</v>
      </c>
      <c r="M209" s="2">
        <v>1</v>
      </c>
      <c r="N209" s="2">
        <v>0</v>
      </c>
      <c r="O209" s="2" t="s">
        <v>2732</v>
      </c>
      <c r="P209" s="2" t="s">
        <v>2672</v>
      </c>
      <c r="Q209" s="2" t="s">
        <v>2649</v>
      </c>
      <c r="R209" s="3">
        <v>19050</v>
      </c>
      <c r="S209" s="3">
        <f>I209*L209*R209</f>
        <v>38100</v>
      </c>
      <c r="T209" s="2">
        <f>M209+N209</f>
        <v>1</v>
      </c>
    </row>
    <row r="210" spans="1:20" x14ac:dyDescent="0.2">
      <c r="A210" s="2" t="s">
        <v>2874</v>
      </c>
      <c r="B210" s="2" t="s">
        <v>1696</v>
      </c>
      <c r="C210" s="2" t="s">
        <v>47</v>
      </c>
      <c r="D210" s="2" t="str">
        <f>INDEX(Hotels!$C$2:$C$49,MATCH(C210,Hotels!$A$2:$A$49,0))</f>
        <v>Agra</v>
      </c>
      <c r="E210" s="11">
        <v>45547</v>
      </c>
      <c r="F210" s="11">
        <v>45619</v>
      </c>
      <c r="G210" s="11">
        <v>45621</v>
      </c>
      <c r="H210" s="13">
        <f>DATE(YEAR(F210),MONTH(F210),1)</f>
        <v>45597</v>
      </c>
      <c r="I210" s="2">
        <f>G210-F210</f>
        <v>2</v>
      </c>
      <c r="J210" s="2">
        <f>F210-E210</f>
        <v>72</v>
      </c>
      <c r="K210" s="2" t="s">
        <v>2655</v>
      </c>
      <c r="L210" s="2">
        <v>1</v>
      </c>
      <c r="M210" s="2">
        <v>1</v>
      </c>
      <c r="N210" s="2">
        <v>0</v>
      </c>
      <c r="O210" s="2" t="s">
        <v>2689</v>
      </c>
      <c r="P210" s="2" t="s">
        <v>2656</v>
      </c>
      <c r="Q210" s="2" t="s">
        <v>2649</v>
      </c>
      <c r="R210" s="3">
        <v>6400</v>
      </c>
      <c r="S210" s="3">
        <f>I210*L210*R210</f>
        <v>12800</v>
      </c>
      <c r="T210" s="2">
        <f>M210+N210</f>
        <v>1</v>
      </c>
    </row>
    <row r="211" spans="1:20" x14ac:dyDescent="0.2">
      <c r="A211" s="2" t="s">
        <v>2875</v>
      </c>
      <c r="B211" s="2" t="s">
        <v>1939</v>
      </c>
      <c r="C211" s="2" t="s">
        <v>112</v>
      </c>
      <c r="D211" s="2" t="str">
        <f>INDEX(Hotels!$C$2:$C$49,MATCH(C211,Hotels!$A$2:$A$49,0))</f>
        <v>Rishikesh</v>
      </c>
      <c r="E211" s="11">
        <v>45547</v>
      </c>
      <c r="F211" s="11">
        <v>45587</v>
      </c>
      <c r="G211" s="11">
        <v>45589</v>
      </c>
      <c r="H211" s="13">
        <f>DATE(YEAR(F211),MONTH(F211),1)</f>
        <v>45566</v>
      </c>
      <c r="I211" s="2">
        <f>G211-F211</f>
        <v>2</v>
      </c>
      <c r="J211" s="2">
        <f>F211-E211</f>
        <v>40</v>
      </c>
      <c r="K211" s="2" t="s">
        <v>2655</v>
      </c>
      <c r="L211" s="2">
        <v>1</v>
      </c>
      <c r="M211" s="2">
        <v>2</v>
      </c>
      <c r="N211" s="2">
        <v>0</v>
      </c>
      <c r="O211" s="2" t="s">
        <v>2661</v>
      </c>
      <c r="P211" s="2" t="s">
        <v>2656</v>
      </c>
      <c r="Q211" s="2" t="s">
        <v>2649</v>
      </c>
      <c r="R211" s="3">
        <v>6100</v>
      </c>
      <c r="S211" s="3">
        <f>I211*L211*R211</f>
        <v>12200</v>
      </c>
      <c r="T211" s="2">
        <f>M211+N211</f>
        <v>2</v>
      </c>
    </row>
    <row r="212" spans="1:20" x14ac:dyDescent="0.2">
      <c r="A212" s="2" t="s">
        <v>2876</v>
      </c>
      <c r="B212" s="2" t="s">
        <v>192</v>
      </c>
      <c r="C212" s="2" t="s">
        <v>29</v>
      </c>
      <c r="D212" s="2" t="str">
        <f>INDEX(Hotels!$C$2:$C$49,MATCH(C212,Hotels!$A$2:$A$49,0))</f>
        <v>Jaipur</v>
      </c>
      <c r="E212" s="11">
        <v>45548</v>
      </c>
      <c r="F212" s="11">
        <v>45576</v>
      </c>
      <c r="G212" s="11">
        <v>45580</v>
      </c>
      <c r="H212" s="13">
        <f>DATE(YEAR(F212),MONTH(F212),1)</f>
        <v>45566</v>
      </c>
      <c r="I212" s="2">
        <f>G212-F212</f>
        <v>4</v>
      </c>
      <c r="J212" s="2">
        <f>F212-E212</f>
        <v>28</v>
      </c>
      <c r="K212" s="2" t="s">
        <v>2655</v>
      </c>
      <c r="L212" s="2">
        <v>1</v>
      </c>
      <c r="M212" s="2">
        <v>2</v>
      </c>
      <c r="N212" s="2">
        <v>1</v>
      </c>
      <c r="O212" s="2" t="s">
        <v>2658</v>
      </c>
      <c r="P212" s="2" t="s">
        <v>2652</v>
      </c>
      <c r="Q212" s="2" t="s">
        <v>2649</v>
      </c>
      <c r="R212" s="3">
        <v>8950</v>
      </c>
      <c r="S212" s="3">
        <f>I212*L212*R212</f>
        <v>35800</v>
      </c>
      <c r="T212" s="2">
        <f>M212+N212</f>
        <v>3</v>
      </c>
    </row>
    <row r="213" spans="1:20" x14ac:dyDescent="0.2">
      <c r="A213" s="2" t="s">
        <v>2877</v>
      </c>
      <c r="B213" s="2" t="s">
        <v>558</v>
      </c>
      <c r="C213" s="2" t="s">
        <v>71</v>
      </c>
      <c r="D213" s="2" t="str">
        <f>INDEX(Hotels!$C$2:$C$49,MATCH(C213,Hotels!$A$2:$A$49,0))</f>
        <v>New Delhi</v>
      </c>
      <c r="E213" s="11">
        <v>45548</v>
      </c>
      <c r="F213" s="11">
        <v>45661</v>
      </c>
      <c r="G213" s="11">
        <v>45664</v>
      </c>
      <c r="H213" s="13">
        <f>DATE(YEAR(F213),MONTH(F213),1)</f>
        <v>45658</v>
      </c>
      <c r="I213" s="2">
        <f>G213-F213</f>
        <v>3</v>
      </c>
      <c r="J213" s="2">
        <f>F213-E213</f>
        <v>113</v>
      </c>
      <c r="K213" s="2" t="s">
        <v>2668</v>
      </c>
      <c r="L213" s="2">
        <v>1</v>
      </c>
      <c r="M213" s="2">
        <v>2</v>
      </c>
      <c r="N213" s="2">
        <v>3</v>
      </c>
      <c r="O213" s="2" t="s">
        <v>2658</v>
      </c>
      <c r="P213" s="2" t="s">
        <v>2652</v>
      </c>
      <c r="Q213" s="2" t="s">
        <v>2649</v>
      </c>
      <c r="R213" s="3">
        <v>8450</v>
      </c>
      <c r="S213" s="3">
        <f>I213*L213*R213</f>
        <v>25350</v>
      </c>
      <c r="T213" s="2">
        <f>M213+N213</f>
        <v>5</v>
      </c>
    </row>
    <row r="214" spans="1:20" x14ac:dyDescent="0.2">
      <c r="A214" s="2" t="s">
        <v>2878</v>
      </c>
      <c r="B214" s="2" t="s">
        <v>1784</v>
      </c>
      <c r="C214" s="2" t="s">
        <v>9</v>
      </c>
      <c r="D214" s="2" t="str">
        <f>INDEX(Hotels!$C$2:$C$49,MATCH(C214,Hotels!$A$2:$A$49,0))</f>
        <v>Goa</v>
      </c>
      <c r="E214" s="11">
        <v>45548</v>
      </c>
      <c r="F214" s="11">
        <v>45568</v>
      </c>
      <c r="G214" s="11">
        <v>45572</v>
      </c>
      <c r="H214" s="13">
        <f>DATE(YEAR(F214),MONTH(F214),1)</f>
        <v>45566</v>
      </c>
      <c r="I214" s="2">
        <f>G214-F214</f>
        <v>4</v>
      </c>
      <c r="J214" s="2">
        <f>F214-E214</f>
        <v>20</v>
      </c>
      <c r="K214" s="2" t="s">
        <v>2655</v>
      </c>
      <c r="L214" s="2">
        <v>1</v>
      </c>
      <c r="M214" s="2">
        <v>1</v>
      </c>
      <c r="N214" s="2">
        <v>0</v>
      </c>
      <c r="O214" s="2" t="s">
        <v>2670</v>
      </c>
      <c r="P214" s="2" t="s">
        <v>2652</v>
      </c>
      <c r="Q214" s="2" t="s">
        <v>2649</v>
      </c>
      <c r="R214" s="3">
        <v>6250</v>
      </c>
      <c r="S214" s="3">
        <f>I214*L214*R214</f>
        <v>25000</v>
      </c>
      <c r="T214" s="2">
        <f>M214+N214</f>
        <v>1</v>
      </c>
    </row>
    <row r="215" spans="1:20" x14ac:dyDescent="0.2">
      <c r="A215" s="2" t="s">
        <v>2879</v>
      </c>
      <c r="B215" s="2" t="s">
        <v>1805</v>
      </c>
      <c r="C215" s="2" t="s">
        <v>34</v>
      </c>
      <c r="D215" s="2" t="str">
        <f>INDEX(Hotels!$C$2:$C$49,MATCH(C215,Hotels!$A$2:$A$49,0))</f>
        <v>Udaipur</v>
      </c>
      <c r="E215" s="11">
        <v>45548</v>
      </c>
      <c r="F215" s="11">
        <v>45691</v>
      </c>
      <c r="G215" s="11">
        <v>45696</v>
      </c>
      <c r="H215" s="13">
        <f>DATE(YEAR(F215),MONTH(F215),1)</f>
        <v>45689</v>
      </c>
      <c r="I215" s="2">
        <f>G215-F215</f>
        <v>5</v>
      </c>
      <c r="J215" s="2">
        <f>F215-E215</f>
        <v>143</v>
      </c>
      <c r="K215" s="2" t="s">
        <v>2668</v>
      </c>
      <c r="L215" s="2">
        <v>1</v>
      </c>
      <c r="M215" s="2">
        <v>2</v>
      </c>
      <c r="N215" s="2">
        <v>3</v>
      </c>
      <c r="O215" s="2" t="s">
        <v>2647</v>
      </c>
      <c r="P215" s="2" t="s">
        <v>2648</v>
      </c>
      <c r="Q215" s="2" t="s">
        <v>2649</v>
      </c>
      <c r="R215" s="3">
        <v>6700</v>
      </c>
      <c r="S215" s="3">
        <f>I215*L215*R215</f>
        <v>33500</v>
      </c>
      <c r="T215" s="2">
        <f>M215+N215</f>
        <v>5</v>
      </c>
    </row>
    <row r="216" spans="1:20" x14ac:dyDescent="0.2">
      <c r="A216" s="2" t="s">
        <v>2880</v>
      </c>
      <c r="B216" s="2" t="s">
        <v>2168</v>
      </c>
      <c r="C216" s="2" t="s">
        <v>87</v>
      </c>
      <c r="D216" s="2" t="str">
        <f>INDEX(Hotels!$C$2:$C$49,MATCH(C216,Hotels!$A$2:$A$49,0))</f>
        <v>Kochi</v>
      </c>
      <c r="E216" s="11">
        <v>45548</v>
      </c>
      <c r="F216" s="11">
        <v>45590</v>
      </c>
      <c r="G216" s="11">
        <v>45596</v>
      </c>
      <c r="H216" s="13">
        <f>DATE(YEAR(F216),MONTH(F216),1)</f>
        <v>45566</v>
      </c>
      <c r="I216" s="2">
        <f>G216-F216</f>
        <v>6</v>
      </c>
      <c r="J216" s="2">
        <f>F216-E216</f>
        <v>42</v>
      </c>
      <c r="K216" s="2" t="s">
        <v>2668</v>
      </c>
      <c r="L216" s="2">
        <v>2</v>
      </c>
      <c r="M216" s="2">
        <v>4</v>
      </c>
      <c r="N216" s="2">
        <v>1</v>
      </c>
      <c r="O216" s="2" t="s">
        <v>2670</v>
      </c>
      <c r="P216" s="2" t="s">
        <v>2656</v>
      </c>
      <c r="Q216" s="2" t="s">
        <v>2649</v>
      </c>
      <c r="R216" s="3">
        <v>5850</v>
      </c>
      <c r="S216" s="3">
        <f>I216*L216*R216</f>
        <v>70200</v>
      </c>
      <c r="T216" s="2">
        <f>M216+N216</f>
        <v>5</v>
      </c>
    </row>
    <row r="217" spans="1:20" x14ac:dyDescent="0.2">
      <c r="A217" s="2" t="s">
        <v>2881</v>
      </c>
      <c r="B217" s="2" t="s">
        <v>2287</v>
      </c>
      <c r="C217" s="2" t="s">
        <v>43</v>
      </c>
      <c r="D217" s="2" t="str">
        <f>INDEX(Hotels!$C$2:$C$49,MATCH(C217,Hotels!$A$2:$A$49,0))</f>
        <v>Agra</v>
      </c>
      <c r="E217" s="11">
        <v>45548</v>
      </c>
      <c r="F217" s="11">
        <v>45572</v>
      </c>
      <c r="G217" s="11">
        <v>45574</v>
      </c>
      <c r="H217" s="13">
        <f>DATE(YEAR(F217),MONTH(F217),1)</f>
        <v>45566</v>
      </c>
      <c r="I217" s="2">
        <f>G217-F217</f>
        <v>2</v>
      </c>
      <c r="J217" s="2">
        <f>F217-E217</f>
        <v>24</v>
      </c>
      <c r="K217" s="2" t="s">
        <v>2655</v>
      </c>
      <c r="L217" s="2">
        <v>1</v>
      </c>
      <c r="M217" s="2">
        <v>2</v>
      </c>
      <c r="N217" s="2">
        <v>0</v>
      </c>
      <c r="O217" s="2" t="s">
        <v>2670</v>
      </c>
      <c r="P217" s="2" t="s">
        <v>2652</v>
      </c>
      <c r="Q217" s="2" t="s">
        <v>2649</v>
      </c>
      <c r="R217" s="3">
        <v>6150</v>
      </c>
      <c r="S217" s="3">
        <f>I217*L217*R217</f>
        <v>12300</v>
      </c>
      <c r="T217" s="2">
        <f>M217+N217</f>
        <v>2</v>
      </c>
    </row>
    <row r="218" spans="1:20" x14ac:dyDescent="0.2">
      <c r="A218" s="2" t="s">
        <v>2882</v>
      </c>
      <c r="B218" s="2" t="s">
        <v>606</v>
      </c>
      <c r="C218" s="2" t="s">
        <v>83</v>
      </c>
      <c r="D218" s="2" t="str">
        <f>INDEX(Hotels!$C$2:$C$49,MATCH(C218,Hotels!$A$2:$A$49,0))</f>
        <v>Kochi</v>
      </c>
      <c r="E218" s="11">
        <v>45549</v>
      </c>
      <c r="F218" s="11">
        <v>45594</v>
      </c>
      <c r="G218" s="11">
        <v>45600</v>
      </c>
      <c r="H218" s="13">
        <f>DATE(YEAR(F218),MONTH(F218),1)</f>
        <v>45566</v>
      </c>
      <c r="I218" s="2">
        <f>G218-F218</f>
        <v>6</v>
      </c>
      <c r="J218" s="2">
        <f>F218-E218</f>
        <v>45</v>
      </c>
      <c r="K218" s="2" t="s">
        <v>2655</v>
      </c>
      <c r="L218" s="2">
        <v>1</v>
      </c>
      <c r="M218" s="2">
        <v>2</v>
      </c>
      <c r="N218" s="2">
        <v>3</v>
      </c>
      <c r="O218" s="2" t="s">
        <v>2683</v>
      </c>
      <c r="P218" s="2" t="s">
        <v>2656</v>
      </c>
      <c r="Q218" s="2" t="s">
        <v>2653</v>
      </c>
      <c r="R218" s="3">
        <v>13450</v>
      </c>
      <c r="S218" s="3">
        <f>I218*L218*R218</f>
        <v>80700</v>
      </c>
      <c r="T218" s="2">
        <f>M218+N218</f>
        <v>5</v>
      </c>
    </row>
    <row r="219" spans="1:20" x14ac:dyDescent="0.2">
      <c r="A219" s="2" t="s">
        <v>2883</v>
      </c>
      <c r="B219" s="2" t="s">
        <v>918</v>
      </c>
      <c r="C219" s="2" t="s">
        <v>83</v>
      </c>
      <c r="D219" s="2" t="str">
        <f>INDEX(Hotels!$C$2:$C$49,MATCH(C219,Hotels!$A$2:$A$49,0))</f>
        <v>Kochi</v>
      </c>
      <c r="E219" s="11">
        <v>45549</v>
      </c>
      <c r="F219" s="11">
        <v>45710</v>
      </c>
      <c r="G219" s="11">
        <v>45713</v>
      </c>
      <c r="H219" s="13">
        <f>DATE(YEAR(F219),MONTH(F219),1)</f>
        <v>45689</v>
      </c>
      <c r="I219" s="2">
        <f>G219-F219</f>
        <v>3</v>
      </c>
      <c r="J219" s="2">
        <f>F219-E219</f>
        <v>161</v>
      </c>
      <c r="K219" s="2" t="s">
        <v>2646</v>
      </c>
      <c r="L219" s="2">
        <v>1</v>
      </c>
      <c r="M219" s="2">
        <v>2</v>
      </c>
      <c r="N219" s="2">
        <v>3</v>
      </c>
      <c r="O219" s="2" t="s">
        <v>2689</v>
      </c>
      <c r="P219" s="2" t="s">
        <v>2656</v>
      </c>
      <c r="Q219" s="2" t="s">
        <v>2649</v>
      </c>
      <c r="R219" s="3">
        <v>21100</v>
      </c>
      <c r="S219" s="3">
        <f>I219*L219*R219</f>
        <v>63300</v>
      </c>
      <c r="T219" s="2">
        <f>M219+N219</f>
        <v>5</v>
      </c>
    </row>
    <row r="220" spans="1:20" x14ac:dyDescent="0.2">
      <c r="A220" s="2" t="s">
        <v>2884</v>
      </c>
      <c r="B220" s="2" t="s">
        <v>1998</v>
      </c>
      <c r="C220" s="2" t="s">
        <v>29</v>
      </c>
      <c r="D220" s="2" t="str">
        <f>INDEX(Hotels!$C$2:$C$49,MATCH(C220,Hotels!$A$2:$A$49,0))</f>
        <v>Jaipur</v>
      </c>
      <c r="E220" s="11">
        <v>45549</v>
      </c>
      <c r="F220" s="11">
        <v>45689</v>
      </c>
      <c r="G220" s="11">
        <v>45692</v>
      </c>
      <c r="H220" s="13">
        <f>DATE(YEAR(F220),MONTH(F220),1)</f>
        <v>45689</v>
      </c>
      <c r="I220" s="2">
        <f>G220-F220</f>
        <v>3</v>
      </c>
      <c r="J220" s="2">
        <f>F220-E220</f>
        <v>140</v>
      </c>
      <c r="K220" s="2" t="s">
        <v>2668</v>
      </c>
      <c r="L220" s="2">
        <v>3</v>
      </c>
      <c r="M220" s="2">
        <v>6</v>
      </c>
      <c r="N220" s="2">
        <v>0</v>
      </c>
      <c r="O220" s="2" t="s">
        <v>2658</v>
      </c>
      <c r="P220" s="2" t="s">
        <v>2648</v>
      </c>
      <c r="Q220" s="2" t="s">
        <v>2649</v>
      </c>
      <c r="R220" s="3">
        <v>7000</v>
      </c>
      <c r="S220" s="3">
        <f>I220*L220*R220</f>
        <v>63000</v>
      </c>
      <c r="T220" s="2">
        <f>M220+N220</f>
        <v>6</v>
      </c>
    </row>
    <row r="221" spans="1:20" x14ac:dyDescent="0.2">
      <c r="A221" s="2" t="s">
        <v>2885</v>
      </c>
      <c r="B221" s="2" t="s">
        <v>2535</v>
      </c>
      <c r="C221" s="2" t="s">
        <v>125</v>
      </c>
      <c r="D221" s="2" t="str">
        <f>INDEX(Hotels!$C$2:$C$49,MATCH(C221,Hotels!$A$2:$A$49,0))</f>
        <v>Varanasi</v>
      </c>
      <c r="E221" s="11">
        <v>45549</v>
      </c>
      <c r="F221" s="11">
        <v>45623</v>
      </c>
      <c r="G221" s="11">
        <v>45626</v>
      </c>
      <c r="H221" s="13">
        <f>DATE(YEAR(F221),MONTH(F221),1)</f>
        <v>45597</v>
      </c>
      <c r="I221" s="2">
        <f>G221-F221</f>
        <v>3</v>
      </c>
      <c r="J221" s="2">
        <f>F221-E221</f>
        <v>74</v>
      </c>
      <c r="K221" s="2" t="s">
        <v>2655</v>
      </c>
      <c r="L221" s="2">
        <v>1</v>
      </c>
      <c r="M221" s="2">
        <v>2</v>
      </c>
      <c r="N221" s="2">
        <v>2</v>
      </c>
      <c r="O221" s="2" t="s">
        <v>2689</v>
      </c>
      <c r="P221" s="2" t="s">
        <v>2656</v>
      </c>
      <c r="Q221" s="2" t="s">
        <v>2653</v>
      </c>
      <c r="R221" s="3">
        <v>11150</v>
      </c>
      <c r="S221" s="3">
        <f>I221*L221*R221</f>
        <v>33450</v>
      </c>
      <c r="T221" s="2">
        <f>M221+N221</f>
        <v>4</v>
      </c>
    </row>
    <row r="222" spans="1:20" x14ac:dyDescent="0.2">
      <c r="A222" s="2" t="s">
        <v>2886</v>
      </c>
      <c r="B222" s="2" t="s">
        <v>779</v>
      </c>
      <c r="C222" s="2" t="s">
        <v>69</v>
      </c>
      <c r="D222" s="2" t="str">
        <f>INDEX(Hotels!$C$2:$C$49,MATCH(C222,Hotels!$A$2:$A$49,0))</f>
        <v>New Delhi</v>
      </c>
      <c r="E222" s="11">
        <v>45550</v>
      </c>
      <c r="F222" s="11">
        <v>45570</v>
      </c>
      <c r="G222" s="11">
        <v>45574</v>
      </c>
      <c r="H222" s="13">
        <f>DATE(YEAR(F222),MONTH(F222),1)</f>
        <v>45566</v>
      </c>
      <c r="I222" s="2">
        <f>G222-F222</f>
        <v>4</v>
      </c>
      <c r="J222" s="2">
        <f>F222-E222</f>
        <v>20</v>
      </c>
      <c r="K222" s="2" t="s">
        <v>2666</v>
      </c>
      <c r="L222" s="2">
        <v>1</v>
      </c>
      <c r="M222" s="2">
        <v>1</v>
      </c>
      <c r="N222" s="2">
        <v>0</v>
      </c>
      <c r="O222" s="2" t="s">
        <v>2683</v>
      </c>
      <c r="P222" s="2" t="s">
        <v>2672</v>
      </c>
      <c r="Q222" s="2" t="s">
        <v>2649</v>
      </c>
      <c r="R222" s="3">
        <v>45000</v>
      </c>
      <c r="S222" s="3">
        <f>I222*L222*R222</f>
        <v>180000</v>
      </c>
      <c r="T222" s="2">
        <f>M222+N222</f>
        <v>1</v>
      </c>
    </row>
    <row r="223" spans="1:20" x14ac:dyDescent="0.2">
      <c r="A223" s="2" t="s">
        <v>2887</v>
      </c>
      <c r="B223" s="2" t="s">
        <v>783</v>
      </c>
      <c r="C223" s="2" t="s">
        <v>39</v>
      </c>
      <c r="D223" s="2" t="str">
        <f>INDEX(Hotels!$C$2:$C$49,MATCH(C223,Hotels!$A$2:$A$49,0))</f>
        <v>Udaipur</v>
      </c>
      <c r="E223" s="11">
        <v>45550</v>
      </c>
      <c r="F223" s="11">
        <v>45576</v>
      </c>
      <c r="G223" s="11">
        <v>45578</v>
      </c>
      <c r="H223" s="13">
        <f>DATE(YEAR(F223),MONTH(F223),1)</f>
        <v>45566</v>
      </c>
      <c r="I223" s="2">
        <f>G223-F223</f>
        <v>2</v>
      </c>
      <c r="J223" s="2">
        <f>F223-E223</f>
        <v>26</v>
      </c>
      <c r="K223" s="2" t="s">
        <v>2668</v>
      </c>
      <c r="L223" s="2">
        <v>1</v>
      </c>
      <c r="M223" s="2">
        <v>1</v>
      </c>
      <c r="N223" s="2">
        <v>0</v>
      </c>
      <c r="O223" s="2" t="s">
        <v>2732</v>
      </c>
      <c r="P223" s="2" t="s">
        <v>2652</v>
      </c>
      <c r="Q223" s="2" t="s">
        <v>2653</v>
      </c>
      <c r="R223" s="3">
        <v>6200</v>
      </c>
      <c r="S223" s="3">
        <f>I223*L223*R223</f>
        <v>12400</v>
      </c>
      <c r="T223" s="2">
        <f>M223+N223</f>
        <v>1</v>
      </c>
    </row>
    <row r="224" spans="1:20" x14ac:dyDescent="0.2">
      <c r="A224" s="2" t="s">
        <v>2888</v>
      </c>
      <c r="B224" s="2" t="s">
        <v>1630</v>
      </c>
      <c r="C224" s="2" t="s">
        <v>129</v>
      </c>
      <c r="D224" s="2" t="str">
        <f>INDEX(Hotels!$C$2:$C$49,MATCH(C224,Hotels!$A$2:$A$49,0))</f>
        <v>Varanasi</v>
      </c>
      <c r="E224" s="11">
        <v>45550</v>
      </c>
      <c r="F224" s="11">
        <v>45631</v>
      </c>
      <c r="G224" s="11">
        <v>45635</v>
      </c>
      <c r="H224" s="13">
        <f>DATE(YEAR(F224),MONTH(F224),1)</f>
        <v>45627</v>
      </c>
      <c r="I224" s="2">
        <f>G224-F224</f>
        <v>4</v>
      </c>
      <c r="J224" s="2">
        <f>F224-E224</f>
        <v>81</v>
      </c>
      <c r="K224" s="2" t="s">
        <v>2646</v>
      </c>
      <c r="L224" s="2">
        <v>1</v>
      </c>
      <c r="M224" s="2">
        <v>2</v>
      </c>
      <c r="N224" s="2">
        <v>0</v>
      </c>
      <c r="O224" s="2" t="s">
        <v>2670</v>
      </c>
      <c r="P224" s="2" t="s">
        <v>2662</v>
      </c>
      <c r="Q224" s="2" t="s">
        <v>2649</v>
      </c>
      <c r="R224" s="3">
        <v>8450</v>
      </c>
      <c r="S224" s="3">
        <f>I224*L224*R224</f>
        <v>33800</v>
      </c>
      <c r="T224" s="2">
        <f>M224+N224</f>
        <v>2</v>
      </c>
    </row>
    <row r="225" spans="1:20" x14ac:dyDescent="0.2">
      <c r="A225" s="2" t="s">
        <v>2889</v>
      </c>
      <c r="B225" s="2" t="s">
        <v>1763</v>
      </c>
      <c r="C225" s="2" t="s">
        <v>120</v>
      </c>
      <c r="D225" s="2" t="str">
        <f>INDEX(Hotels!$C$2:$C$49,MATCH(C225,Hotels!$A$2:$A$49,0))</f>
        <v>Rishikesh</v>
      </c>
      <c r="E225" s="11">
        <v>45550</v>
      </c>
      <c r="F225" s="11">
        <v>45601</v>
      </c>
      <c r="G225" s="11">
        <v>45603</v>
      </c>
      <c r="H225" s="13">
        <f>DATE(YEAR(F225),MONTH(F225),1)</f>
        <v>45597</v>
      </c>
      <c r="I225" s="2">
        <f>G225-F225</f>
        <v>2</v>
      </c>
      <c r="J225" s="2">
        <f>F225-E225</f>
        <v>51</v>
      </c>
      <c r="K225" s="2" t="s">
        <v>2668</v>
      </c>
      <c r="L225" s="2">
        <v>1</v>
      </c>
      <c r="M225" s="2">
        <v>2</v>
      </c>
      <c r="N225" s="2">
        <v>0</v>
      </c>
      <c r="O225" s="2" t="s">
        <v>2647</v>
      </c>
      <c r="P225" s="2" t="s">
        <v>2656</v>
      </c>
      <c r="Q225" s="2" t="s">
        <v>2664</v>
      </c>
      <c r="R225" s="3">
        <v>2300</v>
      </c>
      <c r="S225" s="3">
        <f>I225*L225*R225</f>
        <v>4600</v>
      </c>
      <c r="T225" s="2">
        <f>M225+N225</f>
        <v>2</v>
      </c>
    </row>
    <row r="226" spans="1:20" x14ac:dyDescent="0.2">
      <c r="A226" s="2" t="s">
        <v>2890</v>
      </c>
      <c r="B226" s="2" t="s">
        <v>1998</v>
      </c>
      <c r="C226" s="2" t="s">
        <v>51</v>
      </c>
      <c r="D226" s="2" t="str">
        <f>INDEX(Hotels!$C$2:$C$49,MATCH(C226,Hotels!$A$2:$A$49,0))</f>
        <v>Agra</v>
      </c>
      <c r="E226" s="11">
        <v>45550</v>
      </c>
      <c r="F226" s="11">
        <v>45601</v>
      </c>
      <c r="G226" s="11">
        <v>45604</v>
      </c>
      <c r="H226" s="13">
        <f>DATE(YEAR(F226),MONTH(F226),1)</f>
        <v>45597</v>
      </c>
      <c r="I226" s="2">
        <f>G226-F226</f>
        <v>3</v>
      </c>
      <c r="J226" s="2">
        <f>F226-E226</f>
        <v>51</v>
      </c>
      <c r="K226" s="2" t="s">
        <v>2655</v>
      </c>
      <c r="L226" s="2">
        <v>3</v>
      </c>
      <c r="M226" s="2">
        <v>6</v>
      </c>
      <c r="N226" s="2">
        <v>0</v>
      </c>
      <c r="O226" s="2" t="s">
        <v>2689</v>
      </c>
      <c r="P226" s="2" t="s">
        <v>2662</v>
      </c>
      <c r="Q226" s="2" t="s">
        <v>2649</v>
      </c>
      <c r="R226" s="3">
        <v>11850</v>
      </c>
      <c r="S226" s="3">
        <f>I226*L226*R226</f>
        <v>106650</v>
      </c>
      <c r="T226" s="2">
        <f>M226+N226</f>
        <v>6</v>
      </c>
    </row>
    <row r="227" spans="1:20" x14ac:dyDescent="0.2">
      <c r="A227" s="2" t="s">
        <v>2891</v>
      </c>
      <c r="B227" s="2" t="s">
        <v>529</v>
      </c>
      <c r="C227" s="2" t="s">
        <v>51</v>
      </c>
      <c r="D227" s="2" t="str">
        <f>INDEX(Hotels!$C$2:$C$49,MATCH(C227,Hotels!$A$2:$A$49,0))</f>
        <v>Agra</v>
      </c>
      <c r="E227" s="11">
        <v>45551</v>
      </c>
      <c r="F227" s="11">
        <v>45574</v>
      </c>
      <c r="G227" s="11">
        <v>45576</v>
      </c>
      <c r="H227" s="13">
        <f>DATE(YEAR(F227),MONTH(F227),1)</f>
        <v>45566</v>
      </c>
      <c r="I227" s="2">
        <f>G227-F227</f>
        <v>2</v>
      </c>
      <c r="J227" s="2">
        <f>F227-E227</f>
        <v>23</v>
      </c>
      <c r="K227" s="2" t="s">
        <v>2655</v>
      </c>
      <c r="L227" s="2">
        <v>1</v>
      </c>
      <c r="M227" s="2">
        <v>1</v>
      </c>
      <c r="N227" s="2">
        <v>0</v>
      </c>
      <c r="O227" s="2" t="s">
        <v>2732</v>
      </c>
      <c r="P227" s="2" t="s">
        <v>2672</v>
      </c>
      <c r="Q227" s="2" t="s">
        <v>2653</v>
      </c>
      <c r="R227" s="3">
        <v>11250</v>
      </c>
      <c r="S227" s="3">
        <f>I227*L227*R227</f>
        <v>22500</v>
      </c>
      <c r="T227" s="2">
        <f>M227+N227</f>
        <v>1</v>
      </c>
    </row>
    <row r="228" spans="1:20" x14ac:dyDescent="0.2">
      <c r="A228" s="2" t="s">
        <v>2892</v>
      </c>
      <c r="B228" s="2" t="s">
        <v>1280</v>
      </c>
      <c r="C228" s="2" t="s">
        <v>57</v>
      </c>
      <c r="D228" s="2" t="str">
        <f>INDEX(Hotels!$C$2:$C$49,MATCH(C228,Hotels!$A$2:$A$49,0))</f>
        <v>Mumbai</v>
      </c>
      <c r="E228" s="11">
        <v>45551</v>
      </c>
      <c r="F228" s="11">
        <v>45587</v>
      </c>
      <c r="G228" s="11">
        <v>45590</v>
      </c>
      <c r="H228" s="13">
        <f>DATE(YEAR(F228),MONTH(F228),1)</f>
        <v>45566</v>
      </c>
      <c r="I228" s="2">
        <f>G228-F228</f>
        <v>3</v>
      </c>
      <c r="J228" s="2">
        <f>F228-E228</f>
        <v>36</v>
      </c>
      <c r="K228" s="2" t="s">
        <v>2668</v>
      </c>
      <c r="L228" s="2">
        <v>1</v>
      </c>
      <c r="M228" s="2">
        <v>3</v>
      </c>
      <c r="N228" s="2">
        <v>0</v>
      </c>
      <c r="O228" s="2" t="s">
        <v>2658</v>
      </c>
      <c r="P228" s="2" t="s">
        <v>2652</v>
      </c>
      <c r="Q228" s="2" t="s">
        <v>2653</v>
      </c>
      <c r="R228" s="3">
        <v>7050</v>
      </c>
      <c r="S228" s="3">
        <f>I228*L228*R228</f>
        <v>21150</v>
      </c>
      <c r="T228" s="2">
        <f>M228+N228</f>
        <v>3</v>
      </c>
    </row>
    <row r="229" spans="1:20" x14ac:dyDescent="0.2">
      <c r="A229" s="2" t="s">
        <v>2893</v>
      </c>
      <c r="B229" s="2" t="s">
        <v>1367</v>
      </c>
      <c r="C229" s="2" t="s">
        <v>91</v>
      </c>
      <c r="D229" s="2" t="str">
        <f>INDEX(Hotels!$C$2:$C$49,MATCH(C229,Hotels!$A$2:$A$49,0))</f>
        <v>Kochi</v>
      </c>
      <c r="E229" s="11">
        <v>45551</v>
      </c>
      <c r="F229" s="11">
        <v>45654</v>
      </c>
      <c r="G229" s="11">
        <v>45657</v>
      </c>
      <c r="H229" s="13">
        <f>DATE(YEAR(F229),MONTH(F229),1)</f>
        <v>45627</v>
      </c>
      <c r="I229" s="2">
        <f>G229-F229</f>
        <v>3</v>
      </c>
      <c r="J229" s="2">
        <f>F229-E229</f>
        <v>103</v>
      </c>
      <c r="K229" s="2" t="s">
        <v>2668</v>
      </c>
      <c r="L229" s="2">
        <v>4</v>
      </c>
      <c r="M229" s="2">
        <v>8</v>
      </c>
      <c r="N229" s="2">
        <v>0</v>
      </c>
      <c r="O229" s="2" t="s">
        <v>2658</v>
      </c>
      <c r="P229" s="2" t="s">
        <v>2672</v>
      </c>
      <c r="Q229" s="2" t="s">
        <v>2649</v>
      </c>
      <c r="R229" s="3">
        <v>3550</v>
      </c>
      <c r="S229" s="3">
        <f>I229*L229*R229</f>
        <v>42600</v>
      </c>
      <c r="T229" s="2">
        <f>M229+N229</f>
        <v>8</v>
      </c>
    </row>
    <row r="230" spans="1:20" x14ac:dyDescent="0.2">
      <c r="A230" s="2" t="s">
        <v>2894</v>
      </c>
      <c r="B230" s="2" t="s">
        <v>2184</v>
      </c>
      <c r="C230" s="2" t="s">
        <v>93</v>
      </c>
      <c r="D230" s="2" t="str">
        <f>INDEX(Hotels!$C$2:$C$49,MATCH(C230,Hotels!$A$2:$A$49,0))</f>
        <v>Shimla</v>
      </c>
      <c r="E230" s="11">
        <v>45551</v>
      </c>
      <c r="F230" s="11">
        <v>45577</v>
      </c>
      <c r="G230" s="11">
        <v>45582</v>
      </c>
      <c r="H230" s="13">
        <f>DATE(YEAR(F230),MONTH(F230),1)</f>
        <v>45566</v>
      </c>
      <c r="I230" s="2">
        <f>G230-F230</f>
        <v>5</v>
      </c>
      <c r="J230" s="2">
        <f>F230-E230</f>
        <v>26</v>
      </c>
      <c r="K230" s="2" t="s">
        <v>2655</v>
      </c>
      <c r="L230" s="2">
        <v>1</v>
      </c>
      <c r="M230" s="2">
        <v>2</v>
      </c>
      <c r="N230" s="2">
        <v>2</v>
      </c>
      <c r="O230" s="2" t="s">
        <v>2651</v>
      </c>
      <c r="P230" s="2" t="s">
        <v>2662</v>
      </c>
      <c r="Q230" s="2" t="s">
        <v>2649</v>
      </c>
      <c r="R230" s="3">
        <v>5150</v>
      </c>
      <c r="S230" s="3">
        <f>I230*L230*R230</f>
        <v>25750</v>
      </c>
      <c r="T230" s="2">
        <f>M230+N230</f>
        <v>4</v>
      </c>
    </row>
    <row r="231" spans="1:20" x14ac:dyDescent="0.2">
      <c r="A231" s="2" t="s">
        <v>2895</v>
      </c>
      <c r="B231" s="2" t="s">
        <v>937</v>
      </c>
      <c r="C231" s="2" t="s">
        <v>69</v>
      </c>
      <c r="D231" s="2" t="str">
        <f>INDEX(Hotels!$C$2:$C$49,MATCH(C231,Hotels!$A$2:$A$49,0))</f>
        <v>New Delhi</v>
      </c>
      <c r="E231" s="11">
        <v>45552</v>
      </c>
      <c r="F231" s="11">
        <v>45646</v>
      </c>
      <c r="G231" s="11">
        <v>45650</v>
      </c>
      <c r="H231" s="13">
        <f>DATE(YEAR(F231),MONTH(F231),1)</f>
        <v>45627</v>
      </c>
      <c r="I231" s="2">
        <f>G231-F231</f>
        <v>4</v>
      </c>
      <c r="J231" s="2">
        <f>F231-E231</f>
        <v>94</v>
      </c>
      <c r="K231" s="2" t="s">
        <v>2666</v>
      </c>
      <c r="L231" s="2">
        <v>1</v>
      </c>
      <c r="M231" s="2">
        <v>2</v>
      </c>
      <c r="N231" s="2">
        <v>1</v>
      </c>
      <c r="O231" s="2" t="s">
        <v>2647</v>
      </c>
      <c r="P231" s="2" t="s">
        <v>2652</v>
      </c>
      <c r="Q231" s="2" t="s">
        <v>2653</v>
      </c>
      <c r="R231" s="3">
        <v>44750</v>
      </c>
      <c r="S231" s="3">
        <f>I231*L231*R231</f>
        <v>179000</v>
      </c>
      <c r="T231" s="2">
        <f>M231+N231</f>
        <v>3</v>
      </c>
    </row>
    <row r="232" spans="1:20" x14ac:dyDescent="0.2">
      <c r="A232" s="2" t="s">
        <v>2896</v>
      </c>
      <c r="B232" s="2" t="s">
        <v>1261</v>
      </c>
      <c r="C232" s="2" t="s">
        <v>110</v>
      </c>
      <c r="D232" s="2" t="str">
        <f>INDEX(Hotels!$C$2:$C$49,MATCH(C232,Hotels!$A$2:$A$49,0))</f>
        <v>Manali</v>
      </c>
      <c r="E232" s="11">
        <v>45552</v>
      </c>
      <c r="F232" s="11">
        <v>45572</v>
      </c>
      <c r="G232" s="11">
        <v>45576</v>
      </c>
      <c r="H232" s="13">
        <f>DATE(YEAR(F232),MONTH(F232),1)</f>
        <v>45566</v>
      </c>
      <c r="I232" s="2">
        <f>G232-F232</f>
        <v>4</v>
      </c>
      <c r="J232" s="2">
        <f>F232-E232</f>
        <v>20</v>
      </c>
      <c r="K232" s="2" t="s">
        <v>2668</v>
      </c>
      <c r="L232" s="2">
        <v>2</v>
      </c>
      <c r="M232" s="2">
        <v>4</v>
      </c>
      <c r="N232" s="2">
        <v>0</v>
      </c>
      <c r="O232" s="2" t="s">
        <v>2658</v>
      </c>
      <c r="P232" s="2" t="s">
        <v>2662</v>
      </c>
      <c r="Q232" s="2" t="s">
        <v>2649</v>
      </c>
      <c r="R232" s="3">
        <v>4200</v>
      </c>
      <c r="S232" s="3">
        <f>I232*L232*R232</f>
        <v>33600</v>
      </c>
      <c r="T232" s="2">
        <f>M232+N232</f>
        <v>4</v>
      </c>
    </row>
    <row r="233" spans="1:20" x14ac:dyDescent="0.2">
      <c r="A233" s="2" t="s">
        <v>2897</v>
      </c>
      <c r="B233" s="2" t="s">
        <v>1365</v>
      </c>
      <c r="C233" s="2" t="s">
        <v>118</v>
      </c>
      <c r="D233" s="2" t="str">
        <f>INDEX(Hotels!$C$2:$C$49,MATCH(C233,Hotels!$A$2:$A$49,0))</f>
        <v>Rishikesh</v>
      </c>
      <c r="E233" s="11">
        <v>45552</v>
      </c>
      <c r="F233" s="11">
        <v>45613</v>
      </c>
      <c r="G233" s="11">
        <v>45616</v>
      </c>
      <c r="H233" s="13">
        <f>DATE(YEAR(F233),MONTH(F233),1)</f>
        <v>45597</v>
      </c>
      <c r="I233" s="2">
        <f>G233-F233</f>
        <v>3</v>
      </c>
      <c r="J233" s="2">
        <f>F233-E233</f>
        <v>61</v>
      </c>
      <c r="K233" s="2" t="s">
        <v>2655</v>
      </c>
      <c r="L233" s="2">
        <v>1</v>
      </c>
      <c r="M233" s="2">
        <v>2</v>
      </c>
      <c r="N233" s="2">
        <v>1</v>
      </c>
      <c r="O233" s="2" t="s">
        <v>2658</v>
      </c>
      <c r="P233" s="2" t="s">
        <v>2659</v>
      </c>
      <c r="Q233" s="2" t="s">
        <v>2649</v>
      </c>
      <c r="R233" s="3">
        <v>8150</v>
      </c>
      <c r="S233" s="3">
        <f>I233*L233*R233</f>
        <v>24450</v>
      </c>
      <c r="T233" s="2">
        <f>M233+N233</f>
        <v>3</v>
      </c>
    </row>
    <row r="234" spans="1:20" x14ac:dyDescent="0.2">
      <c r="A234" s="2" t="s">
        <v>2898</v>
      </c>
      <c r="B234" s="2" t="s">
        <v>1563</v>
      </c>
      <c r="C234" s="2" t="s">
        <v>26</v>
      </c>
      <c r="D234" s="2" t="str">
        <f>INDEX(Hotels!$C$2:$C$49,MATCH(C234,Hotels!$A$2:$A$49,0))</f>
        <v>Jaipur</v>
      </c>
      <c r="E234" s="11">
        <v>45552</v>
      </c>
      <c r="F234" s="11">
        <v>45577</v>
      </c>
      <c r="G234" s="11">
        <v>45579</v>
      </c>
      <c r="H234" s="13">
        <f>DATE(YEAR(F234),MONTH(F234),1)</f>
        <v>45566</v>
      </c>
      <c r="I234" s="2">
        <f>G234-F234</f>
        <v>2</v>
      </c>
      <c r="J234" s="2">
        <f>F234-E234</f>
        <v>25</v>
      </c>
      <c r="K234" s="2" t="s">
        <v>2655</v>
      </c>
      <c r="L234" s="2">
        <v>1</v>
      </c>
      <c r="M234" s="2">
        <v>2</v>
      </c>
      <c r="N234" s="2">
        <v>0</v>
      </c>
      <c r="O234" s="2" t="s">
        <v>2647</v>
      </c>
      <c r="P234" s="2" t="s">
        <v>2652</v>
      </c>
      <c r="Q234" s="2" t="s">
        <v>2649</v>
      </c>
      <c r="R234" s="3">
        <v>15750</v>
      </c>
      <c r="S234" s="3">
        <f>I234*L234*R234</f>
        <v>31500</v>
      </c>
      <c r="T234" s="2">
        <f>M234+N234</f>
        <v>2</v>
      </c>
    </row>
    <row r="235" spans="1:20" x14ac:dyDescent="0.2">
      <c r="A235" s="2" t="s">
        <v>2899</v>
      </c>
      <c r="B235" s="2" t="s">
        <v>1602</v>
      </c>
      <c r="C235" s="2" t="s">
        <v>51</v>
      </c>
      <c r="D235" s="2" t="str">
        <f>INDEX(Hotels!$C$2:$C$49,MATCH(C235,Hotels!$A$2:$A$49,0))</f>
        <v>Agra</v>
      </c>
      <c r="E235" s="11">
        <v>45552</v>
      </c>
      <c r="F235" s="11">
        <v>45571</v>
      </c>
      <c r="G235" s="11">
        <v>45577</v>
      </c>
      <c r="H235" s="13">
        <f>DATE(YEAR(F235),MONTH(F235),1)</f>
        <v>45566</v>
      </c>
      <c r="I235" s="2">
        <f>G235-F235</f>
        <v>6</v>
      </c>
      <c r="J235" s="2">
        <f>F235-E235</f>
        <v>19</v>
      </c>
      <c r="K235" s="2" t="s">
        <v>2668</v>
      </c>
      <c r="L235" s="2">
        <v>1</v>
      </c>
      <c r="M235" s="2">
        <v>2</v>
      </c>
      <c r="N235" s="2">
        <v>1</v>
      </c>
      <c r="O235" s="2" t="s">
        <v>2689</v>
      </c>
      <c r="P235" s="2" t="s">
        <v>2652</v>
      </c>
      <c r="Q235" s="2" t="s">
        <v>2664</v>
      </c>
      <c r="R235" s="3">
        <v>9100</v>
      </c>
      <c r="S235" s="3">
        <f>I235*L235*R235</f>
        <v>54600</v>
      </c>
      <c r="T235" s="2">
        <f>M235+N235</f>
        <v>3</v>
      </c>
    </row>
    <row r="236" spans="1:20" x14ac:dyDescent="0.2">
      <c r="A236" s="2" t="s">
        <v>2900</v>
      </c>
      <c r="B236" s="2" t="s">
        <v>1338</v>
      </c>
      <c r="C236" s="2" t="s">
        <v>26</v>
      </c>
      <c r="D236" s="2" t="str">
        <f>INDEX(Hotels!$C$2:$C$49,MATCH(C236,Hotels!$A$2:$A$49,0))</f>
        <v>Jaipur</v>
      </c>
      <c r="E236" s="11">
        <v>45553</v>
      </c>
      <c r="F236" s="11">
        <v>45599</v>
      </c>
      <c r="G236" s="11">
        <v>45604</v>
      </c>
      <c r="H236" s="13">
        <f>DATE(YEAR(F236),MONTH(F236),1)</f>
        <v>45597</v>
      </c>
      <c r="I236" s="2">
        <f>G236-F236</f>
        <v>5</v>
      </c>
      <c r="J236" s="2">
        <f>F236-E236</f>
        <v>46</v>
      </c>
      <c r="K236" s="2" t="s">
        <v>2666</v>
      </c>
      <c r="L236" s="2">
        <v>1</v>
      </c>
      <c r="M236" s="2">
        <v>2</v>
      </c>
      <c r="N236" s="2">
        <v>0</v>
      </c>
      <c r="O236" s="2" t="s">
        <v>2670</v>
      </c>
      <c r="P236" s="2" t="s">
        <v>2648</v>
      </c>
      <c r="Q236" s="2" t="s">
        <v>2649</v>
      </c>
      <c r="R236" s="3">
        <v>33700</v>
      </c>
      <c r="S236" s="3">
        <f>I236*L236*R236</f>
        <v>168500</v>
      </c>
      <c r="T236" s="2">
        <f>M236+N236</f>
        <v>2</v>
      </c>
    </row>
    <row r="237" spans="1:20" x14ac:dyDescent="0.2">
      <c r="A237" s="2" t="s">
        <v>2901</v>
      </c>
      <c r="B237" s="2" t="s">
        <v>1618</v>
      </c>
      <c r="C237" s="2" t="s">
        <v>57</v>
      </c>
      <c r="D237" s="2" t="str">
        <f>INDEX(Hotels!$C$2:$C$49,MATCH(C237,Hotels!$A$2:$A$49,0))</f>
        <v>Mumbai</v>
      </c>
      <c r="E237" s="11">
        <v>45553</v>
      </c>
      <c r="F237" s="11">
        <v>45567</v>
      </c>
      <c r="G237" s="11">
        <v>45568</v>
      </c>
      <c r="H237" s="13">
        <f>DATE(YEAR(F237),MONTH(F237),1)</f>
        <v>45566</v>
      </c>
      <c r="I237" s="2">
        <f>G237-F237</f>
        <v>1</v>
      </c>
      <c r="J237" s="2">
        <f>F237-E237</f>
        <v>14</v>
      </c>
      <c r="K237" s="2" t="s">
        <v>2655</v>
      </c>
      <c r="L237" s="2">
        <v>1</v>
      </c>
      <c r="M237" s="2">
        <v>2</v>
      </c>
      <c r="N237" s="2">
        <v>0</v>
      </c>
      <c r="O237" s="2" t="s">
        <v>2732</v>
      </c>
      <c r="P237" s="2" t="s">
        <v>2652</v>
      </c>
      <c r="Q237" s="2" t="s">
        <v>2653</v>
      </c>
      <c r="R237" s="3">
        <v>8450</v>
      </c>
      <c r="S237" s="3">
        <f>I237*L237*R237</f>
        <v>8450</v>
      </c>
      <c r="T237" s="2">
        <f>M237+N237</f>
        <v>2</v>
      </c>
    </row>
    <row r="238" spans="1:20" x14ac:dyDescent="0.2">
      <c r="A238" s="2" t="s">
        <v>2902</v>
      </c>
      <c r="B238" s="2" t="s">
        <v>2023</v>
      </c>
      <c r="C238" s="2" t="s">
        <v>39</v>
      </c>
      <c r="D238" s="2" t="str">
        <f>INDEX(Hotels!$C$2:$C$49,MATCH(C238,Hotels!$A$2:$A$49,0))</f>
        <v>Udaipur</v>
      </c>
      <c r="E238" s="11">
        <v>45553</v>
      </c>
      <c r="F238" s="11">
        <v>45574</v>
      </c>
      <c r="G238" s="11">
        <v>45576</v>
      </c>
      <c r="H238" s="13">
        <f>DATE(YEAR(F238),MONTH(F238),1)</f>
        <v>45566</v>
      </c>
      <c r="I238" s="2">
        <f>G238-F238</f>
        <v>2</v>
      </c>
      <c r="J238" s="2">
        <f>F238-E238</f>
        <v>21</v>
      </c>
      <c r="K238" s="2" t="s">
        <v>2655</v>
      </c>
      <c r="L238" s="2">
        <v>1</v>
      </c>
      <c r="M238" s="2">
        <v>1</v>
      </c>
      <c r="N238" s="2">
        <v>0</v>
      </c>
      <c r="O238" s="2" t="s">
        <v>2732</v>
      </c>
      <c r="P238" s="2" t="s">
        <v>2656</v>
      </c>
      <c r="Q238" s="2" t="s">
        <v>2649</v>
      </c>
      <c r="R238" s="3">
        <v>8500</v>
      </c>
      <c r="S238" s="3">
        <f>I238*L238*R238</f>
        <v>17000</v>
      </c>
      <c r="T238" s="2">
        <f>M238+N238</f>
        <v>1</v>
      </c>
    </row>
    <row r="239" spans="1:20" x14ac:dyDescent="0.2">
      <c r="A239" s="2" t="s">
        <v>2903</v>
      </c>
      <c r="B239" s="2" t="s">
        <v>2404</v>
      </c>
      <c r="C239" s="2" t="s">
        <v>106</v>
      </c>
      <c r="D239" s="2" t="str">
        <f>INDEX(Hotels!$C$2:$C$49,MATCH(C239,Hotels!$A$2:$A$49,0))</f>
        <v>Manali</v>
      </c>
      <c r="E239" s="11">
        <v>45553</v>
      </c>
      <c r="F239" s="11">
        <v>45580</v>
      </c>
      <c r="G239" s="11">
        <v>45585</v>
      </c>
      <c r="H239" s="13">
        <f>DATE(YEAR(F239),MONTH(F239),1)</f>
        <v>45566</v>
      </c>
      <c r="I239" s="2">
        <f>G239-F239</f>
        <v>5</v>
      </c>
      <c r="J239" s="2">
        <f>F239-E239</f>
        <v>27</v>
      </c>
      <c r="K239" s="2" t="s">
        <v>2646</v>
      </c>
      <c r="L239" s="2">
        <v>1</v>
      </c>
      <c r="M239" s="2">
        <v>2</v>
      </c>
      <c r="N239" s="2">
        <v>0</v>
      </c>
      <c r="O239" s="2" t="s">
        <v>2647</v>
      </c>
      <c r="P239" s="2" t="s">
        <v>2652</v>
      </c>
      <c r="Q239" s="2" t="s">
        <v>2649</v>
      </c>
      <c r="R239" s="3">
        <v>8700</v>
      </c>
      <c r="S239" s="3">
        <f>I239*L239*R239</f>
        <v>43500</v>
      </c>
      <c r="T239" s="2">
        <f>M239+N239</f>
        <v>2</v>
      </c>
    </row>
    <row r="240" spans="1:20" x14ac:dyDescent="0.2">
      <c r="A240" s="2" t="s">
        <v>2904</v>
      </c>
      <c r="B240" s="2" t="s">
        <v>1215</v>
      </c>
      <c r="C240" s="2" t="s">
        <v>71</v>
      </c>
      <c r="D240" s="2" t="str">
        <f>INDEX(Hotels!$C$2:$C$49,MATCH(C240,Hotels!$A$2:$A$49,0))</f>
        <v>New Delhi</v>
      </c>
      <c r="E240" s="11">
        <v>45554</v>
      </c>
      <c r="F240" s="11">
        <v>45568</v>
      </c>
      <c r="G240" s="11">
        <v>45570</v>
      </c>
      <c r="H240" s="13">
        <f>DATE(YEAR(F240),MONTH(F240),1)</f>
        <v>45566</v>
      </c>
      <c r="I240" s="2">
        <f>G240-F240</f>
        <v>2</v>
      </c>
      <c r="J240" s="2">
        <f>F240-E240</f>
        <v>14</v>
      </c>
      <c r="K240" s="2" t="s">
        <v>2655</v>
      </c>
      <c r="L240" s="2">
        <v>1</v>
      </c>
      <c r="M240" s="2">
        <v>2</v>
      </c>
      <c r="N240" s="2">
        <v>0</v>
      </c>
      <c r="O240" s="2" t="s">
        <v>2647</v>
      </c>
      <c r="P240" s="2" t="s">
        <v>2652</v>
      </c>
      <c r="Q240" s="2" t="s">
        <v>2649</v>
      </c>
      <c r="R240" s="3">
        <v>10150</v>
      </c>
      <c r="S240" s="3">
        <f>I240*L240*R240</f>
        <v>20300</v>
      </c>
      <c r="T240" s="2">
        <f>M240+N240</f>
        <v>2</v>
      </c>
    </row>
    <row r="241" spans="1:20" x14ac:dyDescent="0.2">
      <c r="A241" s="2" t="s">
        <v>2905</v>
      </c>
      <c r="B241" s="2" t="s">
        <v>1438</v>
      </c>
      <c r="C241" s="2" t="s">
        <v>87</v>
      </c>
      <c r="D241" s="2" t="str">
        <f>INDEX(Hotels!$C$2:$C$49,MATCH(C241,Hotels!$A$2:$A$49,0))</f>
        <v>Kochi</v>
      </c>
      <c r="E241" s="11">
        <v>45554</v>
      </c>
      <c r="F241" s="11">
        <v>45572</v>
      </c>
      <c r="G241" s="11">
        <v>45576</v>
      </c>
      <c r="H241" s="13">
        <f>DATE(YEAR(F241),MONTH(F241),1)</f>
        <v>45566</v>
      </c>
      <c r="I241" s="2">
        <f>G241-F241</f>
        <v>4</v>
      </c>
      <c r="J241" s="2">
        <f>F241-E241</f>
        <v>18</v>
      </c>
      <c r="K241" s="2" t="s">
        <v>2655</v>
      </c>
      <c r="L241" s="2">
        <v>1</v>
      </c>
      <c r="M241" s="2">
        <v>2</v>
      </c>
      <c r="N241" s="2">
        <v>0</v>
      </c>
      <c r="O241" s="2" t="s">
        <v>2689</v>
      </c>
      <c r="P241" s="2" t="s">
        <v>2656</v>
      </c>
      <c r="Q241" s="2" t="s">
        <v>2649</v>
      </c>
      <c r="R241" s="3">
        <v>7850</v>
      </c>
      <c r="S241" s="3">
        <f>I241*L241*R241</f>
        <v>31400</v>
      </c>
      <c r="T241" s="2">
        <f>M241+N241</f>
        <v>2</v>
      </c>
    </row>
    <row r="242" spans="1:20" x14ac:dyDescent="0.2">
      <c r="A242" s="2" t="s">
        <v>2906</v>
      </c>
      <c r="B242" s="2" t="s">
        <v>1688</v>
      </c>
      <c r="C242" s="2" t="s">
        <v>108</v>
      </c>
      <c r="D242" s="2" t="str">
        <f>INDEX(Hotels!$C$2:$C$49,MATCH(C242,Hotels!$A$2:$A$49,0))</f>
        <v>Manali</v>
      </c>
      <c r="E242" s="11">
        <v>45554</v>
      </c>
      <c r="F242" s="11">
        <v>45584</v>
      </c>
      <c r="G242" s="11">
        <v>45587</v>
      </c>
      <c r="H242" s="13">
        <f>DATE(YEAR(F242),MONTH(F242),1)</f>
        <v>45566</v>
      </c>
      <c r="I242" s="2">
        <f>G242-F242</f>
        <v>3</v>
      </c>
      <c r="J242" s="2">
        <f>F242-E242</f>
        <v>30</v>
      </c>
      <c r="K242" s="2" t="s">
        <v>2646</v>
      </c>
      <c r="L242" s="2">
        <v>1</v>
      </c>
      <c r="M242" s="2">
        <v>1</v>
      </c>
      <c r="N242" s="2">
        <v>0</v>
      </c>
      <c r="O242" s="2" t="s">
        <v>2670</v>
      </c>
      <c r="P242" s="2" t="s">
        <v>2662</v>
      </c>
      <c r="Q242" s="2" t="s">
        <v>2649</v>
      </c>
      <c r="R242" s="3">
        <v>15100</v>
      </c>
      <c r="S242" s="3">
        <f>I242*L242*R242</f>
        <v>45300</v>
      </c>
      <c r="T242" s="2">
        <f>M242+N242</f>
        <v>1</v>
      </c>
    </row>
    <row r="243" spans="1:20" x14ac:dyDescent="0.2">
      <c r="A243" s="2" t="s">
        <v>2907</v>
      </c>
      <c r="B243" s="2" t="s">
        <v>1718</v>
      </c>
      <c r="C243" s="2" t="s">
        <v>26</v>
      </c>
      <c r="D243" s="2" t="str">
        <f>INDEX(Hotels!$C$2:$C$49,MATCH(C243,Hotels!$A$2:$A$49,0))</f>
        <v>Jaipur</v>
      </c>
      <c r="E243" s="11">
        <v>45554</v>
      </c>
      <c r="F243" s="11">
        <v>45634</v>
      </c>
      <c r="G243" s="11">
        <v>45639</v>
      </c>
      <c r="H243" s="13">
        <f>DATE(YEAR(F243),MONTH(F243),1)</f>
        <v>45627</v>
      </c>
      <c r="I243" s="2">
        <f>G243-F243</f>
        <v>5</v>
      </c>
      <c r="J243" s="2">
        <f>F243-E243</f>
        <v>80</v>
      </c>
      <c r="K243" s="2" t="s">
        <v>2655</v>
      </c>
      <c r="L243" s="2">
        <v>1</v>
      </c>
      <c r="M243" s="2">
        <v>2</v>
      </c>
      <c r="N243" s="2">
        <v>3</v>
      </c>
      <c r="O243" s="2" t="s">
        <v>2658</v>
      </c>
      <c r="P243" s="2" t="s">
        <v>2656</v>
      </c>
      <c r="Q243" s="2" t="s">
        <v>2649</v>
      </c>
      <c r="R243" s="3">
        <v>15750</v>
      </c>
      <c r="S243" s="3">
        <f>I243*L243*R243</f>
        <v>78750</v>
      </c>
      <c r="T243" s="2">
        <f>M243+N243</f>
        <v>5</v>
      </c>
    </row>
    <row r="244" spans="1:20" x14ac:dyDescent="0.2">
      <c r="A244" s="2" t="s">
        <v>2908</v>
      </c>
      <c r="B244" s="2" t="s">
        <v>2303</v>
      </c>
      <c r="C244" s="2" t="s">
        <v>37</v>
      </c>
      <c r="D244" s="2" t="str">
        <f>INDEX(Hotels!$C$2:$C$49,MATCH(C244,Hotels!$A$2:$A$49,0))</f>
        <v>Udaipur</v>
      </c>
      <c r="E244" s="11">
        <v>45554</v>
      </c>
      <c r="F244" s="11">
        <v>45625</v>
      </c>
      <c r="G244" s="11">
        <v>45630</v>
      </c>
      <c r="H244" s="13">
        <f>DATE(YEAR(F244),MONTH(F244),1)</f>
        <v>45597</v>
      </c>
      <c r="I244" s="2">
        <f>G244-F244</f>
        <v>5</v>
      </c>
      <c r="J244" s="2">
        <f>F244-E244</f>
        <v>71</v>
      </c>
      <c r="K244" s="2" t="s">
        <v>2646</v>
      </c>
      <c r="L244" s="2">
        <v>1</v>
      </c>
      <c r="M244" s="2">
        <v>2</v>
      </c>
      <c r="N244" s="2">
        <v>3</v>
      </c>
      <c r="O244" s="2" t="s">
        <v>2689</v>
      </c>
      <c r="P244" s="2" t="s">
        <v>2652</v>
      </c>
      <c r="Q244" s="2" t="s">
        <v>2649</v>
      </c>
      <c r="R244" s="3">
        <v>25100</v>
      </c>
      <c r="S244" s="3">
        <f>I244*L244*R244</f>
        <v>125500</v>
      </c>
      <c r="T244" s="2">
        <f>M244+N244</f>
        <v>5</v>
      </c>
    </row>
    <row r="245" spans="1:20" x14ac:dyDescent="0.2">
      <c r="A245" s="2" t="s">
        <v>2909</v>
      </c>
      <c r="B245" s="2" t="s">
        <v>2358</v>
      </c>
      <c r="C245" s="2" t="s">
        <v>43</v>
      </c>
      <c r="D245" s="2" t="str">
        <f>INDEX(Hotels!$C$2:$C$49,MATCH(C245,Hotels!$A$2:$A$49,0))</f>
        <v>Agra</v>
      </c>
      <c r="E245" s="11">
        <v>45554</v>
      </c>
      <c r="F245" s="11">
        <v>45582</v>
      </c>
      <c r="G245" s="11">
        <v>45585</v>
      </c>
      <c r="H245" s="13">
        <f>DATE(YEAR(F245),MONTH(F245),1)</f>
        <v>45566</v>
      </c>
      <c r="I245" s="2">
        <f>G245-F245</f>
        <v>3</v>
      </c>
      <c r="J245" s="2">
        <f>F245-E245</f>
        <v>28</v>
      </c>
      <c r="K245" s="2" t="s">
        <v>2655</v>
      </c>
      <c r="L245" s="2">
        <v>1</v>
      </c>
      <c r="M245" s="2">
        <v>2</v>
      </c>
      <c r="N245" s="2">
        <v>0</v>
      </c>
      <c r="O245" s="2" t="s">
        <v>2689</v>
      </c>
      <c r="P245" s="2" t="s">
        <v>2662</v>
      </c>
      <c r="Q245" s="2" t="s">
        <v>2649</v>
      </c>
      <c r="R245" s="3">
        <v>5700</v>
      </c>
      <c r="S245" s="3">
        <f>I245*L245*R245</f>
        <v>17100</v>
      </c>
      <c r="T245" s="2">
        <f>M245+N245</f>
        <v>2</v>
      </c>
    </row>
    <row r="246" spans="1:20" x14ac:dyDescent="0.2">
      <c r="A246" s="2" t="s">
        <v>2910</v>
      </c>
      <c r="B246" s="2" t="s">
        <v>2388</v>
      </c>
      <c r="C246" s="2" t="s">
        <v>19</v>
      </c>
      <c r="D246" s="2" t="str">
        <f>INDEX(Hotels!$C$2:$C$49,MATCH(C246,Hotels!$A$2:$A$49,0))</f>
        <v>Goa</v>
      </c>
      <c r="E246" s="11">
        <v>45554</v>
      </c>
      <c r="F246" s="11">
        <v>45572</v>
      </c>
      <c r="G246" s="11">
        <v>45574</v>
      </c>
      <c r="H246" s="13">
        <f>DATE(YEAR(F246),MONTH(F246),1)</f>
        <v>45566</v>
      </c>
      <c r="I246" s="2">
        <f>G246-F246</f>
        <v>2</v>
      </c>
      <c r="J246" s="2">
        <f>F246-E246</f>
        <v>18</v>
      </c>
      <c r="K246" s="2" t="s">
        <v>2668</v>
      </c>
      <c r="L246" s="2">
        <v>1</v>
      </c>
      <c r="M246" s="2">
        <v>2</v>
      </c>
      <c r="N246" s="2">
        <v>0</v>
      </c>
      <c r="O246" s="2" t="s">
        <v>2661</v>
      </c>
      <c r="P246" s="2" t="s">
        <v>2652</v>
      </c>
      <c r="Q246" s="2" t="s">
        <v>2649</v>
      </c>
      <c r="R246" s="3">
        <v>5300</v>
      </c>
      <c r="S246" s="3">
        <f>I246*L246*R246</f>
        <v>10600</v>
      </c>
      <c r="T246" s="2">
        <f>M246+N246</f>
        <v>2</v>
      </c>
    </row>
    <row r="247" spans="1:20" x14ac:dyDescent="0.2">
      <c r="A247" s="2" t="s">
        <v>2911</v>
      </c>
      <c r="B247" s="2" t="s">
        <v>1562</v>
      </c>
      <c r="C247" s="2" t="s">
        <v>112</v>
      </c>
      <c r="D247" s="2" t="str">
        <f>INDEX(Hotels!$C$2:$C$49,MATCH(C247,Hotels!$A$2:$A$49,0))</f>
        <v>Rishikesh</v>
      </c>
      <c r="E247" s="11">
        <v>45555</v>
      </c>
      <c r="F247" s="11">
        <v>45574</v>
      </c>
      <c r="G247" s="11">
        <v>45578</v>
      </c>
      <c r="H247" s="13">
        <f>DATE(YEAR(F247),MONTH(F247),1)</f>
        <v>45566</v>
      </c>
      <c r="I247" s="2">
        <f>G247-F247</f>
        <v>4</v>
      </c>
      <c r="J247" s="2">
        <f>F247-E247</f>
        <v>19</v>
      </c>
      <c r="K247" s="2" t="s">
        <v>2668</v>
      </c>
      <c r="L247" s="2">
        <v>1</v>
      </c>
      <c r="M247" s="2">
        <v>2</v>
      </c>
      <c r="N247" s="2">
        <v>2</v>
      </c>
      <c r="O247" s="2" t="s">
        <v>2689</v>
      </c>
      <c r="P247" s="2" t="s">
        <v>2656</v>
      </c>
      <c r="Q247" s="2" t="s">
        <v>2649</v>
      </c>
      <c r="R247" s="3">
        <v>5050</v>
      </c>
      <c r="S247" s="3">
        <f>I247*L247*R247</f>
        <v>20200</v>
      </c>
      <c r="T247" s="2">
        <f>M247+N247</f>
        <v>4</v>
      </c>
    </row>
    <row r="248" spans="1:20" x14ac:dyDescent="0.2">
      <c r="A248" s="2" t="s">
        <v>2912</v>
      </c>
      <c r="B248" s="2" t="s">
        <v>1562</v>
      </c>
      <c r="C248" s="2" t="s">
        <v>47</v>
      </c>
      <c r="D248" s="2" t="str">
        <f>INDEX(Hotels!$C$2:$C$49,MATCH(C248,Hotels!$A$2:$A$49,0))</f>
        <v>Agra</v>
      </c>
      <c r="E248" s="11">
        <v>45555</v>
      </c>
      <c r="F248" s="11">
        <v>45596</v>
      </c>
      <c r="G248" s="11">
        <v>45601</v>
      </c>
      <c r="H248" s="13">
        <f>DATE(YEAR(F248),MONTH(F248),1)</f>
        <v>45566</v>
      </c>
      <c r="I248" s="2">
        <f>G248-F248</f>
        <v>5</v>
      </c>
      <c r="J248" s="2">
        <f>F248-E248</f>
        <v>41</v>
      </c>
      <c r="K248" s="2" t="s">
        <v>2646</v>
      </c>
      <c r="L248" s="2">
        <v>1</v>
      </c>
      <c r="M248" s="2">
        <v>2</v>
      </c>
      <c r="N248" s="2">
        <v>1</v>
      </c>
      <c r="O248" s="2" t="s">
        <v>2670</v>
      </c>
      <c r="P248" s="2" t="s">
        <v>2648</v>
      </c>
      <c r="Q248" s="2" t="s">
        <v>2653</v>
      </c>
      <c r="R248" s="3">
        <v>9150</v>
      </c>
      <c r="S248" s="3">
        <f>I248*L248*R248</f>
        <v>45750</v>
      </c>
      <c r="T248" s="2">
        <f>M248+N248</f>
        <v>3</v>
      </c>
    </row>
    <row r="249" spans="1:20" x14ac:dyDescent="0.2">
      <c r="A249" s="2" t="s">
        <v>2913</v>
      </c>
      <c r="B249" s="2" t="s">
        <v>1700</v>
      </c>
      <c r="C249" s="2" t="s">
        <v>29</v>
      </c>
      <c r="D249" s="2" t="str">
        <f>INDEX(Hotels!$C$2:$C$49,MATCH(C249,Hotels!$A$2:$A$49,0))</f>
        <v>Jaipur</v>
      </c>
      <c r="E249" s="11">
        <v>45555</v>
      </c>
      <c r="F249" s="11">
        <v>45600</v>
      </c>
      <c r="G249" s="11">
        <v>45602</v>
      </c>
      <c r="H249" s="13">
        <f>DATE(YEAR(F249),MONTH(F249),1)</f>
        <v>45597</v>
      </c>
      <c r="I249" s="2">
        <f>G249-F249</f>
        <v>2</v>
      </c>
      <c r="J249" s="2">
        <f>F249-E249</f>
        <v>45</v>
      </c>
      <c r="K249" s="2" t="s">
        <v>2668</v>
      </c>
      <c r="L249" s="2">
        <v>1</v>
      </c>
      <c r="M249" s="2">
        <v>2</v>
      </c>
      <c r="N249" s="2">
        <v>0</v>
      </c>
      <c r="O249" s="2" t="s">
        <v>2689</v>
      </c>
      <c r="P249" s="2" t="s">
        <v>2652</v>
      </c>
      <c r="Q249" s="2" t="s">
        <v>2653</v>
      </c>
      <c r="R249" s="3">
        <v>7250</v>
      </c>
      <c r="S249" s="3">
        <f>I249*L249*R249</f>
        <v>14500</v>
      </c>
      <c r="T249" s="2">
        <f>M249+N249</f>
        <v>2</v>
      </c>
    </row>
    <row r="250" spans="1:20" x14ac:dyDescent="0.2">
      <c r="A250" s="2" t="s">
        <v>2914</v>
      </c>
      <c r="B250" s="2" t="s">
        <v>303</v>
      </c>
      <c r="C250" s="2" t="s">
        <v>43</v>
      </c>
      <c r="D250" s="2" t="str">
        <f>INDEX(Hotels!$C$2:$C$49,MATCH(C250,Hotels!$A$2:$A$49,0))</f>
        <v>Agra</v>
      </c>
      <c r="E250" s="11">
        <v>45556</v>
      </c>
      <c r="F250" s="11">
        <v>45597</v>
      </c>
      <c r="G250" s="11">
        <v>45600</v>
      </c>
      <c r="H250" s="13">
        <f>DATE(YEAR(F250),MONTH(F250),1)</f>
        <v>45597</v>
      </c>
      <c r="I250" s="2">
        <f>G250-F250</f>
        <v>3</v>
      </c>
      <c r="J250" s="2">
        <f>F250-E250</f>
        <v>41</v>
      </c>
      <c r="K250" s="2" t="s">
        <v>2668</v>
      </c>
      <c r="L250" s="2">
        <v>1</v>
      </c>
      <c r="M250" s="2">
        <v>2</v>
      </c>
      <c r="N250" s="2">
        <v>0</v>
      </c>
      <c r="O250" s="2" t="s">
        <v>2670</v>
      </c>
      <c r="P250" s="2" t="s">
        <v>2648</v>
      </c>
      <c r="Q250" s="2" t="s">
        <v>2653</v>
      </c>
      <c r="R250" s="3">
        <v>4500</v>
      </c>
      <c r="S250" s="3">
        <f>I250*L250*R250</f>
        <v>13500</v>
      </c>
      <c r="T250" s="2">
        <f>M250+N250</f>
        <v>2</v>
      </c>
    </row>
    <row r="251" spans="1:20" x14ac:dyDescent="0.2">
      <c r="A251" s="2" t="s">
        <v>2915</v>
      </c>
      <c r="B251" s="2" t="s">
        <v>516</v>
      </c>
      <c r="C251" s="2" t="s">
        <v>34</v>
      </c>
      <c r="D251" s="2" t="str">
        <f>INDEX(Hotels!$C$2:$C$49,MATCH(C251,Hotels!$A$2:$A$49,0))</f>
        <v>Udaipur</v>
      </c>
      <c r="E251" s="11">
        <v>45556</v>
      </c>
      <c r="F251" s="11">
        <v>45571</v>
      </c>
      <c r="G251" s="11">
        <v>45574</v>
      </c>
      <c r="H251" s="13">
        <f>DATE(YEAR(F251),MONTH(F251),1)</f>
        <v>45566</v>
      </c>
      <c r="I251" s="2">
        <f>G251-F251</f>
        <v>3</v>
      </c>
      <c r="J251" s="2">
        <f>F251-E251</f>
        <v>15</v>
      </c>
      <c r="K251" s="2" t="s">
        <v>2666</v>
      </c>
      <c r="L251" s="2">
        <v>1</v>
      </c>
      <c r="M251" s="2">
        <v>3</v>
      </c>
      <c r="N251" s="2">
        <v>0</v>
      </c>
      <c r="O251" s="2" t="s">
        <v>2683</v>
      </c>
      <c r="P251" s="2" t="s">
        <v>2648</v>
      </c>
      <c r="Q251" s="2" t="s">
        <v>2649</v>
      </c>
      <c r="R251" s="3">
        <v>16500</v>
      </c>
      <c r="S251" s="3">
        <f>I251*L251*R251</f>
        <v>49500</v>
      </c>
      <c r="T251" s="2">
        <f>M251+N251</f>
        <v>3</v>
      </c>
    </row>
    <row r="252" spans="1:20" x14ac:dyDescent="0.2">
      <c r="A252" s="2" t="s">
        <v>2916</v>
      </c>
      <c r="B252" s="2" t="s">
        <v>593</v>
      </c>
      <c r="C252" s="2" t="s">
        <v>22</v>
      </c>
      <c r="D252" s="2" t="str">
        <f>INDEX(Hotels!$C$2:$C$49,MATCH(C252,Hotels!$A$2:$A$49,0))</f>
        <v>Jaipur</v>
      </c>
      <c r="E252" s="11">
        <v>45556</v>
      </c>
      <c r="F252" s="11">
        <v>45598</v>
      </c>
      <c r="G252" s="11">
        <v>45600</v>
      </c>
      <c r="H252" s="13">
        <f>DATE(YEAR(F252),MONTH(F252),1)</f>
        <v>45597</v>
      </c>
      <c r="I252" s="2">
        <f>G252-F252</f>
        <v>2</v>
      </c>
      <c r="J252" s="2">
        <f>F252-E252</f>
        <v>42</v>
      </c>
      <c r="K252" s="2" t="s">
        <v>2668</v>
      </c>
      <c r="L252" s="2">
        <v>1</v>
      </c>
      <c r="M252" s="2">
        <v>1</v>
      </c>
      <c r="N252" s="2">
        <v>0</v>
      </c>
      <c r="O252" s="2" t="s">
        <v>2647</v>
      </c>
      <c r="P252" s="2" t="s">
        <v>2672</v>
      </c>
      <c r="Q252" s="2" t="s">
        <v>2653</v>
      </c>
      <c r="R252" s="3">
        <v>3800</v>
      </c>
      <c r="S252" s="3">
        <f>I252*L252*R252</f>
        <v>7600</v>
      </c>
      <c r="T252" s="2">
        <f>M252+N252</f>
        <v>1</v>
      </c>
    </row>
    <row r="253" spans="1:20" x14ac:dyDescent="0.2">
      <c r="A253" s="2" t="s">
        <v>2917</v>
      </c>
      <c r="B253" s="2" t="s">
        <v>1365</v>
      </c>
      <c r="C253" s="2" t="s">
        <v>29</v>
      </c>
      <c r="D253" s="2" t="str">
        <f>INDEX(Hotels!$C$2:$C$49,MATCH(C253,Hotels!$A$2:$A$49,0))</f>
        <v>Jaipur</v>
      </c>
      <c r="E253" s="11">
        <v>45556</v>
      </c>
      <c r="F253" s="11">
        <v>45599</v>
      </c>
      <c r="G253" s="11">
        <v>45604</v>
      </c>
      <c r="H253" s="13">
        <f>DATE(YEAR(F253),MONTH(F253),1)</f>
        <v>45597</v>
      </c>
      <c r="I253" s="2">
        <f>G253-F253</f>
        <v>5</v>
      </c>
      <c r="J253" s="2">
        <f>F253-E253</f>
        <v>43</v>
      </c>
      <c r="K253" s="2" t="s">
        <v>2655</v>
      </c>
      <c r="L253" s="2">
        <v>2</v>
      </c>
      <c r="M253" s="2">
        <v>4</v>
      </c>
      <c r="N253" s="2">
        <v>3</v>
      </c>
      <c r="O253" s="2" t="s">
        <v>2689</v>
      </c>
      <c r="P253" s="2" t="s">
        <v>2656</v>
      </c>
      <c r="Q253" s="2" t="s">
        <v>2649</v>
      </c>
      <c r="R253" s="3">
        <v>8300</v>
      </c>
      <c r="S253" s="3">
        <f>I253*L253*R253</f>
        <v>83000</v>
      </c>
      <c r="T253" s="2">
        <f>M253+N253</f>
        <v>7</v>
      </c>
    </row>
    <row r="254" spans="1:20" x14ac:dyDescent="0.2">
      <c r="A254" s="2" t="s">
        <v>2918</v>
      </c>
      <c r="B254" s="2" t="s">
        <v>1960</v>
      </c>
      <c r="C254" s="2" t="s">
        <v>71</v>
      </c>
      <c r="D254" s="2" t="str">
        <f>INDEX(Hotels!$C$2:$C$49,MATCH(C254,Hotels!$A$2:$A$49,0))</f>
        <v>New Delhi</v>
      </c>
      <c r="E254" s="11">
        <v>45556</v>
      </c>
      <c r="F254" s="11">
        <v>45571</v>
      </c>
      <c r="G254" s="11">
        <v>45574</v>
      </c>
      <c r="H254" s="13">
        <f>DATE(YEAR(F254),MONTH(F254),1)</f>
        <v>45566</v>
      </c>
      <c r="I254" s="2">
        <f>G254-F254</f>
        <v>3</v>
      </c>
      <c r="J254" s="2">
        <f>F254-E254</f>
        <v>15</v>
      </c>
      <c r="K254" s="2" t="s">
        <v>2655</v>
      </c>
      <c r="L254" s="2">
        <v>1</v>
      </c>
      <c r="M254" s="2">
        <v>2</v>
      </c>
      <c r="N254" s="2">
        <v>0</v>
      </c>
      <c r="O254" s="2" t="s">
        <v>2683</v>
      </c>
      <c r="P254" s="2" t="s">
        <v>2672</v>
      </c>
      <c r="Q254" s="2" t="s">
        <v>2649</v>
      </c>
      <c r="R254" s="3">
        <v>11000</v>
      </c>
      <c r="S254" s="3">
        <f>I254*L254*R254</f>
        <v>33000</v>
      </c>
      <c r="T254" s="2">
        <f>M254+N254</f>
        <v>2</v>
      </c>
    </row>
    <row r="255" spans="1:20" x14ac:dyDescent="0.2">
      <c r="A255" s="2" t="s">
        <v>2919</v>
      </c>
      <c r="B255" s="2" t="s">
        <v>2223</v>
      </c>
      <c r="C255" s="2" t="s">
        <v>9</v>
      </c>
      <c r="D255" s="2" t="str">
        <f>INDEX(Hotels!$C$2:$C$49,MATCH(C255,Hotels!$A$2:$A$49,0))</f>
        <v>Goa</v>
      </c>
      <c r="E255" s="11">
        <v>45556</v>
      </c>
      <c r="F255" s="11">
        <v>45642</v>
      </c>
      <c r="G255" s="11">
        <v>45646</v>
      </c>
      <c r="H255" s="13">
        <f>DATE(YEAR(F255),MONTH(F255),1)</f>
        <v>45627</v>
      </c>
      <c r="I255" s="2">
        <f>G255-F255</f>
        <v>4</v>
      </c>
      <c r="J255" s="2">
        <f>F255-E255</f>
        <v>86</v>
      </c>
      <c r="K255" s="2" t="s">
        <v>2646</v>
      </c>
      <c r="L255" s="2">
        <v>1</v>
      </c>
      <c r="M255" s="2">
        <v>1</v>
      </c>
      <c r="N255" s="2">
        <v>0</v>
      </c>
      <c r="O255" s="2" t="s">
        <v>2651</v>
      </c>
      <c r="P255" s="2" t="s">
        <v>2652</v>
      </c>
      <c r="Q255" s="2" t="s">
        <v>2653</v>
      </c>
      <c r="R255" s="3">
        <v>11850</v>
      </c>
      <c r="S255" s="3">
        <f>I255*L255*R255</f>
        <v>47400</v>
      </c>
      <c r="T255" s="2">
        <f>M255+N255</f>
        <v>1</v>
      </c>
    </row>
    <row r="256" spans="1:20" x14ac:dyDescent="0.2">
      <c r="A256" s="2" t="s">
        <v>2920</v>
      </c>
      <c r="B256" s="2" t="s">
        <v>968</v>
      </c>
      <c r="C256" s="2" t="s">
        <v>22</v>
      </c>
      <c r="D256" s="2" t="str">
        <f>INDEX(Hotels!$C$2:$C$49,MATCH(C256,Hotels!$A$2:$A$49,0))</f>
        <v>Jaipur</v>
      </c>
      <c r="E256" s="11">
        <v>45557</v>
      </c>
      <c r="F256" s="11">
        <v>45740</v>
      </c>
      <c r="G256" s="11">
        <v>45743</v>
      </c>
      <c r="H256" s="13">
        <f>DATE(YEAR(F256),MONTH(F256),1)</f>
        <v>45717</v>
      </c>
      <c r="I256" s="2">
        <f>G256-F256</f>
        <v>3</v>
      </c>
      <c r="J256" s="2">
        <f>F256-E256</f>
        <v>183</v>
      </c>
      <c r="K256" s="2" t="s">
        <v>2668</v>
      </c>
      <c r="L256" s="2">
        <v>1</v>
      </c>
      <c r="M256" s="2">
        <v>2</v>
      </c>
      <c r="N256" s="2">
        <v>0</v>
      </c>
      <c r="O256" s="2" t="s">
        <v>2683</v>
      </c>
      <c r="P256" s="2" t="s">
        <v>2659</v>
      </c>
      <c r="Q256" s="2" t="s">
        <v>2649</v>
      </c>
      <c r="R256" s="3">
        <v>3700</v>
      </c>
      <c r="S256" s="3">
        <f>I256*L256*R256</f>
        <v>11100</v>
      </c>
      <c r="T256" s="2">
        <f>M256+N256</f>
        <v>2</v>
      </c>
    </row>
    <row r="257" spans="1:20" x14ac:dyDescent="0.2">
      <c r="A257" s="2" t="s">
        <v>2921</v>
      </c>
      <c r="B257" s="2" t="s">
        <v>1031</v>
      </c>
      <c r="C257" s="2" t="s">
        <v>125</v>
      </c>
      <c r="D257" s="2" t="str">
        <f>INDEX(Hotels!$C$2:$C$49,MATCH(C257,Hotels!$A$2:$A$49,0))</f>
        <v>Varanasi</v>
      </c>
      <c r="E257" s="11">
        <v>45557</v>
      </c>
      <c r="F257" s="11">
        <v>45613</v>
      </c>
      <c r="G257" s="11">
        <v>45617</v>
      </c>
      <c r="H257" s="13">
        <f>DATE(YEAR(F257),MONTH(F257),1)</f>
        <v>45597</v>
      </c>
      <c r="I257" s="2">
        <f>G257-F257</f>
        <v>4</v>
      </c>
      <c r="J257" s="2">
        <f>F257-E257</f>
        <v>56</v>
      </c>
      <c r="K257" s="2" t="s">
        <v>2668</v>
      </c>
      <c r="L257" s="2">
        <v>1</v>
      </c>
      <c r="M257" s="2">
        <v>1</v>
      </c>
      <c r="N257" s="2">
        <v>1</v>
      </c>
      <c r="O257" s="2" t="s">
        <v>2689</v>
      </c>
      <c r="P257" s="2" t="s">
        <v>2652</v>
      </c>
      <c r="Q257" s="2" t="s">
        <v>2649</v>
      </c>
      <c r="R257" s="3">
        <v>9450</v>
      </c>
      <c r="S257" s="3">
        <f>I257*L257*R257</f>
        <v>37800</v>
      </c>
      <c r="T257" s="2">
        <f>M257+N257</f>
        <v>2</v>
      </c>
    </row>
    <row r="258" spans="1:20" x14ac:dyDescent="0.2">
      <c r="A258" s="2" t="s">
        <v>2922</v>
      </c>
      <c r="B258" s="2" t="s">
        <v>2582</v>
      </c>
      <c r="C258" s="2" t="s">
        <v>22</v>
      </c>
      <c r="D258" s="2" t="str">
        <f>INDEX(Hotels!$C$2:$C$49,MATCH(C258,Hotels!$A$2:$A$49,0))</f>
        <v>Jaipur</v>
      </c>
      <c r="E258" s="11">
        <v>45557</v>
      </c>
      <c r="F258" s="11">
        <v>45567</v>
      </c>
      <c r="G258" s="11">
        <v>45571</v>
      </c>
      <c r="H258" s="13">
        <f>DATE(YEAR(F258),MONTH(F258),1)</f>
        <v>45566</v>
      </c>
      <c r="I258" s="2">
        <f>G258-F258</f>
        <v>4</v>
      </c>
      <c r="J258" s="2">
        <f>F258-E258</f>
        <v>10</v>
      </c>
      <c r="K258" s="2" t="s">
        <v>2655</v>
      </c>
      <c r="L258" s="2">
        <v>1</v>
      </c>
      <c r="M258" s="2">
        <v>3</v>
      </c>
      <c r="N258" s="2">
        <v>0</v>
      </c>
      <c r="O258" s="2" t="s">
        <v>2683</v>
      </c>
      <c r="P258" s="2" t="s">
        <v>2652</v>
      </c>
      <c r="Q258" s="2" t="s">
        <v>2653</v>
      </c>
      <c r="R258" s="3">
        <v>5000</v>
      </c>
      <c r="S258" s="3">
        <f>I258*L258*R258</f>
        <v>20000</v>
      </c>
      <c r="T258" s="2">
        <f>M258+N258</f>
        <v>3</v>
      </c>
    </row>
    <row r="259" spans="1:20" x14ac:dyDescent="0.2">
      <c r="A259" s="2" t="s">
        <v>2923</v>
      </c>
      <c r="B259" s="2" t="s">
        <v>2580</v>
      </c>
      <c r="C259" s="2" t="s">
        <v>9</v>
      </c>
      <c r="D259" s="2" t="str">
        <f>INDEX(Hotels!$C$2:$C$49,MATCH(C259,Hotels!$A$2:$A$49,0))</f>
        <v>Goa</v>
      </c>
      <c r="E259" s="11">
        <v>45558</v>
      </c>
      <c r="F259" s="11">
        <v>45665</v>
      </c>
      <c r="G259" s="11">
        <v>45667</v>
      </c>
      <c r="H259" s="13">
        <f>DATE(YEAR(F259),MONTH(F259),1)</f>
        <v>45658</v>
      </c>
      <c r="I259" s="2">
        <f>G259-F259</f>
        <v>2</v>
      </c>
      <c r="J259" s="2">
        <f>F259-E259</f>
        <v>107</v>
      </c>
      <c r="K259" s="2" t="s">
        <v>2655</v>
      </c>
      <c r="L259" s="2">
        <v>1</v>
      </c>
      <c r="M259" s="2">
        <v>2</v>
      </c>
      <c r="N259" s="2">
        <v>0</v>
      </c>
      <c r="O259" s="2" t="s">
        <v>2689</v>
      </c>
      <c r="P259" s="2" t="s">
        <v>2652</v>
      </c>
      <c r="Q259" s="2" t="s">
        <v>2653</v>
      </c>
      <c r="R259" s="3">
        <v>8150</v>
      </c>
      <c r="S259" s="3">
        <f>I259*L259*R259</f>
        <v>16300</v>
      </c>
      <c r="T259" s="2">
        <f>M259+N259</f>
        <v>2</v>
      </c>
    </row>
    <row r="260" spans="1:20" x14ac:dyDescent="0.2">
      <c r="A260" s="2" t="s">
        <v>2924</v>
      </c>
      <c r="B260" s="2" t="s">
        <v>773</v>
      </c>
      <c r="C260" s="2" t="s">
        <v>53</v>
      </c>
      <c r="D260" s="2" t="str">
        <f>INDEX(Hotels!$C$2:$C$49,MATCH(C260,Hotels!$A$2:$A$49,0))</f>
        <v>Mumbai</v>
      </c>
      <c r="E260" s="11">
        <v>45559</v>
      </c>
      <c r="F260" s="11">
        <v>45672</v>
      </c>
      <c r="G260" s="11">
        <v>45674</v>
      </c>
      <c r="H260" s="13">
        <f>DATE(YEAR(F260),MONTH(F260),1)</f>
        <v>45658</v>
      </c>
      <c r="I260" s="2">
        <f>G260-F260</f>
        <v>2</v>
      </c>
      <c r="J260" s="2">
        <f>F260-E260</f>
        <v>113</v>
      </c>
      <c r="K260" s="2" t="s">
        <v>2666</v>
      </c>
      <c r="L260" s="2">
        <v>1</v>
      </c>
      <c r="M260" s="2">
        <v>3</v>
      </c>
      <c r="N260" s="2">
        <v>0</v>
      </c>
      <c r="O260" s="2" t="s">
        <v>2651</v>
      </c>
      <c r="P260" s="2" t="s">
        <v>2662</v>
      </c>
      <c r="Q260" s="2" t="s">
        <v>2653</v>
      </c>
      <c r="R260" s="3">
        <v>26300</v>
      </c>
      <c r="S260" s="3">
        <f>I260*L260*R260</f>
        <v>52600</v>
      </c>
      <c r="T260" s="2">
        <f>M260+N260</f>
        <v>3</v>
      </c>
    </row>
    <row r="261" spans="1:20" x14ac:dyDescent="0.2">
      <c r="A261" s="2" t="s">
        <v>2925</v>
      </c>
      <c r="B261" s="2" t="s">
        <v>1252</v>
      </c>
      <c r="C261" s="2" t="s">
        <v>108</v>
      </c>
      <c r="D261" s="2" t="str">
        <f>INDEX(Hotels!$C$2:$C$49,MATCH(C261,Hotels!$A$2:$A$49,0))</f>
        <v>Manali</v>
      </c>
      <c r="E261" s="11">
        <v>45559</v>
      </c>
      <c r="F261" s="11">
        <v>45620</v>
      </c>
      <c r="G261" s="11">
        <v>45622</v>
      </c>
      <c r="H261" s="13">
        <f>DATE(YEAR(F261),MONTH(F261),1)</f>
        <v>45597</v>
      </c>
      <c r="I261" s="2">
        <f>G261-F261</f>
        <v>2</v>
      </c>
      <c r="J261" s="2">
        <f>F261-E261</f>
        <v>61</v>
      </c>
      <c r="K261" s="2" t="s">
        <v>2668</v>
      </c>
      <c r="L261" s="2">
        <v>1</v>
      </c>
      <c r="M261" s="2">
        <v>2</v>
      </c>
      <c r="N261" s="2">
        <v>0</v>
      </c>
      <c r="O261" s="2" t="s">
        <v>2689</v>
      </c>
      <c r="P261" s="2" t="s">
        <v>2659</v>
      </c>
      <c r="Q261" s="2" t="s">
        <v>2653</v>
      </c>
      <c r="R261" s="3">
        <v>8450</v>
      </c>
      <c r="S261" s="3">
        <f>I261*L261*R261</f>
        <v>16900</v>
      </c>
      <c r="T261" s="2">
        <f>M261+N261</f>
        <v>2</v>
      </c>
    </row>
    <row r="262" spans="1:20" x14ac:dyDescent="0.2">
      <c r="A262" s="2" t="s">
        <v>2926</v>
      </c>
      <c r="B262" s="2" t="s">
        <v>1334</v>
      </c>
      <c r="C262" s="2" t="s">
        <v>47</v>
      </c>
      <c r="D262" s="2" t="str">
        <f>INDEX(Hotels!$C$2:$C$49,MATCH(C262,Hotels!$A$2:$A$49,0))</f>
        <v>Agra</v>
      </c>
      <c r="E262" s="11">
        <v>45559</v>
      </c>
      <c r="F262" s="11">
        <v>45607</v>
      </c>
      <c r="G262" s="11">
        <v>45610</v>
      </c>
      <c r="H262" s="13">
        <f>DATE(YEAR(F262),MONTH(F262),1)</f>
        <v>45597</v>
      </c>
      <c r="I262" s="2">
        <f>G262-F262</f>
        <v>3</v>
      </c>
      <c r="J262" s="2">
        <f>F262-E262</f>
        <v>48</v>
      </c>
      <c r="K262" s="2" t="s">
        <v>2668</v>
      </c>
      <c r="L262" s="2">
        <v>2</v>
      </c>
      <c r="M262" s="2">
        <v>4</v>
      </c>
      <c r="N262" s="2">
        <v>0</v>
      </c>
      <c r="O262" s="2" t="s">
        <v>2658</v>
      </c>
      <c r="P262" s="2" t="s">
        <v>2652</v>
      </c>
      <c r="Q262" s="2" t="s">
        <v>2649</v>
      </c>
      <c r="R262" s="3">
        <v>4900</v>
      </c>
      <c r="S262" s="3">
        <f>I262*L262*R262</f>
        <v>29400</v>
      </c>
      <c r="T262" s="2">
        <f>M262+N262</f>
        <v>4</v>
      </c>
    </row>
    <row r="263" spans="1:20" x14ac:dyDescent="0.2">
      <c r="A263" s="2" t="s">
        <v>2927</v>
      </c>
      <c r="B263" s="2" t="s">
        <v>1355</v>
      </c>
      <c r="C263" s="2" t="s">
        <v>67</v>
      </c>
      <c r="D263" s="2" t="str">
        <f>INDEX(Hotels!$C$2:$C$49,MATCH(C263,Hotels!$A$2:$A$49,0))</f>
        <v>New Delhi</v>
      </c>
      <c r="E263" s="11">
        <v>45559</v>
      </c>
      <c r="F263" s="11">
        <v>45577</v>
      </c>
      <c r="G263" s="11">
        <v>45579</v>
      </c>
      <c r="H263" s="13">
        <f>DATE(YEAR(F263),MONTH(F263),1)</f>
        <v>45566</v>
      </c>
      <c r="I263" s="2">
        <f>G263-F263</f>
        <v>2</v>
      </c>
      <c r="J263" s="2">
        <f>F263-E263</f>
        <v>18</v>
      </c>
      <c r="K263" s="2" t="s">
        <v>2668</v>
      </c>
      <c r="L263" s="2">
        <v>1</v>
      </c>
      <c r="M263" s="2">
        <v>2</v>
      </c>
      <c r="N263" s="2">
        <v>0</v>
      </c>
      <c r="O263" s="2" t="s">
        <v>2647</v>
      </c>
      <c r="P263" s="2" t="s">
        <v>2652</v>
      </c>
      <c r="Q263" s="2" t="s">
        <v>2653</v>
      </c>
      <c r="R263" s="3">
        <v>5100</v>
      </c>
      <c r="S263" s="3">
        <f>I263*L263*R263</f>
        <v>10200</v>
      </c>
      <c r="T263" s="2">
        <f>M263+N263</f>
        <v>2</v>
      </c>
    </row>
    <row r="264" spans="1:20" x14ac:dyDescent="0.2">
      <c r="A264" s="2" t="s">
        <v>2928</v>
      </c>
      <c r="B264" s="2" t="s">
        <v>1365</v>
      </c>
      <c r="C264" s="2" t="s">
        <v>69</v>
      </c>
      <c r="D264" s="2" t="str">
        <f>INDEX(Hotels!$C$2:$C$49,MATCH(C264,Hotels!$A$2:$A$49,0))</f>
        <v>New Delhi</v>
      </c>
      <c r="E264" s="11">
        <v>45559</v>
      </c>
      <c r="F264" s="11">
        <v>45627</v>
      </c>
      <c r="G264" s="11">
        <v>45630</v>
      </c>
      <c r="H264" s="13">
        <f>DATE(YEAR(F264),MONTH(F264),1)</f>
        <v>45627</v>
      </c>
      <c r="I264" s="2">
        <f>G264-F264</f>
        <v>3</v>
      </c>
      <c r="J264" s="2">
        <f>F264-E264</f>
        <v>68</v>
      </c>
      <c r="K264" s="2" t="s">
        <v>2666</v>
      </c>
      <c r="L264" s="2">
        <v>1</v>
      </c>
      <c r="M264" s="2">
        <v>2</v>
      </c>
      <c r="N264" s="2">
        <v>3</v>
      </c>
      <c r="O264" s="2" t="s">
        <v>2683</v>
      </c>
      <c r="P264" s="2" t="s">
        <v>2656</v>
      </c>
      <c r="Q264" s="2" t="s">
        <v>2649</v>
      </c>
      <c r="R264" s="3">
        <v>40800</v>
      </c>
      <c r="S264" s="3">
        <f>I264*L264*R264</f>
        <v>122400</v>
      </c>
      <c r="T264" s="2">
        <f>M264+N264</f>
        <v>5</v>
      </c>
    </row>
    <row r="265" spans="1:20" x14ac:dyDescent="0.2">
      <c r="A265" s="2" t="s">
        <v>2929</v>
      </c>
      <c r="B265" s="2" t="s">
        <v>1562</v>
      </c>
      <c r="C265" s="2" t="s">
        <v>118</v>
      </c>
      <c r="D265" s="2" t="str">
        <f>INDEX(Hotels!$C$2:$C$49,MATCH(C265,Hotels!$A$2:$A$49,0))</f>
        <v>Rishikesh</v>
      </c>
      <c r="E265" s="11">
        <v>45559</v>
      </c>
      <c r="F265" s="11">
        <v>45674</v>
      </c>
      <c r="G265" s="11">
        <v>45679</v>
      </c>
      <c r="H265" s="13">
        <f>DATE(YEAR(F265),MONTH(F265),1)</f>
        <v>45658</v>
      </c>
      <c r="I265" s="2">
        <f>G265-F265</f>
        <v>5</v>
      </c>
      <c r="J265" s="2">
        <f>F265-E265</f>
        <v>115</v>
      </c>
      <c r="K265" s="2" t="s">
        <v>2646</v>
      </c>
      <c r="L265" s="2">
        <v>2</v>
      </c>
      <c r="M265" s="2">
        <v>4</v>
      </c>
      <c r="N265" s="2">
        <v>1</v>
      </c>
      <c r="O265" s="2" t="s">
        <v>2670</v>
      </c>
      <c r="P265" s="2" t="s">
        <v>2662</v>
      </c>
      <c r="Q265" s="2" t="s">
        <v>2649</v>
      </c>
      <c r="R265" s="3">
        <v>13450</v>
      </c>
      <c r="S265" s="3">
        <f>I265*L265*R265</f>
        <v>134500</v>
      </c>
      <c r="T265" s="2">
        <f>M265+N265</f>
        <v>5</v>
      </c>
    </row>
    <row r="266" spans="1:20" x14ac:dyDescent="0.2">
      <c r="A266" s="2" t="s">
        <v>2930</v>
      </c>
      <c r="B266" s="2" t="s">
        <v>1826</v>
      </c>
      <c r="C266" s="2" t="s">
        <v>83</v>
      </c>
      <c r="D266" s="2" t="str">
        <f>INDEX(Hotels!$C$2:$C$49,MATCH(C266,Hotels!$A$2:$A$49,0))</f>
        <v>Kochi</v>
      </c>
      <c r="E266" s="11">
        <v>45559</v>
      </c>
      <c r="F266" s="11">
        <v>45725</v>
      </c>
      <c r="G266" s="11">
        <v>45727</v>
      </c>
      <c r="H266" s="13">
        <f>DATE(YEAR(F266),MONTH(F266),1)</f>
        <v>45717</v>
      </c>
      <c r="I266" s="2">
        <f>G266-F266</f>
        <v>2</v>
      </c>
      <c r="J266" s="2">
        <f>F266-E266</f>
        <v>166</v>
      </c>
      <c r="K266" s="2" t="s">
        <v>2646</v>
      </c>
      <c r="L266" s="2">
        <v>1</v>
      </c>
      <c r="M266" s="2">
        <v>1</v>
      </c>
      <c r="N266" s="2">
        <v>0</v>
      </c>
      <c r="O266" s="2" t="s">
        <v>2670</v>
      </c>
      <c r="P266" s="2" t="s">
        <v>2652</v>
      </c>
      <c r="Q266" s="2" t="s">
        <v>2649</v>
      </c>
      <c r="R266" s="3">
        <v>20300</v>
      </c>
      <c r="S266" s="3">
        <f>I266*L266*R266</f>
        <v>40600</v>
      </c>
      <c r="T266" s="2">
        <f>M266+N266</f>
        <v>1</v>
      </c>
    </row>
    <row r="267" spans="1:20" x14ac:dyDescent="0.2">
      <c r="A267" s="2" t="s">
        <v>2931</v>
      </c>
      <c r="B267" s="2" t="s">
        <v>2301</v>
      </c>
      <c r="C267" s="2" t="s">
        <v>13</v>
      </c>
      <c r="D267" s="2" t="str">
        <f>INDEX(Hotels!$C$2:$C$49,MATCH(C267,Hotels!$A$2:$A$49,0))</f>
        <v>Goa</v>
      </c>
      <c r="E267" s="11">
        <v>45559</v>
      </c>
      <c r="F267" s="11">
        <v>45662</v>
      </c>
      <c r="G267" s="11">
        <v>45667</v>
      </c>
      <c r="H267" s="13">
        <f>DATE(YEAR(F267),MONTH(F267),1)</f>
        <v>45658</v>
      </c>
      <c r="I267" s="2">
        <f>G267-F267</f>
        <v>5</v>
      </c>
      <c r="J267" s="2">
        <f>F267-E267</f>
        <v>103</v>
      </c>
      <c r="K267" s="2" t="s">
        <v>2646</v>
      </c>
      <c r="L267" s="2">
        <v>1</v>
      </c>
      <c r="M267" s="2">
        <v>2</v>
      </c>
      <c r="N267" s="2">
        <v>1</v>
      </c>
      <c r="O267" s="2" t="s">
        <v>2689</v>
      </c>
      <c r="P267" s="2" t="s">
        <v>2672</v>
      </c>
      <c r="Q267" s="2" t="s">
        <v>2649</v>
      </c>
      <c r="R267" s="3">
        <v>24600</v>
      </c>
      <c r="S267" s="3">
        <f>I267*L267*R267</f>
        <v>123000</v>
      </c>
      <c r="T267" s="2">
        <f>M267+N267</f>
        <v>3</v>
      </c>
    </row>
    <row r="268" spans="1:20" x14ac:dyDescent="0.2">
      <c r="A268" s="2" t="s">
        <v>2932</v>
      </c>
      <c r="B268" s="2" t="s">
        <v>1803</v>
      </c>
      <c r="C268" s="2" t="s">
        <v>59</v>
      </c>
      <c r="D268" s="2" t="str">
        <f>INDEX(Hotels!$C$2:$C$49,MATCH(C268,Hotels!$A$2:$A$49,0))</f>
        <v>Mumbai</v>
      </c>
      <c r="E268" s="11">
        <v>45560</v>
      </c>
      <c r="F268" s="11">
        <v>45589</v>
      </c>
      <c r="G268" s="11">
        <v>45592</v>
      </c>
      <c r="H268" s="13">
        <f>DATE(YEAR(F268),MONTH(F268),1)</f>
        <v>45566</v>
      </c>
      <c r="I268" s="2">
        <f>G268-F268</f>
        <v>3</v>
      </c>
      <c r="J268" s="2">
        <f>F268-E268</f>
        <v>29</v>
      </c>
      <c r="K268" s="2" t="s">
        <v>2646</v>
      </c>
      <c r="L268" s="2">
        <v>1</v>
      </c>
      <c r="M268" s="2">
        <v>2</v>
      </c>
      <c r="N268" s="2">
        <v>0</v>
      </c>
      <c r="O268" s="2" t="s">
        <v>2689</v>
      </c>
      <c r="P268" s="2" t="s">
        <v>2656</v>
      </c>
      <c r="Q268" s="2" t="s">
        <v>2653</v>
      </c>
      <c r="R268" s="3">
        <v>8100</v>
      </c>
      <c r="S268" s="3">
        <f>I268*L268*R268</f>
        <v>24300</v>
      </c>
      <c r="T268" s="2">
        <f>M268+N268</f>
        <v>2</v>
      </c>
    </row>
    <row r="269" spans="1:20" x14ac:dyDescent="0.2">
      <c r="A269" s="2" t="s">
        <v>2933</v>
      </c>
      <c r="B269" s="2" t="s">
        <v>1999</v>
      </c>
      <c r="C269" s="2" t="s">
        <v>87</v>
      </c>
      <c r="D269" s="2" t="str">
        <f>INDEX(Hotels!$C$2:$C$49,MATCH(C269,Hotels!$A$2:$A$49,0))</f>
        <v>Kochi</v>
      </c>
      <c r="E269" s="11">
        <v>45560</v>
      </c>
      <c r="F269" s="11">
        <v>45584</v>
      </c>
      <c r="G269" s="11">
        <v>45588</v>
      </c>
      <c r="H269" s="13">
        <f>DATE(YEAR(F269),MONTH(F269),1)</f>
        <v>45566</v>
      </c>
      <c r="I269" s="2">
        <f>G269-F269</f>
        <v>4</v>
      </c>
      <c r="J269" s="2">
        <f>F269-E269</f>
        <v>24</v>
      </c>
      <c r="K269" s="2" t="s">
        <v>2646</v>
      </c>
      <c r="L269" s="2">
        <v>1</v>
      </c>
      <c r="M269" s="2">
        <v>2</v>
      </c>
      <c r="N269" s="2">
        <v>3</v>
      </c>
      <c r="O269" s="2" t="s">
        <v>2670</v>
      </c>
      <c r="P269" s="2" t="s">
        <v>2656</v>
      </c>
      <c r="Q269" s="2" t="s">
        <v>2649</v>
      </c>
      <c r="R269" s="3">
        <v>11100</v>
      </c>
      <c r="S269" s="3">
        <f>I269*L269*R269</f>
        <v>44400</v>
      </c>
      <c r="T269" s="2">
        <f>M269+N269</f>
        <v>5</v>
      </c>
    </row>
    <row r="270" spans="1:20" x14ac:dyDescent="0.2">
      <c r="A270" s="2" t="s">
        <v>2934</v>
      </c>
      <c r="B270" s="2" t="s">
        <v>2189</v>
      </c>
      <c r="C270" s="2" t="s">
        <v>51</v>
      </c>
      <c r="D270" s="2" t="str">
        <f>INDEX(Hotels!$C$2:$C$49,MATCH(C270,Hotels!$A$2:$A$49,0))</f>
        <v>Agra</v>
      </c>
      <c r="E270" s="11">
        <v>45560</v>
      </c>
      <c r="F270" s="11">
        <v>45579</v>
      </c>
      <c r="G270" s="11">
        <v>45584</v>
      </c>
      <c r="H270" s="13">
        <f>DATE(YEAR(F270),MONTH(F270),1)</f>
        <v>45566</v>
      </c>
      <c r="I270" s="2">
        <f>G270-F270</f>
        <v>5</v>
      </c>
      <c r="J270" s="2">
        <f>F270-E270</f>
        <v>19</v>
      </c>
      <c r="K270" s="2" t="s">
        <v>2668</v>
      </c>
      <c r="L270" s="2">
        <v>1</v>
      </c>
      <c r="M270" s="2">
        <v>2</v>
      </c>
      <c r="N270" s="2">
        <v>2</v>
      </c>
      <c r="O270" s="2" t="s">
        <v>2647</v>
      </c>
      <c r="P270" s="2" t="s">
        <v>2656</v>
      </c>
      <c r="Q270" s="2" t="s">
        <v>2649</v>
      </c>
      <c r="R270" s="3">
        <v>8350</v>
      </c>
      <c r="S270" s="3">
        <f>I270*L270*R270</f>
        <v>41750</v>
      </c>
      <c r="T270" s="2">
        <f>M270+N270</f>
        <v>4</v>
      </c>
    </row>
    <row r="271" spans="1:20" x14ac:dyDescent="0.2">
      <c r="A271" s="2" t="s">
        <v>2935</v>
      </c>
      <c r="B271" s="2" t="s">
        <v>2197</v>
      </c>
      <c r="C271" s="2" t="s">
        <v>43</v>
      </c>
      <c r="D271" s="2" t="str">
        <f>INDEX(Hotels!$C$2:$C$49,MATCH(C271,Hotels!$A$2:$A$49,0))</f>
        <v>Agra</v>
      </c>
      <c r="E271" s="11">
        <v>45560</v>
      </c>
      <c r="F271" s="11">
        <v>45652</v>
      </c>
      <c r="G271" s="11">
        <v>45656</v>
      </c>
      <c r="H271" s="13">
        <f>DATE(YEAR(F271),MONTH(F271),1)</f>
        <v>45627</v>
      </c>
      <c r="I271" s="2">
        <f>G271-F271</f>
        <v>4</v>
      </c>
      <c r="J271" s="2">
        <f>F271-E271</f>
        <v>92</v>
      </c>
      <c r="K271" s="2" t="s">
        <v>2655</v>
      </c>
      <c r="L271" s="2">
        <v>1</v>
      </c>
      <c r="M271" s="2">
        <v>2</v>
      </c>
      <c r="N271" s="2">
        <v>2</v>
      </c>
      <c r="O271" s="2" t="s">
        <v>2661</v>
      </c>
      <c r="P271" s="2" t="s">
        <v>2656</v>
      </c>
      <c r="Q271" s="2" t="s">
        <v>2649</v>
      </c>
      <c r="R271" s="3">
        <v>6200</v>
      </c>
      <c r="S271" s="3">
        <f>I271*L271*R271</f>
        <v>24800</v>
      </c>
      <c r="T271" s="2">
        <f>M271+N271</f>
        <v>4</v>
      </c>
    </row>
    <row r="272" spans="1:20" x14ac:dyDescent="0.2">
      <c r="A272" s="2" t="s">
        <v>2936</v>
      </c>
      <c r="B272" s="2" t="s">
        <v>2465</v>
      </c>
      <c r="C272" s="2" t="s">
        <v>83</v>
      </c>
      <c r="D272" s="2" t="str">
        <f>INDEX(Hotels!$C$2:$C$49,MATCH(C272,Hotels!$A$2:$A$49,0))</f>
        <v>Kochi</v>
      </c>
      <c r="E272" s="11">
        <v>45560</v>
      </c>
      <c r="F272" s="11">
        <v>45599</v>
      </c>
      <c r="G272" s="11">
        <v>45601</v>
      </c>
      <c r="H272" s="13">
        <f>DATE(YEAR(F272),MONTH(F272),1)</f>
        <v>45597</v>
      </c>
      <c r="I272" s="2">
        <f>G272-F272</f>
        <v>2</v>
      </c>
      <c r="J272" s="2">
        <f>F272-E272</f>
        <v>39</v>
      </c>
      <c r="K272" s="2" t="s">
        <v>2646</v>
      </c>
      <c r="L272" s="2">
        <v>1</v>
      </c>
      <c r="M272" s="2">
        <v>2</v>
      </c>
      <c r="N272" s="2">
        <v>0</v>
      </c>
      <c r="O272" s="2" t="s">
        <v>2670</v>
      </c>
      <c r="P272" s="2" t="s">
        <v>2662</v>
      </c>
      <c r="Q272" s="2" t="s">
        <v>2649</v>
      </c>
      <c r="R272" s="3">
        <v>21550</v>
      </c>
      <c r="S272" s="3">
        <f>I272*L272*R272</f>
        <v>43100</v>
      </c>
      <c r="T272" s="2">
        <f>M272+N272</f>
        <v>2</v>
      </c>
    </row>
    <row r="273" spans="1:20" x14ac:dyDescent="0.2">
      <c r="A273" s="2" t="s">
        <v>2937</v>
      </c>
      <c r="B273" s="2" t="s">
        <v>2575</v>
      </c>
      <c r="C273" s="2" t="s">
        <v>83</v>
      </c>
      <c r="D273" s="2" t="str">
        <f>INDEX(Hotels!$C$2:$C$49,MATCH(C273,Hotels!$A$2:$A$49,0))</f>
        <v>Kochi</v>
      </c>
      <c r="E273" s="11">
        <v>45560</v>
      </c>
      <c r="F273" s="11">
        <v>45568</v>
      </c>
      <c r="G273" s="11">
        <v>45569</v>
      </c>
      <c r="H273" s="13">
        <f>DATE(YEAR(F273),MONTH(F273),1)</f>
        <v>45566</v>
      </c>
      <c r="I273" s="2">
        <f>G273-F273</f>
        <v>1</v>
      </c>
      <c r="J273" s="2">
        <f>F273-E273</f>
        <v>8</v>
      </c>
      <c r="K273" s="2" t="s">
        <v>2646</v>
      </c>
      <c r="L273" s="2">
        <v>1</v>
      </c>
      <c r="M273" s="2">
        <v>1</v>
      </c>
      <c r="N273" s="2">
        <v>0</v>
      </c>
      <c r="O273" s="2" t="s">
        <v>2670</v>
      </c>
      <c r="P273" s="2" t="s">
        <v>2656</v>
      </c>
      <c r="Q273" s="2" t="s">
        <v>2649</v>
      </c>
      <c r="R273" s="3">
        <v>20700</v>
      </c>
      <c r="S273" s="3">
        <f>I273*L273*R273</f>
        <v>20700</v>
      </c>
      <c r="T273" s="2">
        <f>M273+N273</f>
        <v>1</v>
      </c>
    </row>
    <row r="274" spans="1:20" x14ac:dyDescent="0.2">
      <c r="A274" s="2" t="s">
        <v>2938</v>
      </c>
      <c r="B274" s="2" t="s">
        <v>2592</v>
      </c>
      <c r="C274" s="2" t="s">
        <v>81</v>
      </c>
      <c r="D274" s="2" t="str">
        <f>INDEX(Hotels!$C$2:$C$49,MATCH(C274,Hotels!$A$2:$A$49,0))</f>
        <v>Bengaluru</v>
      </c>
      <c r="E274" s="11">
        <v>45560</v>
      </c>
      <c r="F274" s="11">
        <v>45575</v>
      </c>
      <c r="G274" s="11">
        <v>45577</v>
      </c>
      <c r="H274" s="13">
        <f>DATE(YEAR(F274),MONTH(F274),1)</f>
        <v>45566</v>
      </c>
      <c r="I274" s="2">
        <f>G274-F274</f>
        <v>2</v>
      </c>
      <c r="J274" s="2">
        <f>F274-E274</f>
        <v>15</v>
      </c>
      <c r="K274" s="2" t="s">
        <v>2646</v>
      </c>
      <c r="L274" s="2">
        <v>1</v>
      </c>
      <c r="M274" s="2">
        <v>1</v>
      </c>
      <c r="N274" s="2">
        <v>0</v>
      </c>
      <c r="O274" s="2" t="s">
        <v>2689</v>
      </c>
      <c r="P274" s="2" t="s">
        <v>2656</v>
      </c>
      <c r="Q274" s="2" t="s">
        <v>2649</v>
      </c>
      <c r="R274" s="3">
        <v>23050</v>
      </c>
      <c r="S274" s="3">
        <f>I274*L274*R274</f>
        <v>46100</v>
      </c>
      <c r="T274" s="2">
        <f>M274+N274</f>
        <v>1</v>
      </c>
    </row>
    <row r="275" spans="1:20" x14ac:dyDescent="0.2">
      <c r="A275" s="2" t="s">
        <v>2939</v>
      </c>
      <c r="B275" s="2" t="s">
        <v>512</v>
      </c>
      <c r="C275" s="2" t="s">
        <v>108</v>
      </c>
      <c r="D275" s="2" t="str">
        <f>INDEX(Hotels!$C$2:$C$49,MATCH(C275,Hotels!$A$2:$A$49,0))</f>
        <v>Manali</v>
      </c>
      <c r="E275" s="11">
        <v>45561</v>
      </c>
      <c r="F275" s="11">
        <v>45586</v>
      </c>
      <c r="G275" s="11">
        <v>45589</v>
      </c>
      <c r="H275" s="13">
        <f>DATE(YEAR(F275),MONTH(F275),1)</f>
        <v>45566</v>
      </c>
      <c r="I275" s="2">
        <f>G275-F275</f>
        <v>3</v>
      </c>
      <c r="J275" s="2">
        <f>F275-E275</f>
        <v>25</v>
      </c>
      <c r="K275" s="2" t="s">
        <v>2655</v>
      </c>
      <c r="L275" s="2">
        <v>1</v>
      </c>
      <c r="M275" s="2">
        <v>2</v>
      </c>
      <c r="N275" s="2">
        <v>0</v>
      </c>
      <c r="O275" s="2" t="s">
        <v>2647</v>
      </c>
      <c r="P275" s="2" t="s">
        <v>2656</v>
      </c>
      <c r="Q275" s="2" t="s">
        <v>2649</v>
      </c>
      <c r="R275" s="3">
        <v>11300</v>
      </c>
      <c r="S275" s="3">
        <f>I275*L275*R275</f>
        <v>33900</v>
      </c>
      <c r="T275" s="2">
        <f>M275+N275</f>
        <v>2</v>
      </c>
    </row>
    <row r="276" spans="1:20" x14ac:dyDescent="0.2">
      <c r="A276" s="2" t="s">
        <v>2940</v>
      </c>
      <c r="B276" s="2" t="s">
        <v>811</v>
      </c>
      <c r="C276" s="2" t="s">
        <v>37</v>
      </c>
      <c r="D276" s="2" t="str">
        <f>INDEX(Hotels!$C$2:$C$49,MATCH(C276,Hotels!$A$2:$A$49,0))</f>
        <v>Udaipur</v>
      </c>
      <c r="E276" s="11">
        <v>45561</v>
      </c>
      <c r="F276" s="11">
        <v>45575</v>
      </c>
      <c r="G276" s="11">
        <v>45576</v>
      </c>
      <c r="H276" s="13">
        <f>DATE(YEAR(F276),MONTH(F276),1)</f>
        <v>45566</v>
      </c>
      <c r="I276" s="2">
        <f>G276-F276</f>
        <v>1</v>
      </c>
      <c r="J276" s="2">
        <f>F276-E276</f>
        <v>14</v>
      </c>
      <c r="K276" s="2" t="s">
        <v>2646</v>
      </c>
      <c r="L276" s="2">
        <v>1</v>
      </c>
      <c r="M276" s="2">
        <v>1</v>
      </c>
      <c r="N276" s="2">
        <v>0</v>
      </c>
      <c r="O276" s="2" t="s">
        <v>2683</v>
      </c>
      <c r="P276" s="2" t="s">
        <v>2662</v>
      </c>
      <c r="Q276" s="2" t="s">
        <v>2649</v>
      </c>
      <c r="R276" s="3">
        <v>26000</v>
      </c>
      <c r="S276" s="3">
        <f>I276*L276*R276</f>
        <v>26000</v>
      </c>
      <c r="T276" s="2">
        <f>M276+N276</f>
        <v>1</v>
      </c>
    </row>
    <row r="277" spans="1:20" x14ac:dyDescent="0.2">
      <c r="A277" s="2" t="s">
        <v>2941</v>
      </c>
      <c r="B277" s="2" t="s">
        <v>892</v>
      </c>
      <c r="C277" s="2" t="s">
        <v>83</v>
      </c>
      <c r="D277" s="2" t="str">
        <f>INDEX(Hotels!$C$2:$C$49,MATCH(C277,Hotels!$A$2:$A$49,0))</f>
        <v>Kochi</v>
      </c>
      <c r="E277" s="11">
        <v>45561</v>
      </c>
      <c r="F277" s="11">
        <v>45575</v>
      </c>
      <c r="G277" s="11">
        <v>45578</v>
      </c>
      <c r="H277" s="13">
        <f>DATE(YEAR(F277),MONTH(F277),1)</f>
        <v>45566</v>
      </c>
      <c r="I277" s="2">
        <f>G277-F277</f>
        <v>3</v>
      </c>
      <c r="J277" s="2">
        <f>F277-E277</f>
        <v>14</v>
      </c>
      <c r="K277" s="2" t="s">
        <v>2666</v>
      </c>
      <c r="L277" s="2">
        <v>1</v>
      </c>
      <c r="M277" s="2">
        <v>2</v>
      </c>
      <c r="N277" s="2">
        <v>0</v>
      </c>
      <c r="O277" s="2" t="s">
        <v>2689</v>
      </c>
      <c r="P277" s="2" t="s">
        <v>2652</v>
      </c>
      <c r="Q277" s="2" t="s">
        <v>2649</v>
      </c>
      <c r="R277" s="3">
        <v>31800</v>
      </c>
      <c r="S277" s="3">
        <f>I277*L277*R277</f>
        <v>95400</v>
      </c>
      <c r="T277" s="2">
        <f>M277+N277</f>
        <v>2</v>
      </c>
    </row>
    <row r="278" spans="1:20" x14ac:dyDescent="0.2">
      <c r="A278" s="2" t="s">
        <v>2942</v>
      </c>
      <c r="B278" s="2" t="s">
        <v>916</v>
      </c>
      <c r="C278" s="2" t="s">
        <v>81</v>
      </c>
      <c r="D278" s="2" t="str">
        <f>INDEX(Hotels!$C$2:$C$49,MATCH(C278,Hotels!$A$2:$A$49,0))</f>
        <v>Bengaluru</v>
      </c>
      <c r="E278" s="11">
        <v>45561</v>
      </c>
      <c r="F278" s="11">
        <v>45622</v>
      </c>
      <c r="G278" s="11">
        <v>45625</v>
      </c>
      <c r="H278" s="13">
        <f>DATE(YEAR(F278),MONTH(F278),1)</f>
        <v>45597</v>
      </c>
      <c r="I278" s="2">
        <f>G278-F278</f>
        <v>3</v>
      </c>
      <c r="J278" s="2">
        <f>F278-E278</f>
        <v>61</v>
      </c>
      <c r="K278" s="2" t="s">
        <v>2646</v>
      </c>
      <c r="L278" s="2">
        <v>1</v>
      </c>
      <c r="M278" s="2">
        <v>2</v>
      </c>
      <c r="N278" s="2">
        <v>3</v>
      </c>
      <c r="O278" s="2" t="s">
        <v>2689</v>
      </c>
      <c r="P278" s="2" t="s">
        <v>2662</v>
      </c>
      <c r="Q278" s="2" t="s">
        <v>2653</v>
      </c>
      <c r="R278" s="3">
        <v>28800</v>
      </c>
      <c r="S278" s="3">
        <f>I278*L278*R278</f>
        <v>86400</v>
      </c>
      <c r="T278" s="2">
        <f>M278+N278</f>
        <v>5</v>
      </c>
    </row>
    <row r="279" spans="1:20" x14ac:dyDescent="0.2">
      <c r="A279" s="2" t="s">
        <v>2943</v>
      </c>
      <c r="B279" s="2" t="s">
        <v>1172</v>
      </c>
      <c r="C279" s="2" t="s">
        <v>77</v>
      </c>
      <c r="D279" s="2" t="str">
        <f>INDEX(Hotels!$C$2:$C$49,MATCH(C279,Hotels!$A$2:$A$49,0))</f>
        <v>Bengaluru</v>
      </c>
      <c r="E279" s="11">
        <v>45561</v>
      </c>
      <c r="F279" s="11">
        <v>45634</v>
      </c>
      <c r="G279" s="11">
        <v>45637</v>
      </c>
      <c r="H279" s="13">
        <f>DATE(YEAR(F279),MONTH(F279),1)</f>
        <v>45627</v>
      </c>
      <c r="I279" s="2">
        <f>G279-F279</f>
        <v>3</v>
      </c>
      <c r="J279" s="2">
        <f>F279-E279</f>
        <v>73</v>
      </c>
      <c r="K279" s="2" t="s">
        <v>2666</v>
      </c>
      <c r="L279" s="2">
        <v>1</v>
      </c>
      <c r="M279" s="2">
        <v>2</v>
      </c>
      <c r="N279" s="2">
        <v>3</v>
      </c>
      <c r="O279" s="2" t="s">
        <v>2670</v>
      </c>
      <c r="P279" s="2" t="s">
        <v>2672</v>
      </c>
      <c r="Q279" s="2" t="s">
        <v>2649</v>
      </c>
      <c r="R279" s="3">
        <v>21050</v>
      </c>
      <c r="S279" s="3">
        <f>I279*L279*R279</f>
        <v>63150</v>
      </c>
      <c r="T279" s="2">
        <f>M279+N279</f>
        <v>5</v>
      </c>
    </row>
    <row r="280" spans="1:20" x14ac:dyDescent="0.2">
      <c r="A280" s="2" t="s">
        <v>2944</v>
      </c>
      <c r="B280" s="2" t="s">
        <v>1445</v>
      </c>
      <c r="C280" s="2" t="s">
        <v>26</v>
      </c>
      <c r="D280" s="2" t="str">
        <f>INDEX(Hotels!$C$2:$C$49,MATCH(C280,Hotels!$A$2:$A$49,0))</f>
        <v>Jaipur</v>
      </c>
      <c r="E280" s="11">
        <v>45561</v>
      </c>
      <c r="F280" s="11">
        <v>45567</v>
      </c>
      <c r="G280" s="11">
        <v>45571</v>
      </c>
      <c r="H280" s="13">
        <f>DATE(YEAR(F280),MONTH(F280),1)</f>
        <v>45566</v>
      </c>
      <c r="I280" s="2">
        <f>G280-F280</f>
        <v>4</v>
      </c>
      <c r="J280" s="2">
        <f>F280-E280</f>
        <v>6</v>
      </c>
      <c r="K280" s="2" t="s">
        <v>2666</v>
      </c>
      <c r="L280" s="2">
        <v>1</v>
      </c>
      <c r="M280" s="2">
        <v>2</v>
      </c>
      <c r="N280" s="2">
        <v>0</v>
      </c>
      <c r="O280" s="2" t="s">
        <v>2683</v>
      </c>
      <c r="P280" s="2" t="s">
        <v>2662</v>
      </c>
      <c r="Q280" s="2" t="s">
        <v>2649</v>
      </c>
      <c r="R280" s="3">
        <v>30300</v>
      </c>
      <c r="S280" s="3">
        <f>I280*L280*R280</f>
        <v>121200</v>
      </c>
      <c r="T280" s="2">
        <f>M280+N280</f>
        <v>2</v>
      </c>
    </row>
    <row r="281" spans="1:20" x14ac:dyDescent="0.2">
      <c r="A281" s="2" t="s">
        <v>2945</v>
      </c>
      <c r="B281" s="2" t="s">
        <v>2602</v>
      </c>
      <c r="C281" s="2" t="s">
        <v>63</v>
      </c>
      <c r="D281" s="2" t="str">
        <f>INDEX(Hotels!$C$2:$C$49,MATCH(C281,Hotels!$A$2:$A$49,0))</f>
        <v>New Delhi</v>
      </c>
      <c r="E281" s="11">
        <v>45561</v>
      </c>
      <c r="F281" s="11">
        <v>45611</v>
      </c>
      <c r="G281" s="11">
        <v>45615</v>
      </c>
      <c r="H281" s="13">
        <f>DATE(YEAR(F281),MONTH(F281),1)</f>
        <v>45597</v>
      </c>
      <c r="I281" s="2">
        <f>G281-F281</f>
        <v>4</v>
      </c>
      <c r="J281" s="2">
        <f>F281-E281</f>
        <v>50</v>
      </c>
      <c r="K281" s="2" t="s">
        <v>2646</v>
      </c>
      <c r="L281" s="2">
        <v>1</v>
      </c>
      <c r="M281" s="2">
        <v>1</v>
      </c>
      <c r="N281" s="2">
        <v>0</v>
      </c>
      <c r="O281" s="2" t="s">
        <v>2683</v>
      </c>
      <c r="P281" s="2" t="s">
        <v>2652</v>
      </c>
      <c r="Q281" s="2" t="s">
        <v>2653</v>
      </c>
      <c r="R281" s="3">
        <v>16400</v>
      </c>
      <c r="S281" s="3">
        <f>I281*L281*R281</f>
        <v>65600</v>
      </c>
      <c r="T281" s="2">
        <f>M281+N281</f>
        <v>1</v>
      </c>
    </row>
    <row r="282" spans="1:20" x14ac:dyDescent="0.2">
      <c r="A282" s="2" t="s">
        <v>2946</v>
      </c>
      <c r="B282" s="2" t="s">
        <v>974</v>
      </c>
      <c r="C282" s="2" t="s">
        <v>116</v>
      </c>
      <c r="D282" s="2" t="str">
        <f>INDEX(Hotels!$C$2:$C$49,MATCH(C282,Hotels!$A$2:$A$49,0))</f>
        <v>Rishikesh</v>
      </c>
      <c r="E282" s="11">
        <v>45562</v>
      </c>
      <c r="F282" s="11">
        <v>45584</v>
      </c>
      <c r="G282" s="11">
        <v>45586</v>
      </c>
      <c r="H282" s="13">
        <f>DATE(YEAR(F282),MONTH(F282),1)</f>
        <v>45566</v>
      </c>
      <c r="I282" s="2">
        <f>G282-F282</f>
        <v>2</v>
      </c>
      <c r="J282" s="2">
        <f>F282-E282</f>
        <v>22</v>
      </c>
      <c r="K282" s="2" t="s">
        <v>2655</v>
      </c>
      <c r="L282" s="2">
        <v>1</v>
      </c>
      <c r="M282" s="2">
        <v>1</v>
      </c>
      <c r="N282" s="2">
        <v>0</v>
      </c>
      <c r="O282" s="2" t="s">
        <v>2670</v>
      </c>
      <c r="P282" s="2" t="s">
        <v>2662</v>
      </c>
      <c r="Q282" s="2" t="s">
        <v>2653</v>
      </c>
      <c r="R282" s="3">
        <v>5850</v>
      </c>
      <c r="S282" s="3">
        <f>I282*L282*R282</f>
        <v>11700</v>
      </c>
      <c r="T282" s="2">
        <f>M282+N282</f>
        <v>1</v>
      </c>
    </row>
    <row r="283" spans="1:20" x14ac:dyDescent="0.2">
      <c r="A283" s="2" t="s">
        <v>2947</v>
      </c>
      <c r="B283" s="2" t="s">
        <v>1095</v>
      </c>
      <c r="C283" s="2" t="s">
        <v>118</v>
      </c>
      <c r="D283" s="2" t="str">
        <f>INDEX(Hotels!$C$2:$C$49,MATCH(C283,Hotels!$A$2:$A$49,0))</f>
        <v>Rishikesh</v>
      </c>
      <c r="E283" s="11">
        <v>45562</v>
      </c>
      <c r="F283" s="11">
        <v>45588</v>
      </c>
      <c r="G283" s="11">
        <v>45591</v>
      </c>
      <c r="H283" s="13">
        <f>DATE(YEAR(F283),MONTH(F283),1)</f>
        <v>45566</v>
      </c>
      <c r="I283" s="2">
        <f>G283-F283</f>
        <v>3</v>
      </c>
      <c r="J283" s="2">
        <f>F283-E283</f>
        <v>26</v>
      </c>
      <c r="K283" s="2" t="s">
        <v>2646</v>
      </c>
      <c r="L283" s="2">
        <v>1</v>
      </c>
      <c r="M283" s="2">
        <v>3</v>
      </c>
      <c r="N283" s="2">
        <v>0</v>
      </c>
      <c r="O283" s="2" t="s">
        <v>2670</v>
      </c>
      <c r="P283" s="2" t="s">
        <v>2662</v>
      </c>
      <c r="Q283" s="2" t="s">
        <v>2649</v>
      </c>
      <c r="R283" s="3">
        <v>16750</v>
      </c>
      <c r="S283" s="3">
        <f>I283*L283*R283</f>
        <v>50250</v>
      </c>
      <c r="T283" s="2">
        <f>M283+N283</f>
        <v>3</v>
      </c>
    </row>
    <row r="284" spans="1:20" x14ac:dyDescent="0.2">
      <c r="A284" s="2" t="s">
        <v>2948</v>
      </c>
      <c r="B284" s="2" t="s">
        <v>1119</v>
      </c>
      <c r="C284" s="2" t="s">
        <v>79</v>
      </c>
      <c r="D284" s="2" t="str">
        <f>INDEX(Hotels!$C$2:$C$49,MATCH(C284,Hotels!$A$2:$A$49,0))</f>
        <v>Bengaluru</v>
      </c>
      <c r="E284" s="11">
        <v>45562</v>
      </c>
      <c r="F284" s="11">
        <v>45653</v>
      </c>
      <c r="G284" s="11">
        <v>45657</v>
      </c>
      <c r="H284" s="13">
        <f>DATE(YEAR(F284),MONTH(F284),1)</f>
        <v>45627</v>
      </c>
      <c r="I284" s="2">
        <f>G284-F284</f>
        <v>4</v>
      </c>
      <c r="J284" s="2">
        <f>F284-E284</f>
        <v>91</v>
      </c>
      <c r="K284" s="2" t="s">
        <v>2655</v>
      </c>
      <c r="L284" s="2">
        <v>3</v>
      </c>
      <c r="M284" s="2">
        <v>6</v>
      </c>
      <c r="N284" s="2">
        <v>0</v>
      </c>
      <c r="O284" s="2" t="s">
        <v>2658</v>
      </c>
      <c r="P284" s="2" t="s">
        <v>2652</v>
      </c>
      <c r="Q284" s="2" t="s">
        <v>2649</v>
      </c>
      <c r="R284" s="3">
        <v>5850</v>
      </c>
      <c r="S284" s="3">
        <f>I284*L284*R284</f>
        <v>70200</v>
      </c>
      <c r="T284" s="2">
        <f>M284+N284</f>
        <v>6</v>
      </c>
    </row>
    <row r="285" spans="1:20" x14ac:dyDescent="0.2">
      <c r="A285" s="2" t="s">
        <v>2949</v>
      </c>
      <c r="B285" s="2" t="s">
        <v>2400</v>
      </c>
      <c r="C285" s="2" t="s">
        <v>34</v>
      </c>
      <c r="D285" s="2" t="str">
        <f>INDEX(Hotels!$C$2:$C$49,MATCH(C285,Hotels!$A$2:$A$49,0))</f>
        <v>Udaipur</v>
      </c>
      <c r="E285" s="11">
        <v>45562</v>
      </c>
      <c r="F285" s="11">
        <v>45596</v>
      </c>
      <c r="G285" s="11">
        <v>45601</v>
      </c>
      <c r="H285" s="13">
        <f>DATE(YEAR(F285),MONTH(F285),1)</f>
        <v>45566</v>
      </c>
      <c r="I285" s="2">
        <f>G285-F285</f>
        <v>5</v>
      </c>
      <c r="J285" s="2">
        <f>F285-E285</f>
        <v>34</v>
      </c>
      <c r="K285" s="2" t="s">
        <v>2655</v>
      </c>
      <c r="L285" s="2">
        <v>1</v>
      </c>
      <c r="M285" s="2">
        <v>3</v>
      </c>
      <c r="N285" s="2">
        <v>0</v>
      </c>
      <c r="O285" s="2" t="s">
        <v>2670</v>
      </c>
      <c r="P285" s="2" t="s">
        <v>2648</v>
      </c>
      <c r="Q285" s="2" t="s">
        <v>2649</v>
      </c>
      <c r="R285" s="3">
        <v>8650</v>
      </c>
      <c r="S285" s="3">
        <f>I285*L285*R285</f>
        <v>43250</v>
      </c>
      <c r="T285" s="2">
        <f>M285+N285</f>
        <v>3</v>
      </c>
    </row>
    <row r="286" spans="1:20" x14ac:dyDescent="0.2">
      <c r="A286" s="2" t="s">
        <v>2950</v>
      </c>
      <c r="B286" s="2" t="s">
        <v>2433</v>
      </c>
      <c r="C286" s="2" t="s">
        <v>61</v>
      </c>
      <c r="D286" s="2" t="str">
        <f>INDEX(Hotels!$C$2:$C$49,MATCH(C286,Hotels!$A$2:$A$49,0))</f>
        <v>Mumbai</v>
      </c>
      <c r="E286" s="11">
        <v>45562</v>
      </c>
      <c r="F286" s="11">
        <v>45605</v>
      </c>
      <c r="G286" s="11">
        <v>45609</v>
      </c>
      <c r="H286" s="13">
        <f>DATE(YEAR(F286),MONTH(F286),1)</f>
        <v>45597</v>
      </c>
      <c r="I286" s="2">
        <f>G286-F286</f>
        <v>4</v>
      </c>
      <c r="J286" s="2">
        <f>F286-E286</f>
        <v>43</v>
      </c>
      <c r="K286" s="2" t="s">
        <v>2646</v>
      </c>
      <c r="L286" s="2">
        <v>4</v>
      </c>
      <c r="M286" s="2">
        <v>8</v>
      </c>
      <c r="N286" s="2">
        <v>0</v>
      </c>
      <c r="O286" s="2" t="s">
        <v>2658</v>
      </c>
      <c r="P286" s="2" t="s">
        <v>2652</v>
      </c>
      <c r="Q286" s="2" t="s">
        <v>2653</v>
      </c>
      <c r="R286" s="3">
        <v>29600</v>
      </c>
      <c r="S286" s="3">
        <f>I286*L286*R286</f>
        <v>473600</v>
      </c>
      <c r="T286" s="2">
        <f>M286+N286</f>
        <v>8</v>
      </c>
    </row>
    <row r="287" spans="1:20" x14ac:dyDescent="0.2">
      <c r="A287" s="2" t="s">
        <v>2951</v>
      </c>
      <c r="B287" s="2" t="s">
        <v>476</v>
      </c>
      <c r="C287" s="2" t="s">
        <v>53</v>
      </c>
      <c r="D287" s="2" t="str">
        <f>INDEX(Hotels!$C$2:$C$49,MATCH(C287,Hotels!$A$2:$A$49,0))</f>
        <v>Mumbai</v>
      </c>
      <c r="E287" s="11">
        <v>45563</v>
      </c>
      <c r="F287" s="11">
        <v>45567</v>
      </c>
      <c r="G287" s="11">
        <v>45569</v>
      </c>
      <c r="H287" s="13">
        <f>DATE(YEAR(F287),MONTH(F287),1)</f>
        <v>45566</v>
      </c>
      <c r="I287" s="2">
        <f>G287-F287</f>
        <v>2</v>
      </c>
      <c r="J287" s="2">
        <f>F287-E287</f>
        <v>4</v>
      </c>
      <c r="K287" s="2" t="s">
        <v>2655</v>
      </c>
      <c r="L287" s="2">
        <v>1</v>
      </c>
      <c r="M287" s="2">
        <v>1</v>
      </c>
      <c r="N287" s="2">
        <v>0</v>
      </c>
      <c r="O287" s="2" t="s">
        <v>2683</v>
      </c>
      <c r="P287" s="2" t="s">
        <v>2656</v>
      </c>
      <c r="Q287" s="2" t="s">
        <v>2649</v>
      </c>
      <c r="R287" s="3">
        <v>9650</v>
      </c>
      <c r="S287" s="3">
        <f>I287*L287*R287</f>
        <v>19300</v>
      </c>
      <c r="T287" s="2">
        <f>M287+N287</f>
        <v>1</v>
      </c>
    </row>
    <row r="288" spans="1:20" x14ac:dyDescent="0.2">
      <c r="A288" s="2" t="s">
        <v>2952</v>
      </c>
      <c r="B288" s="2" t="s">
        <v>547</v>
      </c>
      <c r="C288" s="2" t="s">
        <v>106</v>
      </c>
      <c r="D288" s="2" t="str">
        <f>INDEX(Hotels!$C$2:$C$49,MATCH(C288,Hotels!$A$2:$A$49,0))</f>
        <v>Manali</v>
      </c>
      <c r="E288" s="11">
        <v>45563</v>
      </c>
      <c r="F288" s="11">
        <v>45663</v>
      </c>
      <c r="G288" s="11">
        <v>45665</v>
      </c>
      <c r="H288" s="13">
        <f>DATE(YEAR(F288),MONTH(F288),1)</f>
        <v>45658</v>
      </c>
      <c r="I288" s="2">
        <f>G288-F288</f>
        <v>2</v>
      </c>
      <c r="J288" s="2">
        <f>F288-E288</f>
        <v>100</v>
      </c>
      <c r="K288" s="2" t="s">
        <v>2668</v>
      </c>
      <c r="L288" s="2">
        <v>1</v>
      </c>
      <c r="M288" s="2">
        <v>1</v>
      </c>
      <c r="N288" s="2">
        <v>0</v>
      </c>
      <c r="O288" s="2" t="s">
        <v>2647</v>
      </c>
      <c r="P288" s="2" t="s">
        <v>2662</v>
      </c>
      <c r="Q288" s="2" t="s">
        <v>2649</v>
      </c>
      <c r="R288" s="3">
        <v>5500</v>
      </c>
      <c r="S288" s="3">
        <f>I288*L288*R288</f>
        <v>11000</v>
      </c>
      <c r="T288" s="2">
        <f>M288+N288</f>
        <v>1</v>
      </c>
    </row>
    <row r="289" spans="1:20" x14ac:dyDescent="0.2">
      <c r="A289" s="2" t="s">
        <v>2953</v>
      </c>
      <c r="B289" s="2" t="s">
        <v>605</v>
      </c>
      <c r="C289" s="2" t="s">
        <v>122</v>
      </c>
      <c r="D289" s="2" t="str">
        <f>INDEX(Hotels!$C$2:$C$49,MATCH(C289,Hotels!$A$2:$A$49,0))</f>
        <v>Varanasi</v>
      </c>
      <c r="E289" s="11">
        <v>45563</v>
      </c>
      <c r="F289" s="11">
        <v>45610</v>
      </c>
      <c r="G289" s="11">
        <v>45614</v>
      </c>
      <c r="H289" s="13">
        <f>DATE(YEAR(F289),MONTH(F289),1)</f>
        <v>45597</v>
      </c>
      <c r="I289" s="2">
        <f>G289-F289</f>
        <v>4</v>
      </c>
      <c r="J289" s="2">
        <f>F289-E289</f>
        <v>47</v>
      </c>
      <c r="K289" s="2" t="s">
        <v>2668</v>
      </c>
      <c r="L289" s="2">
        <v>1</v>
      </c>
      <c r="M289" s="2">
        <v>2</v>
      </c>
      <c r="N289" s="2">
        <v>0</v>
      </c>
      <c r="O289" s="2" t="s">
        <v>2647</v>
      </c>
      <c r="P289" s="2" t="s">
        <v>2652</v>
      </c>
      <c r="Q289" s="2" t="s">
        <v>2649</v>
      </c>
      <c r="R289" s="3">
        <v>2800</v>
      </c>
      <c r="S289" s="3">
        <f>I289*L289*R289</f>
        <v>11200</v>
      </c>
      <c r="T289" s="2">
        <f>M289+N289</f>
        <v>2</v>
      </c>
    </row>
    <row r="290" spans="1:20" x14ac:dyDescent="0.2">
      <c r="A290" s="2" t="s">
        <v>2954</v>
      </c>
      <c r="B290" s="2" t="s">
        <v>811</v>
      </c>
      <c r="C290" s="2" t="s">
        <v>81</v>
      </c>
      <c r="D290" s="2" t="str">
        <f>INDEX(Hotels!$C$2:$C$49,MATCH(C290,Hotels!$A$2:$A$49,0))</f>
        <v>Bengaluru</v>
      </c>
      <c r="E290" s="11">
        <v>45563</v>
      </c>
      <c r="F290" s="11">
        <v>45570</v>
      </c>
      <c r="G290" s="11">
        <v>45572</v>
      </c>
      <c r="H290" s="13">
        <f>DATE(YEAR(F290),MONTH(F290),1)</f>
        <v>45566</v>
      </c>
      <c r="I290" s="2">
        <f>G290-F290</f>
        <v>2</v>
      </c>
      <c r="J290" s="2">
        <f>F290-E290</f>
        <v>7</v>
      </c>
      <c r="K290" s="2" t="s">
        <v>2666</v>
      </c>
      <c r="L290" s="2">
        <v>1</v>
      </c>
      <c r="M290" s="2">
        <v>2</v>
      </c>
      <c r="N290" s="2">
        <v>0</v>
      </c>
      <c r="O290" s="2" t="s">
        <v>2732</v>
      </c>
      <c r="P290" s="2" t="s">
        <v>2652</v>
      </c>
      <c r="Q290" s="2" t="s">
        <v>2649</v>
      </c>
      <c r="R290" s="3">
        <v>34500</v>
      </c>
      <c r="S290" s="3">
        <f>I290*L290*R290</f>
        <v>69000</v>
      </c>
      <c r="T290" s="2">
        <f>M290+N290</f>
        <v>2</v>
      </c>
    </row>
    <row r="291" spans="1:20" x14ac:dyDescent="0.2">
      <c r="A291" s="2" t="s">
        <v>2955</v>
      </c>
      <c r="B291" s="2" t="s">
        <v>974</v>
      </c>
      <c r="C291" s="2" t="s">
        <v>37</v>
      </c>
      <c r="D291" s="2" t="str">
        <f>INDEX(Hotels!$C$2:$C$49,MATCH(C291,Hotels!$A$2:$A$49,0))</f>
        <v>Udaipur</v>
      </c>
      <c r="E291" s="11">
        <v>45563</v>
      </c>
      <c r="F291" s="11">
        <v>45572</v>
      </c>
      <c r="G291" s="11">
        <v>45574</v>
      </c>
      <c r="H291" s="13">
        <f>DATE(YEAR(F291),MONTH(F291),1)</f>
        <v>45566</v>
      </c>
      <c r="I291" s="2">
        <f>G291-F291</f>
        <v>2</v>
      </c>
      <c r="J291" s="2">
        <f>F291-E291</f>
        <v>9</v>
      </c>
      <c r="K291" s="2" t="s">
        <v>2646</v>
      </c>
      <c r="L291" s="2">
        <v>1</v>
      </c>
      <c r="M291" s="2">
        <v>1</v>
      </c>
      <c r="N291" s="2">
        <v>0</v>
      </c>
      <c r="O291" s="2" t="s">
        <v>2732</v>
      </c>
      <c r="P291" s="2" t="s">
        <v>2652</v>
      </c>
      <c r="Q291" s="2" t="s">
        <v>2649</v>
      </c>
      <c r="R291" s="3">
        <v>27100</v>
      </c>
      <c r="S291" s="3">
        <f>I291*L291*R291</f>
        <v>54200</v>
      </c>
      <c r="T291" s="2">
        <f>M291+N291</f>
        <v>1</v>
      </c>
    </row>
    <row r="292" spans="1:20" x14ac:dyDescent="0.2">
      <c r="A292" s="2" t="s">
        <v>2956</v>
      </c>
      <c r="B292" s="2" t="s">
        <v>987</v>
      </c>
      <c r="C292" s="2" t="s">
        <v>93</v>
      </c>
      <c r="D292" s="2" t="str">
        <f>INDEX(Hotels!$C$2:$C$49,MATCH(C292,Hotels!$A$2:$A$49,0))</f>
        <v>Shimla</v>
      </c>
      <c r="E292" s="11">
        <v>45563</v>
      </c>
      <c r="F292" s="11">
        <v>45566</v>
      </c>
      <c r="G292" s="11">
        <v>45569</v>
      </c>
      <c r="H292" s="13">
        <f>DATE(YEAR(F292),MONTH(F292),1)</f>
        <v>45566</v>
      </c>
      <c r="I292" s="2">
        <f>G292-F292</f>
        <v>3</v>
      </c>
      <c r="J292" s="2">
        <f>F292-E292</f>
        <v>3</v>
      </c>
      <c r="K292" s="2" t="s">
        <v>2668</v>
      </c>
      <c r="L292" s="2">
        <v>1</v>
      </c>
      <c r="M292" s="2">
        <v>1</v>
      </c>
      <c r="N292" s="2">
        <v>0</v>
      </c>
      <c r="O292" s="2" t="s">
        <v>2670</v>
      </c>
      <c r="P292" s="2" t="s">
        <v>2672</v>
      </c>
      <c r="Q292" s="2" t="s">
        <v>2649</v>
      </c>
      <c r="R292" s="3">
        <v>4150</v>
      </c>
      <c r="S292" s="3">
        <f>I292*L292*R292</f>
        <v>12450</v>
      </c>
      <c r="T292" s="2">
        <f>M292+N292</f>
        <v>1</v>
      </c>
    </row>
    <row r="293" spans="1:20" x14ac:dyDescent="0.2">
      <c r="A293" s="2" t="s">
        <v>2957</v>
      </c>
      <c r="B293" s="2" t="s">
        <v>1055</v>
      </c>
      <c r="C293" s="2" t="s">
        <v>83</v>
      </c>
      <c r="D293" s="2" t="str">
        <f>INDEX(Hotels!$C$2:$C$49,MATCH(C293,Hotels!$A$2:$A$49,0))</f>
        <v>Kochi</v>
      </c>
      <c r="E293" s="11">
        <v>45563</v>
      </c>
      <c r="F293" s="11">
        <v>45597</v>
      </c>
      <c r="G293" s="11">
        <v>45598</v>
      </c>
      <c r="H293" s="13">
        <f>DATE(YEAR(F293),MONTH(F293),1)</f>
        <v>45597</v>
      </c>
      <c r="I293" s="2">
        <f>G293-F293</f>
        <v>1</v>
      </c>
      <c r="J293" s="2">
        <f>F293-E293</f>
        <v>34</v>
      </c>
      <c r="K293" s="2" t="s">
        <v>2668</v>
      </c>
      <c r="L293" s="2">
        <v>1</v>
      </c>
      <c r="M293" s="2">
        <v>1</v>
      </c>
      <c r="N293" s="2">
        <v>0</v>
      </c>
      <c r="O293" s="2" t="s">
        <v>2732</v>
      </c>
      <c r="P293" s="2" t="s">
        <v>2656</v>
      </c>
      <c r="Q293" s="2" t="s">
        <v>2649</v>
      </c>
      <c r="R293" s="3">
        <v>10350</v>
      </c>
      <c r="S293" s="3">
        <f>I293*L293*R293</f>
        <v>10350</v>
      </c>
      <c r="T293" s="2">
        <f>M293+N293</f>
        <v>1</v>
      </c>
    </row>
    <row r="294" spans="1:20" x14ac:dyDescent="0.2">
      <c r="A294" s="2" t="s">
        <v>2958</v>
      </c>
      <c r="B294" s="2" t="s">
        <v>1138</v>
      </c>
      <c r="C294" s="2" t="s">
        <v>118</v>
      </c>
      <c r="D294" s="2" t="str">
        <f>INDEX(Hotels!$C$2:$C$49,MATCH(C294,Hotels!$A$2:$A$49,0))</f>
        <v>Rishikesh</v>
      </c>
      <c r="E294" s="11">
        <v>45563</v>
      </c>
      <c r="F294" s="11">
        <v>45585</v>
      </c>
      <c r="G294" s="11">
        <v>45586</v>
      </c>
      <c r="H294" s="13">
        <f>DATE(YEAR(F294),MONTH(F294),1)</f>
        <v>45566</v>
      </c>
      <c r="I294" s="2">
        <f>G294-F294</f>
        <v>1</v>
      </c>
      <c r="J294" s="2">
        <f>F294-E294</f>
        <v>22</v>
      </c>
      <c r="K294" s="2" t="s">
        <v>2668</v>
      </c>
      <c r="L294" s="2">
        <v>1</v>
      </c>
      <c r="M294" s="2">
        <v>2</v>
      </c>
      <c r="N294" s="2">
        <v>0</v>
      </c>
      <c r="O294" s="2" t="s">
        <v>2732</v>
      </c>
      <c r="P294" s="2" t="s">
        <v>2662</v>
      </c>
      <c r="Q294" s="2" t="s">
        <v>2649</v>
      </c>
      <c r="R294" s="3">
        <v>8450</v>
      </c>
      <c r="S294" s="3">
        <f>I294*L294*R294</f>
        <v>8450</v>
      </c>
      <c r="T294" s="2">
        <f>M294+N294</f>
        <v>2</v>
      </c>
    </row>
    <row r="295" spans="1:20" x14ac:dyDescent="0.2">
      <c r="A295" s="2" t="s">
        <v>2959</v>
      </c>
      <c r="B295" s="2" t="s">
        <v>1380</v>
      </c>
      <c r="C295" s="2" t="s">
        <v>26</v>
      </c>
      <c r="D295" s="2" t="str">
        <f>INDEX(Hotels!$C$2:$C$49,MATCH(C295,Hotels!$A$2:$A$49,0))</f>
        <v>Jaipur</v>
      </c>
      <c r="E295" s="11">
        <v>45563</v>
      </c>
      <c r="F295" s="11">
        <v>45577</v>
      </c>
      <c r="G295" s="11">
        <v>45578</v>
      </c>
      <c r="H295" s="13">
        <f>DATE(YEAR(F295),MONTH(F295),1)</f>
        <v>45566</v>
      </c>
      <c r="I295" s="2">
        <f>G295-F295</f>
        <v>1</v>
      </c>
      <c r="J295" s="2">
        <f>F295-E295</f>
        <v>14</v>
      </c>
      <c r="K295" s="2" t="s">
        <v>2655</v>
      </c>
      <c r="L295" s="2">
        <v>1</v>
      </c>
      <c r="M295" s="2">
        <v>1</v>
      </c>
      <c r="N295" s="2">
        <v>0</v>
      </c>
      <c r="O295" s="2" t="s">
        <v>2732</v>
      </c>
      <c r="P295" s="2" t="s">
        <v>2652</v>
      </c>
      <c r="Q295" s="2" t="s">
        <v>2649</v>
      </c>
      <c r="R295" s="3">
        <v>14950</v>
      </c>
      <c r="S295" s="3">
        <f>I295*L295*R295</f>
        <v>14950</v>
      </c>
      <c r="T295" s="2">
        <f>M295+N295</f>
        <v>1</v>
      </c>
    </row>
    <row r="296" spans="1:20" x14ac:dyDescent="0.2">
      <c r="A296" s="2" t="s">
        <v>2960</v>
      </c>
      <c r="B296" s="2" t="s">
        <v>1509</v>
      </c>
      <c r="C296" s="2" t="s">
        <v>97</v>
      </c>
      <c r="D296" s="2" t="str">
        <f>INDEX(Hotels!$C$2:$C$49,MATCH(C296,Hotels!$A$2:$A$49,0))</f>
        <v>Shimla</v>
      </c>
      <c r="E296" s="11">
        <v>45563</v>
      </c>
      <c r="F296" s="11">
        <v>45642</v>
      </c>
      <c r="G296" s="11">
        <v>45647</v>
      </c>
      <c r="H296" s="13">
        <f>DATE(YEAR(F296),MONTH(F296),1)</f>
        <v>45627</v>
      </c>
      <c r="I296" s="2">
        <f>G296-F296</f>
        <v>5</v>
      </c>
      <c r="J296" s="2">
        <f>F296-E296</f>
        <v>79</v>
      </c>
      <c r="K296" s="2" t="s">
        <v>2668</v>
      </c>
      <c r="L296" s="2">
        <v>1</v>
      </c>
      <c r="M296" s="2">
        <v>3</v>
      </c>
      <c r="N296" s="2">
        <v>0</v>
      </c>
      <c r="O296" s="2" t="s">
        <v>2651</v>
      </c>
      <c r="P296" s="2" t="s">
        <v>2656</v>
      </c>
      <c r="Q296" s="2" t="s">
        <v>2649</v>
      </c>
      <c r="R296" s="3">
        <v>10050</v>
      </c>
      <c r="S296" s="3">
        <f>I296*L296*R296</f>
        <v>50250</v>
      </c>
      <c r="T296" s="2">
        <f>M296+N296</f>
        <v>3</v>
      </c>
    </row>
    <row r="297" spans="1:20" x14ac:dyDescent="0.2">
      <c r="A297" s="2" t="s">
        <v>2961</v>
      </c>
      <c r="B297" s="2" t="s">
        <v>1549</v>
      </c>
      <c r="C297" s="2" t="s">
        <v>41</v>
      </c>
      <c r="D297" s="2" t="str">
        <f>INDEX(Hotels!$C$2:$C$49,MATCH(C297,Hotels!$A$2:$A$49,0))</f>
        <v>Udaipur</v>
      </c>
      <c r="E297" s="11">
        <v>45563</v>
      </c>
      <c r="F297" s="11">
        <v>45571</v>
      </c>
      <c r="G297" s="11">
        <v>45576</v>
      </c>
      <c r="H297" s="13">
        <f>DATE(YEAR(F297),MONTH(F297),1)</f>
        <v>45566</v>
      </c>
      <c r="I297" s="2">
        <f>G297-F297</f>
        <v>5</v>
      </c>
      <c r="J297" s="2">
        <f>F297-E297</f>
        <v>8</v>
      </c>
      <c r="K297" s="2" t="s">
        <v>2668</v>
      </c>
      <c r="L297" s="2">
        <v>1</v>
      </c>
      <c r="M297" s="2">
        <v>2</v>
      </c>
      <c r="N297" s="2">
        <v>0</v>
      </c>
      <c r="O297" s="2" t="s">
        <v>2670</v>
      </c>
      <c r="P297" s="2" t="s">
        <v>2672</v>
      </c>
      <c r="Q297" s="2" t="s">
        <v>2649</v>
      </c>
      <c r="R297" s="3">
        <v>4250</v>
      </c>
      <c r="S297" s="3">
        <f>I297*L297*R297</f>
        <v>21250</v>
      </c>
      <c r="T297" s="2">
        <f>M297+N297</f>
        <v>2</v>
      </c>
    </row>
    <row r="298" spans="1:20" x14ac:dyDescent="0.2">
      <c r="A298" s="2" t="s">
        <v>2962</v>
      </c>
      <c r="B298" s="2" t="s">
        <v>1552</v>
      </c>
      <c r="C298" s="2" t="s">
        <v>69</v>
      </c>
      <c r="D298" s="2" t="str">
        <f>INDEX(Hotels!$C$2:$C$49,MATCH(C298,Hotels!$A$2:$A$49,0))</f>
        <v>New Delhi</v>
      </c>
      <c r="E298" s="11">
        <v>45563</v>
      </c>
      <c r="F298" s="11">
        <v>45566</v>
      </c>
      <c r="G298" s="11">
        <v>45570</v>
      </c>
      <c r="H298" s="13">
        <f>DATE(YEAR(F298),MONTH(F298),1)</f>
        <v>45566</v>
      </c>
      <c r="I298" s="2">
        <f>G298-F298</f>
        <v>4</v>
      </c>
      <c r="J298" s="2">
        <f>F298-E298</f>
        <v>3</v>
      </c>
      <c r="K298" s="2" t="s">
        <v>2655</v>
      </c>
      <c r="L298" s="2">
        <v>1</v>
      </c>
      <c r="M298" s="2">
        <v>2</v>
      </c>
      <c r="N298" s="2">
        <v>0</v>
      </c>
      <c r="O298" s="2" t="s">
        <v>2651</v>
      </c>
      <c r="P298" s="2" t="s">
        <v>2652</v>
      </c>
      <c r="Q298" s="2" t="s">
        <v>2653</v>
      </c>
      <c r="R298" s="3">
        <v>19100</v>
      </c>
      <c r="S298" s="3">
        <f>I298*L298*R298</f>
        <v>76400</v>
      </c>
      <c r="T298" s="2">
        <f>M298+N298</f>
        <v>2</v>
      </c>
    </row>
    <row r="299" spans="1:20" x14ac:dyDescent="0.2">
      <c r="A299" s="2" t="s">
        <v>2963</v>
      </c>
      <c r="B299" s="2" t="s">
        <v>1801</v>
      </c>
      <c r="C299" s="2" t="s">
        <v>67</v>
      </c>
      <c r="D299" s="2" t="str">
        <f>INDEX(Hotels!$C$2:$C$49,MATCH(C299,Hotels!$A$2:$A$49,0))</f>
        <v>New Delhi</v>
      </c>
      <c r="E299" s="11">
        <v>45563</v>
      </c>
      <c r="F299" s="11">
        <v>45579</v>
      </c>
      <c r="G299" s="11">
        <v>45581</v>
      </c>
      <c r="H299" s="13">
        <f>DATE(YEAR(F299),MONTH(F299),1)</f>
        <v>45566</v>
      </c>
      <c r="I299" s="2">
        <f>G299-F299</f>
        <v>2</v>
      </c>
      <c r="J299" s="2">
        <f>F299-E299</f>
        <v>16</v>
      </c>
      <c r="K299" s="2" t="s">
        <v>2668</v>
      </c>
      <c r="L299" s="2">
        <v>1</v>
      </c>
      <c r="M299" s="2">
        <v>1</v>
      </c>
      <c r="N299" s="2">
        <v>0</v>
      </c>
      <c r="O299" s="2" t="s">
        <v>2732</v>
      </c>
      <c r="P299" s="2" t="s">
        <v>2652</v>
      </c>
      <c r="Q299" s="2" t="s">
        <v>2649</v>
      </c>
      <c r="R299" s="3">
        <v>5100</v>
      </c>
      <c r="S299" s="3">
        <f>I299*L299*R299</f>
        <v>10200</v>
      </c>
      <c r="T299" s="2">
        <f>M299+N299</f>
        <v>1</v>
      </c>
    </row>
    <row r="300" spans="1:20" x14ac:dyDescent="0.2">
      <c r="A300" s="2" t="s">
        <v>2964</v>
      </c>
      <c r="B300" s="2" t="s">
        <v>1921</v>
      </c>
      <c r="C300" s="2" t="s">
        <v>26</v>
      </c>
      <c r="D300" s="2" t="str">
        <f>INDEX(Hotels!$C$2:$C$49,MATCH(C300,Hotels!$A$2:$A$49,0))</f>
        <v>Jaipur</v>
      </c>
      <c r="E300" s="11">
        <v>45563</v>
      </c>
      <c r="F300" s="11">
        <v>45590</v>
      </c>
      <c r="G300" s="11">
        <v>45593</v>
      </c>
      <c r="H300" s="13">
        <f>DATE(YEAR(F300),MONTH(F300),1)</f>
        <v>45566</v>
      </c>
      <c r="I300" s="2">
        <f>G300-F300</f>
        <v>3</v>
      </c>
      <c r="J300" s="2">
        <f>F300-E300</f>
        <v>27</v>
      </c>
      <c r="K300" s="2" t="s">
        <v>2655</v>
      </c>
      <c r="L300" s="2">
        <v>1</v>
      </c>
      <c r="M300" s="2">
        <v>2</v>
      </c>
      <c r="N300" s="2">
        <v>0</v>
      </c>
      <c r="O300" s="2" t="s">
        <v>2647</v>
      </c>
      <c r="P300" s="2" t="s">
        <v>2656</v>
      </c>
      <c r="Q300" s="2" t="s">
        <v>2649</v>
      </c>
      <c r="R300" s="3">
        <v>15250</v>
      </c>
      <c r="S300" s="3">
        <f>I300*L300*R300</f>
        <v>45750</v>
      </c>
      <c r="T300" s="2">
        <f>M300+N300</f>
        <v>2</v>
      </c>
    </row>
    <row r="301" spans="1:20" x14ac:dyDescent="0.2">
      <c r="A301" s="2" t="s">
        <v>2965</v>
      </c>
      <c r="B301" s="2" t="s">
        <v>1940</v>
      </c>
      <c r="C301" s="2" t="s">
        <v>29</v>
      </c>
      <c r="D301" s="2" t="str">
        <f>INDEX(Hotels!$C$2:$C$49,MATCH(C301,Hotels!$A$2:$A$49,0))</f>
        <v>Jaipur</v>
      </c>
      <c r="E301" s="11">
        <v>45563</v>
      </c>
      <c r="F301" s="11">
        <v>45716</v>
      </c>
      <c r="G301" s="11">
        <v>45718</v>
      </c>
      <c r="H301" s="13">
        <f>DATE(YEAR(F301),MONTH(F301),1)</f>
        <v>45689</v>
      </c>
      <c r="I301" s="2">
        <f>G301-F301</f>
        <v>2</v>
      </c>
      <c r="J301" s="2">
        <f>F301-E301</f>
        <v>153</v>
      </c>
      <c r="K301" s="2" t="s">
        <v>2646</v>
      </c>
      <c r="L301" s="2">
        <v>1</v>
      </c>
      <c r="M301" s="2">
        <v>2</v>
      </c>
      <c r="N301" s="2">
        <v>0</v>
      </c>
      <c r="O301" s="2" t="s">
        <v>2689</v>
      </c>
      <c r="P301" s="2" t="s">
        <v>2662</v>
      </c>
      <c r="Q301" s="2" t="s">
        <v>2649</v>
      </c>
      <c r="R301" s="3">
        <v>13300</v>
      </c>
      <c r="S301" s="3">
        <f>I301*L301*R301</f>
        <v>26600</v>
      </c>
      <c r="T301" s="2">
        <f>M301+N301</f>
        <v>2</v>
      </c>
    </row>
    <row r="302" spans="1:20" x14ac:dyDescent="0.2">
      <c r="A302" s="2" t="s">
        <v>2966</v>
      </c>
      <c r="B302" s="2" t="s">
        <v>1943</v>
      </c>
      <c r="C302" s="2" t="s">
        <v>83</v>
      </c>
      <c r="D302" s="2" t="str">
        <f>INDEX(Hotels!$C$2:$C$49,MATCH(C302,Hotels!$A$2:$A$49,0))</f>
        <v>Kochi</v>
      </c>
      <c r="E302" s="11">
        <v>45563</v>
      </c>
      <c r="F302" s="11">
        <v>45586</v>
      </c>
      <c r="G302" s="11">
        <v>45587</v>
      </c>
      <c r="H302" s="13">
        <f>DATE(YEAR(F302),MONTH(F302),1)</f>
        <v>45566</v>
      </c>
      <c r="I302" s="2">
        <f>G302-F302</f>
        <v>1</v>
      </c>
      <c r="J302" s="2">
        <f>F302-E302</f>
        <v>23</v>
      </c>
      <c r="K302" s="2" t="s">
        <v>2668</v>
      </c>
      <c r="L302" s="2">
        <v>1</v>
      </c>
      <c r="M302" s="2">
        <v>1</v>
      </c>
      <c r="N302" s="2">
        <v>0</v>
      </c>
      <c r="O302" s="2" t="s">
        <v>2732</v>
      </c>
      <c r="P302" s="2" t="s">
        <v>2656</v>
      </c>
      <c r="Q302" s="2" t="s">
        <v>2649</v>
      </c>
      <c r="R302" s="3">
        <v>10800</v>
      </c>
      <c r="S302" s="3">
        <f>I302*L302*R302</f>
        <v>10800</v>
      </c>
      <c r="T302" s="2">
        <f>M302+N302</f>
        <v>1</v>
      </c>
    </row>
    <row r="303" spans="1:20" x14ac:dyDescent="0.2">
      <c r="A303" s="2" t="s">
        <v>2967</v>
      </c>
      <c r="B303" s="2" t="s">
        <v>2504</v>
      </c>
      <c r="C303" s="2" t="s">
        <v>63</v>
      </c>
      <c r="D303" s="2" t="str">
        <f>INDEX(Hotels!$C$2:$C$49,MATCH(C303,Hotels!$A$2:$A$49,0))</f>
        <v>New Delhi</v>
      </c>
      <c r="E303" s="11">
        <v>45563</v>
      </c>
      <c r="F303" s="11">
        <v>45569</v>
      </c>
      <c r="G303" s="11">
        <v>45571</v>
      </c>
      <c r="H303" s="13">
        <f>DATE(YEAR(F303),MONTH(F303),1)</f>
        <v>45566</v>
      </c>
      <c r="I303" s="2">
        <f>G303-F303</f>
        <v>2</v>
      </c>
      <c r="J303" s="2">
        <f>F303-E303</f>
        <v>6</v>
      </c>
      <c r="K303" s="2" t="s">
        <v>2668</v>
      </c>
      <c r="L303" s="2">
        <v>1</v>
      </c>
      <c r="M303" s="2">
        <v>2</v>
      </c>
      <c r="N303" s="2">
        <v>0</v>
      </c>
      <c r="O303" s="2" t="s">
        <v>2732</v>
      </c>
      <c r="P303" s="2" t="s">
        <v>2662</v>
      </c>
      <c r="Q303" s="2" t="s">
        <v>2649</v>
      </c>
      <c r="R303" s="3">
        <v>8250</v>
      </c>
      <c r="S303" s="3">
        <f>I303*L303*R303</f>
        <v>16500</v>
      </c>
      <c r="T303" s="2">
        <f>M303+N303</f>
        <v>2</v>
      </c>
    </row>
    <row r="304" spans="1:20" x14ac:dyDescent="0.2">
      <c r="A304" s="2" t="s">
        <v>2968</v>
      </c>
      <c r="B304" s="2" t="s">
        <v>326</v>
      </c>
      <c r="C304" s="2" t="s">
        <v>37</v>
      </c>
      <c r="D304" s="2" t="str">
        <f>INDEX(Hotels!$C$2:$C$49,MATCH(C304,Hotels!$A$2:$A$49,0))</f>
        <v>Udaipur</v>
      </c>
      <c r="E304" s="11">
        <v>45564</v>
      </c>
      <c r="F304" s="11">
        <v>45576</v>
      </c>
      <c r="G304" s="11">
        <v>45580</v>
      </c>
      <c r="H304" s="13">
        <f>DATE(YEAR(F304),MONTH(F304),1)</f>
        <v>45566</v>
      </c>
      <c r="I304" s="2">
        <f>G304-F304</f>
        <v>4</v>
      </c>
      <c r="J304" s="2">
        <f>F304-E304</f>
        <v>12</v>
      </c>
      <c r="K304" s="2" t="s">
        <v>2668</v>
      </c>
      <c r="L304" s="2">
        <v>1</v>
      </c>
      <c r="M304" s="2">
        <v>2</v>
      </c>
      <c r="N304" s="2">
        <v>0</v>
      </c>
      <c r="O304" s="2" t="s">
        <v>2670</v>
      </c>
      <c r="P304" s="2" t="s">
        <v>2652</v>
      </c>
      <c r="Q304" s="2" t="s">
        <v>2649</v>
      </c>
      <c r="R304" s="3">
        <v>13750</v>
      </c>
      <c r="S304" s="3">
        <f>I304*L304*R304</f>
        <v>55000</v>
      </c>
      <c r="T304" s="2">
        <f>M304+N304</f>
        <v>2</v>
      </c>
    </row>
    <row r="305" spans="1:20" x14ac:dyDescent="0.2">
      <c r="A305" s="2" t="s">
        <v>2969</v>
      </c>
      <c r="B305" s="2" t="s">
        <v>1367</v>
      </c>
      <c r="C305" s="2" t="s">
        <v>63</v>
      </c>
      <c r="D305" s="2" t="str">
        <f>INDEX(Hotels!$C$2:$C$49,MATCH(C305,Hotels!$A$2:$A$49,0))</f>
        <v>New Delhi</v>
      </c>
      <c r="E305" s="11">
        <v>45564</v>
      </c>
      <c r="F305" s="11">
        <v>45585</v>
      </c>
      <c r="G305" s="11">
        <v>45588</v>
      </c>
      <c r="H305" s="13">
        <f>DATE(YEAR(F305),MONTH(F305),1)</f>
        <v>45566</v>
      </c>
      <c r="I305" s="2">
        <f>G305-F305</f>
        <v>3</v>
      </c>
      <c r="J305" s="2">
        <f>F305-E305</f>
        <v>21</v>
      </c>
      <c r="K305" s="2" t="s">
        <v>2655</v>
      </c>
      <c r="L305" s="2">
        <v>2</v>
      </c>
      <c r="M305" s="2">
        <v>4</v>
      </c>
      <c r="N305" s="2">
        <v>0</v>
      </c>
      <c r="O305" s="2" t="s">
        <v>2658</v>
      </c>
      <c r="P305" s="2" t="s">
        <v>2662</v>
      </c>
      <c r="Q305" s="2" t="s">
        <v>2649</v>
      </c>
      <c r="R305" s="3">
        <v>11100</v>
      </c>
      <c r="S305" s="3">
        <f>I305*L305*R305</f>
        <v>66600</v>
      </c>
      <c r="T305" s="2">
        <f>M305+N305</f>
        <v>4</v>
      </c>
    </row>
    <row r="306" spans="1:20" x14ac:dyDescent="0.2">
      <c r="A306" s="2" t="s">
        <v>2970</v>
      </c>
      <c r="B306" s="2" t="s">
        <v>1723</v>
      </c>
      <c r="C306" s="2" t="s">
        <v>47</v>
      </c>
      <c r="D306" s="2" t="str">
        <f>INDEX(Hotels!$C$2:$C$49,MATCH(C306,Hotels!$A$2:$A$49,0))</f>
        <v>Agra</v>
      </c>
      <c r="E306" s="11">
        <v>45564</v>
      </c>
      <c r="F306" s="11">
        <v>45597</v>
      </c>
      <c r="G306" s="11">
        <v>45600</v>
      </c>
      <c r="H306" s="13">
        <f>DATE(YEAR(F306),MONTH(F306),1)</f>
        <v>45597</v>
      </c>
      <c r="I306" s="2">
        <f>G306-F306</f>
        <v>3</v>
      </c>
      <c r="J306" s="2">
        <f>F306-E306</f>
        <v>33</v>
      </c>
      <c r="K306" s="2" t="s">
        <v>2646</v>
      </c>
      <c r="L306" s="2">
        <v>1</v>
      </c>
      <c r="M306" s="2">
        <v>1</v>
      </c>
      <c r="N306" s="2">
        <v>0</v>
      </c>
      <c r="O306" s="2" t="s">
        <v>2651</v>
      </c>
      <c r="P306" s="2" t="s">
        <v>2652</v>
      </c>
      <c r="Q306" s="2" t="s">
        <v>2653</v>
      </c>
      <c r="R306" s="3">
        <v>9050</v>
      </c>
      <c r="S306" s="3">
        <f>I306*L306*R306</f>
        <v>27150</v>
      </c>
      <c r="T306" s="2">
        <f>M306+N306</f>
        <v>1</v>
      </c>
    </row>
    <row r="307" spans="1:20" x14ac:dyDescent="0.2">
      <c r="A307" s="2" t="s">
        <v>2971</v>
      </c>
      <c r="B307" s="2" t="s">
        <v>514</v>
      </c>
      <c r="C307" s="2" t="s">
        <v>122</v>
      </c>
      <c r="D307" s="2" t="str">
        <f>INDEX(Hotels!$C$2:$C$49,MATCH(C307,Hotels!$A$2:$A$49,0))</f>
        <v>Varanasi</v>
      </c>
      <c r="E307" s="11">
        <v>45565</v>
      </c>
      <c r="F307" s="11">
        <v>45716</v>
      </c>
      <c r="G307" s="11">
        <v>45720</v>
      </c>
      <c r="H307" s="13">
        <f>DATE(YEAR(F307),MONTH(F307),1)</f>
        <v>45689</v>
      </c>
      <c r="I307" s="2">
        <f>G307-F307</f>
        <v>4</v>
      </c>
      <c r="J307" s="2">
        <f>F307-E307</f>
        <v>151</v>
      </c>
      <c r="K307" s="2" t="s">
        <v>2668</v>
      </c>
      <c r="L307" s="2">
        <v>1</v>
      </c>
      <c r="M307" s="2">
        <v>2</v>
      </c>
      <c r="N307" s="2">
        <v>0</v>
      </c>
      <c r="O307" s="2" t="s">
        <v>2689</v>
      </c>
      <c r="P307" s="2" t="s">
        <v>2656</v>
      </c>
      <c r="Q307" s="2" t="s">
        <v>2653</v>
      </c>
      <c r="R307" s="3">
        <v>2500</v>
      </c>
      <c r="S307" s="3">
        <f>I307*L307*R307</f>
        <v>10000</v>
      </c>
      <c r="T307" s="2">
        <f>M307+N307</f>
        <v>2</v>
      </c>
    </row>
    <row r="308" spans="1:20" x14ac:dyDescent="0.2">
      <c r="A308" s="2" t="s">
        <v>2972</v>
      </c>
      <c r="B308" s="2" t="s">
        <v>669</v>
      </c>
      <c r="C308" s="2" t="s">
        <v>13</v>
      </c>
      <c r="D308" s="2" t="str">
        <f>INDEX(Hotels!$C$2:$C$49,MATCH(C308,Hotels!$A$2:$A$49,0))</f>
        <v>Goa</v>
      </c>
      <c r="E308" s="11">
        <v>45565</v>
      </c>
      <c r="F308" s="11">
        <v>45580</v>
      </c>
      <c r="G308" s="11">
        <v>45585</v>
      </c>
      <c r="H308" s="13">
        <f>DATE(YEAR(F308),MONTH(F308),1)</f>
        <v>45566</v>
      </c>
      <c r="I308" s="2">
        <f>G308-F308</f>
        <v>5</v>
      </c>
      <c r="J308" s="2">
        <f>F308-E308</f>
        <v>15</v>
      </c>
      <c r="K308" s="2" t="s">
        <v>2668</v>
      </c>
      <c r="L308" s="2">
        <v>1</v>
      </c>
      <c r="M308" s="2">
        <v>2</v>
      </c>
      <c r="N308" s="2">
        <v>2</v>
      </c>
      <c r="O308" s="2" t="s">
        <v>2658</v>
      </c>
      <c r="P308" s="2" t="s">
        <v>2656</v>
      </c>
      <c r="Q308" s="2" t="s">
        <v>2649</v>
      </c>
      <c r="R308" s="3">
        <v>9800</v>
      </c>
      <c r="S308" s="3">
        <f>I308*L308*R308</f>
        <v>49000</v>
      </c>
      <c r="T308" s="2">
        <f>M308+N308</f>
        <v>4</v>
      </c>
    </row>
    <row r="309" spans="1:20" x14ac:dyDescent="0.2">
      <c r="A309" s="2" t="s">
        <v>2973</v>
      </c>
      <c r="B309" s="2" t="s">
        <v>916</v>
      </c>
      <c r="C309" s="2" t="s">
        <v>67</v>
      </c>
      <c r="D309" s="2" t="str">
        <f>INDEX(Hotels!$C$2:$C$49,MATCH(C309,Hotels!$A$2:$A$49,0))</f>
        <v>New Delhi</v>
      </c>
      <c r="E309" s="11">
        <v>45565</v>
      </c>
      <c r="F309" s="11">
        <v>45626</v>
      </c>
      <c r="G309" s="11">
        <v>45630</v>
      </c>
      <c r="H309" s="13">
        <f>DATE(YEAR(F309),MONTH(F309),1)</f>
        <v>45597</v>
      </c>
      <c r="I309" s="2">
        <f>G309-F309</f>
        <v>4</v>
      </c>
      <c r="J309" s="2">
        <f>F309-E309</f>
        <v>61</v>
      </c>
      <c r="K309" s="2" t="s">
        <v>2655</v>
      </c>
      <c r="L309" s="2">
        <v>1</v>
      </c>
      <c r="M309" s="2">
        <v>2</v>
      </c>
      <c r="N309" s="2">
        <v>1</v>
      </c>
      <c r="O309" s="2" t="s">
        <v>2689</v>
      </c>
      <c r="P309" s="2" t="s">
        <v>2652</v>
      </c>
      <c r="Q309" s="2" t="s">
        <v>2653</v>
      </c>
      <c r="R309" s="3">
        <v>6500</v>
      </c>
      <c r="S309" s="3">
        <f>I309*L309*R309</f>
        <v>26000</v>
      </c>
      <c r="T309" s="2">
        <f>M309+N309</f>
        <v>3</v>
      </c>
    </row>
    <row r="310" spans="1:20" x14ac:dyDescent="0.2">
      <c r="A310" s="2" t="s">
        <v>2974</v>
      </c>
      <c r="B310" s="2" t="s">
        <v>1492</v>
      </c>
      <c r="C310" s="2" t="s">
        <v>71</v>
      </c>
      <c r="D310" s="2" t="str">
        <f>INDEX(Hotels!$C$2:$C$49,MATCH(C310,Hotels!$A$2:$A$49,0))</f>
        <v>New Delhi</v>
      </c>
      <c r="E310" s="11">
        <v>45565</v>
      </c>
      <c r="F310" s="11">
        <v>45584</v>
      </c>
      <c r="G310" s="11">
        <v>45588</v>
      </c>
      <c r="H310" s="13">
        <f>DATE(YEAR(F310),MONTH(F310),1)</f>
        <v>45566</v>
      </c>
      <c r="I310" s="2">
        <f>G310-F310</f>
        <v>4</v>
      </c>
      <c r="J310" s="2">
        <f>F310-E310</f>
        <v>19</v>
      </c>
      <c r="K310" s="2" t="s">
        <v>2655</v>
      </c>
      <c r="L310" s="2">
        <v>1</v>
      </c>
      <c r="M310" s="2">
        <v>3</v>
      </c>
      <c r="N310" s="2">
        <v>0</v>
      </c>
      <c r="O310" s="2" t="s">
        <v>2647</v>
      </c>
      <c r="P310" s="2" t="s">
        <v>2652</v>
      </c>
      <c r="Q310" s="2" t="s">
        <v>2649</v>
      </c>
      <c r="R310" s="3">
        <v>10250</v>
      </c>
      <c r="S310" s="3">
        <f>I310*L310*R310</f>
        <v>41000</v>
      </c>
      <c r="T310" s="2">
        <f>M310+N310</f>
        <v>3</v>
      </c>
    </row>
    <row r="311" spans="1:20" x14ac:dyDescent="0.2">
      <c r="A311" s="2" t="s">
        <v>2975</v>
      </c>
      <c r="B311" s="2" t="s">
        <v>2111</v>
      </c>
      <c r="C311" s="2" t="s">
        <v>43</v>
      </c>
      <c r="D311" s="2" t="str">
        <f>INDEX(Hotels!$C$2:$C$49,MATCH(C311,Hotels!$A$2:$A$49,0))</f>
        <v>Agra</v>
      </c>
      <c r="E311" s="11">
        <v>45565</v>
      </c>
      <c r="F311" s="11">
        <v>45655</v>
      </c>
      <c r="G311" s="11">
        <v>45659</v>
      </c>
      <c r="H311" s="13">
        <f>DATE(YEAR(F311),MONTH(F311),1)</f>
        <v>45627</v>
      </c>
      <c r="I311" s="2">
        <f>G311-F311</f>
        <v>4</v>
      </c>
      <c r="J311" s="2">
        <f>F311-E311</f>
        <v>90</v>
      </c>
      <c r="K311" s="2" t="s">
        <v>2646</v>
      </c>
      <c r="L311" s="2">
        <v>1</v>
      </c>
      <c r="M311" s="2">
        <v>3</v>
      </c>
      <c r="N311" s="2">
        <v>0</v>
      </c>
      <c r="O311" s="2" t="s">
        <v>2670</v>
      </c>
      <c r="P311" s="2" t="s">
        <v>2656</v>
      </c>
      <c r="Q311" s="2" t="s">
        <v>2649</v>
      </c>
      <c r="R311" s="3">
        <v>8250</v>
      </c>
      <c r="S311" s="3">
        <f>I311*L311*R311</f>
        <v>33000</v>
      </c>
      <c r="T311" s="2">
        <f>M311+N311</f>
        <v>3</v>
      </c>
    </row>
    <row r="312" spans="1:20" x14ac:dyDescent="0.2">
      <c r="A312" s="2" t="s">
        <v>2976</v>
      </c>
      <c r="B312" s="2" t="s">
        <v>2180</v>
      </c>
      <c r="C312" s="2" t="s">
        <v>101</v>
      </c>
      <c r="D312" s="2" t="str">
        <f>INDEX(Hotels!$C$2:$C$49,MATCH(C312,Hotels!$A$2:$A$49,0))</f>
        <v>Shimla</v>
      </c>
      <c r="E312" s="11">
        <v>45565</v>
      </c>
      <c r="F312" s="11">
        <v>45633</v>
      </c>
      <c r="G312" s="11">
        <v>45635</v>
      </c>
      <c r="H312" s="13">
        <f>DATE(YEAR(F312),MONTH(F312),1)</f>
        <v>45627</v>
      </c>
      <c r="I312" s="2">
        <f>G312-F312</f>
        <v>2</v>
      </c>
      <c r="J312" s="2">
        <f>F312-E312</f>
        <v>68</v>
      </c>
      <c r="K312" s="2" t="s">
        <v>2655</v>
      </c>
      <c r="L312" s="2">
        <v>1</v>
      </c>
      <c r="M312" s="2">
        <v>2</v>
      </c>
      <c r="N312" s="2">
        <v>0</v>
      </c>
      <c r="O312" s="2" t="s">
        <v>2670</v>
      </c>
      <c r="P312" s="2" t="s">
        <v>2662</v>
      </c>
      <c r="Q312" s="2" t="s">
        <v>2649</v>
      </c>
      <c r="R312" s="3">
        <v>8100</v>
      </c>
      <c r="S312" s="3">
        <f>I312*L312*R312</f>
        <v>16200</v>
      </c>
      <c r="T312" s="2">
        <f>M312+N312</f>
        <v>2</v>
      </c>
    </row>
    <row r="313" spans="1:20" x14ac:dyDescent="0.2">
      <c r="A313" s="2" t="s">
        <v>2977</v>
      </c>
      <c r="B313" s="2" t="s">
        <v>2235</v>
      </c>
      <c r="C313" s="2" t="s">
        <v>118</v>
      </c>
      <c r="D313" s="2" t="str">
        <f>INDEX(Hotels!$C$2:$C$49,MATCH(C313,Hotels!$A$2:$A$49,0))</f>
        <v>Rishikesh</v>
      </c>
      <c r="E313" s="11">
        <v>45565</v>
      </c>
      <c r="F313" s="11">
        <v>45614</v>
      </c>
      <c r="G313" s="11">
        <v>45617</v>
      </c>
      <c r="H313" s="13">
        <f>DATE(YEAR(F313),MONTH(F313),1)</f>
        <v>45597</v>
      </c>
      <c r="I313" s="2">
        <f>G313-F313</f>
        <v>3</v>
      </c>
      <c r="J313" s="2">
        <f>F313-E313</f>
        <v>49</v>
      </c>
      <c r="K313" s="2" t="s">
        <v>2646</v>
      </c>
      <c r="L313" s="2">
        <v>1</v>
      </c>
      <c r="M313" s="2">
        <v>2</v>
      </c>
      <c r="N313" s="2">
        <v>0</v>
      </c>
      <c r="O313" s="2" t="s">
        <v>2689</v>
      </c>
      <c r="P313" s="2" t="s">
        <v>2662</v>
      </c>
      <c r="Q313" s="2" t="s">
        <v>2649</v>
      </c>
      <c r="R313" s="3">
        <v>12900</v>
      </c>
      <c r="S313" s="3">
        <f>I313*L313*R313</f>
        <v>38700</v>
      </c>
      <c r="T313" s="2">
        <f>M313+N313</f>
        <v>2</v>
      </c>
    </row>
    <row r="314" spans="1:20" x14ac:dyDescent="0.2">
      <c r="A314" s="2" t="s">
        <v>2978</v>
      </c>
      <c r="B314" s="2" t="s">
        <v>2253</v>
      </c>
      <c r="C314" s="2" t="s">
        <v>112</v>
      </c>
      <c r="D314" s="2" t="str">
        <f>INDEX(Hotels!$C$2:$C$49,MATCH(C314,Hotels!$A$2:$A$49,0))</f>
        <v>Rishikesh</v>
      </c>
      <c r="E314" s="11">
        <v>45565</v>
      </c>
      <c r="F314" s="11">
        <v>45618</v>
      </c>
      <c r="G314" s="11">
        <v>45621</v>
      </c>
      <c r="H314" s="13">
        <f>DATE(YEAR(F314),MONTH(F314),1)</f>
        <v>45597</v>
      </c>
      <c r="I314" s="2">
        <f>G314-F314</f>
        <v>3</v>
      </c>
      <c r="J314" s="2">
        <f>F314-E314</f>
        <v>53</v>
      </c>
      <c r="K314" s="2" t="s">
        <v>2655</v>
      </c>
      <c r="L314" s="2">
        <v>4</v>
      </c>
      <c r="M314" s="2">
        <v>8</v>
      </c>
      <c r="N314" s="2">
        <v>0</v>
      </c>
      <c r="O314" s="2" t="s">
        <v>2689</v>
      </c>
      <c r="P314" s="2" t="s">
        <v>2662</v>
      </c>
      <c r="Q314" s="2" t="s">
        <v>2649</v>
      </c>
      <c r="R314" s="3">
        <v>5400</v>
      </c>
      <c r="S314" s="3">
        <f>I314*L314*R314</f>
        <v>64800</v>
      </c>
      <c r="T314" s="2">
        <f>M314+N314</f>
        <v>8</v>
      </c>
    </row>
    <row r="315" spans="1:20" x14ac:dyDescent="0.2">
      <c r="A315" s="2" t="s">
        <v>2979</v>
      </c>
      <c r="B315" s="2" t="s">
        <v>527</v>
      </c>
      <c r="C315" s="2" t="s">
        <v>127</v>
      </c>
      <c r="D315" s="2" t="str">
        <f>INDEX(Hotels!$C$2:$C$49,MATCH(C315,Hotels!$A$2:$A$49,0))</f>
        <v>Varanasi</v>
      </c>
      <c r="E315" s="11">
        <v>45566</v>
      </c>
      <c r="F315" s="11">
        <v>45576</v>
      </c>
      <c r="G315" s="11">
        <v>45581</v>
      </c>
      <c r="H315" s="13">
        <f>DATE(YEAR(F315),MONTH(F315),1)</f>
        <v>45566</v>
      </c>
      <c r="I315" s="2">
        <f>G315-F315</f>
        <v>5</v>
      </c>
      <c r="J315" s="2">
        <f>F315-E315</f>
        <v>10</v>
      </c>
      <c r="K315" s="2" t="s">
        <v>2668</v>
      </c>
      <c r="L315" s="2">
        <v>1</v>
      </c>
      <c r="M315" s="2">
        <v>2</v>
      </c>
      <c r="N315" s="2">
        <v>0</v>
      </c>
      <c r="O315" s="2" t="s">
        <v>2651</v>
      </c>
      <c r="P315" s="2" t="s">
        <v>2656</v>
      </c>
      <c r="Q315" s="2" t="s">
        <v>2649</v>
      </c>
      <c r="R315" s="3">
        <v>4950</v>
      </c>
      <c r="S315" s="3">
        <f>I315*L315*R315</f>
        <v>24750</v>
      </c>
      <c r="T315" s="2">
        <f>M315+N315</f>
        <v>2</v>
      </c>
    </row>
    <row r="316" spans="1:20" x14ac:dyDescent="0.2">
      <c r="A316" s="2" t="s">
        <v>2980</v>
      </c>
      <c r="B316" s="2" t="s">
        <v>937</v>
      </c>
      <c r="C316" s="2" t="s">
        <v>83</v>
      </c>
      <c r="D316" s="2" t="str">
        <f>INDEX(Hotels!$C$2:$C$49,MATCH(C316,Hotels!$A$2:$A$49,0))</f>
        <v>Kochi</v>
      </c>
      <c r="E316" s="11">
        <v>45566</v>
      </c>
      <c r="F316" s="11">
        <v>45601</v>
      </c>
      <c r="G316" s="11">
        <v>45604</v>
      </c>
      <c r="H316" s="13">
        <f>DATE(YEAR(F316),MONTH(F316),1)</f>
        <v>45597</v>
      </c>
      <c r="I316" s="2">
        <f>G316-F316</f>
        <v>3</v>
      </c>
      <c r="J316" s="2">
        <f>F316-E316</f>
        <v>35</v>
      </c>
      <c r="K316" s="2" t="s">
        <v>2655</v>
      </c>
      <c r="L316" s="2">
        <v>1</v>
      </c>
      <c r="M316" s="2">
        <v>2</v>
      </c>
      <c r="N316" s="2">
        <v>3</v>
      </c>
      <c r="O316" s="2" t="s">
        <v>2647</v>
      </c>
      <c r="P316" s="2" t="s">
        <v>2662</v>
      </c>
      <c r="Q316" s="2" t="s">
        <v>2649</v>
      </c>
      <c r="R316" s="3">
        <v>12900</v>
      </c>
      <c r="S316" s="3">
        <f>I316*L316*R316</f>
        <v>38700</v>
      </c>
      <c r="T316" s="2">
        <f>M316+N316</f>
        <v>5</v>
      </c>
    </row>
    <row r="317" spans="1:20" x14ac:dyDescent="0.2">
      <c r="A317" s="2" t="s">
        <v>2981</v>
      </c>
      <c r="B317" s="2" t="s">
        <v>1244</v>
      </c>
      <c r="C317" s="2" t="s">
        <v>69</v>
      </c>
      <c r="D317" s="2" t="str">
        <f>INDEX(Hotels!$C$2:$C$49,MATCH(C317,Hotels!$A$2:$A$49,0))</f>
        <v>New Delhi</v>
      </c>
      <c r="E317" s="11">
        <v>45566</v>
      </c>
      <c r="F317" s="11">
        <v>45650</v>
      </c>
      <c r="G317" s="11">
        <v>45653</v>
      </c>
      <c r="H317" s="13">
        <f>DATE(YEAR(F317),MONTH(F317),1)</f>
        <v>45627</v>
      </c>
      <c r="I317" s="2">
        <f>G317-F317</f>
        <v>3</v>
      </c>
      <c r="J317" s="2">
        <f>F317-E317</f>
        <v>84</v>
      </c>
      <c r="K317" s="2" t="s">
        <v>2655</v>
      </c>
      <c r="L317" s="2">
        <v>1</v>
      </c>
      <c r="M317" s="2">
        <v>1</v>
      </c>
      <c r="N317" s="2">
        <v>0</v>
      </c>
      <c r="O317" s="2" t="s">
        <v>2689</v>
      </c>
      <c r="P317" s="2" t="s">
        <v>2652</v>
      </c>
      <c r="Q317" s="2" t="s">
        <v>2649</v>
      </c>
      <c r="R317" s="3">
        <v>20750</v>
      </c>
      <c r="S317" s="3">
        <f>I317*L317*R317</f>
        <v>62250</v>
      </c>
      <c r="T317" s="2">
        <f>M317+N317</f>
        <v>1</v>
      </c>
    </row>
    <row r="318" spans="1:20" x14ac:dyDescent="0.2">
      <c r="A318" s="2" t="s">
        <v>2982</v>
      </c>
      <c r="B318" s="2" t="s">
        <v>1365</v>
      </c>
      <c r="C318" s="2" t="s">
        <v>51</v>
      </c>
      <c r="D318" s="2" t="str">
        <f>INDEX(Hotels!$C$2:$C$49,MATCH(C318,Hotels!$A$2:$A$49,0))</f>
        <v>Agra</v>
      </c>
      <c r="E318" s="11">
        <v>45566</v>
      </c>
      <c r="F318" s="11">
        <v>45686</v>
      </c>
      <c r="G318" s="11">
        <v>45692</v>
      </c>
      <c r="H318" s="13">
        <f>DATE(YEAR(F318),MONTH(F318),1)</f>
        <v>45658</v>
      </c>
      <c r="I318" s="2">
        <f>G318-F318</f>
        <v>6</v>
      </c>
      <c r="J318" s="2">
        <f>F318-E318</f>
        <v>120</v>
      </c>
      <c r="K318" s="2" t="s">
        <v>2646</v>
      </c>
      <c r="L318" s="2">
        <v>1</v>
      </c>
      <c r="M318" s="2">
        <v>2</v>
      </c>
      <c r="N318" s="2">
        <v>2</v>
      </c>
      <c r="O318" s="2" t="s">
        <v>2683</v>
      </c>
      <c r="P318" s="2" t="s">
        <v>2656</v>
      </c>
      <c r="Q318" s="2" t="s">
        <v>2649</v>
      </c>
      <c r="R318" s="3">
        <v>16450</v>
      </c>
      <c r="S318" s="3">
        <f>I318*L318*R318</f>
        <v>98700</v>
      </c>
      <c r="T318" s="2">
        <f>M318+N318</f>
        <v>4</v>
      </c>
    </row>
    <row r="319" spans="1:20" x14ac:dyDescent="0.2">
      <c r="A319" s="2" t="s">
        <v>2983</v>
      </c>
      <c r="B319" s="2" t="s">
        <v>1367</v>
      </c>
      <c r="C319" s="2" t="s">
        <v>59</v>
      </c>
      <c r="D319" s="2" t="str">
        <f>INDEX(Hotels!$C$2:$C$49,MATCH(C319,Hotels!$A$2:$A$49,0))</f>
        <v>Mumbai</v>
      </c>
      <c r="E319" s="11">
        <v>45566</v>
      </c>
      <c r="F319" s="11">
        <v>45702</v>
      </c>
      <c r="G319" s="11">
        <v>45704</v>
      </c>
      <c r="H319" s="13">
        <f>DATE(YEAR(F319),MONTH(F319),1)</f>
        <v>45689</v>
      </c>
      <c r="I319" s="2">
        <f>G319-F319</f>
        <v>2</v>
      </c>
      <c r="J319" s="2">
        <f>F319-E319</f>
        <v>136</v>
      </c>
      <c r="K319" s="2" t="s">
        <v>2668</v>
      </c>
      <c r="L319" s="2">
        <v>3</v>
      </c>
      <c r="M319" s="2">
        <v>6</v>
      </c>
      <c r="N319" s="2">
        <v>0</v>
      </c>
      <c r="O319" s="2" t="s">
        <v>2658</v>
      </c>
      <c r="P319" s="2" t="s">
        <v>2656</v>
      </c>
      <c r="Q319" s="2" t="s">
        <v>2664</v>
      </c>
      <c r="R319" s="3">
        <v>5400</v>
      </c>
      <c r="S319" s="3">
        <f>I319*L319*R319</f>
        <v>32400</v>
      </c>
      <c r="T319" s="2">
        <f>M319+N319</f>
        <v>6</v>
      </c>
    </row>
    <row r="320" spans="1:20" x14ac:dyDescent="0.2">
      <c r="A320" s="2" t="s">
        <v>2984</v>
      </c>
      <c r="B320" s="2" t="s">
        <v>1678</v>
      </c>
      <c r="C320" s="2" t="s">
        <v>57</v>
      </c>
      <c r="D320" s="2" t="str">
        <f>INDEX(Hotels!$C$2:$C$49,MATCH(C320,Hotels!$A$2:$A$49,0))</f>
        <v>Mumbai</v>
      </c>
      <c r="E320" s="11">
        <v>45566</v>
      </c>
      <c r="F320" s="11">
        <v>45578</v>
      </c>
      <c r="G320" s="11">
        <v>45580</v>
      </c>
      <c r="H320" s="13">
        <f>DATE(YEAR(F320),MONTH(F320),1)</f>
        <v>45566</v>
      </c>
      <c r="I320" s="2">
        <f>G320-F320</f>
        <v>2</v>
      </c>
      <c r="J320" s="2">
        <f>F320-E320</f>
        <v>12</v>
      </c>
      <c r="K320" s="2" t="s">
        <v>2668</v>
      </c>
      <c r="L320" s="2">
        <v>1</v>
      </c>
      <c r="M320" s="2">
        <v>2</v>
      </c>
      <c r="N320" s="2">
        <v>0</v>
      </c>
      <c r="O320" s="2" t="s">
        <v>2647</v>
      </c>
      <c r="P320" s="2" t="s">
        <v>2672</v>
      </c>
      <c r="Q320" s="2" t="s">
        <v>2649</v>
      </c>
      <c r="R320" s="3">
        <v>7300</v>
      </c>
      <c r="S320" s="3">
        <f>I320*L320*R320</f>
        <v>14600</v>
      </c>
      <c r="T320" s="2">
        <f>M320+N320</f>
        <v>2</v>
      </c>
    </row>
    <row r="321" spans="1:20" x14ac:dyDescent="0.2">
      <c r="A321" s="2" t="s">
        <v>2985</v>
      </c>
      <c r="B321" s="2" t="s">
        <v>1696</v>
      </c>
      <c r="C321" s="2" t="s">
        <v>116</v>
      </c>
      <c r="D321" s="2" t="str">
        <f>INDEX(Hotels!$C$2:$C$49,MATCH(C321,Hotels!$A$2:$A$49,0))</f>
        <v>Rishikesh</v>
      </c>
      <c r="E321" s="11">
        <v>45566</v>
      </c>
      <c r="F321" s="11">
        <v>45582</v>
      </c>
      <c r="G321" s="11">
        <v>45587</v>
      </c>
      <c r="H321" s="13">
        <f>DATE(YEAR(F321),MONTH(F321),1)</f>
        <v>45566</v>
      </c>
      <c r="I321" s="2">
        <f>G321-F321</f>
        <v>5</v>
      </c>
      <c r="J321" s="2">
        <f>F321-E321</f>
        <v>16</v>
      </c>
      <c r="K321" s="2" t="s">
        <v>2646</v>
      </c>
      <c r="L321" s="2">
        <v>1</v>
      </c>
      <c r="M321" s="2">
        <v>2</v>
      </c>
      <c r="N321" s="2">
        <v>0</v>
      </c>
      <c r="O321" s="2" t="s">
        <v>2683</v>
      </c>
      <c r="P321" s="2" t="s">
        <v>2656</v>
      </c>
      <c r="Q321" s="2" t="s">
        <v>2653</v>
      </c>
      <c r="R321" s="3">
        <v>8300</v>
      </c>
      <c r="S321" s="3">
        <f>I321*L321*R321</f>
        <v>41500</v>
      </c>
      <c r="T321" s="2">
        <f>M321+N321</f>
        <v>2</v>
      </c>
    </row>
    <row r="322" spans="1:20" x14ac:dyDescent="0.2">
      <c r="A322" s="2" t="s">
        <v>2986</v>
      </c>
      <c r="B322" s="2" t="s">
        <v>2112</v>
      </c>
      <c r="C322" s="2" t="s">
        <v>81</v>
      </c>
      <c r="D322" s="2" t="str">
        <f>INDEX(Hotels!$C$2:$C$49,MATCH(C322,Hotels!$A$2:$A$49,0))</f>
        <v>Bengaluru</v>
      </c>
      <c r="E322" s="11">
        <v>45566</v>
      </c>
      <c r="F322" s="11">
        <v>45675</v>
      </c>
      <c r="G322" s="11">
        <v>45678</v>
      </c>
      <c r="H322" s="13">
        <f>DATE(YEAR(F322),MONTH(F322),1)</f>
        <v>45658</v>
      </c>
      <c r="I322" s="2">
        <f>G322-F322</f>
        <v>3</v>
      </c>
      <c r="J322" s="2">
        <f>F322-E322</f>
        <v>109</v>
      </c>
      <c r="K322" s="2" t="s">
        <v>2668</v>
      </c>
      <c r="L322" s="2">
        <v>1</v>
      </c>
      <c r="M322" s="2">
        <v>2</v>
      </c>
      <c r="N322" s="2">
        <v>3</v>
      </c>
      <c r="O322" s="2" t="s">
        <v>2658</v>
      </c>
      <c r="P322" s="2" t="s">
        <v>2652</v>
      </c>
      <c r="Q322" s="2" t="s">
        <v>2649</v>
      </c>
      <c r="R322" s="3">
        <v>15500</v>
      </c>
      <c r="S322" s="3">
        <f>I322*L322*R322</f>
        <v>46500</v>
      </c>
      <c r="T322" s="2">
        <f>M322+N322</f>
        <v>5</v>
      </c>
    </row>
    <row r="323" spans="1:20" x14ac:dyDescent="0.2">
      <c r="A323" s="2" t="s">
        <v>2987</v>
      </c>
      <c r="B323" s="2" t="s">
        <v>196</v>
      </c>
      <c r="C323" s="2" t="s">
        <v>53</v>
      </c>
      <c r="D323" s="2" t="str">
        <f>INDEX(Hotels!$C$2:$C$49,MATCH(C323,Hotels!$A$2:$A$49,0))</f>
        <v>Mumbai</v>
      </c>
      <c r="E323" s="11">
        <v>45567</v>
      </c>
      <c r="F323" s="11">
        <v>45636</v>
      </c>
      <c r="G323" s="11">
        <v>45638</v>
      </c>
      <c r="H323" s="13">
        <f>DATE(YEAR(F323),MONTH(F323),1)</f>
        <v>45627</v>
      </c>
      <c r="I323" s="2">
        <f>G323-F323</f>
        <v>2</v>
      </c>
      <c r="J323" s="2">
        <f>F323-E323</f>
        <v>69</v>
      </c>
      <c r="K323" s="2" t="s">
        <v>2655</v>
      </c>
      <c r="L323" s="2">
        <v>1</v>
      </c>
      <c r="M323" s="2">
        <v>1</v>
      </c>
      <c r="N323" s="2">
        <v>0</v>
      </c>
      <c r="O323" s="2" t="s">
        <v>2689</v>
      </c>
      <c r="P323" s="2" t="s">
        <v>2662</v>
      </c>
      <c r="Q323" s="2" t="s">
        <v>2653</v>
      </c>
      <c r="R323" s="3">
        <v>12400</v>
      </c>
      <c r="S323" s="3">
        <f>I323*L323*R323</f>
        <v>24800</v>
      </c>
      <c r="T323" s="2">
        <f>M323+N323</f>
        <v>1</v>
      </c>
    </row>
    <row r="324" spans="1:20" x14ac:dyDescent="0.2">
      <c r="A324" s="2" t="s">
        <v>2988</v>
      </c>
      <c r="B324" s="2" t="s">
        <v>1889</v>
      </c>
      <c r="C324" s="2" t="s">
        <v>101</v>
      </c>
      <c r="D324" s="2" t="str">
        <f>INDEX(Hotels!$C$2:$C$49,MATCH(C324,Hotels!$A$2:$A$49,0))</f>
        <v>Shimla</v>
      </c>
      <c r="E324" s="11">
        <v>45567</v>
      </c>
      <c r="F324" s="11">
        <v>45570</v>
      </c>
      <c r="G324" s="11">
        <v>45574</v>
      </c>
      <c r="H324" s="13">
        <f>DATE(YEAR(F324),MONTH(F324),1)</f>
        <v>45566</v>
      </c>
      <c r="I324" s="2">
        <f>G324-F324</f>
        <v>4</v>
      </c>
      <c r="J324" s="2">
        <f>F324-E324</f>
        <v>3</v>
      </c>
      <c r="K324" s="2" t="s">
        <v>2666</v>
      </c>
      <c r="L324" s="2">
        <v>1</v>
      </c>
      <c r="M324" s="2">
        <v>1</v>
      </c>
      <c r="N324" s="2">
        <v>0</v>
      </c>
      <c r="O324" s="2" t="s">
        <v>2683</v>
      </c>
      <c r="P324" s="2" t="s">
        <v>2652</v>
      </c>
      <c r="Q324" s="2" t="s">
        <v>2649</v>
      </c>
      <c r="R324" s="3">
        <v>13450</v>
      </c>
      <c r="S324" s="3">
        <f>I324*L324*R324</f>
        <v>53800</v>
      </c>
      <c r="T324" s="2">
        <f>M324+N324</f>
        <v>1</v>
      </c>
    </row>
    <row r="325" spans="1:20" x14ac:dyDescent="0.2">
      <c r="A325" s="2" t="s">
        <v>2989</v>
      </c>
      <c r="B325" s="2" t="s">
        <v>2430</v>
      </c>
      <c r="C325" s="2" t="s">
        <v>34</v>
      </c>
      <c r="D325" s="2" t="str">
        <f>INDEX(Hotels!$C$2:$C$49,MATCH(C325,Hotels!$A$2:$A$49,0))</f>
        <v>Udaipur</v>
      </c>
      <c r="E325" s="11">
        <v>45567</v>
      </c>
      <c r="F325" s="11">
        <v>45584</v>
      </c>
      <c r="G325" s="11">
        <v>45588</v>
      </c>
      <c r="H325" s="13">
        <f>DATE(YEAR(F325),MONTH(F325),1)</f>
        <v>45566</v>
      </c>
      <c r="I325" s="2">
        <f>G325-F325</f>
        <v>4</v>
      </c>
      <c r="J325" s="2">
        <f>F325-E325</f>
        <v>17</v>
      </c>
      <c r="K325" s="2" t="s">
        <v>2655</v>
      </c>
      <c r="L325" s="2">
        <v>1</v>
      </c>
      <c r="M325" s="2">
        <v>2</v>
      </c>
      <c r="N325" s="2">
        <v>2</v>
      </c>
      <c r="O325" s="2" t="s">
        <v>2670</v>
      </c>
      <c r="P325" s="2" t="s">
        <v>2652</v>
      </c>
      <c r="Q325" s="2" t="s">
        <v>2649</v>
      </c>
      <c r="R325" s="3">
        <v>8650</v>
      </c>
      <c r="S325" s="3">
        <f>I325*L325*R325</f>
        <v>34600</v>
      </c>
      <c r="T325" s="2">
        <f>M325+N325</f>
        <v>4</v>
      </c>
    </row>
    <row r="326" spans="1:20" x14ac:dyDescent="0.2">
      <c r="A326" s="2" t="s">
        <v>2990</v>
      </c>
      <c r="B326" s="2" t="s">
        <v>2535</v>
      </c>
      <c r="C326" s="2" t="s">
        <v>125</v>
      </c>
      <c r="D326" s="2" t="str">
        <f>INDEX(Hotels!$C$2:$C$49,MATCH(C326,Hotels!$A$2:$A$49,0))</f>
        <v>Varanasi</v>
      </c>
      <c r="E326" s="11">
        <v>45567</v>
      </c>
      <c r="F326" s="11">
        <v>45624</v>
      </c>
      <c r="G326" s="11">
        <v>45630</v>
      </c>
      <c r="H326" s="13">
        <f>DATE(YEAR(F326),MONTH(F326),1)</f>
        <v>45597</v>
      </c>
      <c r="I326" s="2">
        <f>G326-F326</f>
        <v>6</v>
      </c>
      <c r="J326" s="2">
        <f>F326-E326</f>
        <v>57</v>
      </c>
      <c r="K326" s="2" t="s">
        <v>2655</v>
      </c>
      <c r="L326" s="2">
        <v>1</v>
      </c>
      <c r="M326" s="2">
        <v>2</v>
      </c>
      <c r="N326" s="2">
        <v>2</v>
      </c>
      <c r="O326" s="2" t="s">
        <v>2670</v>
      </c>
      <c r="P326" s="2" t="s">
        <v>2659</v>
      </c>
      <c r="Q326" s="2" t="s">
        <v>2649</v>
      </c>
      <c r="R326" s="3">
        <v>11400</v>
      </c>
      <c r="S326" s="3">
        <f>I326*L326*R326</f>
        <v>68400</v>
      </c>
      <c r="T326" s="2">
        <f>M326+N326</f>
        <v>4</v>
      </c>
    </row>
    <row r="327" spans="1:20" x14ac:dyDescent="0.2">
      <c r="A327" s="2" t="s">
        <v>2991</v>
      </c>
      <c r="B327" s="2" t="s">
        <v>270</v>
      </c>
      <c r="C327" s="2" t="s">
        <v>116</v>
      </c>
      <c r="D327" s="2" t="str">
        <f>INDEX(Hotels!$C$2:$C$49,MATCH(C327,Hotels!$A$2:$A$49,0))</f>
        <v>Rishikesh</v>
      </c>
      <c r="E327" s="11">
        <v>45568</v>
      </c>
      <c r="F327" s="11">
        <v>45599</v>
      </c>
      <c r="G327" s="11">
        <v>45602</v>
      </c>
      <c r="H327" s="13">
        <f>DATE(YEAR(F327),MONTH(F327),1)</f>
        <v>45597</v>
      </c>
      <c r="I327" s="2">
        <f>G327-F327</f>
        <v>3</v>
      </c>
      <c r="J327" s="2">
        <f>F327-E327</f>
        <v>31</v>
      </c>
      <c r="K327" s="2" t="s">
        <v>2655</v>
      </c>
      <c r="L327" s="2">
        <v>1</v>
      </c>
      <c r="M327" s="2">
        <v>2</v>
      </c>
      <c r="N327" s="2">
        <v>2</v>
      </c>
      <c r="O327" s="2" t="s">
        <v>2670</v>
      </c>
      <c r="P327" s="2" t="s">
        <v>2656</v>
      </c>
      <c r="Q327" s="2" t="s">
        <v>2649</v>
      </c>
      <c r="R327" s="3">
        <v>4250</v>
      </c>
      <c r="S327" s="3">
        <f>I327*L327*R327</f>
        <v>12750</v>
      </c>
      <c r="T327" s="2">
        <f>M327+N327</f>
        <v>4</v>
      </c>
    </row>
    <row r="328" spans="1:20" x14ac:dyDescent="0.2">
      <c r="A328" s="2" t="s">
        <v>2992</v>
      </c>
      <c r="B328" s="2" t="s">
        <v>539</v>
      </c>
      <c r="C328" s="2" t="s">
        <v>63</v>
      </c>
      <c r="D328" s="2" t="str">
        <f>INDEX(Hotels!$C$2:$C$49,MATCH(C328,Hotels!$A$2:$A$49,0))</f>
        <v>New Delhi</v>
      </c>
      <c r="E328" s="11">
        <v>45568</v>
      </c>
      <c r="F328" s="11">
        <v>45602</v>
      </c>
      <c r="G328" s="11">
        <v>45605</v>
      </c>
      <c r="H328" s="13">
        <f>DATE(YEAR(F328),MONTH(F328),1)</f>
        <v>45597</v>
      </c>
      <c r="I328" s="2">
        <f>G328-F328</f>
        <v>3</v>
      </c>
      <c r="J328" s="2">
        <f>F328-E328</f>
        <v>34</v>
      </c>
      <c r="K328" s="2" t="s">
        <v>2655</v>
      </c>
      <c r="L328" s="2">
        <v>4</v>
      </c>
      <c r="M328" s="2">
        <v>8</v>
      </c>
      <c r="N328" s="2">
        <v>0</v>
      </c>
      <c r="O328" s="2" t="s">
        <v>2658</v>
      </c>
      <c r="P328" s="2" t="s">
        <v>2672</v>
      </c>
      <c r="Q328" s="2" t="s">
        <v>2649</v>
      </c>
      <c r="R328" s="3">
        <v>11150</v>
      </c>
      <c r="S328" s="3">
        <f>I328*L328*R328</f>
        <v>133800</v>
      </c>
      <c r="T328" s="2">
        <f>M328+N328</f>
        <v>8</v>
      </c>
    </row>
    <row r="329" spans="1:20" x14ac:dyDescent="0.2">
      <c r="A329" s="2" t="s">
        <v>2993</v>
      </c>
      <c r="B329" s="2" t="s">
        <v>1034</v>
      </c>
      <c r="C329" s="2" t="s">
        <v>13</v>
      </c>
      <c r="D329" s="2" t="str">
        <f>INDEX(Hotels!$C$2:$C$49,MATCH(C329,Hotels!$A$2:$A$49,0))</f>
        <v>Goa</v>
      </c>
      <c r="E329" s="11">
        <v>45568</v>
      </c>
      <c r="F329" s="11">
        <v>45598</v>
      </c>
      <c r="G329" s="11">
        <v>45602</v>
      </c>
      <c r="H329" s="13">
        <f>DATE(YEAR(F329),MONTH(F329),1)</f>
        <v>45597</v>
      </c>
      <c r="I329" s="2">
        <f>G329-F329</f>
        <v>4</v>
      </c>
      <c r="J329" s="2">
        <f>F329-E329</f>
        <v>30</v>
      </c>
      <c r="K329" s="2" t="s">
        <v>2646</v>
      </c>
      <c r="L329" s="2">
        <v>1</v>
      </c>
      <c r="M329" s="2">
        <v>1</v>
      </c>
      <c r="N329" s="2">
        <v>0</v>
      </c>
      <c r="O329" s="2" t="s">
        <v>2689</v>
      </c>
      <c r="P329" s="2" t="s">
        <v>2652</v>
      </c>
      <c r="Q329" s="2" t="s">
        <v>2649</v>
      </c>
      <c r="R329" s="3">
        <v>24250</v>
      </c>
      <c r="S329" s="3">
        <f>I329*L329*R329</f>
        <v>97000</v>
      </c>
      <c r="T329" s="2">
        <f>M329+N329</f>
        <v>1</v>
      </c>
    </row>
    <row r="330" spans="1:20" x14ac:dyDescent="0.2">
      <c r="A330" s="2" t="s">
        <v>2994</v>
      </c>
      <c r="B330" s="2" t="s">
        <v>1367</v>
      </c>
      <c r="C330" s="2" t="s">
        <v>87</v>
      </c>
      <c r="D330" s="2" t="str">
        <f>INDEX(Hotels!$C$2:$C$49,MATCH(C330,Hotels!$A$2:$A$49,0))</f>
        <v>Kochi</v>
      </c>
      <c r="E330" s="11">
        <v>45568</v>
      </c>
      <c r="F330" s="11">
        <v>45666</v>
      </c>
      <c r="G330" s="11">
        <v>45668</v>
      </c>
      <c r="H330" s="13">
        <f>DATE(YEAR(F330),MONTH(F330),1)</f>
        <v>45658</v>
      </c>
      <c r="I330" s="2">
        <f>G330-F330</f>
        <v>2</v>
      </c>
      <c r="J330" s="2">
        <f>F330-E330</f>
        <v>98</v>
      </c>
      <c r="K330" s="2" t="s">
        <v>2655</v>
      </c>
      <c r="L330" s="2">
        <v>4</v>
      </c>
      <c r="M330" s="2">
        <v>8</v>
      </c>
      <c r="N330" s="2">
        <v>0</v>
      </c>
      <c r="O330" s="2" t="s">
        <v>2647</v>
      </c>
      <c r="P330" s="2" t="s">
        <v>2672</v>
      </c>
      <c r="Q330" s="2" t="s">
        <v>2649</v>
      </c>
      <c r="R330" s="3">
        <v>7600</v>
      </c>
      <c r="S330" s="3">
        <f>I330*L330*R330</f>
        <v>60800</v>
      </c>
      <c r="T330" s="2">
        <f>M330+N330</f>
        <v>8</v>
      </c>
    </row>
    <row r="331" spans="1:20" x14ac:dyDescent="0.2">
      <c r="A331" s="2" t="s">
        <v>2995</v>
      </c>
      <c r="B331" s="2" t="s">
        <v>1848</v>
      </c>
      <c r="C331" s="2" t="s">
        <v>61</v>
      </c>
      <c r="D331" s="2" t="str">
        <f>INDEX(Hotels!$C$2:$C$49,MATCH(C331,Hotels!$A$2:$A$49,0))</f>
        <v>Mumbai</v>
      </c>
      <c r="E331" s="11">
        <v>45568</v>
      </c>
      <c r="F331" s="11">
        <v>45627</v>
      </c>
      <c r="G331" s="11">
        <v>45633</v>
      </c>
      <c r="H331" s="13">
        <f>DATE(YEAR(F331),MONTH(F331),1)</f>
        <v>45627</v>
      </c>
      <c r="I331" s="2">
        <f>G331-F331</f>
        <v>6</v>
      </c>
      <c r="J331" s="2">
        <f>F331-E331</f>
        <v>59</v>
      </c>
      <c r="K331" s="2" t="s">
        <v>2655</v>
      </c>
      <c r="L331" s="2">
        <v>2</v>
      </c>
      <c r="M331" s="2">
        <v>4</v>
      </c>
      <c r="N331" s="2">
        <v>3</v>
      </c>
      <c r="O331" s="2" t="s">
        <v>2670</v>
      </c>
      <c r="P331" s="2" t="s">
        <v>2662</v>
      </c>
      <c r="Q331" s="2" t="s">
        <v>2649</v>
      </c>
      <c r="R331" s="3">
        <v>21200</v>
      </c>
      <c r="S331" s="3">
        <f>I331*L331*R331</f>
        <v>254400</v>
      </c>
      <c r="T331" s="2">
        <f>M331+N331</f>
        <v>7</v>
      </c>
    </row>
    <row r="332" spans="1:20" x14ac:dyDescent="0.2">
      <c r="A332" s="2" t="s">
        <v>2996</v>
      </c>
      <c r="B332" s="2" t="s">
        <v>492</v>
      </c>
      <c r="C332" s="2" t="s">
        <v>120</v>
      </c>
      <c r="D332" s="2" t="str">
        <f>INDEX(Hotels!$C$2:$C$49,MATCH(C332,Hotels!$A$2:$A$49,0))</f>
        <v>Rishikesh</v>
      </c>
      <c r="E332" s="11">
        <v>45569</v>
      </c>
      <c r="F332" s="11">
        <v>45569</v>
      </c>
      <c r="G332" s="11">
        <v>45571</v>
      </c>
      <c r="H332" s="13">
        <f>DATE(YEAR(F332),MONTH(F332),1)</f>
        <v>45566</v>
      </c>
      <c r="I332" s="2">
        <f>G332-F332</f>
        <v>2</v>
      </c>
      <c r="J332" s="2">
        <f>F332-E332</f>
        <v>0</v>
      </c>
      <c r="K332" s="2" t="s">
        <v>2668</v>
      </c>
      <c r="L332" s="2">
        <v>1</v>
      </c>
      <c r="M332" s="2">
        <v>2</v>
      </c>
      <c r="N332" s="2">
        <v>0</v>
      </c>
      <c r="O332" s="2" t="s">
        <v>2683</v>
      </c>
      <c r="P332" s="2" t="s">
        <v>2652</v>
      </c>
      <c r="Q332" s="2" t="s">
        <v>2649</v>
      </c>
      <c r="R332" s="3">
        <v>2750</v>
      </c>
      <c r="S332" s="3">
        <f>I332*L332*R332</f>
        <v>5500</v>
      </c>
      <c r="T332" s="2">
        <f>M332+N332</f>
        <v>2</v>
      </c>
    </row>
    <row r="333" spans="1:20" x14ac:dyDescent="0.2">
      <c r="A333" s="2" t="s">
        <v>2997</v>
      </c>
      <c r="B333" s="2" t="s">
        <v>541</v>
      </c>
      <c r="C333" s="2" t="s">
        <v>57</v>
      </c>
      <c r="D333" s="2" t="str">
        <f>INDEX(Hotels!$C$2:$C$49,MATCH(C333,Hotels!$A$2:$A$49,0))</f>
        <v>Mumbai</v>
      </c>
      <c r="E333" s="11">
        <v>45569</v>
      </c>
      <c r="F333" s="11">
        <v>45611</v>
      </c>
      <c r="G333" s="11">
        <v>45615</v>
      </c>
      <c r="H333" s="13">
        <f>DATE(YEAR(F333),MONTH(F333),1)</f>
        <v>45597</v>
      </c>
      <c r="I333" s="2">
        <f>G333-F333</f>
        <v>4</v>
      </c>
      <c r="J333" s="2">
        <f>F333-E333</f>
        <v>42</v>
      </c>
      <c r="K333" s="2" t="s">
        <v>2655</v>
      </c>
      <c r="L333" s="2">
        <v>1</v>
      </c>
      <c r="M333" s="2">
        <v>2</v>
      </c>
      <c r="N333" s="2">
        <v>2</v>
      </c>
      <c r="O333" s="2" t="s">
        <v>2689</v>
      </c>
      <c r="P333" s="2" t="s">
        <v>2662</v>
      </c>
      <c r="Q333" s="2" t="s">
        <v>2653</v>
      </c>
      <c r="R333" s="3">
        <v>11500</v>
      </c>
      <c r="S333" s="3">
        <f>I333*L333*R333</f>
        <v>46000</v>
      </c>
      <c r="T333" s="2">
        <f>M333+N333</f>
        <v>4</v>
      </c>
    </row>
    <row r="334" spans="1:20" x14ac:dyDescent="0.2">
      <c r="A334" s="2" t="s">
        <v>2998</v>
      </c>
      <c r="B334" s="2" t="s">
        <v>752</v>
      </c>
      <c r="C334" s="2" t="s">
        <v>71</v>
      </c>
      <c r="D334" s="2" t="str">
        <f>INDEX(Hotels!$C$2:$C$49,MATCH(C334,Hotels!$A$2:$A$49,0))</f>
        <v>New Delhi</v>
      </c>
      <c r="E334" s="11">
        <v>45569</v>
      </c>
      <c r="F334" s="11">
        <v>45592</v>
      </c>
      <c r="G334" s="11">
        <v>45596</v>
      </c>
      <c r="H334" s="13">
        <f>DATE(YEAR(F334),MONTH(F334),1)</f>
        <v>45566</v>
      </c>
      <c r="I334" s="2">
        <f>G334-F334</f>
        <v>4</v>
      </c>
      <c r="J334" s="2">
        <f>F334-E334</f>
        <v>23</v>
      </c>
      <c r="K334" s="2" t="s">
        <v>2655</v>
      </c>
      <c r="L334" s="2">
        <v>3</v>
      </c>
      <c r="M334" s="2">
        <v>6</v>
      </c>
      <c r="N334" s="2">
        <v>0</v>
      </c>
      <c r="O334" s="2" t="s">
        <v>2658</v>
      </c>
      <c r="P334" s="2" t="s">
        <v>2656</v>
      </c>
      <c r="Q334" s="2" t="s">
        <v>2649</v>
      </c>
      <c r="R334" s="3">
        <v>10500</v>
      </c>
      <c r="S334" s="3">
        <f>I334*L334*R334</f>
        <v>126000</v>
      </c>
      <c r="T334" s="2">
        <f>M334+N334</f>
        <v>6</v>
      </c>
    </row>
    <row r="335" spans="1:20" x14ac:dyDescent="0.2">
      <c r="A335" s="2" t="s">
        <v>2999</v>
      </c>
      <c r="B335" s="2" t="s">
        <v>1477</v>
      </c>
      <c r="C335" s="2" t="s">
        <v>43</v>
      </c>
      <c r="D335" s="2" t="str">
        <f>INDEX(Hotels!$C$2:$C$49,MATCH(C335,Hotels!$A$2:$A$49,0))</f>
        <v>Agra</v>
      </c>
      <c r="E335" s="11">
        <v>45569</v>
      </c>
      <c r="F335" s="11">
        <v>45665</v>
      </c>
      <c r="G335" s="11">
        <v>45668</v>
      </c>
      <c r="H335" s="13">
        <f>DATE(YEAR(F335),MONTH(F335),1)</f>
        <v>45658</v>
      </c>
      <c r="I335" s="2">
        <f>G335-F335</f>
        <v>3</v>
      </c>
      <c r="J335" s="2">
        <f>F335-E335</f>
        <v>96</v>
      </c>
      <c r="K335" s="2" t="s">
        <v>2666</v>
      </c>
      <c r="L335" s="2">
        <v>1</v>
      </c>
      <c r="M335" s="2">
        <v>2</v>
      </c>
      <c r="N335" s="2">
        <v>0</v>
      </c>
      <c r="O335" s="2" t="s">
        <v>2683</v>
      </c>
      <c r="P335" s="2" t="s">
        <v>2652</v>
      </c>
      <c r="Q335" s="2" t="s">
        <v>2649</v>
      </c>
      <c r="R335" s="3">
        <v>12900</v>
      </c>
      <c r="S335" s="3">
        <f>I335*L335*R335</f>
        <v>38700</v>
      </c>
      <c r="T335" s="2">
        <f>M335+N335</f>
        <v>2</v>
      </c>
    </row>
    <row r="336" spans="1:20" x14ac:dyDescent="0.2">
      <c r="A336" s="2" t="s">
        <v>3000</v>
      </c>
      <c r="B336" s="2" t="s">
        <v>1988</v>
      </c>
      <c r="C336" s="2" t="s">
        <v>26</v>
      </c>
      <c r="D336" s="2" t="str">
        <f>INDEX(Hotels!$C$2:$C$49,MATCH(C336,Hotels!$A$2:$A$49,0))</f>
        <v>Jaipur</v>
      </c>
      <c r="E336" s="11">
        <v>45569</v>
      </c>
      <c r="F336" s="11">
        <v>45570</v>
      </c>
      <c r="G336" s="11">
        <v>45573</v>
      </c>
      <c r="H336" s="13">
        <f>DATE(YEAR(F336),MONTH(F336),1)</f>
        <v>45566</v>
      </c>
      <c r="I336" s="2">
        <f>G336-F336</f>
        <v>3</v>
      </c>
      <c r="J336" s="2">
        <f>F336-E336</f>
        <v>1</v>
      </c>
      <c r="K336" s="2" t="s">
        <v>2655</v>
      </c>
      <c r="L336" s="2">
        <v>1</v>
      </c>
      <c r="M336" s="2">
        <v>1</v>
      </c>
      <c r="N336" s="2">
        <v>0</v>
      </c>
      <c r="O336" s="2" t="s">
        <v>2689</v>
      </c>
      <c r="P336" s="2" t="s">
        <v>2662</v>
      </c>
      <c r="Q336" s="2" t="s">
        <v>2649</v>
      </c>
      <c r="R336" s="3">
        <v>14250</v>
      </c>
      <c r="S336" s="3">
        <f>I336*L336*R336</f>
        <v>42750</v>
      </c>
      <c r="T336" s="2">
        <f>M336+N336</f>
        <v>1</v>
      </c>
    </row>
    <row r="337" spans="1:20" x14ac:dyDescent="0.2">
      <c r="A337" s="2" t="s">
        <v>3001</v>
      </c>
      <c r="B337" s="2" t="s">
        <v>2170</v>
      </c>
      <c r="C337" s="2" t="s">
        <v>79</v>
      </c>
      <c r="D337" s="2" t="str">
        <f>INDEX(Hotels!$C$2:$C$49,MATCH(C337,Hotels!$A$2:$A$49,0))</f>
        <v>Bengaluru</v>
      </c>
      <c r="E337" s="11">
        <v>45569</v>
      </c>
      <c r="F337" s="11">
        <v>45648</v>
      </c>
      <c r="G337" s="11">
        <v>45653</v>
      </c>
      <c r="H337" s="13">
        <f>DATE(YEAR(F337),MONTH(F337),1)</f>
        <v>45627</v>
      </c>
      <c r="I337" s="2">
        <f>G337-F337</f>
        <v>5</v>
      </c>
      <c r="J337" s="2">
        <f>F337-E337</f>
        <v>79</v>
      </c>
      <c r="K337" s="2" t="s">
        <v>2668</v>
      </c>
      <c r="L337" s="2">
        <v>1</v>
      </c>
      <c r="M337" s="2">
        <v>2</v>
      </c>
      <c r="N337" s="2">
        <v>3</v>
      </c>
      <c r="O337" s="2" t="s">
        <v>2689</v>
      </c>
      <c r="P337" s="2" t="s">
        <v>2656</v>
      </c>
      <c r="Q337" s="2" t="s">
        <v>2649</v>
      </c>
      <c r="R337" s="3">
        <v>4800</v>
      </c>
      <c r="S337" s="3">
        <f>I337*L337*R337</f>
        <v>24000</v>
      </c>
      <c r="T337" s="2">
        <f>M337+N337</f>
        <v>5</v>
      </c>
    </row>
    <row r="338" spans="1:20" x14ac:dyDescent="0.2">
      <c r="A338" s="2" t="s">
        <v>3002</v>
      </c>
      <c r="B338" s="2" t="s">
        <v>2455</v>
      </c>
      <c r="C338" s="2" t="s">
        <v>47</v>
      </c>
      <c r="D338" s="2" t="str">
        <f>INDEX(Hotels!$C$2:$C$49,MATCH(C338,Hotels!$A$2:$A$49,0))</f>
        <v>Agra</v>
      </c>
      <c r="E338" s="11">
        <v>45569</v>
      </c>
      <c r="F338" s="11">
        <v>45642</v>
      </c>
      <c r="G338" s="11">
        <v>45645</v>
      </c>
      <c r="H338" s="13">
        <f>DATE(YEAR(F338),MONTH(F338),1)</f>
        <v>45627</v>
      </c>
      <c r="I338" s="2">
        <f>G338-F338</f>
        <v>3</v>
      </c>
      <c r="J338" s="2">
        <f>F338-E338</f>
        <v>73</v>
      </c>
      <c r="K338" s="2" t="s">
        <v>2646</v>
      </c>
      <c r="L338" s="2">
        <v>2</v>
      </c>
      <c r="M338" s="2">
        <v>4</v>
      </c>
      <c r="N338" s="2">
        <v>0</v>
      </c>
      <c r="O338" s="2" t="s">
        <v>2658</v>
      </c>
      <c r="P338" s="2" t="s">
        <v>2652</v>
      </c>
      <c r="Q338" s="2" t="s">
        <v>2649</v>
      </c>
      <c r="R338" s="3">
        <v>10050</v>
      </c>
      <c r="S338" s="3">
        <f>I338*L338*R338</f>
        <v>60300</v>
      </c>
      <c r="T338" s="2">
        <f>M338+N338</f>
        <v>4</v>
      </c>
    </row>
    <row r="339" spans="1:20" x14ac:dyDescent="0.2">
      <c r="A339" s="2" t="s">
        <v>3003</v>
      </c>
      <c r="B339" s="2" t="s">
        <v>850</v>
      </c>
      <c r="C339" s="2" t="s">
        <v>37</v>
      </c>
      <c r="D339" s="2" t="str">
        <f>INDEX(Hotels!$C$2:$C$49,MATCH(C339,Hotels!$A$2:$A$49,0))</f>
        <v>Udaipur</v>
      </c>
      <c r="E339" s="11">
        <v>45570</v>
      </c>
      <c r="F339" s="11">
        <v>45667</v>
      </c>
      <c r="G339" s="11">
        <v>45671</v>
      </c>
      <c r="H339" s="13">
        <f>DATE(YEAR(F339),MONTH(F339),1)</f>
        <v>45658</v>
      </c>
      <c r="I339" s="2">
        <f>G339-F339</f>
        <v>4</v>
      </c>
      <c r="J339" s="2">
        <f>F339-E339</f>
        <v>97</v>
      </c>
      <c r="K339" s="2" t="s">
        <v>2646</v>
      </c>
      <c r="L339" s="2">
        <v>4</v>
      </c>
      <c r="M339" s="2">
        <v>8</v>
      </c>
      <c r="N339" s="2">
        <v>0</v>
      </c>
      <c r="O339" s="2" t="s">
        <v>2658</v>
      </c>
      <c r="P339" s="2" t="s">
        <v>2656</v>
      </c>
      <c r="Q339" s="2" t="s">
        <v>2649</v>
      </c>
      <c r="R339" s="3">
        <v>25950</v>
      </c>
      <c r="S339" s="3">
        <f>I339*L339*R339</f>
        <v>415200</v>
      </c>
      <c r="T339" s="2">
        <f>M339+N339</f>
        <v>8</v>
      </c>
    </row>
    <row r="340" spans="1:20" x14ac:dyDescent="0.2">
      <c r="A340" s="2" t="s">
        <v>3004</v>
      </c>
      <c r="B340" s="2" t="s">
        <v>1269</v>
      </c>
      <c r="C340" s="2" t="s">
        <v>127</v>
      </c>
      <c r="D340" s="2" t="str">
        <f>INDEX(Hotels!$C$2:$C$49,MATCH(C340,Hotels!$A$2:$A$49,0))</f>
        <v>Varanasi</v>
      </c>
      <c r="E340" s="11">
        <v>45570</v>
      </c>
      <c r="F340" s="11">
        <v>45585</v>
      </c>
      <c r="G340" s="11">
        <v>45589</v>
      </c>
      <c r="H340" s="13">
        <f>DATE(YEAR(F340),MONTH(F340),1)</f>
        <v>45566</v>
      </c>
      <c r="I340" s="2">
        <f>G340-F340</f>
        <v>4</v>
      </c>
      <c r="J340" s="2">
        <f>F340-E340</f>
        <v>15</v>
      </c>
      <c r="K340" s="2" t="s">
        <v>2655</v>
      </c>
      <c r="L340" s="2">
        <v>1</v>
      </c>
      <c r="M340" s="2">
        <v>2</v>
      </c>
      <c r="N340" s="2">
        <v>1</v>
      </c>
      <c r="O340" s="2" t="s">
        <v>2658</v>
      </c>
      <c r="P340" s="2" t="s">
        <v>2648</v>
      </c>
      <c r="Q340" s="2" t="s">
        <v>2649</v>
      </c>
      <c r="R340" s="3">
        <v>6600</v>
      </c>
      <c r="S340" s="3">
        <f>I340*L340*R340</f>
        <v>26400</v>
      </c>
      <c r="T340" s="2">
        <f>M340+N340</f>
        <v>3</v>
      </c>
    </row>
    <row r="341" spans="1:20" x14ac:dyDescent="0.2">
      <c r="A341" s="2" t="s">
        <v>3005</v>
      </c>
      <c r="B341" s="2" t="s">
        <v>1332</v>
      </c>
      <c r="C341" s="2" t="s">
        <v>87</v>
      </c>
      <c r="D341" s="2" t="str">
        <f>INDEX(Hotels!$C$2:$C$49,MATCH(C341,Hotels!$A$2:$A$49,0))</f>
        <v>Kochi</v>
      </c>
      <c r="E341" s="11">
        <v>45570</v>
      </c>
      <c r="F341" s="11">
        <v>45769</v>
      </c>
      <c r="G341" s="11">
        <v>45775</v>
      </c>
      <c r="H341" s="13">
        <f>DATE(YEAR(F341),MONTH(F341),1)</f>
        <v>45748</v>
      </c>
      <c r="I341" s="2">
        <f>G341-F341</f>
        <v>6</v>
      </c>
      <c r="J341" s="2">
        <f>F341-E341</f>
        <v>199</v>
      </c>
      <c r="K341" s="2" t="s">
        <v>2668</v>
      </c>
      <c r="L341" s="2">
        <v>2</v>
      </c>
      <c r="M341" s="2">
        <v>4</v>
      </c>
      <c r="N341" s="2">
        <v>2</v>
      </c>
      <c r="O341" s="2" t="s">
        <v>2683</v>
      </c>
      <c r="P341" s="2" t="s">
        <v>2656</v>
      </c>
      <c r="Q341" s="2" t="s">
        <v>2653</v>
      </c>
      <c r="R341" s="3">
        <v>4550</v>
      </c>
      <c r="S341" s="3">
        <f>I341*L341*R341</f>
        <v>54600</v>
      </c>
      <c r="T341" s="2">
        <f>M341+N341</f>
        <v>6</v>
      </c>
    </row>
    <row r="342" spans="1:20" x14ac:dyDescent="0.2">
      <c r="A342" s="2" t="s">
        <v>3006</v>
      </c>
      <c r="B342" s="2" t="s">
        <v>1407</v>
      </c>
      <c r="C342" s="2" t="s">
        <v>51</v>
      </c>
      <c r="D342" s="2" t="str">
        <f>INDEX(Hotels!$C$2:$C$49,MATCH(C342,Hotels!$A$2:$A$49,0))</f>
        <v>Agra</v>
      </c>
      <c r="E342" s="11">
        <v>45570</v>
      </c>
      <c r="F342" s="11">
        <v>45618</v>
      </c>
      <c r="G342" s="11">
        <v>45621</v>
      </c>
      <c r="H342" s="13">
        <f>DATE(YEAR(F342),MONTH(F342),1)</f>
        <v>45597</v>
      </c>
      <c r="I342" s="2">
        <f>G342-F342</f>
        <v>3</v>
      </c>
      <c r="J342" s="2">
        <f>F342-E342</f>
        <v>48</v>
      </c>
      <c r="K342" s="2" t="s">
        <v>2646</v>
      </c>
      <c r="L342" s="2">
        <v>1</v>
      </c>
      <c r="M342" s="2">
        <v>2</v>
      </c>
      <c r="N342" s="2">
        <v>0</v>
      </c>
      <c r="O342" s="2" t="s">
        <v>2647</v>
      </c>
      <c r="P342" s="2" t="s">
        <v>2656</v>
      </c>
      <c r="Q342" s="2" t="s">
        <v>2649</v>
      </c>
      <c r="R342" s="3">
        <v>17600</v>
      </c>
      <c r="S342" s="3">
        <f>I342*L342*R342</f>
        <v>52800</v>
      </c>
      <c r="T342" s="2">
        <f>M342+N342</f>
        <v>2</v>
      </c>
    </row>
    <row r="343" spans="1:20" x14ac:dyDescent="0.2">
      <c r="A343" s="2" t="s">
        <v>3007</v>
      </c>
      <c r="B343" s="2" t="s">
        <v>1602</v>
      </c>
      <c r="C343" s="2" t="s">
        <v>53</v>
      </c>
      <c r="D343" s="2" t="str">
        <f>INDEX(Hotels!$C$2:$C$49,MATCH(C343,Hotels!$A$2:$A$49,0))</f>
        <v>Mumbai</v>
      </c>
      <c r="E343" s="11">
        <v>45570</v>
      </c>
      <c r="F343" s="11">
        <v>45572</v>
      </c>
      <c r="G343" s="11">
        <v>45577</v>
      </c>
      <c r="H343" s="13">
        <f>DATE(YEAR(F343),MONTH(F343),1)</f>
        <v>45566</v>
      </c>
      <c r="I343" s="2">
        <f>G343-F343</f>
        <v>5</v>
      </c>
      <c r="J343" s="2">
        <f>F343-E343</f>
        <v>2</v>
      </c>
      <c r="K343" s="2" t="s">
        <v>2655</v>
      </c>
      <c r="L343" s="2">
        <v>1</v>
      </c>
      <c r="M343" s="2">
        <v>2</v>
      </c>
      <c r="N343" s="2">
        <v>1</v>
      </c>
      <c r="O343" s="2" t="s">
        <v>2683</v>
      </c>
      <c r="P343" s="2" t="s">
        <v>2662</v>
      </c>
      <c r="Q343" s="2" t="s">
        <v>2649</v>
      </c>
      <c r="R343" s="3">
        <v>9500</v>
      </c>
      <c r="S343" s="3">
        <f>I343*L343*R343</f>
        <v>47500</v>
      </c>
      <c r="T343" s="2">
        <f>M343+N343</f>
        <v>3</v>
      </c>
    </row>
    <row r="344" spans="1:20" x14ac:dyDescent="0.2">
      <c r="A344" s="2" t="s">
        <v>3008</v>
      </c>
      <c r="B344" s="2" t="s">
        <v>1673</v>
      </c>
      <c r="C344" s="2" t="s">
        <v>125</v>
      </c>
      <c r="D344" s="2" t="str">
        <f>INDEX(Hotels!$C$2:$C$49,MATCH(C344,Hotels!$A$2:$A$49,0))</f>
        <v>Varanasi</v>
      </c>
      <c r="E344" s="11">
        <v>45570</v>
      </c>
      <c r="F344" s="11">
        <v>45684</v>
      </c>
      <c r="G344" s="11">
        <v>45686</v>
      </c>
      <c r="H344" s="13">
        <f>DATE(YEAR(F344),MONTH(F344),1)</f>
        <v>45658</v>
      </c>
      <c r="I344" s="2">
        <f>G344-F344</f>
        <v>2</v>
      </c>
      <c r="J344" s="2">
        <f>F344-E344</f>
        <v>114</v>
      </c>
      <c r="K344" s="2" t="s">
        <v>2655</v>
      </c>
      <c r="L344" s="2">
        <v>1</v>
      </c>
      <c r="M344" s="2">
        <v>2</v>
      </c>
      <c r="N344" s="2">
        <v>0</v>
      </c>
      <c r="O344" s="2" t="s">
        <v>2670</v>
      </c>
      <c r="P344" s="2" t="s">
        <v>2652</v>
      </c>
      <c r="Q344" s="2" t="s">
        <v>2649</v>
      </c>
      <c r="R344" s="3">
        <v>11300</v>
      </c>
      <c r="S344" s="3">
        <f>I344*L344*R344</f>
        <v>22600</v>
      </c>
      <c r="T344" s="2">
        <f>M344+N344</f>
        <v>2</v>
      </c>
    </row>
    <row r="345" spans="1:20" x14ac:dyDescent="0.2">
      <c r="A345" s="2" t="s">
        <v>3009</v>
      </c>
      <c r="B345" s="2" t="s">
        <v>2123</v>
      </c>
      <c r="C345" s="2" t="s">
        <v>116</v>
      </c>
      <c r="D345" s="2" t="str">
        <f>INDEX(Hotels!$C$2:$C$49,MATCH(C345,Hotels!$A$2:$A$49,0))</f>
        <v>Rishikesh</v>
      </c>
      <c r="E345" s="11">
        <v>45570</v>
      </c>
      <c r="F345" s="11">
        <v>45575</v>
      </c>
      <c r="G345" s="11">
        <v>45578</v>
      </c>
      <c r="H345" s="13">
        <f>DATE(YEAR(F345),MONTH(F345),1)</f>
        <v>45566</v>
      </c>
      <c r="I345" s="2">
        <f>G345-F345</f>
        <v>3</v>
      </c>
      <c r="J345" s="2">
        <f>F345-E345</f>
        <v>5</v>
      </c>
      <c r="K345" s="2" t="s">
        <v>2655</v>
      </c>
      <c r="L345" s="2">
        <v>1</v>
      </c>
      <c r="M345" s="2">
        <v>2</v>
      </c>
      <c r="N345" s="2">
        <v>0</v>
      </c>
      <c r="O345" s="2" t="s">
        <v>2689</v>
      </c>
      <c r="P345" s="2" t="s">
        <v>2662</v>
      </c>
      <c r="Q345" s="2" t="s">
        <v>2649</v>
      </c>
      <c r="R345" s="3">
        <v>5950</v>
      </c>
      <c r="S345" s="3">
        <f>I345*L345*R345</f>
        <v>17850</v>
      </c>
      <c r="T345" s="2">
        <f>M345+N345</f>
        <v>2</v>
      </c>
    </row>
    <row r="346" spans="1:20" x14ac:dyDescent="0.2">
      <c r="A346" s="2" t="s">
        <v>3010</v>
      </c>
      <c r="B346" s="2" t="s">
        <v>2167</v>
      </c>
      <c r="C346" s="2" t="s">
        <v>49</v>
      </c>
      <c r="D346" s="2" t="str">
        <f>INDEX(Hotels!$C$2:$C$49,MATCH(C346,Hotels!$A$2:$A$49,0))</f>
        <v>Agra</v>
      </c>
      <c r="E346" s="11">
        <v>45570</v>
      </c>
      <c r="F346" s="11">
        <v>45631</v>
      </c>
      <c r="G346" s="11">
        <v>45634</v>
      </c>
      <c r="H346" s="13">
        <f>DATE(YEAR(F346),MONTH(F346),1)</f>
        <v>45627</v>
      </c>
      <c r="I346" s="2">
        <f>G346-F346</f>
        <v>3</v>
      </c>
      <c r="J346" s="2">
        <f>F346-E346</f>
        <v>61</v>
      </c>
      <c r="K346" s="2" t="s">
        <v>2668</v>
      </c>
      <c r="L346" s="2">
        <v>2</v>
      </c>
      <c r="M346" s="2">
        <v>4</v>
      </c>
      <c r="N346" s="2">
        <v>2</v>
      </c>
      <c r="O346" s="2" t="s">
        <v>2651</v>
      </c>
      <c r="P346" s="2" t="s">
        <v>2656</v>
      </c>
      <c r="Q346" s="2" t="s">
        <v>2653</v>
      </c>
      <c r="R346" s="3">
        <v>2950</v>
      </c>
      <c r="S346" s="3">
        <f>I346*L346*R346</f>
        <v>17700</v>
      </c>
      <c r="T346" s="2">
        <f>M346+N346</f>
        <v>6</v>
      </c>
    </row>
    <row r="347" spans="1:20" x14ac:dyDescent="0.2">
      <c r="A347" s="2" t="s">
        <v>3011</v>
      </c>
      <c r="B347" s="2" t="s">
        <v>2232</v>
      </c>
      <c r="C347" s="2" t="s">
        <v>118</v>
      </c>
      <c r="D347" s="2" t="str">
        <f>INDEX(Hotels!$C$2:$C$49,MATCH(C347,Hotels!$A$2:$A$49,0))</f>
        <v>Rishikesh</v>
      </c>
      <c r="E347" s="11">
        <v>45570</v>
      </c>
      <c r="F347" s="11">
        <v>45584</v>
      </c>
      <c r="G347" s="11">
        <v>45590</v>
      </c>
      <c r="H347" s="13">
        <f>DATE(YEAR(F347),MONTH(F347),1)</f>
        <v>45566</v>
      </c>
      <c r="I347" s="2">
        <f>G347-F347</f>
        <v>6</v>
      </c>
      <c r="J347" s="2">
        <f>F347-E347</f>
        <v>14</v>
      </c>
      <c r="K347" s="2" t="s">
        <v>2668</v>
      </c>
      <c r="L347" s="2">
        <v>1</v>
      </c>
      <c r="M347" s="2">
        <v>2</v>
      </c>
      <c r="N347" s="2">
        <v>3</v>
      </c>
      <c r="O347" s="2" t="s">
        <v>2683</v>
      </c>
      <c r="P347" s="2" t="s">
        <v>2662</v>
      </c>
      <c r="Q347" s="2" t="s">
        <v>2653</v>
      </c>
      <c r="R347" s="3">
        <v>8400</v>
      </c>
      <c r="S347" s="3">
        <f>I347*L347*R347</f>
        <v>50400</v>
      </c>
      <c r="T347" s="2">
        <f>M347+N347</f>
        <v>5</v>
      </c>
    </row>
    <row r="348" spans="1:20" x14ac:dyDescent="0.2">
      <c r="A348" s="2" t="s">
        <v>3012</v>
      </c>
      <c r="B348" s="2" t="s">
        <v>2309</v>
      </c>
      <c r="C348" s="2" t="s">
        <v>83</v>
      </c>
      <c r="D348" s="2" t="str">
        <f>INDEX(Hotels!$C$2:$C$49,MATCH(C348,Hotels!$A$2:$A$49,0))</f>
        <v>Kochi</v>
      </c>
      <c r="E348" s="11">
        <v>45570</v>
      </c>
      <c r="F348" s="11">
        <v>45573</v>
      </c>
      <c r="G348" s="11">
        <v>45576</v>
      </c>
      <c r="H348" s="13">
        <f>DATE(YEAR(F348),MONTH(F348),1)</f>
        <v>45566</v>
      </c>
      <c r="I348" s="2">
        <f>G348-F348</f>
        <v>3</v>
      </c>
      <c r="J348" s="2">
        <f>F348-E348</f>
        <v>3</v>
      </c>
      <c r="K348" s="2" t="s">
        <v>2646</v>
      </c>
      <c r="L348" s="2">
        <v>1</v>
      </c>
      <c r="M348" s="2">
        <v>1</v>
      </c>
      <c r="N348" s="2">
        <v>0</v>
      </c>
      <c r="O348" s="2" t="s">
        <v>2658</v>
      </c>
      <c r="P348" s="2" t="s">
        <v>2652</v>
      </c>
      <c r="Q348" s="2" t="s">
        <v>2649</v>
      </c>
      <c r="R348" s="3">
        <v>20750</v>
      </c>
      <c r="S348" s="3">
        <f>I348*L348*R348</f>
        <v>62250</v>
      </c>
      <c r="T348" s="2">
        <f>M348+N348</f>
        <v>1</v>
      </c>
    </row>
    <row r="349" spans="1:20" x14ac:dyDescent="0.2">
      <c r="A349" s="2" t="s">
        <v>3013</v>
      </c>
      <c r="B349" s="2" t="s">
        <v>2591</v>
      </c>
      <c r="C349" s="2" t="s">
        <v>93</v>
      </c>
      <c r="D349" s="2" t="str">
        <f>INDEX(Hotels!$C$2:$C$49,MATCH(C349,Hotels!$A$2:$A$49,0))</f>
        <v>Shimla</v>
      </c>
      <c r="E349" s="11">
        <v>45570</v>
      </c>
      <c r="F349" s="11">
        <v>45680</v>
      </c>
      <c r="G349" s="11">
        <v>45682</v>
      </c>
      <c r="H349" s="13">
        <f>DATE(YEAR(F349),MONTH(F349),1)</f>
        <v>45658</v>
      </c>
      <c r="I349" s="2">
        <f>G349-F349</f>
        <v>2</v>
      </c>
      <c r="J349" s="2">
        <f>F349-E349</f>
        <v>110</v>
      </c>
      <c r="K349" s="2" t="s">
        <v>2646</v>
      </c>
      <c r="L349" s="2">
        <v>1</v>
      </c>
      <c r="M349" s="2">
        <v>3</v>
      </c>
      <c r="N349" s="2">
        <v>0</v>
      </c>
      <c r="O349" s="2" t="s">
        <v>2647</v>
      </c>
      <c r="P349" s="2" t="s">
        <v>2648</v>
      </c>
      <c r="Q349" s="2" t="s">
        <v>2649</v>
      </c>
      <c r="R349" s="3">
        <v>8100</v>
      </c>
      <c r="S349" s="3">
        <f>I349*L349*R349</f>
        <v>16200</v>
      </c>
      <c r="T349" s="2">
        <f>M349+N349</f>
        <v>3</v>
      </c>
    </row>
    <row r="350" spans="1:20" x14ac:dyDescent="0.2">
      <c r="A350" s="2" t="s">
        <v>3014</v>
      </c>
      <c r="B350" s="2" t="s">
        <v>301</v>
      </c>
      <c r="C350" s="2" t="s">
        <v>19</v>
      </c>
      <c r="D350" s="2" t="str">
        <f>INDEX(Hotels!$C$2:$C$49,MATCH(C350,Hotels!$A$2:$A$49,0))</f>
        <v>Goa</v>
      </c>
      <c r="E350" s="11">
        <v>45571</v>
      </c>
      <c r="F350" s="11">
        <v>45658</v>
      </c>
      <c r="G350" s="11">
        <v>45663</v>
      </c>
      <c r="H350" s="13">
        <f>DATE(YEAR(F350),MONTH(F350),1)</f>
        <v>45658</v>
      </c>
      <c r="I350" s="2">
        <f>G350-F350</f>
        <v>5</v>
      </c>
      <c r="J350" s="2">
        <f>F350-E350</f>
        <v>87</v>
      </c>
      <c r="K350" s="2" t="s">
        <v>2646</v>
      </c>
      <c r="L350" s="2">
        <v>1</v>
      </c>
      <c r="M350" s="2">
        <v>2</v>
      </c>
      <c r="N350" s="2">
        <v>3</v>
      </c>
      <c r="O350" s="2" t="s">
        <v>2658</v>
      </c>
      <c r="P350" s="2" t="s">
        <v>2652</v>
      </c>
      <c r="Q350" s="2" t="s">
        <v>2649</v>
      </c>
      <c r="R350" s="3">
        <v>12900</v>
      </c>
      <c r="S350" s="3">
        <f>I350*L350*R350</f>
        <v>64500</v>
      </c>
      <c r="T350" s="2">
        <f>M350+N350</f>
        <v>5</v>
      </c>
    </row>
    <row r="351" spans="1:20" x14ac:dyDescent="0.2">
      <c r="A351" s="2" t="s">
        <v>3015</v>
      </c>
      <c r="B351" s="2" t="s">
        <v>396</v>
      </c>
      <c r="C351" s="2" t="s">
        <v>43</v>
      </c>
      <c r="D351" s="2" t="str">
        <f>INDEX(Hotels!$C$2:$C$49,MATCH(C351,Hotels!$A$2:$A$49,0))</f>
        <v>Agra</v>
      </c>
      <c r="E351" s="11">
        <v>45571</v>
      </c>
      <c r="F351" s="11">
        <v>45573</v>
      </c>
      <c r="G351" s="11">
        <v>45575</v>
      </c>
      <c r="H351" s="13">
        <f>DATE(YEAR(F351),MONTH(F351),1)</f>
        <v>45566</v>
      </c>
      <c r="I351" s="2">
        <f>G351-F351</f>
        <v>2</v>
      </c>
      <c r="J351" s="2">
        <f>F351-E351</f>
        <v>2</v>
      </c>
      <c r="K351" s="2" t="s">
        <v>2655</v>
      </c>
      <c r="L351" s="2">
        <v>1</v>
      </c>
      <c r="M351" s="2">
        <v>2</v>
      </c>
      <c r="N351" s="2">
        <v>0</v>
      </c>
      <c r="O351" s="2" t="s">
        <v>2670</v>
      </c>
      <c r="P351" s="2" t="s">
        <v>2656</v>
      </c>
      <c r="Q351" s="2" t="s">
        <v>2649</v>
      </c>
      <c r="R351" s="3">
        <v>6000</v>
      </c>
      <c r="S351" s="3">
        <f>I351*L351*R351</f>
        <v>12000</v>
      </c>
      <c r="T351" s="2">
        <f>M351+N351</f>
        <v>2</v>
      </c>
    </row>
    <row r="352" spans="1:20" x14ac:dyDescent="0.2">
      <c r="A352" s="2" t="s">
        <v>3016</v>
      </c>
      <c r="B352" s="2" t="s">
        <v>507</v>
      </c>
      <c r="C352" s="2" t="s">
        <v>19</v>
      </c>
      <c r="D352" s="2" t="str">
        <f>INDEX(Hotels!$C$2:$C$49,MATCH(C352,Hotels!$A$2:$A$49,0))</f>
        <v>Goa</v>
      </c>
      <c r="E352" s="11">
        <v>45571</v>
      </c>
      <c r="F352" s="11">
        <v>45623</v>
      </c>
      <c r="G352" s="11">
        <v>45626</v>
      </c>
      <c r="H352" s="13">
        <f>DATE(YEAR(F352),MONTH(F352),1)</f>
        <v>45597</v>
      </c>
      <c r="I352" s="2">
        <f>G352-F352</f>
        <v>3</v>
      </c>
      <c r="J352" s="2">
        <f>F352-E352</f>
        <v>52</v>
      </c>
      <c r="K352" s="2" t="s">
        <v>2655</v>
      </c>
      <c r="L352" s="2">
        <v>1</v>
      </c>
      <c r="M352" s="2">
        <v>2</v>
      </c>
      <c r="N352" s="2">
        <v>1</v>
      </c>
      <c r="O352" s="2" t="s">
        <v>2689</v>
      </c>
      <c r="P352" s="2" t="s">
        <v>2652</v>
      </c>
      <c r="Q352" s="2" t="s">
        <v>2649</v>
      </c>
      <c r="R352" s="3">
        <v>8400</v>
      </c>
      <c r="S352" s="3">
        <f>I352*L352*R352</f>
        <v>25200</v>
      </c>
      <c r="T352" s="2">
        <f>M352+N352</f>
        <v>3</v>
      </c>
    </row>
    <row r="353" spans="1:20" x14ac:dyDescent="0.2">
      <c r="A353" s="2" t="s">
        <v>3017</v>
      </c>
      <c r="B353" s="2" t="s">
        <v>1145</v>
      </c>
      <c r="C353" s="2" t="s">
        <v>125</v>
      </c>
      <c r="D353" s="2" t="str">
        <f>INDEX(Hotels!$C$2:$C$49,MATCH(C353,Hotels!$A$2:$A$49,0))</f>
        <v>Varanasi</v>
      </c>
      <c r="E353" s="11">
        <v>45571</v>
      </c>
      <c r="F353" s="11">
        <v>45694</v>
      </c>
      <c r="G353" s="11">
        <v>45696</v>
      </c>
      <c r="H353" s="13">
        <f>DATE(YEAR(F353),MONTH(F353),1)</f>
        <v>45689</v>
      </c>
      <c r="I353" s="2">
        <f>G353-F353</f>
        <v>2</v>
      </c>
      <c r="J353" s="2">
        <f>F353-E353</f>
        <v>123</v>
      </c>
      <c r="K353" s="2" t="s">
        <v>2655</v>
      </c>
      <c r="L353" s="2">
        <v>1</v>
      </c>
      <c r="M353" s="2">
        <v>2</v>
      </c>
      <c r="N353" s="2">
        <v>0</v>
      </c>
      <c r="O353" s="2" t="s">
        <v>2689</v>
      </c>
      <c r="P353" s="2" t="s">
        <v>2648</v>
      </c>
      <c r="Q353" s="2" t="s">
        <v>2649</v>
      </c>
      <c r="R353" s="3">
        <v>12350</v>
      </c>
      <c r="S353" s="3">
        <f>I353*L353*R353</f>
        <v>24700</v>
      </c>
      <c r="T353" s="2">
        <f>M353+N353</f>
        <v>2</v>
      </c>
    </row>
    <row r="354" spans="1:20" x14ac:dyDescent="0.2">
      <c r="A354" s="2" t="s">
        <v>3018</v>
      </c>
      <c r="B354" s="2" t="s">
        <v>1273</v>
      </c>
      <c r="C354" s="2" t="s">
        <v>89</v>
      </c>
      <c r="D354" s="2" t="str">
        <f>INDEX(Hotels!$C$2:$C$49,MATCH(C354,Hotels!$A$2:$A$49,0))</f>
        <v>Kochi</v>
      </c>
      <c r="E354" s="11">
        <v>45571</v>
      </c>
      <c r="F354" s="11">
        <v>45576</v>
      </c>
      <c r="G354" s="11">
        <v>45578</v>
      </c>
      <c r="H354" s="13">
        <f>DATE(YEAR(F354),MONTH(F354),1)</f>
        <v>45566</v>
      </c>
      <c r="I354" s="2">
        <f>G354-F354</f>
        <v>2</v>
      </c>
      <c r="J354" s="2">
        <f>F354-E354</f>
        <v>5</v>
      </c>
      <c r="K354" s="2" t="s">
        <v>2646</v>
      </c>
      <c r="L354" s="2">
        <v>1</v>
      </c>
      <c r="M354" s="2">
        <v>1</v>
      </c>
      <c r="N354" s="2">
        <v>0</v>
      </c>
      <c r="O354" s="2" t="s">
        <v>2732</v>
      </c>
      <c r="P354" s="2" t="s">
        <v>2656</v>
      </c>
      <c r="Q354" s="2" t="s">
        <v>2649</v>
      </c>
      <c r="R354" s="3">
        <v>12000</v>
      </c>
      <c r="S354" s="3">
        <f>I354*L354*R354</f>
        <v>24000</v>
      </c>
      <c r="T354" s="2">
        <f>M354+N354</f>
        <v>1</v>
      </c>
    </row>
    <row r="355" spans="1:20" x14ac:dyDescent="0.2">
      <c r="A355" s="2" t="s">
        <v>3019</v>
      </c>
      <c r="B355" s="2" t="s">
        <v>1407</v>
      </c>
      <c r="C355" s="2" t="s">
        <v>81</v>
      </c>
      <c r="D355" s="2" t="str">
        <f>INDEX(Hotels!$C$2:$C$49,MATCH(C355,Hotels!$A$2:$A$49,0))</f>
        <v>Bengaluru</v>
      </c>
      <c r="E355" s="11">
        <v>45571</v>
      </c>
      <c r="F355" s="11">
        <v>45576</v>
      </c>
      <c r="G355" s="11">
        <v>45580</v>
      </c>
      <c r="H355" s="13">
        <f>DATE(YEAR(F355),MONTH(F355),1)</f>
        <v>45566</v>
      </c>
      <c r="I355" s="2">
        <f>G355-F355</f>
        <v>4</v>
      </c>
      <c r="J355" s="2">
        <f>F355-E355</f>
        <v>5</v>
      </c>
      <c r="K355" s="2" t="s">
        <v>2655</v>
      </c>
      <c r="L355" s="2">
        <v>1</v>
      </c>
      <c r="M355" s="2">
        <v>2</v>
      </c>
      <c r="N355" s="2">
        <v>0</v>
      </c>
      <c r="O355" s="2" t="s">
        <v>2683</v>
      </c>
      <c r="P355" s="2" t="s">
        <v>2652</v>
      </c>
      <c r="Q355" s="2" t="s">
        <v>2649</v>
      </c>
      <c r="R355" s="3">
        <v>16100</v>
      </c>
      <c r="S355" s="3">
        <f>I355*L355*R355</f>
        <v>64400</v>
      </c>
      <c r="T355" s="2">
        <f>M355+N355</f>
        <v>2</v>
      </c>
    </row>
    <row r="356" spans="1:20" x14ac:dyDescent="0.2">
      <c r="A356" s="2" t="s">
        <v>3020</v>
      </c>
      <c r="B356" s="2" t="s">
        <v>1675</v>
      </c>
      <c r="C356" s="2" t="s">
        <v>47</v>
      </c>
      <c r="D356" s="2" t="str">
        <f>INDEX(Hotels!$C$2:$C$49,MATCH(C356,Hotels!$A$2:$A$49,0))</f>
        <v>Agra</v>
      </c>
      <c r="E356" s="11">
        <v>45571</v>
      </c>
      <c r="F356" s="11">
        <v>45580</v>
      </c>
      <c r="G356" s="11">
        <v>45585</v>
      </c>
      <c r="H356" s="13">
        <f>DATE(YEAR(F356),MONTH(F356),1)</f>
        <v>45566</v>
      </c>
      <c r="I356" s="2">
        <f>G356-F356</f>
        <v>5</v>
      </c>
      <c r="J356" s="2">
        <f>F356-E356</f>
        <v>9</v>
      </c>
      <c r="K356" s="2" t="s">
        <v>2666</v>
      </c>
      <c r="L356" s="2">
        <v>1</v>
      </c>
      <c r="M356" s="2">
        <v>2</v>
      </c>
      <c r="N356" s="2">
        <v>1</v>
      </c>
      <c r="O356" s="2" t="s">
        <v>2670</v>
      </c>
      <c r="P356" s="2" t="s">
        <v>2652</v>
      </c>
      <c r="Q356" s="2" t="s">
        <v>2649</v>
      </c>
      <c r="R356" s="3">
        <v>13550</v>
      </c>
      <c r="S356" s="3">
        <f>I356*L356*R356</f>
        <v>67750</v>
      </c>
      <c r="T356" s="2">
        <f>M356+N356</f>
        <v>3</v>
      </c>
    </row>
    <row r="357" spans="1:20" x14ac:dyDescent="0.2">
      <c r="A357" s="2" t="s">
        <v>3021</v>
      </c>
      <c r="B357" s="2" t="s">
        <v>1775</v>
      </c>
      <c r="C357" s="2" t="s">
        <v>61</v>
      </c>
      <c r="D357" s="2" t="str">
        <f>INDEX(Hotels!$C$2:$C$49,MATCH(C357,Hotels!$A$2:$A$49,0))</f>
        <v>Mumbai</v>
      </c>
      <c r="E357" s="11">
        <v>45571</v>
      </c>
      <c r="F357" s="11">
        <v>45583</v>
      </c>
      <c r="G357" s="11">
        <v>45588</v>
      </c>
      <c r="H357" s="13">
        <f>DATE(YEAR(F357),MONTH(F357),1)</f>
        <v>45566</v>
      </c>
      <c r="I357" s="2">
        <f>G357-F357</f>
        <v>5</v>
      </c>
      <c r="J357" s="2">
        <f>F357-E357</f>
        <v>12</v>
      </c>
      <c r="K357" s="2" t="s">
        <v>2655</v>
      </c>
      <c r="L357" s="2">
        <v>1</v>
      </c>
      <c r="M357" s="2">
        <v>3</v>
      </c>
      <c r="N357" s="2">
        <v>0</v>
      </c>
      <c r="O357" s="2" t="s">
        <v>2651</v>
      </c>
      <c r="P357" s="2" t="s">
        <v>2652</v>
      </c>
      <c r="Q357" s="2" t="s">
        <v>2649</v>
      </c>
      <c r="R357" s="3">
        <v>16900</v>
      </c>
      <c r="S357" s="3">
        <f>I357*L357*R357</f>
        <v>84500</v>
      </c>
      <c r="T357" s="2">
        <f>M357+N357</f>
        <v>3</v>
      </c>
    </row>
    <row r="358" spans="1:20" x14ac:dyDescent="0.2">
      <c r="A358" s="2" t="s">
        <v>3022</v>
      </c>
      <c r="B358" s="2" t="s">
        <v>1808</v>
      </c>
      <c r="C358" s="2" t="s">
        <v>26</v>
      </c>
      <c r="D358" s="2" t="str">
        <f>INDEX(Hotels!$C$2:$C$49,MATCH(C358,Hotels!$A$2:$A$49,0))</f>
        <v>Jaipur</v>
      </c>
      <c r="E358" s="11">
        <v>45571</v>
      </c>
      <c r="F358" s="11">
        <v>45582</v>
      </c>
      <c r="G358" s="11">
        <v>45585</v>
      </c>
      <c r="H358" s="13">
        <f>DATE(YEAR(F358),MONTH(F358),1)</f>
        <v>45566</v>
      </c>
      <c r="I358" s="2">
        <f>G358-F358</f>
        <v>3</v>
      </c>
      <c r="J358" s="2">
        <f>F358-E358</f>
        <v>11</v>
      </c>
      <c r="K358" s="2" t="s">
        <v>2655</v>
      </c>
      <c r="L358" s="2">
        <v>1</v>
      </c>
      <c r="M358" s="2">
        <v>1</v>
      </c>
      <c r="N358" s="2">
        <v>0</v>
      </c>
      <c r="O358" s="2" t="s">
        <v>2658</v>
      </c>
      <c r="P358" s="2" t="s">
        <v>2652</v>
      </c>
      <c r="Q358" s="2" t="s">
        <v>2649</v>
      </c>
      <c r="R358" s="3">
        <v>14250</v>
      </c>
      <c r="S358" s="3">
        <f>I358*L358*R358</f>
        <v>42750</v>
      </c>
      <c r="T358" s="2">
        <f>M358+N358</f>
        <v>1</v>
      </c>
    </row>
    <row r="359" spans="1:20" x14ac:dyDescent="0.2">
      <c r="A359" s="2" t="s">
        <v>3023</v>
      </c>
      <c r="B359" s="2" t="s">
        <v>2216</v>
      </c>
      <c r="C359" s="2" t="s">
        <v>93</v>
      </c>
      <c r="D359" s="2" t="str">
        <f>INDEX(Hotels!$C$2:$C$49,MATCH(C359,Hotels!$A$2:$A$49,0))</f>
        <v>Shimla</v>
      </c>
      <c r="E359" s="11">
        <v>45571</v>
      </c>
      <c r="F359" s="11">
        <v>45586</v>
      </c>
      <c r="G359" s="11">
        <v>45590</v>
      </c>
      <c r="H359" s="13">
        <f>DATE(YEAR(F359),MONTH(F359),1)</f>
        <v>45566</v>
      </c>
      <c r="I359" s="2">
        <f>G359-F359</f>
        <v>4</v>
      </c>
      <c r="J359" s="2">
        <f>F359-E359</f>
        <v>15</v>
      </c>
      <c r="K359" s="2" t="s">
        <v>2646</v>
      </c>
      <c r="L359" s="2">
        <v>1</v>
      </c>
      <c r="M359" s="2">
        <v>2</v>
      </c>
      <c r="N359" s="2">
        <v>1</v>
      </c>
      <c r="O359" s="2" t="s">
        <v>2658</v>
      </c>
      <c r="P359" s="2" t="s">
        <v>2648</v>
      </c>
      <c r="Q359" s="2" t="s">
        <v>2649</v>
      </c>
      <c r="R359" s="3">
        <v>7750</v>
      </c>
      <c r="S359" s="3">
        <f>I359*L359*R359</f>
        <v>31000</v>
      </c>
      <c r="T359" s="2">
        <f>M359+N359</f>
        <v>3</v>
      </c>
    </row>
    <row r="360" spans="1:20" x14ac:dyDescent="0.2">
      <c r="A360" s="2" t="s">
        <v>3024</v>
      </c>
      <c r="B360" s="2" t="s">
        <v>2269</v>
      </c>
      <c r="C360" s="2" t="s">
        <v>26</v>
      </c>
      <c r="D360" s="2" t="str">
        <f>INDEX(Hotels!$C$2:$C$49,MATCH(C360,Hotels!$A$2:$A$49,0))</f>
        <v>Jaipur</v>
      </c>
      <c r="E360" s="11">
        <v>45571</v>
      </c>
      <c r="F360" s="11">
        <v>45576</v>
      </c>
      <c r="G360" s="11">
        <v>45579</v>
      </c>
      <c r="H360" s="13">
        <f>DATE(YEAR(F360),MONTH(F360),1)</f>
        <v>45566</v>
      </c>
      <c r="I360" s="2">
        <f>G360-F360</f>
        <v>3</v>
      </c>
      <c r="J360" s="2">
        <f>F360-E360</f>
        <v>5</v>
      </c>
      <c r="K360" s="2" t="s">
        <v>2668</v>
      </c>
      <c r="L360" s="2">
        <v>1</v>
      </c>
      <c r="M360" s="2">
        <v>2</v>
      </c>
      <c r="N360" s="2">
        <v>0</v>
      </c>
      <c r="O360" s="2" t="s">
        <v>2732</v>
      </c>
      <c r="P360" s="2" t="s">
        <v>2656</v>
      </c>
      <c r="Q360" s="2" t="s">
        <v>2649</v>
      </c>
      <c r="R360" s="3">
        <v>11600</v>
      </c>
      <c r="S360" s="3">
        <f>I360*L360*R360</f>
        <v>34800</v>
      </c>
      <c r="T360" s="2">
        <f>M360+N360</f>
        <v>2</v>
      </c>
    </row>
    <row r="361" spans="1:20" x14ac:dyDescent="0.2">
      <c r="A361" s="2" t="s">
        <v>3025</v>
      </c>
      <c r="B361" s="2" t="s">
        <v>2375</v>
      </c>
      <c r="C361" s="2" t="s">
        <v>89</v>
      </c>
      <c r="D361" s="2" t="str">
        <f>INDEX(Hotels!$C$2:$C$49,MATCH(C361,Hotels!$A$2:$A$49,0))</f>
        <v>Kochi</v>
      </c>
      <c r="E361" s="11">
        <v>45571</v>
      </c>
      <c r="F361" s="11">
        <v>45575</v>
      </c>
      <c r="G361" s="11">
        <v>45577</v>
      </c>
      <c r="H361" s="13">
        <f>DATE(YEAR(F361),MONTH(F361),1)</f>
        <v>45566</v>
      </c>
      <c r="I361" s="2">
        <f>G361-F361</f>
        <v>2</v>
      </c>
      <c r="J361" s="2">
        <f>F361-E361</f>
        <v>4</v>
      </c>
      <c r="K361" s="2" t="s">
        <v>2668</v>
      </c>
      <c r="L361" s="2">
        <v>1</v>
      </c>
      <c r="M361" s="2">
        <v>1</v>
      </c>
      <c r="N361" s="2">
        <v>0</v>
      </c>
      <c r="O361" s="2" t="s">
        <v>2732</v>
      </c>
      <c r="P361" s="2" t="s">
        <v>2652</v>
      </c>
      <c r="Q361" s="2" t="s">
        <v>2649</v>
      </c>
      <c r="R361" s="3">
        <v>6400</v>
      </c>
      <c r="S361" s="3">
        <f>I361*L361*R361</f>
        <v>12800</v>
      </c>
      <c r="T361" s="2">
        <f>M361+N361</f>
        <v>1</v>
      </c>
    </row>
    <row r="362" spans="1:20" x14ac:dyDescent="0.2">
      <c r="A362" s="2" t="s">
        <v>3026</v>
      </c>
      <c r="B362" s="2" t="s">
        <v>2410</v>
      </c>
      <c r="C362" s="2" t="s">
        <v>32</v>
      </c>
      <c r="D362" s="2" t="str">
        <f>INDEX(Hotels!$C$2:$C$49,MATCH(C362,Hotels!$A$2:$A$49,0))</f>
        <v>Jaipur</v>
      </c>
      <c r="E362" s="11">
        <v>45571</v>
      </c>
      <c r="F362" s="11">
        <v>45581</v>
      </c>
      <c r="G362" s="11">
        <v>45583</v>
      </c>
      <c r="H362" s="13">
        <f>DATE(YEAR(F362),MONTH(F362),1)</f>
        <v>45566</v>
      </c>
      <c r="I362" s="2">
        <f>G362-F362</f>
        <v>2</v>
      </c>
      <c r="J362" s="2">
        <f>F362-E362</f>
        <v>10</v>
      </c>
      <c r="K362" s="2" t="s">
        <v>2655</v>
      </c>
      <c r="L362" s="2">
        <v>1</v>
      </c>
      <c r="M362" s="2">
        <v>1</v>
      </c>
      <c r="N362" s="2">
        <v>0</v>
      </c>
      <c r="O362" s="2" t="s">
        <v>2732</v>
      </c>
      <c r="P362" s="2" t="s">
        <v>2656</v>
      </c>
      <c r="Q362" s="2" t="s">
        <v>2649</v>
      </c>
      <c r="R362" s="3">
        <v>7350</v>
      </c>
      <c r="S362" s="3">
        <f>I362*L362*R362</f>
        <v>14700</v>
      </c>
      <c r="T362" s="2">
        <f>M362+N362</f>
        <v>1</v>
      </c>
    </row>
    <row r="363" spans="1:20" x14ac:dyDescent="0.2">
      <c r="A363" s="2" t="s">
        <v>3027</v>
      </c>
      <c r="B363" s="2" t="s">
        <v>2584</v>
      </c>
      <c r="C363" s="2" t="s">
        <v>93</v>
      </c>
      <c r="D363" s="2" t="str">
        <f>INDEX(Hotels!$C$2:$C$49,MATCH(C363,Hotels!$A$2:$A$49,0))</f>
        <v>Shimla</v>
      </c>
      <c r="E363" s="11">
        <v>45571</v>
      </c>
      <c r="F363" s="11">
        <v>45676</v>
      </c>
      <c r="G363" s="11">
        <v>45680</v>
      </c>
      <c r="H363" s="13">
        <f>DATE(YEAR(F363),MONTH(F363),1)</f>
        <v>45658</v>
      </c>
      <c r="I363" s="2">
        <f>G363-F363</f>
        <v>4</v>
      </c>
      <c r="J363" s="2">
        <f>F363-E363</f>
        <v>105</v>
      </c>
      <c r="K363" s="2" t="s">
        <v>2666</v>
      </c>
      <c r="L363" s="2">
        <v>1</v>
      </c>
      <c r="M363" s="2">
        <v>2</v>
      </c>
      <c r="N363" s="2">
        <v>3</v>
      </c>
      <c r="O363" s="2" t="s">
        <v>2651</v>
      </c>
      <c r="P363" s="2" t="s">
        <v>2656</v>
      </c>
      <c r="Q363" s="2" t="s">
        <v>2653</v>
      </c>
      <c r="R363" s="3">
        <v>11000</v>
      </c>
      <c r="S363" s="3">
        <f>I363*L363*R363</f>
        <v>44000</v>
      </c>
      <c r="T363" s="2">
        <f>M363+N363</f>
        <v>5</v>
      </c>
    </row>
    <row r="364" spans="1:20" x14ac:dyDescent="0.2">
      <c r="A364" s="2" t="s">
        <v>3028</v>
      </c>
      <c r="B364" s="2" t="s">
        <v>2599</v>
      </c>
      <c r="C364" s="2" t="s">
        <v>9</v>
      </c>
      <c r="D364" s="2" t="str">
        <f>INDEX(Hotels!$C$2:$C$49,MATCH(C364,Hotels!$A$2:$A$49,0))</f>
        <v>Goa</v>
      </c>
      <c r="E364" s="11">
        <v>45571</v>
      </c>
      <c r="F364" s="11">
        <v>45616</v>
      </c>
      <c r="G364" s="11">
        <v>45620</v>
      </c>
      <c r="H364" s="13">
        <f>DATE(YEAR(F364),MONTH(F364),1)</f>
        <v>45597</v>
      </c>
      <c r="I364" s="2">
        <f>G364-F364</f>
        <v>4</v>
      </c>
      <c r="J364" s="2">
        <f>F364-E364</f>
        <v>45</v>
      </c>
      <c r="K364" s="2" t="s">
        <v>2668</v>
      </c>
      <c r="L364" s="2">
        <v>1</v>
      </c>
      <c r="M364" s="2">
        <v>2</v>
      </c>
      <c r="N364" s="2">
        <v>0</v>
      </c>
      <c r="O364" s="2" t="s">
        <v>2647</v>
      </c>
      <c r="P364" s="2" t="s">
        <v>2652</v>
      </c>
      <c r="Q364" s="2" t="s">
        <v>2649</v>
      </c>
      <c r="R364" s="3">
        <v>6050</v>
      </c>
      <c r="S364" s="3">
        <f>I364*L364*R364</f>
        <v>24200</v>
      </c>
      <c r="T364" s="2">
        <f>M364+N364</f>
        <v>2</v>
      </c>
    </row>
    <row r="365" spans="1:20" x14ac:dyDescent="0.2">
      <c r="A365" s="2" t="s">
        <v>3029</v>
      </c>
      <c r="B365" s="2" t="s">
        <v>850</v>
      </c>
      <c r="C365" s="2" t="s">
        <v>53</v>
      </c>
      <c r="D365" s="2" t="str">
        <f>INDEX(Hotels!$C$2:$C$49,MATCH(C365,Hotels!$A$2:$A$49,0))</f>
        <v>Mumbai</v>
      </c>
      <c r="E365" s="11">
        <v>45572</v>
      </c>
      <c r="F365" s="11">
        <v>45643</v>
      </c>
      <c r="G365" s="11">
        <v>45645</v>
      </c>
      <c r="H365" s="13">
        <f>DATE(YEAR(F365),MONTH(F365),1)</f>
        <v>45627</v>
      </c>
      <c r="I365" s="2">
        <f>G365-F365</f>
        <v>2</v>
      </c>
      <c r="J365" s="2">
        <f>F365-E365</f>
        <v>71</v>
      </c>
      <c r="K365" s="2" t="s">
        <v>2655</v>
      </c>
      <c r="L365" s="2">
        <v>2</v>
      </c>
      <c r="M365" s="2">
        <v>4</v>
      </c>
      <c r="N365" s="2">
        <v>0</v>
      </c>
      <c r="O365" s="2" t="s">
        <v>2658</v>
      </c>
      <c r="P365" s="2" t="s">
        <v>2656</v>
      </c>
      <c r="Q365" s="2" t="s">
        <v>2649</v>
      </c>
      <c r="R365" s="3">
        <v>12550</v>
      </c>
      <c r="S365" s="3">
        <f>I365*L365*R365</f>
        <v>50200</v>
      </c>
      <c r="T365" s="2">
        <f>M365+N365</f>
        <v>4</v>
      </c>
    </row>
    <row r="366" spans="1:20" x14ac:dyDescent="0.2">
      <c r="A366" s="2" t="s">
        <v>3030</v>
      </c>
      <c r="B366" s="2" t="s">
        <v>865</v>
      </c>
      <c r="C366" s="2" t="s">
        <v>29</v>
      </c>
      <c r="D366" s="2" t="str">
        <f>INDEX(Hotels!$C$2:$C$49,MATCH(C366,Hotels!$A$2:$A$49,0))</f>
        <v>Jaipur</v>
      </c>
      <c r="E366" s="11">
        <v>45572</v>
      </c>
      <c r="F366" s="11">
        <v>45579</v>
      </c>
      <c r="G366" s="11">
        <v>45581</v>
      </c>
      <c r="H366" s="13">
        <f>DATE(YEAR(F366),MONTH(F366),1)</f>
        <v>45566</v>
      </c>
      <c r="I366" s="2">
        <f>G366-F366</f>
        <v>2</v>
      </c>
      <c r="J366" s="2">
        <f>F366-E366</f>
        <v>7</v>
      </c>
      <c r="K366" s="2" t="s">
        <v>2655</v>
      </c>
      <c r="L366" s="2">
        <v>1</v>
      </c>
      <c r="M366" s="2">
        <v>1</v>
      </c>
      <c r="N366" s="2">
        <v>0</v>
      </c>
      <c r="O366" s="2" t="s">
        <v>2689</v>
      </c>
      <c r="P366" s="2" t="s">
        <v>2662</v>
      </c>
      <c r="Q366" s="2" t="s">
        <v>2649</v>
      </c>
      <c r="R366" s="3">
        <v>8900</v>
      </c>
      <c r="S366" s="3">
        <f>I366*L366*R366</f>
        <v>17800</v>
      </c>
      <c r="T366" s="2">
        <f>M366+N366</f>
        <v>1</v>
      </c>
    </row>
    <row r="367" spans="1:20" x14ac:dyDescent="0.2">
      <c r="A367" s="2" t="s">
        <v>3031</v>
      </c>
      <c r="B367" s="2" t="s">
        <v>1680</v>
      </c>
      <c r="C367" s="2" t="s">
        <v>63</v>
      </c>
      <c r="D367" s="2" t="str">
        <f>INDEX(Hotels!$C$2:$C$49,MATCH(C367,Hotels!$A$2:$A$49,0))</f>
        <v>New Delhi</v>
      </c>
      <c r="E367" s="11">
        <v>45572</v>
      </c>
      <c r="F367" s="11">
        <v>45596</v>
      </c>
      <c r="G367" s="11">
        <v>45598</v>
      </c>
      <c r="H367" s="13">
        <f>DATE(YEAR(F367),MONTH(F367),1)</f>
        <v>45566</v>
      </c>
      <c r="I367" s="2">
        <f>G367-F367</f>
        <v>2</v>
      </c>
      <c r="J367" s="2">
        <f>F367-E367</f>
        <v>24</v>
      </c>
      <c r="K367" s="2" t="s">
        <v>2668</v>
      </c>
      <c r="L367" s="2">
        <v>1</v>
      </c>
      <c r="M367" s="2">
        <v>2</v>
      </c>
      <c r="N367" s="2">
        <v>0</v>
      </c>
      <c r="O367" s="2" t="s">
        <v>2647</v>
      </c>
      <c r="P367" s="2" t="s">
        <v>2659</v>
      </c>
      <c r="Q367" s="2" t="s">
        <v>2649</v>
      </c>
      <c r="R367" s="3">
        <v>8850</v>
      </c>
      <c r="S367" s="3">
        <f>I367*L367*R367</f>
        <v>17700</v>
      </c>
      <c r="T367" s="2">
        <f>M367+N367</f>
        <v>2</v>
      </c>
    </row>
    <row r="368" spans="1:20" x14ac:dyDescent="0.2">
      <c r="A368" s="2" t="s">
        <v>3032</v>
      </c>
      <c r="B368" s="2" t="s">
        <v>1915</v>
      </c>
      <c r="C368" s="2" t="s">
        <v>97</v>
      </c>
      <c r="D368" s="2" t="str">
        <f>INDEX(Hotels!$C$2:$C$49,MATCH(C368,Hotels!$A$2:$A$49,0))</f>
        <v>Shimla</v>
      </c>
      <c r="E368" s="11">
        <v>45572</v>
      </c>
      <c r="F368" s="11">
        <v>45632</v>
      </c>
      <c r="G368" s="11">
        <v>45633</v>
      </c>
      <c r="H368" s="13">
        <f>DATE(YEAR(F368),MONTH(F368),1)</f>
        <v>45627</v>
      </c>
      <c r="I368" s="2">
        <f>G368-F368</f>
        <v>1</v>
      </c>
      <c r="J368" s="2">
        <f>F368-E368</f>
        <v>60</v>
      </c>
      <c r="K368" s="2" t="s">
        <v>2655</v>
      </c>
      <c r="L368" s="2">
        <v>1</v>
      </c>
      <c r="M368" s="2">
        <v>1</v>
      </c>
      <c r="N368" s="2">
        <v>0</v>
      </c>
      <c r="O368" s="2" t="s">
        <v>2732</v>
      </c>
      <c r="P368" s="2" t="s">
        <v>2652</v>
      </c>
      <c r="Q368" s="2" t="s">
        <v>2653</v>
      </c>
      <c r="R368" s="3">
        <v>12300</v>
      </c>
      <c r="S368" s="3">
        <f>I368*L368*R368</f>
        <v>12300</v>
      </c>
      <c r="T368" s="2">
        <f>M368+N368</f>
        <v>1</v>
      </c>
    </row>
    <row r="369" spans="1:20" x14ac:dyDescent="0.2">
      <c r="A369" s="2" t="s">
        <v>3033</v>
      </c>
      <c r="B369" s="2" t="s">
        <v>2078</v>
      </c>
      <c r="C369" s="2" t="s">
        <v>101</v>
      </c>
      <c r="D369" s="2" t="str">
        <f>INDEX(Hotels!$C$2:$C$49,MATCH(C369,Hotels!$A$2:$A$49,0))</f>
        <v>Shimla</v>
      </c>
      <c r="E369" s="11">
        <v>45572</v>
      </c>
      <c r="F369" s="11">
        <v>45624</v>
      </c>
      <c r="G369" s="11">
        <v>45627</v>
      </c>
      <c r="H369" s="13">
        <f>DATE(YEAR(F369),MONTH(F369),1)</f>
        <v>45597</v>
      </c>
      <c r="I369" s="2">
        <f>G369-F369</f>
        <v>3</v>
      </c>
      <c r="J369" s="2">
        <f>F369-E369</f>
        <v>52</v>
      </c>
      <c r="K369" s="2" t="s">
        <v>2655</v>
      </c>
      <c r="L369" s="2">
        <v>1</v>
      </c>
      <c r="M369" s="2">
        <v>1</v>
      </c>
      <c r="N369" s="2">
        <v>0</v>
      </c>
      <c r="O369" s="2" t="s">
        <v>2683</v>
      </c>
      <c r="P369" s="2" t="s">
        <v>2652</v>
      </c>
      <c r="Q369" s="2" t="s">
        <v>2649</v>
      </c>
      <c r="R369" s="3">
        <v>6200</v>
      </c>
      <c r="S369" s="3">
        <f>I369*L369*R369</f>
        <v>18600</v>
      </c>
      <c r="T369" s="2">
        <f>M369+N369</f>
        <v>1</v>
      </c>
    </row>
    <row r="370" spans="1:20" x14ac:dyDescent="0.2">
      <c r="A370" s="2" t="s">
        <v>3034</v>
      </c>
      <c r="B370" s="2" t="s">
        <v>2396</v>
      </c>
      <c r="C370" s="2" t="s">
        <v>120</v>
      </c>
      <c r="D370" s="2" t="str">
        <f>INDEX(Hotels!$C$2:$C$49,MATCH(C370,Hotels!$A$2:$A$49,0))</f>
        <v>Rishikesh</v>
      </c>
      <c r="E370" s="11">
        <v>45572</v>
      </c>
      <c r="F370" s="11">
        <v>45573</v>
      </c>
      <c r="G370" s="11">
        <v>45576</v>
      </c>
      <c r="H370" s="13">
        <f>DATE(YEAR(F370),MONTH(F370),1)</f>
        <v>45566</v>
      </c>
      <c r="I370" s="2">
        <f>G370-F370</f>
        <v>3</v>
      </c>
      <c r="J370" s="2">
        <f>F370-E370</f>
        <v>1</v>
      </c>
      <c r="K370" s="2" t="s">
        <v>2668</v>
      </c>
      <c r="L370" s="2">
        <v>1</v>
      </c>
      <c r="M370" s="2">
        <v>1</v>
      </c>
      <c r="N370" s="2">
        <v>0</v>
      </c>
      <c r="O370" s="2" t="s">
        <v>2732</v>
      </c>
      <c r="P370" s="2" t="s">
        <v>2656</v>
      </c>
      <c r="Q370" s="2" t="s">
        <v>2649</v>
      </c>
      <c r="R370" s="3">
        <v>2900</v>
      </c>
      <c r="S370" s="3">
        <f>I370*L370*R370</f>
        <v>8700</v>
      </c>
      <c r="T370" s="2">
        <f>M370+N370</f>
        <v>1</v>
      </c>
    </row>
    <row r="371" spans="1:20" x14ac:dyDescent="0.2">
      <c r="A371" s="2" t="s">
        <v>3035</v>
      </c>
      <c r="B371" s="2" t="s">
        <v>2483</v>
      </c>
      <c r="C371" s="2" t="s">
        <v>73</v>
      </c>
      <c r="D371" s="2" t="str">
        <f>INDEX(Hotels!$C$2:$C$49,MATCH(C371,Hotels!$A$2:$A$49,0))</f>
        <v>Bengaluru</v>
      </c>
      <c r="E371" s="11">
        <v>45572</v>
      </c>
      <c r="F371" s="11">
        <v>45615</v>
      </c>
      <c r="G371" s="11">
        <v>45618</v>
      </c>
      <c r="H371" s="13">
        <f>DATE(YEAR(F371),MONTH(F371),1)</f>
        <v>45597</v>
      </c>
      <c r="I371" s="2">
        <f>G371-F371</f>
        <v>3</v>
      </c>
      <c r="J371" s="2">
        <f>F371-E371</f>
        <v>43</v>
      </c>
      <c r="K371" s="2" t="s">
        <v>2668</v>
      </c>
      <c r="L371" s="2">
        <v>1</v>
      </c>
      <c r="M371" s="2">
        <v>1</v>
      </c>
      <c r="N371" s="2">
        <v>0</v>
      </c>
      <c r="O371" s="2" t="s">
        <v>2689</v>
      </c>
      <c r="P371" s="2" t="s">
        <v>2656</v>
      </c>
      <c r="Q371" s="2" t="s">
        <v>2649</v>
      </c>
      <c r="R371" s="3">
        <v>7100</v>
      </c>
      <c r="S371" s="3">
        <f>I371*L371*R371</f>
        <v>21300</v>
      </c>
      <c r="T371" s="2">
        <f>M371+N371</f>
        <v>1</v>
      </c>
    </row>
    <row r="372" spans="1:20" x14ac:dyDescent="0.2">
      <c r="A372" s="2" t="s">
        <v>3036</v>
      </c>
      <c r="B372" s="2" t="s">
        <v>493</v>
      </c>
      <c r="C372" s="2" t="s">
        <v>43</v>
      </c>
      <c r="D372" s="2" t="str">
        <f>INDEX(Hotels!$C$2:$C$49,MATCH(C372,Hotels!$A$2:$A$49,0))</f>
        <v>Agra</v>
      </c>
      <c r="E372" s="11">
        <v>45573</v>
      </c>
      <c r="F372" s="11">
        <v>45606</v>
      </c>
      <c r="G372" s="11">
        <v>45607</v>
      </c>
      <c r="H372" s="13">
        <f>DATE(YEAR(F372),MONTH(F372),1)</f>
        <v>45597</v>
      </c>
      <c r="I372" s="2">
        <f>G372-F372</f>
        <v>1</v>
      </c>
      <c r="J372" s="2">
        <f>F372-E372</f>
        <v>33</v>
      </c>
      <c r="K372" s="2" t="s">
        <v>2666</v>
      </c>
      <c r="L372" s="2">
        <v>1</v>
      </c>
      <c r="M372" s="2">
        <v>1</v>
      </c>
      <c r="N372" s="2">
        <v>0</v>
      </c>
      <c r="O372" s="2" t="s">
        <v>2670</v>
      </c>
      <c r="P372" s="2" t="s">
        <v>2652</v>
      </c>
      <c r="Q372" s="2" t="s">
        <v>2653</v>
      </c>
      <c r="R372" s="3">
        <v>12800</v>
      </c>
      <c r="S372" s="3">
        <f>I372*L372*R372</f>
        <v>12800</v>
      </c>
      <c r="T372" s="2">
        <f>M372+N372</f>
        <v>1</v>
      </c>
    </row>
    <row r="373" spans="1:20" x14ac:dyDescent="0.2">
      <c r="A373" s="2" t="s">
        <v>3037</v>
      </c>
      <c r="B373" s="2" t="s">
        <v>1048</v>
      </c>
      <c r="C373" s="2" t="s">
        <v>93</v>
      </c>
      <c r="D373" s="2" t="str">
        <f>INDEX(Hotels!$C$2:$C$49,MATCH(C373,Hotels!$A$2:$A$49,0))</f>
        <v>Shimla</v>
      </c>
      <c r="E373" s="11">
        <v>45573</v>
      </c>
      <c r="F373" s="11">
        <v>45644</v>
      </c>
      <c r="G373" s="11">
        <v>45650</v>
      </c>
      <c r="H373" s="13">
        <f>DATE(YEAR(F373),MONTH(F373),1)</f>
        <v>45627</v>
      </c>
      <c r="I373" s="2">
        <f>G373-F373</f>
        <v>6</v>
      </c>
      <c r="J373" s="2">
        <f>F373-E373</f>
        <v>71</v>
      </c>
      <c r="K373" s="2" t="s">
        <v>2655</v>
      </c>
      <c r="L373" s="2">
        <v>1</v>
      </c>
      <c r="M373" s="2">
        <v>2</v>
      </c>
      <c r="N373" s="2">
        <v>1</v>
      </c>
      <c r="O373" s="2" t="s">
        <v>2658</v>
      </c>
      <c r="P373" s="2" t="s">
        <v>2656</v>
      </c>
      <c r="Q373" s="2" t="s">
        <v>2649</v>
      </c>
      <c r="R373" s="3">
        <v>6400</v>
      </c>
      <c r="S373" s="3">
        <f>I373*L373*R373</f>
        <v>38400</v>
      </c>
      <c r="T373" s="2">
        <f>M373+N373</f>
        <v>3</v>
      </c>
    </row>
    <row r="374" spans="1:20" x14ac:dyDescent="0.2">
      <c r="A374" s="2" t="s">
        <v>3038</v>
      </c>
      <c r="B374" s="2" t="s">
        <v>1458</v>
      </c>
      <c r="C374" s="2" t="s">
        <v>83</v>
      </c>
      <c r="D374" s="2" t="str">
        <f>INDEX(Hotels!$C$2:$C$49,MATCH(C374,Hotels!$A$2:$A$49,0))</f>
        <v>Kochi</v>
      </c>
      <c r="E374" s="11">
        <v>45573</v>
      </c>
      <c r="F374" s="11">
        <v>45573</v>
      </c>
      <c r="G374" s="11">
        <v>45576</v>
      </c>
      <c r="H374" s="13">
        <f>DATE(YEAR(F374),MONTH(F374),1)</f>
        <v>45566</v>
      </c>
      <c r="I374" s="2">
        <f>G374-F374</f>
        <v>3</v>
      </c>
      <c r="J374" s="2">
        <f>F374-E374</f>
        <v>0</v>
      </c>
      <c r="K374" s="2" t="s">
        <v>2666</v>
      </c>
      <c r="L374" s="2">
        <v>1</v>
      </c>
      <c r="M374" s="2">
        <v>2</v>
      </c>
      <c r="N374" s="2">
        <v>0</v>
      </c>
      <c r="O374" s="2" t="s">
        <v>2651</v>
      </c>
      <c r="P374" s="2" t="s">
        <v>2656</v>
      </c>
      <c r="Q374" s="2" t="s">
        <v>2649</v>
      </c>
      <c r="R374" s="3">
        <v>30350</v>
      </c>
      <c r="S374" s="3">
        <f>I374*L374*R374</f>
        <v>91050</v>
      </c>
      <c r="T374" s="2">
        <f>M374+N374</f>
        <v>2</v>
      </c>
    </row>
    <row r="375" spans="1:20" x14ac:dyDescent="0.2">
      <c r="A375" s="2" t="s">
        <v>3039</v>
      </c>
      <c r="B375" s="2" t="s">
        <v>1734</v>
      </c>
      <c r="C375" s="2" t="s">
        <v>93</v>
      </c>
      <c r="D375" s="2" t="str">
        <f>INDEX(Hotels!$C$2:$C$49,MATCH(C375,Hotels!$A$2:$A$49,0))</f>
        <v>Shimla</v>
      </c>
      <c r="E375" s="11">
        <v>45573</v>
      </c>
      <c r="F375" s="11">
        <v>45650</v>
      </c>
      <c r="G375" s="11">
        <v>45652</v>
      </c>
      <c r="H375" s="13">
        <f>DATE(YEAR(F375),MONTH(F375),1)</f>
        <v>45627</v>
      </c>
      <c r="I375" s="2">
        <f>G375-F375</f>
        <v>2</v>
      </c>
      <c r="J375" s="2">
        <f>F375-E375</f>
        <v>77</v>
      </c>
      <c r="K375" s="2" t="s">
        <v>2646</v>
      </c>
      <c r="L375" s="2">
        <v>1</v>
      </c>
      <c r="M375" s="2">
        <v>1</v>
      </c>
      <c r="N375" s="2">
        <v>0</v>
      </c>
      <c r="O375" s="2" t="s">
        <v>2647</v>
      </c>
      <c r="P375" s="2" t="s">
        <v>2662</v>
      </c>
      <c r="Q375" s="2" t="s">
        <v>2649</v>
      </c>
      <c r="R375" s="3">
        <v>9300</v>
      </c>
      <c r="S375" s="3">
        <f>I375*L375*R375</f>
        <v>18600</v>
      </c>
      <c r="T375" s="2">
        <f>M375+N375</f>
        <v>1</v>
      </c>
    </row>
    <row r="376" spans="1:20" x14ac:dyDescent="0.2">
      <c r="A376" s="2" t="s">
        <v>3040</v>
      </c>
      <c r="B376" s="2" t="s">
        <v>2348</v>
      </c>
      <c r="C376" s="2" t="s">
        <v>63</v>
      </c>
      <c r="D376" s="2" t="str">
        <f>INDEX(Hotels!$C$2:$C$49,MATCH(C376,Hotels!$A$2:$A$49,0))</f>
        <v>New Delhi</v>
      </c>
      <c r="E376" s="11">
        <v>45573</v>
      </c>
      <c r="F376" s="11">
        <v>45642</v>
      </c>
      <c r="G376" s="11">
        <v>45647</v>
      </c>
      <c r="H376" s="13">
        <f>DATE(YEAR(F376),MONTH(F376),1)</f>
        <v>45627</v>
      </c>
      <c r="I376" s="2">
        <f>G376-F376</f>
        <v>5</v>
      </c>
      <c r="J376" s="2">
        <f>F376-E376</f>
        <v>69</v>
      </c>
      <c r="K376" s="2" t="s">
        <v>2668</v>
      </c>
      <c r="L376" s="2">
        <v>2</v>
      </c>
      <c r="M376" s="2">
        <v>4</v>
      </c>
      <c r="N376" s="2">
        <v>1</v>
      </c>
      <c r="O376" s="2" t="s">
        <v>2670</v>
      </c>
      <c r="P376" s="2" t="s">
        <v>2648</v>
      </c>
      <c r="Q376" s="2" t="s">
        <v>2649</v>
      </c>
      <c r="R376" s="3">
        <v>8750</v>
      </c>
      <c r="S376" s="3">
        <f>I376*L376*R376</f>
        <v>87500</v>
      </c>
      <c r="T376" s="2">
        <f>M376+N376</f>
        <v>5</v>
      </c>
    </row>
    <row r="377" spans="1:20" x14ac:dyDescent="0.2">
      <c r="A377" s="2" t="s">
        <v>3041</v>
      </c>
      <c r="B377" s="2" t="s">
        <v>529</v>
      </c>
      <c r="C377" s="2" t="s">
        <v>118</v>
      </c>
      <c r="D377" s="2" t="str">
        <f>INDEX(Hotels!$C$2:$C$49,MATCH(C377,Hotels!$A$2:$A$49,0))</f>
        <v>Rishikesh</v>
      </c>
      <c r="E377" s="11">
        <v>45574</v>
      </c>
      <c r="F377" s="11">
        <v>45576</v>
      </c>
      <c r="G377" s="11">
        <v>45578</v>
      </c>
      <c r="H377" s="13">
        <f>DATE(YEAR(F377),MONTH(F377),1)</f>
        <v>45566</v>
      </c>
      <c r="I377" s="2">
        <f>G377-F377</f>
        <v>2</v>
      </c>
      <c r="J377" s="2">
        <f>F377-E377</f>
        <v>2</v>
      </c>
      <c r="K377" s="2" t="s">
        <v>2655</v>
      </c>
      <c r="L377" s="2">
        <v>1</v>
      </c>
      <c r="M377" s="2">
        <v>1</v>
      </c>
      <c r="N377" s="2">
        <v>0</v>
      </c>
      <c r="O377" s="2" t="s">
        <v>2732</v>
      </c>
      <c r="P377" s="2" t="s">
        <v>2652</v>
      </c>
      <c r="Q377" s="2" t="s">
        <v>2649</v>
      </c>
      <c r="R377" s="3">
        <v>10900</v>
      </c>
      <c r="S377" s="3">
        <f>I377*L377*R377</f>
        <v>21800</v>
      </c>
      <c r="T377" s="2">
        <f>M377+N377</f>
        <v>1</v>
      </c>
    </row>
    <row r="378" spans="1:20" x14ac:dyDescent="0.2">
      <c r="A378" s="2" t="s">
        <v>3042</v>
      </c>
      <c r="B378" s="2" t="s">
        <v>974</v>
      </c>
      <c r="C378" s="2" t="s">
        <v>120</v>
      </c>
      <c r="D378" s="2" t="str">
        <f>INDEX(Hotels!$C$2:$C$49,MATCH(C378,Hotels!$A$2:$A$49,0))</f>
        <v>Rishikesh</v>
      </c>
      <c r="E378" s="11">
        <v>45574</v>
      </c>
      <c r="F378" s="11">
        <v>45605</v>
      </c>
      <c r="G378" s="11">
        <v>45608</v>
      </c>
      <c r="H378" s="13">
        <f>DATE(YEAR(F378),MONTH(F378),1)</f>
        <v>45597</v>
      </c>
      <c r="I378" s="2">
        <f>G378-F378</f>
        <v>3</v>
      </c>
      <c r="J378" s="2">
        <f>F378-E378</f>
        <v>31</v>
      </c>
      <c r="K378" s="2" t="s">
        <v>2655</v>
      </c>
      <c r="L378" s="2">
        <v>1</v>
      </c>
      <c r="M378" s="2">
        <v>1</v>
      </c>
      <c r="N378" s="2">
        <v>0</v>
      </c>
      <c r="O378" s="2" t="s">
        <v>2732</v>
      </c>
      <c r="P378" s="2" t="s">
        <v>2652</v>
      </c>
      <c r="Q378" s="2" t="s">
        <v>2649</v>
      </c>
      <c r="R378" s="3">
        <v>2900</v>
      </c>
      <c r="S378" s="3">
        <f>I378*L378*R378</f>
        <v>8700</v>
      </c>
      <c r="T378" s="2">
        <f>M378+N378</f>
        <v>1</v>
      </c>
    </row>
    <row r="379" spans="1:20" x14ac:dyDescent="0.2">
      <c r="A379" s="2" t="s">
        <v>3043</v>
      </c>
      <c r="B379" s="2" t="s">
        <v>974</v>
      </c>
      <c r="C379" s="2" t="s">
        <v>37</v>
      </c>
      <c r="D379" s="2" t="str">
        <f>INDEX(Hotels!$C$2:$C$49,MATCH(C379,Hotels!$A$2:$A$49,0))</f>
        <v>Udaipur</v>
      </c>
      <c r="E379" s="11">
        <v>45574</v>
      </c>
      <c r="F379" s="11">
        <v>45575</v>
      </c>
      <c r="G379" s="11">
        <v>45576</v>
      </c>
      <c r="H379" s="13">
        <f>DATE(YEAR(F379),MONTH(F379),1)</f>
        <v>45566</v>
      </c>
      <c r="I379" s="2">
        <f>G379-F379</f>
        <v>1</v>
      </c>
      <c r="J379" s="2">
        <f>F379-E379</f>
        <v>1</v>
      </c>
      <c r="K379" s="2" t="s">
        <v>2668</v>
      </c>
      <c r="L379" s="2">
        <v>1</v>
      </c>
      <c r="M379" s="2">
        <v>1</v>
      </c>
      <c r="N379" s="2">
        <v>0</v>
      </c>
      <c r="O379" s="2" t="s">
        <v>2732</v>
      </c>
      <c r="P379" s="2" t="s">
        <v>2662</v>
      </c>
      <c r="Q379" s="2" t="s">
        <v>2649</v>
      </c>
      <c r="R379" s="3">
        <v>13600</v>
      </c>
      <c r="S379" s="3">
        <f>I379*L379*R379</f>
        <v>13600</v>
      </c>
      <c r="T379" s="2">
        <f>M379+N379</f>
        <v>1</v>
      </c>
    </row>
    <row r="380" spans="1:20" x14ac:dyDescent="0.2">
      <c r="A380" s="2" t="s">
        <v>3044</v>
      </c>
      <c r="B380" s="2" t="s">
        <v>1067</v>
      </c>
      <c r="C380" s="2" t="s">
        <v>57</v>
      </c>
      <c r="D380" s="2" t="str">
        <f>INDEX(Hotels!$C$2:$C$49,MATCH(C380,Hotels!$A$2:$A$49,0))</f>
        <v>Mumbai</v>
      </c>
      <c r="E380" s="11">
        <v>45574</v>
      </c>
      <c r="F380" s="11">
        <v>45643</v>
      </c>
      <c r="G380" s="11">
        <v>45649</v>
      </c>
      <c r="H380" s="13">
        <f>DATE(YEAR(F380),MONTH(F380),1)</f>
        <v>45627</v>
      </c>
      <c r="I380" s="2">
        <f>G380-F380</f>
        <v>6</v>
      </c>
      <c r="J380" s="2">
        <f>F380-E380</f>
        <v>69</v>
      </c>
      <c r="K380" s="2" t="s">
        <v>2646</v>
      </c>
      <c r="L380" s="2">
        <v>2</v>
      </c>
      <c r="M380" s="2">
        <v>4</v>
      </c>
      <c r="N380" s="2">
        <v>1</v>
      </c>
      <c r="O380" s="2" t="s">
        <v>2683</v>
      </c>
      <c r="P380" s="2" t="s">
        <v>2656</v>
      </c>
      <c r="Q380" s="2" t="s">
        <v>2653</v>
      </c>
      <c r="R380" s="3">
        <v>17750</v>
      </c>
      <c r="S380" s="3">
        <f>I380*L380*R380</f>
        <v>213000</v>
      </c>
      <c r="T380" s="2">
        <f>M380+N380</f>
        <v>5</v>
      </c>
    </row>
    <row r="381" spans="1:20" x14ac:dyDescent="0.2">
      <c r="A381" s="2" t="s">
        <v>3045</v>
      </c>
      <c r="B381" s="2" t="s">
        <v>1217</v>
      </c>
      <c r="C381" s="2" t="s">
        <v>118</v>
      </c>
      <c r="D381" s="2" t="str">
        <f>INDEX(Hotels!$C$2:$C$49,MATCH(C381,Hotels!$A$2:$A$49,0))</f>
        <v>Rishikesh</v>
      </c>
      <c r="E381" s="11">
        <v>45574</v>
      </c>
      <c r="F381" s="11">
        <v>45574</v>
      </c>
      <c r="G381" s="11">
        <v>45578</v>
      </c>
      <c r="H381" s="13">
        <f>DATE(YEAR(F381),MONTH(F381),1)</f>
        <v>45566</v>
      </c>
      <c r="I381" s="2">
        <f>G381-F381</f>
        <v>4</v>
      </c>
      <c r="J381" s="2">
        <f>F381-E381</f>
        <v>0</v>
      </c>
      <c r="K381" s="2" t="s">
        <v>2646</v>
      </c>
      <c r="L381" s="2">
        <v>1</v>
      </c>
      <c r="M381" s="2">
        <v>1</v>
      </c>
      <c r="N381" s="2">
        <v>0</v>
      </c>
      <c r="O381" s="2" t="s">
        <v>2658</v>
      </c>
      <c r="P381" s="2" t="s">
        <v>2672</v>
      </c>
      <c r="Q381" s="2" t="s">
        <v>2649</v>
      </c>
      <c r="R381" s="3">
        <v>16700</v>
      </c>
      <c r="S381" s="3">
        <f>I381*L381*R381</f>
        <v>66800</v>
      </c>
      <c r="T381" s="2">
        <f>M381+N381</f>
        <v>1</v>
      </c>
    </row>
    <row r="382" spans="1:20" x14ac:dyDescent="0.2">
      <c r="A382" s="2" t="s">
        <v>3046</v>
      </c>
      <c r="B382" s="2" t="s">
        <v>1562</v>
      </c>
      <c r="C382" s="2" t="s">
        <v>37</v>
      </c>
      <c r="D382" s="2" t="str">
        <f>INDEX(Hotels!$C$2:$C$49,MATCH(C382,Hotels!$A$2:$A$49,0))</f>
        <v>Udaipur</v>
      </c>
      <c r="E382" s="11">
        <v>45574</v>
      </c>
      <c r="F382" s="11">
        <v>45583</v>
      </c>
      <c r="G382" s="11">
        <v>45588</v>
      </c>
      <c r="H382" s="13">
        <f>DATE(YEAR(F382),MONTH(F382),1)</f>
        <v>45566</v>
      </c>
      <c r="I382" s="2">
        <f>G382-F382</f>
        <v>5</v>
      </c>
      <c r="J382" s="2">
        <f>F382-E382</f>
        <v>9</v>
      </c>
      <c r="K382" s="2" t="s">
        <v>2668</v>
      </c>
      <c r="L382" s="2">
        <v>2</v>
      </c>
      <c r="M382" s="2">
        <v>4</v>
      </c>
      <c r="N382" s="2">
        <v>1</v>
      </c>
      <c r="O382" s="2" t="s">
        <v>2689</v>
      </c>
      <c r="P382" s="2" t="s">
        <v>2662</v>
      </c>
      <c r="Q382" s="2" t="s">
        <v>2649</v>
      </c>
      <c r="R382" s="3">
        <v>12600</v>
      </c>
      <c r="S382" s="3">
        <f>I382*L382*R382</f>
        <v>126000</v>
      </c>
      <c r="T382" s="2">
        <f>M382+N382</f>
        <v>5</v>
      </c>
    </row>
    <row r="383" spans="1:20" x14ac:dyDescent="0.2">
      <c r="A383" s="2" t="s">
        <v>3047</v>
      </c>
      <c r="B383" s="2" t="s">
        <v>1981</v>
      </c>
      <c r="C383" s="2" t="s">
        <v>51</v>
      </c>
      <c r="D383" s="2" t="str">
        <f>INDEX(Hotels!$C$2:$C$49,MATCH(C383,Hotels!$A$2:$A$49,0))</f>
        <v>Agra</v>
      </c>
      <c r="E383" s="11">
        <v>45574</v>
      </c>
      <c r="F383" s="11">
        <v>45713</v>
      </c>
      <c r="G383" s="11">
        <v>45716</v>
      </c>
      <c r="H383" s="13">
        <f>DATE(YEAR(F383),MONTH(F383),1)</f>
        <v>45689</v>
      </c>
      <c r="I383" s="2">
        <f>G383-F383</f>
        <v>3</v>
      </c>
      <c r="J383" s="2">
        <f>F383-E383</f>
        <v>139</v>
      </c>
      <c r="K383" s="2" t="s">
        <v>2668</v>
      </c>
      <c r="L383" s="2">
        <v>1</v>
      </c>
      <c r="M383" s="2">
        <v>2</v>
      </c>
      <c r="N383" s="2">
        <v>0</v>
      </c>
      <c r="O383" s="2" t="s">
        <v>2647</v>
      </c>
      <c r="P383" s="2" t="s">
        <v>2652</v>
      </c>
      <c r="Q383" s="2" t="s">
        <v>2653</v>
      </c>
      <c r="R383" s="3">
        <v>8950</v>
      </c>
      <c r="S383" s="3">
        <f>I383*L383*R383</f>
        <v>26850</v>
      </c>
      <c r="T383" s="2">
        <f>M383+N383</f>
        <v>2</v>
      </c>
    </row>
    <row r="384" spans="1:20" x14ac:dyDescent="0.2">
      <c r="A384" s="2" t="s">
        <v>3048</v>
      </c>
      <c r="B384" s="2" t="s">
        <v>2268</v>
      </c>
      <c r="C384" s="2" t="s">
        <v>19</v>
      </c>
      <c r="D384" s="2" t="str">
        <f>INDEX(Hotels!$C$2:$C$49,MATCH(C384,Hotels!$A$2:$A$49,0))</f>
        <v>Goa</v>
      </c>
      <c r="E384" s="11">
        <v>45574</v>
      </c>
      <c r="F384" s="11">
        <v>45583</v>
      </c>
      <c r="G384" s="11">
        <v>45587</v>
      </c>
      <c r="H384" s="13">
        <f>DATE(YEAR(F384),MONTH(F384),1)</f>
        <v>45566</v>
      </c>
      <c r="I384" s="2">
        <f>G384-F384</f>
        <v>4</v>
      </c>
      <c r="J384" s="2">
        <f>F384-E384</f>
        <v>9</v>
      </c>
      <c r="K384" s="2" t="s">
        <v>2646</v>
      </c>
      <c r="L384" s="2">
        <v>1</v>
      </c>
      <c r="M384" s="2">
        <v>2</v>
      </c>
      <c r="N384" s="2">
        <v>0</v>
      </c>
      <c r="O384" s="2" t="s">
        <v>2670</v>
      </c>
      <c r="P384" s="2" t="s">
        <v>2656</v>
      </c>
      <c r="Q384" s="2" t="s">
        <v>2649</v>
      </c>
      <c r="R384" s="3">
        <v>9900</v>
      </c>
      <c r="S384" s="3">
        <f>I384*L384*R384</f>
        <v>39600</v>
      </c>
      <c r="T384" s="2">
        <f>M384+N384</f>
        <v>2</v>
      </c>
    </row>
    <row r="385" spans="1:20" x14ac:dyDescent="0.2">
      <c r="A385" s="2" t="s">
        <v>3049</v>
      </c>
      <c r="B385" s="2" t="s">
        <v>815</v>
      </c>
      <c r="C385" s="2" t="s">
        <v>118</v>
      </c>
      <c r="D385" s="2" t="str">
        <f>INDEX(Hotels!$C$2:$C$49,MATCH(C385,Hotels!$A$2:$A$49,0))</f>
        <v>Rishikesh</v>
      </c>
      <c r="E385" s="11">
        <v>45575</v>
      </c>
      <c r="F385" s="11">
        <v>45589</v>
      </c>
      <c r="G385" s="11">
        <v>45591</v>
      </c>
      <c r="H385" s="13">
        <f>DATE(YEAR(F385),MONTH(F385),1)</f>
        <v>45566</v>
      </c>
      <c r="I385" s="2">
        <f>G385-F385</f>
        <v>2</v>
      </c>
      <c r="J385" s="2">
        <f>F385-E385</f>
        <v>14</v>
      </c>
      <c r="K385" s="2" t="s">
        <v>2655</v>
      </c>
      <c r="L385" s="2">
        <v>1</v>
      </c>
      <c r="M385" s="2">
        <v>2</v>
      </c>
      <c r="N385" s="2">
        <v>0</v>
      </c>
      <c r="O385" s="2" t="s">
        <v>2732</v>
      </c>
      <c r="P385" s="2" t="s">
        <v>2656</v>
      </c>
      <c r="Q385" s="2" t="s">
        <v>2649</v>
      </c>
      <c r="R385" s="3">
        <v>10200</v>
      </c>
      <c r="S385" s="3">
        <f>I385*L385*R385</f>
        <v>20400</v>
      </c>
      <c r="T385" s="2">
        <f>M385+N385</f>
        <v>2</v>
      </c>
    </row>
    <row r="386" spans="1:20" x14ac:dyDescent="0.2">
      <c r="A386" s="2" t="s">
        <v>3050</v>
      </c>
      <c r="B386" s="2" t="s">
        <v>819</v>
      </c>
      <c r="C386" s="2" t="s">
        <v>32</v>
      </c>
      <c r="D386" s="2" t="str">
        <f>INDEX(Hotels!$C$2:$C$49,MATCH(C386,Hotels!$A$2:$A$49,0))</f>
        <v>Jaipur</v>
      </c>
      <c r="E386" s="11">
        <v>45575</v>
      </c>
      <c r="F386" s="11">
        <v>45639</v>
      </c>
      <c r="G386" s="11">
        <v>45643</v>
      </c>
      <c r="H386" s="13">
        <f>DATE(YEAR(F386),MONTH(F386),1)</f>
        <v>45627</v>
      </c>
      <c r="I386" s="2">
        <f>G386-F386</f>
        <v>4</v>
      </c>
      <c r="J386" s="2">
        <f>F386-E386</f>
        <v>64</v>
      </c>
      <c r="K386" s="2" t="s">
        <v>2655</v>
      </c>
      <c r="L386" s="2">
        <v>1</v>
      </c>
      <c r="M386" s="2">
        <v>2</v>
      </c>
      <c r="N386" s="2">
        <v>0</v>
      </c>
      <c r="O386" s="2" t="s">
        <v>2647</v>
      </c>
      <c r="P386" s="2" t="s">
        <v>2656</v>
      </c>
      <c r="Q386" s="2" t="s">
        <v>2653</v>
      </c>
      <c r="R386" s="3">
        <v>7700</v>
      </c>
      <c r="S386" s="3">
        <f>I386*L386*R386</f>
        <v>30800</v>
      </c>
      <c r="T386" s="2">
        <f>M386+N386</f>
        <v>2</v>
      </c>
    </row>
    <row r="387" spans="1:20" x14ac:dyDescent="0.2">
      <c r="A387" s="2" t="s">
        <v>3051</v>
      </c>
      <c r="B387" s="2" t="s">
        <v>974</v>
      </c>
      <c r="C387" s="2" t="s">
        <v>26</v>
      </c>
      <c r="D387" s="2" t="str">
        <f>INDEX(Hotels!$C$2:$C$49,MATCH(C387,Hotels!$A$2:$A$49,0))</f>
        <v>Jaipur</v>
      </c>
      <c r="E387" s="11">
        <v>45575</v>
      </c>
      <c r="F387" s="11">
        <v>45607</v>
      </c>
      <c r="G387" s="11">
        <v>45609</v>
      </c>
      <c r="H387" s="13">
        <f>DATE(YEAR(F387),MONTH(F387),1)</f>
        <v>45597</v>
      </c>
      <c r="I387" s="2">
        <f>G387-F387</f>
        <v>2</v>
      </c>
      <c r="J387" s="2">
        <f>F387-E387</f>
        <v>32</v>
      </c>
      <c r="K387" s="2" t="s">
        <v>2646</v>
      </c>
      <c r="L387" s="2">
        <v>1</v>
      </c>
      <c r="M387" s="2">
        <v>1</v>
      </c>
      <c r="N387" s="2">
        <v>0</v>
      </c>
      <c r="O387" s="2" t="s">
        <v>2647</v>
      </c>
      <c r="P387" s="2" t="s">
        <v>2656</v>
      </c>
      <c r="Q387" s="2" t="s">
        <v>2653</v>
      </c>
      <c r="R387" s="3">
        <v>22150</v>
      </c>
      <c r="S387" s="3">
        <f>I387*L387*R387</f>
        <v>44300</v>
      </c>
      <c r="T387" s="2">
        <f>M387+N387</f>
        <v>1</v>
      </c>
    </row>
    <row r="388" spans="1:20" x14ac:dyDescent="0.2">
      <c r="A388" s="2" t="s">
        <v>3052</v>
      </c>
      <c r="B388" s="2" t="s">
        <v>1093</v>
      </c>
      <c r="C388" s="2" t="s">
        <v>51</v>
      </c>
      <c r="D388" s="2" t="str">
        <f>INDEX(Hotels!$C$2:$C$49,MATCH(C388,Hotels!$A$2:$A$49,0))</f>
        <v>Agra</v>
      </c>
      <c r="E388" s="11">
        <v>45575</v>
      </c>
      <c r="F388" s="11">
        <v>45584</v>
      </c>
      <c r="G388" s="11">
        <v>45587</v>
      </c>
      <c r="H388" s="13">
        <f>DATE(YEAR(F388),MONTH(F388),1)</f>
        <v>45566</v>
      </c>
      <c r="I388" s="2">
        <f>G388-F388</f>
        <v>3</v>
      </c>
      <c r="J388" s="2">
        <f>F388-E388</f>
        <v>9</v>
      </c>
      <c r="K388" s="2" t="s">
        <v>2655</v>
      </c>
      <c r="L388" s="2">
        <v>1</v>
      </c>
      <c r="M388" s="2">
        <v>2</v>
      </c>
      <c r="N388" s="2">
        <v>3</v>
      </c>
      <c r="O388" s="2" t="s">
        <v>2647</v>
      </c>
      <c r="P388" s="2" t="s">
        <v>2652</v>
      </c>
      <c r="Q388" s="2" t="s">
        <v>2649</v>
      </c>
      <c r="R388" s="3">
        <v>10650</v>
      </c>
      <c r="S388" s="3">
        <f>I388*L388*R388</f>
        <v>31950</v>
      </c>
      <c r="T388" s="2">
        <f>M388+N388</f>
        <v>5</v>
      </c>
    </row>
    <row r="389" spans="1:20" x14ac:dyDescent="0.2">
      <c r="A389" s="2" t="s">
        <v>3053</v>
      </c>
      <c r="B389" s="2" t="s">
        <v>1507</v>
      </c>
      <c r="C389" s="2" t="s">
        <v>81</v>
      </c>
      <c r="D389" s="2" t="str">
        <f>INDEX(Hotels!$C$2:$C$49,MATCH(C389,Hotels!$A$2:$A$49,0))</f>
        <v>Bengaluru</v>
      </c>
      <c r="E389" s="11">
        <v>45575</v>
      </c>
      <c r="F389" s="11">
        <v>45586</v>
      </c>
      <c r="G389" s="11">
        <v>45588</v>
      </c>
      <c r="H389" s="13">
        <f>DATE(YEAR(F389),MONTH(F389),1)</f>
        <v>45566</v>
      </c>
      <c r="I389" s="2">
        <f>G389-F389</f>
        <v>2</v>
      </c>
      <c r="J389" s="2">
        <f>F389-E389</f>
        <v>11</v>
      </c>
      <c r="K389" s="2" t="s">
        <v>2655</v>
      </c>
      <c r="L389" s="2">
        <v>1</v>
      </c>
      <c r="M389" s="2">
        <v>3</v>
      </c>
      <c r="N389" s="2">
        <v>0</v>
      </c>
      <c r="O389" s="2" t="s">
        <v>2683</v>
      </c>
      <c r="P389" s="2" t="s">
        <v>2652</v>
      </c>
      <c r="Q389" s="2" t="s">
        <v>2649</v>
      </c>
      <c r="R389" s="3">
        <v>16250</v>
      </c>
      <c r="S389" s="3">
        <f>I389*L389*R389</f>
        <v>32500</v>
      </c>
      <c r="T389" s="2">
        <f>M389+N389</f>
        <v>3</v>
      </c>
    </row>
    <row r="390" spans="1:20" x14ac:dyDescent="0.2">
      <c r="A390" s="2" t="s">
        <v>3054</v>
      </c>
      <c r="B390" s="2" t="s">
        <v>1688</v>
      </c>
      <c r="C390" s="2" t="s">
        <v>49</v>
      </c>
      <c r="D390" s="2" t="str">
        <f>INDEX(Hotels!$C$2:$C$49,MATCH(C390,Hotels!$A$2:$A$49,0))</f>
        <v>Agra</v>
      </c>
      <c r="E390" s="11">
        <v>45575</v>
      </c>
      <c r="F390" s="11">
        <v>45584</v>
      </c>
      <c r="G390" s="11">
        <v>45585</v>
      </c>
      <c r="H390" s="13">
        <f>DATE(YEAR(F390),MONTH(F390),1)</f>
        <v>45566</v>
      </c>
      <c r="I390" s="2">
        <f>G390-F390</f>
        <v>1</v>
      </c>
      <c r="J390" s="2">
        <f>F390-E390</f>
        <v>9</v>
      </c>
      <c r="K390" s="2" t="s">
        <v>2668</v>
      </c>
      <c r="L390" s="2">
        <v>1</v>
      </c>
      <c r="M390" s="2">
        <v>1</v>
      </c>
      <c r="N390" s="2">
        <v>0</v>
      </c>
      <c r="O390" s="2" t="s">
        <v>2683</v>
      </c>
      <c r="P390" s="2" t="s">
        <v>2648</v>
      </c>
      <c r="Q390" s="2" t="s">
        <v>2653</v>
      </c>
      <c r="R390" s="3">
        <v>2700</v>
      </c>
      <c r="S390" s="3">
        <f>I390*L390*R390</f>
        <v>2700</v>
      </c>
      <c r="T390" s="2">
        <f>M390+N390</f>
        <v>1</v>
      </c>
    </row>
    <row r="391" spans="1:20" x14ac:dyDescent="0.2">
      <c r="A391" s="2" t="s">
        <v>3055</v>
      </c>
      <c r="B391" s="2" t="s">
        <v>1816</v>
      </c>
      <c r="C391" s="2" t="s">
        <v>63</v>
      </c>
      <c r="D391" s="2" t="str">
        <f>INDEX(Hotels!$C$2:$C$49,MATCH(C391,Hotels!$A$2:$A$49,0))</f>
        <v>New Delhi</v>
      </c>
      <c r="E391" s="11">
        <v>45575</v>
      </c>
      <c r="F391" s="11">
        <v>45580</v>
      </c>
      <c r="G391" s="11">
        <v>45581</v>
      </c>
      <c r="H391" s="13">
        <f>DATE(YEAR(F391),MONTH(F391),1)</f>
        <v>45566</v>
      </c>
      <c r="I391" s="2">
        <f>G391-F391</f>
        <v>1</v>
      </c>
      <c r="J391" s="2">
        <f>F391-E391</f>
        <v>5</v>
      </c>
      <c r="K391" s="2" t="s">
        <v>2646</v>
      </c>
      <c r="L391" s="2">
        <v>1</v>
      </c>
      <c r="M391" s="2">
        <v>1</v>
      </c>
      <c r="N391" s="2">
        <v>0</v>
      </c>
      <c r="O391" s="2" t="s">
        <v>2647</v>
      </c>
      <c r="P391" s="2" t="s">
        <v>2656</v>
      </c>
      <c r="Q391" s="2" t="s">
        <v>2649</v>
      </c>
      <c r="R391" s="3">
        <v>15800</v>
      </c>
      <c r="S391" s="3">
        <f>I391*L391*R391</f>
        <v>15800</v>
      </c>
      <c r="T391" s="2">
        <f>M391+N391</f>
        <v>1</v>
      </c>
    </row>
    <row r="392" spans="1:20" x14ac:dyDescent="0.2">
      <c r="A392" s="2" t="s">
        <v>3056</v>
      </c>
      <c r="B392" s="2" t="s">
        <v>2039</v>
      </c>
      <c r="C392" s="2" t="s">
        <v>129</v>
      </c>
      <c r="D392" s="2" t="str">
        <f>INDEX(Hotels!$C$2:$C$49,MATCH(C392,Hotels!$A$2:$A$49,0))</f>
        <v>Varanasi</v>
      </c>
      <c r="E392" s="11">
        <v>45575</v>
      </c>
      <c r="F392" s="11">
        <v>45581</v>
      </c>
      <c r="G392" s="11">
        <v>45583</v>
      </c>
      <c r="H392" s="13">
        <f>DATE(YEAR(F392),MONTH(F392),1)</f>
        <v>45566</v>
      </c>
      <c r="I392" s="2">
        <f>G392-F392</f>
        <v>2</v>
      </c>
      <c r="J392" s="2">
        <f>F392-E392</f>
        <v>6</v>
      </c>
      <c r="K392" s="2" t="s">
        <v>2666</v>
      </c>
      <c r="L392" s="2">
        <v>1</v>
      </c>
      <c r="M392" s="2">
        <v>2</v>
      </c>
      <c r="N392" s="2">
        <v>0</v>
      </c>
      <c r="O392" s="2" t="s">
        <v>2683</v>
      </c>
      <c r="P392" s="2" t="s">
        <v>2659</v>
      </c>
      <c r="Q392" s="2" t="s">
        <v>2649</v>
      </c>
      <c r="R392" s="3">
        <v>12000</v>
      </c>
      <c r="S392" s="3">
        <f>I392*L392*R392</f>
        <v>24000</v>
      </c>
      <c r="T392" s="2">
        <f>M392+N392</f>
        <v>2</v>
      </c>
    </row>
    <row r="393" spans="1:20" x14ac:dyDescent="0.2">
      <c r="A393" s="2" t="s">
        <v>3057</v>
      </c>
      <c r="B393" s="2" t="s">
        <v>2244</v>
      </c>
      <c r="C393" s="2" t="s">
        <v>120</v>
      </c>
      <c r="D393" s="2" t="str">
        <f>INDEX(Hotels!$C$2:$C$49,MATCH(C393,Hotels!$A$2:$A$49,0))</f>
        <v>Rishikesh</v>
      </c>
      <c r="E393" s="11">
        <v>45575</v>
      </c>
      <c r="F393" s="11">
        <v>45597</v>
      </c>
      <c r="G393" s="11">
        <v>45603</v>
      </c>
      <c r="H393" s="13">
        <f>DATE(YEAR(F393),MONTH(F393),1)</f>
        <v>45597</v>
      </c>
      <c r="I393" s="2">
        <f>G393-F393</f>
        <v>6</v>
      </c>
      <c r="J393" s="2">
        <f>F393-E393</f>
        <v>22</v>
      </c>
      <c r="K393" s="2" t="s">
        <v>2668</v>
      </c>
      <c r="L393" s="2">
        <v>1</v>
      </c>
      <c r="M393" s="2">
        <v>2</v>
      </c>
      <c r="N393" s="2">
        <v>1</v>
      </c>
      <c r="O393" s="2" t="s">
        <v>2647</v>
      </c>
      <c r="P393" s="2" t="s">
        <v>2652</v>
      </c>
      <c r="Q393" s="2" t="s">
        <v>2649</v>
      </c>
      <c r="R393" s="3">
        <v>2200</v>
      </c>
      <c r="S393" s="3">
        <f>I393*L393*R393</f>
        <v>13200</v>
      </c>
      <c r="T393" s="2">
        <f>M393+N393</f>
        <v>3</v>
      </c>
    </row>
    <row r="394" spans="1:20" x14ac:dyDescent="0.2">
      <c r="A394" s="2" t="s">
        <v>3058</v>
      </c>
      <c r="B394" s="2" t="s">
        <v>441</v>
      </c>
      <c r="C394" s="2" t="s">
        <v>89</v>
      </c>
      <c r="D394" s="2" t="str">
        <f>INDEX(Hotels!$C$2:$C$49,MATCH(C394,Hotels!$A$2:$A$49,0))</f>
        <v>Kochi</v>
      </c>
      <c r="E394" s="11">
        <v>45576</v>
      </c>
      <c r="F394" s="11">
        <v>45608</v>
      </c>
      <c r="G394" s="11">
        <v>45613</v>
      </c>
      <c r="H394" s="13">
        <f>DATE(YEAR(F394),MONTH(F394),1)</f>
        <v>45597</v>
      </c>
      <c r="I394" s="2">
        <f>G394-F394</f>
        <v>5</v>
      </c>
      <c r="J394" s="2">
        <f>F394-E394</f>
        <v>32</v>
      </c>
      <c r="K394" s="2" t="s">
        <v>2668</v>
      </c>
      <c r="L394" s="2">
        <v>1</v>
      </c>
      <c r="M394" s="2">
        <v>2</v>
      </c>
      <c r="N394" s="2">
        <v>0</v>
      </c>
      <c r="O394" s="2" t="s">
        <v>2651</v>
      </c>
      <c r="P394" s="2" t="s">
        <v>2652</v>
      </c>
      <c r="Q394" s="2" t="s">
        <v>2649</v>
      </c>
      <c r="R394" s="3">
        <v>6000</v>
      </c>
      <c r="S394" s="3">
        <f>I394*L394*R394</f>
        <v>30000</v>
      </c>
      <c r="T394" s="2">
        <f>M394+N394</f>
        <v>2</v>
      </c>
    </row>
    <row r="395" spans="1:20" x14ac:dyDescent="0.2">
      <c r="A395" s="2" t="s">
        <v>3059</v>
      </c>
      <c r="B395" s="2" t="s">
        <v>804</v>
      </c>
      <c r="C395" s="2" t="s">
        <v>91</v>
      </c>
      <c r="D395" s="2" t="str">
        <f>INDEX(Hotels!$C$2:$C$49,MATCH(C395,Hotels!$A$2:$A$49,0))</f>
        <v>Kochi</v>
      </c>
      <c r="E395" s="11">
        <v>45576</v>
      </c>
      <c r="F395" s="11">
        <v>45590</v>
      </c>
      <c r="G395" s="11">
        <v>45592</v>
      </c>
      <c r="H395" s="13">
        <f>DATE(YEAR(F395),MONTH(F395),1)</f>
        <v>45566</v>
      </c>
      <c r="I395" s="2">
        <f>G395-F395</f>
        <v>2</v>
      </c>
      <c r="J395" s="2">
        <f>F395-E395</f>
        <v>14</v>
      </c>
      <c r="K395" s="2" t="s">
        <v>2668</v>
      </c>
      <c r="L395" s="2">
        <v>1</v>
      </c>
      <c r="M395" s="2">
        <v>2</v>
      </c>
      <c r="N395" s="2">
        <v>0</v>
      </c>
      <c r="O395" s="2" t="s">
        <v>2670</v>
      </c>
      <c r="P395" s="2" t="s">
        <v>2652</v>
      </c>
      <c r="Q395" s="2" t="s">
        <v>2649</v>
      </c>
      <c r="R395" s="3">
        <v>3400</v>
      </c>
      <c r="S395" s="3">
        <f>I395*L395*R395</f>
        <v>6800</v>
      </c>
      <c r="T395" s="2">
        <f>M395+N395</f>
        <v>2</v>
      </c>
    </row>
    <row r="396" spans="1:20" x14ac:dyDescent="0.2">
      <c r="A396" s="2" t="s">
        <v>3060</v>
      </c>
      <c r="B396" s="2" t="s">
        <v>1983</v>
      </c>
      <c r="C396" s="2" t="s">
        <v>63</v>
      </c>
      <c r="D396" s="2" t="str">
        <f>INDEX(Hotels!$C$2:$C$49,MATCH(C396,Hotels!$A$2:$A$49,0))</f>
        <v>New Delhi</v>
      </c>
      <c r="E396" s="11">
        <v>45576</v>
      </c>
      <c r="F396" s="11">
        <v>45577</v>
      </c>
      <c r="G396" s="11">
        <v>45579</v>
      </c>
      <c r="H396" s="13">
        <f>DATE(YEAR(F396),MONTH(F396),1)</f>
        <v>45566</v>
      </c>
      <c r="I396" s="2">
        <f>G396-F396</f>
        <v>2</v>
      </c>
      <c r="J396" s="2">
        <f>F396-E396</f>
        <v>1</v>
      </c>
      <c r="K396" s="2" t="s">
        <v>2668</v>
      </c>
      <c r="L396" s="2">
        <v>1</v>
      </c>
      <c r="M396" s="2">
        <v>2</v>
      </c>
      <c r="N396" s="2">
        <v>0</v>
      </c>
      <c r="O396" s="2" t="s">
        <v>2670</v>
      </c>
      <c r="P396" s="2" t="s">
        <v>2656</v>
      </c>
      <c r="Q396" s="2" t="s">
        <v>2649</v>
      </c>
      <c r="R396" s="3">
        <v>8450</v>
      </c>
      <c r="S396" s="3">
        <f>I396*L396*R396</f>
        <v>16900</v>
      </c>
      <c r="T396" s="2">
        <f>M396+N396</f>
        <v>2</v>
      </c>
    </row>
    <row r="397" spans="1:20" x14ac:dyDescent="0.2">
      <c r="A397" s="2" t="s">
        <v>3061</v>
      </c>
      <c r="B397" s="2" t="s">
        <v>1987</v>
      </c>
      <c r="C397" s="2" t="s">
        <v>53</v>
      </c>
      <c r="D397" s="2" t="str">
        <f>INDEX(Hotels!$C$2:$C$49,MATCH(C397,Hotels!$A$2:$A$49,0))</f>
        <v>Mumbai</v>
      </c>
      <c r="E397" s="11">
        <v>45576</v>
      </c>
      <c r="F397" s="11">
        <v>45580</v>
      </c>
      <c r="G397" s="11">
        <v>45584</v>
      </c>
      <c r="H397" s="13">
        <f>DATE(YEAR(F397),MONTH(F397),1)</f>
        <v>45566</v>
      </c>
      <c r="I397" s="2">
        <f>G397-F397</f>
        <v>4</v>
      </c>
      <c r="J397" s="2">
        <f>F397-E397</f>
        <v>4</v>
      </c>
      <c r="K397" s="2" t="s">
        <v>2668</v>
      </c>
      <c r="L397" s="2">
        <v>1</v>
      </c>
      <c r="M397" s="2">
        <v>2</v>
      </c>
      <c r="N397" s="2">
        <v>0</v>
      </c>
      <c r="O397" s="2" t="s">
        <v>2683</v>
      </c>
      <c r="P397" s="2" t="s">
        <v>2662</v>
      </c>
      <c r="Q397" s="2" t="s">
        <v>2653</v>
      </c>
      <c r="R397" s="3">
        <v>7200</v>
      </c>
      <c r="S397" s="3">
        <f>I397*L397*R397</f>
        <v>28800</v>
      </c>
      <c r="T397" s="2">
        <f>M397+N397</f>
        <v>2</v>
      </c>
    </row>
    <row r="398" spans="1:20" x14ac:dyDescent="0.2">
      <c r="A398" s="2" t="s">
        <v>3062</v>
      </c>
      <c r="B398" s="2" t="s">
        <v>2399</v>
      </c>
      <c r="C398" s="2" t="s">
        <v>83</v>
      </c>
      <c r="D398" s="2" t="str">
        <f>INDEX(Hotels!$C$2:$C$49,MATCH(C398,Hotels!$A$2:$A$49,0))</f>
        <v>Kochi</v>
      </c>
      <c r="E398" s="11">
        <v>45576</v>
      </c>
      <c r="F398" s="11">
        <v>45592</v>
      </c>
      <c r="G398" s="11">
        <v>45596</v>
      </c>
      <c r="H398" s="13">
        <f>DATE(YEAR(F398),MONTH(F398),1)</f>
        <v>45566</v>
      </c>
      <c r="I398" s="2">
        <f>G398-F398</f>
        <v>4</v>
      </c>
      <c r="J398" s="2">
        <f>F398-E398</f>
        <v>16</v>
      </c>
      <c r="K398" s="2" t="s">
        <v>2655</v>
      </c>
      <c r="L398" s="2">
        <v>3</v>
      </c>
      <c r="M398" s="2">
        <v>6</v>
      </c>
      <c r="N398" s="2">
        <v>0</v>
      </c>
      <c r="O398" s="2" t="s">
        <v>2658</v>
      </c>
      <c r="P398" s="2" t="s">
        <v>2672</v>
      </c>
      <c r="Q398" s="2" t="s">
        <v>2649</v>
      </c>
      <c r="R398" s="3">
        <v>13650</v>
      </c>
      <c r="S398" s="3">
        <f>I398*L398*R398</f>
        <v>163800</v>
      </c>
      <c r="T398" s="2">
        <f>M398+N398</f>
        <v>6</v>
      </c>
    </row>
    <row r="399" spans="1:20" x14ac:dyDescent="0.2">
      <c r="A399" s="2" t="s">
        <v>3063</v>
      </c>
      <c r="B399" s="2" t="s">
        <v>2457</v>
      </c>
      <c r="C399" s="2" t="s">
        <v>108</v>
      </c>
      <c r="D399" s="2" t="str">
        <f>INDEX(Hotels!$C$2:$C$49,MATCH(C399,Hotels!$A$2:$A$49,0))</f>
        <v>Manali</v>
      </c>
      <c r="E399" s="11">
        <v>45576</v>
      </c>
      <c r="F399" s="11">
        <v>45578</v>
      </c>
      <c r="G399" s="11">
        <v>45581</v>
      </c>
      <c r="H399" s="13">
        <f>DATE(YEAR(F399),MONTH(F399),1)</f>
        <v>45566</v>
      </c>
      <c r="I399" s="2">
        <f>G399-F399</f>
        <v>3</v>
      </c>
      <c r="J399" s="2">
        <f>F399-E399</f>
        <v>2</v>
      </c>
      <c r="K399" s="2" t="s">
        <v>2655</v>
      </c>
      <c r="L399" s="2">
        <v>1</v>
      </c>
      <c r="M399" s="2">
        <v>2</v>
      </c>
      <c r="N399" s="2">
        <v>0</v>
      </c>
      <c r="O399" s="2" t="s">
        <v>2689</v>
      </c>
      <c r="P399" s="2" t="s">
        <v>2672</v>
      </c>
      <c r="Q399" s="2" t="s">
        <v>2649</v>
      </c>
      <c r="R399" s="3">
        <v>10300</v>
      </c>
      <c r="S399" s="3">
        <f>I399*L399*R399</f>
        <v>30900</v>
      </c>
      <c r="T399" s="2">
        <f>M399+N399</f>
        <v>2</v>
      </c>
    </row>
    <row r="400" spans="1:20" x14ac:dyDescent="0.2">
      <c r="A400" s="2" t="s">
        <v>3064</v>
      </c>
      <c r="B400" s="2" t="s">
        <v>2481</v>
      </c>
      <c r="C400" s="2" t="s">
        <v>89</v>
      </c>
      <c r="D400" s="2" t="str">
        <f>INDEX(Hotels!$C$2:$C$49,MATCH(C400,Hotels!$A$2:$A$49,0))</f>
        <v>Kochi</v>
      </c>
      <c r="E400" s="11">
        <v>45576</v>
      </c>
      <c r="F400" s="11">
        <v>45690</v>
      </c>
      <c r="G400" s="11">
        <v>45695</v>
      </c>
      <c r="H400" s="13">
        <f>DATE(YEAR(F400),MONTH(F400),1)</f>
        <v>45689</v>
      </c>
      <c r="I400" s="2">
        <f>G400-F400</f>
        <v>5</v>
      </c>
      <c r="J400" s="2">
        <f>F400-E400</f>
        <v>114</v>
      </c>
      <c r="K400" s="2" t="s">
        <v>2655</v>
      </c>
      <c r="L400" s="2">
        <v>2</v>
      </c>
      <c r="M400" s="2">
        <v>4</v>
      </c>
      <c r="N400" s="2">
        <v>3</v>
      </c>
      <c r="O400" s="2" t="s">
        <v>2670</v>
      </c>
      <c r="P400" s="2" t="s">
        <v>2652</v>
      </c>
      <c r="Q400" s="2" t="s">
        <v>2649</v>
      </c>
      <c r="R400" s="3">
        <v>8800</v>
      </c>
      <c r="S400" s="3">
        <f>I400*L400*R400</f>
        <v>88000</v>
      </c>
      <c r="T400" s="2">
        <f>M400+N400</f>
        <v>7</v>
      </c>
    </row>
    <row r="401" spans="1:20" x14ac:dyDescent="0.2">
      <c r="A401" s="2" t="s">
        <v>3065</v>
      </c>
      <c r="B401" s="2" t="s">
        <v>293</v>
      </c>
      <c r="C401" s="2" t="s">
        <v>103</v>
      </c>
      <c r="D401" s="2" t="str">
        <f>INDEX(Hotels!$C$2:$C$49,MATCH(C401,Hotels!$A$2:$A$49,0))</f>
        <v>Manali</v>
      </c>
      <c r="E401" s="11">
        <v>45577</v>
      </c>
      <c r="F401" s="11">
        <v>45705</v>
      </c>
      <c r="G401" s="11">
        <v>45710</v>
      </c>
      <c r="H401" s="13">
        <f>DATE(YEAR(F401),MONTH(F401),1)</f>
        <v>45689</v>
      </c>
      <c r="I401" s="2">
        <f>G401-F401</f>
        <v>5</v>
      </c>
      <c r="J401" s="2">
        <f>F401-E401</f>
        <v>128</v>
      </c>
      <c r="K401" s="2" t="s">
        <v>2646</v>
      </c>
      <c r="L401" s="2">
        <v>1</v>
      </c>
      <c r="M401" s="2">
        <v>2</v>
      </c>
      <c r="N401" s="2">
        <v>3</v>
      </c>
      <c r="O401" s="2" t="s">
        <v>2658</v>
      </c>
      <c r="P401" s="2" t="s">
        <v>2652</v>
      </c>
      <c r="Q401" s="2" t="s">
        <v>2649</v>
      </c>
      <c r="R401" s="3">
        <v>5400</v>
      </c>
      <c r="S401" s="3">
        <f>I401*L401*R401</f>
        <v>27000</v>
      </c>
      <c r="T401" s="2">
        <f>M401+N401</f>
        <v>5</v>
      </c>
    </row>
    <row r="402" spans="1:20" x14ac:dyDescent="0.2">
      <c r="A402" s="2" t="s">
        <v>3066</v>
      </c>
      <c r="B402" s="2" t="s">
        <v>945</v>
      </c>
      <c r="C402" s="2" t="s">
        <v>34</v>
      </c>
      <c r="D402" s="2" t="str">
        <f>INDEX(Hotels!$C$2:$C$49,MATCH(C402,Hotels!$A$2:$A$49,0))</f>
        <v>Udaipur</v>
      </c>
      <c r="E402" s="11">
        <v>45577</v>
      </c>
      <c r="F402" s="11">
        <v>45710</v>
      </c>
      <c r="G402" s="11">
        <v>45712</v>
      </c>
      <c r="H402" s="13">
        <f>DATE(YEAR(F402),MONTH(F402),1)</f>
        <v>45689</v>
      </c>
      <c r="I402" s="2">
        <f>G402-F402</f>
        <v>2</v>
      </c>
      <c r="J402" s="2">
        <f>F402-E402</f>
        <v>133</v>
      </c>
      <c r="K402" s="2" t="s">
        <v>2666</v>
      </c>
      <c r="L402" s="2">
        <v>1</v>
      </c>
      <c r="M402" s="2">
        <v>1</v>
      </c>
      <c r="N402" s="2">
        <v>0</v>
      </c>
      <c r="O402" s="2" t="s">
        <v>2670</v>
      </c>
      <c r="P402" s="2" t="s">
        <v>2672</v>
      </c>
      <c r="Q402" s="2" t="s">
        <v>2649</v>
      </c>
      <c r="R402" s="3">
        <v>18550</v>
      </c>
      <c r="S402" s="3">
        <f>I402*L402*R402</f>
        <v>37100</v>
      </c>
      <c r="T402" s="2">
        <f>M402+N402</f>
        <v>1</v>
      </c>
    </row>
    <row r="403" spans="1:20" x14ac:dyDescent="0.2">
      <c r="A403" s="2" t="s">
        <v>3067</v>
      </c>
      <c r="B403" s="2" t="s">
        <v>1314</v>
      </c>
      <c r="C403" s="2" t="s">
        <v>87</v>
      </c>
      <c r="D403" s="2" t="str">
        <f>INDEX(Hotels!$C$2:$C$49,MATCH(C403,Hotels!$A$2:$A$49,0))</f>
        <v>Kochi</v>
      </c>
      <c r="E403" s="11">
        <v>45577</v>
      </c>
      <c r="F403" s="11">
        <v>45646</v>
      </c>
      <c r="G403" s="11">
        <v>45648</v>
      </c>
      <c r="H403" s="13">
        <f>DATE(YEAR(F403),MONTH(F403),1)</f>
        <v>45627</v>
      </c>
      <c r="I403" s="2">
        <f>G403-F403</f>
        <v>2</v>
      </c>
      <c r="J403" s="2">
        <f>F403-E403</f>
        <v>69</v>
      </c>
      <c r="K403" s="2" t="s">
        <v>2668</v>
      </c>
      <c r="L403" s="2">
        <v>1</v>
      </c>
      <c r="M403" s="2">
        <v>2</v>
      </c>
      <c r="N403" s="2">
        <v>0</v>
      </c>
      <c r="O403" s="2" t="s">
        <v>2683</v>
      </c>
      <c r="P403" s="2" t="s">
        <v>2672</v>
      </c>
      <c r="Q403" s="2" t="s">
        <v>2649</v>
      </c>
      <c r="R403" s="3">
        <v>5650</v>
      </c>
      <c r="S403" s="3">
        <f>I403*L403*R403</f>
        <v>11300</v>
      </c>
      <c r="T403" s="2">
        <f>M403+N403</f>
        <v>2</v>
      </c>
    </row>
    <row r="404" spans="1:20" x14ac:dyDescent="0.2">
      <c r="A404" s="2" t="s">
        <v>3068</v>
      </c>
      <c r="B404" s="2" t="s">
        <v>437</v>
      </c>
      <c r="C404" s="2" t="s">
        <v>97</v>
      </c>
      <c r="D404" s="2" t="str">
        <f>INDEX(Hotels!$C$2:$C$49,MATCH(C404,Hotels!$A$2:$A$49,0))</f>
        <v>Shimla</v>
      </c>
      <c r="E404" s="11">
        <v>45578</v>
      </c>
      <c r="F404" s="11">
        <v>45592</v>
      </c>
      <c r="G404" s="11">
        <v>45596</v>
      </c>
      <c r="H404" s="13">
        <f>DATE(YEAR(F404),MONTH(F404),1)</f>
        <v>45566</v>
      </c>
      <c r="I404" s="2">
        <f>G404-F404</f>
        <v>4</v>
      </c>
      <c r="J404" s="2">
        <f>F404-E404</f>
        <v>14</v>
      </c>
      <c r="K404" s="2" t="s">
        <v>2646</v>
      </c>
      <c r="L404" s="2">
        <v>3</v>
      </c>
      <c r="M404" s="2">
        <v>6</v>
      </c>
      <c r="N404" s="2">
        <v>0</v>
      </c>
      <c r="O404" s="2" t="s">
        <v>2670</v>
      </c>
      <c r="P404" s="2" t="s">
        <v>2652</v>
      </c>
      <c r="Q404" s="2" t="s">
        <v>2649</v>
      </c>
      <c r="R404" s="3">
        <v>14150</v>
      </c>
      <c r="S404" s="3">
        <f>I404*L404*R404</f>
        <v>169800</v>
      </c>
      <c r="T404" s="2">
        <f>M404+N404</f>
        <v>6</v>
      </c>
    </row>
    <row r="405" spans="1:20" x14ac:dyDescent="0.2">
      <c r="A405" s="2" t="s">
        <v>3069</v>
      </c>
      <c r="B405" s="2" t="s">
        <v>536</v>
      </c>
      <c r="C405" s="2" t="s">
        <v>37</v>
      </c>
      <c r="D405" s="2" t="str">
        <f>INDEX(Hotels!$C$2:$C$49,MATCH(C405,Hotels!$A$2:$A$49,0))</f>
        <v>Udaipur</v>
      </c>
      <c r="E405" s="11">
        <v>45578</v>
      </c>
      <c r="F405" s="11">
        <v>45593</v>
      </c>
      <c r="G405" s="11">
        <v>45598</v>
      </c>
      <c r="H405" s="13">
        <f>DATE(YEAR(F405),MONTH(F405),1)</f>
        <v>45566</v>
      </c>
      <c r="I405" s="2">
        <f>G405-F405</f>
        <v>5</v>
      </c>
      <c r="J405" s="2">
        <f>F405-E405</f>
        <v>15</v>
      </c>
      <c r="K405" s="2" t="s">
        <v>2646</v>
      </c>
      <c r="L405" s="2">
        <v>1</v>
      </c>
      <c r="M405" s="2">
        <v>2</v>
      </c>
      <c r="N405" s="2">
        <v>1</v>
      </c>
      <c r="O405" s="2" t="s">
        <v>2647</v>
      </c>
      <c r="P405" s="2" t="s">
        <v>2656</v>
      </c>
      <c r="Q405" s="2" t="s">
        <v>2649</v>
      </c>
      <c r="R405" s="3">
        <v>25700</v>
      </c>
      <c r="S405" s="3">
        <f>I405*L405*R405</f>
        <v>128500</v>
      </c>
      <c r="T405" s="2">
        <f>M405+N405</f>
        <v>3</v>
      </c>
    </row>
    <row r="406" spans="1:20" x14ac:dyDescent="0.2">
      <c r="A406" s="2" t="s">
        <v>3070</v>
      </c>
      <c r="B406" s="2" t="s">
        <v>811</v>
      </c>
      <c r="C406" s="2" t="s">
        <v>43</v>
      </c>
      <c r="D406" s="2" t="str">
        <f>INDEX(Hotels!$C$2:$C$49,MATCH(C406,Hotels!$A$2:$A$49,0))</f>
        <v>Agra</v>
      </c>
      <c r="E406" s="11">
        <v>45578</v>
      </c>
      <c r="F406" s="11">
        <v>45598</v>
      </c>
      <c r="G406" s="11">
        <v>45601</v>
      </c>
      <c r="H406" s="13">
        <f>DATE(YEAR(F406),MONTH(F406),1)</f>
        <v>45597</v>
      </c>
      <c r="I406" s="2">
        <f>G406-F406</f>
        <v>3</v>
      </c>
      <c r="J406" s="2">
        <f>F406-E406</f>
        <v>20</v>
      </c>
      <c r="K406" s="2" t="s">
        <v>2655</v>
      </c>
      <c r="L406" s="2">
        <v>1</v>
      </c>
      <c r="M406" s="2">
        <v>1</v>
      </c>
      <c r="N406" s="2">
        <v>0</v>
      </c>
      <c r="O406" s="2" t="s">
        <v>2670</v>
      </c>
      <c r="P406" s="2" t="s">
        <v>2652</v>
      </c>
      <c r="Q406" s="2" t="s">
        <v>2649</v>
      </c>
      <c r="R406" s="3">
        <v>6100</v>
      </c>
      <c r="S406" s="3">
        <f>I406*L406*R406</f>
        <v>18300</v>
      </c>
      <c r="T406" s="2">
        <f>M406+N406</f>
        <v>1</v>
      </c>
    </row>
    <row r="407" spans="1:20" x14ac:dyDescent="0.2">
      <c r="A407" s="2" t="s">
        <v>3071</v>
      </c>
      <c r="B407" s="2" t="s">
        <v>815</v>
      </c>
      <c r="C407" s="2" t="s">
        <v>69</v>
      </c>
      <c r="D407" s="2" t="str">
        <f>INDEX(Hotels!$C$2:$C$49,MATCH(C407,Hotels!$A$2:$A$49,0))</f>
        <v>New Delhi</v>
      </c>
      <c r="E407" s="11">
        <v>45578</v>
      </c>
      <c r="F407" s="11">
        <v>45591</v>
      </c>
      <c r="G407" s="11">
        <v>45592</v>
      </c>
      <c r="H407" s="13">
        <f>DATE(YEAR(F407),MONTH(F407),1)</f>
        <v>45566</v>
      </c>
      <c r="I407" s="2">
        <f>G407-F407</f>
        <v>1</v>
      </c>
      <c r="J407" s="2">
        <f>F407-E407</f>
        <v>13</v>
      </c>
      <c r="K407" s="2" t="s">
        <v>2668</v>
      </c>
      <c r="L407" s="2">
        <v>1</v>
      </c>
      <c r="M407" s="2">
        <v>1</v>
      </c>
      <c r="N407" s="2">
        <v>0</v>
      </c>
      <c r="O407" s="2" t="s">
        <v>2732</v>
      </c>
      <c r="P407" s="2" t="s">
        <v>2662</v>
      </c>
      <c r="Q407" s="2" t="s">
        <v>2649</v>
      </c>
      <c r="R407" s="3">
        <v>14550</v>
      </c>
      <c r="S407" s="3">
        <f>I407*L407*R407</f>
        <v>14550</v>
      </c>
      <c r="T407" s="2">
        <f>M407+N407</f>
        <v>1</v>
      </c>
    </row>
    <row r="408" spans="1:20" x14ac:dyDescent="0.2">
      <c r="A408" s="2" t="s">
        <v>3072</v>
      </c>
      <c r="B408" s="2" t="s">
        <v>1126</v>
      </c>
      <c r="C408" s="2" t="s">
        <v>26</v>
      </c>
      <c r="D408" s="2" t="str">
        <f>INDEX(Hotels!$C$2:$C$49,MATCH(C408,Hotels!$A$2:$A$49,0))</f>
        <v>Jaipur</v>
      </c>
      <c r="E408" s="11">
        <v>45578</v>
      </c>
      <c r="F408" s="11">
        <v>45579</v>
      </c>
      <c r="G408" s="11">
        <v>45580</v>
      </c>
      <c r="H408" s="13">
        <f>DATE(YEAR(F408),MONTH(F408),1)</f>
        <v>45566</v>
      </c>
      <c r="I408" s="2">
        <f>G408-F408</f>
        <v>1</v>
      </c>
      <c r="J408" s="2">
        <f>F408-E408</f>
        <v>1</v>
      </c>
      <c r="K408" s="2" t="s">
        <v>2646</v>
      </c>
      <c r="L408" s="2">
        <v>1</v>
      </c>
      <c r="M408" s="2">
        <v>1</v>
      </c>
      <c r="N408" s="2">
        <v>0</v>
      </c>
      <c r="O408" s="2" t="s">
        <v>2689</v>
      </c>
      <c r="P408" s="2" t="s">
        <v>2672</v>
      </c>
      <c r="Q408" s="2" t="s">
        <v>2649</v>
      </c>
      <c r="R408" s="3">
        <v>22800</v>
      </c>
      <c r="S408" s="3">
        <f>I408*L408*R408</f>
        <v>22800</v>
      </c>
      <c r="T408" s="2">
        <f>M408+N408</f>
        <v>1</v>
      </c>
    </row>
    <row r="409" spans="1:20" x14ac:dyDescent="0.2">
      <c r="A409" s="2" t="s">
        <v>3073</v>
      </c>
      <c r="B409" s="2" t="s">
        <v>1874</v>
      </c>
      <c r="C409" s="2" t="s">
        <v>13</v>
      </c>
      <c r="D409" s="2" t="str">
        <f>INDEX(Hotels!$C$2:$C$49,MATCH(C409,Hotels!$A$2:$A$49,0))</f>
        <v>Goa</v>
      </c>
      <c r="E409" s="11">
        <v>45578</v>
      </c>
      <c r="F409" s="11">
        <v>45582</v>
      </c>
      <c r="G409" s="11">
        <v>45586</v>
      </c>
      <c r="H409" s="13">
        <f>DATE(YEAR(F409),MONTH(F409),1)</f>
        <v>45566</v>
      </c>
      <c r="I409" s="2">
        <f>G409-F409</f>
        <v>4</v>
      </c>
      <c r="J409" s="2">
        <f>F409-E409</f>
        <v>4</v>
      </c>
      <c r="K409" s="2" t="s">
        <v>2655</v>
      </c>
      <c r="L409" s="2">
        <v>1</v>
      </c>
      <c r="M409" s="2">
        <v>2</v>
      </c>
      <c r="N409" s="2">
        <v>0</v>
      </c>
      <c r="O409" s="2" t="s">
        <v>2670</v>
      </c>
      <c r="P409" s="2" t="s">
        <v>2652</v>
      </c>
      <c r="Q409" s="2" t="s">
        <v>2649</v>
      </c>
      <c r="R409" s="3">
        <v>12100</v>
      </c>
      <c r="S409" s="3">
        <f>I409*L409*R409</f>
        <v>48400</v>
      </c>
      <c r="T409" s="2">
        <f>M409+N409</f>
        <v>2</v>
      </c>
    </row>
    <row r="410" spans="1:20" x14ac:dyDescent="0.2">
      <c r="A410" s="2" t="s">
        <v>3074</v>
      </c>
      <c r="B410" s="2" t="s">
        <v>2107</v>
      </c>
      <c r="C410" s="2" t="s">
        <v>71</v>
      </c>
      <c r="D410" s="2" t="str">
        <f>INDEX(Hotels!$C$2:$C$49,MATCH(C410,Hotels!$A$2:$A$49,0))</f>
        <v>New Delhi</v>
      </c>
      <c r="E410" s="11">
        <v>45578</v>
      </c>
      <c r="F410" s="11">
        <v>45605</v>
      </c>
      <c r="G410" s="11">
        <v>45609</v>
      </c>
      <c r="H410" s="13">
        <f>DATE(YEAR(F410),MONTH(F410),1)</f>
        <v>45597</v>
      </c>
      <c r="I410" s="2">
        <f>G410-F410</f>
        <v>4</v>
      </c>
      <c r="J410" s="2">
        <f>F410-E410</f>
        <v>27</v>
      </c>
      <c r="K410" s="2" t="s">
        <v>2655</v>
      </c>
      <c r="L410" s="2">
        <v>1</v>
      </c>
      <c r="M410" s="2">
        <v>2</v>
      </c>
      <c r="N410" s="2">
        <v>0</v>
      </c>
      <c r="O410" s="2" t="s">
        <v>2658</v>
      </c>
      <c r="P410" s="2" t="s">
        <v>2652</v>
      </c>
      <c r="Q410" s="2" t="s">
        <v>2649</v>
      </c>
      <c r="R410" s="3">
        <v>10850</v>
      </c>
      <c r="S410" s="3">
        <f>I410*L410*R410</f>
        <v>43400</v>
      </c>
      <c r="T410" s="2">
        <f>M410+N410</f>
        <v>2</v>
      </c>
    </row>
    <row r="411" spans="1:20" x14ac:dyDescent="0.2">
      <c r="A411" s="2" t="s">
        <v>3075</v>
      </c>
      <c r="B411" s="2" t="s">
        <v>580</v>
      </c>
      <c r="C411" s="2" t="s">
        <v>37</v>
      </c>
      <c r="D411" s="2" t="str">
        <f>INDEX(Hotels!$C$2:$C$49,MATCH(C411,Hotels!$A$2:$A$49,0))</f>
        <v>Udaipur</v>
      </c>
      <c r="E411" s="11">
        <v>45579</v>
      </c>
      <c r="F411" s="11">
        <v>45604</v>
      </c>
      <c r="G411" s="11">
        <v>45607</v>
      </c>
      <c r="H411" s="13">
        <f>DATE(YEAR(F411),MONTH(F411),1)</f>
        <v>45597</v>
      </c>
      <c r="I411" s="2">
        <f>G411-F411</f>
        <v>3</v>
      </c>
      <c r="J411" s="2">
        <f>F411-E411</f>
        <v>25</v>
      </c>
      <c r="K411" s="2" t="s">
        <v>2655</v>
      </c>
      <c r="L411" s="2">
        <v>1</v>
      </c>
      <c r="M411" s="2">
        <v>2</v>
      </c>
      <c r="N411" s="2">
        <v>0</v>
      </c>
      <c r="O411" s="2" t="s">
        <v>2670</v>
      </c>
      <c r="P411" s="2" t="s">
        <v>2652</v>
      </c>
      <c r="Q411" s="2" t="s">
        <v>2653</v>
      </c>
      <c r="R411" s="3">
        <v>17100</v>
      </c>
      <c r="S411" s="3">
        <f>I411*L411*R411</f>
        <v>51300</v>
      </c>
      <c r="T411" s="2">
        <f>M411+N411</f>
        <v>2</v>
      </c>
    </row>
    <row r="412" spans="1:20" x14ac:dyDescent="0.2">
      <c r="A412" s="2" t="s">
        <v>3076</v>
      </c>
      <c r="B412" s="2" t="s">
        <v>974</v>
      </c>
      <c r="C412" s="2" t="s">
        <v>37</v>
      </c>
      <c r="D412" s="2" t="str">
        <f>INDEX(Hotels!$C$2:$C$49,MATCH(C412,Hotels!$A$2:$A$49,0))</f>
        <v>Udaipur</v>
      </c>
      <c r="E412" s="11">
        <v>45579</v>
      </c>
      <c r="F412" s="11">
        <v>45588</v>
      </c>
      <c r="G412" s="11">
        <v>45591</v>
      </c>
      <c r="H412" s="13">
        <f>DATE(YEAR(F412),MONTH(F412),1)</f>
        <v>45566</v>
      </c>
      <c r="I412" s="2">
        <f>G412-F412</f>
        <v>3</v>
      </c>
      <c r="J412" s="2">
        <f>F412-E412</f>
        <v>9</v>
      </c>
      <c r="K412" s="2" t="s">
        <v>2655</v>
      </c>
      <c r="L412" s="2">
        <v>1</v>
      </c>
      <c r="M412" s="2">
        <v>1</v>
      </c>
      <c r="N412" s="2">
        <v>0</v>
      </c>
      <c r="O412" s="2" t="s">
        <v>2647</v>
      </c>
      <c r="P412" s="2" t="s">
        <v>2648</v>
      </c>
      <c r="Q412" s="2" t="s">
        <v>2649</v>
      </c>
      <c r="R412" s="3">
        <v>18150</v>
      </c>
      <c r="S412" s="3">
        <f>I412*L412*R412</f>
        <v>54450</v>
      </c>
      <c r="T412" s="2">
        <f>M412+N412</f>
        <v>1</v>
      </c>
    </row>
    <row r="413" spans="1:20" x14ac:dyDescent="0.2">
      <c r="A413" s="2" t="s">
        <v>3077</v>
      </c>
      <c r="B413" s="2" t="s">
        <v>1145</v>
      </c>
      <c r="C413" s="2" t="s">
        <v>89</v>
      </c>
      <c r="D413" s="2" t="str">
        <f>INDEX(Hotels!$C$2:$C$49,MATCH(C413,Hotels!$A$2:$A$49,0))</f>
        <v>Kochi</v>
      </c>
      <c r="E413" s="11">
        <v>45579</v>
      </c>
      <c r="F413" s="11">
        <v>45593</v>
      </c>
      <c r="G413" s="11">
        <v>45595</v>
      </c>
      <c r="H413" s="13">
        <f>DATE(YEAR(F413),MONTH(F413),1)</f>
        <v>45566</v>
      </c>
      <c r="I413" s="2">
        <f>G413-F413</f>
        <v>2</v>
      </c>
      <c r="J413" s="2">
        <f>F413-E413</f>
        <v>14</v>
      </c>
      <c r="K413" s="2" t="s">
        <v>2655</v>
      </c>
      <c r="L413" s="2">
        <v>1</v>
      </c>
      <c r="M413" s="2">
        <v>1</v>
      </c>
      <c r="N413" s="2">
        <v>0</v>
      </c>
      <c r="O413" s="2" t="s">
        <v>2683</v>
      </c>
      <c r="P413" s="2" t="s">
        <v>2659</v>
      </c>
      <c r="Q413" s="2" t="s">
        <v>2649</v>
      </c>
      <c r="R413" s="3">
        <v>8150</v>
      </c>
      <c r="S413" s="3">
        <f>I413*L413*R413</f>
        <v>16300</v>
      </c>
      <c r="T413" s="2">
        <f>M413+N413</f>
        <v>1</v>
      </c>
    </row>
    <row r="414" spans="1:20" x14ac:dyDescent="0.2">
      <c r="A414" s="2" t="s">
        <v>3078</v>
      </c>
      <c r="B414" s="2" t="s">
        <v>1200</v>
      </c>
      <c r="C414" s="2" t="s">
        <v>19</v>
      </c>
      <c r="D414" s="2" t="str">
        <f>INDEX(Hotels!$C$2:$C$49,MATCH(C414,Hotels!$A$2:$A$49,0))</f>
        <v>Goa</v>
      </c>
      <c r="E414" s="11">
        <v>45579</v>
      </c>
      <c r="F414" s="11">
        <v>45689</v>
      </c>
      <c r="G414" s="11">
        <v>45692</v>
      </c>
      <c r="H414" s="13">
        <f>DATE(YEAR(F414),MONTH(F414),1)</f>
        <v>45689</v>
      </c>
      <c r="I414" s="2">
        <f>G414-F414</f>
        <v>3</v>
      </c>
      <c r="J414" s="2">
        <f>F414-E414</f>
        <v>110</v>
      </c>
      <c r="K414" s="2" t="s">
        <v>2666</v>
      </c>
      <c r="L414" s="2">
        <v>1</v>
      </c>
      <c r="M414" s="2">
        <v>2</v>
      </c>
      <c r="N414" s="2">
        <v>1</v>
      </c>
      <c r="O414" s="2" t="s">
        <v>2670</v>
      </c>
      <c r="P414" s="2" t="s">
        <v>2652</v>
      </c>
      <c r="Q414" s="2" t="s">
        <v>2649</v>
      </c>
      <c r="R414" s="3">
        <v>20850</v>
      </c>
      <c r="S414" s="3">
        <f>I414*L414*R414</f>
        <v>62550</v>
      </c>
      <c r="T414" s="2">
        <f>M414+N414</f>
        <v>3</v>
      </c>
    </row>
    <row r="415" spans="1:20" x14ac:dyDescent="0.2">
      <c r="A415" s="2" t="s">
        <v>3079</v>
      </c>
      <c r="B415" s="2" t="s">
        <v>1526</v>
      </c>
      <c r="C415" s="2" t="s">
        <v>110</v>
      </c>
      <c r="D415" s="2" t="str">
        <f>INDEX(Hotels!$C$2:$C$49,MATCH(C415,Hotels!$A$2:$A$49,0))</f>
        <v>Manali</v>
      </c>
      <c r="E415" s="11">
        <v>45579</v>
      </c>
      <c r="F415" s="11">
        <v>45600</v>
      </c>
      <c r="G415" s="11">
        <v>45605</v>
      </c>
      <c r="H415" s="13">
        <f>DATE(YEAR(F415),MONTH(F415),1)</f>
        <v>45597</v>
      </c>
      <c r="I415" s="2">
        <f>G415-F415</f>
        <v>5</v>
      </c>
      <c r="J415" s="2">
        <f>F415-E415</f>
        <v>21</v>
      </c>
      <c r="K415" s="2" t="s">
        <v>2655</v>
      </c>
      <c r="L415" s="2">
        <v>1</v>
      </c>
      <c r="M415" s="2">
        <v>2</v>
      </c>
      <c r="N415" s="2">
        <v>0</v>
      </c>
      <c r="O415" s="2" t="s">
        <v>2689</v>
      </c>
      <c r="P415" s="2" t="s">
        <v>2662</v>
      </c>
      <c r="Q415" s="2" t="s">
        <v>2649</v>
      </c>
      <c r="R415" s="3">
        <v>5400</v>
      </c>
      <c r="S415" s="3">
        <f>I415*L415*R415</f>
        <v>27000</v>
      </c>
      <c r="T415" s="2">
        <f>M415+N415</f>
        <v>2</v>
      </c>
    </row>
    <row r="416" spans="1:20" x14ac:dyDescent="0.2">
      <c r="A416" s="2" t="s">
        <v>3080</v>
      </c>
      <c r="B416" s="2" t="s">
        <v>1585</v>
      </c>
      <c r="C416" s="2" t="s">
        <v>122</v>
      </c>
      <c r="D416" s="2" t="str">
        <f>INDEX(Hotels!$C$2:$C$49,MATCH(C416,Hotels!$A$2:$A$49,0))</f>
        <v>Varanasi</v>
      </c>
      <c r="E416" s="11">
        <v>45579</v>
      </c>
      <c r="F416" s="11">
        <v>45617</v>
      </c>
      <c r="G416" s="11">
        <v>45621</v>
      </c>
      <c r="H416" s="13">
        <f>DATE(YEAR(F416),MONTH(F416),1)</f>
        <v>45597</v>
      </c>
      <c r="I416" s="2">
        <f>G416-F416</f>
        <v>4</v>
      </c>
      <c r="J416" s="2">
        <f>F416-E416</f>
        <v>38</v>
      </c>
      <c r="K416" s="2" t="s">
        <v>2646</v>
      </c>
      <c r="L416" s="2">
        <v>1</v>
      </c>
      <c r="M416" s="2">
        <v>1</v>
      </c>
      <c r="N416" s="2">
        <v>0</v>
      </c>
      <c r="O416" s="2" t="s">
        <v>2683</v>
      </c>
      <c r="P416" s="2" t="s">
        <v>2672</v>
      </c>
      <c r="Q416" s="2" t="s">
        <v>2649</v>
      </c>
      <c r="R416" s="3">
        <v>5200</v>
      </c>
      <c r="S416" s="3">
        <f>I416*L416*R416</f>
        <v>20800</v>
      </c>
      <c r="T416" s="2">
        <f>M416+N416</f>
        <v>1</v>
      </c>
    </row>
    <row r="417" spans="1:20" x14ac:dyDescent="0.2">
      <c r="A417" s="2" t="s">
        <v>3081</v>
      </c>
      <c r="B417" s="2" t="s">
        <v>1680</v>
      </c>
      <c r="C417" s="2" t="s">
        <v>81</v>
      </c>
      <c r="D417" s="2" t="str">
        <f>INDEX(Hotels!$C$2:$C$49,MATCH(C417,Hotels!$A$2:$A$49,0))</f>
        <v>Bengaluru</v>
      </c>
      <c r="E417" s="11">
        <v>45579</v>
      </c>
      <c r="F417" s="11">
        <v>45699</v>
      </c>
      <c r="G417" s="11">
        <v>45701</v>
      </c>
      <c r="H417" s="13">
        <f>DATE(YEAR(F417),MONTH(F417),1)</f>
        <v>45689</v>
      </c>
      <c r="I417" s="2">
        <f>G417-F417</f>
        <v>2</v>
      </c>
      <c r="J417" s="2">
        <f>F417-E417</f>
        <v>120</v>
      </c>
      <c r="K417" s="2" t="s">
        <v>2668</v>
      </c>
      <c r="L417" s="2">
        <v>1</v>
      </c>
      <c r="M417" s="2">
        <v>2</v>
      </c>
      <c r="N417" s="2">
        <v>0</v>
      </c>
      <c r="O417" s="2" t="s">
        <v>2683</v>
      </c>
      <c r="P417" s="2" t="s">
        <v>2652</v>
      </c>
      <c r="Q417" s="2" t="s">
        <v>2649</v>
      </c>
      <c r="R417" s="3">
        <v>14950</v>
      </c>
      <c r="S417" s="3">
        <f>I417*L417*R417</f>
        <v>29900</v>
      </c>
      <c r="T417" s="2">
        <f>M417+N417</f>
        <v>2</v>
      </c>
    </row>
    <row r="418" spans="1:20" x14ac:dyDescent="0.2">
      <c r="A418" s="2" t="s">
        <v>3082</v>
      </c>
      <c r="B418" s="2" t="s">
        <v>1688</v>
      </c>
      <c r="C418" s="2" t="s">
        <v>69</v>
      </c>
      <c r="D418" s="2" t="str">
        <f>INDEX(Hotels!$C$2:$C$49,MATCH(C418,Hotels!$A$2:$A$49,0))</f>
        <v>New Delhi</v>
      </c>
      <c r="E418" s="11">
        <v>45579</v>
      </c>
      <c r="F418" s="11">
        <v>45582</v>
      </c>
      <c r="G418" s="11">
        <v>45583</v>
      </c>
      <c r="H418" s="13">
        <f>DATE(YEAR(F418),MONTH(F418),1)</f>
        <v>45566</v>
      </c>
      <c r="I418" s="2">
        <f>G418-F418</f>
        <v>1</v>
      </c>
      <c r="J418" s="2">
        <f>F418-E418</f>
        <v>3</v>
      </c>
      <c r="K418" s="2" t="s">
        <v>2646</v>
      </c>
      <c r="L418" s="2">
        <v>1</v>
      </c>
      <c r="M418" s="2">
        <v>2</v>
      </c>
      <c r="N418" s="2">
        <v>0</v>
      </c>
      <c r="O418" s="2" t="s">
        <v>2732</v>
      </c>
      <c r="P418" s="2" t="s">
        <v>2656</v>
      </c>
      <c r="Q418" s="2" t="s">
        <v>2649</v>
      </c>
      <c r="R418" s="3">
        <v>29250</v>
      </c>
      <c r="S418" s="3">
        <f>I418*L418*R418</f>
        <v>29250</v>
      </c>
      <c r="T418" s="2">
        <f>M418+N418</f>
        <v>2</v>
      </c>
    </row>
    <row r="419" spans="1:20" x14ac:dyDescent="0.2">
      <c r="A419" s="2" t="s">
        <v>3083</v>
      </c>
      <c r="B419" s="2" t="s">
        <v>2375</v>
      </c>
      <c r="C419" s="2" t="s">
        <v>120</v>
      </c>
      <c r="D419" s="2" t="str">
        <f>INDEX(Hotels!$C$2:$C$49,MATCH(C419,Hotels!$A$2:$A$49,0))</f>
        <v>Rishikesh</v>
      </c>
      <c r="E419" s="11">
        <v>45579</v>
      </c>
      <c r="F419" s="11">
        <v>45609</v>
      </c>
      <c r="G419" s="11">
        <v>45610</v>
      </c>
      <c r="H419" s="13">
        <f>DATE(YEAR(F419),MONTH(F419),1)</f>
        <v>45597</v>
      </c>
      <c r="I419" s="2">
        <f>G419-F419</f>
        <v>1</v>
      </c>
      <c r="J419" s="2">
        <f>F419-E419</f>
        <v>30</v>
      </c>
      <c r="K419" s="2" t="s">
        <v>2655</v>
      </c>
      <c r="L419" s="2">
        <v>1</v>
      </c>
      <c r="M419" s="2">
        <v>1</v>
      </c>
      <c r="N419" s="2">
        <v>0</v>
      </c>
      <c r="O419" s="2" t="s">
        <v>2732</v>
      </c>
      <c r="P419" s="2" t="s">
        <v>2652</v>
      </c>
      <c r="Q419" s="2" t="s">
        <v>2649</v>
      </c>
      <c r="R419" s="3">
        <v>3150</v>
      </c>
      <c r="S419" s="3">
        <f>I419*L419*R419</f>
        <v>3150</v>
      </c>
      <c r="T419" s="2">
        <f>M419+N419</f>
        <v>1</v>
      </c>
    </row>
    <row r="420" spans="1:20" x14ac:dyDescent="0.2">
      <c r="A420" s="2" t="s">
        <v>3084</v>
      </c>
      <c r="B420" s="2" t="s">
        <v>2481</v>
      </c>
      <c r="C420" s="2" t="s">
        <v>51</v>
      </c>
      <c r="D420" s="2" t="str">
        <f>INDEX(Hotels!$C$2:$C$49,MATCH(C420,Hotels!$A$2:$A$49,0))</f>
        <v>Agra</v>
      </c>
      <c r="E420" s="11">
        <v>45579</v>
      </c>
      <c r="F420" s="11">
        <v>45626</v>
      </c>
      <c r="G420" s="11">
        <v>45629</v>
      </c>
      <c r="H420" s="13">
        <f>DATE(YEAR(F420),MONTH(F420),1)</f>
        <v>45597</v>
      </c>
      <c r="I420" s="2">
        <f>G420-F420</f>
        <v>3</v>
      </c>
      <c r="J420" s="2">
        <f>F420-E420</f>
        <v>47</v>
      </c>
      <c r="K420" s="2" t="s">
        <v>2646</v>
      </c>
      <c r="L420" s="2">
        <v>1</v>
      </c>
      <c r="M420" s="2">
        <v>2</v>
      </c>
      <c r="N420" s="2">
        <v>3</v>
      </c>
      <c r="O420" s="2" t="s">
        <v>2670</v>
      </c>
      <c r="P420" s="2" t="s">
        <v>2662</v>
      </c>
      <c r="Q420" s="2" t="s">
        <v>2649</v>
      </c>
      <c r="R420" s="3">
        <v>16000</v>
      </c>
      <c r="S420" s="3">
        <f>I420*L420*R420</f>
        <v>48000</v>
      </c>
      <c r="T420" s="2">
        <f>M420+N420</f>
        <v>5</v>
      </c>
    </row>
    <row r="421" spans="1:20" x14ac:dyDescent="0.2">
      <c r="A421" s="2" t="s">
        <v>3085</v>
      </c>
      <c r="B421" s="2" t="s">
        <v>1801</v>
      </c>
      <c r="C421" s="2" t="s">
        <v>43</v>
      </c>
      <c r="D421" s="2" t="str">
        <f>INDEX(Hotels!$C$2:$C$49,MATCH(C421,Hotels!$A$2:$A$49,0))</f>
        <v>Agra</v>
      </c>
      <c r="E421" s="11">
        <v>45580</v>
      </c>
      <c r="F421" s="11">
        <v>45595</v>
      </c>
      <c r="G421" s="11">
        <v>45596</v>
      </c>
      <c r="H421" s="13">
        <f>DATE(YEAR(F421),MONTH(F421),1)</f>
        <v>45566</v>
      </c>
      <c r="I421" s="2">
        <f>G421-F421</f>
        <v>1</v>
      </c>
      <c r="J421" s="2">
        <f>F421-E421</f>
        <v>15</v>
      </c>
      <c r="K421" s="2" t="s">
        <v>2668</v>
      </c>
      <c r="L421" s="2">
        <v>1</v>
      </c>
      <c r="M421" s="2">
        <v>1</v>
      </c>
      <c r="N421" s="2">
        <v>0</v>
      </c>
      <c r="O421" s="2" t="s">
        <v>2732</v>
      </c>
      <c r="P421" s="2" t="s">
        <v>2652</v>
      </c>
      <c r="Q421" s="2" t="s">
        <v>2649</v>
      </c>
      <c r="R421" s="3">
        <v>4300</v>
      </c>
      <c r="S421" s="3">
        <f>I421*L421*R421</f>
        <v>4300</v>
      </c>
      <c r="T421" s="2">
        <f>M421+N421</f>
        <v>1</v>
      </c>
    </row>
    <row r="422" spans="1:20" x14ac:dyDescent="0.2">
      <c r="A422" s="2" t="s">
        <v>3086</v>
      </c>
      <c r="B422" s="2" t="s">
        <v>1834</v>
      </c>
      <c r="C422" s="2" t="s">
        <v>118</v>
      </c>
      <c r="D422" s="2" t="str">
        <f>INDEX(Hotels!$C$2:$C$49,MATCH(C422,Hotels!$A$2:$A$49,0))</f>
        <v>Rishikesh</v>
      </c>
      <c r="E422" s="11">
        <v>45580</v>
      </c>
      <c r="F422" s="11">
        <v>45608</v>
      </c>
      <c r="G422" s="11">
        <v>45611</v>
      </c>
      <c r="H422" s="13">
        <f>DATE(YEAR(F422),MONTH(F422),1)</f>
        <v>45597</v>
      </c>
      <c r="I422" s="2">
        <f>G422-F422</f>
        <v>3</v>
      </c>
      <c r="J422" s="2">
        <f>F422-E422</f>
        <v>28</v>
      </c>
      <c r="K422" s="2" t="s">
        <v>2668</v>
      </c>
      <c r="L422" s="2">
        <v>1</v>
      </c>
      <c r="M422" s="2">
        <v>2</v>
      </c>
      <c r="N422" s="2">
        <v>0</v>
      </c>
      <c r="O422" s="2" t="s">
        <v>2647</v>
      </c>
      <c r="P422" s="2" t="s">
        <v>2652</v>
      </c>
      <c r="Q422" s="2" t="s">
        <v>2653</v>
      </c>
      <c r="R422" s="3">
        <v>6700</v>
      </c>
      <c r="S422" s="3">
        <f>I422*L422*R422</f>
        <v>20100</v>
      </c>
      <c r="T422" s="2">
        <f>M422+N422</f>
        <v>2</v>
      </c>
    </row>
    <row r="423" spans="1:20" x14ac:dyDescent="0.2">
      <c r="A423" s="2" t="s">
        <v>3087</v>
      </c>
      <c r="B423" s="2" t="s">
        <v>1939</v>
      </c>
      <c r="C423" s="2" t="s">
        <v>89</v>
      </c>
      <c r="D423" s="2" t="str">
        <f>INDEX(Hotels!$C$2:$C$49,MATCH(C423,Hotels!$A$2:$A$49,0))</f>
        <v>Kochi</v>
      </c>
      <c r="E423" s="11">
        <v>45580</v>
      </c>
      <c r="F423" s="11">
        <v>45581</v>
      </c>
      <c r="G423" s="11">
        <v>45585</v>
      </c>
      <c r="H423" s="13">
        <f>DATE(YEAR(F423),MONTH(F423),1)</f>
        <v>45566</v>
      </c>
      <c r="I423" s="2">
        <f>G423-F423</f>
        <v>4</v>
      </c>
      <c r="J423" s="2">
        <f>F423-E423</f>
        <v>1</v>
      </c>
      <c r="K423" s="2" t="s">
        <v>2655</v>
      </c>
      <c r="L423" s="2">
        <v>1</v>
      </c>
      <c r="M423" s="2">
        <v>2</v>
      </c>
      <c r="N423" s="2">
        <v>1</v>
      </c>
      <c r="O423" s="2" t="s">
        <v>2683</v>
      </c>
      <c r="P423" s="2" t="s">
        <v>2656</v>
      </c>
      <c r="Q423" s="2" t="s">
        <v>2649</v>
      </c>
      <c r="R423" s="3">
        <v>7800</v>
      </c>
      <c r="S423" s="3">
        <f>I423*L423*R423</f>
        <v>31200</v>
      </c>
      <c r="T423" s="2">
        <f>M423+N423</f>
        <v>3</v>
      </c>
    </row>
    <row r="424" spans="1:20" x14ac:dyDescent="0.2">
      <c r="A424" s="2" t="s">
        <v>3088</v>
      </c>
      <c r="B424" s="2" t="s">
        <v>270</v>
      </c>
      <c r="C424" s="2" t="s">
        <v>93</v>
      </c>
      <c r="D424" s="2" t="str">
        <f>INDEX(Hotels!$C$2:$C$49,MATCH(C424,Hotels!$A$2:$A$49,0))</f>
        <v>Shimla</v>
      </c>
      <c r="E424" s="11">
        <v>45581</v>
      </c>
      <c r="F424" s="11">
        <v>45666</v>
      </c>
      <c r="G424" s="11">
        <v>45670</v>
      </c>
      <c r="H424" s="13">
        <f>DATE(YEAR(F424),MONTH(F424),1)</f>
        <v>45658</v>
      </c>
      <c r="I424" s="2">
        <f>G424-F424</f>
        <v>4</v>
      </c>
      <c r="J424" s="2">
        <f>F424-E424</f>
        <v>85</v>
      </c>
      <c r="K424" s="2" t="s">
        <v>2668</v>
      </c>
      <c r="L424" s="2">
        <v>1</v>
      </c>
      <c r="M424" s="2">
        <v>2</v>
      </c>
      <c r="N424" s="2">
        <v>2</v>
      </c>
      <c r="O424" s="2" t="s">
        <v>2689</v>
      </c>
      <c r="P424" s="2" t="s">
        <v>2672</v>
      </c>
      <c r="Q424" s="2" t="s">
        <v>2649</v>
      </c>
      <c r="R424" s="3">
        <v>4300</v>
      </c>
      <c r="S424" s="3">
        <f>I424*L424*R424</f>
        <v>17200</v>
      </c>
      <c r="T424" s="2">
        <f>M424+N424</f>
        <v>4</v>
      </c>
    </row>
    <row r="425" spans="1:20" x14ac:dyDescent="0.2">
      <c r="A425" s="2" t="s">
        <v>3089</v>
      </c>
      <c r="B425" s="2" t="s">
        <v>974</v>
      </c>
      <c r="C425" s="2" t="s">
        <v>83</v>
      </c>
      <c r="D425" s="2" t="str">
        <f>INDEX(Hotels!$C$2:$C$49,MATCH(C425,Hotels!$A$2:$A$49,0))</f>
        <v>Kochi</v>
      </c>
      <c r="E425" s="11">
        <v>45581</v>
      </c>
      <c r="F425" s="11">
        <v>45586</v>
      </c>
      <c r="G425" s="11">
        <v>45587</v>
      </c>
      <c r="H425" s="13">
        <f>DATE(YEAR(F425),MONTH(F425),1)</f>
        <v>45566</v>
      </c>
      <c r="I425" s="2">
        <f>G425-F425</f>
        <v>1</v>
      </c>
      <c r="J425" s="2">
        <f>F425-E425</f>
        <v>5</v>
      </c>
      <c r="K425" s="2" t="s">
        <v>2655</v>
      </c>
      <c r="L425" s="2">
        <v>1</v>
      </c>
      <c r="M425" s="2">
        <v>1</v>
      </c>
      <c r="N425" s="2">
        <v>0</v>
      </c>
      <c r="O425" s="2" t="s">
        <v>2732</v>
      </c>
      <c r="P425" s="2" t="s">
        <v>2659</v>
      </c>
      <c r="Q425" s="2" t="s">
        <v>2649</v>
      </c>
      <c r="R425" s="3">
        <v>14400</v>
      </c>
      <c r="S425" s="3">
        <f>I425*L425*R425</f>
        <v>14400</v>
      </c>
      <c r="T425" s="2">
        <f>M425+N425</f>
        <v>1</v>
      </c>
    </row>
    <row r="426" spans="1:20" x14ac:dyDescent="0.2">
      <c r="A426" s="2" t="s">
        <v>3090</v>
      </c>
      <c r="B426" s="2" t="s">
        <v>1329</v>
      </c>
      <c r="C426" s="2" t="s">
        <v>112</v>
      </c>
      <c r="D426" s="2" t="str">
        <f>INDEX(Hotels!$C$2:$C$49,MATCH(C426,Hotels!$A$2:$A$49,0))</f>
        <v>Rishikesh</v>
      </c>
      <c r="E426" s="11">
        <v>45581</v>
      </c>
      <c r="F426" s="11">
        <v>45607</v>
      </c>
      <c r="G426" s="11">
        <v>45609</v>
      </c>
      <c r="H426" s="13">
        <f>DATE(YEAR(F426),MONTH(F426),1)</f>
        <v>45597</v>
      </c>
      <c r="I426" s="2">
        <f>G426-F426</f>
        <v>2</v>
      </c>
      <c r="J426" s="2">
        <f>F426-E426</f>
        <v>26</v>
      </c>
      <c r="K426" s="2" t="s">
        <v>2646</v>
      </c>
      <c r="L426" s="2">
        <v>1</v>
      </c>
      <c r="M426" s="2">
        <v>1</v>
      </c>
      <c r="N426" s="2">
        <v>0</v>
      </c>
      <c r="O426" s="2" t="s">
        <v>2670</v>
      </c>
      <c r="P426" s="2" t="s">
        <v>2672</v>
      </c>
      <c r="Q426" s="2" t="s">
        <v>2649</v>
      </c>
      <c r="R426" s="3">
        <v>7900</v>
      </c>
      <c r="S426" s="3">
        <f>I426*L426*R426</f>
        <v>15800</v>
      </c>
      <c r="T426" s="2">
        <f>M426+N426</f>
        <v>1</v>
      </c>
    </row>
    <row r="427" spans="1:20" x14ac:dyDescent="0.2">
      <c r="A427" s="2" t="s">
        <v>3091</v>
      </c>
      <c r="B427" s="2" t="s">
        <v>1984</v>
      </c>
      <c r="C427" s="2" t="s">
        <v>125</v>
      </c>
      <c r="D427" s="2" t="str">
        <f>INDEX(Hotels!$C$2:$C$49,MATCH(C427,Hotels!$A$2:$A$49,0))</f>
        <v>Varanasi</v>
      </c>
      <c r="E427" s="11">
        <v>45581</v>
      </c>
      <c r="F427" s="11">
        <v>45636</v>
      </c>
      <c r="G427" s="11">
        <v>45642</v>
      </c>
      <c r="H427" s="13">
        <f>DATE(YEAR(F427),MONTH(F427),1)</f>
        <v>45627</v>
      </c>
      <c r="I427" s="2">
        <f>G427-F427</f>
        <v>6</v>
      </c>
      <c r="J427" s="2">
        <f>F427-E427</f>
        <v>55</v>
      </c>
      <c r="K427" s="2" t="s">
        <v>2646</v>
      </c>
      <c r="L427" s="2">
        <v>1</v>
      </c>
      <c r="M427" s="2">
        <v>2</v>
      </c>
      <c r="N427" s="2">
        <v>3</v>
      </c>
      <c r="O427" s="2" t="s">
        <v>2670</v>
      </c>
      <c r="P427" s="2" t="s">
        <v>2659</v>
      </c>
      <c r="Q427" s="2" t="s">
        <v>2649</v>
      </c>
      <c r="R427" s="3">
        <v>16500</v>
      </c>
      <c r="S427" s="3">
        <f>I427*L427*R427</f>
        <v>99000</v>
      </c>
      <c r="T427" s="2">
        <f>M427+N427</f>
        <v>5</v>
      </c>
    </row>
    <row r="428" spans="1:20" x14ac:dyDescent="0.2">
      <c r="A428" s="2" t="s">
        <v>3092</v>
      </c>
      <c r="B428" s="2" t="s">
        <v>2197</v>
      </c>
      <c r="C428" s="2" t="s">
        <v>29</v>
      </c>
      <c r="D428" s="2" t="str">
        <f>INDEX(Hotels!$C$2:$C$49,MATCH(C428,Hotels!$A$2:$A$49,0))</f>
        <v>Jaipur</v>
      </c>
      <c r="E428" s="11">
        <v>45581</v>
      </c>
      <c r="F428" s="11">
        <v>45585</v>
      </c>
      <c r="G428" s="11">
        <v>45588</v>
      </c>
      <c r="H428" s="13">
        <f>DATE(YEAR(F428),MONTH(F428),1)</f>
        <v>45566</v>
      </c>
      <c r="I428" s="2">
        <f>G428-F428</f>
        <v>3</v>
      </c>
      <c r="J428" s="2">
        <f>F428-E428</f>
        <v>4</v>
      </c>
      <c r="K428" s="2" t="s">
        <v>2646</v>
      </c>
      <c r="L428" s="2">
        <v>1</v>
      </c>
      <c r="M428" s="2">
        <v>2</v>
      </c>
      <c r="N428" s="2">
        <v>3</v>
      </c>
      <c r="O428" s="2" t="s">
        <v>2647</v>
      </c>
      <c r="P428" s="2" t="s">
        <v>2648</v>
      </c>
      <c r="Q428" s="2" t="s">
        <v>2649</v>
      </c>
      <c r="R428" s="3">
        <v>13100</v>
      </c>
      <c r="S428" s="3">
        <f>I428*L428*R428</f>
        <v>39300</v>
      </c>
      <c r="T428" s="2">
        <f>M428+N428</f>
        <v>5</v>
      </c>
    </row>
    <row r="429" spans="1:20" x14ac:dyDescent="0.2">
      <c r="A429" s="2" t="s">
        <v>3093</v>
      </c>
      <c r="B429" s="2" t="s">
        <v>446</v>
      </c>
      <c r="C429" s="2" t="s">
        <v>93</v>
      </c>
      <c r="D429" s="2" t="str">
        <f>INDEX(Hotels!$C$2:$C$49,MATCH(C429,Hotels!$A$2:$A$49,0))</f>
        <v>Shimla</v>
      </c>
      <c r="E429" s="11">
        <v>45582</v>
      </c>
      <c r="F429" s="11">
        <v>45599</v>
      </c>
      <c r="G429" s="11">
        <v>45601</v>
      </c>
      <c r="H429" s="13">
        <f>DATE(YEAR(F429),MONTH(F429),1)</f>
        <v>45597</v>
      </c>
      <c r="I429" s="2">
        <f>G429-F429</f>
        <v>2</v>
      </c>
      <c r="J429" s="2">
        <f>F429-E429</f>
        <v>17</v>
      </c>
      <c r="K429" s="2" t="s">
        <v>2646</v>
      </c>
      <c r="L429" s="2">
        <v>1</v>
      </c>
      <c r="M429" s="2">
        <v>2</v>
      </c>
      <c r="N429" s="2">
        <v>0</v>
      </c>
      <c r="O429" s="2" t="s">
        <v>2683</v>
      </c>
      <c r="P429" s="2" t="s">
        <v>2672</v>
      </c>
      <c r="Q429" s="2" t="s">
        <v>2653</v>
      </c>
      <c r="R429" s="3">
        <v>7300</v>
      </c>
      <c r="S429" s="3">
        <f>I429*L429*R429</f>
        <v>14600</v>
      </c>
      <c r="T429" s="2">
        <f>M429+N429</f>
        <v>2</v>
      </c>
    </row>
    <row r="430" spans="1:20" x14ac:dyDescent="0.2">
      <c r="A430" s="2" t="s">
        <v>3094</v>
      </c>
      <c r="B430" s="2" t="s">
        <v>850</v>
      </c>
      <c r="C430" s="2" t="s">
        <v>19</v>
      </c>
      <c r="D430" s="2" t="str">
        <f>INDEX(Hotels!$C$2:$C$49,MATCH(C430,Hotels!$A$2:$A$49,0))</f>
        <v>Goa</v>
      </c>
      <c r="E430" s="11">
        <v>45582</v>
      </c>
      <c r="F430" s="11">
        <v>45593</v>
      </c>
      <c r="G430" s="11">
        <v>45595</v>
      </c>
      <c r="H430" s="13">
        <f>DATE(YEAR(F430),MONTH(F430),1)</f>
        <v>45566</v>
      </c>
      <c r="I430" s="2">
        <f>G430-F430</f>
        <v>2</v>
      </c>
      <c r="J430" s="2">
        <f>F430-E430</f>
        <v>11</v>
      </c>
      <c r="K430" s="2" t="s">
        <v>2655</v>
      </c>
      <c r="L430" s="2">
        <v>3</v>
      </c>
      <c r="M430" s="2">
        <v>6</v>
      </c>
      <c r="N430" s="2">
        <v>0</v>
      </c>
      <c r="O430" s="2" t="s">
        <v>2658</v>
      </c>
      <c r="P430" s="2" t="s">
        <v>2672</v>
      </c>
      <c r="Q430" s="2" t="s">
        <v>2649</v>
      </c>
      <c r="R430" s="3">
        <v>6650</v>
      </c>
      <c r="S430" s="3">
        <f>I430*L430*R430</f>
        <v>39900</v>
      </c>
      <c r="T430" s="2">
        <f>M430+N430</f>
        <v>6</v>
      </c>
    </row>
    <row r="431" spans="1:20" x14ac:dyDescent="0.2">
      <c r="A431" s="2" t="s">
        <v>3095</v>
      </c>
      <c r="B431" s="2" t="s">
        <v>1679</v>
      </c>
      <c r="C431" s="2" t="s">
        <v>110</v>
      </c>
      <c r="D431" s="2" t="str">
        <f>INDEX(Hotels!$C$2:$C$49,MATCH(C431,Hotels!$A$2:$A$49,0))</f>
        <v>Manali</v>
      </c>
      <c r="E431" s="11">
        <v>45582</v>
      </c>
      <c r="F431" s="11">
        <v>45677</v>
      </c>
      <c r="G431" s="11">
        <v>45683</v>
      </c>
      <c r="H431" s="13">
        <f>DATE(YEAR(F431),MONTH(F431),1)</f>
        <v>45658</v>
      </c>
      <c r="I431" s="2">
        <f>G431-F431</f>
        <v>6</v>
      </c>
      <c r="J431" s="2">
        <f>F431-E431</f>
        <v>95</v>
      </c>
      <c r="K431" s="2" t="s">
        <v>2666</v>
      </c>
      <c r="L431" s="2">
        <v>2</v>
      </c>
      <c r="M431" s="2">
        <v>4</v>
      </c>
      <c r="N431" s="2">
        <v>1</v>
      </c>
      <c r="O431" s="2" t="s">
        <v>2651</v>
      </c>
      <c r="P431" s="2" t="s">
        <v>2652</v>
      </c>
      <c r="Q431" s="2" t="s">
        <v>2649</v>
      </c>
      <c r="R431" s="3">
        <v>14750</v>
      </c>
      <c r="S431" s="3">
        <f>I431*L431*R431</f>
        <v>177000</v>
      </c>
      <c r="T431" s="2">
        <f>M431+N431</f>
        <v>5</v>
      </c>
    </row>
    <row r="432" spans="1:20" x14ac:dyDescent="0.2">
      <c r="A432" s="2" t="s">
        <v>3096</v>
      </c>
      <c r="B432" s="2" t="s">
        <v>1721</v>
      </c>
      <c r="C432" s="2" t="s">
        <v>9</v>
      </c>
      <c r="D432" s="2" t="str">
        <f>INDEX(Hotels!$C$2:$C$49,MATCH(C432,Hotels!$A$2:$A$49,0))</f>
        <v>Goa</v>
      </c>
      <c r="E432" s="11">
        <v>45582</v>
      </c>
      <c r="F432" s="11">
        <v>45690</v>
      </c>
      <c r="G432" s="11">
        <v>45694</v>
      </c>
      <c r="H432" s="13">
        <f>DATE(YEAR(F432),MONTH(F432),1)</f>
        <v>45689</v>
      </c>
      <c r="I432" s="2">
        <f>G432-F432</f>
        <v>4</v>
      </c>
      <c r="J432" s="2">
        <f>F432-E432</f>
        <v>108</v>
      </c>
      <c r="K432" s="2" t="s">
        <v>2655</v>
      </c>
      <c r="L432" s="2">
        <v>1</v>
      </c>
      <c r="M432" s="2">
        <v>3</v>
      </c>
      <c r="N432" s="2">
        <v>0</v>
      </c>
      <c r="O432" s="2" t="s">
        <v>2670</v>
      </c>
      <c r="P432" s="2" t="s">
        <v>2656</v>
      </c>
      <c r="Q432" s="2" t="s">
        <v>2649</v>
      </c>
      <c r="R432" s="3">
        <v>7900</v>
      </c>
      <c r="S432" s="3">
        <f>I432*L432*R432</f>
        <v>31600</v>
      </c>
      <c r="T432" s="2">
        <f>M432+N432</f>
        <v>3</v>
      </c>
    </row>
    <row r="433" spans="1:20" x14ac:dyDescent="0.2">
      <c r="A433" s="2" t="s">
        <v>3097</v>
      </c>
      <c r="B433" s="2" t="s">
        <v>2054</v>
      </c>
      <c r="C433" s="2" t="s">
        <v>32</v>
      </c>
      <c r="D433" s="2" t="str">
        <f>INDEX(Hotels!$C$2:$C$49,MATCH(C433,Hotels!$A$2:$A$49,0))</f>
        <v>Jaipur</v>
      </c>
      <c r="E433" s="11">
        <v>45582</v>
      </c>
      <c r="F433" s="11">
        <v>45582</v>
      </c>
      <c r="G433" s="11">
        <v>45585</v>
      </c>
      <c r="H433" s="13">
        <f>DATE(YEAR(F433),MONTH(F433),1)</f>
        <v>45566</v>
      </c>
      <c r="I433" s="2">
        <f>G433-F433</f>
        <v>3</v>
      </c>
      <c r="J433" s="2">
        <f>F433-E433</f>
        <v>0</v>
      </c>
      <c r="K433" s="2" t="s">
        <v>2655</v>
      </c>
      <c r="L433" s="2">
        <v>1</v>
      </c>
      <c r="M433" s="2">
        <v>1</v>
      </c>
      <c r="N433" s="2">
        <v>0</v>
      </c>
      <c r="O433" s="2" t="s">
        <v>2689</v>
      </c>
      <c r="P433" s="2" t="s">
        <v>2672</v>
      </c>
      <c r="Q433" s="2" t="s">
        <v>2649</v>
      </c>
      <c r="R433" s="3">
        <v>7700</v>
      </c>
      <c r="S433" s="3">
        <f>I433*L433*R433</f>
        <v>23100</v>
      </c>
      <c r="T433" s="2">
        <f>M433+N433</f>
        <v>1</v>
      </c>
    </row>
    <row r="434" spans="1:20" x14ac:dyDescent="0.2">
      <c r="A434" s="2" t="s">
        <v>3098</v>
      </c>
      <c r="B434" s="2" t="s">
        <v>2410</v>
      </c>
      <c r="C434" s="2" t="s">
        <v>112</v>
      </c>
      <c r="D434" s="2" t="str">
        <f>INDEX(Hotels!$C$2:$C$49,MATCH(C434,Hotels!$A$2:$A$49,0))</f>
        <v>Rishikesh</v>
      </c>
      <c r="E434" s="11">
        <v>45582</v>
      </c>
      <c r="F434" s="11">
        <v>45583</v>
      </c>
      <c r="G434" s="11">
        <v>45585</v>
      </c>
      <c r="H434" s="13">
        <f>DATE(YEAR(F434),MONTH(F434),1)</f>
        <v>45566</v>
      </c>
      <c r="I434" s="2">
        <f>G434-F434</f>
        <v>2</v>
      </c>
      <c r="J434" s="2">
        <f>F434-E434</f>
        <v>1</v>
      </c>
      <c r="K434" s="2" t="s">
        <v>2655</v>
      </c>
      <c r="L434" s="2">
        <v>1</v>
      </c>
      <c r="M434" s="2">
        <v>1</v>
      </c>
      <c r="N434" s="2">
        <v>0</v>
      </c>
      <c r="O434" s="2" t="s">
        <v>2683</v>
      </c>
      <c r="P434" s="2" t="s">
        <v>2652</v>
      </c>
      <c r="Q434" s="2" t="s">
        <v>2653</v>
      </c>
      <c r="R434" s="3">
        <v>6300</v>
      </c>
      <c r="S434" s="3">
        <f>I434*L434*R434</f>
        <v>12600</v>
      </c>
      <c r="T434" s="2">
        <f>M434+N434</f>
        <v>1</v>
      </c>
    </row>
    <row r="435" spans="1:20" x14ac:dyDescent="0.2">
      <c r="A435" s="2" t="s">
        <v>3099</v>
      </c>
      <c r="B435" s="2" t="s">
        <v>2504</v>
      </c>
      <c r="C435" s="2" t="s">
        <v>16</v>
      </c>
      <c r="D435" s="2" t="str">
        <f>INDEX(Hotels!$C$2:$C$49,MATCH(C435,Hotels!$A$2:$A$49,0))</f>
        <v>Goa</v>
      </c>
      <c r="E435" s="11">
        <v>45582</v>
      </c>
      <c r="F435" s="11">
        <v>45587</v>
      </c>
      <c r="G435" s="11">
        <v>45589</v>
      </c>
      <c r="H435" s="13">
        <f>DATE(YEAR(F435),MONTH(F435),1)</f>
        <v>45566</v>
      </c>
      <c r="I435" s="2">
        <f>G435-F435</f>
        <v>2</v>
      </c>
      <c r="J435" s="2">
        <f>F435-E435</f>
        <v>5</v>
      </c>
      <c r="K435" s="2" t="s">
        <v>2655</v>
      </c>
      <c r="L435" s="2">
        <v>1</v>
      </c>
      <c r="M435" s="2">
        <v>2</v>
      </c>
      <c r="N435" s="2">
        <v>0</v>
      </c>
      <c r="O435" s="2" t="s">
        <v>2689</v>
      </c>
      <c r="P435" s="2" t="s">
        <v>2672</v>
      </c>
      <c r="Q435" s="2" t="s">
        <v>2649</v>
      </c>
      <c r="R435" s="3">
        <v>3550</v>
      </c>
      <c r="S435" s="3">
        <f>I435*L435*R435</f>
        <v>7100</v>
      </c>
      <c r="T435" s="2">
        <f>M435+N435</f>
        <v>2</v>
      </c>
    </row>
    <row r="436" spans="1:20" x14ac:dyDescent="0.2">
      <c r="A436" s="2" t="s">
        <v>3100</v>
      </c>
      <c r="B436" s="2" t="s">
        <v>270</v>
      </c>
      <c r="C436" s="2" t="s">
        <v>47</v>
      </c>
      <c r="D436" s="2" t="str">
        <f>INDEX(Hotels!$C$2:$C$49,MATCH(C436,Hotels!$A$2:$A$49,0))</f>
        <v>Agra</v>
      </c>
      <c r="E436" s="11">
        <v>45583</v>
      </c>
      <c r="F436" s="11">
        <v>45616</v>
      </c>
      <c r="G436" s="11">
        <v>45622</v>
      </c>
      <c r="H436" s="13">
        <f>DATE(YEAR(F436),MONTH(F436),1)</f>
        <v>45597</v>
      </c>
      <c r="I436" s="2">
        <f>G436-F436</f>
        <v>6</v>
      </c>
      <c r="J436" s="2">
        <f>F436-E436</f>
        <v>33</v>
      </c>
      <c r="K436" s="2" t="s">
        <v>2646</v>
      </c>
      <c r="L436" s="2">
        <v>1</v>
      </c>
      <c r="M436" s="2">
        <v>2</v>
      </c>
      <c r="N436" s="2">
        <v>3</v>
      </c>
      <c r="O436" s="2" t="s">
        <v>2689</v>
      </c>
      <c r="P436" s="2" t="s">
        <v>2652</v>
      </c>
      <c r="Q436" s="2" t="s">
        <v>2649</v>
      </c>
      <c r="R436" s="3">
        <v>9350</v>
      </c>
      <c r="S436" s="3">
        <f>I436*L436*R436</f>
        <v>56100</v>
      </c>
      <c r="T436" s="2">
        <f>M436+N436</f>
        <v>5</v>
      </c>
    </row>
    <row r="437" spans="1:20" x14ac:dyDescent="0.2">
      <c r="A437" s="2" t="s">
        <v>3101</v>
      </c>
      <c r="B437" s="2" t="s">
        <v>1717</v>
      </c>
      <c r="C437" s="2" t="s">
        <v>122</v>
      </c>
      <c r="D437" s="2" t="str">
        <f>INDEX(Hotels!$C$2:$C$49,MATCH(C437,Hotels!$A$2:$A$49,0))</f>
        <v>Varanasi</v>
      </c>
      <c r="E437" s="11">
        <v>45583</v>
      </c>
      <c r="F437" s="11">
        <v>45714</v>
      </c>
      <c r="G437" s="11">
        <v>45718</v>
      </c>
      <c r="H437" s="13">
        <f>DATE(YEAR(F437),MONTH(F437),1)</f>
        <v>45689</v>
      </c>
      <c r="I437" s="2">
        <f>G437-F437</f>
        <v>4</v>
      </c>
      <c r="J437" s="2">
        <f>F437-E437</f>
        <v>131</v>
      </c>
      <c r="K437" s="2" t="s">
        <v>2668</v>
      </c>
      <c r="L437" s="2">
        <v>1</v>
      </c>
      <c r="M437" s="2">
        <v>2</v>
      </c>
      <c r="N437" s="2">
        <v>0</v>
      </c>
      <c r="O437" s="2" t="s">
        <v>2658</v>
      </c>
      <c r="P437" s="2" t="s">
        <v>2662</v>
      </c>
      <c r="Q437" s="2" t="s">
        <v>2649</v>
      </c>
      <c r="R437" s="3">
        <v>2850</v>
      </c>
      <c r="S437" s="3">
        <f>I437*L437*R437</f>
        <v>11400</v>
      </c>
      <c r="T437" s="2">
        <f>M437+N437</f>
        <v>2</v>
      </c>
    </row>
    <row r="438" spans="1:20" x14ac:dyDescent="0.2">
      <c r="A438" s="2" t="s">
        <v>3102</v>
      </c>
      <c r="B438" s="2" t="s">
        <v>1965</v>
      </c>
      <c r="C438" s="2" t="s">
        <v>81</v>
      </c>
      <c r="D438" s="2" t="str">
        <f>INDEX(Hotels!$C$2:$C$49,MATCH(C438,Hotels!$A$2:$A$49,0))</f>
        <v>Bengaluru</v>
      </c>
      <c r="E438" s="11">
        <v>45583</v>
      </c>
      <c r="F438" s="11">
        <v>45621</v>
      </c>
      <c r="G438" s="11">
        <v>45623</v>
      </c>
      <c r="H438" s="13">
        <f>DATE(YEAR(F438),MONTH(F438),1)</f>
        <v>45597</v>
      </c>
      <c r="I438" s="2">
        <f>G438-F438</f>
        <v>2</v>
      </c>
      <c r="J438" s="2">
        <f>F438-E438</f>
        <v>38</v>
      </c>
      <c r="K438" s="2" t="s">
        <v>2668</v>
      </c>
      <c r="L438" s="2">
        <v>1</v>
      </c>
      <c r="M438" s="2">
        <v>2</v>
      </c>
      <c r="N438" s="2">
        <v>0</v>
      </c>
      <c r="O438" s="2" t="s">
        <v>2647</v>
      </c>
      <c r="P438" s="2" t="s">
        <v>2656</v>
      </c>
      <c r="Q438" s="2" t="s">
        <v>2649</v>
      </c>
      <c r="R438" s="3">
        <v>15450</v>
      </c>
      <c r="S438" s="3">
        <f>I438*L438*R438</f>
        <v>30900</v>
      </c>
      <c r="T438" s="2">
        <f>M438+N438</f>
        <v>2</v>
      </c>
    </row>
    <row r="439" spans="1:20" x14ac:dyDescent="0.2">
      <c r="A439" s="2" t="s">
        <v>3103</v>
      </c>
      <c r="B439" s="2" t="s">
        <v>2430</v>
      </c>
      <c r="C439" s="2" t="s">
        <v>49</v>
      </c>
      <c r="D439" s="2" t="str">
        <f>INDEX(Hotels!$C$2:$C$49,MATCH(C439,Hotels!$A$2:$A$49,0))</f>
        <v>Agra</v>
      </c>
      <c r="E439" s="11">
        <v>45583</v>
      </c>
      <c r="F439" s="11">
        <v>45610</v>
      </c>
      <c r="G439" s="11">
        <v>45616</v>
      </c>
      <c r="H439" s="13">
        <f>DATE(YEAR(F439),MONTH(F439),1)</f>
        <v>45597</v>
      </c>
      <c r="I439" s="2">
        <f>G439-F439</f>
        <v>6</v>
      </c>
      <c r="J439" s="2">
        <f>F439-E439</f>
        <v>27</v>
      </c>
      <c r="K439" s="2" t="s">
        <v>2668</v>
      </c>
      <c r="L439" s="2">
        <v>1</v>
      </c>
      <c r="M439" s="2">
        <v>2</v>
      </c>
      <c r="N439" s="2">
        <v>1</v>
      </c>
      <c r="O439" s="2" t="s">
        <v>2658</v>
      </c>
      <c r="P439" s="2" t="s">
        <v>2656</v>
      </c>
      <c r="Q439" s="2" t="s">
        <v>2649</v>
      </c>
      <c r="R439" s="3">
        <v>2700</v>
      </c>
      <c r="S439" s="3">
        <f>I439*L439*R439</f>
        <v>16200</v>
      </c>
      <c r="T439" s="2">
        <f>M439+N439</f>
        <v>3</v>
      </c>
    </row>
    <row r="440" spans="1:20" x14ac:dyDescent="0.2">
      <c r="A440" s="2" t="s">
        <v>3104</v>
      </c>
      <c r="B440" s="2" t="s">
        <v>2434</v>
      </c>
      <c r="C440" s="2" t="s">
        <v>89</v>
      </c>
      <c r="D440" s="2" t="str">
        <f>INDEX(Hotels!$C$2:$C$49,MATCH(C440,Hotels!$A$2:$A$49,0))</f>
        <v>Kochi</v>
      </c>
      <c r="E440" s="11">
        <v>45583</v>
      </c>
      <c r="F440" s="11">
        <v>45594</v>
      </c>
      <c r="G440" s="11">
        <v>45600</v>
      </c>
      <c r="H440" s="13">
        <f>DATE(YEAR(F440),MONTH(F440),1)</f>
        <v>45566</v>
      </c>
      <c r="I440" s="2">
        <f>G440-F440</f>
        <v>6</v>
      </c>
      <c r="J440" s="2">
        <f>F440-E440</f>
        <v>11</v>
      </c>
      <c r="K440" s="2" t="s">
        <v>2668</v>
      </c>
      <c r="L440" s="2">
        <v>2</v>
      </c>
      <c r="M440" s="2">
        <v>4</v>
      </c>
      <c r="N440" s="2">
        <v>2</v>
      </c>
      <c r="O440" s="2" t="s">
        <v>2689</v>
      </c>
      <c r="P440" s="2" t="s">
        <v>2648</v>
      </c>
      <c r="Q440" s="2" t="s">
        <v>2649</v>
      </c>
      <c r="R440" s="3">
        <v>6600</v>
      </c>
      <c r="S440" s="3">
        <f>I440*L440*R440</f>
        <v>79200</v>
      </c>
      <c r="T440" s="2">
        <f>M440+N440</f>
        <v>6</v>
      </c>
    </row>
    <row r="441" spans="1:20" x14ac:dyDescent="0.2">
      <c r="A441" s="2" t="s">
        <v>3105</v>
      </c>
      <c r="B441" s="2" t="s">
        <v>1261</v>
      </c>
      <c r="C441" s="2" t="s">
        <v>29</v>
      </c>
      <c r="D441" s="2" t="str">
        <f>INDEX(Hotels!$C$2:$C$49,MATCH(C441,Hotels!$A$2:$A$49,0))</f>
        <v>Jaipur</v>
      </c>
      <c r="E441" s="11">
        <v>45584</v>
      </c>
      <c r="F441" s="11">
        <v>45692</v>
      </c>
      <c r="G441" s="11">
        <v>45696</v>
      </c>
      <c r="H441" s="13">
        <f>DATE(YEAR(F441),MONTH(F441),1)</f>
        <v>45689</v>
      </c>
      <c r="I441" s="2">
        <f>G441-F441</f>
        <v>4</v>
      </c>
      <c r="J441" s="2">
        <f>F441-E441</f>
        <v>108</v>
      </c>
      <c r="K441" s="2" t="s">
        <v>2655</v>
      </c>
      <c r="L441" s="2">
        <v>2</v>
      </c>
      <c r="M441" s="2">
        <v>4</v>
      </c>
      <c r="N441" s="2">
        <v>0</v>
      </c>
      <c r="O441" s="2" t="s">
        <v>2689</v>
      </c>
      <c r="P441" s="2" t="s">
        <v>2648</v>
      </c>
      <c r="Q441" s="2" t="s">
        <v>2649</v>
      </c>
      <c r="R441" s="3">
        <v>8900</v>
      </c>
      <c r="S441" s="3">
        <f>I441*L441*R441</f>
        <v>71200</v>
      </c>
      <c r="T441" s="2">
        <f>M441+N441</f>
        <v>4</v>
      </c>
    </row>
    <row r="442" spans="1:20" x14ac:dyDescent="0.2">
      <c r="A442" s="2" t="s">
        <v>3106</v>
      </c>
      <c r="B442" s="2" t="s">
        <v>1707</v>
      </c>
      <c r="C442" s="2" t="s">
        <v>13</v>
      </c>
      <c r="D442" s="2" t="str">
        <f>INDEX(Hotels!$C$2:$C$49,MATCH(C442,Hotels!$A$2:$A$49,0))</f>
        <v>Goa</v>
      </c>
      <c r="E442" s="11">
        <v>45584</v>
      </c>
      <c r="F442" s="11">
        <v>45615</v>
      </c>
      <c r="G442" s="11">
        <v>45617</v>
      </c>
      <c r="H442" s="13">
        <f>DATE(YEAR(F442),MONTH(F442),1)</f>
        <v>45597</v>
      </c>
      <c r="I442" s="2">
        <f>G442-F442</f>
        <v>2</v>
      </c>
      <c r="J442" s="2">
        <f>F442-E442</f>
        <v>31</v>
      </c>
      <c r="K442" s="2" t="s">
        <v>2646</v>
      </c>
      <c r="L442" s="2">
        <v>1</v>
      </c>
      <c r="M442" s="2">
        <v>2</v>
      </c>
      <c r="N442" s="2">
        <v>0</v>
      </c>
      <c r="O442" s="2" t="s">
        <v>2683</v>
      </c>
      <c r="P442" s="2" t="s">
        <v>2662</v>
      </c>
      <c r="Q442" s="2" t="s">
        <v>2649</v>
      </c>
      <c r="R442" s="3">
        <v>24100</v>
      </c>
      <c r="S442" s="3">
        <f>I442*L442*R442</f>
        <v>48200</v>
      </c>
      <c r="T442" s="2">
        <f>M442+N442</f>
        <v>2</v>
      </c>
    </row>
    <row r="443" spans="1:20" x14ac:dyDescent="0.2">
      <c r="A443" s="2" t="s">
        <v>3107</v>
      </c>
      <c r="B443" s="2" t="s">
        <v>1808</v>
      </c>
      <c r="C443" s="2" t="s">
        <v>57</v>
      </c>
      <c r="D443" s="2" t="str">
        <f>INDEX(Hotels!$C$2:$C$49,MATCH(C443,Hotels!$A$2:$A$49,0))</f>
        <v>Mumbai</v>
      </c>
      <c r="E443" s="11">
        <v>45584</v>
      </c>
      <c r="F443" s="11">
        <v>45590</v>
      </c>
      <c r="G443" s="11">
        <v>45592</v>
      </c>
      <c r="H443" s="13">
        <f>DATE(YEAR(F443),MONTH(F443),1)</f>
        <v>45566</v>
      </c>
      <c r="I443" s="2">
        <f>G443-F443</f>
        <v>2</v>
      </c>
      <c r="J443" s="2">
        <f>F443-E443</f>
        <v>6</v>
      </c>
      <c r="K443" s="2" t="s">
        <v>2655</v>
      </c>
      <c r="L443" s="2">
        <v>1</v>
      </c>
      <c r="M443" s="2">
        <v>1</v>
      </c>
      <c r="N443" s="2">
        <v>0</v>
      </c>
      <c r="O443" s="2" t="s">
        <v>2689</v>
      </c>
      <c r="P443" s="2" t="s">
        <v>2662</v>
      </c>
      <c r="Q443" s="2" t="s">
        <v>2653</v>
      </c>
      <c r="R443" s="3">
        <v>8750</v>
      </c>
      <c r="S443" s="3">
        <f>I443*L443*R443</f>
        <v>17500</v>
      </c>
      <c r="T443" s="2">
        <f>M443+N443</f>
        <v>1</v>
      </c>
    </row>
    <row r="444" spans="1:20" x14ac:dyDescent="0.2">
      <c r="A444" s="2" t="s">
        <v>3108</v>
      </c>
      <c r="B444" s="2" t="s">
        <v>1808</v>
      </c>
      <c r="C444" s="2" t="s">
        <v>51</v>
      </c>
      <c r="D444" s="2" t="str">
        <f>INDEX(Hotels!$C$2:$C$49,MATCH(C444,Hotels!$A$2:$A$49,0))</f>
        <v>Agra</v>
      </c>
      <c r="E444" s="11">
        <v>45584</v>
      </c>
      <c r="F444" s="11">
        <v>45595</v>
      </c>
      <c r="G444" s="11">
        <v>45596</v>
      </c>
      <c r="H444" s="13">
        <f>DATE(YEAR(F444),MONTH(F444),1)</f>
        <v>45566</v>
      </c>
      <c r="I444" s="2">
        <f>G444-F444</f>
        <v>1</v>
      </c>
      <c r="J444" s="2">
        <f>F444-E444</f>
        <v>11</v>
      </c>
      <c r="K444" s="2" t="s">
        <v>2668</v>
      </c>
      <c r="L444" s="2">
        <v>1</v>
      </c>
      <c r="M444" s="2">
        <v>1</v>
      </c>
      <c r="N444" s="2">
        <v>0</v>
      </c>
      <c r="O444" s="2" t="s">
        <v>2732</v>
      </c>
      <c r="P444" s="2" t="s">
        <v>2672</v>
      </c>
      <c r="Q444" s="2" t="s">
        <v>2649</v>
      </c>
      <c r="R444" s="3">
        <v>8200</v>
      </c>
      <c r="S444" s="3">
        <f>I444*L444*R444</f>
        <v>8200</v>
      </c>
      <c r="T444" s="2">
        <f>M444+N444</f>
        <v>1</v>
      </c>
    </row>
    <row r="445" spans="1:20" x14ac:dyDescent="0.2">
      <c r="A445" s="2" t="s">
        <v>3109</v>
      </c>
      <c r="B445" s="2" t="s">
        <v>2162</v>
      </c>
      <c r="C445" s="2" t="s">
        <v>67</v>
      </c>
      <c r="D445" s="2" t="str">
        <f>INDEX(Hotels!$C$2:$C$49,MATCH(C445,Hotels!$A$2:$A$49,0))</f>
        <v>New Delhi</v>
      </c>
      <c r="E445" s="11">
        <v>45584</v>
      </c>
      <c r="F445" s="11">
        <v>45623</v>
      </c>
      <c r="G445" s="11">
        <v>45627</v>
      </c>
      <c r="H445" s="13">
        <f>DATE(YEAR(F445),MONTH(F445),1)</f>
        <v>45597</v>
      </c>
      <c r="I445" s="2">
        <f>G445-F445</f>
        <v>4</v>
      </c>
      <c r="J445" s="2">
        <f>F445-E445</f>
        <v>39</v>
      </c>
      <c r="K445" s="2" t="s">
        <v>2646</v>
      </c>
      <c r="L445" s="2">
        <v>1</v>
      </c>
      <c r="M445" s="2">
        <v>2</v>
      </c>
      <c r="N445" s="2">
        <v>1</v>
      </c>
      <c r="O445" s="2" t="s">
        <v>2683</v>
      </c>
      <c r="P445" s="2" t="s">
        <v>2652</v>
      </c>
      <c r="Q445" s="2" t="s">
        <v>2649</v>
      </c>
      <c r="R445" s="3">
        <v>9900</v>
      </c>
      <c r="S445" s="3">
        <f>I445*L445*R445</f>
        <v>39600</v>
      </c>
      <c r="T445" s="2">
        <f>M445+N445</f>
        <v>3</v>
      </c>
    </row>
    <row r="446" spans="1:20" x14ac:dyDescent="0.2">
      <c r="A446" s="2" t="s">
        <v>3110</v>
      </c>
      <c r="B446" s="2" t="s">
        <v>2348</v>
      </c>
      <c r="C446" s="2" t="s">
        <v>61</v>
      </c>
      <c r="D446" s="2" t="str">
        <f>INDEX(Hotels!$C$2:$C$49,MATCH(C446,Hotels!$A$2:$A$49,0))</f>
        <v>Mumbai</v>
      </c>
      <c r="E446" s="11">
        <v>45584</v>
      </c>
      <c r="F446" s="11">
        <v>45653</v>
      </c>
      <c r="G446" s="11">
        <v>45659</v>
      </c>
      <c r="H446" s="13">
        <f>DATE(YEAR(F446),MONTH(F446),1)</f>
        <v>45627</v>
      </c>
      <c r="I446" s="2">
        <f>G446-F446</f>
        <v>6</v>
      </c>
      <c r="J446" s="2">
        <f>F446-E446</f>
        <v>69</v>
      </c>
      <c r="K446" s="2" t="s">
        <v>2668</v>
      </c>
      <c r="L446" s="2">
        <v>1</v>
      </c>
      <c r="M446" s="2">
        <v>2</v>
      </c>
      <c r="N446" s="2">
        <v>3</v>
      </c>
      <c r="O446" s="2" t="s">
        <v>2647</v>
      </c>
      <c r="P446" s="2" t="s">
        <v>2652</v>
      </c>
      <c r="Q446" s="2" t="s">
        <v>2649</v>
      </c>
      <c r="R446" s="3">
        <v>16300</v>
      </c>
      <c r="S446" s="3">
        <f>I446*L446*R446</f>
        <v>97800</v>
      </c>
      <c r="T446" s="2">
        <f>M446+N446</f>
        <v>5</v>
      </c>
    </row>
    <row r="447" spans="1:20" x14ac:dyDescent="0.2">
      <c r="A447" s="2" t="s">
        <v>3111</v>
      </c>
      <c r="B447" s="2" t="s">
        <v>552</v>
      </c>
      <c r="C447" s="2" t="s">
        <v>129</v>
      </c>
      <c r="D447" s="2" t="str">
        <f>INDEX(Hotels!$C$2:$C$49,MATCH(C447,Hotels!$A$2:$A$49,0))</f>
        <v>Varanasi</v>
      </c>
      <c r="E447" s="11">
        <v>45585</v>
      </c>
      <c r="F447" s="11">
        <v>45589</v>
      </c>
      <c r="G447" s="11">
        <v>45592</v>
      </c>
      <c r="H447" s="13">
        <f>DATE(YEAR(F447),MONTH(F447),1)</f>
        <v>45566</v>
      </c>
      <c r="I447" s="2">
        <f>G447-F447</f>
        <v>3</v>
      </c>
      <c r="J447" s="2">
        <f>F447-E447</f>
        <v>4</v>
      </c>
      <c r="K447" s="2" t="s">
        <v>2646</v>
      </c>
      <c r="L447" s="2">
        <v>1</v>
      </c>
      <c r="M447" s="2">
        <v>1</v>
      </c>
      <c r="N447" s="2">
        <v>0</v>
      </c>
      <c r="O447" s="2" t="s">
        <v>2689</v>
      </c>
      <c r="P447" s="2" t="s">
        <v>2659</v>
      </c>
      <c r="Q447" s="2" t="s">
        <v>2649</v>
      </c>
      <c r="R447" s="3">
        <v>8050</v>
      </c>
      <c r="S447" s="3">
        <f>I447*L447*R447</f>
        <v>24150</v>
      </c>
      <c r="T447" s="2">
        <f>M447+N447</f>
        <v>1</v>
      </c>
    </row>
    <row r="448" spans="1:20" x14ac:dyDescent="0.2">
      <c r="A448" s="2" t="s">
        <v>3112</v>
      </c>
      <c r="B448" s="2" t="s">
        <v>876</v>
      </c>
      <c r="C448" s="2" t="s">
        <v>125</v>
      </c>
      <c r="D448" s="2" t="str">
        <f>INDEX(Hotels!$C$2:$C$49,MATCH(C448,Hotels!$A$2:$A$49,0))</f>
        <v>Varanasi</v>
      </c>
      <c r="E448" s="11">
        <v>45585</v>
      </c>
      <c r="F448" s="11">
        <v>45646</v>
      </c>
      <c r="G448" s="11">
        <v>45650</v>
      </c>
      <c r="H448" s="13">
        <f>DATE(YEAR(F448),MONTH(F448),1)</f>
        <v>45627</v>
      </c>
      <c r="I448" s="2">
        <f>G448-F448</f>
        <v>4</v>
      </c>
      <c r="J448" s="2">
        <f>F448-E448</f>
        <v>61</v>
      </c>
      <c r="K448" s="2" t="s">
        <v>2666</v>
      </c>
      <c r="L448" s="2">
        <v>1</v>
      </c>
      <c r="M448" s="2">
        <v>1</v>
      </c>
      <c r="N448" s="2">
        <v>0</v>
      </c>
      <c r="O448" s="2" t="s">
        <v>2689</v>
      </c>
      <c r="P448" s="2" t="s">
        <v>2656</v>
      </c>
      <c r="Q448" s="2" t="s">
        <v>2649</v>
      </c>
      <c r="R448" s="3">
        <v>26300</v>
      </c>
      <c r="S448" s="3">
        <f>I448*L448*R448</f>
        <v>105200</v>
      </c>
      <c r="T448" s="2">
        <f>M448+N448</f>
        <v>1</v>
      </c>
    </row>
    <row r="449" spans="1:20" x14ac:dyDescent="0.2">
      <c r="A449" s="2" t="s">
        <v>3113</v>
      </c>
      <c r="B449" s="2" t="s">
        <v>1644</v>
      </c>
      <c r="C449" s="2" t="s">
        <v>110</v>
      </c>
      <c r="D449" s="2" t="str">
        <f>INDEX(Hotels!$C$2:$C$49,MATCH(C449,Hotels!$A$2:$A$49,0))</f>
        <v>Manali</v>
      </c>
      <c r="E449" s="11">
        <v>45585</v>
      </c>
      <c r="F449" s="11">
        <v>45591</v>
      </c>
      <c r="G449" s="11">
        <v>45593</v>
      </c>
      <c r="H449" s="13">
        <f>DATE(YEAR(F449),MONTH(F449),1)</f>
        <v>45566</v>
      </c>
      <c r="I449" s="2">
        <f>G449-F449</f>
        <v>2</v>
      </c>
      <c r="J449" s="2">
        <f>F449-E449</f>
        <v>6</v>
      </c>
      <c r="K449" s="2" t="s">
        <v>2668</v>
      </c>
      <c r="L449" s="2">
        <v>1</v>
      </c>
      <c r="M449" s="2">
        <v>2</v>
      </c>
      <c r="N449" s="2">
        <v>0</v>
      </c>
      <c r="O449" s="2" t="s">
        <v>2670</v>
      </c>
      <c r="P449" s="2" t="s">
        <v>2648</v>
      </c>
      <c r="Q449" s="2" t="s">
        <v>2649</v>
      </c>
      <c r="R449" s="3">
        <v>4350</v>
      </c>
      <c r="S449" s="3">
        <f>I449*L449*R449</f>
        <v>8700</v>
      </c>
      <c r="T449" s="2">
        <f>M449+N449</f>
        <v>2</v>
      </c>
    </row>
    <row r="450" spans="1:20" x14ac:dyDescent="0.2">
      <c r="A450" s="2" t="s">
        <v>3114</v>
      </c>
      <c r="B450" s="2" t="s">
        <v>2144</v>
      </c>
      <c r="C450" s="2" t="s">
        <v>93</v>
      </c>
      <c r="D450" s="2" t="str">
        <f>INDEX(Hotels!$C$2:$C$49,MATCH(C450,Hotels!$A$2:$A$49,0))</f>
        <v>Shimla</v>
      </c>
      <c r="E450" s="11">
        <v>45585</v>
      </c>
      <c r="F450" s="11">
        <v>45747</v>
      </c>
      <c r="G450" s="11">
        <v>45750</v>
      </c>
      <c r="H450" s="13">
        <f>DATE(YEAR(F450),MONTH(F450),1)</f>
        <v>45717</v>
      </c>
      <c r="I450" s="2">
        <f>G450-F450</f>
        <v>3</v>
      </c>
      <c r="J450" s="2">
        <f>F450-E450</f>
        <v>162</v>
      </c>
      <c r="K450" s="2" t="s">
        <v>2655</v>
      </c>
      <c r="L450" s="2">
        <v>1</v>
      </c>
      <c r="M450" s="2">
        <v>3</v>
      </c>
      <c r="N450" s="2">
        <v>0</v>
      </c>
      <c r="O450" s="2" t="s">
        <v>2670</v>
      </c>
      <c r="P450" s="2" t="s">
        <v>2659</v>
      </c>
      <c r="Q450" s="2" t="s">
        <v>2649</v>
      </c>
      <c r="R450" s="3">
        <v>5300</v>
      </c>
      <c r="S450" s="3">
        <f>I450*L450*R450</f>
        <v>15900</v>
      </c>
      <c r="T450" s="2">
        <f>M450+N450</f>
        <v>3</v>
      </c>
    </row>
    <row r="451" spans="1:20" x14ac:dyDescent="0.2">
      <c r="A451" s="2" t="s">
        <v>3115</v>
      </c>
      <c r="B451" s="2" t="s">
        <v>2424</v>
      </c>
      <c r="C451" s="2" t="s">
        <v>41</v>
      </c>
      <c r="D451" s="2" t="str">
        <f>INDEX(Hotels!$C$2:$C$49,MATCH(C451,Hotels!$A$2:$A$49,0))</f>
        <v>Udaipur</v>
      </c>
      <c r="E451" s="11">
        <v>45585</v>
      </c>
      <c r="F451" s="11">
        <v>45609</v>
      </c>
      <c r="G451" s="11">
        <v>45612</v>
      </c>
      <c r="H451" s="13">
        <f>DATE(YEAR(F451),MONTH(F451),1)</f>
        <v>45597</v>
      </c>
      <c r="I451" s="2">
        <f>G451-F451</f>
        <v>3</v>
      </c>
      <c r="J451" s="2">
        <f>F451-E451</f>
        <v>24</v>
      </c>
      <c r="K451" s="2" t="s">
        <v>2646</v>
      </c>
      <c r="L451" s="2">
        <v>2</v>
      </c>
      <c r="M451" s="2">
        <v>4</v>
      </c>
      <c r="N451" s="2">
        <v>1</v>
      </c>
      <c r="O451" s="2" t="s">
        <v>2689</v>
      </c>
      <c r="P451" s="2" t="s">
        <v>2659</v>
      </c>
      <c r="Q451" s="2" t="s">
        <v>2649</v>
      </c>
      <c r="R451" s="3">
        <v>8550</v>
      </c>
      <c r="S451" s="3">
        <f>I451*L451*R451</f>
        <v>51300</v>
      </c>
      <c r="T451" s="2">
        <f>M451+N451</f>
        <v>5</v>
      </c>
    </row>
    <row r="452" spans="1:20" x14ac:dyDescent="0.2">
      <c r="A452" s="2" t="s">
        <v>3116</v>
      </c>
      <c r="B452" s="2" t="s">
        <v>301</v>
      </c>
      <c r="C452" s="2" t="s">
        <v>120</v>
      </c>
      <c r="D452" s="2" t="str">
        <f>INDEX(Hotels!$C$2:$C$49,MATCH(C452,Hotels!$A$2:$A$49,0))</f>
        <v>Rishikesh</v>
      </c>
      <c r="E452" s="11">
        <v>45586</v>
      </c>
      <c r="F452" s="11">
        <v>45608</v>
      </c>
      <c r="G452" s="11">
        <v>45614</v>
      </c>
      <c r="H452" s="13">
        <f>DATE(YEAR(F452),MONTH(F452),1)</f>
        <v>45597</v>
      </c>
      <c r="I452" s="2">
        <f>G452-F452</f>
        <v>6</v>
      </c>
      <c r="J452" s="2">
        <f>F452-E452</f>
        <v>22</v>
      </c>
      <c r="K452" s="2" t="s">
        <v>2655</v>
      </c>
      <c r="L452" s="2">
        <v>1</v>
      </c>
      <c r="M452" s="2">
        <v>2</v>
      </c>
      <c r="N452" s="2">
        <v>2</v>
      </c>
      <c r="O452" s="2" t="s">
        <v>2683</v>
      </c>
      <c r="P452" s="2" t="s">
        <v>2652</v>
      </c>
      <c r="Q452" s="2" t="s">
        <v>2649</v>
      </c>
      <c r="R452" s="3">
        <v>2850</v>
      </c>
      <c r="S452" s="3">
        <f>I452*L452*R452</f>
        <v>17100</v>
      </c>
      <c r="T452" s="2">
        <f>M452+N452</f>
        <v>4</v>
      </c>
    </row>
    <row r="453" spans="1:20" x14ac:dyDescent="0.2">
      <c r="A453" s="2" t="s">
        <v>3117</v>
      </c>
      <c r="B453" s="2" t="s">
        <v>385</v>
      </c>
      <c r="C453" s="2" t="s">
        <v>13</v>
      </c>
      <c r="D453" s="2" t="str">
        <f>INDEX(Hotels!$C$2:$C$49,MATCH(C453,Hotels!$A$2:$A$49,0))</f>
        <v>Goa</v>
      </c>
      <c r="E453" s="11">
        <v>45586</v>
      </c>
      <c r="F453" s="11">
        <v>45603</v>
      </c>
      <c r="G453" s="11">
        <v>45604</v>
      </c>
      <c r="H453" s="13">
        <f>DATE(YEAR(F453),MONTH(F453),1)</f>
        <v>45597</v>
      </c>
      <c r="I453" s="2">
        <f>G453-F453</f>
        <v>1</v>
      </c>
      <c r="J453" s="2">
        <f>F453-E453</f>
        <v>17</v>
      </c>
      <c r="K453" s="2" t="s">
        <v>2655</v>
      </c>
      <c r="L453" s="2">
        <v>1</v>
      </c>
      <c r="M453" s="2">
        <v>1</v>
      </c>
      <c r="N453" s="2">
        <v>0</v>
      </c>
      <c r="O453" s="2" t="s">
        <v>2670</v>
      </c>
      <c r="P453" s="2" t="s">
        <v>2656</v>
      </c>
      <c r="Q453" s="2" t="s">
        <v>2649</v>
      </c>
      <c r="R453" s="3">
        <v>16450</v>
      </c>
      <c r="S453" s="3">
        <f>I453*L453*R453</f>
        <v>16450</v>
      </c>
      <c r="T453" s="2">
        <f>M453+N453</f>
        <v>1</v>
      </c>
    </row>
    <row r="454" spans="1:20" x14ac:dyDescent="0.2">
      <c r="A454" s="2" t="s">
        <v>3118</v>
      </c>
      <c r="B454" s="2" t="s">
        <v>608</v>
      </c>
      <c r="C454" s="2" t="s">
        <v>118</v>
      </c>
      <c r="D454" s="2" t="str">
        <f>INDEX(Hotels!$C$2:$C$49,MATCH(C454,Hotels!$A$2:$A$49,0))</f>
        <v>Rishikesh</v>
      </c>
      <c r="E454" s="11">
        <v>45586</v>
      </c>
      <c r="F454" s="11">
        <v>45655</v>
      </c>
      <c r="G454" s="11">
        <v>45657</v>
      </c>
      <c r="H454" s="13">
        <f>DATE(YEAR(F454),MONTH(F454),1)</f>
        <v>45627</v>
      </c>
      <c r="I454" s="2">
        <f>G454-F454</f>
        <v>2</v>
      </c>
      <c r="J454" s="2">
        <f>F454-E454</f>
        <v>69</v>
      </c>
      <c r="K454" s="2" t="s">
        <v>2666</v>
      </c>
      <c r="L454" s="2">
        <v>1</v>
      </c>
      <c r="M454" s="2">
        <v>2</v>
      </c>
      <c r="N454" s="2">
        <v>0</v>
      </c>
      <c r="O454" s="2" t="s">
        <v>2670</v>
      </c>
      <c r="P454" s="2" t="s">
        <v>2672</v>
      </c>
      <c r="Q454" s="2" t="s">
        <v>2649</v>
      </c>
      <c r="R454" s="3">
        <v>19200</v>
      </c>
      <c r="S454" s="3">
        <f>I454*L454*R454</f>
        <v>38400</v>
      </c>
      <c r="T454" s="2">
        <f>M454+N454</f>
        <v>2</v>
      </c>
    </row>
    <row r="455" spans="1:20" x14ac:dyDescent="0.2">
      <c r="A455" s="2" t="s">
        <v>3119</v>
      </c>
      <c r="B455" s="2" t="s">
        <v>771</v>
      </c>
      <c r="C455" s="2" t="s">
        <v>61</v>
      </c>
      <c r="D455" s="2" t="str">
        <f>INDEX(Hotels!$C$2:$C$49,MATCH(C455,Hotels!$A$2:$A$49,0))</f>
        <v>Mumbai</v>
      </c>
      <c r="E455" s="11">
        <v>45586</v>
      </c>
      <c r="F455" s="11">
        <v>45615</v>
      </c>
      <c r="G455" s="11">
        <v>45619</v>
      </c>
      <c r="H455" s="13">
        <f>DATE(YEAR(F455),MONTH(F455),1)</f>
        <v>45597</v>
      </c>
      <c r="I455" s="2">
        <f>G455-F455</f>
        <v>4</v>
      </c>
      <c r="J455" s="2">
        <f>F455-E455</f>
        <v>29</v>
      </c>
      <c r="K455" s="2" t="s">
        <v>2668</v>
      </c>
      <c r="L455" s="2">
        <v>4</v>
      </c>
      <c r="M455" s="2">
        <v>8</v>
      </c>
      <c r="N455" s="2">
        <v>0</v>
      </c>
      <c r="O455" s="2" t="s">
        <v>2670</v>
      </c>
      <c r="P455" s="2" t="s">
        <v>2652</v>
      </c>
      <c r="Q455" s="2" t="s">
        <v>2649</v>
      </c>
      <c r="R455" s="3">
        <v>16400</v>
      </c>
      <c r="S455" s="3">
        <f>I455*L455*R455</f>
        <v>262400</v>
      </c>
      <c r="T455" s="2">
        <f>M455+N455</f>
        <v>8</v>
      </c>
    </row>
    <row r="456" spans="1:20" x14ac:dyDescent="0.2">
      <c r="A456" s="2" t="s">
        <v>3120</v>
      </c>
      <c r="B456" s="2" t="s">
        <v>1407</v>
      </c>
      <c r="C456" s="2" t="s">
        <v>59</v>
      </c>
      <c r="D456" s="2" t="str">
        <f>INDEX(Hotels!$C$2:$C$49,MATCH(C456,Hotels!$A$2:$A$49,0))</f>
        <v>Mumbai</v>
      </c>
      <c r="E456" s="11">
        <v>45586</v>
      </c>
      <c r="F456" s="11">
        <v>45590</v>
      </c>
      <c r="G456" s="11">
        <v>45593</v>
      </c>
      <c r="H456" s="13">
        <f>DATE(YEAR(F456),MONTH(F456),1)</f>
        <v>45566</v>
      </c>
      <c r="I456" s="2">
        <f>G456-F456</f>
        <v>3</v>
      </c>
      <c r="J456" s="2">
        <f>F456-E456</f>
        <v>4</v>
      </c>
      <c r="K456" s="2" t="s">
        <v>2655</v>
      </c>
      <c r="L456" s="2">
        <v>1</v>
      </c>
      <c r="M456" s="2">
        <v>2</v>
      </c>
      <c r="N456" s="2">
        <v>0</v>
      </c>
      <c r="O456" s="2" t="s">
        <v>2670</v>
      </c>
      <c r="P456" s="2" t="s">
        <v>2652</v>
      </c>
      <c r="Q456" s="2" t="s">
        <v>2649</v>
      </c>
      <c r="R456" s="3">
        <v>6000</v>
      </c>
      <c r="S456" s="3">
        <f>I456*L456*R456</f>
        <v>18000</v>
      </c>
      <c r="T456" s="2">
        <f>M456+N456</f>
        <v>2</v>
      </c>
    </row>
    <row r="457" spans="1:20" x14ac:dyDescent="0.2">
      <c r="A457" s="2" t="s">
        <v>3121</v>
      </c>
      <c r="B457" s="2" t="s">
        <v>1808</v>
      </c>
      <c r="C457" s="2" t="s">
        <v>73</v>
      </c>
      <c r="D457" s="2" t="str">
        <f>INDEX(Hotels!$C$2:$C$49,MATCH(C457,Hotels!$A$2:$A$49,0))</f>
        <v>Bengaluru</v>
      </c>
      <c r="E457" s="11">
        <v>45586</v>
      </c>
      <c r="F457" s="11">
        <v>45612</v>
      </c>
      <c r="G457" s="11">
        <v>45614</v>
      </c>
      <c r="H457" s="13">
        <f>DATE(YEAR(F457),MONTH(F457),1)</f>
        <v>45597</v>
      </c>
      <c r="I457" s="2">
        <f>G457-F457</f>
        <v>2</v>
      </c>
      <c r="J457" s="2">
        <f>F457-E457</f>
        <v>26</v>
      </c>
      <c r="K457" s="2" t="s">
        <v>2655</v>
      </c>
      <c r="L457" s="2">
        <v>1</v>
      </c>
      <c r="M457" s="2">
        <v>1</v>
      </c>
      <c r="N457" s="2">
        <v>0</v>
      </c>
      <c r="O457" s="2" t="s">
        <v>2732</v>
      </c>
      <c r="P457" s="2" t="s">
        <v>2652</v>
      </c>
      <c r="Q457" s="2" t="s">
        <v>2649</v>
      </c>
      <c r="R457" s="3">
        <v>10200</v>
      </c>
      <c r="S457" s="3">
        <f>I457*L457*R457</f>
        <v>20400</v>
      </c>
      <c r="T457" s="2">
        <f>M457+N457</f>
        <v>1</v>
      </c>
    </row>
    <row r="458" spans="1:20" x14ac:dyDescent="0.2">
      <c r="A458" s="2" t="s">
        <v>3122</v>
      </c>
      <c r="B458" s="2" t="s">
        <v>2410</v>
      </c>
      <c r="C458" s="2" t="s">
        <v>118</v>
      </c>
      <c r="D458" s="2" t="str">
        <f>INDEX(Hotels!$C$2:$C$49,MATCH(C458,Hotels!$A$2:$A$49,0))</f>
        <v>Rishikesh</v>
      </c>
      <c r="E458" s="11">
        <v>45586</v>
      </c>
      <c r="F458" s="11">
        <v>45586</v>
      </c>
      <c r="G458" s="11">
        <v>45589</v>
      </c>
      <c r="H458" s="13">
        <f>DATE(YEAR(F458),MONTH(F458),1)</f>
        <v>45566</v>
      </c>
      <c r="I458" s="2">
        <f>G458-F458</f>
        <v>3</v>
      </c>
      <c r="J458" s="2">
        <f>F458-E458</f>
        <v>0</v>
      </c>
      <c r="K458" s="2" t="s">
        <v>2655</v>
      </c>
      <c r="L458" s="2">
        <v>1</v>
      </c>
      <c r="M458" s="2">
        <v>1</v>
      </c>
      <c r="N458" s="2">
        <v>0</v>
      </c>
      <c r="O458" s="2" t="s">
        <v>2732</v>
      </c>
      <c r="P458" s="2" t="s">
        <v>2648</v>
      </c>
      <c r="Q458" s="2" t="s">
        <v>2649</v>
      </c>
      <c r="R458" s="3">
        <v>10250</v>
      </c>
      <c r="S458" s="3">
        <f>I458*L458*R458</f>
        <v>30750</v>
      </c>
      <c r="T458" s="2">
        <f>M458+N458</f>
        <v>1</v>
      </c>
    </row>
    <row r="459" spans="1:20" x14ac:dyDescent="0.2">
      <c r="A459" s="2" t="s">
        <v>3123</v>
      </c>
      <c r="B459" s="2" t="s">
        <v>424</v>
      </c>
      <c r="C459" s="2" t="s">
        <v>61</v>
      </c>
      <c r="D459" s="2" t="str">
        <f>INDEX(Hotels!$C$2:$C$49,MATCH(C459,Hotels!$A$2:$A$49,0))</f>
        <v>Mumbai</v>
      </c>
      <c r="E459" s="11">
        <v>45587</v>
      </c>
      <c r="F459" s="11">
        <v>45617</v>
      </c>
      <c r="G459" s="11">
        <v>45619</v>
      </c>
      <c r="H459" s="13">
        <f>DATE(YEAR(F459),MONTH(F459),1)</f>
        <v>45597</v>
      </c>
      <c r="I459" s="2">
        <f>G459-F459</f>
        <v>2</v>
      </c>
      <c r="J459" s="2">
        <f>F459-E459</f>
        <v>30</v>
      </c>
      <c r="K459" s="2" t="s">
        <v>2655</v>
      </c>
      <c r="L459" s="2">
        <v>1</v>
      </c>
      <c r="M459" s="2">
        <v>2</v>
      </c>
      <c r="N459" s="2">
        <v>0</v>
      </c>
      <c r="O459" s="2" t="s">
        <v>2689</v>
      </c>
      <c r="P459" s="2" t="s">
        <v>2652</v>
      </c>
      <c r="Q459" s="2" t="s">
        <v>2649</v>
      </c>
      <c r="R459" s="3">
        <v>20800</v>
      </c>
      <c r="S459" s="3">
        <f>I459*L459*R459</f>
        <v>41600</v>
      </c>
      <c r="T459" s="2">
        <f>M459+N459</f>
        <v>2</v>
      </c>
    </row>
    <row r="460" spans="1:20" x14ac:dyDescent="0.2">
      <c r="A460" s="2" t="s">
        <v>3124</v>
      </c>
      <c r="B460" s="2" t="s">
        <v>547</v>
      </c>
      <c r="C460" s="2" t="s">
        <v>39</v>
      </c>
      <c r="D460" s="2" t="str">
        <f>INDEX(Hotels!$C$2:$C$49,MATCH(C460,Hotels!$A$2:$A$49,0))</f>
        <v>Udaipur</v>
      </c>
      <c r="E460" s="11">
        <v>45587</v>
      </c>
      <c r="F460" s="11">
        <v>45644</v>
      </c>
      <c r="G460" s="11">
        <v>45646</v>
      </c>
      <c r="H460" s="13">
        <f>DATE(YEAR(F460),MONTH(F460),1)</f>
        <v>45627</v>
      </c>
      <c r="I460" s="2">
        <f>G460-F460</f>
        <v>2</v>
      </c>
      <c r="J460" s="2">
        <f>F460-E460</f>
        <v>57</v>
      </c>
      <c r="K460" s="2" t="s">
        <v>2655</v>
      </c>
      <c r="L460" s="2">
        <v>1</v>
      </c>
      <c r="M460" s="2">
        <v>2</v>
      </c>
      <c r="N460" s="2">
        <v>0</v>
      </c>
      <c r="O460" s="2" t="s">
        <v>2651</v>
      </c>
      <c r="P460" s="2" t="s">
        <v>2656</v>
      </c>
      <c r="Q460" s="2" t="s">
        <v>2653</v>
      </c>
      <c r="R460" s="3">
        <v>8350</v>
      </c>
      <c r="S460" s="3">
        <f>I460*L460*R460</f>
        <v>16700</v>
      </c>
      <c r="T460" s="2">
        <f>M460+N460</f>
        <v>2</v>
      </c>
    </row>
    <row r="461" spans="1:20" x14ac:dyDescent="0.2">
      <c r="A461" s="2" t="s">
        <v>3125</v>
      </c>
      <c r="B461" s="2" t="s">
        <v>601</v>
      </c>
      <c r="C461" s="2" t="s">
        <v>125</v>
      </c>
      <c r="D461" s="2" t="str">
        <f>INDEX(Hotels!$C$2:$C$49,MATCH(C461,Hotels!$A$2:$A$49,0))</f>
        <v>Varanasi</v>
      </c>
      <c r="E461" s="11">
        <v>45587</v>
      </c>
      <c r="F461" s="11">
        <v>45724</v>
      </c>
      <c r="G461" s="11">
        <v>45729</v>
      </c>
      <c r="H461" s="13">
        <f>DATE(YEAR(F461),MONTH(F461),1)</f>
        <v>45717</v>
      </c>
      <c r="I461" s="2">
        <f>G461-F461</f>
        <v>5</v>
      </c>
      <c r="J461" s="2">
        <f>F461-E461</f>
        <v>137</v>
      </c>
      <c r="K461" s="2" t="s">
        <v>2668</v>
      </c>
      <c r="L461" s="2">
        <v>1</v>
      </c>
      <c r="M461" s="2">
        <v>2</v>
      </c>
      <c r="N461" s="2">
        <v>2</v>
      </c>
      <c r="O461" s="2" t="s">
        <v>2661</v>
      </c>
      <c r="P461" s="2" t="s">
        <v>2652</v>
      </c>
      <c r="Q461" s="2" t="s">
        <v>2649</v>
      </c>
      <c r="R461" s="3">
        <v>7250</v>
      </c>
      <c r="S461" s="3">
        <f>I461*L461*R461</f>
        <v>36250</v>
      </c>
      <c r="T461" s="2">
        <f>M461+N461</f>
        <v>4</v>
      </c>
    </row>
    <row r="462" spans="1:20" x14ac:dyDescent="0.2">
      <c r="A462" s="2" t="s">
        <v>3126</v>
      </c>
      <c r="B462" s="2" t="s">
        <v>846</v>
      </c>
      <c r="C462" s="2" t="s">
        <v>13</v>
      </c>
      <c r="D462" s="2" t="str">
        <f>INDEX(Hotels!$C$2:$C$49,MATCH(C462,Hotels!$A$2:$A$49,0))</f>
        <v>Goa</v>
      </c>
      <c r="E462" s="11">
        <v>45587</v>
      </c>
      <c r="F462" s="11">
        <v>45663</v>
      </c>
      <c r="G462" s="11">
        <v>45667</v>
      </c>
      <c r="H462" s="13">
        <f>DATE(YEAR(F462),MONTH(F462),1)</f>
        <v>45658</v>
      </c>
      <c r="I462" s="2">
        <f>G462-F462</f>
        <v>4</v>
      </c>
      <c r="J462" s="2">
        <f>F462-E462</f>
        <v>76</v>
      </c>
      <c r="K462" s="2" t="s">
        <v>2668</v>
      </c>
      <c r="L462" s="2">
        <v>1</v>
      </c>
      <c r="M462" s="2">
        <v>1</v>
      </c>
      <c r="N462" s="2">
        <v>0</v>
      </c>
      <c r="O462" s="2" t="s">
        <v>2670</v>
      </c>
      <c r="P462" s="2" t="s">
        <v>2662</v>
      </c>
      <c r="Q462" s="2" t="s">
        <v>2649</v>
      </c>
      <c r="R462" s="3">
        <v>12200</v>
      </c>
      <c r="S462" s="3">
        <f>I462*L462*R462</f>
        <v>48800</v>
      </c>
      <c r="T462" s="2">
        <f>M462+N462</f>
        <v>1</v>
      </c>
    </row>
    <row r="463" spans="1:20" x14ac:dyDescent="0.2">
      <c r="A463" s="2" t="s">
        <v>3127</v>
      </c>
      <c r="B463" s="2" t="s">
        <v>1345</v>
      </c>
      <c r="C463" s="2" t="s">
        <v>112</v>
      </c>
      <c r="D463" s="2" t="str">
        <f>INDEX(Hotels!$C$2:$C$49,MATCH(C463,Hotels!$A$2:$A$49,0))</f>
        <v>Rishikesh</v>
      </c>
      <c r="E463" s="11">
        <v>45587</v>
      </c>
      <c r="F463" s="11">
        <v>45587</v>
      </c>
      <c r="G463" s="11">
        <v>45590</v>
      </c>
      <c r="H463" s="13">
        <f>DATE(YEAR(F463),MONTH(F463),1)</f>
        <v>45566</v>
      </c>
      <c r="I463" s="2">
        <f>G463-F463</f>
        <v>3</v>
      </c>
      <c r="J463" s="2">
        <f>F463-E463</f>
        <v>0</v>
      </c>
      <c r="K463" s="2" t="s">
        <v>2668</v>
      </c>
      <c r="L463" s="2">
        <v>1</v>
      </c>
      <c r="M463" s="2">
        <v>2</v>
      </c>
      <c r="N463" s="2">
        <v>0</v>
      </c>
      <c r="O463" s="2" t="s">
        <v>2670</v>
      </c>
      <c r="P463" s="2" t="s">
        <v>2652</v>
      </c>
      <c r="Q463" s="2" t="s">
        <v>2649</v>
      </c>
      <c r="R463" s="3">
        <v>5100</v>
      </c>
      <c r="S463" s="3">
        <f>I463*L463*R463</f>
        <v>15300</v>
      </c>
      <c r="T463" s="2">
        <f>M463+N463</f>
        <v>2</v>
      </c>
    </row>
    <row r="464" spans="1:20" x14ac:dyDescent="0.2">
      <c r="A464" s="2" t="s">
        <v>3128</v>
      </c>
      <c r="B464" s="2" t="s">
        <v>1568</v>
      </c>
      <c r="C464" s="2" t="s">
        <v>32</v>
      </c>
      <c r="D464" s="2" t="str">
        <f>INDEX(Hotels!$C$2:$C$49,MATCH(C464,Hotels!$A$2:$A$49,0))</f>
        <v>Jaipur</v>
      </c>
      <c r="E464" s="11">
        <v>45587</v>
      </c>
      <c r="F464" s="11">
        <v>45665</v>
      </c>
      <c r="G464" s="11">
        <v>45669</v>
      </c>
      <c r="H464" s="13">
        <f>DATE(YEAR(F464),MONTH(F464),1)</f>
        <v>45658</v>
      </c>
      <c r="I464" s="2">
        <f>G464-F464</f>
        <v>4</v>
      </c>
      <c r="J464" s="2">
        <f>F464-E464</f>
        <v>78</v>
      </c>
      <c r="K464" s="2" t="s">
        <v>2668</v>
      </c>
      <c r="L464" s="2">
        <v>1</v>
      </c>
      <c r="M464" s="2">
        <v>2</v>
      </c>
      <c r="N464" s="2">
        <v>0</v>
      </c>
      <c r="O464" s="2" t="s">
        <v>2670</v>
      </c>
      <c r="P464" s="2" t="s">
        <v>2659</v>
      </c>
      <c r="Q464" s="2" t="s">
        <v>2649</v>
      </c>
      <c r="R464" s="3">
        <v>5850</v>
      </c>
      <c r="S464" s="3">
        <f>I464*L464*R464</f>
        <v>23400</v>
      </c>
      <c r="T464" s="2">
        <f>M464+N464</f>
        <v>2</v>
      </c>
    </row>
    <row r="465" spans="1:20" x14ac:dyDescent="0.2">
      <c r="A465" s="2" t="s">
        <v>3129</v>
      </c>
      <c r="B465" s="2" t="s">
        <v>1713</v>
      </c>
      <c r="C465" s="2" t="s">
        <v>34</v>
      </c>
      <c r="D465" s="2" t="str">
        <f>INDEX(Hotels!$C$2:$C$49,MATCH(C465,Hotels!$A$2:$A$49,0))</f>
        <v>Udaipur</v>
      </c>
      <c r="E465" s="11">
        <v>45587</v>
      </c>
      <c r="F465" s="11">
        <v>45681</v>
      </c>
      <c r="G465" s="11">
        <v>45684</v>
      </c>
      <c r="H465" s="13">
        <f>DATE(YEAR(F465),MONTH(F465),1)</f>
        <v>45658</v>
      </c>
      <c r="I465" s="2">
        <f>G465-F465</f>
        <v>3</v>
      </c>
      <c r="J465" s="2">
        <f>F465-E465</f>
        <v>94</v>
      </c>
      <c r="K465" s="2" t="s">
        <v>2646</v>
      </c>
      <c r="L465" s="2">
        <v>2</v>
      </c>
      <c r="M465" s="2">
        <v>4</v>
      </c>
      <c r="N465" s="2">
        <v>0</v>
      </c>
      <c r="O465" s="2" t="s">
        <v>2658</v>
      </c>
      <c r="P465" s="2" t="s">
        <v>2656</v>
      </c>
      <c r="Q465" s="2" t="s">
        <v>2649</v>
      </c>
      <c r="R465" s="3">
        <v>11900</v>
      </c>
      <c r="S465" s="3">
        <f>I465*L465*R465</f>
        <v>71400</v>
      </c>
      <c r="T465" s="2">
        <f>M465+N465</f>
        <v>4</v>
      </c>
    </row>
    <row r="466" spans="1:20" x14ac:dyDescent="0.2">
      <c r="A466" s="2" t="s">
        <v>3130</v>
      </c>
      <c r="B466" s="2" t="s">
        <v>2316</v>
      </c>
      <c r="C466" s="2" t="s">
        <v>99</v>
      </c>
      <c r="D466" s="2" t="str">
        <f>INDEX(Hotels!$C$2:$C$49,MATCH(C466,Hotels!$A$2:$A$49,0))</f>
        <v>Shimla</v>
      </c>
      <c r="E466" s="11">
        <v>45587</v>
      </c>
      <c r="F466" s="11">
        <v>45783</v>
      </c>
      <c r="G466" s="11">
        <v>45789</v>
      </c>
      <c r="H466" s="13">
        <f>DATE(YEAR(F466),MONTH(F466),1)</f>
        <v>45778</v>
      </c>
      <c r="I466" s="2">
        <f>G466-F466</f>
        <v>6</v>
      </c>
      <c r="J466" s="2">
        <f>F466-E466</f>
        <v>196</v>
      </c>
      <c r="K466" s="2" t="s">
        <v>2655</v>
      </c>
      <c r="L466" s="2">
        <v>1</v>
      </c>
      <c r="M466" s="2">
        <v>2</v>
      </c>
      <c r="N466" s="2">
        <v>1</v>
      </c>
      <c r="O466" s="2" t="s">
        <v>2651</v>
      </c>
      <c r="P466" s="2" t="s">
        <v>2662</v>
      </c>
      <c r="Q466" s="2" t="s">
        <v>2649</v>
      </c>
      <c r="R466" s="3">
        <v>3600</v>
      </c>
      <c r="S466" s="3">
        <f>I466*L466*R466</f>
        <v>21600</v>
      </c>
      <c r="T466" s="2">
        <f>M466+N466</f>
        <v>3</v>
      </c>
    </row>
    <row r="467" spans="1:20" x14ac:dyDescent="0.2">
      <c r="A467" s="2" t="s">
        <v>3131</v>
      </c>
      <c r="B467" s="2" t="s">
        <v>272</v>
      </c>
      <c r="C467" s="2" t="s">
        <v>69</v>
      </c>
      <c r="D467" s="2" t="str">
        <f>INDEX(Hotels!$C$2:$C$49,MATCH(C467,Hotels!$A$2:$A$49,0))</f>
        <v>New Delhi</v>
      </c>
      <c r="E467" s="11">
        <v>45588</v>
      </c>
      <c r="F467" s="11">
        <v>45624</v>
      </c>
      <c r="G467" s="11">
        <v>45628</v>
      </c>
      <c r="H467" s="13">
        <f>DATE(YEAR(F467),MONTH(F467),1)</f>
        <v>45597</v>
      </c>
      <c r="I467" s="2">
        <f>G467-F467</f>
        <v>4</v>
      </c>
      <c r="J467" s="2">
        <f>F467-E467</f>
        <v>36</v>
      </c>
      <c r="K467" s="2" t="s">
        <v>2655</v>
      </c>
      <c r="L467" s="2">
        <v>1</v>
      </c>
      <c r="M467" s="2">
        <v>2</v>
      </c>
      <c r="N467" s="2">
        <v>0</v>
      </c>
      <c r="O467" s="2" t="s">
        <v>2683</v>
      </c>
      <c r="P467" s="2" t="s">
        <v>2672</v>
      </c>
      <c r="Q467" s="2" t="s">
        <v>2653</v>
      </c>
      <c r="R467" s="3">
        <v>19100</v>
      </c>
      <c r="S467" s="3">
        <f>I467*L467*R467</f>
        <v>76400</v>
      </c>
      <c r="T467" s="2">
        <f>M467+N467</f>
        <v>2</v>
      </c>
    </row>
    <row r="468" spans="1:20" x14ac:dyDescent="0.2">
      <c r="A468" s="2" t="s">
        <v>3132</v>
      </c>
      <c r="B468" s="2" t="s">
        <v>918</v>
      </c>
      <c r="C468" s="2" t="s">
        <v>69</v>
      </c>
      <c r="D468" s="2" t="str">
        <f>INDEX(Hotels!$C$2:$C$49,MATCH(C468,Hotels!$A$2:$A$49,0))</f>
        <v>New Delhi</v>
      </c>
      <c r="E468" s="11">
        <v>45588</v>
      </c>
      <c r="F468" s="11">
        <v>45612</v>
      </c>
      <c r="G468" s="11">
        <v>45617</v>
      </c>
      <c r="H468" s="13">
        <f>DATE(YEAR(F468),MONTH(F468),1)</f>
        <v>45597</v>
      </c>
      <c r="I468" s="2">
        <f>G468-F468</f>
        <v>5</v>
      </c>
      <c r="J468" s="2">
        <f>F468-E468</f>
        <v>24</v>
      </c>
      <c r="K468" s="2" t="s">
        <v>2655</v>
      </c>
      <c r="L468" s="2">
        <v>1</v>
      </c>
      <c r="M468" s="2">
        <v>2</v>
      </c>
      <c r="N468" s="2">
        <v>1</v>
      </c>
      <c r="O468" s="2" t="s">
        <v>2683</v>
      </c>
      <c r="P468" s="2" t="s">
        <v>2656</v>
      </c>
      <c r="Q468" s="2" t="s">
        <v>2649</v>
      </c>
      <c r="R468" s="3">
        <v>20300</v>
      </c>
      <c r="S468" s="3">
        <f>I468*L468*R468</f>
        <v>101500</v>
      </c>
      <c r="T468" s="2">
        <f>M468+N468</f>
        <v>3</v>
      </c>
    </row>
    <row r="469" spans="1:20" x14ac:dyDescent="0.2">
      <c r="A469" s="2" t="s">
        <v>3133</v>
      </c>
      <c r="B469" s="2" t="s">
        <v>2419</v>
      </c>
      <c r="C469" s="2" t="s">
        <v>26</v>
      </c>
      <c r="D469" s="2" t="str">
        <f>INDEX(Hotels!$C$2:$C$49,MATCH(C469,Hotels!$A$2:$A$49,0))</f>
        <v>Jaipur</v>
      </c>
      <c r="E469" s="11">
        <v>45588</v>
      </c>
      <c r="F469" s="11">
        <v>45588</v>
      </c>
      <c r="G469" s="11">
        <v>45590</v>
      </c>
      <c r="H469" s="13">
        <f>DATE(YEAR(F469),MONTH(F469),1)</f>
        <v>45566</v>
      </c>
      <c r="I469" s="2">
        <f>G469-F469</f>
        <v>2</v>
      </c>
      <c r="J469" s="2">
        <f>F469-E469</f>
        <v>0</v>
      </c>
      <c r="K469" s="2" t="s">
        <v>2646</v>
      </c>
      <c r="L469" s="2">
        <v>1</v>
      </c>
      <c r="M469" s="2">
        <v>2</v>
      </c>
      <c r="N469" s="2">
        <v>0</v>
      </c>
      <c r="O469" s="2" t="s">
        <v>2689</v>
      </c>
      <c r="P469" s="2" t="s">
        <v>2656</v>
      </c>
      <c r="Q469" s="2" t="s">
        <v>2649</v>
      </c>
      <c r="R469" s="3">
        <v>20300</v>
      </c>
      <c r="S469" s="3">
        <f>I469*L469*R469</f>
        <v>40600</v>
      </c>
      <c r="T469" s="2">
        <f>M469+N469</f>
        <v>2</v>
      </c>
    </row>
    <row r="470" spans="1:20" x14ac:dyDescent="0.2">
      <c r="A470" s="2" t="s">
        <v>3134</v>
      </c>
      <c r="B470" s="2" t="s">
        <v>1438</v>
      </c>
      <c r="C470" s="2" t="s">
        <v>39</v>
      </c>
      <c r="D470" s="2" t="str">
        <f>INDEX(Hotels!$C$2:$C$49,MATCH(C470,Hotels!$A$2:$A$49,0))</f>
        <v>Udaipur</v>
      </c>
      <c r="E470" s="11">
        <v>45589</v>
      </c>
      <c r="F470" s="11">
        <v>45601</v>
      </c>
      <c r="G470" s="11">
        <v>45603</v>
      </c>
      <c r="H470" s="13">
        <f>DATE(YEAR(F470),MONTH(F470),1)</f>
        <v>45597</v>
      </c>
      <c r="I470" s="2">
        <f>G470-F470</f>
        <v>2</v>
      </c>
      <c r="J470" s="2">
        <f>F470-E470</f>
        <v>12</v>
      </c>
      <c r="K470" s="2" t="s">
        <v>2655</v>
      </c>
      <c r="L470" s="2">
        <v>1</v>
      </c>
      <c r="M470" s="2">
        <v>2</v>
      </c>
      <c r="N470" s="2">
        <v>0</v>
      </c>
      <c r="O470" s="2" t="s">
        <v>2683</v>
      </c>
      <c r="P470" s="2" t="s">
        <v>2662</v>
      </c>
      <c r="Q470" s="2" t="s">
        <v>2649</v>
      </c>
      <c r="R470" s="3">
        <v>8250</v>
      </c>
      <c r="S470" s="3">
        <f>I470*L470*R470</f>
        <v>16500</v>
      </c>
      <c r="T470" s="2">
        <f>M470+N470</f>
        <v>2</v>
      </c>
    </row>
    <row r="471" spans="1:20" x14ac:dyDescent="0.2">
      <c r="A471" s="2" t="s">
        <v>3135</v>
      </c>
      <c r="B471" s="2" t="s">
        <v>1943</v>
      </c>
      <c r="C471" s="2" t="s">
        <v>87</v>
      </c>
      <c r="D471" s="2" t="str">
        <f>INDEX(Hotels!$C$2:$C$49,MATCH(C471,Hotels!$A$2:$A$49,0))</f>
        <v>Kochi</v>
      </c>
      <c r="E471" s="11">
        <v>45589</v>
      </c>
      <c r="F471" s="11">
        <v>45602</v>
      </c>
      <c r="G471" s="11">
        <v>45604</v>
      </c>
      <c r="H471" s="13">
        <f>DATE(YEAR(F471),MONTH(F471),1)</f>
        <v>45597</v>
      </c>
      <c r="I471" s="2">
        <f>G471-F471</f>
        <v>2</v>
      </c>
      <c r="J471" s="2">
        <f>F471-E471</f>
        <v>13</v>
      </c>
      <c r="K471" s="2" t="s">
        <v>2666</v>
      </c>
      <c r="L471" s="2">
        <v>1</v>
      </c>
      <c r="M471" s="2">
        <v>1</v>
      </c>
      <c r="N471" s="2">
        <v>0</v>
      </c>
      <c r="O471" s="2" t="s">
        <v>2732</v>
      </c>
      <c r="P471" s="2" t="s">
        <v>2652</v>
      </c>
      <c r="Q471" s="2" t="s">
        <v>2649</v>
      </c>
      <c r="R471" s="3">
        <v>17500</v>
      </c>
      <c r="S471" s="3">
        <f>I471*L471*R471</f>
        <v>35000</v>
      </c>
      <c r="T471" s="2">
        <f>M471+N471</f>
        <v>1</v>
      </c>
    </row>
    <row r="472" spans="1:20" x14ac:dyDescent="0.2">
      <c r="A472" s="2" t="s">
        <v>3136</v>
      </c>
      <c r="B472" s="2" t="s">
        <v>2065</v>
      </c>
      <c r="C472" s="2" t="s">
        <v>87</v>
      </c>
      <c r="D472" s="2" t="str">
        <f>INDEX(Hotels!$C$2:$C$49,MATCH(C472,Hotels!$A$2:$A$49,0))</f>
        <v>Kochi</v>
      </c>
      <c r="E472" s="11">
        <v>45589</v>
      </c>
      <c r="F472" s="11">
        <v>45606</v>
      </c>
      <c r="G472" s="11">
        <v>45609</v>
      </c>
      <c r="H472" s="13">
        <f>DATE(YEAR(F472),MONTH(F472),1)</f>
        <v>45597</v>
      </c>
      <c r="I472" s="2">
        <f>G472-F472</f>
        <v>3</v>
      </c>
      <c r="J472" s="2">
        <f>F472-E472</f>
        <v>17</v>
      </c>
      <c r="K472" s="2" t="s">
        <v>2655</v>
      </c>
      <c r="L472" s="2">
        <v>1</v>
      </c>
      <c r="M472" s="2">
        <v>2</v>
      </c>
      <c r="N472" s="2">
        <v>1</v>
      </c>
      <c r="O472" s="2" t="s">
        <v>2647</v>
      </c>
      <c r="P472" s="2" t="s">
        <v>2656</v>
      </c>
      <c r="Q472" s="2" t="s">
        <v>2649</v>
      </c>
      <c r="R472" s="3">
        <v>8200</v>
      </c>
      <c r="S472" s="3">
        <f>I472*L472*R472</f>
        <v>24600</v>
      </c>
      <c r="T472" s="2">
        <f>M472+N472</f>
        <v>3</v>
      </c>
    </row>
    <row r="473" spans="1:20" x14ac:dyDescent="0.2">
      <c r="A473" s="2" t="s">
        <v>3137</v>
      </c>
      <c r="B473" s="2" t="s">
        <v>2099</v>
      </c>
      <c r="C473" s="2" t="s">
        <v>26</v>
      </c>
      <c r="D473" s="2" t="str">
        <f>INDEX(Hotels!$C$2:$C$49,MATCH(C473,Hotels!$A$2:$A$49,0))</f>
        <v>Jaipur</v>
      </c>
      <c r="E473" s="11">
        <v>45589</v>
      </c>
      <c r="F473" s="11">
        <v>45589</v>
      </c>
      <c r="G473" s="11">
        <v>45591</v>
      </c>
      <c r="H473" s="13">
        <f>DATE(YEAR(F473),MONTH(F473),1)</f>
        <v>45566</v>
      </c>
      <c r="I473" s="2">
        <f>G473-F473</f>
        <v>2</v>
      </c>
      <c r="J473" s="2">
        <f>F473-E473</f>
        <v>0</v>
      </c>
      <c r="K473" s="2" t="s">
        <v>2655</v>
      </c>
      <c r="L473" s="2">
        <v>1</v>
      </c>
      <c r="M473" s="2">
        <v>1</v>
      </c>
      <c r="N473" s="2">
        <v>0</v>
      </c>
      <c r="O473" s="2" t="s">
        <v>2647</v>
      </c>
      <c r="P473" s="2" t="s">
        <v>2662</v>
      </c>
      <c r="Q473" s="2" t="s">
        <v>2649</v>
      </c>
      <c r="R473" s="3">
        <v>15300</v>
      </c>
      <c r="S473" s="3">
        <f>I473*L473*R473</f>
        <v>30600</v>
      </c>
      <c r="T473" s="2">
        <f>M473+N473</f>
        <v>1</v>
      </c>
    </row>
    <row r="474" spans="1:20" x14ac:dyDescent="0.2">
      <c r="A474" s="2" t="s">
        <v>3138</v>
      </c>
      <c r="B474" s="2" t="s">
        <v>2126</v>
      </c>
      <c r="C474" s="2" t="s">
        <v>49</v>
      </c>
      <c r="D474" s="2" t="str">
        <f>INDEX(Hotels!$C$2:$C$49,MATCH(C474,Hotels!$A$2:$A$49,0))</f>
        <v>Agra</v>
      </c>
      <c r="E474" s="11">
        <v>45589</v>
      </c>
      <c r="F474" s="11">
        <v>45590</v>
      </c>
      <c r="G474" s="11">
        <v>45592</v>
      </c>
      <c r="H474" s="13">
        <f>DATE(YEAR(F474),MONTH(F474),1)</f>
        <v>45566</v>
      </c>
      <c r="I474" s="2">
        <f>G474-F474</f>
        <v>2</v>
      </c>
      <c r="J474" s="2">
        <f>F474-E474</f>
        <v>1</v>
      </c>
      <c r="K474" s="2" t="s">
        <v>2668</v>
      </c>
      <c r="L474" s="2">
        <v>1</v>
      </c>
      <c r="M474" s="2">
        <v>2</v>
      </c>
      <c r="N474" s="2">
        <v>0</v>
      </c>
      <c r="O474" s="2" t="s">
        <v>2689</v>
      </c>
      <c r="P474" s="2" t="s">
        <v>2672</v>
      </c>
      <c r="Q474" s="2" t="s">
        <v>2649</v>
      </c>
      <c r="R474" s="3">
        <v>3000</v>
      </c>
      <c r="S474" s="3">
        <f>I474*L474*R474</f>
        <v>6000</v>
      </c>
      <c r="T474" s="2">
        <f>M474+N474</f>
        <v>2</v>
      </c>
    </row>
    <row r="475" spans="1:20" x14ac:dyDescent="0.2">
      <c r="A475" s="2" t="s">
        <v>3139</v>
      </c>
      <c r="B475" s="2" t="s">
        <v>2217</v>
      </c>
      <c r="C475" s="2" t="s">
        <v>49</v>
      </c>
      <c r="D475" s="2" t="str">
        <f>INDEX(Hotels!$C$2:$C$49,MATCH(C475,Hotels!$A$2:$A$49,0))</f>
        <v>Agra</v>
      </c>
      <c r="E475" s="11">
        <v>45589</v>
      </c>
      <c r="F475" s="11">
        <v>45616</v>
      </c>
      <c r="G475" s="11">
        <v>45619</v>
      </c>
      <c r="H475" s="13">
        <f>DATE(YEAR(F475),MONTH(F475),1)</f>
        <v>45597</v>
      </c>
      <c r="I475" s="2">
        <f>G475-F475</f>
        <v>3</v>
      </c>
      <c r="J475" s="2">
        <f>F475-E475</f>
        <v>27</v>
      </c>
      <c r="K475" s="2" t="s">
        <v>2668</v>
      </c>
      <c r="L475" s="2">
        <v>2</v>
      </c>
      <c r="M475" s="2">
        <v>4</v>
      </c>
      <c r="N475" s="2">
        <v>3</v>
      </c>
      <c r="O475" s="2" t="s">
        <v>2647</v>
      </c>
      <c r="P475" s="2" t="s">
        <v>2656</v>
      </c>
      <c r="Q475" s="2" t="s">
        <v>2649</v>
      </c>
      <c r="R475" s="3">
        <v>3100</v>
      </c>
      <c r="S475" s="3">
        <f>I475*L475*R475</f>
        <v>18600</v>
      </c>
      <c r="T475" s="2">
        <f>M475+N475</f>
        <v>7</v>
      </c>
    </row>
    <row r="476" spans="1:20" x14ac:dyDescent="0.2">
      <c r="A476" s="2" t="s">
        <v>3140</v>
      </c>
      <c r="B476" s="2" t="s">
        <v>2321</v>
      </c>
      <c r="C476" s="2" t="s">
        <v>47</v>
      </c>
      <c r="D476" s="2" t="str">
        <f>INDEX(Hotels!$C$2:$C$49,MATCH(C476,Hotels!$A$2:$A$49,0))</f>
        <v>Agra</v>
      </c>
      <c r="E476" s="11">
        <v>45589</v>
      </c>
      <c r="F476" s="11">
        <v>45590</v>
      </c>
      <c r="G476" s="11">
        <v>45593</v>
      </c>
      <c r="H476" s="13">
        <f>DATE(YEAR(F476),MONTH(F476),1)</f>
        <v>45566</v>
      </c>
      <c r="I476" s="2">
        <f>G476-F476</f>
        <v>3</v>
      </c>
      <c r="J476" s="2">
        <f>F476-E476</f>
        <v>1</v>
      </c>
      <c r="K476" s="2" t="s">
        <v>2668</v>
      </c>
      <c r="L476" s="2">
        <v>1</v>
      </c>
      <c r="M476" s="2">
        <v>2</v>
      </c>
      <c r="N476" s="2">
        <v>0</v>
      </c>
      <c r="O476" s="2" t="s">
        <v>2732</v>
      </c>
      <c r="P476" s="2" t="s">
        <v>2672</v>
      </c>
      <c r="Q476" s="2" t="s">
        <v>2649</v>
      </c>
      <c r="R476" s="3">
        <v>5050</v>
      </c>
      <c r="S476" s="3">
        <f>I476*L476*R476</f>
        <v>15150</v>
      </c>
      <c r="T476" s="2">
        <f>M476+N476</f>
        <v>2</v>
      </c>
    </row>
    <row r="477" spans="1:20" x14ac:dyDescent="0.2">
      <c r="A477" s="2" t="s">
        <v>3141</v>
      </c>
      <c r="B477" s="2" t="s">
        <v>1233</v>
      </c>
      <c r="C477" s="2" t="s">
        <v>47</v>
      </c>
      <c r="D477" s="2" t="str">
        <f>INDEX(Hotels!$C$2:$C$49,MATCH(C477,Hotels!$A$2:$A$49,0))</f>
        <v>Agra</v>
      </c>
      <c r="E477" s="11">
        <v>45590</v>
      </c>
      <c r="F477" s="11">
        <v>45602</v>
      </c>
      <c r="G477" s="11">
        <v>45603</v>
      </c>
      <c r="H477" s="13">
        <f>DATE(YEAR(F477),MONTH(F477),1)</f>
        <v>45597</v>
      </c>
      <c r="I477" s="2">
        <f>G477-F477</f>
        <v>1</v>
      </c>
      <c r="J477" s="2">
        <f>F477-E477</f>
        <v>12</v>
      </c>
      <c r="K477" s="2" t="s">
        <v>2646</v>
      </c>
      <c r="L477" s="2">
        <v>1</v>
      </c>
      <c r="M477" s="2">
        <v>1</v>
      </c>
      <c r="N477" s="2">
        <v>0</v>
      </c>
      <c r="O477" s="2" t="s">
        <v>2732</v>
      </c>
      <c r="P477" s="2" t="s">
        <v>2652</v>
      </c>
      <c r="Q477" s="2" t="s">
        <v>2649</v>
      </c>
      <c r="R477" s="3">
        <v>9350</v>
      </c>
      <c r="S477" s="3">
        <f>I477*L477*R477</f>
        <v>9350</v>
      </c>
      <c r="T477" s="2">
        <f>M477+N477</f>
        <v>1</v>
      </c>
    </row>
    <row r="478" spans="1:20" x14ac:dyDescent="0.2">
      <c r="A478" s="2" t="s">
        <v>3142</v>
      </c>
      <c r="B478" s="2" t="s">
        <v>1462</v>
      </c>
      <c r="C478" s="2" t="s">
        <v>97</v>
      </c>
      <c r="D478" s="2" t="str">
        <f>INDEX(Hotels!$C$2:$C$49,MATCH(C478,Hotels!$A$2:$A$49,0))</f>
        <v>Shimla</v>
      </c>
      <c r="E478" s="11">
        <v>45590</v>
      </c>
      <c r="F478" s="11">
        <v>45756</v>
      </c>
      <c r="G478" s="11">
        <v>45759</v>
      </c>
      <c r="H478" s="13">
        <f>DATE(YEAR(F478),MONTH(F478),1)</f>
        <v>45748</v>
      </c>
      <c r="I478" s="2">
        <f>G478-F478</f>
        <v>3</v>
      </c>
      <c r="J478" s="2">
        <f>F478-E478</f>
        <v>166</v>
      </c>
      <c r="K478" s="2" t="s">
        <v>2668</v>
      </c>
      <c r="L478" s="2">
        <v>1</v>
      </c>
      <c r="M478" s="2">
        <v>2</v>
      </c>
      <c r="N478" s="2">
        <v>0</v>
      </c>
      <c r="O478" s="2" t="s">
        <v>2689</v>
      </c>
      <c r="P478" s="2" t="s">
        <v>2656</v>
      </c>
      <c r="Q478" s="2" t="s">
        <v>2649</v>
      </c>
      <c r="R478" s="3">
        <v>10050</v>
      </c>
      <c r="S478" s="3">
        <f>I478*L478*R478</f>
        <v>30150</v>
      </c>
      <c r="T478" s="2">
        <f>M478+N478</f>
        <v>2</v>
      </c>
    </row>
    <row r="479" spans="1:20" x14ac:dyDescent="0.2">
      <c r="A479" s="2" t="s">
        <v>3143</v>
      </c>
      <c r="B479" s="2" t="s">
        <v>1965</v>
      </c>
      <c r="C479" s="2" t="s">
        <v>16</v>
      </c>
      <c r="D479" s="2" t="str">
        <f>INDEX(Hotels!$C$2:$C$49,MATCH(C479,Hotels!$A$2:$A$49,0))</f>
        <v>Goa</v>
      </c>
      <c r="E479" s="11">
        <v>45590</v>
      </c>
      <c r="F479" s="11">
        <v>45611</v>
      </c>
      <c r="G479" s="11">
        <v>45613</v>
      </c>
      <c r="H479" s="13">
        <f>DATE(YEAR(F479),MONTH(F479),1)</f>
        <v>45597</v>
      </c>
      <c r="I479" s="2">
        <f>G479-F479</f>
        <v>2</v>
      </c>
      <c r="J479" s="2">
        <f>F479-E479</f>
        <v>21</v>
      </c>
      <c r="K479" s="2" t="s">
        <v>2668</v>
      </c>
      <c r="L479" s="2">
        <v>1</v>
      </c>
      <c r="M479" s="2">
        <v>2</v>
      </c>
      <c r="N479" s="2">
        <v>0</v>
      </c>
      <c r="O479" s="2" t="s">
        <v>2651</v>
      </c>
      <c r="P479" s="2" t="s">
        <v>2652</v>
      </c>
      <c r="Q479" s="2" t="s">
        <v>2649</v>
      </c>
      <c r="R479" s="3">
        <v>3550</v>
      </c>
      <c r="S479" s="3">
        <f>I479*L479*R479</f>
        <v>7100</v>
      </c>
      <c r="T479" s="2">
        <f>M479+N479</f>
        <v>2</v>
      </c>
    </row>
    <row r="480" spans="1:20" x14ac:dyDescent="0.2">
      <c r="A480" s="2" t="s">
        <v>3144</v>
      </c>
      <c r="B480" s="2" t="s">
        <v>673</v>
      </c>
      <c r="C480" s="2" t="s">
        <v>120</v>
      </c>
      <c r="D480" s="2" t="str">
        <f>INDEX(Hotels!$C$2:$C$49,MATCH(C480,Hotels!$A$2:$A$49,0))</f>
        <v>Rishikesh</v>
      </c>
      <c r="E480" s="11">
        <v>45591</v>
      </c>
      <c r="F480" s="11">
        <v>45652</v>
      </c>
      <c r="G480" s="11">
        <v>45656</v>
      </c>
      <c r="H480" s="13">
        <f>DATE(YEAR(F480),MONTH(F480),1)</f>
        <v>45627</v>
      </c>
      <c r="I480" s="2">
        <f>G480-F480</f>
        <v>4</v>
      </c>
      <c r="J480" s="2">
        <f>F480-E480</f>
        <v>61</v>
      </c>
      <c r="K480" s="2" t="s">
        <v>2668</v>
      </c>
      <c r="L480" s="2">
        <v>1</v>
      </c>
      <c r="M480" s="2">
        <v>2</v>
      </c>
      <c r="N480" s="2">
        <v>2</v>
      </c>
      <c r="O480" s="2" t="s">
        <v>2689</v>
      </c>
      <c r="P480" s="2" t="s">
        <v>2652</v>
      </c>
      <c r="Q480" s="2" t="s">
        <v>2653</v>
      </c>
      <c r="R480" s="3">
        <v>2250</v>
      </c>
      <c r="S480" s="3">
        <f>I480*L480*R480</f>
        <v>9000</v>
      </c>
      <c r="T480" s="2">
        <f>M480+N480</f>
        <v>4</v>
      </c>
    </row>
    <row r="481" spans="1:20" x14ac:dyDescent="0.2">
      <c r="A481" s="2" t="s">
        <v>3145</v>
      </c>
      <c r="B481" s="2" t="s">
        <v>732</v>
      </c>
      <c r="C481" s="2" t="s">
        <v>47</v>
      </c>
      <c r="D481" s="2" t="str">
        <f>INDEX(Hotels!$C$2:$C$49,MATCH(C481,Hotels!$A$2:$A$49,0))</f>
        <v>Agra</v>
      </c>
      <c r="E481" s="11">
        <v>45591</v>
      </c>
      <c r="F481" s="11">
        <v>45602</v>
      </c>
      <c r="G481" s="11">
        <v>45604</v>
      </c>
      <c r="H481" s="13">
        <f>DATE(YEAR(F481),MONTH(F481),1)</f>
        <v>45597</v>
      </c>
      <c r="I481" s="2">
        <f>G481-F481</f>
        <v>2</v>
      </c>
      <c r="J481" s="2">
        <f>F481-E481</f>
        <v>11</v>
      </c>
      <c r="K481" s="2" t="s">
        <v>2666</v>
      </c>
      <c r="L481" s="2">
        <v>1</v>
      </c>
      <c r="M481" s="2">
        <v>2</v>
      </c>
      <c r="N481" s="2">
        <v>0</v>
      </c>
      <c r="O481" s="2" t="s">
        <v>2689</v>
      </c>
      <c r="P481" s="2" t="s">
        <v>2652</v>
      </c>
      <c r="Q481" s="2" t="s">
        <v>2649</v>
      </c>
      <c r="R481" s="3">
        <v>14450</v>
      </c>
      <c r="S481" s="3">
        <f>I481*L481*R481</f>
        <v>28900</v>
      </c>
      <c r="T481" s="2">
        <f>M481+N481</f>
        <v>2</v>
      </c>
    </row>
    <row r="482" spans="1:20" x14ac:dyDescent="0.2">
      <c r="A482" s="2" t="s">
        <v>3146</v>
      </c>
      <c r="B482" s="2" t="s">
        <v>1109</v>
      </c>
      <c r="C482" s="2" t="s">
        <v>53</v>
      </c>
      <c r="D482" s="2" t="str">
        <f>INDEX(Hotels!$C$2:$C$49,MATCH(C482,Hotels!$A$2:$A$49,0))</f>
        <v>Mumbai</v>
      </c>
      <c r="E482" s="11">
        <v>45591</v>
      </c>
      <c r="F482" s="11">
        <v>45785</v>
      </c>
      <c r="G482" s="11">
        <v>45789</v>
      </c>
      <c r="H482" s="13">
        <f>DATE(YEAR(F482),MONTH(F482),1)</f>
        <v>45778</v>
      </c>
      <c r="I482" s="2">
        <f>G482-F482</f>
        <v>4</v>
      </c>
      <c r="J482" s="2">
        <f>F482-E482</f>
        <v>194</v>
      </c>
      <c r="K482" s="2" t="s">
        <v>2655</v>
      </c>
      <c r="L482" s="2">
        <v>1</v>
      </c>
      <c r="M482" s="2">
        <v>2</v>
      </c>
      <c r="N482" s="2">
        <v>2</v>
      </c>
      <c r="O482" s="2" t="s">
        <v>2658</v>
      </c>
      <c r="P482" s="2" t="s">
        <v>2656</v>
      </c>
      <c r="Q482" s="2" t="s">
        <v>2664</v>
      </c>
      <c r="R482" s="3">
        <v>9550</v>
      </c>
      <c r="S482" s="3">
        <f>I482*L482*R482</f>
        <v>38200</v>
      </c>
      <c r="T482" s="2">
        <f>M482+N482</f>
        <v>4</v>
      </c>
    </row>
    <row r="483" spans="1:20" x14ac:dyDescent="0.2">
      <c r="A483" s="2" t="s">
        <v>3147</v>
      </c>
      <c r="B483" s="2" t="s">
        <v>1775</v>
      </c>
      <c r="C483" s="2" t="s">
        <v>71</v>
      </c>
      <c r="D483" s="2" t="str">
        <f>INDEX(Hotels!$C$2:$C$49,MATCH(C483,Hotels!$A$2:$A$49,0))</f>
        <v>New Delhi</v>
      </c>
      <c r="E483" s="11">
        <v>45591</v>
      </c>
      <c r="F483" s="11">
        <v>45651</v>
      </c>
      <c r="G483" s="11">
        <v>45656</v>
      </c>
      <c r="H483" s="13">
        <f>DATE(YEAR(F483),MONTH(F483),1)</f>
        <v>45627</v>
      </c>
      <c r="I483" s="2">
        <f>G483-F483</f>
        <v>5</v>
      </c>
      <c r="J483" s="2">
        <f>F483-E483</f>
        <v>60</v>
      </c>
      <c r="K483" s="2" t="s">
        <v>2655</v>
      </c>
      <c r="L483" s="2">
        <v>1</v>
      </c>
      <c r="M483" s="2">
        <v>3</v>
      </c>
      <c r="N483" s="2">
        <v>0</v>
      </c>
      <c r="O483" s="2" t="s">
        <v>2647</v>
      </c>
      <c r="P483" s="2" t="s">
        <v>2652</v>
      </c>
      <c r="Q483" s="2" t="s">
        <v>2649</v>
      </c>
      <c r="R483" s="3">
        <v>10350</v>
      </c>
      <c r="S483" s="3">
        <f>I483*L483*R483</f>
        <v>51750</v>
      </c>
      <c r="T483" s="2">
        <f>M483+N483</f>
        <v>3</v>
      </c>
    </row>
    <row r="484" spans="1:20" x14ac:dyDescent="0.2">
      <c r="A484" s="2" t="s">
        <v>3148</v>
      </c>
      <c r="B484" s="2" t="s">
        <v>1950</v>
      </c>
      <c r="C484" s="2" t="s">
        <v>73</v>
      </c>
      <c r="D484" s="2" t="str">
        <f>INDEX(Hotels!$C$2:$C$49,MATCH(C484,Hotels!$A$2:$A$49,0))</f>
        <v>Bengaluru</v>
      </c>
      <c r="E484" s="11">
        <v>45591</v>
      </c>
      <c r="F484" s="11">
        <v>45625</v>
      </c>
      <c r="G484" s="11">
        <v>45626</v>
      </c>
      <c r="H484" s="13">
        <f>DATE(YEAR(F484),MONTH(F484),1)</f>
        <v>45597</v>
      </c>
      <c r="I484" s="2">
        <f>G484-F484</f>
        <v>1</v>
      </c>
      <c r="J484" s="2">
        <f>F484-E484</f>
        <v>34</v>
      </c>
      <c r="K484" s="2" t="s">
        <v>2668</v>
      </c>
      <c r="L484" s="2">
        <v>1</v>
      </c>
      <c r="M484" s="2">
        <v>1</v>
      </c>
      <c r="N484" s="2">
        <v>0</v>
      </c>
      <c r="O484" s="2" t="s">
        <v>2732</v>
      </c>
      <c r="P484" s="2" t="s">
        <v>2656</v>
      </c>
      <c r="Q484" s="2" t="s">
        <v>2649</v>
      </c>
      <c r="R484" s="3">
        <v>7000</v>
      </c>
      <c r="S484" s="3">
        <f>I484*L484*R484</f>
        <v>7000</v>
      </c>
      <c r="T484" s="2">
        <f>M484+N484</f>
        <v>1</v>
      </c>
    </row>
    <row r="485" spans="1:20" x14ac:dyDescent="0.2">
      <c r="A485" s="2" t="s">
        <v>3149</v>
      </c>
      <c r="B485" s="2" t="s">
        <v>2040</v>
      </c>
      <c r="C485" s="2" t="s">
        <v>81</v>
      </c>
      <c r="D485" s="2" t="str">
        <f>INDEX(Hotels!$C$2:$C$49,MATCH(C485,Hotels!$A$2:$A$49,0))</f>
        <v>Bengaluru</v>
      </c>
      <c r="E485" s="11">
        <v>45591</v>
      </c>
      <c r="F485" s="11">
        <v>45601</v>
      </c>
      <c r="G485" s="11">
        <v>45602</v>
      </c>
      <c r="H485" s="13">
        <f>DATE(YEAR(F485),MONTH(F485),1)</f>
        <v>45597</v>
      </c>
      <c r="I485" s="2">
        <f>G485-F485</f>
        <v>1</v>
      </c>
      <c r="J485" s="2">
        <f>F485-E485</f>
        <v>10</v>
      </c>
      <c r="K485" s="2" t="s">
        <v>2655</v>
      </c>
      <c r="L485" s="2">
        <v>1</v>
      </c>
      <c r="M485" s="2">
        <v>1</v>
      </c>
      <c r="N485" s="2">
        <v>0</v>
      </c>
      <c r="O485" s="2" t="s">
        <v>2732</v>
      </c>
      <c r="P485" s="2" t="s">
        <v>2656</v>
      </c>
      <c r="Q485" s="2" t="s">
        <v>2649</v>
      </c>
      <c r="R485" s="3">
        <v>20100</v>
      </c>
      <c r="S485" s="3">
        <f>I485*L485*R485</f>
        <v>20100</v>
      </c>
      <c r="T485" s="2">
        <f>M485+N485</f>
        <v>1</v>
      </c>
    </row>
    <row r="486" spans="1:20" x14ac:dyDescent="0.2">
      <c r="A486" s="2" t="s">
        <v>3150</v>
      </c>
      <c r="B486" s="2" t="s">
        <v>2101</v>
      </c>
      <c r="C486" s="2" t="s">
        <v>47</v>
      </c>
      <c r="D486" s="2" t="str">
        <f>INDEX(Hotels!$C$2:$C$49,MATCH(C486,Hotels!$A$2:$A$49,0))</f>
        <v>Agra</v>
      </c>
      <c r="E486" s="11">
        <v>45591</v>
      </c>
      <c r="F486" s="11">
        <v>45614</v>
      </c>
      <c r="G486" s="11">
        <v>45619</v>
      </c>
      <c r="H486" s="13">
        <f>DATE(YEAR(F486),MONTH(F486),1)</f>
        <v>45597</v>
      </c>
      <c r="I486" s="2">
        <f>G486-F486</f>
        <v>5</v>
      </c>
      <c r="J486" s="2">
        <f>F486-E486</f>
        <v>23</v>
      </c>
      <c r="K486" s="2" t="s">
        <v>2668</v>
      </c>
      <c r="L486" s="2">
        <v>1</v>
      </c>
      <c r="M486" s="2">
        <v>2</v>
      </c>
      <c r="N486" s="2">
        <v>1</v>
      </c>
      <c r="O486" s="2" t="s">
        <v>2689</v>
      </c>
      <c r="P486" s="2" t="s">
        <v>2652</v>
      </c>
      <c r="Q486" s="2" t="s">
        <v>2649</v>
      </c>
      <c r="R486" s="3">
        <v>5350</v>
      </c>
      <c r="S486" s="3">
        <f>I486*L486*R486</f>
        <v>26750</v>
      </c>
      <c r="T486" s="2">
        <f>M486+N486</f>
        <v>3</v>
      </c>
    </row>
    <row r="487" spans="1:20" x14ac:dyDescent="0.2">
      <c r="A487" s="2" t="s">
        <v>3151</v>
      </c>
      <c r="B487" s="2" t="s">
        <v>2349</v>
      </c>
      <c r="C487" s="2" t="s">
        <v>19</v>
      </c>
      <c r="D487" s="2" t="str">
        <f>INDEX(Hotels!$C$2:$C$49,MATCH(C487,Hotels!$A$2:$A$49,0))</f>
        <v>Goa</v>
      </c>
      <c r="E487" s="11">
        <v>45591</v>
      </c>
      <c r="F487" s="11">
        <v>45599</v>
      </c>
      <c r="G487" s="11">
        <v>45603</v>
      </c>
      <c r="H487" s="13">
        <f>DATE(YEAR(F487),MONTH(F487),1)</f>
        <v>45597</v>
      </c>
      <c r="I487" s="2">
        <f>G487-F487</f>
        <v>4</v>
      </c>
      <c r="J487" s="2">
        <f>F487-E487</f>
        <v>8</v>
      </c>
      <c r="K487" s="2" t="s">
        <v>2668</v>
      </c>
      <c r="L487" s="2">
        <v>1</v>
      </c>
      <c r="M487" s="2">
        <v>2</v>
      </c>
      <c r="N487" s="2">
        <v>0</v>
      </c>
      <c r="O487" s="2" t="s">
        <v>2670</v>
      </c>
      <c r="P487" s="2" t="s">
        <v>2652</v>
      </c>
      <c r="Q487" s="2" t="s">
        <v>2649</v>
      </c>
      <c r="R487" s="3">
        <v>7250</v>
      </c>
      <c r="S487" s="3">
        <f>I487*L487*R487</f>
        <v>29000</v>
      </c>
      <c r="T487" s="2">
        <f>M487+N487</f>
        <v>2</v>
      </c>
    </row>
    <row r="488" spans="1:20" x14ac:dyDescent="0.2">
      <c r="A488" s="2" t="s">
        <v>3152</v>
      </c>
      <c r="B488" s="2" t="s">
        <v>214</v>
      </c>
      <c r="C488" s="2" t="s">
        <v>89</v>
      </c>
      <c r="D488" s="2" t="str">
        <f>INDEX(Hotels!$C$2:$C$49,MATCH(C488,Hotels!$A$2:$A$49,0))</f>
        <v>Kochi</v>
      </c>
      <c r="E488" s="11">
        <v>45592</v>
      </c>
      <c r="F488" s="11">
        <v>45653</v>
      </c>
      <c r="G488" s="11">
        <v>45655</v>
      </c>
      <c r="H488" s="13">
        <f>DATE(YEAR(F488),MONTH(F488),1)</f>
        <v>45627</v>
      </c>
      <c r="I488" s="2">
        <f>G488-F488</f>
        <v>2</v>
      </c>
      <c r="J488" s="2">
        <f>F488-E488</f>
        <v>61</v>
      </c>
      <c r="K488" s="2" t="s">
        <v>2668</v>
      </c>
      <c r="L488" s="2">
        <v>3</v>
      </c>
      <c r="M488" s="2">
        <v>6</v>
      </c>
      <c r="N488" s="2">
        <v>0</v>
      </c>
      <c r="O488" s="2" t="s">
        <v>2670</v>
      </c>
      <c r="P488" s="2" t="s">
        <v>2656</v>
      </c>
      <c r="Q488" s="2" t="s">
        <v>2649</v>
      </c>
      <c r="R488" s="3">
        <v>6100</v>
      </c>
      <c r="S488" s="3">
        <f>I488*L488*R488</f>
        <v>36600</v>
      </c>
      <c r="T488" s="2">
        <f>M488+N488</f>
        <v>6</v>
      </c>
    </row>
    <row r="489" spans="1:20" x14ac:dyDescent="0.2">
      <c r="A489" s="2" t="s">
        <v>3153</v>
      </c>
      <c r="B489" s="2" t="s">
        <v>316</v>
      </c>
      <c r="C489" s="2" t="s">
        <v>37</v>
      </c>
      <c r="D489" s="2" t="str">
        <f>INDEX(Hotels!$C$2:$C$49,MATCH(C489,Hotels!$A$2:$A$49,0))</f>
        <v>Udaipur</v>
      </c>
      <c r="E489" s="11">
        <v>45592</v>
      </c>
      <c r="F489" s="11">
        <v>45687</v>
      </c>
      <c r="G489" s="11">
        <v>45689</v>
      </c>
      <c r="H489" s="13">
        <f>DATE(YEAR(F489),MONTH(F489),1)</f>
        <v>45658</v>
      </c>
      <c r="I489" s="2">
        <f>G489-F489</f>
        <v>2</v>
      </c>
      <c r="J489" s="2">
        <f>F489-E489</f>
        <v>95</v>
      </c>
      <c r="K489" s="2" t="s">
        <v>2655</v>
      </c>
      <c r="L489" s="2">
        <v>2</v>
      </c>
      <c r="M489" s="2">
        <v>4</v>
      </c>
      <c r="N489" s="2">
        <v>0</v>
      </c>
      <c r="O489" s="2" t="s">
        <v>2658</v>
      </c>
      <c r="P489" s="2" t="s">
        <v>2652</v>
      </c>
      <c r="Q489" s="2" t="s">
        <v>2649</v>
      </c>
      <c r="R489" s="3">
        <v>17550</v>
      </c>
      <c r="S489" s="3">
        <f>I489*L489*R489</f>
        <v>70200</v>
      </c>
      <c r="T489" s="2">
        <f>M489+N489</f>
        <v>4</v>
      </c>
    </row>
    <row r="490" spans="1:20" x14ac:dyDescent="0.2">
      <c r="A490" s="2" t="s">
        <v>3154</v>
      </c>
      <c r="B490" s="2" t="s">
        <v>865</v>
      </c>
      <c r="C490" s="2" t="s">
        <v>16</v>
      </c>
      <c r="D490" s="2" t="str">
        <f>INDEX(Hotels!$C$2:$C$49,MATCH(C490,Hotels!$A$2:$A$49,0))</f>
        <v>Goa</v>
      </c>
      <c r="E490" s="11">
        <v>45592</v>
      </c>
      <c r="F490" s="11">
        <v>45620</v>
      </c>
      <c r="G490" s="11">
        <v>45622</v>
      </c>
      <c r="H490" s="13">
        <f>DATE(YEAR(F490),MONTH(F490),1)</f>
        <v>45597</v>
      </c>
      <c r="I490" s="2">
        <f>G490-F490</f>
        <v>2</v>
      </c>
      <c r="J490" s="2">
        <f>F490-E490</f>
        <v>28</v>
      </c>
      <c r="K490" s="2" t="s">
        <v>2655</v>
      </c>
      <c r="L490" s="2">
        <v>1</v>
      </c>
      <c r="M490" s="2">
        <v>1</v>
      </c>
      <c r="N490" s="2">
        <v>0</v>
      </c>
      <c r="O490" s="2" t="s">
        <v>2732</v>
      </c>
      <c r="P490" s="2" t="s">
        <v>2652</v>
      </c>
      <c r="Q490" s="2" t="s">
        <v>2653</v>
      </c>
      <c r="R490" s="3">
        <v>4850</v>
      </c>
      <c r="S490" s="3">
        <f>I490*L490*R490</f>
        <v>9700</v>
      </c>
      <c r="T490" s="2">
        <f>M490+N490</f>
        <v>1</v>
      </c>
    </row>
    <row r="491" spans="1:20" x14ac:dyDescent="0.2">
      <c r="A491" s="2" t="s">
        <v>3155</v>
      </c>
      <c r="B491" s="2" t="s">
        <v>916</v>
      </c>
      <c r="C491" s="2" t="s">
        <v>63</v>
      </c>
      <c r="D491" s="2" t="str">
        <f>INDEX(Hotels!$C$2:$C$49,MATCH(C491,Hotels!$A$2:$A$49,0))</f>
        <v>New Delhi</v>
      </c>
      <c r="E491" s="11">
        <v>45592</v>
      </c>
      <c r="F491" s="11">
        <v>45594</v>
      </c>
      <c r="G491" s="11">
        <v>45598</v>
      </c>
      <c r="H491" s="13">
        <f>DATE(YEAR(F491),MONTH(F491),1)</f>
        <v>45566</v>
      </c>
      <c r="I491" s="2">
        <f>G491-F491</f>
        <v>4</v>
      </c>
      <c r="J491" s="2">
        <f>F491-E491</f>
        <v>2</v>
      </c>
      <c r="K491" s="2" t="s">
        <v>2668</v>
      </c>
      <c r="L491" s="2">
        <v>1</v>
      </c>
      <c r="M491" s="2">
        <v>2</v>
      </c>
      <c r="N491" s="2">
        <v>2</v>
      </c>
      <c r="O491" s="2" t="s">
        <v>2658</v>
      </c>
      <c r="P491" s="2" t="s">
        <v>2656</v>
      </c>
      <c r="Q491" s="2" t="s">
        <v>2649</v>
      </c>
      <c r="R491" s="3">
        <v>8950</v>
      </c>
      <c r="S491" s="3">
        <f>I491*L491*R491</f>
        <v>35800</v>
      </c>
      <c r="T491" s="2">
        <f>M491+N491</f>
        <v>4</v>
      </c>
    </row>
    <row r="492" spans="1:20" x14ac:dyDescent="0.2">
      <c r="A492" s="2" t="s">
        <v>3156</v>
      </c>
      <c r="B492" s="2" t="s">
        <v>974</v>
      </c>
      <c r="C492" s="2" t="s">
        <v>112</v>
      </c>
      <c r="D492" s="2" t="str">
        <f>INDEX(Hotels!$C$2:$C$49,MATCH(C492,Hotels!$A$2:$A$49,0))</f>
        <v>Rishikesh</v>
      </c>
      <c r="E492" s="11">
        <v>45592</v>
      </c>
      <c r="F492" s="11">
        <v>45595</v>
      </c>
      <c r="G492" s="11">
        <v>45597</v>
      </c>
      <c r="H492" s="13">
        <f>DATE(YEAR(F492),MONTH(F492),1)</f>
        <v>45566</v>
      </c>
      <c r="I492" s="2">
        <f>G492-F492</f>
        <v>2</v>
      </c>
      <c r="J492" s="2">
        <f>F492-E492</f>
        <v>3</v>
      </c>
      <c r="K492" s="2" t="s">
        <v>2655</v>
      </c>
      <c r="L492" s="2">
        <v>1</v>
      </c>
      <c r="M492" s="2">
        <v>1</v>
      </c>
      <c r="N492" s="2">
        <v>0</v>
      </c>
      <c r="O492" s="2" t="s">
        <v>2732</v>
      </c>
      <c r="P492" s="2" t="s">
        <v>2648</v>
      </c>
      <c r="Q492" s="2" t="s">
        <v>2649</v>
      </c>
      <c r="R492" s="3">
        <v>6050</v>
      </c>
      <c r="S492" s="3">
        <f>I492*L492*R492</f>
        <v>12100</v>
      </c>
      <c r="T492" s="2">
        <f>M492+N492</f>
        <v>1</v>
      </c>
    </row>
    <row r="493" spans="1:20" x14ac:dyDescent="0.2">
      <c r="A493" s="2" t="s">
        <v>3157</v>
      </c>
      <c r="B493" s="2" t="s">
        <v>1031</v>
      </c>
      <c r="C493" s="2" t="s">
        <v>83</v>
      </c>
      <c r="D493" s="2" t="str">
        <f>INDEX(Hotels!$C$2:$C$49,MATCH(C493,Hotels!$A$2:$A$49,0))</f>
        <v>Kochi</v>
      </c>
      <c r="E493" s="11">
        <v>45592</v>
      </c>
      <c r="F493" s="11">
        <v>45647</v>
      </c>
      <c r="G493" s="11">
        <v>45651</v>
      </c>
      <c r="H493" s="13">
        <f>DATE(YEAR(F493),MONTH(F493),1)</f>
        <v>45627</v>
      </c>
      <c r="I493" s="2">
        <f>G493-F493</f>
        <v>4</v>
      </c>
      <c r="J493" s="2">
        <f>F493-E493</f>
        <v>55</v>
      </c>
      <c r="K493" s="2" t="s">
        <v>2646</v>
      </c>
      <c r="L493" s="2">
        <v>1</v>
      </c>
      <c r="M493" s="2">
        <v>2</v>
      </c>
      <c r="N493" s="2">
        <v>0</v>
      </c>
      <c r="O493" s="2" t="s">
        <v>2647</v>
      </c>
      <c r="P493" s="2" t="s">
        <v>2656</v>
      </c>
      <c r="Q493" s="2" t="s">
        <v>2649</v>
      </c>
      <c r="R493" s="3">
        <v>19950</v>
      </c>
      <c r="S493" s="3">
        <f>I493*L493*R493</f>
        <v>79800</v>
      </c>
      <c r="T493" s="2">
        <f>M493+N493</f>
        <v>2</v>
      </c>
    </row>
    <row r="494" spans="1:20" x14ac:dyDescent="0.2">
      <c r="A494" s="2" t="s">
        <v>3158</v>
      </c>
      <c r="B494" s="2" t="s">
        <v>1192</v>
      </c>
      <c r="C494" s="2" t="s">
        <v>93</v>
      </c>
      <c r="D494" s="2" t="str">
        <f>INDEX(Hotels!$C$2:$C$49,MATCH(C494,Hotels!$A$2:$A$49,0))</f>
        <v>Shimla</v>
      </c>
      <c r="E494" s="11">
        <v>45592</v>
      </c>
      <c r="F494" s="11">
        <v>45595</v>
      </c>
      <c r="G494" s="11">
        <v>45599</v>
      </c>
      <c r="H494" s="13">
        <f>DATE(YEAR(F494),MONTH(F494),1)</f>
        <v>45566</v>
      </c>
      <c r="I494" s="2">
        <f>G494-F494</f>
        <v>4</v>
      </c>
      <c r="J494" s="2">
        <f>F494-E494</f>
        <v>3</v>
      </c>
      <c r="K494" s="2" t="s">
        <v>2655</v>
      </c>
      <c r="L494" s="2">
        <v>3</v>
      </c>
      <c r="M494" s="2">
        <v>6</v>
      </c>
      <c r="N494" s="2">
        <v>0</v>
      </c>
      <c r="O494" s="2" t="s">
        <v>2670</v>
      </c>
      <c r="P494" s="2" t="s">
        <v>2648</v>
      </c>
      <c r="Q494" s="2" t="s">
        <v>2649</v>
      </c>
      <c r="R494" s="3">
        <v>5550</v>
      </c>
      <c r="S494" s="3">
        <f>I494*L494*R494</f>
        <v>66600</v>
      </c>
      <c r="T494" s="2">
        <f>M494+N494</f>
        <v>6</v>
      </c>
    </row>
    <row r="495" spans="1:20" x14ac:dyDescent="0.2">
      <c r="A495" s="2" t="s">
        <v>3159</v>
      </c>
      <c r="B495" s="2" t="s">
        <v>1703</v>
      </c>
      <c r="C495" s="2" t="s">
        <v>63</v>
      </c>
      <c r="D495" s="2" t="str">
        <f>INDEX(Hotels!$C$2:$C$49,MATCH(C495,Hotels!$A$2:$A$49,0))</f>
        <v>New Delhi</v>
      </c>
      <c r="E495" s="11">
        <v>45592</v>
      </c>
      <c r="F495" s="11">
        <v>45625</v>
      </c>
      <c r="G495" s="11">
        <v>45628</v>
      </c>
      <c r="H495" s="13">
        <f>DATE(YEAR(F495),MONTH(F495),1)</f>
        <v>45597</v>
      </c>
      <c r="I495" s="2">
        <f>G495-F495</f>
        <v>3</v>
      </c>
      <c r="J495" s="2">
        <f>F495-E495</f>
        <v>33</v>
      </c>
      <c r="K495" s="2" t="s">
        <v>2655</v>
      </c>
      <c r="L495" s="2">
        <v>1</v>
      </c>
      <c r="M495" s="2">
        <v>2</v>
      </c>
      <c r="N495" s="2">
        <v>0</v>
      </c>
      <c r="O495" s="2" t="s">
        <v>2683</v>
      </c>
      <c r="P495" s="2" t="s">
        <v>2652</v>
      </c>
      <c r="Q495" s="2" t="s">
        <v>2653</v>
      </c>
      <c r="R495" s="3">
        <v>10200</v>
      </c>
      <c r="S495" s="3">
        <f>I495*L495*R495</f>
        <v>30600</v>
      </c>
      <c r="T495" s="2">
        <f>M495+N495</f>
        <v>2</v>
      </c>
    </row>
    <row r="496" spans="1:20" x14ac:dyDescent="0.2">
      <c r="A496" s="2" t="s">
        <v>3160</v>
      </c>
      <c r="B496" s="2" t="s">
        <v>2268</v>
      </c>
      <c r="C496" s="2" t="s">
        <v>93</v>
      </c>
      <c r="D496" s="2" t="str">
        <f>INDEX(Hotels!$C$2:$C$49,MATCH(C496,Hotels!$A$2:$A$49,0))</f>
        <v>Shimla</v>
      </c>
      <c r="E496" s="11">
        <v>45592</v>
      </c>
      <c r="F496" s="11">
        <v>45680</v>
      </c>
      <c r="G496" s="11">
        <v>45684</v>
      </c>
      <c r="H496" s="13">
        <f>DATE(YEAR(F496),MONTH(F496),1)</f>
        <v>45658</v>
      </c>
      <c r="I496" s="2">
        <f>G496-F496</f>
        <v>4</v>
      </c>
      <c r="J496" s="2">
        <f>F496-E496</f>
        <v>88</v>
      </c>
      <c r="K496" s="2" t="s">
        <v>2646</v>
      </c>
      <c r="L496" s="2">
        <v>1</v>
      </c>
      <c r="M496" s="2">
        <v>3</v>
      </c>
      <c r="N496" s="2">
        <v>0</v>
      </c>
      <c r="O496" s="2" t="s">
        <v>2670</v>
      </c>
      <c r="P496" s="2" t="s">
        <v>2659</v>
      </c>
      <c r="Q496" s="2" t="s">
        <v>2649</v>
      </c>
      <c r="R496" s="3">
        <v>7400</v>
      </c>
      <c r="S496" s="3">
        <f>I496*L496*R496</f>
        <v>29600</v>
      </c>
      <c r="T496" s="2">
        <f>M496+N496</f>
        <v>3</v>
      </c>
    </row>
    <row r="497" spans="1:20" x14ac:dyDescent="0.2">
      <c r="A497" s="2" t="s">
        <v>3161</v>
      </c>
      <c r="B497" s="2" t="s">
        <v>2387</v>
      </c>
      <c r="C497" s="2" t="s">
        <v>125</v>
      </c>
      <c r="D497" s="2" t="str">
        <f>INDEX(Hotels!$C$2:$C$49,MATCH(C497,Hotels!$A$2:$A$49,0))</f>
        <v>Varanasi</v>
      </c>
      <c r="E497" s="11">
        <v>45592</v>
      </c>
      <c r="F497" s="11">
        <v>45622</v>
      </c>
      <c r="G497" s="11">
        <v>45625</v>
      </c>
      <c r="H497" s="13">
        <f>DATE(YEAR(F497),MONTH(F497),1)</f>
        <v>45597</v>
      </c>
      <c r="I497" s="2">
        <f>G497-F497</f>
        <v>3</v>
      </c>
      <c r="J497" s="2">
        <f>F497-E497</f>
        <v>30</v>
      </c>
      <c r="K497" s="2" t="s">
        <v>2646</v>
      </c>
      <c r="L497" s="2">
        <v>1</v>
      </c>
      <c r="M497" s="2">
        <v>2</v>
      </c>
      <c r="N497" s="2">
        <v>3</v>
      </c>
      <c r="O497" s="2" t="s">
        <v>2647</v>
      </c>
      <c r="P497" s="2" t="s">
        <v>2652</v>
      </c>
      <c r="Q497" s="2" t="s">
        <v>2649</v>
      </c>
      <c r="R497" s="3">
        <v>17300</v>
      </c>
      <c r="S497" s="3">
        <f>I497*L497*R497</f>
        <v>51900</v>
      </c>
      <c r="T497" s="2">
        <f>M497+N497</f>
        <v>5</v>
      </c>
    </row>
    <row r="498" spans="1:20" x14ac:dyDescent="0.2">
      <c r="A498" s="2" t="s">
        <v>3162</v>
      </c>
      <c r="B498" s="2" t="s">
        <v>299</v>
      </c>
      <c r="C498" s="2" t="s">
        <v>83</v>
      </c>
      <c r="D498" s="2" t="str">
        <f>INDEX(Hotels!$C$2:$C$49,MATCH(C498,Hotels!$A$2:$A$49,0))</f>
        <v>Kochi</v>
      </c>
      <c r="E498" s="11">
        <v>45593</v>
      </c>
      <c r="F498" s="11">
        <v>45631</v>
      </c>
      <c r="G498" s="11">
        <v>45634</v>
      </c>
      <c r="H498" s="13">
        <f>DATE(YEAR(F498),MONTH(F498),1)</f>
        <v>45627</v>
      </c>
      <c r="I498" s="2">
        <f>G498-F498</f>
        <v>3</v>
      </c>
      <c r="J498" s="2">
        <f>F498-E498</f>
        <v>38</v>
      </c>
      <c r="K498" s="2" t="s">
        <v>2668</v>
      </c>
      <c r="L498" s="2">
        <v>1</v>
      </c>
      <c r="M498" s="2">
        <v>1</v>
      </c>
      <c r="N498" s="2">
        <v>1</v>
      </c>
      <c r="O498" s="2" t="s">
        <v>2670</v>
      </c>
      <c r="P498" s="2" t="s">
        <v>2672</v>
      </c>
      <c r="Q498" s="2" t="s">
        <v>2653</v>
      </c>
      <c r="R498" s="3">
        <v>11400</v>
      </c>
      <c r="S498" s="3">
        <f>I498*L498*R498</f>
        <v>34200</v>
      </c>
      <c r="T498" s="2">
        <f>M498+N498</f>
        <v>2</v>
      </c>
    </row>
    <row r="499" spans="1:20" x14ac:dyDescent="0.2">
      <c r="A499" s="2" t="s">
        <v>3163</v>
      </c>
      <c r="B499" s="2" t="s">
        <v>1159</v>
      </c>
      <c r="C499" s="2" t="s">
        <v>77</v>
      </c>
      <c r="D499" s="2" t="str">
        <f>INDEX(Hotels!$C$2:$C$49,MATCH(C499,Hotels!$A$2:$A$49,0))</f>
        <v>Bengaluru</v>
      </c>
      <c r="E499" s="11">
        <v>45593</v>
      </c>
      <c r="F499" s="11">
        <v>45734</v>
      </c>
      <c r="G499" s="11">
        <v>45737</v>
      </c>
      <c r="H499" s="13">
        <f>DATE(YEAR(F499),MONTH(F499),1)</f>
        <v>45717</v>
      </c>
      <c r="I499" s="2">
        <f>G499-F499</f>
        <v>3</v>
      </c>
      <c r="J499" s="2">
        <f>F499-E499</f>
        <v>141</v>
      </c>
      <c r="K499" s="2" t="s">
        <v>2668</v>
      </c>
      <c r="L499" s="2">
        <v>2</v>
      </c>
      <c r="M499" s="2">
        <v>4</v>
      </c>
      <c r="N499" s="2">
        <v>0</v>
      </c>
      <c r="O499" s="2" t="s">
        <v>2689</v>
      </c>
      <c r="P499" s="2" t="s">
        <v>2656</v>
      </c>
      <c r="Q499" s="2" t="s">
        <v>2649</v>
      </c>
      <c r="R499" s="3">
        <v>7450</v>
      </c>
      <c r="S499" s="3">
        <f>I499*L499*R499</f>
        <v>44700</v>
      </c>
      <c r="T499" s="2">
        <f>M499+N499</f>
        <v>4</v>
      </c>
    </row>
    <row r="500" spans="1:20" x14ac:dyDescent="0.2">
      <c r="A500" s="2" t="s">
        <v>3164</v>
      </c>
      <c r="B500" s="2" t="s">
        <v>1380</v>
      </c>
      <c r="C500" s="2" t="s">
        <v>125</v>
      </c>
      <c r="D500" s="2" t="str">
        <f>INDEX(Hotels!$C$2:$C$49,MATCH(C500,Hotels!$A$2:$A$49,0))</f>
        <v>Varanasi</v>
      </c>
      <c r="E500" s="11">
        <v>45593</v>
      </c>
      <c r="F500" s="11">
        <v>45599</v>
      </c>
      <c r="G500" s="11">
        <v>45602</v>
      </c>
      <c r="H500" s="13">
        <f>DATE(YEAR(F500),MONTH(F500),1)</f>
        <v>45597</v>
      </c>
      <c r="I500" s="2">
        <f>G500-F500</f>
        <v>3</v>
      </c>
      <c r="J500" s="2">
        <f>F500-E500</f>
        <v>6</v>
      </c>
      <c r="K500" s="2" t="s">
        <v>2655</v>
      </c>
      <c r="L500" s="2">
        <v>1</v>
      </c>
      <c r="M500" s="2">
        <v>1</v>
      </c>
      <c r="N500" s="2">
        <v>0</v>
      </c>
      <c r="O500" s="2" t="s">
        <v>2670</v>
      </c>
      <c r="P500" s="2" t="s">
        <v>2656</v>
      </c>
      <c r="Q500" s="2" t="s">
        <v>2649</v>
      </c>
      <c r="R500" s="3">
        <v>11600</v>
      </c>
      <c r="S500" s="3">
        <f>I500*L500*R500</f>
        <v>34800</v>
      </c>
      <c r="T500" s="2">
        <f>M500+N500</f>
        <v>1</v>
      </c>
    </row>
    <row r="501" spans="1:20" x14ac:dyDescent="0.2">
      <c r="A501" s="2" t="s">
        <v>3165</v>
      </c>
      <c r="B501" s="2" t="s">
        <v>1858</v>
      </c>
      <c r="C501" s="2" t="s">
        <v>51</v>
      </c>
      <c r="D501" s="2" t="str">
        <f>INDEX(Hotels!$C$2:$C$49,MATCH(C501,Hotels!$A$2:$A$49,0))</f>
        <v>Agra</v>
      </c>
      <c r="E501" s="11">
        <v>45593</v>
      </c>
      <c r="F501" s="11">
        <v>45635</v>
      </c>
      <c r="G501" s="11">
        <v>45640</v>
      </c>
      <c r="H501" s="13">
        <f>DATE(YEAR(F501),MONTH(F501),1)</f>
        <v>45627</v>
      </c>
      <c r="I501" s="2">
        <f>G501-F501</f>
        <v>5</v>
      </c>
      <c r="J501" s="2">
        <f>F501-E501</f>
        <v>42</v>
      </c>
      <c r="K501" s="2" t="s">
        <v>2655</v>
      </c>
      <c r="L501" s="2">
        <v>1</v>
      </c>
      <c r="M501" s="2">
        <v>2</v>
      </c>
      <c r="N501" s="2">
        <v>1</v>
      </c>
      <c r="O501" s="2" t="s">
        <v>2658</v>
      </c>
      <c r="P501" s="2" t="s">
        <v>2656</v>
      </c>
      <c r="Q501" s="2" t="s">
        <v>2653</v>
      </c>
      <c r="R501" s="3">
        <v>11350</v>
      </c>
      <c r="S501" s="3">
        <f>I501*L501*R501</f>
        <v>56750</v>
      </c>
      <c r="T501" s="2">
        <f>M501+N501</f>
        <v>3</v>
      </c>
    </row>
    <row r="502" spans="1:20" x14ac:dyDescent="0.2">
      <c r="A502" s="2" t="s">
        <v>3166</v>
      </c>
      <c r="B502" s="2" t="s">
        <v>2189</v>
      </c>
      <c r="C502" s="2" t="s">
        <v>103</v>
      </c>
      <c r="D502" s="2" t="str">
        <f>INDEX(Hotels!$C$2:$C$49,MATCH(C502,Hotels!$A$2:$A$49,0))</f>
        <v>Manali</v>
      </c>
      <c r="E502" s="11">
        <v>45593</v>
      </c>
      <c r="F502" s="11">
        <v>45644</v>
      </c>
      <c r="G502" s="11">
        <v>45647</v>
      </c>
      <c r="H502" s="13">
        <f>DATE(YEAR(F502),MONTH(F502),1)</f>
        <v>45627</v>
      </c>
      <c r="I502" s="2">
        <f>G502-F502</f>
        <v>3</v>
      </c>
      <c r="J502" s="2">
        <f>F502-E502</f>
        <v>51</v>
      </c>
      <c r="K502" s="2" t="s">
        <v>2668</v>
      </c>
      <c r="L502" s="2">
        <v>1</v>
      </c>
      <c r="M502" s="2">
        <v>2</v>
      </c>
      <c r="N502" s="2">
        <v>2</v>
      </c>
      <c r="O502" s="2" t="s">
        <v>2670</v>
      </c>
      <c r="P502" s="2" t="s">
        <v>2659</v>
      </c>
      <c r="Q502" s="2" t="s">
        <v>2649</v>
      </c>
      <c r="R502" s="3">
        <v>3400</v>
      </c>
      <c r="S502" s="3">
        <f>I502*L502*R502</f>
        <v>10200</v>
      </c>
      <c r="T502" s="2">
        <f>M502+N502</f>
        <v>4</v>
      </c>
    </row>
    <row r="503" spans="1:20" x14ac:dyDescent="0.2">
      <c r="A503" s="2" t="s">
        <v>3167</v>
      </c>
      <c r="B503" s="2" t="s">
        <v>2189</v>
      </c>
      <c r="C503" s="2" t="s">
        <v>89</v>
      </c>
      <c r="D503" s="2" t="str">
        <f>INDEX(Hotels!$C$2:$C$49,MATCH(C503,Hotels!$A$2:$A$49,0))</f>
        <v>Kochi</v>
      </c>
      <c r="E503" s="11">
        <v>45593</v>
      </c>
      <c r="F503" s="11">
        <v>45632</v>
      </c>
      <c r="G503" s="11">
        <v>45636</v>
      </c>
      <c r="H503" s="13">
        <f>DATE(YEAR(F503),MONTH(F503),1)</f>
        <v>45627</v>
      </c>
      <c r="I503" s="2">
        <f>G503-F503</f>
        <v>4</v>
      </c>
      <c r="J503" s="2">
        <f>F503-E503</f>
        <v>39</v>
      </c>
      <c r="K503" s="2" t="s">
        <v>2668</v>
      </c>
      <c r="L503" s="2">
        <v>1</v>
      </c>
      <c r="M503" s="2">
        <v>2</v>
      </c>
      <c r="N503" s="2">
        <v>1</v>
      </c>
      <c r="O503" s="2" t="s">
        <v>2647</v>
      </c>
      <c r="P503" s="2" t="s">
        <v>2648</v>
      </c>
      <c r="Q503" s="2" t="s">
        <v>2649</v>
      </c>
      <c r="R503" s="3">
        <v>5950</v>
      </c>
      <c r="S503" s="3">
        <f>I503*L503*R503</f>
        <v>23800</v>
      </c>
      <c r="T503" s="2">
        <f>M503+N503</f>
        <v>3</v>
      </c>
    </row>
    <row r="504" spans="1:20" x14ac:dyDescent="0.2">
      <c r="A504" s="2" t="s">
        <v>3168</v>
      </c>
      <c r="B504" s="2" t="s">
        <v>385</v>
      </c>
      <c r="C504" s="2" t="s">
        <v>29</v>
      </c>
      <c r="D504" s="2" t="str">
        <f>INDEX(Hotels!$C$2:$C$49,MATCH(C504,Hotels!$A$2:$A$49,0))</f>
        <v>Jaipur</v>
      </c>
      <c r="E504" s="11">
        <v>45594</v>
      </c>
      <c r="F504" s="11">
        <v>45595</v>
      </c>
      <c r="G504" s="11">
        <v>45596</v>
      </c>
      <c r="H504" s="13">
        <f>DATE(YEAR(F504),MONTH(F504),1)</f>
        <v>45566</v>
      </c>
      <c r="I504" s="2">
        <f>G504-F504</f>
        <v>1</v>
      </c>
      <c r="J504" s="2">
        <f>F504-E504</f>
        <v>1</v>
      </c>
      <c r="K504" s="2" t="s">
        <v>2668</v>
      </c>
      <c r="L504" s="2">
        <v>1</v>
      </c>
      <c r="M504" s="2">
        <v>2</v>
      </c>
      <c r="N504" s="2">
        <v>0</v>
      </c>
      <c r="O504" s="2" t="s">
        <v>2732</v>
      </c>
      <c r="P504" s="2" t="s">
        <v>2648</v>
      </c>
      <c r="Q504" s="2" t="s">
        <v>2649</v>
      </c>
      <c r="R504" s="3">
        <v>6450</v>
      </c>
      <c r="S504" s="3">
        <f>I504*L504*R504</f>
        <v>6450</v>
      </c>
      <c r="T504" s="2">
        <f>M504+N504</f>
        <v>2</v>
      </c>
    </row>
    <row r="505" spans="1:20" x14ac:dyDescent="0.2">
      <c r="A505" s="2" t="s">
        <v>3169</v>
      </c>
      <c r="B505" s="2" t="s">
        <v>512</v>
      </c>
      <c r="C505" s="2" t="s">
        <v>69</v>
      </c>
      <c r="D505" s="2" t="str">
        <f>INDEX(Hotels!$C$2:$C$49,MATCH(C505,Hotels!$A$2:$A$49,0))</f>
        <v>New Delhi</v>
      </c>
      <c r="E505" s="11">
        <v>45594</v>
      </c>
      <c r="F505" s="11">
        <v>45594</v>
      </c>
      <c r="G505" s="11">
        <v>45596</v>
      </c>
      <c r="H505" s="13">
        <f>DATE(YEAR(F505),MONTH(F505),1)</f>
        <v>45566</v>
      </c>
      <c r="I505" s="2">
        <f>G505-F505</f>
        <v>2</v>
      </c>
      <c r="J505" s="2">
        <f>F505-E505</f>
        <v>0</v>
      </c>
      <c r="K505" s="2" t="s">
        <v>2655</v>
      </c>
      <c r="L505" s="2">
        <v>1</v>
      </c>
      <c r="M505" s="2">
        <v>2</v>
      </c>
      <c r="N505" s="2">
        <v>0</v>
      </c>
      <c r="O505" s="2" t="s">
        <v>2647</v>
      </c>
      <c r="P505" s="2" t="s">
        <v>2656</v>
      </c>
      <c r="Q505" s="2" t="s">
        <v>2649</v>
      </c>
      <c r="R505" s="3">
        <v>19600</v>
      </c>
      <c r="S505" s="3">
        <f>I505*L505*R505</f>
        <v>39200</v>
      </c>
      <c r="T505" s="2">
        <f>M505+N505</f>
        <v>2</v>
      </c>
    </row>
    <row r="506" spans="1:20" x14ac:dyDescent="0.2">
      <c r="A506" s="2" t="s">
        <v>3170</v>
      </c>
      <c r="B506" s="2" t="s">
        <v>1304</v>
      </c>
      <c r="C506" s="2" t="s">
        <v>89</v>
      </c>
      <c r="D506" s="2" t="str">
        <f>INDEX(Hotels!$C$2:$C$49,MATCH(C506,Hotels!$A$2:$A$49,0))</f>
        <v>Kochi</v>
      </c>
      <c r="E506" s="11">
        <v>45594</v>
      </c>
      <c r="F506" s="11">
        <v>45619</v>
      </c>
      <c r="G506" s="11">
        <v>45622</v>
      </c>
      <c r="H506" s="13">
        <f>DATE(YEAR(F506),MONTH(F506),1)</f>
        <v>45597</v>
      </c>
      <c r="I506" s="2">
        <f>G506-F506</f>
        <v>3</v>
      </c>
      <c r="J506" s="2">
        <f>F506-E506</f>
        <v>25</v>
      </c>
      <c r="K506" s="2" t="s">
        <v>2646</v>
      </c>
      <c r="L506" s="2">
        <v>1</v>
      </c>
      <c r="M506" s="2">
        <v>1</v>
      </c>
      <c r="N506" s="2">
        <v>0</v>
      </c>
      <c r="O506" s="2" t="s">
        <v>2647</v>
      </c>
      <c r="P506" s="2" t="s">
        <v>2659</v>
      </c>
      <c r="Q506" s="2" t="s">
        <v>2649</v>
      </c>
      <c r="R506" s="3">
        <v>12400</v>
      </c>
      <c r="S506" s="3">
        <f>I506*L506*R506</f>
        <v>37200</v>
      </c>
      <c r="T506" s="2">
        <f>M506+N506</f>
        <v>1</v>
      </c>
    </row>
    <row r="507" spans="1:20" x14ac:dyDescent="0.2">
      <c r="A507" s="2" t="s">
        <v>3171</v>
      </c>
      <c r="B507" s="2" t="s">
        <v>1587</v>
      </c>
      <c r="C507" s="2" t="s">
        <v>39</v>
      </c>
      <c r="D507" s="2" t="str">
        <f>INDEX(Hotels!$C$2:$C$49,MATCH(C507,Hotels!$A$2:$A$49,0))</f>
        <v>Udaipur</v>
      </c>
      <c r="E507" s="11">
        <v>45594</v>
      </c>
      <c r="F507" s="11">
        <v>45630</v>
      </c>
      <c r="G507" s="11">
        <v>45633</v>
      </c>
      <c r="H507" s="13">
        <f>DATE(YEAR(F507),MONTH(F507),1)</f>
        <v>45627</v>
      </c>
      <c r="I507" s="2">
        <f>G507-F507</f>
        <v>3</v>
      </c>
      <c r="J507" s="2">
        <f>F507-E507</f>
        <v>36</v>
      </c>
      <c r="K507" s="2" t="s">
        <v>2668</v>
      </c>
      <c r="L507" s="2">
        <v>4</v>
      </c>
      <c r="M507" s="2">
        <v>8</v>
      </c>
      <c r="N507" s="2">
        <v>0</v>
      </c>
      <c r="O507" s="2" t="s">
        <v>2658</v>
      </c>
      <c r="P507" s="2" t="s">
        <v>2652</v>
      </c>
      <c r="Q507" s="2" t="s">
        <v>2649</v>
      </c>
      <c r="R507" s="3">
        <v>6450</v>
      </c>
      <c r="S507" s="3">
        <f>I507*L507*R507</f>
        <v>77400</v>
      </c>
      <c r="T507" s="2">
        <f>M507+N507</f>
        <v>8</v>
      </c>
    </row>
    <row r="508" spans="1:20" x14ac:dyDescent="0.2">
      <c r="A508" s="2" t="s">
        <v>3172</v>
      </c>
      <c r="B508" s="2" t="s">
        <v>1917</v>
      </c>
      <c r="C508" s="2" t="s">
        <v>77</v>
      </c>
      <c r="D508" s="2" t="str">
        <f>INDEX(Hotels!$C$2:$C$49,MATCH(C508,Hotels!$A$2:$A$49,0))</f>
        <v>Bengaluru</v>
      </c>
      <c r="E508" s="11">
        <v>45594</v>
      </c>
      <c r="F508" s="11">
        <v>45649</v>
      </c>
      <c r="G508" s="11">
        <v>45651</v>
      </c>
      <c r="H508" s="13">
        <f>DATE(YEAR(F508),MONTH(F508),1)</f>
        <v>45627</v>
      </c>
      <c r="I508" s="2">
        <f>G508-F508</f>
        <v>2</v>
      </c>
      <c r="J508" s="2">
        <f>F508-E508</f>
        <v>55</v>
      </c>
      <c r="K508" s="2" t="s">
        <v>2655</v>
      </c>
      <c r="L508" s="2">
        <v>1</v>
      </c>
      <c r="M508" s="2">
        <v>1</v>
      </c>
      <c r="N508" s="2">
        <v>0</v>
      </c>
      <c r="O508" s="2" t="s">
        <v>2689</v>
      </c>
      <c r="P508" s="2" t="s">
        <v>2652</v>
      </c>
      <c r="Q508" s="2" t="s">
        <v>2649</v>
      </c>
      <c r="R508" s="3">
        <v>9600</v>
      </c>
      <c r="S508" s="3">
        <f>I508*L508*R508</f>
        <v>19200</v>
      </c>
      <c r="T508" s="2">
        <f>M508+N508</f>
        <v>1</v>
      </c>
    </row>
    <row r="509" spans="1:20" x14ac:dyDescent="0.2">
      <c r="A509" s="2" t="s">
        <v>3173</v>
      </c>
      <c r="B509" s="2" t="s">
        <v>624</v>
      </c>
      <c r="C509" s="2" t="s">
        <v>106</v>
      </c>
      <c r="D509" s="2" t="str">
        <f>INDEX(Hotels!$C$2:$C$49,MATCH(C509,Hotels!$A$2:$A$49,0))</f>
        <v>Manali</v>
      </c>
      <c r="E509" s="11">
        <v>45595</v>
      </c>
      <c r="F509" s="11">
        <v>45764</v>
      </c>
      <c r="G509" s="11">
        <v>45768</v>
      </c>
      <c r="H509" s="13">
        <f>DATE(YEAR(F509),MONTH(F509),1)</f>
        <v>45748</v>
      </c>
      <c r="I509" s="2">
        <f>G509-F509</f>
        <v>4</v>
      </c>
      <c r="J509" s="2">
        <f>F509-E509</f>
        <v>169</v>
      </c>
      <c r="K509" s="2" t="s">
        <v>2655</v>
      </c>
      <c r="L509" s="2">
        <v>2</v>
      </c>
      <c r="M509" s="2">
        <v>4</v>
      </c>
      <c r="N509" s="2">
        <v>2</v>
      </c>
      <c r="O509" s="2" t="s">
        <v>2658</v>
      </c>
      <c r="P509" s="2" t="s">
        <v>2652</v>
      </c>
      <c r="Q509" s="2" t="s">
        <v>2649</v>
      </c>
      <c r="R509" s="3">
        <v>7200</v>
      </c>
      <c r="S509" s="3">
        <f>I509*L509*R509</f>
        <v>57600</v>
      </c>
      <c r="T509" s="2">
        <f>M509+N509</f>
        <v>6</v>
      </c>
    </row>
    <row r="510" spans="1:20" x14ac:dyDescent="0.2">
      <c r="A510" s="2" t="s">
        <v>3174</v>
      </c>
      <c r="B510" s="2" t="s">
        <v>1089</v>
      </c>
      <c r="C510" s="2" t="s">
        <v>101</v>
      </c>
      <c r="D510" s="2" t="str">
        <f>INDEX(Hotels!$C$2:$C$49,MATCH(C510,Hotels!$A$2:$A$49,0))</f>
        <v>Shimla</v>
      </c>
      <c r="E510" s="11">
        <v>45595</v>
      </c>
      <c r="F510" s="11">
        <v>45677</v>
      </c>
      <c r="G510" s="11">
        <v>45681</v>
      </c>
      <c r="H510" s="13">
        <f>DATE(YEAR(F510),MONTH(F510),1)</f>
        <v>45658</v>
      </c>
      <c r="I510" s="2">
        <f>G510-F510</f>
        <v>4</v>
      </c>
      <c r="J510" s="2">
        <f>F510-E510</f>
        <v>82</v>
      </c>
      <c r="K510" s="2" t="s">
        <v>2668</v>
      </c>
      <c r="L510" s="2">
        <v>4</v>
      </c>
      <c r="M510" s="2">
        <v>8</v>
      </c>
      <c r="N510" s="2">
        <v>0</v>
      </c>
      <c r="O510" s="2" t="s">
        <v>2658</v>
      </c>
      <c r="P510" s="2" t="s">
        <v>2652</v>
      </c>
      <c r="Q510" s="2" t="s">
        <v>2649</v>
      </c>
      <c r="R510" s="3">
        <v>5100</v>
      </c>
      <c r="S510" s="3">
        <f>I510*L510*R510</f>
        <v>81600</v>
      </c>
      <c r="T510" s="2">
        <f>M510+N510</f>
        <v>8</v>
      </c>
    </row>
    <row r="511" spans="1:20" x14ac:dyDescent="0.2">
      <c r="A511" s="2" t="s">
        <v>3175</v>
      </c>
      <c r="B511" s="2" t="s">
        <v>1757</v>
      </c>
      <c r="C511" s="2" t="s">
        <v>97</v>
      </c>
      <c r="D511" s="2" t="str">
        <f>INDEX(Hotels!$C$2:$C$49,MATCH(C511,Hotels!$A$2:$A$49,0))</f>
        <v>Shimla</v>
      </c>
      <c r="E511" s="11">
        <v>45595</v>
      </c>
      <c r="F511" s="11">
        <v>45595</v>
      </c>
      <c r="G511" s="11">
        <v>45598</v>
      </c>
      <c r="H511" s="13">
        <f>DATE(YEAR(F511),MONTH(F511),1)</f>
        <v>45566</v>
      </c>
      <c r="I511" s="2">
        <f>G511-F511</f>
        <v>3</v>
      </c>
      <c r="J511" s="2">
        <f>F511-E511</f>
        <v>0</v>
      </c>
      <c r="K511" s="2" t="s">
        <v>2646</v>
      </c>
      <c r="L511" s="2">
        <v>1</v>
      </c>
      <c r="M511" s="2">
        <v>1</v>
      </c>
      <c r="N511" s="2">
        <v>0</v>
      </c>
      <c r="O511" s="2" t="s">
        <v>2670</v>
      </c>
      <c r="P511" s="2" t="s">
        <v>2652</v>
      </c>
      <c r="Q511" s="2" t="s">
        <v>2649</v>
      </c>
      <c r="R511" s="3">
        <v>16200</v>
      </c>
      <c r="S511" s="3">
        <f>I511*L511*R511</f>
        <v>48600</v>
      </c>
      <c r="T511" s="2">
        <f>M511+N511</f>
        <v>1</v>
      </c>
    </row>
    <row r="512" spans="1:20" x14ac:dyDescent="0.2">
      <c r="A512" s="2" t="s">
        <v>3176</v>
      </c>
      <c r="B512" s="2" t="s">
        <v>1856</v>
      </c>
      <c r="C512" s="2" t="s">
        <v>47</v>
      </c>
      <c r="D512" s="2" t="str">
        <f>INDEX(Hotels!$C$2:$C$49,MATCH(C512,Hotels!$A$2:$A$49,0))</f>
        <v>Agra</v>
      </c>
      <c r="E512" s="11">
        <v>45595</v>
      </c>
      <c r="F512" s="11">
        <v>45629</v>
      </c>
      <c r="G512" s="11">
        <v>45634</v>
      </c>
      <c r="H512" s="13">
        <f>DATE(YEAR(F512),MONTH(F512),1)</f>
        <v>45627</v>
      </c>
      <c r="I512" s="2">
        <f>G512-F512</f>
        <v>5</v>
      </c>
      <c r="J512" s="2">
        <f>F512-E512</f>
        <v>34</v>
      </c>
      <c r="K512" s="2" t="s">
        <v>2668</v>
      </c>
      <c r="L512" s="2">
        <v>1</v>
      </c>
      <c r="M512" s="2">
        <v>2</v>
      </c>
      <c r="N512" s="2">
        <v>2</v>
      </c>
      <c r="O512" s="2" t="s">
        <v>2658</v>
      </c>
      <c r="P512" s="2" t="s">
        <v>2662</v>
      </c>
      <c r="Q512" s="2" t="s">
        <v>2649</v>
      </c>
      <c r="R512" s="3">
        <v>4950</v>
      </c>
      <c r="S512" s="3">
        <f>I512*L512*R512</f>
        <v>24750</v>
      </c>
      <c r="T512" s="2">
        <f>M512+N512</f>
        <v>4</v>
      </c>
    </row>
    <row r="513" spans="1:20" x14ac:dyDescent="0.2">
      <c r="A513" s="2" t="s">
        <v>3177</v>
      </c>
      <c r="B513" s="2" t="s">
        <v>1876</v>
      </c>
      <c r="C513" s="2" t="s">
        <v>43</v>
      </c>
      <c r="D513" s="2" t="str">
        <f>INDEX(Hotels!$C$2:$C$49,MATCH(C513,Hotels!$A$2:$A$49,0))</f>
        <v>Agra</v>
      </c>
      <c r="E513" s="11">
        <v>45595</v>
      </c>
      <c r="F513" s="11">
        <v>45726</v>
      </c>
      <c r="G513" s="11">
        <v>45730</v>
      </c>
      <c r="H513" s="13">
        <f>DATE(YEAR(F513),MONTH(F513),1)</f>
        <v>45717</v>
      </c>
      <c r="I513" s="2">
        <f>G513-F513</f>
        <v>4</v>
      </c>
      <c r="J513" s="2">
        <f>F513-E513</f>
        <v>131</v>
      </c>
      <c r="K513" s="2" t="s">
        <v>2668</v>
      </c>
      <c r="L513" s="2">
        <v>3</v>
      </c>
      <c r="M513" s="2">
        <v>6</v>
      </c>
      <c r="N513" s="2">
        <v>0</v>
      </c>
      <c r="O513" s="2" t="s">
        <v>2658</v>
      </c>
      <c r="P513" s="2" t="s">
        <v>2672</v>
      </c>
      <c r="Q513" s="2" t="s">
        <v>2649</v>
      </c>
      <c r="R513" s="3">
        <v>5000</v>
      </c>
      <c r="S513" s="3">
        <f>I513*L513*R513</f>
        <v>60000</v>
      </c>
      <c r="T513" s="2">
        <f>M513+N513</f>
        <v>6</v>
      </c>
    </row>
    <row r="514" spans="1:20" x14ac:dyDescent="0.2">
      <c r="A514" s="2" t="s">
        <v>3178</v>
      </c>
      <c r="B514" s="2" t="s">
        <v>1885</v>
      </c>
      <c r="C514" s="2" t="s">
        <v>51</v>
      </c>
      <c r="D514" s="2" t="str">
        <f>INDEX(Hotels!$C$2:$C$49,MATCH(C514,Hotels!$A$2:$A$49,0))</f>
        <v>Agra</v>
      </c>
      <c r="E514" s="11">
        <v>45595</v>
      </c>
      <c r="F514" s="11">
        <v>45600</v>
      </c>
      <c r="G514" s="11">
        <v>45602</v>
      </c>
      <c r="H514" s="13">
        <f>DATE(YEAR(F514),MONTH(F514),1)</f>
        <v>45597</v>
      </c>
      <c r="I514" s="2">
        <f>G514-F514</f>
        <v>2</v>
      </c>
      <c r="J514" s="2">
        <f>F514-E514</f>
        <v>5</v>
      </c>
      <c r="K514" s="2" t="s">
        <v>2646</v>
      </c>
      <c r="L514" s="2">
        <v>1</v>
      </c>
      <c r="M514" s="2">
        <v>1</v>
      </c>
      <c r="N514" s="2">
        <v>0</v>
      </c>
      <c r="O514" s="2" t="s">
        <v>2651</v>
      </c>
      <c r="P514" s="2" t="s">
        <v>2656</v>
      </c>
      <c r="Q514" s="2" t="s">
        <v>2649</v>
      </c>
      <c r="R514" s="3">
        <v>15650</v>
      </c>
      <c r="S514" s="3">
        <f>I514*L514*R514</f>
        <v>31300</v>
      </c>
      <c r="T514" s="2">
        <f>M514+N514</f>
        <v>1</v>
      </c>
    </row>
    <row r="515" spans="1:20" x14ac:dyDescent="0.2">
      <c r="A515" s="2" t="s">
        <v>3179</v>
      </c>
      <c r="B515" s="2" t="s">
        <v>2417</v>
      </c>
      <c r="C515" s="2" t="s">
        <v>37</v>
      </c>
      <c r="D515" s="2" t="str">
        <f>INDEX(Hotels!$C$2:$C$49,MATCH(C515,Hotels!$A$2:$A$49,0))</f>
        <v>Udaipur</v>
      </c>
      <c r="E515" s="11">
        <v>45595</v>
      </c>
      <c r="F515" s="11">
        <v>45612</v>
      </c>
      <c r="G515" s="11">
        <v>45616</v>
      </c>
      <c r="H515" s="13">
        <f>DATE(YEAR(F515),MONTH(F515),1)</f>
        <v>45597</v>
      </c>
      <c r="I515" s="2">
        <f>G515-F515</f>
        <v>4</v>
      </c>
      <c r="J515" s="2">
        <f>F515-E515</f>
        <v>17</v>
      </c>
      <c r="K515" s="2" t="s">
        <v>2655</v>
      </c>
      <c r="L515" s="2">
        <v>1</v>
      </c>
      <c r="M515" s="2">
        <v>2</v>
      </c>
      <c r="N515" s="2">
        <v>0</v>
      </c>
      <c r="O515" s="2" t="s">
        <v>2683</v>
      </c>
      <c r="P515" s="2" t="s">
        <v>2656</v>
      </c>
      <c r="Q515" s="2" t="s">
        <v>2649</v>
      </c>
      <c r="R515" s="3">
        <v>17050</v>
      </c>
      <c r="S515" s="3">
        <f>I515*L515*R515</f>
        <v>68200</v>
      </c>
      <c r="T515" s="2">
        <f>M515+N515</f>
        <v>2</v>
      </c>
    </row>
    <row r="516" spans="1:20" x14ac:dyDescent="0.2">
      <c r="A516" s="2" t="s">
        <v>3180</v>
      </c>
      <c r="B516" s="2" t="s">
        <v>2433</v>
      </c>
      <c r="C516" s="2" t="s">
        <v>51</v>
      </c>
      <c r="D516" s="2" t="str">
        <f>INDEX(Hotels!$C$2:$C$49,MATCH(C516,Hotels!$A$2:$A$49,0))</f>
        <v>Agra</v>
      </c>
      <c r="E516" s="11">
        <v>45595</v>
      </c>
      <c r="F516" s="11">
        <v>45727</v>
      </c>
      <c r="G516" s="11">
        <v>45730</v>
      </c>
      <c r="H516" s="13">
        <f>DATE(YEAR(F516),MONTH(F516),1)</f>
        <v>45717</v>
      </c>
      <c r="I516" s="2">
        <f>G516-F516</f>
        <v>3</v>
      </c>
      <c r="J516" s="2">
        <f>F516-E516</f>
        <v>132</v>
      </c>
      <c r="K516" s="2" t="s">
        <v>2655</v>
      </c>
      <c r="L516" s="2">
        <v>4</v>
      </c>
      <c r="M516" s="2">
        <v>8</v>
      </c>
      <c r="N516" s="2">
        <v>0</v>
      </c>
      <c r="O516" s="2" t="s">
        <v>2670</v>
      </c>
      <c r="P516" s="2" t="s">
        <v>2656</v>
      </c>
      <c r="Q516" s="2" t="s">
        <v>2649</v>
      </c>
      <c r="R516" s="3">
        <v>12150</v>
      </c>
      <c r="S516" s="3">
        <f>I516*L516*R516</f>
        <v>145800</v>
      </c>
      <c r="T516" s="2">
        <f>M516+N516</f>
        <v>8</v>
      </c>
    </row>
    <row r="517" spans="1:20" x14ac:dyDescent="0.2">
      <c r="A517" s="2" t="s">
        <v>3181</v>
      </c>
      <c r="B517" s="2" t="s">
        <v>728</v>
      </c>
      <c r="C517" s="2" t="s">
        <v>89</v>
      </c>
      <c r="D517" s="2" t="str">
        <f>INDEX(Hotels!$C$2:$C$49,MATCH(C517,Hotels!$A$2:$A$49,0))</f>
        <v>Kochi</v>
      </c>
      <c r="E517" s="11">
        <v>45596</v>
      </c>
      <c r="F517" s="11">
        <v>45614</v>
      </c>
      <c r="G517" s="11">
        <v>45616</v>
      </c>
      <c r="H517" s="13">
        <f>DATE(YEAR(F517),MONTH(F517),1)</f>
        <v>45597</v>
      </c>
      <c r="I517" s="2">
        <f>G517-F517</f>
        <v>2</v>
      </c>
      <c r="J517" s="2">
        <f>F517-E517</f>
        <v>18</v>
      </c>
      <c r="K517" s="2" t="s">
        <v>2655</v>
      </c>
      <c r="L517" s="2">
        <v>1</v>
      </c>
      <c r="M517" s="2">
        <v>1</v>
      </c>
      <c r="N517" s="2">
        <v>0</v>
      </c>
      <c r="O517" s="2" t="s">
        <v>2670</v>
      </c>
      <c r="P517" s="2" t="s">
        <v>2672</v>
      </c>
      <c r="Q517" s="2" t="s">
        <v>2649</v>
      </c>
      <c r="R517" s="3">
        <v>8500</v>
      </c>
      <c r="S517" s="3">
        <f>I517*L517*R517</f>
        <v>17000</v>
      </c>
      <c r="T517" s="2">
        <f>M517+N517</f>
        <v>1</v>
      </c>
    </row>
    <row r="518" spans="1:20" x14ac:dyDescent="0.2">
      <c r="A518" s="2" t="s">
        <v>3182</v>
      </c>
      <c r="B518" s="2" t="s">
        <v>829</v>
      </c>
      <c r="C518" s="2" t="s">
        <v>71</v>
      </c>
      <c r="D518" s="2" t="str">
        <f>INDEX(Hotels!$C$2:$C$49,MATCH(C518,Hotels!$A$2:$A$49,0))</f>
        <v>New Delhi</v>
      </c>
      <c r="E518" s="11">
        <v>45596</v>
      </c>
      <c r="F518" s="11">
        <v>45667</v>
      </c>
      <c r="G518" s="11">
        <v>45669</v>
      </c>
      <c r="H518" s="13">
        <f>DATE(YEAR(F518),MONTH(F518),1)</f>
        <v>45658</v>
      </c>
      <c r="I518" s="2">
        <f>G518-F518</f>
        <v>2</v>
      </c>
      <c r="J518" s="2">
        <f>F518-E518</f>
        <v>71</v>
      </c>
      <c r="K518" s="2" t="s">
        <v>2668</v>
      </c>
      <c r="L518" s="2">
        <v>1</v>
      </c>
      <c r="M518" s="2">
        <v>1</v>
      </c>
      <c r="N518" s="2">
        <v>0</v>
      </c>
      <c r="O518" s="2" t="s">
        <v>2658</v>
      </c>
      <c r="P518" s="2" t="s">
        <v>2652</v>
      </c>
      <c r="Q518" s="2" t="s">
        <v>2649</v>
      </c>
      <c r="R518" s="3">
        <v>8850</v>
      </c>
      <c r="S518" s="3">
        <f>I518*L518*R518</f>
        <v>17700</v>
      </c>
      <c r="T518" s="2">
        <f>M518+N518</f>
        <v>1</v>
      </c>
    </row>
    <row r="519" spans="1:20" x14ac:dyDescent="0.2">
      <c r="A519" s="2" t="s">
        <v>3183</v>
      </c>
      <c r="B519" s="2" t="s">
        <v>892</v>
      </c>
      <c r="C519" s="2" t="s">
        <v>57</v>
      </c>
      <c r="D519" s="2" t="str">
        <f>INDEX(Hotels!$C$2:$C$49,MATCH(C519,Hotels!$A$2:$A$49,0))</f>
        <v>Mumbai</v>
      </c>
      <c r="E519" s="11">
        <v>45596</v>
      </c>
      <c r="F519" s="11">
        <v>45601</v>
      </c>
      <c r="G519" s="11">
        <v>45603</v>
      </c>
      <c r="H519" s="13">
        <f>DATE(YEAR(F519),MONTH(F519),1)</f>
        <v>45597</v>
      </c>
      <c r="I519" s="2">
        <f>G519-F519</f>
        <v>2</v>
      </c>
      <c r="J519" s="2">
        <f>F519-E519</f>
        <v>5</v>
      </c>
      <c r="K519" s="2" t="s">
        <v>2668</v>
      </c>
      <c r="L519" s="2">
        <v>1</v>
      </c>
      <c r="M519" s="2">
        <v>2</v>
      </c>
      <c r="N519" s="2">
        <v>0</v>
      </c>
      <c r="O519" s="2" t="s">
        <v>2732</v>
      </c>
      <c r="P519" s="2" t="s">
        <v>2659</v>
      </c>
      <c r="Q519" s="2" t="s">
        <v>2649</v>
      </c>
      <c r="R519" s="3">
        <v>9150</v>
      </c>
      <c r="S519" s="3">
        <f>I519*L519*R519</f>
        <v>18300</v>
      </c>
      <c r="T519" s="2">
        <f>M519+N519</f>
        <v>2</v>
      </c>
    </row>
    <row r="520" spans="1:20" x14ac:dyDescent="0.2">
      <c r="A520" s="2" t="s">
        <v>3184</v>
      </c>
      <c r="B520" s="2" t="s">
        <v>1088</v>
      </c>
      <c r="C520" s="2" t="s">
        <v>106</v>
      </c>
      <c r="D520" s="2" t="str">
        <f>INDEX(Hotels!$C$2:$C$49,MATCH(C520,Hotels!$A$2:$A$49,0))</f>
        <v>Manali</v>
      </c>
      <c r="E520" s="11">
        <v>45596</v>
      </c>
      <c r="F520" s="11">
        <v>45616</v>
      </c>
      <c r="G520" s="11">
        <v>45621</v>
      </c>
      <c r="H520" s="13">
        <f>DATE(YEAR(F520),MONTH(F520),1)</f>
        <v>45597</v>
      </c>
      <c r="I520" s="2">
        <f>G520-F520</f>
        <v>5</v>
      </c>
      <c r="J520" s="2">
        <f>F520-E520</f>
        <v>20</v>
      </c>
      <c r="K520" s="2" t="s">
        <v>2646</v>
      </c>
      <c r="L520" s="2">
        <v>1</v>
      </c>
      <c r="M520" s="2">
        <v>3</v>
      </c>
      <c r="N520" s="2">
        <v>0</v>
      </c>
      <c r="O520" s="2" t="s">
        <v>2670</v>
      </c>
      <c r="P520" s="2" t="s">
        <v>2652</v>
      </c>
      <c r="Q520" s="2" t="s">
        <v>2649</v>
      </c>
      <c r="R520" s="3">
        <v>9250</v>
      </c>
      <c r="S520" s="3">
        <f>I520*L520*R520</f>
        <v>46250</v>
      </c>
      <c r="T520" s="2">
        <f>M520+N520</f>
        <v>3</v>
      </c>
    </row>
    <row r="521" spans="1:20" x14ac:dyDescent="0.2">
      <c r="A521" s="2" t="s">
        <v>3185</v>
      </c>
      <c r="B521" s="2" t="s">
        <v>1299</v>
      </c>
      <c r="C521" s="2" t="s">
        <v>112</v>
      </c>
      <c r="D521" s="2" t="str">
        <f>INDEX(Hotels!$C$2:$C$49,MATCH(C521,Hotels!$A$2:$A$49,0))</f>
        <v>Rishikesh</v>
      </c>
      <c r="E521" s="11">
        <v>45596</v>
      </c>
      <c r="F521" s="11">
        <v>45745</v>
      </c>
      <c r="G521" s="11">
        <v>45750</v>
      </c>
      <c r="H521" s="13">
        <f>DATE(YEAR(F521),MONTH(F521),1)</f>
        <v>45717</v>
      </c>
      <c r="I521" s="2">
        <f>G521-F521</f>
        <v>5</v>
      </c>
      <c r="J521" s="2">
        <f>F521-E521</f>
        <v>149</v>
      </c>
      <c r="K521" s="2" t="s">
        <v>2646</v>
      </c>
      <c r="L521" s="2">
        <v>1</v>
      </c>
      <c r="M521" s="2">
        <v>3</v>
      </c>
      <c r="N521" s="2">
        <v>0</v>
      </c>
      <c r="O521" s="2" t="s">
        <v>2647</v>
      </c>
      <c r="P521" s="2" t="s">
        <v>2652</v>
      </c>
      <c r="Q521" s="2" t="s">
        <v>2653</v>
      </c>
      <c r="R521" s="3">
        <v>9300</v>
      </c>
      <c r="S521" s="3">
        <f>I521*L521*R521</f>
        <v>46500</v>
      </c>
      <c r="T521" s="2">
        <f>M521+N521</f>
        <v>3</v>
      </c>
    </row>
    <row r="522" spans="1:20" x14ac:dyDescent="0.2">
      <c r="A522" s="2" t="s">
        <v>3186</v>
      </c>
      <c r="B522" s="2" t="s">
        <v>1688</v>
      </c>
      <c r="C522" s="2" t="s">
        <v>83</v>
      </c>
      <c r="D522" s="2" t="str">
        <f>INDEX(Hotels!$C$2:$C$49,MATCH(C522,Hotels!$A$2:$A$49,0))</f>
        <v>Kochi</v>
      </c>
      <c r="E522" s="11">
        <v>45596</v>
      </c>
      <c r="F522" s="11">
        <v>45609</v>
      </c>
      <c r="G522" s="11">
        <v>45611</v>
      </c>
      <c r="H522" s="13">
        <f>DATE(YEAR(F522),MONTH(F522),1)</f>
        <v>45597</v>
      </c>
      <c r="I522" s="2">
        <f>G522-F522</f>
        <v>2</v>
      </c>
      <c r="J522" s="2">
        <f>F522-E522</f>
        <v>13</v>
      </c>
      <c r="K522" s="2" t="s">
        <v>2655</v>
      </c>
      <c r="L522" s="2">
        <v>1</v>
      </c>
      <c r="M522" s="2">
        <v>1</v>
      </c>
      <c r="N522" s="2">
        <v>0</v>
      </c>
      <c r="O522" s="2" t="s">
        <v>2732</v>
      </c>
      <c r="P522" s="2" t="s">
        <v>2672</v>
      </c>
      <c r="Q522" s="2" t="s">
        <v>2649</v>
      </c>
      <c r="R522" s="3">
        <v>13600</v>
      </c>
      <c r="S522" s="3">
        <f>I522*L522*R522</f>
        <v>27200</v>
      </c>
      <c r="T522" s="2">
        <f>M522+N522</f>
        <v>1</v>
      </c>
    </row>
    <row r="523" spans="1:20" x14ac:dyDescent="0.2">
      <c r="A523" s="2" t="s">
        <v>3187</v>
      </c>
      <c r="B523" s="2" t="s">
        <v>2383</v>
      </c>
      <c r="C523" s="2" t="s">
        <v>97</v>
      </c>
      <c r="D523" s="2" t="str">
        <f>INDEX(Hotels!$C$2:$C$49,MATCH(C523,Hotels!$A$2:$A$49,0))</f>
        <v>Shimla</v>
      </c>
      <c r="E523" s="11">
        <v>45596</v>
      </c>
      <c r="F523" s="11">
        <v>45659</v>
      </c>
      <c r="G523" s="11">
        <v>45665</v>
      </c>
      <c r="H523" s="13">
        <f>DATE(YEAR(F523),MONTH(F523),1)</f>
        <v>45658</v>
      </c>
      <c r="I523" s="2">
        <f>G523-F523</f>
        <v>6</v>
      </c>
      <c r="J523" s="2">
        <f>F523-E523</f>
        <v>63</v>
      </c>
      <c r="K523" s="2" t="s">
        <v>2666</v>
      </c>
      <c r="L523" s="2">
        <v>1</v>
      </c>
      <c r="M523" s="2">
        <v>2</v>
      </c>
      <c r="N523" s="2">
        <v>2</v>
      </c>
      <c r="O523" s="2" t="s">
        <v>2683</v>
      </c>
      <c r="P523" s="2" t="s">
        <v>2656</v>
      </c>
      <c r="Q523" s="2" t="s">
        <v>2649</v>
      </c>
      <c r="R523" s="3">
        <v>21300</v>
      </c>
      <c r="S523" s="3">
        <f>I523*L523*R523</f>
        <v>127800</v>
      </c>
      <c r="T523" s="2">
        <f>M523+N523</f>
        <v>4</v>
      </c>
    </row>
    <row r="524" spans="1:20" x14ac:dyDescent="0.2">
      <c r="A524" s="2" t="s">
        <v>3188</v>
      </c>
      <c r="B524" s="2" t="s">
        <v>2586</v>
      </c>
      <c r="C524" s="2" t="s">
        <v>77</v>
      </c>
      <c r="D524" s="2" t="str">
        <f>INDEX(Hotels!$C$2:$C$49,MATCH(C524,Hotels!$A$2:$A$49,0))</f>
        <v>Bengaluru</v>
      </c>
      <c r="E524" s="11">
        <v>45596</v>
      </c>
      <c r="F524" s="11">
        <v>45596</v>
      </c>
      <c r="G524" s="11">
        <v>45599</v>
      </c>
      <c r="H524" s="13">
        <f>DATE(YEAR(F524),MONTH(F524),1)</f>
        <v>45566</v>
      </c>
      <c r="I524" s="2">
        <f>G524-F524</f>
        <v>3</v>
      </c>
      <c r="J524" s="2">
        <f>F524-E524</f>
        <v>0</v>
      </c>
      <c r="K524" s="2" t="s">
        <v>2655</v>
      </c>
      <c r="L524" s="2">
        <v>1</v>
      </c>
      <c r="M524" s="2">
        <v>2</v>
      </c>
      <c r="N524" s="2">
        <v>0</v>
      </c>
      <c r="O524" s="2" t="s">
        <v>2732</v>
      </c>
      <c r="P524" s="2" t="s">
        <v>2652</v>
      </c>
      <c r="Q524" s="2" t="s">
        <v>2649</v>
      </c>
      <c r="R524" s="3">
        <v>7750</v>
      </c>
      <c r="S524" s="3">
        <f>I524*L524*R524</f>
        <v>23250</v>
      </c>
      <c r="T524" s="2">
        <f>M524+N524</f>
        <v>2</v>
      </c>
    </row>
    <row r="525" spans="1:20" x14ac:dyDescent="0.2">
      <c r="A525" s="2" t="s">
        <v>3189</v>
      </c>
      <c r="B525" s="2" t="s">
        <v>1269</v>
      </c>
      <c r="C525" s="2" t="s">
        <v>63</v>
      </c>
      <c r="D525" s="2" t="str">
        <f>INDEX(Hotels!$C$2:$C$49,MATCH(C525,Hotels!$A$2:$A$49,0))</f>
        <v>New Delhi</v>
      </c>
      <c r="E525" s="11">
        <v>45597</v>
      </c>
      <c r="F525" s="11">
        <v>45621</v>
      </c>
      <c r="G525" s="11">
        <v>45627</v>
      </c>
      <c r="H525" s="13">
        <f>DATE(YEAR(F525),MONTH(F525),1)</f>
        <v>45597</v>
      </c>
      <c r="I525" s="2">
        <f>G525-F525</f>
        <v>6</v>
      </c>
      <c r="J525" s="2">
        <f>F525-E525</f>
        <v>24</v>
      </c>
      <c r="K525" s="2" t="s">
        <v>2668</v>
      </c>
      <c r="L525" s="2">
        <v>1</v>
      </c>
      <c r="M525" s="2">
        <v>2</v>
      </c>
      <c r="N525" s="2">
        <v>2</v>
      </c>
      <c r="O525" s="2" t="s">
        <v>2689</v>
      </c>
      <c r="P525" s="2" t="s">
        <v>2648</v>
      </c>
      <c r="Q525" s="2" t="s">
        <v>2649</v>
      </c>
      <c r="R525" s="3">
        <v>8700</v>
      </c>
      <c r="S525" s="3">
        <f>I525*L525*R525</f>
        <v>52200</v>
      </c>
      <c r="T525" s="2">
        <f>M525+N525</f>
        <v>4</v>
      </c>
    </row>
    <row r="526" spans="1:20" x14ac:dyDescent="0.2">
      <c r="A526" s="2" t="s">
        <v>3190</v>
      </c>
      <c r="B526" s="2" t="s">
        <v>1545</v>
      </c>
      <c r="C526" s="2" t="s">
        <v>61</v>
      </c>
      <c r="D526" s="2" t="str">
        <f>INDEX(Hotels!$C$2:$C$49,MATCH(C526,Hotels!$A$2:$A$49,0))</f>
        <v>Mumbai</v>
      </c>
      <c r="E526" s="11">
        <v>45597</v>
      </c>
      <c r="F526" s="11">
        <v>45656</v>
      </c>
      <c r="G526" s="11">
        <v>45659</v>
      </c>
      <c r="H526" s="13">
        <f>DATE(YEAR(F526),MONTH(F526),1)</f>
        <v>45627</v>
      </c>
      <c r="I526" s="2">
        <f>G526-F526</f>
        <v>3</v>
      </c>
      <c r="J526" s="2">
        <f>F526-E526</f>
        <v>59</v>
      </c>
      <c r="K526" s="2" t="s">
        <v>2668</v>
      </c>
      <c r="L526" s="2">
        <v>1</v>
      </c>
      <c r="M526" s="2">
        <v>2</v>
      </c>
      <c r="N526" s="2">
        <v>2</v>
      </c>
      <c r="O526" s="2" t="s">
        <v>2683</v>
      </c>
      <c r="P526" s="2" t="s">
        <v>2659</v>
      </c>
      <c r="Q526" s="2" t="s">
        <v>2653</v>
      </c>
      <c r="R526" s="3">
        <v>16350</v>
      </c>
      <c r="S526" s="3">
        <f>I526*L526*R526</f>
        <v>49050</v>
      </c>
      <c r="T526" s="2">
        <f>M526+N526</f>
        <v>4</v>
      </c>
    </row>
    <row r="527" spans="1:20" x14ac:dyDescent="0.2">
      <c r="A527" s="2" t="s">
        <v>3191</v>
      </c>
      <c r="B527" s="2" t="s">
        <v>1648</v>
      </c>
      <c r="C527" s="2" t="s">
        <v>101</v>
      </c>
      <c r="D527" s="2" t="str">
        <f>INDEX(Hotels!$C$2:$C$49,MATCH(C527,Hotels!$A$2:$A$49,0))</f>
        <v>Shimla</v>
      </c>
      <c r="E527" s="11">
        <v>45597</v>
      </c>
      <c r="F527" s="11">
        <v>45657</v>
      </c>
      <c r="G527" s="11">
        <v>45660</v>
      </c>
      <c r="H527" s="13">
        <f>DATE(YEAR(F527),MONTH(F527),1)</f>
        <v>45627</v>
      </c>
      <c r="I527" s="2">
        <f>G527-F527</f>
        <v>3</v>
      </c>
      <c r="J527" s="2">
        <f>F527-E527</f>
        <v>60</v>
      </c>
      <c r="K527" s="2" t="s">
        <v>2655</v>
      </c>
      <c r="L527" s="2">
        <v>1</v>
      </c>
      <c r="M527" s="2">
        <v>1</v>
      </c>
      <c r="N527" s="2">
        <v>0</v>
      </c>
      <c r="O527" s="2" t="s">
        <v>2661</v>
      </c>
      <c r="P527" s="2" t="s">
        <v>2648</v>
      </c>
      <c r="Q527" s="2" t="s">
        <v>2649</v>
      </c>
      <c r="R527" s="3">
        <v>8100</v>
      </c>
      <c r="S527" s="3">
        <f>I527*L527*R527</f>
        <v>24300</v>
      </c>
      <c r="T527" s="2">
        <f>M527+N527</f>
        <v>1</v>
      </c>
    </row>
    <row r="528" spans="1:20" x14ac:dyDescent="0.2">
      <c r="A528" s="2" t="s">
        <v>3192</v>
      </c>
      <c r="B528" s="2" t="s">
        <v>2038</v>
      </c>
      <c r="C528" s="2" t="s">
        <v>118</v>
      </c>
      <c r="D528" s="2" t="str">
        <f>INDEX(Hotels!$C$2:$C$49,MATCH(C528,Hotels!$A$2:$A$49,0))</f>
        <v>Rishikesh</v>
      </c>
      <c r="E528" s="11">
        <v>45597</v>
      </c>
      <c r="F528" s="11">
        <v>45748</v>
      </c>
      <c r="G528" s="11">
        <v>45752</v>
      </c>
      <c r="H528" s="13">
        <f>DATE(YEAR(F528),MONTH(F528),1)</f>
        <v>45748</v>
      </c>
      <c r="I528" s="2">
        <f>G528-F528</f>
        <v>4</v>
      </c>
      <c r="J528" s="2">
        <f>F528-E528</f>
        <v>151</v>
      </c>
      <c r="K528" s="2" t="s">
        <v>2655</v>
      </c>
      <c r="L528" s="2">
        <v>1</v>
      </c>
      <c r="M528" s="2">
        <v>2</v>
      </c>
      <c r="N528" s="2">
        <v>0</v>
      </c>
      <c r="O528" s="2" t="s">
        <v>2651</v>
      </c>
      <c r="P528" s="2" t="s">
        <v>2662</v>
      </c>
      <c r="Q528" s="2" t="s">
        <v>2649</v>
      </c>
      <c r="R528" s="3">
        <v>11700</v>
      </c>
      <c r="S528" s="3">
        <f>I528*L528*R528</f>
        <v>46800</v>
      </c>
      <c r="T528" s="2">
        <f>M528+N528</f>
        <v>2</v>
      </c>
    </row>
    <row r="529" spans="1:20" x14ac:dyDescent="0.2">
      <c r="A529" s="2" t="s">
        <v>3193</v>
      </c>
      <c r="B529" s="2" t="s">
        <v>2040</v>
      </c>
      <c r="C529" s="2" t="s">
        <v>9</v>
      </c>
      <c r="D529" s="2" t="str">
        <f>INDEX(Hotels!$C$2:$C$49,MATCH(C529,Hotels!$A$2:$A$49,0))</f>
        <v>Goa</v>
      </c>
      <c r="E529" s="11">
        <v>45597</v>
      </c>
      <c r="F529" s="11">
        <v>45616</v>
      </c>
      <c r="G529" s="11">
        <v>45618</v>
      </c>
      <c r="H529" s="13">
        <f>DATE(YEAR(F529),MONTH(F529),1)</f>
        <v>45597</v>
      </c>
      <c r="I529" s="2">
        <f>G529-F529</f>
        <v>2</v>
      </c>
      <c r="J529" s="2">
        <f>F529-E529</f>
        <v>19</v>
      </c>
      <c r="K529" s="2" t="s">
        <v>2668</v>
      </c>
      <c r="L529" s="2">
        <v>1</v>
      </c>
      <c r="M529" s="2">
        <v>1</v>
      </c>
      <c r="N529" s="2">
        <v>0</v>
      </c>
      <c r="O529" s="2" t="s">
        <v>2670</v>
      </c>
      <c r="P529" s="2" t="s">
        <v>2672</v>
      </c>
      <c r="Q529" s="2" t="s">
        <v>2649</v>
      </c>
      <c r="R529" s="3">
        <v>6650</v>
      </c>
      <c r="S529" s="3">
        <f>I529*L529*R529</f>
        <v>13300</v>
      </c>
      <c r="T529" s="2">
        <f>M529+N529</f>
        <v>1</v>
      </c>
    </row>
    <row r="530" spans="1:20" x14ac:dyDescent="0.2">
      <c r="A530" s="2" t="s">
        <v>3194</v>
      </c>
      <c r="B530" s="2" t="s">
        <v>2285</v>
      </c>
      <c r="C530" s="2" t="s">
        <v>122</v>
      </c>
      <c r="D530" s="2" t="str">
        <f>INDEX(Hotels!$C$2:$C$49,MATCH(C530,Hotels!$A$2:$A$49,0))</f>
        <v>Varanasi</v>
      </c>
      <c r="E530" s="11">
        <v>45597</v>
      </c>
      <c r="F530" s="11">
        <v>45597</v>
      </c>
      <c r="G530" s="11">
        <v>45599</v>
      </c>
      <c r="H530" s="13">
        <f>DATE(YEAR(F530),MONTH(F530),1)</f>
        <v>45597</v>
      </c>
      <c r="I530" s="2">
        <f>G530-F530</f>
        <v>2</v>
      </c>
      <c r="J530" s="2">
        <f>F530-E530</f>
        <v>0</v>
      </c>
      <c r="K530" s="2" t="s">
        <v>2655</v>
      </c>
      <c r="L530" s="2">
        <v>1</v>
      </c>
      <c r="M530" s="2">
        <v>2</v>
      </c>
      <c r="N530" s="2">
        <v>0</v>
      </c>
      <c r="O530" s="2" t="s">
        <v>2647</v>
      </c>
      <c r="P530" s="2" t="s">
        <v>2652</v>
      </c>
      <c r="Q530" s="2" t="s">
        <v>2649</v>
      </c>
      <c r="R530" s="3">
        <v>3350</v>
      </c>
      <c r="S530" s="3">
        <f>I530*L530*R530</f>
        <v>6700</v>
      </c>
      <c r="T530" s="2">
        <f>M530+N530</f>
        <v>2</v>
      </c>
    </row>
    <row r="531" spans="1:20" x14ac:dyDescent="0.2">
      <c r="A531" s="2" t="s">
        <v>3195</v>
      </c>
      <c r="B531" s="2" t="s">
        <v>340</v>
      </c>
      <c r="C531" s="2" t="s">
        <v>122</v>
      </c>
      <c r="D531" s="2" t="str">
        <f>INDEX(Hotels!$C$2:$C$49,MATCH(C531,Hotels!$A$2:$A$49,0))</f>
        <v>Varanasi</v>
      </c>
      <c r="E531" s="11">
        <v>45598</v>
      </c>
      <c r="F531" s="11">
        <v>45616</v>
      </c>
      <c r="G531" s="11">
        <v>45618</v>
      </c>
      <c r="H531" s="13">
        <f>DATE(YEAR(F531),MONTH(F531),1)</f>
        <v>45597</v>
      </c>
      <c r="I531" s="2">
        <f>G531-F531</f>
        <v>2</v>
      </c>
      <c r="J531" s="2">
        <f>F531-E531</f>
        <v>18</v>
      </c>
      <c r="K531" s="2" t="s">
        <v>2668</v>
      </c>
      <c r="L531" s="2">
        <v>1</v>
      </c>
      <c r="M531" s="2">
        <v>1</v>
      </c>
      <c r="N531" s="2">
        <v>0</v>
      </c>
      <c r="O531" s="2" t="s">
        <v>2647</v>
      </c>
      <c r="P531" s="2" t="s">
        <v>2672</v>
      </c>
      <c r="Q531" s="2" t="s">
        <v>2649</v>
      </c>
      <c r="R531" s="3">
        <v>2750</v>
      </c>
      <c r="S531" s="3">
        <f>I531*L531*R531</f>
        <v>5500</v>
      </c>
      <c r="T531" s="2">
        <f>M531+N531</f>
        <v>1</v>
      </c>
    </row>
    <row r="532" spans="1:20" x14ac:dyDescent="0.2">
      <c r="A532" s="2" t="s">
        <v>3196</v>
      </c>
      <c r="B532" s="2" t="s">
        <v>564</v>
      </c>
      <c r="C532" s="2" t="s">
        <v>53</v>
      </c>
      <c r="D532" s="2" t="str">
        <f>INDEX(Hotels!$C$2:$C$49,MATCH(C532,Hotels!$A$2:$A$49,0))</f>
        <v>Mumbai</v>
      </c>
      <c r="E532" s="11">
        <v>45598</v>
      </c>
      <c r="F532" s="11">
        <v>45598</v>
      </c>
      <c r="G532" s="11">
        <v>45600</v>
      </c>
      <c r="H532" s="13">
        <f>DATE(YEAR(F532),MONTH(F532),1)</f>
        <v>45597</v>
      </c>
      <c r="I532" s="2">
        <f>G532-F532</f>
        <v>2</v>
      </c>
      <c r="J532" s="2">
        <f>F532-E532</f>
        <v>0</v>
      </c>
      <c r="K532" s="2" t="s">
        <v>2666</v>
      </c>
      <c r="L532" s="2">
        <v>1</v>
      </c>
      <c r="M532" s="2">
        <v>1</v>
      </c>
      <c r="N532" s="2">
        <v>0</v>
      </c>
      <c r="O532" s="2" t="s">
        <v>2647</v>
      </c>
      <c r="P532" s="2" t="s">
        <v>2652</v>
      </c>
      <c r="Q532" s="2" t="s">
        <v>2653</v>
      </c>
      <c r="R532" s="3">
        <v>26050</v>
      </c>
      <c r="S532" s="3">
        <f>I532*L532*R532</f>
        <v>52100</v>
      </c>
      <c r="T532" s="2">
        <f>M532+N532</f>
        <v>1</v>
      </c>
    </row>
    <row r="533" spans="1:20" x14ac:dyDescent="0.2">
      <c r="A533" s="2" t="s">
        <v>3197</v>
      </c>
      <c r="B533" s="2" t="s">
        <v>564</v>
      </c>
      <c r="C533" s="2" t="s">
        <v>125</v>
      </c>
      <c r="D533" s="2" t="str">
        <f>INDEX(Hotels!$C$2:$C$49,MATCH(C533,Hotels!$A$2:$A$49,0))</f>
        <v>Varanasi</v>
      </c>
      <c r="E533" s="11">
        <v>45598</v>
      </c>
      <c r="F533" s="11">
        <v>45604</v>
      </c>
      <c r="G533" s="11">
        <v>45606</v>
      </c>
      <c r="H533" s="13">
        <f>DATE(YEAR(F533),MONTH(F533),1)</f>
        <v>45597</v>
      </c>
      <c r="I533" s="2">
        <f>G533-F533</f>
        <v>2</v>
      </c>
      <c r="J533" s="2">
        <f>F533-E533</f>
        <v>6</v>
      </c>
      <c r="K533" s="2" t="s">
        <v>2655</v>
      </c>
      <c r="L533" s="2">
        <v>1</v>
      </c>
      <c r="M533" s="2">
        <v>1</v>
      </c>
      <c r="N533" s="2">
        <v>0</v>
      </c>
      <c r="O533" s="2" t="s">
        <v>2732</v>
      </c>
      <c r="P533" s="2" t="s">
        <v>2656</v>
      </c>
      <c r="Q533" s="2" t="s">
        <v>2649</v>
      </c>
      <c r="R533" s="3">
        <v>12100</v>
      </c>
      <c r="S533" s="3">
        <f>I533*L533*R533</f>
        <v>24200</v>
      </c>
      <c r="T533" s="2">
        <f>M533+N533</f>
        <v>1</v>
      </c>
    </row>
    <row r="534" spans="1:20" x14ac:dyDescent="0.2">
      <c r="A534" s="2" t="s">
        <v>3198</v>
      </c>
      <c r="B534" s="2" t="s">
        <v>1223</v>
      </c>
      <c r="C534" s="2" t="s">
        <v>81</v>
      </c>
      <c r="D534" s="2" t="str">
        <f>INDEX(Hotels!$C$2:$C$49,MATCH(C534,Hotels!$A$2:$A$49,0))</f>
        <v>Bengaluru</v>
      </c>
      <c r="E534" s="11">
        <v>45598</v>
      </c>
      <c r="F534" s="11">
        <v>45651</v>
      </c>
      <c r="G534" s="11">
        <v>45654</v>
      </c>
      <c r="H534" s="13">
        <f>DATE(YEAR(F534),MONTH(F534),1)</f>
        <v>45627</v>
      </c>
      <c r="I534" s="2">
        <f>G534-F534</f>
        <v>3</v>
      </c>
      <c r="J534" s="2">
        <f>F534-E534</f>
        <v>53</v>
      </c>
      <c r="K534" s="2" t="s">
        <v>2666</v>
      </c>
      <c r="L534" s="2">
        <v>1</v>
      </c>
      <c r="M534" s="2">
        <v>2</v>
      </c>
      <c r="N534" s="2">
        <v>0</v>
      </c>
      <c r="O534" s="2" t="s">
        <v>2689</v>
      </c>
      <c r="P534" s="2" t="s">
        <v>2652</v>
      </c>
      <c r="Q534" s="2" t="s">
        <v>2649</v>
      </c>
      <c r="R534" s="3">
        <v>41800</v>
      </c>
      <c r="S534" s="3">
        <f>I534*L534*R534</f>
        <v>125400</v>
      </c>
      <c r="T534" s="2">
        <f>M534+N534</f>
        <v>2</v>
      </c>
    </row>
    <row r="535" spans="1:20" x14ac:dyDescent="0.2">
      <c r="A535" s="2" t="s">
        <v>3199</v>
      </c>
      <c r="B535" s="2" t="s">
        <v>1240</v>
      </c>
      <c r="C535" s="2" t="s">
        <v>71</v>
      </c>
      <c r="D535" s="2" t="str">
        <f>INDEX(Hotels!$C$2:$C$49,MATCH(C535,Hotels!$A$2:$A$49,0))</f>
        <v>New Delhi</v>
      </c>
      <c r="E535" s="11">
        <v>45598</v>
      </c>
      <c r="F535" s="11">
        <v>45607</v>
      </c>
      <c r="G535" s="11">
        <v>45608</v>
      </c>
      <c r="H535" s="13">
        <f>DATE(YEAR(F535),MONTH(F535),1)</f>
        <v>45597</v>
      </c>
      <c r="I535" s="2">
        <f>G535-F535</f>
        <v>1</v>
      </c>
      <c r="J535" s="2">
        <f>F535-E535</f>
        <v>9</v>
      </c>
      <c r="K535" s="2" t="s">
        <v>2655</v>
      </c>
      <c r="L535" s="2">
        <v>1</v>
      </c>
      <c r="M535" s="2">
        <v>2</v>
      </c>
      <c r="N535" s="2">
        <v>0</v>
      </c>
      <c r="O535" s="2" t="s">
        <v>2683</v>
      </c>
      <c r="P535" s="2" t="s">
        <v>2672</v>
      </c>
      <c r="Q535" s="2" t="s">
        <v>2653</v>
      </c>
      <c r="R535" s="3">
        <v>10750</v>
      </c>
      <c r="S535" s="3">
        <f>I535*L535*R535</f>
        <v>10750</v>
      </c>
      <c r="T535" s="2">
        <f>M535+N535</f>
        <v>2</v>
      </c>
    </row>
    <row r="536" spans="1:20" x14ac:dyDescent="0.2">
      <c r="A536" s="2" t="s">
        <v>3200</v>
      </c>
      <c r="B536" s="2" t="s">
        <v>2127</v>
      </c>
      <c r="C536" s="2" t="s">
        <v>69</v>
      </c>
      <c r="D536" s="2" t="str">
        <f>INDEX(Hotels!$C$2:$C$49,MATCH(C536,Hotels!$A$2:$A$49,0))</f>
        <v>New Delhi</v>
      </c>
      <c r="E536" s="11">
        <v>45598</v>
      </c>
      <c r="F536" s="11">
        <v>45601</v>
      </c>
      <c r="G536" s="11">
        <v>45605</v>
      </c>
      <c r="H536" s="13">
        <f>DATE(YEAR(F536),MONTH(F536),1)</f>
        <v>45597</v>
      </c>
      <c r="I536" s="2">
        <f>G536-F536</f>
        <v>4</v>
      </c>
      <c r="J536" s="2">
        <f>F536-E536</f>
        <v>3</v>
      </c>
      <c r="K536" s="2" t="s">
        <v>2666</v>
      </c>
      <c r="L536" s="2">
        <v>1</v>
      </c>
      <c r="M536" s="2">
        <v>1</v>
      </c>
      <c r="N536" s="2">
        <v>0</v>
      </c>
      <c r="O536" s="2" t="s">
        <v>2647</v>
      </c>
      <c r="P536" s="2" t="s">
        <v>2652</v>
      </c>
      <c r="Q536" s="2" t="s">
        <v>2649</v>
      </c>
      <c r="R536" s="3">
        <v>44400</v>
      </c>
      <c r="S536" s="3">
        <f>I536*L536*R536</f>
        <v>177600</v>
      </c>
      <c r="T536" s="2">
        <f>M536+N536</f>
        <v>1</v>
      </c>
    </row>
    <row r="537" spans="1:20" x14ac:dyDescent="0.2">
      <c r="A537" s="2" t="s">
        <v>3201</v>
      </c>
      <c r="B537" s="2" t="s">
        <v>2283</v>
      </c>
      <c r="C537" s="2" t="s">
        <v>22</v>
      </c>
      <c r="D537" s="2" t="str">
        <f>INDEX(Hotels!$C$2:$C$49,MATCH(C537,Hotels!$A$2:$A$49,0))</f>
        <v>Jaipur</v>
      </c>
      <c r="E537" s="11">
        <v>45598</v>
      </c>
      <c r="F537" s="11">
        <v>45650</v>
      </c>
      <c r="G537" s="11">
        <v>45652</v>
      </c>
      <c r="H537" s="13">
        <f>DATE(YEAR(F537),MONTH(F537),1)</f>
        <v>45627</v>
      </c>
      <c r="I537" s="2">
        <f>G537-F537</f>
        <v>2</v>
      </c>
      <c r="J537" s="2">
        <f>F537-E537</f>
        <v>52</v>
      </c>
      <c r="K537" s="2" t="s">
        <v>2668</v>
      </c>
      <c r="L537" s="2">
        <v>4</v>
      </c>
      <c r="M537" s="2">
        <v>8</v>
      </c>
      <c r="N537" s="2">
        <v>0</v>
      </c>
      <c r="O537" s="2" t="s">
        <v>2658</v>
      </c>
      <c r="P537" s="2" t="s">
        <v>2656</v>
      </c>
      <c r="Q537" s="2" t="s">
        <v>2649</v>
      </c>
      <c r="R537" s="3">
        <v>4000</v>
      </c>
      <c r="S537" s="3">
        <f>I537*L537*R537</f>
        <v>32000</v>
      </c>
      <c r="T537" s="2">
        <f>M537+N537</f>
        <v>8</v>
      </c>
    </row>
    <row r="538" spans="1:20" x14ac:dyDescent="0.2">
      <c r="A538" s="2" t="s">
        <v>3202</v>
      </c>
      <c r="B538" s="2" t="s">
        <v>2501</v>
      </c>
      <c r="C538" s="2" t="s">
        <v>63</v>
      </c>
      <c r="D538" s="2" t="str">
        <f>INDEX(Hotels!$C$2:$C$49,MATCH(C538,Hotels!$A$2:$A$49,0))</f>
        <v>New Delhi</v>
      </c>
      <c r="E538" s="11">
        <v>45598</v>
      </c>
      <c r="F538" s="11">
        <v>45660</v>
      </c>
      <c r="G538" s="11">
        <v>45663</v>
      </c>
      <c r="H538" s="13">
        <f>DATE(YEAR(F538),MONTH(F538),1)</f>
        <v>45658</v>
      </c>
      <c r="I538" s="2">
        <f>G538-F538</f>
        <v>3</v>
      </c>
      <c r="J538" s="2">
        <f>F538-E538</f>
        <v>62</v>
      </c>
      <c r="K538" s="2" t="s">
        <v>2668</v>
      </c>
      <c r="L538" s="2">
        <v>1</v>
      </c>
      <c r="M538" s="2">
        <v>2</v>
      </c>
      <c r="N538" s="2">
        <v>0</v>
      </c>
      <c r="O538" s="2" t="s">
        <v>2689</v>
      </c>
      <c r="P538" s="2" t="s">
        <v>2656</v>
      </c>
      <c r="Q538" s="2" t="s">
        <v>2649</v>
      </c>
      <c r="R538" s="3">
        <v>8050</v>
      </c>
      <c r="S538" s="3">
        <f>I538*L538*R538</f>
        <v>24150</v>
      </c>
      <c r="T538" s="2">
        <f>M538+N538</f>
        <v>2</v>
      </c>
    </row>
    <row r="539" spans="1:20" x14ac:dyDescent="0.2">
      <c r="A539" s="2" t="s">
        <v>3203</v>
      </c>
      <c r="B539" s="2" t="s">
        <v>761</v>
      </c>
      <c r="C539" s="2" t="s">
        <v>81</v>
      </c>
      <c r="D539" s="2" t="str">
        <f>INDEX(Hotels!$C$2:$C$49,MATCH(C539,Hotels!$A$2:$A$49,0))</f>
        <v>Bengaluru</v>
      </c>
      <c r="E539" s="11">
        <v>45599</v>
      </c>
      <c r="F539" s="11">
        <v>45702</v>
      </c>
      <c r="G539" s="11">
        <v>45708</v>
      </c>
      <c r="H539" s="13">
        <f>DATE(YEAR(F539),MONTH(F539),1)</f>
        <v>45689</v>
      </c>
      <c r="I539" s="2">
        <f>G539-F539</f>
        <v>6</v>
      </c>
      <c r="J539" s="2">
        <f>F539-E539</f>
        <v>103</v>
      </c>
      <c r="K539" s="2" t="s">
        <v>2646</v>
      </c>
      <c r="L539" s="2">
        <v>1</v>
      </c>
      <c r="M539" s="2">
        <v>2</v>
      </c>
      <c r="N539" s="2">
        <v>3</v>
      </c>
      <c r="O539" s="2" t="s">
        <v>2689</v>
      </c>
      <c r="P539" s="2" t="s">
        <v>2656</v>
      </c>
      <c r="Q539" s="2" t="s">
        <v>2649</v>
      </c>
      <c r="R539" s="3">
        <v>29800</v>
      </c>
      <c r="S539" s="3">
        <f>I539*L539*R539</f>
        <v>178800</v>
      </c>
      <c r="T539" s="2">
        <f>M539+N539</f>
        <v>5</v>
      </c>
    </row>
    <row r="540" spans="1:20" x14ac:dyDescent="0.2">
      <c r="A540" s="2" t="s">
        <v>3204</v>
      </c>
      <c r="B540" s="2" t="s">
        <v>1248</v>
      </c>
      <c r="C540" s="2" t="s">
        <v>61</v>
      </c>
      <c r="D540" s="2" t="str">
        <f>INDEX(Hotels!$C$2:$C$49,MATCH(C540,Hotels!$A$2:$A$49,0))</f>
        <v>Mumbai</v>
      </c>
      <c r="E540" s="11">
        <v>45599</v>
      </c>
      <c r="F540" s="11">
        <v>45602</v>
      </c>
      <c r="G540" s="11">
        <v>45605</v>
      </c>
      <c r="H540" s="13">
        <f>DATE(YEAR(F540),MONTH(F540),1)</f>
        <v>45597</v>
      </c>
      <c r="I540" s="2">
        <f>G540-F540</f>
        <v>3</v>
      </c>
      <c r="J540" s="2">
        <f>F540-E540</f>
        <v>3</v>
      </c>
      <c r="K540" s="2" t="s">
        <v>2655</v>
      </c>
      <c r="L540" s="2">
        <v>4</v>
      </c>
      <c r="M540" s="2">
        <v>8</v>
      </c>
      <c r="N540" s="2">
        <v>0</v>
      </c>
      <c r="O540" s="2" t="s">
        <v>2658</v>
      </c>
      <c r="P540" s="2" t="s">
        <v>2659</v>
      </c>
      <c r="Q540" s="2" t="s">
        <v>2649</v>
      </c>
      <c r="R540" s="3">
        <v>22050</v>
      </c>
      <c r="S540" s="3">
        <f>I540*L540*R540</f>
        <v>264600</v>
      </c>
      <c r="T540" s="2">
        <f>M540+N540</f>
        <v>8</v>
      </c>
    </row>
    <row r="541" spans="1:20" x14ac:dyDescent="0.2">
      <c r="A541" s="2" t="s">
        <v>3205</v>
      </c>
      <c r="B541" s="2" t="s">
        <v>394</v>
      </c>
      <c r="C541" s="2" t="s">
        <v>112</v>
      </c>
      <c r="D541" s="2" t="str">
        <f>INDEX(Hotels!$C$2:$C$49,MATCH(C541,Hotels!$A$2:$A$49,0))</f>
        <v>Rishikesh</v>
      </c>
      <c r="E541" s="11">
        <v>45600</v>
      </c>
      <c r="F541" s="11">
        <v>45648</v>
      </c>
      <c r="G541" s="11">
        <v>45652</v>
      </c>
      <c r="H541" s="13">
        <f>DATE(YEAR(F541),MONTH(F541),1)</f>
        <v>45627</v>
      </c>
      <c r="I541" s="2">
        <f>G541-F541</f>
        <v>4</v>
      </c>
      <c r="J541" s="2">
        <f>F541-E541</f>
        <v>48</v>
      </c>
      <c r="K541" s="2" t="s">
        <v>2646</v>
      </c>
      <c r="L541" s="2">
        <v>1</v>
      </c>
      <c r="M541" s="2">
        <v>3</v>
      </c>
      <c r="N541" s="2">
        <v>0</v>
      </c>
      <c r="O541" s="2" t="s">
        <v>2658</v>
      </c>
      <c r="P541" s="2" t="s">
        <v>2652</v>
      </c>
      <c r="Q541" s="2" t="s">
        <v>2653</v>
      </c>
      <c r="R541" s="3">
        <v>8000</v>
      </c>
      <c r="S541" s="3">
        <f>I541*L541*R541</f>
        <v>32000</v>
      </c>
      <c r="T541" s="2">
        <f>M541+N541</f>
        <v>3</v>
      </c>
    </row>
    <row r="542" spans="1:20" x14ac:dyDescent="0.2">
      <c r="A542" s="2" t="s">
        <v>3206</v>
      </c>
      <c r="B542" s="2" t="s">
        <v>406</v>
      </c>
      <c r="C542" s="2" t="s">
        <v>77</v>
      </c>
      <c r="D542" s="2" t="str">
        <f>INDEX(Hotels!$C$2:$C$49,MATCH(C542,Hotels!$A$2:$A$49,0))</f>
        <v>Bengaluru</v>
      </c>
      <c r="E542" s="11">
        <v>45600</v>
      </c>
      <c r="F542" s="11">
        <v>45612</v>
      </c>
      <c r="G542" s="11">
        <v>45615</v>
      </c>
      <c r="H542" s="13">
        <f>DATE(YEAR(F542),MONTH(F542),1)</f>
        <v>45597</v>
      </c>
      <c r="I542" s="2">
        <f>G542-F542</f>
        <v>3</v>
      </c>
      <c r="J542" s="2">
        <f>F542-E542</f>
        <v>12</v>
      </c>
      <c r="K542" s="2" t="s">
        <v>2666</v>
      </c>
      <c r="L542" s="2">
        <v>2</v>
      </c>
      <c r="M542" s="2">
        <v>4</v>
      </c>
      <c r="N542" s="2">
        <v>0</v>
      </c>
      <c r="O542" s="2" t="s">
        <v>2732</v>
      </c>
      <c r="P542" s="2" t="s">
        <v>2659</v>
      </c>
      <c r="Q542" s="2" t="s">
        <v>2649</v>
      </c>
      <c r="R542" s="3">
        <v>19400</v>
      </c>
      <c r="S542" s="3">
        <f>I542*L542*R542</f>
        <v>116400</v>
      </c>
      <c r="T542" s="2">
        <f>M542+N542</f>
        <v>4</v>
      </c>
    </row>
    <row r="543" spans="1:20" x14ac:dyDescent="0.2">
      <c r="A543" s="2" t="s">
        <v>3207</v>
      </c>
      <c r="B543" s="2" t="s">
        <v>1299</v>
      </c>
      <c r="C543" s="2" t="s">
        <v>99</v>
      </c>
      <c r="D543" s="2" t="str">
        <f>INDEX(Hotels!$C$2:$C$49,MATCH(C543,Hotels!$A$2:$A$49,0))</f>
        <v>Shimla</v>
      </c>
      <c r="E543" s="11">
        <v>45600</v>
      </c>
      <c r="F543" s="11">
        <v>45643</v>
      </c>
      <c r="G543" s="11">
        <v>45648</v>
      </c>
      <c r="H543" s="13">
        <f>DATE(YEAR(F543),MONTH(F543),1)</f>
        <v>45627</v>
      </c>
      <c r="I543" s="2">
        <f>G543-F543</f>
        <v>5</v>
      </c>
      <c r="J543" s="2">
        <f>F543-E543</f>
        <v>43</v>
      </c>
      <c r="K543" s="2" t="s">
        <v>2668</v>
      </c>
      <c r="L543" s="2">
        <v>1</v>
      </c>
      <c r="M543" s="2">
        <v>2</v>
      </c>
      <c r="N543" s="2">
        <v>0</v>
      </c>
      <c r="O543" s="2" t="s">
        <v>2647</v>
      </c>
      <c r="P543" s="2" t="s">
        <v>2656</v>
      </c>
      <c r="Q543" s="2" t="s">
        <v>2664</v>
      </c>
      <c r="R543" s="3">
        <v>2900</v>
      </c>
      <c r="S543" s="3">
        <f>I543*L543*R543</f>
        <v>14500</v>
      </c>
      <c r="T543" s="2">
        <f>M543+N543</f>
        <v>2</v>
      </c>
    </row>
    <row r="544" spans="1:20" x14ac:dyDescent="0.2">
      <c r="A544" s="2" t="s">
        <v>3208</v>
      </c>
      <c r="B544" s="2" t="s">
        <v>1325</v>
      </c>
      <c r="C544" s="2" t="s">
        <v>120</v>
      </c>
      <c r="D544" s="2" t="str">
        <f>INDEX(Hotels!$C$2:$C$49,MATCH(C544,Hotels!$A$2:$A$49,0))</f>
        <v>Rishikesh</v>
      </c>
      <c r="E544" s="11">
        <v>45600</v>
      </c>
      <c r="F544" s="11">
        <v>45779</v>
      </c>
      <c r="G544" s="11">
        <v>45784</v>
      </c>
      <c r="H544" s="13">
        <f>DATE(YEAR(F544),MONTH(F544),1)</f>
        <v>45778</v>
      </c>
      <c r="I544" s="2">
        <f>G544-F544</f>
        <v>5</v>
      </c>
      <c r="J544" s="2">
        <f>F544-E544</f>
        <v>179</v>
      </c>
      <c r="K544" s="2" t="s">
        <v>2668</v>
      </c>
      <c r="L544" s="2">
        <v>2</v>
      </c>
      <c r="M544" s="2">
        <v>4</v>
      </c>
      <c r="N544" s="2">
        <v>3</v>
      </c>
      <c r="O544" s="2" t="s">
        <v>2658</v>
      </c>
      <c r="P544" s="2" t="s">
        <v>2662</v>
      </c>
      <c r="Q544" s="2" t="s">
        <v>2649</v>
      </c>
      <c r="R544" s="3">
        <v>3050</v>
      </c>
      <c r="S544" s="3">
        <f>I544*L544*R544</f>
        <v>30500</v>
      </c>
      <c r="T544" s="2">
        <f>M544+N544</f>
        <v>7</v>
      </c>
    </row>
    <row r="545" spans="1:20" x14ac:dyDescent="0.2">
      <c r="A545" s="2" t="s">
        <v>3209</v>
      </c>
      <c r="B545" s="2" t="s">
        <v>1689</v>
      </c>
      <c r="C545" s="2" t="s">
        <v>69</v>
      </c>
      <c r="D545" s="2" t="str">
        <f>INDEX(Hotels!$C$2:$C$49,MATCH(C545,Hotels!$A$2:$A$49,0))</f>
        <v>New Delhi</v>
      </c>
      <c r="E545" s="11">
        <v>45600</v>
      </c>
      <c r="F545" s="11">
        <v>45609</v>
      </c>
      <c r="G545" s="11">
        <v>45612</v>
      </c>
      <c r="H545" s="13">
        <f>DATE(YEAR(F545),MONTH(F545),1)</f>
        <v>45597</v>
      </c>
      <c r="I545" s="2">
        <f>G545-F545</f>
        <v>3</v>
      </c>
      <c r="J545" s="2">
        <f>F545-E545</f>
        <v>9</v>
      </c>
      <c r="K545" s="2" t="s">
        <v>2668</v>
      </c>
      <c r="L545" s="2">
        <v>1</v>
      </c>
      <c r="M545" s="2">
        <v>2</v>
      </c>
      <c r="N545" s="2">
        <v>0</v>
      </c>
      <c r="O545" s="2" t="s">
        <v>2689</v>
      </c>
      <c r="P545" s="2" t="s">
        <v>2662</v>
      </c>
      <c r="Q545" s="2" t="s">
        <v>2653</v>
      </c>
      <c r="R545" s="3">
        <v>14350</v>
      </c>
      <c r="S545" s="3">
        <f>I545*L545*R545</f>
        <v>43050</v>
      </c>
      <c r="T545" s="2">
        <f>M545+N545</f>
        <v>2</v>
      </c>
    </row>
    <row r="546" spans="1:20" x14ac:dyDescent="0.2">
      <c r="A546" s="2" t="s">
        <v>3210</v>
      </c>
      <c r="B546" s="2" t="s">
        <v>1978</v>
      </c>
      <c r="C546" s="2" t="s">
        <v>37</v>
      </c>
      <c r="D546" s="2" t="str">
        <f>INDEX(Hotels!$C$2:$C$49,MATCH(C546,Hotels!$A$2:$A$49,0))</f>
        <v>Udaipur</v>
      </c>
      <c r="E546" s="11">
        <v>45600</v>
      </c>
      <c r="F546" s="11">
        <v>45614</v>
      </c>
      <c r="G546" s="11">
        <v>45617</v>
      </c>
      <c r="H546" s="13">
        <f>DATE(YEAR(F546),MONTH(F546),1)</f>
        <v>45597</v>
      </c>
      <c r="I546" s="2">
        <f>G546-F546</f>
        <v>3</v>
      </c>
      <c r="J546" s="2">
        <f>F546-E546</f>
        <v>14</v>
      </c>
      <c r="K546" s="2" t="s">
        <v>2655</v>
      </c>
      <c r="L546" s="2">
        <v>1</v>
      </c>
      <c r="M546" s="2">
        <v>2</v>
      </c>
      <c r="N546" s="2">
        <v>0</v>
      </c>
      <c r="O546" s="2" t="s">
        <v>2683</v>
      </c>
      <c r="P546" s="2" t="s">
        <v>2656</v>
      </c>
      <c r="Q546" s="2" t="s">
        <v>2649</v>
      </c>
      <c r="R546" s="3">
        <v>16350</v>
      </c>
      <c r="S546" s="3">
        <f>I546*L546*R546</f>
        <v>49050</v>
      </c>
      <c r="T546" s="2">
        <f>M546+N546</f>
        <v>2</v>
      </c>
    </row>
    <row r="547" spans="1:20" x14ac:dyDescent="0.2">
      <c r="A547" s="2" t="s">
        <v>3211</v>
      </c>
      <c r="B547" s="2" t="s">
        <v>2137</v>
      </c>
      <c r="C547" s="2" t="s">
        <v>118</v>
      </c>
      <c r="D547" s="2" t="str">
        <f>INDEX(Hotels!$C$2:$C$49,MATCH(C547,Hotels!$A$2:$A$49,0))</f>
        <v>Rishikesh</v>
      </c>
      <c r="E547" s="11">
        <v>45600</v>
      </c>
      <c r="F547" s="11">
        <v>45648</v>
      </c>
      <c r="G547" s="11">
        <v>45650</v>
      </c>
      <c r="H547" s="13">
        <f>DATE(YEAR(F547),MONTH(F547),1)</f>
        <v>45627</v>
      </c>
      <c r="I547" s="2">
        <f>G547-F547</f>
        <v>2</v>
      </c>
      <c r="J547" s="2">
        <f>F547-E547</f>
        <v>48</v>
      </c>
      <c r="K547" s="2" t="s">
        <v>2655</v>
      </c>
      <c r="L547" s="2">
        <v>1</v>
      </c>
      <c r="M547" s="2">
        <v>3</v>
      </c>
      <c r="N547" s="2">
        <v>0</v>
      </c>
      <c r="O547" s="2" t="s">
        <v>2689</v>
      </c>
      <c r="P547" s="2" t="s">
        <v>2656</v>
      </c>
      <c r="Q547" s="2" t="s">
        <v>2649</v>
      </c>
      <c r="R547" s="3">
        <v>8750</v>
      </c>
      <c r="S547" s="3">
        <f>I547*L547*R547</f>
        <v>17500</v>
      </c>
      <c r="T547" s="2">
        <f>M547+N547</f>
        <v>3</v>
      </c>
    </row>
    <row r="548" spans="1:20" x14ac:dyDescent="0.2">
      <c r="A548" s="2" t="s">
        <v>3212</v>
      </c>
      <c r="B548" s="2" t="s">
        <v>2375</v>
      </c>
      <c r="C548" s="2" t="s">
        <v>83</v>
      </c>
      <c r="D548" s="2" t="str">
        <f>INDEX(Hotels!$C$2:$C$49,MATCH(C548,Hotels!$A$2:$A$49,0))</f>
        <v>Kochi</v>
      </c>
      <c r="E548" s="11">
        <v>45600</v>
      </c>
      <c r="F548" s="11">
        <v>45600</v>
      </c>
      <c r="G548" s="11">
        <v>45602</v>
      </c>
      <c r="H548" s="13">
        <f>DATE(YEAR(F548),MONTH(F548),1)</f>
        <v>45597</v>
      </c>
      <c r="I548" s="2">
        <f>G548-F548</f>
        <v>2</v>
      </c>
      <c r="J548" s="2">
        <f>F548-E548</f>
        <v>0</v>
      </c>
      <c r="K548" s="2" t="s">
        <v>2655</v>
      </c>
      <c r="L548" s="2">
        <v>1</v>
      </c>
      <c r="M548" s="2">
        <v>1</v>
      </c>
      <c r="N548" s="2">
        <v>0</v>
      </c>
      <c r="O548" s="2" t="s">
        <v>2647</v>
      </c>
      <c r="P548" s="2" t="s">
        <v>2659</v>
      </c>
      <c r="Q548" s="2" t="s">
        <v>2649</v>
      </c>
      <c r="R548" s="3">
        <v>14400</v>
      </c>
      <c r="S548" s="3">
        <f>I548*L548*R548</f>
        <v>28800</v>
      </c>
      <c r="T548" s="2">
        <f>M548+N548</f>
        <v>1</v>
      </c>
    </row>
    <row r="549" spans="1:20" x14ac:dyDescent="0.2">
      <c r="A549" s="2" t="s">
        <v>3213</v>
      </c>
      <c r="B549" s="2" t="s">
        <v>470</v>
      </c>
      <c r="C549" s="2" t="s">
        <v>116</v>
      </c>
      <c r="D549" s="2" t="str">
        <f>INDEX(Hotels!$C$2:$C$49,MATCH(C549,Hotels!$A$2:$A$49,0))</f>
        <v>Rishikesh</v>
      </c>
      <c r="E549" s="11">
        <v>45601</v>
      </c>
      <c r="F549" s="11">
        <v>45602</v>
      </c>
      <c r="G549" s="11">
        <v>45606</v>
      </c>
      <c r="H549" s="13">
        <f>DATE(YEAR(F549),MONTH(F549),1)</f>
        <v>45597</v>
      </c>
      <c r="I549" s="2">
        <f>G549-F549</f>
        <v>4</v>
      </c>
      <c r="J549" s="2">
        <f>F549-E549</f>
        <v>1</v>
      </c>
      <c r="K549" s="2" t="s">
        <v>2655</v>
      </c>
      <c r="L549" s="2">
        <v>1</v>
      </c>
      <c r="M549" s="2">
        <v>1</v>
      </c>
      <c r="N549" s="2">
        <v>0</v>
      </c>
      <c r="O549" s="2" t="s">
        <v>2670</v>
      </c>
      <c r="P549" s="2" t="s">
        <v>2656</v>
      </c>
      <c r="Q549" s="2" t="s">
        <v>2649</v>
      </c>
      <c r="R549" s="3">
        <v>4650</v>
      </c>
      <c r="S549" s="3">
        <f>I549*L549*R549</f>
        <v>18600</v>
      </c>
      <c r="T549" s="2">
        <f>M549+N549</f>
        <v>1</v>
      </c>
    </row>
    <row r="550" spans="1:20" x14ac:dyDescent="0.2">
      <c r="A550" s="2" t="s">
        <v>3214</v>
      </c>
      <c r="B550" s="2" t="s">
        <v>974</v>
      </c>
      <c r="C550" s="2" t="s">
        <v>73</v>
      </c>
      <c r="D550" s="2" t="str">
        <f>INDEX(Hotels!$C$2:$C$49,MATCH(C550,Hotels!$A$2:$A$49,0))</f>
        <v>Bengaluru</v>
      </c>
      <c r="E550" s="11">
        <v>45601</v>
      </c>
      <c r="F550" s="11">
        <v>45627</v>
      </c>
      <c r="G550" s="11">
        <v>45628</v>
      </c>
      <c r="H550" s="13">
        <f>DATE(YEAR(F550),MONTH(F550),1)</f>
        <v>45627</v>
      </c>
      <c r="I550" s="2">
        <f>G550-F550</f>
        <v>1</v>
      </c>
      <c r="J550" s="2">
        <f>F550-E550</f>
        <v>26</v>
      </c>
      <c r="K550" s="2" t="s">
        <v>2655</v>
      </c>
      <c r="L550" s="2">
        <v>1</v>
      </c>
      <c r="M550" s="2">
        <v>1</v>
      </c>
      <c r="N550" s="2">
        <v>0</v>
      </c>
      <c r="O550" s="2" t="s">
        <v>2732</v>
      </c>
      <c r="P550" s="2" t="s">
        <v>2652</v>
      </c>
      <c r="Q550" s="2" t="s">
        <v>2649</v>
      </c>
      <c r="R550" s="3">
        <v>9700</v>
      </c>
      <c r="S550" s="3">
        <f>I550*L550*R550</f>
        <v>9700</v>
      </c>
      <c r="T550" s="2">
        <f>M550+N550</f>
        <v>1</v>
      </c>
    </row>
    <row r="551" spans="1:20" x14ac:dyDescent="0.2">
      <c r="A551" s="2" t="s">
        <v>3215</v>
      </c>
      <c r="B551" s="2" t="s">
        <v>1407</v>
      </c>
      <c r="C551" s="2" t="s">
        <v>67</v>
      </c>
      <c r="D551" s="2" t="str">
        <f>INDEX(Hotels!$C$2:$C$49,MATCH(C551,Hotels!$A$2:$A$49,0))</f>
        <v>New Delhi</v>
      </c>
      <c r="E551" s="11">
        <v>45601</v>
      </c>
      <c r="F551" s="11">
        <v>45611</v>
      </c>
      <c r="G551" s="11">
        <v>45615</v>
      </c>
      <c r="H551" s="13">
        <f>DATE(YEAR(F551),MONTH(F551),1)</f>
        <v>45597</v>
      </c>
      <c r="I551" s="2">
        <f>G551-F551</f>
        <v>4</v>
      </c>
      <c r="J551" s="2">
        <f>F551-E551</f>
        <v>10</v>
      </c>
      <c r="K551" s="2" t="s">
        <v>2668</v>
      </c>
      <c r="L551" s="2">
        <v>1</v>
      </c>
      <c r="M551" s="2">
        <v>2</v>
      </c>
      <c r="N551" s="2">
        <v>0</v>
      </c>
      <c r="O551" s="2" t="s">
        <v>2689</v>
      </c>
      <c r="P551" s="2" t="s">
        <v>2656</v>
      </c>
      <c r="Q551" s="2" t="s">
        <v>2649</v>
      </c>
      <c r="R551" s="3">
        <v>5150</v>
      </c>
      <c r="S551" s="3">
        <f>I551*L551*R551</f>
        <v>20600</v>
      </c>
      <c r="T551" s="2">
        <f>M551+N551</f>
        <v>2</v>
      </c>
    </row>
    <row r="552" spans="1:20" x14ac:dyDescent="0.2">
      <c r="A552" s="2" t="s">
        <v>3216</v>
      </c>
      <c r="B552" s="2" t="s">
        <v>1575</v>
      </c>
      <c r="C552" s="2" t="s">
        <v>125</v>
      </c>
      <c r="D552" s="2" t="str">
        <f>INDEX(Hotels!$C$2:$C$49,MATCH(C552,Hotels!$A$2:$A$49,0))</f>
        <v>Varanasi</v>
      </c>
      <c r="E552" s="11">
        <v>45601</v>
      </c>
      <c r="F552" s="11">
        <v>45605</v>
      </c>
      <c r="G552" s="11">
        <v>45607</v>
      </c>
      <c r="H552" s="13">
        <f>DATE(YEAR(F552),MONTH(F552),1)</f>
        <v>45597</v>
      </c>
      <c r="I552" s="2">
        <f>G552-F552</f>
        <v>2</v>
      </c>
      <c r="J552" s="2">
        <f>F552-E552</f>
        <v>4</v>
      </c>
      <c r="K552" s="2" t="s">
        <v>2655</v>
      </c>
      <c r="L552" s="2">
        <v>1</v>
      </c>
      <c r="M552" s="2">
        <v>1</v>
      </c>
      <c r="N552" s="2">
        <v>0</v>
      </c>
      <c r="O552" s="2" t="s">
        <v>2689</v>
      </c>
      <c r="P552" s="2" t="s">
        <v>2659</v>
      </c>
      <c r="Q552" s="2" t="s">
        <v>2649</v>
      </c>
      <c r="R552" s="3">
        <v>11300</v>
      </c>
      <c r="S552" s="3">
        <f>I552*L552*R552</f>
        <v>22600</v>
      </c>
      <c r="T552" s="2">
        <f>M552+N552</f>
        <v>1</v>
      </c>
    </row>
    <row r="553" spans="1:20" x14ac:dyDescent="0.2">
      <c r="A553" s="2" t="s">
        <v>3217</v>
      </c>
      <c r="B553" s="2" t="s">
        <v>2599</v>
      </c>
      <c r="C553" s="2" t="s">
        <v>122</v>
      </c>
      <c r="D553" s="2" t="str">
        <f>INDEX(Hotels!$C$2:$C$49,MATCH(C553,Hotels!$A$2:$A$49,0))</f>
        <v>Varanasi</v>
      </c>
      <c r="E553" s="11">
        <v>45601</v>
      </c>
      <c r="F553" s="11">
        <v>45610</v>
      </c>
      <c r="G553" s="11">
        <v>45612</v>
      </c>
      <c r="H553" s="13">
        <f>DATE(YEAR(F553),MONTH(F553),1)</f>
        <v>45597</v>
      </c>
      <c r="I553" s="2">
        <f>G553-F553</f>
        <v>2</v>
      </c>
      <c r="J553" s="2">
        <f>F553-E553</f>
        <v>9</v>
      </c>
      <c r="K553" s="2" t="s">
        <v>2655</v>
      </c>
      <c r="L553" s="2">
        <v>1</v>
      </c>
      <c r="M553" s="2">
        <v>2</v>
      </c>
      <c r="N553" s="2">
        <v>0</v>
      </c>
      <c r="O553" s="2" t="s">
        <v>2651</v>
      </c>
      <c r="P553" s="2" t="s">
        <v>2652</v>
      </c>
      <c r="Q553" s="2" t="s">
        <v>2649</v>
      </c>
      <c r="R553" s="3">
        <v>3500</v>
      </c>
      <c r="S553" s="3">
        <f>I553*L553*R553</f>
        <v>7000</v>
      </c>
      <c r="T553" s="2">
        <f>M553+N553</f>
        <v>2</v>
      </c>
    </row>
    <row r="554" spans="1:20" x14ac:dyDescent="0.2">
      <c r="A554" s="2" t="s">
        <v>3218</v>
      </c>
      <c r="B554" s="2" t="s">
        <v>920</v>
      </c>
      <c r="C554" s="2" t="s">
        <v>53</v>
      </c>
      <c r="D554" s="2" t="str">
        <f>INDEX(Hotels!$C$2:$C$49,MATCH(C554,Hotels!$A$2:$A$49,0))</f>
        <v>Mumbai</v>
      </c>
      <c r="E554" s="11">
        <v>45602</v>
      </c>
      <c r="F554" s="11">
        <v>45670</v>
      </c>
      <c r="G554" s="11">
        <v>45673</v>
      </c>
      <c r="H554" s="13">
        <f>DATE(YEAR(F554),MONTH(F554),1)</f>
        <v>45658</v>
      </c>
      <c r="I554" s="2">
        <f>G554-F554</f>
        <v>3</v>
      </c>
      <c r="J554" s="2">
        <f>F554-E554</f>
        <v>68</v>
      </c>
      <c r="K554" s="2" t="s">
        <v>2668</v>
      </c>
      <c r="L554" s="2">
        <v>1</v>
      </c>
      <c r="M554" s="2">
        <v>2</v>
      </c>
      <c r="N554" s="2">
        <v>2</v>
      </c>
      <c r="O554" s="2" t="s">
        <v>2658</v>
      </c>
      <c r="P554" s="2" t="s">
        <v>2672</v>
      </c>
      <c r="Q554" s="2" t="s">
        <v>2649</v>
      </c>
      <c r="R554" s="3">
        <v>10000</v>
      </c>
      <c r="S554" s="3">
        <f>I554*L554*R554</f>
        <v>30000</v>
      </c>
      <c r="T554" s="2">
        <f>M554+N554</f>
        <v>4</v>
      </c>
    </row>
    <row r="555" spans="1:20" x14ac:dyDescent="0.2">
      <c r="A555" s="2" t="s">
        <v>3219</v>
      </c>
      <c r="B555" s="2" t="s">
        <v>934</v>
      </c>
      <c r="C555" s="2" t="s">
        <v>125</v>
      </c>
      <c r="D555" s="2" t="str">
        <f>INDEX(Hotels!$C$2:$C$49,MATCH(C555,Hotels!$A$2:$A$49,0))</f>
        <v>Varanasi</v>
      </c>
      <c r="E555" s="11">
        <v>45602</v>
      </c>
      <c r="F555" s="11">
        <v>45641</v>
      </c>
      <c r="G555" s="11">
        <v>45644</v>
      </c>
      <c r="H555" s="13">
        <f>DATE(YEAR(F555),MONTH(F555),1)</f>
        <v>45627</v>
      </c>
      <c r="I555" s="2">
        <f>G555-F555</f>
        <v>3</v>
      </c>
      <c r="J555" s="2">
        <f>F555-E555</f>
        <v>39</v>
      </c>
      <c r="K555" s="2" t="s">
        <v>2655</v>
      </c>
      <c r="L555" s="2">
        <v>3</v>
      </c>
      <c r="M555" s="2">
        <v>6</v>
      </c>
      <c r="N555" s="2">
        <v>0</v>
      </c>
      <c r="O555" s="2" t="s">
        <v>2683</v>
      </c>
      <c r="P555" s="2" t="s">
        <v>2656</v>
      </c>
      <c r="Q555" s="2" t="s">
        <v>2649</v>
      </c>
      <c r="R555" s="3">
        <v>11350</v>
      </c>
      <c r="S555" s="3">
        <f>I555*L555*R555</f>
        <v>102150</v>
      </c>
      <c r="T555" s="2">
        <f>M555+N555</f>
        <v>6</v>
      </c>
    </row>
    <row r="556" spans="1:20" x14ac:dyDescent="0.2">
      <c r="A556" s="2" t="s">
        <v>3220</v>
      </c>
      <c r="B556" s="2" t="s">
        <v>1138</v>
      </c>
      <c r="C556" s="2" t="s">
        <v>101</v>
      </c>
      <c r="D556" s="2" t="str">
        <f>INDEX(Hotels!$C$2:$C$49,MATCH(C556,Hotels!$A$2:$A$49,0))</f>
        <v>Shimla</v>
      </c>
      <c r="E556" s="11">
        <v>45602</v>
      </c>
      <c r="F556" s="11">
        <v>45613</v>
      </c>
      <c r="G556" s="11">
        <v>45614</v>
      </c>
      <c r="H556" s="13">
        <f>DATE(YEAR(F556),MONTH(F556),1)</f>
        <v>45597</v>
      </c>
      <c r="I556" s="2">
        <f>G556-F556</f>
        <v>1</v>
      </c>
      <c r="J556" s="2">
        <f>F556-E556</f>
        <v>11</v>
      </c>
      <c r="K556" s="2" t="s">
        <v>2668</v>
      </c>
      <c r="L556" s="2">
        <v>1</v>
      </c>
      <c r="M556" s="2">
        <v>1</v>
      </c>
      <c r="N556" s="2">
        <v>0</v>
      </c>
      <c r="O556" s="2" t="s">
        <v>2651</v>
      </c>
      <c r="P556" s="2" t="s">
        <v>2652</v>
      </c>
      <c r="Q556" s="2" t="s">
        <v>2649</v>
      </c>
      <c r="R556" s="3">
        <v>5100</v>
      </c>
      <c r="S556" s="3">
        <f>I556*L556*R556</f>
        <v>5100</v>
      </c>
      <c r="T556" s="2">
        <f>M556+N556</f>
        <v>1</v>
      </c>
    </row>
    <row r="557" spans="1:20" x14ac:dyDescent="0.2">
      <c r="A557" s="2" t="s">
        <v>3221</v>
      </c>
      <c r="B557" s="2" t="s">
        <v>1526</v>
      </c>
      <c r="C557" s="2" t="s">
        <v>47</v>
      </c>
      <c r="D557" s="2" t="str">
        <f>INDEX(Hotels!$C$2:$C$49,MATCH(C557,Hotels!$A$2:$A$49,0))</f>
        <v>Agra</v>
      </c>
      <c r="E557" s="11">
        <v>45602</v>
      </c>
      <c r="F557" s="11">
        <v>45615</v>
      </c>
      <c r="G557" s="11">
        <v>45620</v>
      </c>
      <c r="H557" s="13">
        <f>DATE(YEAR(F557),MONTH(F557),1)</f>
        <v>45597</v>
      </c>
      <c r="I557" s="2">
        <f>G557-F557</f>
        <v>5</v>
      </c>
      <c r="J557" s="2">
        <f>F557-E557</f>
        <v>13</v>
      </c>
      <c r="K557" s="2" t="s">
        <v>2655</v>
      </c>
      <c r="L557" s="2">
        <v>1</v>
      </c>
      <c r="M557" s="2">
        <v>1</v>
      </c>
      <c r="N557" s="2">
        <v>0</v>
      </c>
      <c r="O557" s="2" t="s">
        <v>2651</v>
      </c>
      <c r="P557" s="2" t="s">
        <v>2672</v>
      </c>
      <c r="Q557" s="2" t="s">
        <v>2653</v>
      </c>
      <c r="R557" s="3">
        <v>6700</v>
      </c>
      <c r="S557" s="3">
        <f>I557*L557*R557</f>
        <v>33500</v>
      </c>
      <c r="T557" s="2">
        <f>M557+N557</f>
        <v>1</v>
      </c>
    </row>
    <row r="558" spans="1:20" x14ac:dyDescent="0.2">
      <c r="A558" s="2" t="s">
        <v>3222</v>
      </c>
      <c r="B558" s="2" t="s">
        <v>1549</v>
      </c>
      <c r="C558" s="2" t="s">
        <v>49</v>
      </c>
      <c r="D558" s="2" t="str">
        <f>INDEX(Hotels!$C$2:$C$49,MATCH(C558,Hotels!$A$2:$A$49,0))</f>
        <v>Agra</v>
      </c>
      <c r="E558" s="11">
        <v>45602</v>
      </c>
      <c r="F558" s="11">
        <v>45603</v>
      </c>
      <c r="G558" s="11">
        <v>45607</v>
      </c>
      <c r="H558" s="13">
        <f>DATE(YEAR(F558),MONTH(F558),1)</f>
        <v>45597</v>
      </c>
      <c r="I558" s="2">
        <f>G558-F558</f>
        <v>4</v>
      </c>
      <c r="J558" s="2">
        <f>F558-E558</f>
        <v>1</v>
      </c>
      <c r="K558" s="2" t="s">
        <v>2655</v>
      </c>
      <c r="L558" s="2">
        <v>1</v>
      </c>
      <c r="M558" s="2">
        <v>1</v>
      </c>
      <c r="N558" s="2">
        <v>0</v>
      </c>
      <c r="O558" s="2" t="s">
        <v>2651</v>
      </c>
      <c r="P558" s="2" t="s">
        <v>2648</v>
      </c>
      <c r="Q558" s="2" t="s">
        <v>2653</v>
      </c>
      <c r="R558" s="3">
        <v>3850</v>
      </c>
      <c r="S558" s="3">
        <f>I558*L558*R558</f>
        <v>15400</v>
      </c>
      <c r="T558" s="2">
        <f>M558+N558</f>
        <v>1</v>
      </c>
    </row>
    <row r="559" spans="1:20" x14ac:dyDescent="0.2">
      <c r="A559" s="2" t="s">
        <v>3223</v>
      </c>
      <c r="B559" s="2" t="s">
        <v>1593</v>
      </c>
      <c r="C559" s="2" t="s">
        <v>101</v>
      </c>
      <c r="D559" s="2" t="str">
        <f>INDEX(Hotels!$C$2:$C$49,MATCH(C559,Hotels!$A$2:$A$49,0))</f>
        <v>Shimla</v>
      </c>
      <c r="E559" s="11">
        <v>45602</v>
      </c>
      <c r="F559" s="11">
        <v>45619</v>
      </c>
      <c r="G559" s="11">
        <v>45621</v>
      </c>
      <c r="H559" s="13">
        <f>DATE(YEAR(F559),MONTH(F559),1)</f>
        <v>45597</v>
      </c>
      <c r="I559" s="2">
        <f>G559-F559</f>
        <v>2</v>
      </c>
      <c r="J559" s="2">
        <f>F559-E559</f>
        <v>17</v>
      </c>
      <c r="K559" s="2" t="s">
        <v>2655</v>
      </c>
      <c r="L559" s="2">
        <v>1</v>
      </c>
      <c r="M559" s="2">
        <v>2</v>
      </c>
      <c r="N559" s="2">
        <v>0</v>
      </c>
      <c r="O559" s="2" t="s">
        <v>2732</v>
      </c>
      <c r="P559" s="2" t="s">
        <v>2656</v>
      </c>
      <c r="Q559" s="2" t="s">
        <v>2649</v>
      </c>
      <c r="R559" s="3">
        <v>6350</v>
      </c>
      <c r="S559" s="3">
        <f>I559*L559*R559</f>
        <v>12700</v>
      </c>
      <c r="T559" s="2">
        <f>M559+N559</f>
        <v>2</v>
      </c>
    </row>
    <row r="560" spans="1:20" x14ac:dyDescent="0.2">
      <c r="A560" s="2" t="s">
        <v>3224</v>
      </c>
      <c r="B560" s="2" t="s">
        <v>1843</v>
      </c>
      <c r="C560" s="2" t="s">
        <v>13</v>
      </c>
      <c r="D560" s="2" t="str">
        <f>INDEX(Hotels!$C$2:$C$49,MATCH(C560,Hotels!$A$2:$A$49,0))</f>
        <v>Goa</v>
      </c>
      <c r="E560" s="11">
        <v>45602</v>
      </c>
      <c r="F560" s="11">
        <v>45666</v>
      </c>
      <c r="G560" s="11">
        <v>45670</v>
      </c>
      <c r="H560" s="13">
        <f>DATE(YEAR(F560),MONTH(F560),1)</f>
        <v>45658</v>
      </c>
      <c r="I560" s="2">
        <f>G560-F560</f>
        <v>4</v>
      </c>
      <c r="J560" s="2">
        <f>F560-E560</f>
        <v>64</v>
      </c>
      <c r="K560" s="2" t="s">
        <v>2668</v>
      </c>
      <c r="L560" s="2">
        <v>1</v>
      </c>
      <c r="M560" s="2">
        <v>2</v>
      </c>
      <c r="N560" s="2">
        <v>0</v>
      </c>
      <c r="O560" s="2" t="s">
        <v>2647</v>
      </c>
      <c r="P560" s="2" t="s">
        <v>2656</v>
      </c>
      <c r="Q560" s="2" t="s">
        <v>2649</v>
      </c>
      <c r="R560" s="3">
        <v>12750</v>
      </c>
      <c r="S560" s="3">
        <f>I560*L560*R560</f>
        <v>51000</v>
      </c>
      <c r="T560" s="2">
        <f>M560+N560</f>
        <v>2</v>
      </c>
    </row>
    <row r="561" spans="1:20" x14ac:dyDescent="0.2">
      <c r="A561" s="2" t="s">
        <v>3225</v>
      </c>
      <c r="B561" s="2" t="s">
        <v>1999</v>
      </c>
      <c r="C561" s="2" t="s">
        <v>9</v>
      </c>
      <c r="D561" s="2" t="str">
        <f>INDEX(Hotels!$C$2:$C$49,MATCH(C561,Hotels!$A$2:$A$49,0))</f>
        <v>Goa</v>
      </c>
      <c r="E561" s="11">
        <v>45602</v>
      </c>
      <c r="F561" s="11">
        <v>45637</v>
      </c>
      <c r="G561" s="11">
        <v>45641</v>
      </c>
      <c r="H561" s="13">
        <f>DATE(YEAR(F561),MONTH(F561),1)</f>
        <v>45627</v>
      </c>
      <c r="I561" s="2">
        <f>G561-F561</f>
        <v>4</v>
      </c>
      <c r="J561" s="2">
        <f>F561-E561</f>
        <v>35</v>
      </c>
      <c r="K561" s="2" t="s">
        <v>2646</v>
      </c>
      <c r="L561" s="2">
        <v>2</v>
      </c>
      <c r="M561" s="2">
        <v>4</v>
      </c>
      <c r="N561" s="2">
        <v>2</v>
      </c>
      <c r="O561" s="2" t="s">
        <v>2658</v>
      </c>
      <c r="P561" s="2" t="s">
        <v>2656</v>
      </c>
      <c r="Q561" s="2" t="s">
        <v>2649</v>
      </c>
      <c r="R561" s="3">
        <v>11950</v>
      </c>
      <c r="S561" s="3">
        <f>I561*L561*R561</f>
        <v>95600</v>
      </c>
      <c r="T561" s="2">
        <f>M561+N561</f>
        <v>6</v>
      </c>
    </row>
    <row r="562" spans="1:20" x14ac:dyDescent="0.2">
      <c r="A562" s="2" t="s">
        <v>3226</v>
      </c>
      <c r="B562" s="2" t="s">
        <v>2184</v>
      </c>
      <c r="C562" s="2" t="s">
        <v>29</v>
      </c>
      <c r="D562" s="2" t="str">
        <f>INDEX(Hotels!$C$2:$C$49,MATCH(C562,Hotels!$A$2:$A$49,0))</f>
        <v>Jaipur</v>
      </c>
      <c r="E562" s="11">
        <v>45602</v>
      </c>
      <c r="F562" s="11">
        <v>45620</v>
      </c>
      <c r="G562" s="11">
        <v>45623</v>
      </c>
      <c r="H562" s="13">
        <f>DATE(YEAR(F562),MONTH(F562),1)</f>
        <v>45597</v>
      </c>
      <c r="I562" s="2">
        <f>G562-F562</f>
        <v>3</v>
      </c>
      <c r="J562" s="2">
        <f>F562-E562</f>
        <v>18</v>
      </c>
      <c r="K562" s="2" t="s">
        <v>2668</v>
      </c>
      <c r="L562" s="2">
        <v>2</v>
      </c>
      <c r="M562" s="2">
        <v>4</v>
      </c>
      <c r="N562" s="2">
        <v>1</v>
      </c>
      <c r="O562" s="2" t="s">
        <v>2647</v>
      </c>
      <c r="P562" s="2" t="s">
        <v>2656</v>
      </c>
      <c r="Q562" s="2" t="s">
        <v>2649</v>
      </c>
      <c r="R562" s="3">
        <v>6350</v>
      </c>
      <c r="S562" s="3">
        <f>I562*L562*R562</f>
        <v>38100</v>
      </c>
      <c r="T562" s="2">
        <f>M562+N562</f>
        <v>5</v>
      </c>
    </row>
    <row r="563" spans="1:20" x14ac:dyDescent="0.2">
      <c r="A563" s="2" t="s">
        <v>3227</v>
      </c>
      <c r="B563" s="2" t="s">
        <v>2231</v>
      </c>
      <c r="C563" s="2" t="s">
        <v>87</v>
      </c>
      <c r="D563" s="2" t="str">
        <f>INDEX(Hotels!$C$2:$C$49,MATCH(C563,Hotels!$A$2:$A$49,0))</f>
        <v>Kochi</v>
      </c>
      <c r="E563" s="11">
        <v>45602</v>
      </c>
      <c r="F563" s="11">
        <v>45673</v>
      </c>
      <c r="G563" s="11">
        <v>45678</v>
      </c>
      <c r="H563" s="13">
        <f>DATE(YEAR(F563),MONTH(F563),1)</f>
        <v>45658</v>
      </c>
      <c r="I563" s="2">
        <f>G563-F563</f>
        <v>5</v>
      </c>
      <c r="J563" s="2">
        <f>F563-E563</f>
        <v>71</v>
      </c>
      <c r="K563" s="2" t="s">
        <v>2668</v>
      </c>
      <c r="L563" s="2">
        <v>1</v>
      </c>
      <c r="M563" s="2">
        <v>2</v>
      </c>
      <c r="N563" s="2">
        <v>0</v>
      </c>
      <c r="O563" s="2" t="s">
        <v>2670</v>
      </c>
      <c r="P563" s="2" t="s">
        <v>2656</v>
      </c>
      <c r="Q563" s="2" t="s">
        <v>2649</v>
      </c>
      <c r="R563" s="3">
        <v>5750</v>
      </c>
      <c r="S563" s="3">
        <f>I563*L563*R563</f>
        <v>28750</v>
      </c>
      <c r="T563" s="2">
        <f>M563+N563</f>
        <v>2</v>
      </c>
    </row>
    <row r="564" spans="1:20" x14ac:dyDescent="0.2">
      <c r="A564" s="2" t="s">
        <v>3228</v>
      </c>
      <c r="B564" s="2" t="s">
        <v>2505</v>
      </c>
      <c r="C564" s="2" t="s">
        <v>81</v>
      </c>
      <c r="D564" s="2" t="str">
        <f>INDEX(Hotels!$C$2:$C$49,MATCH(C564,Hotels!$A$2:$A$49,0))</f>
        <v>Bengaluru</v>
      </c>
      <c r="E564" s="11">
        <v>45602</v>
      </c>
      <c r="F564" s="11">
        <v>45624</v>
      </c>
      <c r="G564" s="11">
        <v>45626</v>
      </c>
      <c r="H564" s="13">
        <f>DATE(YEAR(F564),MONTH(F564),1)</f>
        <v>45597</v>
      </c>
      <c r="I564" s="2">
        <f>G564-F564</f>
        <v>2</v>
      </c>
      <c r="J564" s="2">
        <f>F564-E564</f>
        <v>22</v>
      </c>
      <c r="K564" s="2" t="s">
        <v>2655</v>
      </c>
      <c r="L564" s="2">
        <v>1</v>
      </c>
      <c r="M564" s="2">
        <v>2</v>
      </c>
      <c r="N564" s="2">
        <v>0</v>
      </c>
      <c r="O564" s="2" t="s">
        <v>2651</v>
      </c>
      <c r="P564" s="2" t="s">
        <v>2652</v>
      </c>
      <c r="Q564" s="2" t="s">
        <v>2653</v>
      </c>
      <c r="R564" s="3">
        <v>21000</v>
      </c>
      <c r="S564" s="3">
        <f>I564*L564*R564</f>
        <v>42000</v>
      </c>
      <c r="T564" s="2">
        <f>M564+N564</f>
        <v>2</v>
      </c>
    </row>
    <row r="565" spans="1:20" x14ac:dyDescent="0.2">
      <c r="A565" s="2" t="s">
        <v>3229</v>
      </c>
      <c r="B565" s="2" t="s">
        <v>2513</v>
      </c>
      <c r="C565" s="2" t="s">
        <v>93</v>
      </c>
      <c r="D565" s="2" t="str">
        <f>INDEX(Hotels!$C$2:$C$49,MATCH(C565,Hotels!$A$2:$A$49,0))</f>
        <v>Shimla</v>
      </c>
      <c r="E565" s="11">
        <v>45602</v>
      </c>
      <c r="F565" s="11">
        <v>45633</v>
      </c>
      <c r="G565" s="11">
        <v>45636</v>
      </c>
      <c r="H565" s="13">
        <f>DATE(YEAR(F565),MONTH(F565),1)</f>
        <v>45627</v>
      </c>
      <c r="I565" s="2">
        <f>G565-F565</f>
        <v>3</v>
      </c>
      <c r="J565" s="2">
        <f>F565-E565</f>
        <v>31</v>
      </c>
      <c r="K565" s="2" t="s">
        <v>2668</v>
      </c>
      <c r="L565" s="2">
        <v>1</v>
      </c>
      <c r="M565" s="2">
        <v>2</v>
      </c>
      <c r="N565" s="2">
        <v>0</v>
      </c>
      <c r="O565" s="2" t="s">
        <v>2647</v>
      </c>
      <c r="P565" s="2" t="s">
        <v>2656</v>
      </c>
      <c r="Q565" s="2" t="s">
        <v>2649</v>
      </c>
      <c r="R565" s="3">
        <v>5200</v>
      </c>
      <c r="S565" s="3">
        <f>I565*L565*R565</f>
        <v>15600</v>
      </c>
      <c r="T565" s="2">
        <f>M565+N565</f>
        <v>2</v>
      </c>
    </row>
    <row r="566" spans="1:20" x14ac:dyDescent="0.2">
      <c r="A566" s="2" t="s">
        <v>3230</v>
      </c>
      <c r="B566" s="2" t="s">
        <v>969</v>
      </c>
      <c r="C566" s="2" t="s">
        <v>29</v>
      </c>
      <c r="D566" s="2" t="str">
        <f>INDEX(Hotels!$C$2:$C$49,MATCH(C566,Hotels!$A$2:$A$49,0))</f>
        <v>Jaipur</v>
      </c>
      <c r="E566" s="11">
        <v>45603</v>
      </c>
      <c r="F566" s="11">
        <v>45685</v>
      </c>
      <c r="G566" s="11">
        <v>45690</v>
      </c>
      <c r="H566" s="13">
        <f>DATE(YEAR(F566),MONTH(F566),1)</f>
        <v>45658</v>
      </c>
      <c r="I566" s="2">
        <f>G566-F566</f>
        <v>5</v>
      </c>
      <c r="J566" s="2">
        <f>F566-E566</f>
        <v>82</v>
      </c>
      <c r="K566" s="2" t="s">
        <v>2668</v>
      </c>
      <c r="L566" s="2">
        <v>1</v>
      </c>
      <c r="M566" s="2">
        <v>2</v>
      </c>
      <c r="N566" s="2">
        <v>1</v>
      </c>
      <c r="O566" s="2" t="s">
        <v>2689</v>
      </c>
      <c r="P566" s="2" t="s">
        <v>2672</v>
      </c>
      <c r="Q566" s="2" t="s">
        <v>2649</v>
      </c>
      <c r="R566" s="3">
        <v>7100</v>
      </c>
      <c r="S566" s="3">
        <f>I566*L566*R566</f>
        <v>35500</v>
      </c>
      <c r="T566" s="2">
        <f>M566+N566</f>
        <v>3</v>
      </c>
    </row>
    <row r="567" spans="1:20" x14ac:dyDescent="0.2">
      <c r="A567" s="2" t="s">
        <v>3231</v>
      </c>
      <c r="B567" s="2" t="s">
        <v>1562</v>
      </c>
      <c r="C567" s="2" t="s">
        <v>63</v>
      </c>
      <c r="D567" s="2" t="str">
        <f>INDEX(Hotels!$C$2:$C$49,MATCH(C567,Hotels!$A$2:$A$49,0))</f>
        <v>New Delhi</v>
      </c>
      <c r="E567" s="11">
        <v>45603</v>
      </c>
      <c r="F567" s="11">
        <v>45797</v>
      </c>
      <c r="G567" s="11">
        <v>45800</v>
      </c>
      <c r="H567" s="13">
        <f>DATE(YEAR(F567),MONTH(F567),1)</f>
        <v>45778</v>
      </c>
      <c r="I567" s="2">
        <f>G567-F567</f>
        <v>3</v>
      </c>
      <c r="J567" s="2">
        <f>F567-E567</f>
        <v>194</v>
      </c>
      <c r="K567" s="2" t="s">
        <v>2668</v>
      </c>
      <c r="L567" s="2">
        <v>1</v>
      </c>
      <c r="M567" s="2">
        <v>2</v>
      </c>
      <c r="N567" s="2">
        <v>3</v>
      </c>
      <c r="O567" s="2" t="s">
        <v>2651</v>
      </c>
      <c r="P567" s="2" t="s">
        <v>2662</v>
      </c>
      <c r="Q567" s="2" t="s">
        <v>2649</v>
      </c>
      <c r="R567" s="3">
        <v>6450</v>
      </c>
      <c r="S567" s="3">
        <f>I567*L567*R567</f>
        <v>19350</v>
      </c>
      <c r="T567" s="2">
        <f>M567+N567</f>
        <v>5</v>
      </c>
    </row>
    <row r="568" spans="1:20" x14ac:dyDescent="0.2">
      <c r="A568" s="2" t="s">
        <v>3232</v>
      </c>
      <c r="B568" s="2" t="s">
        <v>1678</v>
      </c>
      <c r="C568" s="2" t="s">
        <v>34</v>
      </c>
      <c r="D568" s="2" t="str">
        <f>INDEX(Hotels!$C$2:$C$49,MATCH(C568,Hotels!$A$2:$A$49,0))</f>
        <v>Udaipur</v>
      </c>
      <c r="E568" s="11">
        <v>45603</v>
      </c>
      <c r="F568" s="11">
        <v>45606</v>
      </c>
      <c r="G568" s="11">
        <v>45608</v>
      </c>
      <c r="H568" s="13">
        <f>DATE(YEAR(F568),MONTH(F568),1)</f>
        <v>45597</v>
      </c>
      <c r="I568" s="2">
        <f>G568-F568</f>
        <v>2</v>
      </c>
      <c r="J568" s="2">
        <f>F568-E568</f>
        <v>3</v>
      </c>
      <c r="K568" s="2" t="s">
        <v>2655</v>
      </c>
      <c r="L568" s="2">
        <v>1</v>
      </c>
      <c r="M568" s="2">
        <v>2</v>
      </c>
      <c r="N568" s="2">
        <v>0</v>
      </c>
      <c r="O568" s="2" t="s">
        <v>2689</v>
      </c>
      <c r="P568" s="2" t="s">
        <v>2652</v>
      </c>
      <c r="Q568" s="2" t="s">
        <v>2653</v>
      </c>
      <c r="R568" s="3">
        <v>7700</v>
      </c>
      <c r="S568" s="3">
        <f>I568*L568*R568</f>
        <v>15400</v>
      </c>
      <c r="T568" s="2">
        <f>M568+N568</f>
        <v>2</v>
      </c>
    </row>
    <row r="569" spans="1:20" x14ac:dyDescent="0.2">
      <c r="A569" s="2" t="s">
        <v>3233</v>
      </c>
      <c r="B569" s="2" t="s">
        <v>2101</v>
      </c>
      <c r="C569" s="2" t="s">
        <v>125</v>
      </c>
      <c r="D569" s="2" t="str">
        <f>INDEX(Hotels!$C$2:$C$49,MATCH(C569,Hotels!$A$2:$A$49,0))</f>
        <v>Varanasi</v>
      </c>
      <c r="E569" s="11">
        <v>45603</v>
      </c>
      <c r="F569" s="11">
        <v>45627</v>
      </c>
      <c r="G569" s="11">
        <v>45629</v>
      </c>
      <c r="H569" s="13">
        <f>DATE(YEAR(F569),MONTH(F569),1)</f>
        <v>45627</v>
      </c>
      <c r="I569" s="2">
        <f>G569-F569</f>
        <v>2</v>
      </c>
      <c r="J569" s="2">
        <f>F569-E569</f>
        <v>24</v>
      </c>
      <c r="K569" s="2" t="s">
        <v>2655</v>
      </c>
      <c r="L569" s="2">
        <v>1</v>
      </c>
      <c r="M569" s="2">
        <v>1</v>
      </c>
      <c r="N569" s="2">
        <v>0</v>
      </c>
      <c r="O569" s="2" t="s">
        <v>2647</v>
      </c>
      <c r="P569" s="2" t="s">
        <v>2648</v>
      </c>
      <c r="Q569" s="2" t="s">
        <v>2649</v>
      </c>
      <c r="R569" s="3">
        <v>11550</v>
      </c>
      <c r="S569" s="3">
        <f>I569*L569*R569</f>
        <v>23100</v>
      </c>
      <c r="T569" s="2">
        <f>M569+N569</f>
        <v>1</v>
      </c>
    </row>
    <row r="570" spans="1:20" x14ac:dyDescent="0.2">
      <c r="A570" s="2" t="s">
        <v>3234</v>
      </c>
      <c r="B570" s="2" t="s">
        <v>2410</v>
      </c>
      <c r="C570" s="2" t="s">
        <v>101</v>
      </c>
      <c r="D570" s="2" t="str">
        <f>INDEX(Hotels!$C$2:$C$49,MATCH(C570,Hotels!$A$2:$A$49,0))</f>
        <v>Shimla</v>
      </c>
      <c r="E570" s="11">
        <v>45603</v>
      </c>
      <c r="F570" s="11">
        <v>45613</v>
      </c>
      <c r="G570" s="11">
        <v>45614</v>
      </c>
      <c r="H570" s="13">
        <f>DATE(YEAR(F570),MONTH(F570),1)</f>
        <v>45597</v>
      </c>
      <c r="I570" s="2">
        <f>G570-F570</f>
        <v>1</v>
      </c>
      <c r="J570" s="2">
        <f>F570-E570</f>
        <v>10</v>
      </c>
      <c r="K570" s="2" t="s">
        <v>2655</v>
      </c>
      <c r="L570" s="2">
        <v>1</v>
      </c>
      <c r="M570" s="2">
        <v>1</v>
      </c>
      <c r="N570" s="2">
        <v>0</v>
      </c>
      <c r="O570" s="2" t="s">
        <v>2732</v>
      </c>
      <c r="P570" s="2" t="s">
        <v>2662</v>
      </c>
      <c r="Q570" s="2" t="s">
        <v>2649</v>
      </c>
      <c r="R570" s="3">
        <v>6450</v>
      </c>
      <c r="S570" s="3">
        <f>I570*L570*R570</f>
        <v>6450</v>
      </c>
      <c r="T570" s="2">
        <f>M570+N570</f>
        <v>1</v>
      </c>
    </row>
    <row r="571" spans="1:20" x14ac:dyDescent="0.2">
      <c r="A571" s="2" t="s">
        <v>3235</v>
      </c>
      <c r="B571" s="2" t="s">
        <v>2433</v>
      </c>
      <c r="C571" s="2" t="s">
        <v>129</v>
      </c>
      <c r="D571" s="2" t="str">
        <f>INDEX(Hotels!$C$2:$C$49,MATCH(C571,Hotels!$A$2:$A$49,0))</f>
        <v>Varanasi</v>
      </c>
      <c r="E571" s="11">
        <v>45603</v>
      </c>
      <c r="F571" s="11">
        <v>45680</v>
      </c>
      <c r="G571" s="11">
        <v>45684</v>
      </c>
      <c r="H571" s="13">
        <f>DATE(YEAR(F571),MONTH(F571),1)</f>
        <v>45658</v>
      </c>
      <c r="I571" s="2">
        <f>G571-F571</f>
        <v>4</v>
      </c>
      <c r="J571" s="2">
        <f>F571-E571</f>
        <v>77</v>
      </c>
      <c r="K571" s="2" t="s">
        <v>2668</v>
      </c>
      <c r="L571" s="2">
        <v>4</v>
      </c>
      <c r="M571" s="2">
        <v>8</v>
      </c>
      <c r="N571" s="2">
        <v>0</v>
      </c>
      <c r="O571" s="2" t="s">
        <v>2647</v>
      </c>
      <c r="P571" s="2" t="s">
        <v>2662</v>
      </c>
      <c r="Q571" s="2" t="s">
        <v>2649</v>
      </c>
      <c r="R571" s="3">
        <v>4150</v>
      </c>
      <c r="S571" s="3">
        <f>I571*L571*R571</f>
        <v>66400</v>
      </c>
      <c r="T571" s="2">
        <f>M571+N571</f>
        <v>8</v>
      </c>
    </row>
    <row r="572" spans="1:20" x14ac:dyDescent="0.2">
      <c r="A572" s="2" t="s">
        <v>3236</v>
      </c>
      <c r="B572" s="2" t="s">
        <v>203</v>
      </c>
      <c r="C572" s="2" t="s">
        <v>61</v>
      </c>
      <c r="D572" s="2" t="str">
        <f>INDEX(Hotels!$C$2:$C$49,MATCH(C572,Hotels!$A$2:$A$49,0))</f>
        <v>Mumbai</v>
      </c>
      <c r="E572" s="11">
        <v>45604</v>
      </c>
      <c r="F572" s="11">
        <v>45615</v>
      </c>
      <c r="G572" s="11">
        <v>45620</v>
      </c>
      <c r="H572" s="13">
        <f>DATE(YEAR(F572),MONTH(F572),1)</f>
        <v>45597</v>
      </c>
      <c r="I572" s="2">
        <f>G572-F572</f>
        <v>5</v>
      </c>
      <c r="J572" s="2">
        <f>F572-E572</f>
        <v>11</v>
      </c>
      <c r="K572" s="2" t="s">
        <v>2668</v>
      </c>
      <c r="L572" s="2">
        <v>1</v>
      </c>
      <c r="M572" s="2">
        <v>3</v>
      </c>
      <c r="N572" s="2">
        <v>0</v>
      </c>
      <c r="O572" s="2" t="s">
        <v>2658</v>
      </c>
      <c r="P572" s="2" t="s">
        <v>2652</v>
      </c>
      <c r="Q572" s="2" t="s">
        <v>2649</v>
      </c>
      <c r="R572" s="3">
        <v>16200</v>
      </c>
      <c r="S572" s="3">
        <f>I572*L572*R572</f>
        <v>81000</v>
      </c>
      <c r="T572" s="2">
        <f>M572+N572</f>
        <v>3</v>
      </c>
    </row>
    <row r="573" spans="1:20" x14ac:dyDescent="0.2">
      <c r="A573" s="2" t="s">
        <v>3237</v>
      </c>
      <c r="B573" s="2" t="s">
        <v>203</v>
      </c>
      <c r="C573" s="2" t="s">
        <v>73</v>
      </c>
      <c r="D573" s="2" t="str">
        <f>INDEX(Hotels!$C$2:$C$49,MATCH(C573,Hotels!$A$2:$A$49,0))</f>
        <v>Bengaluru</v>
      </c>
      <c r="E573" s="11">
        <v>45604</v>
      </c>
      <c r="F573" s="11">
        <v>45610</v>
      </c>
      <c r="G573" s="11">
        <v>45615</v>
      </c>
      <c r="H573" s="13">
        <f>DATE(YEAR(F573),MONTH(F573),1)</f>
        <v>45597</v>
      </c>
      <c r="I573" s="2">
        <f>G573-F573</f>
        <v>5</v>
      </c>
      <c r="J573" s="2">
        <f>F573-E573</f>
        <v>6</v>
      </c>
      <c r="K573" s="2" t="s">
        <v>2668</v>
      </c>
      <c r="L573" s="2">
        <v>1</v>
      </c>
      <c r="M573" s="2">
        <v>3</v>
      </c>
      <c r="N573" s="2">
        <v>0</v>
      </c>
      <c r="O573" s="2" t="s">
        <v>2689</v>
      </c>
      <c r="P573" s="2" t="s">
        <v>2648</v>
      </c>
      <c r="Q573" s="2" t="s">
        <v>2649</v>
      </c>
      <c r="R573" s="3">
        <v>7600</v>
      </c>
      <c r="S573" s="3">
        <f>I573*L573*R573</f>
        <v>38000</v>
      </c>
      <c r="T573" s="2">
        <f>M573+N573</f>
        <v>3</v>
      </c>
    </row>
    <row r="574" spans="1:20" x14ac:dyDescent="0.2">
      <c r="A574" s="2" t="s">
        <v>3238</v>
      </c>
      <c r="B574" s="2" t="s">
        <v>634</v>
      </c>
      <c r="C574" s="2" t="s">
        <v>71</v>
      </c>
      <c r="D574" s="2" t="str">
        <f>INDEX(Hotels!$C$2:$C$49,MATCH(C574,Hotels!$A$2:$A$49,0))</f>
        <v>New Delhi</v>
      </c>
      <c r="E574" s="11">
        <v>45604</v>
      </c>
      <c r="F574" s="11">
        <v>45645</v>
      </c>
      <c r="G574" s="11">
        <v>45651</v>
      </c>
      <c r="H574" s="13">
        <f>DATE(YEAR(F574),MONTH(F574),1)</f>
        <v>45627</v>
      </c>
      <c r="I574" s="2">
        <f>G574-F574</f>
        <v>6</v>
      </c>
      <c r="J574" s="2">
        <f>F574-E574</f>
        <v>41</v>
      </c>
      <c r="K574" s="2" t="s">
        <v>2646</v>
      </c>
      <c r="L574" s="2">
        <v>1</v>
      </c>
      <c r="M574" s="2">
        <v>2</v>
      </c>
      <c r="N574" s="2">
        <v>1</v>
      </c>
      <c r="O574" s="2" t="s">
        <v>2658</v>
      </c>
      <c r="P574" s="2" t="s">
        <v>2652</v>
      </c>
      <c r="Q574" s="2" t="s">
        <v>2649</v>
      </c>
      <c r="R574" s="3">
        <v>15350</v>
      </c>
      <c r="S574" s="3">
        <f>I574*L574*R574</f>
        <v>92100</v>
      </c>
      <c r="T574" s="2">
        <f>M574+N574</f>
        <v>3</v>
      </c>
    </row>
    <row r="575" spans="1:20" x14ac:dyDescent="0.2">
      <c r="A575" s="2" t="s">
        <v>3239</v>
      </c>
      <c r="B575" s="2" t="s">
        <v>1208</v>
      </c>
      <c r="C575" s="2" t="s">
        <v>69</v>
      </c>
      <c r="D575" s="2" t="str">
        <f>INDEX(Hotels!$C$2:$C$49,MATCH(C575,Hotels!$A$2:$A$49,0))</f>
        <v>New Delhi</v>
      </c>
      <c r="E575" s="11">
        <v>45604</v>
      </c>
      <c r="F575" s="11">
        <v>45631</v>
      </c>
      <c r="G575" s="11">
        <v>45634</v>
      </c>
      <c r="H575" s="13">
        <f>DATE(YEAR(F575),MONTH(F575),1)</f>
        <v>45627</v>
      </c>
      <c r="I575" s="2">
        <f>G575-F575</f>
        <v>3</v>
      </c>
      <c r="J575" s="2">
        <f>F575-E575</f>
        <v>27</v>
      </c>
      <c r="K575" s="2" t="s">
        <v>2668</v>
      </c>
      <c r="L575" s="2">
        <v>1</v>
      </c>
      <c r="M575" s="2">
        <v>2</v>
      </c>
      <c r="N575" s="2">
        <v>0</v>
      </c>
      <c r="O575" s="2" t="s">
        <v>2670</v>
      </c>
      <c r="P575" s="2" t="s">
        <v>2656</v>
      </c>
      <c r="Q575" s="2" t="s">
        <v>2649</v>
      </c>
      <c r="R575" s="3">
        <v>16300</v>
      </c>
      <c r="S575" s="3">
        <f>I575*L575*R575</f>
        <v>48900</v>
      </c>
      <c r="T575" s="2">
        <f>M575+N575</f>
        <v>2</v>
      </c>
    </row>
    <row r="576" spans="1:20" x14ac:dyDescent="0.2">
      <c r="A576" s="2" t="s">
        <v>3240</v>
      </c>
      <c r="B576" s="2" t="s">
        <v>2161</v>
      </c>
      <c r="C576" s="2" t="s">
        <v>47</v>
      </c>
      <c r="D576" s="2" t="str">
        <f>INDEX(Hotels!$C$2:$C$49,MATCH(C576,Hotels!$A$2:$A$49,0))</f>
        <v>Agra</v>
      </c>
      <c r="E576" s="11">
        <v>45604</v>
      </c>
      <c r="F576" s="11">
        <v>45611</v>
      </c>
      <c r="G576" s="11">
        <v>45612</v>
      </c>
      <c r="H576" s="13">
        <f>DATE(YEAR(F576),MONTH(F576),1)</f>
        <v>45597</v>
      </c>
      <c r="I576" s="2">
        <f>G576-F576</f>
        <v>1</v>
      </c>
      <c r="J576" s="2">
        <f>F576-E576</f>
        <v>7</v>
      </c>
      <c r="K576" s="2" t="s">
        <v>2655</v>
      </c>
      <c r="L576" s="2">
        <v>1</v>
      </c>
      <c r="M576" s="2">
        <v>1</v>
      </c>
      <c r="N576" s="2">
        <v>0</v>
      </c>
      <c r="O576" s="2" t="s">
        <v>2732</v>
      </c>
      <c r="P576" s="2" t="s">
        <v>2656</v>
      </c>
      <c r="Q576" s="2" t="s">
        <v>2649</v>
      </c>
      <c r="R576" s="3">
        <v>6850</v>
      </c>
      <c r="S576" s="3">
        <f>I576*L576*R576</f>
        <v>6850</v>
      </c>
      <c r="T576" s="2">
        <f>M576+N576</f>
        <v>1</v>
      </c>
    </row>
    <row r="577" spans="1:20" x14ac:dyDescent="0.2">
      <c r="A577" s="2" t="s">
        <v>3241</v>
      </c>
      <c r="B577" s="2" t="s">
        <v>2220</v>
      </c>
      <c r="C577" s="2" t="s">
        <v>47</v>
      </c>
      <c r="D577" s="2" t="str">
        <f>INDEX(Hotels!$C$2:$C$49,MATCH(C577,Hotels!$A$2:$A$49,0))</f>
        <v>Agra</v>
      </c>
      <c r="E577" s="11">
        <v>45604</v>
      </c>
      <c r="F577" s="11">
        <v>45624</v>
      </c>
      <c r="G577" s="11">
        <v>45626</v>
      </c>
      <c r="H577" s="13">
        <f>DATE(YEAR(F577),MONTH(F577),1)</f>
        <v>45597</v>
      </c>
      <c r="I577" s="2">
        <f>G577-F577</f>
        <v>2</v>
      </c>
      <c r="J577" s="2">
        <f>F577-E577</f>
        <v>20</v>
      </c>
      <c r="K577" s="2" t="s">
        <v>2646</v>
      </c>
      <c r="L577" s="2">
        <v>1</v>
      </c>
      <c r="M577" s="2">
        <v>3</v>
      </c>
      <c r="N577" s="2">
        <v>0</v>
      </c>
      <c r="O577" s="2" t="s">
        <v>2683</v>
      </c>
      <c r="P577" s="2" t="s">
        <v>2662</v>
      </c>
      <c r="Q577" s="2" t="s">
        <v>2649</v>
      </c>
      <c r="R577" s="3">
        <v>9400</v>
      </c>
      <c r="S577" s="3">
        <f>I577*L577*R577</f>
        <v>18800</v>
      </c>
      <c r="T577" s="2">
        <f>M577+N577</f>
        <v>3</v>
      </c>
    </row>
    <row r="578" spans="1:20" x14ac:dyDescent="0.2">
      <c r="A578" s="2" t="s">
        <v>3242</v>
      </c>
      <c r="B578" s="2" t="s">
        <v>2301</v>
      </c>
      <c r="C578" s="2" t="s">
        <v>69</v>
      </c>
      <c r="D578" s="2" t="str">
        <f>INDEX(Hotels!$C$2:$C$49,MATCH(C578,Hotels!$A$2:$A$49,0))</f>
        <v>New Delhi</v>
      </c>
      <c r="E578" s="11">
        <v>45604</v>
      </c>
      <c r="F578" s="11">
        <v>45623</v>
      </c>
      <c r="G578" s="11">
        <v>45629</v>
      </c>
      <c r="H578" s="13">
        <f>DATE(YEAR(F578),MONTH(F578),1)</f>
        <v>45597</v>
      </c>
      <c r="I578" s="2">
        <f>G578-F578</f>
        <v>6</v>
      </c>
      <c r="J578" s="2">
        <f>F578-E578</f>
        <v>19</v>
      </c>
      <c r="K578" s="2" t="s">
        <v>2646</v>
      </c>
      <c r="L578" s="2">
        <v>1</v>
      </c>
      <c r="M578" s="2">
        <v>2</v>
      </c>
      <c r="N578" s="2">
        <v>2</v>
      </c>
      <c r="O578" s="2" t="s">
        <v>2670</v>
      </c>
      <c r="P578" s="2" t="s">
        <v>2659</v>
      </c>
      <c r="Q578" s="2" t="s">
        <v>2649</v>
      </c>
      <c r="R578" s="3">
        <v>30050</v>
      </c>
      <c r="S578" s="3">
        <f>I578*L578*R578</f>
        <v>180300</v>
      </c>
      <c r="T578" s="2">
        <f>M578+N578</f>
        <v>4</v>
      </c>
    </row>
    <row r="579" spans="1:20" x14ac:dyDescent="0.2">
      <c r="A579" s="2" t="s">
        <v>3243</v>
      </c>
      <c r="B579" s="2" t="s">
        <v>868</v>
      </c>
      <c r="C579" s="2" t="s">
        <v>9</v>
      </c>
      <c r="D579" s="2" t="str">
        <f>INDEX(Hotels!$C$2:$C$49,MATCH(C579,Hotels!$A$2:$A$49,0))</f>
        <v>Goa</v>
      </c>
      <c r="E579" s="11">
        <v>45605</v>
      </c>
      <c r="F579" s="11">
        <v>45613</v>
      </c>
      <c r="G579" s="11">
        <v>45616</v>
      </c>
      <c r="H579" s="13">
        <f>DATE(YEAR(F579),MONTH(F579),1)</f>
        <v>45597</v>
      </c>
      <c r="I579" s="2">
        <f>G579-F579</f>
        <v>3</v>
      </c>
      <c r="J579" s="2">
        <f>F579-E579</f>
        <v>8</v>
      </c>
      <c r="K579" s="2" t="s">
        <v>2646</v>
      </c>
      <c r="L579" s="2">
        <v>1</v>
      </c>
      <c r="M579" s="2">
        <v>1</v>
      </c>
      <c r="N579" s="2">
        <v>1</v>
      </c>
      <c r="O579" s="2" t="s">
        <v>2651</v>
      </c>
      <c r="P579" s="2" t="s">
        <v>2652</v>
      </c>
      <c r="Q579" s="2" t="s">
        <v>2653</v>
      </c>
      <c r="R579" s="3">
        <v>11550</v>
      </c>
      <c r="S579" s="3">
        <f>I579*L579*R579</f>
        <v>34650</v>
      </c>
      <c r="T579" s="2">
        <f>M579+N579</f>
        <v>2</v>
      </c>
    </row>
    <row r="580" spans="1:20" x14ac:dyDescent="0.2">
      <c r="A580" s="2" t="s">
        <v>3244</v>
      </c>
      <c r="B580" s="2" t="s">
        <v>927</v>
      </c>
      <c r="C580" s="2" t="s">
        <v>37</v>
      </c>
      <c r="D580" s="2" t="str">
        <f>INDEX(Hotels!$C$2:$C$49,MATCH(C580,Hotels!$A$2:$A$49,0))</f>
        <v>Udaipur</v>
      </c>
      <c r="E580" s="11">
        <v>45605</v>
      </c>
      <c r="F580" s="11">
        <v>45607</v>
      </c>
      <c r="G580" s="11">
        <v>45608</v>
      </c>
      <c r="H580" s="13">
        <f>DATE(YEAR(F580),MONTH(F580),1)</f>
        <v>45597</v>
      </c>
      <c r="I580" s="2">
        <f>G580-F580</f>
        <v>1</v>
      </c>
      <c r="J580" s="2">
        <f>F580-E580</f>
        <v>2</v>
      </c>
      <c r="K580" s="2" t="s">
        <v>2666</v>
      </c>
      <c r="L580" s="2">
        <v>1</v>
      </c>
      <c r="M580" s="2">
        <v>1</v>
      </c>
      <c r="N580" s="2">
        <v>0</v>
      </c>
      <c r="O580" s="2" t="s">
        <v>2732</v>
      </c>
      <c r="P580" s="2" t="s">
        <v>2656</v>
      </c>
      <c r="Q580" s="2" t="s">
        <v>2664</v>
      </c>
      <c r="R580" s="3">
        <v>39250</v>
      </c>
      <c r="S580" s="3">
        <f>I580*L580*R580</f>
        <v>39250</v>
      </c>
      <c r="T580" s="2">
        <f>M580+N580</f>
        <v>1</v>
      </c>
    </row>
    <row r="581" spans="1:20" x14ac:dyDescent="0.2">
      <c r="A581" s="2" t="s">
        <v>3245</v>
      </c>
      <c r="B581" s="2" t="s">
        <v>1008</v>
      </c>
      <c r="C581" s="2" t="s">
        <v>83</v>
      </c>
      <c r="D581" s="2" t="str">
        <f>INDEX(Hotels!$C$2:$C$49,MATCH(C581,Hotels!$A$2:$A$49,0))</f>
        <v>Kochi</v>
      </c>
      <c r="E581" s="11">
        <v>45605</v>
      </c>
      <c r="F581" s="11">
        <v>45625</v>
      </c>
      <c r="G581" s="11">
        <v>45627</v>
      </c>
      <c r="H581" s="13">
        <f>DATE(YEAR(F581),MONTH(F581),1)</f>
        <v>45597</v>
      </c>
      <c r="I581" s="2">
        <f>G581-F581</f>
        <v>2</v>
      </c>
      <c r="J581" s="2">
        <f>F581-E581</f>
        <v>20</v>
      </c>
      <c r="K581" s="2" t="s">
        <v>2646</v>
      </c>
      <c r="L581" s="2">
        <v>1</v>
      </c>
      <c r="M581" s="2">
        <v>2</v>
      </c>
      <c r="N581" s="2">
        <v>0</v>
      </c>
      <c r="O581" s="2" t="s">
        <v>2647</v>
      </c>
      <c r="P581" s="2" t="s">
        <v>2652</v>
      </c>
      <c r="Q581" s="2" t="s">
        <v>2649</v>
      </c>
      <c r="R581" s="3">
        <v>19650</v>
      </c>
      <c r="S581" s="3">
        <f>I581*L581*R581</f>
        <v>39300</v>
      </c>
      <c r="T581" s="2">
        <f>M581+N581</f>
        <v>2</v>
      </c>
    </row>
    <row r="582" spans="1:20" x14ac:dyDescent="0.2">
      <c r="A582" s="2" t="s">
        <v>3246</v>
      </c>
      <c r="B582" s="2" t="s">
        <v>1098</v>
      </c>
      <c r="C582" s="2" t="s">
        <v>47</v>
      </c>
      <c r="D582" s="2" t="str">
        <f>INDEX(Hotels!$C$2:$C$49,MATCH(C582,Hotels!$A$2:$A$49,0))</f>
        <v>Agra</v>
      </c>
      <c r="E582" s="11">
        <v>45605</v>
      </c>
      <c r="F582" s="11">
        <v>45661</v>
      </c>
      <c r="G582" s="11">
        <v>45665</v>
      </c>
      <c r="H582" s="13">
        <f>DATE(YEAR(F582),MONTH(F582),1)</f>
        <v>45658</v>
      </c>
      <c r="I582" s="2">
        <f>G582-F582</f>
        <v>4</v>
      </c>
      <c r="J582" s="2">
        <f>F582-E582</f>
        <v>56</v>
      </c>
      <c r="K582" s="2" t="s">
        <v>2655</v>
      </c>
      <c r="L582" s="2">
        <v>1</v>
      </c>
      <c r="M582" s="2">
        <v>2</v>
      </c>
      <c r="N582" s="2">
        <v>1</v>
      </c>
      <c r="O582" s="2" t="s">
        <v>2651</v>
      </c>
      <c r="P582" s="2" t="s">
        <v>2652</v>
      </c>
      <c r="Q582" s="2" t="s">
        <v>2649</v>
      </c>
      <c r="R582" s="3">
        <v>6400</v>
      </c>
      <c r="S582" s="3">
        <f>I582*L582*R582</f>
        <v>25600</v>
      </c>
      <c r="T582" s="2">
        <f>M582+N582</f>
        <v>3</v>
      </c>
    </row>
    <row r="583" spans="1:20" x14ac:dyDescent="0.2">
      <c r="A583" s="2" t="s">
        <v>3247</v>
      </c>
      <c r="B583" s="2" t="s">
        <v>1513</v>
      </c>
      <c r="C583" s="2" t="s">
        <v>37</v>
      </c>
      <c r="D583" s="2" t="str">
        <f>INDEX(Hotels!$C$2:$C$49,MATCH(C583,Hotels!$A$2:$A$49,0))</f>
        <v>Udaipur</v>
      </c>
      <c r="E583" s="11">
        <v>45605</v>
      </c>
      <c r="F583" s="11">
        <v>45605</v>
      </c>
      <c r="G583" s="11">
        <v>45609</v>
      </c>
      <c r="H583" s="13">
        <f>DATE(YEAR(F583),MONTH(F583),1)</f>
        <v>45597</v>
      </c>
      <c r="I583" s="2">
        <f>G583-F583</f>
        <v>4</v>
      </c>
      <c r="J583" s="2">
        <f>F583-E583</f>
        <v>0</v>
      </c>
      <c r="K583" s="2" t="s">
        <v>2646</v>
      </c>
      <c r="L583" s="2">
        <v>1</v>
      </c>
      <c r="M583" s="2">
        <v>2</v>
      </c>
      <c r="N583" s="2">
        <v>0</v>
      </c>
      <c r="O583" s="2" t="s">
        <v>2683</v>
      </c>
      <c r="P583" s="2" t="s">
        <v>2656</v>
      </c>
      <c r="Q583" s="2" t="s">
        <v>2649</v>
      </c>
      <c r="R583" s="3">
        <v>23950</v>
      </c>
      <c r="S583" s="3">
        <f>I583*L583*R583</f>
        <v>95800</v>
      </c>
      <c r="T583" s="2">
        <f>M583+N583</f>
        <v>2</v>
      </c>
    </row>
    <row r="584" spans="1:20" x14ac:dyDescent="0.2">
      <c r="A584" s="2" t="s">
        <v>3248</v>
      </c>
      <c r="B584" s="2" t="s">
        <v>1797</v>
      </c>
      <c r="C584" s="2" t="s">
        <v>57</v>
      </c>
      <c r="D584" s="2" t="str">
        <f>INDEX(Hotels!$C$2:$C$49,MATCH(C584,Hotels!$A$2:$A$49,0))</f>
        <v>Mumbai</v>
      </c>
      <c r="E584" s="11">
        <v>45605</v>
      </c>
      <c r="F584" s="11">
        <v>45606</v>
      </c>
      <c r="G584" s="11">
        <v>45610</v>
      </c>
      <c r="H584" s="13">
        <f>DATE(YEAR(F584),MONTH(F584),1)</f>
        <v>45597</v>
      </c>
      <c r="I584" s="2">
        <f>G584-F584</f>
        <v>4</v>
      </c>
      <c r="J584" s="2">
        <f>F584-E584</f>
        <v>1</v>
      </c>
      <c r="K584" s="2" t="s">
        <v>2668</v>
      </c>
      <c r="L584" s="2">
        <v>1</v>
      </c>
      <c r="M584" s="2">
        <v>2</v>
      </c>
      <c r="N584" s="2">
        <v>0</v>
      </c>
      <c r="O584" s="2" t="s">
        <v>2647</v>
      </c>
      <c r="P584" s="2" t="s">
        <v>2672</v>
      </c>
      <c r="Q584" s="2" t="s">
        <v>2649</v>
      </c>
      <c r="R584" s="3">
        <v>8600</v>
      </c>
      <c r="S584" s="3">
        <f>I584*L584*R584</f>
        <v>34400</v>
      </c>
      <c r="T584" s="2">
        <f>M584+N584</f>
        <v>2</v>
      </c>
    </row>
    <row r="585" spans="1:20" x14ac:dyDescent="0.2">
      <c r="A585" s="2" t="s">
        <v>3249</v>
      </c>
      <c r="B585" s="2" t="s">
        <v>1801</v>
      </c>
      <c r="C585" s="2" t="s">
        <v>97</v>
      </c>
      <c r="D585" s="2" t="str">
        <f>INDEX(Hotels!$C$2:$C$49,MATCH(C585,Hotels!$A$2:$A$49,0))</f>
        <v>Shimla</v>
      </c>
      <c r="E585" s="11">
        <v>45605</v>
      </c>
      <c r="F585" s="11">
        <v>45611</v>
      </c>
      <c r="G585" s="11">
        <v>45613</v>
      </c>
      <c r="H585" s="13">
        <f>DATE(YEAR(F585),MONTH(F585),1)</f>
        <v>45597</v>
      </c>
      <c r="I585" s="2">
        <f>G585-F585</f>
        <v>2</v>
      </c>
      <c r="J585" s="2">
        <f>F585-E585</f>
        <v>6</v>
      </c>
      <c r="K585" s="2" t="s">
        <v>2646</v>
      </c>
      <c r="L585" s="2">
        <v>1</v>
      </c>
      <c r="M585" s="2">
        <v>1</v>
      </c>
      <c r="N585" s="2">
        <v>0</v>
      </c>
      <c r="O585" s="2" t="s">
        <v>2732</v>
      </c>
      <c r="P585" s="2" t="s">
        <v>2662</v>
      </c>
      <c r="Q585" s="2" t="s">
        <v>2649</v>
      </c>
      <c r="R585" s="3">
        <v>14200</v>
      </c>
      <c r="S585" s="3">
        <f>I585*L585*R585</f>
        <v>28400</v>
      </c>
      <c r="T585" s="2">
        <f>M585+N585</f>
        <v>1</v>
      </c>
    </row>
    <row r="586" spans="1:20" x14ac:dyDescent="0.2">
      <c r="A586" s="2" t="s">
        <v>3250</v>
      </c>
      <c r="B586" s="2" t="s">
        <v>1936</v>
      </c>
      <c r="C586" s="2" t="s">
        <v>101</v>
      </c>
      <c r="D586" s="2" t="str">
        <f>INDEX(Hotels!$C$2:$C$49,MATCH(C586,Hotels!$A$2:$A$49,0))</f>
        <v>Shimla</v>
      </c>
      <c r="E586" s="11">
        <v>45605</v>
      </c>
      <c r="F586" s="11">
        <v>45619</v>
      </c>
      <c r="G586" s="11">
        <v>45622</v>
      </c>
      <c r="H586" s="13">
        <f>DATE(YEAR(F586),MONTH(F586),1)</f>
        <v>45597</v>
      </c>
      <c r="I586" s="2">
        <f>G586-F586</f>
        <v>3</v>
      </c>
      <c r="J586" s="2">
        <f>F586-E586</f>
        <v>14</v>
      </c>
      <c r="K586" s="2" t="s">
        <v>2655</v>
      </c>
      <c r="L586" s="2">
        <v>1</v>
      </c>
      <c r="M586" s="2">
        <v>1</v>
      </c>
      <c r="N586" s="2">
        <v>0</v>
      </c>
      <c r="O586" s="2" t="s">
        <v>2689</v>
      </c>
      <c r="P586" s="2" t="s">
        <v>2652</v>
      </c>
      <c r="Q586" s="2" t="s">
        <v>2649</v>
      </c>
      <c r="R586" s="3">
        <v>6100</v>
      </c>
      <c r="S586" s="3">
        <f>I586*L586*R586</f>
        <v>18300</v>
      </c>
      <c r="T586" s="2">
        <f>M586+N586</f>
        <v>1</v>
      </c>
    </row>
    <row r="587" spans="1:20" x14ac:dyDescent="0.2">
      <c r="A587" s="2" t="s">
        <v>3251</v>
      </c>
      <c r="B587" s="2" t="s">
        <v>2028</v>
      </c>
      <c r="C587" s="2" t="s">
        <v>106</v>
      </c>
      <c r="D587" s="2" t="str">
        <f>INDEX(Hotels!$C$2:$C$49,MATCH(C587,Hotels!$A$2:$A$49,0))</f>
        <v>Manali</v>
      </c>
      <c r="E587" s="11">
        <v>45605</v>
      </c>
      <c r="F587" s="11">
        <v>45695</v>
      </c>
      <c r="G587" s="11">
        <v>45699</v>
      </c>
      <c r="H587" s="13">
        <f>DATE(YEAR(F587),MONTH(F587),1)</f>
        <v>45689</v>
      </c>
      <c r="I587" s="2">
        <f>G587-F587</f>
        <v>4</v>
      </c>
      <c r="J587" s="2">
        <f>F587-E587</f>
        <v>90</v>
      </c>
      <c r="K587" s="2" t="s">
        <v>2655</v>
      </c>
      <c r="L587" s="2">
        <v>1</v>
      </c>
      <c r="M587" s="2">
        <v>2</v>
      </c>
      <c r="N587" s="2">
        <v>0</v>
      </c>
      <c r="O587" s="2" t="s">
        <v>2683</v>
      </c>
      <c r="P587" s="2" t="s">
        <v>2656</v>
      </c>
      <c r="Q587" s="2" t="s">
        <v>2649</v>
      </c>
      <c r="R587" s="3">
        <v>6250</v>
      </c>
      <c r="S587" s="3">
        <f>I587*L587*R587</f>
        <v>25000</v>
      </c>
      <c r="T587" s="2">
        <f>M587+N587</f>
        <v>2</v>
      </c>
    </row>
    <row r="588" spans="1:20" x14ac:dyDescent="0.2">
      <c r="A588" s="2" t="s">
        <v>3252</v>
      </c>
      <c r="B588" s="2" t="s">
        <v>2303</v>
      </c>
      <c r="C588" s="2" t="s">
        <v>39</v>
      </c>
      <c r="D588" s="2" t="str">
        <f>INDEX(Hotels!$C$2:$C$49,MATCH(C588,Hotels!$A$2:$A$49,0))</f>
        <v>Udaipur</v>
      </c>
      <c r="E588" s="11">
        <v>45605</v>
      </c>
      <c r="F588" s="11">
        <v>45701</v>
      </c>
      <c r="G588" s="11">
        <v>45705</v>
      </c>
      <c r="H588" s="13">
        <f>DATE(YEAR(F588),MONTH(F588),1)</f>
        <v>45689</v>
      </c>
      <c r="I588" s="2">
        <f>G588-F588</f>
        <v>4</v>
      </c>
      <c r="J588" s="2">
        <f>F588-E588</f>
        <v>96</v>
      </c>
      <c r="K588" s="2" t="s">
        <v>2668</v>
      </c>
      <c r="L588" s="2">
        <v>1</v>
      </c>
      <c r="M588" s="2">
        <v>2</v>
      </c>
      <c r="N588" s="2">
        <v>3</v>
      </c>
      <c r="O588" s="2" t="s">
        <v>2689</v>
      </c>
      <c r="P588" s="2" t="s">
        <v>2652</v>
      </c>
      <c r="Q588" s="2" t="s">
        <v>2649</v>
      </c>
      <c r="R588" s="3">
        <v>6200</v>
      </c>
      <c r="S588" s="3">
        <f>I588*L588*R588</f>
        <v>24800</v>
      </c>
      <c r="T588" s="2">
        <f>M588+N588</f>
        <v>5</v>
      </c>
    </row>
    <row r="589" spans="1:20" x14ac:dyDescent="0.2">
      <c r="A589" s="2" t="s">
        <v>3253</v>
      </c>
      <c r="B589" s="2" t="s">
        <v>520</v>
      </c>
      <c r="C589" s="2" t="s">
        <v>61</v>
      </c>
      <c r="D589" s="2" t="str">
        <f>INDEX(Hotels!$C$2:$C$49,MATCH(C589,Hotels!$A$2:$A$49,0))</f>
        <v>Mumbai</v>
      </c>
      <c r="E589" s="11">
        <v>45606</v>
      </c>
      <c r="F589" s="11">
        <v>45620</v>
      </c>
      <c r="G589" s="11">
        <v>45621</v>
      </c>
      <c r="H589" s="13">
        <f>DATE(YEAR(F589),MONTH(F589),1)</f>
        <v>45597</v>
      </c>
      <c r="I589" s="2">
        <f>G589-F589</f>
        <v>1</v>
      </c>
      <c r="J589" s="2">
        <f>F589-E589</f>
        <v>14</v>
      </c>
      <c r="K589" s="2" t="s">
        <v>2666</v>
      </c>
      <c r="L589" s="2">
        <v>1</v>
      </c>
      <c r="M589" s="2">
        <v>1</v>
      </c>
      <c r="N589" s="2">
        <v>0</v>
      </c>
      <c r="O589" s="2" t="s">
        <v>2732</v>
      </c>
      <c r="P589" s="2" t="s">
        <v>2672</v>
      </c>
      <c r="Q589" s="2" t="s">
        <v>2649</v>
      </c>
      <c r="R589" s="3">
        <v>45150</v>
      </c>
      <c r="S589" s="3">
        <f>I589*L589*R589</f>
        <v>45150</v>
      </c>
      <c r="T589" s="2">
        <f>M589+N589</f>
        <v>1</v>
      </c>
    </row>
    <row r="590" spans="1:20" x14ac:dyDescent="0.2">
      <c r="A590" s="2" t="s">
        <v>3254</v>
      </c>
      <c r="B590" s="2" t="s">
        <v>783</v>
      </c>
      <c r="C590" s="2" t="s">
        <v>34</v>
      </c>
      <c r="D590" s="2" t="str">
        <f>INDEX(Hotels!$C$2:$C$49,MATCH(C590,Hotels!$A$2:$A$49,0))</f>
        <v>Udaipur</v>
      </c>
      <c r="E590" s="11">
        <v>45606</v>
      </c>
      <c r="F590" s="11">
        <v>45609</v>
      </c>
      <c r="G590" s="11">
        <v>45612</v>
      </c>
      <c r="H590" s="13">
        <f>DATE(YEAR(F590),MONTH(F590),1)</f>
        <v>45597</v>
      </c>
      <c r="I590" s="2">
        <f>G590-F590</f>
        <v>3</v>
      </c>
      <c r="J590" s="2">
        <f>F590-E590</f>
        <v>3</v>
      </c>
      <c r="K590" s="2" t="s">
        <v>2668</v>
      </c>
      <c r="L590" s="2">
        <v>1</v>
      </c>
      <c r="M590" s="2">
        <v>1</v>
      </c>
      <c r="N590" s="2">
        <v>0</v>
      </c>
      <c r="O590" s="2" t="s">
        <v>2732</v>
      </c>
      <c r="P590" s="2" t="s">
        <v>2656</v>
      </c>
      <c r="Q590" s="2" t="s">
        <v>2649</v>
      </c>
      <c r="R590" s="3">
        <v>6650</v>
      </c>
      <c r="S590" s="3">
        <f>I590*L590*R590</f>
        <v>19950</v>
      </c>
      <c r="T590" s="2">
        <f>M590+N590</f>
        <v>1</v>
      </c>
    </row>
    <row r="591" spans="1:20" x14ac:dyDescent="0.2">
      <c r="A591" s="2" t="s">
        <v>3255</v>
      </c>
      <c r="B591" s="2" t="s">
        <v>1640</v>
      </c>
      <c r="C591" s="2" t="s">
        <v>61</v>
      </c>
      <c r="D591" s="2" t="str">
        <f>INDEX(Hotels!$C$2:$C$49,MATCH(C591,Hotels!$A$2:$A$49,0))</f>
        <v>Mumbai</v>
      </c>
      <c r="E591" s="11">
        <v>45606</v>
      </c>
      <c r="F591" s="11">
        <v>45661</v>
      </c>
      <c r="G591" s="11">
        <v>45665</v>
      </c>
      <c r="H591" s="13">
        <f>DATE(YEAR(F591),MONTH(F591),1)</f>
        <v>45658</v>
      </c>
      <c r="I591" s="2">
        <f>G591-F591</f>
        <v>4</v>
      </c>
      <c r="J591" s="2">
        <f>F591-E591</f>
        <v>55</v>
      </c>
      <c r="K591" s="2" t="s">
        <v>2655</v>
      </c>
      <c r="L591" s="2">
        <v>1</v>
      </c>
      <c r="M591" s="2">
        <v>2</v>
      </c>
      <c r="N591" s="2">
        <v>0</v>
      </c>
      <c r="O591" s="2" t="s">
        <v>2670</v>
      </c>
      <c r="P591" s="2" t="s">
        <v>2652</v>
      </c>
      <c r="Q591" s="2" t="s">
        <v>2649</v>
      </c>
      <c r="R591" s="3">
        <v>20700</v>
      </c>
      <c r="S591" s="3">
        <f>I591*L591*R591</f>
        <v>82800</v>
      </c>
      <c r="T591" s="2">
        <f>M591+N591</f>
        <v>2</v>
      </c>
    </row>
    <row r="592" spans="1:20" x14ac:dyDescent="0.2">
      <c r="A592" s="2" t="s">
        <v>3256</v>
      </c>
      <c r="B592" s="2" t="s">
        <v>1896</v>
      </c>
      <c r="C592" s="2" t="s">
        <v>29</v>
      </c>
      <c r="D592" s="2" t="str">
        <f>INDEX(Hotels!$C$2:$C$49,MATCH(C592,Hotels!$A$2:$A$49,0))</f>
        <v>Jaipur</v>
      </c>
      <c r="E592" s="11">
        <v>45606</v>
      </c>
      <c r="F592" s="11">
        <v>45614</v>
      </c>
      <c r="G592" s="11">
        <v>45617</v>
      </c>
      <c r="H592" s="13">
        <f>DATE(YEAR(F592),MONTH(F592),1)</f>
        <v>45597</v>
      </c>
      <c r="I592" s="2">
        <f>G592-F592</f>
        <v>3</v>
      </c>
      <c r="J592" s="2">
        <f>F592-E592</f>
        <v>8</v>
      </c>
      <c r="K592" s="2" t="s">
        <v>2655</v>
      </c>
      <c r="L592" s="2">
        <v>1</v>
      </c>
      <c r="M592" s="2">
        <v>2</v>
      </c>
      <c r="N592" s="2">
        <v>2</v>
      </c>
      <c r="O592" s="2" t="s">
        <v>2658</v>
      </c>
      <c r="P592" s="2" t="s">
        <v>2656</v>
      </c>
      <c r="Q592" s="2" t="s">
        <v>2649</v>
      </c>
      <c r="R592" s="3">
        <v>8600</v>
      </c>
      <c r="S592" s="3">
        <f>I592*L592*R592</f>
        <v>25800</v>
      </c>
      <c r="T592" s="2">
        <f>M592+N592</f>
        <v>4</v>
      </c>
    </row>
    <row r="593" spans="1:20" x14ac:dyDescent="0.2">
      <c r="A593" s="2" t="s">
        <v>3257</v>
      </c>
      <c r="B593" s="2" t="s">
        <v>2095</v>
      </c>
      <c r="C593" s="2" t="s">
        <v>61</v>
      </c>
      <c r="D593" s="2" t="str">
        <f>INDEX(Hotels!$C$2:$C$49,MATCH(C593,Hotels!$A$2:$A$49,0))</f>
        <v>Mumbai</v>
      </c>
      <c r="E593" s="11">
        <v>45606</v>
      </c>
      <c r="F593" s="11">
        <v>45635</v>
      </c>
      <c r="G593" s="11">
        <v>45638</v>
      </c>
      <c r="H593" s="13">
        <f>DATE(YEAR(F593),MONTH(F593),1)</f>
        <v>45627</v>
      </c>
      <c r="I593" s="2">
        <f>G593-F593</f>
        <v>3</v>
      </c>
      <c r="J593" s="2">
        <f>F593-E593</f>
        <v>29</v>
      </c>
      <c r="K593" s="2" t="s">
        <v>2666</v>
      </c>
      <c r="L593" s="2">
        <v>1</v>
      </c>
      <c r="M593" s="2">
        <v>2</v>
      </c>
      <c r="N593" s="2">
        <v>3</v>
      </c>
      <c r="O593" s="2" t="s">
        <v>2670</v>
      </c>
      <c r="P593" s="2" t="s">
        <v>2672</v>
      </c>
      <c r="Q593" s="2" t="s">
        <v>2649</v>
      </c>
      <c r="R593" s="3">
        <v>49450</v>
      </c>
      <c r="S593" s="3">
        <f>I593*L593*R593</f>
        <v>148350</v>
      </c>
      <c r="T593" s="2">
        <f>M593+N593</f>
        <v>5</v>
      </c>
    </row>
    <row r="594" spans="1:20" x14ac:dyDescent="0.2">
      <c r="A594" s="2" t="s">
        <v>3258</v>
      </c>
      <c r="B594" s="2" t="s">
        <v>2433</v>
      </c>
      <c r="C594" s="2" t="s">
        <v>69</v>
      </c>
      <c r="D594" s="2" t="str">
        <f>INDEX(Hotels!$C$2:$C$49,MATCH(C594,Hotels!$A$2:$A$49,0))</f>
        <v>New Delhi</v>
      </c>
      <c r="E594" s="11">
        <v>45606</v>
      </c>
      <c r="F594" s="11">
        <v>45708</v>
      </c>
      <c r="G594" s="11">
        <v>45711</v>
      </c>
      <c r="H594" s="13">
        <f>DATE(YEAR(F594),MONTH(F594),1)</f>
        <v>45689</v>
      </c>
      <c r="I594" s="2">
        <f>G594-F594</f>
        <v>3</v>
      </c>
      <c r="J594" s="2">
        <f>F594-E594</f>
        <v>102</v>
      </c>
      <c r="K594" s="2" t="s">
        <v>2646</v>
      </c>
      <c r="L594" s="2">
        <v>2</v>
      </c>
      <c r="M594" s="2">
        <v>4</v>
      </c>
      <c r="N594" s="2">
        <v>0</v>
      </c>
      <c r="O594" s="2" t="s">
        <v>2683</v>
      </c>
      <c r="P594" s="2" t="s">
        <v>2652</v>
      </c>
      <c r="Q594" s="2" t="s">
        <v>2649</v>
      </c>
      <c r="R594" s="3">
        <v>29300</v>
      </c>
      <c r="S594" s="3">
        <f>I594*L594*R594</f>
        <v>175800</v>
      </c>
      <c r="T594" s="2">
        <f>M594+N594</f>
        <v>4</v>
      </c>
    </row>
    <row r="595" spans="1:20" x14ac:dyDescent="0.2">
      <c r="A595" s="2" t="s">
        <v>3259</v>
      </c>
      <c r="B595" s="2" t="s">
        <v>2531</v>
      </c>
      <c r="C595" s="2" t="s">
        <v>13</v>
      </c>
      <c r="D595" s="2" t="str">
        <f>INDEX(Hotels!$C$2:$C$49,MATCH(C595,Hotels!$A$2:$A$49,0))</f>
        <v>Goa</v>
      </c>
      <c r="E595" s="11">
        <v>45606</v>
      </c>
      <c r="F595" s="11">
        <v>45708</v>
      </c>
      <c r="G595" s="11">
        <v>45713</v>
      </c>
      <c r="H595" s="13">
        <f>DATE(YEAR(F595),MONTH(F595),1)</f>
        <v>45689</v>
      </c>
      <c r="I595" s="2">
        <f>G595-F595</f>
        <v>5</v>
      </c>
      <c r="J595" s="2">
        <f>F595-E595</f>
        <v>102</v>
      </c>
      <c r="K595" s="2" t="s">
        <v>2655</v>
      </c>
      <c r="L595" s="2">
        <v>1</v>
      </c>
      <c r="M595" s="2">
        <v>2</v>
      </c>
      <c r="N595" s="2">
        <v>0</v>
      </c>
      <c r="O595" s="2" t="s">
        <v>2689</v>
      </c>
      <c r="P595" s="2" t="s">
        <v>2652</v>
      </c>
      <c r="Q595" s="2" t="s">
        <v>2649</v>
      </c>
      <c r="R595" s="3">
        <v>15350</v>
      </c>
      <c r="S595" s="3">
        <f>I595*L595*R595</f>
        <v>76750</v>
      </c>
      <c r="T595" s="2">
        <f>M595+N595</f>
        <v>2</v>
      </c>
    </row>
    <row r="596" spans="1:20" x14ac:dyDescent="0.2">
      <c r="A596" s="2" t="s">
        <v>3260</v>
      </c>
      <c r="B596" s="2" t="s">
        <v>711</v>
      </c>
      <c r="C596" s="2" t="s">
        <v>43</v>
      </c>
      <c r="D596" s="2" t="str">
        <f>INDEX(Hotels!$C$2:$C$49,MATCH(C596,Hotels!$A$2:$A$49,0))</f>
        <v>Agra</v>
      </c>
      <c r="E596" s="11">
        <v>45607</v>
      </c>
      <c r="F596" s="11">
        <v>45650</v>
      </c>
      <c r="G596" s="11">
        <v>45655</v>
      </c>
      <c r="H596" s="13">
        <f>DATE(YEAR(F596),MONTH(F596),1)</f>
        <v>45627</v>
      </c>
      <c r="I596" s="2">
        <f>G596-F596</f>
        <v>5</v>
      </c>
      <c r="J596" s="2">
        <f>F596-E596</f>
        <v>43</v>
      </c>
      <c r="K596" s="2" t="s">
        <v>2668</v>
      </c>
      <c r="L596" s="2">
        <v>1</v>
      </c>
      <c r="M596" s="2">
        <v>2</v>
      </c>
      <c r="N596" s="2">
        <v>0</v>
      </c>
      <c r="O596" s="2" t="s">
        <v>2670</v>
      </c>
      <c r="P596" s="2" t="s">
        <v>2652</v>
      </c>
      <c r="Q596" s="2" t="s">
        <v>2649</v>
      </c>
      <c r="R596" s="3">
        <v>4600</v>
      </c>
      <c r="S596" s="3">
        <f>I596*L596*R596</f>
        <v>23000</v>
      </c>
      <c r="T596" s="2">
        <f>M596+N596</f>
        <v>2</v>
      </c>
    </row>
    <row r="597" spans="1:20" x14ac:dyDescent="0.2">
      <c r="A597" s="2" t="s">
        <v>3261</v>
      </c>
      <c r="B597" s="2" t="s">
        <v>1089</v>
      </c>
      <c r="C597" s="2" t="s">
        <v>106</v>
      </c>
      <c r="D597" s="2" t="str">
        <f>INDEX(Hotels!$C$2:$C$49,MATCH(C597,Hotels!$A$2:$A$49,0))</f>
        <v>Manali</v>
      </c>
      <c r="E597" s="11">
        <v>45607</v>
      </c>
      <c r="F597" s="11">
        <v>45759</v>
      </c>
      <c r="G597" s="11">
        <v>45763</v>
      </c>
      <c r="H597" s="13">
        <f>DATE(YEAR(F597),MONTH(F597),1)</f>
        <v>45748</v>
      </c>
      <c r="I597" s="2">
        <f>G597-F597</f>
        <v>4</v>
      </c>
      <c r="J597" s="2">
        <f>F597-E597</f>
        <v>152</v>
      </c>
      <c r="K597" s="2" t="s">
        <v>2646</v>
      </c>
      <c r="L597" s="2">
        <v>2</v>
      </c>
      <c r="M597" s="2">
        <v>4</v>
      </c>
      <c r="N597" s="2">
        <v>0</v>
      </c>
      <c r="O597" s="2" t="s">
        <v>2658</v>
      </c>
      <c r="P597" s="2" t="s">
        <v>2652</v>
      </c>
      <c r="Q597" s="2" t="s">
        <v>2664</v>
      </c>
      <c r="R597" s="3">
        <v>11700</v>
      </c>
      <c r="S597" s="3">
        <f>I597*L597*R597</f>
        <v>93600</v>
      </c>
      <c r="T597" s="2">
        <f>M597+N597</f>
        <v>4</v>
      </c>
    </row>
    <row r="598" spans="1:20" x14ac:dyDescent="0.2">
      <c r="A598" s="2" t="s">
        <v>3262</v>
      </c>
      <c r="B598" s="2" t="s">
        <v>1841</v>
      </c>
      <c r="C598" s="2" t="s">
        <v>83</v>
      </c>
      <c r="D598" s="2" t="str">
        <f>INDEX(Hotels!$C$2:$C$49,MATCH(C598,Hotels!$A$2:$A$49,0))</f>
        <v>Kochi</v>
      </c>
      <c r="E598" s="11">
        <v>45607</v>
      </c>
      <c r="F598" s="11">
        <v>45652</v>
      </c>
      <c r="G598" s="11">
        <v>45653</v>
      </c>
      <c r="H598" s="13">
        <f>DATE(YEAR(F598),MONTH(F598),1)</f>
        <v>45627</v>
      </c>
      <c r="I598" s="2">
        <f>G598-F598</f>
        <v>1</v>
      </c>
      <c r="J598" s="2">
        <f>F598-E598</f>
        <v>45</v>
      </c>
      <c r="K598" s="2" t="s">
        <v>2666</v>
      </c>
      <c r="L598" s="2">
        <v>1</v>
      </c>
      <c r="M598" s="2">
        <v>1</v>
      </c>
      <c r="N598" s="2">
        <v>0</v>
      </c>
      <c r="O598" s="2" t="s">
        <v>2683</v>
      </c>
      <c r="P598" s="2" t="s">
        <v>2652</v>
      </c>
      <c r="Q598" s="2" t="s">
        <v>2649</v>
      </c>
      <c r="R598" s="3">
        <v>31500</v>
      </c>
      <c r="S598" s="3">
        <f>I598*L598*R598</f>
        <v>31500</v>
      </c>
      <c r="T598" s="2">
        <f>M598+N598</f>
        <v>1</v>
      </c>
    </row>
    <row r="599" spans="1:20" x14ac:dyDescent="0.2">
      <c r="A599" s="2" t="s">
        <v>3263</v>
      </c>
      <c r="B599" s="2" t="s">
        <v>2531</v>
      </c>
      <c r="C599" s="2" t="s">
        <v>13</v>
      </c>
      <c r="D599" s="2" t="str">
        <f>INDEX(Hotels!$C$2:$C$49,MATCH(C599,Hotels!$A$2:$A$49,0))</f>
        <v>Goa</v>
      </c>
      <c r="E599" s="11">
        <v>45607</v>
      </c>
      <c r="F599" s="11">
        <v>45653</v>
      </c>
      <c r="G599" s="11">
        <v>45655</v>
      </c>
      <c r="H599" s="13">
        <f>DATE(YEAR(F599),MONTH(F599),1)</f>
        <v>45627</v>
      </c>
      <c r="I599" s="2">
        <f>G599-F599</f>
        <v>2</v>
      </c>
      <c r="J599" s="2">
        <f>F599-E599</f>
        <v>46</v>
      </c>
      <c r="K599" s="2" t="s">
        <v>2655</v>
      </c>
      <c r="L599" s="2">
        <v>1</v>
      </c>
      <c r="M599" s="2">
        <v>2</v>
      </c>
      <c r="N599" s="2">
        <v>0</v>
      </c>
      <c r="O599" s="2" t="s">
        <v>2647</v>
      </c>
      <c r="P599" s="2" t="s">
        <v>2652</v>
      </c>
      <c r="Q599" s="2" t="s">
        <v>2649</v>
      </c>
      <c r="R599" s="3">
        <v>16750</v>
      </c>
      <c r="S599" s="3">
        <f>I599*L599*R599</f>
        <v>33500</v>
      </c>
      <c r="T599" s="2">
        <f>M599+N599</f>
        <v>2</v>
      </c>
    </row>
    <row r="600" spans="1:20" x14ac:dyDescent="0.2">
      <c r="A600" s="2" t="s">
        <v>3264</v>
      </c>
      <c r="B600" s="2" t="s">
        <v>636</v>
      </c>
      <c r="C600" s="2" t="s">
        <v>71</v>
      </c>
      <c r="D600" s="2" t="str">
        <f>INDEX(Hotels!$C$2:$C$49,MATCH(C600,Hotels!$A$2:$A$49,0))</f>
        <v>New Delhi</v>
      </c>
      <c r="E600" s="11">
        <v>45608</v>
      </c>
      <c r="F600" s="11">
        <v>45611</v>
      </c>
      <c r="G600" s="11">
        <v>45613</v>
      </c>
      <c r="H600" s="13">
        <f>DATE(YEAR(F600),MONTH(F600),1)</f>
        <v>45597</v>
      </c>
      <c r="I600" s="2">
        <f>G600-F600</f>
        <v>2</v>
      </c>
      <c r="J600" s="2">
        <f>F600-E600</f>
        <v>3</v>
      </c>
      <c r="K600" s="2" t="s">
        <v>2655</v>
      </c>
      <c r="L600" s="2">
        <v>1</v>
      </c>
      <c r="M600" s="2">
        <v>1</v>
      </c>
      <c r="N600" s="2">
        <v>0</v>
      </c>
      <c r="O600" s="2" t="s">
        <v>2732</v>
      </c>
      <c r="P600" s="2" t="s">
        <v>2652</v>
      </c>
      <c r="Q600" s="2" t="s">
        <v>2649</v>
      </c>
      <c r="R600" s="3">
        <v>10250</v>
      </c>
      <c r="S600" s="3">
        <f>I600*L600*R600</f>
        <v>20500</v>
      </c>
      <c r="T600" s="2">
        <f>M600+N600</f>
        <v>1</v>
      </c>
    </row>
    <row r="601" spans="1:20" x14ac:dyDescent="0.2">
      <c r="A601" s="2" t="s">
        <v>3265</v>
      </c>
      <c r="B601" s="2" t="s">
        <v>1089</v>
      </c>
      <c r="C601" s="2" t="s">
        <v>61</v>
      </c>
      <c r="D601" s="2" t="str">
        <f>INDEX(Hotels!$C$2:$C$49,MATCH(C601,Hotels!$A$2:$A$49,0))</f>
        <v>Mumbai</v>
      </c>
      <c r="E601" s="11">
        <v>45608</v>
      </c>
      <c r="F601" s="11">
        <v>45683</v>
      </c>
      <c r="G601" s="11">
        <v>45686</v>
      </c>
      <c r="H601" s="13">
        <f>DATE(YEAR(F601),MONTH(F601),1)</f>
        <v>45658</v>
      </c>
      <c r="I601" s="2">
        <f>G601-F601</f>
        <v>3</v>
      </c>
      <c r="J601" s="2">
        <f>F601-E601</f>
        <v>75</v>
      </c>
      <c r="K601" s="2" t="s">
        <v>2668</v>
      </c>
      <c r="L601" s="2">
        <v>3</v>
      </c>
      <c r="M601" s="2">
        <v>6</v>
      </c>
      <c r="N601" s="2">
        <v>0</v>
      </c>
      <c r="O601" s="2" t="s">
        <v>2670</v>
      </c>
      <c r="P601" s="2" t="s">
        <v>2652</v>
      </c>
      <c r="Q601" s="2" t="s">
        <v>2649</v>
      </c>
      <c r="R601" s="3">
        <v>16100</v>
      </c>
      <c r="S601" s="3">
        <f>I601*L601*R601</f>
        <v>144900</v>
      </c>
      <c r="T601" s="2">
        <f>M601+N601</f>
        <v>6</v>
      </c>
    </row>
    <row r="602" spans="1:20" x14ac:dyDescent="0.2">
      <c r="A602" s="2" t="s">
        <v>3266</v>
      </c>
      <c r="B602" s="2" t="s">
        <v>2410</v>
      </c>
      <c r="C602" s="2" t="s">
        <v>69</v>
      </c>
      <c r="D602" s="2" t="str">
        <f>INDEX(Hotels!$C$2:$C$49,MATCH(C602,Hotels!$A$2:$A$49,0))</f>
        <v>New Delhi</v>
      </c>
      <c r="E602" s="11">
        <v>45608</v>
      </c>
      <c r="F602" s="11">
        <v>45613</v>
      </c>
      <c r="G602" s="11">
        <v>45614</v>
      </c>
      <c r="H602" s="13">
        <f>DATE(YEAR(F602),MONTH(F602),1)</f>
        <v>45597</v>
      </c>
      <c r="I602" s="2">
        <f>G602-F602</f>
        <v>1</v>
      </c>
      <c r="J602" s="2">
        <f>F602-E602</f>
        <v>5</v>
      </c>
      <c r="K602" s="2" t="s">
        <v>2655</v>
      </c>
      <c r="L602" s="2">
        <v>1</v>
      </c>
      <c r="M602" s="2">
        <v>1</v>
      </c>
      <c r="N602" s="2">
        <v>0</v>
      </c>
      <c r="O602" s="2" t="s">
        <v>2689</v>
      </c>
      <c r="P602" s="2" t="s">
        <v>2662</v>
      </c>
      <c r="Q602" s="2" t="s">
        <v>2649</v>
      </c>
      <c r="R602" s="3">
        <v>20700</v>
      </c>
      <c r="S602" s="3">
        <f>I602*L602*R602</f>
        <v>20700</v>
      </c>
      <c r="T602" s="2">
        <f>M602+N602</f>
        <v>1</v>
      </c>
    </row>
    <row r="603" spans="1:20" x14ac:dyDescent="0.2">
      <c r="A603" s="2" t="s">
        <v>3267</v>
      </c>
      <c r="B603" s="2" t="s">
        <v>916</v>
      </c>
      <c r="C603" s="2" t="s">
        <v>22</v>
      </c>
      <c r="D603" s="2" t="str">
        <f>INDEX(Hotels!$C$2:$C$49,MATCH(C603,Hotels!$A$2:$A$49,0))</f>
        <v>Jaipur</v>
      </c>
      <c r="E603" s="11">
        <v>45609</v>
      </c>
      <c r="F603" s="11">
        <v>45635</v>
      </c>
      <c r="G603" s="11">
        <v>45640</v>
      </c>
      <c r="H603" s="13">
        <f>DATE(YEAR(F603),MONTH(F603),1)</f>
        <v>45627</v>
      </c>
      <c r="I603" s="2">
        <f>G603-F603</f>
        <v>5</v>
      </c>
      <c r="J603" s="2">
        <f>F603-E603</f>
        <v>26</v>
      </c>
      <c r="K603" s="2" t="s">
        <v>2668</v>
      </c>
      <c r="L603" s="2">
        <v>1</v>
      </c>
      <c r="M603" s="2">
        <v>2</v>
      </c>
      <c r="N603" s="2">
        <v>3</v>
      </c>
      <c r="O603" s="2" t="s">
        <v>2658</v>
      </c>
      <c r="P603" s="2" t="s">
        <v>2652</v>
      </c>
      <c r="Q603" s="2" t="s">
        <v>2649</v>
      </c>
      <c r="R603" s="3">
        <v>3600</v>
      </c>
      <c r="S603" s="3">
        <f>I603*L603*R603</f>
        <v>18000</v>
      </c>
      <c r="T603" s="2">
        <f>M603+N603</f>
        <v>5</v>
      </c>
    </row>
    <row r="604" spans="1:20" x14ac:dyDescent="0.2">
      <c r="A604" s="2" t="s">
        <v>3268</v>
      </c>
      <c r="B604" s="2" t="s">
        <v>945</v>
      </c>
      <c r="C604" s="2" t="s">
        <v>26</v>
      </c>
      <c r="D604" s="2" t="str">
        <f>INDEX(Hotels!$C$2:$C$49,MATCH(C604,Hotels!$A$2:$A$49,0))</f>
        <v>Jaipur</v>
      </c>
      <c r="E604" s="11">
        <v>45609</v>
      </c>
      <c r="F604" s="11">
        <v>45691</v>
      </c>
      <c r="G604" s="11">
        <v>45696</v>
      </c>
      <c r="H604" s="13">
        <f>DATE(YEAR(F604),MONTH(F604),1)</f>
        <v>45689</v>
      </c>
      <c r="I604" s="2">
        <f>G604-F604</f>
        <v>5</v>
      </c>
      <c r="J604" s="2">
        <f>F604-E604</f>
        <v>82</v>
      </c>
      <c r="K604" s="2" t="s">
        <v>2668</v>
      </c>
      <c r="L604" s="2">
        <v>1</v>
      </c>
      <c r="M604" s="2">
        <v>1</v>
      </c>
      <c r="N604" s="2">
        <v>0</v>
      </c>
      <c r="O604" s="2" t="s">
        <v>2689</v>
      </c>
      <c r="P604" s="2" t="s">
        <v>2662</v>
      </c>
      <c r="Q604" s="2" t="s">
        <v>2653</v>
      </c>
      <c r="R604" s="3">
        <v>11800</v>
      </c>
      <c r="S604" s="3">
        <f>I604*L604*R604</f>
        <v>59000</v>
      </c>
      <c r="T604" s="2">
        <f>M604+N604</f>
        <v>1</v>
      </c>
    </row>
    <row r="605" spans="1:20" x14ac:dyDescent="0.2">
      <c r="A605" s="2" t="s">
        <v>3269</v>
      </c>
      <c r="B605" s="2" t="s">
        <v>974</v>
      </c>
      <c r="C605" s="2" t="s">
        <v>43</v>
      </c>
      <c r="D605" s="2" t="str">
        <f>INDEX(Hotels!$C$2:$C$49,MATCH(C605,Hotels!$A$2:$A$49,0))</f>
        <v>Agra</v>
      </c>
      <c r="E605" s="11">
        <v>45609</v>
      </c>
      <c r="F605" s="11">
        <v>45610</v>
      </c>
      <c r="G605" s="11">
        <v>45611</v>
      </c>
      <c r="H605" s="13">
        <f>DATE(YEAR(F605),MONTH(F605),1)</f>
        <v>45597</v>
      </c>
      <c r="I605" s="2">
        <f>G605-F605</f>
        <v>1</v>
      </c>
      <c r="J605" s="2">
        <f>F605-E605</f>
        <v>1</v>
      </c>
      <c r="K605" s="2" t="s">
        <v>2668</v>
      </c>
      <c r="L605" s="2">
        <v>1</v>
      </c>
      <c r="M605" s="2">
        <v>1</v>
      </c>
      <c r="N605" s="2">
        <v>0</v>
      </c>
      <c r="O605" s="2" t="s">
        <v>2647</v>
      </c>
      <c r="P605" s="2" t="s">
        <v>2652</v>
      </c>
      <c r="Q605" s="2" t="s">
        <v>2649</v>
      </c>
      <c r="R605" s="3">
        <v>4600</v>
      </c>
      <c r="S605" s="3">
        <f>I605*L605*R605</f>
        <v>4600</v>
      </c>
      <c r="T605" s="2">
        <f>M605+N605</f>
        <v>1</v>
      </c>
    </row>
    <row r="606" spans="1:20" x14ac:dyDescent="0.2">
      <c r="A606" s="2" t="s">
        <v>3270</v>
      </c>
      <c r="B606" s="2" t="s">
        <v>1268</v>
      </c>
      <c r="C606" s="2" t="s">
        <v>41</v>
      </c>
      <c r="D606" s="2" t="str">
        <f>INDEX(Hotels!$C$2:$C$49,MATCH(C606,Hotels!$A$2:$A$49,0))</f>
        <v>Udaipur</v>
      </c>
      <c r="E606" s="11">
        <v>45609</v>
      </c>
      <c r="F606" s="11">
        <v>45624</v>
      </c>
      <c r="G606" s="11">
        <v>45627</v>
      </c>
      <c r="H606" s="13">
        <f>DATE(YEAR(F606),MONTH(F606),1)</f>
        <v>45597</v>
      </c>
      <c r="I606" s="2">
        <f>G606-F606</f>
        <v>3</v>
      </c>
      <c r="J606" s="2">
        <f>F606-E606</f>
        <v>15</v>
      </c>
      <c r="K606" s="2" t="s">
        <v>2655</v>
      </c>
      <c r="L606" s="2">
        <v>1</v>
      </c>
      <c r="M606" s="2">
        <v>2</v>
      </c>
      <c r="N606" s="2">
        <v>0</v>
      </c>
      <c r="O606" s="2" t="s">
        <v>2670</v>
      </c>
      <c r="P606" s="2" t="s">
        <v>2652</v>
      </c>
      <c r="Q606" s="2" t="s">
        <v>2649</v>
      </c>
      <c r="R606" s="3">
        <v>5650</v>
      </c>
      <c r="S606" s="3">
        <f>I606*L606*R606</f>
        <v>16950</v>
      </c>
      <c r="T606" s="2">
        <f>M606+N606</f>
        <v>2</v>
      </c>
    </row>
    <row r="607" spans="1:20" x14ac:dyDescent="0.2">
      <c r="A607" s="2" t="s">
        <v>3271</v>
      </c>
      <c r="B607" s="2" t="s">
        <v>1302</v>
      </c>
      <c r="C607" s="2" t="s">
        <v>122</v>
      </c>
      <c r="D607" s="2" t="str">
        <f>INDEX(Hotels!$C$2:$C$49,MATCH(C607,Hotels!$A$2:$A$49,0))</f>
        <v>Varanasi</v>
      </c>
      <c r="E607" s="11">
        <v>45609</v>
      </c>
      <c r="F607" s="11">
        <v>45666</v>
      </c>
      <c r="G607" s="11">
        <v>45670</v>
      </c>
      <c r="H607" s="13">
        <f>DATE(YEAR(F607),MONTH(F607),1)</f>
        <v>45658</v>
      </c>
      <c r="I607" s="2">
        <f>G607-F607</f>
        <v>4</v>
      </c>
      <c r="J607" s="2">
        <f>F607-E607</f>
        <v>57</v>
      </c>
      <c r="K607" s="2" t="s">
        <v>2668</v>
      </c>
      <c r="L607" s="2">
        <v>1</v>
      </c>
      <c r="M607" s="2">
        <v>2</v>
      </c>
      <c r="N607" s="2">
        <v>0</v>
      </c>
      <c r="O607" s="2" t="s">
        <v>2647</v>
      </c>
      <c r="P607" s="2" t="s">
        <v>2672</v>
      </c>
      <c r="Q607" s="2" t="s">
        <v>2649</v>
      </c>
      <c r="R607" s="3">
        <v>2850</v>
      </c>
      <c r="S607" s="3">
        <f>I607*L607*R607</f>
        <v>11400</v>
      </c>
      <c r="T607" s="2">
        <f>M607+N607</f>
        <v>2</v>
      </c>
    </row>
    <row r="608" spans="1:20" x14ac:dyDescent="0.2">
      <c r="A608" s="2" t="s">
        <v>3272</v>
      </c>
      <c r="B608" s="2" t="s">
        <v>1409</v>
      </c>
      <c r="C608" s="2" t="s">
        <v>91</v>
      </c>
      <c r="D608" s="2" t="str">
        <f>INDEX(Hotels!$C$2:$C$49,MATCH(C608,Hotels!$A$2:$A$49,0))</f>
        <v>Kochi</v>
      </c>
      <c r="E608" s="11">
        <v>45609</v>
      </c>
      <c r="F608" s="11">
        <v>45655</v>
      </c>
      <c r="G608" s="11">
        <v>45657</v>
      </c>
      <c r="H608" s="13">
        <f>DATE(YEAR(F608),MONTH(F608),1)</f>
        <v>45627</v>
      </c>
      <c r="I608" s="2">
        <f>G608-F608</f>
        <v>2</v>
      </c>
      <c r="J608" s="2">
        <f>F608-E608</f>
        <v>46</v>
      </c>
      <c r="K608" s="2" t="s">
        <v>2668</v>
      </c>
      <c r="L608" s="2">
        <v>1</v>
      </c>
      <c r="M608" s="2">
        <v>2</v>
      </c>
      <c r="N608" s="2">
        <v>0</v>
      </c>
      <c r="O608" s="2" t="s">
        <v>2683</v>
      </c>
      <c r="P608" s="2" t="s">
        <v>2662</v>
      </c>
      <c r="Q608" s="2" t="s">
        <v>2649</v>
      </c>
      <c r="R608" s="3">
        <v>3650</v>
      </c>
      <c r="S608" s="3">
        <f>I608*L608*R608</f>
        <v>7300</v>
      </c>
      <c r="T608" s="2">
        <f>M608+N608</f>
        <v>2</v>
      </c>
    </row>
    <row r="609" spans="1:20" x14ac:dyDescent="0.2">
      <c r="A609" s="2" t="s">
        <v>3273</v>
      </c>
      <c r="B609" s="2" t="s">
        <v>1708</v>
      </c>
      <c r="C609" s="2" t="s">
        <v>69</v>
      </c>
      <c r="D609" s="2" t="str">
        <f>INDEX(Hotels!$C$2:$C$49,MATCH(C609,Hotels!$A$2:$A$49,0))</f>
        <v>New Delhi</v>
      </c>
      <c r="E609" s="11">
        <v>45609</v>
      </c>
      <c r="F609" s="11">
        <v>45614</v>
      </c>
      <c r="G609" s="11">
        <v>45616</v>
      </c>
      <c r="H609" s="13">
        <f>DATE(YEAR(F609),MONTH(F609),1)</f>
        <v>45597</v>
      </c>
      <c r="I609" s="2">
        <f>G609-F609</f>
        <v>2</v>
      </c>
      <c r="J609" s="2">
        <f>F609-E609</f>
        <v>5</v>
      </c>
      <c r="K609" s="2" t="s">
        <v>2666</v>
      </c>
      <c r="L609" s="2">
        <v>1</v>
      </c>
      <c r="M609" s="2">
        <v>1</v>
      </c>
      <c r="N609" s="2">
        <v>0</v>
      </c>
      <c r="O609" s="2" t="s">
        <v>2683</v>
      </c>
      <c r="P609" s="2" t="s">
        <v>2652</v>
      </c>
      <c r="Q609" s="2" t="s">
        <v>2653</v>
      </c>
      <c r="R609" s="3">
        <v>45000</v>
      </c>
      <c r="S609" s="3">
        <f>I609*L609*R609</f>
        <v>90000</v>
      </c>
      <c r="T609" s="2">
        <f>M609+N609</f>
        <v>1</v>
      </c>
    </row>
    <row r="610" spans="1:20" x14ac:dyDescent="0.2">
      <c r="A610" s="2" t="s">
        <v>3274</v>
      </c>
      <c r="B610" s="2" t="s">
        <v>2361</v>
      </c>
      <c r="C610" s="2" t="s">
        <v>9</v>
      </c>
      <c r="D610" s="2" t="str">
        <f>INDEX(Hotels!$C$2:$C$49,MATCH(C610,Hotels!$A$2:$A$49,0))</f>
        <v>Goa</v>
      </c>
      <c r="E610" s="11">
        <v>45609</v>
      </c>
      <c r="F610" s="11">
        <v>45625</v>
      </c>
      <c r="G610" s="11">
        <v>45629</v>
      </c>
      <c r="H610" s="13">
        <f>DATE(YEAR(F610),MONTH(F610),1)</f>
        <v>45597</v>
      </c>
      <c r="I610" s="2">
        <f>G610-F610</f>
        <v>4</v>
      </c>
      <c r="J610" s="2">
        <f>F610-E610</f>
        <v>16</v>
      </c>
      <c r="K610" s="2" t="s">
        <v>2655</v>
      </c>
      <c r="L610" s="2">
        <v>1</v>
      </c>
      <c r="M610" s="2">
        <v>2</v>
      </c>
      <c r="N610" s="2">
        <v>0</v>
      </c>
      <c r="O610" s="2" t="s">
        <v>2683</v>
      </c>
      <c r="P610" s="2" t="s">
        <v>2672</v>
      </c>
      <c r="Q610" s="2" t="s">
        <v>2649</v>
      </c>
      <c r="R610" s="3">
        <v>7800</v>
      </c>
      <c r="S610" s="3">
        <f>I610*L610*R610</f>
        <v>31200</v>
      </c>
      <c r="T610" s="2">
        <f>M610+N610</f>
        <v>2</v>
      </c>
    </row>
    <row r="611" spans="1:20" x14ac:dyDescent="0.2">
      <c r="A611" s="2" t="s">
        <v>3275</v>
      </c>
      <c r="B611" s="2" t="s">
        <v>761</v>
      </c>
      <c r="C611" s="2" t="s">
        <v>9</v>
      </c>
      <c r="D611" s="2" t="str">
        <f>INDEX(Hotels!$C$2:$C$49,MATCH(C611,Hotels!$A$2:$A$49,0))</f>
        <v>Goa</v>
      </c>
      <c r="E611" s="11">
        <v>45610</v>
      </c>
      <c r="F611" s="11">
        <v>45631</v>
      </c>
      <c r="G611" s="11">
        <v>45637</v>
      </c>
      <c r="H611" s="13">
        <f>DATE(YEAR(F611),MONTH(F611),1)</f>
        <v>45627</v>
      </c>
      <c r="I611" s="2">
        <f>G611-F611</f>
        <v>6</v>
      </c>
      <c r="J611" s="2">
        <f>F611-E611</f>
        <v>21</v>
      </c>
      <c r="K611" s="2" t="s">
        <v>2655</v>
      </c>
      <c r="L611" s="2">
        <v>1</v>
      </c>
      <c r="M611" s="2">
        <v>2</v>
      </c>
      <c r="N611" s="2">
        <v>2</v>
      </c>
      <c r="O611" s="2" t="s">
        <v>2683</v>
      </c>
      <c r="P611" s="2" t="s">
        <v>2652</v>
      </c>
      <c r="Q611" s="2" t="s">
        <v>2653</v>
      </c>
      <c r="R611" s="3">
        <v>8300</v>
      </c>
      <c r="S611" s="3">
        <f>I611*L611*R611</f>
        <v>49800</v>
      </c>
      <c r="T611" s="2">
        <f>M611+N611</f>
        <v>4</v>
      </c>
    </row>
    <row r="612" spans="1:20" x14ac:dyDescent="0.2">
      <c r="A612" s="2" t="s">
        <v>3276</v>
      </c>
      <c r="B612" s="2" t="s">
        <v>884</v>
      </c>
      <c r="C612" s="2" t="s">
        <v>69</v>
      </c>
      <c r="D612" s="2" t="str">
        <f>INDEX(Hotels!$C$2:$C$49,MATCH(C612,Hotels!$A$2:$A$49,0))</f>
        <v>New Delhi</v>
      </c>
      <c r="E612" s="11">
        <v>45610</v>
      </c>
      <c r="F612" s="11">
        <v>45639</v>
      </c>
      <c r="G612" s="11">
        <v>45641</v>
      </c>
      <c r="H612" s="13">
        <f>DATE(YEAR(F612),MONTH(F612),1)</f>
        <v>45627</v>
      </c>
      <c r="I612" s="2">
        <f>G612-F612</f>
        <v>2</v>
      </c>
      <c r="J612" s="2">
        <f>F612-E612</f>
        <v>29</v>
      </c>
      <c r="K612" s="2" t="s">
        <v>2646</v>
      </c>
      <c r="L612" s="2">
        <v>1</v>
      </c>
      <c r="M612" s="2">
        <v>2</v>
      </c>
      <c r="N612" s="2">
        <v>0</v>
      </c>
      <c r="O612" s="2" t="s">
        <v>2670</v>
      </c>
      <c r="P612" s="2" t="s">
        <v>2652</v>
      </c>
      <c r="Q612" s="2" t="s">
        <v>2649</v>
      </c>
      <c r="R612" s="3">
        <v>28600</v>
      </c>
      <c r="S612" s="3">
        <f>I612*L612*R612</f>
        <v>57200</v>
      </c>
      <c r="T612" s="2">
        <f>M612+N612</f>
        <v>2</v>
      </c>
    </row>
    <row r="613" spans="1:20" x14ac:dyDescent="0.2">
      <c r="A613" s="2" t="s">
        <v>3277</v>
      </c>
      <c r="B613" s="2" t="s">
        <v>1131</v>
      </c>
      <c r="C613" s="2" t="s">
        <v>63</v>
      </c>
      <c r="D613" s="2" t="str">
        <f>INDEX(Hotels!$C$2:$C$49,MATCH(C613,Hotels!$A$2:$A$49,0))</f>
        <v>New Delhi</v>
      </c>
      <c r="E613" s="11">
        <v>45610</v>
      </c>
      <c r="F613" s="11">
        <v>45619</v>
      </c>
      <c r="G613" s="11">
        <v>45624</v>
      </c>
      <c r="H613" s="13">
        <f>DATE(YEAR(F613),MONTH(F613),1)</f>
        <v>45597</v>
      </c>
      <c r="I613" s="2">
        <f>G613-F613</f>
        <v>5</v>
      </c>
      <c r="J613" s="2">
        <f>F613-E613</f>
        <v>9</v>
      </c>
      <c r="K613" s="2" t="s">
        <v>2668</v>
      </c>
      <c r="L613" s="2">
        <v>1</v>
      </c>
      <c r="M613" s="2">
        <v>2</v>
      </c>
      <c r="N613" s="2">
        <v>0</v>
      </c>
      <c r="O613" s="2" t="s">
        <v>2647</v>
      </c>
      <c r="P613" s="2" t="s">
        <v>2652</v>
      </c>
      <c r="Q613" s="2" t="s">
        <v>2649</v>
      </c>
      <c r="R613" s="3">
        <v>8400</v>
      </c>
      <c r="S613" s="3">
        <f>I613*L613*R613</f>
        <v>42000</v>
      </c>
      <c r="T613" s="2">
        <f>M613+N613</f>
        <v>2</v>
      </c>
    </row>
    <row r="614" spans="1:20" x14ac:dyDescent="0.2">
      <c r="A614" s="2" t="s">
        <v>3278</v>
      </c>
      <c r="B614" s="2" t="s">
        <v>1978</v>
      </c>
      <c r="C614" s="2" t="s">
        <v>13</v>
      </c>
      <c r="D614" s="2" t="str">
        <f>INDEX(Hotels!$C$2:$C$49,MATCH(C614,Hotels!$A$2:$A$49,0))</f>
        <v>Goa</v>
      </c>
      <c r="E614" s="11">
        <v>45610</v>
      </c>
      <c r="F614" s="11">
        <v>45667</v>
      </c>
      <c r="G614" s="11">
        <v>45670</v>
      </c>
      <c r="H614" s="13">
        <f>DATE(YEAR(F614),MONTH(F614),1)</f>
        <v>45658</v>
      </c>
      <c r="I614" s="2">
        <f>G614-F614</f>
        <v>3</v>
      </c>
      <c r="J614" s="2">
        <f>F614-E614</f>
        <v>57</v>
      </c>
      <c r="K614" s="2" t="s">
        <v>2666</v>
      </c>
      <c r="L614" s="2">
        <v>1</v>
      </c>
      <c r="M614" s="2">
        <v>2</v>
      </c>
      <c r="N614" s="2">
        <v>0</v>
      </c>
      <c r="O614" s="2" t="s">
        <v>2647</v>
      </c>
      <c r="P614" s="2" t="s">
        <v>2656</v>
      </c>
      <c r="Q614" s="2" t="s">
        <v>2649</v>
      </c>
      <c r="R614" s="3">
        <v>36100</v>
      </c>
      <c r="S614" s="3">
        <f>I614*L614*R614</f>
        <v>108300</v>
      </c>
      <c r="T614" s="2">
        <f>M614+N614</f>
        <v>2</v>
      </c>
    </row>
    <row r="615" spans="1:20" x14ac:dyDescent="0.2">
      <c r="A615" s="2" t="s">
        <v>3279</v>
      </c>
      <c r="B615" s="2" t="s">
        <v>808</v>
      </c>
      <c r="C615" s="2" t="s">
        <v>71</v>
      </c>
      <c r="D615" s="2" t="str">
        <f>INDEX(Hotels!$C$2:$C$49,MATCH(C615,Hotels!$A$2:$A$49,0))</f>
        <v>New Delhi</v>
      </c>
      <c r="E615" s="11">
        <v>45611</v>
      </c>
      <c r="F615" s="11">
        <v>45633</v>
      </c>
      <c r="G615" s="11">
        <v>45638</v>
      </c>
      <c r="H615" s="13">
        <f>DATE(YEAR(F615),MONTH(F615),1)</f>
        <v>45627</v>
      </c>
      <c r="I615" s="2">
        <f>G615-F615</f>
        <v>5</v>
      </c>
      <c r="J615" s="2">
        <f>F615-E615</f>
        <v>22</v>
      </c>
      <c r="K615" s="2" t="s">
        <v>2655</v>
      </c>
      <c r="L615" s="2">
        <v>1</v>
      </c>
      <c r="M615" s="2">
        <v>2</v>
      </c>
      <c r="N615" s="2">
        <v>0</v>
      </c>
      <c r="O615" s="2" t="s">
        <v>2647</v>
      </c>
      <c r="P615" s="2" t="s">
        <v>2656</v>
      </c>
      <c r="Q615" s="2" t="s">
        <v>2649</v>
      </c>
      <c r="R615" s="3">
        <v>11000</v>
      </c>
      <c r="S615" s="3">
        <f>I615*L615*R615</f>
        <v>55000</v>
      </c>
      <c r="T615" s="2">
        <f>M615+N615</f>
        <v>2</v>
      </c>
    </row>
    <row r="616" spans="1:20" x14ac:dyDescent="0.2">
      <c r="A616" s="2" t="s">
        <v>3280</v>
      </c>
      <c r="B616" s="2" t="s">
        <v>939</v>
      </c>
      <c r="C616" s="2" t="s">
        <v>32</v>
      </c>
      <c r="D616" s="2" t="str">
        <f>INDEX(Hotels!$C$2:$C$49,MATCH(C616,Hotels!$A$2:$A$49,0))</f>
        <v>Jaipur</v>
      </c>
      <c r="E616" s="11">
        <v>45611</v>
      </c>
      <c r="F616" s="11">
        <v>45670</v>
      </c>
      <c r="G616" s="11">
        <v>45672</v>
      </c>
      <c r="H616" s="13">
        <f>DATE(YEAR(F616),MONTH(F616),1)</f>
        <v>45658</v>
      </c>
      <c r="I616" s="2">
        <f>G616-F616</f>
        <v>2</v>
      </c>
      <c r="J616" s="2">
        <f>F616-E616</f>
        <v>59</v>
      </c>
      <c r="K616" s="2" t="s">
        <v>2655</v>
      </c>
      <c r="L616" s="2">
        <v>1</v>
      </c>
      <c r="M616" s="2">
        <v>2</v>
      </c>
      <c r="N616" s="2">
        <v>0</v>
      </c>
      <c r="O616" s="2" t="s">
        <v>2689</v>
      </c>
      <c r="P616" s="2" t="s">
        <v>2656</v>
      </c>
      <c r="Q616" s="2" t="s">
        <v>2664</v>
      </c>
      <c r="R616" s="3">
        <v>7700</v>
      </c>
      <c r="S616" s="3">
        <f>I616*L616*R616</f>
        <v>15400</v>
      </c>
      <c r="T616" s="2">
        <f>M616+N616</f>
        <v>2</v>
      </c>
    </row>
    <row r="617" spans="1:20" x14ac:dyDescent="0.2">
      <c r="A617" s="2" t="s">
        <v>3281</v>
      </c>
      <c r="B617" s="2" t="s">
        <v>974</v>
      </c>
      <c r="C617" s="2" t="s">
        <v>83</v>
      </c>
      <c r="D617" s="2" t="str">
        <f>INDEX(Hotels!$C$2:$C$49,MATCH(C617,Hotels!$A$2:$A$49,0))</f>
        <v>Kochi</v>
      </c>
      <c r="E617" s="11">
        <v>45611</v>
      </c>
      <c r="F617" s="11">
        <v>45623</v>
      </c>
      <c r="G617" s="11">
        <v>45625</v>
      </c>
      <c r="H617" s="13">
        <f>DATE(YEAR(F617),MONTH(F617),1)</f>
        <v>45597</v>
      </c>
      <c r="I617" s="2">
        <f>G617-F617</f>
        <v>2</v>
      </c>
      <c r="J617" s="2">
        <f>F617-E617</f>
        <v>12</v>
      </c>
      <c r="K617" s="2" t="s">
        <v>2655</v>
      </c>
      <c r="L617" s="2">
        <v>1</v>
      </c>
      <c r="M617" s="2">
        <v>1</v>
      </c>
      <c r="N617" s="2">
        <v>0</v>
      </c>
      <c r="O617" s="2" t="s">
        <v>2670</v>
      </c>
      <c r="P617" s="2" t="s">
        <v>2656</v>
      </c>
      <c r="Q617" s="2" t="s">
        <v>2649</v>
      </c>
      <c r="R617" s="3">
        <v>13100</v>
      </c>
      <c r="S617" s="3">
        <f>I617*L617*R617</f>
        <v>26200</v>
      </c>
      <c r="T617" s="2">
        <f>M617+N617</f>
        <v>1</v>
      </c>
    </row>
    <row r="618" spans="1:20" x14ac:dyDescent="0.2">
      <c r="A618" s="2" t="s">
        <v>3282</v>
      </c>
      <c r="B618" s="2" t="s">
        <v>765</v>
      </c>
      <c r="C618" s="2" t="s">
        <v>108</v>
      </c>
      <c r="D618" s="2" t="str">
        <f>INDEX(Hotels!$C$2:$C$49,MATCH(C618,Hotels!$A$2:$A$49,0))</f>
        <v>Manali</v>
      </c>
      <c r="E618" s="11">
        <v>45612</v>
      </c>
      <c r="F618" s="11">
        <v>45709</v>
      </c>
      <c r="G618" s="11">
        <v>45711</v>
      </c>
      <c r="H618" s="13">
        <f>DATE(YEAR(F618),MONTH(F618),1)</f>
        <v>45689</v>
      </c>
      <c r="I618" s="2">
        <f>G618-F618</f>
        <v>2</v>
      </c>
      <c r="J618" s="2">
        <f>F618-E618</f>
        <v>97</v>
      </c>
      <c r="K618" s="2" t="s">
        <v>2655</v>
      </c>
      <c r="L618" s="2">
        <v>1</v>
      </c>
      <c r="M618" s="2">
        <v>1</v>
      </c>
      <c r="N618" s="2">
        <v>0</v>
      </c>
      <c r="O618" s="2" t="s">
        <v>2661</v>
      </c>
      <c r="P618" s="2" t="s">
        <v>2659</v>
      </c>
      <c r="Q618" s="2" t="s">
        <v>2649</v>
      </c>
      <c r="R618" s="3">
        <v>10450</v>
      </c>
      <c r="S618" s="3">
        <f>I618*L618*R618</f>
        <v>20900</v>
      </c>
      <c r="T618" s="2">
        <f>M618+N618</f>
        <v>1</v>
      </c>
    </row>
    <row r="619" spans="1:20" x14ac:dyDescent="0.2">
      <c r="A619" s="2" t="s">
        <v>3283</v>
      </c>
      <c r="B619" s="2" t="s">
        <v>1057</v>
      </c>
      <c r="C619" s="2" t="s">
        <v>116</v>
      </c>
      <c r="D619" s="2" t="str">
        <f>INDEX(Hotels!$C$2:$C$49,MATCH(C619,Hotels!$A$2:$A$49,0))</f>
        <v>Rishikesh</v>
      </c>
      <c r="E619" s="11">
        <v>45612</v>
      </c>
      <c r="F619" s="11">
        <v>45616</v>
      </c>
      <c r="G619" s="11">
        <v>45618</v>
      </c>
      <c r="H619" s="13">
        <f>DATE(YEAR(F619),MONTH(F619),1)</f>
        <v>45597</v>
      </c>
      <c r="I619" s="2">
        <f>G619-F619</f>
        <v>2</v>
      </c>
      <c r="J619" s="2">
        <f>F619-E619</f>
        <v>4</v>
      </c>
      <c r="K619" s="2" t="s">
        <v>2646</v>
      </c>
      <c r="L619" s="2">
        <v>3</v>
      </c>
      <c r="M619" s="2">
        <v>6</v>
      </c>
      <c r="N619" s="2">
        <v>0</v>
      </c>
      <c r="O619" s="2" t="s">
        <v>2658</v>
      </c>
      <c r="P619" s="2" t="s">
        <v>2652</v>
      </c>
      <c r="Q619" s="2" t="s">
        <v>2649</v>
      </c>
      <c r="R619" s="3">
        <v>6850</v>
      </c>
      <c r="S619" s="3">
        <f>I619*L619*R619</f>
        <v>41100</v>
      </c>
      <c r="T619" s="2">
        <f>M619+N619</f>
        <v>6</v>
      </c>
    </row>
    <row r="620" spans="1:20" x14ac:dyDescent="0.2">
      <c r="A620" s="2" t="s">
        <v>3284</v>
      </c>
      <c r="B620" s="2" t="s">
        <v>1093</v>
      </c>
      <c r="C620" s="2" t="s">
        <v>83</v>
      </c>
      <c r="D620" s="2" t="str">
        <f>INDEX(Hotels!$C$2:$C$49,MATCH(C620,Hotels!$A$2:$A$49,0))</f>
        <v>Kochi</v>
      </c>
      <c r="E620" s="11">
        <v>45612</v>
      </c>
      <c r="F620" s="11">
        <v>45624</v>
      </c>
      <c r="G620" s="11">
        <v>45628</v>
      </c>
      <c r="H620" s="13">
        <f>DATE(YEAR(F620),MONTH(F620),1)</f>
        <v>45597</v>
      </c>
      <c r="I620" s="2">
        <f>G620-F620</f>
        <v>4</v>
      </c>
      <c r="J620" s="2">
        <f>F620-E620</f>
        <v>12</v>
      </c>
      <c r="K620" s="2" t="s">
        <v>2655</v>
      </c>
      <c r="L620" s="2">
        <v>2</v>
      </c>
      <c r="M620" s="2">
        <v>4</v>
      </c>
      <c r="N620" s="2">
        <v>2</v>
      </c>
      <c r="O620" s="2" t="s">
        <v>2661</v>
      </c>
      <c r="P620" s="2" t="s">
        <v>2672</v>
      </c>
      <c r="Q620" s="2" t="s">
        <v>2649</v>
      </c>
      <c r="R620" s="3">
        <v>13400</v>
      </c>
      <c r="S620" s="3">
        <f>I620*L620*R620</f>
        <v>107200</v>
      </c>
      <c r="T620" s="2">
        <f>M620+N620</f>
        <v>6</v>
      </c>
    </row>
    <row r="621" spans="1:20" x14ac:dyDescent="0.2">
      <c r="A621" s="2" t="s">
        <v>3285</v>
      </c>
      <c r="B621" s="2" t="s">
        <v>1278</v>
      </c>
      <c r="C621" s="2" t="s">
        <v>120</v>
      </c>
      <c r="D621" s="2" t="str">
        <f>INDEX(Hotels!$C$2:$C$49,MATCH(C621,Hotels!$A$2:$A$49,0))</f>
        <v>Rishikesh</v>
      </c>
      <c r="E621" s="11">
        <v>45612</v>
      </c>
      <c r="F621" s="11">
        <v>45625</v>
      </c>
      <c r="G621" s="11">
        <v>45629</v>
      </c>
      <c r="H621" s="13">
        <f>DATE(YEAR(F621),MONTH(F621),1)</f>
        <v>45597</v>
      </c>
      <c r="I621" s="2">
        <f>G621-F621</f>
        <v>4</v>
      </c>
      <c r="J621" s="2">
        <f>F621-E621</f>
        <v>13</v>
      </c>
      <c r="K621" s="2" t="s">
        <v>2655</v>
      </c>
      <c r="L621" s="2">
        <v>1</v>
      </c>
      <c r="M621" s="2">
        <v>2</v>
      </c>
      <c r="N621" s="2">
        <v>0</v>
      </c>
      <c r="O621" s="2" t="s">
        <v>2683</v>
      </c>
      <c r="P621" s="2" t="s">
        <v>2672</v>
      </c>
      <c r="Q621" s="2" t="s">
        <v>2649</v>
      </c>
      <c r="R621" s="3">
        <v>2950</v>
      </c>
      <c r="S621" s="3">
        <f>I621*L621*R621</f>
        <v>11800</v>
      </c>
      <c r="T621" s="2">
        <f>M621+N621</f>
        <v>2</v>
      </c>
    </row>
    <row r="622" spans="1:20" x14ac:dyDescent="0.2">
      <c r="A622" s="2" t="s">
        <v>3286</v>
      </c>
      <c r="B622" s="2" t="s">
        <v>1365</v>
      </c>
      <c r="C622" s="2" t="s">
        <v>129</v>
      </c>
      <c r="D622" s="2" t="str">
        <f>INDEX(Hotels!$C$2:$C$49,MATCH(C622,Hotels!$A$2:$A$49,0))</f>
        <v>Varanasi</v>
      </c>
      <c r="E622" s="11">
        <v>45612</v>
      </c>
      <c r="F622" s="11">
        <v>45676</v>
      </c>
      <c r="G622" s="11">
        <v>45680</v>
      </c>
      <c r="H622" s="13">
        <f>DATE(YEAR(F622),MONTH(F622),1)</f>
        <v>45658</v>
      </c>
      <c r="I622" s="2">
        <f>G622-F622</f>
        <v>4</v>
      </c>
      <c r="J622" s="2">
        <f>F622-E622</f>
        <v>64</v>
      </c>
      <c r="K622" s="2" t="s">
        <v>2646</v>
      </c>
      <c r="L622" s="2">
        <v>1</v>
      </c>
      <c r="M622" s="2">
        <v>2</v>
      </c>
      <c r="N622" s="2">
        <v>3</v>
      </c>
      <c r="O622" s="2" t="s">
        <v>2689</v>
      </c>
      <c r="P622" s="2" t="s">
        <v>2659</v>
      </c>
      <c r="Q622" s="2" t="s">
        <v>2649</v>
      </c>
      <c r="R622" s="3">
        <v>8350</v>
      </c>
      <c r="S622" s="3">
        <f>I622*L622*R622</f>
        <v>33400</v>
      </c>
      <c r="T622" s="2">
        <f>M622+N622</f>
        <v>5</v>
      </c>
    </row>
    <row r="623" spans="1:20" x14ac:dyDescent="0.2">
      <c r="A623" s="2" t="s">
        <v>3287</v>
      </c>
      <c r="B623" s="2" t="s">
        <v>1600</v>
      </c>
      <c r="C623" s="2" t="s">
        <v>79</v>
      </c>
      <c r="D623" s="2" t="str">
        <f>INDEX(Hotels!$C$2:$C$49,MATCH(C623,Hotels!$A$2:$A$49,0))</f>
        <v>Bengaluru</v>
      </c>
      <c r="E623" s="11">
        <v>45612</v>
      </c>
      <c r="F623" s="11">
        <v>45664</v>
      </c>
      <c r="G623" s="11">
        <v>45668</v>
      </c>
      <c r="H623" s="13">
        <f>DATE(YEAR(F623),MONTH(F623),1)</f>
        <v>45658</v>
      </c>
      <c r="I623" s="2">
        <f>G623-F623</f>
        <v>4</v>
      </c>
      <c r="J623" s="2">
        <f>F623-E623</f>
        <v>52</v>
      </c>
      <c r="K623" s="2" t="s">
        <v>2668</v>
      </c>
      <c r="L623" s="2">
        <v>1</v>
      </c>
      <c r="M623" s="2">
        <v>2</v>
      </c>
      <c r="N623" s="2">
        <v>0</v>
      </c>
      <c r="O623" s="2" t="s">
        <v>2689</v>
      </c>
      <c r="P623" s="2" t="s">
        <v>2656</v>
      </c>
      <c r="Q623" s="2" t="s">
        <v>2649</v>
      </c>
      <c r="R623" s="3">
        <v>4500</v>
      </c>
      <c r="S623" s="3">
        <f>I623*L623*R623</f>
        <v>18000</v>
      </c>
      <c r="T623" s="2">
        <f>M623+N623</f>
        <v>2</v>
      </c>
    </row>
    <row r="624" spans="1:20" x14ac:dyDescent="0.2">
      <c r="A624" s="2" t="s">
        <v>3288</v>
      </c>
      <c r="B624" s="2" t="s">
        <v>1640</v>
      </c>
      <c r="C624" s="2" t="s">
        <v>106</v>
      </c>
      <c r="D624" s="2" t="str">
        <f>INDEX(Hotels!$C$2:$C$49,MATCH(C624,Hotels!$A$2:$A$49,0))</f>
        <v>Manali</v>
      </c>
      <c r="E624" s="11">
        <v>45612</v>
      </c>
      <c r="F624" s="11">
        <v>45670</v>
      </c>
      <c r="G624" s="11">
        <v>45673</v>
      </c>
      <c r="H624" s="13">
        <f>DATE(YEAR(F624),MONTH(F624),1)</f>
        <v>45658</v>
      </c>
      <c r="I624" s="2">
        <f>G624-F624</f>
        <v>3</v>
      </c>
      <c r="J624" s="2">
        <f>F624-E624</f>
        <v>58</v>
      </c>
      <c r="K624" s="2" t="s">
        <v>2668</v>
      </c>
      <c r="L624" s="2">
        <v>1</v>
      </c>
      <c r="M624" s="2">
        <v>2</v>
      </c>
      <c r="N624" s="2">
        <v>0</v>
      </c>
      <c r="O624" s="2" t="s">
        <v>2683</v>
      </c>
      <c r="P624" s="2" t="s">
        <v>2652</v>
      </c>
      <c r="Q624" s="2" t="s">
        <v>2649</v>
      </c>
      <c r="R624" s="3">
        <v>6050</v>
      </c>
      <c r="S624" s="3">
        <f>I624*L624*R624</f>
        <v>18150</v>
      </c>
      <c r="T624" s="2">
        <f>M624+N624</f>
        <v>2</v>
      </c>
    </row>
    <row r="625" spans="1:20" x14ac:dyDescent="0.2">
      <c r="A625" s="2" t="s">
        <v>3289</v>
      </c>
      <c r="B625" s="2" t="s">
        <v>1713</v>
      </c>
      <c r="C625" s="2" t="s">
        <v>19</v>
      </c>
      <c r="D625" s="2" t="str">
        <f>INDEX(Hotels!$C$2:$C$49,MATCH(C625,Hotels!$A$2:$A$49,0))</f>
        <v>Goa</v>
      </c>
      <c r="E625" s="11">
        <v>45612</v>
      </c>
      <c r="F625" s="11">
        <v>45686</v>
      </c>
      <c r="G625" s="11">
        <v>45689</v>
      </c>
      <c r="H625" s="13">
        <f>DATE(YEAR(F625),MONTH(F625),1)</f>
        <v>45658</v>
      </c>
      <c r="I625" s="2">
        <f>G625-F625</f>
        <v>3</v>
      </c>
      <c r="J625" s="2">
        <f>F625-E625</f>
        <v>74</v>
      </c>
      <c r="K625" s="2" t="s">
        <v>2668</v>
      </c>
      <c r="L625" s="2">
        <v>3</v>
      </c>
      <c r="M625" s="2">
        <v>6</v>
      </c>
      <c r="N625" s="2">
        <v>0</v>
      </c>
      <c r="O625" s="2" t="s">
        <v>2658</v>
      </c>
      <c r="P625" s="2" t="s">
        <v>2656</v>
      </c>
      <c r="Q625" s="2" t="s">
        <v>2653</v>
      </c>
      <c r="R625" s="3">
        <v>6750</v>
      </c>
      <c r="S625" s="3">
        <f>I625*L625*R625</f>
        <v>60750</v>
      </c>
      <c r="T625" s="2">
        <f>M625+N625</f>
        <v>6</v>
      </c>
    </row>
    <row r="626" spans="1:20" x14ac:dyDescent="0.2">
      <c r="A626" s="2" t="s">
        <v>3290</v>
      </c>
      <c r="B626" s="2" t="s">
        <v>2413</v>
      </c>
      <c r="C626" s="2" t="s">
        <v>118</v>
      </c>
      <c r="D626" s="2" t="str">
        <f>INDEX(Hotels!$C$2:$C$49,MATCH(C626,Hotels!$A$2:$A$49,0))</f>
        <v>Rishikesh</v>
      </c>
      <c r="E626" s="11">
        <v>45612</v>
      </c>
      <c r="F626" s="11">
        <v>45789</v>
      </c>
      <c r="G626" s="11">
        <v>45793</v>
      </c>
      <c r="H626" s="13">
        <f>DATE(YEAR(F626),MONTH(F626),1)</f>
        <v>45778</v>
      </c>
      <c r="I626" s="2">
        <f>G626-F626</f>
        <v>4</v>
      </c>
      <c r="J626" s="2">
        <f>F626-E626</f>
        <v>177</v>
      </c>
      <c r="K626" s="2" t="s">
        <v>2646</v>
      </c>
      <c r="L626" s="2">
        <v>3</v>
      </c>
      <c r="M626" s="2">
        <v>6</v>
      </c>
      <c r="N626" s="2">
        <v>0</v>
      </c>
      <c r="O626" s="2" t="s">
        <v>2658</v>
      </c>
      <c r="P626" s="2" t="s">
        <v>2656</v>
      </c>
      <c r="Q626" s="2" t="s">
        <v>2649</v>
      </c>
      <c r="R626" s="3">
        <v>17000</v>
      </c>
      <c r="S626" s="3">
        <f>I626*L626*R626</f>
        <v>204000</v>
      </c>
      <c r="T626" s="2">
        <f>M626+N626</f>
        <v>6</v>
      </c>
    </row>
    <row r="627" spans="1:20" x14ac:dyDescent="0.2">
      <c r="A627" s="2" t="s">
        <v>3291</v>
      </c>
      <c r="B627" s="2" t="s">
        <v>495</v>
      </c>
      <c r="C627" s="2" t="s">
        <v>127</v>
      </c>
      <c r="D627" s="2" t="str">
        <f>INDEX(Hotels!$C$2:$C$49,MATCH(C627,Hotels!$A$2:$A$49,0))</f>
        <v>Varanasi</v>
      </c>
      <c r="E627" s="11">
        <v>45613</v>
      </c>
      <c r="F627" s="11">
        <v>45617</v>
      </c>
      <c r="G627" s="11">
        <v>45619</v>
      </c>
      <c r="H627" s="13">
        <f>DATE(YEAR(F627),MONTH(F627),1)</f>
        <v>45597</v>
      </c>
      <c r="I627" s="2">
        <f>G627-F627</f>
        <v>2</v>
      </c>
      <c r="J627" s="2">
        <f>F627-E627</f>
        <v>4</v>
      </c>
      <c r="K627" s="2" t="s">
        <v>2655</v>
      </c>
      <c r="L627" s="2">
        <v>1</v>
      </c>
      <c r="M627" s="2">
        <v>2</v>
      </c>
      <c r="N627" s="2">
        <v>0</v>
      </c>
      <c r="O627" s="2" t="s">
        <v>2651</v>
      </c>
      <c r="P627" s="2" t="s">
        <v>2652</v>
      </c>
      <c r="Q627" s="2" t="s">
        <v>2653</v>
      </c>
      <c r="R627" s="3">
        <v>6850</v>
      </c>
      <c r="S627" s="3">
        <f>I627*L627*R627</f>
        <v>13700</v>
      </c>
      <c r="T627" s="2">
        <f>M627+N627</f>
        <v>2</v>
      </c>
    </row>
    <row r="628" spans="1:20" x14ac:dyDescent="0.2">
      <c r="A628" s="2" t="s">
        <v>3292</v>
      </c>
      <c r="B628" s="2" t="s">
        <v>671</v>
      </c>
      <c r="C628" s="2" t="s">
        <v>112</v>
      </c>
      <c r="D628" s="2" t="str">
        <f>INDEX(Hotels!$C$2:$C$49,MATCH(C628,Hotels!$A$2:$A$49,0))</f>
        <v>Rishikesh</v>
      </c>
      <c r="E628" s="11">
        <v>45613</v>
      </c>
      <c r="F628" s="11">
        <v>45622</v>
      </c>
      <c r="G628" s="11">
        <v>45623</v>
      </c>
      <c r="H628" s="13">
        <f>DATE(YEAR(F628),MONTH(F628),1)</f>
        <v>45597</v>
      </c>
      <c r="I628" s="2">
        <f>G628-F628</f>
        <v>1</v>
      </c>
      <c r="J628" s="2">
        <f>F628-E628</f>
        <v>9</v>
      </c>
      <c r="K628" s="2" t="s">
        <v>2646</v>
      </c>
      <c r="L628" s="2">
        <v>1</v>
      </c>
      <c r="M628" s="2">
        <v>1</v>
      </c>
      <c r="N628" s="2">
        <v>0</v>
      </c>
      <c r="O628" s="2" t="s">
        <v>2670</v>
      </c>
      <c r="P628" s="2" t="s">
        <v>2652</v>
      </c>
      <c r="Q628" s="2" t="s">
        <v>2649</v>
      </c>
      <c r="R628" s="3">
        <v>7900</v>
      </c>
      <c r="S628" s="3">
        <f>I628*L628*R628</f>
        <v>7900</v>
      </c>
      <c r="T628" s="2">
        <f>M628+N628</f>
        <v>1</v>
      </c>
    </row>
    <row r="629" spans="1:20" x14ac:dyDescent="0.2">
      <c r="A629" s="2" t="s">
        <v>3293</v>
      </c>
      <c r="B629" s="2" t="s">
        <v>765</v>
      </c>
      <c r="C629" s="2" t="s">
        <v>81</v>
      </c>
      <c r="D629" s="2" t="str">
        <f>INDEX(Hotels!$C$2:$C$49,MATCH(C629,Hotels!$A$2:$A$49,0))</f>
        <v>Bengaluru</v>
      </c>
      <c r="E629" s="11">
        <v>45613</v>
      </c>
      <c r="F629" s="11">
        <v>45639</v>
      </c>
      <c r="G629" s="11">
        <v>45643</v>
      </c>
      <c r="H629" s="13">
        <f>DATE(YEAR(F629),MONTH(F629),1)</f>
        <v>45627</v>
      </c>
      <c r="I629" s="2">
        <f>G629-F629</f>
        <v>4</v>
      </c>
      <c r="J629" s="2">
        <f>F629-E629</f>
        <v>26</v>
      </c>
      <c r="K629" s="2" t="s">
        <v>2646</v>
      </c>
      <c r="L629" s="2">
        <v>1</v>
      </c>
      <c r="M629" s="2">
        <v>1</v>
      </c>
      <c r="N629" s="2">
        <v>0</v>
      </c>
      <c r="O629" s="2" t="s">
        <v>2689</v>
      </c>
      <c r="P629" s="2" t="s">
        <v>2648</v>
      </c>
      <c r="Q629" s="2" t="s">
        <v>2649</v>
      </c>
      <c r="R629" s="3">
        <v>29650</v>
      </c>
      <c r="S629" s="3">
        <f>I629*L629*R629</f>
        <v>118600</v>
      </c>
      <c r="T629" s="2">
        <f>M629+N629</f>
        <v>1</v>
      </c>
    </row>
    <row r="630" spans="1:20" x14ac:dyDescent="0.2">
      <c r="A630" s="2" t="s">
        <v>3294</v>
      </c>
      <c r="B630" s="2" t="s">
        <v>1034</v>
      </c>
      <c r="C630" s="2" t="s">
        <v>89</v>
      </c>
      <c r="D630" s="2" t="str">
        <f>INDEX(Hotels!$C$2:$C$49,MATCH(C630,Hotels!$A$2:$A$49,0))</f>
        <v>Kochi</v>
      </c>
      <c r="E630" s="11">
        <v>45613</v>
      </c>
      <c r="F630" s="11">
        <v>45647</v>
      </c>
      <c r="G630" s="11">
        <v>45651</v>
      </c>
      <c r="H630" s="13">
        <f>DATE(YEAR(F630),MONTH(F630),1)</f>
        <v>45627</v>
      </c>
      <c r="I630" s="2">
        <f>G630-F630</f>
        <v>4</v>
      </c>
      <c r="J630" s="2">
        <f>F630-E630</f>
        <v>34</v>
      </c>
      <c r="K630" s="2" t="s">
        <v>2655</v>
      </c>
      <c r="L630" s="2">
        <v>1</v>
      </c>
      <c r="M630" s="2">
        <v>2</v>
      </c>
      <c r="N630" s="2">
        <v>0</v>
      </c>
      <c r="O630" s="2" t="s">
        <v>2647</v>
      </c>
      <c r="P630" s="2" t="s">
        <v>2659</v>
      </c>
      <c r="Q630" s="2" t="s">
        <v>2649</v>
      </c>
      <c r="R630" s="3">
        <v>8750</v>
      </c>
      <c r="S630" s="3">
        <f>I630*L630*R630</f>
        <v>35000</v>
      </c>
      <c r="T630" s="2">
        <f>M630+N630</f>
        <v>2</v>
      </c>
    </row>
    <row r="631" spans="1:20" x14ac:dyDescent="0.2">
      <c r="A631" s="2" t="s">
        <v>3295</v>
      </c>
      <c r="B631" s="2" t="s">
        <v>1477</v>
      </c>
      <c r="C631" s="2" t="s">
        <v>99</v>
      </c>
      <c r="D631" s="2" t="str">
        <f>INDEX(Hotels!$C$2:$C$49,MATCH(C631,Hotels!$A$2:$A$49,0))</f>
        <v>Shimla</v>
      </c>
      <c r="E631" s="11">
        <v>45613</v>
      </c>
      <c r="F631" s="11">
        <v>45696</v>
      </c>
      <c r="G631" s="11">
        <v>45700</v>
      </c>
      <c r="H631" s="13">
        <f>DATE(YEAR(F631),MONTH(F631),1)</f>
        <v>45689</v>
      </c>
      <c r="I631" s="2">
        <f>G631-F631</f>
        <v>4</v>
      </c>
      <c r="J631" s="2">
        <f>F631-E631</f>
        <v>83</v>
      </c>
      <c r="K631" s="2" t="s">
        <v>2668</v>
      </c>
      <c r="L631" s="2">
        <v>1</v>
      </c>
      <c r="M631" s="2">
        <v>2</v>
      </c>
      <c r="N631" s="2">
        <v>0</v>
      </c>
      <c r="O631" s="2" t="s">
        <v>2683</v>
      </c>
      <c r="P631" s="2" t="s">
        <v>2652</v>
      </c>
      <c r="Q631" s="2" t="s">
        <v>2649</v>
      </c>
      <c r="R631" s="3">
        <v>2200</v>
      </c>
      <c r="S631" s="3">
        <f>I631*L631*R631</f>
        <v>8800</v>
      </c>
      <c r="T631" s="2">
        <f>M631+N631</f>
        <v>2</v>
      </c>
    </row>
    <row r="632" spans="1:20" x14ac:dyDescent="0.2">
      <c r="A632" s="2" t="s">
        <v>3296</v>
      </c>
      <c r="B632" s="2" t="s">
        <v>1688</v>
      </c>
      <c r="C632" s="2" t="s">
        <v>118</v>
      </c>
      <c r="D632" s="2" t="str">
        <f>INDEX(Hotels!$C$2:$C$49,MATCH(C632,Hotels!$A$2:$A$49,0))</f>
        <v>Rishikesh</v>
      </c>
      <c r="E632" s="11">
        <v>45613</v>
      </c>
      <c r="F632" s="11">
        <v>45619</v>
      </c>
      <c r="G632" s="11">
        <v>45620</v>
      </c>
      <c r="H632" s="13">
        <f>DATE(YEAR(F632),MONTH(F632),1)</f>
        <v>45597</v>
      </c>
      <c r="I632" s="2">
        <f>G632-F632</f>
        <v>1</v>
      </c>
      <c r="J632" s="2">
        <f>F632-E632</f>
        <v>6</v>
      </c>
      <c r="K632" s="2" t="s">
        <v>2655</v>
      </c>
      <c r="L632" s="2">
        <v>1</v>
      </c>
      <c r="M632" s="2">
        <v>1</v>
      </c>
      <c r="N632" s="2">
        <v>0</v>
      </c>
      <c r="O632" s="2" t="s">
        <v>2670</v>
      </c>
      <c r="P632" s="2" t="s">
        <v>2652</v>
      </c>
      <c r="Q632" s="2" t="s">
        <v>2649</v>
      </c>
      <c r="R632" s="3">
        <v>8500</v>
      </c>
      <c r="S632" s="3">
        <f>I632*L632*R632</f>
        <v>8500</v>
      </c>
      <c r="T632" s="2">
        <f>M632+N632</f>
        <v>1</v>
      </c>
    </row>
    <row r="633" spans="1:20" x14ac:dyDescent="0.2">
      <c r="A633" s="2" t="s">
        <v>3297</v>
      </c>
      <c r="B633" s="2" t="s">
        <v>1718</v>
      </c>
      <c r="C633" s="2" t="s">
        <v>51</v>
      </c>
      <c r="D633" s="2" t="str">
        <f>INDEX(Hotels!$C$2:$C$49,MATCH(C633,Hotels!$A$2:$A$49,0))</f>
        <v>Agra</v>
      </c>
      <c r="E633" s="11">
        <v>45613</v>
      </c>
      <c r="F633" s="11">
        <v>45618</v>
      </c>
      <c r="G633" s="11">
        <v>45623</v>
      </c>
      <c r="H633" s="13">
        <f>DATE(YEAR(F633),MONTH(F633),1)</f>
        <v>45597</v>
      </c>
      <c r="I633" s="2">
        <f>G633-F633</f>
        <v>5</v>
      </c>
      <c r="J633" s="2">
        <f>F633-E633</f>
        <v>5</v>
      </c>
      <c r="K633" s="2" t="s">
        <v>2646</v>
      </c>
      <c r="L633" s="2">
        <v>1</v>
      </c>
      <c r="M633" s="2">
        <v>2</v>
      </c>
      <c r="N633" s="2">
        <v>1</v>
      </c>
      <c r="O633" s="2" t="s">
        <v>2683</v>
      </c>
      <c r="P633" s="2" t="s">
        <v>2652</v>
      </c>
      <c r="Q633" s="2" t="s">
        <v>2649</v>
      </c>
      <c r="R633" s="3">
        <v>17550</v>
      </c>
      <c r="S633" s="3">
        <f>I633*L633*R633</f>
        <v>87750</v>
      </c>
      <c r="T633" s="2">
        <f>M633+N633</f>
        <v>3</v>
      </c>
    </row>
    <row r="634" spans="1:20" x14ac:dyDescent="0.2">
      <c r="A634" s="2" t="s">
        <v>3298</v>
      </c>
      <c r="B634" s="2" t="s">
        <v>1899</v>
      </c>
      <c r="C634" s="2" t="s">
        <v>32</v>
      </c>
      <c r="D634" s="2" t="str">
        <f>INDEX(Hotels!$C$2:$C$49,MATCH(C634,Hotels!$A$2:$A$49,0))</f>
        <v>Jaipur</v>
      </c>
      <c r="E634" s="11">
        <v>45613</v>
      </c>
      <c r="F634" s="11">
        <v>45655</v>
      </c>
      <c r="G634" s="11">
        <v>45659</v>
      </c>
      <c r="H634" s="13">
        <f>DATE(YEAR(F634),MONTH(F634),1)</f>
        <v>45627</v>
      </c>
      <c r="I634" s="2">
        <f>G634-F634</f>
        <v>4</v>
      </c>
      <c r="J634" s="2">
        <f>F634-E634</f>
        <v>42</v>
      </c>
      <c r="K634" s="2" t="s">
        <v>2655</v>
      </c>
      <c r="L634" s="2">
        <v>1</v>
      </c>
      <c r="M634" s="2">
        <v>2</v>
      </c>
      <c r="N634" s="2">
        <v>0</v>
      </c>
      <c r="O634" s="2" t="s">
        <v>2683</v>
      </c>
      <c r="P634" s="2" t="s">
        <v>2648</v>
      </c>
      <c r="Q634" s="2" t="s">
        <v>2649</v>
      </c>
      <c r="R634" s="3">
        <v>7250</v>
      </c>
      <c r="S634" s="3">
        <f>I634*L634*R634</f>
        <v>29000</v>
      </c>
      <c r="T634" s="2">
        <f>M634+N634</f>
        <v>2</v>
      </c>
    </row>
    <row r="635" spans="1:20" x14ac:dyDescent="0.2">
      <c r="A635" s="2" t="s">
        <v>3299</v>
      </c>
      <c r="B635" s="2" t="s">
        <v>2194</v>
      </c>
      <c r="C635" s="2" t="s">
        <v>127</v>
      </c>
      <c r="D635" s="2" t="str">
        <f>INDEX(Hotels!$C$2:$C$49,MATCH(C635,Hotels!$A$2:$A$49,0))</f>
        <v>Varanasi</v>
      </c>
      <c r="E635" s="11">
        <v>45613</v>
      </c>
      <c r="F635" s="11">
        <v>45652</v>
      </c>
      <c r="G635" s="11">
        <v>45654</v>
      </c>
      <c r="H635" s="13">
        <f>DATE(YEAR(F635),MONTH(F635),1)</f>
        <v>45627</v>
      </c>
      <c r="I635" s="2">
        <f>G635-F635</f>
        <v>2</v>
      </c>
      <c r="J635" s="2">
        <f>F635-E635</f>
        <v>39</v>
      </c>
      <c r="K635" s="2" t="s">
        <v>2646</v>
      </c>
      <c r="L635" s="2">
        <v>1</v>
      </c>
      <c r="M635" s="2">
        <v>1</v>
      </c>
      <c r="N635" s="2">
        <v>0</v>
      </c>
      <c r="O635" s="2" t="s">
        <v>2651</v>
      </c>
      <c r="P635" s="2" t="s">
        <v>2648</v>
      </c>
      <c r="Q635" s="2" t="s">
        <v>2649</v>
      </c>
      <c r="R635" s="3">
        <v>9450</v>
      </c>
      <c r="S635" s="3">
        <f>I635*L635*R635</f>
        <v>18900</v>
      </c>
      <c r="T635" s="2">
        <f>M635+N635</f>
        <v>1</v>
      </c>
    </row>
    <row r="636" spans="1:20" x14ac:dyDescent="0.2">
      <c r="A636" s="2" t="s">
        <v>3300</v>
      </c>
      <c r="B636" s="2" t="s">
        <v>628</v>
      </c>
      <c r="C636" s="2" t="s">
        <v>26</v>
      </c>
      <c r="D636" s="2" t="str">
        <f>INDEX(Hotels!$C$2:$C$49,MATCH(C636,Hotels!$A$2:$A$49,0))</f>
        <v>Jaipur</v>
      </c>
      <c r="E636" s="11">
        <v>45614</v>
      </c>
      <c r="F636" s="11">
        <v>45693</v>
      </c>
      <c r="G636" s="11">
        <v>45696</v>
      </c>
      <c r="H636" s="13">
        <f>DATE(YEAR(F636),MONTH(F636),1)</f>
        <v>45689</v>
      </c>
      <c r="I636" s="2">
        <f>G636-F636</f>
        <v>3</v>
      </c>
      <c r="J636" s="2">
        <f>F636-E636</f>
        <v>79</v>
      </c>
      <c r="K636" s="2" t="s">
        <v>2666</v>
      </c>
      <c r="L636" s="2">
        <v>1</v>
      </c>
      <c r="M636" s="2">
        <v>2</v>
      </c>
      <c r="N636" s="2">
        <v>3</v>
      </c>
      <c r="O636" s="2" t="s">
        <v>2661</v>
      </c>
      <c r="P636" s="2" t="s">
        <v>2656</v>
      </c>
      <c r="Q636" s="2" t="s">
        <v>2649</v>
      </c>
      <c r="R636" s="3">
        <v>34300</v>
      </c>
      <c r="S636" s="3">
        <f>I636*L636*R636</f>
        <v>102900</v>
      </c>
      <c r="T636" s="2">
        <f>M636+N636</f>
        <v>5</v>
      </c>
    </row>
    <row r="637" spans="1:20" x14ac:dyDescent="0.2">
      <c r="A637" s="2" t="s">
        <v>3301</v>
      </c>
      <c r="B637" s="2" t="s">
        <v>1058</v>
      </c>
      <c r="C637" s="2" t="s">
        <v>69</v>
      </c>
      <c r="D637" s="2" t="str">
        <f>INDEX(Hotels!$C$2:$C$49,MATCH(C637,Hotels!$A$2:$A$49,0))</f>
        <v>New Delhi</v>
      </c>
      <c r="E637" s="11">
        <v>45614</v>
      </c>
      <c r="F637" s="11">
        <v>45705</v>
      </c>
      <c r="G637" s="11">
        <v>45710</v>
      </c>
      <c r="H637" s="13">
        <f>DATE(YEAR(F637),MONTH(F637),1)</f>
        <v>45689</v>
      </c>
      <c r="I637" s="2">
        <f>G637-F637</f>
        <v>5</v>
      </c>
      <c r="J637" s="2">
        <f>F637-E637</f>
        <v>91</v>
      </c>
      <c r="K637" s="2" t="s">
        <v>2668</v>
      </c>
      <c r="L637" s="2">
        <v>1</v>
      </c>
      <c r="M637" s="2">
        <v>2</v>
      </c>
      <c r="N637" s="2">
        <v>2</v>
      </c>
      <c r="O637" s="2" t="s">
        <v>2658</v>
      </c>
      <c r="P637" s="2" t="s">
        <v>2652</v>
      </c>
      <c r="Q637" s="2" t="s">
        <v>2649</v>
      </c>
      <c r="R637" s="3">
        <v>15100</v>
      </c>
      <c r="S637" s="3">
        <f>I637*L637*R637</f>
        <v>75500</v>
      </c>
      <c r="T637" s="2">
        <f>M637+N637</f>
        <v>4</v>
      </c>
    </row>
    <row r="638" spans="1:20" x14ac:dyDescent="0.2">
      <c r="A638" s="2" t="s">
        <v>3302</v>
      </c>
      <c r="B638" s="2" t="s">
        <v>1192</v>
      </c>
      <c r="C638" s="2" t="s">
        <v>91</v>
      </c>
      <c r="D638" s="2" t="str">
        <f>INDEX(Hotels!$C$2:$C$49,MATCH(C638,Hotels!$A$2:$A$49,0))</f>
        <v>Kochi</v>
      </c>
      <c r="E638" s="11">
        <v>45614</v>
      </c>
      <c r="F638" s="11">
        <v>45708</v>
      </c>
      <c r="G638" s="11">
        <v>45712</v>
      </c>
      <c r="H638" s="13">
        <f>DATE(YEAR(F638),MONTH(F638),1)</f>
        <v>45689</v>
      </c>
      <c r="I638" s="2">
        <f>G638-F638</f>
        <v>4</v>
      </c>
      <c r="J638" s="2">
        <f>F638-E638</f>
        <v>94</v>
      </c>
      <c r="K638" s="2" t="s">
        <v>2655</v>
      </c>
      <c r="L638" s="2">
        <v>2</v>
      </c>
      <c r="M638" s="2">
        <v>4</v>
      </c>
      <c r="N638" s="2">
        <v>0</v>
      </c>
      <c r="O638" s="2" t="s">
        <v>2670</v>
      </c>
      <c r="P638" s="2" t="s">
        <v>2652</v>
      </c>
      <c r="Q638" s="2" t="s">
        <v>2649</v>
      </c>
      <c r="R638" s="3">
        <v>4300</v>
      </c>
      <c r="S638" s="3">
        <f>I638*L638*R638</f>
        <v>34400</v>
      </c>
      <c r="T638" s="2">
        <f>M638+N638</f>
        <v>4</v>
      </c>
    </row>
    <row r="639" spans="1:20" x14ac:dyDescent="0.2">
      <c r="A639" s="2" t="s">
        <v>3303</v>
      </c>
      <c r="B639" s="2" t="s">
        <v>1807</v>
      </c>
      <c r="C639" s="2" t="s">
        <v>81</v>
      </c>
      <c r="D639" s="2" t="str">
        <f>INDEX(Hotels!$C$2:$C$49,MATCH(C639,Hotels!$A$2:$A$49,0))</f>
        <v>Bengaluru</v>
      </c>
      <c r="E639" s="11">
        <v>45614</v>
      </c>
      <c r="F639" s="11">
        <v>45643</v>
      </c>
      <c r="G639" s="11">
        <v>45645</v>
      </c>
      <c r="H639" s="13">
        <f>DATE(YEAR(F639),MONTH(F639),1)</f>
        <v>45627</v>
      </c>
      <c r="I639" s="2">
        <f>G639-F639</f>
        <v>2</v>
      </c>
      <c r="J639" s="2">
        <f>F639-E639</f>
        <v>29</v>
      </c>
      <c r="K639" s="2" t="s">
        <v>2655</v>
      </c>
      <c r="L639" s="2">
        <v>1</v>
      </c>
      <c r="M639" s="2">
        <v>2</v>
      </c>
      <c r="N639" s="2">
        <v>0</v>
      </c>
      <c r="O639" s="2" t="s">
        <v>2651</v>
      </c>
      <c r="P639" s="2" t="s">
        <v>2656</v>
      </c>
      <c r="Q639" s="2" t="s">
        <v>2653</v>
      </c>
      <c r="R639" s="3">
        <v>19200</v>
      </c>
      <c r="S639" s="3">
        <f>I639*L639*R639</f>
        <v>38400</v>
      </c>
      <c r="T639" s="2">
        <f>M639+N639</f>
        <v>2</v>
      </c>
    </row>
    <row r="640" spans="1:20" x14ac:dyDescent="0.2">
      <c r="A640" s="2" t="s">
        <v>3304</v>
      </c>
      <c r="B640" s="2" t="s">
        <v>2235</v>
      </c>
      <c r="C640" s="2" t="s">
        <v>39</v>
      </c>
      <c r="D640" s="2" t="str">
        <f>INDEX(Hotels!$C$2:$C$49,MATCH(C640,Hotels!$A$2:$A$49,0))</f>
        <v>Udaipur</v>
      </c>
      <c r="E640" s="11">
        <v>45614</v>
      </c>
      <c r="F640" s="11">
        <v>45691</v>
      </c>
      <c r="G640" s="11">
        <v>45694</v>
      </c>
      <c r="H640" s="13">
        <f>DATE(YEAR(F640),MONTH(F640),1)</f>
        <v>45689</v>
      </c>
      <c r="I640" s="2">
        <f>G640-F640</f>
        <v>3</v>
      </c>
      <c r="J640" s="2">
        <f>F640-E640</f>
        <v>77</v>
      </c>
      <c r="K640" s="2" t="s">
        <v>2655</v>
      </c>
      <c r="L640" s="2">
        <v>1</v>
      </c>
      <c r="M640" s="2">
        <v>2</v>
      </c>
      <c r="N640" s="2">
        <v>0</v>
      </c>
      <c r="O640" s="2" t="s">
        <v>2658</v>
      </c>
      <c r="P640" s="2" t="s">
        <v>2652</v>
      </c>
      <c r="Q640" s="2" t="s">
        <v>2649</v>
      </c>
      <c r="R640" s="3">
        <v>8550</v>
      </c>
      <c r="S640" s="3">
        <f>I640*L640*R640</f>
        <v>25650</v>
      </c>
      <c r="T640" s="2">
        <f>M640+N640</f>
        <v>2</v>
      </c>
    </row>
    <row r="641" spans="1:20" x14ac:dyDescent="0.2">
      <c r="A641" s="2" t="s">
        <v>3305</v>
      </c>
      <c r="B641" s="2" t="s">
        <v>2321</v>
      </c>
      <c r="C641" s="2" t="s">
        <v>49</v>
      </c>
      <c r="D641" s="2" t="str">
        <f>INDEX(Hotels!$C$2:$C$49,MATCH(C641,Hotels!$A$2:$A$49,0))</f>
        <v>Agra</v>
      </c>
      <c r="E641" s="11">
        <v>45614</v>
      </c>
      <c r="F641" s="11">
        <v>45616</v>
      </c>
      <c r="G641" s="11">
        <v>45619</v>
      </c>
      <c r="H641" s="13">
        <f>DATE(YEAR(F641),MONTH(F641),1)</f>
        <v>45597</v>
      </c>
      <c r="I641" s="2">
        <f>G641-F641</f>
        <v>3</v>
      </c>
      <c r="J641" s="2">
        <f>F641-E641</f>
        <v>2</v>
      </c>
      <c r="K641" s="2" t="s">
        <v>2655</v>
      </c>
      <c r="L641" s="2">
        <v>1</v>
      </c>
      <c r="M641" s="2">
        <v>1</v>
      </c>
      <c r="N641" s="2">
        <v>0</v>
      </c>
      <c r="O641" s="2" t="s">
        <v>2670</v>
      </c>
      <c r="P641" s="2" t="s">
        <v>2648</v>
      </c>
      <c r="Q641" s="2" t="s">
        <v>2649</v>
      </c>
      <c r="R641" s="3">
        <v>3550</v>
      </c>
      <c r="S641" s="3">
        <f>I641*L641*R641</f>
        <v>10650</v>
      </c>
      <c r="T641" s="2">
        <f>M641+N641</f>
        <v>1</v>
      </c>
    </row>
    <row r="642" spans="1:20" x14ac:dyDescent="0.2">
      <c r="A642" s="2" t="s">
        <v>3306</v>
      </c>
      <c r="B642" s="2" t="s">
        <v>2494</v>
      </c>
      <c r="C642" s="2" t="s">
        <v>39</v>
      </c>
      <c r="D642" s="2" t="str">
        <f>INDEX(Hotels!$C$2:$C$49,MATCH(C642,Hotels!$A$2:$A$49,0))</f>
        <v>Udaipur</v>
      </c>
      <c r="E642" s="11">
        <v>45614</v>
      </c>
      <c r="F642" s="11">
        <v>45633</v>
      </c>
      <c r="G642" s="11">
        <v>45637</v>
      </c>
      <c r="H642" s="13">
        <f>DATE(YEAR(F642),MONTH(F642),1)</f>
        <v>45627</v>
      </c>
      <c r="I642" s="2">
        <f>G642-F642</f>
        <v>4</v>
      </c>
      <c r="J642" s="2">
        <f>F642-E642</f>
        <v>19</v>
      </c>
      <c r="K642" s="2" t="s">
        <v>2668</v>
      </c>
      <c r="L642" s="2">
        <v>1</v>
      </c>
      <c r="M642" s="2">
        <v>2</v>
      </c>
      <c r="N642" s="2">
        <v>1</v>
      </c>
      <c r="O642" s="2" t="s">
        <v>2683</v>
      </c>
      <c r="P642" s="2" t="s">
        <v>2652</v>
      </c>
      <c r="Q642" s="2" t="s">
        <v>2653</v>
      </c>
      <c r="R642" s="3">
        <v>6650</v>
      </c>
      <c r="S642" s="3">
        <f>I642*L642*R642</f>
        <v>26600</v>
      </c>
      <c r="T642" s="2">
        <f>M642+N642</f>
        <v>3</v>
      </c>
    </row>
    <row r="643" spans="1:20" x14ac:dyDescent="0.2">
      <c r="A643" s="2" t="s">
        <v>3307</v>
      </c>
      <c r="B643" s="2" t="s">
        <v>400</v>
      </c>
      <c r="C643" s="2" t="s">
        <v>34</v>
      </c>
      <c r="D643" s="2" t="str">
        <f>INDEX(Hotels!$C$2:$C$49,MATCH(C643,Hotels!$A$2:$A$49,0))</f>
        <v>Udaipur</v>
      </c>
      <c r="E643" s="11">
        <v>45615</v>
      </c>
      <c r="F643" s="11">
        <v>45694</v>
      </c>
      <c r="G643" s="11">
        <v>45699</v>
      </c>
      <c r="H643" s="13">
        <f>DATE(YEAR(F643),MONTH(F643),1)</f>
        <v>45689</v>
      </c>
      <c r="I643" s="2">
        <f>G643-F643</f>
        <v>5</v>
      </c>
      <c r="J643" s="2">
        <f>F643-E643</f>
        <v>79</v>
      </c>
      <c r="K643" s="2" t="s">
        <v>2646</v>
      </c>
      <c r="L643" s="2">
        <v>1</v>
      </c>
      <c r="M643" s="2">
        <v>2</v>
      </c>
      <c r="N643" s="2">
        <v>3</v>
      </c>
      <c r="O643" s="2" t="s">
        <v>2670</v>
      </c>
      <c r="P643" s="2" t="s">
        <v>2652</v>
      </c>
      <c r="Q643" s="2" t="s">
        <v>2649</v>
      </c>
      <c r="R643" s="3">
        <v>11300</v>
      </c>
      <c r="S643" s="3">
        <f>I643*L643*R643</f>
        <v>56500</v>
      </c>
      <c r="T643" s="2">
        <f>M643+N643</f>
        <v>5</v>
      </c>
    </row>
    <row r="644" spans="1:20" x14ac:dyDescent="0.2">
      <c r="A644" s="2" t="s">
        <v>3308</v>
      </c>
      <c r="B644" s="2" t="s">
        <v>510</v>
      </c>
      <c r="C644" s="2" t="s">
        <v>19</v>
      </c>
      <c r="D644" s="2" t="str">
        <f>INDEX(Hotels!$C$2:$C$49,MATCH(C644,Hotels!$A$2:$A$49,0))</f>
        <v>Goa</v>
      </c>
      <c r="E644" s="11">
        <v>45615</v>
      </c>
      <c r="F644" s="11">
        <v>45646</v>
      </c>
      <c r="G644" s="11">
        <v>45648</v>
      </c>
      <c r="H644" s="13">
        <f>DATE(YEAR(F644),MONTH(F644),1)</f>
        <v>45627</v>
      </c>
      <c r="I644" s="2">
        <f>G644-F644</f>
        <v>2</v>
      </c>
      <c r="J644" s="2">
        <f>F644-E644</f>
        <v>31</v>
      </c>
      <c r="K644" s="2" t="s">
        <v>2668</v>
      </c>
      <c r="L644" s="2">
        <v>1</v>
      </c>
      <c r="M644" s="2">
        <v>3</v>
      </c>
      <c r="N644" s="2">
        <v>0</v>
      </c>
      <c r="O644" s="2" t="s">
        <v>2658</v>
      </c>
      <c r="P644" s="2" t="s">
        <v>2659</v>
      </c>
      <c r="Q644" s="2" t="s">
        <v>2653</v>
      </c>
      <c r="R644" s="3">
        <v>6800</v>
      </c>
      <c r="S644" s="3">
        <f>I644*L644*R644</f>
        <v>13600</v>
      </c>
      <c r="T644" s="2">
        <f>M644+N644</f>
        <v>3</v>
      </c>
    </row>
    <row r="645" spans="1:20" x14ac:dyDescent="0.2">
      <c r="A645" s="2" t="s">
        <v>3309</v>
      </c>
      <c r="B645" s="2" t="s">
        <v>673</v>
      </c>
      <c r="C645" s="2" t="s">
        <v>89</v>
      </c>
      <c r="D645" s="2" t="str">
        <f>INDEX(Hotels!$C$2:$C$49,MATCH(C645,Hotels!$A$2:$A$49,0))</f>
        <v>Kochi</v>
      </c>
      <c r="E645" s="11">
        <v>45615</v>
      </c>
      <c r="F645" s="11">
        <v>45721</v>
      </c>
      <c r="G645" s="11">
        <v>45726</v>
      </c>
      <c r="H645" s="13">
        <f>DATE(YEAR(F645),MONTH(F645),1)</f>
        <v>45717</v>
      </c>
      <c r="I645" s="2">
        <f>G645-F645</f>
        <v>5</v>
      </c>
      <c r="J645" s="2">
        <f>F645-E645</f>
        <v>106</v>
      </c>
      <c r="K645" s="2" t="s">
        <v>2668</v>
      </c>
      <c r="L645" s="2">
        <v>1</v>
      </c>
      <c r="M645" s="2">
        <v>2</v>
      </c>
      <c r="N645" s="2">
        <v>2</v>
      </c>
      <c r="O645" s="2" t="s">
        <v>2670</v>
      </c>
      <c r="P645" s="2" t="s">
        <v>2656</v>
      </c>
      <c r="Q645" s="2" t="s">
        <v>2649</v>
      </c>
      <c r="R645" s="3">
        <v>5950</v>
      </c>
      <c r="S645" s="3">
        <f>I645*L645*R645</f>
        <v>29750</v>
      </c>
      <c r="T645" s="2">
        <f>M645+N645</f>
        <v>4</v>
      </c>
    </row>
    <row r="646" spans="1:20" x14ac:dyDescent="0.2">
      <c r="A646" s="2" t="s">
        <v>3310</v>
      </c>
      <c r="B646" s="2" t="s">
        <v>1095</v>
      </c>
      <c r="C646" s="2" t="s">
        <v>122</v>
      </c>
      <c r="D646" s="2" t="str">
        <f>INDEX(Hotels!$C$2:$C$49,MATCH(C646,Hotels!$A$2:$A$49,0))</f>
        <v>Varanasi</v>
      </c>
      <c r="E646" s="11">
        <v>45615</v>
      </c>
      <c r="F646" s="11">
        <v>45775</v>
      </c>
      <c r="G646" s="11">
        <v>45777</v>
      </c>
      <c r="H646" s="13">
        <f>DATE(YEAR(F646),MONTH(F646),1)</f>
        <v>45748</v>
      </c>
      <c r="I646" s="2">
        <f>G646-F646</f>
        <v>2</v>
      </c>
      <c r="J646" s="2">
        <f>F646-E646</f>
        <v>160</v>
      </c>
      <c r="K646" s="2" t="s">
        <v>2668</v>
      </c>
      <c r="L646" s="2">
        <v>1</v>
      </c>
      <c r="M646" s="2">
        <v>2</v>
      </c>
      <c r="N646" s="2">
        <v>0</v>
      </c>
      <c r="O646" s="2" t="s">
        <v>2683</v>
      </c>
      <c r="P646" s="2" t="s">
        <v>2656</v>
      </c>
      <c r="Q646" s="2" t="s">
        <v>2649</v>
      </c>
      <c r="R646" s="3">
        <v>2100</v>
      </c>
      <c r="S646" s="3">
        <f>I646*L646*R646</f>
        <v>4200</v>
      </c>
      <c r="T646" s="2">
        <f>M646+N646</f>
        <v>2</v>
      </c>
    </row>
    <row r="647" spans="1:20" x14ac:dyDescent="0.2">
      <c r="A647" s="2" t="s">
        <v>3311</v>
      </c>
      <c r="B647" s="2" t="s">
        <v>1233</v>
      </c>
      <c r="C647" s="2" t="s">
        <v>110</v>
      </c>
      <c r="D647" s="2" t="str">
        <f>INDEX(Hotels!$C$2:$C$49,MATCH(C647,Hotels!$A$2:$A$49,0))</f>
        <v>Manali</v>
      </c>
      <c r="E647" s="11">
        <v>45615</v>
      </c>
      <c r="F647" s="11">
        <v>45637</v>
      </c>
      <c r="G647" s="11">
        <v>45639</v>
      </c>
      <c r="H647" s="13">
        <f>DATE(YEAR(F647),MONTH(F647),1)</f>
        <v>45627</v>
      </c>
      <c r="I647" s="2">
        <f>G647-F647</f>
        <v>2</v>
      </c>
      <c r="J647" s="2">
        <f>F647-E647</f>
        <v>22</v>
      </c>
      <c r="K647" s="2" t="s">
        <v>2666</v>
      </c>
      <c r="L647" s="2">
        <v>1</v>
      </c>
      <c r="M647" s="2">
        <v>1</v>
      </c>
      <c r="N647" s="2">
        <v>0</v>
      </c>
      <c r="O647" s="2" t="s">
        <v>2683</v>
      </c>
      <c r="P647" s="2" t="s">
        <v>2656</v>
      </c>
      <c r="Q647" s="2" t="s">
        <v>2664</v>
      </c>
      <c r="R647" s="3">
        <v>14300</v>
      </c>
      <c r="S647" s="3">
        <f>I647*L647*R647</f>
        <v>28600</v>
      </c>
      <c r="T647" s="2">
        <f>M647+N647</f>
        <v>1</v>
      </c>
    </row>
    <row r="648" spans="1:20" x14ac:dyDescent="0.2">
      <c r="A648" s="2" t="s">
        <v>3312</v>
      </c>
      <c r="B648" s="2" t="s">
        <v>1568</v>
      </c>
      <c r="C648" s="2" t="s">
        <v>108</v>
      </c>
      <c r="D648" s="2" t="str">
        <f>INDEX(Hotels!$C$2:$C$49,MATCH(C648,Hotels!$A$2:$A$49,0))</f>
        <v>Manali</v>
      </c>
      <c r="E648" s="11">
        <v>45615</v>
      </c>
      <c r="F648" s="11">
        <v>45637</v>
      </c>
      <c r="G648" s="11">
        <v>45641</v>
      </c>
      <c r="H648" s="13">
        <f>DATE(YEAR(F648),MONTH(F648),1)</f>
        <v>45627</v>
      </c>
      <c r="I648" s="2">
        <f>G648-F648</f>
        <v>4</v>
      </c>
      <c r="J648" s="2">
        <f>F648-E648</f>
        <v>22</v>
      </c>
      <c r="K648" s="2" t="s">
        <v>2655</v>
      </c>
      <c r="L648" s="2">
        <v>1</v>
      </c>
      <c r="M648" s="2">
        <v>2</v>
      </c>
      <c r="N648" s="2">
        <v>0</v>
      </c>
      <c r="O648" s="2" t="s">
        <v>2689</v>
      </c>
      <c r="P648" s="2" t="s">
        <v>2656</v>
      </c>
      <c r="Q648" s="2" t="s">
        <v>2649</v>
      </c>
      <c r="R648" s="3">
        <v>13000</v>
      </c>
      <c r="S648" s="3">
        <f>I648*L648*R648</f>
        <v>52000</v>
      </c>
      <c r="T648" s="2">
        <f>M648+N648</f>
        <v>2</v>
      </c>
    </row>
    <row r="649" spans="1:20" x14ac:dyDescent="0.2">
      <c r="A649" s="2" t="s">
        <v>3313</v>
      </c>
      <c r="B649" s="2" t="s">
        <v>1808</v>
      </c>
      <c r="C649" s="2" t="s">
        <v>118</v>
      </c>
      <c r="D649" s="2" t="str">
        <f>INDEX(Hotels!$C$2:$C$49,MATCH(C649,Hotels!$A$2:$A$49,0))</f>
        <v>Rishikesh</v>
      </c>
      <c r="E649" s="11">
        <v>45615</v>
      </c>
      <c r="F649" s="11">
        <v>45625</v>
      </c>
      <c r="G649" s="11">
        <v>45626</v>
      </c>
      <c r="H649" s="13">
        <f>DATE(YEAR(F649),MONTH(F649),1)</f>
        <v>45597</v>
      </c>
      <c r="I649" s="2">
        <f>G649-F649</f>
        <v>1</v>
      </c>
      <c r="J649" s="2">
        <f>F649-E649</f>
        <v>10</v>
      </c>
      <c r="K649" s="2" t="s">
        <v>2668</v>
      </c>
      <c r="L649" s="2">
        <v>1</v>
      </c>
      <c r="M649" s="2">
        <v>1</v>
      </c>
      <c r="N649" s="2">
        <v>0</v>
      </c>
      <c r="O649" s="2" t="s">
        <v>2670</v>
      </c>
      <c r="P649" s="2" t="s">
        <v>2652</v>
      </c>
      <c r="Q649" s="2" t="s">
        <v>2649</v>
      </c>
      <c r="R649" s="3">
        <v>6450</v>
      </c>
      <c r="S649" s="3">
        <f>I649*L649*R649</f>
        <v>6450</v>
      </c>
      <c r="T649" s="2">
        <f>M649+N649</f>
        <v>1</v>
      </c>
    </row>
    <row r="650" spans="1:20" x14ac:dyDescent="0.2">
      <c r="A650" s="2" t="s">
        <v>3314</v>
      </c>
      <c r="B650" s="2" t="s">
        <v>1983</v>
      </c>
      <c r="C650" s="2" t="s">
        <v>101</v>
      </c>
      <c r="D650" s="2" t="str">
        <f>INDEX(Hotels!$C$2:$C$49,MATCH(C650,Hotels!$A$2:$A$49,0))</f>
        <v>Shimla</v>
      </c>
      <c r="E650" s="11">
        <v>45615</v>
      </c>
      <c r="F650" s="11">
        <v>45641</v>
      </c>
      <c r="G650" s="11">
        <v>45646</v>
      </c>
      <c r="H650" s="13">
        <f>DATE(YEAR(F650),MONTH(F650),1)</f>
        <v>45627</v>
      </c>
      <c r="I650" s="2">
        <f>G650-F650</f>
        <v>5</v>
      </c>
      <c r="J650" s="2">
        <f>F650-E650</f>
        <v>26</v>
      </c>
      <c r="K650" s="2" t="s">
        <v>2655</v>
      </c>
      <c r="L650" s="2">
        <v>1</v>
      </c>
      <c r="M650" s="2">
        <v>2</v>
      </c>
      <c r="N650" s="2">
        <v>0</v>
      </c>
      <c r="O650" s="2" t="s">
        <v>2683</v>
      </c>
      <c r="P650" s="2" t="s">
        <v>2652</v>
      </c>
      <c r="Q650" s="2" t="s">
        <v>2649</v>
      </c>
      <c r="R650" s="3">
        <v>8200</v>
      </c>
      <c r="S650" s="3">
        <f>I650*L650*R650</f>
        <v>41000</v>
      </c>
      <c r="T650" s="2">
        <f>M650+N650</f>
        <v>2</v>
      </c>
    </row>
    <row r="651" spans="1:20" x14ac:dyDescent="0.2">
      <c r="A651" s="2" t="s">
        <v>3315</v>
      </c>
      <c r="B651" s="2" t="s">
        <v>2263</v>
      </c>
      <c r="C651" s="2" t="s">
        <v>63</v>
      </c>
      <c r="D651" s="2" t="str">
        <f>INDEX(Hotels!$C$2:$C$49,MATCH(C651,Hotels!$A$2:$A$49,0))</f>
        <v>New Delhi</v>
      </c>
      <c r="E651" s="11">
        <v>45615</v>
      </c>
      <c r="F651" s="11">
        <v>45733</v>
      </c>
      <c r="G651" s="11">
        <v>45736</v>
      </c>
      <c r="H651" s="13">
        <f>DATE(YEAR(F651),MONTH(F651),1)</f>
        <v>45717</v>
      </c>
      <c r="I651" s="2">
        <f>G651-F651</f>
        <v>3</v>
      </c>
      <c r="J651" s="2">
        <f>F651-E651</f>
        <v>118</v>
      </c>
      <c r="K651" s="2" t="s">
        <v>2655</v>
      </c>
      <c r="L651" s="2">
        <v>2</v>
      </c>
      <c r="M651" s="2">
        <v>4</v>
      </c>
      <c r="N651" s="2">
        <v>0</v>
      </c>
      <c r="O651" s="2" t="s">
        <v>2658</v>
      </c>
      <c r="P651" s="2" t="s">
        <v>2662</v>
      </c>
      <c r="Q651" s="2" t="s">
        <v>2649</v>
      </c>
      <c r="R651" s="3">
        <v>10450</v>
      </c>
      <c r="S651" s="3">
        <f>I651*L651*R651</f>
        <v>62700</v>
      </c>
      <c r="T651" s="2">
        <f>M651+N651</f>
        <v>4</v>
      </c>
    </row>
    <row r="652" spans="1:20" x14ac:dyDescent="0.2">
      <c r="A652" s="2" t="s">
        <v>3316</v>
      </c>
      <c r="B652" s="2" t="s">
        <v>2586</v>
      </c>
      <c r="C652" s="2" t="s">
        <v>29</v>
      </c>
      <c r="D652" s="2" t="str">
        <f>INDEX(Hotels!$C$2:$C$49,MATCH(C652,Hotels!$A$2:$A$49,0))</f>
        <v>Jaipur</v>
      </c>
      <c r="E652" s="11">
        <v>45615</v>
      </c>
      <c r="F652" s="11">
        <v>45619</v>
      </c>
      <c r="G652" s="11">
        <v>45621</v>
      </c>
      <c r="H652" s="13">
        <f>DATE(YEAR(F652),MONTH(F652),1)</f>
        <v>45597</v>
      </c>
      <c r="I652" s="2">
        <f>G652-F652</f>
        <v>2</v>
      </c>
      <c r="J652" s="2">
        <f>F652-E652</f>
        <v>4</v>
      </c>
      <c r="K652" s="2" t="s">
        <v>2655</v>
      </c>
      <c r="L652" s="2">
        <v>1</v>
      </c>
      <c r="M652" s="2">
        <v>2</v>
      </c>
      <c r="N652" s="2">
        <v>0</v>
      </c>
      <c r="O652" s="2" t="s">
        <v>2732</v>
      </c>
      <c r="P652" s="2" t="s">
        <v>2652</v>
      </c>
      <c r="Q652" s="2" t="s">
        <v>2649</v>
      </c>
      <c r="R652" s="3">
        <v>9300</v>
      </c>
      <c r="S652" s="3">
        <f>I652*L652*R652</f>
        <v>18600</v>
      </c>
      <c r="T652" s="2">
        <f>M652+N652</f>
        <v>2</v>
      </c>
    </row>
    <row r="653" spans="1:20" x14ac:dyDescent="0.2">
      <c r="A653" s="2" t="s">
        <v>3317</v>
      </c>
      <c r="B653" s="2" t="s">
        <v>1365</v>
      </c>
      <c r="C653" s="2" t="s">
        <v>34</v>
      </c>
      <c r="D653" s="2" t="str">
        <f>INDEX(Hotels!$C$2:$C$49,MATCH(C653,Hotels!$A$2:$A$49,0))</f>
        <v>Udaipur</v>
      </c>
      <c r="E653" s="11">
        <v>45616</v>
      </c>
      <c r="F653" s="11">
        <v>45704</v>
      </c>
      <c r="G653" s="11">
        <v>45709</v>
      </c>
      <c r="H653" s="13">
        <f>DATE(YEAR(F653),MONTH(F653),1)</f>
        <v>45689</v>
      </c>
      <c r="I653" s="2">
        <f>G653-F653</f>
        <v>5</v>
      </c>
      <c r="J653" s="2">
        <f>F653-E653</f>
        <v>88</v>
      </c>
      <c r="K653" s="2" t="s">
        <v>2655</v>
      </c>
      <c r="L653" s="2">
        <v>1</v>
      </c>
      <c r="M653" s="2">
        <v>2</v>
      </c>
      <c r="N653" s="2">
        <v>1</v>
      </c>
      <c r="O653" s="2" t="s">
        <v>2647</v>
      </c>
      <c r="P653" s="2" t="s">
        <v>2656</v>
      </c>
      <c r="Q653" s="2" t="s">
        <v>2649</v>
      </c>
      <c r="R653" s="3">
        <v>8000</v>
      </c>
      <c r="S653" s="3">
        <f>I653*L653*R653</f>
        <v>40000</v>
      </c>
      <c r="T653" s="2">
        <f>M653+N653</f>
        <v>3</v>
      </c>
    </row>
    <row r="654" spans="1:20" x14ac:dyDescent="0.2">
      <c r="A654" s="2" t="s">
        <v>3318</v>
      </c>
      <c r="B654" s="2" t="s">
        <v>1458</v>
      </c>
      <c r="C654" s="2" t="s">
        <v>19</v>
      </c>
      <c r="D654" s="2" t="str">
        <f>INDEX(Hotels!$C$2:$C$49,MATCH(C654,Hotels!$A$2:$A$49,0))</f>
        <v>Goa</v>
      </c>
      <c r="E654" s="11">
        <v>45616</v>
      </c>
      <c r="F654" s="11">
        <v>45652</v>
      </c>
      <c r="G654" s="11">
        <v>45654</v>
      </c>
      <c r="H654" s="13">
        <f>DATE(YEAR(F654),MONTH(F654),1)</f>
        <v>45627</v>
      </c>
      <c r="I654" s="2">
        <f>G654-F654</f>
        <v>2</v>
      </c>
      <c r="J654" s="2">
        <f>F654-E654</f>
        <v>36</v>
      </c>
      <c r="K654" s="2" t="s">
        <v>2655</v>
      </c>
      <c r="L654" s="2">
        <v>1</v>
      </c>
      <c r="M654" s="2">
        <v>2</v>
      </c>
      <c r="N654" s="2">
        <v>0</v>
      </c>
      <c r="O654" s="2" t="s">
        <v>2670</v>
      </c>
      <c r="P654" s="2" t="s">
        <v>2672</v>
      </c>
      <c r="Q654" s="2" t="s">
        <v>2653</v>
      </c>
      <c r="R654" s="3">
        <v>9550</v>
      </c>
      <c r="S654" s="3">
        <f>I654*L654*R654</f>
        <v>19100</v>
      </c>
      <c r="T654" s="2">
        <f>M654+N654</f>
        <v>2</v>
      </c>
    </row>
    <row r="655" spans="1:20" x14ac:dyDescent="0.2">
      <c r="A655" s="2" t="s">
        <v>3319</v>
      </c>
      <c r="B655" s="2" t="s">
        <v>1983</v>
      </c>
      <c r="C655" s="2" t="s">
        <v>26</v>
      </c>
      <c r="D655" s="2" t="str">
        <f>INDEX(Hotels!$C$2:$C$49,MATCH(C655,Hotels!$A$2:$A$49,0))</f>
        <v>Jaipur</v>
      </c>
      <c r="E655" s="11">
        <v>45616</v>
      </c>
      <c r="F655" s="11">
        <v>45649</v>
      </c>
      <c r="G655" s="11">
        <v>45651</v>
      </c>
      <c r="H655" s="13">
        <f>DATE(YEAR(F655),MONTH(F655),1)</f>
        <v>45627</v>
      </c>
      <c r="I655" s="2">
        <f>G655-F655</f>
        <v>2</v>
      </c>
      <c r="J655" s="2">
        <f>F655-E655</f>
        <v>33</v>
      </c>
      <c r="K655" s="2" t="s">
        <v>2668</v>
      </c>
      <c r="L655" s="2">
        <v>1</v>
      </c>
      <c r="M655" s="2">
        <v>1</v>
      </c>
      <c r="N655" s="2">
        <v>1</v>
      </c>
      <c r="O655" s="2" t="s">
        <v>2689</v>
      </c>
      <c r="P655" s="2" t="s">
        <v>2656</v>
      </c>
      <c r="Q655" s="2" t="s">
        <v>2653</v>
      </c>
      <c r="R655" s="3">
        <v>11650</v>
      </c>
      <c r="S655" s="3">
        <f>I655*L655*R655</f>
        <v>23300</v>
      </c>
      <c r="T655" s="2">
        <f>M655+N655</f>
        <v>2</v>
      </c>
    </row>
    <row r="656" spans="1:20" x14ac:dyDescent="0.2">
      <c r="A656" s="2" t="s">
        <v>3320</v>
      </c>
      <c r="B656" s="2" t="s">
        <v>2026</v>
      </c>
      <c r="C656" s="2" t="s">
        <v>19</v>
      </c>
      <c r="D656" s="2" t="str">
        <f>INDEX(Hotels!$C$2:$C$49,MATCH(C656,Hotels!$A$2:$A$49,0))</f>
        <v>Goa</v>
      </c>
      <c r="E656" s="11">
        <v>45616</v>
      </c>
      <c r="F656" s="11">
        <v>45620</v>
      </c>
      <c r="G656" s="11">
        <v>45621</v>
      </c>
      <c r="H656" s="13">
        <f>DATE(YEAR(F656),MONTH(F656),1)</f>
        <v>45597</v>
      </c>
      <c r="I656" s="2">
        <f>G656-F656</f>
        <v>1</v>
      </c>
      <c r="J656" s="2">
        <f>F656-E656</f>
        <v>4</v>
      </c>
      <c r="K656" s="2" t="s">
        <v>2668</v>
      </c>
      <c r="L656" s="2">
        <v>1</v>
      </c>
      <c r="M656" s="2">
        <v>1</v>
      </c>
      <c r="N656" s="2">
        <v>0</v>
      </c>
      <c r="O656" s="2" t="s">
        <v>2732</v>
      </c>
      <c r="P656" s="2" t="s">
        <v>2656</v>
      </c>
      <c r="Q656" s="2" t="s">
        <v>2649</v>
      </c>
      <c r="R656" s="3">
        <v>6800</v>
      </c>
      <c r="S656" s="3">
        <f>I656*L656*R656</f>
        <v>6800</v>
      </c>
      <c r="T656" s="2">
        <f>M656+N656</f>
        <v>1</v>
      </c>
    </row>
    <row r="657" spans="1:20" x14ac:dyDescent="0.2">
      <c r="A657" s="2" t="s">
        <v>3321</v>
      </c>
      <c r="B657" s="2" t="s">
        <v>2033</v>
      </c>
      <c r="C657" s="2" t="s">
        <v>110</v>
      </c>
      <c r="D657" s="2" t="str">
        <f>INDEX(Hotels!$C$2:$C$49,MATCH(C657,Hotels!$A$2:$A$49,0))</f>
        <v>Manali</v>
      </c>
      <c r="E657" s="11">
        <v>45616</v>
      </c>
      <c r="F657" s="11">
        <v>45667</v>
      </c>
      <c r="G657" s="11">
        <v>45669</v>
      </c>
      <c r="H657" s="13">
        <f>DATE(YEAR(F657),MONTH(F657),1)</f>
        <v>45658</v>
      </c>
      <c r="I657" s="2">
        <f>G657-F657</f>
        <v>2</v>
      </c>
      <c r="J657" s="2">
        <f>F657-E657</f>
        <v>51</v>
      </c>
      <c r="K657" s="2" t="s">
        <v>2666</v>
      </c>
      <c r="L657" s="2">
        <v>3</v>
      </c>
      <c r="M657" s="2">
        <v>6</v>
      </c>
      <c r="N657" s="2">
        <v>0</v>
      </c>
      <c r="O657" s="2" t="s">
        <v>2689</v>
      </c>
      <c r="P657" s="2" t="s">
        <v>2672</v>
      </c>
      <c r="Q657" s="2" t="s">
        <v>2653</v>
      </c>
      <c r="R657" s="3">
        <v>14950</v>
      </c>
      <c r="S657" s="3">
        <f>I657*L657*R657</f>
        <v>89700</v>
      </c>
      <c r="T657" s="2">
        <f>M657+N657</f>
        <v>6</v>
      </c>
    </row>
    <row r="658" spans="1:20" x14ac:dyDescent="0.2">
      <c r="A658" s="2" t="s">
        <v>3322</v>
      </c>
      <c r="B658" s="2" t="s">
        <v>2354</v>
      </c>
      <c r="C658" s="2" t="s">
        <v>87</v>
      </c>
      <c r="D658" s="2" t="str">
        <f>INDEX(Hotels!$C$2:$C$49,MATCH(C658,Hotels!$A$2:$A$49,0))</f>
        <v>Kochi</v>
      </c>
      <c r="E658" s="11">
        <v>45616</v>
      </c>
      <c r="F658" s="11">
        <v>45639</v>
      </c>
      <c r="G658" s="11">
        <v>45642</v>
      </c>
      <c r="H658" s="13">
        <f>DATE(YEAR(F658),MONTH(F658),1)</f>
        <v>45627</v>
      </c>
      <c r="I658" s="2">
        <f>G658-F658</f>
        <v>3</v>
      </c>
      <c r="J658" s="2">
        <f>F658-E658</f>
        <v>23</v>
      </c>
      <c r="K658" s="2" t="s">
        <v>2668</v>
      </c>
      <c r="L658" s="2">
        <v>1</v>
      </c>
      <c r="M658" s="2">
        <v>2</v>
      </c>
      <c r="N658" s="2">
        <v>0</v>
      </c>
      <c r="O658" s="2" t="s">
        <v>2689</v>
      </c>
      <c r="P658" s="2" t="s">
        <v>2648</v>
      </c>
      <c r="Q658" s="2" t="s">
        <v>2653</v>
      </c>
      <c r="R658" s="3">
        <v>6100</v>
      </c>
      <c r="S658" s="3">
        <f>I658*L658*R658</f>
        <v>18300</v>
      </c>
      <c r="T658" s="2">
        <f>M658+N658</f>
        <v>2</v>
      </c>
    </row>
    <row r="659" spans="1:20" x14ac:dyDescent="0.2">
      <c r="A659" s="2" t="s">
        <v>3323</v>
      </c>
      <c r="B659" s="2" t="s">
        <v>510</v>
      </c>
      <c r="C659" s="2" t="s">
        <v>87</v>
      </c>
      <c r="D659" s="2" t="str">
        <f>INDEX(Hotels!$C$2:$C$49,MATCH(C659,Hotels!$A$2:$A$49,0))</f>
        <v>Kochi</v>
      </c>
      <c r="E659" s="11">
        <v>45617</v>
      </c>
      <c r="F659" s="11">
        <v>45617</v>
      </c>
      <c r="G659" s="11">
        <v>45621</v>
      </c>
      <c r="H659" s="13">
        <f>DATE(YEAR(F659),MONTH(F659),1)</f>
        <v>45597</v>
      </c>
      <c r="I659" s="2">
        <f>G659-F659</f>
        <v>4</v>
      </c>
      <c r="J659" s="2">
        <f>F659-E659</f>
        <v>0</v>
      </c>
      <c r="K659" s="2" t="s">
        <v>2655</v>
      </c>
      <c r="L659" s="2">
        <v>1</v>
      </c>
      <c r="M659" s="2">
        <v>1</v>
      </c>
      <c r="N659" s="2">
        <v>0</v>
      </c>
      <c r="O659" s="2" t="s">
        <v>2670</v>
      </c>
      <c r="P659" s="2" t="s">
        <v>2672</v>
      </c>
      <c r="Q659" s="2" t="s">
        <v>2649</v>
      </c>
      <c r="R659" s="3">
        <v>7500</v>
      </c>
      <c r="S659" s="3">
        <f>I659*L659*R659</f>
        <v>30000</v>
      </c>
      <c r="T659" s="2">
        <f>M659+N659</f>
        <v>1</v>
      </c>
    </row>
    <row r="660" spans="1:20" x14ac:dyDescent="0.2">
      <c r="A660" s="2" t="s">
        <v>3324</v>
      </c>
      <c r="B660" s="2" t="s">
        <v>1152</v>
      </c>
      <c r="C660" s="2" t="s">
        <v>57</v>
      </c>
      <c r="D660" s="2" t="str">
        <f>INDEX(Hotels!$C$2:$C$49,MATCH(C660,Hotels!$A$2:$A$49,0))</f>
        <v>Mumbai</v>
      </c>
      <c r="E660" s="11">
        <v>45617</v>
      </c>
      <c r="F660" s="11">
        <v>45620</v>
      </c>
      <c r="G660" s="11">
        <v>45623</v>
      </c>
      <c r="H660" s="13">
        <f>DATE(YEAR(F660),MONTH(F660),1)</f>
        <v>45597</v>
      </c>
      <c r="I660" s="2">
        <f>G660-F660</f>
        <v>3</v>
      </c>
      <c r="J660" s="2">
        <f>F660-E660</f>
        <v>3</v>
      </c>
      <c r="K660" s="2" t="s">
        <v>2668</v>
      </c>
      <c r="L660" s="2">
        <v>1</v>
      </c>
      <c r="M660" s="2">
        <v>2</v>
      </c>
      <c r="N660" s="2">
        <v>0</v>
      </c>
      <c r="O660" s="2" t="s">
        <v>2670</v>
      </c>
      <c r="P660" s="2" t="s">
        <v>2662</v>
      </c>
      <c r="Q660" s="2" t="s">
        <v>2653</v>
      </c>
      <c r="R660" s="3">
        <v>8500</v>
      </c>
      <c r="S660" s="3">
        <f>I660*L660*R660</f>
        <v>25500</v>
      </c>
      <c r="T660" s="2">
        <f>M660+N660</f>
        <v>2</v>
      </c>
    </row>
    <row r="661" spans="1:20" x14ac:dyDescent="0.2">
      <c r="A661" s="2" t="s">
        <v>3325</v>
      </c>
      <c r="B661" s="2" t="s">
        <v>1194</v>
      </c>
      <c r="C661" s="2" t="s">
        <v>37</v>
      </c>
      <c r="D661" s="2" t="str">
        <f>INDEX(Hotels!$C$2:$C$49,MATCH(C661,Hotels!$A$2:$A$49,0))</f>
        <v>Udaipur</v>
      </c>
      <c r="E661" s="11">
        <v>45617</v>
      </c>
      <c r="F661" s="11">
        <v>45623</v>
      </c>
      <c r="G661" s="11">
        <v>45627</v>
      </c>
      <c r="H661" s="13">
        <f>DATE(YEAR(F661),MONTH(F661),1)</f>
        <v>45597</v>
      </c>
      <c r="I661" s="2">
        <f>G661-F661</f>
        <v>4</v>
      </c>
      <c r="J661" s="2">
        <f>F661-E661</f>
        <v>6</v>
      </c>
      <c r="K661" s="2" t="s">
        <v>2646</v>
      </c>
      <c r="L661" s="2">
        <v>1</v>
      </c>
      <c r="M661" s="2">
        <v>2</v>
      </c>
      <c r="N661" s="2">
        <v>0</v>
      </c>
      <c r="O661" s="2" t="s">
        <v>2647</v>
      </c>
      <c r="P661" s="2" t="s">
        <v>2656</v>
      </c>
      <c r="Q661" s="2" t="s">
        <v>2649</v>
      </c>
      <c r="R661" s="3">
        <v>25650</v>
      </c>
      <c r="S661" s="3">
        <f>I661*L661*R661</f>
        <v>102600</v>
      </c>
      <c r="T661" s="2">
        <f>M661+N661</f>
        <v>2</v>
      </c>
    </row>
    <row r="662" spans="1:20" x14ac:dyDescent="0.2">
      <c r="A662" s="2" t="s">
        <v>3326</v>
      </c>
      <c r="B662" s="2" t="s">
        <v>1269</v>
      </c>
      <c r="C662" s="2" t="s">
        <v>83</v>
      </c>
      <c r="D662" s="2" t="str">
        <f>INDEX(Hotels!$C$2:$C$49,MATCH(C662,Hotels!$A$2:$A$49,0))</f>
        <v>Kochi</v>
      </c>
      <c r="E662" s="11">
        <v>45617</v>
      </c>
      <c r="F662" s="11">
        <v>45644</v>
      </c>
      <c r="G662" s="11">
        <v>45649</v>
      </c>
      <c r="H662" s="13">
        <f>DATE(YEAR(F662),MONTH(F662),1)</f>
        <v>45627</v>
      </c>
      <c r="I662" s="2">
        <f>G662-F662</f>
        <v>5</v>
      </c>
      <c r="J662" s="2">
        <f>F662-E662</f>
        <v>27</v>
      </c>
      <c r="K662" s="2" t="s">
        <v>2668</v>
      </c>
      <c r="L662" s="2">
        <v>2</v>
      </c>
      <c r="M662" s="2">
        <v>4</v>
      </c>
      <c r="N662" s="2">
        <v>2</v>
      </c>
      <c r="O662" s="2" t="s">
        <v>2651</v>
      </c>
      <c r="P662" s="2" t="s">
        <v>2652</v>
      </c>
      <c r="Q662" s="2" t="s">
        <v>2649</v>
      </c>
      <c r="R662" s="3">
        <v>10950</v>
      </c>
      <c r="S662" s="3">
        <f>I662*L662*R662</f>
        <v>109500</v>
      </c>
      <c r="T662" s="2">
        <f>M662+N662</f>
        <v>6</v>
      </c>
    </row>
    <row r="663" spans="1:20" x14ac:dyDescent="0.2">
      <c r="A663" s="2" t="s">
        <v>3327</v>
      </c>
      <c r="B663" s="2" t="s">
        <v>1477</v>
      </c>
      <c r="C663" s="2" t="s">
        <v>39</v>
      </c>
      <c r="D663" s="2" t="str">
        <f>INDEX(Hotels!$C$2:$C$49,MATCH(C663,Hotels!$A$2:$A$49,0))</f>
        <v>Udaipur</v>
      </c>
      <c r="E663" s="11">
        <v>45617</v>
      </c>
      <c r="F663" s="11">
        <v>45655</v>
      </c>
      <c r="G663" s="11">
        <v>45659</v>
      </c>
      <c r="H663" s="13">
        <f>DATE(YEAR(F663),MONTH(F663),1)</f>
        <v>45627</v>
      </c>
      <c r="I663" s="2">
        <f>G663-F663</f>
        <v>4</v>
      </c>
      <c r="J663" s="2">
        <f>F663-E663</f>
        <v>38</v>
      </c>
      <c r="K663" s="2" t="s">
        <v>2666</v>
      </c>
      <c r="L663" s="2">
        <v>1</v>
      </c>
      <c r="M663" s="2">
        <v>2</v>
      </c>
      <c r="N663" s="2">
        <v>0</v>
      </c>
      <c r="O663" s="2" t="s">
        <v>2670</v>
      </c>
      <c r="P663" s="2" t="s">
        <v>2652</v>
      </c>
      <c r="Q663" s="2" t="s">
        <v>2649</v>
      </c>
      <c r="R663" s="3">
        <v>18750</v>
      </c>
      <c r="S663" s="3">
        <f>I663*L663*R663</f>
        <v>75000</v>
      </c>
      <c r="T663" s="2">
        <f>M663+N663</f>
        <v>2</v>
      </c>
    </row>
    <row r="664" spans="1:20" x14ac:dyDescent="0.2">
      <c r="A664" s="2" t="s">
        <v>3328</v>
      </c>
      <c r="B664" s="2" t="s">
        <v>1526</v>
      </c>
      <c r="C664" s="2" t="s">
        <v>37</v>
      </c>
      <c r="D664" s="2" t="str">
        <f>INDEX(Hotels!$C$2:$C$49,MATCH(C664,Hotels!$A$2:$A$49,0))</f>
        <v>Udaipur</v>
      </c>
      <c r="E664" s="11">
        <v>45617</v>
      </c>
      <c r="F664" s="11">
        <v>45621</v>
      </c>
      <c r="G664" s="11">
        <v>45625</v>
      </c>
      <c r="H664" s="13">
        <f>DATE(YEAR(F664),MONTH(F664),1)</f>
        <v>45597</v>
      </c>
      <c r="I664" s="2">
        <f>G664-F664</f>
        <v>4</v>
      </c>
      <c r="J664" s="2">
        <f>F664-E664</f>
        <v>4</v>
      </c>
      <c r="K664" s="2" t="s">
        <v>2646</v>
      </c>
      <c r="L664" s="2">
        <v>1</v>
      </c>
      <c r="M664" s="2">
        <v>2</v>
      </c>
      <c r="N664" s="2">
        <v>0</v>
      </c>
      <c r="O664" s="2" t="s">
        <v>2689</v>
      </c>
      <c r="P664" s="2" t="s">
        <v>2656</v>
      </c>
      <c r="Q664" s="2" t="s">
        <v>2649</v>
      </c>
      <c r="R664" s="3">
        <v>25900</v>
      </c>
      <c r="S664" s="3">
        <f>I664*L664*R664</f>
        <v>103600</v>
      </c>
      <c r="T664" s="2">
        <f>M664+N664</f>
        <v>2</v>
      </c>
    </row>
    <row r="665" spans="1:20" x14ac:dyDescent="0.2">
      <c r="A665" s="2" t="s">
        <v>3329</v>
      </c>
      <c r="B665" s="2" t="s">
        <v>1808</v>
      </c>
      <c r="C665" s="2" t="s">
        <v>43</v>
      </c>
      <c r="D665" s="2" t="str">
        <f>INDEX(Hotels!$C$2:$C$49,MATCH(C665,Hotels!$A$2:$A$49,0))</f>
        <v>Agra</v>
      </c>
      <c r="E665" s="11">
        <v>45617</v>
      </c>
      <c r="F665" s="11">
        <v>45646</v>
      </c>
      <c r="G665" s="11">
        <v>45649</v>
      </c>
      <c r="H665" s="13">
        <f>DATE(YEAR(F665),MONTH(F665),1)</f>
        <v>45627</v>
      </c>
      <c r="I665" s="2">
        <f>G665-F665</f>
        <v>3</v>
      </c>
      <c r="J665" s="2">
        <f>F665-E665</f>
        <v>29</v>
      </c>
      <c r="K665" s="2" t="s">
        <v>2655</v>
      </c>
      <c r="L665" s="2">
        <v>1</v>
      </c>
      <c r="M665" s="2">
        <v>2</v>
      </c>
      <c r="N665" s="2">
        <v>0</v>
      </c>
      <c r="O665" s="2" t="s">
        <v>2732</v>
      </c>
      <c r="P665" s="2" t="s">
        <v>2648</v>
      </c>
      <c r="Q665" s="2" t="s">
        <v>2649</v>
      </c>
      <c r="R665" s="3">
        <v>5950</v>
      </c>
      <c r="S665" s="3">
        <f>I665*L665*R665</f>
        <v>17850</v>
      </c>
      <c r="T665" s="2">
        <f>M665+N665</f>
        <v>2</v>
      </c>
    </row>
    <row r="666" spans="1:20" x14ac:dyDescent="0.2">
      <c r="A666" s="2" t="s">
        <v>3330</v>
      </c>
      <c r="B666" s="2" t="s">
        <v>2598</v>
      </c>
      <c r="C666" s="2" t="s">
        <v>37</v>
      </c>
      <c r="D666" s="2" t="str">
        <f>INDEX(Hotels!$C$2:$C$49,MATCH(C666,Hotels!$A$2:$A$49,0))</f>
        <v>Udaipur</v>
      </c>
      <c r="E666" s="11">
        <v>45617</v>
      </c>
      <c r="F666" s="11">
        <v>45664</v>
      </c>
      <c r="G666" s="11">
        <v>45668</v>
      </c>
      <c r="H666" s="13">
        <f>DATE(YEAR(F666),MONTH(F666),1)</f>
        <v>45658</v>
      </c>
      <c r="I666" s="2">
        <f>G666-F666</f>
        <v>4</v>
      </c>
      <c r="J666" s="2">
        <f>F666-E666</f>
        <v>47</v>
      </c>
      <c r="K666" s="2" t="s">
        <v>2655</v>
      </c>
      <c r="L666" s="2">
        <v>1</v>
      </c>
      <c r="M666" s="2">
        <v>3</v>
      </c>
      <c r="N666" s="2">
        <v>0</v>
      </c>
      <c r="O666" s="2" t="s">
        <v>2689</v>
      </c>
      <c r="P666" s="2" t="s">
        <v>2662</v>
      </c>
      <c r="Q666" s="2" t="s">
        <v>2649</v>
      </c>
      <c r="R666" s="3">
        <v>16700</v>
      </c>
      <c r="S666" s="3">
        <f>I666*L666*R666</f>
        <v>66800</v>
      </c>
      <c r="T666" s="2">
        <f>M666+N666</f>
        <v>3</v>
      </c>
    </row>
    <row r="667" spans="1:20" x14ac:dyDescent="0.2">
      <c r="A667" s="2" t="s">
        <v>3331</v>
      </c>
      <c r="B667" s="2" t="s">
        <v>229</v>
      </c>
      <c r="C667" s="2" t="s">
        <v>81</v>
      </c>
      <c r="D667" s="2" t="str">
        <f>INDEX(Hotels!$C$2:$C$49,MATCH(C667,Hotels!$A$2:$A$49,0))</f>
        <v>Bengaluru</v>
      </c>
      <c r="E667" s="11">
        <v>45618</v>
      </c>
      <c r="F667" s="11">
        <v>45625</v>
      </c>
      <c r="G667" s="11">
        <v>45627</v>
      </c>
      <c r="H667" s="13">
        <f>DATE(YEAR(F667),MONTH(F667),1)</f>
        <v>45597</v>
      </c>
      <c r="I667" s="2">
        <f>G667-F667</f>
        <v>2</v>
      </c>
      <c r="J667" s="2">
        <f>F667-E667</f>
        <v>7</v>
      </c>
      <c r="K667" s="2" t="s">
        <v>2646</v>
      </c>
      <c r="L667" s="2">
        <v>1</v>
      </c>
      <c r="M667" s="2">
        <v>1</v>
      </c>
      <c r="N667" s="2">
        <v>0</v>
      </c>
      <c r="O667" s="2" t="s">
        <v>2732</v>
      </c>
      <c r="P667" s="2" t="s">
        <v>2662</v>
      </c>
      <c r="Q667" s="2" t="s">
        <v>2649</v>
      </c>
      <c r="R667" s="3">
        <v>31600</v>
      </c>
      <c r="S667" s="3">
        <f>I667*L667*R667</f>
        <v>63200</v>
      </c>
      <c r="T667" s="2">
        <f>M667+N667</f>
        <v>1</v>
      </c>
    </row>
    <row r="668" spans="1:20" x14ac:dyDescent="0.2">
      <c r="A668" s="2" t="s">
        <v>3332</v>
      </c>
      <c r="B668" s="2" t="s">
        <v>605</v>
      </c>
      <c r="C668" s="2" t="s">
        <v>69</v>
      </c>
      <c r="D668" s="2" t="str">
        <f>INDEX(Hotels!$C$2:$C$49,MATCH(C668,Hotels!$A$2:$A$49,0))</f>
        <v>New Delhi</v>
      </c>
      <c r="E668" s="11">
        <v>45618</v>
      </c>
      <c r="F668" s="11">
        <v>45683</v>
      </c>
      <c r="G668" s="11">
        <v>45685</v>
      </c>
      <c r="H668" s="13">
        <f>DATE(YEAR(F668),MONTH(F668),1)</f>
        <v>45658</v>
      </c>
      <c r="I668" s="2">
        <f>G668-F668</f>
        <v>2</v>
      </c>
      <c r="J668" s="2">
        <f>F668-E668</f>
        <v>65</v>
      </c>
      <c r="K668" s="2" t="s">
        <v>2666</v>
      </c>
      <c r="L668" s="2">
        <v>1</v>
      </c>
      <c r="M668" s="2">
        <v>3</v>
      </c>
      <c r="N668" s="2">
        <v>0</v>
      </c>
      <c r="O668" s="2" t="s">
        <v>2670</v>
      </c>
      <c r="P668" s="2" t="s">
        <v>2652</v>
      </c>
      <c r="Q668" s="2" t="s">
        <v>2664</v>
      </c>
      <c r="R668" s="3">
        <v>46350</v>
      </c>
      <c r="S668" s="3">
        <f>I668*L668*R668</f>
        <v>92700</v>
      </c>
      <c r="T668" s="2">
        <f>M668+N668</f>
        <v>3</v>
      </c>
    </row>
    <row r="669" spans="1:20" x14ac:dyDescent="0.2">
      <c r="A669" s="2" t="s">
        <v>3333</v>
      </c>
      <c r="B669" s="2" t="s">
        <v>968</v>
      </c>
      <c r="C669" s="2" t="s">
        <v>108</v>
      </c>
      <c r="D669" s="2" t="str">
        <f>INDEX(Hotels!$C$2:$C$49,MATCH(C669,Hotels!$A$2:$A$49,0))</f>
        <v>Manali</v>
      </c>
      <c r="E669" s="11">
        <v>45618</v>
      </c>
      <c r="F669" s="11">
        <v>45706</v>
      </c>
      <c r="G669" s="11">
        <v>45709</v>
      </c>
      <c r="H669" s="13">
        <f>DATE(YEAR(F669),MONTH(F669),1)</f>
        <v>45689</v>
      </c>
      <c r="I669" s="2">
        <f>G669-F669</f>
        <v>3</v>
      </c>
      <c r="J669" s="2">
        <f>F669-E669</f>
        <v>88</v>
      </c>
      <c r="K669" s="2" t="s">
        <v>2668</v>
      </c>
      <c r="L669" s="2">
        <v>1</v>
      </c>
      <c r="M669" s="2">
        <v>1</v>
      </c>
      <c r="N669" s="2">
        <v>1</v>
      </c>
      <c r="O669" s="2" t="s">
        <v>2670</v>
      </c>
      <c r="P669" s="2" t="s">
        <v>2672</v>
      </c>
      <c r="Q669" s="2" t="s">
        <v>2649</v>
      </c>
      <c r="R669" s="3">
        <v>8150</v>
      </c>
      <c r="S669" s="3">
        <f>I669*L669*R669</f>
        <v>24450</v>
      </c>
      <c r="T669" s="2">
        <f>M669+N669</f>
        <v>2</v>
      </c>
    </row>
    <row r="670" spans="1:20" x14ac:dyDescent="0.2">
      <c r="A670" s="2" t="s">
        <v>3334</v>
      </c>
      <c r="B670" s="2" t="s">
        <v>1006</v>
      </c>
      <c r="C670" s="2" t="s">
        <v>29</v>
      </c>
      <c r="D670" s="2" t="str">
        <f>INDEX(Hotels!$C$2:$C$49,MATCH(C670,Hotels!$A$2:$A$49,0))</f>
        <v>Jaipur</v>
      </c>
      <c r="E670" s="11">
        <v>45618</v>
      </c>
      <c r="F670" s="11">
        <v>45640</v>
      </c>
      <c r="G670" s="11">
        <v>45643</v>
      </c>
      <c r="H670" s="13">
        <f>DATE(YEAR(F670),MONTH(F670),1)</f>
        <v>45627</v>
      </c>
      <c r="I670" s="2">
        <f>G670-F670</f>
        <v>3</v>
      </c>
      <c r="J670" s="2">
        <f>F670-E670</f>
        <v>22</v>
      </c>
      <c r="K670" s="2" t="s">
        <v>2655</v>
      </c>
      <c r="L670" s="2">
        <v>1</v>
      </c>
      <c r="M670" s="2">
        <v>2</v>
      </c>
      <c r="N670" s="2">
        <v>0</v>
      </c>
      <c r="O670" s="2" t="s">
        <v>2683</v>
      </c>
      <c r="P670" s="2" t="s">
        <v>2672</v>
      </c>
      <c r="Q670" s="2" t="s">
        <v>2649</v>
      </c>
      <c r="R670" s="3">
        <v>9000</v>
      </c>
      <c r="S670" s="3">
        <f>I670*L670*R670</f>
        <v>27000</v>
      </c>
      <c r="T670" s="2">
        <f>M670+N670</f>
        <v>2</v>
      </c>
    </row>
    <row r="671" spans="1:20" x14ac:dyDescent="0.2">
      <c r="A671" s="2" t="s">
        <v>3335</v>
      </c>
      <c r="B671" s="2" t="s">
        <v>1257</v>
      </c>
      <c r="C671" s="2" t="s">
        <v>116</v>
      </c>
      <c r="D671" s="2" t="str">
        <f>INDEX(Hotels!$C$2:$C$49,MATCH(C671,Hotels!$A$2:$A$49,0))</f>
        <v>Rishikesh</v>
      </c>
      <c r="E671" s="11">
        <v>45618</v>
      </c>
      <c r="F671" s="11">
        <v>45627</v>
      </c>
      <c r="G671" s="11">
        <v>45632</v>
      </c>
      <c r="H671" s="13">
        <f>DATE(YEAR(F671),MONTH(F671),1)</f>
        <v>45627</v>
      </c>
      <c r="I671" s="2">
        <f>G671-F671</f>
        <v>5</v>
      </c>
      <c r="J671" s="2">
        <f>F671-E671</f>
        <v>9</v>
      </c>
      <c r="K671" s="2" t="s">
        <v>2668</v>
      </c>
      <c r="L671" s="2">
        <v>1</v>
      </c>
      <c r="M671" s="2">
        <v>2</v>
      </c>
      <c r="N671" s="2">
        <v>0</v>
      </c>
      <c r="O671" s="2" t="s">
        <v>2651</v>
      </c>
      <c r="P671" s="2" t="s">
        <v>2656</v>
      </c>
      <c r="Q671" s="2" t="s">
        <v>2664</v>
      </c>
      <c r="R671" s="3">
        <v>3700</v>
      </c>
      <c r="S671" s="3">
        <f>I671*L671*R671</f>
        <v>18500</v>
      </c>
      <c r="T671" s="2">
        <f>M671+N671</f>
        <v>2</v>
      </c>
    </row>
    <row r="672" spans="1:20" x14ac:dyDescent="0.2">
      <c r="A672" s="2" t="s">
        <v>3336</v>
      </c>
      <c r="B672" s="2" t="s">
        <v>1824</v>
      </c>
      <c r="C672" s="2" t="s">
        <v>26</v>
      </c>
      <c r="D672" s="2" t="str">
        <f>INDEX(Hotels!$C$2:$C$49,MATCH(C672,Hotels!$A$2:$A$49,0))</f>
        <v>Jaipur</v>
      </c>
      <c r="E672" s="11">
        <v>45618</v>
      </c>
      <c r="F672" s="11">
        <v>45691</v>
      </c>
      <c r="G672" s="11">
        <v>45695</v>
      </c>
      <c r="H672" s="13">
        <f>DATE(YEAR(F672),MONTH(F672),1)</f>
        <v>45689</v>
      </c>
      <c r="I672" s="2">
        <f>G672-F672</f>
        <v>4</v>
      </c>
      <c r="J672" s="2">
        <f>F672-E672</f>
        <v>73</v>
      </c>
      <c r="K672" s="2" t="s">
        <v>2668</v>
      </c>
      <c r="L672" s="2">
        <v>1</v>
      </c>
      <c r="M672" s="2">
        <v>2</v>
      </c>
      <c r="N672" s="2">
        <v>0</v>
      </c>
      <c r="O672" s="2" t="s">
        <v>2689</v>
      </c>
      <c r="P672" s="2" t="s">
        <v>2656</v>
      </c>
      <c r="Q672" s="2" t="s">
        <v>2649</v>
      </c>
      <c r="R672" s="3">
        <v>12050</v>
      </c>
      <c r="S672" s="3">
        <f>I672*L672*R672</f>
        <v>48200</v>
      </c>
      <c r="T672" s="2">
        <f>M672+N672</f>
        <v>2</v>
      </c>
    </row>
    <row r="673" spans="1:20" x14ac:dyDescent="0.2">
      <c r="A673" s="2" t="s">
        <v>3337</v>
      </c>
      <c r="B673" s="2" t="s">
        <v>1885</v>
      </c>
      <c r="C673" s="2" t="s">
        <v>29</v>
      </c>
      <c r="D673" s="2" t="str">
        <f>INDEX(Hotels!$C$2:$C$49,MATCH(C673,Hotels!$A$2:$A$49,0))</f>
        <v>Jaipur</v>
      </c>
      <c r="E673" s="11">
        <v>45618</v>
      </c>
      <c r="F673" s="11">
        <v>45625</v>
      </c>
      <c r="G673" s="11">
        <v>45628</v>
      </c>
      <c r="H673" s="13">
        <f>DATE(YEAR(F673),MONTH(F673),1)</f>
        <v>45597</v>
      </c>
      <c r="I673" s="2">
        <f>G673-F673</f>
        <v>3</v>
      </c>
      <c r="J673" s="2">
        <f>F673-E673</f>
        <v>7</v>
      </c>
      <c r="K673" s="2" t="s">
        <v>2655</v>
      </c>
      <c r="L673" s="2">
        <v>1</v>
      </c>
      <c r="M673" s="2">
        <v>1</v>
      </c>
      <c r="N673" s="2">
        <v>0</v>
      </c>
      <c r="O673" s="2" t="s">
        <v>2651</v>
      </c>
      <c r="P673" s="2" t="s">
        <v>2652</v>
      </c>
      <c r="Q673" s="2" t="s">
        <v>2649</v>
      </c>
      <c r="R673" s="3">
        <v>8400</v>
      </c>
      <c r="S673" s="3">
        <f>I673*L673*R673</f>
        <v>25200</v>
      </c>
      <c r="T673" s="2">
        <f>M673+N673</f>
        <v>1</v>
      </c>
    </row>
    <row r="674" spans="1:20" x14ac:dyDescent="0.2">
      <c r="A674" s="2" t="s">
        <v>3338</v>
      </c>
      <c r="B674" s="2" t="s">
        <v>638</v>
      </c>
      <c r="C674" s="2" t="s">
        <v>43</v>
      </c>
      <c r="D674" s="2" t="str">
        <f>INDEX(Hotels!$C$2:$C$49,MATCH(C674,Hotels!$A$2:$A$49,0))</f>
        <v>Agra</v>
      </c>
      <c r="E674" s="11">
        <v>45619</v>
      </c>
      <c r="F674" s="11">
        <v>45650</v>
      </c>
      <c r="G674" s="11">
        <v>45652</v>
      </c>
      <c r="H674" s="13">
        <f>DATE(YEAR(F674),MONTH(F674),1)</f>
        <v>45627</v>
      </c>
      <c r="I674" s="2">
        <f>G674-F674</f>
        <v>2</v>
      </c>
      <c r="J674" s="2">
        <f>F674-E674</f>
        <v>31</v>
      </c>
      <c r="K674" s="2" t="s">
        <v>2655</v>
      </c>
      <c r="L674" s="2">
        <v>4</v>
      </c>
      <c r="M674" s="2">
        <v>8</v>
      </c>
      <c r="N674" s="2">
        <v>0</v>
      </c>
      <c r="O674" s="2" t="s">
        <v>2658</v>
      </c>
      <c r="P674" s="2" t="s">
        <v>2656</v>
      </c>
      <c r="Q674" s="2" t="s">
        <v>2649</v>
      </c>
      <c r="R674" s="3">
        <v>6050</v>
      </c>
      <c r="S674" s="3">
        <f>I674*L674*R674</f>
        <v>48400</v>
      </c>
      <c r="T674" s="2">
        <f>M674+N674</f>
        <v>8</v>
      </c>
    </row>
    <row r="675" spans="1:20" x14ac:dyDescent="0.2">
      <c r="A675" s="2" t="s">
        <v>3339</v>
      </c>
      <c r="B675" s="2" t="s">
        <v>794</v>
      </c>
      <c r="C675" s="2" t="s">
        <v>13</v>
      </c>
      <c r="D675" s="2" t="str">
        <f>INDEX(Hotels!$C$2:$C$49,MATCH(C675,Hotels!$A$2:$A$49,0))</f>
        <v>Goa</v>
      </c>
      <c r="E675" s="11">
        <v>45619</v>
      </c>
      <c r="F675" s="11">
        <v>45684</v>
      </c>
      <c r="G675" s="11">
        <v>45690</v>
      </c>
      <c r="H675" s="13">
        <f>DATE(YEAR(F675),MONTH(F675),1)</f>
        <v>45658</v>
      </c>
      <c r="I675" s="2">
        <f>G675-F675</f>
        <v>6</v>
      </c>
      <c r="J675" s="2">
        <f>F675-E675</f>
        <v>65</v>
      </c>
      <c r="K675" s="2" t="s">
        <v>2668</v>
      </c>
      <c r="L675" s="2">
        <v>1</v>
      </c>
      <c r="M675" s="2">
        <v>2</v>
      </c>
      <c r="N675" s="2">
        <v>2</v>
      </c>
      <c r="O675" s="2" t="s">
        <v>2689</v>
      </c>
      <c r="P675" s="2" t="s">
        <v>2659</v>
      </c>
      <c r="Q675" s="2" t="s">
        <v>2649</v>
      </c>
      <c r="R675" s="3">
        <v>12400</v>
      </c>
      <c r="S675" s="3">
        <f>I675*L675*R675</f>
        <v>74400</v>
      </c>
      <c r="T675" s="2">
        <f>M675+N675</f>
        <v>4</v>
      </c>
    </row>
    <row r="676" spans="1:20" x14ac:dyDescent="0.2">
      <c r="A676" s="2" t="s">
        <v>3340</v>
      </c>
      <c r="B676" s="2" t="s">
        <v>1608</v>
      </c>
      <c r="C676" s="2" t="s">
        <v>81</v>
      </c>
      <c r="D676" s="2" t="str">
        <f>INDEX(Hotels!$C$2:$C$49,MATCH(C676,Hotels!$A$2:$A$49,0))</f>
        <v>Bengaluru</v>
      </c>
      <c r="E676" s="11">
        <v>45619</v>
      </c>
      <c r="F676" s="11">
        <v>45633</v>
      </c>
      <c r="G676" s="11">
        <v>45636</v>
      </c>
      <c r="H676" s="13">
        <f>DATE(YEAR(F676),MONTH(F676),1)</f>
        <v>45627</v>
      </c>
      <c r="I676" s="2">
        <f>G676-F676</f>
        <v>3</v>
      </c>
      <c r="J676" s="2">
        <f>F676-E676</f>
        <v>14</v>
      </c>
      <c r="K676" s="2" t="s">
        <v>2655</v>
      </c>
      <c r="L676" s="2">
        <v>1</v>
      </c>
      <c r="M676" s="2">
        <v>2</v>
      </c>
      <c r="N676" s="2">
        <v>0</v>
      </c>
      <c r="O676" s="2" t="s">
        <v>2670</v>
      </c>
      <c r="P676" s="2" t="s">
        <v>2656</v>
      </c>
      <c r="Q676" s="2" t="s">
        <v>2649</v>
      </c>
      <c r="R676" s="3">
        <v>21650</v>
      </c>
      <c r="S676" s="3">
        <f>I676*L676*R676</f>
        <v>64950</v>
      </c>
      <c r="T676" s="2">
        <f>M676+N676</f>
        <v>2</v>
      </c>
    </row>
    <row r="677" spans="1:20" x14ac:dyDescent="0.2">
      <c r="A677" s="2" t="s">
        <v>3341</v>
      </c>
      <c r="B677" s="2" t="s">
        <v>1721</v>
      </c>
      <c r="C677" s="2" t="s">
        <v>81</v>
      </c>
      <c r="D677" s="2" t="str">
        <f>INDEX(Hotels!$C$2:$C$49,MATCH(C677,Hotels!$A$2:$A$49,0))</f>
        <v>Bengaluru</v>
      </c>
      <c r="E677" s="11">
        <v>45619</v>
      </c>
      <c r="F677" s="11">
        <v>45633</v>
      </c>
      <c r="G677" s="11">
        <v>45637</v>
      </c>
      <c r="H677" s="13">
        <f>DATE(YEAR(F677),MONTH(F677),1)</f>
        <v>45627</v>
      </c>
      <c r="I677" s="2">
        <f>G677-F677</f>
        <v>4</v>
      </c>
      <c r="J677" s="2">
        <f>F677-E677</f>
        <v>14</v>
      </c>
      <c r="K677" s="2" t="s">
        <v>2646</v>
      </c>
      <c r="L677" s="2">
        <v>1</v>
      </c>
      <c r="M677" s="2">
        <v>2</v>
      </c>
      <c r="N677" s="2">
        <v>0</v>
      </c>
      <c r="O677" s="2" t="s">
        <v>2647</v>
      </c>
      <c r="P677" s="2" t="s">
        <v>2648</v>
      </c>
      <c r="Q677" s="2" t="s">
        <v>2649</v>
      </c>
      <c r="R677" s="3">
        <v>27800</v>
      </c>
      <c r="S677" s="3">
        <f>I677*L677*R677</f>
        <v>111200</v>
      </c>
      <c r="T677" s="2">
        <f>M677+N677</f>
        <v>2</v>
      </c>
    </row>
    <row r="678" spans="1:20" x14ac:dyDescent="0.2">
      <c r="A678" s="2" t="s">
        <v>3342</v>
      </c>
      <c r="B678" s="2" t="s">
        <v>1896</v>
      </c>
      <c r="C678" s="2" t="s">
        <v>97</v>
      </c>
      <c r="D678" s="2" t="str">
        <f>INDEX(Hotels!$C$2:$C$49,MATCH(C678,Hotels!$A$2:$A$49,0))</f>
        <v>Shimla</v>
      </c>
      <c r="E678" s="11">
        <v>45619</v>
      </c>
      <c r="F678" s="11">
        <v>45659</v>
      </c>
      <c r="G678" s="11">
        <v>45663</v>
      </c>
      <c r="H678" s="13">
        <f>DATE(YEAR(F678),MONTH(F678),1)</f>
        <v>45658</v>
      </c>
      <c r="I678" s="2">
        <f>G678-F678</f>
        <v>4</v>
      </c>
      <c r="J678" s="2">
        <f>F678-E678</f>
        <v>40</v>
      </c>
      <c r="K678" s="2" t="s">
        <v>2646</v>
      </c>
      <c r="L678" s="2">
        <v>1</v>
      </c>
      <c r="M678" s="2">
        <v>2</v>
      </c>
      <c r="N678" s="2">
        <v>2</v>
      </c>
      <c r="O678" s="2" t="s">
        <v>2658</v>
      </c>
      <c r="P678" s="2" t="s">
        <v>2648</v>
      </c>
      <c r="Q678" s="2" t="s">
        <v>2649</v>
      </c>
      <c r="R678" s="3">
        <v>15000</v>
      </c>
      <c r="S678" s="3">
        <f>I678*L678*R678</f>
        <v>60000</v>
      </c>
      <c r="T678" s="2">
        <f>M678+N678</f>
        <v>4</v>
      </c>
    </row>
    <row r="679" spans="1:20" x14ac:dyDescent="0.2">
      <c r="A679" s="2" t="s">
        <v>3343</v>
      </c>
      <c r="B679" s="2" t="s">
        <v>2599</v>
      </c>
      <c r="C679" s="2" t="s">
        <v>127</v>
      </c>
      <c r="D679" s="2" t="str">
        <f>INDEX(Hotels!$C$2:$C$49,MATCH(C679,Hotels!$A$2:$A$49,0))</f>
        <v>Varanasi</v>
      </c>
      <c r="E679" s="11">
        <v>45619</v>
      </c>
      <c r="F679" s="11">
        <v>45627</v>
      </c>
      <c r="G679" s="11">
        <v>45630</v>
      </c>
      <c r="H679" s="13">
        <f>DATE(YEAR(F679),MONTH(F679),1)</f>
        <v>45627</v>
      </c>
      <c r="I679" s="2">
        <f>G679-F679</f>
        <v>3</v>
      </c>
      <c r="J679" s="2">
        <f>F679-E679</f>
        <v>8</v>
      </c>
      <c r="K679" s="2" t="s">
        <v>2655</v>
      </c>
      <c r="L679" s="2">
        <v>1</v>
      </c>
      <c r="M679" s="2">
        <v>2</v>
      </c>
      <c r="N679" s="2">
        <v>0</v>
      </c>
      <c r="O679" s="2" t="s">
        <v>2683</v>
      </c>
      <c r="P679" s="2" t="s">
        <v>2662</v>
      </c>
      <c r="Q679" s="2" t="s">
        <v>2653</v>
      </c>
      <c r="R679" s="3">
        <v>7100</v>
      </c>
      <c r="S679" s="3">
        <f>I679*L679*R679</f>
        <v>21300</v>
      </c>
      <c r="T679" s="2">
        <f>M679+N679</f>
        <v>2</v>
      </c>
    </row>
    <row r="680" spans="1:20" x14ac:dyDescent="0.2">
      <c r="A680" s="2" t="s">
        <v>3344</v>
      </c>
      <c r="B680" s="2" t="s">
        <v>601</v>
      </c>
      <c r="C680" s="2" t="s">
        <v>19</v>
      </c>
      <c r="D680" s="2" t="str">
        <f>INDEX(Hotels!$C$2:$C$49,MATCH(C680,Hotels!$A$2:$A$49,0))</f>
        <v>Goa</v>
      </c>
      <c r="E680" s="11">
        <v>45620</v>
      </c>
      <c r="F680" s="11">
        <v>45681</v>
      </c>
      <c r="G680" s="11">
        <v>45685</v>
      </c>
      <c r="H680" s="13">
        <f>DATE(YEAR(F680),MONTH(F680),1)</f>
        <v>45658</v>
      </c>
      <c r="I680" s="2">
        <f>G680-F680</f>
        <v>4</v>
      </c>
      <c r="J680" s="2">
        <f>F680-E680</f>
        <v>61</v>
      </c>
      <c r="K680" s="2" t="s">
        <v>2646</v>
      </c>
      <c r="L680" s="2">
        <v>1</v>
      </c>
      <c r="M680" s="2">
        <v>2</v>
      </c>
      <c r="N680" s="2">
        <v>3</v>
      </c>
      <c r="O680" s="2" t="s">
        <v>2647</v>
      </c>
      <c r="P680" s="2" t="s">
        <v>2662</v>
      </c>
      <c r="Q680" s="2" t="s">
        <v>2649</v>
      </c>
      <c r="R680" s="3">
        <v>12300</v>
      </c>
      <c r="S680" s="3">
        <f>I680*L680*R680</f>
        <v>49200</v>
      </c>
      <c r="T680" s="2">
        <f>M680+N680</f>
        <v>5</v>
      </c>
    </row>
    <row r="681" spans="1:20" x14ac:dyDescent="0.2">
      <c r="A681" s="2" t="s">
        <v>3345</v>
      </c>
      <c r="B681" s="2" t="s">
        <v>811</v>
      </c>
      <c r="C681" s="2" t="s">
        <v>81</v>
      </c>
      <c r="D681" s="2" t="str">
        <f>INDEX(Hotels!$C$2:$C$49,MATCH(C681,Hotels!$A$2:$A$49,0))</f>
        <v>Bengaluru</v>
      </c>
      <c r="E681" s="11">
        <v>45620</v>
      </c>
      <c r="F681" s="11">
        <v>45633</v>
      </c>
      <c r="G681" s="11">
        <v>45636</v>
      </c>
      <c r="H681" s="13">
        <f>DATE(YEAR(F681),MONTH(F681),1)</f>
        <v>45627</v>
      </c>
      <c r="I681" s="2">
        <f>G681-F681</f>
        <v>3</v>
      </c>
      <c r="J681" s="2">
        <f>F681-E681</f>
        <v>13</v>
      </c>
      <c r="K681" s="2" t="s">
        <v>2655</v>
      </c>
      <c r="L681" s="2">
        <v>1</v>
      </c>
      <c r="M681" s="2">
        <v>1</v>
      </c>
      <c r="N681" s="2">
        <v>0</v>
      </c>
      <c r="O681" s="2" t="s">
        <v>2732</v>
      </c>
      <c r="P681" s="2" t="s">
        <v>2652</v>
      </c>
      <c r="Q681" s="2" t="s">
        <v>2649</v>
      </c>
      <c r="R681" s="3">
        <v>21100</v>
      </c>
      <c r="S681" s="3">
        <f>I681*L681*R681</f>
        <v>63300</v>
      </c>
      <c r="T681" s="2">
        <f>M681+N681</f>
        <v>1</v>
      </c>
    </row>
    <row r="682" spans="1:20" x14ac:dyDescent="0.2">
      <c r="A682" s="2" t="s">
        <v>3346</v>
      </c>
      <c r="B682" s="2" t="s">
        <v>1458</v>
      </c>
      <c r="C682" s="2" t="s">
        <v>112</v>
      </c>
      <c r="D682" s="2" t="str">
        <f>INDEX(Hotels!$C$2:$C$49,MATCH(C682,Hotels!$A$2:$A$49,0))</f>
        <v>Rishikesh</v>
      </c>
      <c r="E682" s="11">
        <v>45620</v>
      </c>
      <c r="F682" s="11">
        <v>45624</v>
      </c>
      <c r="G682" s="11">
        <v>45628</v>
      </c>
      <c r="H682" s="13">
        <f>DATE(YEAR(F682),MONTH(F682),1)</f>
        <v>45597</v>
      </c>
      <c r="I682" s="2">
        <f>G682-F682</f>
        <v>4</v>
      </c>
      <c r="J682" s="2">
        <f>F682-E682</f>
        <v>4</v>
      </c>
      <c r="K682" s="2" t="s">
        <v>2655</v>
      </c>
      <c r="L682" s="2">
        <v>1</v>
      </c>
      <c r="M682" s="2">
        <v>2</v>
      </c>
      <c r="N682" s="2">
        <v>0</v>
      </c>
      <c r="O682" s="2" t="s">
        <v>2647</v>
      </c>
      <c r="P682" s="2" t="s">
        <v>2652</v>
      </c>
      <c r="Q682" s="2" t="s">
        <v>2649</v>
      </c>
      <c r="R682" s="3">
        <v>5400</v>
      </c>
      <c r="S682" s="3">
        <f>I682*L682*R682</f>
        <v>21600</v>
      </c>
      <c r="T682" s="2">
        <f>M682+N682</f>
        <v>2</v>
      </c>
    </row>
    <row r="683" spans="1:20" x14ac:dyDescent="0.2">
      <c r="A683" s="2" t="s">
        <v>3347</v>
      </c>
      <c r="B683" s="2" t="s">
        <v>1563</v>
      </c>
      <c r="C683" s="2" t="s">
        <v>69</v>
      </c>
      <c r="D683" s="2" t="str">
        <f>INDEX(Hotels!$C$2:$C$49,MATCH(C683,Hotels!$A$2:$A$49,0))</f>
        <v>New Delhi</v>
      </c>
      <c r="E683" s="11">
        <v>45620</v>
      </c>
      <c r="F683" s="11">
        <v>45624</v>
      </c>
      <c r="G683" s="11">
        <v>45627</v>
      </c>
      <c r="H683" s="13">
        <f>DATE(YEAR(F683),MONTH(F683),1)</f>
        <v>45597</v>
      </c>
      <c r="I683" s="2">
        <f>G683-F683</f>
        <v>3</v>
      </c>
      <c r="J683" s="2">
        <f>F683-E683</f>
        <v>4</v>
      </c>
      <c r="K683" s="2" t="s">
        <v>2655</v>
      </c>
      <c r="L683" s="2">
        <v>1</v>
      </c>
      <c r="M683" s="2">
        <v>1</v>
      </c>
      <c r="N683" s="2">
        <v>0</v>
      </c>
      <c r="O683" s="2" t="s">
        <v>2732</v>
      </c>
      <c r="P683" s="2" t="s">
        <v>2648</v>
      </c>
      <c r="Q683" s="2" t="s">
        <v>2649</v>
      </c>
      <c r="R683" s="3">
        <v>21400</v>
      </c>
      <c r="S683" s="3">
        <f>I683*L683*R683</f>
        <v>64200</v>
      </c>
      <c r="T683" s="2">
        <f>M683+N683</f>
        <v>1</v>
      </c>
    </row>
    <row r="684" spans="1:20" x14ac:dyDescent="0.2">
      <c r="A684" s="2" t="s">
        <v>3348</v>
      </c>
      <c r="B684" s="2" t="s">
        <v>1907</v>
      </c>
      <c r="C684" s="2" t="s">
        <v>87</v>
      </c>
      <c r="D684" s="2" t="str">
        <f>INDEX(Hotels!$C$2:$C$49,MATCH(C684,Hotels!$A$2:$A$49,0))</f>
        <v>Kochi</v>
      </c>
      <c r="E684" s="11">
        <v>45620</v>
      </c>
      <c r="F684" s="11">
        <v>45655</v>
      </c>
      <c r="G684" s="11">
        <v>45657</v>
      </c>
      <c r="H684" s="13">
        <f>DATE(YEAR(F684),MONTH(F684),1)</f>
        <v>45627</v>
      </c>
      <c r="I684" s="2">
        <f>G684-F684</f>
        <v>2</v>
      </c>
      <c r="J684" s="2">
        <f>F684-E684</f>
        <v>35</v>
      </c>
      <c r="K684" s="2" t="s">
        <v>2655</v>
      </c>
      <c r="L684" s="2">
        <v>1</v>
      </c>
      <c r="M684" s="2">
        <v>2</v>
      </c>
      <c r="N684" s="2">
        <v>0</v>
      </c>
      <c r="O684" s="2" t="s">
        <v>2689</v>
      </c>
      <c r="P684" s="2" t="s">
        <v>2648</v>
      </c>
      <c r="Q684" s="2" t="s">
        <v>2649</v>
      </c>
      <c r="R684" s="3">
        <v>7300</v>
      </c>
      <c r="S684" s="3">
        <f>I684*L684*R684</f>
        <v>14600</v>
      </c>
      <c r="T684" s="2">
        <f>M684+N684</f>
        <v>2</v>
      </c>
    </row>
    <row r="685" spans="1:20" x14ac:dyDescent="0.2">
      <c r="A685" s="2" t="s">
        <v>3349</v>
      </c>
      <c r="B685" s="2" t="s">
        <v>2187</v>
      </c>
      <c r="C685" s="2" t="s">
        <v>129</v>
      </c>
      <c r="D685" s="2" t="str">
        <f>INDEX(Hotels!$C$2:$C$49,MATCH(C685,Hotels!$A$2:$A$49,0))</f>
        <v>Varanasi</v>
      </c>
      <c r="E685" s="11">
        <v>45620</v>
      </c>
      <c r="F685" s="11">
        <v>45627</v>
      </c>
      <c r="G685" s="11">
        <v>45629</v>
      </c>
      <c r="H685" s="13">
        <f>DATE(YEAR(F685),MONTH(F685),1)</f>
        <v>45627</v>
      </c>
      <c r="I685" s="2">
        <f>G685-F685</f>
        <v>2</v>
      </c>
      <c r="J685" s="2">
        <f>F685-E685</f>
        <v>7</v>
      </c>
      <c r="K685" s="2" t="s">
        <v>2668</v>
      </c>
      <c r="L685" s="2">
        <v>1</v>
      </c>
      <c r="M685" s="2">
        <v>1</v>
      </c>
      <c r="N685" s="2">
        <v>0</v>
      </c>
      <c r="O685" s="2" t="s">
        <v>2732</v>
      </c>
      <c r="P685" s="2" t="s">
        <v>2672</v>
      </c>
      <c r="Q685" s="2" t="s">
        <v>2649</v>
      </c>
      <c r="R685" s="3">
        <v>4450</v>
      </c>
      <c r="S685" s="3">
        <f>I685*L685*R685</f>
        <v>8900</v>
      </c>
      <c r="T685" s="2">
        <f>M685+N685</f>
        <v>1</v>
      </c>
    </row>
    <row r="686" spans="1:20" x14ac:dyDescent="0.2">
      <c r="A686" s="2" t="s">
        <v>3350</v>
      </c>
      <c r="B686" s="2" t="s">
        <v>2375</v>
      </c>
      <c r="C686" s="2" t="s">
        <v>108</v>
      </c>
      <c r="D686" s="2" t="str">
        <f>INDEX(Hotels!$C$2:$C$49,MATCH(C686,Hotels!$A$2:$A$49,0))</f>
        <v>Manali</v>
      </c>
      <c r="E686" s="11">
        <v>45620</v>
      </c>
      <c r="F686" s="11">
        <v>45643</v>
      </c>
      <c r="G686" s="11">
        <v>45645</v>
      </c>
      <c r="H686" s="13">
        <f>DATE(YEAR(F686),MONTH(F686),1)</f>
        <v>45627</v>
      </c>
      <c r="I686" s="2">
        <f>G686-F686</f>
        <v>2</v>
      </c>
      <c r="J686" s="2">
        <f>F686-E686</f>
        <v>23</v>
      </c>
      <c r="K686" s="2" t="s">
        <v>2666</v>
      </c>
      <c r="L686" s="2">
        <v>1</v>
      </c>
      <c r="M686" s="2">
        <v>2</v>
      </c>
      <c r="N686" s="2">
        <v>0</v>
      </c>
      <c r="O686" s="2" t="s">
        <v>2732</v>
      </c>
      <c r="P686" s="2" t="s">
        <v>2662</v>
      </c>
      <c r="Q686" s="2" t="s">
        <v>2649</v>
      </c>
      <c r="R686" s="3">
        <v>29500</v>
      </c>
      <c r="S686" s="3">
        <f>I686*L686*R686</f>
        <v>59000</v>
      </c>
      <c r="T686" s="2">
        <f>M686+N686</f>
        <v>2</v>
      </c>
    </row>
    <row r="687" spans="1:20" x14ac:dyDescent="0.2">
      <c r="A687" s="2" t="s">
        <v>3351</v>
      </c>
      <c r="B687" s="2" t="s">
        <v>363</v>
      </c>
      <c r="C687" s="2" t="s">
        <v>43</v>
      </c>
      <c r="D687" s="2" t="str">
        <f>INDEX(Hotels!$C$2:$C$49,MATCH(C687,Hotels!$A$2:$A$49,0))</f>
        <v>Agra</v>
      </c>
      <c r="E687" s="11">
        <v>45621</v>
      </c>
      <c r="F687" s="11">
        <v>45625</v>
      </c>
      <c r="G687" s="11">
        <v>45628</v>
      </c>
      <c r="H687" s="13">
        <f>DATE(YEAR(F687),MONTH(F687),1)</f>
        <v>45597</v>
      </c>
      <c r="I687" s="2">
        <f>G687-F687</f>
        <v>3</v>
      </c>
      <c r="J687" s="2">
        <f>F687-E687</f>
        <v>4</v>
      </c>
      <c r="K687" s="2" t="s">
        <v>2668</v>
      </c>
      <c r="L687" s="2">
        <v>1</v>
      </c>
      <c r="M687" s="2">
        <v>2</v>
      </c>
      <c r="N687" s="2">
        <v>0</v>
      </c>
      <c r="O687" s="2" t="s">
        <v>2689</v>
      </c>
      <c r="P687" s="2" t="s">
        <v>2648</v>
      </c>
      <c r="Q687" s="2" t="s">
        <v>2649</v>
      </c>
      <c r="R687" s="3">
        <v>4650</v>
      </c>
      <c r="S687" s="3">
        <f>I687*L687*R687</f>
        <v>13950</v>
      </c>
      <c r="T687" s="2">
        <f>M687+N687</f>
        <v>2</v>
      </c>
    </row>
    <row r="688" spans="1:20" x14ac:dyDescent="0.2">
      <c r="A688" s="2" t="s">
        <v>3352</v>
      </c>
      <c r="B688" s="2" t="s">
        <v>532</v>
      </c>
      <c r="C688" s="2" t="s">
        <v>127</v>
      </c>
      <c r="D688" s="2" t="str">
        <f>INDEX(Hotels!$C$2:$C$49,MATCH(C688,Hotels!$A$2:$A$49,0))</f>
        <v>Varanasi</v>
      </c>
      <c r="E688" s="11">
        <v>45621</v>
      </c>
      <c r="F688" s="11">
        <v>45622</v>
      </c>
      <c r="G688" s="11">
        <v>45625</v>
      </c>
      <c r="H688" s="13">
        <f>DATE(YEAR(F688),MONTH(F688),1)</f>
        <v>45597</v>
      </c>
      <c r="I688" s="2">
        <f>G688-F688</f>
        <v>3</v>
      </c>
      <c r="J688" s="2">
        <f>F688-E688</f>
        <v>1</v>
      </c>
      <c r="K688" s="2" t="s">
        <v>2655</v>
      </c>
      <c r="L688" s="2">
        <v>1</v>
      </c>
      <c r="M688" s="2">
        <v>1</v>
      </c>
      <c r="N688" s="2">
        <v>0</v>
      </c>
      <c r="O688" s="2" t="s">
        <v>2732</v>
      </c>
      <c r="P688" s="2" t="s">
        <v>2652</v>
      </c>
      <c r="Q688" s="2" t="s">
        <v>2649</v>
      </c>
      <c r="R688" s="3">
        <v>6650</v>
      </c>
      <c r="S688" s="3">
        <f>I688*L688*R688</f>
        <v>19950</v>
      </c>
      <c r="T688" s="2">
        <f>M688+N688</f>
        <v>1</v>
      </c>
    </row>
    <row r="689" spans="1:20" x14ac:dyDescent="0.2">
      <c r="A689" s="2" t="s">
        <v>3353</v>
      </c>
      <c r="B689" s="2" t="s">
        <v>2223</v>
      </c>
      <c r="C689" s="2" t="s">
        <v>110</v>
      </c>
      <c r="D689" s="2" t="str">
        <f>INDEX(Hotels!$C$2:$C$49,MATCH(C689,Hotels!$A$2:$A$49,0))</f>
        <v>Manali</v>
      </c>
      <c r="E689" s="11">
        <v>45621</v>
      </c>
      <c r="F689" s="11">
        <v>45891</v>
      </c>
      <c r="G689" s="11">
        <v>45895</v>
      </c>
      <c r="H689" s="13">
        <f>DATE(YEAR(F689),MONTH(F689),1)</f>
        <v>45870</v>
      </c>
      <c r="I689" s="2">
        <f>G689-F689</f>
        <v>4</v>
      </c>
      <c r="J689" s="2">
        <f>F689-E689</f>
        <v>270</v>
      </c>
      <c r="K689" s="2" t="s">
        <v>2655</v>
      </c>
      <c r="L689" s="2">
        <v>1</v>
      </c>
      <c r="M689" s="2">
        <v>1</v>
      </c>
      <c r="N689" s="2">
        <v>0</v>
      </c>
      <c r="O689" s="2" t="s">
        <v>2670</v>
      </c>
      <c r="P689" s="2" t="s">
        <v>2648</v>
      </c>
      <c r="Q689" s="2" t="s">
        <v>2649</v>
      </c>
      <c r="R689" s="3">
        <v>4400</v>
      </c>
      <c r="S689" s="3">
        <f>I689*L689*R689</f>
        <v>17600</v>
      </c>
      <c r="T689" s="2">
        <f>M689+N689</f>
        <v>1</v>
      </c>
    </row>
    <row r="690" spans="1:20" x14ac:dyDescent="0.2">
      <c r="A690" s="2" t="s">
        <v>3354</v>
      </c>
      <c r="B690" s="2" t="s">
        <v>715</v>
      </c>
      <c r="C690" s="2" t="s">
        <v>29</v>
      </c>
      <c r="D690" s="2" t="str">
        <f>INDEX(Hotels!$C$2:$C$49,MATCH(C690,Hotels!$A$2:$A$49,0))</f>
        <v>Jaipur</v>
      </c>
      <c r="E690" s="11">
        <v>45622</v>
      </c>
      <c r="F690" s="11">
        <v>45629</v>
      </c>
      <c r="G690" s="11">
        <v>45630</v>
      </c>
      <c r="H690" s="13">
        <f>DATE(YEAR(F690),MONTH(F690),1)</f>
        <v>45627</v>
      </c>
      <c r="I690" s="2">
        <f>G690-F690</f>
        <v>1</v>
      </c>
      <c r="J690" s="2">
        <f>F690-E690</f>
        <v>7</v>
      </c>
      <c r="K690" s="2" t="s">
        <v>2655</v>
      </c>
      <c r="L690" s="2">
        <v>1</v>
      </c>
      <c r="M690" s="2">
        <v>1</v>
      </c>
      <c r="N690" s="2">
        <v>0</v>
      </c>
      <c r="O690" s="2" t="s">
        <v>2732</v>
      </c>
      <c r="P690" s="2" t="s">
        <v>2648</v>
      </c>
      <c r="Q690" s="2" t="s">
        <v>2664</v>
      </c>
      <c r="R690" s="3">
        <v>8600</v>
      </c>
      <c r="S690" s="3">
        <f>I690*L690*R690</f>
        <v>8600</v>
      </c>
      <c r="T690" s="2">
        <f>M690+N690</f>
        <v>1</v>
      </c>
    </row>
    <row r="691" spans="1:20" x14ac:dyDescent="0.2">
      <c r="A691" s="2" t="s">
        <v>3355</v>
      </c>
      <c r="B691" s="2" t="s">
        <v>804</v>
      </c>
      <c r="C691" s="2" t="s">
        <v>112</v>
      </c>
      <c r="D691" s="2" t="str">
        <f>INDEX(Hotels!$C$2:$C$49,MATCH(C691,Hotels!$A$2:$A$49,0))</f>
        <v>Rishikesh</v>
      </c>
      <c r="E691" s="11">
        <v>45622</v>
      </c>
      <c r="F691" s="11">
        <v>45652</v>
      </c>
      <c r="G691" s="11">
        <v>45654</v>
      </c>
      <c r="H691" s="13">
        <f>DATE(YEAR(F691),MONTH(F691),1)</f>
        <v>45627</v>
      </c>
      <c r="I691" s="2">
        <f>G691-F691</f>
        <v>2</v>
      </c>
      <c r="J691" s="2">
        <f>F691-E691</f>
        <v>30</v>
      </c>
      <c r="K691" s="2" t="s">
        <v>2655</v>
      </c>
      <c r="L691" s="2">
        <v>1</v>
      </c>
      <c r="M691" s="2">
        <v>1</v>
      </c>
      <c r="N691" s="2">
        <v>0</v>
      </c>
      <c r="O691" s="2" t="s">
        <v>2689</v>
      </c>
      <c r="P691" s="2" t="s">
        <v>2652</v>
      </c>
      <c r="Q691" s="2" t="s">
        <v>2649</v>
      </c>
      <c r="R691" s="3">
        <v>5450</v>
      </c>
      <c r="S691" s="3">
        <f>I691*L691*R691</f>
        <v>10900</v>
      </c>
      <c r="T691" s="2">
        <f>M691+N691</f>
        <v>1</v>
      </c>
    </row>
    <row r="692" spans="1:20" x14ac:dyDescent="0.2">
      <c r="A692" s="2" t="s">
        <v>3356</v>
      </c>
      <c r="B692" s="2" t="s">
        <v>1197</v>
      </c>
      <c r="C692" s="2" t="s">
        <v>57</v>
      </c>
      <c r="D692" s="2" t="str">
        <f>INDEX(Hotels!$C$2:$C$49,MATCH(C692,Hotels!$A$2:$A$49,0))</f>
        <v>Mumbai</v>
      </c>
      <c r="E692" s="11">
        <v>45622</v>
      </c>
      <c r="F692" s="11">
        <v>45642</v>
      </c>
      <c r="G692" s="11">
        <v>45646</v>
      </c>
      <c r="H692" s="13">
        <f>DATE(YEAR(F692),MONTH(F692),1)</f>
        <v>45627</v>
      </c>
      <c r="I692" s="2">
        <f>G692-F692</f>
        <v>4</v>
      </c>
      <c r="J692" s="2">
        <f>F692-E692</f>
        <v>20</v>
      </c>
      <c r="K692" s="2" t="s">
        <v>2655</v>
      </c>
      <c r="L692" s="2">
        <v>1</v>
      </c>
      <c r="M692" s="2">
        <v>2</v>
      </c>
      <c r="N692" s="2">
        <v>2</v>
      </c>
      <c r="O692" s="2" t="s">
        <v>2658</v>
      </c>
      <c r="P692" s="2" t="s">
        <v>2659</v>
      </c>
      <c r="Q692" s="2" t="s">
        <v>2649</v>
      </c>
      <c r="R692" s="3">
        <v>11500</v>
      </c>
      <c r="S692" s="3">
        <f>I692*L692*R692</f>
        <v>46000</v>
      </c>
      <c r="T692" s="2">
        <f>M692+N692</f>
        <v>4</v>
      </c>
    </row>
    <row r="693" spans="1:20" x14ac:dyDescent="0.2">
      <c r="A693" s="2" t="s">
        <v>3357</v>
      </c>
      <c r="B693" s="2" t="s">
        <v>1268</v>
      </c>
      <c r="C693" s="2" t="s">
        <v>37</v>
      </c>
      <c r="D693" s="2" t="str">
        <f>INDEX(Hotels!$C$2:$C$49,MATCH(C693,Hotels!$A$2:$A$49,0))</f>
        <v>Udaipur</v>
      </c>
      <c r="E693" s="11">
        <v>45622</v>
      </c>
      <c r="F693" s="11">
        <v>45626</v>
      </c>
      <c r="G693" s="11">
        <v>45629</v>
      </c>
      <c r="H693" s="13">
        <f>DATE(YEAR(F693),MONTH(F693),1)</f>
        <v>45597</v>
      </c>
      <c r="I693" s="2">
        <f>G693-F693</f>
        <v>3</v>
      </c>
      <c r="J693" s="2">
        <f>F693-E693</f>
        <v>4</v>
      </c>
      <c r="K693" s="2" t="s">
        <v>2655</v>
      </c>
      <c r="L693" s="2">
        <v>1</v>
      </c>
      <c r="M693" s="2">
        <v>2</v>
      </c>
      <c r="N693" s="2">
        <v>0</v>
      </c>
      <c r="O693" s="2" t="s">
        <v>2661</v>
      </c>
      <c r="P693" s="2" t="s">
        <v>2648</v>
      </c>
      <c r="Q693" s="2" t="s">
        <v>2649</v>
      </c>
      <c r="R693" s="3">
        <v>18300</v>
      </c>
      <c r="S693" s="3">
        <f>I693*L693*R693</f>
        <v>54900</v>
      </c>
      <c r="T693" s="2">
        <f>M693+N693</f>
        <v>2</v>
      </c>
    </row>
    <row r="694" spans="1:20" x14ac:dyDescent="0.2">
      <c r="A694" s="2" t="s">
        <v>3358</v>
      </c>
      <c r="B694" s="2" t="s">
        <v>1808</v>
      </c>
      <c r="C694" s="2" t="s">
        <v>73</v>
      </c>
      <c r="D694" s="2" t="str">
        <f>INDEX(Hotels!$C$2:$C$49,MATCH(C694,Hotels!$A$2:$A$49,0))</f>
        <v>Bengaluru</v>
      </c>
      <c r="E694" s="11">
        <v>45622</v>
      </c>
      <c r="F694" s="11">
        <v>45622</v>
      </c>
      <c r="G694" s="11">
        <v>45623</v>
      </c>
      <c r="H694" s="13">
        <f>DATE(YEAR(F694),MONTH(F694),1)</f>
        <v>45597</v>
      </c>
      <c r="I694" s="2">
        <f>G694-F694</f>
        <v>1</v>
      </c>
      <c r="J694" s="2">
        <f>F694-E694</f>
        <v>0</v>
      </c>
      <c r="K694" s="2" t="s">
        <v>2668</v>
      </c>
      <c r="L694" s="2">
        <v>1</v>
      </c>
      <c r="M694" s="2">
        <v>1</v>
      </c>
      <c r="N694" s="2">
        <v>0</v>
      </c>
      <c r="O694" s="2" t="s">
        <v>2647</v>
      </c>
      <c r="P694" s="2" t="s">
        <v>2656</v>
      </c>
      <c r="Q694" s="2" t="s">
        <v>2649</v>
      </c>
      <c r="R694" s="3">
        <v>7300</v>
      </c>
      <c r="S694" s="3">
        <f>I694*L694*R694</f>
        <v>7300</v>
      </c>
      <c r="T694" s="2">
        <f>M694+N694</f>
        <v>1</v>
      </c>
    </row>
    <row r="695" spans="1:20" x14ac:dyDescent="0.2">
      <c r="A695" s="2" t="s">
        <v>3359</v>
      </c>
      <c r="B695" s="2" t="s">
        <v>2094</v>
      </c>
      <c r="C695" s="2" t="s">
        <v>22</v>
      </c>
      <c r="D695" s="2" t="str">
        <f>INDEX(Hotels!$C$2:$C$49,MATCH(C695,Hotels!$A$2:$A$49,0))</f>
        <v>Jaipur</v>
      </c>
      <c r="E695" s="11">
        <v>45622</v>
      </c>
      <c r="F695" s="11">
        <v>45630</v>
      </c>
      <c r="G695" s="11">
        <v>45635</v>
      </c>
      <c r="H695" s="13">
        <f>DATE(YEAR(F695),MONTH(F695),1)</f>
        <v>45627</v>
      </c>
      <c r="I695" s="2">
        <f>G695-F695</f>
        <v>5</v>
      </c>
      <c r="J695" s="2">
        <f>F695-E695</f>
        <v>8</v>
      </c>
      <c r="K695" s="2" t="s">
        <v>2655</v>
      </c>
      <c r="L695" s="2">
        <v>1</v>
      </c>
      <c r="M695" s="2">
        <v>1</v>
      </c>
      <c r="N695" s="2">
        <v>0</v>
      </c>
      <c r="O695" s="2" t="s">
        <v>2683</v>
      </c>
      <c r="P695" s="2" t="s">
        <v>2656</v>
      </c>
      <c r="Q695" s="2" t="s">
        <v>2649</v>
      </c>
      <c r="R695" s="3">
        <v>5100</v>
      </c>
      <c r="S695" s="3">
        <f>I695*L695*R695</f>
        <v>25500</v>
      </c>
      <c r="T695" s="2">
        <f>M695+N695</f>
        <v>1</v>
      </c>
    </row>
    <row r="696" spans="1:20" x14ac:dyDescent="0.2">
      <c r="A696" s="2" t="s">
        <v>3360</v>
      </c>
      <c r="B696" s="2" t="s">
        <v>2133</v>
      </c>
      <c r="C696" s="2" t="s">
        <v>53</v>
      </c>
      <c r="D696" s="2" t="str">
        <f>INDEX(Hotels!$C$2:$C$49,MATCH(C696,Hotels!$A$2:$A$49,0))</f>
        <v>Mumbai</v>
      </c>
      <c r="E696" s="11">
        <v>45622</v>
      </c>
      <c r="F696" s="11">
        <v>45639</v>
      </c>
      <c r="G696" s="11">
        <v>45642</v>
      </c>
      <c r="H696" s="13">
        <f>DATE(YEAR(F696),MONTH(F696),1)</f>
        <v>45627</v>
      </c>
      <c r="I696" s="2">
        <f>G696-F696</f>
        <v>3</v>
      </c>
      <c r="J696" s="2">
        <f>F696-E696</f>
        <v>17</v>
      </c>
      <c r="K696" s="2" t="s">
        <v>2646</v>
      </c>
      <c r="L696" s="2">
        <v>1</v>
      </c>
      <c r="M696" s="2">
        <v>2</v>
      </c>
      <c r="N696" s="2">
        <v>0</v>
      </c>
      <c r="O696" s="2" t="s">
        <v>2732</v>
      </c>
      <c r="P696" s="2" t="s">
        <v>2662</v>
      </c>
      <c r="Q696" s="2" t="s">
        <v>2649</v>
      </c>
      <c r="R696" s="3">
        <v>18750</v>
      </c>
      <c r="S696" s="3">
        <f>I696*L696*R696</f>
        <v>56250</v>
      </c>
      <c r="T696" s="2">
        <f>M696+N696</f>
        <v>2</v>
      </c>
    </row>
    <row r="697" spans="1:20" x14ac:dyDescent="0.2">
      <c r="A697" s="2" t="s">
        <v>3361</v>
      </c>
      <c r="B697" s="2" t="s">
        <v>2173</v>
      </c>
      <c r="C697" s="2" t="s">
        <v>19</v>
      </c>
      <c r="D697" s="2" t="str">
        <f>INDEX(Hotels!$C$2:$C$49,MATCH(C697,Hotels!$A$2:$A$49,0))</f>
        <v>Goa</v>
      </c>
      <c r="E697" s="11">
        <v>45622</v>
      </c>
      <c r="F697" s="11">
        <v>45707</v>
      </c>
      <c r="G697" s="11">
        <v>45713</v>
      </c>
      <c r="H697" s="13">
        <f>DATE(YEAR(F697),MONTH(F697),1)</f>
        <v>45689</v>
      </c>
      <c r="I697" s="2">
        <f>G697-F697</f>
        <v>6</v>
      </c>
      <c r="J697" s="2">
        <f>F697-E697</f>
        <v>85</v>
      </c>
      <c r="K697" s="2" t="s">
        <v>2646</v>
      </c>
      <c r="L697" s="2">
        <v>1</v>
      </c>
      <c r="M697" s="2">
        <v>2</v>
      </c>
      <c r="N697" s="2">
        <v>2</v>
      </c>
      <c r="O697" s="2" t="s">
        <v>2689</v>
      </c>
      <c r="P697" s="2" t="s">
        <v>2656</v>
      </c>
      <c r="Q697" s="2" t="s">
        <v>2653</v>
      </c>
      <c r="R697" s="3">
        <v>13800</v>
      </c>
      <c r="S697" s="3">
        <f>I697*L697*R697</f>
        <v>82800</v>
      </c>
      <c r="T697" s="2">
        <f>M697+N697</f>
        <v>4</v>
      </c>
    </row>
    <row r="698" spans="1:20" x14ac:dyDescent="0.2">
      <c r="A698" s="2" t="s">
        <v>3362</v>
      </c>
      <c r="B698" s="2" t="s">
        <v>2197</v>
      </c>
      <c r="C698" s="2" t="s">
        <v>129</v>
      </c>
      <c r="D698" s="2" t="str">
        <f>INDEX(Hotels!$C$2:$C$49,MATCH(C698,Hotels!$A$2:$A$49,0))</f>
        <v>Varanasi</v>
      </c>
      <c r="E698" s="11">
        <v>45622</v>
      </c>
      <c r="F698" s="11">
        <v>45833</v>
      </c>
      <c r="G698" s="11">
        <v>45836</v>
      </c>
      <c r="H698" s="13">
        <f>DATE(YEAR(F698),MONTH(F698),1)</f>
        <v>45809</v>
      </c>
      <c r="I698" s="2">
        <f>G698-F698</f>
        <v>3</v>
      </c>
      <c r="J698" s="2">
        <f>F698-E698</f>
        <v>211</v>
      </c>
      <c r="K698" s="2" t="s">
        <v>2646</v>
      </c>
      <c r="L698" s="2">
        <v>1</v>
      </c>
      <c r="M698" s="2">
        <v>2</v>
      </c>
      <c r="N698" s="2">
        <v>1</v>
      </c>
      <c r="O698" s="2" t="s">
        <v>2658</v>
      </c>
      <c r="P698" s="2" t="s">
        <v>2656</v>
      </c>
      <c r="Q698" s="2" t="s">
        <v>2649</v>
      </c>
      <c r="R698" s="3">
        <v>5350</v>
      </c>
      <c r="S698" s="3">
        <f>I698*L698*R698</f>
        <v>16050</v>
      </c>
      <c r="T698" s="2">
        <f>M698+N698</f>
        <v>3</v>
      </c>
    </row>
    <row r="699" spans="1:20" x14ac:dyDescent="0.2">
      <c r="A699" s="2" t="s">
        <v>3363</v>
      </c>
      <c r="B699" s="2" t="s">
        <v>2258</v>
      </c>
      <c r="C699" s="2" t="s">
        <v>51</v>
      </c>
      <c r="D699" s="2" t="str">
        <f>INDEX(Hotels!$C$2:$C$49,MATCH(C699,Hotels!$A$2:$A$49,0))</f>
        <v>Agra</v>
      </c>
      <c r="E699" s="11">
        <v>45622</v>
      </c>
      <c r="F699" s="11">
        <v>45628</v>
      </c>
      <c r="G699" s="11">
        <v>45632</v>
      </c>
      <c r="H699" s="13">
        <f>DATE(YEAR(F699),MONTH(F699),1)</f>
        <v>45627</v>
      </c>
      <c r="I699" s="2">
        <f>G699-F699</f>
        <v>4</v>
      </c>
      <c r="J699" s="2">
        <f>F699-E699</f>
        <v>6</v>
      </c>
      <c r="K699" s="2" t="s">
        <v>2668</v>
      </c>
      <c r="L699" s="2">
        <v>1</v>
      </c>
      <c r="M699" s="2">
        <v>1</v>
      </c>
      <c r="N699" s="2">
        <v>0</v>
      </c>
      <c r="O699" s="2" t="s">
        <v>2689</v>
      </c>
      <c r="P699" s="2" t="s">
        <v>2656</v>
      </c>
      <c r="Q699" s="2" t="s">
        <v>2649</v>
      </c>
      <c r="R699" s="3">
        <v>8450</v>
      </c>
      <c r="S699" s="3">
        <f>I699*L699*R699</f>
        <v>33800</v>
      </c>
      <c r="T699" s="2">
        <f>M699+N699</f>
        <v>1</v>
      </c>
    </row>
    <row r="700" spans="1:20" x14ac:dyDescent="0.2">
      <c r="A700" s="2" t="s">
        <v>3364</v>
      </c>
      <c r="B700" s="2" t="s">
        <v>2349</v>
      </c>
      <c r="C700" s="2" t="s">
        <v>118</v>
      </c>
      <c r="D700" s="2" t="str">
        <f>INDEX(Hotels!$C$2:$C$49,MATCH(C700,Hotels!$A$2:$A$49,0))</f>
        <v>Rishikesh</v>
      </c>
      <c r="E700" s="11">
        <v>45622</v>
      </c>
      <c r="F700" s="11">
        <v>45629</v>
      </c>
      <c r="G700" s="11">
        <v>45634</v>
      </c>
      <c r="H700" s="13">
        <f>DATE(YEAR(F700),MONTH(F700),1)</f>
        <v>45627</v>
      </c>
      <c r="I700" s="2">
        <f>G700-F700</f>
        <v>5</v>
      </c>
      <c r="J700" s="2">
        <f>F700-E700</f>
        <v>7</v>
      </c>
      <c r="K700" s="2" t="s">
        <v>2646</v>
      </c>
      <c r="L700" s="2">
        <v>1</v>
      </c>
      <c r="M700" s="2">
        <v>2</v>
      </c>
      <c r="N700" s="2">
        <v>0</v>
      </c>
      <c r="O700" s="2" t="s">
        <v>2647</v>
      </c>
      <c r="P700" s="2" t="s">
        <v>2656</v>
      </c>
      <c r="Q700" s="2" t="s">
        <v>2649</v>
      </c>
      <c r="R700" s="3">
        <v>12450</v>
      </c>
      <c r="S700" s="3">
        <f>I700*L700*R700</f>
        <v>62250</v>
      </c>
      <c r="T700" s="2">
        <f>M700+N700</f>
        <v>2</v>
      </c>
    </row>
    <row r="701" spans="1:20" x14ac:dyDescent="0.2">
      <c r="A701" s="2" t="s">
        <v>3365</v>
      </c>
      <c r="B701" s="2" t="s">
        <v>2429</v>
      </c>
      <c r="C701" s="2" t="s">
        <v>47</v>
      </c>
      <c r="D701" s="2" t="str">
        <f>INDEX(Hotels!$C$2:$C$49,MATCH(C701,Hotels!$A$2:$A$49,0))</f>
        <v>Agra</v>
      </c>
      <c r="E701" s="11">
        <v>45622</v>
      </c>
      <c r="F701" s="11">
        <v>45640</v>
      </c>
      <c r="G701" s="11">
        <v>45645</v>
      </c>
      <c r="H701" s="13">
        <f>DATE(YEAR(F701),MONTH(F701),1)</f>
        <v>45627</v>
      </c>
      <c r="I701" s="2">
        <f>G701-F701</f>
        <v>5</v>
      </c>
      <c r="J701" s="2">
        <f>F701-E701</f>
        <v>18</v>
      </c>
      <c r="K701" s="2" t="s">
        <v>2646</v>
      </c>
      <c r="L701" s="2">
        <v>1</v>
      </c>
      <c r="M701" s="2">
        <v>1</v>
      </c>
      <c r="N701" s="2">
        <v>0</v>
      </c>
      <c r="O701" s="2" t="s">
        <v>2689</v>
      </c>
      <c r="P701" s="2" t="s">
        <v>2672</v>
      </c>
      <c r="Q701" s="2" t="s">
        <v>2653</v>
      </c>
      <c r="R701" s="3">
        <v>9150</v>
      </c>
      <c r="S701" s="3">
        <f>I701*L701*R701</f>
        <v>45750</v>
      </c>
      <c r="T701" s="2">
        <f>M701+N701</f>
        <v>1</v>
      </c>
    </row>
    <row r="702" spans="1:20" x14ac:dyDescent="0.2">
      <c r="A702" s="2" t="s">
        <v>3366</v>
      </c>
      <c r="B702" s="2" t="s">
        <v>424</v>
      </c>
      <c r="C702" s="2" t="s">
        <v>32</v>
      </c>
      <c r="D702" s="2" t="str">
        <f>INDEX(Hotels!$C$2:$C$49,MATCH(C702,Hotels!$A$2:$A$49,0))</f>
        <v>Jaipur</v>
      </c>
      <c r="E702" s="11">
        <v>45623</v>
      </c>
      <c r="F702" s="11">
        <v>45636</v>
      </c>
      <c r="G702" s="11">
        <v>45640</v>
      </c>
      <c r="H702" s="13">
        <f>DATE(YEAR(F702),MONTH(F702),1)</f>
        <v>45627</v>
      </c>
      <c r="I702" s="2">
        <f>G702-F702</f>
        <v>4</v>
      </c>
      <c r="J702" s="2">
        <f>F702-E702</f>
        <v>13</v>
      </c>
      <c r="K702" s="2" t="s">
        <v>2666</v>
      </c>
      <c r="L702" s="2">
        <v>1</v>
      </c>
      <c r="M702" s="2">
        <v>2</v>
      </c>
      <c r="N702" s="2">
        <v>0</v>
      </c>
      <c r="O702" s="2" t="s">
        <v>2647</v>
      </c>
      <c r="P702" s="2" t="s">
        <v>2662</v>
      </c>
      <c r="Q702" s="2" t="s">
        <v>2649</v>
      </c>
      <c r="R702" s="3">
        <v>14850</v>
      </c>
      <c r="S702" s="3">
        <f>I702*L702*R702</f>
        <v>59400</v>
      </c>
      <c r="T702" s="2">
        <f>M702+N702</f>
        <v>2</v>
      </c>
    </row>
    <row r="703" spans="1:20" x14ac:dyDescent="0.2">
      <c r="A703" s="2" t="s">
        <v>3367</v>
      </c>
      <c r="B703" s="2" t="s">
        <v>671</v>
      </c>
      <c r="C703" s="2" t="s">
        <v>81</v>
      </c>
      <c r="D703" s="2" t="str">
        <f>INDEX(Hotels!$C$2:$C$49,MATCH(C703,Hotels!$A$2:$A$49,0))</f>
        <v>Bengaluru</v>
      </c>
      <c r="E703" s="11">
        <v>45623</v>
      </c>
      <c r="F703" s="11">
        <v>45625</v>
      </c>
      <c r="G703" s="11">
        <v>45626</v>
      </c>
      <c r="H703" s="13">
        <f>DATE(YEAR(F703),MONTH(F703),1)</f>
        <v>45597</v>
      </c>
      <c r="I703" s="2">
        <f>G703-F703</f>
        <v>1</v>
      </c>
      <c r="J703" s="2">
        <f>F703-E703</f>
        <v>2</v>
      </c>
      <c r="K703" s="2" t="s">
        <v>2646</v>
      </c>
      <c r="L703" s="2">
        <v>1</v>
      </c>
      <c r="M703" s="2">
        <v>1</v>
      </c>
      <c r="N703" s="2">
        <v>0</v>
      </c>
      <c r="O703" s="2" t="s">
        <v>2651</v>
      </c>
      <c r="P703" s="2" t="s">
        <v>2662</v>
      </c>
      <c r="Q703" s="2" t="s">
        <v>2649</v>
      </c>
      <c r="R703" s="3">
        <v>29700</v>
      </c>
      <c r="S703" s="3">
        <f>I703*L703*R703</f>
        <v>29700</v>
      </c>
      <c r="T703" s="2">
        <f>M703+N703</f>
        <v>1</v>
      </c>
    </row>
    <row r="704" spans="1:20" x14ac:dyDescent="0.2">
      <c r="A704" s="2" t="s">
        <v>3368</v>
      </c>
      <c r="B704" s="2" t="s">
        <v>775</v>
      </c>
      <c r="C704" s="2" t="s">
        <v>13</v>
      </c>
      <c r="D704" s="2" t="str">
        <f>INDEX(Hotels!$C$2:$C$49,MATCH(C704,Hotels!$A$2:$A$49,0))</f>
        <v>Goa</v>
      </c>
      <c r="E704" s="11">
        <v>45623</v>
      </c>
      <c r="F704" s="11">
        <v>45639</v>
      </c>
      <c r="G704" s="11">
        <v>45643</v>
      </c>
      <c r="H704" s="13">
        <f>DATE(YEAR(F704),MONTH(F704),1)</f>
        <v>45627</v>
      </c>
      <c r="I704" s="2">
        <f>G704-F704</f>
        <v>4</v>
      </c>
      <c r="J704" s="2">
        <f>F704-E704</f>
        <v>16</v>
      </c>
      <c r="K704" s="2" t="s">
        <v>2668</v>
      </c>
      <c r="L704" s="2">
        <v>1</v>
      </c>
      <c r="M704" s="2">
        <v>1</v>
      </c>
      <c r="N704" s="2">
        <v>0</v>
      </c>
      <c r="O704" s="2" t="s">
        <v>2670</v>
      </c>
      <c r="P704" s="2" t="s">
        <v>2656</v>
      </c>
      <c r="Q704" s="2" t="s">
        <v>2649</v>
      </c>
      <c r="R704" s="3">
        <v>11650</v>
      </c>
      <c r="S704" s="3">
        <f>I704*L704*R704</f>
        <v>46600</v>
      </c>
      <c r="T704" s="2">
        <f>M704+N704</f>
        <v>1</v>
      </c>
    </row>
    <row r="705" spans="1:20" x14ac:dyDescent="0.2">
      <c r="A705" s="2" t="s">
        <v>3369</v>
      </c>
      <c r="B705" s="2" t="s">
        <v>925</v>
      </c>
      <c r="C705" s="2" t="s">
        <v>108</v>
      </c>
      <c r="D705" s="2" t="str">
        <f>INDEX(Hotels!$C$2:$C$49,MATCH(C705,Hotels!$A$2:$A$49,0))</f>
        <v>Manali</v>
      </c>
      <c r="E705" s="11">
        <v>45623</v>
      </c>
      <c r="F705" s="11">
        <v>45813</v>
      </c>
      <c r="G705" s="11">
        <v>45818</v>
      </c>
      <c r="H705" s="13">
        <f>DATE(YEAR(F705),MONTH(F705),1)</f>
        <v>45809</v>
      </c>
      <c r="I705" s="2">
        <f>G705-F705</f>
        <v>5</v>
      </c>
      <c r="J705" s="2">
        <f>F705-E705</f>
        <v>190</v>
      </c>
      <c r="K705" s="2" t="s">
        <v>2646</v>
      </c>
      <c r="L705" s="2">
        <v>1</v>
      </c>
      <c r="M705" s="2">
        <v>2</v>
      </c>
      <c r="N705" s="2">
        <v>2</v>
      </c>
      <c r="O705" s="2" t="s">
        <v>2658</v>
      </c>
      <c r="P705" s="2" t="s">
        <v>2672</v>
      </c>
      <c r="Q705" s="2" t="s">
        <v>2649</v>
      </c>
      <c r="R705" s="3">
        <v>19600</v>
      </c>
      <c r="S705" s="3">
        <f>I705*L705*R705</f>
        <v>98000</v>
      </c>
      <c r="T705" s="2">
        <f>M705+N705</f>
        <v>4</v>
      </c>
    </row>
    <row r="706" spans="1:20" x14ac:dyDescent="0.2">
      <c r="A706" s="2" t="s">
        <v>3370</v>
      </c>
      <c r="B706" s="2" t="s">
        <v>1248</v>
      </c>
      <c r="C706" s="2" t="s">
        <v>37</v>
      </c>
      <c r="D706" s="2" t="str">
        <f>INDEX(Hotels!$C$2:$C$49,MATCH(C706,Hotels!$A$2:$A$49,0))</f>
        <v>Udaipur</v>
      </c>
      <c r="E706" s="11">
        <v>45623</v>
      </c>
      <c r="F706" s="11">
        <v>45780</v>
      </c>
      <c r="G706" s="11">
        <v>45784</v>
      </c>
      <c r="H706" s="13">
        <f>DATE(YEAR(F706),MONTH(F706),1)</f>
        <v>45778</v>
      </c>
      <c r="I706" s="2">
        <f>G706-F706</f>
        <v>4</v>
      </c>
      <c r="J706" s="2">
        <f>F706-E706</f>
        <v>157</v>
      </c>
      <c r="K706" s="2" t="s">
        <v>2668</v>
      </c>
      <c r="L706" s="2">
        <v>3</v>
      </c>
      <c r="M706" s="2">
        <v>6</v>
      </c>
      <c r="N706" s="2">
        <v>0</v>
      </c>
      <c r="O706" s="2" t="s">
        <v>2658</v>
      </c>
      <c r="P706" s="2" t="s">
        <v>2656</v>
      </c>
      <c r="Q706" s="2" t="s">
        <v>2649</v>
      </c>
      <c r="R706" s="3">
        <v>11600</v>
      </c>
      <c r="S706" s="3">
        <f>I706*L706*R706</f>
        <v>139200</v>
      </c>
      <c r="T706" s="2">
        <f>M706+N706</f>
        <v>6</v>
      </c>
    </row>
    <row r="707" spans="1:20" x14ac:dyDescent="0.2">
      <c r="A707" s="2" t="s">
        <v>3371</v>
      </c>
      <c r="B707" s="2" t="s">
        <v>1583</v>
      </c>
      <c r="C707" s="2" t="s">
        <v>101</v>
      </c>
      <c r="D707" s="2" t="str">
        <f>INDEX(Hotels!$C$2:$C$49,MATCH(C707,Hotels!$A$2:$A$49,0))</f>
        <v>Shimla</v>
      </c>
      <c r="E707" s="11">
        <v>45623</v>
      </c>
      <c r="F707" s="11">
        <v>45702</v>
      </c>
      <c r="G707" s="11">
        <v>45707</v>
      </c>
      <c r="H707" s="13">
        <f>DATE(YEAR(F707),MONTH(F707),1)</f>
        <v>45689</v>
      </c>
      <c r="I707" s="2">
        <f>G707-F707</f>
        <v>5</v>
      </c>
      <c r="J707" s="2">
        <f>F707-E707</f>
        <v>79</v>
      </c>
      <c r="K707" s="2" t="s">
        <v>2646</v>
      </c>
      <c r="L707" s="2">
        <v>1</v>
      </c>
      <c r="M707" s="2">
        <v>2</v>
      </c>
      <c r="N707" s="2">
        <v>3</v>
      </c>
      <c r="O707" s="2" t="s">
        <v>2689</v>
      </c>
      <c r="P707" s="2" t="s">
        <v>2652</v>
      </c>
      <c r="Q707" s="2" t="s">
        <v>2653</v>
      </c>
      <c r="R707" s="3">
        <v>9000</v>
      </c>
      <c r="S707" s="3">
        <f>I707*L707*R707</f>
        <v>45000</v>
      </c>
      <c r="T707" s="2">
        <f>M707+N707</f>
        <v>5</v>
      </c>
    </row>
    <row r="708" spans="1:20" x14ac:dyDescent="0.2">
      <c r="A708" s="2" t="s">
        <v>3372</v>
      </c>
      <c r="B708" s="2" t="s">
        <v>1780</v>
      </c>
      <c r="C708" s="2" t="s">
        <v>87</v>
      </c>
      <c r="D708" s="2" t="str">
        <f>INDEX(Hotels!$C$2:$C$49,MATCH(C708,Hotels!$A$2:$A$49,0))</f>
        <v>Kochi</v>
      </c>
      <c r="E708" s="11">
        <v>45623</v>
      </c>
      <c r="F708" s="11">
        <v>45635</v>
      </c>
      <c r="G708" s="11">
        <v>45637</v>
      </c>
      <c r="H708" s="13">
        <f>DATE(YEAR(F708),MONTH(F708),1)</f>
        <v>45627</v>
      </c>
      <c r="I708" s="2">
        <f>G708-F708</f>
        <v>2</v>
      </c>
      <c r="J708" s="2">
        <f>F708-E708</f>
        <v>12</v>
      </c>
      <c r="K708" s="2" t="s">
        <v>2668</v>
      </c>
      <c r="L708" s="2">
        <v>1</v>
      </c>
      <c r="M708" s="2">
        <v>2</v>
      </c>
      <c r="N708" s="2">
        <v>0</v>
      </c>
      <c r="O708" s="2" t="s">
        <v>2689</v>
      </c>
      <c r="P708" s="2" t="s">
        <v>2652</v>
      </c>
      <c r="Q708" s="2" t="s">
        <v>2653</v>
      </c>
      <c r="R708" s="3">
        <v>6050</v>
      </c>
      <c r="S708" s="3">
        <f>I708*L708*R708</f>
        <v>12100</v>
      </c>
      <c r="T708" s="2">
        <f>M708+N708</f>
        <v>2</v>
      </c>
    </row>
    <row r="709" spans="1:20" x14ac:dyDescent="0.2">
      <c r="A709" s="2" t="s">
        <v>3373</v>
      </c>
      <c r="B709" s="2" t="s">
        <v>448</v>
      </c>
      <c r="C709" s="2" t="s">
        <v>106</v>
      </c>
      <c r="D709" s="2" t="str">
        <f>INDEX(Hotels!$C$2:$C$49,MATCH(C709,Hotels!$A$2:$A$49,0))</f>
        <v>Manali</v>
      </c>
      <c r="E709" s="11">
        <v>45624</v>
      </c>
      <c r="F709" s="11">
        <v>45678</v>
      </c>
      <c r="G709" s="11">
        <v>45683</v>
      </c>
      <c r="H709" s="13">
        <f>DATE(YEAR(F709),MONTH(F709),1)</f>
        <v>45658</v>
      </c>
      <c r="I709" s="2">
        <f>G709-F709</f>
        <v>5</v>
      </c>
      <c r="J709" s="2">
        <f>F709-E709</f>
        <v>54</v>
      </c>
      <c r="K709" s="2" t="s">
        <v>2655</v>
      </c>
      <c r="L709" s="2">
        <v>1</v>
      </c>
      <c r="M709" s="2">
        <v>2</v>
      </c>
      <c r="N709" s="2">
        <v>0</v>
      </c>
      <c r="O709" s="2" t="s">
        <v>2658</v>
      </c>
      <c r="P709" s="2" t="s">
        <v>2662</v>
      </c>
      <c r="Q709" s="2" t="s">
        <v>2649</v>
      </c>
      <c r="R709" s="3">
        <v>7050</v>
      </c>
      <c r="S709" s="3">
        <f>I709*L709*R709</f>
        <v>35250</v>
      </c>
      <c r="T709" s="2">
        <f>M709+N709</f>
        <v>2</v>
      </c>
    </row>
    <row r="710" spans="1:20" x14ac:dyDescent="0.2">
      <c r="A710" s="2" t="s">
        <v>3374</v>
      </c>
      <c r="B710" s="2" t="s">
        <v>521</v>
      </c>
      <c r="C710" s="2" t="s">
        <v>37</v>
      </c>
      <c r="D710" s="2" t="str">
        <f>INDEX(Hotels!$C$2:$C$49,MATCH(C710,Hotels!$A$2:$A$49,0))</f>
        <v>Udaipur</v>
      </c>
      <c r="E710" s="11">
        <v>45624</v>
      </c>
      <c r="F710" s="11">
        <v>45794</v>
      </c>
      <c r="G710" s="11">
        <v>45797</v>
      </c>
      <c r="H710" s="13">
        <f>DATE(YEAR(F710),MONTH(F710),1)</f>
        <v>45778</v>
      </c>
      <c r="I710" s="2">
        <f>G710-F710</f>
        <v>3</v>
      </c>
      <c r="J710" s="2">
        <f>F710-E710</f>
        <v>170</v>
      </c>
      <c r="K710" s="2" t="s">
        <v>2668</v>
      </c>
      <c r="L710" s="2">
        <v>1</v>
      </c>
      <c r="M710" s="2">
        <v>2</v>
      </c>
      <c r="N710" s="2">
        <v>1</v>
      </c>
      <c r="O710" s="2" t="s">
        <v>2651</v>
      </c>
      <c r="P710" s="2" t="s">
        <v>2656</v>
      </c>
      <c r="Q710" s="2" t="s">
        <v>2649</v>
      </c>
      <c r="R710" s="3">
        <v>11600</v>
      </c>
      <c r="S710" s="3">
        <f>I710*L710*R710</f>
        <v>34800</v>
      </c>
      <c r="T710" s="2">
        <f>M710+N710</f>
        <v>3</v>
      </c>
    </row>
    <row r="711" spans="1:20" x14ac:dyDescent="0.2">
      <c r="A711" s="2" t="s">
        <v>3375</v>
      </c>
      <c r="B711" s="2" t="s">
        <v>1757</v>
      </c>
      <c r="C711" s="2" t="s">
        <v>87</v>
      </c>
      <c r="D711" s="2" t="str">
        <f>INDEX(Hotels!$C$2:$C$49,MATCH(C711,Hotels!$A$2:$A$49,0))</f>
        <v>Kochi</v>
      </c>
      <c r="E711" s="11">
        <v>45624</v>
      </c>
      <c r="F711" s="11">
        <v>45628</v>
      </c>
      <c r="G711" s="11">
        <v>45631</v>
      </c>
      <c r="H711" s="13">
        <f>DATE(YEAR(F711),MONTH(F711),1)</f>
        <v>45627</v>
      </c>
      <c r="I711" s="2">
        <f>G711-F711</f>
        <v>3</v>
      </c>
      <c r="J711" s="2">
        <f>F711-E711</f>
        <v>4</v>
      </c>
      <c r="K711" s="2" t="s">
        <v>2655</v>
      </c>
      <c r="L711" s="2">
        <v>1</v>
      </c>
      <c r="M711" s="2">
        <v>1</v>
      </c>
      <c r="N711" s="2">
        <v>0</v>
      </c>
      <c r="O711" s="2" t="s">
        <v>2670</v>
      </c>
      <c r="P711" s="2" t="s">
        <v>2648</v>
      </c>
      <c r="Q711" s="2" t="s">
        <v>2649</v>
      </c>
      <c r="R711" s="3">
        <v>7900</v>
      </c>
      <c r="S711" s="3">
        <f>I711*L711*R711</f>
        <v>23700</v>
      </c>
      <c r="T711" s="2">
        <f>M711+N711</f>
        <v>1</v>
      </c>
    </row>
    <row r="712" spans="1:20" x14ac:dyDescent="0.2">
      <c r="A712" s="2" t="s">
        <v>3376</v>
      </c>
      <c r="B712" s="2" t="s">
        <v>2262</v>
      </c>
      <c r="C712" s="2" t="s">
        <v>19</v>
      </c>
      <c r="D712" s="2" t="str">
        <f>INDEX(Hotels!$C$2:$C$49,MATCH(C712,Hotels!$A$2:$A$49,0))</f>
        <v>Goa</v>
      </c>
      <c r="E712" s="11">
        <v>45624</v>
      </c>
      <c r="F712" s="11">
        <v>45626</v>
      </c>
      <c r="G712" s="11">
        <v>45628</v>
      </c>
      <c r="H712" s="13">
        <f>DATE(YEAR(F712),MONTH(F712),1)</f>
        <v>45597</v>
      </c>
      <c r="I712" s="2">
        <f>G712-F712</f>
        <v>2</v>
      </c>
      <c r="J712" s="2">
        <f>F712-E712</f>
        <v>2</v>
      </c>
      <c r="K712" s="2" t="s">
        <v>2646</v>
      </c>
      <c r="L712" s="2">
        <v>1</v>
      </c>
      <c r="M712" s="2">
        <v>3</v>
      </c>
      <c r="N712" s="2">
        <v>0</v>
      </c>
      <c r="O712" s="2" t="s">
        <v>2683</v>
      </c>
      <c r="P712" s="2" t="s">
        <v>2662</v>
      </c>
      <c r="Q712" s="2" t="s">
        <v>2649</v>
      </c>
      <c r="R712" s="3">
        <v>13100</v>
      </c>
      <c r="S712" s="3">
        <f>I712*L712*R712</f>
        <v>26200</v>
      </c>
      <c r="T712" s="2">
        <f>M712+N712</f>
        <v>3</v>
      </c>
    </row>
    <row r="713" spans="1:20" x14ac:dyDescent="0.2">
      <c r="A713" s="2" t="s">
        <v>3377</v>
      </c>
      <c r="B713" s="2" t="s">
        <v>2283</v>
      </c>
      <c r="C713" s="2" t="s">
        <v>83</v>
      </c>
      <c r="D713" s="2" t="str">
        <f>INDEX(Hotels!$C$2:$C$49,MATCH(C713,Hotels!$A$2:$A$49,0))</f>
        <v>Kochi</v>
      </c>
      <c r="E713" s="11">
        <v>45624</v>
      </c>
      <c r="F713" s="11">
        <v>45634</v>
      </c>
      <c r="G713" s="11">
        <v>45638</v>
      </c>
      <c r="H713" s="13">
        <f>DATE(YEAR(F713),MONTH(F713),1)</f>
        <v>45627</v>
      </c>
      <c r="I713" s="2">
        <f>G713-F713</f>
        <v>4</v>
      </c>
      <c r="J713" s="2">
        <f>F713-E713</f>
        <v>10</v>
      </c>
      <c r="K713" s="2" t="s">
        <v>2655</v>
      </c>
      <c r="L713" s="2">
        <v>3</v>
      </c>
      <c r="M713" s="2">
        <v>6</v>
      </c>
      <c r="N713" s="2">
        <v>0</v>
      </c>
      <c r="O713" s="2" t="s">
        <v>2651</v>
      </c>
      <c r="P713" s="2" t="s">
        <v>2656</v>
      </c>
      <c r="Q713" s="2" t="s">
        <v>2649</v>
      </c>
      <c r="R713" s="3">
        <v>13200</v>
      </c>
      <c r="S713" s="3">
        <f>I713*L713*R713</f>
        <v>158400</v>
      </c>
      <c r="T713" s="2">
        <f>M713+N713</f>
        <v>6</v>
      </c>
    </row>
    <row r="714" spans="1:20" x14ac:dyDescent="0.2">
      <c r="A714" s="2" t="s">
        <v>3378</v>
      </c>
      <c r="B714" s="2" t="s">
        <v>2389</v>
      </c>
      <c r="C714" s="2" t="s">
        <v>83</v>
      </c>
      <c r="D714" s="2" t="str">
        <f>INDEX(Hotels!$C$2:$C$49,MATCH(C714,Hotels!$A$2:$A$49,0))</f>
        <v>Kochi</v>
      </c>
      <c r="E714" s="11">
        <v>45624</v>
      </c>
      <c r="F714" s="11">
        <v>45643</v>
      </c>
      <c r="G714" s="11">
        <v>45645</v>
      </c>
      <c r="H714" s="13">
        <f>DATE(YEAR(F714),MONTH(F714),1)</f>
        <v>45627</v>
      </c>
      <c r="I714" s="2">
        <f>G714-F714</f>
        <v>2</v>
      </c>
      <c r="J714" s="2">
        <f>F714-E714</f>
        <v>19</v>
      </c>
      <c r="K714" s="2" t="s">
        <v>2668</v>
      </c>
      <c r="L714" s="2">
        <v>1</v>
      </c>
      <c r="M714" s="2">
        <v>2</v>
      </c>
      <c r="N714" s="2">
        <v>0</v>
      </c>
      <c r="O714" s="2" t="s">
        <v>2683</v>
      </c>
      <c r="P714" s="2" t="s">
        <v>2659</v>
      </c>
      <c r="Q714" s="2" t="s">
        <v>2653</v>
      </c>
      <c r="R714" s="3">
        <v>11100</v>
      </c>
      <c r="S714" s="3">
        <f>I714*L714*R714</f>
        <v>22200</v>
      </c>
      <c r="T714" s="2">
        <f>M714+N714</f>
        <v>2</v>
      </c>
    </row>
    <row r="715" spans="1:20" x14ac:dyDescent="0.2">
      <c r="A715" s="2" t="s">
        <v>3379</v>
      </c>
      <c r="B715" s="2" t="s">
        <v>2410</v>
      </c>
      <c r="C715" s="2" t="s">
        <v>122</v>
      </c>
      <c r="D715" s="2" t="str">
        <f>INDEX(Hotels!$C$2:$C$49,MATCH(C715,Hotels!$A$2:$A$49,0))</f>
        <v>Varanasi</v>
      </c>
      <c r="E715" s="11">
        <v>45624</v>
      </c>
      <c r="F715" s="11">
        <v>45625</v>
      </c>
      <c r="G715" s="11">
        <v>45626</v>
      </c>
      <c r="H715" s="13">
        <f>DATE(YEAR(F715),MONTH(F715),1)</f>
        <v>45597</v>
      </c>
      <c r="I715" s="2">
        <f>G715-F715</f>
        <v>1</v>
      </c>
      <c r="J715" s="2">
        <f>F715-E715</f>
        <v>1</v>
      </c>
      <c r="K715" s="2" t="s">
        <v>2668</v>
      </c>
      <c r="L715" s="2">
        <v>1</v>
      </c>
      <c r="M715" s="2">
        <v>2</v>
      </c>
      <c r="N715" s="2">
        <v>0</v>
      </c>
      <c r="O715" s="2" t="s">
        <v>2732</v>
      </c>
      <c r="P715" s="2" t="s">
        <v>2659</v>
      </c>
      <c r="Q715" s="2" t="s">
        <v>2649</v>
      </c>
      <c r="R715" s="3">
        <v>2500</v>
      </c>
      <c r="S715" s="3">
        <f>I715*L715*R715</f>
        <v>2500</v>
      </c>
      <c r="T715" s="2">
        <f>M715+N715</f>
        <v>2</v>
      </c>
    </row>
    <row r="716" spans="1:20" x14ac:dyDescent="0.2">
      <c r="A716" s="2" t="s">
        <v>3380</v>
      </c>
      <c r="B716" s="2" t="s">
        <v>394</v>
      </c>
      <c r="C716" s="2" t="s">
        <v>63</v>
      </c>
      <c r="D716" s="2" t="str">
        <f>INDEX(Hotels!$C$2:$C$49,MATCH(C716,Hotels!$A$2:$A$49,0))</f>
        <v>New Delhi</v>
      </c>
      <c r="E716" s="11">
        <v>45625</v>
      </c>
      <c r="F716" s="11">
        <v>45633</v>
      </c>
      <c r="G716" s="11">
        <v>45637</v>
      </c>
      <c r="H716" s="13">
        <f>DATE(YEAR(F716),MONTH(F716),1)</f>
        <v>45627</v>
      </c>
      <c r="I716" s="2">
        <f>G716-F716</f>
        <v>4</v>
      </c>
      <c r="J716" s="2">
        <f>F716-E716</f>
        <v>8</v>
      </c>
      <c r="K716" s="2" t="s">
        <v>2666</v>
      </c>
      <c r="L716" s="2">
        <v>1</v>
      </c>
      <c r="M716" s="2">
        <v>2</v>
      </c>
      <c r="N716" s="2">
        <v>0</v>
      </c>
      <c r="O716" s="2" t="s">
        <v>2647</v>
      </c>
      <c r="P716" s="2" t="s">
        <v>2662</v>
      </c>
      <c r="Q716" s="2" t="s">
        <v>2664</v>
      </c>
      <c r="R716" s="3">
        <v>23850</v>
      </c>
      <c r="S716" s="3">
        <f>I716*L716*R716</f>
        <v>95400</v>
      </c>
      <c r="T716" s="2">
        <f>M716+N716</f>
        <v>2</v>
      </c>
    </row>
    <row r="717" spans="1:20" x14ac:dyDescent="0.2">
      <c r="A717" s="2" t="s">
        <v>3381</v>
      </c>
      <c r="B717" s="2" t="s">
        <v>400</v>
      </c>
      <c r="C717" s="2" t="s">
        <v>61</v>
      </c>
      <c r="D717" s="2" t="str">
        <f>INDEX(Hotels!$C$2:$C$49,MATCH(C717,Hotels!$A$2:$A$49,0))</f>
        <v>Mumbai</v>
      </c>
      <c r="E717" s="11">
        <v>45625</v>
      </c>
      <c r="F717" s="11">
        <v>45661</v>
      </c>
      <c r="G717" s="11">
        <v>45667</v>
      </c>
      <c r="H717" s="13">
        <f>DATE(YEAR(F717),MONTH(F717),1)</f>
        <v>45658</v>
      </c>
      <c r="I717" s="2">
        <f>G717-F717</f>
        <v>6</v>
      </c>
      <c r="J717" s="2">
        <f>F717-E717</f>
        <v>36</v>
      </c>
      <c r="K717" s="2" t="s">
        <v>2668</v>
      </c>
      <c r="L717" s="2">
        <v>2</v>
      </c>
      <c r="M717" s="2">
        <v>4</v>
      </c>
      <c r="N717" s="2">
        <v>1</v>
      </c>
      <c r="O717" s="2" t="s">
        <v>2647</v>
      </c>
      <c r="P717" s="2" t="s">
        <v>2662</v>
      </c>
      <c r="Q717" s="2" t="s">
        <v>2649</v>
      </c>
      <c r="R717" s="3">
        <v>17550</v>
      </c>
      <c r="S717" s="3">
        <f>I717*L717*R717</f>
        <v>210600</v>
      </c>
      <c r="T717" s="2">
        <f>M717+N717</f>
        <v>5</v>
      </c>
    </row>
    <row r="718" spans="1:20" x14ac:dyDescent="0.2">
      <c r="A718" s="2" t="s">
        <v>3382</v>
      </c>
      <c r="B718" s="2" t="s">
        <v>406</v>
      </c>
      <c r="C718" s="2" t="s">
        <v>89</v>
      </c>
      <c r="D718" s="2" t="str">
        <f>INDEX(Hotels!$C$2:$C$49,MATCH(C718,Hotels!$A$2:$A$49,0))</f>
        <v>Kochi</v>
      </c>
      <c r="E718" s="11">
        <v>45625</v>
      </c>
      <c r="F718" s="11">
        <v>45712</v>
      </c>
      <c r="G718" s="11">
        <v>45715</v>
      </c>
      <c r="H718" s="13">
        <f>DATE(YEAR(F718),MONTH(F718),1)</f>
        <v>45689</v>
      </c>
      <c r="I718" s="2">
        <f>G718-F718</f>
        <v>3</v>
      </c>
      <c r="J718" s="2">
        <f>F718-E718</f>
        <v>87</v>
      </c>
      <c r="K718" s="2" t="s">
        <v>2668</v>
      </c>
      <c r="L718" s="2">
        <v>3</v>
      </c>
      <c r="M718" s="2">
        <v>6</v>
      </c>
      <c r="N718" s="2">
        <v>0</v>
      </c>
      <c r="O718" s="2" t="s">
        <v>2658</v>
      </c>
      <c r="P718" s="2" t="s">
        <v>2652</v>
      </c>
      <c r="Q718" s="2" t="s">
        <v>2649</v>
      </c>
      <c r="R718" s="3">
        <v>6100</v>
      </c>
      <c r="S718" s="3">
        <f>I718*L718*R718</f>
        <v>54900</v>
      </c>
      <c r="T718" s="2">
        <f>M718+N718</f>
        <v>6</v>
      </c>
    </row>
    <row r="719" spans="1:20" x14ac:dyDescent="0.2">
      <c r="A719" s="2" t="s">
        <v>3383</v>
      </c>
      <c r="B719" s="2" t="s">
        <v>550</v>
      </c>
      <c r="C719" s="2" t="s">
        <v>127</v>
      </c>
      <c r="D719" s="2" t="str">
        <f>INDEX(Hotels!$C$2:$C$49,MATCH(C719,Hotels!$A$2:$A$49,0))</f>
        <v>Varanasi</v>
      </c>
      <c r="E719" s="11">
        <v>45625</v>
      </c>
      <c r="F719" s="11">
        <v>45771</v>
      </c>
      <c r="G719" s="11">
        <v>45776</v>
      </c>
      <c r="H719" s="13">
        <f>DATE(YEAR(F719),MONTH(F719),1)</f>
        <v>45748</v>
      </c>
      <c r="I719" s="2">
        <f>G719-F719</f>
        <v>5</v>
      </c>
      <c r="J719" s="2">
        <f>F719-E719</f>
        <v>146</v>
      </c>
      <c r="K719" s="2" t="s">
        <v>2655</v>
      </c>
      <c r="L719" s="2">
        <v>1</v>
      </c>
      <c r="M719" s="2">
        <v>1</v>
      </c>
      <c r="N719" s="2">
        <v>0</v>
      </c>
      <c r="O719" s="2" t="s">
        <v>2658</v>
      </c>
      <c r="P719" s="2" t="s">
        <v>2656</v>
      </c>
      <c r="Q719" s="2" t="s">
        <v>2653</v>
      </c>
      <c r="R719" s="3">
        <v>5200</v>
      </c>
      <c r="S719" s="3">
        <f>I719*L719*R719</f>
        <v>26000</v>
      </c>
      <c r="T719" s="2">
        <f>M719+N719</f>
        <v>1</v>
      </c>
    </row>
    <row r="720" spans="1:20" x14ac:dyDescent="0.2">
      <c r="A720" s="2" t="s">
        <v>3384</v>
      </c>
      <c r="B720" s="2" t="s">
        <v>973</v>
      </c>
      <c r="C720" s="2" t="s">
        <v>39</v>
      </c>
      <c r="D720" s="2" t="str">
        <f>INDEX(Hotels!$C$2:$C$49,MATCH(C720,Hotels!$A$2:$A$49,0))</f>
        <v>Udaipur</v>
      </c>
      <c r="E720" s="11">
        <v>45625</v>
      </c>
      <c r="F720" s="11">
        <v>45629</v>
      </c>
      <c r="G720" s="11">
        <v>45634</v>
      </c>
      <c r="H720" s="13">
        <f>DATE(YEAR(F720),MONTH(F720),1)</f>
        <v>45627</v>
      </c>
      <c r="I720" s="2">
        <f>G720-F720</f>
        <v>5</v>
      </c>
      <c r="J720" s="2">
        <f>F720-E720</f>
        <v>4</v>
      </c>
      <c r="K720" s="2" t="s">
        <v>2655</v>
      </c>
      <c r="L720" s="2">
        <v>1</v>
      </c>
      <c r="M720" s="2">
        <v>2</v>
      </c>
      <c r="N720" s="2">
        <v>0</v>
      </c>
      <c r="O720" s="2" t="s">
        <v>2683</v>
      </c>
      <c r="P720" s="2" t="s">
        <v>2656</v>
      </c>
      <c r="Q720" s="2" t="s">
        <v>2649</v>
      </c>
      <c r="R720" s="3">
        <v>7750</v>
      </c>
      <c r="S720" s="3">
        <f>I720*L720*R720</f>
        <v>38750</v>
      </c>
      <c r="T720" s="2">
        <f>M720+N720</f>
        <v>2</v>
      </c>
    </row>
    <row r="721" spans="1:20" x14ac:dyDescent="0.2">
      <c r="A721" s="2" t="s">
        <v>3385</v>
      </c>
      <c r="B721" s="2" t="s">
        <v>1097</v>
      </c>
      <c r="C721" s="2" t="s">
        <v>81</v>
      </c>
      <c r="D721" s="2" t="str">
        <f>INDEX(Hotels!$C$2:$C$49,MATCH(C721,Hotels!$A$2:$A$49,0))</f>
        <v>Bengaluru</v>
      </c>
      <c r="E721" s="11">
        <v>45625</v>
      </c>
      <c r="F721" s="11">
        <v>45625</v>
      </c>
      <c r="G721" s="11">
        <v>45627</v>
      </c>
      <c r="H721" s="13">
        <f>DATE(YEAR(F721),MONTH(F721),1)</f>
        <v>45597</v>
      </c>
      <c r="I721" s="2">
        <f>G721-F721</f>
        <v>2</v>
      </c>
      <c r="J721" s="2">
        <f>F721-E721</f>
        <v>0</v>
      </c>
      <c r="K721" s="2" t="s">
        <v>2655</v>
      </c>
      <c r="L721" s="2">
        <v>1</v>
      </c>
      <c r="M721" s="2">
        <v>1</v>
      </c>
      <c r="N721" s="2">
        <v>0</v>
      </c>
      <c r="O721" s="2" t="s">
        <v>2683</v>
      </c>
      <c r="P721" s="2" t="s">
        <v>2672</v>
      </c>
      <c r="Q721" s="2" t="s">
        <v>2649</v>
      </c>
      <c r="R721" s="3">
        <v>21000</v>
      </c>
      <c r="S721" s="3">
        <f>I721*L721*R721</f>
        <v>42000</v>
      </c>
      <c r="T721" s="2">
        <f>M721+N721</f>
        <v>1</v>
      </c>
    </row>
    <row r="722" spans="1:20" x14ac:dyDescent="0.2">
      <c r="A722" s="2" t="s">
        <v>3386</v>
      </c>
      <c r="B722" s="2" t="s">
        <v>2089</v>
      </c>
      <c r="C722" s="2" t="s">
        <v>16</v>
      </c>
      <c r="D722" s="2" t="str">
        <f>INDEX(Hotels!$C$2:$C$49,MATCH(C722,Hotels!$A$2:$A$49,0))</f>
        <v>Goa</v>
      </c>
      <c r="E722" s="11">
        <v>45625</v>
      </c>
      <c r="F722" s="11">
        <v>45664</v>
      </c>
      <c r="G722" s="11">
        <v>45668</v>
      </c>
      <c r="H722" s="13">
        <f>DATE(YEAR(F722),MONTH(F722),1)</f>
        <v>45658</v>
      </c>
      <c r="I722" s="2">
        <f>G722-F722</f>
        <v>4</v>
      </c>
      <c r="J722" s="2">
        <f>F722-E722</f>
        <v>39</v>
      </c>
      <c r="K722" s="2" t="s">
        <v>2668</v>
      </c>
      <c r="L722" s="2">
        <v>1</v>
      </c>
      <c r="M722" s="2">
        <v>2</v>
      </c>
      <c r="N722" s="2">
        <v>3</v>
      </c>
      <c r="O722" s="2" t="s">
        <v>2670</v>
      </c>
      <c r="P722" s="2" t="s">
        <v>2652</v>
      </c>
      <c r="Q722" s="2" t="s">
        <v>2649</v>
      </c>
      <c r="R722" s="3">
        <v>3400</v>
      </c>
      <c r="S722" s="3">
        <f>I722*L722*R722</f>
        <v>13600</v>
      </c>
      <c r="T722" s="2">
        <f>M722+N722</f>
        <v>5</v>
      </c>
    </row>
    <row r="723" spans="1:20" x14ac:dyDescent="0.2">
      <c r="A723" s="2" t="s">
        <v>3387</v>
      </c>
      <c r="B723" s="2" t="s">
        <v>400</v>
      </c>
      <c r="C723" s="2" t="s">
        <v>19</v>
      </c>
      <c r="D723" s="2" t="str">
        <f>INDEX(Hotels!$C$2:$C$49,MATCH(C723,Hotels!$A$2:$A$49,0))</f>
        <v>Goa</v>
      </c>
      <c r="E723" s="11">
        <v>45626</v>
      </c>
      <c r="F723" s="11">
        <v>45626</v>
      </c>
      <c r="G723" s="11">
        <v>45631</v>
      </c>
      <c r="H723" s="13">
        <f>DATE(YEAR(F723),MONTH(F723),1)</f>
        <v>45597</v>
      </c>
      <c r="I723" s="2">
        <f>G723-F723</f>
        <v>5</v>
      </c>
      <c r="J723" s="2">
        <f>F723-E723</f>
        <v>0</v>
      </c>
      <c r="K723" s="2" t="s">
        <v>2655</v>
      </c>
      <c r="L723" s="2">
        <v>1</v>
      </c>
      <c r="M723" s="2">
        <v>2</v>
      </c>
      <c r="N723" s="2">
        <v>1</v>
      </c>
      <c r="O723" s="2" t="s">
        <v>2670</v>
      </c>
      <c r="P723" s="2" t="s">
        <v>2672</v>
      </c>
      <c r="Q723" s="2" t="s">
        <v>2649</v>
      </c>
      <c r="R723" s="3">
        <v>9250</v>
      </c>
      <c r="S723" s="3">
        <f>I723*L723*R723</f>
        <v>46250</v>
      </c>
      <c r="T723" s="2">
        <f>M723+N723</f>
        <v>3</v>
      </c>
    </row>
    <row r="724" spans="1:20" x14ac:dyDescent="0.2">
      <c r="A724" s="2" t="s">
        <v>3388</v>
      </c>
      <c r="B724" s="2" t="s">
        <v>2175</v>
      </c>
      <c r="C724" s="2" t="s">
        <v>26</v>
      </c>
      <c r="D724" s="2" t="str">
        <f>INDEX(Hotels!$C$2:$C$49,MATCH(C724,Hotels!$A$2:$A$49,0))</f>
        <v>Jaipur</v>
      </c>
      <c r="E724" s="11">
        <v>45626</v>
      </c>
      <c r="F724" s="11">
        <v>45712</v>
      </c>
      <c r="G724" s="11">
        <v>45716</v>
      </c>
      <c r="H724" s="13">
        <f>DATE(YEAR(F724),MONTH(F724),1)</f>
        <v>45689</v>
      </c>
      <c r="I724" s="2">
        <f>G724-F724</f>
        <v>4</v>
      </c>
      <c r="J724" s="2">
        <f>F724-E724</f>
        <v>86</v>
      </c>
      <c r="K724" s="2" t="s">
        <v>2646</v>
      </c>
      <c r="L724" s="2">
        <v>1</v>
      </c>
      <c r="M724" s="2">
        <v>2</v>
      </c>
      <c r="N724" s="2">
        <v>3</v>
      </c>
      <c r="O724" s="2" t="s">
        <v>2658</v>
      </c>
      <c r="P724" s="2" t="s">
        <v>2652</v>
      </c>
      <c r="Q724" s="2" t="s">
        <v>2649</v>
      </c>
      <c r="R724" s="3">
        <v>23250</v>
      </c>
      <c r="S724" s="3">
        <f>I724*L724*R724</f>
        <v>93000</v>
      </c>
      <c r="T724" s="2">
        <f>M724+N724</f>
        <v>5</v>
      </c>
    </row>
    <row r="725" spans="1:20" x14ac:dyDescent="0.2">
      <c r="A725" s="2" t="s">
        <v>3389</v>
      </c>
      <c r="B725" s="2" t="s">
        <v>2244</v>
      </c>
      <c r="C725" s="2" t="s">
        <v>43</v>
      </c>
      <c r="D725" s="2" t="str">
        <f>INDEX(Hotels!$C$2:$C$49,MATCH(C725,Hotels!$A$2:$A$49,0))</f>
        <v>Agra</v>
      </c>
      <c r="E725" s="11">
        <v>45626</v>
      </c>
      <c r="F725" s="11">
        <v>45655</v>
      </c>
      <c r="G725" s="11">
        <v>45661</v>
      </c>
      <c r="H725" s="13">
        <f>DATE(YEAR(F725),MONTH(F725),1)</f>
        <v>45627</v>
      </c>
      <c r="I725" s="2">
        <f>G725-F725</f>
        <v>6</v>
      </c>
      <c r="J725" s="2">
        <f>F725-E725</f>
        <v>29</v>
      </c>
      <c r="K725" s="2" t="s">
        <v>2655</v>
      </c>
      <c r="L725" s="2">
        <v>2</v>
      </c>
      <c r="M725" s="2">
        <v>4</v>
      </c>
      <c r="N725" s="2">
        <v>2</v>
      </c>
      <c r="O725" s="2" t="s">
        <v>2670</v>
      </c>
      <c r="P725" s="2" t="s">
        <v>2656</v>
      </c>
      <c r="Q725" s="2" t="s">
        <v>2649</v>
      </c>
      <c r="R725" s="3">
        <v>5750</v>
      </c>
      <c r="S725" s="3">
        <f>I725*L725*R725</f>
        <v>69000</v>
      </c>
      <c r="T725" s="2">
        <f>M725+N725</f>
        <v>6</v>
      </c>
    </row>
    <row r="726" spans="1:20" x14ac:dyDescent="0.2">
      <c r="A726" s="2" t="s">
        <v>3390</v>
      </c>
      <c r="B726" s="2" t="s">
        <v>214</v>
      </c>
      <c r="C726" s="2" t="s">
        <v>51</v>
      </c>
      <c r="D726" s="2" t="str">
        <f>INDEX(Hotels!$C$2:$C$49,MATCH(C726,Hotels!$A$2:$A$49,0))</f>
        <v>Agra</v>
      </c>
      <c r="E726" s="11">
        <v>45627</v>
      </c>
      <c r="F726" s="11">
        <v>45694</v>
      </c>
      <c r="G726" s="11">
        <v>45696</v>
      </c>
      <c r="H726" s="13">
        <f>DATE(YEAR(F726),MONTH(F726),1)</f>
        <v>45689</v>
      </c>
      <c r="I726" s="2">
        <f>G726-F726</f>
        <v>2</v>
      </c>
      <c r="J726" s="2">
        <f>F726-E726</f>
        <v>67</v>
      </c>
      <c r="K726" s="2" t="s">
        <v>2668</v>
      </c>
      <c r="L726" s="2">
        <v>3</v>
      </c>
      <c r="M726" s="2">
        <v>6</v>
      </c>
      <c r="N726" s="2">
        <v>0</v>
      </c>
      <c r="O726" s="2" t="s">
        <v>2658</v>
      </c>
      <c r="P726" s="2" t="s">
        <v>2648</v>
      </c>
      <c r="Q726" s="2" t="s">
        <v>2649</v>
      </c>
      <c r="R726" s="3">
        <v>9050</v>
      </c>
      <c r="S726" s="3">
        <f>I726*L726*R726</f>
        <v>54300</v>
      </c>
      <c r="T726" s="2">
        <f>M726+N726</f>
        <v>6</v>
      </c>
    </row>
    <row r="727" spans="1:20" x14ac:dyDescent="0.2">
      <c r="A727" s="2" t="s">
        <v>3391</v>
      </c>
      <c r="B727" s="2" t="s">
        <v>523</v>
      </c>
      <c r="C727" s="2" t="s">
        <v>29</v>
      </c>
      <c r="D727" s="2" t="str">
        <f>INDEX(Hotels!$C$2:$C$49,MATCH(C727,Hotels!$A$2:$A$49,0))</f>
        <v>Jaipur</v>
      </c>
      <c r="E727" s="11">
        <v>45627</v>
      </c>
      <c r="F727" s="11">
        <v>45630</v>
      </c>
      <c r="G727" s="11">
        <v>45634</v>
      </c>
      <c r="H727" s="13">
        <f>DATE(YEAR(F727),MONTH(F727),1)</f>
        <v>45627</v>
      </c>
      <c r="I727" s="2">
        <f>G727-F727</f>
        <v>4</v>
      </c>
      <c r="J727" s="2">
        <f>F727-E727</f>
        <v>3</v>
      </c>
      <c r="K727" s="2" t="s">
        <v>2668</v>
      </c>
      <c r="L727" s="2">
        <v>1</v>
      </c>
      <c r="M727" s="2">
        <v>2</v>
      </c>
      <c r="N727" s="2">
        <v>0</v>
      </c>
      <c r="O727" s="2" t="s">
        <v>2661</v>
      </c>
      <c r="P727" s="2" t="s">
        <v>2672</v>
      </c>
      <c r="Q727" s="2" t="s">
        <v>2649</v>
      </c>
      <c r="R727" s="3">
        <v>6450</v>
      </c>
      <c r="S727" s="3">
        <f>I727*L727*R727</f>
        <v>25800</v>
      </c>
      <c r="T727" s="2">
        <f>M727+N727</f>
        <v>2</v>
      </c>
    </row>
    <row r="728" spans="1:20" x14ac:dyDescent="0.2">
      <c r="A728" s="2" t="s">
        <v>3392</v>
      </c>
      <c r="B728" s="2" t="s">
        <v>573</v>
      </c>
      <c r="C728" s="2" t="s">
        <v>97</v>
      </c>
      <c r="D728" s="2" t="str">
        <f>INDEX(Hotels!$C$2:$C$49,MATCH(C728,Hotels!$A$2:$A$49,0))</f>
        <v>Shimla</v>
      </c>
      <c r="E728" s="11">
        <v>45627</v>
      </c>
      <c r="F728" s="11">
        <v>45640</v>
      </c>
      <c r="G728" s="11">
        <v>45643</v>
      </c>
      <c r="H728" s="13">
        <f>DATE(YEAR(F728),MONTH(F728),1)</f>
        <v>45627</v>
      </c>
      <c r="I728" s="2">
        <f>G728-F728</f>
        <v>3</v>
      </c>
      <c r="J728" s="2">
        <f>F728-E728</f>
        <v>13</v>
      </c>
      <c r="K728" s="2" t="s">
        <v>2655</v>
      </c>
      <c r="L728" s="2">
        <v>1</v>
      </c>
      <c r="M728" s="2">
        <v>3</v>
      </c>
      <c r="N728" s="2">
        <v>0</v>
      </c>
      <c r="O728" s="2" t="s">
        <v>2651</v>
      </c>
      <c r="P728" s="2" t="s">
        <v>2672</v>
      </c>
      <c r="Q728" s="2" t="s">
        <v>2649</v>
      </c>
      <c r="R728" s="3">
        <v>13400</v>
      </c>
      <c r="S728" s="3">
        <f>I728*L728*R728</f>
        <v>40200</v>
      </c>
      <c r="T728" s="2">
        <f>M728+N728</f>
        <v>3</v>
      </c>
    </row>
    <row r="729" spans="1:20" x14ac:dyDescent="0.2">
      <c r="A729" s="2" t="s">
        <v>3393</v>
      </c>
      <c r="B729" s="2" t="s">
        <v>1055</v>
      </c>
      <c r="C729" s="2" t="s">
        <v>26</v>
      </c>
      <c r="D729" s="2" t="str">
        <f>INDEX(Hotels!$C$2:$C$49,MATCH(C729,Hotels!$A$2:$A$49,0))</f>
        <v>Jaipur</v>
      </c>
      <c r="E729" s="11">
        <v>45627</v>
      </c>
      <c r="F729" s="11">
        <v>45638</v>
      </c>
      <c r="G729" s="11">
        <v>45639</v>
      </c>
      <c r="H729" s="13">
        <f>DATE(YEAR(F729),MONTH(F729),1)</f>
        <v>45627</v>
      </c>
      <c r="I729" s="2">
        <f>G729-F729</f>
        <v>1</v>
      </c>
      <c r="J729" s="2">
        <f>F729-E729</f>
        <v>11</v>
      </c>
      <c r="K729" s="2" t="s">
        <v>2646</v>
      </c>
      <c r="L729" s="2">
        <v>1</v>
      </c>
      <c r="M729" s="2">
        <v>1</v>
      </c>
      <c r="N729" s="2">
        <v>0</v>
      </c>
      <c r="O729" s="2" t="s">
        <v>2732</v>
      </c>
      <c r="P729" s="2" t="s">
        <v>2662</v>
      </c>
      <c r="Q729" s="2" t="s">
        <v>2649</v>
      </c>
      <c r="R729" s="3">
        <v>22500</v>
      </c>
      <c r="S729" s="3">
        <f>I729*L729*R729</f>
        <v>22500</v>
      </c>
      <c r="T729" s="2">
        <f>M729+N729</f>
        <v>1</v>
      </c>
    </row>
    <row r="730" spans="1:20" x14ac:dyDescent="0.2">
      <c r="A730" s="2" t="s">
        <v>3394</v>
      </c>
      <c r="B730" s="2" t="s">
        <v>1102</v>
      </c>
      <c r="C730" s="2" t="s">
        <v>32</v>
      </c>
      <c r="D730" s="2" t="str">
        <f>INDEX(Hotels!$C$2:$C$49,MATCH(C730,Hotels!$A$2:$A$49,0))</f>
        <v>Jaipur</v>
      </c>
      <c r="E730" s="11">
        <v>45627</v>
      </c>
      <c r="F730" s="11">
        <v>45732</v>
      </c>
      <c r="G730" s="11">
        <v>45735</v>
      </c>
      <c r="H730" s="13">
        <f>DATE(YEAR(F730),MONTH(F730),1)</f>
        <v>45717</v>
      </c>
      <c r="I730" s="2">
        <f>G730-F730</f>
        <v>3</v>
      </c>
      <c r="J730" s="2">
        <f>F730-E730</f>
        <v>105</v>
      </c>
      <c r="K730" s="2" t="s">
        <v>2655</v>
      </c>
      <c r="L730" s="2">
        <v>1</v>
      </c>
      <c r="M730" s="2">
        <v>2</v>
      </c>
      <c r="N730" s="2">
        <v>2</v>
      </c>
      <c r="O730" s="2" t="s">
        <v>2683</v>
      </c>
      <c r="P730" s="2" t="s">
        <v>2656</v>
      </c>
      <c r="Q730" s="2" t="s">
        <v>2649</v>
      </c>
      <c r="R730" s="3">
        <v>7550</v>
      </c>
      <c r="S730" s="3">
        <f>I730*L730*R730</f>
        <v>22650</v>
      </c>
      <c r="T730" s="2">
        <f>M730+N730</f>
        <v>4</v>
      </c>
    </row>
    <row r="731" spans="1:20" x14ac:dyDescent="0.2">
      <c r="A731" s="2" t="s">
        <v>3395</v>
      </c>
      <c r="B731" s="2" t="s">
        <v>1563</v>
      </c>
      <c r="C731" s="2" t="s">
        <v>67</v>
      </c>
      <c r="D731" s="2" t="str">
        <f>INDEX(Hotels!$C$2:$C$49,MATCH(C731,Hotels!$A$2:$A$49,0))</f>
        <v>New Delhi</v>
      </c>
      <c r="E731" s="11">
        <v>45627</v>
      </c>
      <c r="F731" s="11">
        <v>45627</v>
      </c>
      <c r="G731" s="11">
        <v>45630</v>
      </c>
      <c r="H731" s="13">
        <f>DATE(YEAR(F731),MONTH(F731),1)</f>
        <v>45627</v>
      </c>
      <c r="I731" s="2">
        <f>G731-F731</f>
        <v>3</v>
      </c>
      <c r="J731" s="2">
        <f>F731-E731</f>
        <v>0</v>
      </c>
      <c r="K731" s="2" t="s">
        <v>2668</v>
      </c>
      <c r="L731" s="2">
        <v>1</v>
      </c>
      <c r="M731" s="2">
        <v>1</v>
      </c>
      <c r="N731" s="2">
        <v>0</v>
      </c>
      <c r="O731" s="2" t="s">
        <v>2689</v>
      </c>
      <c r="P731" s="2" t="s">
        <v>2648</v>
      </c>
      <c r="Q731" s="2" t="s">
        <v>2649</v>
      </c>
      <c r="R731" s="3">
        <v>4850</v>
      </c>
      <c r="S731" s="3">
        <f>I731*L731*R731</f>
        <v>14550</v>
      </c>
      <c r="T731" s="2">
        <f>M731+N731</f>
        <v>1</v>
      </c>
    </row>
    <row r="732" spans="1:20" x14ac:dyDescent="0.2">
      <c r="A732" s="2" t="s">
        <v>3396</v>
      </c>
      <c r="B732" s="2" t="s">
        <v>1633</v>
      </c>
      <c r="C732" s="2" t="s">
        <v>93</v>
      </c>
      <c r="D732" s="2" t="str">
        <f>INDEX(Hotels!$C$2:$C$49,MATCH(C732,Hotels!$A$2:$A$49,0))</f>
        <v>Shimla</v>
      </c>
      <c r="E732" s="11">
        <v>45627</v>
      </c>
      <c r="F732" s="11">
        <v>45631</v>
      </c>
      <c r="G732" s="11">
        <v>45633</v>
      </c>
      <c r="H732" s="13">
        <f>DATE(YEAR(F732),MONTH(F732),1)</f>
        <v>45627</v>
      </c>
      <c r="I732" s="2">
        <f>G732-F732</f>
        <v>2</v>
      </c>
      <c r="J732" s="2">
        <f>F732-E732</f>
        <v>4</v>
      </c>
      <c r="K732" s="2" t="s">
        <v>2668</v>
      </c>
      <c r="L732" s="2">
        <v>1</v>
      </c>
      <c r="M732" s="2">
        <v>2</v>
      </c>
      <c r="N732" s="2">
        <v>0</v>
      </c>
      <c r="O732" s="2" t="s">
        <v>2689</v>
      </c>
      <c r="P732" s="2" t="s">
        <v>2652</v>
      </c>
      <c r="Q732" s="2" t="s">
        <v>2649</v>
      </c>
      <c r="R732" s="3">
        <v>4900</v>
      </c>
      <c r="S732" s="3">
        <f>I732*L732*R732</f>
        <v>9800</v>
      </c>
      <c r="T732" s="2">
        <f>M732+N732</f>
        <v>2</v>
      </c>
    </row>
    <row r="733" spans="1:20" x14ac:dyDescent="0.2">
      <c r="A733" s="2" t="s">
        <v>3397</v>
      </c>
      <c r="B733" s="2" t="s">
        <v>1803</v>
      </c>
      <c r="C733" s="2" t="s">
        <v>81</v>
      </c>
      <c r="D733" s="2" t="str">
        <f>INDEX(Hotels!$C$2:$C$49,MATCH(C733,Hotels!$A$2:$A$49,0))</f>
        <v>Bengaluru</v>
      </c>
      <c r="E733" s="11">
        <v>45627</v>
      </c>
      <c r="F733" s="11">
        <v>45673</v>
      </c>
      <c r="G733" s="11">
        <v>45678</v>
      </c>
      <c r="H733" s="13">
        <f>DATE(YEAR(F733),MONTH(F733),1)</f>
        <v>45658</v>
      </c>
      <c r="I733" s="2">
        <f>G733-F733</f>
        <v>5</v>
      </c>
      <c r="J733" s="2">
        <f>F733-E733</f>
        <v>46</v>
      </c>
      <c r="K733" s="2" t="s">
        <v>2646</v>
      </c>
      <c r="L733" s="2">
        <v>1</v>
      </c>
      <c r="M733" s="2">
        <v>2</v>
      </c>
      <c r="N733" s="2">
        <v>0</v>
      </c>
      <c r="O733" s="2" t="s">
        <v>2661</v>
      </c>
      <c r="P733" s="2" t="s">
        <v>2659</v>
      </c>
      <c r="Q733" s="2" t="s">
        <v>2653</v>
      </c>
      <c r="R733" s="3">
        <v>28800</v>
      </c>
      <c r="S733" s="3">
        <f>I733*L733*R733</f>
        <v>144000</v>
      </c>
      <c r="T733" s="2">
        <f>M733+N733</f>
        <v>2</v>
      </c>
    </row>
    <row r="734" spans="1:20" x14ac:dyDescent="0.2">
      <c r="A734" s="2" t="s">
        <v>3398</v>
      </c>
      <c r="B734" s="2" t="s">
        <v>2054</v>
      </c>
      <c r="C734" s="2" t="s">
        <v>57</v>
      </c>
      <c r="D734" s="2" t="str">
        <f>INDEX(Hotels!$C$2:$C$49,MATCH(C734,Hotels!$A$2:$A$49,0))</f>
        <v>Mumbai</v>
      </c>
      <c r="E734" s="11">
        <v>45627</v>
      </c>
      <c r="F734" s="11">
        <v>45635</v>
      </c>
      <c r="G734" s="11">
        <v>45638</v>
      </c>
      <c r="H734" s="13">
        <f>DATE(YEAR(F734),MONTH(F734),1)</f>
        <v>45627</v>
      </c>
      <c r="I734" s="2">
        <f>G734-F734</f>
        <v>3</v>
      </c>
      <c r="J734" s="2">
        <f>F734-E734</f>
        <v>8</v>
      </c>
      <c r="K734" s="2" t="s">
        <v>2655</v>
      </c>
      <c r="L734" s="2">
        <v>1</v>
      </c>
      <c r="M734" s="2">
        <v>1</v>
      </c>
      <c r="N734" s="2">
        <v>0</v>
      </c>
      <c r="O734" s="2" t="s">
        <v>2689</v>
      </c>
      <c r="P734" s="2" t="s">
        <v>2659</v>
      </c>
      <c r="Q734" s="2" t="s">
        <v>2649</v>
      </c>
      <c r="R734" s="3">
        <v>12150</v>
      </c>
      <c r="S734" s="3">
        <f>I734*L734*R734</f>
        <v>36450</v>
      </c>
      <c r="T734" s="2">
        <f>M734+N734</f>
        <v>1</v>
      </c>
    </row>
    <row r="735" spans="1:20" x14ac:dyDescent="0.2">
      <c r="A735" s="2" t="s">
        <v>3399</v>
      </c>
      <c r="B735" s="2" t="s">
        <v>416</v>
      </c>
      <c r="C735" s="2" t="s">
        <v>108</v>
      </c>
      <c r="D735" s="2" t="str">
        <f>INDEX(Hotels!$C$2:$C$49,MATCH(C735,Hotels!$A$2:$A$49,0))</f>
        <v>Manali</v>
      </c>
      <c r="E735" s="11">
        <v>45628</v>
      </c>
      <c r="F735" s="11">
        <v>45711</v>
      </c>
      <c r="G735" s="11">
        <v>45713</v>
      </c>
      <c r="H735" s="13">
        <f>DATE(YEAR(F735),MONTH(F735),1)</f>
        <v>45689</v>
      </c>
      <c r="I735" s="2">
        <f>G735-F735</f>
        <v>2</v>
      </c>
      <c r="J735" s="2">
        <f>F735-E735</f>
        <v>83</v>
      </c>
      <c r="K735" s="2" t="s">
        <v>2655</v>
      </c>
      <c r="L735" s="2">
        <v>1</v>
      </c>
      <c r="M735" s="2">
        <v>2</v>
      </c>
      <c r="N735" s="2">
        <v>0</v>
      </c>
      <c r="O735" s="2" t="s">
        <v>2661</v>
      </c>
      <c r="P735" s="2" t="s">
        <v>2662</v>
      </c>
      <c r="Q735" s="2" t="s">
        <v>2649</v>
      </c>
      <c r="R735" s="3">
        <v>11400</v>
      </c>
      <c r="S735" s="3">
        <f>I735*L735*R735</f>
        <v>22800</v>
      </c>
      <c r="T735" s="2">
        <f>M735+N735</f>
        <v>2</v>
      </c>
    </row>
    <row r="736" spans="1:20" x14ac:dyDescent="0.2">
      <c r="A736" s="2" t="s">
        <v>3400</v>
      </c>
      <c r="B736" s="2" t="s">
        <v>735</v>
      </c>
      <c r="C736" s="2" t="s">
        <v>83</v>
      </c>
      <c r="D736" s="2" t="str">
        <f>INDEX(Hotels!$C$2:$C$49,MATCH(C736,Hotels!$A$2:$A$49,0))</f>
        <v>Kochi</v>
      </c>
      <c r="E736" s="11">
        <v>45628</v>
      </c>
      <c r="F736" s="11">
        <v>45634</v>
      </c>
      <c r="G736" s="11">
        <v>45637</v>
      </c>
      <c r="H736" s="13">
        <f>DATE(YEAR(F736),MONTH(F736),1)</f>
        <v>45627</v>
      </c>
      <c r="I736" s="2">
        <f>G736-F736</f>
        <v>3</v>
      </c>
      <c r="J736" s="2">
        <f>F736-E736</f>
        <v>6</v>
      </c>
      <c r="K736" s="2" t="s">
        <v>2646</v>
      </c>
      <c r="L736" s="2">
        <v>1</v>
      </c>
      <c r="M736" s="2">
        <v>2</v>
      </c>
      <c r="N736" s="2">
        <v>0</v>
      </c>
      <c r="O736" s="2" t="s">
        <v>2647</v>
      </c>
      <c r="P736" s="2" t="s">
        <v>2662</v>
      </c>
      <c r="Q736" s="2" t="s">
        <v>2649</v>
      </c>
      <c r="R736" s="3">
        <v>20000</v>
      </c>
      <c r="S736" s="3">
        <f>I736*L736*R736</f>
        <v>60000</v>
      </c>
      <c r="T736" s="2">
        <f>M736+N736</f>
        <v>2</v>
      </c>
    </row>
    <row r="737" spans="1:20" x14ac:dyDescent="0.2">
      <c r="A737" s="2" t="s">
        <v>3401</v>
      </c>
      <c r="B737" s="2" t="s">
        <v>861</v>
      </c>
      <c r="C737" s="2" t="s">
        <v>57</v>
      </c>
      <c r="D737" s="2" t="str">
        <f>INDEX(Hotels!$C$2:$C$49,MATCH(C737,Hotels!$A$2:$A$49,0))</f>
        <v>Mumbai</v>
      </c>
      <c r="E737" s="11">
        <v>45628</v>
      </c>
      <c r="F737" s="11">
        <v>45634</v>
      </c>
      <c r="G737" s="11">
        <v>45637</v>
      </c>
      <c r="H737" s="13">
        <f>DATE(YEAR(F737),MONTH(F737),1)</f>
        <v>45627</v>
      </c>
      <c r="I737" s="2">
        <f>G737-F737</f>
        <v>3</v>
      </c>
      <c r="J737" s="2">
        <f>F737-E737</f>
        <v>6</v>
      </c>
      <c r="K737" s="2" t="s">
        <v>2668</v>
      </c>
      <c r="L737" s="2">
        <v>1</v>
      </c>
      <c r="M737" s="2">
        <v>2</v>
      </c>
      <c r="N737" s="2">
        <v>0</v>
      </c>
      <c r="O737" s="2" t="s">
        <v>2732</v>
      </c>
      <c r="P737" s="2" t="s">
        <v>2672</v>
      </c>
      <c r="Q737" s="2" t="s">
        <v>2649</v>
      </c>
      <c r="R737" s="3">
        <v>9100</v>
      </c>
      <c r="S737" s="3">
        <f>I737*L737*R737</f>
        <v>27300</v>
      </c>
      <c r="T737" s="2">
        <f>M737+N737</f>
        <v>2</v>
      </c>
    </row>
    <row r="738" spans="1:20" x14ac:dyDescent="0.2">
      <c r="A738" s="2" t="s">
        <v>3402</v>
      </c>
      <c r="B738" s="2" t="s">
        <v>873</v>
      </c>
      <c r="C738" s="2" t="s">
        <v>83</v>
      </c>
      <c r="D738" s="2" t="str">
        <f>INDEX(Hotels!$C$2:$C$49,MATCH(C738,Hotels!$A$2:$A$49,0))</f>
        <v>Kochi</v>
      </c>
      <c r="E738" s="11">
        <v>45628</v>
      </c>
      <c r="F738" s="11">
        <v>45690</v>
      </c>
      <c r="G738" s="11">
        <v>45694</v>
      </c>
      <c r="H738" s="13">
        <f>DATE(YEAR(F738),MONTH(F738),1)</f>
        <v>45689</v>
      </c>
      <c r="I738" s="2">
        <f>G738-F738</f>
        <v>4</v>
      </c>
      <c r="J738" s="2">
        <f>F738-E738</f>
        <v>62</v>
      </c>
      <c r="K738" s="2" t="s">
        <v>2666</v>
      </c>
      <c r="L738" s="2">
        <v>2</v>
      </c>
      <c r="M738" s="2">
        <v>4</v>
      </c>
      <c r="N738" s="2">
        <v>2</v>
      </c>
      <c r="O738" s="2" t="s">
        <v>2689</v>
      </c>
      <c r="P738" s="2" t="s">
        <v>2652</v>
      </c>
      <c r="Q738" s="2" t="s">
        <v>2653</v>
      </c>
      <c r="R738" s="3">
        <v>30850</v>
      </c>
      <c r="S738" s="3">
        <f>I738*L738*R738</f>
        <v>246800</v>
      </c>
      <c r="T738" s="2">
        <f>M738+N738</f>
        <v>6</v>
      </c>
    </row>
    <row r="739" spans="1:20" x14ac:dyDescent="0.2">
      <c r="A739" s="2" t="s">
        <v>3403</v>
      </c>
      <c r="B739" s="2" t="s">
        <v>1170</v>
      </c>
      <c r="C739" s="2" t="s">
        <v>101</v>
      </c>
      <c r="D739" s="2" t="str">
        <f>INDEX(Hotels!$C$2:$C$49,MATCH(C739,Hotels!$A$2:$A$49,0))</f>
        <v>Shimla</v>
      </c>
      <c r="E739" s="11">
        <v>45628</v>
      </c>
      <c r="F739" s="11">
        <v>45633</v>
      </c>
      <c r="G739" s="11">
        <v>45636</v>
      </c>
      <c r="H739" s="13">
        <f>DATE(YEAR(F739),MONTH(F739),1)</f>
        <v>45627</v>
      </c>
      <c r="I739" s="2">
        <f>G739-F739</f>
        <v>3</v>
      </c>
      <c r="J739" s="2">
        <f>F739-E739</f>
        <v>5</v>
      </c>
      <c r="K739" s="2" t="s">
        <v>2668</v>
      </c>
      <c r="L739" s="2">
        <v>1</v>
      </c>
      <c r="M739" s="2">
        <v>1</v>
      </c>
      <c r="N739" s="2">
        <v>0</v>
      </c>
      <c r="O739" s="2" t="s">
        <v>2732</v>
      </c>
      <c r="P739" s="2" t="s">
        <v>2648</v>
      </c>
      <c r="Q739" s="2" t="s">
        <v>2649</v>
      </c>
      <c r="R739" s="3">
        <v>6050</v>
      </c>
      <c r="S739" s="3">
        <f>I739*L739*R739</f>
        <v>18150</v>
      </c>
      <c r="T739" s="2">
        <f>M739+N739</f>
        <v>1</v>
      </c>
    </row>
    <row r="740" spans="1:20" x14ac:dyDescent="0.2">
      <c r="A740" s="2" t="s">
        <v>3404</v>
      </c>
      <c r="B740" s="2" t="s">
        <v>1621</v>
      </c>
      <c r="C740" s="2" t="s">
        <v>63</v>
      </c>
      <c r="D740" s="2" t="str">
        <f>INDEX(Hotels!$C$2:$C$49,MATCH(C740,Hotels!$A$2:$A$49,0))</f>
        <v>New Delhi</v>
      </c>
      <c r="E740" s="11">
        <v>45628</v>
      </c>
      <c r="F740" s="11">
        <v>45652</v>
      </c>
      <c r="G740" s="11">
        <v>45657</v>
      </c>
      <c r="H740" s="13">
        <f>DATE(YEAR(F740),MONTH(F740),1)</f>
        <v>45627</v>
      </c>
      <c r="I740" s="2">
        <f>G740-F740</f>
        <v>5</v>
      </c>
      <c r="J740" s="2">
        <f>F740-E740</f>
        <v>24</v>
      </c>
      <c r="K740" s="2" t="s">
        <v>2655</v>
      </c>
      <c r="L740" s="2">
        <v>1</v>
      </c>
      <c r="M740" s="2">
        <v>2</v>
      </c>
      <c r="N740" s="2">
        <v>0</v>
      </c>
      <c r="O740" s="2" t="s">
        <v>2689</v>
      </c>
      <c r="P740" s="2" t="s">
        <v>2672</v>
      </c>
      <c r="Q740" s="2" t="s">
        <v>2649</v>
      </c>
      <c r="R740" s="3">
        <v>10500</v>
      </c>
      <c r="S740" s="3">
        <f>I740*L740*R740</f>
        <v>52500</v>
      </c>
      <c r="T740" s="2">
        <f>M740+N740</f>
        <v>2</v>
      </c>
    </row>
    <row r="741" spans="1:20" x14ac:dyDescent="0.2">
      <c r="A741" s="2" t="s">
        <v>3405</v>
      </c>
      <c r="B741" s="2" t="s">
        <v>1720</v>
      </c>
      <c r="C741" s="2" t="s">
        <v>9</v>
      </c>
      <c r="D741" s="2" t="str">
        <f>INDEX(Hotels!$C$2:$C$49,MATCH(C741,Hotels!$A$2:$A$49,0))</f>
        <v>Goa</v>
      </c>
      <c r="E741" s="11">
        <v>45628</v>
      </c>
      <c r="F741" s="11">
        <v>45701</v>
      </c>
      <c r="G741" s="11">
        <v>45704</v>
      </c>
      <c r="H741" s="13">
        <f>DATE(YEAR(F741),MONTH(F741),1)</f>
        <v>45689</v>
      </c>
      <c r="I741" s="2">
        <f>G741-F741</f>
        <v>3</v>
      </c>
      <c r="J741" s="2">
        <f>F741-E741</f>
        <v>73</v>
      </c>
      <c r="K741" s="2" t="s">
        <v>2655</v>
      </c>
      <c r="L741" s="2">
        <v>1</v>
      </c>
      <c r="M741" s="2">
        <v>2</v>
      </c>
      <c r="N741" s="2">
        <v>0</v>
      </c>
      <c r="O741" s="2" t="s">
        <v>2689</v>
      </c>
      <c r="P741" s="2" t="s">
        <v>2656</v>
      </c>
      <c r="Q741" s="2" t="s">
        <v>2649</v>
      </c>
      <c r="R741" s="3">
        <v>8300</v>
      </c>
      <c r="S741" s="3">
        <f>I741*L741*R741</f>
        <v>24900</v>
      </c>
      <c r="T741" s="2">
        <f>M741+N741</f>
        <v>2</v>
      </c>
    </row>
    <row r="742" spans="1:20" x14ac:dyDescent="0.2">
      <c r="A742" s="2" t="s">
        <v>3406</v>
      </c>
      <c r="B742" s="2" t="s">
        <v>1808</v>
      </c>
      <c r="C742" s="2" t="s">
        <v>39</v>
      </c>
      <c r="D742" s="2" t="str">
        <f>INDEX(Hotels!$C$2:$C$49,MATCH(C742,Hotels!$A$2:$A$49,0))</f>
        <v>Udaipur</v>
      </c>
      <c r="E742" s="11">
        <v>45628</v>
      </c>
      <c r="F742" s="11">
        <v>45629</v>
      </c>
      <c r="G742" s="11">
        <v>45630</v>
      </c>
      <c r="H742" s="13">
        <f>DATE(YEAR(F742),MONTH(F742),1)</f>
        <v>45627</v>
      </c>
      <c r="I742" s="2">
        <f>G742-F742</f>
        <v>1</v>
      </c>
      <c r="J742" s="2">
        <f>F742-E742</f>
        <v>1</v>
      </c>
      <c r="K742" s="2" t="s">
        <v>2655</v>
      </c>
      <c r="L742" s="2">
        <v>1</v>
      </c>
      <c r="M742" s="2">
        <v>2</v>
      </c>
      <c r="N742" s="2">
        <v>0</v>
      </c>
      <c r="O742" s="2" t="s">
        <v>2647</v>
      </c>
      <c r="P742" s="2" t="s">
        <v>2672</v>
      </c>
      <c r="Q742" s="2" t="s">
        <v>2649</v>
      </c>
      <c r="R742" s="3">
        <v>7850</v>
      </c>
      <c r="S742" s="3">
        <f>I742*L742*R742</f>
        <v>7850</v>
      </c>
      <c r="T742" s="2">
        <f>M742+N742</f>
        <v>2</v>
      </c>
    </row>
    <row r="743" spans="1:20" x14ac:dyDescent="0.2">
      <c r="A743" s="2" t="s">
        <v>3407</v>
      </c>
      <c r="B743" s="2" t="s">
        <v>2522</v>
      </c>
      <c r="C743" s="2" t="s">
        <v>83</v>
      </c>
      <c r="D743" s="2" t="str">
        <f>INDEX(Hotels!$C$2:$C$49,MATCH(C743,Hotels!$A$2:$A$49,0))</f>
        <v>Kochi</v>
      </c>
      <c r="E743" s="11">
        <v>45628</v>
      </c>
      <c r="F743" s="11">
        <v>45708</v>
      </c>
      <c r="G743" s="11">
        <v>45711</v>
      </c>
      <c r="H743" s="13">
        <f>DATE(YEAR(F743),MONTH(F743),1)</f>
        <v>45689</v>
      </c>
      <c r="I743" s="2">
        <f>G743-F743</f>
        <v>3</v>
      </c>
      <c r="J743" s="2">
        <f>F743-E743</f>
        <v>80</v>
      </c>
      <c r="K743" s="2" t="s">
        <v>2666</v>
      </c>
      <c r="L743" s="2">
        <v>4</v>
      </c>
      <c r="M743" s="2">
        <v>8</v>
      </c>
      <c r="N743" s="2">
        <v>0</v>
      </c>
      <c r="O743" s="2" t="s">
        <v>2658</v>
      </c>
      <c r="P743" s="2" t="s">
        <v>2662</v>
      </c>
      <c r="Q743" s="2" t="s">
        <v>2649</v>
      </c>
      <c r="R743" s="3">
        <v>29800</v>
      </c>
      <c r="S743" s="3">
        <f>I743*L743*R743</f>
        <v>357600</v>
      </c>
      <c r="T743" s="2">
        <f>M743+N743</f>
        <v>8</v>
      </c>
    </row>
    <row r="744" spans="1:20" x14ac:dyDescent="0.2">
      <c r="A744" s="2" t="s">
        <v>3408</v>
      </c>
      <c r="B744" s="2" t="s">
        <v>305</v>
      </c>
      <c r="C744" s="2" t="s">
        <v>89</v>
      </c>
      <c r="D744" s="2" t="str">
        <f>INDEX(Hotels!$C$2:$C$49,MATCH(C744,Hotels!$A$2:$A$49,0))</f>
        <v>Kochi</v>
      </c>
      <c r="E744" s="11">
        <v>45629</v>
      </c>
      <c r="F744" s="11">
        <v>45643</v>
      </c>
      <c r="G744" s="11">
        <v>45646</v>
      </c>
      <c r="H744" s="13">
        <f>DATE(YEAR(F744),MONTH(F744),1)</f>
        <v>45627</v>
      </c>
      <c r="I744" s="2">
        <f>G744-F744</f>
        <v>3</v>
      </c>
      <c r="J744" s="2">
        <f>F744-E744</f>
        <v>14</v>
      </c>
      <c r="K744" s="2" t="s">
        <v>2646</v>
      </c>
      <c r="L744" s="2">
        <v>1</v>
      </c>
      <c r="M744" s="2">
        <v>1</v>
      </c>
      <c r="N744" s="2">
        <v>0</v>
      </c>
      <c r="O744" s="2" t="s">
        <v>2732</v>
      </c>
      <c r="P744" s="2" t="s">
        <v>2652</v>
      </c>
      <c r="Q744" s="2" t="s">
        <v>2649</v>
      </c>
      <c r="R744" s="3">
        <v>12000</v>
      </c>
      <c r="S744" s="3">
        <f>I744*L744*R744</f>
        <v>36000</v>
      </c>
      <c r="T744" s="2">
        <f>M744+N744</f>
        <v>1</v>
      </c>
    </row>
    <row r="745" spans="1:20" x14ac:dyDescent="0.2">
      <c r="A745" s="2" t="s">
        <v>3409</v>
      </c>
      <c r="B745" s="2" t="s">
        <v>381</v>
      </c>
      <c r="C745" s="2" t="s">
        <v>34</v>
      </c>
      <c r="D745" s="2" t="str">
        <f>INDEX(Hotels!$C$2:$C$49,MATCH(C745,Hotels!$A$2:$A$49,0))</f>
        <v>Udaipur</v>
      </c>
      <c r="E745" s="11">
        <v>45629</v>
      </c>
      <c r="F745" s="11">
        <v>45651</v>
      </c>
      <c r="G745" s="11">
        <v>45654</v>
      </c>
      <c r="H745" s="13">
        <f>DATE(YEAR(F745),MONTH(F745),1)</f>
        <v>45627</v>
      </c>
      <c r="I745" s="2">
        <f>G745-F745</f>
        <v>3</v>
      </c>
      <c r="J745" s="2">
        <f>F745-E745</f>
        <v>22</v>
      </c>
      <c r="K745" s="2" t="s">
        <v>2655</v>
      </c>
      <c r="L745" s="2">
        <v>1</v>
      </c>
      <c r="M745" s="2">
        <v>1</v>
      </c>
      <c r="N745" s="2">
        <v>0</v>
      </c>
      <c r="O745" s="2" t="s">
        <v>2651</v>
      </c>
      <c r="P745" s="2" t="s">
        <v>2652</v>
      </c>
      <c r="Q745" s="2" t="s">
        <v>2649</v>
      </c>
      <c r="R745" s="3">
        <v>8350</v>
      </c>
      <c r="S745" s="3">
        <f>I745*L745*R745</f>
        <v>25050</v>
      </c>
      <c r="T745" s="2">
        <f>M745+N745</f>
        <v>1</v>
      </c>
    </row>
    <row r="746" spans="1:20" x14ac:dyDescent="0.2">
      <c r="A746" s="2" t="s">
        <v>3410</v>
      </c>
      <c r="B746" s="2" t="s">
        <v>501</v>
      </c>
      <c r="C746" s="2" t="s">
        <v>69</v>
      </c>
      <c r="D746" s="2" t="str">
        <f>INDEX(Hotels!$C$2:$C$49,MATCH(C746,Hotels!$A$2:$A$49,0))</f>
        <v>New Delhi</v>
      </c>
      <c r="E746" s="11">
        <v>45629</v>
      </c>
      <c r="F746" s="11">
        <v>45672</v>
      </c>
      <c r="G746" s="11">
        <v>45674</v>
      </c>
      <c r="H746" s="13">
        <f>DATE(YEAR(F746),MONTH(F746),1)</f>
        <v>45658</v>
      </c>
      <c r="I746" s="2">
        <f>G746-F746</f>
        <v>2</v>
      </c>
      <c r="J746" s="2">
        <f>F746-E746</f>
        <v>43</v>
      </c>
      <c r="K746" s="2" t="s">
        <v>2646</v>
      </c>
      <c r="L746" s="2">
        <v>1</v>
      </c>
      <c r="M746" s="2">
        <v>1</v>
      </c>
      <c r="N746" s="2">
        <v>0</v>
      </c>
      <c r="O746" s="2" t="s">
        <v>2689</v>
      </c>
      <c r="P746" s="2" t="s">
        <v>2652</v>
      </c>
      <c r="Q746" s="2" t="s">
        <v>2649</v>
      </c>
      <c r="R746" s="3">
        <v>27650</v>
      </c>
      <c r="S746" s="3">
        <f>I746*L746*R746</f>
        <v>55300</v>
      </c>
      <c r="T746" s="2">
        <f>M746+N746</f>
        <v>1</v>
      </c>
    </row>
    <row r="747" spans="1:20" x14ac:dyDescent="0.2">
      <c r="A747" s="2" t="s">
        <v>3411</v>
      </c>
      <c r="B747" s="2" t="s">
        <v>1081</v>
      </c>
      <c r="C747" s="2" t="s">
        <v>37</v>
      </c>
      <c r="D747" s="2" t="str">
        <f>INDEX(Hotels!$C$2:$C$49,MATCH(C747,Hotels!$A$2:$A$49,0))</f>
        <v>Udaipur</v>
      </c>
      <c r="E747" s="11">
        <v>45629</v>
      </c>
      <c r="F747" s="11">
        <v>45632</v>
      </c>
      <c r="G747" s="11">
        <v>45635</v>
      </c>
      <c r="H747" s="13">
        <f>DATE(YEAR(F747),MONTH(F747),1)</f>
        <v>45627</v>
      </c>
      <c r="I747" s="2">
        <f>G747-F747</f>
        <v>3</v>
      </c>
      <c r="J747" s="2">
        <f>F747-E747</f>
        <v>3</v>
      </c>
      <c r="K747" s="2" t="s">
        <v>2655</v>
      </c>
      <c r="L747" s="2">
        <v>1</v>
      </c>
      <c r="M747" s="2">
        <v>2</v>
      </c>
      <c r="N747" s="2">
        <v>0</v>
      </c>
      <c r="O747" s="2" t="s">
        <v>2683</v>
      </c>
      <c r="P747" s="2" t="s">
        <v>2656</v>
      </c>
      <c r="Q747" s="2" t="s">
        <v>2649</v>
      </c>
      <c r="R747" s="3">
        <v>17800</v>
      </c>
      <c r="S747" s="3">
        <f>I747*L747*R747</f>
        <v>53400</v>
      </c>
      <c r="T747" s="2">
        <f>M747+N747</f>
        <v>2</v>
      </c>
    </row>
    <row r="748" spans="1:20" x14ac:dyDescent="0.2">
      <c r="A748" s="2" t="s">
        <v>3412</v>
      </c>
      <c r="B748" s="2" t="s">
        <v>1131</v>
      </c>
      <c r="C748" s="2" t="s">
        <v>51</v>
      </c>
      <c r="D748" s="2" t="str">
        <f>INDEX(Hotels!$C$2:$C$49,MATCH(C748,Hotels!$A$2:$A$49,0))</f>
        <v>Agra</v>
      </c>
      <c r="E748" s="11">
        <v>45629</v>
      </c>
      <c r="F748" s="11">
        <v>45660</v>
      </c>
      <c r="G748" s="11">
        <v>45663</v>
      </c>
      <c r="H748" s="13">
        <f>DATE(YEAR(F748),MONTH(F748),1)</f>
        <v>45658</v>
      </c>
      <c r="I748" s="2">
        <f>G748-F748</f>
        <v>3</v>
      </c>
      <c r="J748" s="2">
        <f>F748-E748</f>
        <v>31</v>
      </c>
      <c r="K748" s="2" t="s">
        <v>2646</v>
      </c>
      <c r="L748" s="2">
        <v>1</v>
      </c>
      <c r="M748" s="2">
        <v>2</v>
      </c>
      <c r="N748" s="2">
        <v>0</v>
      </c>
      <c r="O748" s="2" t="s">
        <v>2670</v>
      </c>
      <c r="P748" s="2" t="s">
        <v>2656</v>
      </c>
      <c r="Q748" s="2" t="s">
        <v>2653</v>
      </c>
      <c r="R748" s="3">
        <v>17000</v>
      </c>
      <c r="S748" s="3">
        <f>I748*L748*R748</f>
        <v>51000</v>
      </c>
      <c r="T748" s="2">
        <f>M748+N748</f>
        <v>2</v>
      </c>
    </row>
    <row r="749" spans="1:20" x14ac:dyDescent="0.2">
      <c r="A749" s="2" t="s">
        <v>3413</v>
      </c>
      <c r="B749" s="2" t="s">
        <v>1261</v>
      </c>
      <c r="C749" s="2" t="s">
        <v>108</v>
      </c>
      <c r="D749" s="2" t="str">
        <f>INDEX(Hotels!$C$2:$C$49,MATCH(C749,Hotels!$A$2:$A$49,0))</f>
        <v>Manali</v>
      </c>
      <c r="E749" s="11">
        <v>45629</v>
      </c>
      <c r="F749" s="11">
        <v>45641</v>
      </c>
      <c r="G749" s="11">
        <v>45644</v>
      </c>
      <c r="H749" s="13">
        <f>DATE(YEAR(F749),MONTH(F749),1)</f>
        <v>45627</v>
      </c>
      <c r="I749" s="2">
        <f>G749-F749</f>
        <v>3</v>
      </c>
      <c r="J749" s="2">
        <f>F749-E749</f>
        <v>12</v>
      </c>
      <c r="K749" s="2" t="s">
        <v>2666</v>
      </c>
      <c r="L749" s="2">
        <v>4</v>
      </c>
      <c r="M749" s="2">
        <v>8</v>
      </c>
      <c r="N749" s="2">
        <v>0</v>
      </c>
      <c r="O749" s="2" t="s">
        <v>2658</v>
      </c>
      <c r="P749" s="2" t="s">
        <v>2648</v>
      </c>
      <c r="Q749" s="2" t="s">
        <v>2649</v>
      </c>
      <c r="R749" s="3">
        <v>29800</v>
      </c>
      <c r="S749" s="3">
        <f>I749*L749*R749</f>
        <v>357600</v>
      </c>
      <c r="T749" s="2">
        <f>M749+N749</f>
        <v>8</v>
      </c>
    </row>
    <row r="750" spans="1:20" x14ac:dyDescent="0.2">
      <c r="A750" s="2" t="s">
        <v>3414</v>
      </c>
      <c r="B750" s="2" t="s">
        <v>1424</v>
      </c>
      <c r="C750" s="2" t="s">
        <v>29</v>
      </c>
      <c r="D750" s="2" t="str">
        <f>INDEX(Hotels!$C$2:$C$49,MATCH(C750,Hotels!$A$2:$A$49,0))</f>
        <v>Jaipur</v>
      </c>
      <c r="E750" s="11">
        <v>45629</v>
      </c>
      <c r="F750" s="11">
        <v>45630</v>
      </c>
      <c r="G750" s="11">
        <v>45633</v>
      </c>
      <c r="H750" s="13">
        <f>DATE(YEAR(F750),MONTH(F750),1)</f>
        <v>45627</v>
      </c>
      <c r="I750" s="2">
        <f>G750-F750</f>
        <v>3</v>
      </c>
      <c r="J750" s="2">
        <f>F750-E750</f>
        <v>1</v>
      </c>
      <c r="K750" s="2" t="s">
        <v>2646</v>
      </c>
      <c r="L750" s="2">
        <v>1</v>
      </c>
      <c r="M750" s="2">
        <v>2</v>
      </c>
      <c r="N750" s="2">
        <v>0</v>
      </c>
      <c r="O750" s="2" t="s">
        <v>2647</v>
      </c>
      <c r="P750" s="2" t="s">
        <v>2659</v>
      </c>
      <c r="Q750" s="2" t="s">
        <v>2649</v>
      </c>
      <c r="R750" s="3">
        <v>13550</v>
      </c>
      <c r="S750" s="3">
        <f>I750*L750*R750</f>
        <v>40650</v>
      </c>
      <c r="T750" s="2">
        <f>M750+N750</f>
        <v>2</v>
      </c>
    </row>
    <row r="751" spans="1:20" x14ac:dyDescent="0.2">
      <c r="A751" s="2" t="s">
        <v>3415</v>
      </c>
      <c r="B751" s="2" t="s">
        <v>1720</v>
      </c>
      <c r="C751" s="2" t="s">
        <v>101</v>
      </c>
      <c r="D751" s="2" t="str">
        <f>INDEX(Hotels!$C$2:$C$49,MATCH(C751,Hotels!$A$2:$A$49,0))</f>
        <v>Shimla</v>
      </c>
      <c r="E751" s="11">
        <v>45629</v>
      </c>
      <c r="F751" s="11">
        <v>45635</v>
      </c>
      <c r="G751" s="11">
        <v>45637</v>
      </c>
      <c r="H751" s="13">
        <f>DATE(YEAR(F751),MONTH(F751),1)</f>
        <v>45627</v>
      </c>
      <c r="I751" s="2">
        <f>G751-F751</f>
        <v>2</v>
      </c>
      <c r="J751" s="2">
        <f>F751-E751</f>
        <v>6</v>
      </c>
      <c r="K751" s="2" t="s">
        <v>2646</v>
      </c>
      <c r="L751" s="2">
        <v>1</v>
      </c>
      <c r="M751" s="2">
        <v>2</v>
      </c>
      <c r="N751" s="2">
        <v>0</v>
      </c>
      <c r="O751" s="2" t="s">
        <v>2651</v>
      </c>
      <c r="P751" s="2" t="s">
        <v>2652</v>
      </c>
      <c r="Q751" s="2" t="s">
        <v>2649</v>
      </c>
      <c r="R751" s="3">
        <v>11700</v>
      </c>
      <c r="S751" s="3">
        <f>I751*L751*R751</f>
        <v>23400</v>
      </c>
      <c r="T751" s="2">
        <f>M751+N751</f>
        <v>2</v>
      </c>
    </row>
    <row r="752" spans="1:20" x14ac:dyDescent="0.2">
      <c r="A752" s="2" t="s">
        <v>3416</v>
      </c>
      <c r="B752" s="2" t="s">
        <v>2287</v>
      </c>
      <c r="C752" s="2" t="s">
        <v>9</v>
      </c>
      <c r="D752" s="2" t="str">
        <f>INDEX(Hotels!$C$2:$C$49,MATCH(C752,Hotels!$A$2:$A$49,0))</f>
        <v>Goa</v>
      </c>
      <c r="E752" s="11">
        <v>45629</v>
      </c>
      <c r="F752" s="11">
        <v>45639</v>
      </c>
      <c r="G752" s="11">
        <v>45643</v>
      </c>
      <c r="H752" s="13">
        <f>DATE(YEAR(F752),MONTH(F752),1)</f>
        <v>45627</v>
      </c>
      <c r="I752" s="2">
        <f>G752-F752</f>
        <v>4</v>
      </c>
      <c r="J752" s="2">
        <f>F752-E752</f>
        <v>10</v>
      </c>
      <c r="K752" s="2" t="s">
        <v>2668</v>
      </c>
      <c r="L752" s="2">
        <v>1</v>
      </c>
      <c r="M752" s="2">
        <v>2</v>
      </c>
      <c r="N752" s="2">
        <v>0</v>
      </c>
      <c r="O752" s="2" t="s">
        <v>2683</v>
      </c>
      <c r="P752" s="2" t="s">
        <v>2652</v>
      </c>
      <c r="Q752" s="2" t="s">
        <v>2649</v>
      </c>
      <c r="R752" s="3">
        <v>6250</v>
      </c>
      <c r="S752" s="3">
        <f>I752*L752*R752</f>
        <v>25000</v>
      </c>
      <c r="T752" s="2">
        <f>M752+N752</f>
        <v>2</v>
      </c>
    </row>
    <row r="753" spans="1:20" x14ac:dyDescent="0.2">
      <c r="A753" s="2" t="s">
        <v>3417</v>
      </c>
      <c r="B753" s="2" t="s">
        <v>2411</v>
      </c>
      <c r="C753" s="2" t="s">
        <v>13</v>
      </c>
      <c r="D753" s="2" t="str">
        <f>INDEX(Hotels!$C$2:$C$49,MATCH(C753,Hotels!$A$2:$A$49,0))</f>
        <v>Goa</v>
      </c>
      <c r="E753" s="11">
        <v>45629</v>
      </c>
      <c r="F753" s="11">
        <v>45649</v>
      </c>
      <c r="G753" s="11">
        <v>45652</v>
      </c>
      <c r="H753" s="13">
        <f>DATE(YEAR(F753),MONTH(F753),1)</f>
        <v>45627</v>
      </c>
      <c r="I753" s="2">
        <f>G753-F753</f>
        <v>3</v>
      </c>
      <c r="J753" s="2">
        <f>F753-E753</f>
        <v>20</v>
      </c>
      <c r="K753" s="2" t="s">
        <v>2646</v>
      </c>
      <c r="L753" s="2">
        <v>1</v>
      </c>
      <c r="M753" s="2">
        <v>2</v>
      </c>
      <c r="N753" s="2">
        <v>1</v>
      </c>
      <c r="O753" s="2" t="s">
        <v>2647</v>
      </c>
      <c r="P753" s="2" t="s">
        <v>2656</v>
      </c>
      <c r="Q753" s="2" t="s">
        <v>2653</v>
      </c>
      <c r="R753" s="3">
        <v>24000</v>
      </c>
      <c r="S753" s="3">
        <f>I753*L753*R753</f>
        <v>72000</v>
      </c>
      <c r="T753" s="2">
        <f>M753+N753</f>
        <v>3</v>
      </c>
    </row>
    <row r="754" spans="1:20" x14ac:dyDescent="0.2">
      <c r="A754" s="2" t="s">
        <v>3418</v>
      </c>
      <c r="B754" s="2" t="s">
        <v>601</v>
      </c>
      <c r="C754" s="2" t="s">
        <v>57</v>
      </c>
      <c r="D754" s="2" t="str">
        <f>INDEX(Hotels!$C$2:$C$49,MATCH(C754,Hotels!$A$2:$A$49,0))</f>
        <v>Mumbai</v>
      </c>
      <c r="E754" s="11">
        <v>45630</v>
      </c>
      <c r="F754" s="11">
        <v>45684</v>
      </c>
      <c r="G754" s="11">
        <v>45690</v>
      </c>
      <c r="H754" s="13">
        <f>DATE(YEAR(F754),MONTH(F754),1)</f>
        <v>45658</v>
      </c>
      <c r="I754" s="2">
        <f>G754-F754</f>
        <v>6</v>
      </c>
      <c r="J754" s="2">
        <f>F754-E754</f>
        <v>54</v>
      </c>
      <c r="K754" s="2" t="s">
        <v>2655</v>
      </c>
      <c r="L754" s="2">
        <v>1</v>
      </c>
      <c r="M754" s="2">
        <v>2</v>
      </c>
      <c r="N754" s="2">
        <v>1</v>
      </c>
      <c r="O754" s="2" t="s">
        <v>2683</v>
      </c>
      <c r="P754" s="2" t="s">
        <v>2662</v>
      </c>
      <c r="Q754" s="2" t="s">
        <v>2653</v>
      </c>
      <c r="R754" s="3">
        <v>11150</v>
      </c>
      <c r="S754" s="3">
        <f>I754*L754*R754</f>
        <v>66900</v>
      </c>
      <c r="T754" s="2">
        <f>M754+N754</f>
        <v>3</v>
      </c>
    </row>
    <row r="755" spans="1:20" x14ac:dyDescent="0.2">
      <c r="A755" s="2" t="s">
        <v>3419</v>
      </c>
      <c r="B755" s="2" t="s">
        <v>641</v>
      </c>
      <c r="C755" s="2" t="s">
        <v>51</v>
      </c>
      <c r="D755" s="2" t="str">
        <f>INDEX(Hotels!$C$2:$C$49,MATCH(C755,Hotels!$A$2:$A$49,0))</f>
        <v>Agra</v>
      </c>
      <c r="E755" s="11">
        <v>45630</v>
      </c>
      <c r="F755" s="11">
        <v>45672</v>
      </c>
      <c r="G755" s="11">
        <v>45677</v>
      </c>
      <c r="H755" s="13">
        <f>DATE(YEAR(F755),MONTH(F755),1)</f>
        <v>45658</v>
      </c>
      <c r="I755" s="2">
        <f>G755-F755</f>
        <v>5</v>
      </c>
      <c r="J755" s="2">
        <f>F755-E755</f>
        <v>42</v>
      </c>
      <c r="K755" s="2" t="s">
        <v>2655</v>
      </c>
      <c r="L755" s="2">
        <v>1</v>
      </c>
      <c r="M755" s="2">
        <v>2</v>
      </c>
      <c r="N755" s="2">
        <v>0</v>
      </c>
      <c r="O755" s="2" t="s">
        <v>2651</v>
      </c>
      <c r="P755" s="2" t="s">
        <v>2652</v>
      </c>
      <c r="Q755" s="2" t="s">
        <v>2649</v>
      </c>
      <c r="R755" s="3">
        <v>11350</v>
      </c>
      <c r="S755" s="3">
        <f>I755*L755*R755</f>
        <v>56750</v>
      </c>
      <c r="T755" s="2">
        <f>M755+N755</f>
        <v>2</v>
      </c>
    </row>
    <row r="756" spans="1:20" x14ac:dyDescent="0.2">
      <c r="A756" s="2" t="s">
        <v>3420</v>
      </c>
      <c r="B756" s="2" t="s">
        <v>650</v>
      </c>
      <c r="C756" s="2" t="s">
        <v>63</v>
      </c>
      <c r="D756" s="2" t="str">
        <f>INDEX(Hotels!$C$2:$C$49,MATCH(C756,Hotels!$A$2:$A$49,0))</f>
        <v>New Delhi</v>
      </c>
      <c r="E756" s="11">
        <v>45630</v>
      </c>
      <c r="F756" s="11">
        <v>45648</v>
      </c>
      <c r="G756" s="11">
        <v>45652</v>
      </c>
      <c r="H756" s="13">
        <f>DATE(YEAR(F756),MONTH(F756),1)</f>
        <v>45627</v>
      </c>
      <c r="I756" s="2">
        <f>G756-F756</f>
        <v>4</v>
      </c>
      <c r="J756" s="2">
        <f>F756-E756</f>
        <v>18</v>
      </c>
      <c r="K756" s="2" t="s">
        <v>2668</v>
      </c>
      <c r="L756" s="2">
        <v>1</v>
      </c>
      <c r="M756" s="2">
        <v>2</v>
      </c>
      <c r="N756" s="2">
        <v>0</v>
      </c>
      <c r="O756" s="2" t="s">
        <v>2670</v>
      </c>
      <c r="P756" s="2" t="s">
        <v>2652</v>
      </c>
      <c r="Q756" s="2" t="s">
        <v>2649</v>
      </c>
      <c r="R756" s="3">
        <v>8700</v>
      </c>
      <c r="S756" s="3">
        <f>I756*L756*R756</f>
        <v>34800</v>
      </c>
      <c r="T756" s="2">
        <f>M756+N756</f>
        <v>2</v>
      </c>
    </row>
    <row r="757" spans="1:20" x14ac:dyDescent="0.2">
      <c r="A757" s="2" t="s">
        <v>3421</v>
      </c>
      <c r="B757" s="2" t="s">
        <v>974</v>
      </c>
      <c r="C757" s="2" t="s">
        <v>97</v>
      </c>
      <c r="D757" s="2" t="str">
        <f>INDEX(Hotels!$C$2:$C$49,MATCH(C757,Hotels!$A$2:$A$49,0))</f>
        <v>Shimla</v>
      </c>
      <c r="E757" s="11">
        <v>45630</v>
      </c>
      <c r="F757" s="11">
        <v>45639</v>
      </c>
      <c r="G757" s="11">
        <v>45640</v>
      </c>
      <c r="H757" s="13">
        <f>DATE(YEAR(F757),MONTH(F757),1)</f>
        <v>45627</v>
      </c>
      <c r="I757" s="2">
        <f>G757-F757</f>
        <v>1</v>
      </c>
      <c r="J757" s="2">
        <f>F757-E757</f>
        <v>9</v>
      </c>
      <c r="K757" s="2" t="s">
        <v>2646</v>
      </c>
      <c r="L757" s="2">
        <v>1</v>
      </c>
      <c r="M757" s="2">
        <v>1</v>
      </c>
      <c r="N757" s="2">
        <v>0</v>
      </c>
      <c r="O757" s="2" t="s">
        <v>2732</v>
      </c>
      <c r="P757" s="2" t="s">
        <v>2648</v>
      </c>
      <c r="Q757" s="2" t="s">
        <v>2649</v>
      </c>
      <c r="R757" s="3">
        <v>18700</v>
      </c>
      <c r="S757" s="3">
        <f>I757*L757*R757</f>
        <v>18700</v>
      </c>
      <c r="T757" s="2">
        <f>M757+N757</f>
        <v>1</v>
      </c>
    </row>
    <row r="758" spans="1:20" x14ac:dyDescent="0.2">
      <c r="A758" s="2" t="s">
        <v>3422</v>
      </c>
      <c r="B758" s="2" t="s">
        <v>1244</v>
      </c>
      <c r="C758" s="2" t="s">
        <v>19</v>
      </c>
      <c r="D758" s="2" t="str">
        <f>INDEX(Hotels!$C$2:$C$49,MATCH(C758,Hotels!$A$2:$A$49,0))</f>
        <v>Goa</v>
      </c>
      <c r="E758" s="11">
        <v>45630</v>
      </c>
      <c r="F758" s="11">
        <v>45641</v>
      </c>
      <c r="G758" s="11">
        <v>45646</v>
      </c>
      <c r="H758" s="13">
        <f>DATE(YEAR(F758),MONTH(F758),1)</f>
        <v>45627</v>
      </c>
      <c r="I758" s="2">
        <f>G758-F758</f>
        <v>5</v>
      </c>
      <c r="J758" s="2">
        <f>F758-E758</f>
        <v>11</v>
      </c>
      <c r="K758" s="2" t="s">
        <v>2668</v>
      </c>
      <c r="L758" s="2">
        <v>1</v>
      </c>
      <c r="M758" s="2">
        <v>2</v>
      </c>
      <c r="N758" s="2">
        <v>1</v>
      </c>
      <c r="O758" s="2" t="s">
        <v>2647</v>
      </c>
      <c r="P758" s="2" t="s">
        <v>2652</v>
      </c>
      <c r="Q758" s="2" t="s">
        <v>2649</v>
      </c>
      <c r="R758" s="3">
        <v>6500</v>
      </c>
      <c r="S758" s="3">
        <f>I758*L758*R758</f>
        <v>32500</v>
      </c>
      <c r="T758" s="2">
        <f>M758+N758</f>
        <v>3</v>
      </c>
    </row>
    <row r="759" spans="1:20" x14ac:dyDescent="0.2">
      <c r="A759" s="2" t="s">
        <v>3423</v>
      </c>
      <c r="B759" s="2" t="s">
        <v>1311</v>
      </c>
      <c r="C759" s="2" t="s">
        <v>26</v>
      </c>
      <c r="D759" s="2" t="str">
        <f>INDEX(Hotels!$C$2:$C$49,MATCH(C759,Hotels!$A$2:$A$49,0))</f>
        <v>Jaipur</v>
      </c>
      <c r="E759" s="11">
        <v>45630</v>
      </c>
      <c r="F759" s="11">
        <v>45670</v>
      </c>
      <c r="G759" s="11">
        <v>45673</v>
      </c>
      <c r="H759" s="13">
        <f>DATE(YEAR(F759),MONTH(F759),1)</f>
        <v>45658</v>
      </c>
      <c r="I759" s="2">
        <f>G759-F759</f>
        <v>3</v>
      </c>
      <c r="J759" s="2">
        <f>F759-E759</f>
        <v>40</v>
      </c>
      <c r="K759" s="2" t="s">
        <v>2655</v>
      </c>
      <c r="L759" s="2">
        <v>1</v>
      </c>
      <c r="M759" s="2">
        <v>1</v>
      </c>
      <c r="N759" s="2">
        <v>0</v>
      </c>
      <c r="O759" s="2" t="s">
        <v>2670</v>
      </c>
      <c r="P759" s="2" t="s">
        <v>2672</v>
      </c>
      <c r="Q759" s="2" t="s">
        <v>2649</v>
      </c>
      <c r="R759" s="3">
        <v>14700</v>
      </c>
      <c r="S759" s="3">
        <f>I759*L759*R759</f>
        <v>44100</v>
      </c>
      <c r="T759" s="2">
        <f>M759+N759</f>
        <v>1</v>
      </c>
    </row>
    <row r="760" spans="1:20" x14ac:dyDescent="0.2">
      <c r="A760" s="2" t="s">
        <v>3424</v>
      </c>
      <c r="B760" s="2" t="s">
        <v>1713</v>
      </c>
      <c r="C760" s="2" t="s">
        <v>49</v>
      </c>
      <c r="D760" s="2" t="str">
        <f>INDEX(Hotels!$C$2:$C$49,MATCH(C760,Hotels!$A$2:$A$49,0))</f>
        <v>Agra</v>
      </c>
      <c r="E760" s="11">
        <v>45630</v>
      </c>
      <c r="F760" s="11">
        <v>45707</v>
      </c>
      <c r="G760" s="11">
        <v>45709</v>
      </c>
      <c r="H760" s="13">
        <f>DATE(YEAR(F760),MONTH(F760),1)</f>
        <v>45689</v>
      </c>
      <c r="I760" s="2">
        <f>G760-F760</f>
        <v>2</v>
      </c>
      <c r="J760" s="2">
        <f>F760-E760</f>
        <v>77</v>
      </c>
      <c r="K760" s="2" t="s">
        <v>2668</v>
      </c>
      <c r="L760" s="2">
        <v>3</v>
      </c>
      <c r="M760" s="2">
        <v>6</v>
      </c>
      <c r="N760" s="2">
        <v>0</v>
      </c>
      <c r="O760" s="2" t="s">
        <v>2647</v>
      </c>
      <c r="P760" s="2" t="s">
        <v>2652</v>
      </c>
      <c r="Q760" s="2" t="s">
        <v>2649</v>
      </c>
      <c r="R760" s="3">
        <v>2900</v>
      </c>
      <c r="S760" s="3">
        <f>I760*L760*R760</f>
        <v>17400</v>
      </c>
      <c r="T760" s="2">
        <f>M760+N760</f>
        <v>6</v>
      </c>
    </row>
    <row r="761" spans="1:20" x14ac:dyDescent="0.2">
      <c r="A761" s="2" t="s">
        <v>3425</v>
      </c>
      <c r="B761" s="2" t="s">
        <v>1808</v>
      </c>
      <c r="C761" s="2" t="s">
        <v>37</v>
      </c>
      <c r="D761" s="2" t="str">
        <f>INDEX(Hotels!$C$2:$C$49,MATCH(C761,Hotels!$A$2:$A$49,0))</f>
        <v>Udaipur</v>
      </c>
      <c r="E761" s="11">
        <v>45630</v>
      </c>
      <c r="F761" s="11">
        <v>45635</v>
      </c>
      <c r="G761" s="11">
        <v>45638</v>
      </c>
      <c r="H761" s="13">
        <f>DATE(YEAR(F761),MONTH(F761),1)</f>
        <v>45627</v>
      </c>
      <c r="I761" s="2">
        <f>G761-F761</f>
        <v>3</v>
      </c>
      <c r="J761" s="2">
        <f>F761-E761</f>
        <v>5</v>
      </c>
      <c r="K761" s="2" t="s">
        <v>2646</v>
      </c>
      <c r="L761" s="2">
        <v>1</v>
      </c>
      <c r="M761" s="2">
        <v>1</v>
      </c>
      <c r="N761" s="2">
        <v>0</v>
      </c>
      <c r="O761" s="2" t="s">
        <v>2683</v>
      </c>
      <c r="P761" s="2" t="s">
        <v>2648</v>
      </c>
      <c r="Q761" s="2" t="s">
        <v>2649</v>
      </c>
      <c r="R761" s="3">
        <v>24800</v>
      </c>
      <c r="S761" s="3">
        <f>I761*L761*R761</f>
        <v>74400</v>
      </c>
      <c r="T761" s="2">
        <f>M761+N761</f>
        <v>1</v>
      </c>
    </row>
    <row r="762" spans="1:20" x14ac:dyDescent="0.2">
      <c r="A762" s="2" t="s">
        <v>3426</v>
      </c>
      <c r="B762" s="2" t="s">
        <v>2319</v>
      </c>
      <c r="C762" s="2" t="s">
        <v>61</v>
      </c>
      <c r="D762" s="2" t="str">
        <f>INDEX(Hotels!$C$2:$C$49,MATCH(C762,Hotels!$A$2:$A$49,0))</f>
        <v>Mumbai</v>
      </c>
      <c r="E762" s="11">
        <v>45630</v>
      </c>
      <c r="F762" s="11">
        <v>45632</v>
      </c>
      <c r="G762" s="11">
        <v>45634</v>
      </c>
      <c r="H762" s="13">
        <f>DATE(YEAR(F762),MONTH(F762),1)</f>
        <v>45627</v>
      </c>
      <c r="I762" s="2">
        <f>G762-F762</f>
        <v>2</v>
      </c>
      <c r="J762" s="2">
        <f>F762-E762</f>
        <v>2</v>
      </c>
      <c r="K762" s="2" t="s">
        <v>2655</v>
      </c>
      <c r="L762" s="2">
        <v>1</v>
      </c>
      <c r="M762" s="2">
        <v>1</v>
      </c>
      <c r="N762" s="2">
        <v>0</v>
      </c>
      <c r="O762" s="2" t="s">
        <v>2647</v>
      </c>
      <c r="P762" s="2" t="s">
        <v>2652</v>
      </c>
      <c r="Q762" s="2" t="s">
        <v>2649</v>
      </c>
      <c r="R762" s="3">
        <v>21050</v>
      </c>
      <c r="S762" s="3">
        <f>I762*L762*R762</f>
        <v>42100</v>
      </c>
      <c r="T762" s="2">
        <f>M762+N762</f>
        <v>1</v>
      </c>
    </row>
    <row r="763" spans="1:20" x14ac:dyDescent="0.2">
      <c r="A763" s="2" t="s">
        <v>3427</v>
      </c>
      <c r="B763" s="2" t="s">
        <v>2433</v>
      </c>
      <c r="C763" s="2" t="s">
        <v>43</v>
      </c>
      <c r="D763" s="2" t="str">
        <f>INDEX(Hotels!$C$2:$C$49,MATCH(C763,Hotels!$A$2:$A$49,0))</f>
        <v>Agra</v>
      </c>
      <c r="E763" s="11">
        <v>45630</v>
      </c>
      <c r="F763" s="11">
        <v>45662</v>
      </c>
      <c r="G763" s="11">
        <v>45666</v>
      </c>
      <c r="H763" s="13">
        <f>DATE(YEAR(F763),MONTH(F763),1)</f>
        <v>45658</v>
      </c>
      <c r="I763" s="2">
        <f>G763-F763</f>
        <v>4</v>
      </c>
      <c r="J763" s="2">
        <f>F763-E763</f>
        <v>32</v>
      </c>
      <c r="K763" s="2" t="s">
        <v>2655</v>
      </c>
      <c r="L763" s="2">
        <v>2</v>
      </c>
      <c r="M763" s="2">
        <v>4</v>
      </c>
      <c r="N763" s="2">
        <v>0</v>
      </c>
      <c r="O763" s="2" t="s">
        <v>2658</v>
      </c>
      <c r="P763" s="2" t="s">
        <v>2652</v>
      </c>
      <c r="Q763" s="2" t="s">
        <v>2649</v>
      </c>
      <c r="R763" s="3">
        <v>6050</v>
      </c>
      <c r="S763" s="3">
        <f>I763*L763*R763</f>
        <v>48400</v>
      </c>
      <c r="T763" s="2">
        <f>M763+N763</f>
        <v>4</v>
      </c>
    </row>
    <row r="764" spans="1:20" x14ac:dyDescent="0.2">
      <c r="A764" s="2" t="s">
        <v>3428</v>
      </c>
      <c r="B764" s="2" t="s">
        <v>2482</v>
      </c>
      <c r="C764" s="2" t="s">
        <v>73</v>
      </c>
      <c r="D764" s="2" t="str">
        <f>INDEX(Hotels!$C$2:$C$49,MATCH(C764,Hotels!$A$2:$A$49,0))</f>
        <v>Bengaluru</v>
      </c>
      <c r="E764" s="11">
        <v>45630</v>
      </c>
      <c r="F764" s="11">
        <v>45644</v>
      </c>
      <c r="G764" s="11">
        <v>45647</v>
      </c>
      <c r="H764" s="13">
        <f>DATE(YEAR(F764),MONTH(F764),1)</f>
        <v>45627</v>
      </c>
      <c r="I764" s="2">
        <f>G764-F764</f>
        <v>3</v>
      </c>
      <c r="J764" s="2">
        <f>F764-E764</f>
        <v>14</v>
      </c>
      <c r="K764" s="2" t="s">
        <v>2655</v>
      </c>
      <c r="L764" s="2">
        <v>1</v>
      </c>
      <c r="M764" s="2">
        <v>1</v>
      </c>
      <c r="N764" s="2">
        <v>0</v>
      </c>
      <c r="O764" s="2" t="s">
        <v>2732</v>
      </c>
      <c r="P764" s="2" t="s">
        <v>2672</v>
      </c>
      <c r="Q764" s="2" t="s">
        <v>2649</v>
      </c>
      <c r="R764" s="3">
        <v>10250</v>
      </c>
      <c r="S764" s="3">
        <f>I764*L764*R764</f>
        <v>30750</v>
      </c>
      <c r="T764" s="2">
        <f>M764+N764</f>
        <v>1</v>
      </c>
    </row>
    <row r="765" spans="1:20" x14ac:dyDescent="0.2">
      <c r="A765" s="2" t="s">
        <v>3429</v>
      </c>
      <c r="B765" s="2" t="s">
        <v>2586</v>
      </c>
      <c r="C765" s="2" t="s">
        <v>101</v>
      </c>
      <c r="D765" s="2" t="str">
        <f>INDEX(Hotels!$C$2:$C$49,MATCH(C765,Hotels!$A$2:$A$49,0))</f>
        <v>Shimla</v>
      </c>
      <c r="E765" s="11">
        <v>45630</v>
      </c>
      <c r="F765" s="11">
        <v>45639</v>
      </c>
      <c r="G765" s="11">
        <v>45641</v>
      </c>
      <c r="H765" s="13">
        <f>DATE(YEAR(F765),MONTH(F765),1)</f>
        <v>45627</v>
      </c>
      <c r="I765" s="2">
        <f>G765-F765</f>
        <v>2</v>
      </c>
      <c r="J765" s="2">
        <f>F765-E765</f>
        <v>9</v>
      </c>
      <c r="K765" s="2" t="s">
        <v>2668</v>
      </c>
      <c r="L765" s="2">
        <v>1</v>
      </c>
      <c r="M765" s="2">
        <v>1</v>
      </c>
      <c r="N765" s="2">
        <v>0</v>
      </c>
      <c r="O765" s="2" t="s">
        <v>2732</v>
      </c>
      <c r="P765" s="2" t="s">
        <v>2656</v>
      </c>
      <c r="Q765" s="2" t="s">
        <v>2649</v>
      </c>
      <c r="R765" s="3">
        <v>6250</v>
      </c>
      <c r="S765" s="3">
        <f>I765*L765*R765</f>
        <v>12500</v>
      </c>
      <c r="T765" s="2">
        <f>M765+N765</f>
        <v>1</v>
      </c>
    </row>
    <row r="766" spans="1:20" x14ac:dyDescent="0.2">
      <c r="A766" s="2" t="s">
        <v>3430</v>
      </c>
      <c r="B766" s="2" t="s">
        <v>268</v>
      </c>
      <c r="C766" s="2" t="s">
        <v>37</v>
      </c>
      <c r="D766" s="2" t="str">
        <f>INDEX(Hotels!$C$2:$C$49,MATCH(C766,Hotels!$A$2:$A$49,0))</f>
        <v>Udaipur</v>
      </c>
      <c r="E766" s="11">
        <v>45631</v>
      </c>
      <c r="F766" s="11">
        <v>45642</v>
      </c>
      <c r="G766" s="11">
        <v>45645</v>
      </c>
      <c r="H766" s="13">
        <f>DATE(YEAR(F766),MONTH(F766),1)</f>
        <v>45627</v>
      </c>
      <c r="I766" s="2">
        <f>G766-F766</f>
        <v>3</v>
      </c>
      <c r="J766" s="2">
        <f>F766-E766</f>
        <v>11</v>
      </c>
      <c r="K766" s="2" t="s">
        <v>2646</v>
      </c>
      <c r="L766" s="2">
        <v>1</v>
      </c>
      <c r="M766" s="2">
        <v>2</v>
      </c>
      <c r="N766" s="2">
        <v>3</v>
      </c>
      <c r="O766" s="2" t="s">
        <v>2658</v>
      </c>
      <c r="P766" s="2" t="s">
        <v>2672</v>
      </c>
      <c r="Q766" s="2" t="s">
        <v>2649</v>
      </c>
      <c r="R766" s="3">
        <v>23850</v>
      </c>
      <c r="S766" s="3">
        <f>I766*L766*R766</f>
        <v>71550</v>
      </c>
      <c r="T766" s="2">
        <f>M766+N766</f>
        <v>5</v>
      </c>
    </row>
    <row r="767" spans="1:20" x14ac:dyDescent="0.2">
      <c r="A767" s="2" t="s">
        <v>3431</v>
      </c>
      <c r="B767" s="2" t="s">
        <v>536</v>
      </c>
      <c r="C767" s="2" t="s">
        <v>22</v>
      </c>
      <c r="D767" s="2" t="str">
        <f>INDEX(Hotels!$C$2:$C$49,MATCH(C767,Hotels!$A$2:$A$49,0))</f>
        <v>Jaipur</v>
      </c>
      <c r="E767" s="11">
        <v>45631</v>
      </c>
      <c r="F767" s="11">
        <v>45639</v>
      </c>
      <c r="G767" s="11">
        <v>45643</v>
      </c>
      <c r="H767" s="13">
        <f>DATE(YEAR(F767),MONTH(F767),1)</f>
        <v>45627</v>
      </c>
      <c r="I767" s="2">
        <f>G767-F767</f>
        <v>4</v>
      </c>
      <c r="J767" s="2">
        <f>F767-E767</f>
        <v>8</v>
      </c>
      <c r="K767" s="2" t="s">
        <v>2668</v>
      </c>
      <c r="L767" s="2">
        <v>1</v>
      </c>
      <c r="M767" s="2">
        <v>2</v>
      </c>
      <c r="N767" s="2">
        <v>1</v>
      </c>
      <c r="O767" s="2" t="s">
        <v>2670</v>
      </c>
      <c r="P767" s="2" t="s">
        <v>2662</v>
      </c>
      <c r="Q767" s="2" t="s">
        <v>2649</v>
      </c>
      <c r="R767" s="3">
        <v>3800</v>
      </c>
      <c r="S767" s="3">
        <f>I767*L767*R767</f>
        <v>15200</v>
      </c>
      <c r="T767" s="2">
        <f>M767+N767</f>
        <v>3</v>
      </c>
    </row>
    <row r="768" spans="1:20" x14ac:dyDescent="0.2">
      <c r="A768" s="2" t="s">
        <v>3432</v>
      </c>
      <c r="B768" s="2" t="s">
        <v>1006</v>
      </c>
      <c r="C768" s="2" t="s">
        <v>79</v>
      </c>
      <c r="D768" s="2" t="str">
        <f>INDEX(Hotels!$C$2:$C$49,MATCH(C768,Hotels!$A$2:$A$49,0))</f>
        <v>Bengaluru</v>
      </c>
      <c r="E768" s="11">
        <v>45631</v>
      </c>
      <c r="F768" s="11">
        <v>45682</v>
      </c>
      <c r="G768" s="11">
        <v>45684</v>
      </c>
      <c r="H768" s="13">
        <f>DATE(YEAR(F768),MONTH(F768),1)</f>
        <v>45658</v>
      </c>
      <c r="I768" s="2">
        <f>G768-F768</f>
        <v>2</v>
      </c>
      <c r="J768" s="2">
        <f>F768-E768</f>
        <v>51</v>
      </c>
      <c r="K768" s="2" t="s">
        <v>2668</v>
      </c>
      <c r="L768" s="2">
        <v>1</v>
      </c>
      <c r="M768" s="2">
        <v>2</v>
      </c>
      <c r="N768" s="2">
        <v>0</v>
      </c>
      <c r="O768" s="2" t="s">
        <v>2670</v>
      </c>
      <c r="P768" s="2" t="s">
        <v>2648</v>
      </c>
      <c r="Q768" s="2" t="s">
        <v>2653</v>
      </c>
      <c r="R768" s="3">
        <v>4550</v>
      </c>
      <c r="S768" s="3">
        <f>I768*L768*R768</f>
        <v>9100</v>
      </c>
      <c r="T768" s="2">
        <f>M768+N768</f>
        <v>2</v>
      </c>
    </row>
    <row r="769" spans="1:20" x14ac:dyDescent="0.2">
      <c r="A769" s="2" t="s">
        <v>3433</v>
      </c>
      <c r="B769" s="2" t="s">
        <v>1136</v>
      </c>
      <c r="C769" s="2" t="s">
        <v>106</v>
      </c>
      <c r="D769" s="2" t="str">
        <f>INDEX(Hotels!$C$2:$C$49,MATCH(C769,Hotels!$A$2:$A$49,0))</f>
        <v>Manali</v>
      </c>
      <c r="E769" s="11">
        <v>45631</v>
      </c>
      <c r="F769" s="11">
        <v>45642</v>
      </c>
      <c r="G769" s="11">
        <v>45643</v>
      </c>
      <c r="H769" s="13">
        <f>DATE(YEAR(F769),MONTH(F769),1)</f>
        <v>45627</v>
      </c>
      <c r="I769" s="2">
        <f>G769-F769</f>
        <v>1</v>
      </c>
      <c r="J769" s="2">
        <f>F769-E769</f>
        <v>11</v>
      </c>
      <c r="K769" s="2" t="s">
        <v>2668</v>
      </c>
      <c r="L769" s="2">
        <v>1</v>
      </c>
      <c r="M769" s="2">
        <v>2</v>
      </c>
      <c r="N769" s="2">
        <v>0</v>
      </c>
      <c r="O769" s="2" t="s">
        <v>2658</v>
      </c>
      <c r="P769" s="2" t="s">
        <v>2648</v>
      </c>
      <c r="Q769" s="2" t="s">
        <v>2649</v>
      </c>
      <c r="R769" s="3">
        <v>6000</v>
      </c>
      <c r="S769" s="3">
        <f>I769*L769*R769</f>
        <v>6000</v>
      </c>
      <c r="T769" s="2">
        <f>M769+N769</f>
        <v>2</v>
      </c>
    </row>
    <row r="770" spans="1:20" x14ac:dyDescent="0.2">
      <c r="A770" s="2" t="s">
        <v>3434</v>
      </c>
      <c r="B770" s="2" t="s">
        <v>1422</v>
      </c>
      <c r="C770" s="2" t="s">
        <v>106</v>
      </c>
      <c r="D770" s="2" t="str">
        <f>INDEX(Hotels!$C$2:$C$49,MATCH(C770,Hotels!$A$2:$A$49,0))</f>
        <v>Manali</v>
      </c>
      <c r="E770" s="11">
        <v>45631</v>
      </c>
      <c r="F770" s="11">
        <v>45764</v>
      </c>
      <c r="G770" s="11">
        <v>45769</v>
      </c>
      <c r="H770" s="13">
        <f>DATE(YEAR(F770),MONTH(F770),1)</f>
        <v>45748</v>
      </c>
      <c r="I770" s="2">
        <f>G770-F770</f>
        <v>5</v>
      </c>
      <c r="J770" s="2">
        <f>F770-E770</f>
        <v>133</v>
      </c>
      <c r="K770" s="2" t="s">
        <v>2646</v>
      </c>
      <c r="L770" s="2">
        <v>1</v>
      </c>
      <c r="M770" s="2">
        <v>1</v>
      </c>
      <c r="N770" s="2">
        <v>0</v>
      </c>
      <c r="O770" s="2" t="s">
        <v>2683</v>
      </c>
      <c r="P770" s="2" t="s">
        <v>2652</v>
      </c>
      <c r="Q770" s="2" t="s">
        <v>2653</v>
      </c>
      <c r="R770" s="3">
        <v>11700</v>
      </c>
      <c r="S770" s="3">
        <f>I770*L770*R770</f>
        <v>58500</v>
      </c>
      <c r="T770" s="2">
        <f>M770+N770</f>
        <v>1</v>
      </c>
    </row>
    <row r="771" spans="1:20" x14ac:dyDescent="0.2">
      <c r="A771" s="2" t="s">
        <v>3435</v>
      </c>
      <c r="B771" s="2" t="s">
        <v>1979</v>
      </c>
      <c r="C771" s="2" t="s">
        <v>129</v>
      </c>
      <c r="D771" s="2" t="str">
        <f>INDEX(Hotels!$C$2:$C$49,MATCH(C771,Hotels!$A$2:$A$49,0))</f>
        <v>Varanasi</v>
      </c>
      <c r="E771" s="11">
        <v>45631</v>
      </c>
      <c r="F771" s="11">
        <v>45643</v>
      </c>
      <c r="G771" s="11">
        <v>45646</v>
      </c>
      <c r="H771" s="13">
        <f>DATE(YEAR(F771),MONTH(F771),1)</f>
        <v>45627</v>
      </c>
      <c r="I771" s="2">
        <f>G771-F771</f>
        <v>3</v>
      </c>
      <c r="J771" s="2">
        <f>F771-E771</f>
        <v>12</v>
      </c>
      <c r="K771" s="2" t="s">
        <v>2668</v>
      </c>
      <c r="L771" s="2">
        <v>1</v>
      </c>
      <c r="M771" s="2">
        <v>1</v>
      </c>
      <c r="N771" s="2">
        <v>0</v>
      </c>
      <c r="O771" s="2" t="s">
        <v>2732</v>
      </c>
      <c r="P771" s="2" t="s">
        <v>2648</v>
      </c>
      <c r="Q771" s="2" t="s">
        <v>2649</v>
      </c>
      <c r="R771" s="3">
        <v>4500</v>
      </c>
      <c r="S771" s="3">
        <f>I771*L771*R771</f>
        <v>13500</v>
      </c>
      <c r="T771" s="2">
        <f>M771+N771</f>
        <v>1</v>
      </c>
    </row>
    <row r="772" spans="1:20" x14ac:dyDescent="0.2">
      <c r="A772" s="2" t="s">
        <v>3436</v>
      </c>
      <c r="B772" s="2" t="s">
        <v>2410</v>
      </c>
      <c r="C772" s="2" t="s">
        <v>32</v>
      </c>
      <c r="D772" s="2" t="str">
        <f>INDEX(Hotels!$C$2:$C$49,MATCH(C772,Hotels!$A$2:$A$49,0))</f>
        <v>Jaipur</v>
      </c>
      <c r="E772" s="11">
        <v>45631</v>
      </c>
      <c r="F772" s="11">
        <v>45633</v>
      </c>
      <c r="G772" s="11">
        <v>45636</v>
      </c>
      <c r="H772" s="13">
        <f>DATE(YEAR(F772),MONTH(F772),1)</f>
        <v>45627</v>
      </c>
      <c r="I772" s="2">
        <f>G772-F772</f>
        <v>3</v>
      </c>
      <c r="J772" s="2">
        <f>F772-E772</f>
        <v>2</v>
      </c>
      <c r="K772" s="2" t="s">
        <v>2668</v>
      </c>
      <c r="L772" s="2">
        <v>1</v>
      </c>
      <c r="M772" s="2">
        <v>2</v>
      </c>
      <c r="N772" s="2">
        <v>0</v>
      </c>
      <c r="O772" s="2" t="s">
        <v>2732</v>
      </c>
      <c r="P772" s="2" t="s">
        <v>2648</v>
      </c>
      <c r="Q772" s="2" t="s">
        <v>2649</v>
      </c>
      <c r="R772" s="3">
        <v>5500</v>
      </c>
      <c r="S772" s="3">
        <f>I772*L772*R772</f>
        <v>16500</v>
      </c>
      <c r="T772" s="2">
        <f>M772+N772</f>
        <v>2</v>
      </c>
    </row>
    <row r="773" spans="1:20" x14ac:dyDescent="0.2">
      <c r="A773" s="2" t="s">
        <v>3437</v>
      </c>
      <c r="B773" s="2" t="s">
        <v>2468</v>
      </c>
      <c r="C773" s="2" t="s">
        <v>37</v>
      </c>
      <c r="D773" s="2" t="str">
        <f>INDEX(Hotels!$C$2:$C$49,MATCH(C773,Hotels!$A$2:$A$49,0))</f>
        <v>Udaipur</v>
      </c>
      <c r="E773" s="11">
        <v>45631</v>
      </c>
      <c r="F773" s="11">
        <v>45659</v>
      </c>
      <c r="G773" s="11">
        <v>45664</v>
      </c>
      <c r="H773" s="13">
        <f>DATE(YEAR(F773),MONTH(F773),1)</f>
        <v>45658</v>
      </c>
      <c r="I773" s="2">
        <f>G773-F773</f>
        <v>5</v>
      </c>
      <c r="J773" s="2">
        <f>F773-E773</f>
        <v>28</v>
      </c>
      <c r="K773" s="2" t="s">
        <v>2655</v>
      </c>
      <c r="L773" s="2">
        <v>1</v>
      </c>
      <c r="M773" s="2">
        <v>2</v>
      </c>
      <c r="N773" s="2">
        <v>1</v>
      </c>
      <c r="O773" s="2" t="s">
        <v>2647</v>
      </c>
      <c r="P773" s="2" t="s">
        <v>2659</v>
      </c>
      <c r="Q773" s="2" t="s">
        <v>2649</v>
      </c>
      <c r="R773" s="3">
        <v>18800</v>
      </c>
      <c r="S773" s="3">
        <f>I773*L773*R773</f>
        <v>94000</v>
      </c>
      <c r="T773" s="2">
        <f>M773+N773</f>
        <v>3</v>
      </c>
    </row>
    <row r="774" spans="1:20" x14ac:dyDescent="0.2">
      <c r="A774" s="2" t="s">
        <v>3438</v>
      </c>
      <c r="B774" s="2" t="s">
        <v>2541</v>
      </c>
      <c r="C774" s="2" t="s">
        <v>101</v>
      </c>
      <c r="D774" s="2" t="str">
        <f>INDEX(Hotels!$C$2:$C$49,MATCH(C774,Hotels!$A$2:$A$49,0))</f>
        <v>Shimla</v>
      </c>
      <c r="E774" s="11">
        <v>45631</v>
      </c>
      <c r="F774" s="11">
        <v>45757</v>
      </c>
      <c r="G774" s="11">
        <v>45759</v>
      </c>
      <c r="H774" s="13">
        <f>DATE(YEAR(F774),MONTH(F774),1)</f>
        <v>45748</v>
      </c>
      <c r="I774" s="2">
        <f>G774-F774</f>
        <v>2</v>
      </c>
      <c r="J774" s="2">
        <f>F774-E774</f>
        <v>126</v>
      </c>
      <c r="K774" s="2" t="s">
        <v>2655</v>
      </c>
      <c r="L774" s="2">
        <v>1</v>
      </c>
      <c r="M774" s="2">
        <v>2</v>
      </c>
      <c r="N774" s="2">
        <v>0</v>
      </c>
      <c r="O774" s="2" t="s">
        <v>2683</v>
      </c>
      <c r="P774" s="2" t="s">
        <v>2656</v>
      </c>
      <c r="Q774" s="2" t="s">
        <v>2653</v>
      </c>
      <c r="R774" s="3">
        <v>7500</v>
      </c>
      <c r="S774" s="3">
        <f>I774*L774*R774</f>
        <v>15000</v>
      </c>
      <c r="T774" s="2">
        <f>M774+N774</f>
        <v>2</v>
      </c>
    </row>
    <row r="775" spans="1:20" x14ac:dyDescent="0.2">
      <c r="A775" s="2" t="s">
        <v>3439</v>
      </c>
      <c r="B775" s="2" t="s">
        <v>420</v>
      </c>
      <c r="C775" s="2" t="s">
        <v>51</v>
      </c>
      <c r="D775" s="2" t="str">
        <f>INDEX(Hotels!$C$2:$C$49,MATCH(C775,Hotels!$A$2:$A$49,0))</f>
        <v>Agra</v>
      </c>
      <c r="E775" s="11">
        <v>45632</v>
      </c>
      <c r="F775" s="11">
        <v>45672</v>
      </c>
      <c r="G775" s="11">
        <v>45675</v>
      </c>
      <c r="H775" s="13">
        <f>DATE(YEAR(F775),MONTH(F775),1)</f>
        <v>45658</v>
      </c>
      <c r="I775" s="2">
        <f>G775-F775</f>
        <v>3</v>
      </c>
      <c r="J775" s="2">
        <f>F775-E775</f>
        <v>40</v>
      </c>
      <c r="K775" s="2" t="s">
        <v>2668</v>
      </c>
      <c r="L775" s="2">
        <v>1</v>
      </c>
      <c r="M775" s="2">
        <v>1</v>
      </c>
      <c r="N775" s="2">
        <v>0</v>
      </c>
      <c r="O775" s="2" t="s">
        <v>2670</v>
      </c>
      <c r="P775" s="2" t="s">
        <v>2662</v>
      </c>
      <c r="Q775" s="2" t="s">
        <v>2649</v>
      </c>
      <c r="R775" s="3">
        <v>8800</v>
      </c>
      <c r="S775" s="3">
        <f>I775*L775*R775</f>
        <v>26400</v>
      </c>
      <c r="T775" s="2">
        <f>M775+N775</f>
        <v>1</v>
      </c>
    </row>
    <row r="776" spans="1:20" x14ac:dyDescent="0.2">
      <c r="A776" s="2" t="s">
        <v>3440</v>
      </c>
      <c r="B776" s="2" t="s">
        <v>448</v>
      </c>
      <c r="C776" s="2" t="s">
        <v>26</v>
      </c>
      <c r="D776" s="2" t="str">
        <f>INDEX(Hotels!$C$2:$C$49,MATCH(C776,Hotels!$A$2:$A$49,0))</f>
        <v>Jaipur</v>
      </c>
      <c r="E776" s="11">
        <v>45632</v>
      </c>
      <c r="F776" s="11">
        <v>45647</v>
      </c>
      <c r="G776" s="11">
        <v>45650</v>
      </c>
      <c r="H776" s="13">
        <f>DATE(YEAR(F776),MONTH(F776),1)</f>
        <v>45627</v>
      </c>
      <c r="I776" s="2">
        <f>G776-F776</f>
        <v>3</v>
      </c>
      <c r="J776" s="2">
        <f>F776-E776</f>
        <v>15</v>
      </c>
      <c r="K776" s="2" t="s">
        <v>2666</v>
      </c>
      <c r="L776" s="2">
        <v>1</v>
      </c>
      <c r="M776" s="2">
        <v>2</v>
      </c>
      <c r="N776" s="2">
        <v>0</v>
      </c>
      <c r="O776" s="2" t="s">
        <v>2689</v>
      </c>
      <c r="P776" s="2" t="s">
        <v>2662</v>
      </c>
      <c r="Q776" s="2" t="s">
        <v>2649</v>
      </c>
      <c r="R776" s="3">
        <v>33050</v>
      </c>
      <c r="S776" s="3">
        <f>I776*L776*R776</f>
        <v>99150</v>
      </c>
      <c r="T776" s="2">
        <f>M776+N776</f>
        <v>2</v>
      </c>
    </row>
    <row r="777" spans="1:20" x14ac:dyDescent="0.2">
      <c r="A777" s="2" t="s">
        <v>3441</v>
      </c>
      <c r="B777" s="2" t="s">
        <v>538</v>
      </c>
      <c r="C777" s="2" t="s">
        <v>47</v>
      </c>
      <c r="D777" s="2" t="str">
        <f>INDEX(Hotels!$C$2:$C$49,MATCH(C777,Hotels!$A$2:$A$49,0))</f>
        <v>Agra</v>
      </c>
      <c r="E777" s="11">
        <v>45632</v>
      </c>
      <c r="F777" s="11">
        <v>45663</v>
      </c>
      <c r="G777" s="11">
        <v>45667</v>
      </c>
      <c r="H777" s="13">
        <f>DATE(YEAR(F777),MONTH(F777),1)</f>
        <v>45658</v>
      </c>
      <c r="I777" s="2">
        <f>G777-F777</f>
        <v>4</v>
      </c>
      <c r="J777" s="2">
        <f>F777-E777</f>
        <v>31</v>
      </c>
      <c r="K777" s="2" t="s">
        <v>2646</v>
      </c>
      <c r="L777" s="2">
        <v>1</v>
      </c>
      <c r="M777" s="2">
        <v>2</v>
      </c>
      <c r="N777" s="2">
        <v>0</v>
      </c>
      <c r="O777" s="2" t="s">
        <v>2683</v>
      </c>
      <c r="P777" s="2" t="s">
        <v>2652</v>
      </c>
      <c r="Q777" s="2" t="s">
        <v>2649</v>
      </c>
      <c r="R777" s="3">
        <v>9350</v>
      </c>
      <c r="S777" s="3">
        <f>I777*L777*R777</f>
        <v>37400</v>
      </c>
      <c r="T777" s="2">
        <f>M777+N777</f>
        <v>2</v>
      </c>
    </row>
    <row r="778" spans="1:20" x14ac:dyDescent="0.2">
      <c r="A778" s="2" t="s">
        <v>3442</v>
      </c>
      <c r="B778" s="2" t="s">
        <v>728</v>
      </c>
      <c r="C778" s="2" t="s">
        <v>108</v>
      </c>
      <c r="D778" s="2" t="str">
        <f>INDEX(Hotels!$C$2:$C$49,MATCH(C778,Hotels!$A$2:$A$49,0))</f>
        <v>Manali</v>
      </c>
      <c r="E778" s="11">
        <v>45632</v>
      </c>
      <c r="F778" s="11">
        <v>45643</v>
      </c>
      <c r="G778" s="11">
        <v>45644</v>
      </c>
      <c r="H778" s="13">
        <f>DATE(YEAR(F778),MONTH(F778),1)</f>
        <v>45627</v>
      </c>
      <c r="I778" s="2">
        <f>G778-F778</f>
        <v>1</v>
      </c>
      <c r="J778" s="2">
        <f>F778-E778</f>
        <v>11</v>
      </c>
      <c r="K778" s="2" t="s">
        <v>2646</v>
      </c>
      <c r="L778" s="2">
        <v>1</v>
      </c>
      <c r="M778" s="2">
        <v>2</v>
      </c>
      <c r="N778" s="2">
        <v>0</v>
      </c>
      <c r="O778" s="2" t="s">
        <v>2732</v>
      </c>
      <c r="P778" s="2" t="s">
        <v>2652</v>
      </c>
      <c r="Q778" s="2" t="s">
        <v>2649</v>
      </c>
      <c r="R778" s="3">
        <v>19900</v>
      </c>
      <c r="S778" s="3">
        <f>I778*L778*R778</f>
        <v>19900</v>
      </c>
      <c r="T778" s="2">
        <f>M778+N778</f>
        <v>2</v>
      </c>
    </row>
    <row r="779" spans="1:20" x14ac:dyDescent="0.2">
      <c r="A779" s="2" t="s">
        <v>3443</v>
      </c>
      <c r="B779" s="2" t="s">
        <v>829</v>
      </c>
      <c r="C779" s="2" t="s">
        <v>43</v>
      </c>
      <c r="D779" s="2" t="str">
        <f>INDEX(Hotels!$C$2:$C$49,MATCH(C779,Hotels!$A$2:$A$49,0))</f>
        <v>Agra</v>
      </c>
      <c r="E779" s="11">
        <v>45632</v>
      </c>
      <c r="F779" s="11">
        <v>45684</v>
      </c>
      <c r="G779" s="11">
        <v>45689</v>
      </c>
      <c r="H779" s="13">
        <f>DATE(YEAR(F779),MONTH(F779),1)</f>
        <v>45658</v>
      </c>
      <c r="I779" s="2">
        <f>G779-F779</f>
        <v>5</v>
      </c>
      <c r="J779" s="2">
        <f>F779-E779</f>
        <v>52</v>
      </c>
      <c r="K779" s="2" t="s">
        <v>2646</v>
      </c>
      <c r="L779" s="2">
        <v>1</v>
      </c>
      <c r="M779" s="2">
        <v>3</v>
      </c>
      <c r="N779" s="2">
        <v>0</v>
      </c>
      <c r="O779" s="2" t="s">
        <v>2689</v>
      </c>
      <c r="P779" s="2" t="s">
        <v>2662</v>
      </c>
      <c r="Q779" s="2" t="s">
        <v>2649</v>
      </c>
      <c r="R779" s="3">
        <v>9050</v>
      </c>
      <c r="S779" s="3">
        <f>I779*L779*R779</f>
        <v>45250</v>
      </c>
      <c r="T779" s="2">
        <f>M779+N779</f>
        <v>3</v>
      </c>
    </row>
    <row r="780" spans="1:20" x14ac:dyDescent="0.2">
      <c r="A780" s="2" t="s">
        <v>3444</v>
      </c>
      <c r="B780" s="2" t="s">
        <v>1434</v>
      </c>
      <c r="C780" s="2" t="s">
        <v>99</v>
      </c>
      <c r="D780" s="2" t="str">
        <f>INDEX(Hotels!$C$2:$C$49,MATCH(C780,Hotels!$A$2:$A$49,0))</f>
        <v>Shimla</v>
      </c>
      <c r="E780" s="11">
        <v>45632</v>
      </c>
      <c r="F780" s="11">
        <v>45786</v>
      </c>
      <c r="G780" s="11">
        <v>45790</v>
      </c>
      <c r="H780" s="13">
        <f>DATE(YEAR(F780),MONTH(F780),1)</f>
        <v>45778</v>
      </c>
      <c r="I780" s="2">
        <f>G780-F780</f>
        <v>4</v>
      </c>
      <c r="J780" s="2">
        <f>F780-E780</f>
        <v>154</v>
      </c>
      <c r="K780" s="2" t="s">
        <v>2668</v>
      </c>
      <c r="L780" s="2">
        <v>2</v>
      </c>
      <c r="M780" s="2">
        <v>4</v>
      </c>
      <c r="N780" s="2">
        <v>3</v>
      </c>
      <c r="O780" s="2" t="s">
        <v>2689</v>
      </c>
      <c r="P780" s="2" t="s">
        <v>2652</v>
      </c>
      <c r="Q780" s="2" t="s">
        <v>2664</v>
      </c>
      <c r="R780" s="3">
        <v>3000</v>
      </c>
      <c r="S780" s="3">
        <f>I780*L780*R780</f>
        <v>24000</v>
      </c>
      <c r="T780" s="2">
        <f>M780+N780</f>
        <v>7</v>
      </c>
    </row>
    <row r="781" spans="1:20" x14ac:dyDescent="0.2">
      <c r="A781" s="2" t="s">
        <v>3445</v>
      </c>
      <c r="B781" s="2" t="s">
        <v>1486</v>
      </c>
      <c r="C781" s="2" t="s">
        <v>108</v>
      </c>
      <c r="D781" s="2" t="str">
        <f>INDEX(Hotels!$C$2:$C$49,MATCH(C781,Hotels!$A$2:$A$49,0))</f>
        <v>Manali</v>
      </c>
      <c r="E781" s="11">
        <v>45632</v>
      </c>
      <c r="F781" s="11">
        <v>45633</v>
      </c>
      <c r="G781" s="11">
        <v>45638</v>
      </c>
      <c r="H781" s="13">
        <f>DATE(YEAR(F781),MONTH(F781),1)</f>
        <v>45627</v>
      </c>
      <c r="I781" s="2">
        <f>G781-F781</f>
        <v>5</v>
      </c>
      <c r="J781" s="2">
        <f>F781-E781</f>
        <v>1</v>
      </c>
      <c r="K781" s="2" t="s">
        <v>2646</v>
      </c>
      <c r="L781" s="2">
        <v>1</v>
      </c>
      <c r="M781" s="2">
        <v>3</v>
      </c>
      <c r="N781" s="2">
        <v>0</v>
      </c>
      <c r="O781" s="2" t="s">
        <v>2689</v>
      </c>
      <c r="P781" s="2" t="s">
        <v>2672</v>
      </c>
      <c r="Q781" s="2" t="s">
        <v>2649</v>
      </c>
      <c r="R781" s="3">
        <v>20800</v>
      </c>
      <c r="S781" s="3">
        <f>I781*L781*R781</f>
        <v>104000</v>
      </c>
      <c r="T781" s="2">
        <f>M781+N781</f>
        <v>3</v>
      </c>
    </row>
    <row r="782" spans="1:20" x14ac:dyDescent="0.2">
      <c r="A782" s="2" t="s">
        <v>3446</v>
      </c>
      <c r="B782" s="2" t="s">
        <v>1808</v>
      </c>
      <c r="C782" s="2" t="s">
        <v>57</v>
      </c>
      <c r="D782" s="2" t="str">
        <f>INDEX(Hotels!$C$2:$C$49,MATCH(C782,Hotels!$A$2:$A$49,0))</f>
        <v>Mumbai</v>
      </c>
      <c r="E782" s="11">
        <v>45632</v>
      </c>
      <c r="F782" s="11">
        <v>45636</v>
      </c>
      <c r="G782" s="11">
        <v>45638</v>
      </c>
      <c r="H782" s="13">
        <f>DATE(YEAR(F782),MONTH(F782),1)</f>
        <v>45627</v>
      </c>
      <c r="I782" s="2">
        <f>G782-F782</f>
        <v>2</v>
      </c>
      <c r="J782" s="2">
        <f>F782-E782</f>
        <v>4</v>
      </c>
      <c r="K782" s="2" t="s">
        <v>2655</v>
      </c>
      <c r="L782" s="2">
        <v>1</v>
      </c>
      <c r="M782" s="2">
        <v>1</v>
      </c>
      <c r="N782" s="2">
        <v>0</v>
      </c>
      <c r="O782" s="2" t="s">
        <v>2732</v>
      </c>
      <c r="P782" s="2" t="s">
        <v>2659</v>
      </c>
      <c r="Q782" s="2" t="s">
        <v>2649</v>
      </c>
      <c r="R782" s="3">
        <v>11250</v>
      </c>
      <c r="S782" s="3">
        <f>I782*L782*R782</f>
        <v>22500</v>
      </c>
      <c r="T782" s="2">
        <f>M782+N782</f>
        <v>1</v>
      </c>
    </row>
    <row r="783" spans="1:20" x14ac:dyDescent="0.2">
      <c r="A783" s="2" t="s">
        <v>3447</v>
      </c>
      <c r="B783" s="2" t="s">
        <v>2085</v>
      </c>
      <c r="C783" s="2" t="s">
        <v>93</v>
      </c>
      <c r="D783" s="2" t="str">
        <f>INDEX(Hotels!$C$2:$C$49,MATCH(C783,Hotels!$A$2:$A$49,0))</f>
        <v>Shimla</v>
      </c>
      <c r="E783" s="11">
        <v>45632</v>
      </c>
      <c r="F783" s="11">
        <v>45646</v>
      </c>
      <c r="G783" s="11">
        <v>45650</v>
      </c>
      <c r="H783" s="13">
        <f>DATE(YEAR(F783),MONTH(F783),1)</f>
        <v>45627</v>
      </c>
      <c r="I783" s="2">
        <f>G783-F783</f>
        <v>4</v>
      </c>
      <c r="J783" s="2">
        <f>F783-E783</f>
        <v>14</v>
      </c>
      <c r="K783" s="2" t="s">
        <v>2655</v>
      </c>
      <c r="L783" s="2">
        <v>1</v>
      </c>
      <c r="M783" s="2">
        <v>2</v>
      </c>
      <c r="N783" s="2">
        <v>0</v>
      </c>
      <c r="O783" s="2" t="s">
        <v>2647</v>
      </c>
      <c r="P783" s="2" t="s">
        <v>2656</v>
      </c>
      <c r="Q783" s="2" t="s">
        <v>2649</v>
      </c>
      <c r="R783" s="3">
        <v>6250</v>
      </c>
      <c r="S783" s="3">
        <f>I783*L783*R783</f>
        <v>25000</v>
      </c>
      <c r="T783" s="2">
        <f>M783+N783</f>
        <v>2</v>
      </c>
    </row>
    <row r="784" spans="1:20" x14ac:dyDescent="0.2">
      <c r="A784" s="2" t="s">
        <v>3448</v>
      </c>
      <c r="B784" s="2" t="s">
        <v>2118</v>
      </c>
      <c r="C784" s="2" t="s">
        <v>69</v>
      </c>
      <c r="D784" s="2" t="str">
        <f>INDEX(Hotels!$C$2:$C$49,MATCH(C784,Hotels!$A$2:$A$49,0))</f>
        <v>New Delhi</v>
      </c>
      <c r="E784" s="11">
        <v>45632</v>
      </c>
      <c r="F784" s="11">
        <v>45675</v>
      </c>
      <c r="G784" s="11">
        <v>45679</v>
      </c>
      <c r="H784" s="13">
        <f>DATE(YEAR(F784),MONTH(F784),1)</f>
        <v>45658</v>
      </c>
      <c r="I784" s="2">
        <f>G784-F784</f>
        <v>4</v>
      </c>
      <c r="J784" s="2">
        <f>F784-E784</f>
        <v>43</v>
      </c>
      <c r="K784" s="2" t="s">
        <v>2655</v>
      </c>
      <c r="L784" s="2">
        <v>1</v>
      </c>
      <c r="M784" s="2">
        <v>2</v>
      </c>
      <c r="N784" s="2">
        <v>2</v>
      </c>
      <c r="O784" s="2" t="s">
        <v>2689</v>
      </c>
      <c r="P784" s="2" t="s">
        <v>2662</v>
      </c>
      <c r="Q784" s="2" t="s">
        <v>2649</v>
      </c>
      <c r="R784" s="3">
        <v>20050</v>
      </c>
      <c r="S784" s="3">
        <f>I784*L784*R784</f>
        <v>80200</v>
      </c>
      <c r="T784" s="2">
        <f>M784+N784</f>
        <v>4</v>
      </c>
    </row>
    <row r="785" spans="1:20" x14ac:dyDescent="0.2">
      <c r="A785" s="2" t="s">
        <v>3449</v>
      </c>
      <c r="B785" s="2" t="s">
        <v>1688</v>
      </c>
      <c r="C785" s="2" t="s">
        <v>37</v>
      </c>
      <c r="D785" s="2" t="str">
        <f>INDEX(Hotels!$C$2:$C$49,MATCH(C785,Hotels!$A$2:$A$49,0))</f>
        <v>Udaipur</v>
      </c>
      <c r="E785" s="11">
        <v>45633</v>
      </c>
      <c r="F785" s="11">
        <v>45656</v>
      </c>
      <c r="G785" s="11">
        <v>45657</v>
      </c>
      <c r="H785" s="13">
        <f>DATE(YEAR(F785),MONTH(F785),1)</f>
        <v>45627</v>
      </c>
      <c r="I785" s="2">
        <f>G785-F785</f>
        <v>1</v>
      </c>
      <c r="J785" s="2">
        <f>F785-E785</f>
        <v>23</v>
      </c>
      <c r="K785" s="2" t="s">
        <v>2655</v>
      </c>
      <c r="L785" s="2">
        <v>1</v>
      </c>
      <c r="M785" s="2">
        <v>2</v>
      </c>
      <c r="N785" s="2">
        <v>0</v>
      </c>
      <c r="O785" s="2" t="s">
        <v>2661</v>
      </c>
      <c r="P785" s="2" t="s">
        <v>2652</v>
      </c>
      <c r="Q785" s="2" t="s">
        <v>2649</v>
      </c>
      <c r="R785" s="3">
        <v>16600</v>
      </c>
      <c r="S785" s="3">
        <f>I785*L785*R785</f>
        <v>16600</v>
      </c>
      <c r="T785" s="2">
        <f>M785+N785</f>
        <v>2</v>
      </c>
    </row>
    <row r="786" spans="1:20" x14ac:dyDescent="0.2">
      <c r="A786" s="2" t="s">
        <v>3450</v>
      </c>
      <c r="B786" s="2" t="s">
        <v>1720</v>
      </c>
      <c r="C786" s="2" t="s">
        <v>106</v>
      </c>
      <c r="D786" s="2" t="str">
        <f>INDEX(Hotels!$C$2:$C$49,MATCH(C786,Hotels!$A$2:$A$49,0))</f>
        <v>Manali</v>
      </c>
      <c r="E786" s="11">
        <v>45633</v>
      </c>
      <c r="F786" s="11">
        <v>45693</v>
      </c>
      <c r="G786" s="11">
        <v>45697</v>
      </c>
      <c r="H786" s="13">
        <f>DATE(YEAR(F786),MONTH(F786),1)</f>
        <v>45689</v>
      </c>
      <c r="I786" s="2">
        <f>G786-F786</f>
        <v>4</v>
      </c>
      <c r="J786" s="2">
        <f>F786-E786</f>
        <v>60</v>
      </c>
      <c r="K786" s="2" t="s">
        <v>2655</v>
      </c>
      <c r="L786" s="2">
        <v>1</v>
      </c>
      <c r="M786" s="2">
        <v>2</v>
      </c>
      <c r="N786" s="2">
        <v>0</v>
      </c>
      <c r="O786" s="2" t="s">
        <v>2670</v>
      </c>
      <c r="P786" s="2" t="s">
        <v>2652</v>
      </c>
      <c r="Q786" s="2" t="s">
        <v>2649</v>
      </c>
      <c r="R786" s="3">
        <v>6400</v>
      </c>
      <c r="S786" s="3">
        <f>I786*L786*R786</f>
        <v>25600</v>
      </c>
      <c r="T786" s="2">
        <f>M786+N786</f>
        <v>2</v>
      </c>
    </row>
    <row r="787" spans="1:20" x14ac:dyDescent="0.2">
      <c r="A787" s="2" t="s">
        <v>3451</v>
      </c>
      <c r="B787" s="2" t="s">
        <v>1771</v>
      </c>
      <c r="C787" s="2" t="s">
        <v>101</v>
      </c>
      <c r="D787" s="2" t="str">
        <f>INDEX(Hotels!$C$2:$C$49,MATCH(C787,Hotels!$A$2:$A$49,0))</f>
        <v>Shimla</v>
      </c>
      <c r="E787" s="11">
        <v>45633</v>
      </c>
      <c r="F787" s="11">
        <v>45645</v>
      </c>
      <c r="G787" s="11">
        <v>45646</v>
      </c>
      <c r="H787" s="13">
        <f>DATE(YEAR(F787),MONTH(F787),1)</f>
        <v>45627</v>
      </c>
      <c r="I787" s="2">
        <f>G787-F787</f>
        <v>1</v>
      </c>
      <c r="J787" s="2">
        <f>F787-E787</f>
        <v>12</v>
      </c>
      <c r="K787" s="2" t="s">
        <v>2646</v>
      </c>
      <c r="L787" s="2">
        <v>1</v>
      </c>
      <c r="M787" s="2">
        <v>1</v>
      </c>
      <c r="N787" s="2">
        <v>0</v>
      </c>
      <c r="O787" s="2" t="s">
        <v>2732</v>
      </c>
      <c r="P787" s="2" t="s">
        <v>2659</v>
      </c>
      <c r="Q787" s="2" t="s">
        <v>2649</v>
      </c>
      <c r="R787" s="3">
        <v>10750</v>
      </c>
      <c r="S787" s="3">
        <f>I787*L787*R787</f>
        <v>10750</v>
      </c>
      <c r="T787" s="2">
        <f>M787+N787</f>
        <v>1</v>
      </c>
    </row>
    <row r="788" spans="1:20" x14ac:dyDescent="0.2">
      <c r="A788" s="2" t="s">
        <v>3452</v>
      </c>
      <c r="B788" s="2" t="s">
        <v>1882</v>
      </c>
      <c r="C788" s="2" t="s">
        <v>49</v>
      </c>
      <c r="D788" s="2" t="str">
        <f>INDEX(Hotels!$C$2:$C$49,MATCH(C788,Hotels!$A$2:$A$49,0))</f>
        <v>Agra</v>
      </c>
      <c r="E788" s="11">
        <v>45633</v>
      </c>
      <c r="F788" s="11">
        <v>45654</v>
      </c>
      <c r="G788" s="11">
        <v>45656</v>
      </c>
      <c r="H788" s="13">
        <f>DATE(YEAR(F788),MONTH(F788),1)</f>
        <v>45627</v>
      </c>
      <c r="I788" s="2">
        <f>G788-F788</f>
        <v>2</v>
      </c>
      <c r="J788" s="2">
        <f>F788-E788</f>
        <v>21</v>
      </c>
      <c r="K788" s="2" t="s">
        <v>2668</v>
      </c>
      <c r="L788" s="2">
        <v>1</v>
      </c>
      <c r="M788" s="2">
        <v>2</v>
      </c>
      <c r="N788" s="2">
        <v>0</v>
      </c>
      <c r="O788" s="2" t="s">
        <v>2647</v>
      </c>
      <c r="P788" s="2" t="s">
        <v>2652</v>
      </c>
      <c r="Q788" s="2" t="s">
        <v>2649</v>
      </c>
      <c r="R788" s="3">
        <v>2850</v>
      </c>
      <c r="S788" s="3">
        <f>I788*L788*R788</f>
        <v>5700</v>
      </c>
      <c r="T788" s="2">
        <f>M788+N788</f>
        <v>2</v>
      </c>
    </row>
    <row r="789" spans="1:20" x14ac:dyDescent="0.2">
      <c r="A789" s="2" t="s">
        <v>3453</v>
      </c>
      <c r="B789" s="2" t="s">
        <v>2020</v>
      </c>
      <c r="C789" s="2" t="s">
        <v>112</v>
      </c>
      <c r="D789" s="2" t="str">
        <f>INDEX(Hotels!$C$2:$C$49,MATCH(C789,Hotels!$A$2:$A$49,0))</f>
        <v>Rishikesh</v>
      </c>
      <c r="E789" s="11">
        <v>45633</v>
      </c>
      <c r="F789" s="11">
        <v>45636</v>
      </c>
      <c r="G789" s="11">
        <v>45637</v>
      </c>
      <c r="H789" s="13">
        <f>DATE(YEAR(F789),MONTH(F789),1)</f>
        <v>45627</v>
      </c>
      <c r="I789" s="2">
        <f>G789-F789</f>
        <v>1</v>
      </c>
      <c r="J789" s="2">
        <f>F789-E789</f>
        <v>3</v>
      </c>
      <c r="K789" s="2" t="s">
        <v>2646</v>
      </c>
      <c r="L789" s="2">
        <v>1</v>
      </c>
      <c r="M789" s="2">
        <v>1</v>
      </c>
      <c r="N789" s="2">
        <v>0</v>
      </c>
      <c r="O789" s="2" t="s">
        <v>2647</v>
      </c>
      <c r="P789" s="2" t="s">
        <v>2672</v>
      </c>
      <c r="Q789" s="2" t="s">
        <v>2653</v>
      </c>
      <c r="R789" s="3">
        <v>7650</v>
      </c>
      <c r="S789" s="3">
        <f>I789*L789*R789</f>
        <v>7650</v>
      </c>
      <c r="T789" s="2">
        <f>M789+N789</f>
        <v>1</v>
      </c>
    </row>
    <row r="790" spans="1:20" x14ac:dyDescent="0.2">
      <c r="A790" s="2" t="s">
        <v>3454</v>
      </c>
      <c r="B790" s="2" t="s">
        <v>2063</v>
      </c>
      <c r="C790" s="2" t="s">
        <v>37</v>
      </c>
      <c r="D790" s="2" t="str">
        <f>INDEX(Hotels!$C$2:$C$49,MATCH(C790,Hotels!$A$2:$A$49,0))</f>
        <v>Udaipur</v>
      </c>
      <c r="E790" s="11">
        <v>45633</v>
      </c>
      <c r="F790" s="11">
        <v>45677</v>
      </c>
      <c r="G790" s="11">
        <v>45678</v>
      </c>
      <c r="H790" s="13">
        <f>DATE(YEAR(F790),MONTH(F790),1)</f>
        <v>45658</v>
      </c>
      <c r="I790" s="2">
        <f>G790-F790</f>
        <v>1</v>
      </c>
      <c r="J790" s="2">
        <f>F790-E790</f>
        <v>44</v>
      </c>
      <c r="K790" s="2" t="s">
        <v>2668</v>
      </c>
      <c r="L790" s="2">
        <v>1</v>
      </c>
      <c r="M790" s="2">
        <v>1</v>
      </c>
      <c r="N790" s="2">
        <v>0</v>
      </c>
      <c r="O790" s="2" t="s">
        <v>2732</v>
      </c>
      <c r="P790" s="2" t="s">
        <v>2659</v>
      </c>
      <c r="Q790" s="2" t="s">
        <v>2649</v>
      </c>
      <c r="R790" s="3">
        <v>13300</v>
      </c>
      <c r="S790" s="3">
        <f>I790*L790*R790</f>
        <v>13300</v>
      </c>
      <c r="T790" s="2">
        <f>M790+N790</f>
        <v>1</v>
      </c>
    </row>
    <row r="791" spans="1:20" x14ac:dyDescent="0.2">
      <c r="A791" s="2" t="s">
        <v>3455</v>
      </c>
      <c r="B791" s="2" t="s">
        <v>2239</v>
      </c>
      <c r="C791" s="2" t="s">
        <v>79</v>
      </c>
      <c r="D791" s="2" t="str">
        <f>INDEX(Hotels!$C$2:$C$49,MATCH(C791,Hotels!$A$2:$A$49,0))</f>
        <v>Bengaluru</v>
      </c>
      <c r="E791" s="11">
        <v>45633</v>
      </c>
      <c r="F791" s="11">
        <v>45636</v>
      </c>
      <c r="G791" s="11">
        <v>45639</v>
      </c>
      <c r="H791" s="13">
        <f>DATE(YEAR(F791),MONTH(F791),1)</f>
        <v>45627</v>
      </c>
      <c r="I791" s="2">
        <f>G791-F791</f>
        <v>3</v>
      </c>
      <c r="J791" s="2">
        <f>F791-E791</f>
        <v>3</v>
      </c>
      <c r="K791" s="2" t="s">
        <v>2668</v>
      </c>
      <c r="L791" s="2">
        <v>1</v>
      </c>
      <c r="M791" s="2">
        <v>2</v>
      </c>
      <c r="N791" s="2">
        <v>0</v>
      </c>
      <c r="O791" s="2" t="s">
        <v>2683</v>
      </c>
      <c r="P791" s="2" t="s">
        <v>2656</v>
      </c>
      <c r="Q791" s="2" t="s">
        <v>2653</v>
      </c>
      <c r="R791" s="3">
        <v>4450</v>
      </c>
      <c r="S791" s="3">
        <f>I791*L791*R791</f>
        <v>13350</v>
      </c>
      <c r="T791" s="2">
        <f>M791+N791</f>
        <v>2</v>
      </c>
    </row>
    <row r="792" spans="1:20" x14ac:dyDescent="0.2">
      <c r="A792" s="2" t="s">
        <v>3456</v>
      </c>
      <c r="B792" s="2" t="s">
        <v>2305</v>
      </c>
      <c r="C792" s="2" t="s">
        <v>93</v>
      </c>
      <c r="D792" s="2" t="str">
        <f>INDEX(Hotels!$C$2:$C$49,MATCH(C792,Hotels!$A$2:$A$49,0))</f>
        <v>Shimla</v>
      </c>
      <c r="E792" s="11">
        <v>45633</v>
      </c>
      <c r="F792" s="11">
        <v>45635</v>
      </c>
      <c r="G792" s="11">
        <v>45638</v>
      </c>
      <c r="H792" s="13">
        <f>DATE(YEAR(F792),MONTH(F792),1)</f>
        <v>45627</v>
      </c>
      <c r="I792" s="2">
        <f>G792-F792</f>
        <v>3</v>
      </c>
      <c r="J792" s="2">
        <f>F792-E792</f>
        <v>2</v>
      </c>
      <c r="K792" s="2" t="s">
        <v>2668</v>
      </c>
      <c r="L792" s="2">
        <v>1</v>
      </c>
      <c r="M792" s="2">
        <v>2</v>
      </c>
      <c r="N792" s="2">
        <v>0</v>
      </c>
      <c r="O792" s="2" t="s">
        <v>2651</v>
      </c>
      <c r="P792" s="2" t="s">
        <v>2662</v>
      </c>
      <c r="Q792" s="2" t="s">
        <v>2649</v>
      </c>
      <c r="R792" s="3">
        <v>5050</v>
      </c>
      <c r="S792" s="3">
        <f>I792*L792*R792</f>
        <v>15150</v>
      </c>
      <c r="T792" s="2">
        <f>M792+N792</f>
        <v>2</v>
      </c>
    </row>
    <row r="793" spans="1:20" x14ac:dyDescent="0.2">
      <c r="A793" s="2" t="s">
        <v>3457</v>
      </c>
      <c r="B793" s="2" t="s">
        <v>2404</v>
      </c>
      <c r="C793" s="2" t="s">
        <v>34</v>
      </c>
      <c r="D793" s="2" t="str">
        <f>INDEX(Hotels!$C$2:$C$49,MATCH(C793,Hotels!$A$2:$A$49,0))</f>
        <v>Udaipur</v>
      </c>
      <c r="E793" s="11">
        <v>45633</v>
      </c>
      <c r="F793" s="11">
        <v>45652</v>
      </c>
      <c r="G793" s="11">
        <v>45657</v>
      </c>
      <c r="H793" s="13">
        <f>DATE(YEAR(F793),MONTH(F793),1)</f>
        <v>45627</v>
      </c>
      <c r="I793" s="2">
        <f>G793-F793</f>
        <v>5</v>
      </c>
      <c r="J793" s="2">
        <f>F793-E793</f>
        <v>19</v>
      </c>
      <c r="K793" s="2" t="s">
        <v>2655</v>
      </c>
      <c r="L793" s="2">
        <v>1</v>
      </c>
      <c r="M793" s="2">
        <v>2</v>
      </c>
      <c r="N793" s="2">
        <v>0</v>
      </c>
      <c r="O793" s="2" t="s">
        <v>2647</v>
      </c>
      <c r="P793" s="2" t="s">
        <v>2648</v>
      </c>
      <c r="Q793" s="2" t="s">
        <v>2649</v>
      </c>
      <c r="R793" s="3">
        <v>8150</v>
      </c>
      <c r="S793" s="3">
        <f>I793*L793*R793</f>
        <v>40750</v>
      </c>
      <c r="T793" s="2">
        <f>M793+N793</f>
        <v>2</v>
      </c>
    </row>
    <row r="794" spans="1:20" x14ac:dyDescent="0.2">
      <c r="A794" s="2" t="s">
        <v>3458</v>
      </c>
      <c r="B794" s="2" t="s">
        <v>324</v>
      </c>
      <c r="C794" s="2" t="s">
        <v>63</v>
      </c>
      <c r="D794" s="2" t="str">
        <f>INDEX(Hotels!$C$2:$C$49,MATCH(C794,Hotels!$A$2:$A$49,0))</f>
        <v>New Delhi</v>
      </c>
      <c r="E794" s="11">
        <v>45634</v>
      </c>
      <c r="F794" s="11">
        <v>45801</v>
      </c>
      <c r="G794" s="11">
        <v>45803</v>
      </c>
      <c r="H794" s="13">
        <f>DATE(YEAR(F794),MONTH(F794),1)</f>
        <v>45778</v>
      </c>
      <c r="I794" s="2">
        <f>G794-F794</f>
        <v>2</v>
      </c>
      <c r="J794" s="2">
        <f>F794-E794</f>
        <v>167</v>
      </c>
      <c r="K794" s="2" t="s">
        <v>2655</v>
      </c>
      <c r="L794" s="2">
        <v>4</v>
      </c>
      <c r="M794" s="2">
        <v>8</v>
      </c>
      <c r="N794" s="2">
        <v>0</v>
      </c>
      <c r="O794" s="2" t="s">
        <v>2732</v>
      </c>
      <c r="P794" s="2" t="s">
        <v>2656</v>
      </c>
      <c r="Q794" s="2" t="s">
        <v>2649</v>
      </c>
      <c r="R794" s="3">
        <v>8950</v>
      </c>
      <c r="S794" s="3">
        <f>I794*L794*R794</f>
        <v>71600</v>
      </c>
      <c r="T794" s="2">
        <f>M794+N794</f>
        <v>8</v>
      </c>
    </row>
    <row r="795" spans="1:20" x14ac:dyDescent="0.2">
      <c r="A795" s="2" t="s">
        <v>3459</v>
      </c>
      <c r="B795" s="2" t="s">
        <v>775</v>
      </c>
      <c r="C795" s="2" t="s">
        <v>103</v>
      </c>
      <c r="D795" s="2" t="str">
        <f>INDEX(Hotels!$C$2:$C$49,MATCH(C795,Hotels!$A$2:$A$49,0))</f>
        <v>Manali</v>
      </c>
      <c r="E795" s="11">
        <v>45634</v>
      </c>
      <c r="F795" s="11">
        <v>45670</v>
      </c>
      <c r="G795" s="11">
        <v>45673</v>
      </c>
      <c r="H795" s="13">
        <f>DATE(YEAR(F795),MONTH(F795),1)</f>
        <v>45658</v>
      </c>
      <c r="I795" s="2">
        <f>G795-F795</f>
        <v>3</v>
      </c>
      <c r="J795" s="2">
        <f>F795-E795</f>
        <v>36</v>
      </c>
      <c r="K795" s="2" t="s">
        <v>2655</v>
      </c>
      <c r="L795" s="2">
        <v>1</v>
      </c>
      <c r="M795" s="2">
        <v>2</v>
      </c>
      <c r="N795" s="2">
        <v>0</v>
      </c>
      <c r="O795" s="2" t="s">
        <v>2689</v>
      </c>
      <c r="P795" s="2" t="s">
        <v>2662</v>
      </c>
      <c r="Q795" s="2" t="s">
        <v>2653</v>
      </c>
      <c r="R795" s="3">
        <v>4600</v>
      </c>
      <c r="S795" s="3">
        <f>I795*L795*R795</f>
        <v>13800</v>
      </c>
      <c r="T795" s="2">
        <f>M795+N795</f>
        <v>2</v>
      </c>
    </row>
    <row r="796" spans="1:20" x14ac:dyDescent="0.2">
      <c r="A796" s="2" t="s">
        <v>3460</v>
      </c>
      <c r="B796" s="2" t="s">
        <v>1361</v>
      </c>
      <c r="C796" s="2" t="s">
        <v>89</v>
      </c>
      <c r="D796" s="2" t="str">
        <f>INDEX(Hotels!$C$2:$C$49,MATCH(C796,Hotels!$A$2:$A$49,0))</f>
        <v>Kochi</v>
      </c>
      <c r="E796" s="11">
        <v>45634</v>
      </c>
      <c r="F796" s="11">
        <v>45764</v>
      </c>
      <c r="G796" s="11">
        <v>45767</v>
      </c>
      <c r="H796" s="13">
        <f>DATE(YEAR(F796),MONTH(F796),1)</f>
        <v>45748</v>
      </c>
      <c r="I796" s="2">
        <f>G796-F796</f>
        <v>3</v>
      </c>
      <c r="J796" s="2">
        <f>F796-E796</f>
        <v>130</v>
      </c>
      <c r="K796" s="2" t="s">
        <v>2668</v>
      </c>
      <c r="L796" s="2">
        <v>1</v>
      </c>
      <c r="M796" s="2">
        <v>2</v>
      </c>
      <c r="N796" s="2">
        <v>0</v>
      </c>
      <c r="O796" s="2" t="s">
        <v>2647</v>
      </c>
      <c r="P796" s="2" t="s">
        <v>2672</v>
      </c>
      <c r="Q796" s="2" t="s">
        <v>2649</v>
      </c>
      <c r="R796" s="3">
        <v>4900</v>
      </c>
      <c r="S796" s="3">
        <f>I796*L796*R796</f>
        <v>14700</v>
      </c>
      <c r="T796" s="2">
        <f>M796+N796</f>
        <v>2</v>
      </c>
    </row>
    <row r="797" spans="1:20" x14ac:dyDescent="0.2">
      <c r="A797" s="2" t="s">
        <v>3461</v>
      </c>
      <c r="B797" s="2" t="s">
        <v>1846</v>
      </c>
      <c r="C797" s="2" t="s">
        <v>19</v>
      </c>
      <c r="D797" s="2" t="str">
        <f>INDEX(Hotels!$C$2:$C$49,MATCH(C797,Hotels!$A$2:$A$49,0))</f>
        <v>Goa</v>
      </c>
      <c r="E797" s="11">
        <v>45634</v>
      </c>
      <c r="F797" s="11">
        <v>45672</v>
      </c>
      <c r="G797" s="11">
        <v>45677</v>
      </c>
      <c r="H797" s="13">
        <f>DATE(YEAR(F797),MONTH(F797),1)</f>
        <v>45658</v>
      </c>
      <c r="I797" s="2">
        <f>G797-F797</f>
        <v>5</v>
      </c>
      <c r="J797" s="2">
        <f>F797-E797</f>
        <v>38</v>
      </c>
      <c r="K797" s="2" t="s">
        <v>2646</v>
      </c>
      <c r="L797" s="2">
        <v>1</v>
      </c>
      <c r="M797" s="2">
        <v>2</v>
      </c>
      <c r="N797" s="2">
        <v>0</v>
      </c>
      <c r="O797" s="2" t="s">
        <v>2689</v>
      </c>
      <c r="P797" s="2" t="s">
        <v>2652</v>
      </c>
      <c r="Q797" s="2" t="s">
        <v>2649</v>
      </c>
      <c r="R797" s="3">
        <v>13100</v>
      </c>
      <c r="S797" s="3">
        <f>I797*L797*R797</f>
        <v>65500</v>
      </c>
      <c r="T797" s="2">
        <f>M797+N797</f>
        <v>2</v>
      </c>
    </row>
    <row r="798" spans="1:20" x14ac:dyDescent="0.2">
      <c r="A798" s="2" t="s">
        <v>3462</v>
      </c>
      <c r="B798" s="2" t="s">
        <v>1938</v>
      </c>
      <c r="C798" s="2" t="s">
        <v>129</v>
      </c>
      <c r="D798" s="2" t="str">
        <f>INDEX(Hotels!$C$2:$C$49,MATCH(C798,Hotels!$A$2:$A$49,0))</f>
        <v>Varanasi</v>
      </c>
      <c r="E798" s="11">
        <v>45634</v>
      </c>
      <c r="F798" s="11">
        <v>45661</v>
      </c>
      <c r="G798" s="11">
        <v>45664</v>
      </c>
      <c r="H798" s="13">
        <f>DATE(YEAR(F798),MONTH(F798),1)</f>
        <v>45658</v>
      </c>
      <c r="I798" s="2">
        <f>G798-F798</f>
        <v>3</v>
      </c>
      <c r="J798" s="2">
        <f>F798-E798</f>
        <v>27</v>
      </c>
      <c r="K798" s="2" t="s">
        <v>2668</v>
      </c>
      <c r="L798" s="2">
        <v>3</v>
      </c>
      <c r="M798" s="2">
        <v>6</v>
      </c>
      <c r="N798" s="2">
        <v>0</v>
      </c>
      <c r="O798" s="2" t="s">
        <v>2658</v>
      </c>
      <c r="P798" s="2" t="s">
        <v>2652</v>
      </c>
      <c r="Q798" s="2" t="s">
        <v>2649</v>
      </c>
      <c r="R798" s="3">
        <v>4250</v>
      </c>
      <c r="S798" s="3">
        <f>I798*L798*R798</f>
        <v>38250</v>
      </c>
      <c r="T798" s="2">
        <f>M798+N798</f>
        <v>6</v>
      </c>
    </row>
    <row r="799" spans="1:20" x14ac:dyDescent="0.2">
      <c r="A799" s="2" t="s">
        <v>3463</v>
      </c>
      <c r="B799" s="2" t="s">
        <v>1986</v>
      </c>
      <c r="C799" s="2" t="s">
        <v>63</v>
      </c>
      <c r="D799" s="2" t="str">
        <f>INDEX(Hotels!$C$2:$C$49,MATCH(C799,Hotels!$A$2:$A$49,0))</f>
        <v>New Delhi</v>
      </c>
      <c r="E799" s="11">
        <v>45634</v>
      </c>
      <c r="F799" s="11">
        <v>45669</v>
      </c>
      <c r="G799" s="11">
        <v>45671</v>
      </c>
      <c r="H799" s="13">
        <f>DATE(YEAR(F799),MONTH(F799),1)</f>
        <v>45658</v>
      </c>
      <c r="I799" s="2">
        <f>G799-F799</f>
        <v>2</v>
      </c>
      <c r="J799" s="2">
        <f>F799-E799</f>
        <v>35</v>
      </c>
      <c r="K799" s="2" t="s">
        <v>2655</v>
      </c>
      <c r="L799" s="2">
        <v>1</v>
      </c>
      <c r="M799" s="2">
        <v>2</v>
      </c>
      <c r="N799" s="2">
        <v>0</v>
      </c>
      <c r="O799" s="2" t="s">
        <v>2647</v>
      </c>
      <c r="P799" s="2" t="s">
        <v>2656</v>
      </c>
      <c r="Q799" s="2" t="s">
        <v>2649</v>
      </c>
      <c r="R799" s="3">
        <v>10850</v>
      </c>
      <c r="S799" s="3">
        <f>I799*L799*R799</f>
        <v>21700</v>
      </c>
      <c r="T799" s="2">
        <f>M799+N799</f>
        <v>2</v>
      </c>
    </row>
    <row r="800" spans="1:20" x14ac:dyDescent="0.2">
      <c r="A800" s="2" t="s">
        <v>3464</v>
      </c>
      <c r="B800" s="2" t="s">
        <v>2048</v>
      </c>
      <c r="C800" s="2" t="s">
        <v>69</v>
      </c>
      <c r="D800" s="2" t="str">
        <f>INDEX(Hotels!$C$2:$C$49,MATCH(C800,Hotels!$A$2:$A$49,0))</f>
        <v>New Delhi</v>
      </c>
      <c r="E800" s="11">
        <v>45634</v>
      </c>
      <c r="F800" s="11">
        <v>45691</v>
      </c>
      <c r="G800" s="11">
        <v>45694</v>
      </c>
      <c r="H800" s="13">
        <f>DATE(YEAR(F800),MONTH(F800),1)</f>
        <v>45689</v>
      </c>
      <c r="I800" s="2">
        <f>G800-F800</f>
        <v>3</v>
      </c>
      <c r="J800" s="2">
        <f>F800-E800</f>
        <v>57</v>
      </c>
      <c r="K800" s="2" t="s">
        <v>2668</v>
      </c>
      <c r="L800" s="2">
        <v>1</v>
      </c>
      <c r="M800" s="2">
        <v>2</v>
      </c>
      <c r="N800" s="2">
        <v>0</v>
      </c>
      <c r="O800" s="2" t="s">
        <v>2647</v>
      </c>
      <c r="P800" s="2" t="s">
        <v>2652</v>
      </c>
      <c r="Q800" s="2" t="s">
        <v>2649</v>
      </c>
      <c r="R800" s="3">
        <v>15600</v>
      </c>
      <c r="S800" s="3">
        <f>I800*L800*R800</f>
        <v>46800</v>
      </c>
      <c r="T800" s="2">
        <f>M800+N800</f>
        <v>2</v>
      </c>
    </row>
    <row r="801" spans="1:20" x14ac:dyDescent="0.2">
      <c r="A801" s="2" t="s">
        <v>3465</v>
      </c>
      <c r="B801" s="2" t="s">
        <v>638</v>
      </c>
      <c r="C801" s="2" t="s">
        <v>43</v>
      </c>
      <c r="D801" s="2" t="str">
        <f>INDEX(Hotels!$C$2:$C$49,MATCH(C801,Hotels!$A$2:$A$49,0))</f>
        <v>Agra</v>
      </c>
      <c r="E801" s="11">
        <v>45635</v>
      </c>
      <c r="F801" s="11">
        <v>45641</v>
      </c>
      <c r="G801" s="11">
        <v>45645</v>
      </c>
      <c r="H801" s="13">
        <f>DATE(YEAR(F801),MONTH(F801),1)</f>
        <v>45627</v>
      </c>
      <c r="I801" s="2">
        <f>G801-F801</f>
        <v>4</v>
      </c>
      <c r="J801" s="2">
        <f>F801-E801</f>
        <v>6</v>
      </c>
      <c r="K801" s="2" t="s">
        <v>2646</v>
      </c>
      <c r="L801" s="2">
        <v>4</v>
      </c>
      <c r="M801" s="2">
        <v>8</v>
      </c>
      <c r="N801" s="2">
        <v>0</v>
      </c>
      <c r="O801" s="2" t="s">
        <v>2647</v>
      </c>
      <c r="P801" s="2" t="s">
        <v>2652</v>
      </c>
      <c r="Q801" s="2" t="s">
        <v>2649</v>
      </c>
      <c r="R801" s="3">
        <v>8450</v>
      </c>
      <c r="S801" s="3">
        <f>I801*L801*R801</f>
        <v>135200</v>
      </c>
      <c r="T801" s="2">
        <f>M801+N801</f>
        <v>8</v>
      </c>
    </row>
    <row r="802" spans="1:20" x14ac:dyDescent="0.2">
      <c r="A802" s="2" t="s">
        <v>3466</v>
      </c>
      <c r="B802" s="2" t="s">
        <v>1089</v>
      </c>
      <c r="C802" s="2" t="s">
        <v>69</v>
      </c>
      <c r="D802" s="2" t="str">
        <f>INDEX(Hotels!$C$2:$C$49,MATCH(C802,Hotels!$A$2:$A$49,0))</f>
        <v>New Delhi</v>
      </c>
      <c r="E802" s="11">
        <v>45635</v>
      </c>
      <c r="F802" s="11">
        <v>45665</v>
      </c>
      <c r="G802" s="11">
        <v>45668</v>
      </c>
      <c r="H802" s="13">
        <f>DATE(YEAR(F802),MONTH(F802),1)</f>
        <v>45658</v>
      </c>
      <c r="I802" s="2">
        <f>G802-F802</f>
        <v>3</v>
      </c>
      <c r="J802" s="2">
        <f>F802-E802</f>
        <v>30</v>
      </c>
      <c r="K802" s="2" t="s">
        <v>2668</v>
      </c>
      <c r="L802" s="2">
        <v>3</v>
      </c>
      <c r="M802" s="2">
        <v>6</v>
      </c>
      <c r="N802" s="2">
        <v>0</v>
      </c>
      <c r="O802" s="2" t="s">
        <v>2658</v>
      </c>
      <c r="P802" s="2" t="s">
        <v>2656</v>
      </c>
      <c r="Q802" s="2" t="s">
        <v>2649</v>
      </c>
      <c r="R802" s="3">
        <v>15750</v>
      </c>
      <c r="S802" s="3">
        <f>I802*L802*R802</f>
        <v>141750</v>
      </c>
      <c r="T802" s="2">
        <f>M802+N802</f>
        <v>6</v>
      </c>
    </row>
    <row r="803" spans="1:20" x14ac:dyDescent="0.2">
      <c r="A803" s="2" t="s">
        <v>3467</v>
      </c>
      <c r="B803" s="2" t="s">
        <v>1633</v>
      </c>
      <c r="C803" s="2" t="s">
        <v>57</v>
      </c>
      <c r="D803" s="2" t="str">
        <f>INDEX(Hotels!$C$2:$C$49,MATCH(C803,Hotels!$A$2:$A$49,0))</f>
        <v>Mumbai</v>
      </c>
      <c r="E803" s="11">
        <v>45635</v>
      </c>
      <c r="F803" s="11">
        <v>45651</v>
      </c>
      <c r="G803" s="11">
        <v>45654</v>
      </c>
      <c r="H803" s="13">
        <f>DATE(YEAR(F803),MONTH(F803),1)</f>
        <v>45627</v>
      </c>
      <c r="I803" s="2">
        <f>G803-F803</f>
        <v>3</v>
      </c>
      <c r="J803" s="2">
        <f>F803-E803</f>
        <v>16</v>
      </c>
      <c r="K803" s="2" t="s">
        <v>2666</v>
      </c>
      <c r="L803" s="2">
        <v>1</v>
      </c>
      <c r="M803" s="2">
        <v>2</v>
      </c>
      <c r="N803" s="2">
        <v>0</v>
      </c>
      <c r="O803" s="2" t="s">
        <v>2670</v>
      </c>
      <c r="P803" s="2" t="s">
        <v>2656</v>
      </c>
      <c r="Q803" s="2" t="s">
        <v>2649</v>
      </c>
      <c r="R803" s="3">
        <v>24450</v>
      </c>
      <c r="S803" s="3">
        <f>I803*L803*R803</f>
        <v>73350</v>
      </c>
      <c r="T803" s="2">
        <f>M803+N803</f>
        <v>2</v>
      </c>
    </row>
    <row r="804" spans="1:20" x14ac:dyDescent="0.2">
      <c r="A804" s="2" t="s">
        <v>3468</v>
      </c>
      <c r="B804" s="2" t="s">
        <v>1659</v>
      </c>
      <c r="C804" s="2" t="s">
        <v>79</v>
      </c>
      <c r="D804" s="2" t="str">
        <f>INDEX(Hotels!$C$2:$C$49,MATCH(C804,Hotels!$A$2:$A$49,0))</f>
        <v>Bengaluru</v>
      </c>
      <c r="E804" s="11">
        <v>45635</v>
      </c>
      <c r="F804" s="11">
        <v>45666</v>
      </c>
      <c r="G804" s="11">
        <v>45671</v>
      </c>
      <c r="H804" s="13">
        <f>DATE(YEAR(F804),MONTH(F804),1)</f>
        <v>45658</v>
      </c>
      <c r="I804" s="2">
        <f>G804-F804</f>
        <v>5</v>
      </c>
      <c r="J804" s="2">
        <f>F804-E804</f>
        <v>31</v>
      </c>
      <c r="K804" s="2" t="s">
        <v>2655</v>
      </c>
      <c r="L804" s="2">
        <v>1</v>
      </c>
      <c r="M804" s="2">
        <v>2</v>
      </c>
      <c r="N804" s="2">
        <v>2</v>
      </c>
      <c r="O804" s="2" t="s">
        <v>2689</v>
      </c>
      <c r="P804" s="2" t="s">
        <v>2656</v>
      </c>
      <c r="Q804" s="2" t="s">
        <v>2649</v>
      </c>
      <c r="R804" s="3">
        <v>5550</v>
      </c>
      <c r="S804" s="3">
        <f>I804*L804*R804</f>
        <v>27750</v>
      </c>
      <c r="T804" s="2">
        <f>M804+N804</f>
        <v>4</v>
      </c>
    </row>
    <row r="805" spans="1:20" x14ac:dyDescent="0.2">
      <c r="A805" s="2" t="s">
        <v>3469</v>
      </c>
      <c r="B805" s="2" t="s">
        <v>1773</v>
      </c>
      <c r="C805" s="2" t="s">
        <v>81</v>
      </c>
      <c r="D805" s="2" t="str">
        <f>INDEX(Hotels!$C$2:$C$49,MATCH(C805,Hotels!$A$2:$A$49,0))</f>
        <v>Bengaluru</v>
      </c>
      <c r="E805" s="11">
        <v>45635</v>
      </c>
      <c r="F805" s="11">
        <v>45707</v>
      </c>
      <c r="G805" s="11">
        <v>45710</v>
      </c>
      <c r="H805" s="13">
        <f>DATE(YEAR(F805),MONTH(F805),1)</f>
        <v>45689</v>
      </c>
      <c r="I805" s="2">
        <f>G805-F805</f>
        <v>3</v>
      </c>
      <c r="J805" s="2">
        <f>F805-E805</f>
        <v>72</v>
      </c>
      <c r="K805" s="2" t="s">
        <v>2646</v>
      </c>
      <c r="L805" s="2">
        <v>1</v>
      </c>
      <c r="M805" s="2">
        <v>2</v>
      </c>
      <c r="N805" s="2">
        <v>0</v>
      </c>
      <c r="O805" s="2" t="s">
        <v>2689</v>
      </c>
      <c r="P805" s="2" t="s">
        <v>2662</v>
      </c>
      <c r="Q805" s="2" t="s">
        <v>2649</v>
      </c>
      <c r="R805" s="3">
        <v>31900</v>
      </c>
      <c r="S805" s="3">
        <f>I805*L805*R805</f>
        <v>95700</v>
      </c>
      <c r="T805" s="2">
        <f>M805+N805</f>
        <v>2</v>
      </c>
    </row>
    <row r="806" spans="1:20" x14ac:dyDescent="0.2">
      <c r="A806" s="2" t="s">
        <v>3470</v>
      </c>
      <c r="B806" s="2" t="s">
        <v>2180</v>
      </c>
      <c r="C806" s="2" t="s">
        <v>99</v>
      </c>
      <c r="D806" s="2" t="str">
        <f>INDEX(Hotels!$C$2:$C$49,MATCH(C806,Hotels!$A$2:$A$49,0))</f>
        <v>Shimla</v>
      </c>
      <c r="E806" s="11">
        <v>45635</v>
      </c>
      <c r="F806" s="11">
        <v>45639</v>
      </c>
      <c r="G806" s="11">
        <v>45643</v>
      </c>
      <c r="H806" s="13">
        <f>DATE(YEAR(F806),MONTH(F806),1)</f>
        <v>45627</v>
      </c>
      <c r="I806" s="2">
        <f>G806-F806</f>
        <v>4</v>
      </c>
      <c r="J806" s="2">
        <f>F806-E806</f>
        <v>4</v>
      </c>
      <c r="K806" s="2" t="s">
        <v>2655</v>
      </c>
      <c r="L806" s="2">
        <v>1</v>
      </c>
      <c r="M806" s="2">
        <v>2</v>
      </c>
      <c r="N806" s="2">
        <v>0</v>
      </c>
      <c r="O806" s="2" t="s">
        <v>2683</v>
      </c>
      <c r="P806" s="2" t="s">
        <v>2672</v>
      </c>
      <c r="Q806" s="2" t="s">
        <v>2649</v>
      </c>
      <c r="R806" s="3">
        <v>3850</v>
      </c>
      <c r="S806" s="3">
        <f>I806*L806*R806</f>
        <v>15400</v>
      </c>
      <c r="T806" s="2">
        <f>M806+N806</f>
        <v>2</v>
      </c>
    </row>
    <row r="807" spans="1:20" x14ac:dyDescent="0.2">
      <c r="A807" s="2" t="s">
        <v>3471</v>
      </c>
      <c r="B807" s="2" t="s">
        <v>2214</v>
      </c>
      <c r="C807" s="2" t="s">
        <v>89</v>
      </c>
      <c r="D807" s="2" t="str">
        <f>INDEX(Hotels!$C$2:$C$49,MATCH(C807,Hotels!$A$2:$A$49,0))</f>
        <v>Kochi</v>
      </c>
      <c r="E807" s="11">
        <v>45635</v>
      </c>
      <c r="F807" s="11">
        <v>45720</v>
      </c>
      <c r="G807" s="11">
        <v>45723</v>
      </c>
      <c r="H807" s="13">
        <f>DATE(YEAR(F807),MONTH(F807),1)</f>
        <v>45717</v>
      </c>
      <c r="I807" s="2">
        <f>G807-F807</f>
        <v>3</v>
      </c>
      <c r="J807" s="2">
        <f>F807-E807</f>
        <v>85</v>
      </c>
      <c r="K807" s="2" t="s">
        <v>2655</v>
      </c>
      <c r="L807" s="2">
        <v>1</v>
      </c>
      <c r="M807" s="2">
        <v>1</v>
      </c>
      <c r="N807" s="2">
        <v>0</v>
      </c>
      <c r="O807" s="2" t="s">
        <v>2670</v>
      </c>
      <c r="P807" s="2" t="s">
        <v>2672</v>
      </c>
      <c r="Q807" s="2" t="s">
        <v>2649</v>
      </c>
      <c r="R807" s="3">
        <v>8550</v>
      </c>
      <c r="S807" s="3">
        <f>I807*L807*R807</f>
        <v>25650</v>
      </c>
      <c r="T807" s="2">
        <f>M807+N807</f>
        <v>1</v>
      </c>
    </row>
    <row r="808" spans="1:20" x14ac:dyDescent="0.2">
      <c r="A808" s="2" t="s">
        <v>3472</v>
      </c>
      <c r="B808" s="2" t="s">
        <v>2349</v>
      </c>
      <c r="C808" s="2" t="s">
        <v>81</v>
      </c>
      <c r="D808" s="2" t="str">
        <f>INDEX(Hotels!$C$2:$C$49,MATCH(C808,Hotels!$A$2:$A$49,0))</f>
        <v>Bengaluru</v>
      </c>
      <c r="E808" s="11">
        <v>45635</v>
      </c>
      <c r="F808" s="11">
        <v>45670</v>
      </c>
      <c r="G808" s="11">
        <v>45673</v>
      </c>
      <c r="H808" s="13">
        <f>DATE(YEAR(F808),MONTH(F808),1)</f>
        <v>45658</v>
      </c>
      <c r="I808" s="2">
        <f>G808-F808</f>
        <v>3</v>
      </c>
      <c r="J808" s="2">
        <f>F808-E808</f>
        <v>35</v>
      </c>
      <c r="K808" s="2" t="s">
        <v>2666</v>
      </c>
      <c r="L808" s="2">
        <v>1</v>
      </c>
      <c r="M808" s="2">
        <v>1</v>
      </c>
      <c r="N808" s="2">
        <v>0</v>
      </c>
      <c r="O808" s="2" t="s">
        <v>2689</v>
      </c>
      <c r="P808" s="2" t="s">
        <v>2652</v>
      </c>
      <c r="Q808" s="2" t="s">
        <v>2649</v>
      </c>
      <c r="R808" s="3">
        <v>46600</v>
      </c>
      <c r="S808" s="3">
        <f>I808*L808*R808</f>
        <v>139800</v>
      </c>
      <c r="T808" s="2">
        <f>M808+N808</f>
        <v>1</v>
      </c>
    </row>
    <row r="809" spans="1:20" x14ac:dyDescent="0.2">
      <c r="A809" s="2" t="s">
        <v>3473</v>
      </c>
      <c r="B809" s="2" t="s">
        <v>2515</v>
      </c>
      <c r="C809" s="2" t="s">
        <v>110</v>
      </c>
      <c r="D809" s="2" t="str">
        <f>INDEX(Hotels!$C$2:$C$49,MATCH(C809,Hotels!$A$2:$A$49,0))</f>
        <v>Manali</v>
      </c>
      <c r="E809" s="11">
        <v>45635</v>
      </c>
      <c r="F809" s="11">
        <v>45679</v>
      </c>
      <c r="G809" s="11">
        <v>45682</v>
      </c>
      <c r="H809" s="13">
        <f>DATE(YEAR(F809),MONTH(F809),1)</f>
        <v>45658</v>
      </c>
      <c r="I809" s="2">
        <f>G809-F809</f>
        <v>3</v>
      </c>
      <c r="J809" s="2">
        <f>F809-E809</f>
        <v>44</v>
      </c>
      <c r="K809" s="2" t="s">
        <v>2655</v>
      </c>
      <c r="L809" s="2">
        <v>1</v>
      </c>
      <c r="M809" s="2">
        <v>2</v>
      </c>
      <c r="N809" s="2">
        <v>1</v>
      </c>
      <c r="O809" s="2" t="s">
        <v>2670</v>
      </c>
      <c r="P809" s="2" t="s">
        <v>2662</v>
      </c>
      <c r="Q809" s="2" t="s">
        <v>2649</v>
      </c>
      <c r="R809" s="3">
        <v>6600</v>
      </c>
      <c r="S809" s="3">
        <f>I809*L809*R809</f>
        <v>19800</v>
      </c>
      <c r="T809" s="2">
        <f>M809+N809</f>
        <v>3</v>
      </c>
    </row>
    <row r="810" spans="1:20" x14ac:dyDescent="0.2">
      <c r="A810" s="2" t="s">
        <v>3474</v>
      </c>
      <c r="B810" s="2" t="s">
        <v>1037</v>
      </c>
      <c r="C810" s="2" t="s">
        <v>37</v>
      </c>
      <c r="D810" s="2" t="str">
        <f>INDEX(Hotels!$C$2:$C$49,MATCH(C810,Hotels!$A$2:$A$49,0))</f>
        <v>Udaipur</v>
      </c>
      <c r="E810" s="11">
        <v>45636</v>
      </c>
      <c r="F810" s="11">
        <v>45644</v>
      </c>
      <c r="G810" s="11">
        <v>45648</v>
      </c>
      <c r="H810" s="13">
        <f>DATE(YEAR(F810),MONTH(F810),1)</f>
        <v>45627</v>
      </c>
      <c r="I810" s="2">
        <f>G810-F810</f>
        <v>4</v>
      </c>
      <c r="J810" s="2">
        <f>F810-E810</f>
        <v>8</v>
      </c>
      <c r="K810" s="2" t="s">
        <v>2646</v>
      </c>
      <c r="L810" s="2">
        <v>1</v>
      </c>
      <c r="M810" s="2">
        <v>2</v>
      </c>
      <c r="N810" s="2">
        <v>0</v>
      </c>
      <c r="O810" s="2" t="s">
        <v>2670</v>
      </c>
      <c r="P810" s="2" t="s">
        <v>2652</v>
      </c>
      <c r="Q810" s="2" t="s">
        <v>2653</v>
      </c>
      <c r="R810" s="3">
        <v>26350</v>
      </c>
      <c r="S810" s="3">
        <f>I810*L810*R810</f>
        <v>105400</v>
      </c>
      <c r="T810" s="2">
        <f>M810+N810</f>
        <v>2</v>
      </c>
    </row>
    <row r="811" spans="1:20" x14ac:dyDescent="0.2">
      <c r="A811" s="2" t="s">
        <v>3475</v>
      </c>
      <c r="B811" s="2" t="s">
        <v>1254</v>
      </c>
      <c r="C811" s="2" t="s">
        <v>81</v>
      </c>
      <c r="D811" s="2" t="str">
        <f>INDEX(Hotels!$C$2:$C$49,MATCH(C811,Hotels!$A$2:$A$49,0))</f>
        <v>Bengaluru</v>
      </c>
      <c r="E811" s="11">
        <v>45636</v>
      </c>
      <c r="F811" s="11">
        <v>45670</v>
      </c>
      <c r="G811" s="11">
        <v>45675</v>
      </c>
      <c r="H811" s="13">
        <f>DATE(YEAR(F811),MONTH(F811),1)</f>
        <v>45658</v>
      </c>
      <c r="I811" s="2">
        <f>G811-F811</f>
        <v>5</v>
      </c>
      <c r="J811" s="2">
        <f>F811-E811</f>
        <v>34</v>
      </c>
      <c r="K811" s="2" t="s">
        <v>2646</v>
      </c>
      <c r="L811" s="2">
        <v>1</v>
      </c>
      <c r="M811" s="2">
        <v>1</v>
      </c>
      <c r="N811" s="2">
        <v>0</v>
      </c>
      <c r="O811" s="2" t="s">
        <v>2683</v>
      </c>
      <c r="P811" s="2" t="s">
        <v>2656</v>
      </c>
      <c r="Q811" s="2" t="s">
        <v>2649</v>
      </c>
      <c r="R811" s="3">
        <v>28200</v>
      </c>
      <c r="S811" s="3">
        <f>I811*L811*R811</f>
        <v>141000</v>
      </c>
      <c r="T811" s="2">
        <f>M811+N811</f>
        <v>1</v>
      </c>
    </row>
    <row r="812" spans="1:20" x14ac:dyDescent="0.2">
      <c r="A812" s="2" t="s">
        <v>3476</v>
      </c>
      <c r="B812" s="2" t="s">
        <v>2061</v>
      </c>
      <c r="C812" s="2" t="s">
        <v>29</v>
      </c>
      <c r="D812" s="2" t="str">
        <f>INDEX(Hotels!$C$2:$C$49,MATCH(C812,Hotels!$A$2:$A$49,0))</f>
        <v>Jaipur</v>
      </c>
      <c r="E812" s="11">
        <v>45636</v>
      </c>
      <c r="F812" s="11">
        <v>45649</v>
      </c>
      <c r="G812" s="11">
        <v>45650</v>
      </c>
      <c r="H812" s="13">
        <f>DATE(YEAR(F812),MONTH(F812),1)</f>
        <v>45627</v>
      </c>
      <c r="I812" s="2">
        <f>G812-F812</f>
        <v>1</v>
      </c>
      <c r="J812" s="2">
        <f>F812-E812</f>
        <v>13</v>
      </c>
      <c r="K812" s="2" t="s">
        <v>2655</v>
      </c>
      <c r="L812" s="2">
        <v>1</v>
      </c>
      <c r="M812" s="2">
        <v>1</v>
      </c>
      <c r="N812" s="2">
        <v>0</v>
      </c>
      <c r="O812" s="2" t="s">
        <v>2732</v>
      </c>
      <c r="P812" s="2" t="s">
        <v>2648</v>
      </c>
      <c r="Q812" s="2" t="s">
        <v>2653</v>
      </c>
      <c r="R812" s="3">
        <v>8900</v>
      </c>
      <c r="S812" s="3">
        <f>I812*L812*R812</f>
        <v>8900</v>
      </c>
      <c r="T812" s="2">
        <f>M812+N812</f>
        <v>1</v>
      </c>
    </row>
    <row r="813" spans="1:20" x14ac:dyDescent="0.2">
      <c r="A813" s="2" t="s">
        <v>3477</v>
      </c>
      <c r="B813" s="2" t="s">
        <v>2115</v>
      </c>
      <c r="C813" s="2" t="s">
        <v>53</v>
      </c>
      <c r="D813" s="2" t="str">
        <f>INDEX(Hotels!$C$2:$C$49,MATCH(C813,Hotels!$A$2:$A$49,0))</f>
        <v>Mumbai</v>
      </c>
      <c r="E813" s="11">
        <v>45636</v>
      </c>
      <c r="F813" s="11">
        <v>45701</v>
      </c>
      <c r="G813" s="11">
        <v>45703</v>
      </c>
      <c r="H813" s="13">
        <f>DATE(YEAR(F813),MONTH(F813),1)</f>
        <v>45689</v>
      </c>
      <c r="I813" s="2">
        <f>G813-F813</f>
        <v>2</v>
      </c>
      <c r="J813" s="2">
        <f>F813-E813</f>
        <v>65</v>
      </c>
      <c r="K813" s="2" t="s">
        <v>2668</v>
      </c>
      <c r="L813" s="2">
        <v>1</v>
      </c>
      <c r="M813" s="2">
        <v>2</v>
      </c>
      <c r="N813" s="2">
        <v>0</v>
      </c>
      <c r="O813" s="2" t="s">
        <v>2689</v>
      </c>
      <c r="P813" s="2" t="s">
        <v>2652</v>
      </c>
      <c r="Q813" s="2" t="s">
        <v>2649</v>
      </c>
      <c r="R813" s="3">
        <v>9150</v>
      </c>
      <c r="S813" s="3">
        <f>I813*L813*R813</f>
        <v>18300</v>
      </c>
      <c r="T813" s="2">
        <f>M813+N813</f>
        <v>2</v>
      </c>
    </row>
    <row r="814" spans="1:20" x14ac:dyDescent="0.2">
      <c r="A814" s="2" t="s">
        <v>3478</v>
      </c>
      <c r="B814" s="2" t="s">
        <v>2411</v>
      </c>
      <c r="C814" s="2" t="s">
        <v>19</v>
      </c>
      <c r="D814" s="2" t="str">
        <f>INDEX(Hotels!$C$2:$C$49,MATCH(C814,Hotels!$A$2:$A$49,0))</f>
        <v>Goa</v>
      </c>
      <c r="E814" s="11">
        <v>45636</v>
      </c>
      <c r="F814" s="11">
        <v>45643</v>
      </c>
      <c r="G814" s="11">
        <v>45648</v>
      </c>
      <c r="H814" s="13">
        <f>DATE(YEAR(F814),MONTH(F814),1)</f>
        <v>45627</v>
      </c>
      <c r="I814" s="2">
        <f>G814-F814</f>
        <v>5</v>
      </c>
      <c r="J814" s="2">
        <f>F814-E814</f>
        <v>7</v>
      </c>
      <c r="K814" s="2" t="s">
        <v>2655</v>
      </c>
      <c r="L814" s="2">
        <v>1</v>
      </c>
      <c r="M814" s="2">
        <v>2</v>
      </c>
      <c r="N814" s="2">
        <v>2</v>
      </c>
      <c r="O814" s="2" t="s">
        <v>2683</v>
      </c>
      <c r="P814" s="2" t="s">
        <v>2672</v>
      </c>
      <c r="Q814" s="2" t="s">
        <v>2649</v>
      </c>
      <c r="R814" s="3">
        <v>8650</v>
      </c>
      <c r="S814" s="3">
        <f>I814*L814*R814</f>
        <v>43250</v>
      </c>
      <c r="T814" s="2">
        <f>M814+N814</f>
        <v>4</v>
      </c>
    </row>
    <row r="815" spans="1:20" x14ac:dyDescent="0.2">
      <c r="A815" s="2" t="s">
        <v>3479</v>
      </c>
      <c r="B815" s="2" t="s">
        <v>394</v>
      </c>
      <c r="C815" s="2" t="s">
        <v>43</v>
      </c>
      <c r="D815" s="2" t="str">
        <f>INDEX(Hotels!$C$2:$C$49,MATCH(C815,Hotels!$A$2:$A$49,0))</f>
        <v>Agra</v>
      </c>
      <c r="E815" s="11">
        <v>45637</v>
      </c>
      <c r="F815" s="11">
        <v>45712</v>
      </c>
      <c r="G815" s="11">
        <v>45715</v>
      </c>
      <c r="H815" s="13">
        <f>DATE(YEAR(F815),MONTH(F815),1)</f>
        <v>45689</v>
      </c>
      <c r="I815" s="2">
        <f>G815-F815</f>
        <v>3</v>
      </c>
      <c r="J815" s="2">
        <f>F815-E815</f>
        <v>75</v>
      </c>
      <c r="K815" s="2" t="s">
        <v>2655</v>
      </c>
      <c r="L815" s="2">
        <v>1</v>
      </c>
      <c r="M815" s="2">
        <v>3</v>
      </c>
      <c r="N815" s="2">
        <v>0</v>
      </c>
      <c r="O815" s="2" t="s">
        <v>2689</v>
      </c>
      <c r="P815" s="2" t="s">
        <v>2672</v>
      </c>
      <c r="Q815" s="2" t="s">
        <v>2649</v>
      </c>
      <c r="R815" s="3">
        <v>5900</v>
      </c>
      <c r="S815" s="3">
        <f>I815*L815*R815</f>
        <v>17700</v>
      </c>
      <c r="T815" s="2">
        <f>M815+N815</f>
        <v>3</v>
      </c>
    </row>
    <row r="816" spans="1:20" x14ac:dyDescent="0.2">
      <c r="A816" s="2" t="s">
        <v>3480</v>
      </c>
      <c r="B816" s="2" t="s">
        <v>510</v>
      </c>
      <c r="C816" s="2" t="s">
        <v>110</v>
      </c>
      <c r="D816" s="2" t="str">
        <f>INDEX(Hotels!$C$2:$C$49,MATCH(C816,Hotels!$A$2:$A$49,0))</f>
        <v>Manali</v>
      </c>
      <c r="E816" s="11">
        <v>45637</v>
      </c>
      <c r="F816" s="11">
        <v>45649</v>
      </c>
      <c r="G816" s="11">
        <v>45652</v>
      </c>
      <c r="H816" s="13">
        <f>DATE(YEAR(F816),MONTH(F816),1)</f>
        <v>45627</v>
      </c>
      <c r="I816" s="2">
        <f>G816-F816</f>
        <v>3</v>
      </c>
      <c r="J816" s="2">
        <f>F816-E816</f>
        <v>12</v>
      </c>
      <c r="K816" s="2" t="s">
        <v>2655</v>
      </c>
      <c r="L816" s="2">
        <v>1</v>
      </c>
      <c r="M816" s="2">
        <v>2</v>
      </c>
      <c r="N816" s="2">
        <v>0</v>
      </c>
      <c r="O816" s="2" t="s">
        <v>2689</v>
      </c>
      <c r="P816" s="2" t="s">
        <v>2652</v>
      </c>
      <c r="Q816" s="2" t="s">
        <v>2649</v>
      </c>
      <c r="R816" s="3">
        <v>6300</v>
      </c>
      <c r="S816" s="3">
        <f>I816*L816*R816</f>
        <v>18900</v>
      </c>
      <c r="T816" s="2">
        <f>M816+N816</f>
        <v>2</v>
      </c>
    </row>
    <row r="817" spans="1:20" x14ac:dyDescent="0.2">
      <c r="A817" s="2" t="s">
        <v>3481</v>
      </c>
      <c r="B817" s="2" t="s">
        <v>1602</v>
      </c>
      <c r="C817" s="2" t="s">
        <v>87</v>
      </c>
      <c r="D817" s="2" t="str">
        <f>INDEX(Hotels!$C$2:$C$49,MATCH(C817,Hotels!$A$2:$A$49,0))</f>
        <v>Kochi</v>
      </c>
      <c r="E817" s="11">
        <v>45637</v>
      </c>
      <c r="F817" s="11">
        <v>45658</v>
      </c>
      <c r="G817" s="11">
        <v>45661</v>
      </c>
      <c r="H817" s="13">
        <f>DATE(YEAR(F817),MONTH(F817),1)</f>
        <v>45658</v>
      </c>
      <c r="I817" s="2">
        <f>G817-F817</f>
        <v>3</v>
      </c>
      <c r="J817" s="2">
        <f>F817-E817</f>
        <v>21</v>
      </c>
      <c r="K817" s="2" t="s">
        <v>2655</v>
      </c>
      <c r="L817" s="2">
        <v>1</v>
      </c>
      <c r="M817" s="2">
        <v>2</v>
      </c>
      <c r="N817" s="2">
        <v>2</v>
      </c>
      <c r="O817" s="2" t="s">
        <v>2689</v>
      </c>
      <c r="P817" s="2" t="s">
        <v>2652</v>
      </c>
      <c r="Q817" s="2" t="s">
        <v>2653</v>
      </c>
      <c r="R817" s="3">
        <v>7250</v>
      </c>
      <c r="S817" s="3">
        <f>I817*L817*R817</f>
        <v>21750</v>
      </c>
      <c r="T817" s="2">
        <f>M817+N817</f>
        <v>4</v>
      </c>
    </row>
    <row r="818" spans="1:20" x14ac:dyDescent="0.2">
      <c r="A818" s="2" t="s">
        <v>3482</v>
      </c>
      <c r="B818" s="2" t="s">
        <v>1850</v>
      </c>
      <c r="C818" s="2" t="s">
        <v>51</v>
      </c>
      <c r="D818" s="2" t="str">
        <f>INDEX(Hotels!$C$2:$C$49,MATCH(C818,Hotels!$A$2:$A$49,0))</f>
        <v>Agra</v>
      </c>
      <c r="E818" s="11">
        <v>45637</v>
      </c>
      <c r="F818" s="11">
        <v>45675</v>
      </c>
      <c r="G818" s="11">
        <v>45677</v>
      </c>
      <c r="H818" s="13">
        <f>DATE(YEAR(F818),MONTH(F818),1)</f>
        <v>45658</v>
      </c>
      <c r="I818" s="2">
        <f>G818-F818</f>
        <v>2</v>
      </c>
      <c r="J818" s="2">
        <f>F818-E818</f>
        <v>38</v>
      </c>
      <c r="K818" s="2" t="s">
        <v>2646</v>
      </c>
      <c r="L818" s="2">
        <v>1</v>
      </c>
      <c r="M818" s="2">
        <v>1</v>
      </c>
      <c r="N818" s="2">
        <v>0</v>
      </c>
      <c r="O818" s="2" t="s">
        <v>2658</v>
      </c>
      <c r="P818" s="2" t="s">
        <v>2656</v>
      </c>
      <c r="Q818" s="2" t="s">
        <v>2649</v>
      </c>
      <c r="R818" s="3">
        <v>15750</v>
      </c>
      <c r="S818" s="3">
        <f>I818*L818*R818</f>
        <v>31500</v>
      </c>
      <c r="T818" s="2">
        <f>M818+N818</f>
        <v>1</v>
      </c>
    </row>
    <row r="819" spans="1:20" x14ac:dyDescent="0.2">
      <c r="A819" s="2" t="s">
        <v>3483</v>
      </c>
      <c r="B819" s="2" t="s">
        <v>1850</v>
      </c>
      <c r="C819" s="2" t="s">
        <v>34</v>
      </c>
      <c r="D819" s="2" t="str">
        <f>INDEX(Hotels!$C$2:$C$49,MATCH(C819,Hotels!$A$2:$A$49,0))</f>
        <v>Udaipur</v>
      </c>
      <c r="E819" s="11">
        <v>45637</v>
      </c>
      <c r="F819" s="11">
        <v>45646</v>
      </c>
      <c r="G819" s="11">
        <v>45651</v>
      </c>
      <c r="H819" s="13">
        <f>DATE(YEAR(F819),MONTH(F819),1)</f>
        <v>45627</v>
      </c>
      <c r="I819" s="2">
        <f>G819-F819</f>
        <v>5</v>
      </c>
      <c r="J819" s="2">
        <f>F819-E819</f>
        <v>9</v>
      </c>
      <c r="K819" s="2" t="s">
        <v>2668</v>
      </c>
      <c r="L819" s="2">
        <v>1</v>
      </c>
      <c r="M819" s="2">
        <v>2</v>
      </c>
      <c r="N819" s="2">
        <v>0</v>
      </c>
      <c r="O819" s="2" t="s">
        <v>2647</v>
      </c>
      <c r="P819" s="2" t="s">
        <v>2652</v>
      </c>
      <c r="Q819" s="2" t="s">
        <v>2649</v>
      </c>
      <c r="R819" s="3">
        <v>5900</v>
      </c>
      <c r="S819" s="3">
        <f>I819*L819*R819</f>
        <v>29500</v>
      </c>
      <c r="T819" s="2">
        <f>M819+N819</f>
        <v>2</v>
      </c>
    </row>
    <row r="820" spans="1:20" x14ac:dyDescent="0.2">
      <c r="A820" s="2" t="s">
        <v>3484</v>
      </c>
      <c r="B820" s="2" t="s">
        <v>2361</v>
      </c>
      <c r="C820" s="2" t="s">
        <v>59</v>
      </c>
      <c r="D820" s="2" t="str">
        <f>INDEX(Hotels!$C$2:$C$49,MATCH(C820,Hotels!$A$2:$A$49,0))</f>
        <v>Mumbai</v>
      </c>
      <c r="E820" s="11">
        <v>45637</v>
      </c>
      <c r="F820" s="11">
        <v>45648</v>
      </c>
      <c r="G820" s="11">
        <v>45651</v>
      </c>
      <c r="H820" s="13">
        <f>DATE(YEAR(F820),MONTH(F820),1)</f>
        <v>45627</v>
      </c>
      <c r="I820" s="2">
        <f>G820-F820</f>
        <v>3</v>
      </c>
      <c r="J820" s="2">
        <f>F820-E820</f>
        <v>11</v>
      </c>
      <c r="K820" s="2" t="s">
        <v>2668</v>
      </c>
      <c r="L820" s="2">
        <v>1</v>
      </c>
      <c r="M820" s="2">
        <v>2</v>
      </c>
      <c r="N820" s="2">
        <v>0</v>
      </c>
      <c r="O820" s="2" t="s">
        <v>2689</v>
      </c>
      <c r="P820" s="2" t="s">
        <v>2659</v>
      </c>
      <c r="Q820" s="2" t="s">
        <v>2653</v>
      </c>
      <c r="R820" s="3">
        <v>5350</v>
      </c>
      <c r="S820" s="3">
        <f>I820*L820*R820</f>
        <v>16050</v>
      </c>
      <c r="T820" s="2">
        <f>M820+N820</f>
        <v>2</v>
      </c>
    </row>
    <row r="821" spans="1:20" x14ac:dyDescent="0.2">
      <c r="A821" s="2" t="s">
        <v>3485</v>
      </c>
      <c r="B821" s="2" t="s">
        <v>715</v>
      </c>
      <c r="C821" s="2" t="s">
        <v>73</v>
      </c>
      <c r="D821" s="2" t="str">
        <f>INDEX(Hotels!$C$2:$C$49,MATCH(C821,Hotels!$A$2:$A$49,0))</f>
        <v>Bengaluru</v>
      </c>
      <c r="E821" s="11">
        <v>45638</v>
      </c>
      <c r="F821" s="11">
        <v>45655</v>
      </c>
      <c r="G821" s="11">
        <v>45656</v>
      </c>
      <c r="H821" s="13">
        <f>DATE(YEAR(F821),MONTH(F821),1)</f>
        <v>45627</v>
      </c>
      <c r="I821" s="2">
        <f>G821-F821</f>
        <v>1</v>
      </c>
      <c r="J821" s="2">
        <f>F821-E821</f>
        <v>17</v>
      </c>
      <c r="K821" s="2" t="s">
        <v>2655</v>
      </c>
      <c r="L821" s="2">
        <v>1</v>
      </c>
      <c r="M821" s="2">
        <v>1</v>
      </c>
      <c r="N821" s="2">
        <v>0</v>
      </c>
      <c r="O821" s="2" t="s">
        <v>2689</v>
      </c>
      <c r="P821" s="2" t="s">
        <v>2652</v>
      </c>
      <c r="Q821" s="2" t="s">
        <v>2653</v>
      </c>
      <c r="R821" s="3">
        <v>9950</v>
      </c>
      <c r="S821" s="3">
        <f>I821*L821*R821</f>
        <v>9950</v>
      </c>
      <c r="T821" s="2">
        <f>M821+N821</f>
        <v>1</v>
      </c>
    </row>
    <row r="822" spans="1:20" x14ac:dyDescent="0.2">
      <c r="A822" s="2" t="s">
        <v>3486</v>
      </c>
      <c r="B822" s="2" t="s">
        <v>945</v>
      </c>
      <c r="C822" s="2" t="s">
        <v>69</v>
      </c>
      <c r="D822" s="2" t="str">
        <f>INDEX(Hotels!$C$2:$C$49,MATCH(C822,Hotels!$A$2:$A$49,0))</f>
        <v>New Delhi</v>
      </c>
      <c r="E822" s="11">
        <v>45638</v>
      </c>
      <c r="F822" s="11">
        <v>45684</v>
      </c>
      <c r="G822" s="11">
        <v>45687</v>
      </c>
      <c r="H822" s="13">
        <f>DATE(YEAR(F822),MONTH(F822),1)</f>
        <v>45658</v>
      </c>
      <c r="I822" s="2">
        <f>G822-F822</f>
        <v>3</v>
      </c>
      <c r="J822" s="2">
        <f>F822-E822</f>
        <v>46</v>
      </c>
      <c r="K822" s="2" t="s">
        <v>2668</v>
      </c>
      <c r="L822" s="2">
        <v>1</v>
      </c>
      <c r="M822" s="2">
        <v>2</v>
      </c>
      <c r="N822" s="2">
        <v>0</v>
      </c>
      <c r="O822" s="2" t="s">
        <v>2683</v>
      </c>
      <c r="P822" s="2" t="s">
        <v>2656</v>
      </c>
      <c r="Q822" s="2" t="s">
        <v>2649</v>
      </c>
      <c r="R822" s="3">
        <v>16200</v>
      </c>
      <c r="S822" s="3">
        <f>I822*L822*R822</f>
        <v>48600</v>
      </c>
      <c r="T822" s="2">
        <f>M822+N822</f>
        <v>2</v>
      </c>
    </row>
    <row r="823" spans="1:20" x14ac:dyDescent="0.2">
      <c r="A823" s="2" t="s">
        <v>3487</v>
      </c>
      <c r="B823" s="2" t="s">
        <v>1152</v>
      </c>
      <c r="C823" s="2" t="s">
        <v>37</v>
      </c>
      <c r="D823" s="2" t="str">
        <f>INDEX(Hotels!$C$2:$C$49,MATCH(C823,Hotels!$A$2:$A$49,0))</f>
        <v>Udaipur</v>
      </c>
      <c r="E823" s="11">
        <v>45638</v>
      </c>
      <c r="F823" s="11">
        <v>45662</v>
      </c>
      <c r="G823" s="11">
        <v>45666</v>
      </c>
      <c r="H823" s="13">
        <f>DATE(YEAR(F823),MONTH(F823),1)</f>
        <v>45658</v>
      </c>
      <c r="I823" s="2">
        <f>G823-F823</f>
        <v>4</v>
      </c>
      <c r="J823" s="2">
        <f>F823-E823</f>
        <v>24</v>
      </c>
      <c r="K823" s="2" t="s">
        <v>2646</v>
      </c>
      <c r="L823" s="2">
        <v>1</v>
      </c>
      <c r="M823" s="2">
        <v>2</v>
      </c>
      <c r="N823" s="2">
        <v>0</v>
      </c>
      <c r="O823" s="2" t="s">
        <v>2670</v>
      </c>
      <c r="P823" s="2" t="s">
        <v>2662</v>
      </c>
      <c r="Q823" s="2" t="s">
        <v>2649</v>
      </c>
      <c r="R823" s="3">
        <v>24100</v>
      </c>
      <c r="S823" s="3">
        <f>I823*L823*R823</f>
        <v>96400</v>
      </c>
      <c r="T823" s="2">
        <f>M823+N823</f>
        <v>2</v>
      </c>
    </row>
    <row r="824" spans="1:20" x14ac:dyDescent="0.2">
      <c r="A824" s="2" t="s">
        <v>3488</v>
      </c>
      <c r="B824" s="2" t="s">
        <v>1378</v>
      </c>
      <c r="C824" s="2" t="s">
        <v>69</v>
      </c>
      <c r="D824" s="2" t="str">
        <f>INDEX(Hotels!$C$2:$C$49,MATCH(C824,Hotels!$A$2:$A$49,0))</f>
        <v>New Delhi</v>
      </c>
      <c r="E824" s="11">
        <v>45638</v>
      </c>
      <c r="F824" s="11">
        <v>45640</v>
      </c>
      <c r="G824" s="11">
        <v>45642</v>
      </c>
      <c r="H824" s="13">
        <f>DATE(YEAR(F824),MONTH(F824),1)</f>
        <v>45627</v>
      </c>
      <c r="I824" s="2">
        <f>G824-F824</f>
        <v>2</v>
      </c>
      <c r="J824" s="2">
        <f>F824-E824</f>
        <v>2</v>
      </c>
      <c r="K824" s="2" t="s">
        <v>2655</v>
      </c>
      <c r="L824" s="2">
        <v>1</v>
      </c>
      <c r="M824" s="2">
        <v>2</v>
      </c>
      <c r="N824" s="2">
        <v>0</v>
      </c>
      <c r="O824" s="2" t="s">
        <v>2670</v>
      </c>
      <c r="P824" s="2" t="s">
        <v>2656</v>
      </c>
      <c r="Q824" s="2" t="s">
        <v>2649</v>
      </c>
      <c r="R824" s="3">
        <v>20000</v>
      </c>
      <c r="S824" s="3">
        <f>I824*L824*R824</f>
        <v>40000</v>
      </c>
      <c r="T824" s="2">
        <f>M824+N824</f>
        <v>2</v>
      </c>
    </row>
    <row r="825" spans="1:20" x14ac:dyDescent="0.2">
      <c r="A825" s="2" t="s">
        <v>3489</v>
      </c>
      <c r="B825" s="2" t="s">
        <v>1483</v>
      </c>
      <c r="C825" s="2" t="s">
        <v>37</v>
      </c>
      <c r="D825" s="2" t="str">
        <f>INDEX(Hotels!$C$2:$C$49,MATCH(C825,Hotels!$A$2:$A$49,0))</f>
        <v>Udaipur</v>
      </c>
      <c r="E825" s="11">
        <v>45638</v>
      </c>
      <c r="F825" s="11">
        <v>45660</v>
      </c>
      <c r="G825" s="11">
        <v>45664</v>
      </c>
      <c r="H825" s="13">
        <f>DATE(YEAR(F825),MONTH(F825),1)</f>
        <v>45658</v>
      </c>
      <c r="I825" s="2">
        <f>G825-F825</f>
        <v>4</v>
      </c>
      <c r="J825" s="2">
        <f>F825-E825</f>
        <v>22</v>
      </c>
      <c r="K825" s="2" t="s">
        <v>2646</v>
      </c>
      <c r="L825" s="2">
        <v>1</v>
      </c>
      <c r="M825" s="2">
        <v>2</v>
      </c>
      <c r="N825" s="2">
        <v>2</v>
      </c>
      <c r="O825" s="2" t="s">
        <v>2658</v>
      </c>
      <c r="P825" s="2" t="s">
        <v>2656</v>
      </c>
      <c r="Q825" s="2" t="s">
        <v>2649</v>
      </c>
      <c r="R825" s="3">
        <v>25350</v>
      </c>
      <c r="S825" s="3">
        <f>I825*L825*R825</f>
        <v>101400</v>
      </c>
      <c r="T825" s="2">
        <f>M825+N825</f>
        <v>4</v>
      </c>
    </row>
    <row r="826" spans="1:20" x14ac:dyDescent="0.2">
      <c r="A826" s="2" t="s">
        <v>3490</v>
      </c>
      <c r="B826" s="2" t="s">
        <v>1687</v>
      </c>
      <c r="C826" s="2" t="s">
        <v>53</v>
      </c>
      <c r="D826" s="2" t="str">
        <f>INDEX(Hotels!$C$2:$C$49,MATCH(C826,Hotels!$A$2:$A$49,0))</f>
        <v>Mumbai</v>
      </c>
      <c r="E826" s="11">
        <v>45638</v>
      </c>
      <c r="F826" s="11">
        <v>45656</v>
      </c>
      <c r="G826" s="11">
        <v>45659</v>
      </c>
      <c r="H826" s="13">
        <f>DATE(YEAR(F826),MONTH(F826),1)</f>
        <v>45627</v>
      </c>
      <c r="I826" s="2">
        <f>G826-F826</f>
        <v>3</v>
      </c>
      <c r="J826" s="2">
        <f>F826-E826</f>
        <v>18</v>
      </c>
      <c r="K826" s="2" t="s">
        <v>2655</v>
      </c>
      <c r="L826" s="2">
        <v>1</v>
      </c>
      <c r="M826" s="2">
        <v>2</v>
      </c>
      <c r="N826" s="2">
        <v>0</v>
      </c>
      <c r="O826" s="2" t="s">
        <v>2670</v>
      </c>
      <c r="P826" s="2" t="s">
        <v>2662</v>
      </c>
      <c r="Q826" s="2" t="s">
        <v>2649</v>
      </c>
      <c r="R826" s="3">
        <v>12750</v>
      </c>
      <c r="S826" s="3">
        <f>I826*L826*R826</f>
        <v>38250</v>
      </c>
      <c r="T826" s="2">
        <f>M826+N826</f>
        <v>2</v>
      </c>
    </row>
    <row r="827" spans="1:20" x14ac:dyDescent="0.2">
      <c r="A827" s="2" t="s">
        <v>3491</v>
      </c>
      <c r="B827" s="2" t="s">
        <v>2592</v>
      </c>
      <c r="C827" s="2" t="s">
        <v>37</v>
      </c>
      <c r="D827" s="2" t="str">
        <f>INDEX(Hotels!$C$2:$C$49,MATCH(C827,Hotels!$A$2:$A$49,0))</f>
        <v>Udaipur</v>
      </c>
      <c r="E827" s="11">
        <v>45638</v>
      </c>
      <c r="F827" s="11">
        <v>45641</v>
      </c>
      <c r="G827" s="11">
        <v>45644</v>
      </c>
      <c r="H827" s="13">
        <f>DATE(YEAR(F827),MONTH(F827),1)</f>
        <v>45627</v>
      </c>
      <c r="I827" s="2">
        <f>G827-F827</f>
        <v>3</v>
      </c>
      <c r="J827" s="2">
        <f>F827-E827</f>
        <v>3</v>
      </c>
      <c r="K827" s="2" t="s">
        <v>2646</v>
      </c>
      <c r="L827" s="2">
        <v>1</v>
      </c>
      <c r="M827" s="2">
        <v>2</v>
      </c>
      <c r="N827" s="2">
        <v>0</v>
      </c>
      <c r="O827" s="2" t="s">
        <v>2689</v>
      </c>
      <c r="P827" s="2" t="s">
        <v>2659</v>
      </c>
      <c r="Q827" s="2" t="s">
        <v>2664</v>
      </c>
      <c r="R827" s="3">
        <v>25400</v>
      </c>
      <c r="S827" s="3">
        <f>I827*L827*R827</f>
        <v>76200</v>
      </c>
      <c r="T827" s="2">
        <f>M827+N827</f>
        <v>2</v>
      </c>
    </row>
    <row r="828" spans="1:20" x14ac:dyDescent="0.2">
      <c r="A828" s="2" t="s">
        <v>3492</v>
      </c>
      <c r="B828" s="2" t="s">
        <v>974</v>
      </c>
      <c r="C828" s="2" t="s">
        <v>106</v>
      </c>
      <c r="D828" s="2" t="str">
        <f>INDEX(Hotels!$C$2:$C$49,MATCH(C828,Hotels!$A$2:$A$49,0))</f>
        <v>Manali</v>
      </c>
      <c r="E828" s="11">
        <v>45639</v>
      </c>
      <c r="F828" s="11">
        <v>45639</v>
      </c>
      <c r="G828" s="11">
        <v>45642</v>
      </c>
      <c r="H828" s="13">
        <f>DATE(YEAR(F828),MONTH(F828),1)</f>
        <v>45627</v>
      </c>
      <c r="I828" s="2">
        <f>G828-F828</f>
        <v>3</v>
      </c>
      <c r="J828" s="2">
        <f>F828-E828</f>
        <v>0</v>
      </c>
      <c r="K828" s="2" t="s">
        <v>2668</v>
      </c>
      <c r="L828" s="2">
        <v>1</v>
      </c>
      <c r="M828" s="2">
        <v>1</v>
      </c>
      <c r="N828" s="2">
        <v>0</v>
      </c>
      <c r="O828" s="2" t="s">
        <v>2732</v>
      </c>
      <c r="P828" s="2" t="s">
        <v>2672</v>
      </c>
      <c r="Q828" s="2" t="s">
        <v>2649</v>
      </c>
      <c r="R828" s="3">
        <v>5550</v>
      </c>
      <c r="S828" s="3">
        <f>I828*L828*R828</f>
        <v>16650</v>
      </c>
      <c r="T828" s="2">
        <f>M828+N828</f>
        <v>1</v>
      </c>
    </row>
    <row r="829" spans="1:20" x14ac:dyDescent="0.2">
      <c r="A829" s="2" t="s">
        <v>3493</v>
      </c>
      <c r="B829" s="2" t="s">
        <v>1124</v>
      </c>
      <c r="C829" s="2" t="s">
        <v>67</v>
      </c>
      <c r="D829" s="2" t="str">
        <f>INDEX(Hotels!$C$2:$C$49,MATCH(C829,Hotels!$A$2:$A$49,0))</f>
        <v>New Delhi</v>
      </c>
      <c r="E829" s="11">
        <v>45639</v>
      </c>
      <c r="F829" s="11">
        <v>45695</v>
      </c>
      <c r="G829" s="11">
        <v>45699</v>
      </c>
      <c r="H829" s="13">
        <f>DATE(YEAR(F829),MONTH(F829),1)</f>
        <v>45689</v>
      </c>
      <c r="I829" s="2">
        <f>G829-F829</f>
        <v>4</v>
      </c>
      <c r="J829" s="2">
        <f>F829-E829</f>
        <v>56</v>
      </c>
      <c r="K829" s="2" t="s">
        <v>2668</v>
      </c>
      <c r="L829" s="2">
        <v>1</v>
      </c>
      <c r="M829" s="2">
        <v>2</v>
      </c>
      <c r="N829" s="2">
        <v>0</v>
      </c>
      <c r="O829" s="2" t="s">
        <v>2670</v>
      </c>
      <c r="P829" s="2" t="s">
        <v>2652</v>
      </c>
      <c r="Q829" s="2" t="s">
        <v>2649</v>
      </c>
      <c r="R829" s="3">
        <v>5100</v>
      </c>
      <c r="S829" s="3">
        <f>I829*L829*R829</f>
        <v>20400</v>
      </c>
      <c r="T829" s="2">
        <f>M829+N829</f>
        <v>2</v>
      </c>
    </row>
    <row r="830" spans="1:20" x14ac:dyDescent="0.2">
      <c r="A830" s="2" t="s">
        <v>3494</v>
      </c>
      <c r="B830" s="2" t="s">
        <v>1434</v>
      </c>
      <c r="C830" s="2" t="s">
        <v>26</v>
      </c>
      <c r="D830" s="2" t="str">
        <f>INDEX(Hotels!$C$2:$C$49,MATCH(C830,Hotels!$A$2:$A$49,0))</f>
        <v>Jaipur</v>
      </c>
      <c r="E830" s="11">
        <v>45639</v>
      </c>
      <c r="F830" s="11">
        <v>45672</v>
      </c>
      <c r="G830" s="11">
        <v>45675</v>
      </c>
      <c r="H830" s="13">
        <f>DATE(YEAR(F830),MONTH(F830),1)</f>
        <v>45658</v>
      </c>
      <c r="I830" s="2">
        <f>G830-F830</f>
        <v>3</v>
      </c>
      <c r="J830" s="2">
        <f>F830-E830</f>
        <v>33</v>
      </c>
      <c r="K830" s="2" t="s">
        <v>2646</v>
      </c>
      <c r="L830" s="2">
        <v>1</v>
      </c>
      <c r="M830" s="2">
        <v>2</v>
      </c>
      <c r="N830" s="2">
        <v>1</v>
      </c>
      <c r="O830" s="2" t="s">
        <v>2689</v>
      </c>
      <c r="P830" s="2" t="s">
        <v>2652</v>
      </c>
      <c r="Q830" s="2" t="s">
        <v>2649</v>
      </c>
      <c r="R830" s="3">
        <v>20950</v>
      </c>
      <c r="S830" s="3">
        <f>I830*L830*R830</f>
        <v>62850</v>
      </c>
      <c r="T830" s="2">
        <f>M830+N830</f>
        <v>3</v>
      </c>
    </row>
    <row r="831" spans="1:20" x14ac:dyDescent="0.2">
      <c r="A831" s="2" t="s">
        <v>3495</v>
      </c>
      <c r="B831" s="2" t="s">
        <v>1713</v>
      </c>
      <c r="C831" s="2" t="s">
        <v>34</v>
      </c>
      <c r="D831" s="2" t="str">
        <f>INDEX(Hotels!$C$2:$C$49,MATCH(C831,Hotels!$A$2:$A$49,0))</f>
        <v>Udaipur</v>
      </c>
      <c r="E831" s="11">
        <v>45639</v>
      </c>
      <c r="F831" s="11">
        <v>45909</v>
      </c>
      <c r="G831" s="11">
        <v>45913</v>
      </c>
      <c r="H831" s="13">
        <f>DATE(YEAR(F831),MONTH(F831),1)</f>
        <v>45901</v>
      </c>
      <c r="I831" s="2">
        <f>G831-F831</f>
        <v>4</v>
      </c>
      <c r="J831" s="2">
        <f>F831-E831</f>
        <v>270</v>
      </c>
      <c r="K831" s="2" t="s">
        <v>2655</v>
      </c>
      <c r="L831" s="2">
        <v>3</v>
      </c>
      <c r="M831" s="2">
        <v>6</v>
      </c>
      <c r="N831" s="2">
        <v>0</v>
      </c>
      <c r="O831" s="2" t="s">
        <v>2670</v>
      </c>
      <c r="P831" s="2" t="s">
        <v>2648</v>
      </c>
      <c r="Q831" s="2" t="s">
        <v>2649</v>
      </c>
      <c r="R831" s="3">
        <v>5600</v>
      </c>
      <c r="S831" s="3">
        <f>I831*L831*R831</f>
        <v>67200</v>
      </c>
      <c r="T831" s="2">
        <f>M831+N831</f>
        <v>6</v>
      </c>
    </row>
    <row r="832" spans="1:20" x14ac:dyDescent="0.2">
      <c r="A832" s="2" t="s">
        <v>3496</v>
      </c>
      <c r="B832" s="2" t="s">
        <v>1876</v>
      </c>
      <c r="C832" s="2" t="s">
        <v>51</v>
      </c>
      <c r="D832" s="2" t="str">
        <f>INDEX(Hotels!$C$2:$C$49,MATCH(C832,Hotels!$A$2:$A$49,0))</f>
        <v>Agra</v>
      </c>
      <c r="E832" s="11">
        <v>45639</v>
      </c>
      <c r="F832" s="11">
        <v>45639</v>
      </c>
      <c r="G832" s="11">
        <v>45643</v>
      </c>
      <c r="H832" s="13">
        <f>DATE(YEAR(F832),MONTH(F832),1)</f>
        <v>45627</v>
      </c>
      <c r="I832" s="2">
        <f>G832-F832</f>
        <v>4</v>
      </c>
      <c r="J832" s="2">
        <f>F832-E832</f>
        <v>0</v>
      </c>
      <c r="K832" s="2" t="s">
        <v>2646</v>
      </c>
      <c r="L832" s="2">
        <v>2</v>
      </c>
      <c r="M832" s="2">
        <v>4</v>
      </c>
      <c r="N832" s="2">
        <v>0</v>
      </c>
      <c r="O832" s="2" t="s">
        <v>2651</v>
      </c>
      <c r="P832" s="2" t="s">
        <v>2662</v>
      </c>
      <c r="Q832" s="2" t="s">
        <v>2649</v>
      </c>
      <c r="R832" s="3">
        <v>17500</v>
      </c>
      <c r="S832" s="3">
        <f>I832*L832*R832</f>
        <v>140000</v>
      </c>
      <c r="T832" s="2">
        <f>M832+N832</f>
        <v>4</v>
      </c>
    </row>
    <row r="833" spans="1:20" x14ac:dyDescent="0.2">
      <c r="A833" s="2" t="s">
        <v>3497</v>
      </c>
      <c r="B833" s="2" t="s">
        <v>1950</v>
      </c>
      <c r="C833" s="2" t="s">
        <v>103</v>
      </c>
      <c r="D833" s="2" t="str">
        <f>INDEX(Hotels!$C$2:$C$49,MATCH(C833,Hotels!$A$2:$A$49,0))</f>
        <v>Manali</v>
      </c>
      <c r="E833" s="11">
        <v>45639</v>
      </c>
      <c r="F833" s="11">
        <v>45645</v>
      </c>
      <c r="G833" s="11">
        <v>45646</v>
      </c>
      <c r="H833" s="13">
        <f>DATE(YEAR(F833),MONTH(F833),1)</f>
        <v>45627</v>
      </c>
      <c r="I833" s="2">
        <f>G833-F833</f>
        <v>1</v>
      </c>
      <c r="J833" s="2">
        <f>F833-E833</f>
        <v>6</v>
      </c>
      <c r="K833" s="2" t="s">
        <v>2668</v>
      </c>
      <c r="L833" s="2">
        <v>1</v>
      </c>
      <c r="M833" s="2">
        <v>1</v>
      </c>
      <c r="N833" s="2">
        <v>0</v>
      </c>
      <c r="O833" s="2" t="s">
        <v>2651</v>
      </c>
      <c r="P833" s="2" t="s">
        <v>2662</v>
      </c>
      <c r="Q833" s="2" t="s">
        <v>2649</v>
      </c>
      <c r="R833" s="3">
        <v>3350</v>
      </c>
      <c r="S833" s="3">
        <f>I833*L833*R833</f>
        <v>3350</v>
      </c>
      <c r="T833" s="2">
        <f>M833+N833</f>
        <v>1</v>
      </c>
    </row>
    <row r="834" spans="1:20" x14ac:dyDescent="0.2">
      <c r="A834" s="2" t="s">
        <v>3498</v>
      </c>
      <c r="B834" s="2" t="s">
        <v>1963</v>
      </c>
      <c r="C834" s="2" t="s">
        <v>67</v>
      </c>
      <c r="D834" s="2" t="str">
        <f>INDEX(Hotels!$C$2:$C$49,MATCH(C834,Hotels!$A$2:$A$49,0))</f>
        <v>New Delhi</v>
      </c>
      <c r="E834" s="11">
        <v>45639</v>
      </c>
      <c r="F834" s="11">
        <v>45647</v>
      </c>
      <c r="G834" s="11">
        <v>45651</v>
      </c>
      <c r="H834" s="13">
        <f>DATE(YEAR(F834),MONTH(F834),1)</f>
        <v>45627</v>
      </c>
      <c r="I834" s="2">
        <f>G834-F834</f>
        <v>4</v>
      </c>
      <c r="J834" s="2">
        <f>F834-E834</f>
        <v>8</v>
      </c>
      <c r="K834" s="2" t="s">
        <v>2668</v>
      </c>
      <c r="L834" s="2">
        <v>1</v>
      </c>
      <c r="M834" s="2">
        <v>1</v>
      </c>
      <c r="N834" s="2">
        <v>0</v>
      </c>
      <c r="O834" s="2" t="s">
        <v>2670</v>
      </c>
      <c r="P834" s="2" t="s">
        <v>2659</v>
      </c>
      <c r="Q834" s="2" t="s">
        <v>2649</v>
      </c>
      <c r="R834" s="3">
        <v>4700</v>
      </c>
      <c r="S834" s="3">
        <f>I834*L834*R834</f>
        <v>18800</v>
      </c>
      <c r="T834" s="2">
        <f>M834+N834</f>
        <v>1</v>
      </c>
    </row>
    <row r="835" spans="1:20" x14ac:dyDescent="0.2">
      <c r="A835" s="2" t="s">
        <v>3499</v>
      </c>
      <c r="B835" s="2" t="s">
        <v>2026</v>
      </c>
      <c r="C835" s="2" t="s">
        <v>19</v>
      </c>
      <c r="D835" s="2" t="str">
        <f>INDEX(Hotels!$C$2:$C$49,MATCH(C835,Hotels!$A$2:$A$49,0))</f>
        <v>Goa</v>
      </c>
      <c r="E835" s="11">
        <v>45639</v>
      </c>
      <c r="F835" s="11">
        <v>45651</v>
      </c>
      <c r="G835" s="11">
        <v>45654</v>
      </c>
      <c r="H835" s="13">
        <f>DATE(YEAR(F835),MONTH(F835),1)</f>
        <v>45627</v>
      </c>
      <c r="I835" s="2">
        <f>G835-F835</f>
        <v>3</v>
      </c>
      <c r="J835" s="2">
        <f>F835-E835</f>
        <v>12</v>
      </c>
      <c r="K835" s="2" t="s">
        <v>2666</v>
      </c>
      <c r="L835" s="2">
        <v>1</v>
      </c>
      <c r="M835" s="2">
        <v>1</v>
      </c>
      <c r="N835" s="2">
        <v>0</v>
      </c>
      <c r="O835" s="2" t="s">
        <v>2732</v>
      </c>
      <c r="P835" s="2" t="s">
        <v>2659</v>
      </c>
      <c r="Q835" s="2" t="s">
        <v>2649</v>
      </c>
      <c r="R835" s="3">
        <v>20650</v>
      </c>
      <c r="S835" s="3">
        <f>I835*L835*R835</f>
        <v>61950</v>
      </c>
      <c r="T835" s="2">
        <f>M835+N835</f>
        <v>1</v>
      </c>
    </row>
    <row r="836" spans="1:20" x14ac:dyDescent="0.2">
      <c r="A836" s="2" t="s">
        <v>3500</v>
      </c>
      <c r="B836" s="2" t="s">
        <v>2189</v>
      </c>
      <c r="C836" s="2" t="s">
        <v>61</v>
      </c>
      <c r="D836" s="2" t="str">
        <f>INDEX(Hotels!$C$2:$C$49,MATCH(C836,Hotels!$A$2:$A$49,0))</f>
        <v>Mumbai</v>
      </c>
      <c r="E836" s="11">
        <v>45639</v>
      </c>
      <c r="F836" s="11">
        <v>45672</v>
      </c>
      <c r="G836" s="11">
        <v>45677</v>
      </c>
      <c r="H836" s="13">
        <f>DATE(YEAR(F836),MONTH(F836),1)</f>
        <v>45658</v>
      </c>
      <c r="I836" s="2">
        <f>G836-F836</f>
        <v>5</v>
      </c>
      <c r="J836" s="2">
        <f>F836-E836</f>
        <v>33</v>
      </c>
      <c r="K836" s="2" t="s">
        <v>2646</v>
      </c>
      <c r="L836" s="2">
        <v>2</v>
      </c>
      <c r="M836" s="2">
        <v>4</v>
      </c>
      <c r="N836" s="2">
        <v>1</v>
      </c>
      <c r="O836" s="2" t="s">
        <v>2647</v>
      </c>
      <c r="P836" s="2" t="s">
        <v>2652</v>
      </c>
      <c r="Q836" s="2" t="s">
        <v>2649</v>
      </c>
      <c r="R836" s="3">
        <v>30700</v>
      </c>
      <c r="S836" s="3">
        <f>I836*L836*R836</f>
        <v>307000</v>
      </c>
      <c r="T836" s="2">
        <f>M836+N836</f>
        <v>5</v>
      </c>
    </row>
    <row r="837" spans="1:20" x14ac:dyDescent="0.2">
      <c r="A837" s="2" t="s">
        <v>3501</v>
      </c>
      <c r="B837" s="2" t="s">
        <v>2400</v>
      </c>
      <c r="C837" s="2" t="s">
        <v>83</v>
      </c>
      <c r="D837" s="2" t="str">
        <f>INDEX(Hotels!$C$2:$C$49,MATCH(C837,Hotels!$A$2:$A$49,0))</f>
        <v>Kochi</v>
      </c>
      <c r="E837" s="11">
        <v>45639</v>
      </c>
      <c r="F837" s="11">
        <v>45641</v>
      </c>
      <c r="G837" s="11">
        <v>45646</v>
      </c>
      <c r="H837" s="13">
        <f>DATE(YEAR(F837),MONTH(F837),1)</f>
        <v>45627</v>
      </c>
      <c r="I837" s="2">
        <f>G837-F837</f>
        <v>5</v>
      </c>
      <c r="J837" s="2">
        <f>F837-E837</f>
        <v>2</v>
      </c>
      <c r="K837" s="2" t="s">
        <v>2668</v>
      </c>
      <c r="L837" s="2">
        <v>1</v>
      </c>
      <c r="M837" s="2">
        <v>2</v>
      </c>
      <c r="N837" s="2">
        <v>0</v>
      </c>
      <c r="O837" s="2" t="s">
        <v>2658</v>
      </c>
      <c r="P837" s="2" t="s">
        <v>2656</v>
      </c>
      <c r="Q837" s="2" t="s">
        <v>2649</v>
      </c>
      <c r="R837" s="3">
        <v>10600</v>
      </c>
      <c r="S837" s="3">
        <f>I837*L837*R837</f>
        <v>53000</v>
      </c>
      <c r="T837" s="2">
        <f>M837+N837</f>
        <v>2</v>
      </c>
    </row>
    <row r="838" spans="1:20" x14ac:dyDescent="0.2">
      <c r="A838" s="2" t="s">
        <v>3502</v>
      </c>
      <c r="B838" s="2" t="s">
        <v>2433</v>
      </c>
      <c r="C838" s="2" t="s">
        <v>118</v>
      </c>
      <c r="D838" s="2" t="str">
        <f>INDEX(Hotels!$C$2:$C$49,MATCH(C838,Hotels!$A$2:$A$49,0))</f>
        <v>Rishikesh</v>
      </c>
      <c r="E838" s="11">
        <v>45639</v>
      </c>
      <c r="F838" s="11">
        <v>45659</v>
      </c>
      <c r="G838" s="11">
        <v>45663</v>
      </c>
      <c r="H838" s="13">
        <f>DATE(YEAR(F838),MONTH(F838),1)</f>
        <v>45658</v>
      </c>
      <c r="I838" s="2">
        <f>G838-F838</f>
        <v>4</v>
      </c>
      <c r="J838" s="2">
        <f>F838-E838</f>
        <v>20</v>
      </c>
      <c r="K838" s="2" t="s">
        <v>2655</v>
      </c>
      <c r="L838" s="2">
        <v>2</v>
      </c>
      <c r="M838" s="2">
        <v>4</v>
      </c>
      <c r="N838" s="2">
        <v>0</v>
      </c>
      <c r="O838" s="2" t="s">
        <v>2658</v>
      </c>
      <c r="P838" s="2" t="s">
        <v>2662</v>
      </c>
      <c r="Q838" s="2" t="s">
        <v>2649</v>
      </c>
      <c r="R838" s="3">
        <v>8250</v>
      </c>
      <c r="S838" s="3">
        <f>I838*L838*R838</f>
        <v>66000</v>
      </c>
      <c r="T838" s="2">
        <f>M838+N838</f>
        <v>4</v>
      </c>
    </row>
    <row r="839" spans="1:20" x14ac:dyDescent="0.2">
      <c r="A839" s="2" t="s">
        <v>3503</v>
      </c>
      <c r="B839" s="2" t="s">
        <v>2433</v>
      </c>
      <c r="C839" s="2" t="s">
        <v>19</v>
      </c>
      <c r="D839" s="2" t="str">
        <f>INDEX(Hotels!$C$2:$C$49,MATCH(C839,Hotels!$A$2:$A$49,0))</f>
        <v>Goa</v>
      </c>
      <c r="E839" s="11">
        <v>45639</v>
      </c>
      <c r="F839" s="11">
        <v>45690</v>
      </c>
      <c r="G839" s="11">
        <v>45694</v>
      </c>
      <c r="H839" s="13">
        <f>DATE(YEAR(F839),MONTH(F839),1)</f>
        <v>45689</v>
      </c>
      <c r="I839" s="2">
        <f>G839-F839</f>
        <v>4</v>
      </c>
      <c r="J839" s="2">
        <f>F839-E839</f>
        <v>51</v>
      </c>
      <c r="K839" s="2" t="s">
        <v>2668</v>
      </c>
      <c r="L839" s="2">
        <v>3</v>
      </c>
      <c r="M839" s="2">
        <v>6</v>
      </c>
      <c r="N839" s="2">
        <v>0</v>
      </c>
      <c r="O839" s="2" t="s">
        <v>2683</v>
      </c>
      <c r="P839" s="2" t="s">
        <v>2672</v>
      </c>
      <c r="Q839" s="2" t="s">
        <v>2649</v>
      </c>
      <c r="R839" s="3">
        <v>7100</v>
      </c>
      <c r="S839" s="3">
        <f>I839*L839*R839</f>
        <v>85200</v>
      </c>
      <c r="T839" s="2">
        <f>M839+N839</f>
        <v>6</v>
      </c>
    </row>
    <row r="840" spans="1:20" x14ac:dyDescent="0.2">
      <c r="A840" s="2" t="s">
        <v>3504</v>
      </c>
      <c r="B840" s="2" t="s">
        <v>2439</v>
      </c>
      <c r="C840" s="2" t="s">
        <v>57</v>
      </c>
      <c r="D840" s="2" t="str">
        <f>INDEX(Hotels!$C$2:$C$49,MATCH(C840,Hotels!$A$2:$A$49,0))</f>
        <v>Mumbai</v>
      </c>
      <c r="E840" s="11">
        <v>45639</v>
      </c>
      <c r="F840" s="11">
        <v>45673</v>
      </c>
      <c r="G840" s="11">
        <v>45676</v>
      </c>
      <c r="H840" s="13">
        <f>DATE(YEAR(F840),MONTH(F840),1)</f>
        <v>45658</v>
      </c>
      <c r="I840" s="2">
        <f>G840-F840</f>
        <v>3</v>
      </c>
      <c r="J840" s="2">
        <f>F840-E840</f>
        <v>34</v>
      </c>
      <c r="K840" s="2" t="s">
        <v>2646</v>
      </c>
      <c r="L840" s="2">
        <v>1</v>
      </c>
      <c r="M840" s="2">
        <v>3</v>
      </c>
      <c r="N840" s="2">
        <v>0</v>
      </c>
      <c r="O840" s="2" t="s">
        <v>2689</v>
      </c>
      <c r="P840" s="2" t="s">
        <v>2652</v>
      </c>
      <c r="Q840" s="2" t="s">
        <v>2649</v>
      </c>
      <c r="R840" s="3">
        <v>17100</v>
      </c>
      <c r="S840" s="3">
        <f>I840*L840*R840</f>
        <v>51300</v>
      </c>
      <c r="T840" s="2">
        <f>M840+N840</f>
        <v>3</v>
      </c>
    </row>
    <row r="841" spans="1:20" x14ac:dyDescent="0.2">
      <c r="A841" s="2" t="s">
        <v>3505</v>
      </c>
      <c r="B841" s="2" t="s">
        <v>591</v>
      </c>
      <c r="C841" s="2" t="s">
        <v>51</v>
      </c>
      <c r="D841" s="2" t="str">
        <f>INDEX(Hotels!$C$2:$C$49,MATCH(C841,Hotels!$A$2:$A$49,0))</f>
        <v>Agra</v>
      </c>
      <c r="E841" s="11">
        <v>45640</v>
      </c>
      <c r="F841" s="11">
        <v>45656</v>
      </c>
      <c r="G841" s="11">
        <v>45657</v>
      </c>
      <c r="H841" s="13">
        <f>DATE(YEAR(F841),MONTH(F841),1)</f>
        <v>45627</v>
      </c>
      <c r="I841" s="2">
        <f>G841-F841</f>
        <v>1</v>
      </c>
      <c r="J841" s="2">
        <f>F841-E841</f>
        <v>16</v>
      </c>
      <c r="K841" s="2" t="s">
        <v>2646</v>
      </c>
      <c r="L841" s="2">
        <v>1</v>
      </c>
      <c r="M841" s="2">
        <v>1</v>
      </c>
      <c r="N841" s="2">
        <v>0</v>
      </c>
      <c r="O841" s="2" t="s">
        <v>2732</v>
      </c>
      <c r="P841" s="2" t="s">
        <v>2656</v>
      </c>
      <c r="Q841" s="2" t="s">
        <v>2649</v>
      </c>
      <c r="R841" s="3">
        <v>15900</v>
      </c>
      <c r="S841" s="3">
        <f>I841*L841*R841</f>
        <v>15900</v>
      </c>
      <c r="T841" s="2">
        <f>M841+N841</f>
        <v>1</v>
      </c>
    </row>
    <row r="842" spans="1:20" x14ac:dyDescent="0.2">
      <c r="A842" s="2" t="s">
        <v>3506</v>
      </c>
      <c r="B842" s="2" t="s">
        <v>1051</v>
      </c>
      <c r="C842" s="2" t="s">
        <v>13</v>
      </c>
      <c r="D842" s="2" t="str">
        <f>INDEX(Hotels!$C$2:$C$49,MATCH(C842,Hotels!$A$2:$A$49,0))</f>
        <v>Goa</v>
      </c>
      <c r="E842" s="11">
        <v>45640</v>
      </c>
      <c r="F842" s="11">
        <v>45697</v>
      </c>
      <c r="G842" s="11">
        <v>45702</v>
      </c>
      <c r="H842" s="13">
        <f>DATE(YEAR(F842),MONTH(F842),1)</f>
        <v>45689</v>
      </c>
      <c r="I842" s="2">
        <f>G842-F842</f>
        <v>5</v>
      </c>
      <c r="J842" s="2">
        <f>F842-E842</f>
        <v>57</v>
      </c>
      <c r="K842" s="2" t="s">
        <v>2666</v>
      </c>
      <c r="L842" s="2">
        <v>1</v>
      </c>
      <c r="M842" s="2">
        <v>2</v>
      </c>
      <c r="N842" s="2">
        <v>0</v>
      </c>
      <c r="O842" s="2" t="s">
        <v>2683</v>
      </c>
      <c r="P842" s="2" t="s">
        <v>2656</v>
      </c>
      <c r="Q842" s="2" t="s">
        <v>2649</v>
      </c>
      <c r="R842" s="3">
        <v>35700</v>
      </c>
      <c r="S842" s="3">
        <f>I842*L842*R842</f>
        <v>178500</v>
      </c>
      <c r="T842" s="2">
        <f>M842+N842</f>
        <v>2</v>
      </c>
    </row>
    <row r="843" spans="1:20" x14ac:dyDescent="0.2">
      <c r="A843" s="2" t="s">
        <v>3507</v>
      </c>
      <c r="B843" s="2" t="s">
        <v>1080</v>
      </c>
      <c r="C843" s="2" t="s">
        <v>26</v>
      </c>
      <c r="D843" s="2" t="str">
        <f>INDEX(Hotels!$C$2:$C$49,MATCH(C843,Hotels!$A$2:$A$49,0))</f>
        <v>Jaipur</v>
      </c>
      <c r="E843" s="11">
        <v>45640</v>
      </c>
      <c r="F843" s="11">
        <v>45659</v>
      </c>
      <c r="G843" s="11">
        <v>45663</v>
      </c>
      <c r="H843" s="13">
        <f>DATE(YEAR(F843),MONTH(F843),1)</f>
        <v>45658</v>
      </c>
      <c r="I843" s="2">
        <f>G843-F843</f>
        <v>4</v>
      </c>
      <c r="J843" s="2">
        <f>F843-E843</f>
        <v>19</v>
      </c>
      <c r="K843" s="2" t="s">
        <v>2655</v>
      </c>
      <c r="L843" s="2">
        <v>1</v>
      </c>
      <c r="M843" s="2">
        <v>3</v>
      </c>
      <c r="N843" s="2">
        <v>0</v>
      </c>
      <c r="O843" s="2" t="s">
        <v>2647</v>
      </c>
      <c r="P843" s="2" t="s">
        <v>2656</v>
      </c>
      <c r="Q843" s="2" t="s">
        <v>2649</v>
      </c>
      <c r="R843" s="3">
        <v>14700</v>
      </c>
      <c r="S843" s="3">
        <f>I843*L843*R843</f>
        <v>58800</v>
      </c>
      <c r="T843" s="2">
        <f>M843+N843</f>
        <v>3</v>
      </c>
    </row>
    <row r="844" spans="1:20" x14ac:dyDescent="0.2">
      <c r="A844" s="2" t="s">
        <v>3508</v>
      </c>
      <c r="B844" s="2" t="s">
        <v>1345</v>
      </c>
      <c r="C844" s="2" t="s">
        <v>101</v>
      </c>
      <c r="D844" s="2" t="str">
        <f>INDEX(Hotels!$C$2:$C$49,MATCH(C844,Hotels!$A$2:$A$49,0))</f>
        <v>Shimla</v>
      </c>
      <c r="E844" s="11">
        <v>45640</v>
      </c>
      <c r="F844" s="11">
        <v>45654</v>
      </c>
      <c r="G844" s="11">
        <v>45658</v>
      </c>
      <c r="H844" s="13">
        <f>DATE(YEAR(F844),MONTH(F844),1)</f>
        <v>45627</v>
      </c>
      <c r="I844" s="2">
        <f>G844-F844</f>
        <v>4</v>
      </c>
      <c r="J844" s="2">
        <f>F844-E844</f>
        <v>14</v>
      </c>
      <c r="K844" s="2" t="s">
        <v>2666</v>
      </c>
      <c r="L844" s="2">
        <v>1</v>
      </c>
      <c r="M844" s="2">
        <v>2</v>
      </c>
      <c r="N844" s="2">
        <v>0</v>
      </c>
      <c r="O844" s="2" t="s">
        <v>2651</v>
      </c>
      <c r="P844" s="2" t="s">
        <v>2656</v>
      </c>
      <c r="Q844" s="2" t="s">
        <v>2649</v>
      </c>
      <c r="R844" s="3">
        <v>17050</v>
      </c>
      <c r="S844" s="3">
        <f>I844*L844*R844</f>
        <v>68200</v>
      </c>
      <c r="T844" s="2">
        <f>M844+N844</f>
        <v>2</v>
      </c>
    </row>
    <row r="845" spans="1:20" x14ac:dyDescent="0.2">
      <c r="A845" s="2" t="s">
        <v>3509</v>
      </c>
      <c r="B845" s="2" t="s">
        <v>1348</v>
      </c>
      <c r="C845" s="2" t="s">
        <v>83</v>
      </c>
      <c r="D845" s="2" t="str">
        <f>INDEX(Hotels!$C$2:$C$49,MATCH(C845,Hotels!$A$2:$A$49,0))</f>
        <v>Kochi</v>
      </c>
      <c r="E845" s="11">
        <v>45640</v>
      </c>
      <c r="F845" s="11">
        <v>45640</v>
      </c>
      <c r="G845" s="11">
        <v>45642</v>
      </c>
      <c r="H845" s="13">
        <f>DATE(YEAR(F845),MONTH(F845),1)</f>
        <v>45627</v>
      </c>
      <c r="I845" s="2">
        <f>G845-F845</f>
        <v>2</v>
      </c>
      <c r="J845" s="2">
        <f>F845-E845</f>
        <v>0</v>
      </c>
      <c r="K845" s="2" t="s">
        <v>2668</v>
      </c>
      <c r="L845" s="2">
        <v>1</v>
      </c>
      <c r="M845" s="2">
        <v>2</v>
      </c>
      <c r="N845" s="2">
        <v>0</v>
      </c>
      <c r="O845" s="2" t="s">
        <v>2683</v>
      </c>
      <c r="P845" s="2" t="s">
        <v>2662</v>
      </c>
      <c r="Q845" s="2" t="s">
        <v>2649</v>
      </c>
      <c r="R845" s="3">
        <v>11200</v>
      </c>
      <c r="S845" s="3">
        <f>I845*L845*R845</f>
        <v>22400</v>
      </c>
      <c r="T845" s="2">
        <f>M845+N845</f>
        <v>2</v>
      </c>
    </row>
    <row r="846" spans="1:20" x14ac:dyDescent="0.2">
      <c r="A846" s="2" t="s">
        <v>3510</v>
      </c>
      <c r="B846" s="2" t="s">
        <v>2170</v>
      </c>
      <c r="C846" s="2" t="s">
        <v>57</v>
      </c>
      <c r="D846" s="2" t="str">
        <f>INDEX(Hotels!$C$2:$C$49,MATCH(C846,Hotels!$A$2:$A$49,0))</f>
        <v>Mumbai</v>
      </c>
      <c r="E846" s="11">
        <v>45640</v>
      </c>
      <c r="F846" s="11">
        <v>45676</v>
      </c>
      <c r="G846" s="11">
        <v>45680</v>
      </c>
      <c r="H846" s="13">
        <f>DATE(YEAR(F846),MONTH(F846),1)</f>
        <v>45658</v>
      </c>
      <c r="I846" s="2">
        <f>G846-F846</f>
        <v>4</v>
      </c>
      <c r="J846" s="2">
        <f>F846-E846</f>
        <v>36</v>
      </c>
      <c r="K846" s="2" t="s">
        <v>2646</v>
      </c>
      <c r="L846" s="2">
        <v>2</v>
      </c>
      <c r="M846" s="2">
        <v>4</v>
      </c>
      <c r="N846" s="2">
        <v>3</v>
      </c>
      <c r="O846" s="2" t="s">
        <v>2658</v>
      </c>
      <c r="P846" s="2" t="s">
        <v>2662</v>
      </c>
      <c r="Q846" s="2" t="s">
        <v>2649</v>
      </c>
      <c r="R846" s="3">
        <v>15800</v>
      </c>
      <c r="S846" s="3">
        <f>I846*L846*R846</f>
        <v>126400</v>
      </c>
      <c r="T846" s="2">
        <f>M846+N846</f>
        <v>7</v>
      </c>
    </row>
    <row r="847" spans="1:20" x14ac:dyDescent="0.2">
      <c r="A847" s="2" t="s">
        <v>3511</v>
      </c>
      <c r="B847" s="2" t="s">
        <v>2239</v>
      </c>
      <c r="C847" s="2" t="s">
        <v>81</v>
      </c>
      <c r="D847" s="2" t="str">
        <f>INDEX(Hotels!$C$2:$C$49,MATCH(C847,Hotels!$A$2:$A$49,0))</f>
        <v>Bengaluru</v>
      </c>
      <c r="E847" s="11">
        <v>45640</v>
      </c>
      <c r="F847" s="11">
        <v>45739</v>
      </c>
      <c r="G847" s="11">
        <v>45744</v>
      </c>
      <c r="H847" s="13">
        <f>DATE(YEAR(F847),MONTH(F847),1)</f>
        <v>45717</v>
      </c>
      <c r="I847" s="2">
        <f>G847-F847</f>
        <v>5</v>
      </c>
      <c r="J847" s="2">
        <f>F847-E847</f>
        <v>99</v>
      </c>
      <c r="K847" s="2" t="s">
        <v>2668</v>
      </c>
      <c r="L847" s="2">
        <v>1</v>
      </c>
      <c r="M847" s="2">
        <v>2</v>
      </c>
      <c r="N847" s="2">
        <v>0</v>
      </c>
      <c r="O847" s="2" t="s">
        <v>2651</v>
      </c>
      <c r="P847" s="2" t="s">
        <v>2652</v>
      </c>
      <c r="Q847" s="2" t="s">
        <v>2653</v>
      </c>
      <c r="R847" s="3">
        <v>15100</v>
      </c>
      <c r="S847" s="3">
        <f>I847*L847*R847</f>
        <v>75500</v>
      </c>
      <c r="T847" s="2">
        <f>M847+N847</f>
        <v>2</v>
      </c>
    </row>
    <row r="848" spans="1:20" x14ac:dyDescent="0.2">
      <c r="A848" s="2" t="s">
        <v>3512</v>
      </c>
      <c r="B848" s="2" t="s">
        <v>2283</v>
      </c>
      <c r="C848" s="2" t="s">
        <v>116</v>
      </c>
      <c r="D848" s="2" t="str">
        <f>INDEX(Hotels!$C$2:$C$49,MATCH(C848,Hotels!$A$2:$A$49,0))</f>
        <v>Rishikesh</v>
      </c>
      <c r="E848" s="11">
        <v>45640</v>
      </c>
      <c r="F848" s="11">
        <v>45910</v>
      </c>
      <c r="G848" s="11">
        <v>45913</v>
      </c>
      <c r="H848" s="13">
        <f>DATE(YEAR(F848),MONTH(F848),1)</f>
        <v>45901</v>
      </c>
      <c r="I848" s="2">
        <f>G848-F848</f>
        <v>3</v>
      </c>
      <c r="J848" s="2">
        <f>F848-E848</f>
        <v>270</v>
      </c>
      <c r="K848" s="2" t="s">
        <v>2655</v>
      </c>
      <c r="L848" s="2">
        <v>4</v>
      </c>
      <c r="M848" s="2">
        <v>8</v>
      </c>
      <c r="N848" s="2">
        <v>0</v>
      </c>
      <c r="O848" s="2" t="s">
        <v>2670</v>
      </c>
      <c r="P848" s="2" t="s">
        <v>2672</v>
      </c>
      <c r="Q848" s="2" t="s">
        <v>2649</v>
      </c>
      <c r="R848" s="3">
        <v>6050</v>
      </c>
      <c r="S848" s="3">
        <f>I848*L848*R848</f>
        <v>72600</v>
      </c>
      <c r="T848" s="2">
        <f>M848+N848</f>
        <v>8</v>
      </c>
    </row>
    <row r="849" spans="1:20" x14ac:dyDescent="0.2">
      <c r="A849" s="2" t="s">
        <v>3513</v>
      </c>
      <c r="B849" s="2" t="s">
        <v>2292</v>
      </c>
      <c r="C849" s="2" t="s">
        <v>79</v>
      </c>
      <c r="D849" s="2" t="str">
        <f>INDEX(Hotels!$C$2:$C$49,MATCH(C849,Hotels!$A$2:$A$49,0))</f>
        <v>Bengaluru</v>
      </c>
      <c r="E849" s="11">
        <v>45640</v>
      </c>
      <c r="F849" s="11">
        <v>45774</v>
      </c>
      <c r="G849" s="11">
        <v>45779</v>
      </c>
      <c r="H849" s="13">
        <f>DATE(YEAR(F849),MONTH(F849),1)</f>
        <v>45748</v>
      </c>
      <c r="I849" s="2">
        <f>G849-F849</f>
        <v>5</v>
      </c>
      <c r="J849" s="2">
        <f>F849-E849</f>
        <v>134</v>
      </c>
      <c r="K849" s="2" t="s">
        <v>2668</v>
      </c>
      <c r="L849" s="2">
        <v>1</v>
      </c>
      <c r="M849" s="2">
        <v>2</v>
      </c>
      <c r="N849" s="2">
        <v>1</v>
      </c>
      <c r="O849" s="2" t="s">
        <v>2658</v>
      </c>
      <c r="P849" s="2" t="s">
        <v>2652</v>
      </c>
      <c r="Q849" s="2" t="s">
        <v>2653</v>
      </c>
      <c r="R849" s="3">
        <v>3900</v>
      </c>
      <c r="S849" s="3">
        <f>I849*L849*R849</f>
        <v>19500</v>
      </c>
      <c r="T849" s="2">
        <f>M849+N849</f>
        <v>3</v>
      </c>
    </row>
    <row r="850" spans="1:20" x14ac:dyDescent="0.2">
      <c r="A850" s="2" t="s">
        <v>3514</v>
      </c>
      <c r="B850" s="2" t="s">
        <v>2396</v>
      </c>
      <c r="C850" s="2" t="s">
        <v>129</v>
      </c>
      <c r="D850" s="2" t="str">
        <f>INDEX(Hotels!$C$2:$C$49,MATCH(C850,Hotels!$A$2:$A$49,0))</f>
        <v>Varanasi</v>
      </c>
      <c r="E850" s="11">
        <v>45640</v>
      </c>
      <c r="F850" s="11">
        <v>45643</v>
      </c>
      <c r="G850" s="11">
        <v>45644</v>
      </c>
      <c r="H850" s="13">
        <f>DATE(YEAR(F850),MONTH(F850),1)</f>
        <v>45627</v>
      </c>
      <c r="I850" s="2">
        <f>G850-F850</f>
        <v>1</v>
      </c>
      <c r="J850" s="2">
        <f>F850-E850</f>
        <v>3</v>
      </c>
      <c r="K850" s="2" t="s">
        <v>2646</v>
      </c>
      <c r="L850" s="2">
        <v>1</v>
      </c>
      <c r="M850" s="2">
        <v>1</v>
      </c>
      <c r="N850" s="2">
        <v>0</v>
      </c>
      <c r="O850" s="2" t="s">
        <v>2670</v>
      </c>
      <c r="P850" s="2" t="s">
        <v>2656</v>
      </c>
      <c r="Q850" s="2" t="s">
        <v>2649</v>
      </c>
      <c r="R850" s="3">
        <v>8650</v>
      </c>
      <c r="S850" s="3">
        <f>I850*L850*R850</f>
        <v>8650</v>
      </c>
      <c r="T850" s="2">
        <f>M850+N850</f>
        <v>1</v>
      </c>
    </row>
    <row r="851" spans="1:20" x14ac:dyDescent="0.2">
      <c r="A851" s="2" t="s">
        <v>3515</v>
      </c>
      <c r="B851" s="2" t="s">
        <v>2417</v>
      </c>
      <c r="C851" s="2" t="s">
        <v>122</v>
      </c>
      <c r="D851" s="2" t="str">
        <f>INDEX(Hotels!$C$2:$C$49,MATCH(C851,Hotels!$A$2:$A$49,0))</f>
        <v>Varanasi</v>
      </c>
      <c r="E851" s="11">
        <v>45640</v>
      </c>
      <c r="F851" s="11">
        <v>45654</v>
      </c>
      <c r="G851" s="11">
        <v>45658</v>
      </c>
      <c r="H851" s="13">
        <f>DATE(YEAR(F851),MONTH(F851),1)</f>
        <v>45627</v>
      </c>
      <c r="I851" s="2">
        <f>G851-F851</f>
        <v>4</v>
      </c>
      <c r="J851" s="2">
        <f>F851-E851</f>
        <v>14</v>
      </c>
      <c r="K851" s="2" t="s">
        <v>2666</v>
      </c>
      <c r="L851" s="2">
        <v>1</v>
      </c>
      <c r="M851" s="2">
        <v>2</v>
      </c>
      <c r="N851" s="2">
        <v>0</v>
      </c>
      <c r="O851" s="2" t="s">
        <v>2689</v>
      </c>
      <c r="P851" s="2" t="s">
        <v>2648</v>
      </c>
      <c r="Q851" s="2" t="s">
        <v>2649</v>
      </c>
      <c r="R851" s="3">
        <v>7550</v>
      </c>
      <c r="S851" s="3">
        <f>I851*L851*R851</f>
        <v>30200</v>
      </c>
      <c r="T851" s="2">
        <f>M851+N851</f>
        <v>2</v>
      </c>
    </row>
    <row r="852" spans="1:20" x14ac:dyDescent="0.2">
      <c r="A852" s="2" t="s">
        <v>3516</v>
      </c>
      <c r="B852" s="2" t="s">
        <v>1250</v>
      </c>
      <c r="C852" s="2" t="s">
        <v>47</v>
      </c>
      <c r="D852" s="2" t="str">
        <f>INDEX(Hotels!$C$2:$C$49,MATCH(C852,Hotels!$A$2:$A$49,0))</f>
        <v>Agra</v>
      </c>
      <c r="E852" s="11">
        <v>45641</v>
      </c>
      <c r="F852" s="11">
        <v>45653</v>
      </c>
      <c r="G852" s="11">
        <v>45657</v>
      </c>
      <c r="H852" s="13">
        <f>DATE(YEAR(F852),MONTH(F852),1)</f>
        <v>45627</v>
      </c>
      <c r="I852" s="2">
        <f>G852-F852</f>
        <v>4</v>
      </c>
      <c r="J852" s="2">
        <f>F852-E852</f>
        <v>12</v>
      </c>
      <c r="K852" s="2" t="s">
        <v>2666</v>
      </c>
      <c r="L852" s="2">
        <v>1</v>
      </c>
      <c r="M852" s="2">
        <v>2</v>
      </c>
      <c r="N852" s="2">
        <v>0</v>
      </c>
      <c r="O852" s="2" t="s">
        <v>2670</v>
      </c>
      <c r="P852" s="2" t="s">
        <v>2662</v>
      </c>
      <c r="Q852" s="2" t="s">
        <v>2649</v>
      </c>
      <c r="R852" s="3">
        <v>13700</v>
      </c>
      <c r="S852" s="3">
        <f>I852*L852*R852</f>
        <v>54800</v>
      </c>
      <c r="T852" s="2">
        <f>M852+N852</f>
        <v>2</v>
      </c>
    </row>
    <row r="853" spans="1:20" x14ac:dyDescent="0.2">
      <c r="A853" s="2" t="s">
        <v>3517</v>
      </c>
      <c r="B853" s="2" t="s">
        <v>1678</v>
      </c>
      <c r="C853" s="2" t="s">
        <v>79</v>
      </c>
      <c r="D853" s="2" t="str">
        <f>INDEX(Hotels!$C$2:$C$49,MATCH(C853,Hotels!$A$2:$A$49,0))</f>
        <v>Bengaluru</v>
      </c>
      <c r="E853" s="11">
        <v>45641</v>
      </c>
      <c r="F853" s="11">
        <v>45660</v>
      </c>
      <c r="G853" s="11">
        <v>45662</v>
      </c>
      <c r="H853" s="13">
        <f>DATE(YEAR(F853),MONTH(F853),1)</f>
        <v>45658</v>
      </c>
      <c r="I853" s="2">
        <f>G853-F853</f>
        <v>2</v>
      </c>
      <c r="J853" s="2">
        <f>F853-E853</f>
        <v>19</v>
      </c>
      <c r="K853" s="2" t="s">
        <v>2655</v>
      </c>
      <c r="L853" s="2">
        <v>1</v>
      </c>
      <c r="M853" s="2">
        <v>1</v>
      </c>
      <c r="N853" s="2">
        <v>0</v>
      </c>
      <c r="O853" s="2" t="s">
        <v>2689</v>
      </c>
      <c r="P853" s="2" t="s">
        <v>2652</v>
      </c>
      <c r="Q853" s="2" t="s">
        <v>2649</v>
      </c>
      <c r="R853" s="3">
        <v>6200</v>
      </c>
      <c r="S853" s="3">
        <f>I853*L853*R853</f>
        <v>12400</v>
      </c>
      <c r="T853" s="2">
        <f>M853+N853</f>
        <v>1</v>
      </c>
    </row>
    <row r="854" spans="1:20" x14ac:dyDescent="0.2">
      <c r="A854" s="2" t="s">
        <v>3518</v>
      </c>
      <c r="B854" s="2" t="s">
        <v>1756</v>
      </c>
      <c r="C854" s="2" t="s">
        <v>47</v>
      </c>
      <c r="D854" s="2" t="str">
        <f>INDEX(Hotels!$C$2:$C$49,MATCH(C854,Hotels!$A$2:$A$49,0))</f>
        <v>Agra</v>
      </c>
      <c r="E854" s="11">
        <v>45641</v>
      </c>
      <c r="F854" s="11">
        <v>45653</v>
      </c>
      <c r="G854" s="11">
        <v>45655</v>
      </c>
      <c r="H854" s="13">
        <f>DATE(YEAR(F854),MONTH(F854),1)</f>
        <v>45627</v>
      </c>
      <c r="I854" s="2">
        <f>G854-F854</f>
        <v>2</v>
      </c>
      <c r="J854" s="2">
        <f>F854-E854</f>
        <v>12</v>
      </c>
      <c r="K854" s="2" t="s">
        <v>2668</v>
      </c>
      <c r="L854" s="2">
        <v>1</v>
      </c>
      <c r="M854" s="2">
        <v>1</v>
      </c>
      <c r="N854" s="2">
        <v>0</v>
      </c>
      <c r="O854" s="2" t="s">
        <v>2732</v>
      </c>
      <c r="P854" s="2" t="s">
        <v>2656</v>
      </c>
      <c r="Q854" s="2" t="s">
        <v>2649</v>
      </c>
      <c r="R854" s="3">
        <v>4850</v>
      </c>
      <c r="S854" s="3">
        <f>I854*L854*R854</f>
        <v>9700</v>
      </c>
      <c r="T854" s="2">
        <f>M854+N854</f>
        <v>1</v>
      </c>
    </row>
    <row r="855" spans="1:20" x14ac:dyDescent="0.2">
      <c r="A855" s="2" t="s">
        <v>3519</v>
      </c>
      <c r="B855" s="2" t="s">
        <v>1969</v>
      </c>
      <c r="C855" s="2" t="s">
        <v>77</v>
      </c>
      <c r="D855" s="2" t="str">
        <f>INDEX(Hotels!$C$2:$C$49,MATCH(C855,Hotels!$A$2:$A$49,0))</f>
        <v>Bengaluru</v>
      </c>
      <c r="E855" s="11">
        <v>45641</v>
      </c>
      <c r="F855" s="11">
        <v>45690</v>
      </c>
      <c r="G855" s="11">
        <v>45692</v>
      </c>
      <c r="H855" s="13">
        <f>DATE(YEAR(F855),MONTH(F855),1)</f>
        <v>45689</v>
      </c>
      <c r="I855" s="2">
        <f>G855-F855</f>
        <v>2</v>
      </c>
      <c r="J855" s="2">
        <f>F855-E855</f>
        <v>49</v>
      </c>
      <c r="K855" s="2" t="s">
        <v>2646</v>
      </c>
      <c r="L855" s="2">
        <v>1</v>
      </c>
      <c r="M855" s="2">
        <v>1</v>
      </c>
      <c r="N855" s="2">
        <v>0</v>
      </c>
      <c r="O855" s="2" t="s">
        <v>2647</v>
      </c>
      <c r="P855" s="2" t="s">
        <v>2656</v>
      </c>
      <c r="Q855" s="2" t="s">
        <v>2649</v>
      </c>
      <c r="R855" s="3">
        <v>13750</v>
      </c>
      <c r="S855" s="3">
        <f>I855*L855*R855</f>
        <v>27500</v>
      </c>
      <c r="T855" s="2">
        <f>M855+N855</f>
        <v>1</v>
      </c>
    </row>
    <row r="856" spans="1:20" x14ac:dyDescent="0.2">
      <c r="A856" s="2" t="s">
        <v>3520</v>
      </c>
      <c r="B856" s="2" t="s">
        <v>1983</v>
      </c>
      <c r="C856" s="2" t="s">
        <v>122</v>
      </c>
      <c r="D856" s="2" t="str">
        <f>INDEX(Hotels!$C$2:$C$49,MATCH(C856,Hotels!$A$2:$A$49,0))</f>
        <v>Varanasi</v>
      </c>
      <c r="E856" s="11">
        <v>45641</v>
      </c>
      <c r="F856" s="11">
        <v>45653</v>
      </c>
      <c r="G856" s="11">
        <v>45656</v>
      </c>
      <c r="H856" s="13">
        <f>DATE(YEAR(F856),MONTH(F856),1)</f>
        <v>45627</v>
      </c>
      <c r="I856" s="2">
        <f>G856-F856</f>
        <v>3</v>
      </c>
      <c r="J856" s="2">
        <f>F856-E856</f>
        <v>12</v>
      </c>
      <c r="K856" s="2" t="s">
        <v>2668</v>
      </c>
      <c r="L856" s="2">
        <v>1</v>
      </c>
      <c r="M856" s="2">
        <v>2</v>
      </c>
      <c r="N856" s="2">
        <v>0</v>
      </c>
      <c r="O856" s="2" t="s">
        <v>2689</v>
      </c>
      <c r="P856" s="2" t="s">
        <v>2652</v>
      </c>
      <c r="Q856" s="2" t="s">
        <v>2649</v>
      </c>
      <c r="R856" s="3">
        <v>2650</v>
      </c>
      <c r="S856" s="3">
        <f>I856*L856*R856</f>
        <v>7950</v>
      </c>
      <c r="T856" s="2">
        <f>M856+N856</f>
        <v>2</v>
      </c>
    </row>
    <row r="857" spans="1:20" x14ac:dyDescent="0.2">
      <c r="A857" s="2" t="s">
        <v>3521</v>
      </c>
      <c r="B857" s="2" t="s">
        <v>2292</v>
      </c>
      <c r="C857" s="2" t="s">
        <v>22</v>
      </c>
      <c r="D857" s="2" t="str">
        <f>INDEX(Hotels!$C$2:$C$49,MATCH(C857,Hotels!$A$2:$A$49,0))</f>
        <v>Jaipur</v>
      </c>
      <c r="E857" s="11">
        <v>45641</v>
      </c>
      <c r="F857" s="11">
        <v>45643</v>
      </c>
      <c r="G857" s="11">
        <v>45647</v>
      </c>
      <c r="H857" s="13">
        <f>DATE(YEAR(F857),MONTH(F857),1)</f>
        <v>45627</v>
      </c>
      <c r="I857" s="2">
        <f>G857-F857</f>
        <v>4</v>
      </c>
      <c r="J857" s="2">
        <f>F857-E857</f>
        <v>2</v>
      </c>
      <c r="K857" s="2" t="s">
        <v>2668</v>
      </c>
      <c r="L857" s="2">
        <v>1</v>
      </c>
      <c r="M857" s="2">
        <v>2</v>
      </c>
      <c r="N857" s="2">
        <v>1</v>
      </c>
      <c r="O857" s="2" t="s">
        <v>2658</v>
      </c>
      <c r="P857" s="2" t="s">
        <v>2652</v>
      </c>
      <c r="Q857" s="2" t="s">
        <v>2649</v>
      </c>
      <c r="R857" s="3">
        <v>3850</v>
      </c>
      <c r="S857" s="3">
        <f>I857*L857*R857</f>
        <v>15400</v>
      </c>
      <c r="T857" s="2">
        <f>M857+N857</f>
        <v>3</v>
      </c>
    </row>
    <row r="858" spans="1:20" x14ac:dyDescent="0.2">
      <c r="A858" s="2" t="s">
        <v>3522</v>
      </c>
      <c r="B858" s="2" t="s">
        <v>974</v>
      </c>
      <c r="C858" s="2" t="s">
        <v>37</v>
      </c>
      <c r="D858" s="2" t="str">
        <f>INDEX(Hotels!$C$2:$C$49,MATCH(C858,Hotels!$A$2:$A$49,0))</f>
        <v>Udaipur</v>
      </c>
      <c r="E858" s="11">
        <v>45642</v>
      </c>
      <c r="F858" s="11">
        <v>45654</v>
      </c>
      <c r="G858" s="11">
        <v>45657</v>
      </c>
      <c r="H858" s="13">
        <f>DATE(YEAR(F858),MONTH(F858),1)</f>
        <v>45627</v>
      </c>
      <c r="I858" s="2">
        <f>G858-F858</f>
        <v>3</v>
      </c>
      <c r="J858" s="2">
        <f>F858-E858</f>
        <v>12</v>
      </c>
      <c r="K858" s="2" t="s">
        <v>2646</v>
      </c>
      <c r="L858" s="2">
        <v>1</v>
      </c>
      <c r="M858" s="2">
        <v>1</v>
      </c>
      <c r="N858" s="2">
        <v>0</v>
      </c>
      <c r="O858" s="2" t="s">
        <v>2732</v>
      </c>
      <c r="P858" s="2" t="s">
        <v>2652</v>
      </c>
      <c r="Q858" s="2" t="s">
        <v>2649</v>
      </c>
      <c r="R858" s="3">
        <v>26050</v>
      </c>
      <c r="S858" s="3">
        <f>I858*L858*R858</f>
        <v>78150</v>
      </c>
      <c r="T858" s="2">
        <f>M858+N858</f>
        <v>1</v>
      </c>
    </row>
    <row r="859" spans="1:20" x14ac:dyDescent="0.2">
      <c r="A859" s="2" t="s">
        <v>3523</v>
      </c>
      <c r="B859" s="2" t="s">
        <v>974</v>
      </c>
      <c r="C859" s="2" t="s">
        <v>112</v>
      </c>
      <c r="D859" s="2" t="str">
        <f>INDEX(Hotels!$C$2:$C$49,MATCH(C859,Hotels!$A$2:$A$49,0))</f>
        <v>Rishikesh</v>
      </c>
      <c r="E859" s="11">
        <v>45642</v>
      </c>
      <c r="F859" s="11">
        <v>45648</v>
      </c>
      <c r="G859" s="11">
        <v>45651</v>
      </c>
      <c r="H859" s="13">
        <f>DATE(YEAR(F859),MONTH(F859),1)</f>
        <v>45627</v>
      </c>
      <c r="I859" s="2">
        <f>G859-F859</f>
        <v>3</v>
      </c>
      <c r="J859" s="2">
        <f>F859-E859</f>
        <v>6</v>
      </c>
      <c r="K859" s="2" t="s">
        <v>2668</v>
      </c>
      <c r="L859" s="2">
        <v>1</v>
      </c>
      <c r="M859" s="2">
        <v>2</v>
      </c>
      <c r="N859" s="2">
        <v>0</v>
      </c>
      <c r="O859" s="2" t="s">
        <v>2683</v>
      </c>
      <c r="P859" s="2" t="s">
        <v>2656</v>
      </c>
      <c r="Q859" s="2" t="s">
        <v>2649</v>
      </c>
      <c r="R859" s="3">
        <v>4150</v>
      </c>
      <c r="S859" s="3">
        <f>I859*L859*R859</f>
        <v>12450</v>
      </c>
      <c r="T859" s="2">
        <f>M859+N859</f>
        <v>2</v>
      </c>
    </row>
    <row r="860" spans="1:20" x14ac:dyDescent="0.2">
      <c r="A860" s="2" t="s">
        <v>3524</v>
      </c>
      <c r="B860" s="2" t="s">
        <v>1140</v>
      </c>
      <c r="C860" s="2" t="s">
        <v>69</v>
      </c>
      <c r="D860" s="2" t="str">
        <f>INDEX(Hotels!$C$2:$C$49,MATCH(C860,Hotels!$A$2:$A$49,0))</f>
        <v>New Delhi</v>
      </c>
      <c r="E860" s="11">
        <v>45642</v>
      </c>
      <c r="F860" s="11">
        <v>45739</v>
      </c>
      <c r="G860" s="11">
        <v>45744</v>
      </c>
      <c r="H860" s="13">
        <f>DATE(YEAR(F860),MONTH(F860),1)</f>
        <v>45717</v>
      </c>
      <c r="I860" s="2">
        <f>G860-F860</f>
        <v>5</v>
      </c>
      <c r="J860" s="2">
        <f>F860-E860</f>
        <v>97</v>
      </c>
      <c r="K860" s="2" t="s">
        <v>2655</v>
      </c>
      <c r="L860" s="2">
        <v>1</v>
      </c>
      <c r="M860" s="2">
        <v>1</v>
      </c>
      <c r="N860" s="2">
        <v>1</v>
      </c>
      <c r="O860" s="2" t="s">
        <v>2658</v>
      </c>
      <c r="P860" s="2" t="s">
        <v>2656</v>
      </c>
      <c r="Q860" s="2" t="s">
        <v>2649</v>
      </c>
      <c r="R860" s="3">
        <v>20050</v>
      </c>
      <c r="S860" s="3">
        <f>I860*L860*R860</f>
        <v>100250</v>
      </c>
      <c r="T860" s="2">
        <f>M860+N860</f>
        <v>2</v>
      </c>
    </row>
    <row r="861" spans="1:20" x14ac:dyDescent="0.2">
      <c r="A861" s="2" t="s">
        <v>3525</v>
      </c>
      <c r="B861" s="2" t="s">
        <v>1365</v>
      </c>
      <c r="C861" s="2" t="s">
        <v>127</v>
      </c>
      <c r="D861" s="2" t="str">
        <f>INDEX(Hotels!$C$2:$C$49,MATCH(C861,Hotels!$A$2:$A$49,0))</f>
        <v>Varanasi</v>
      </c>
      <c r="E861" s="11">
        <v>45642</v>
      </c>
      <c r="F861" s="11">
        <v>45645</v>
      </c>
      <c r="G861" s="11">
        <v>45651</v>
      </c>
      <c r="H861" s="13">
        <f>DATE(YEAR(F861),MONTH(F861),1)</f>
        <v>45627</v>
      </c>
      <c r="I861" s="2">
        <f>G861-F861</f>
        <v>6</v>
      </c>
      <c r="J861" s="2">
        <f>F861-E861</f>
        <v>3</v>
      </c>
      <c r="K861" s="2" t="s">
        <v>2655</v>
      </c>
      <c r="L861" s="2">
        <v>2</v>
      </c>
      <c r="M861" s="2">
        <v>4</v>
      </c>
      <c r="N861" s="2">
        <v>2</v>
      </c>
      <c r="O861" s="2" t="s">
        <v>2683</v>
      </c>
      <c r="P861" s="2" t="s">
        <v>2659</v>
      </c>
      <c r="Q861" s="2" t="s">
        <v>2649</v>
      </c>
      <c r="R861" s="3">
        <v>6950</v>
      </c>
      <c r="S861" s="3">
        <f>I861*L861*R861</f>
        <v>83400</v>
      </c>
      <c r="T861" s="2">
        <f>M861+N861</f>
        <v>6</v>
      </c>
    </row>
    <row r="862" spans="1:20" x14ac:dyDescent="0.2">
      <c r="A862" s="2" t="s">
        <v>3526</v>
      </c>
      <c r="B862" s="2" t="s">
        <v>1926</v>
      </c>
      <c r="C862" s="2" t="s">
        <v>91</v>
      </c>
      <c r="D862" s="2" t="str">
        <f>INDEX(Hotels!$C$2:$C$49,MATCH(C862,Hotels!$A$2:$A$49,0))</f>
        <v>Kochi</v>
      </c>
      <c r="E862" s="11">
        <v>45642</v>
      </c>
      <c r="F862" s="11">
        <v>45664</v>
      </c>
      <c r="G862" s="11">
        <v>45669</v>
      </c>
      <c r="H862" s="13">
        <f>DATE(YEAR(F862),MONTH(F862),1)</f>
        <v>45658</v>
      </c>
      <c r="I862" s="2">
        <f>G862-F862</f>
        <v>5</v>
      </c>
      <c r="J862" s="2">
        <f>F862-E862</f>
        <v>22</v>
      </c>
      <c r="K862" s="2" t="s">
        <v>2668</v>
      </c>
      <c r="L862" s="2">
        <v>1</v>
      </c>
      <c r="M862" s="2">
        <v>2</v>
      </c>
      <c r="N862" s="2">
        <v>2</v>
      </c>
      <c r="O862" s="2" t="s">
        <v>2651</v>
      </c>
      <c r="P862" s="2" t="s">
        <v>2652</v>
      </c>
      <c r="Q862" s="2" t="s">
        <v>2649</v>
      </c>
      <c r="R862" s="3">
        <v>3750</v>
      </c>
      <c r="S862" s="3">
        <f>I862*L862*R862</f>
        <v>18750</v>
      </c>
      <c r="T862" s="2">
        <f>M862+N862</f>
        <v>4</v>
      </c>
    </row>
    <row r="863" spans="1:20" x14ac:dyDescent="0.2">
      <c r="A863" s="2" t="s">
        <v>3527</v>
      </c>
      <c r="B863" s="2" t="s">
        <v>2089</v>
      </c>
      <c r="C863" s="2" t="s">
        <v>93</v>
      </c>
      <c r="D863" s="2" t="str">
        <f>INDEX(Hotels!$C$2:$C$49,MATCH(C863,Hotels!$A$2:$A$49,0))</f>
        <v>Shimla</v>
      </c>
      <c r="E863" s="11">
        <v>45642</v>
      </c>
      <c r="F863" s="11">
        <v>45696</v>
      </c>
      <c r="G863" s="11">
        <v>45699</v>
      </c>
      <c r="H863" s="13">
        <f>DATE(YEAR(F863),MONTH(F863),1)</f>
        <v>45689</v>
      </c>
      <c r="I863" s="2">
        <f>G863-F863</f>
        <v>3</v>
      </c>
      <c r="J863" s="2">
        <f>F863-E863</f>
        <v>54</v>
      </c>
      <c r="K863" s="2" t="s">
        <v>2646</v>
      </c>
      <c r="L863" s="2">
        <v>1</v>
      </c>
      <c r="M863" s="2">
        <v>2</v>
      </c>
      <c r="N863" s="2">
        <v>1</v>
      </c>
      <c r="O863" s="2" t="s">
        <v>2670</v>
      </c>
      <c r="P863" s="2" t="s">
        <v>2656</v>
      </c>
      <c r="Q863" s="2" t="s">
        <v>2649</v>
      </c>
      <c r="R863" s="3">
        <v>7600</v>
      </c>
      <c r="S863" s="3">
        <f>I863*L863*R863</f>
        <v>22800</v>
      </c>
      <c r="T863" s="2">
        <f>M863+N863</f>
        <v>3</v>
      </c>
    </row>
    <row r="864" spans="1:20" x14ac:dyDescent="0.2">
      <c r="A864" s="2" t="s">
        <v>3528</v>
      </c>
      <c r="B864" s="2" t="s">
        <v>2238</v>
      </c>
      <c r="C864" s="2" t="s">
        <v>13</v>
      </c>
      <c r="D864" s="2" t="str">
        <f>INDEX(Hotels!$C$2:$C$49,MATCH(C864,Hotels!$A$2:$A$49,0))</f>
        <v>Goa</v>
      </c>
      <c r="E864" s="11">
        <v>45642</v>
      </c>
      <c r="F864" s="11">
        <v>45652</v>
      </c>
      <c r="G864" s="11">
        <v>45656</v>
      </c>
      <c r="H864" s="13">
        <f>DATE(YEAR(F864),MONTH(F864),1)</f>
        <v>45627</v>
      </c>
      <c r="I864" s="2">
        <f>G864-F864</f>
        <v>4</v>
      </c>
      <c r="J864" s="2">
        <f>F864-E864</f>
        <v>10</v>
      </c>
      <c r="K864" s="2" t="s">
        <v>2666</v>
      </c>
      <c r="L864" s="2">
        <v>1</v>
      </c>
      <c r="M864" s="2">
        <v>1</v>
      </c>
      <c r="N864" s="2">
        <v>0</v>
      </c>
      <c r="O864" s="2" t="s">
        <v>2689</v>
      </c>
      <c r="P864" s="2" t="s">
        <v>2652</v>
      </c>
      <c r="Q864" s="2" t="s">
        <v>2653</v>
      </c>
      <c r="R864" s="3">
        <v>33700</v>
      </c>
      <c r="S864" s="3">
        <f>I864*L864*R864</f>
        <v>134800</v>
      </c>
      <c r="T864" s="2">
        <f>M864+N864</f>
        <v>1</v>
      </c>
    </row>
    <row r="865" spans="1:20" x14ac:dyDescent="0.2">
      <c r="A865" s="2" t="s">
        <v>3529</v>
      </c>
      <c r="B865" s="2" t="s">
        <v>2457</v>
      </c>
      <c r="C865" s="2" t="s">
        <v>108</v>
      </c>
      <c r="D865" s="2" t="str">
        <f>INDEX(Hotels!$C$2:$C$49,MATCH(C865,Hotels!$A$2:$A$49,0))</f>
        <v>Manali</v>
      </c>
      <c r="E865" s="11">
        <v>45642</v>
      </c>
      <c r="F865" s="11">
        <v>45694</v>
      </c>
      <c r="G865" s="11">
        <v>45698</v>
      </c>
      <c r="H865" s="13">
        <f>DATE(YEAR(F865),MONTH(F865),1)</f>
        <v>45689</v>
      </c>
      <c r="I865" s="2">
        <f>G865-F865</f>
        <v>4</v>
      </c>
      <c r="J865" s="2">
        <f>F865-E865</f>
        <v>52</v>
      </c>
      <c r="K865" s="2" t="s">
        <v>2646</v>
      </c>
      <c r="L865" s="2">
        <v>1</v>
      </c>
      <c r="M865" s="2">
        <v>2</v>
      </c>
      <c r="N865" s="2">
        <v>0</v>
      </c>
      <c r="O865" s="2" t="s">
        <v>2689</v>
      </c>
      <c r="P865" s="2" t="s">
        <v>2652</v>
      </c>
      <c r="Q865" s="2" t="s">
        <v>2649</v>
      </c>
      <c r="R865" s="3">
        <v>15400</v>
      </c>
      <c r="S865" s="3">
        <f>I865*L865*R865</f>
        <v>61600</v>
      </c>
      <c r="T865" s="2">
        <f>M865+N865</f>
        <v>2</v>
      </c>
    </row>
    <row r="866" spans="1:20" x14ac:dyDescent="0.2">
      <c r="A866" s="2" t="s">
        <v>3530</v>
      </c>
      <c r="B866" s="2" t="s">
        <v>844</v>
      </c>
      <c r="C866" s="2" t="s">
        <v>13</v>
      </c>
      <c r="D866" s="2" t="str">
        <f>INDEX(Hotels!$C$2:$C$49,MATCH(C866,Hotels!$A$2:$A$49,0))</f>
        <v>Goa</v>
      </c>
      <c r="E866" s="11">
        <v>45643</v>
      </c>
      <c r="F866" s="11">
        <v>45650</v>
      </c>
      <c r="G866" s="11">
        <v>45653</v>
      </c>
      <c r="H866" s="13">
        <f>DATE(YEAR(F866),MONTH(F866),1)</f>
        <v>45627</v>
      </c>
      <c r="I866" s="2">
        <f>G866-F866</f>
        <v>3</v>
      </c>
      <c r="J866" s="2">
        <f>F866-E866</f>
        <v>7</v>
      </c>
      <c r="K866" s="2" t="s">
        <v>2655</v>
      </c>
      <c r="L866" s="2">
        <v>1</v>
      </c>
      <c r="M866" s="2">
        <v>1</v>
      </c>
      <c r="N866" s="2">
        <v>0</v>
      </c>
      <c r="O866" s="2" t="s">
        <v>2732</v>
      </c>
      <c r="P866" s="2" t="s">
        <v>2656</v>
      </c>
      <c r="Q866" s="2" t="s">
        <v>2649</v>
      </c>
      <c r="R866" s="3">
        <v>16150</v>
      </c>
      <c r="S866" s="3">
        <f>I866*L866*R866</f>
        <v>48450</v>
      </c>
      <c r="T866" s="2">
        <f>M866+N866</f>
        <v>1</v>
      </c>
    </row>
    <row r="867" spans="1:20" x14ac:dyDescent="0.2">
      <c r="A867" s="2" t="s">
        <v>3531</v>
      </c>
      <c r="B867" s="2" t="s">
        <v>867</v>
      </c>
      <c r="C867" s="2" t="s">
        <v>29</v>
      </c>
      <c r="D867" s="2" t="str">
        <f>INDEX(Hotels!$C$2:$C$49,MATCH(C867,Hotels!$A$2:$A$49,0))</f>
        <v>Jaipur</v>
      </c>
      <c r="E867" s="11">
        <v>45643</v>
      </c>
      <c r="F867" s="11">
        <v>45654</v>
      </c>
      <c r="G867" s="11">
        <v>45655</v>
      </c>
      <c r="H867" s="13">
        <f>DATE(YEAR(F867),MONTH(F867),1)</f>
        <v>45627</v>
      </c>
      <c r="I867" s="2">
        <f>G867-F867</f>
        <v>1</v>
      </c>
      <c r="J867" s="2">
        <f>F867-E867</f>
        <v>11</v>
      </c>
      <c r="K867" s="2" t="s">
        <v>2655</v>
      </c>
      <c r="L867" s="2">
        <v>1</v>
      </c>
      <c r="M867" s="2">
        <v>2</v>
      </c>
      <c r="N867" s="2">
        <v>0</v>
      </c>
      <c r="O867" s="2" t="s">
        <v>2689</v>
      </c>
      <c r="P867" s="2" t="s">
        <v>2656</v>
      </c>
      <c r="Q867" s="2" t="s">
        <v>2649</v>
      </c>
      <c r="R867" s="3">
        <v>9050</v>
      </c>
      <c r="S867" s="3">
        <f>I867*L867*R867</f>
        <v>9050</v>
      </c>
      <c r="T867" s="2">
        <f>M867+N867</f>
        <v>2</v>
      </c>
    </row>
    <row r="868" spans="1:20" x14ac:dyDescent="0.2">
      <c r="A868" s="2" t="s">
        <v>3532</v>
      </c>
      <c r="B868" s="2" t="s">
        <v>1443</v>
      </c>
      <c r="C868" s="2" t="s">
        <v>89</v>
      </c>
      <c r="D868" s="2" t="str">
        <f>INDEX(Hotels!$C$2:$C$49,MATCH(C868,Hotels!$A$2:$A$49,0))</f>
        <v>Kochi</v>
      </c>
      <c r="E868" s="11">
        <v>45643</v>
      </c>
      <c r="F868" s="11">
        <v>45649</v>
      </c>
      <c r="G868" s="11">
        <v>45652</v>
      </c>
      <c r="H868" s="13">
        <f>DATE(YEAR(F868),MONTH(F868),1)</f>
        <v>45627</v>
      </c>
      <c r="I868" s="2">
        <f>G868-F868</f>
        <v>3</v>
      </c>
      <c r="J868" s="2">
        <f>F868-E868</f>
        <v>6</v>
      </c>
      <c r="K868" s="2" t="s">
        <v>2655</v>
      </c>
      <c r="L868" s="2">
        <v>1</v>
      </c>
      <c r="M868" s="2">
        <v>2</v>
      </c>
      <c r="N868" s="2">
        <v>0</v>
      </c>
      <c r="O868" s="2" t="s">
        <v>2689</v>
      </c>
      <c r="P868" s="2" t="s">
        <v>2662</v>
      </c>
      <c r="Q868" s="2" t="s">
        <v>2649</v>
      </c>
      <c r="R868" s="3">
        <v>8450</v>
      </c>
      <c r="S868" s="3">
        <f>I868*L868*R868</f>
        <v>25350</v>
      </c>
      <c r="T868" s="2">
        <f>M868+N868</f>
        <v>2</v>
      </c>
    </row>
    <row r="869" spans="1:20" x14ac:dyDescent="0.2">
      <c r="A869" s="2" t="s">
        <v>3533</v>
      </c>
      <c r="B869" s="2" t="s">
        <v>1630</v>
      </c>
      <c r="C869" s="2" t="s">
        <v>108</v>
      </c>
      <c r="D869" s="2" t="str">
        <f>INDEX(Hotels!$C$2:$C$49,MATCH(C869,Hotels!$A$2:$A$49,0))</f>
        <v>Manali</v>
      </c>
      <c r="E869" s="11">
        <v>45643</v>
      </c>
      <c r="F869" s="11">
        <v>45762</v>
      </c>
      <c r="G869" s="11">
        <v>45767</v>
      </c>
      <c r="H869" s="13">
        <f>DATE(YEAR(F869),MONTH(F869),1)</f>
        <v>45748</v>
      </c>
      <c r="I869" s="2">
        <f>G869-F869</f>
        <v>5</v>
      </c>
      <c r="J869" s="2">
        <f>F869-E869</f>
        <v>119</v>
      </c>
      <c r="K869" s="2" t="s">
        <v>2655</v>
      </c>
      <c r="L869" s="2">
        <v>1</v>
      </c>
      <c r="M869" s="2">
        <v>3</v>
      </c>
      <c r="N869" s="2">
        <v>0</v>
      </c>
      <c r="O869" s="2" t="s">
        <v>2658</v>
      </c>
      <c r="P869" s="2" t="s">
        <v>2656</v>
      </c>
      <c r="Q869" s="2" t="s">
        <v>2649</v>
      </c>
      <c r="R869" s="3">
        <v>14350</v>
      </c>
      <c r="S869" s="3">
        <f>I869*L869*R869</f>
        <v>71750</v>
      </c>
      <c r="T869" s="2">
        <f>M869+N869</f>
        <v>3</v>
      </c>
    </row>
    <row r="870" spans="1:20" x14ac:dyDescent="0.2">
      <c r="A870" s="2" t="s">
        <v>3534</v>
      </c>
      <c r="B870" s="2" t="s">
        <v>2184</v>
      </c>
      <c r="C870" s="2" t="s">
        <v>71</v>
      </c>
      <c r="D870" s="2" t="str">
        <f>INDEX(Hotels!$C$2:$C$49,MATCH(C870,Hotels!$A$2:$A$49,0))</f>
        <v>New Delhi</v>
      </c>
      <c r="E870" s="11">
        <v>45643</v>
      </c>
      <c r="F870" s="11">
        <v>45661</v>
      </c>
      <c r="G870" s="11">
        <v>45664</v>
      </c>
      <c r="H870" s="13">
        <f>DATE(YEAR(F870),MONTH(F870),1)</f>
        <v>45658</v>
      </c>
      <c r="I870" s="2">
        <f>G870-F870</f>
        <v>3</v>
      </c>
      <c r="J870" s="2">
        <f>F870-E870</f>
        <v>18</v>
      </c>
      <c r="K870" s="2" t="s">
        <v>2655</v>
      </c>
      <c r="L870" s="2">
        <v>1</v>
      </c>
      <c r="M870" s="2">
        <v>2</v>
      </c>
      <c r="N870" s="2">
        <v>2</v>
      </c>
      <c r="O870" s="2" t="s">
        <v>2661</v>
      </c>
      <c r="P870" s="2" t="s">
        <v>2662</v>
      </c>
      <c r="Q870" s="2" t="s">
        <v>2649</v>
      </c>
      <c r="R870" s="3">
        <v>11300</v>
      </c>
      <c r="S870" s="3">
        <f>I870*L870*R870</f>
        <v>33900</v>
      </c>
      <c r="T870" s="2">
        <f>M870+N870</f>
        <v>4</v>
      </c>
    </row>
    <row r="871" spans="1:20" x14ac:dyDescent="0.2">
      <c r="A871" s="2" t="s">
        <v>3535</v>
      </c>
      <c r="B871" s="2" t="s">
        <v>2387</v>
      </c>
      <c r="C871" s="2" t="s">
        <v>91</v>
      </c>
      <c r="D871" s="2" t="str">
        <f>INDEX(Hotels!$C$2:$C$49,MATCH(C871,Hotels!$A$2:$A$49,0))</f>
        <v>Kochi</v>
      </c>
      <c r="E871" s="11">
        <v>45643</v>
      </c>
      <c r="F871" s="11">
        <v>45657</v>
      </c>
      <c r="G871" s="11">
        <v>45662</v>
      </c>
      <c r="H871" s="13">
        <f>DATE(YEAR(F871),MONTH(F871),1)</f>
        <v>45627</v>
      </c>
      <c r="I871" s="2">
        <f>G871-F871</f>
        <v>5</v>
      </c>
      <c r="J871" s="2">
        <f>F871-E871</f>
        <v>14</v>
      </c>
      <c r="K871" s="2" t="s">
        <v>2668</v>
      </c>
      <c r="L871" s="2">
        <v>2</v>
      </c>
      <c r="M871" s="2">
        <v>4</v>
      </c>
      <c r="N871" s="2">
        <v>3</v>
      </c>
      <c r="O871" s="2" t="s">
        <v>2683</v>
      </c>
      <c r="P871" s="2" t="s">
        <v>2656</v>
      </c>
      <c r="Q871" s="2" t="s">
        <v>2649</v>
      </c>
      <c r="R871" s="3">
        <v>3750</v>
      </c>
      <c r="S871" s="3">
        <f>I871*L871*R871</f>
        <v>37500</v>
      </c>
      <c r="T871" s="2">
        <f>M871+N871</f>
        <v>7</v>
      </c>
    </row>
    <row r="872" spans="1:20" x14ac:dyDescent="0.2">
      <c r="A872" s="2" t="s">
        <v>3536</v>
      </c>
      <c r="B872" s="2" t="s">
        <v>974</v>
      </c>
      <c r="C872" s="2" t="s">
        <v>19</v>
      </c>
      <c r="D872" s="2" t="str">
        <f>INDEX(Hotels!$C$2:$C$49,MATCH(C872,Hotels!$A$2:$A$49,0))</f>
        <v>Goa</v>
      </c>
      <c r="E872" s="11">
        <v>45644</v>
      </c>
      <c r="F872" s="11">
        <v>45698</v>
      </c>
      <c r="G872" s="11">
        <v>45701</v>
      </c>
      <c r="H872" s="13">
        <f>DATE(YEAR(F872),MONTH(F872),1)</f>
        <v>45689</v>
      </c>
      <c r="I872" s="2">
        <f>G872-F872</f>
        <v>3</v>
      </c>
      <c r="J872" s="2">
        <f>F872-E872</f>
        <v>54</v>
      </c>
      <c r="K872" s="2" t="s">
        <v>2655</v>
      </c>
      <c r="L872" s="2">
        <v>1</v>
      </c>
      <c r="M872" s="2">
        <v>1</v>
      </c>
      <c r="N872" s="2">
        <v>0</v>
      </c>
      <c r="O872" s="2" t="s">
        <v>2732</v>
      </c>
      <c r="P872" s="2" t="s">
        <v>2656</v>
      </c>
      <c r="Q872" s="2" t="s">
        <v>2649</v>
      </c>
      <c r="R872" s="3">
        <v>9050</v>
      </c>
      <c r="S872" s="3">
        <f>I872*L872*R872</f>
        <v>27150</v>
      </c>
      <c r="T872" s="2">
        <f>M872+N872</f>
        <v>1</v>
      </c>
    </row>
    <row r="873" spans="1:20" x14ac:dyDescent="0.2">
      <c r="A873" s="2" t="s">
        <v>3537</v>
      </c>
      <c r="B873" s="2" t="s">
        <v>1721</v>
      </c>
      <c r="C873" s="2" t="s">
        <v>97</v>
      </c>
      <c r="D873" s="2" t="str">
        <f>INDEX(Hotels!$C$2:$C$49,MATCH(C873,Hotels!$A$2:$A$49,0))</f>
        <v>Shimla</v>
      </c>
      <c r="E873" s="11">
        <v>45644</v>
      </c>
      <c r="F873" s="11">
        <v>45692</v>
      </c>
      <c r="G873" s="11">
        <v>45694</v>
      </c>
      <c r="H873" s="13">
        <f>DATE(YEAR(F873),MONTH(F873),1)</f>
        <v>45689</v>
      </c>
      <c r="I873" s="2">
        <f>G873-F873</f>
        <v>2</v>
      </c>
      <c r="J873" s="2">
        <f>F873-E873</f>
        <v>48</v>
      </c>
      <c r="K873" s="2" t="s">
        <v>2655</v>
      </c>
      <c r="L873" s="2">
        <v>1</v>
      </c>
      <c r="M873" s="2">
        <v>3</v>
      </c>
      <c r="N873" s="2">
        <v>1</v>
      </c>
      <c r="O873" s="2" t="s">
        <v>2683</v>
      </c>
      <c r="P873" s="2" t="s">
        <v>2656</v>
      </c>
      <c r="Q873" s="2" t="s">
        <v>2653</v>
      </c>
      <c r="R873" s="3">
        <v>10400</v>
      </c>
      <c r="S873" s="3">
        <f>I873*L873*R873</f>
        <v>20800</v>
      </c>
      <c r="T873" s="2">
        <f>M873+N873</f>
        <v>4</v>
      </c>
    </row>
    <row r="874" spans="1:20" x14ac:dyDescent="0.2">
      <c r="A874" s="2" t="s">
        <v>3538</v>
      </c>
      <c r="B874" s="2" t="s">
        <v>2020</v>
      </c>
      <c r="C874" s="2" t="s">
        <v>69</v>
      </c>
      <c r="D874" s="2" t="str">
        <f>INDEX(Hotels!$C$2:$C$49,MATCH(C874,Hotels!$A$2:$A$49,0))</f>
        <v>New Delhi</v>
      </c>
      <c r="E874" s="11">
        <v>45644</v>
      </c>
      <c r="F874" s="11">
        <v>45652</v>
      </c>
      <c r="G874" s="11">
        <v>45654</v>
      </c>
      <c r="H874" s="13">
        <f>DATE(YEAR(F874),MONTH(F874),1)</f>
        <v>45627</v>
      </c>
      <c r="I874" s="2">
        <f>G874-F874</f>
        <v>2</v>
      </c>
      <c r="J874" s="2">
        <f>F874-E874</f>
        <v>8</v>
      </c>
      <c r="K874" s="2" t="s">
        <v>2646</v>
      </c>
      <c r="L874" s="2">
        <v>1</v>
      </c>
      <c r="M874" s="2">
        <v>1</v>
      </c>
      <c r="N874" s="2">
        <v>0</v>
      </c>
      <c r="O874" s="2" t="s">
        <v>2732</v>
      </c>
      <c r="P874" s="2" t="s">
        <v>2652</v>
      </c>
      <c r="Q874" s="2" t="s">
        <v>2649</v>
      </c>
      <c r="R874" s="3">
        <v>29300</v>
      </c>
      <c r="S874" s="3">
        <f>I874*L874*R874</f>
        <v>58600</v>
      </c>
      <c r="T874" s="2">
        <f>M874+N874</f>
        <v>1</v>
      </c>
    </row>
    <row r="875" spans="1:20" x14ac:dyDescent="0.2">
      <c r="A875" s="2" t="s">
        <v>3539</v>
      </c>
      <c r="B875" s="2" t="s">
        <v>2023</v>
      </c>
      <c r="C875" s="2" t="s">
        <v>49</v>
      </c>
      <c r="D875" s="2" t="str">
        <f>INDEX(Hotels!$C$2:$C$49,MATCH(C875,Hotels!$A$2:$A$49,0))</f>
        <v>Agra</v>
      </c>
      <c r="E875" s="11">
        <v>45644</v>
      </c>
      <c r="F875" s="11">
        <v>45653</v>
      </c>
      <c r="G875" s="11">
        <v>45654</v>
      </c>
      <c r="H875" s="13">
        <f>DATE(YEAR(F875),MONTH(F875),1)</f>
        <v>45627</v>
      </c>
      <c r="I875" s="2">
        <f>G875-F875</f>
        <v>1</v>
      </c>
      <c r="J875" s="2">
        <f>F875-E875</f>
        <v>9</v>
      </c>
      <c r="K875" s="2" t="s">
        <v>2655</v>
      </c>
      <c r="L875" s="2">
        <v>1</v>
      </c>
      <c r="M875" s="2">
        <v>1</v>
      </c>
      <c r="N875" s="2">
        <v>0</v>
      </c>
      <c r="O875" s="2" t="s">
        <v>2683</v>
      </c>
      <c r="P875" s="2" t="s">
        <v>2652</v>
      </c>
      <c r="Q875" s="2" t="s">
        <v>2649</v>
      </c>
      <c r="R875" s="3">
        <v>3650</v>
      </c>
      <c r="S875" s="3">
        <f>I875*L875*R875</f>
        <v>3650</v>
      </c>
      <c r="T875" s="2">
        <f>M875+N875</f>
        <v>1</v>
      </c>
    </row>
    <row r="876" spans="1:20" x14ac:dyDescent="0.2">
      <c r="A876" s="2" t="s">
        <v>3540</v>
      </c>
      <c r="B876" s="2" t="s">
        <v>2057</v>
      </c>
      <c r="C876" s="2" t="s">
        <v>89</v>
      </c>
      <c r="D876" s="2" t="str">
        <f>INDEX(Hotels!$C$2:$C$49,MATCH(C876,Hotels!$A$2:$A$49,0))</f>
        <v>Kochi</v>
      </c>
      <c r="E876" s="11">
        <v>45644</v>
      </c>
      <c r="F876" s="11">
        <v>45701</v>
      </c>
      <c r="G876" s="11">
        <v>45705</v>
      </c>
      <c r="H876" s="13">
        <f>DATE(YEAR(F876),MONTH(F876),1)</f>
        <v>45689</v>
      </c>
      <c r="I876" s="2">
        <f>G876-F876</f>
        <v>4</v>
      </c>
      <c r="J876" s="2">
        <f>F876-E876</f>
        <v>57</v>
      </c>
      <c r="K876" s="2" t="s">
        <v>2655</v>
      </c>
      <c r="L876" s="2">
        <v>1</v>
      </c>
      <c r="M876" s="2">
        <v>2</v>
      </c>
      <c r="N876" s="2">
        <v>0</v>
      </c>
      <c r="O876" s="2" t="s">
        <v>2647</v>
      </c>
      <c r="P876" s="2" t="s">
        <v>2652</v>
      </c>
      <c r="Q876" s="2" t="s">
        <v>2649</v>
      </c>
      <c r="R876" s="3">
        <v>8400</v>
      </c>
      <c r="S876" s="3">
        <f>I876*L876*R876</f>
        <v>33600</v>
      </c>
      <c r="T876" s="2">
        <f>M876+N876</f>
        <v>2</v>
      </c>
    </row>
    <row r="877" spans="1:20" x14ac:dyDescent="0.2">
      <c r="A877" s="2" t="s">
        <v>3541</v>
      </c>
      <c r="B877" s="2" t="s">
        <v>229</v>
      </c>
      <c r="C877" s="2" t="s">
        <v>73</v>
      </c>
      <c r="D877" s="2" t="str">
        <f>INDEX(Hotels!$C$2:$C$49,MATCH(C877,Hotels!$A$2:$A$49,0))</f>
        <v>Bengaluru</v>
      </c>
      <c r="E877" s="11">
        <v>45645</v>
      </c>
      <c r="F877" s="11">
        <v>45650</v>
      </c>
      <c r="G877" s="11">
        <v>45651</v>
      </c>
      <c r="H877" s="13">
        <f>DATE(YEAR(F877),MONTH(F877),1)</f>
        <v>45627</v>
      </c>
      <c r="I877" s="2">
        <f>G877-F877</f>
        <v>1</v>
      </c>
      <c r="J877" s="2">
        <f>F877-E877</f>
        <v>5</v>
      </c>
      <c r="K877" s="2" t="s">
        <v>2655</v>
      </c>
      <c r="L877" s="2">
        <v>1</v>
      </c>
      <c r="M877" s="2">
        <v>2</v>
      </c>
      <c r="N877" s="2">
        <v>0</v>
      </c>
      <c r="O877" s="2" t="s">
        <v>2732</v>
      </c>
      <c r="P877" s="2" t="s">
        <v>2652</v>
      </c>
      <c r="Q877" s="2" t="s">
        <v>2649</v>
      </c>
      <c r="R877" s="3">
        <v>9300</v>
      </c>
      <c r="S877" s="3">
        <f>I877*L877*R877</f>
        <v>9300</v>
      </c>
      <c r="T877" s="2">
        <f>M877+N877</f>
        <v>2</v>
      </c>
    </row>
    <row r="878" spans="1:20" x14ac:dyDescent="0.2">
      <c r="A878" s="2" t="s">
        <v>3542</v>
      </c>
      <c r="B878" s="2" t="s">
        <v>422</v>
      </c>
      <c r="C878" s="2" t="s">
        <v>83</v>
      </c>
      <c r="D878" s="2" t="str">
        <f>INDEX(Hotels!$C$2:$C$49,MATCH(C878,Hotels!$A$2:$A$49,0))</f>
        <v>Kochi</v>
      </c>
      <c r="E878" s="11">
        <v>45645</v>
      </c>
      <c r="F878" s="11">
        <v>45663</v>
      </c>
      <c r="G878" s="11">
        <v>45667</v>
      </c>
      <c r="H878" s="13">
        <f>DATE(YEAR(F878),MONTH(F878),1)</f>
        <v>45658</v>
      </c>
      <c r="I878" s="2">
        <f>G878-F878</f>
        <v>4</v>
      </c>
      <c r="J878" s="2">
        <f>F878-E878</f>
        <v>18</v>
      </c>
      <c r="K878" s="2" t="s">
        <v>2646</v>
      </c>
      <c r="L878" s="2">
        <v>1</v>
      </c>
      <c r="M878" s="2">
        <v>2</v>
      </c>
      <c r="N878" s="2">
        <v>0</v>
      </c>
      <c r="O878" s="2" t="s">
        <v>2670</v>
      </c>
      <c r="P878" s="2" t="s">
        <v>2652</v>
      </c>
      <c r="Q878" s="2" t="s">
        <v>2649</v>
      </c>
      <c r="R878" s="3">
        <v>19850</v>
      </c>
      <c r="S878" s="3">
        <f>I878*L878*R878</f>
        <v>79400</v>
      </c>
      <c r="T878" s="2">
        <f>M878+N878</f>
        <v>2</v>
      </c>
    </row>
    <row r="879" spans="1:20" x14ac:dyDescent="0.2">
      <c r="A879" s="2" t="s">
        <v>3543</v>
      </c>
      <c r="B879" s="2" t="s">
        <v>532</v>
      </c>
      <c r="C879" s="2" t="s">
        <v>57</v>
      </c>
      <c r="D879" s="2" t="str">
        <f>INDEX(Hotels!$C$2:$C$49,MATCH(C879,Hotels!$A$2:$A$49,0))</f>
        <v>Mumbai</v>
      </c>
      <c r="E879" s="11">
        <v>45645</v>
      </c>
      <c r="F879" s="11">
        <v>45653</v>
      </c>
      <c r="G879" s="11">
        <v>45654</v>
      </c>
      <c r="H879" s="13">
        <f>DATE(YEAR(F879),MONTH(F879),1)</f>
        <v>45627</v>
      </c>
      <c r="I879" s="2">
        <f>G879-F879</f>
        <v>1</v>
      </c>
      <c r="J879" s="2">
        <f>F879-E879</f>
        <v>8</v>
      </c>
      <c r="K879" s="2" t="s">
        <v>2655</v>
      </c>
      <c r="L879" s="2">
        <v>1</v>
      </c>
      <c r="M879" s="2">
        <v>1</v>
      </c>
      <c r="N879" s="2">
        <v>0</v>
      </c>
      <c r="O879" s="2" t="s">
        <v>2670</v>
      </c>
      <c r="P879" s="2" t="s">
        <v>2672</v>
      </c>
      <c r="Q879" s="2" t="s">
        <v>2653</v>
      </c>
      <c r="R879" s="3">
        <v>12100</v>
      </c>
      <c r="S879" s="3">
        <f>I879*L879*R879</f>
        <v>12100</v>
      </c>
      <c r="T879" s="2">
        <f>M879+N879</f>
        <v>1</v>
      </c>
    </row>
    <row r="880" spans="1:20" x14ac:dyDescent="0.2">
      <c r="A880" s="2" t="s">
        <v>3544</v>
      </c>
      <c r="B880" s="2" t="s">
        <v>564</v>
      </c>
      <c r="C880" s="2" t="s">
        <v>29</v>
      </c>
      <c r="D880" s="2" t="str">
        <f>INDEX(Hotels!$C$2:$C$49,MATCH(C880,Hotels!$A$2:$A$49,0))</f>
        <v>Jaipur</v>
      </c>
      <c r="E880" s="11">
        <v>45645</v>
      </c>
      <c r="F880" s="11">
        <v>45661</v>
      </c>
      <c r="G880" s="11">
        <v>45662</v>
      </c>
      <c r="H880" s="13">
        <f>DATE(YEAR(F880),MONTH(F880),1)</f>
        <v>45658</v>
      </c>
      <c r="I880" s="2">
        <f>G880-F880</f>
        <v>1</v>
      </c>
      <c r="J880" s="2">
        <f>F880-E880</f>
        <v>16</v>
      </c>
      <c r="K880" s="2" t="s">
        <v>2646</v>
      </c>
      <c r="L880" s="2">
        <v>1</v>
      </c>
      <c r="M880" s="2">
        <v>1</v>
      </c>
      <c r="N880" s="2">
        <v>0</v>
      </c>
      <c r="O880" s="2" t="s">
        <v>2732</v>
      </c>
      <c r="P880" s="2" t="s">
        <v>2652</v>
      </c>
      <c r="Q880" s="2" t="s">
        <v>2649</v>
      </c>
      <c r="R880" s="3">
        <v>13450</v>
      </c>
      <c r="S880" s="3">
        <f>I880*L880*R880</f>
        <v>13450</v>
      </c>
      <c r="T880" s="2">
        <f>M880+N880</f>
        <v>1</v>
      </c>
    </row>
    <row r="881" spans="1:20" x14ac:dyDescent="0.2">
      <c r="A881" s="2" t="s">
        <v>3545</v>
      </c>
      <c r="B881" s="2" t="s">
        <v>1134</v>
      </c>
      <c r="C881" s="2" t="s">
        <v>103</v>
      </c>
      <c r="D881" s="2" t="str">
        <f>INDEX(Hotels!$C$2:$C$49,MATCH(C881,Hotels!$A$2:$A$49,0))</f>
        <v>Manali</v>
      </c>
      <c r="E881" s="11">
        <v>45645</v>
      </c>
      <c r="F881" s="11">
        <v>45647</v>
      </c>
      <c r="G881" s="11">
        <v>45649</v>
      </c>
      <c r="H881" s="13">
        <f>DATE(YEAR(F881),MONTH(F881),1)</f>
        <v>45627</v>
      </c>
      <c r="I881" s="2">
        <f>G881-F881</f>
        <v>2</v>
      </c>
      <c r="J881" s="2">
        <f>F881-E881</f>
        <v>2</v>
      </c>
      <c r="K881" s="2" t="s">
        <v>2668</v>
      </c>
      <c r="L881" s="2">
        <v>1</v>
      </c>
      <c r="M881" s="2">
        <v>2</v>
      </c>
      <c r="N881" s="2">
        <v>0</v>
      </c>
      <c r="O881" s="2" t="s">
        <v>2658</v>
      </c>
      <c r="P881" s="2" t="s">
        <v>2652</v>
      </c>
      <c r="Q881" s="2" t="s">
        <v>2649</v>
      </c>
      <c r="R881" s="3">
        <v>3500</v>
      </c>
      <c r="S881" s="3">
        <f>I881*L881*R881</f>
        <v>7000</v>
      </c>
      <c r="T881" s="2">
        <f>M881+N881</f>
        <v>2</v>
      </c>
    </row>
    <row r="882" spans="1:20" x14ac:dyDescent="0.2">
      <c r="A882" s="2" t="s">
        <v>3546</v>
      </c>
      <c r="B882" s="2" t="s">
        <v>1184</v>
      </c>
      <c r="C882" s="2" t="s">
        <v>59</v>
      </c>
      <c r="D882" s="2" t="str">
        <f>INDEX(Hotels!$C$2:$C$49,MATCH(C882,Hotels!$A$2:$A$49,0))</f>
        <v>Mumbai</v>
      </c>
      <c r="E882" s="11">
        <v>45645</v>
      </c>
      <c r="F882" s="11">
        <v>45687</v>
      </c>
      <c r="G882" s="11">
        <v>45691</v>
      </c>
      <c r="H882" s="13">
        <f>DATE(YEAR(F882),MONTH(F882),1)</f>
        <v>45658</v>
      </c>
      <c r="I882" s="2">
        <f>G882-F882</f>
        <v>4</v>
      </c>
      <c r="J882" s="2">
        <f>F882-E882</f>
        <v>42</v>
      </c>
      <c r="K882" s="2" t="s">
        <v>2668</v>
      </c>
      <c r="L882" s="2">
        <v>1</v>
      </c>
      <c r="M882" s="2">
        <v>2</v>
      </c>
      <c r="N882" s="2">
        <v>0</v>
      </c>
      <c r="O882" s="2" t="s">
        <v>2647</v>
      </c>
      <c r="P882" s="2" t="s">
        <v>2672</v>
      </c>
      <c r="Q882" s="2" t="s">
        <v>2653</v>
      </c>
      <c r="R882" s="3">
        <v>6000</v>
      </c>
      <c r="S882" s="3">
        <f>I882*L882*R882</f>
        <v>24000</v>
      </c>
      <c r="T882" s="2">
        <f>M882+N882</f>
        <v>2</v>
      </c>
    </row>
    <row r="883" spans="1:20" x14ac:dyDescent="0.2">
      <c r="A883" s="2" t="s">
        <v>3547</v>
      </c>
      <c r="B883" s="2" t="s">
        <v>1824</v>
      </c>
      <c r="C883" s="2" t="s">
        <v>120</v>
      </c>
      <c r="D883" s="2" t="str">
        <f>INDEX(Hotels!$C$2:$C$49,MATCH(C883,Hotels!$A$2:$A$49,0))</f>
        <v>Rishikesh</v>
      </c>
      <c r="E883" s="11">
        <v>45645</v>
      </c>
      <c r="F883" s="11">
        <v>45656</v>
      </c>
      <c r="G883" s="11">
        <v>45659</v>
      </c>
      <c r="H883" s="13">
        <f>DATE(YEAR(F883),MONTH(F883),1)</f>
        <v>45627</v>
      </c>
      <c r="I883" s="2">
        <f>G883-F883</f>
        <v>3</v>
      </c>
      <c r="J883" s="2">
        <f>F883-E883</f>
        <v>11</v>
      </c>
      <c r="K883" s="2" t="s">
        <v>2655</v>
      </c>
      <c r="L883" s="2">
        <v>1</v>
      </c>
      <c r="M883" s="2">
        <v>2</v>
      </c>
      <c r="N883" s="2">
        <v>0</v>
      </c>
      <c r="O883" s="2" t="s">
        <v>2658</v>
      </c>
      <c r="P883" s="2" t="s">
        <v>2656</v>
      </c>
      <c r="Q883" s="2" t="s">
        <v>2653</v>
      </c>
      <c r="R883" s="3">
        <v>3200</v>
      </c>
      <c r="S883" s="3">
        <f>I883*L883*R883</f>
        <v>9600</v>
      </c>
      <c r="T883" s="2">
        <f>M883+N883</f>
        <v>2</v>
      </c>
    </row>
    <row r="884" spans="1:20" x14ac:dyDescent="0.2">
      <c r="A884" s="2" t="s">
        <v>3548</v>
      </c>
      <c r="B884" s="2" t="s">
        <v>2078</v>
      </c>
      <c r="C884" s="2" t="s">
        <v>108</v>
      </c>
      <c r="D884" s="2" t="str">
        <f>INDEX(Hotels!$C$2:$C$49,MATCH(C884,Hotels!$A$2:$A$49,0))</f>
        <v>Manali</v>
      </c>
      <c r="E884" s="11">
        <v>45645</v>
      </c>
      <c r="F884" s="11">
        <v>45651</v>
      </c>
      <c r="G884" s="11">
        <v>45655</v>
      </c>
      <c r="H884" s="13">
        <f>DATE(YEAR(F884),MONTH(F884),1)</f>
        <v>45627</v>
      </c>
      <c r="I884" s="2">
        <f>G884-F884</f>
        <v>4</v>
      </c>
      <c r="J884" s="2">
        <f>F884-E884</f>
        <v>6</v>
      </c>
      <c r="K884" s="2" t="s">
        <v>2655</v>
      </c>
      <c r="L884" s="2">
        <v>1</v>
      </c>
      <c r="M884" s="2">
        <v>3</v>
      </c>
      <c r="N884" s="2">
        <v>0</v>
      </c>
      <c r="O884" s="2" t="s">
        <v>2670</v>
      </c>
      <c r="P884" s="2" t="s">
        <v>2659</v>
      </c>
      <c r="Q884" s="2" t="s">
        <v>2664</v>
      </c>
      <c r="R884" s="3">
        <v>13850</v>
      </c>
      <c r="S884" s="3">
        <f>I884*L884*R884</f>
        <v>55400</v>
      </c>
      <c r="T884" s="2">
        <f>M884+N884</f>
        <v>3</v>
      </c>
    </row>
    <row r="885" spans="1:20" x14ac:dyDescent="0.2">
      <c r="A885" s="2" t="s">
        <v>3549</v>
      </c>
      <c r="B885" s="2" t="s">
        <v>2085</v>
      </c>
      <c r="C885" s="2" t="s">
        <v>49</v>
      </c>
      <c r="D885" s="2" t="str">
        <f>INDEX(Hotels!$C$2:$C$49,MATCH(C885,Hotels!$A$2:$A$49,0))</f>
        <v>Agra</v>
      </c>
      <c r="E885" s="11">
        <v>45645</v>
      </c>
      <c r="F885" s="11">
        <v>45696</v>
      </c>
      <c r="G885" s="11">
        <v>45698</v>
      </c>
      <c r="H885" s="13">
        <f>DATE(YEAR(F885),MONTH(F885),1)</f>
        <v>45689</v>
      </c>
      <c r="I885" s="2">
        <f>G885-F885</f>
        <v>2</v>
      </c>
      <c r="J885" s="2">
        <f>F885-E885</f>
        <v>51</v>
      </c>
      <c r="K885" s="2" t="s">
        <v>2655</v>
      </c>
      <c r="L885" s="2">
        <v>1</v>
      </c>
      <c r="M885" s="2">
        <v>2</v>
      </c>
      <c r="N885" s="2">
        <v>0</v>
      </c>
      <c r="O885" s="2" t="s">
        <v>2689</v>
      </c>
      <c r="P885" s="2" t="s">
        <v>2672</v>
      </c>
      <c r="Q885" s="2" t="s">
        <v>2649</v>
      </c>
      <c r="R885" s="3">
        <v>3950</v>
      </c>
      <c r="S885" s="3">
        <f>I885*L885*R885</f>
        <v>7900</v>
      </c>
      <c r="T885" s="2">
        <f>M885+N885</f>
        <v>2</v>
      </c>
    </row>
    <row r="886" spans="1:20" x14ac:dyDescent="0.2">
      <c r="A886" s="2" t="s">
        <v>3550</v>
      </c>
      <c r="B886" s="2" t="s">
        <v>2212</v>
      </c>
      <c r="C886" s="2" t="s">
        <v>71</v>
      </c>
      <c r="D886" s="2" t="str">
        <f>INDEX(Hotels!$C$2:$C$49,MATCH(C886,Hotels!$A$2:$A$49,0))</f>
        <v>New Delhi</v>
      </c>
      <c r="E886" s="11">
        <v>45645</v>
      </c>
      <c r="F886" s="11">
        <v>45670</v>
      </c>
      <c r="G886" s="11">
        <v>45675</v>
      </c>
      <c r="H886" s="13">
        <f>DATE(YEAR(F886),MONTH(F886),1)</f>
        <v>45658</v>
      </c>
      <c r="I886" s="2">
        <f>G886-F886</f>
        <v>5</v>
      </c>
      <c r="J886" s="2">
        <f>F886-E886</f>
        <v>25</v>
      </c>
      <c r="K886" s="2" t="s">
        <v>2655</v>
      </c>
      <c r="L886" s="2">
        <v>1</v>
      </c>
      <c r="M886" s="2">
        <v>2</v>
      </c>
      <c r="N886" s="2">
        <v>1</v>
      </c>
      <c r="O886" s="2" t="s">
        <v>2647</v>
      </c>
      <c r="P886" s="2" t="s">
        <v>2662</v>
      </c>
      <c r="Q886" s="2" t="s">
        <v>2649</v>
      </c>
      <c r="R886" s="3">
        <v>10300</v>
      </c>
      <c r="S886" s="3">
        <f>I886*L886*R886</f>
        <v>51500</v>
      </c>
      <c r="T886" s="2">
        <f>M886+N886</f>
        <v>3</v>
      </c>
    </row>
    <row r="887" spans="1:20" x14ac:dyDescent="0.2">
      <c r="A887" s="2" t="s">
        <v>3551</v>
      </c>
      <c r="B887" s="2" t="s">
        <v>2417</v>
      </c>
      <c r="C887" s="2" t="s">
        <v>37</v>
      </c>
      <c r="D887" s="2" t="str">
        <f>INDEX(Hotels!$C$2:$C$49,MATCH(C887,Hotels!$A$2:$A$49,0))</f>
        <v>Udaipur</v>
      </c>
      <c r="E887" s="11">
        <v>45645</v>
      </c>
      <c r="F887" s="11">
        <v>45714</v>
      </c>
      <c r="G887" s="11">
        <v>45716</v>
      </c>
      <c r="H887" s="13">
        <f>DATE(YEAR(F887),MONTH(F887),1)</f>
        <v>45689</v>
      </c>
      <c r="I887" s="2">
        <f>G887-F887</f>
        <v>2</v>
      </c>
      <c r="J887" s="2">
        <f>F887-E887</f>
        <v>69</v>
      </c>
      <c r="K887" s="2" t="s">
        <v>2646</v>
      </c>
      <c r="L887" s="2">
        <v>1</v>
      </c>
      <c r="M887" s="2">
        <v>2</v>
      </c>
      <c r="N887" s="2">
        <v>0</v>
      </c>
      <c r="O887" s="2" t="s">
        <v>2689</v>
      </c>
      <c r="P887" s="2" t="s">
        <v>2662</v>
      </c>
      <c r="Q887" s="2" t="s">
        <v>2649</v>
      </c>
      <c r="R887" s="3">
        <v>24100</v>
      </c>
      <c r="S887" s="3">
        <f>I887*L887*R887</f>
        <v>48200</v>
      </c>
      <c r="T887" s="2">
        <f>M887+N887</f>
        <v>2</v>
      </c>
    </row>
    <row r="888" spans="1:20" x14ac:dyDescent="0.2">
      <c r="A888" s="2" t="s">
        <v>3552</v>
      </c>
      <c r="B888" s="2" t="s">
        <v>406</v>
      </c>
      <c r="C888" s="2" t="s">
        <v>26</v>
      </c>
      <c r="D888" s="2" t="str">
        <f>INDEX(Hotels!$C$2:$C$49,MATCH(C888,Hotels!$A$2:$A$49,0))</f>
        <v>Jaipur</v>
      </c>
      <c r="E888" s="11">
        <v>45646</v>
      </c>
      <c r="F888" s="11">
        <v>45661</v>
      </c>
      <c r="G888" s="11">
        <v>45663</v>
      </c>
      <c r="H888" s="13">
        <f>DATE(YEAR(F888),MONTH(F888),1)</f>
        <v>45658</v>
      </c>
      <c r="I888" s="2">
        <f>G888-F888</f>
        <v>2</v>
      </c>
      <c r="J888" s="2">
        <f>F888-E888</f>
        <v>15</v>
      </c>
      <c r="K888" s="2" t="s">
        <v>2655</v>
      </c>
      <c r="L888" s="2">
        <v>2</v>
      </c>
      <c r="M888" s="2">
        <v>4</v>
      </c>
      <c r="N888" s="2">
        <v>0</v>
      </c>
      <c r="O888" s="2" t="s">
        <v>2683</v>
      </c>
      <c r="P888" s="2" t="s">
        <v>2652</v>
      </c>
      <c r="Q888" s="2" t="s">
        <v>2653</v>
      </c>
      <c r="R888" s="3">
        <v>14100</v>
      </c>
      <c r="S888" s="3">
        <f>I888*L888*R888</f>
        <v>56400</v>
      </c>
      <c r="T888" s="2">
        <f>M888+N888</f>
        <v>4</v>
      </c>
    </row>
    <row r="889" spans="1:20" x14ac:dyDescent="0.2">
      <c r="A889" s="2" t="s">
        <v>3553</v>
      </c>
      <c r="B889" s="2" t="s">
        <v>755</v>
      </c>
      <c r="C889" s="2" t="s">
        <v>122</v>
      </c>
      <c r="D889" s="2" t="str">
        <f>INDEX(Hotels!$C$2:$C$49,MATCH(C889,Hotels!$A$2:$A$49,0))</f>
        <v>Varanasi</v>
      </c>
      <c r="E889" s="11">
        <v>45646</v>
      </c>
      <c r="F889" s="11">
        <v>45754</v>
      </c>
      <c r="G889" s="11">
        <v>45759</v>
      </c>
      <c r="H889" s="13">
        <f>DATE(YEAR(F889),MONTH(F889),1)</f>
        <v>45748</v>
      </c>
      <c r="I889" s="2">
        <f>G889-F889</f>
        <v>5</v>
      </c>
      <c r="J889" s="2">
        <f>F889-E889</f>
        <v>108</v>
      </c>
      <c r="K889" s="2" t="s">
        <v>2668</v>
      </c>
      <c r="L889" s="2">
        <v>1</v>
      </c>
      <c r="M889" s="2">
        <v>2</v>
      </c>
      <c r="N889" s="2">
        <v>0</v>
      </c>
      <c r="O889" s="2" t="s">
        <v>2670</v>
      </c>
      <c r="P889" s="2" t="s">
        <v>2656</v>
      </c>
      <c r="Q889" s="2" t="s">
        <v>2649</v>
      </c>
      <c r="R889" s="3">
        <v>2250</v>
      </c>
      <c r="S889" s="3">
        <f>I889*L889*R889</f>
        <v>11250</v>
      </c>
      <c r="T889" s="2">
        <f>M889+N889</f>
        <v>2</v>
      </c>
    </row>
    <row r="890" spans="1:20" x14ac:dyDescent="0.2">
      <c r="A890" s="2" t="s">
        <v>3554</v>
      </c>
      <c r="B890" s="2" t="s">
        <v>865</v>
      </c>
      <c r="C890" s="2" t="s">
        <v>47</v>
      </c>
      <c r="D890" s="2" t="str">
        <f>INDEX(Hotels!$C$2:$C$49,MATCH(C890,Hotels!$A$2:$A$49,0))</f>
        <v>Agra</v>
      </c>
      <c r="E890" s="11">
        <v>45646</v>
      </c>
      <c r="F890" s="11">
        <v>45677</v>
      </c>
      <c r="G890" s="11">
        <v>45680</v>
      </c>
      <c r="H890" s="13">
        <f>DATE(YEAR(F890),MONTH(F890),1)</f>
        <v>45658</v>
      </c>
      <c r="I890" s="2">
        <f>G890-F890</f>
        <v>3</v>
      </c>
      <c r="J890" s="2">
        <f>F890-E890</f>
        <v>31</v>
      </c>
      <c r="K890" s="2" t="s">
        <v>2646</v>
      </c>
      <c r="L890" s="2">
        <v>1</v>
      </c>
      <c r="M890" s="2">
        <v>1</v>
      </c>
      <c r="N890" s="2">
        <v>0</v>
      </c>
      <c r="O890" s="2" t="s">
        <v>2732</v>
      </c>
      <c r="P890" s="2" t="s">
        <v>2652</v>
      </c>
      <c r="Q890" s="2" t="s">
        <v>2649</v>
      </c>
      <c r="R890" s="3">
        <v>9400</v>
      </c>
      <c r="S890" s="3">
        <f>I890*L890*R890</f>
        <v>28200</v>
      </c>
      <c r="T890" s="2">
        <f>M890+N890</f>
        <v>1</v>
      </c>
    </row>
    <row r="891" spans="1:20" x14ac:dyDescent="0.2">
      <c r="A891" s="2" t="s">
        <v>3555</v>
      </c>
      <c r="B891" s="2" t="s">
        <v>1208</v>
      </c>
      <c r="C891" s="2" t="s">
        <v>116</v>
      </c>
      <c r="D891" s="2" t="str">
        <f>INDEX(Hotels!$C$2:$C$49,MATCH(C891,Hotels!$A$2:$A$49,0))</f>
        <v>Rishikesh</v>
      </c>
      <c r="E891" s="11">
        <v>45646</v>
      </c>
      <c r="F891" s="11">
        <v>45693</v>
      </c>
      <c r="G891" s="11">
        <v>45697</v>
      </c>
      <c r="H891" s="13">
        <f>DATE(YEAR(F891),MONTH(F891),1)</f>
        <v>45689</v>
      </c>
      <c r="I891" s="2">
        <f>G891-F891</f>
        <v>4</v>
      </c>
      <c r="J891" s="2">
        <f>F891-E891</f>
        <v>47</v>
      </c>
      <c r="K891" s="2" t="s">
        <v>2668</v>
      </c>
      <c r="L891" s="2">
        <v>1</v>
      </c>
      <c r="M891" s="2">
        <v>2</v>
      </c>
      <c r="N891" s="2">
        <v>0</v>
      </c>
      <c r="O891" s="2" t="s">
        <v>2647</v>
      </c>
      <c r="P891" s="2" t="s">
        <v>2662</v>
      </c>
      <c r="Q891" s="2" t="s">
        <v>2653</v>
      </c>
      <c r="R891" s="3">
        <v>3500</v>
      </c>
      <c r="S891" s="3">
        <f>I891*L891*R891</f>
        <v>14000</v>
      </c>
      <c r="T891" s="2">
        <f>M891+N891</f>
        <v>2</v>
      </c>
    </row>
    <row r="892" spans="1:20" x14ac:dyDescent="0.2">
      <c r="A892" s="2" t="s">
        <v>3556</v>
      </c>
      <c r="B892" s="2" t="s">
        <v>1808</v>
      </c>
      <c r="C892" s="2" t="s">
        <v>97</v>
      </c>
      <c r="D892" s="2" t="str">
        <f>INDEX(Hotels!$C$2:$C$49,MATCH(C892,Hotels!$A$2:$A$49,0))</f>
        <v>Shimla</v>
      </c>
      <c r="E892" s="11">
        <v>45646</v>
      </c>
      <c r="F892" s="11">
        <v>45650</v>
      </c>
      <c r="G892" s="11">
        <v>45653</v>
      </c>
      <c r="H892" s="13">
        <f>DATE(YEAR(F892),MONTH(F892),1)</f>
        <v>45627</v>
      </c>
      <c r="I892" s="2">
        <f>G892-F892</f>
        <v>3</v>
      </c>
      <c r="J892" s="2">
        <f>F892-E892</f>
        <v>4</v>
      </c>
      <c r="K892" s="2" t="s">
        <v>2655</v>
      </c>
      <c r="L892" s="2">
        <v>1</v>
      </c>
      <c r="M892" s="2">
        <v>1</v>
      </c>
      <c r="N892" s="2">
        <v>0</v>
      </c>
      <c r="O892" s="2" t="s">
        <v>2670</v>
      </c>
      <c r="P892" s="2" t="s">
        <v>2656</v>
      </c>
      <c r="Q892" s="2" t="s">
        <v>2649</v>
      </c>
      <c r="R892" s="3">
        <v>12550</v>
      </c>
      <c r="S892" s="3">
        <f>I892*L892*R892</f>
        <v>37650</v>
      </c>
      <c r="T892" s="2">
        <f>M892+N892</f>
        <v>1</v>
      </c>
    </row>
    <row r="893" spans="1:20" x14ac:dyDescent="0.2">
      <c r="A893" s="2" t="s">
        <v>3557</v>
      </c>
      <c r="B893" s="2" t="s">
        <v>1982</v>
      </c>
      <c r="C893" s="2" t="s">
        <v>87</v>
      </c>
      <c r="D893" s="2" t="str">
        <f>INDEX(Hotels!$C$2:$C$49,MATCH(C893,Hotels!$A$2:$A$49,0))</f>
        <v>Kochi</v>
      </c>
      <c r="E893" s="11">
        <v>45646</v>
      </c>
      <c r="F893" s="11">
        <v>45655</v>
      </c>
      <c r="G893" s="11">
        <v>45657</v>
      </c>
      <c r="H893" s="13">
        <f>DATE(YEAR(F893),MONTH(F893),1)</f>
        <v>45627</v>
      </c>
      <c r="I893" s="2">
        <f>G893-F893</f>
        <v>2</v>
      </c>
      <c r="J893" s="2">
        <f>F893-E893</f>
        <v>9</v>
      </c>
      <c r="K893" s="2" t="s">
        <v>2668</v>
      </c>
      <c r="L893" s="2">
        <v>1</v>
      </c>
      <c r="M893" s="2">
        <v>1</v>
      </c>
      <c r="N893" s="2">
        <v>0</v>
      </c>
      <c r="O893" s="2" t="s">
        <v>2670</v>
      </c>
      <c r="P893" s="2" t="s">
        <v>2662</v>
      </c>
      <c r="Q893" s="2" t="s">
        <v>2649</v>
      </c>
      <c r="R893" s="3">
        <v>6250</v>
      </c>
      <c r="S893" s="3">
        <f>I893*L893*R893</f>
        <v>12500</v>
      </c>
      <c r="T893" s="2">
        <f>M893+N893</f>
        <v>1</v>
      </c>
    </row>
    <row r="894" spans="1:20" x14ac:dyDescent="0.2">
      <c r="A894" s="2" t="s">
        <v>3558</v>
      </c>
      <c r="B894" s="2" t="s">
        <v>2114</v>
      </c>
      <c r="C894" s="2" t="s">
        <v>93</v>
      </c>
      <c r="D894" s="2" t="str">
        <f>INDEX(Hotels!$C$2:$C$49,MATCH(C894,Hotels!$A$2:$A$49,0))</f>
        <v>Shimla</v>
      </c>
      <c r="E894" s="11">
        <v>45646</v>
      </c>
      <c r="F894" s="11">
        <v>45674</v>
      </c>
      <c r="G894" s="11">
        <v>45678</v>
      </c>
      <c r="H894" s="13">
        <f>DATE(YEAR(F894),MONTH(F894),1)</f>
        <v>45658</v>
      </c>
      <c r="I894" s="2">
        <f>G894-F894</f>
        <v>4</v>
      </c>
      <c r="J894" s="2">
        <f>F894-E894</f>
        <v>28</v>
      </c>
      <c r="K894" s="2" t="s">
        <v>2655</v>
      </c>
      <c r="L894" s="2">
        <v>1</v>
      </c>
      <c r="M894" s="2">
        <v>2</v>
      </c>
      <c r="N894" s="2">
        <v>3</v>
      </c>
      <c r="O894" s="2" t="s">
        <v>2651</v>
      </c>
      <c r="P894" s="2" t="s">
        <v>2652</v>
      </c>
      <c r="Q894" s="2" t="s">
        <v>2649</v>
      </c>
      <c r="R894" s="3">
        <v>5150</v>
      </c>
      <c r="S894" s="3">
        <f>I894*L894*R894</f>
        <v>20600</v>
      </c>
      <c r="T894" s="2">
        <f>M894+N894</f>
        <v>5</v>
      </c>
    </row>
    <row r="895" spans="1:20" x14ac:dyDescent="0.2">
      <c r="A895" s="2" t="s">
        <v>3559</v>
      </c>
      <c r="B895" s="2" t="s">
        <v>806</v>
      </c>
      <c r="C895" s="2" t="s">
        <v>67</v>
      </c>
      <c r="D895" s="2" t="str">
        <f>INDEX(Hotels!$C$2:$C$49,MATCH(C895,Hotels!$A$2:$A$49,0))</f>
        <v>New Delhi</v>
      </c>
      <c r="E895" s="11">
        <v>45647</v>
      </c>
      <c r="F895" s="11">
        <v>45650</v>
      </c>
      <c r="G895" s="11">
        <v>45653</v>
      </c>
      <c r="H895" s="13">
        <f>DATE(YEAR(F895),MONTH(F895),1)</f>
        <v>45627</v>
      </c>
      <c r="I895" s="2">
        <f>G895-F895</f>
        <v>3</v>
      </c>
      <c r="J895" s="2">
        <f>F895-E895</f>
        <v>3</v>
      </c>
      <c r="K895" s="2" t="s">
        <v>2668</v>
      </c>
      <c r="L895" s="2">
        <v>1</v>
      </c>
      <c r="M895" s="2">
        <v>1</v>
      </c>
      <c r="N895" s="2">
        <v>0</v>
      </c>
      <c r="O895" s="2" t="s">
        <v>2732</v>
      </c>
      <c r="P895" s="2" t="s">
        <v>2656</v>
      </c>
      <c r="Q895" s="2" t="s">
        <v>2649</v>
      </c>
      <c r="R895" s="3">
        <v>4800</v>
      </c>
      <c r="S895" s="3">
        <f>I895*L895*R895</f>
        <v>14400</v>
      </c>
      <c r="T895" s="2">
        <f>M895+N895</f>
        <v>1</v>
      </c>
    </row>
    <row r="896" spans="1:20" x14ac:dyDescent="0.2">
      <c r="A896" s="2" t="s">
        <v>3560</v>
      </c>
      <c r="B896" s="2" t="s">
        <v>1881</v>
      </c>
      <c r="C896" s="2" t="s">
        <v>63</v>
      </c>
      <c r="D896" s="2" t="str">
        <f>INDEX(Hotels!$C$2:$C$49,MATCH(C896,Hotels!$A$2:$A$49,0))</f>
        <v>New Delhi</v>
      </c>
      <c r="E896" s="11">
        <v>45647</v>
      </c>
      <c r="F896" s="11">
        <v>45716</v>
      </c>
      <c r="G896" s="11">
        <v>45719</v>
      </c>
      <c r="H896" s="13">
        <f>DATE(YEAR(F896),MONTH(F896),1)</f>
        <v>45689</v>
      </c>
      <c r="I896" s="2">
        <f>G896-F896</f>
        <v>3</v>
      </c>
      <c r="J896" s="2">
        <f>F896-E896</f>
        <v>69</v>
      </c>
      <c r="K896" s="2" t="s">
        <v>2668</v>
      </c>
      <c r="L896" s="2">
        <v>1</v>
      </c>
      <c r="M896" s="2">
        <v>2</v>
      </c>
      <c r="N896" s="2">
        <v>3</v>
      </c>
      <c r="O896" s="2" t="s">
        <v>2647</v>
      </c>
      <c r="P896" s="2" t="s">
        <v>2656</v>
      </c>
      <c r="Q896" s="2" t="s">
        <v>2649</v>
      </c>
      <c r="R896" s="3">
        <v>8100</v>
      </c>
      <c r="S896" s="3">
        <f>I896*L896*R896</f>
        <v>24300</v>
      </c>
      <c r="T896" s="2">
        <f>M896+N896</f>
        <v>5</v>
      </c>
    </row>
    <row r="897" spans="1:20" x14ac:dyDescent="0.2">
      <c r="A897" s="2" t="s">
        <v>3561</v>
      </c>
      <c r="B897" s="2" t="s">
        <v>2189</v>
      </c>
      <c r="C897" s="2" t="s">
        <v>112</v>
      </c>
      <c r="D897" s="2" t="str">
        <f>INDEX(Hotels!$C$2:$C$49,MATCH(C897,Hotels!$A$2:$A$49,0))</f>
        <v>Rishikesh</v>
      </c>
      <c r="E897" s="11">
        <v>45647</v>
      </c>
      <c r="F897" s="11">
        <v>45649</v>
      </c>
      <c r="G897" s="11">
        <v>45655</v>
      </c>
      <c r="H897" s="13">
        <f>DATE(YEAR(F897),MONTH(F897),1)</f>
        <v>45627</v>
      </c>
      <c r="I897" s="2">
        <f>G897-F897</f>
        <v>6</v>
      </c>
      <c r="J897" s="2">
        <f>F897-E897</f>
        <v>2</v>
      </c>
      <c r="K897" s="2" t="s">
        <v>2655</v>
      </c>
      <c r="L897" s="2">
        <v>1</v>
      </c>
      <c r="M897" s="2">
        <v>2</v>
      </c>
      <c r="N897" s="2">
        <v>1</v>
      </c>
      <c r="O897" s="2" t="s">
        <v>2689</v>
      </c>
      <c r="P897" s="2" t="s">
        <v>2652</v>
      </c>
      <c r="Q897" s="2" t="s">
        <v>2649</v>
      </c>
      <c r="R897" s="3">
        <v>5200</v>
      </c>
      <c r="S897" s="3">
        <f>I897*L897*R897</f>
        <v>31200</v>
      </c>
      <c r="T897" s="2">
        <f>M897+N897</f>
        <v>3</v>
      </c>
    </row>
    <row r="898" spans="1:20" x14ac:dyDescent="0.2">
      <c r="A898" s="2" t="s">
        <v>3562</v>
      </c>
      <c r="B898" s="2" t="s">
        <v>2565</v>
      </c>
      <c r="C898" s="2" t="s">
        <v>34</v>
      </c>
      <c r="D898" s="2" t="str">
        <f>INDEX(Hotels!$C$2:$C$49,MATCH(C898,Hotels!$A$2:$A$49,0))</f>
        <v>Udaipur</v>
      </c>
      <c r="E898" s="11">
        <v>45647</v>
      </c>
      <c r="F898" s="11">
        <v>45679</v>
      </c>
      <c r="G898" s="11">
        <v>45685</v>
      </c>
      <c r="H898" s="13">
        <f>DATE(YEAR(F898),MONTH(F898),1)</f>
        <v>45658</v>
      </c>
      <c r="I898" s="2">
        <f>G898-F898</f>
        <v>6</v>
      </c>
      <c r="J898" s="2">
        <f>F898-E898</f>
        <v>32</v>
      </c>
      <c r="K898" s="2" t="s">
        <v>2666</v>
      </c>
      <c r="L898" s="2">
        <v>1</v>
      </c>
      <c r="M898" s="2">
        <v>2</v>
      </c>
      <c r="N898" s="2">
        <v>2</v>
      </c>
      <c r="O898" s="2" t="s">
        <v>2670</v>
      </c>
      <c r="P898" s="2" t="s">
        <v>2662</v>
      </c>
      <c r="Q898" s="2" t="s">
        <v>2649</v>
      </c>
      <c r="R898" s="3">
        <v>18900</v>
      </c>
      <c r="S898" s="3">
        <f>I898*L898*R898</f>
        <v>113400</v>
      </c>
      <c r="T898" s="2">
        <f>M898+N898</f>
        <v>4</v>
      </c>
    </row>
    <row r="899" spans="1:20" x14ac:dyDescent="0.2">
      <c r="A899" s="2" t="s">
        <v>3563</v>
      </c>
      <c r="B899" s="2" t="s">
        <v>218</v>
      </c>
      <c r="C899" s="2" t="s">
        <v>108</v>
      </c>
      <c r="D899" s="2" t="str">
        <f>INDEX(Hotels!$C$2:$C$49,MATCH(C899,Hotels!$A$2:$A$49,0))</f>
        <v>Manali</v>
      </c>
      <c r="E899" s="11">
        <v>45648</v>
      </c>
      <c r="F899" s="11">
        <v>45651</v>
      </c>
      <c r="G899" s="11">
        <v>45657</v>
      </c>
      <c r="H899" s="13">
        <f>DATE(YEAR(F899),MONTH(F899),1)</f>
        <v>45627</v>
      </c>
      <c r="I899" s="2">
        <f>G899-F899</f>
        <v>6</v>
      </c>
      <c r="J899" s="2">
        <f>F899-E899</f>
        <v>3</v>
      </c>
      <c r="K899" s="2" t="s">
        <v>2666</v>
      </c>
      <c r="L899" s="2">
        <v>1</v>
      </c>
      <c r="M899" s="2">
        <v>2</v>
      </c>
      <c r="N899" s="2">
        <v>1</v>
      </c>
      <c r="O899" s="2" t="s">
        <v>2658</v>
      </c>
      <c r="P899" s="2" t="s">
        <v>2652</v>
      </c>
      <c r="Q899" s="2" t="s">
        <v>2649</v>
      </c>
      <c r="R899" s="3">
        <v>29900</v>
      </c>
      <c r="S899" s="3">
        <f>I899*L899*R899</f>
        <v>179400</v>
      </c>
      <c r="T899" s="2">
        <f>M899+N899</f>
        <v>3</v>
      </c>
    </row>
    <row r="900" spans="1:20" x14ac:dyDescent="0.2">
      <c r="A900" s="2" t="s">
        <v>3564</v>
      </c>
      <c r="B900" s="2" t="s">
        <v>394</v>
      </c>
      <c r="C900" s="2" t="s">
        <v>122</v>
      </c>
      <c r="D900" s="2" t="str">
        <f>INDEX(Hotels!$C$2:$C$49,MATCH(C900,Hotels!$A$2:$A$49,0))</f>
        <v>Varanasi</v>
      </c>
      <c r="E900" s="11">
        <v>45648</v>
      </c>
      <c r="F900" s="11">
        <v>45732</v>
      </c>
      <c r="G900" s="11">
        <v>45735</v>
      </c>
      <c r="H900" s="13">
        <f>DATE(YEAR(F900),MONTH(F900),1)</f>
        <v>45717</v>
      </c>
      <c r="I900" s="2">
        <f>G900-F900</f>
        <v>3</v>
      </c>
      <c r="J900" s="2">
        <f>F900-E900</f>
        <v>84</v>
      </c>
      <c r="K900" s="2" t="s">
        <v>2668</v>
      </c>
      <c r="L900" s="2">
        <v>1</v>
      </c>
      <c r="M900" s="2">
        <v>3</v>
      </c>
      <c r="N900" s="2">
        <v>0</v>
      </c>
      <c r="O900" s="2" t="s">
        <v>2670</v>
      </c>
      <c r="P900" s="2" t="s">
        <v>2662</v>
      </c>
      <c r="Q900" s="2" t="s">
        <v>2653</v>
      </c>
      <c r="R900" s="3">
        <v>2250</v>
      </c>
      <c r="S900" s="3">
        <f>I900*L900*R900</f>
        <v>6750</v>
      </c>
      <c r="T900" s="2">
        <f>M900+N900</f>
        <v>3</v>
      </c>
    </row>
    <row r="901" spans="1:20" x14ac:dyDescent="0.2">
      <c r="A901" s="2" t="s">
        <v>3565</v>
      </c>
      <c r="B901" s="2" t="s">
        <v>538</v>
      </c>
      <c r="C901" s="2" t="s">
        <v>49</v>
      </c>
      <c r="D901" s="2" t="str">
        <f>INDEX(Hotels!$C$2:$C$49,MATCH(C901,Hotels!$A$2:$A$49,0))</f>
        <v>Agra</v>
      </c>
      <c r="E901" s="11">
        <v>45648</v>
      </c>
      <c r="F901" s="11">
        <v>45709</v>
      </c>
      <c r="G901" s="11">
        <v>45713</v>
      </c>
      <c r="H901" s="13">
        <f>DATE(YEAR(F901),MONTH(F901),1)</f>
        <v>45689</v>
      </c>
      <c r="I901" s="2">
        <f>G901-F901</f>
        <v>4</v>
      </c>
      <c r="J901" s="2">
        <f>F901-E901</f>
        <v>61</v>
      </c>
      <c r="K901" s="2" t="s">
        <v>2668</v>
      </c>
      <c r="L901" s="2">
        <v>1</v>
      </c>
      <c r="M901" s="2">
        <v>3</v>
      </c>
      <c r="N901" s="2">
        <v>0</v>
      </c>
      <c r="O901" s="2" t="s">
        <v>2647</v>
      </c>
      <c r="P901" s="2" t="s">
        <v>2656</v>
      </c>
      <c r="Q901" s="2" t="s">
        <v>2649</v>
      </c>
      <c r="R901" s="3">
        <v>2900</v>
      </c>
      <c r="S901" s="3">
        <f>I901*L901*R901</f>
        <v>11600</v>
      </c>
      <c r="T901" s="2">
        <f>M901+N901</f>
        <v>3</v>
      </c>
    </row>
    <row r="902" spans="1:20" x14ac:dyDescent="0.2">
      <c r="A902" s="2" t="s">
        <v>3566</v>
      </c>
      <c r="B902" s="2" t="s">
        <v>673</v>
      </c>
      <c r="C902" s="2" t="s">
        <v>112</v>
      </c>
      <c r="D902" s="2" t="str">
        <f>INDEX(Hotels!$C$2:$C$49,MATCH(C902,Hotels!$A$2:$A$49,0))</f>
        <v>Rishikesh</v>
      </c>
      <c r="E902" s="11">
        <v>45648</v>
      </c>
      <c r="F902" s="11">
        <v>45671</v>
      </c>
      <c r="G902" s="11">
        <v>45676</v>
      </c>
      <c r="H902" s="13">
        <f>DATE(YEAR(F902),MONTH(F902),1)</f>
        <v>45658</v>
      </c>
      <c r="I902" s="2">
        <f>G902-F902</f>
        <v>5</v>
      </c>
      <c r="J902" s="2">
        <f>F902-E902</f>
        <v>23</v>
      </c>
      <c r="K902" s="2" t="s">
        <v>2666</v>
      </c>
      <c r="L902" s="2">
        <v>2</v>
      </c>
      <c r="M902" s="2">
        <v>4</v>
      </c>
      <c r="N902" s="2">
        <v>3</v>
      </c>
      <c r="O902" s="2" t="s">
        <v>2647</v>
      </c>
      <c r="P902" s="2" t="s">
        <v>2662</v>
      </c>
      <c r="Q902" s="2" t="s">
        <v>2649</v>
      </c>
      <c r="R902" s="3">
        <v>11600</v>
      </c>
      <c r="S902" s="3">
        <f>I902*L902*R902</f>
        <v>116000</v>
      </c>
      <c r="T902" s="2">
        <f>M902+N902</f>
        <v>7</v>
      </c>
    </row>
    <row r="903" spans="1:20" x14ac:dyDescent="0.2">
      <c r="A903" s="2" t="s">
        <v>3567</v>
      </c>
      <c r="B903" s="2" t="s">
        <v>752</v>
      </c>
      <c r="C903" s="2" t="s">
        <v>51</v>
      </c>
      <c r="D903" s="2" t="str">
        <f>INDEX(Hotels!$C$2:$C$49,MATCH(C903,Hotels!$A$2:$A$49,0))</f>
        <v>Agra</v>
      </c>
      <c r="E903" s="11">
        <v>45648</v>
      </c>
      <c r="F903" s="11">
        <v>45680</v>
      </c>
      <c r="G903" s="11">
        <v>45682</v>
      </c>
      <c r="H903" s="13">
        <f>DATE(YEAR(F903),MONTH(F903),1)</f>
        <v>45658</v>
      </c>
      <c r="I903" s="2">
        <f>G903-F903</f>
        <v>2</v>
      </c>
      <c r="J903" s="2">
        <f>F903-E903</f>
        <v>32</v>
      </c>
      <c r="K903" s="2" t="s">
        <v>2655</v>
      </c>
      <c r="L903" s="2">
        <v>4</v>
      </c>
      <c r="M903" s="2">
        <v>8</v>
      </c>
      <c r="N903" s="2">
        <v>0</v>
      </c>
      <c r="O903" s="2" t="s">
        <v>2683</v>
      </c>
      <c r="P903" s="2" t="s">
        <v>2648</v>
      </c>
      <c r="Q903" s="2" t="s">
        <v>2649</v>
      </c>
      <c r="R903" s="3">
        <v>11800</v>
      </c>
      <c r="S903" s="3">
        <f>I903*L903*R903</f>
        <v>94400</v>
      </c>
      <c r="T903" s="2">
        <f>M903+N903</f>
        <v>8</v>
      </c>
    </row>
    <row r="904" spans="1:20" x14ac:dyDescent="0.2">
      <c r="A904" s="2" t="s">
        <v>3568</v>
      </c>
      <c r="B904" s="2" t="s">
        <v>1031</v>
      </c>
      <c r="C904" s="2" t="s">
        <v>9</v>
      </c>
      <c r="D904" s="2" t="str">
        <f>INDEX(Hotels!$C$2:$C$49,MATCH(C904,Hotels!$A$2:$A$49,0))</f>
        <v>Goa</v>
      </c>
      <c r="E904" s="11">
        <v>45648</v>
      </c>
      <c r="F904" s="11">
        <v>45677</v>
      </c>
      <c r="G904" s="11">
        <v>45679</v>
      </c>
      <c r="H904" s="13">
        <f>DATE(YEAR(F904),MONTH(F904),1)</f>
        <v>45658</v>
      </c>
      <c r="I904" s="2">
        <f>G904-F904</f>
        <v>2</v>
      </c>
      <c r="J904" s="2">
        <f>F904-E904</f>
        <v>29</v>
      </c>
      <c r="K904" s="2" t="s">
        <v>2655</v>
      </c>
      <c r="L904" s="2">
        <v>1</v>
      </c>
      <c r="M904" s="2">
        <v>3</v>
      </c>
      <c r="N904" s="2">
        <v>0</v>
      </c>
      <c r="O904" s="2" t="s">
        <v>2689</v>
      </c>
      <c r="P904" s="2" t="s">
        <v>2656</v>
      </c>
      <c r="Q904" s="2" t="s">
        <v>2649</v>
      </c>
      <c r="R904" s="3">
        <v>8650</v>
      </c>
      <c r="S904" s="3">
        <f>I904*L904*R904</f>
        <v>17300</v>
      </c>
      <c r="T904" s="2">
        <f>M904+N904</f>
        <v>3</v>
      </c>
    </row>
    <row r="905" spans="1:20" x14ac:dyDescent="0.2">
      <c r="A905" s="2" t="s">
        <v>3569</v>
      </c>
      <c r="B905" s="2" t="s">
        <v>1060</v>
      </c>
      <c r="C905" s="2" t="s">
        <v>108</v>
      </c>
      <c r="D905" s="2" t="str">
        <f>INDEX(Hotels!$C$2:$C$49,MATCH(C905,Hotels!$A$2:$A$49,0))</f>
        <v>Manali</v>
      </c>
      <c r="E905" s="11">
        <v>45648</v>
      </c>
      <c r="F905" s="11">
        <v>45665</v>
      </c>
      <c r="G905" s="11">
        <v>45668</v>
      </c>
      <c r="H905" s="13">
        <f>DATE(YEAR(F905),MONTH(F905),1)</f>
        <v>45658</v>
      </c>
      <c r="I905" s="2">
        <f>G905-F905</f>
        <v>3</v>
      </c>
      <c r="J905" s="2">
        <f>F905-E905</f>
        <v>17</v>
      </c>
      <c r="K905" s="2" t="s">
        <v>2655</v>
      </c>
      <c r="L905" s="2">
        <v>1</v>
      </c>
      <c r="M905" s="2">
        <v>2</v>
      </c>
      <c r="N905" s="2">
        <v>0</v>
      </c>
      <c r="O905" s="2" t="s">
        <v>2689</v>
      </c>
      <c r="P905" s="2" t="s">
        <v>2656</v>
      </c>
      <c r="Q905" s="2" t="s">
        <v>2649</v>
      </c>
      <c r="R905" s="3">
        <v>14400</v>
      </c>
      <c r="S905" s="3">
        <f>I905*L905*R905</f>
        <v>43200</v>
      </c>
      <c r="T905" s="2">
        <f>M905+N905</f>
        <v>2</v>
      </c>
    </row>
    <row r="906" spans="1:20" x14ac:dyDescent="0.2">
      <c r="A906" s="2" t="s">
        <v>3570</v>
      </c>
      <c r="B906" s="2" t="s">
        <v>1124</v>
      </c>
      <c r="C906" s="2" t="s">
        <v>79</v>
      </c>
      <c r="D906" s="2" t="str">
        <f>INDEX(Hotels!$C$2:$C$49,MATCH(C906,Hotels!$A$2:$A$49,0))</f>
        <v>Bengaluru</v>
      </c>
      <c r="E906" s="11">
        <v>45648</v>
      </c>
      <c r="F906" s="11">
        <v>45702</v>
      </c>
      <c r="G906" s="11">
        <v>45706</v>
      </c>
      <c r="H906" s="13">
        <f>DATE(YEAR(F906),MONTH(F906),1)</f>
        <v>45689</v>
      </c>
      <c r="I906" s="2">
        <f>G906-F906</f>
        <v>4</v>
      </c>
      <c r="J906" s="2">
        <f>F906-E906</f>
        <v>54</v>
      </c>
      <c r="K906" s="2" t="s">
        <v>2668</v>
      </c>
      <c r="L906" s="2">
        <v>1</v>
      </c>
      <c r="M906" s="2">
        <v>2</v>
      </c>
      <c r="N906" s="2">
        <v>0</v>
      </c>
      <c r="O906" s="2" t="s">
        <v>2647</v>
      </c>
      <c r="P906" s="2" t="s">
        <v>2648</v>
      </c>
      <c r="Q906" s="2" t="s">
        <v>2649</v>
      </c>
      <c r="R906" s="3">
        <v>4300</v>
      </c>
      <c r="S906" s="3">
        <f>I906*L906*R906</f>
        <v>17200</v>
      </c>
      <c r="T906" s="2">
        <f>M906+N906</f>
        <v>2</v>
      </c>
    </row>
    <row r="907" spans="1:20" x14ac:dyDescent="0.2">
      <c r="A907" s="2" t="s">
        <v>3571</v>
      </c>
      <c r="B907" s="2" t="s">
        <v>1247</v>
      </c>
      <c r="C907" s="2" t="s">
        <v>71</v>
      </c>
      <c r="D907" s="2" t="str">
        <f>INDEX(Hotels!$C$2:$C$49,MATCH(C907,Hotels!$A$2:$A$49,0))</f>
        <v>New Delhi</v>
      </c>
      <c r="E907" s="11">
        <v>45648</v>
      </c>
      <c r="F907" s="11">
        <v>45694</v>
      </c>
      <c r="G907" s="11">
        <v>45696</v>
      </c>
      <c r="H907" s="13">
        <f>DATE(YEAR(F907),MONTH(F907),1)</f>
        <v>45689</v>
      </c>
      <c r="I907" s="2">
        <f>G907-F907</f>
        <v>2</v>
      </c>
      <c r="J907" s="2">
        <f>F907-E907</f>
        <v>46</v>
      </c>
      <c r="K907" s="2" t="s">
        <v>2646</v>
      </c>
      <c r="L907" s="2">
        <v>1</v>
      </c>
      <c r="M907" s="2">
        <v>2</v>
      </c>
      <c r="N907" s="2">
        <v>0</v>
      </c>
      <c r="O907" s="2" t="s">
        <v>2651</v>
      </c>
      <c r="P907" s="2" t="s">
        <v>2656</v>
      </c>
      <c r="Q907" s="2" t="s">
        <v>2649</v>
      </c>
      <c r="R907" s="3">
        <v>15100</v>
      </c>
      <c r="S907" s="3">
        <f>I907*L907*R907</f>
        <v>30200</v>
      </c>
      <c r="T907" s="2">
        <f>M907+N907</f>
        <v>2</v>
      </c>
    </row>
    <row r="908" spans="1:20" x14ac:dyDescent="0.2">
      <c r="A908" s="2" t="s">
        <v>3572</v>
      </c>
      <c r="B908" s="2" t="s">
        <v>1332</v>
      </c>
      <c r="C908" s="2" t="s">
        <v>101</v>
      </c>
      <c r="D908" s="2" t="str">
        <f>INDEX(Hotels!$C$2:$C$49,MATCH(C908,Hotels!$A$2:$A$49,0))</f>
        <v>Shimla</v>
      </c>
      <c r="E908" s="11">
        <v>45648</v>
      </c>
      <c r="F908" s="11">
        <v>45730</v>
      </c>
      <c r="G908" s="11">
        <v>45735</v>
      </c>
      <c r="H908" s="13">
        <f>DATE(YEAR(F908),MONTH(F908),1)</f>
        <v>45717</v>
      </c>
      <c r="I908" s="2">
        <f>G908-F908</f>
        <v>5</v>
      </c>
      <c r="J908" s="2">
        <f>F908-E908</f>
        <v>82</v>
      </c>
      <c r="K908" s="2" t="s">
        <v>2655</v>
      </c>
      <c r="L908" s="2">
        <v>1</v>
      </c>
      <c r="M908" s="2">
        <v>2</v>
      </c>
      <c r="N908" s="2">
        <v>1</v>
      </c>
      <c r="O908" s="2" t="s">
        <v>2647</v>
      </c>
      <c r="P908" s="2" t="s">
        <v>2652</v>
      </c>
      <c r="Q908" s="2" t="s">
        <v>2649</v>
      </c>
      <c r="R908" s="3">
        <v>6500</v>
      </c>
      <c r="S908" s="3">
        <f>I908*L908*R908</f>
        <v>32500</v>
      </c>
      <c r="T908" s="2">
        <f>M908+N908</f>
        <v>3</v>
      </c>
    </row>
    <row r="909" spans="1:20" x14ac:dyDescent="0.2">
      <c r="A909" s="2" t="s">
        <v>3573</v>
      </c>
      <c r="B909" s="2" t="s">
        <v>1458</v>
      </c>
      <c r="C909" s="2" t="s">
        <v>99</v>
      </c>
      <c r="D909" s="2" t="str">
        <f>INDEX(Hotels!$C$2:$C$49,MATCH(C909,Hotels!$A$2:$A$49,0))</f>
        <v>Shimla</v>
      </c>
      <c r="E909" s="11">
        <v>45648</v>
      </c>
      <c r="F909" s="11">
        <v>45687</v>
      </c>
      <c r="G909" s="11">
        <v>45691</v>
      </c>
      <c r="H909" s="13">
        <f>DATE(YEAR(F909),MONTH(F909),1)</f>
        <v>45658</v>
      </c>
      <c r="I909" s="2">
        <f>G909-F909</f>
        <v>4</v>
      </c>
      <c r="J909" s="2">
        <f>F909-E909</f>
        <v>39</v>
      </c>
      <c r="K909" s="2" t="s">
        <v>2668</v>
      </c>
      <c r="L909" s="2">
        <v>1</v>
      </c>
      <c r="M909" s="2">
        <v>2</v>
      </c>
      <c r="N909" s="2">
        <v>0</v>
      </c>
      <c r="O909" s="2" t="s">
        <v>2689</v>
      </c>
      <c r="P909" s="2" t="s">
        <v>2656</v>
      </c>
      <c r="Q909" s="2" t="s">
        <v>2649</v>
      </c>
      <c r="R909" s="3">
        <v>2300</v>
      </c>
      <c r="S909" s="3">
        <f>I909*L909*R909</f>
        <v>9200</v>
      </c>
      <c r="T909" s="2">
        <f>M909+N909</f>
        <v>2</v>
      </c>
    </row>
    <row r="910" spans="1:20" x14ac:dyDescent="0.2">
      <c r="A910" s="2" t="s">
        <v>3574</v>
      </c>
      <c r="B910" s="2" t="s">
        <v>1773</v>
      </c>
      <c r="C910" s="2" t="s">
        <v>61</v>
      </c>
      <c r="D910" s="2" t="str">
        <f>INDEX(Hotels!$C$2:$C$49,MATCH(C910,Hotels!$A$2:$A$49,0))</f>
        <v>Mumbai</v>
      </c>
      <c r="E910" s="11">
        <v>45648</v>
      </c>
      <c r="F910" s="11">
        <v>45651</v>
      </c>
      <c r="G910" s="11">
        <v>45653</v>
      </c>
      <c r="H910" s="13">
        <f>DATE(YEAR(F910),MONTH(F910),1)</f>
        <v>45627</v>
      </c>
      <c r="I910" s="2">
        <f>G910-F910</f>
        <v>2</v>
      </c>
      <c r="J910" s="2">
        <f>F910-E910</f>
        <v>3</v>
      </c>
      <c r="K910" s="2" t="s">
        <v>2646</v>
      </c>
      <c r="L910" s="2">
        <v>1</v>
      </c>
      <c r="M910" s="2">
        <v>2</v>
      </c>
      <c r="N910" s="2">
        <v>0</v>
      </c>
      <c r="O910" s="2" t="s">
        <v>2689</v>
      </c>
      <c r="P910" s="2" t="s">
        <v>2652</v>
      </c>
      <c r="Q910" s="2" t="s">
        <v>2649</v>
      </c>
      <c r="R910" s="3">
        <v>32450</v>
      </c>
      <c r="S910" s="3">
        <f>I910*L910*R910</f>
        <v>64900</v>
      </c>
      <c r="T910" s="2">
        <f>M910+N910</f>
        <v>2</v>
      </c>
    </row>
    <row r="911" spans="1:20" x14ac:dyDescent="0.2">
      <c r="A911" s="2" t="s">
        <v>3575</v>
      </c>
      <c r="B911" s="2" t="s">
        <v>2306</v>
      </c>
      <c r="C911" s="2" t="s">
        <v>61</v>
      </c>
      <c r="D911" s="2" t="str">
        <f>INDEX(Hotels!$C$2:$C$49,MATCH(C911,Hotels!$A$2:$A$49,0))</f>
        <v>Mumbai</v>
      </c>
      <c r="E911" s="11">
        <v>45648</v>
      </c>
      <c r="F911" s="11">
        <v>45657</v>
      </c>
      <c r="G911" s="11">
        <v>45659</v>
      </c>
      <c r="H911" s="13">
        <f>DATE(YEAR(F911),MONTH(F911),1)</f>
        <v>45627</v>
      </c>
      <c r="I911" s="2">
        <f>G911-F911</f>
        <v>2</v>
      </c>
      <c r="J911" s="2">
        <f>F911-E911</f>
        <v>9</v>
      </c>
      <c r="K911" s="2" t="s">
        <v>2655</v>
      </c>
      <c r="L911" s="2">
        <v>1</v>
      </c>
      <c r="M911" s="2">
        <v>3</v>
      </c>
      <c r="N911" s="2">
        <v>0</v>
      </c>
      <c r="O911" s="2" t="s">
        <v>2689</v>
      </c>
      <c r="P911" s="2" t="s">
        <v>2656</v>
      </c>
      <c r="Q911" s="2" t="s">
        <v>2649</v>
      </c>
      <c r="R911" s="3">
        <v>20850</v>
      </c>
      <c r="S911" s="3">
        <f>I911*L911*R911</f>
        <v>41700</v>
      </c>
      <c r="T911" s="2">
        <f>M911+N911</f>
        <v>3</v>
      </c>
    </row>
    <row r="912" spans="1:20" x14ac:dyDescent="0.2">
      <c r="A912" s="2" t="s">
        <v>3576</v>
      </c>
      <c r="B912" s="2" t="s">
        <v>2419</v>
      </c>
      <c r="C912" s="2" t="s">
        <v>69</v>
      </c>
      <c r="D912" s="2" t="str">
        <f>INDEX(Hotels!$C$2:$C$49,MATCH(C912,Hotels!$A$2:$A$49,0))</f>
        <v>New Delhi</v>
      </c>
      <c r="E912" s="11">
        <v>45648</v>
      </c>
      <c r="F912" s="11">
        <v>45765</v>
      </c>
      <c r="G912" s="11">
        <v>45769</v>
      </c>
      <c r="H912" s="13">
        <f>DATE(YEAR(F912),MONTH(F912),1)</f>
        <v>45748</v>
      </c>
      <c r="I912" s="2">
        <f>G912-F912</f>
        <v>4</v>
      </c>
      <c r="J912" s="2">
        <f>F912-E912</f>
        <v>117</v>
      </c>
      <c r="K912" s="2" t="s">
        <v>2655</v>
      </c>
      <c r="L912" s="2">
        <v>1</v>
      </c>
      <c r="M912" s="2">
        <v>2</v>
      </c>
      <c r="N912" s="2">
        <v>0</v>
      </c>
      <c r="O912" s="2" t="s">
        <v>2647</v>
      </c>
      <c r="P912" s="2" t="s">
        <v>2652</v>
      </c>
      <c r="Q912" s="2" t="s">
        <v>2649</v>
      </c>
      <c r="R912" s="3">
        <v>15800</v>
      </c>
      <c r="S912" s="3">
        <f>I912*L912*R912</f>
        <v>63200</v>
      </c>
      <c r="T912" s="2">
        <f>M912+N912</f>
        <v>2</v>
      </c>
    </row>
    <row r="913" spans="1:20" x14ac:dyDescent="0.2">
      <c r="A913" s="2" t="s">
        <v>3577</v>
      </c>
      <c r="B913" s="2" t="s">
        <v>2433</v>
      </c>
      <c r="C913" s="2" t="s">
        <v>81</v>
      </c>
      <c r="D913" s="2" t="str">
        <f>INDEX(Hotels!$C$2:$C$49,MATCH(C913,Hotels!$A$2:$A$49,0))</f>
        <v>Bengaluru</v>
      </c>
      <c r="E913" s="11">
        <v>45648</v>
      </c>
      <c r="F913" s="11">
        <v>45648</v>
      </c>
      <c r="G913" s="11">
        <v>45650</v>
      </c>
      <c r="H913" s="13">
        <f>DATE(YEAR(F913),MONTH(F913),1)</f>
        <v>45627</v>
      </c>
      <c r="I913" s="2">
        <f>G913-F913</f>
        <v>2</v>
      </c>
      <c r="J913" s="2">
        <f>F913-E913</f>
        <v>0</v>
      </c>
      <c r="K913" s="2" t="s">
        <v>2655</v>
      </c>
      <c r="L913" s="2">
        <v>4</v>
      </c>
      <c r="M913" s="2">
        <v>8</v>
      </c>
      <c r="N913" s="2">
        <v>0</v>
      </c>
      <c r="O913" s="2" t="s">
        <v>2658</v>
      </c>
      <c r="P913" s="2" t="s">
        <v>2672</v>
      </c>
      <c r="Q913" s="2" t="s">
        <v>2649</v>
      </c>
      <c r="R913" s="3">
        <v>20300</v>
      </c>
      <c r="S913" s="3">
        <f>I913*L913*R913</f>
        <v>162400</v>
      </c>
      <c r="T913" s="2">
        <f>M913+N913</f>
        <v>8</v>
      </c>
    </row>
    <row r="914" spans="1:20" x14ac:dyDescent="0.2">
      <c r="A914" s="2" t="s">
        <v>3578</v>
      </c>
      <c r="B914" s="2" t="s">
        <v>2588</v>
      </c>
      <c r="C914" s="2" t="s">
        <v>120</v>
      </c>
      <c r="D914" s="2" t="str">
        <f>INDEX(Hotels!$C$2:$C$49,MATCH(C914,Hotels!$A$2:$A$49,0))</f>
        <v>Rishikesh</v>
      </c>
      <c r="E914" s="11">
        <v>45648</v>
      </c>
      <c r="F914" s="11">
        <v>45678</v>
      </c>
      <c r="G914" s="11">
        <v>45680</v>
      </c>
      <c r="H914" s="13">
        <f>DATE(YEAR(F914),MONTH(F914),1)</f>
        <v>45658</v>
      </c>
      <c r="I914" s="2">
        <f>G914-F914</f>
        <v>2</v>
      </c>
      <c r="J914" s="2">
        <f>F914-E914</f>
        <v>30</v>
      </c>
      <c r="K914" s="2" t="s">
        <v>2668</v>
      </c>
      <c r="L914" s="2">
        <v>1</v>
      </c>
      <c r="M914" s="2">
        <v>3</v>
      </c>
      <c r="N914" s="2">
        <v>0</v>
      </c>
      <c r="O914" s="2" t="s">
        <v>2683</v>
      </c>
      <c r="P914" s="2" t="s">
        <v>2652</v>
      </c>
      <c r="Q914" s="2" t="s">
        <v>2649</v>
      </c>
      <c r="R914" s="3">
        <v>2450</v>
      </c>
      <c r="S914" s="3">
        <f>I914*L914*R914</f>
        <v>4900</v>
      </c>
      <c r="T914" s="2">
        <f>M914+N914</f>
        <v>3</v>
      </c>
    </row>
    <row r="915" spans="1:20" x14ac:dyDescent="0.2">
      <c r="A915" s="2" t="s">
        <v>3579</v>
      </c>
      <c r="B915" s="2" t="s">
        <v>1055</v>
      </c>
      <c r="C915" s="2" t="s">
        <v>108</v>
      </c>
      <c r="D915" s="2" t="str">
        <f>INDEX(Hotels!$C$2:$C$49,MATCH(C915,Hotels!$A$2:$A$49,0))</f>
        <v>Manali</v>
      </c>
      <c r="E915" s="11">
        <v>45649</v>
      </c>
      <c r="F915" s="11">
        <v>45651</v>
      </c>
      <c r="G915" s="11">
        <v>45652</v>
      </c>
      <c r="H915" s="13">
        <f>DATE(YEAR(F915),MONTH(F915),1)</f>
        <v>45627</v>
      </c>
      <c r="I915" s="2">
        <f>G915-F915</f>
        <v>1</v>
      </c>
      <c r="J915" s="2">
        <f>F915-E915</f>
        <v>2</v>
      </c>
      <c r="K915" s="2" t="s">
        <v>2655</v>
      </c>
      <c r="L915" s="2">
        <v>1</v>
      </c>
      <c r="M915" s="2">
        <v>1</v>
      </c>
      <c r="N915" s="2">
        <v>0</v>
      </c>
      <c r="O915" s="2" t="s">
        <v>2732</v>
      </c>
      <c r="P915" s="2" t="s">
        <v>2662</v>
      </c>
      <c r="Q915" s="2" t="s">
        <v>2649</v>
      </c>
      <c r="R915" s="3">
        <v>13250</v>
      </c>
      <c r="S915" s="3">
        <f>I915*L915*R915</f>
        <v>13250</v>
      </c>
      <c r="T915" s="2">
        <f>M915+N915</f>
        <v>1</v>
      </c>
    </row>
    <row r="916" spans="1:20" x14ac:dyDescent="0.2">
      <c r="A916" s="2" t="s">
        <v>3580</v>
      </c>
      <c r="B916" s="2" t="s">
        <v>1097</v>
      </c>
      <c r="C916" s="2" t="s">
        <v>129</v>
      </c>
      <c r="D916" s="2" t="str">
        <f>INDEX(Hotels!$C$2:$C$49,MATCH(C916,Hotels!$A$2:$A$49,0))</f>
        <v>Varanasi</v>
      </c>
      <c r="E916" s="11">
        <v>45649</v>
      </c>
      <c r="F916" s="11">
        <v>45656</v>
      </c>
      <c r="G916" s="11">
        <v>45658</v>
      </c>
      <c r="H916" s="13">
        <f>DATE(YEAR(F916),MONTH(F916),1)</f>
        <v>45627</v>
      </c>
      <c r="I916" s="2">
        <f>G916-F916</f>
        <v>2</v>
      </c>
      <c r="J916" s="2">
        <f>F916-E916</f>
        <v>7</v>
      </c>
      <c r="K916" s="2" t="s">
        <v>2655</v>
      </c>
      <c r="L916" s="2">
        <v>1</v>
      </c>
      <c r="M916" s="2">
        <v>2</v>
      </c>
      <c r="N916" s="2">
        <v>0</v>
      </c>
      <c r="O916" s="2" t="s">
        <v>2670</v>
      </c>
      <c r="P916" s="2" t="s">
        <v>2648</v>
      </c>
      <c r="Q916" s="2" t="s">
        <v>2649</v>
      </c>
      <c r="R916" s="3">
        <v>5400</v>
      </c>
      <c r="S916" s="3">
        <f>I916*L916*R916</f>
        <v>10800</v>
      </c>
      <c r="T916" s="2">
        <f>M916+N916</f>
        <v>2</v>
      </c>
    </row>
    <row r="917" spans="1:20" x14ac:dyDescent="0.2">
      <c r="A917" s="2" t="s">
        <v>3581</v>
      </c>
      <c r="B917" s="2" t="s">
        <v>1228</v>
      </c>
      <c r="C917" s="2" t="s">
        <v>49</v>
      </c>
      <c r="D917" s="2" t="str">
        <f>INDEX(Hotels!$C$2:$C$49,MATCH(C917,Hotels!$A$2:$A$49,0))</f>
        <v>Agra</v>
      </c>
      <c r="E917" s="11">
        <v>45649</v>
      </c>
      <c r="F917" s="11">
        <v>45677</v>
      </c>
      <c r="G917" s="11">
        <v>45680</v>
      </c>
      <c r="H917" s="13">
        <f>DATE(YEAR(F917),MONTH(F917),1)</f>
        <v>45658</v>
      </c>
      <c r="I917" s="2">
        <f>G917-F917</f>
        <v>3</v>
      </c>
      <c r="J917" s="2">
        <f>F917-E917</f>
        <v>28</v>
      </c>
      <c r="K917" s="2" t="s">
        <v>2655</v>
      </c>
      <c r="L917" s="2">
        <v>1</v>
      </c>
      <c r="M917" s="2">
        <v>3</v>
      </c>
      <c r="N917" s="2">
        <v>0</v>
      </c>
      <c r="O917" s="2" t="s">
        <v>2689</v>
      </c>
      <c r="P917" s="2" t="s">
        <v>2656</v>
      </c>
      <c r="Q917" s="2" t="s">
        <v>2649</v>
      </c>
      <c r="R917" s="3">
        <v>3850</v>
      </c>
      <c r="S917" s="3">
        <f>I917*L917*R917</f>
        <v>11550</v>
      </c>
      <c r="T917" s="2">
        <f>M917+N917</f>
        <v>3</v>
      </c>
    </row>
    <row r="918" spans="1:20" x14ac:dyDescent="0.2">
      <c r="A918" s="2" t="s">
        <v>3582</v>
      </c>
      <c r="B918" s="2" t="s">
        <v>1708</v>
      </c>
      <c r="C918" s="2" t="s">
        <v>99</v>
      </c>
      <c r="D918" s="2" t="str">
        <f>INDEX(Hotels!$C$2:$C$49,MATCH(C918,Hotels!$A$2:$A$49,0))</f>
        <v>Shimla</v>
      </c>
      <c r="E918" s="11">
        <v>45649</v>
      </c>
      <c r="F918" s="11">
        <v>45652</v>
      </c>
      <c r="G918" s="11">
        <v>45655</v>
      </c>
      <c r="H918" s="13">
        <f>DATE(YEAR(F918),MONTH(F918),1)</f>
        <v>45627</v>
      </c>
      <c r="I918" s="2">
        <f>G918-F918</f>
        <v>3</v>
      </c>
      <c r="J918" s="2">
        <f>F918-E918</f>
        <v>3</v>
      </c>
      <c r="K918" s="2" t="s">
        <v>2668</v>
      </c>
      <c r="L918" s="2">
        <v>1</v>
      </c>
      <c r="M918" s="2">
        <v>1</v>
      </c>
      <c r="N918" s="2">
        <v>0</v>
      </c>
      <c r="O918" s="2" t="s">
        <v>2732</v>
      </c>
      <c r="P918" s="2" t="s">
        <v>2656</v>
      </c>
      <c r="Q918" s="2" t="s">
        <v>2649</v>
      </c>
      <c r="R918" s="3">
        <v>2950</v>
      </c>
      <c r="S918" s="3">
        <f>I918*L918*R918</f>
        <v>8850</v>
      </c>
      <c r="T918" s="2">
        <f>M918+N918</f>
        <v>1</v>
      </c>
    </row>
    <row r="919" spans="1:20" x14ac:dyDescent="0.2">
      <c r="A919" s="2" t="s">
        <v>3583</v>
      </c>
      <c r="B919" s="2" t="s">
        <v>1713</v>
      </c>
      <c r="C919" s="2" t="s">
        <v>37</v>
      </c>
      <c r="D919" s="2" t="str">
        <f>INDEX(Hotels!$C$2:$C$49,MATCH(C919,Hotels!$A$2:$A$49,0))</f>
        <v>Udaipur</v>
      </c>
      <c r="E919" s="11">
        <v>45649</v>
      </c>
      <c r="F919" s="11">
        <v>45662</v>
      </c>
      <c r="G919" s="11">
        <v>45666</v>
      </c>
      <c r="H919" s="13">
        <f>DATE(YEAR(F919),MONTH(F919),1)</f>
        <v>45658</v>
      </c>
      <c r="I919" s="2">
        <f>G919-F919</f>
        <v>4</v>
      </c>
      <c r="J919" s="2">
        <f>F919-E919</f>
        <v>13</v>
      </c>
      <c r="K919" s="2" t="s">
        <v>2646</v>
      </c>
      <c r="L919" s="2">
        <v>3</v>
      </c>
      <c r="M919" s="2">
        <v>6</v>
      </c>
      <c r="N919" s="2">
        <v>0</v>
      </c>
      <c r="O919" s="2" t="s">
        <v>2658</v>
      </c>
      <c r="P919" s="2" t="s">
        <v>2656</v>
      </c>
      <c r="Q919" s="2" t="s">
        <v>2653</v>
      </c>
      <c r="R919" s="3">
        <v>26550</v>
      </c>
      <c r="S919" s="3">
        <f>I919*L919*R919</f>
        <v>318600</v>
      </c>
      <c r="T919" s="2">
        <f>M919+N919</f>
        <v>6</v>
      </c>
    </row>
    <row r="920" spans="1:20" x14ac:dyDescent="0.2">
      <c r="A920" s="2" t="s">
        <v>3584</v>
      </c>
      <c r="B920" s="2" t="s">
        <v>1956</v>
      </c>
      <c r="C920" s="2" t="s">
        <v>83</v>
      </c>
      <c r="D920" s="2" t="str">
        <f>INDEX(Hotels!$C$2:$C$49,MATCH(C920,Hotels!$A$2:$A$49,0))</f>
        <v>Kochi</v>
      </c>
      <c r="E920" s="11">
        <v>45649</v>
      </c>
      <c r="F920" s="11">
        <v>45724</v>
      </c>
      <c r="G920" s="11">
        <v>45727</v>
      </c>
      <c r="H920" s="13">
        <f>DATE(YEAR(F920),MONTH(F920),1)</f>
        <v>45717</v>
      </c>
      <c r="I920" s="2">
        <f>G920-F920</f>
        <v>3</v>
      </c>
      <c r="J920" s="2">
        <f>F920-E920</f>
        <v>75</v>
      </c>
      <c r="K920" s="2" t="s">
        <v>2655</v>
      </c>
      <c r="L920" s="2">
        <v>1</v>
      </c>
      <c r="M920" s="2">
        <v>2</v>
      </c>
      <c r="N920" s="2">
        <v>2</v>
      </c>
      <c r="O920" s="2" t="s">
        <v>2658</v>
      </c>
      <c r="P920" s="2" t="s">
        <v>2652</v>
      </c>
      <c r="Q920" s="2" t="s">
        <v>2653</v>
      </c>
      <c r="R920" s="3">
        <v>13600</v>
      </c>
      <c r="S920" s="3">
        <f>I920*L920*R920</f>
        <v>40800</v>
      </c>
      <c r="T920" s="2">
        <f>M920+N920</f>
        <v>4</v>
      </c>
    </row>
    <row r="921" spans="1:20" x14ac:dyDescent="0.2">
      <c r="A921" s="2" t="s">
        <v>3585</v>
      </c>
      <c r="B921" s="2" t="s">
        <v>2217</v>
      </c>
      <c r="C921" s="2" t="s">
        <v>77</v>
      </c>
      <c r="D921" s="2" t="str">
        <f>INDEX(Hotels!$C$2:$C$49,MATCH(C921,Hotels!$A$2:$A$49,0))</f>
        <v>Bengaluru</v>
      </c>
      <c r="E921" s="11">
        <v>45649</v>
      </c>
      <c r="F921" s="11">
        <v>45706</v>
      </c>
      <c r="G921" s="11">
        <v>45712</v>
      </c>
      <c r="H921" s="13">
        <f>DATE(YEAR(F921),MONTH(F921),1)</f>
        <v>45689</v>
      </c>
      <c r="I921" s="2">
        <f>G921-F921</f>
        <v>6</v>
      </c>
      <c r="J921" s="2">
        <f>F921-E921</f>
        <v>57</v>
      </c>
      <c r="K921" s="2" t="s">
        <v>2655</v>
      </c>
      <c r="L921" s="2">
        <v>1</v>
      </c>
      <c r="M921" s="2">
        <v>2</v>
      </c>
      <c r="N921" s="2">
        <v>3</v>
      </c>
      <c r="O921" s="2" t="s">
        <v>2647</v>
      </c>
      <c r="P921" s="2" t="s">
        <v>2662</v>
      </c>
      <c r="Q921" s="2" t="s">
        <v>2649</v>
      </c>
      <c r="R921" s="3">
        <v>9200</v>
      </c>
      <c r="S921" s="3">
        <f>I921*L921*R921</f>
        <v>55200</v>
      </c>
      <c r="T921" s="2">
        <f>M921+N921</f>
        <v>5</v>
      </c>
    </row>
    <row r="922" spans="1:20" x14ac:dyDescent="0.2">
      <c r="A922" s="2" t="s">
        <v>3586</v>
      </c>
      <c r="B922" s="2" t="s">
        <v>2361</v>
      </c>
      <c r="C922" s="2" t="s">
        <v>103</v>
      </c>
      <c r="D922" s="2" t="str">
        <f>INDEX(Hotels!$C$2:$C$49,MATCH(C922,Hotels!$A$2:$A$49,0))</f>
        <v>Manali</v>
      </c>
      <c r="E922" s="11">
        <v>45649</v>
      </c>
      <c r="F922" s="11">
        <v>45732</v>
      </c>
      <c r="G922" s="11">
        <v>45737</v>
      </c>
      <c r="H922" s="13">
        <f>DATE(YEAR(F922),MONTH(F922),1)</f>
        <v>45717</v>
      </c>
      <c r="I922" s="2">
        <f>G922-F922</f>
        <v>5</v>
      </c>
      <c r="J922" s="2">
        <f>F922-E922</f>
        <v>83</v>
      </c>
      <c r="K922" s="2" t="s">
        <v>2668</v>
      </c>
      <c r="L922" s="2">
        <v>1</v>
      </c>
      <c r="M922" s="2">
        <v>1</v>
      </c>
      <c r="N922" s="2">
        <v>0</v>
      </c>
      <c r="O922" s="2" t="s">
        <v>2647</v>
      </c>
      <c r="P922" s="2" t="s">
        <v>2652</v>
      </c>
      <c r="Q922" s="2" t="s">
        <v>2649</v>
      </c>
      <c r="R922" s="3">
        <v>2850</v>
      </c>
      <c r="S922" s="3">
        <f>I922*L922*R922</f>
        <v>14250</v>
      </c>
      <c r="T922" s="2">
        <f>M922+N922</f>
        <v>1</v>
      </c>
    </row>
    <row r="923" spans="1:20" x14ac:dyDescent="0.2">
      <c r="A923" s="2" t="s">
        <v>3587</v>
      </c>
      <c r="B923" s="2" t="s">
        <v>1095</v>
      </c>
      <c r="C923" s="2" t="s">
        <v>49</v>
      </c>
      <c r="D923" s="2" t="str">
        <f>INDEX(Hotels!$C$2:$C$49,MATCH(C923,Hotels!$A$2:$A$49,0))</f>
        <v>Agra</v>
      </c>
      <c r="E923" s="11">
        <v>45650</v>
      </c>
      <c r="F923" s="11">
        <v>45658</v>
      </c>
      <c r="G923" s="11">
        <v>45662</v>
      </c>
      <c r="H923" s="13">
        <f>DATE(YEAR(F923),MONTH(F923),1)</f>
        <v>45658</v>
      </c>
      <c r="I923" s="2">
        <f>G923-F923</f>
        <v>4</v>
      </c>
      <c r="J923" s="2">
        <f>F923-E923</f>
        <v>8</v>
      </c>
      <c r="K923" s="2" t="s">
        <v>2655</v>
      </c>
      <c r="L923" s="2">
        <v>1</v>
      </c>
      <c r="M923" s="2">
        <v>2</v>
      </c>
      <c r="N923" s="2">
        <v>0</v>
      </c>
      <c r="O923" s="2" t="s">
        <v>2683</v>
      </c>
      <c r="P923" s="2" t="s">
        <v>2652</v>
      </c>
      <c r="Q923" s="2" t="s">
        <v>2649</v>
      </c>
      <c r="R923" s="3">
        <v>3850</v>
      </c>
      <c r="S923" s="3">
        <f>I923*L923*R923</f>
        <v>15400</v>
      </c>
      <c r="T923" s="2">
        <f>M923+N923</f>
        <v>2</v>
      </c>
    </row>
    <row r="924" spans="1:20" x14ac:dyDescent="0.2">
      <c r="A924" s="2" t="s">
        <v>3588</v>
      </c>
      <c r="B924" s="2" t="s">
        <v>1248</v>
      </c>
      <c r="C924" s="2" t="s">
        <v>87</v>
      </c>
      <c r="D924" s="2" t="str">
        <f>INDEX(Hotels!$C$2:$C$49,MATCH(C924,Hotels!$A$2:$A$49,0))</f>
        <v>Kochi</v>
      </c>
      <c r="E924" s="11">
        <v>45650</v>
      </c>
      <c r="F924" s="11">
        <v>45725</v>
      </c>
      <c r="G924" s="11">
        <v>45727</v>
      </c>
      <c r="H924" s="13">
        <f>DATE(YEAR(F924),MONTH(F924),1)</f>
        <v>45717</v>
      </c>
      <c r="I924" s="2">
        <f>G924-F924</f>
        <v>2</v>
      </c>
      <c r="J924" s="2">
        <f>F924-E924</f>
        <v>75</v>
      </c>
      <c r="K924" s="2" t="s">
        <v>2646</v>
      </c>
      <c r="L924" s="2">
        <v>3</v>
      </c>
      <c r="M924" s="2">
        <v>6</v>
      </c>
      <c r="N924" s="2">
        <v>0</v>
      </c>
      <c r="O924" s="2" t="s">
        <v>2658</v>
      </c>
      <c r="P924" s="2" t="s">
        <v>2656</v>
      </c>
      <c r="Q924" s="2" t="s">
        <v>2653</v>
      </c>
      <c r="R924" s="3">
        <v>11150</v>
      </c>
      <c r="S924" s="3">
        <f>I924*L924*R924</f>
        <v>66900</v>
      </c>
      <c r="T924" s="2">
        <f>M924+N924</f>
        <v>6</v>
      </c>
    </row>
    <row r="925" spans="1:20" x14ac:dyDescent="0.2">
      <c r="A925" s="2" t="s">
        <v>3589</v>
      </c>
      <c r="B925" s="2" t="s">
        <v>1516</v>
      </c>
      <c r="C925" s="2" t="s">
        <v>103</v>
      </c>
      <c r="D925" s="2" t="str">
        <f>INDEX(Hotels!$C$2:$C$49,MATCH(C925,Hotels!$A$2:$A$49,0))</f>
        <v>Manali</v>
      </c>
      <c r="E925" s="11">
        <v>45650</v>
      </c>
      <c r="F925" s="11">
        <v>45674</v>
      </c>
      <c r="G925" s="11">
        <v>45678</v>
      </c>
      <c r="H925" s="13">
        <f>DATE(YEAR(F925),MONTH(F925),1)</f>
        <v>45658</v>
      </c>
      <c r="I925" s="2">
        <f>G925-F925</f>
        <v>4</v>
      </c>
      <c r="J925" s="2">
        <f>F925-E925</f>
        <v>24</v>
      </c>
      <c r="K925" s="2" t="s">
        <v>2655</v>
      </c>
      <c r="L925" s="2">
        <v>1</v>
      </c>
      <c r="M925" s="2">
        <v>3</v>
      </c>
      <c r="N925" s="2">
        <v>0</v>
      </c>
      <c r="O925" s="2" t="s">
        <v>2670</v>
      </c>
      <c r="P925" s="2" t="s">
        <v>2648</v>
      </c>
      <c r="Q925" s="2" t="s">
        <v>2649</v>
      </c>
      <c r="R925" s="3">
        <v>4600</v>
      </c>
      <c r="S925" s="3">
        <f>I925*L925*R925</f>
        <v>18400</v>
      </c>
      <c r="T925" s="2">
        <f>M925+N925</f>
        <v>3</v>
      </c>
    </row>
    <row r="926" spans="1:20" x14ac:dyDescent="0.2">
      <c r="A926" s="2" t="s">
        <v>3590</v>
      </c>
      <c r="B926" s="2" t="s">
        <v>1676</v>
      </c>
      <c r="C926" s="2" t="s">
        <v>61</v>
      </c>
      <c r="D926" s="2" t="str">
        <f>INDEX(Hotels!$C$2:$C$49,MATCH(C926,Hotels!$A$2:$A$49,0))</f>
        <v>Mumbai</v>
      </c>
      <c r="E926" s="11">
        <v>45650</v>
      </c>
      <c r="F926" s="11">
        <v>45657</v>
      </c>
      <c r="G926" s="11">
        <v>45659</v>
      </c>
      <c r="H926" s="13">
        <f>DATE(YEAR(F926),MONTH(F926),1)</f>
        <v>45627</v>
      </c>
      <c r="I926" s="2">
        <f>G926-F926</f>
        <v>2</v>
      </c>
      <c r="J926" s="2">
        <f>F926-E926</f>
        <v>7</v>
      </c>
      <c r="K926" s="2" t="s">
        <v>2655</v>
      </c>
      <c r="L926" s="2">
        <v>1</v>
      </c>
      <c r="M926" s="2">
        <v>1</v>
      </c>
      <c r="N926" s="2">
        <v>0</v>
      </c>
      <c r="O926" s="2" t="s">
        <v>2732</v>
      </c>
      <c r="P926" s="2" t="s">
        <v>2659</v>
      </c>
      <c r="Q926" s="2" t="s">
        <v>2649</v>
      </c>
      <c r="R926" s="3">
        <v>20950</v>
      </c>
      <c r="S926" s="3">
        <f>I926*L926*R926</f>
        <v>41900</v>
      </c>
      <c r="T926" s="2">
        <f>M926+N926</f>
        <v>1</v>
      </c>
    </row>
    <row r="927" spans="1:20" x14ac:dyDescent="0.2">
      <c r="A927" s="2" t="s">
        <v>3591</v>
      </c>
      <c r="B927" s="2" t="s">
        <v>1762</v>
      </c>
      <c r="C927" s="2" t="s">
        <v>26</v>
      </c>
      <c r="D927" s="2" t="str">
        <f>INDEX(Hotels!$C$2:$C$49,MATCH(C927,Hotels!$A$2:$A$49,0))</f>
        <v>Jaipur</v>
      </c>
      <c r="E927" s="11">
        <v>45650</v>
      </c>
      <c r="F927" s="11">
        <v>45658</v>
      </c>
      <c r="G927" s="11">
        <v>45663</v>
      </c>
      <c r="H927" s="13">
        <f>DATE(YEAR(F927),MONTH(F927),1)</f>
        <v>45658</v>
      </c>
      <c r="I927" s="2">
        <f>G927-F927</f>
        <v>5</v>
      </c>
      <c r="J927" s="2">
        <f>F927-E927</f>
        <v>8</v>
      </c>
      <c r="K927" s="2" t="s">
        <v>2668</v>
      </c>
      <c r="L927" s="2">
        <v>1</v>
      </c>
      <c r="M927" s="2">
        <v>2</v>
      </c>
      <c r="N927" s="2">
        <v>1</v>
      </c>
      <c r="O927" s="2" t="s">
        <v>2647</v>
      </c>
      <c r="P927" s="2" t="s">
        <v>2652</v>
      </c>
      <c r="Q927" s="2" t="s">
        <v>2649</v>
      </c>
      <c r="R927" s="3">
        <v>11550</v>
      </c>
      <c r="S927" s="3">
        <f>I927*L927*R927</f>
        <v>57750</v>
      </c>
      <c r="T927" s="2">
        <f>M927+N927</f>
        <v>3</v>
      </c>
    </row>
    <row r="928" spans="1:20" x14ac:dyDescent="0.2">
      <c r="A928" s="2" t="s">
        <v>3592</v>
      </c>
      <c r="B928" s="2" t="s">
        <v>1917</v>
      </c>
      <c r="C928" s="2" t="s">
        <v>43</v>
      </c>
      <c r="D928" s="2" t="str">
        <f>INDEX(Hotels!$C$2:$C$49,MATCH(C928,Hotels!$A$2:$A$49,0))</f>
        <v>Agra</v>
      </c>
      <c r="E928" s="11">
        <v>45650</v>
      </c>
      <c r="F928" s="11">
        <v>45676</v>
      </c>
      <c r="G928" s="11">
        <v>45678</v>
      </c>
      <c r="H928" s="13">
        <f>DATE(YEAR(F928),MONTH(F928),1)</f>
        <v>45658</v>
      </c>
      <c r="I928" s="2">
        <f>G928-F928</f>
        <v>2</v>
      </c>
      <c r="J928" s="2">
        <f>F928-E928</f>
        <v>26</v>
      </c>
      <c r="K928" s="2" t="s">
        <v>2655</v>
      </c>
      <c r="L928" s="2">
        <v>1</v>
      </c>
      <c r="M928" s="2">
        <v>2</v>
      </c>
      <c r="N928" s="2">
        <v>0</v>
      </c>
      <c r="O928" s="2" t="s">
        <v>2683</v>
      </c>
      <c r="P928" s="2" t="s">
        <v>2672</v>
      </c>
      <c r="Q928" s="2" t="s">
        <v>2649</v>
      </c>
      <c r="R928" s="3">
        <v>5850</v>
      </c>
      <c r="S928" s="3">
        <f>I928*L928*R928</f>
        <v>11700</v>
      </c>
      <c r="T928" s="2">
        <f>M928+N928</f>
        <v>2</v>
      </c>
    </row>
    <row r="929" spans="1:20" x14ac:dyDescent="0.2">
      <c r="A929" s="2" t="s">
        <v>3593</v>
      </c>
      <c r="B929" s="2" t="s">
        <v>1969</v>
      </c>
      <c r="C929" s="2" t="s">
        <v>87</v>
      </c>
      <c r="D929" s="2" t="str">
        <f>INDEX(Hotels!$C$2:$C$49,MATCH(C929,Hotels!$A$2:$A$49,0))</f>
        <v>Kochi</v>
      </c>
      <c r="E929" s="11">
        <v>45650</v>
      </c>
      <c r="F929" s="11">
        <v>45753</v>
      </c>
      <c r="G929" s="11">
        <v>45756</v>
      </c>
      <c r="H929" s="13">
        <f>DATE(YEAR(F929),MONTH(F929),1)</f>
        <v>45748</v>
      </c>
      <c r="I929" s="2">
        <f>G929-F929</f>
        <v>3</v>
      </c>
      <c r="J929" s="2">
        <f>F929-E929</f>
        <v>103</v>
      </c>
      <c r="K929" s="2" t="s">
        <v>2655</v>
      </c>
      <c r="L929" s="2">
        <v>1</v>
      </c>
      <c r="M929" s="2">
        <v>2</v>
      </c>
      <c r="N929" s="2">
        <v>0</v>
      </c>
      <c r="O929" s="2" t="s">
        <v>2689</v>
      </c>
      <c r="P929" s="2" t="s">
        <v>2652</v>
      </c>
      <c r="Q929" s="2" t="s">
        <v>2649</v>
      </c>
      <c r="R929" s="3">
        <v>5850</v>
      </c>
      <c r="S929" s="3">
        <f>I929*L929*R929</f>
        <v>17550</v>
      </c>
      <c r="T929" s="2">
        <f>M929+N929</f>
        <v>2</v>
      </c>
    </row>
    <row r="930" spans="1:20" x14ac:dyDescent="0.2">
      <c r="A930" s="2" t="s">
        <v>3594</v>
      </c>
      <c r="B930" s="2" t="s">
        <v>2190</v>
      </c>
      <c r="C930" s="2" t="s">
        <v>37</v>
      </c>
      <c r="D930" s="2" t="str">
        <f>INDEX(Hotels!$C$2:$C$49,MATCH(C930,Hotels!$A$2:$A$49,0))</f>
        <v>Udaipur</v>
      </c>
      <c r="E930" s="11">
        <v>45650</v>
      </c>
      <c r="F930" s="11">
        <v>45663</v>
      </c>
      <c r="G930" s="11">
        <v>45666</v>
      </c>
      <c r="H930" s="13">
        <f>DATE(YEAR(F930),MONTH(F930),1)</f>
        <v>45658</v>
      </c>
      <c r="I930" s="2">
        <f>G930-F930</f>
        <v>3</v>
      </c>
      <c r="J930" s="2">
        <f>F930-E930</f>
        <v>13</v>
      </c>
      <c r="K930" s="2" t="s">
        <v>2668</v>
      </c>
      <c r="L930" s="2">
        <v>1</v>
      </c>
      <c r="M930" s="2">
        <v>1</v>
      </c>
      <c r="N930" s="2">
        <v>0</v>
      </c>
      <c r="O930" s="2" t="s">
        <v>2689</v>
      </c>
      <c r="P930" s="2" t="s">
        <v>2652</v>
      </c>
      <c r="Q930" s="2" t="s">
        <v>2649</v>
      </c>
      <c r="R930" s="3">
        <v>13750</v>
      </c>
      <c r="S930" s="3">
        <f>I930*L930*R930</f>
        <v>41250</v>
      </c>
      <c r="T930" s="2">
        <f>M930+N930</f>
        <v>1</v>
      </c>
    </row>
    <row r="931" spans="1:20" x14ac:dyDescent="0.2">
      <c r="A931" s="2" t="s">
        <v>3595</v>
      </c>
      <c r="B931" s="2" t="s">
        <v>2268</v>
      </c>
      <c r="C931" s="2" t="s">
        <v>43</v>
      </c>
      <c r="D931" s="2" t="str">
        <f>INDEX(Hotels!$C$2:$C$49,MATCH(C931,Hotels!$A$2:$A$49,0))</f>
        <v>Agra</v>
      </c>
      <c r="E931" s="11">
        <v>45650</v>
      </c>
      <c r="F931" s="11">
        <v>45675</v>
      </c>
      <c r="G931" s="11">
        <v>45678</v>
      </c>
      <c r="H931" s="13">
        <f>DATE(YEAR(F931),MONTH(F931),1)</f>
        <v>45658</v>
      </c>
      <c r="I931" s="2">
        <f>G931-F931</f>
        <v>3</v>
      </c>
      <c r="J931" s="2">
        <f>F931-E931</f>
        <v>25</v>
      </c>
      <c r="K931" s="2" t="s">
        <v>2655</v>
      </c>
      <c r="L931" s="2">
        <v>1</v>
      </c>
      <c r="M931" s="2">
        <v>2</v>
      </c>
      <c r="N931" s="2">
        <v>0</v>
      </c>
      <c r="O931" s="2" t="s">
        <v>2670</v>
      </c>
      <c r="P931" s="2" t="s">
        <v>2672</v>
      </c>
      <c r="Q931" s="2" t="s">
        <v>2649</v>
      </c>
      <c r="R931" s="3">
        <v>6100</v>
      </c>
      <c r="S931" s="3">
        <f>I931*L931*R931</f>
        <v>18300</v>
      </c>
      <c r="T931" s="2">
        <f>M931+N931</f>
        <v>2</v>
      </c>
    </row>
    <row r="932" spans="1:20" x14ac:dyDescent="0.2">
      <c r="A932" s="2" t="s">
        <v>3596</v>
      </c>
      <c r="B932" s="2" t="s">
        <v>2450</v>
      </c>
      <c r="C932" s="2" t="s">
        <v>29</v>
      </c>
      <c r="D932" s="2" t="str">
        <f>INDEX(Hotels!$C$2:$C$49,MATCH(C932,Hotels!$A$2:$A$49,0))</f>
        <v>Jaipur</v>
      </c>
      <c r="E932" s="11">
        <v>45650</v>
      </c>
      <c r="F932" s="11">
        <v>45669</v>
      </c>
      <c r="G932" s="11">
        <v>45672</v>
      </c>
      <c r="H932" s="13">
        <f>DATE(YEAR(F932),MONTH(F932),1)</f>
        <v>45658</v>
      </c>
      <c r="I932" s="2">
        <f>G932-F932</f>
        <v>3</v>
      </c>
      <c r="J932" s="2">
        <f>F932-E932</f>
        <v>19</v>
      </c>
      <c r="K932" s="2" t="s">
        <v>2655</v>
      </c>
      <c r="L932" s="2">
        <v>1</v>
      </c>
      <c r="M932" s="2">
        <v>2</v>
      </c>
      <c r="N932" s="2">
        <v>0</v>
      </c>
      <c r="O932" s="2" t="s">
        <v>2689</v>
      </c>
      <c r="P932" s="2" t="s">
        <v>2652</v>
      </c>
      <c r="Q932" s="2" t="s">
        <v>2649</v>
      </c>
      <c r="R932" s="3">
        <v>8550</v>
      </c>
      <c r="S932" s="3">
        <f>I932*L932*R932</f>
        <v>25650</v>
      </c>
      <c r="T932" s="2">
        <f>M932+N932</f>
        <v>2</v>
      </c>
    </row>
    <row r="933" spans="1:20" x14ac:dyDescent="0.2">
      <c r="A933" s="2" t="s">
        <v>3597</v>
      </c>
      <c r="B933" s="2" t="s">
        <v>527</v>
      </c>
      <c r="C933" s="2" t="s">
        <v>129</v>
      </c>
      <c r="D933" s="2" t="str">
        <f>INDEX(Hotels!$C$2:$C$49,MATCH(C933,Hotels!$A$2:$A$49,0))</f>
        <v>Varanasi</v>
      </c>
      <c r="E933" s="11">
        <v>45651</v>
      </c>
      <c r="F933" s="11">
        <v>45712</v>
      </c>
      <c r="G933" s="11">
        <v>45717</v>
      </c>
      <c r="H933" s="13">
        <f>DATE(YEAR(F933),MONTH(F933),1)</f>
        <v>45689</v>
      </c>
      <c r="I933" s="2">
        <f>G933-F933</f>
        <v>5</v>
      </c>
      <c r="J933" s="2">
        <f>F933-E933</f>
        <v>61</v>
      </c>
      <c r="K933" s="2" t="s">
        <v>2668</v>
      </c>
      <c r="L933" s="2">
        <v>1</v>
      </c>
      <c r="M933" s="2">
        <v>3</v>
      </c>
      <c r="N933" s="2">
        <v>0</v>
      </c>
      <c r="O933" s="2" t="s">
        <v>2658</v>
      </c>
      <c r="P933" s="2" t="s">
        <v>2652</v>
      </c>
      <c r="Q933" s="2" t="s">
        <v>2649</v>
      </c>
      <c r="R933" s="3">
        <v>4550</v>
      </c>
      <c r="S933" s="3">
        <f>I933*L933*R933</f>
        <v>22750</v>
      </c>
      <c r="T933" s="2">
        <f>M933+N933</f>
        <v>3</v>
      </c>
    </row>
    <row r="934" spans="1:20" x14ac:dyDescent="0.2">
      <c r="A934" s="2" t="s">
        <v>3598</v>
      </c>
      <c r="B934" s="2" t="s">
        <v>1192</v>
      </c>
      <c r="C934" s="2" t="s">
        <v>47</v>
      </c>
      <c r="D934" s="2" t="str">
        <f>INDEX(Hotels!$C$2:$C$49,MATCH(C934,Hotels!$A$2:$A$49,0))</f>
        <v>Agra</v>
      </c>
      <c r="E934" s="11">
        <v>45651</v>
      </c>
      <c r="F934" s="11">
        <v>45656</v>
      </c>
      <c r="G934" s="11">
        <v>45658</v>
      </c>
      <c r="H934" s="13">
        <f>DATE(YEAR(F934),MONTH(F934),1)</f>
        <v>45627</v>
      </c>
      <c r="I934" s="2">
        <f>G934-F934</f>
        <v>2</v>
      </c>
      <c r="J934" s="2">
        <f>F934-E934</f>
        <v>5</v>
      </c>
      <c r="K934" s="2" t="s">
        <v>2646</v>
      </c>
      <c r="L934" s="2">
        <v>4</v>
      </c>
      <c r="M934" s="2">
        <v>8</v>
      </c>
      <c r="N934" s="2">
        <v>0</v>
      </c>
      <c r="O934" s="2" t="s">
        <v>2651</v>
      </c>
      <c r="P934" s="2" t="s">
        <v>2652</v>
      </c>
      <c r="Q934" s="2" t="s">
        <v>2649</v>
      </c>
      <c r="R934" s="3">
        <v>9150</v>
      </c>
      <c r="S934" s="3">
        <f>I934*L934*R934</f>
        <v>73200</v>
      </c>
      <c r="T934" s="2">
        <f>M934+N934</f>
        <v>8</v>
      </c>
    </row>
    <row r="935" spans="1:20" x14ac:dyDescent="0.2">
      <c r="A935" s="2" t="s">
        <v>3599</v>
      </c>
      <c r="B935" s="2" t="s">
        <v>1447</v>
      </c>
      <c r="C935" s="2" t="s">
        <v>108</v>
      </c>
      <c r="D935" s="2" t="str">
        <f>INDEX(Hotels!$C$2:$C$49,MATCH(C935,Hotels!$A$2:$A$49,0))</f>
        <v>Manali</v>
      </c>
      <c r="E935" s="11">
        <v>45651</v>
      </c>
      <c r="F935" s="11">
        <v>45677</v>
      </c>
      <c r="G935" s="11">
        <v>45680</v>
      </c>
      <c r="H935" s="13">
        <f>DATE(YEAR(F935),MONTH(F935),1)</f>
        <v>45658</v>
      </c>
      <c r="I935" s="2">
        <f>G935-F935</f>
        <v>3</v>
      </c>
      <c r="J935" s="2">
        <f>F935-E935</f>
        <v>26</v>
      </c>
      <c r="K935" s="2" t="s">
        <v>2655</v>
      </c>
      <c r="L935" s="2">
        <v>1</v>
      </c>
      <c r="M935" s="2">
        <v>2</v>
      </c>
      <c r="N935" s="2">
        <v>0</v>
      </c>
      <c r="O935" s="2" t="s">
        <v>2689</v>
      </c>
      <c r="P935" s="2" t="s">
        <v>2662</v>
      </c>
      <c r="Q935" s="2" t="s">
        <v>2649</v>
      </c>
      <c r="R935" s="3">
        <v>13400</v>
      </c>
      <c r="S935" s="3">
        <f>I935*L935*R935</f>
        <v>40200</v>
      </c>
      <c r="T935" s="2">
        <f>M935+N935</f>
        <v>2</v>
      </c>
    </row>
    <row r="936" spans="1:20" x14ac:dyDescent="0.2">
      <c r="A936" s="2" t="s">
        <v>3600</v>
      </c>
      <c r="B936" s="2" t="s">
        <v>2410</v>
      </c>
      <c r="C936" s="2" t="s">
        <v>81</v>
      </c>
      <c r="D936" s="2" t="str">
        <f>INDEX(Hotels!$C$2:$C$49,MATCH(C936,Hotels!$A$2:$A$49,0))</f>
        <v>Bengaluru</v>
      </c>
      <c r="E936" s="11">
        <v>45651</v>
      </c>
      <c r="F936" s="11">
        <v>45657</v>
      </c>
      <c r="G936" s="11">
        <v>45659</v>
      </c>
      <c r="H936" s="13">
        <f>DATE(YEAR(F936),MONTH(F936),1)</f>
        <v>45627</v>
      </c>
      <c r="I936" s="2">
        <f>G936-F936</f>
        <v>2</v>
      </c>
      <c r="J936" s="2">
        <f>F936-E936</f>
        <v>6</v>
      </c>
      <c r="K936" s="2" t="s">
        <v>2666</v>
      </c>
      <c r="L936" s="2">
        <v>1</v>
      </c>
      <c r="M936" s="2">
        <v>1</v>
      </c>
      <c r="N936" s="2">
        <v>0</v>
      </c>
      <c r="O936" s="2" t="s">
        <v>2658</v>
      </c>
      <c r="P936" s="2" t="s">
        <v>2662</v>
      </c>
      <c r="Q936" s="2" t="s">
        <v>2649</v>
      </c>
      <c r="R936" s="3">
        <v>44750</v>
      </c>
      <c r="S936" s="3">
        <f>I936*L936*R936</f>
        <v>89500</v>
      </c>
      <c r="T936" s="2">
        <f>M936+N936</f>
        <v>1</v>
      </c>
    </row>
    <row r="937" spans="1:20" x14ac:dyDescent="0.2">
      <c r="A937" s="2" t="s">
        <v>3601</v>
      </c>
      <c r="B937" s="2" t="s">
        <v>398</v>
      </c>
      <c r="C937" s="2" t="s">
        <v>13</v>
      </c>
      <c r="D937" s="2" t="str">
        <f>INDEX(Hotels!$C$2:$C$49,MATCH(C937,Hotels!$A$2:$A$49,0))</f>
        <v>Goa</v>
      </c>
      <c r="E937" s="11">
        <v>45652</v>
      </c>
      <c r="F937" s="11">
        <v>45688</v>
      </c>
      <c r="G937" s="11">
        <v>45693</v>
      </c>
      <c r="H937" s="13">
        <f>DATE(YEAR(F937),MONTH(F937),1)</f>
        <v>45658</v>
      </c>
      <c r="I937" s="2">
        <f>G937-F937</f>
        <v>5</v>
      </c>
      <c r="J937" s="2">
        <f>F937-E937</f>
        <v>36</v>
      </c>
      <c r="K937" s="2" t="s">
        <v>2655</v>
      </c>
      <c r="L937" s="2">
        <v>1</v>
      </c>
      <c r="M937" s="2">
        <v>2</v>
      </c>
      <c r="N937" s="2">
        <v>0</v>
      </c>
      <c r="O937" s="2" t="s">
        <v>2647</v>
      </c>
      <c r="P937" s="2" t="s">
        <v>2656</v>
      </c>
      <c r="Q937" s="2" t="s">
        <v>2653</v>
      </c>
      <c r="R937" s="3">
        <v>15400</v>
      </c>
      <c r="S937" s="3">
        <f>I937*L937*R937</f>
        <v>77000</v>
      </c>
      <c r="T937" s="2">
        <f>M937+N937</f>
        <v>2</v>
      </c>
    </row>
    <row r="938" spans="1:20" x14ac:dyDescent="0.2">
      <c r="A938" s="2" t="s">
        <v>3602</v>
      </c>
      <c r="B938" s="2" t="s">
        <v>577</v>
      </c>
      <c r="C938" s="2" t="s">
        <v>57</v>
      </c>
      <c r="D938" s="2" t="str">
        <f>INDEX(Hotels!$C$2:$C$49,MATCH(C938,Hotels!$A$2:$A$49,0))</f>
        <v>Mumbai</v>
      </c>
      <c r="E938" s="11">
        <v>45652</v>
      </c>
      <c r="F938" s="11">
        <v>45656</v>
      </c>
      <c r="G938" s="11">
        <v>45659</v>
      </c>
      <c r="H938" s="13">
        <f>DATE(YEAR(F938),MONTH(F938),1)</f>
        <v>45627</v>
      </c>
      <c r="I938" s="2">
        <f>G938-F938</f>
        <v>3</v>
      </c>
      <c r="J938" s="2">
        <f>F938-E938</f>
        <v>4</v>
      </c>
      <c r="K938" s="2" t="s">
        <v>2655</v>
      </c>
      <c r="L938" s="2">
        <v>1</v>
      </c>
      <c r="M938" s="2">
        <v>1</v>
      </c>
      <c r="N938" s="2">
        <v>0</v>
      </c>
      <c r="O938" s="2" t="s">
        <v>2647</v>
      </c>
      <c r="P938" s="2" t="s">
        <v>2652</v>
      </c>
      <c r="Q938" s="2" t="s">
        <v>2649</v>
      </c>
      <c r="R938" s="3">
        <v>11800</v>
      </c>
      <c r="S938" s="3">
        <f>I938*L938*R938</f>
        <v>35400</v>
      </c>
      <c r="T938" s="2">
        <f>M938+N938</f>
        <v>1</v>
      </c>
    </row>
    <row r="939" spans="1:20" x14ac:dyDescent="0.2">
      <c r="A939" s="2" t="s">
        <v>3603</v>
      </c>
      <c r="B939" s="2" t="s">
        <v>1109</v>
      </c>
      <c r="C939" s="2" t="s">
        <v>112</v>
      </c>
      <c r="D939" s="2" t="str">
        <f>INDEX(Hotels!$C$2:$C$49,MATCH(C939,Hotels!$A$2:$A$49,0))</f>
        <v>Rishikesh</v>
      </c>
      <c r="E939" s="11">
        <v>45652</v>
      </c>
      <c r="F939" s="11">
        <v>45657</v>
      </c>
      <c r="G939" s="11">
        <v>45661</v>
      </c>
      <c r="H939" s="13">
        <f>DATE(YEAR(F939),MONTH(F939),1)</f>
        <v>45627</v>
      </c>
      <c r="I939" s="2">
        <f>G939-F939</f>
        <v>4</v>
      </c>
      <c r="J939" s="2">
        <f>F939-E939</f>
        <v>5</v>
      </c>
      <c r="K939" s="2" t="s">
        <v>2646</v>
      </c>
      <c r="L939" s="2">
        <v>1</v>
      </c>
      <c r="M939" s="2">
        <v>2</v>
      </c>
      <c r="N939" s="2">
        <v>2</v>
      </c>
      <c r="O939" s="2" t="s">
        <v>2683</v>
      </c>
      <c r="P939" s="2" t="s">
        <v>2672</v>
      </c>
      <c r="Q939" s="2" t="s">
        <v>2649</v>
      </c>
      <c r="R939" s="3">
        <v>7300</v>
      </c>
      <c r="S939" s="3">
        <f>I939*L939*R939</f>
        <v>29200</v>
      </c>
      <c r="T939" s="2">
        <f>M939+N939</f>
        <v>4</v>
      </c>
    </row>
    <row r="940" spans="1:20" x14ac:dyDescent="0.2">
      <c r="A940" s="2" t="s">
        <v>3604</v>
      </c>
      <c r="B940" s="2" t="s">
        <v>1343</v>
      </c>
      <c r="C940" s="2" t="s">
        <v>26</v>
      </c>
      <c r="D940" s="2" t="str">
        <f>INDEX(Hotels!$C$2:$C$49,MATCH(C940,Hotels!$A$2:$A$49,0))</f>
        <v>Jaipur</v>
      </c>
      <c r="E940" s="11">
        <v>45652</v>
      </c>
      <c r="F940" s="11">
        <v>45664</v>
      </c>
      <c r="G940" s="11">
        <v>45667</v>
      </c>
      <c r="H940" s="13">
        <f>DATE(YEAR(F940),MONTH(F940),1)</f>
        <v>45658</v>
      </c>
      <c r="I940" s="2">
        <f>G940-F940</f>
        <v>3</v>
      </c>
      <c r="J940" s="2">
        <f>F940-E940</f>
        <v>12</v>
      </c>
      <c r="K940" s="2" t="s">
        <v>2655</v>
      </c>
      <c r="L940" s="2">
        <v>1</v>
      </c>
      <c r="M940" s="2">
        <v>1</v>
      </c>
      <c r="N940" s="2">
        <v>0</v>
      </c>
      <c r="O940" s="2" t="s">
        <v>2670</v>
      </c>
      <c r="P940" s="2" t="s">
        <v>2672</v>
      </c>
      <c r="Q940" s="2" t="s">
        <v>2649</v>
      </c>
      <c r="R940" s="3">
        <v>14550</v>
      </c>
      <c r="S940" s="3">
        <f>I940*L940*R940</f>
        <v>43650</v>
      </c>
      <c r="T940" s="2">
        <f>M940+N940</f>
        <v>1</v>
      </c>
    </row>
    <row r="941" spans="1:20" x14ac:dyDescent="0.2">
      <c r="A941" s="2" t="s">
        <v>3605</v>
      </c>
      <c r="B941" s="2" t="s">
        <v>1687</v>
      </c>
      <c r="C941" s="2" t="s">
        <v>9</v>
      </c>
      <c r="D941" s="2" t="str">
        <f>INDEX(Hotels!$C$2:$C$49,MATCH(C941,Hotels!$A$2:$A$49,0))</f>
        <v>Goa</v>
      </c>
      <c r="E941" s="11">
        <v>45652</v>
      </c>
      <c r="F941" s="11">
        <v>45686</v>
      </c>
      <c r="G941" s="11">
        <v>45688</v>
      </c>
      <c r="H941" s="13">
        <f>DATE(YEAR(F941),MONTH(F941),1)</f>
        <v>45658</v>
      </c>
      <c r="I941" s="2">
        <f>G941-F941</f>
        <v>2</v>
      </c>
      <c r="J941" s="2">
        <f>F941-E941</f>
        <v>34</v>
      </c>
      <c r="K941" s="2" t="s">
        <v>2646</v>
      </c>
      <c r="L941" s="2">
        <v>1</v>
      </c>
      <c r="M941" s="2">
        <v>2</v>
      </c>
      <c r="N941" s="2">
        <v>0</v>
      </c>
      <c r="O941" s="2" t="s">
        <v>2689</v>
      </c>
      <c r="P941" s="2" t="s">
        <v>2652</v>
      </c>
      <c r="Q941" s="2" t="s">
        <v>2649</v>
      </c>
      <c r="R941" s="3">
        <v>11500</v>
      </c>
      <c r="S941" s="3">
        <f>I941*L941*R941</f>
        <v>23000</v>
      </c>
      <c r="T941" s="2">
        <f>M941+N941</f>
        <v>2</v>
      </c>
    </row>
    <row r="942" spans="1:20" x14ac:dyDescent="0.2">
      <c r="A942" s="2" t="s">
        <v>3606</v>
      </c>
      <c r="B942" s="2" t="s">
        <v>1785</v>
      </c>
      <c r="C942" s="2" t="s">
        <v>13</v>
      </c>
      <c r="D942" s="2" t="str">
        <f>INDEX(Hotels!$C$2:$C$49,MATCH(C942,Hotels!$A$2:$A$49,0))</f>
        <v>Goa</v>
      </c>
      <c r="E942" s="11">
        <v>45652</v>
      </c>
      <c r="F942" s="11">
        <v>45659</v>
      </c>
      <c r="G942" s="11">
        <v>45661</v>
      </c>
      <c r="H942" s="13">
        <f>DATE(YEAR(F942),MONTH(F942),1)</f>
        <v>45658</v>
      </c>
      <c r="I942" s="2">
        <f>G942-F942</f>
        <v>2</v>
      </c>
      <c r="J942" s="2">
        <f>F942-E942</f>
        <v>7</v>
      </c>
      <c r="K942" s="2" t="s">
        <v>2668</v>
      </c>
      <c r="L942" s="2">
        <v>1</v>
      </c>
      <c r="M942" s="2">
        <v>2</v>
      </c>
      <c r="N942" s="2">
        <v>0</v>
      </c>
      <c r="O942" s="2" t="s">
        <v>2689</v>
      </c>
      <c r="P942" s="2" t="s">
        <v>2656</v>
      </c>
      <c r="Q942" s="2" t="s">
        <v>2649</v>
      </c>
      <c r="R942" s="3">
        <v>12400</v>
      </c>
      <c r="S942" s="3">
        <f>I942*L942*R942</f>
        <v>24800</v>
      </c>
      <c r="T942" s="2">
        <f>M942+N942</f>
        <v>2</v>
      </c>
    </row>
    <row r="943" spans="1:20" x14ac:dyDescent="0.2">
      <c r="A943" s="2" t="s">
        <v>3607</v>
      </c>
      <c r="B943" s="2" t="s">
        <v>1804</v>
      </c>
      <c r="C943" s="2" t="s">
        <v>106</v>
      </c>
      <c r="D943" s="2" t="str">
        <f>INDEX(Hotels!$C$2:$C$49,MATCH(C943,Hotels!$A$2:$A$49,0))</f>
        <v>Manali</v>
      </c>
      <c r="E943" s="11">
        <v>45652</v>
      </c>
      <c r="F943" s="11">
        <v>45740</v>
      </c>
      <c r="G943" s="11">
        <v>45742</v>
      </c>
      <c r="H943" s="13">
        <f>DATE(YEAR(F943),MONTH(F943),1)</f>
        <v>45717</v>
      </c>
      <c r="I943" s="2">
        <f>G943-F943</f>
        <v>2</v>
      </c>
      <c r="J943" s="2">
        <f>F943-E943</f>
        <v>88</v>
      </c>
      <c r="K943" s="2" t="s">
        <v>2655</v>
      </c>
      <c r="L943" s="2">
        <v>1</v>
      </c>
      <c r="M943" s="2">
        <v>1</v>
      </c>
      <c r="N943" s="2">
        <v>0</v>
      </c>
      <c r="O943" s="2" t="s">
        <v>2670</v>
      </c>
      <c r="P943" s="2" t="s">
        <v>2662</v>
      </c>
      <c r="Q943" s="2" t="s">
        <v>2649</v>
      </c>
      <c r="R943" s="3">
        <v>6350</v>
      </c>
      <c r="S943" s="3">
        <f>I943*L943*R943</f>
        <v>12700</v>
      </c>
      <c r="T943" s="2">
        <f>M943+N943</f>
        <v>1</v>
      </c>
    </row>
    <row r="944" spans="1:20" x14ac:dyDescent="0.2">
      <c r="A944" s="2" t="s">
        <v>3608</v>
      </c>
      <c r="B944" s="2" t="s">
        <v>1899</v>
      </c>
      <c r="C944" s="2" t="s">
        <v>29</v>
      </c>
      <c r="D944" s="2" t="str">
        <f>INDEX(Hotels!$C$2:$C$49,MATCH(C944,Hotels!$A$2:$A$49,0))</f>
        <v>Jaipur</v>
      </c>
      <c r="E944" s="11">
        <v>45652</v>
      </c>
      <c r="F944" s="11">
        <v>45692</v>
      </c>
      <c r="G944" s="11">
        <v>45695</v>
      </c>
      <c r="H944" s="13">
        <f>DATE(YEAR(F944),MONTH(F944),1)</f>
        <v>45689</v>
      </c>
      <c r="I944" s="2">
        <f>G944-F944</f>
        <v>3</v>
      </c>
      <c r="J944" s="2">
        <f>F944-E944</f>
        <v>40</v>
      </c>
      <c r="K944" s="2" t="s">
        <v>2666</v>
      </c>
      <c r="L944" s="2">
        <v>1</v>
      </c>
      <c r="M944" s="2">
        <v>1</v>
      </c>
      <c r="N944" s="2">
        <v>0</v>
      </c>
      <c r="O944" s="2" t="s">
        <v>2689</v>
      </c>
      <c r="P944" s="2" t="s">
        <v>2656</v>
      </c>
      <c r="Q944" s="2" t="s">
        <v>2649</v>
      </c>
      <c r="R944" s="3">
        <v>19950</v>
      </c>
      <c r="S944" s="3">
        <f>I944*L944*R944</f>
        <v>59850</v>
      </c>
      <c r="T944" s="2">
        <f>M944+N944</f>
        <v>1</v>
      </c>
    </row>
    <row r="945" spans="1:20" x14ac:dyDescent="0.2">
      <c r="A945" s="2" t="s">
        <v>3609</v>
      </c>
      <c r="B945" s="2" t="s">
        <v>547</v>
      </c>
      <c r="C945" s="2" t="s">
        <v>93</v>
      </c>
      <c r="D945" s="2" t="str">
        <f>INDEX(Hotels!$C$2:$C$49,MATCH(C945,Hotels!$A$2:$A$49,0))</f>
        <v>Shimla</v>
      </c>
      <c r="E945" s="11">
        <v>45653</v>
      </c>
      <c r="F945" s="11">
        <v>45703</v>
      </c>
      <c r="G945" s="11">
        <v>45705</v>
      </c>
      <c r="H945" s="13">
        <f>DATE(YEAR(F945),MONTH(F945),1)</f>
        <v>45689</v>
      </c>
      <c r="I945" s="2">
        <f>G945-F945</f>
        <v>2</v>
      </c>
      <c r="J945" s="2">
        <f>F945-E945</f>
        <v>50</v>
      </c>
      <c r="K945" s="2" t="s">
        <v>2668</v>
      </c>
      <c r="L945" s="2">
        <v>1</v>
      </c>
      <c r="M945" s="2">
        <v>2</v>
      </c>
      <c r="N945" s="2">
        <v>0</v>
      </c>
      <c r="O945" s="2" t="s">
        <v>2683</v>
      </c>
      <c r="P945" s="2" t="s">
        <v>2656</v>
      </c>
      <c r="Q945" s="2" t="s">
        <v>2649</v>
      </c>
      <c r="R945" s="3">
        <v>3850</v>
      </c>
      <c r="S945" s="3">
        <f>I945*L945*R945</f>
        <v>7700</v>
      </c>
      <c r="T945" s="2">
        <f>M945+N945</f>
        <v>2</v>
      </c>
    </row>
    <row r="946" spans="1:20" x14ac:dyDescent="0.2">
      <c r="A946" s="2" t="s">
        <v>3610</v>
      </c>
      <c r="B946" s="2" t="s">
        <v>601</v>
      </c>
      <c r="C946" s="2" t="s">
        <v>51</v>
      </c>
      <c r="D946" s="2" t="str">
        <f>INDEX(Hotels!$C$2:$C$49,MATCH(C946,Hotels!$A$2:$A$49,0))</f>
        <v>Agra</v>
      </c>
      <c r="E946" s="11">
        <v>45653</v>
      </c>
      <c r="F946" s="11">
        <v>45682</v>
      </c>
      <c r="G946" s="11">
        <v>45686</v>
      </c>
      <c r="H946" s="13">
        <f>DATE(YEAR(F946),MONTH(F946),1)</f>
        <v>45658</v>
      </c>
      <c r="I946" s="2">
        <f>G946-F946</f>
        <v>4</v>
      </c>
      <c r="J946" s="2">
        <f>F946-E946</f>
        <v>29</v>
      </c>
      <c r="K946" s="2" t="s">
        <v>2666</v>
      </c>
      <c r="L946" s="2">
        <v>1</v>
      </c>
      <c r="M946" s="2">
        <v>2</v>
      </c>
      <c r="N946" s="2">
        <v>2</v>
      </c>
      <c r="O946" s="2" t="s">
        <v>2689</v>
      </c>
      <c r="P946" s="2" t="s">
        <v>2652</v>
      </c>
      <c r="Q946" s="2" t="s">
        <v>2653</v>
      </c>
      <c r="R946" s="3">
        <v>25650</v>
      </c>
      <c r="S946" s="3">
        <f>I946*L946*R946</f>
        <v>102600</v>
      </c>
      <c r="T946" s="2">
        <f>M946+N946</f>
        <v>4</v>
      </c>
    </row>
    <row r="947" spans="1:20" x14ac:dyDescent="0.2">
      <c r="A947" s="2" t="s">
        <v>3611</v>
      </c>
      <c r="B947" s="2" t="s">
        <v>691</v>
      </c>
      <c r="C947" s="2" t="s">
        <v>87</v>
      </c>
      <c r="D947" s="2" t="str">
        <f>INDEX(Hotels!$C$2:$C$49,MATCH(C947,Hotels!$A$2:$A$49,0))</f>
        <v>Kochi</v>
      </c>
      <c r="E947" s="11">
        <v>45653</v>
      </c>
      <c r="F947" s="11">
        <v>45672</v>
      </c>
      <c r="G947" s="11">
        <v>45675</v>
      </c>
      <c r="H947" s="13">
        <f>DATE(YEAR(F947),MONTH(F947),1)</f>
        <v>45658</v>
      </c>
      <c r="I947" s="2">
        <f>G947-F947</f>
        <v>3</v>
      </c>
      <c r="J947" s="2">
        <f>F947-E947</f>
        <v>19</v>
      </c>
      <c r="K947" s="2" t="s">
        <v>2668</v>
      </c>
      <c r="L947" s="2">
        <v>4</v>
      </c>
      <c r="M947" s="2">
        <v>8</v>
      </c>
      <c r="N947" s="2">
        <v>0</v>
      </c>
      <c r="O947" s="2" t="s">
        <v>2647</v>
      </c>
      <c r="P947" s="2" t="s">
        <v>2652</v>
      </c>
      <c r="Q947" s="2" t="s">
        <v>2649</v>
      </c>
      <c r="R947" s="3">
        <v>5900</v>
      </c>
      <c r="S947" s="3">
        <f>I947*L947*R947</f>
        <v>70800</v>
      </c>
      <c r="T947" s="2">
        <f>M947+N947</f>
        <v>8</v>
      </c>
    </row>
    <row r="948" spans="1:20" x14ac:dyDescent="0.2">
      <c r="A948" s="2" t="s">
        <v>3612</v>
      </c>
      <c r="B948" s="2" t="s">
        <v>974</v>
      </c>
      <c r="C948" s="2" t="s">
        <v>13</v>
      </c>
      <c r="D948" s="2" t="str">
        <f>INDEX(Hotels!$C$2:$C$49,MATCH(C948,Hotels!$A$2:$A$49,0))</f>
        <v>Goa</v>
      </c>
      <c r="E948" s="11">
        <v>45653</v>
      </c>
      <c r="F948" s="11">
        <v>45665</v>
      </c>
      <c r="G948" s="11">
        <v>45667</v>
      </c>
      <c r="H948" s="13">
        <f>DATE(YEAR(F948),MONTH(F948),1)</f>
        <v>45658</v>
      </c>
      <c r="I948" s="2">
        <f>G948-F948</f>
        <v>2</v>
      </c>
      <c r="J948" s="2">
        <f>F948-E948</f>
        <v>12</v>
      </c>
      <c r="K948" s="2" t="s">
        <v>2646</v>
      </c>
      <c r="L948" s="2">
        <v>1</v>
      </c>
      <c r="M948" s="2">
        <v>1</v>
      </c>
      <c r="N948" s="2">
        <v>0</v>
      </c>
      <c r="O948" s="2" t="s">
        <v>2732</v>
      </c>
      <c r="P948" s="2" t="s">
        <v>2652</v>
      </c>
      <c r="Q948" s="2" t="s">
        <v>2649</v>
      </c>
      <c r="R948" s="3">
        <v>22650</v>
      </c>
      <c r="S948" s="3">
        <f>I948*L948*R948</f>
        <v>45300</v>
      </c>
      <c r="T948" s="2">
        <f>M948+N948</f>
        <v>1</v>
      </c>
    </row>
    <row r="949" spans="1:20" x14ac:dyDescent="0.2">
      <c r="A949" s="2" t="s">
        <v>3613</v>
      </c>
      <c r="B949" s="2" t="s">
        <v>1124</v>
      </c>
      <c r="C949" s="2" t="s">
        <v>83</v>
      </c>
      <c r="D949" s="2" t="str">
        <f>INDEX(Hotels!$C$2:$C$49,MATCH(C949,Hotels!$A$2:$A$49,0))</f>
        <v>Kochi</v>
      </c>
      <c r="E949" s="11">
        <v>45653</v>
      </c>
      <c r="F949" s="11">
        <v>45691</v>
      </c>
      <c r="G949" s="11">
        <v>45694</v>
      </c>
      <c r="H949" s="13">
        <f>DATE(YEAR(F949),MONTH(F949),1)</f>
        <v>45689</v>
      </c>
      <c r="I949" s="2">
        <f>G949-F949</f>
        <v>3</v>
      </c>
      <c r="J949" s="2">
        <f>F949-E949</f>
        <v>38</v>
      </c>
      <c r="K949" s="2" t="s">
        <v>2666</v>
      </c>
      <c r="L949" s="2">
        <v>1</v>
      </c>
      <c r="M949" s="2">
        <v>2</v>
      </c>
      <c r="N949" s="2">
        <v>0</v>
      </c>
      <c r="O949" s="2" t="s">
        <v>2651</v>
      </c>
      <c r="P949" s="2" t="s">
        <v>2652</v>
      </c>
      <c r="Q949" s="2" t="s">
        <v>2649</v>
      </c>
      <c r="R949" s="3">
        <v>29850</v>
      </c>
      <c r="S949" s="3">
        <f>I949*L949*R949</f>
        <v>89550</v>
      </c>
      <c r="T949" s="2">
        <f>M949+N949</f>
        <v>2</v>
      </c>
    </row>
    <row r="950" spans="1:20" x14ac:dyDescent="0.2">
      <c r="A950" s="2" t="s">
        <v>3614</v>
      </c>
      <c r="B950" s="2" t="s">
        <v>1290</v>
      </c>
      <c r="C950" s="2" t="s">
        <v>127</v>
      </c>
      <c r="D950" s="2" t="str">
        <f>INDEX(Hotels!$C$2:$C$49,MATCH(C950,Hotels!$A$2:$A$49,0))</f>
        <v>Varanasi</v>
      </c>
      <c r="E950" s="11">
        <v>45653</v>
      </c>
      <c r="F950" s="11">
        <v>45671</v>
      </c>
      <c r="G950" s="11">
        <v>45676</v>
      </c>
      <c r="H950" s="13">
        <f>DATE(YEAR(F950),MONTH(F950),1)</f>
        <v>45658</v>
      </c>
      <c r="I950" s="2">
        <f>G950-F950</f>
        <v>5</v>
      </c>
      <c r="J950" s="2">
        <f>F950-E950</f>
        <v>18</v>
      </c>
      <c r="K950" s="2" t="s">
        <v>2655</v>
      </c>
      <c r="L950" s="2">
        <v>1</v>
      </c>
      <c r="M950" s="2">
        <v>2</v>
      </c>
      <c r="N950" s="2">
        <v>0</v>
      </c>
      <c r="O950" s="2" t="s">
        <v>2647</v>
      </c>
      <c r="P950" s="2" t="s">
        <v>2652</v>
      </c>
      <c r="Q950" s="2" t="s">
        <v>2649</v>
      </c>
      <c r="R950" s="3">
        <v>7000</v>
      </c>
      <c r="S950" s="3">
        <f>I950*L950*R950</f>
        <v>35000</v>
      </c>
      <c r="T950" s="2">
        <f>M950+N950</f>
        <v>2</v>
      </c>
    </row>
    <row r="951" spans="1:20" x14ac:dyDescent="0.2">
      <c r="A951" s="2" t="s">
        <v>3615</v>
      </c>
      <c r="B951" s="2" t="s">
        <v>1633</v>
      </c>
      <c r="C951" s="2" t="s">
        <v>69</v>
      </c>
      <c r="D951" s="2" t="str">
        <f>INDEX(Hotels!$C$2:$C$49,MATCH(C951,Hotels!$A$2:$A$49,0))</f>
        <v>New Delhi</v>
      </c>
      <c r="E951" s="11">
        <v>45653</v>
      </c>
      <c r="F951" s="11">
        <v>45754</v>
      </c>
      <c r="G951" s="11">
        <v>45756</v>
      </c>
      <c r="H951" s="13">
        <f>DATE(YEAR(F951),MONTH(F951),1)</f>
        <v>45748</v>
      </c>
      <c r="I951" s="2">
        <f>G951-F951</f>
        <v>2</v>
      </c>
      <c r="J951" s="2">
        <f>F951-E951</f>
        <v>101</v>
      </c>
      <c r="K951" s="2" t="s">
        <v>2666</v>
      </c>
      <c r="L951" s="2">
        <v>1</v>
      </c>
      <c r="M951" s="2">
        <v>2</v>
      </c>
      <c r="N951" s="2">
        <v>0</v>
      </c>
      <c r="O951" s="2" t="s">
        <v>2670</v>
      </c>
      <c r="P951" s="2" t="s">
        <v>2656</v>
      </c>
      <c r="Q951" s="2" t="s">
        <v>2649</v>
      </c>
      <c r="R951" s="3">
        <v>35000</v>
      </c>
      <c r="S951" s="3">
        <f>I951*L951*R951</f>
        <v>70000</v>
      </c>
      <c r="T951" s="2">
        <f>M951+N951</f>
        <v>2</v>
      </c>
    </row>
    <row r="952" spans="1:20" x14ac:dyDescent="0.2">
      <c r="A952" s="2" t="s">
        <v>3616</v>
      </c>
      <c r="B952" s="2" t="s">
        <v>2410</v>
      </c>
      <c r="C952" s="2" t="s">
        <v>32</v>
      </c>
      <c r="D952" s="2" t="str">
        <f>INDEX(Hotels!$C$2:$C$49,MATCH(C952,Hotels!$A$2:$A$49,0))</f>
        <v>Jaipur</v>
      </c>
      <c r="E952" s="11">
        <v>45653</v>
      </c>
      <c r="F952" s="11">
        <v>45658</v>
      </c>
      <c r="G952" s="11">
        <v>45661</v>
      </c>
      <c r="H952" s="13">
        <f>DATE(YEAR(F952),MONTH(F952),1)</f>
        <v>45658</v>
      </c>
      <c r="I952" s="2">
        <f>G952-F952</f>
        <v>3</v>
      </c>
      <c r="J952" s="2">
        <f>F952-E952</f>
        <v>5</v>
      </c>
      <c r="K952" s="2" t="s">
        <v>2668</v>
      </c>
      <c r="L952" s="2">
        <v>1</v>
      </c>
      <c r="M952" s="2">
        <v>1</v>
      </c>
      <c r="N952" s="2">
        <v>0</v>
      </c>
      <c r="O952" s="2" t="s">
        <v>2732</v>
      </c>
      <c r="P952" s="2" t="s">
        <v>2648</v>
      </c>
      <c r="Q952" s="2" t="s">
        <v>2653</v>
      </c>
      <c r="R952" s="3">
        <v>5450</v>
      </c>
      <c r="S952" s="3">
        <f>I952*L952*R952</f>
        <v>16350</v>
      </c>
      <c r="T952" s="2">
        <f>M952+N952</f>
        <v>1</v>
      </c>
    </row>
    <row r="953" spans="1:20" x14ac:dyDescent="0.2">
      <c r="A953" s="2" t="s">
        <v>3617</v>
      </c>
      <c r="B953" s="2" t="s">
        <v>301</v>
      </c>
      <c r="C953" s="2" t="s">
        <v>103</v>
      </c>
      <c r="D953" s="2" t="str">
        <f>INDEX(Hotels!$C$2:$C$49,MATCH(C953,Hotels!$A$2:$A$49,0))</f>
        <v>Manali</v>
      </c>
      <c r="E953" s="11">
        <v>45654</v>
      </c>
      <c r="F953" s="11">
        <v>45660</v>
      </c>
      <c r="G953" s="11">
        <v>45665</v>
      </c>
      <c r="H953" s="13">
        <f>DATE(YEAR(F953),MONTH(F953),1)</f>
        <v>45658</v>
      </c>
      <c r="I953" s="2">
        <f>G953-F953</f>
        <v>5</v>
      </c>
      <c r="J953" s="2">
        <f>F953-E953</f>
        <v>6</v>
      </c>
      <c r="K953" s="2" t="s">
        <v>2668</v>
      </c>
      <c r="L953" s="2">
        <v>1</v>
      </c>
      <c r="M953" s="2">
        <v>2</v>
      </c>
      <c r="N953" s="2">
        <v>3</v>
      </c>
      <c r="O953" s="2" t="s">
        <v>2670</v>
      </c>
      <c r="P953" s="2" t="s">
        <v>2656</v>
      </c>
      <c r="Q953" s="2" t="s">
        <v>2649</v>
      </c>
      <c r="R953" s="3">
        <v>3350</v>
      </c>
      <c r="S953" s="3">
        <f>I953*L953*R953</f>
        <v>16750</v>
      </c>
      <c r="T953" s="2">
        <f>M953+N953</f>
        <v>5</v>
      </c>
    </row>
    <row r="954" spans="1:20" x14ac:dyDescent="0.2">
      <c r="A954" s="2" t="s">
        <v>3618</v>
      </c>
      <c r="B954" s="2" t="s">
        <v>863</v>
      </c>
      <c r="C954" s="2" t="s">
        <v>69</v>
      </c>
      <c r="D954" s="2" t="str">
        <f>INDEX(Hotels!$C$2:$C$49,MATCH(C954,Hotels!$A$2:$A$49,0))</f>
        <v>New Delhi</v>
      </c>
      <c r="E954" s="11">
        <v>45654</v>
      </c>
      <c r="F954" s="11">
        <v>45783</v>
      </c>
      <c r="G954" s="11">
        <v>45785</v>
      </c>
      <c r="H954" s="13">
        <f>DATE(YEAR(F954),MONTH(F954),1)</f>
        <v>45778</v>
      </c>
      <c r="I954" s="2">
        <f>G954-F954</f>
        <v>2</v>
      </c>
      <c r="J954" s="2">
        <f>F954-E954</f>
        <v>129</v>
      </c>
      <c r="K954" s="2" t="s">
        <v>2668</v>
      </c>
      <c r="L954" s="2">
        <v>1</v>
      </c>
      <c r="M954" s="2">
        <v>3</v>
      </c>
      <c r="N954" s="2">
        <v>0</v>
      </c>
      <c r="O954" s="2" t="s">
        <v>2647</v>
      </c>
      <c r="P954" s="2" t="s">
        <v>2662</v>
      </c>
      <c r="Q954" s="2" t="s">
        <v>2649</v>
      </c>
      <c r="R954" s="3">
        <v>11800</v>
      </c>
      <c r="S954" s="3">
        <f>I954*L954*R954</f>
        <v>23600</v>
      </c>
      <c r="T954" s="2">
        <f>M954+N954</f>
        <v>3</v>
      </c>
    </row>
    <row r="955" spans="1:20" x14ac:dyDescent="0.2">
      <c r="A955" s="2" t="s">
        <v>3619</v>
      </c>
      <c r="B955" s="2" t="s">
        <v>1119</v>
      </c>
      <c r="C955" s="2" t="s">
        <v>67</v>
      </c>
      <c r="D955" s="2" t="str">
        <f>INDEX(Hotels!$C$2:$C$49,MATCH(C955,Hotels!$A$2:$A$49,0))</f>
        <v>New Delhi</v>
      </c>
      <c r="E955" s="11">
        <v>45654</v>
      </c>
      <c r="F955" s="11">
        <v>45687</v>
      </c>
      <c r="G955" s="11">
        <v>45689</v>
      </c>
      <c r="H955" s="13">
        <f>DATE(YEAR(F955),MONTH(F955),1)</f>
        <v>45658</v>
      </c>
      <c r="I955" s="2">
        <f>G955-F955</f>
        <v>2</v>
      </c>
      <c r="J955" s="2">
        <f>F955-E955</f>
        <v>33</v>
      </c>
      <c r="K955" s="2" t="s">
        <v>2668</v>
      </c>
      <c r="L955" s="2">
        <v>3</v>
      </c>
      <c r="M955" s="2">
        <v>6</v>
      </c>
      <c r="N955" s="2">
        <v>0</v>
      </c>
      <c r="O955" s="2" t="s">
        <v>2670</v>
      </c>
      <c r="P955" s="2" t="s">
        <v>2652</v>
      </c>
      <c r="Q955" s="2" t="s">
        <v>2649</v>
      </c>
      <c r="R955" s="3">
        <v>5250</v>
      </c>
      <c r="S955" s="3">
        <f>I955*L955*R955</f>
        <v>31500</v>
      </c>
      <c r="T955" s="2">
        <f>M955+N955</f>
        <v>6</v>
      </c>
    </row>
    <row r="956" spans="1:20" x14ac:dyDescent="0.2">
      <c r="A956" s="2" t="s">
        <v>3620</v>
      </c>
      <c r="B956" s="2" t="s">
        <v>1361</v>
      </c>
      <c r="C956" s="2" t="s">
        <v>47</v>
      </c>
      <c r="D956" s="2" t="str">
        <f>INDEX(Hotels!$C$2:$C$49,MATCH(C956,Hotels!$A$2:$A$49,0))</f>
        <v>Agra</v>
      </c>
      <c r="E956" s="11">
        <v>45654</v>
      </c>
      <c r="F956" s="11">
        <v>45673</v>
      </c>
      <c r="G956" s="11">
        <v>45676</v>
      </c>
      <c r="H956" s="13">
        <f>DATE(YEAR(F956),MONTH(F956),1)</f>
        <v>45658</v>
      </c>
      <c r="I956" s="2">
        <f>G956-F956</f>
        <v>3</v>
      </c>
      <c r="J956" s="2">
        <f>F956-E956</f>
        <v>19</v>
      </c>
      <c r="K956" s="2" t="s">
        <v>2668</v>
      </c>
      <c r="L956" s="2">
        <v>1</v>
      </c>
      <c r="M956" s="2">
        <v>2</v>
      </c>
      <c r="N956" s="2">
        <v>0</v>
      </c>
      <c r="O956" s="2" t="s">
        <v>2658</v>
      </c>
      <c r="P956" s="2" t="s">
        <v>2652</v>
      </c>
      <c r="Q956" s="2" t="s">
        <v>2649</v>
      </c>
      <c r="R956" s="3">
        <v>5250</v>
      </c>
      <c r="S956" s="3">
        <f>I956*L956*R956</f>
        <v>15750</v>
      </c>
      <c r="T956" s="2">
        <f>M956+N956</f>
        <v>2</v>
      </c>
    </row>
    <row r="957" spans="1:20" x14ac:dyDescent="0.2">
      <c r="A957" s="2" t="s">
        <v>3621</v>
      </c>
      <c r="B957" s="2" t="s">
        <v>1708</v>
      </c>
      <c r="C957" s="2" t="s">
        <v>120</v>
      </c>
      <c r="D957" s="2" t="str">
        <f>INDEX(Hotels!$C$2:$C$49,MATCH(C957,Hotels!$A$2:$A$49,0))</f>
        <v>Rishikesh</v>
      </c>
      <c r="E957" s="11">
        <v>45654</v>
      </c>
      <c r="F957" s="11">
        <v>45655</v>
      </c>
      <c r="G957" s="11">
        <v>45656</v>
      </c>
      <c r="H957" s="13">
        <f>DATE(YEAR(F957),MONTH(F957),1)</f>
        <v>45627</v>
      </c>
      <c r="I957" s="2">
        <f>G957-F957</f>
        <v>1</v>
      </c>
      <c r="J957" s="2">
        <f>F957-E957</f>
        <v>1</v>
      </c>
      <c r="K957" s="2" t="s">
        <v>2668</v>
      </c>
      <c r="L957" s="2">
        <v>1</v>
      </c>
      <c r="M957" s="2">
        <v>1</v>
      </c>
      <c r="N957" s="2">
        <v>0</v>
      </c>
      <c r="O957" s="2" t="s">
        <v>2732</v>
      </c>
      <c r="P957" s="2" t="s">
        <v>2652</v>
      </c>
      <c r="Q957" s="2" t="s">
        <v>2649</v>
      </c>
      <c r="R957" s="3">
        <v>2200</v>
      </c>
      <c r="S957" s="3">
        <f>I957*L957*R957</f>
        <v>2200</v>
      </c>
      <c r="T957" s="2">
        <f>M957+N957</f>
        <v>1</v>
      </c>
    </row>
    <row r="958" spans="1:20" x14ac:dyDescent="0.2">
      <c r="A958" s="2" t="s">
        <v>3622</v>
      </c>
      <c r="B958" s="2" t="s">
        <v>1724</v>
      </c>
      <c r="C958" s="2" t="s">
        <v>120</v>
      </c>
      <c r="D958" s="2" t="str">
        <f>INDEX(Hotels!$C$2:$C$49,MATCH(C958,Hotels!$A$2:$A$49,0))</f>
        <v>Rishikesh</v>
      </c>
      <c r="E958" s="11">
        <v>45654</v>
      </c>
      <c r="F958" s="11">
        <v>45703</v>
      </c>
      <c r="G958" s="11">
        <v>45705</v>
      </c>
      <c r="H958" s="13">
        <f>DATE(YEAR(F958),MONTH(F958),1)</f>
        <v>45689</v>
      </c>
      <c r="I958" s="2">
        <f>G958-F958</f>
        <v>2</v>
      </c>
      <c r="J958" s="2">
        <f>F958-E958</f>
        <v>49</v>
      </c>
      <c r="K958" s="2" t="s">
        <v>2646</v>
      </c>
      <c r="L958" s="2">
        <v>1</v>
      </c>
      <c r="M958" s="2">
        <v>2</v>
      </c>
      <c r="N958" s="2">
        <v>0</v>
      </c>
      <c r="O958" s="2" t="s">
        <v>2661</v>
      </c>
      <c r="P958" s="2" t="s">
        <v>2672</v>
      </c>
      <c r="Q958" s="2" t="s">
        <v>2649</v>
      </c>
      <c r="R958" s="3">
        <v>4200</v>
      </c>
      <c r="S958" s="3">
        <f>I958*L958*R958</f>
        <v>8400</v>
      </c>
      <c r="T958" s="2">
        <f>M958+N958</f>
        <v>2</v>
      </c>
    </row>
    <row r="959" spans="1:20" x14ac:dyDescent="0.2">
      <c r="A959" s="2" t="s">
        <v>3623</v>
      </c>
      <c r="B959" s="2" t="s">
        <v>2318</v>
      </c>
      <c r="C959" s="2" t="s">
        <v>63</v>
      </c>
      <c r="D959" s="2" t="str">
        <f>INDEX(Hotels!$C$2:$C$49,MATCH(C959,Hotels!$A$2:$A$49,0))</f>
        <v>New Delhi</v>
      </c>
      <c r="E959" s="11">
        <v>45654</v>
      </c>
      <c r="F959" s="11">
        <v>45683</v>
      </c>
      <c r="G959" s="11">
        <v>45688</v>
      </c>
      <c r="H959" s="13">
        <f>DATE(YEAR(F959),MONTH(F959),1)</f>
        <v>45658</v>
      </c>
      <c r="I959" s="2">
        <f>G959-F959</f>
        <v>5</v>
      </c>
      <c r="J959" s="2">
        <f>F959-E959</f>
        <v>29</v>
      </c>
      <c r="K959" s="2" t="s">
        <v>2655</v>
      </c>
      <c r="L959" s="2">
        <v>1</v>
      </c>
      <c r="M959" s="2">
        <v>3</v>
      </c>
      <c r="N959" s="2">
        <v>0</v>
      </c>
      <c r="O959" s="2" t="s">
        <v>2651</v>
      </c>
      <c r="P959" s="2" t="s">
        <v>2672</v>
      </c>
      <c r="Q959" s="2" t="s">
        <v>2649</v>
      </c>
      <c r="R959" s="3">
        <v>11350</v>
      </c>
      <c r="S959" s="3">
        <f>I959*L959*R959</f>
        <v>56750</v>
      </c>
      <c r="T959" s="2">
        <f>M959+N959</f>
        <v>3</v>
      </c>
    </row>
    <row r="960" spans="1:20" x14ac:dyDescent="0.2">
      <c r="A960" s="2" t="s">
        <v>3624</v>
      </c>
      <c r="B960" s="2" t="s">
        <v>2433</v>
      </c>
      <c r="C960" s="2" t="s">
        <v>26</v>
      </c>
      <c r="D960" s="2" t="str">
        <f>INDEX(Hotels!$C$2:$C$49,MATCH(C960,Hotels!$A$2:$A$49,0))</f>
        <v>Jaipur</v>
      </c>
      <c r="E960" s="11">
        <v>45654</v>
      </c>
      <c r="F960" s="11">
        <v>45745</v>
      </c>
      <c r="G960" s="11">
        <v>45747</v>
      </c>
      <c r="H960" s="13">
        <f>DATE(YEAR(F960),MONTH(F960),1)</f>
        <v>45717</v>
      </c>
      <c r="I960" s="2">
        <f>G960-F960</f>
        <v>2</v>
      </c>
      <c r="J960" s="2">
        <f>F960-E960</f>
        <v>91</v>
      </c>
      <c r="K960" s="2" t="s">
        <v>2668</v>
      </c>
      <c r="L960" s="2">
        <v>4</v>
      </c>
      <c r="M960" s="2">
        <v>8</v>
      </c>
      <c r="N960" s="2">
        <v>0</v>
      </c>
      <c r="O960" s="2" t="s">
        <v>2647</v>
      </c>
      <c r="P960" s="2" t="s">
        <v>2652</v>
      </c>
      <c r="Q960" s="2" t="s">
        <v>2649</v>
      </c>
      <c r="R960" s="3">
        <v>10950</v>
      </c>
      <c r="S960" s="3">
        <f>I960*L960*R960</f>
        <v>87600</v>
      </c>
      <c r="T960" s="2">
        <f>M960+N960</f>
        <v>8</v>
      </c>
    </row>
    <row r="961" spans="1:20" x14ac:dyDescent="0.2">
      <c r="A961" s="2" t="s">
        <v>3625</v>
      </c>
      <c r="B961" s="2" t="s">
        <v>728</v>
      </c>
      <c r="C961" s="2" t="s">
        <v>39</v>
      </c>
      <c r="D961" s="2" t="str">
        <f>INDEX(Hotels!$C$2:$C$49,MATCH(C961,Hotels!$A$2:$A$49,0))</f>
        <v>Udaipur</v>
      </c>
      <c r="E961" s="11">
        <v>45655</v>
      </c>
      <c r="F961" s="11">
        <v>45659</v>
      </c>
      <c r="G961" s="11">
        <v>45661</v>
      </c>
      <c r="H961" s="13">
        <f>DATE(YEAR(F961),MONTH(F961),1)</f>
        <v>45658</v>
      </c>
      <c r="I961" s="2">
        <f>G961-F961</f>
        <v>2</v>
      </c>
      <c r="J961" s="2">
        <f>F961-E961</f>
        <v>4</v>
      </c>
      <c r="K961" s="2" t="s">
        <v>2666</v>
      </c>
      <c r="L961" s="2">
        <v>1</v>
      </c>
      <c r="M961" s="2">
        <v>1</v>
      </c>
      <c r="N961" s="2">
        <v>0</v>
      </c>
      <c r="O961" s="2" t="s">
        <v>2683</v>
      </c>
      <c r="P961" s="2" t="s">
        <v>2662</v>
      </c>
      <c r="Q961" s="2" t="s">
        <v>2649</v>
      </c>
      <c r="R961" s="3">
        <v>18250</v>
      </c>
      <c r="S961" s="3">
        <f>I961*L961*R961</f>
        <v>36500</v>
      </c>
      <c r="T961" s="2">
        <f>M961+N961</f>
        <v>1</v>
      </c>
    </row>
    <row r="962" spans="1:20" x14ac:dyDescent="0.2">
      <c r="A962" s="2" t="s">
        <v>3626</v>
      </c>
      <c r="B962" s="2" t="s">
        <v>769</v>
      </c>
      <c r="C962" s="2" t="s">
        <v>61</v>
      </c>
      <c r="D962" s="2" t="str">
        <f>INDEX(Hotels!$C$2:$C$49,MATCH(C962,Hotels!$A$2:$A$49,0))</f>
        <v>Mumbai</v>
      </c>
      <c r="E962" s="11">
        <v>45655</v>
      </c>
      <c r="F962" s="11">
        <v>45665</v>
      </c>
      <c r="G962" s="11">
        <v>45667</v>
      </c>
      <c r="H962" s="13">
        <f>DATE(YEAR(F962),MONTH(F962),1)</f>
        <v>45658</v>
      </c>
      <c r="I962" s="2">
        <f>G962-F962</f>
        <v>2</v>
      </c>
      <c r="J962" s="2">
        <f>F962-E962</f>
        <v>10</v>
      </c>
      <c r="K962" s="2" t="s">
        <v>2666</v>
      </c>
      <c r="L962" s="2">
        <v>1</v>
      </c>
      <c r="M962" s="2">
        <v>1</v>
      </c>
      <c r="N962" s="2">
        <v>0</v>
      </c>
      <c r="O962" s="2" t="s">
        <v>2732</v>
      </c>
      <c r="P962" s="2" t="s">
        <v>2652</v>
      </c>
      <c r="Q962" s="2" t="s">
        <v>2649</v>
      </c>
      <c r="R962" s="3">
        <v>44250</v>
      </c>
      <c r="S962" s="3">
        <f>I962*L962*R962</f>
        <v>88500</v>
      </c>
      <c r="T962" s="2">
        <f>M962+N962</f>
        <v>1</v>
      </c>
    </row>
    <row r="963" spans="1:20" x14ac:dyDescent="0.2">
      <c r="A963" s="2" t="s">
        <v>3627</v>
      </c>
      <c r="B963" s="2" t="s">
        <v>1771</v>
      </c>
      <c r="C963" s="2" t="s">
        <v>13</v>
      </c>
      <c r="D963" s="2" t="str">
        <f>INDEX(Hotels!$C$2:$C$49,MATCH(C963,Hotels!$A$2:$A$49,0))</f>
        <v>Goa</v>
      </c>
      <c r="E963" s="11">
        <v>45655</v>
      </c>
      <c r="F963" s="11">
        <v>45655</v>
      </c>
      <c r="G963" s="11">
        <v>45657</v>
      </c>
      <c r="H963" s="13">
        <f>DATE(YEAR(F963),MONTH(F963),1)</f>
        <v>45627</v>
      </c>
      <c r="I963" s="2">
        <f>G963-F963</f>
        <v>2</v>
      </c>
      <c r="J963" s="2">
        <f>F963-E963</f>
        <v>0</v>
      </c>
      <c r="K963" s="2" t="s">
        <v>2655</v>
      </c>
      <c r="L963" s="2">
        <v>1</v>
      </c>
      <c r="M963" s="2">
        <v>1</v>
      </c>
      <c r="N963" s="2">
        <v>0</v>
      </c>
      <c r="O963" s="2" t="s">
        <v>2732</v>
      </c>
      <c r="P963" s="2" t="s">
        <v>2662</v>
      </c>
      <c r="Q963" s="2" t="s">
        <v>2649</v>
      </c>
      <c r="R963" s="3">
        <v>14950</v>
      </c>
      <c r="S963" s="3">
        <f>I963*L963*R963</f>
        <v>29900</v>
      </c>
      <c r="T963" s="2">
        <f>M963+N963</f>
        <v>1</v>
      </c>
    </row>
    <row r="964" spans="1:20" x14ac:dyDescent="0.2">
      <c r="A964" s="2" t="s">
        <v>3628</v>
      </c>
      <c r="B964" s="2" t="s">
        <v>2369</v>
      </c>
      <c r="C964" s="2" t="s">
        <v>127</v>
      </c>
      <c r="D964" s="2" t="str">
        <f>INDEX(Hotels!$C$2:$C$49,MATCH(C964,Hotels!$A$2:$A$49,0))</f>
        <v>Varanasi</v>
      </c>
      <c r="E964" s="11">
        <v>45655</v>
      </c>
      <c r="F964" s="11">
        <v>45659</v>
      </c>
      <c r="G964" s="11">
        <v>45663</v>
      </c>
      <c r="H964" s="13">
        <f>DATE(YEAR(F964),MONTH(F964),1)</f>
        <v>45658</v>
      </c>
      <c r="I964" s="2">
        <f>G964-F964</f>
        <v>4</v>
      </c>
      <c r="J964" s="2">
        <f>F964-E964</f>
        <v>4</v>
      </c>
      <c r="K964" s="2" t="s">
        <v>2646</v>
      </c>
      <c r="L964" s="2">
        <v>1</v>
      </c>
      <c r="M964" s="2">
        <v>2</v>
      </c>
      <c r="N964" s="2">
        <v>0</v>
      </c>
      <c r="O964" s="2" t="s">
        <v>2651</v>
      </c>
      <c r="P964" s="2" t="s">
        <v>2672</v>
      </c>
      <c r="Q964" s="2" t="s">
        <v>2649</v>
      </c>
      <c r="R964" s="3">
        <v>9600</v>
      </c>
      <c r="S964" s="3">
        <f>I964*L964*R964</f>
        <v>38400</v>
      </c>
      <c r="T964" s="2">
        <f>M964+N964</f>
        <v>2</v>
      </c>
    </row>
    <row r="965" spans="1:20" x14ac:dyDescent="0.2">
      <c r="A965" s="2" t="s">
        <v>3629</v>
      </c>
      <c r="B965" s="2" t="s">
        <v>264</v>
      </c>
      <c r="C965" s="2" t="s">
        <v>39</v>
      </c>
      <c r="D965" s="2" t="str">
        <f>INDEX(Hotels!$C$2:$C$49,MATCH(C965,Hotels!$A$2:$A$49,0))</f>
        <v>Udaipur</v>
      </c>
      <c r="E965" s="11">
        <v>45656</v>
      </c>
      <c r="F965" s="11">
        <v>45691</v>
      </c>
      <c r="G965" s="11">
        <v>45695</v>
      </c>
      <c r="H965" s="13">
        <f>DATE(YEAR(F965),MONTH(F965),1)</f>
        <v>45689</v>
      </c>
      <c r="I965" s="2">
        <f>G965-F965</f>
        <v>4</v>
      </c>
      <c r="J965" s="2">
        <f>F965-E965</f>
        <v>35</v>
      </c>
      <c r="K965" s="2" t="s">
        <v>2646</v>
      </c>
      <c r="L965" s="2">
        <v>2</v>
      </c>
      <c r="M965" s="2">
        <v>4</v>
      </c>
      <c r="N965" s="2">
        <v>3</v>
      </c>
      <c r="O965" s="2" t="s">
        <v>2683</v>
      </c>
      <c r="P965" s="2" t="s">
        <v>2656</v>
      </c>
      <c r="Q965" s="2" t="s">
        <v>2649</v>
      </c>
      <c r="R965" s="3">
        <v>11800</v>
      </c>
      <c r="S965" s="3">
        <f>I965*L965*R965</f>
        <v>94400</v>
      </c>
      <c r="T965" s="2">
        <f>M965+N965</f>
        <v>7</v>
      </c>
    </row>
    <row r="966" spans="1:20" x14ac:dyDescent="0.2">
      <c r="A966" s="2" t="s">
        <v>3630</v>
      </c>
      <c r="B966" s="2" t="s">
        <v>406</v>
      </c>
      <c r="C966" s="2" t="s">
        <v>81</v>
      </c>
      <c r="D966" s="2" t="str">
        <f>INDEX(Hotels!$C$2:$C$49,MATCH(C966,Hotels!$A$2:$A$49,0))</f>
        <v>Bengaluru</v>
      </c>
      <c r="E966" s="11">
        <v>45656</v>
      </c>
      <c r="F966" s="11">
        <v>45687</v>
      </c>
      <c r="G966" s="11">
        <v>45690</v>
      </c>
      <c r="H966" s="13">
        <f>DATE(YEAR(F966),MONTH(F966),1)</f>
        <v>45658</v>
      </c>
      <c r="I966" s="2">
        <f>G966-F966</f>
        <v>3</v>
      </c>
      <c r="J966" s="2">
        <f>F966-E966</f>
        <v>31</v>
      </c>
      <c r="K966" s="2" t="s">
        <v>2655</v>
      </c>
      <c r="L966" s="2">
        <v>2</v>
      </c>
      <c r="M966" s="2">
        <v>4</v>
      </c>
      <c r="N966" s="2">
        <v>0</v>
      </c>
      <c r="O966" s="2" t="s">
        <v>2658</v>
      </c>
      <c r="P966" s="2" t="s">
        <v>2662</v>
      </c>
      <c r="Q966" s="2" t="s">
        <v>2649</v>
      </c>
      <c r="R966" s="3">
        <v>21000</v>
      </c>
      <c r="S966" s="3">
        <f>I966*L966*R966</f>
        <v>126000</v>
      </c>
      <c r="T966" s="2">
        <f>M966+N966</f>
        <v>4</v>
      </c>
    </row>
    <row r="967" spans="1:20" x14ac:dyDescent="0.2">
      <c r="A967" s="2" t="s">
        <v>3631</v>
      </c>
      <c r="B967" s="2" t="s">
        <v>412</v>
      </c>
      <c r="C967" s="2" t="s">
        <v>118</v>
      </c>
      <c r="D967" s="2" t="str">
        <f>INDEX(Hotels!$C$2:$C$49,MATCH(C967,Hotels!$A$2:$A$49,0))</f>
        <v>Rishikesh</v>
      </c>
      <c r="E967" s="11">
        <v>45656</v>
      </c>
      <c r="F967" s="11">
        <v>45658</v>
      </c>
      <c r="G967" s="11">
        <v>45660</v>
      </c>
      <c r="H967" s="13">
        <f>DATE(YEAR(F967),MONTH(F967),1)</f>
        <v>45658</v>
      </c>
      <c r="I967" s="2">
        <f>G967-F967</f>
        <v>2</v>
      </c>
      <c r="J967" s="2">
        <f>F967-E967</f>
        <v>2</v>
      </c>
      <c r="K967" s="2" t="s">
        <v>2646</v>
      </c>
      <c r="L967" s="2">
        <v>1</v>
      </c>
      <c r="M967" s="2">
        <v>1</v>
      </c>
      <c r="N967" s="2">
        <v>0</v>
      </c>
      <c r="O967" s="2" t="s">
        <v>2689</v>
      </c>
      <c r="P967" s="2" t="s">
        <v>2648</v>
      </c>
      <c r="Q967" s="2" t="s">
        <v>2649</v>
      </c>
      <c r="R967" s="3">
        <v>13250</v>
      </c>
      <c r="S967" s="3">
        <f>I967*L967*R967</f>
        <v>26500</v>
      </c>
      <c r="T967" s="2">
        <f>M967+N967</f>
        <v>1</v>
      </c>
    </row>
    <row r="968" spans="1:20" x14ac:dyDescent="0.2">
      <c r="A968" s="2" t="s">
        <v>3632</v>
      </c>
      <c r="B968" s="2" t="s">
        <v>1192</v>
      </c>
      <c r="C968" s="2" t="s">
        <v>71</v>
      </c>
      <c r="D968" s="2" t="str">
        <f>INDEX(Hotels!$C$2:$C$49,MATCH(C968,Hotels!$A$2:$A$49,0))</f>
        <v>New Delhi</v>
      </c>
      <c r="E968" s="11">
        <v>45656</v>
      </c>
      <c r="F968" s="11">
        <v>45697</v>
      </c>
      <c r="G968" s="11">
        <v>45701</v>
      </c>
      <c r="H968" s="13">
        <f>DATE(YEAR(F968),MONTH(F968),1)</f>
        <v>45689</v>
      </c>
      <c r="I968" s="2">
        <f>G968-F968</f>
        <v>4</v>
      </c>
      <c r="J968" s="2">
        <f>F968-E968</f>
        <v>41</v>
      </c>
      <c r="K968" s="2" t="s">
        <v>2655</v>
      </c>
      <c r="L968" s="2">
        <v>3</v>
      </c>
      <c r="M968" s="2">
        <v>6</v>
      </c>
      <c r="N968" s="2">
        <v>0</v>
      </c>
      <c r="O968" s="2" t="s">
        <v>2658</v>
      </c>
      <c r="P968" s="2" t="s">
        <v>2659</v>
      </c>
      <c r="Q968" s="2" t="s">
        <v>2649</v>
      </c>
      <c r="R968" s="3">
        <v>10300</v>
      </c>
      <c r="S968" s="3">
        <f>I968*L968*R968</f>
        <v>123600</v>
      </c>
      <c r="T968" s="2">
        <f>M968+N968</f>
        <v>6</v>
      </c>
    </row>
    <row r="969" spans="1:20" x14ac:dyDescent="0.2">
      <c r="A969" s="2" t="s">
        <v>3633</v>
      </c>
      <c r="B969" s="2" t="s">
        <v>1314</v>
      </c>
      <c r="C969" s="2" t="s">
        <v>129</v>
      </c>
      <c r="D969" s="2" t="str">
        <f>INDEX(Hotels!$C$2:$C$49,MATCH(C969,Hotels!$A$2:$A$49,0))</f>
        <v>Varanasi</v>
      </c>
      <c r="E969" s="11">
        <v>45656</v>
      </c>
      <c r="F969" s="11">
        <v>45682</v>
      </c>
      <c r="G969" s="11">
        <v>45685</v>
      </c>
      <c r="H969" s="13">
        <f>DATE(YEAR(F969),MONTH(F969),1)</f>
        <v>45658</v>
      </c>
      <c r="I969" s="2">
        <f>G969-F969</f>
        <v>3</v>
      </c>
      <c r="J969" s="2">
        <f>F969-E969</f>
        <v>26</v>
      </c>
      <c r="K969" s="2" t="s">
        <v>2655</v>
      </c>
      <c r="L969" s="2">
        <v>1</v>
      </c>
      <c r="M969" s="2">
        <v>2</v>
      </c>
      <c r="N969" s="2">
        <v>0</v>
      </c>
      <c r="O969" s="2" t="s">
        <v>2651</v>
      </c>
      <c r="P969" s="2" t="s">
        <v>2656</v>
      </c>
      <c r="Q969" s="2" t="s">
        <v>2649</v>
      </c>
      <c r="R969" s="3">
        <v>6100</v>
      </c>
      <c r="S969" s="3">
        <f>I969*L969*R969</f>
        <v>18300</v>
      </c>
      <c r="T969" s="2">
        <f>M969+N969</f>
        <v>2</v>
      </c>
    </row>
    <row r="970" spans="1:20" x14ac:dyDescent="0.2">
      <c r="A970" s="2" t="s">
        <v>3634</v>
      </c>
      <c r="B970" s="2" t="s">
        <v>2144</v>
      </c>
      <c r="C970" s="2" t="s">
        <v>118</v>
      </c>
      <c r="D970" s="2" t="str">
        <f>INDEX(Hotels!$C$2:$C$49,MATCH(C970,Hotels!$A$2:$A$49,0))</f>
        <v>Rishikesh</v>
      </c>
      <c r="E970" s="11">
        <v>45656</v>
      </c>
      <c r="F970" s="11">
        <v>45743</v>
      </c>
      <c r="G970" s="11">
        <v>45745</v>
      </c>
      <c r="H970" s="13">
        <f>DATE(YEAR(F970),MONTH(F970),1)</f>
        <v>45717</v>
      </c>
      <c r="I970" s="2">
        <f>G970-F970</f>
        <v>2</v>
      </c>
      <c r="J970" s="2">
        <f>F970-E970</f>
        <v>87</v>
      </c>
      <c r="K970" s="2" t="s">
        <v>2646</v>
      </c>
      <c r="L970" s="2">
        <v>1</v>
      </c>
      <c r="M970" s="2">
        <v>2</v>
      </c>
      <c r="N970" s="2">
        <v>0</v>
      </c>
      <c r="O970" s="2" t="s">
        <v>2683</v>
      </c>
      <c r="P970" s="2" t="s">
        <v>2656</v>
      </c>
      <c r="Q970" s="2" t="s">
        <v>2649</v>
      </c>
      <c r="R970" s="3">
        <v>15200</v>
      </c>
      <c r="S970" s="3">
        <f>I970*L970*R970</f>
        <v>30400</v>
      </c>
      <c r="T970" s="2">
        <f>M970+N970</f>
        <v>2</v>
      </c>
    </row>
    <row r="971" spans="1:20" x14ac:dyDescent="0.2">
      <c r="A971" s="2" t="s">
        <v>3635</v>
      </c>
      <c r="B971" s="2" t="s">
        <v>2220</v>
      </c>
      <c r="C971" s="2" t="s">
        <v>67</v>
      </c>
      <c r="D971" s="2" t="str">
        <f>INDEX(Hotels!$C$2:$C$49,MATCH(C971,Hotels!$A$2:$A$49,0))</f>
        <v>New Delhi</v>
      </c>
      <c r="E971" s="11">
        <v>45656</v>
      </c>
      <c r="F971" s="11">
        <v>45723</v>
      </c>
      <c r="G971" s="11">
        <v>45728</v>
      </c>
      <c r="H971" s="13">
        <f>DATE(YEAR(F971),MONTH(F971),1)</f>
        <v>45717</v>
      </c>
      <c r="I971" s="2">
        <f>G971-F971</f>
        <v>5</v>
      </c>
      <c r="J971" s="2">
        <f>F971-E971</f>
        <v>67</v>
      </c>
      <c r="K971" s="2" t="s">
        <v>2668</v>
      </c>
      <c r="L971" s="2">
        <v>1</v>
      </c>
      <c r="M971" s="2">
        <v>3</v>
      </c>
      <c r="N971" s="2">
        <v>0</v>
      </c>
      <c r="O971" s="2" t="s">
        <v>2689</v>
      </c>
      <c r="P971" s="2" t="s">
        <v>2652</v>
      </c>
      <c r="Q971" s="2" t="s">
        <v>2664</v>
      </c>
      <c r="R971" s="3">
        <v>4950</v>
      </c>
      <c r="S971" s="3">
        <f>I971*L971*R971</f>
        <v>24750</v>
      </c>
      <c r="T971" s="2">
        <f>M971+N971</f>
        <v>3</v>
      </c>
    </row>
    <row r="972" spans="1:20" x14ac:dyDescent="0.2">
      <c r="A972" s="2" t="s">
        <v>3636</v>
      </c>
      <c r="B972" s="2" t="s">
        <v>2336</v>
      </c>
      <c r="C972" s="2" t="s">
        <v>26</v>
      </c>
      <c r="D972" s="2" t="str">
        <f>INDEX(Hotels!$C$2:$C$49,MATCH(C972,Hotels!$A$2:$A$49,0))</f>
        <v>Jaipur</v>
      </c>
      <c r="E972" s="11">
        <v>45656</v>
      </c>
      <c r="F972" s="11">
        <v>45658</v>
      </c>
      <c r="G972" s="11">
        <v>45660</v>
      </c>
      <c r="H972" s="13">
        <f>DATE(YEAR(F972),MONTH(F972),1)</f>
        <v>45658</v>
      </c>
      <c r="I972" s="2">
        <f>G972-F972</f>
        <v>2</v>
      </c>
      <c r="J972" s="2">
        <f>F972-E972</f>
        <v>2</v>
      </c>
      <c r="K972" s="2" t="s">
        <v>2655</v>
      </c>
      <c r="L972" s="2">
        <v>1</v>
      </c>
      <c r="M972" s="2">
        <v>1</v>
      </c>
      <c r="N972" s="2">
        <v>0</v>
      </c>
      <c r="O972" s="2" t="s">
        <v>2670</v>
      </c>
      <c r="P972" s="2" t="s">
        <v>2652</v>
      </c>
      <c r="Q972" s="2" t="s">
        <v>2649</v>
      </c>
      <c r="R972" s="3">
        <v>14750</v>
      </c>
      <c r="S972" s="3">
        <f>I972*L972*R972</f>
        <v>29500</v>
      </c>
      <c r="T972" s="2">
        <f>M972+N972</f>
        <v>1</v>
      </c>
    </row>
    <row r="973" spans="1:20" x14ac:dyDescent="0.2">
      <c r="A973" s="2" t="s">
        <v>3637</v>
      </c>
      <c r="B973" s="2" t="s">
        <v>2501</v>
      </c>
      <c r="C973" s="2" t="s">
        <v>19</v>
      </c>
      <c r="D973" s="2" t="str">
        <f>INDEX(Hotels!$C$2:$C$49,MATCH(C973,Hotels!$A$2:$A$49,0))</f>
        <v>Goa</v>
      </c>
      <c r="E973" s="11">
        <v>45656</v>
      </c>
      <c r="F973" s="11">
        <v>45673</v>
      </c>
      <c r="G973" s="11">
        <v>45677</v>
      </c>
      <c r="H973" s="13">
        <f>DATE(YEAR(F973),MONTH(F973),1)</f>
        <v>45658</v>
      </c>
      <c r="I973" s="2">
        <f>G973-F973</f>
        <v>4</v>
      </c>
      <c r="J973" s="2">
        <f>F973-E973</f>
        <v>17</v>
      </c>
      <c r="K973" s="2" t="s">
        <v>2655</v>
      </c>
      <c r="L973" s="2">
        <v>1</v>
      </c>
      <c r="M973" s="2">
        <v>2</v>
      </c>
      <c r="N973" s="2">
        <v>0</v>
      </c>
      <c r="O973" s="2" t="s">
        <v>2689</v>
      </c>
      <c r="P973" s="2" t="s">
        <v>2652</v>
      </c>
      <c r="Q973" s="2" t="s">
        <v>2653</v>
      </c>
      <c r="R973" s="3">
        <v>9450</v>
      </c>
      <c r="S973" s="3">
        <f>I973*L973*R973</f>
        <v>37800</v>
      </c>
      <c r="T973" s="2">
        <f>M973+N973</f>
        <v>2</v>
      </c>
    </row>
    <row r="974" spans="1:20" x14ac:dyDescent="0.2">
      <c r="A974" s="2" t="s">
        <v>3638</v>
      </c>
      <c r="B974" s="2" t="s">
        <v>363</v>
      </c>
      <c r="C974" s="2" t="s">
        <v>125</v>
      </c>
      <c r="D974" s="2" t="str">
        <f>INDEX(Hotels!$C$2:$C$49,MATCH(C974,Hotels!$A$2:$A$49,0))</f>
        <v>Varanasi</v>
      </c>
      <c r="E974" s="11">
        <v>45657</v>
      </c>
      <c r="F974" s="11">
        <v>45716</v>
      </c>
      <c r="G974" s="11">
        <v>45720</v>
      </c>
      <c r="H974" s="13">
        <f>DATE(YEAR(F974),MONTH(F974),1)</f>
        <v>45689</v>
      </c>
      <c r="I974" s="2">
        <f>G974-F974</f>
        <v>4</v>
      </c>
      <c r="J974" s="2">
        <f>F974-E974</f>
        <v>59</v>
      </c>
      <c r="K974" s="2" t="s">
        <v>2655</v>
      </c>
      <c r="L974" s="2">
        <v>1</v>
      </c>
      <c r="M974" s="2">
        <v>2</v>
      </c>
      <c r="N974" s="2">
        <v>0</v>
      </c>
      <c r="O974" s="2" t="s">
        <v>2689</v>
      </c>
      <c r="P974" s="2" t="s">
        <v>2662</v>
      </c>
      <c r="Q974" s="2" t="s">
        <v>2653</v>
      </c>
      <c r="R974" s="3">
        <v>11400</v>
      </c>
      <c r="S974" s="3">
        <f>I974*L974*R974</f>
        <v>45600</v>
      </c>
      <c r="T974" s="2">
        <f>M974+N974</f>
        <v>2</v>
      </c>
    </row>
    <row r="975" spans="1:20" x14ac:dyDescent="0.2">
      <c r="A975" s="2" t="s">
        <v>3639</v>
      </c>
      <c r="B975" s="2" t="s">
        <v>811</v>
      </c>
      <c r="C975" s="2" t="s">
        <v>77</v>
      </c>
      <c r="D975" s="2" t="str">
        <f>INDEX(Hotels!$C$2:$C$49,MATCH(C975,Hotels!$A$2:$A$49,0))</f>
        <v>Bengaluru</v>
      </c>
      <c r="E975" s="11">
        <v>45657</v>
      </c>
      <c r="F975" s="11">
        <v>45669</v>
      </c>
      <c r="G975" s="11">
        <v>45672</v>
      </c>
      <c r="H975" s="13">
        <f>DATE(YEAR(F975),MONTH(F975),1)</f>
        <v>45658</v>
      </c>
      <c r="I975" s="2">
        <f>G975-F975</f>
        <v>3</v>
      </c>
      <c r="J975" s="2">
        <f>F975-E975</f>
        <v>12</v>
      </c>
      <c r="K975" s="2" t="s">
        <v>2666</v>
      </c>
      <c r="L975" s="2">
        <v>1</v>
      </c>
      <c r="M975" s="2">
        <v>1</v>
      </c>
      <c r="N975" s="2">
        <v>0</v>
      </c>
      <c r="O975" s="2" t="s">
        <v>2732</v>
      </c>
      <c r="P975" s="2" t="s">
        <v>2652</v>
      </c>
      <c r="Q975" s="2" t="s">
        <v>2649</v>
      </c>
      <c r="R975" s="3">
        <v>20800</v>
      </c>
      <c r="S975" s="3">
        <f>I975*L975*R975</f>
        <v>62400</v>
      </c>
      <c r="T975" s="2">
        <f>M975+N975</f>
        <v>1</v>
      </c>
    </row>
    <row r="976" spans="1:20" x14ac:dyDescent="0.2">
      <c r="A976" s="2" t="s">
        <v>3640</v>
      </c>
      <c r="B976" s="2" t="s">
        <v>937</v>
      </c>
      <c r="C976" s="2" t="s">
        <v>57</v>
      </c>
      <c r="D976" s="2" t="str">
        <f>INDEX(Hotels!$C$2:$C$49,MATCH(C976,Hotels!$A$2:$A$49,0))</f>
        <v>Mumbai</v>
      </c>
      <c r="E976" s="11">
        <v>45657</v>
      </c>
      <c r="F976" s="11">
        <v>45698</v>
      </c>
      <c r="G976" s="11">
        <v>45701</v>
      </c>
      <c r="H976" s="13">
        <f>DATE(YEAR(F976),MONTH(F976),1)</f>
        <v>45689</v>
      </c>
      <c r="I976" s="2">
        <f>G976-F976</f>
        <v>3</v>
      </c>
      <c r="J976" s="2">
        <f>F976-E976</f>
        <v>41</v>
      </c>
      <c r="K976" s="2" t="s">
        <v>2655</v>
      </c>
      <c r="L976" s="2">
        <v>1</v>
      </c>
      <c r="M976" s="2">
        <v>2</v>
      </c>
      <c r="N976" s="2">
        <v>1</v>
      </c>
      <c r="O976" s="2" t="s">
        <v>2689</v>
      </c>
      <c r="P976" s="2" t="s">
        <v>2672</v>
      </c>
      <c r="Q976" s="2" t="s">
        <v>2653</v>
      </c>
      <c r="R976" s="3">
        <v>12200</v>
      </c>
      <c r="S976" s="3">
        <f>I976*L976*R976</f>
        <v>36600</v>
      </c>
      <c r="T976" s="2">
        <f>M976+N976</f>
        <v>3</v>
      </c>
    </row>
    <row r="977" spans="1:20" x14ac:dyDescent="0.2">
      <c r="A977" s="2" t="s">
        <v>3641</v>
      </c>
      <c r="B977" s="2" t="s">
        <v>1705</v>
      </c>
      <c r="C977" s="2" t="s">
        <v>125</v>
      </c>
      <c r="D977" s="2" t="str">
        <f>INDEX(Hotels!$C$2:$C$49,MATCH(C977,Hotels!$A$2:$A$49,0))</f>
        <v>Varanasi</v>
      </c>
      <c r="E977" s="11">
        <v>45657</v>
      </c>
      <c r="F977" s="11">
        <v>45658</v>
      </c>
      <c r="G977" s="11">
        <v>45660</v>
      </c>
      <c r="H977" s="13">
        <f>DATE(YEAR(F977),MONTH(F977),1)</f>
        <v>45658</v>
      </c>
      <c r="I977" s="2">
        <f>G977-F977</f>
        <v>2</v>
      </c>
      <c r="J977" s="2">
        <f>F977-E977</f>
        <v>1</v>
      </c>
      <c r="K977" s="2" t="s">
        <v>2646</v>
      </c>
      <c r="L977" s="2">
        <v>1</v>
      </c>
      <c r="M977" s="2">
        <v>1</v>
      </c>
      <c r="N977" s="2">
        <v>0</v>
      </c>
      <c r="O977" s="2" t="s">
        <v>2689</v>
      </c>
      <c r="P977" s="2" t="s">
        <v>2652</v>
      </c>
      <c r="Q977" s="2" t="s">
        <v>2653</v>
      </c>
      <c r="R977" s="3">
        <v>18250</v>
      </c>
      <c r="S977" s="3">
        <f>I977*L977*R977</f>
        <v>36500</v>
      </c>
      <c r="T977" s="2">
        <f>M977+N977</f>
        <v>1</v>
      </c>
    </row>
    <row r="978" spans="1:20" x14ac:dyDescent="0.2">
      <c r="A978" s="2" t="s">
        <v>3642</v>
      </c>
      <c r="B978" s="2" t="s">
        <v>288</v>
      </c>
      <c r="C978" s="2" t="s">
        <v>120</v>
      </c>
      <c r="D978" s="2" t="str">
        <f>INDEX(Hotels!$C$2:$C$49,MATCH(C978,Hotels!$A$2:$A$49,0))</f>
        <v>Rishikesh</v>
      </c>
      <c r="E978" s="11">
        <v>45658</v>
      </c>
      <c r="F978" s="11">
        <v>45725</v>
      </c>
      <c r="G978" s="11">
        <v>45728</v>
      </c>
      <c r="H978" s="13">
        <f>DATE(YEAR(F978),MONTH(F978),1)</f>
        <v>45717</v>
      </c>
      <c r="I978" s="2">
        <f>G978-F978</f>
        <v>3</v>
      </c>
      <c r="J978" s="2">
        <f>F978-E978</f>
        <v>67</v>
      </c>
      <c r="K978" s="2" t="s">
        <v>2668</v>
      </c>
      <c r="L978" s="2">
        <v>2</v>
      </c>
      <c r="M978" s="2">
        <v>4</v>
      </c>
      <c r="N978" s="2">
        <v>0</v>
      </c>
      <c r="O978" s="2" t="s">
        <v>2658</v>
      </c>
      <c r="P978" s="2" t="s">
        <v>2656</v>
      </c>
      <c r="Q978" s="2" t="s">
        <v>2649</v>
      </c>
      <c r="R978" s="3">
        <v>2800</v>
      </c>
      <c r="S978" s="3">
        <f>I978*L978*R978</f>
        <v>16800</v>
      </c>
      <c r="T978" s="2">
        <f>M978+N978</f>
        <v>4</v>
      </c>
    </row>
    <row r="979" spans="1:20" x14ac:dyDescent="0.2">
      <c r="A979" s="2" t="s">
        <v>3643</v>
      </c>
      <c r="B979" s="2" t="s">
        <v>512</v>
      </c>
      <c r="C979" s="2" t="s">
        <v>63</v>
      </c>
      <c r="D979" s="2" t="str">
        <f>INDEX(Hotels!$C$2:$C$49,MATCH(C979,Hotels!$A$2:$A$49,0))</f>
        <v>New Delhi</v>
      </c>
      <c r="E979" s="11">
        <v>45658</v>
      </c>
      <c r="F979" s="11">
        <v>45727</v>
      </c>
      <c r="G979" s="11">
        <v>45730</v>
      </c>
      <c r="H979" s="13">
        <f>DATE(YEAR(F979),MONTH(F979),1)</f>
        <v>45717</v>
      </c>
      <c r="I979" s="2">
        <f>G979-F979</f>
        <v>3</v>
      </c>
      <c r="J979" s="2">
        <f>F979-E979</f>
        <v>69</v>
      </c>
      <c r="K979" s="2" t="s">
        <v>2668</v>
      </c>
      <c r="L979" s="2">
        <v>1</v>
      </c>
      <c r="M979" s="2">
        <v>2</v>
      </c>
      <c r="N979" s="2">
        <v>0</v>
      </c>
      <c r="O979" s="2" t="s">
        <v>2651</v>
      </c>
      <c r="P979" s="2" t="s">
        <v>2648</v>
      </c>
      <c r="Q979" s="2" t="s">
        <v>2649</v>
      </c>
      <c r="R979" s="3">
        <v>8900</v>
      </c>
      <c r="S979" s="3">
        <f>I979*L979*R979</f>
        <v>26700</v>
      </c>
      <c r="T979" s="2">
        <f>M979+N979</f>
        <v>2</v>
      </c>
    </row>
    <row r="980" spans="1:20" x14ac:dyDescent="0.2">
      <c r="A980" s="2" t="s">
        <v>3644</v>
      </c>
      <c r="B980" s="2" t="s">
        <v>512</v>
      </c>
      <c r="C980" s="2" t="s">
        <v>118</v>
      </c>
      <c r="D980" s="2" t="str">
        <f>INDEX(Hotels!$C$2:$C$49,MATCH(C980,Hotels!$A$2:$A$49,0))</f>
        <v>Rishikesh</v>
      </c>
      <c r="E980" s="11">
        <v>45658</v>
      </c>
      <c r="F980" s="11">
        <v>45774</v>
      </c>
      <c r="G980" s="11">
        <v>45778</v>
      </c>
      <c r="H980" s="13">
        <f>DATE(YEAR(F980),MONTH(F980),1)</f>
        <v>45748</v>
      </c>
      <c r="I980" s="2">
        <f>G980-F980</f>
        <v>4</v>
      </c>
      <c r="J980" s="2">
        <f>F980-E980</f>
        <v>116</v>
      </c>
      <c r="K980" s="2" t="s">
        <v>2655</v>
      </c>
      <c r="L980" s="2">
        <v>1</v>
      </c>
      <c r="M980" s="2">
        <v>2</v>
      </c>
      <c r="N980" s="2">
        <v>0</v>
      </c>
      <c r="O980" s="2" t="s">
        <v>2647</v>
      </c>
      <c r="P980" s="2" t="s">
        <v>2656</v>
      </c>
      <c r="Q980" s="2" t="s">
        <v>2653</v>
      </c>
      <c r="R980" s="3">
        <v>10800</v>
      </c>
      <c r="S980" s="3">
        <f>I980*L980*R980</f>
        <v>43200</v>
      </c>
      <c r="T980" s="2">
        <f>M980+N980</f>
        <v>2</v>
      </c>
    </row>
    <row r="981" spans="1:20" x14ac:dyDescent="0.2">
      <c r="A981" s="2" t="s">
        <v>3645</v>
      </c>
      <c r="B981" s="2" t="s">
        <v>1346</v>
      </c>
      <c r="C981" s="2" t="s">
        <v>9</v>
      </c>
      <c r="D981" s="2" t="str">
        <f>INDEX(Hotels!$C$2:$C$49,MATCH(C981,Hotels!$A$2:$A$49,0))</f>
        <v>Goa</v>
      </c>
      <c r="E981" s="11">
        <v>45658</v>
      </c>
      <c r="F981" s="11">
        <v>45735</v>
      </c>
      <c r="G981" s="11">
        <v>45737</v>
      </c>
      <c r="H981" s="13">
        <f>DATE(YEAR(F981),MONTH(F981),1)</f>
        <v>45717</v>
      </c>
      <c r="I981" s="2">
        <f>G981-F981</f>
        <v>2</v>
      </c>
      <c r="J981" s="2">
        <f>F981-E981</f>
        <v>77</v>
      </c>
      <c r="K981" s="2" t="s">
        <v>2646</v>
      </c>
      <c r="L981" s="2">
        <v>1</v>
      </c>
      <c r="M981" s="2">
        <v>3</v>
      </c>
      <c r="N981" s="2">
        <v>0</v>
      </c>
      <c r="O981" s="2" t="s">
        <v>2683</v>
      </c>
      <c r="P981" s="2" t="s">
        <v>2652</v>
      </c>
      <c r="Q981" s="2" t="s">
        <v>2649</v>
      </c>
      <c r="R981" s="3">
        <v>10350</v>
      </c>
      <c r="S981" s="3">
        <f>I981*L981*R981</f>
        <v>20700</v>
      </c>
      <c r="T981" s="2">
        <f>M981+N981</f>
        <v>3</v>
      </c>
    </row>
    <row r="982" spans="1:20" x14ac:dyDescent="0.2">
      <c r="A982" s="2" t="s">
        <v>3646</v>
      </c>
      <c r="B982" s="2" t="s">
        <v>1547</v>
      </c>
      <c r="C982" s="2" t="s">
        <v>112</v>
      </c>
      <c r="D982" s="2" t="str">
        <f>INDEX(Hotels!$C$2:$C$49,MATCH(C982,Hotels!$A$2:$A$49,0))</f>
        <v>Rishikesh</v>
      </c>
      <c r="E982" s="11">
        <v>45658</v>
      </c>
      <c r="F982" s="11">
        <v>45719</v>
      </c>
      <c r="G982" s="11">
        <v>45723</v>
      </c>
      <c r="H982" s="13">
        <f>DATE(YEAR(F982),MONTH(F982),1)</f>
        <v>45717</v>
      </c>
      <c r="I982" s="2">
        <f>G982-F982</f>
        <v>4</v>
      </c>
      <c r="J982" s="2">
        <f>F982-E982</f>
        <v>61</v>
      </c>
      <c r="K982" s="2" t="s">
        <v>2655</v>
      </c>
      <c r="L982" s="2">
        <v>1</v>
      </c>
      <c r="M982" s="2">
        <v>2</v>
      </c>
      <c r="N982" s="2">
        <v>3</v>
      </c>
      <c r="O982" s="2" t="s">
        <v>2683</v>
      </c>
      <c r="P982" s="2" t="s">
        <v>2656</v>
      </c>
      <c r="Q982" s="2" t="s">
        <v>2653</v>
      </c>
      <c r="R982" s="3">
        <v>6200</v>
      </c>
      <c r="S982" s="3">
        <f>I982*L982*R982</f>
        <v>24800</v>
      </c>
      <c r="T982" s="2">
        <f>M982+N982</f>
        <v>5</v>
      </c>
    </row>
    <row r="983" spans="1:20" x14ac:dyDescent="0.2">
      <c r="A983" s="2" t="s">
        <v>3647</v>
      </c>
      <c r="B983" s="2" t="s">
        <v>1940</v>
      </c>
      <c r="C983" s="2" t="s">
        <v>51</v>
      </c>
      <c r="D983" s="2" t="str">
        <f>INDEX(Hotels!$C$2:$C$49,MATCH(C983,Hotels!$A$2:$A$49,0))</f>
        <v>Agra</v>
      </c>
      <c r="E983" s="11">
        <v>45658</v>
      </c>
      <c r="F983" s="11">
        <v>45705</v>
      </c>
      <c r="G983" s="11">
        <v>45707</v>
      </c>
      <c r="H983" s="13">
        <f>DATE(YEAR(F983),MONTH(F983),1)</f>
        <v>45689</v>
      </c>
      <c r="I983" s="2">
        <f>G983-F983</f>
        <v>2</v>
      </c>
      <c r="J983" s="2">
        <f>F983-E983</f>
        <v>47</v>
      </c>
      <c r="K983" s="2" t="s">
        <v>2646</v>
      </c>
      <c r="L983" s="2">
        <v>1</v>
      </c>
      <c r="M983" s="2">
        <v>2</v>
      </c>
      <c r="N983" s="2">
        <v>0</v>
      </c>
      <c r="O983" s="2" t="s">
        <v>2670</v>
      </c>
      <c r="P983" s="2" t="s">
        <v>2652</v>
      </c>
      <c r="Q983" s="2" t="s">
        <v>2649</v>
      </c>
      <c r="R983" s="3">
        <v>17750</v>
      </c>
      <c r="S983" s="3">
        <f>I983*L983*R983</f>
        <v>35500</v>
      </c>
      <c r="T983" s="2">
        <f>M983+N983</f>
        <v>2</v>
      </c>
    </row>
    <row r="984" spans="1:20" x14ac:dyDescent="0.2">
      <c r="A984" s="2" t="s">
        <v>3648</v>
      </c>
      <c r="B984" s="2" t="s">
        <v>2137</v>
      </c>
      <c r="C984" s="2" t="s">
        <v>34</v>
      </c>
      <c r="D984" s="2" t="str">
        <f>INDEX(Hotels!$C$2:$C$49,MATCH(C984,Hotels!$A$2:$A$49,0))</f>
        <v>Udaipur</v>
      </c>
      <c r="E984" s="11">
        <v>45658</v>
      </c>
      <c r="F984" s="11">
        <v>45695</v>
      </c>
      <c r="G984" s="11">
        <v>45699</v>
      </c>
      <c r="H984" s="13">
        <f>DATE(YEAR(F984),MONTH(F984),1)</f>
        <v>45689</v>
      </c>
      <c r="I984" s="2">
        <f>G984-F984</f>
        <v>4</v>
      </c>
      <c r="J984" s="2">
        <f>F984-E984</f>
        <v>37</v>
      </c>
      <c r="K984" s="2" t="s">
        <v>2668</v>
      </c>
      <c r="L984" s="2">
        <v>1</v>
      </c>
      <c r="M984" s="2">
        <v>1</v>
      </c>
      <c r="N984" s="2">
        <v>1</v>
      </c>
      <c r="O984" s="2" t="s">
        <v>2647</v>
      </c>
      <c r="P984" s="2" t="s">
        <v>2648</v>
      </c>
      <c r="Q984" s="2" t="s">
        <v>2649</v>
      </c>
      <c r="R984" s="3">
        <v>6650</v>
      </c>
      <c r="S984" s="3">
        <f>I984*L984*R984</f>
        <v>26600</v>
      </c>
      <c r="T984" s="2">
        <f>M984+N984</f>
        <v>2</v>
      </c>
    </row>
    <row r="985" spans="1:20" x14ac:dyDescent="0.2">
      <c r="A985" s="2" t="s">
        <v>3649</v>
      </c>
      <c r="B985" s="2" t="s">
        <v>272</v>
      </c>
      <c r="C985" s="2" t="s">
        <v>61</v>
      </c>
      <c r="D985" s="2" t="str">
        <f>INDEX(Hotels!$C$2:$C$49,MATCH(C985,Hotels!$A$2:$A$49,0))</f>
        <v>Mumbai</v>
      </c>
      <c r="E985" s="11">
        <v>45659</v>
      </c>
      <c r="F985" s="11">
        <v>45684</v>
      </c>
      <c r="G985" s="11">
        <v>45686</v>
      </c>
      <c r="H985" s="13">
        <f>DATE(YEAR(F985),MONTH(F985),1)</f>
        <v>45658</v>
      </c>
      <c r="I985" s="2">
        <f>G985-F985</f>
        <v>2</v>
      </c>
      <c r="J985" s="2">
        <f>F985-E985</f>
        <v>25</v>
      </c>
      <c r="K985" s="2" t="s">
        <v>2655</v>
      </c>
      <c r="L985" s="2">
        <v>1</v>
      </c>
      <c r="M985" s="2">
        <v>2</v>
      </c>
      <c r="N985" s="2">
        <v>0</v>
      </c>
      <c r="O985" s="2" t="s">
        <v>2689</v>
      </c>
      <c r="P985" s="2" t="s">
        <v>2662</v>
      </c>
      <c r="Q985" s="2" t="s">
        <v>2649</v>
      </c>
      <c r="R985" s="3">
        <v>22600</v>
      </c>
      <c r="S985" s="3">
        <f>I985*L985*R985</f>
        <v>45200</v>
      </c>
      <c r="T985" s="2">
        <f>M985+N985</f>
        <v>2</v>
      </c>
    </row>
    <row r="986" spans="1:20" x14ac:dyDescent="0.2">
      <c r="A986" s="2" t="s">
        <v>3650</v>
      </c>
      <c r="B986" s="2" t="s">
        <v>819</v>
      </c>
      <c r="C986" s="2" t="s">
        <v>32</v>
      </c>
      <c r="D986" s="2" t="str">
        <f>INDEX(Hotels!$C$2:$C$49,MATCH(C986,Hotels!$A$2:$A$49,0))</f>
        <v>Jaipur</v>
      </c>
      <c r="E986" s="11">
        <v>45659</v>
      </c>
      <c r="F986" s="11">
        <v>45673</v>
      </c>
      <c r="G986" s="11">
        <v>45677</v>
      </c>
      <c r="H986" s="13">
        <f>DATE(YEAR(F986),MONTH(F986),1)</f>
        <v>45658</v>
      </c>
      <c r="I986" s="2">
        <f>G986-F986</f>
        <v>4</v>
      </c>
      <c r="J986" s="2">
        <f>F986-E986</f>
        <v>14</v>
      </c>
      <c r="K986" s="2" t="s">
        <v>2655</v>
      </c>
      <c r="L986" s="2">
        <v>1</v>
      </c>
      <c r="M986" s="2">
        <v>2</v>
      </c>
      <c r="N986" s="2">
        <v>0</v>
      </c>
      <c r="O986" s="2" t="s">
        <v>2651</v>
      </c>
      <c r="P986" s="2" t="s">
        <v>2652</v>
      </c>
      <c r="Q986" s="2" t="s">
        <v>2649</v>
      </c>
      <c r="R986" s="3">
        <v>7800</v>
      </c>
      <c r="S986" s="3">
        <f>I986*L986*R986</f>
        <v>31200</v>
      </c>
      <c r="T986" s="2">
        <f>M986+N986</f>
        <v>2</v>
      </c>
    </row>
    <row r="987" spans="1:20" x14ac:dyDescent="0.2">
      <c r="A987" s="2" t="s">
        <v>3651</v>
      </c>
      <c r="B987" s="2" t="s">
        <v>974</v>
      </c>
      <c r="C987" s="2" t="s">
        <v>81</v>
      </c>
      <c r="D987" s="2" t="str">
        <f>INDEX(Hotels!$C$2:$C$49,MATCH(C987,Hotels!$A$2:$A$49,0))</f>
        <v>Bengaluru</v>
      </c>
      <c r="E987" s="11">
        <v>45659</v>
      </c>
      <c r="F987" s="11">
        <v>45672</v>
      </c>
      <c r="G987" s="11">
        <v>45673</v>
      </c>
      <c r="H987" s="13">
        <f>DATE(YEAR(F987),MONTH(F987),1)</f>
        <v>45658</v>
      </c>
      <c r="I987" s="2">
        <f>G987-F987</f>
        <v>1</v>
      </c>
      <c r="J987" s="2">
        <f>F987-E987</f>
        <v>13</v>
      </c>
      <c r="K987" s="2" t="s">
        <v>2666</v>
      </c>
      <c r="L987" s="2">
        <v>1</v>
      </c>
      <c r="M987" s="2">
        <v>1</v>
      </c>
      <c r="N987" s="2">
        <v>0</v>
      </c>
      <c r="O987" s="2" t="s">
        <v>2732</v>
      </c>
      <c r="P987" s="2" t="s">
        <v>2652</v>
      </c>
      <c r="Q987" s="2" t="s">
        <v>2649</v>
      </c>
      <c r="R987" s="3">
        <v>43200</v>
      </c>
      <c r="S987" s="3">
        <f>I987*L987*R987</f>
        <v>43200</v>
      </c>
      <c r="T987" s="2">
        <f>M987+N987</f>
        <v>1</v>
      </c>
    </row>
    <row r="988" spans="1:20" x14ac:dyDescent="0.2">
      <c r="A988" s="2" t="s">
        <v>3652</v>
      </c>
      <c r="B988" s="2" t="s">
        <v>1969</v>
      </c>
      <c r="C988" s="2" t="s">
        <v>63</v>
      </c>
      <c r="D988" s="2" t="str">
        <f>INDEX(Hotels!$C$2:$C$49,MATCH(C988,Hotels!$A$2:$A$49,0))</f>
        <v>New Delhi</v>
      </c>
      <c r="E988" s="11">
        <v>45659</v>
      </c>
      <c r="F988" s="11">
        <v>45765</v>
      </c>
      <c r="G988" s="11">
        <v>45770</v>
      </c>
      <c r="H988" s="13">
        <f>DATE(YEAR(F988),MONTH(F988),1)</f>
        <v>45748</v>
      </c>
      <c r="I988" s="2">
        <f>G988-F988</f>
        <v>5</v>
      </c>
      <c r="J988" s="2">
        <f>F988-E988</f>
        <v>106</v>
      </c>
      <c r="K988" s="2" t="s">
        <v>2668</v>
      </c>
      <c r="L988" s="2">
        <v>1</v>
      </c>
      <c r="M988" s="2">
        <v>3</v>
      </c>
      <c r="N988" s="2">
        <v>0</v>
      </c>
      <c r="O988" s="2" t="s">
        <v>2658</v>
      </c>
      <c r="P988" s="2" t="s">
        <v>2652</v>
      </c>
      <c r="Q988" s="2" t="s">
        <v>2653</v>
      </c>
      <c r="R988" s="3">
        <v>6400</v>
      </c>
      <c r="S988" s="3">
        <f>I988*L988*R988</f>
        <v>32000</v>
      </c>
      <c r="T988" s="2">
        <f>M988+N988</f>
        <v>3</v>
      </c>
    </row>
    <row r="989" spans="1:20" x14ac:dyDescent="0.2">
      <c r="A989" s="2" t="s">
        <v>3653</v>
      </c>
      <c r="B989" s="2" t="s">
        <v>2020</v>
      </c>
      <c r="C989" s="2" t="s">
        <v>32</v>
      </c>
      <c r="D989" s="2" t="str">
        <f>INDEX(Hotels!$C$2:$C$49,MATCH(C989,Hotels!$A$2:$A$49,0))</f>
        <v>Jaipur</v>
      </c>
      <c r="E989" s="11">
        <v>45659</v>
      </c>
      <c r="F989" s="11">
        <v>45664</v>
      </c>
      <c r="G989" s="11">
        <v>45667</v>
      </c>
      <c r="H989" s="13">
        <f>DATE(YEAR(F989),MONTH(F989),1)</f>
        <v>45658</v>
      </c>
      <c r="I989" s="2">
        <f>G989-F989</f>
        <v>3</v>
      </c>
      <c r="J989" s="2">
        <f>F989-E989</f>
        <v>5</v>
      </c>
      <c r="K989" s="2" t="s">
        <v>2668</v>
      </c>
      <c r="L989" s="2">
        <v>1</v>
      </c>
      <c r="M989" s="2">
        <v>1</v>
      </c>
      <c r="N989" s="2">
        <v>0</v>
      </c>
      <c r="O989" s="2" t="s">
        <v>2658</v>
      </c>
      <c r="P989" s="2" t="s">
        <v>2652</v>
      </c>
      <c r="Q989" s="2" t="s">
        <v>2653</v>
      </c>
      <c r="R989" s="3">
        <v>5350</v>
      </c>
      <c r="S989" s="3">
        <f>I989*L989*R989</f>
        <v>16050</v>
      </c>
      <c r="T989" s="2">
        <f>M989+N989</f>
        <v>1</v>
      </c>
    </row>
    <row r="990" spans="1:20" x14ac:dyDescent="0.2">
      <c r="A990" s="2" t="s">
        <v>3654</v>
      </c>
      <c r="B990" s="2" t="s">
        <v>2456</v>
      </c>
      <c r="C990" s="2" t="s">
        <v>13</v>
      </c>
      <c r="D990" s="2" t="str">
        <f>INDEX(Hotels!$C$2:$C$49,MATCH(C990,Hotels!$A$2:$A$49,0))</f>
        <v>Goa</v>
      </c>
      <c r="E990" s="11">
        <v>45659</v>
      </c>
      <c r="F990" s="11">
        <v>45659</v>
      </c>
      <c r="G990" s="11">
        <v>45663</v>
      </c>
      <c r="H990" s="13">
        <f>DATE(YEAR(F990),MONTH(F990),1)</f>
        <v>45658</v>
      </c>
      <c r="I990" s="2">
        <f>G990-F990</f>
        <v>4</v>
      </c>
      <c r="J990" s="2">
        <f>F990-E990</f>
        <v>0</v>
      </c>
      <c r="K990" s="2" t="s">
        <v>2646</v>
      </c>
      <c r="L990" s="2">
        <v>1</v>
      </c>
      <c r="M990" s="2">
        <v>1</v>
      </c>
      <c r="N990" s="2">
        <v>0</v>
      </c>
      <c r="O990" s="2" t="s">
        <v>2683</v>
      </c>
      <c r="P990" s="2" t="s">
        <v>2656</v>
      </c>
      <c r="Q990" s="2" t="s">
        <v>2653</v>
      </c>
      <c r="R990" s="3">
        <v>21850</v>
      </c>
      <c r="S990" s="3">
        <f>I990*L990*R990</f>
        <v>87400</v>
      </c>
      <c r="T990" s="2">
        <f>M990+N990</f>
        <v>1</v>
      </c>
    </row>
    <row r="991" spans="1:20" x14ac:dyDescent="0.2">
      <c r="A991" s="2" t="s">
        <v>3655</v>
      </c>
      <c r="B991" s="2" t="s">
        <v>464</v>
      </c>
      <c r="C991" s="2" t="s">
        <v>29</v>
      </c>
      <c r="D991" s="2" t="str">
        <f>INDEX(Hotels!$C$2:$C$49,MATCH(C991,Hotels!$A$2:$A$49,0))</f>
        <v>Jaipur</v>
      </c>
      <c r="E991" s="11">
        <v>45660</v>
      </c>
      <c r="F991" s="11">
        <v>45662</v>
      </c>
      <c r="G991" s="11">
        <v>45664</v>
      </c>
      <c r="H991" s="13">
        <f>DATE(YEAR(F991),MONTH(F991),1)</f>
        <v>45658</v>
      </c>
      <c r="I991" s="2">
        <f>G991-F991</f>
        <v>2</v>
      </c>
      <c r="J991" s="2">
        <f>F991-E991</f>
        <v>2</v>
      </c>
      <c r="K991" s="2" t="s">
        <v>2646</v>
      </c>
      <c r="L991" s="2">
        <v>1</v>
      </c>
      <c r="M991" s="2">
        <v>1</v>
      </c>
      <c r="N991" s="2">
        <v>0</v>
      </c>
      <c r="O991" s="2" t="s">
        <v>2732</v>
      </c>
      <c r="P991" s="2" t="s">
        <v>2652</v>
      </c>
      <c r="Q991" s="2" t="s">
        <v>2649</v>
      </c>
      <c r="R991" s="3">
        <v>13000</v>
      </c>
      <c r="S991" s="3">
        <f>I991*L991*R991</f>
        <v>26000</v>
      </c>
      <c r="T991" s="2">
        <f>M991+N991</f>
        <v>1</v>
      </c>
    </row>
    <row r="992" spans="1:20" x14ac:dyDescent="0.2">
      <c r="A992" s="2" t="s">
        <v>3656</v>
      </c>
      <c r="B992" s="2" t="s">
        <v>580</v>
      </c>
      <c r="C992" s="2" t="s">
        <v>37</v>
      </c>
      <c r="D992" s="2" t="str">
        <f>INDEX(Hotels!$C$2:$C$49,MATCH(C992,Hotels!$A$2:$A$49,0))</f>
        <v>Udaipur</v>
      </c>
      <c r="E992" s="11">
        <v>45660</v>
      </c>
      <c r="F992" s="11">
        <v>45716</v>
      </c>
      <c r="G992" s="11">
        <v>45720</v>
      </c>
      <c r="H992" s="13">
        <f>DATE(YEAR(F992),MONTH(F992),1)</f>
        <v>45689</v>
      </c>
      <c r="I992" s="2">
        <f>G992-F992</f>
        <v>4</v>
      </c>
      <c r="J992" s="2">
        <f>F992-E992</f>
        <v>56</v>
      </c>
      <c r="K992" s="2" t="s">
        <v>2646</v>
      </c>
      <c r="L992" s="2">
        <v>1</v>
      </c>
      <c r="M992" s="2">
        <v>2</v>
      </c>
      <c r="N992" s="2">
        <v>0</v>
      </c>
      <c r="O992" s="2" t="s">
        <v>2683</v>
      </c>
      <c r="P992" s="2" t="s">
        <v>2656</v>
      </c>
      <c r="Q992" s="2" t="s">
        <v>2653</v>
      </c>
      <c r="R992" s="3">
        <v>27500</v>
      </c>
      <c r="S992" s="3">
        <f>I992*L992*R992</f>
        <v>110000</v>
      </c>
      <c r="T992" s="2">
        <f>M992+N992</f>
        <v>2</v>
      </c>
    </row>
    <row r="993" spans="1:20" x14ac:dyDescent="0.2">
      <c r="A993" s="2" t="s">
        <v>3657</v>
      </c>
      <c r="B993" s="2" t="s">
        <v>752</v>
      </c>
      <c r="C993" s="2" t="s">
        <v>57</v>
      </c>
      <c r="D993" s="2" t="str">
        <f>INDEX(Hotels!$C$2:$C$49,MATCH(C993,Hotels!$A$2:$A$49,0))</f>
        <v>Mumbai</v>
      </c>
      <c r="E993" s="11">
        <v>45660</v>
      </c>
      <c r="F993" s="11">
        <v>45709</v>
      </c>
      <c r="G993" s="11">
        <v>45712</v>
      </c>
      <c r="H993" s="13">
        <f>DATE(YEAR(F993),MONTH(F993),1)</f>
        <v>45689</v>
      </c>
      <c r="I993" s="2">
        <f>G993-F993</f>
        <v>3</v>
      </c>
      <c r="J993" s="2">
        <f>F993-E993</f>
        <v>49</v>
      </c>
      <c r="K993" s="2" t="s">
        <v>2666</v>
      </c>
      <c r="L993" s="2">
        <v>4</v>
      </c>
      <c r="M993" s="2">
        <v>8</v>
      </c>
      <c r="N993" s="2">
        <v>0</v>
      </c>
      <c r="O993" s="2" t="s">
        <v>2658</v>
      </c>
      <c r="P993" s="2" t="s">
        <v>2659</v>
      </c>
      <c r="Q993" s="2" t="s">
        <v>2649</v>
      </c>
      <c r="R993" s="3">
        <v>24850</v>
      </c>
      <c r="S993" s="3">
        <f>I993*L993*R993</f>
        <v>298200</v>
      </c>
      <c r="T993" s="2">
        <f>M993+N993</f>
        <v>8</v>
      </c>
    </row>
    <row r="994" spans="1:20" x14ac:dyDescent="0.2">
      <c r="A994" s="2" t="s">
        <v>3658</v>
      </c>
      <c r="B994" s="2" t="s">
        <v>1095</v>
      </c>
      <c r="C994" s="2" t="s">
        <v>67</v>
      </c>
      <c r="D994" s="2" t="str">
        <f>INDEX(Hotels!$C$2:$C$49,MATCH(C994,Hotels!$A$2:$A$49,0))</f>
        <v>New Delhi</v>
      </c>
      <c r="E994" s="11">
        <v>45660</v>
      </c>
      <c r="F994" s="11">
        <v>45706</v>
      </c>
      <c r="G994" s="11">
        <v>45708</v>
      </c>
      <c r="H994" s="13">
        <f>DATE(YEAR(F994),MONTH(F994),1)</f>
        <v>45689</v>
      </c>
      <c r="I994" s="2">
        <f>G994-F994</f>
        <v>2</v>
      </c>
      <c r="J994" s="2">
        <f>F994-E994</f>
        <v>46</v>
      </c>
      <c r="K994" s="2" t="s">
        <v>2668</v>
      </c>
      <c r="L994" s="2">
        <v>1</v>
      </c>
      <c r="M994" s="2">
        <v>2</v>
      </c>
      <c r="N994" s="2">
        <v>0</v>
      </c>
      <c r="O994" s="2" t="s">
        <v>2670</v>
      </c>
      <c r="P994" s="2" t="s">
        <v>2662</v>
      </c>
      <c r="Q994" s="2" t="s">
        <v>2649</v>
      </c>
      <c r="R994" s="3">
        <v>4800</v>
      </c>
      <c r="S994" s="3">
        <f>I994*L994*R994</f>
        <v>9600</v>
      </c>
      <c r="T994" s="2">
        <f>M994+N994</f>
        <v>2</v>
      </c>
    </row>
    <row r="995" spans="1:20" x14ac:dyDescent="0.2">
      <c r="A995" s="2" t="s">
        <v>3659</v>
      </c>
      <c r="B995" s="2" t="s">
        <v>1136</v>
      </c>
      <c r="C995" s="2" t="s">
        <v>69</v>
      </c>
      <c r="D995" s="2" t="str">
        <f>INDEX(Hotels!$C$2:$C$49,MATCH(C995,Hotels!$A$2:$A$49,0))</f>
        <v>New Delhi</v>
      </c>
      <c r="E995" s="11">
        <v>45660</v>
      </c>
      <c r="F995" s="11">
        <v>45667</v>
      </c>
      <c r="G995" s="11">
        <v>45668</v>
      </c>
      <c r="H995" s="13">
        <f>DATE(YEAR(F995),MONTH(F995),1)</f>
        <v>45658</v>
      </c>
      <c r="I995" s="2">
        <f>G995-F995</f>
        <v>1</v>
      </c>
      <c r="J995" s="2">
        <f>F995-E995</f>
        <v>7</v>
      </c>
      <c r="K995" s="2" t="s">
        <v>2668</v>
      </c>
      <c r="L995" s="2">
        <v>1</v>
      </c>
      <c r="M995" s="2">
        <v>1</v>
      </c>
      <c r="N995" s="2">
        <v>0</v>
      </c>
      <c r="O995" s="2" t="s">
        <v>2651</v>
      </c>
      <c r="P995" s="2" t="s">
        <v>2656</v>
      </c>
      <c r="Q995" s="2" t="s">
        <v>2653</v>
      </c>
      <c r="R995" s="3">
        <v>15850</v>
      </c>
      <c r="S995" s="3">
        <f>I995*L995*R995</f>
        <v>15850</v>
      </c>
      <c r="T995" s="2">
        <f>M995+N995</f>
        <v>1</v>
      </c>
    </row>
    <row r="996" spans="1:20" x14ac:dyDescent="0.2">
      <c r="A996" s="2" t="s">
        <v>3660</v>
      </c>
      <c r="B996" s="2" t="s">
        <v>1319</v>
      </c>
      <c r="C996" s="2" t="s">
        <v>89</v>
      </c>
      <c r="D996" s="2" t="str">
        <f>INDEX(Hotels!$C$2:$C$49,MATCH(C996,Hotels!$A$2:$A$49,0))</f>
        <v>Kochi</v>
      </c>
      <c r="E996" s="11">
        <v>45660</v>
      </c>
      <c r="F996" s="11">
        <v>45735</v>
      </c>
      <c r="G996" s="11">
        <v>45739</v>
      </c>
      <c r="H996" s="13">
        <f>DATE(YEAR(F996),MONTH(F996),1)</f>
        <v>45717</v>
      </c>
      <c r="I996" s="2">
        <f>G996-F996</f>
        <v>4</v>
      </c>
      <c r="J996" s="2">
        <f>F996-E996</f>
        <v>75</v>
      </c>
      <c r="K996" s="2" t="s">
        <v>2646</v>
      </c>
      <c r="L996" s="2">
        <v>1</v>
      </c>
      <c r="M996" s="2">
        <v>2</v>
      </c>
      <c r="N996" s="2">
        <v>2</v>
      </c>
      <c r="O996" s="2" t="s">
        <v>2658</v>
      </c>
      <c r="P996" s="2" t="s">
        <v>2662</v>
      </c>
      <c r="Q996" s="2" t="s">
        <v>2649</v>
      </c>
      <c r="R996" s="3">
        <v>11350</v>
      </c>
      <c r="S996" s="3">
        <f>I996*L996*R996</f>
        <v>45400</v>
      </c>
      <c r="T996" s="2">
        <f>M996+N996</f>
        <v>4</v>
      </c>
    </row>
    <row r="997" spans="1:20" x14ac:dyDescent="0.2">
      <c r="A997" s="2" t="s">
        <v>3661</v>
      </c>
      <c r="B997" s="2" t="s">
        <v>2118</v>
      </c>
      <c r="C997" s="2" t="s">
        <v>13</v>
      </c>
      <c r="D997" s="2" t="str">
        <f>INDEX(Hotels!$C$2:$C$49,MATCH(C997,Hotels!$A$2:$A$49,0))</f>
        <v>Goa</v>
      </c>
      <c r="E997" s="11">
        <v>45660</v>
      </c>
      <c r="F997" s="11">
        <v>45690</v>
      </c>
      <c r="G997" s="11">
        <v>45694</v>
      </c>
      <c r="H997" s="13">
        <f>DATE(YEAR(F997),MONTH(F997),1)</f>
        <v>45689</v>
      </c>
      <c r="I997" s="2">
        <f>G997-F997</f>
        <v>4</v>
      </c>
      <c r="J997" s="2">
        <f>F997-E997</f>
        <v>30</v>
      </c>
      <c r="K997" s="2" t="s">
        <v>2668</v>
      </c>
      <c r="L997" s="2">
        <v>1</v>
      </c>
      <c r="M997" s="2">
        <v>2</v>
      </c>
      <c r="N997" s="2">
        <v>2</v>
      </c>
      <c r="O997" s="2" t="s">
        <v>2658</v>
      </c>
      <c r="P997" s="2" t="s">
        <v>2662</v>
      </c>
      <c r="Q997" s="2" t="s">
        <v>2649</v>
      </c>
      <c r="R997" s="3">
        <v>11700</v>
      </c>
      <c r="S997" s="3">
        <f>I997*L997*R997</f>
        <v>46800</v>
      </c>
      <c r="T997" s="2">
        <f>M997+N997</f>
        <v>4</v>
      </c>
    </row>
    <row r="998" spans="1:20" x14ac:dyDescent="0.2">
      <c r="A998" s="2" t="s">
        <v>3662</v>
      </c>
      <c r="B998" s="2" t="s">
        <v>2239</v>
      </c>
      <c r="C998" s="2" t="s">
        <v>49</v>
      </c>
      <c r="D998" s="2" t="str">
        <f>INDEX(Hotels!$C$2:$C$49,MATCH(C998,Hotels!$A$2:$A$49,0))</f>
        <v>Agra</v>
      </c>
      <c r="E998" s="11">
        <v>45660</v>
      </c>
      <c r="F998" s="11">
        <v>45788</v>
      </c>
      <c r="G998" s="11">
        <v>45791</v>
      </c>
      <c r="H998" s="13">
        <f>DATE(YEAR(F998),MONTH(F998),1)</f>
        <v>45778</v>
      </c>
      <c r="I998" s="2">
        <f>G998-F998</f>
        <v>3</v>
      </c>
      <c r="J998" s="2">
        <f>F998-E998</f>
        <v>128</v>
      </c>
      <c r="K998" s="2" t="s">
        <v>2655</v>
      </c>
      <c r="L998" s="2">
        <v>1</v>
      </c>
      <c r="M998" s="2">
        <v>3</v>
      </c>
      <c r="N998" s="2">
        <v>0</v>
      </c>
      <c r="O998" s="2" t="s">
        <v>2658</v>
      </c>
      <c r="P998" s="2" t="s">
        <v>2652</v>
      </c>
      <c r="Q998" s="2" t="s">
        <v>2649</v>
      </c>
      <c r="R998" s="3">
        <v>3200</v>
      </c>
      <c r="S998" s="3">
        <f>I998*L998*R998</f>
        <v>9600</v>
      </c>
      <c r="T998" s="2">
        <f>M998+N998</f>
        <v>3</v>
      </c>
    </row>
    <row r="999" spans="1:20" x14ac:dyDescent="0.2">
      <c r="A999" s="2" t="s">
        <v>3663</v>
      </c>
      <c r="B999" s="2" t="s">
        <v>2336</v>
      </c>
      <c r="C999" s="2" t="s">
        <v>110</v>
      </c>
      <c r="D999" s="2" t="str">
        <f>INDEX(Hotels!$C$2:$C$49,MATCH(C999,Hotels!$A$2:$A$49,0))</f>
        <v>Manali</v>
      </c>
      <c r="E999" s="11">
        <v>45660</v>
      </c>
      <c r="F999" s="11">
        <v>45671</v>
      </c>
      <c r="G999" s="11">
        <v>45673</v>
      </c>
      <c r="H999" s="13">
        <f>DATE(YEAR(F999),MONTH(F999),1)</f>
        <v>45658</v>
      </c>
      <c r="I999" s="2">
        <f>G999-F999</f>
        <v>2</v>
      </c>
      <c r="J999" s="2">
        <f>F999-E999</f>
        <v>11</v>
      </c>
      <c r="K999" s="2" t="s">
        <v>2655</v>
      </c>
      <c r="L999" s="2">
        <v>1</v>
      </c>
      <c r="M999" s="2">
        <v>3</v>
      </c>
      <c r="N999" s="2">
        <v>0</v>
      </c>
      <c r="O999" s="2" t="s">
        <v>2658</v>
      </c>
      <c r="P999" s="2" t="s">
        <v>2656</v>
      </c>
      <c r="Q999" s="2" t="s">
        <v>2649</v>
      </c>
      <c r="R999" s="3">
        <v>7000</v>
      </c>
      <c r="S999" s="3">
        <f>I999*L999*R999</f>
        <v>14000</v>
      </c>
      <c r="T999" s="2">
        <f>M999+N999</f>
        <v>3</v>
      </c>
    </row>
    <row r="1000" spans="1:20" x14ac:dyDescent="0.2">
      <c r="A1000" s="2" t="s">
        <v>3664</v>
      </c>
      <c r="B1000" s="2" t="s">
        <v>412</v>
      </c>
      <c r="C1000" s="2" t="s">
        <v>32</v>
      </c>
      <c r="D1000" s="2" t="str">
        <f>INDEX(Hotels!$C$2:$C$49,MATCH(C1000,Hotels!$A$2:$A$49,0))</f>
        <v>Jaipur</v>
      </c>
      <c r="E1000" s="11">
        <v>45661</v>
      </c>
      <c r="F1000" s="11">
        <v>45662</v>
      </c>
      <c r="G1000" s="11">
        <v>45664</v>
      </c>
      <c r="H1000" s="13">
        <f>DATE(YEAR(F1000),MONTH(F1000),1)</f>
        <v>45658</v>
      </c>
      <c r="I1000" s="2">
        <f>G1000-F1000</f>
        <v>2</v>
      </c>
      <c r="J1000" s="2">
        <f>F1000-E1000</f>
        <v>1</v>
      </c>
      <c r="K1000" s="2" t="s">
        <v>2655</v>
      </c>
      <c r="L1000" s="2">
        <v>1</v>
      </c>
      <c r="M1000" s="2">
        <v>1</v>
      </c>
      <c r="N1000" s="2">
        <v>0</v>
      </c>
      <c r="O1000" s="2" t="s">
        <v>2670</v>
      </c>
      <c r="P1000" s="2" t="s">
        <v>2659</v>
      </c>
      <c r="Q1000" s="2" t="s">
        <v>2649</v>
      </c>
      <c r="R1000" s="3">
        <v>7900</v>
      </c>
      <c r="S1000" s="3">
        <f>I1000*L1000*R1000</f>
        <v>15800</v>
      </c>
      <c r="T1000" s="2">
        <f>M1000+N1000</f>
        <v>1</v>
      </c>
    </row>
    <row r="1001" spans="1:20" x14ac:dyDescent="0.2">
      <c r="A1001" s="2" t="s">
        <v>3665</v>
      </c>
      <c r="B1001" s="2" t="s">
        <v>737</v>
      </c>
      <c r="C1001" s="2" t="s">
        <v>108</v>
      </c>
      <c r="D1001" s="2" t="str">
        <f>INDEX(Hotels!$C$2:$C$49,MATCH(C1001,Hotels!$A$2:$A$49,0))</f>
        <v>Manali</v>
      </c>
      <c r="E1001" s="11">
        <v>45661</v>
      </c>
      <c r="F1001" s="11">
        <v>45664</v>
      </c>
      <c r="G1001" s="11">
        <v>45669</v>
      </c>
      <c r="H1001" s="13">
        <f>DATE(YEAR(F1001),MONTH(F1001),1)</f>
        <v>45658</v>
      </c>
      <c r="I1001" s="2">
        <f>G1001-F1001</f>
        <v>5</v>
      </c>
      <c r="J1001" s="2">
        <f>F1001-E1001</f>
        <v>3</v>
      </c>
      <c r="K1001" s="2" t="s">
        <v>2666</v>
      </c>
      <c r="L1001" s="2">
        <v>1</v>
      </c>
      <c r="M1001" s="2">
        <v>3</v>
      </c>
      <c r="N1001" s="2">
        <v>1</v>
      </c>
      <c r="O1001" s="2" t="s">
        <v>2658</v>
      </c>
      <c r="P1001" s="2" t="s">
        <v>2652</v>
      </c>
      <c r="Q1001" s="2" t="s">
        <v>2649</v>
      </c>
      <c r="R1001" s="3">
        <v>28000</v>
      </c>
      <c r="S1001" s="3">
        <f>I1001*L1001*R1001</f>
        <v>140000</v>
      </c>
      <c r="T1001" s="2">
        <f>M1001+N1001</f>
        <v>4</v>
      </c>
    </row>
    <row r="1002" spans="1:20" x14ac:dyDescent="0.2">
      <c r="A1002" s="2" t="s">
        <v>3666</v>
      </c>
      <c r="B1002" s="2" t="s">
        <v>1184</v>
      </c>
      <c r="C1002" s="2" t="s">
        <v>87</v>
      </c>
      <c r="D1002" s="2" t="str">
        <f>INDEX(Hotels!$C$2:$C$49,MATCH(C1002,Hotels!$A$2:$A$49,0))</f>
        <v>Kochi</v>
      </c>
      <c r="E1002" s="11">
        <v>45661</v>
      </c>
      <c r="F1002" s="11">
        <v>45708</v>
      </c>
      <c r="G1002" s="11">
        <v>45712</v>
      </c>
      <c r="H1002" s="13">
        <f>DATE(YEAR(F1002),MONTH(F1002),1)</f>
        <v>45689</v>
      </c>
      <c r="I1002" s="2">
        <f>G1002-F1002</f>
        <v>4</v>
      </c>
      <c r="J1002" s="2">
        <f>F1002-E1002</f>
        <v>47</v>
      </c>
      <c r="K1002" s="2" t="s">
        <v>2668</v>
      </c>
      <c r="L1002" s="2">
        <v>1</v>
      </c>
      <c r="M1002" s="2">
        <v>2</v>
      </c>
      <c r="N1002" s="2">
        <v>0</v>
      </c>
      <c r="O1002" s="2" t="s">
        <v>2683</v>
      </c>
      <c r="P1002" s="2" t="s">
        <v>2662</v>
      </c>
      <c r="Q1002" s="2" t="s">
        <v>2653</v>
      </c>
      <c r="R1002" s="3">
        <v>6250</v>
      </c>
      <c r="S1002" s="3">
        <f>I1002*L1002*R1002</f>
        <v>25000</v>
      </c>
      <c r="T1002" s="2">
        <f>M1002+N1002</f>
        <v>2</v>
      </c>
    </row>
    <row r="1003" spans="1:20" x14ac:dyDescent="0.2">
      <c r="A1003" s="2" t="s">
        <v>3667</v>
      </c>
      <c r="B1003" s="2" t="s">
        <v>1214</v>
      </c>
      <c r="C1003" s="2" t="s">
        <v>83</v>
      </c>
      <c r="D1003" s="2" t="str">
        <f>INDEX(Hotels!$C$2:$C$49,MATCH(C1003,Hotels!$A$2:$A$49,0))</f>
        <v>Kochi</v>
      </c>
      <c r="E1003" s="11">
        <v>45661</v>
      </c>
      <c r="F1003" s="11">
        <v>45666</v>
      </c>
      <c r="G1003" s="11">
        <v>45667</v>
      </c>
      <c r="H1003" s="13">
        <f>DATE(YEAR(F1003),MONTH(F1003),1)</f>
        <v>45658</v>
      </c>
      <c r="I1003" s="2">
        <f>G1003-F1003</f>
        <v>1</v>
      </c>
      <c r="J1003" s="2">
        <f>F1003-E1003</f>
        <v>5</v>
      </c>
      <c r="K1003" s="2" t="s">
        <v>2655</v>
      </c>
      <c r="L1003" s="2">
        <v>1</v>
      </c>
      <c r="M1003" s="2">
        <v>1</v>
      </c>
      <c r="N1003" s="2">
        <v>0</v>
      </c>
      <c r="O1003" s="2" t="s">
        <v>2661</v>
      </c>
      <c r="P1003" s="2" t="s">
        <v>2652</v>
      </c>
      <c r="Q1003" s="2" t="s">
        <v>2649</v>
      </c>
      <c r="R1003" s="3">
        <v>14900</v>
      </c>
      <c r="S1003" s="3">
        <f>I1003*L1003*R1003</f>
        <v>14900</v>
      </c>
      <c r="T1003" s="2">
        <f>M1003+N1003</f>
        <v>1</v>
      </c>
    </row>
    <row r="1004" spans="1:20" x14ac:dyDescent="0.2">
      <c r="A1004" s="2" t="s">
        <v>3668</v>
      </c>
      <c r="B1004" s="2" t="s">
        <v>1264</v>
      </c>
      <c r="C1004" s="2" t="s">
        <v>49</v>
      </c>
      <c r="D1004" s="2" t="str">
        <f>INDEX(Hotels!$C$2:$C$49,MATCH(C1004,Hotels!$A$2:$A$49,0))</f>
        <v>Agra</v>
      </c>
      <c r="E1004" s="11">
        <v>45661</v>
      </c>
      <c r="F1004" s="11">
        <v>45685</v>
      </c>
      <c r="G1004" s="11">
        <v>45690</v>
      </c>
      <c r="H1004" s="13">
        <f>DATE(YEAR(F1004),MONTH(F1004),1)</f>
        <v>45658</v>
      </c>
      <c r="I1004" s="2">
        <f>G1004-F1004</f>
        <v>5</v>
      </c>
      <c r="J1004" s="2">
        <f>F1004-E1004</f>
        <v>24</v>
      </c>
      <c r="K1004" s="2" t="s">
        <v>2668</v>
      </c>
      <c r="L1004" s="2">
        <v>1</v>
      </c>
      <c r="M1004" s="2">
        <v>2</v>
      </c>
      <c r="N1004" s="2">
        <v>0</v>
      </c>
      <c r="O1004" s="2" t="s">
        <v>2670</v>
      </c>
      <c r="P1004" s="2" t="s">
        <v>2662</v>
      </c>
      <c r="Q1004" s="2" t="s">
        <v>2649</v>
      </c>
      <c r="R1004" s="3">
        <v>2900</v>
      </c>
      <c r="S1004" s="3">
        <f>I1004*L1004*R1004</f>
        <v>14500</v>
      </c>
      <c r="T1004" s="2">
        <f>M1004+N1004</f>
        <v>2</v>
      </c>
    </row>
    <row r="1005" spans="1:20" x14ac:dyDescent="0.2">
      <c r="A1005" s="2" t="s">
        <v>3669</v>
      </c>
      <c r="B1005" s="2" t="s">
        <v>1837</v>
      </c>
      <c r="C1005" s="2" t="s">
        <v>51</v>
      </c>
      <c r="D1005" s="2" t="str">
        <f>INDEX(Hotels!$C$2:$C$49,MATCH(C1005,Hotels!$A$2:$A$49,0))</f>
        <v>Agra</v>
      </c>
      <c r="E1005" s="11">
        <v>45661</v>
      </c>
      <c r="F1005" s="11">
        <v>45681</v>
      </c>
      <c r="G1005" s="11">
        <v>45684</v>
      </c>
      <c r="H1005" s="13">
        <f>DATE(YEAR(F1005),MONTH(F1005),1)</f>
        <v>45658</v>
      </c>
      <c r="I1005" s="2">
        <f>G1005-F1005</f>
        <v>3</v>
      </c>
      <c r="J1005" s="2">
        <f>F1005-E1005</f>
        <v>20</v>
      </c>
      <c r="K1005" s="2" t="s">
        <v>2646</v>
      </c>
      <c r="L1005" s="2">
        <v>1</v>
      </c>
      <c r="M1005" s="2">
        <v>2</v>
      </c>
      <c r="N1005" s="2">
        <v>0</v>
      </c>
      <c r="O1005" s="2" t="s">
        <v>2670</v>
      </c>
      <c r="P1005" s="2" t="s">
        <v>2656</v>
      </c>
      <c r="Q1005" s="2" t="s">
        <v>2649</v>
      </c>
      <c r="R1005" s="3">
        <v>15850</v>
      </c>
      <c r="S1005" s="3">
        <f>I1005*L1005*R1005</f>
        <v>47550</v>
      </c>
      <c r="T1005" s="2">
        <f>M1005+N1005</f>
        <v>2</v>
      </c>
    </row>
    <row r="1006" spans="1:20" x14ac:dyDescent="0.2">
      <c r="A1006" s="2" t="s">
        <v>3670</v>
      </c>
      <c r="B1006" s="2" t="s">
        <v>2038</v>
      </c>
      <c r="C1006" s="2" t="s">
        <v>43</v>
      </c>
      <c r="D1006" s="2" t="str">
        <f>INDEX(Hotels!$C$2:$C$49,MATCH(C1006,Hotels!$A$2:$A$49,0))</f>
        <v>Agra</v>
      </c>
      <c r="E1006" s="11">
        <v>45661</v>
      </c>
      <c r="F1006" s="11">
        <v>45671</v>
      </c>
      <c r="G1006" s="11">
        <v>45675</v>
      </c>
      <c r="H1006" s="13">
        <f>DATE(YEAR(F1006),MONTH(F1006),1)</f>
        <v>45658</v>
      </c>
      <c r="I1006" s="2">
        <f>G1006-F1006</f>
        <v>4</v>
      </c>
      <c r="J1006" s="2">
        <f>F1006-E1006</f>
        <v>10</v>
      </c>
      <c r="K1006" s="2" t="s">
        <v>2646</v>
      </c>
      <c r="L1006" s="2">
        <v>1</v>
      </c>
      <c r="M1006" s="2">
        <v>2</v>
      </c>
      <c r="N1006" s="2">
        <v>0</v>
      </c>
      <c r="O1006" s="2" t="s">
        <v>2683</v>
      </c>
      <c r="P1006" s="2" t="s">
        <v>2672</v>
      </c>
      <c r="Q1006" s="2" t="s">
        <v>2649</v>
      </c>
      <c r="R1006" s="3">
        <v>8950</v>
      </c>
      <c r="S1006" s="3">
        <f>I1006*L1006*R1006</f>
        <v>35800</v>
      </c>
      <c r="T1006" s="2">
        <f>M1006+N1006</f>
        <v>2</v>
      </c>
    </row>
    <row r="1007" spans="1:20" x14ac:dyDescent="0.2">
      <c r="A1007" s="2" t="s">
        <v>3671</v>
      </c>
      <c r="B1007" s="2" t="s">
        <v>2107</v>
      </c>
      <c r="C1007" s="2" t="s">
        <v>89</v>
      </c>
      <c r="D1007" s="2" t="str">
        <f>INDEX(Hotels!$C$2:$C$49,MATCH(C1007,Hotels!$A$2:$A$49,0))</f>
        <v>Kochi</v>
      </c>
      <c r="E1007" s="11">
        <v>45661</v>
      </c>
      <c r="F1007" s="11">
        <v>45684</v>
      </c>
      <c r="G1007" s="11">
        <v>45687</v>
      </c>
      <c r="H1007" s="13">
        <f>DATE(YEAR(F1007),MONTH(F1007),1)</f>
        <v>45658</v>
      </c>
      <c r="I1007" s="2">
        <f>G1007-F1007</f>
        <v>3</v>
      </c>
      <c r="J1007" s="2">
        <f>F1007-E1007</f>
        <v>23</v>
      </c>
      <c r="K1007" s="2" t="s">
        <v>2668</v>
      </c>
      <c r="L1007" s="2">
        <v>1</v>
      </c>
      <c r="M1007" s="2">
        <v>3</v>
      </c>
      <c r="N1007" s="2">
        <v>0</v>
      </c>
      <c r="O1007" s="2" t="s">
        <v>2689</v>
      </c>
      <c r="P1007" s="2" t="s">
        <v>2672</v>
      </c>
      <c r="Q1007" s="2" t="s">
        <v>2649</v>
      </c>
      <c r="R1007" s="3">
        <v>6200</v>
      </c>
      <c r="S1007" s="3">
        <f>I1007*L1007*R1007</f>
        <v>18600</v>
      </c>
      <c r="T1007" s="2">
        <f>M1007+N1007</f>
        <v>3</v>
      </c>
    </row>
    <row r="1008" spans="1:20" x14ac:dyDescent="0.2">
      <c r="A1008" s="2" t="s">
        <v>3672</v>
      </c>
      <c r="B1008" s="2" t="s">
        <v>2239</v>
      </c>
      <c r="C1008" s="2" t="s">
        <v>19</v>
      </c>
      <c r="D1008" s="2" t="str">
        <f>INDEX(Hotels!$C$2:$C$49,MATCH(C1008,Hotels!$A$2:$A$49,0))</f>
        <v>Goa</v>
      </c>
      <c r="E1008" s="11">
        <v>45661</v>
      </c>
      <c r="F1008" s="11">
        <v>45661</v>
      </c>
      <c r="G1008" s="11">
        <v>45663</v>
      </c>
      <c r="H1008" s="13">
        <f>DATE(YEAR(F1008),MONTH(F1008),1)</f>
        <v>45658</v>
      </c>
      <c r="I1008" s="2">
        <f>G1008-F1008</f>
        <v>2</v>
      </c>
      <c r="J1008" s="2">
        <f>F1008-E1008</f>
        <v>0</v>
      </c>
      <c r="K1008" s="2" t="s">
        <v>2655</v>
      </c>
      <c r="L1008" s="2">
        <v>1</v>
      </c>
      <c r="M1008" s="2">
        <v>1</v>
      </c>
      <c r="N1008" s="2">
        <v>0</v>
      </c>
      <c r="O1008" s="2" t="s">
        <v>2689</v>
      </c>
      <c r="P1008" s="2" t="s">
        <v>2656</v>
      </c>
      <c r="Q1008" s="2" t="s">
        <v>2664</v>
      </c>
      <c r="R1008" s="3">
        <v>8750</v>
      </c>
      <c r="S1008" s="3">
        <f>I1008*L1008*R1008</f>
        <v>17500</v>
      </c>
      <c r="T1008" s="2">
        <f>M1008+N1008</f>
        <v>1</v>
      </c>
    </row>
    <row r="1009" spans="1:20" x14ac:dyDescent="0.2">
      <c r="A1009" s="2" t="s">
        <v>3673</v>
      </c>
      <c r="B1009" s="2" t="s">
        <v>346</v>
      </c>
      <c r="C1009" s="2" t="s">
        <v>19</v>
      </c>
      <c r="D1009" s="2" t="str">
        <f>INDEX(Hotels!$C$2:$C$49,MATCH(C1009,Hotels!$A$2:$A$49,0))</f>
        <v>Goa</v>
      </c>
      <c r="E1009" s="11">
        <v>45662</v>
      </c>
      <c r="F1009" s="11">
        <v>45726</v>
      </c>
      <c r="G1009" s="11">
        <v>45729</v>
      </c>
      <c r="H1009" s="13">
        <f>DATE(YEAR(F1009),MONTH(F1009),1)</f>
        <v>45717</v>
      </c>
      <c r="I1009" s="2">
        <f>G1009-F1009</f>
        <v>3</v>
      </c>
      <c r="J1009" s="2">
        <f>F1009-E1009</f>
        <v>64</v>
      </c>
      <c r="K1009" s="2" t="s">
        <v>2655</v>
      </c>
      <c r="L1009" s="2">
        <v>2</v>
      </c>
      <c r="M1009" s="2">
        <v>4</v>
      </c>
      <c r="N1009" s="2">
        <v>1</v>
      </c>
      <c r="O1009" s="2" t="s">
        <v>2683</v>
      </c>
      <c r="P1009" s="2" t="s">
        <v>2662</v>
      </c>
      <c r="Q1009" s="2" t="s">
        <v>2649</v>
      </c>
      <c r="R1009" s="3">
        <v>7250</v>
      </c>
      <c r="S1009" s="3">
        <f>I1009*L1009*R1009</f>
        <v>43500</v>
      </c>
      <c r="T1009" s="2">
        <f>M1009+N1009</f>
        <v>5</v>
      </c>
    </row>
    <row r="1010" spans="1:20" x14ac:dyDescent="0.2">
      <c r="A1010" s="2" t="s">
        <v>3674</v>
      </c>
      <c r="B1010" s="2" t="s">
        <v>503</v>
      </c>
      <c r="C1010" s="2" t="s">
        <v>91</v>
      </c>
      <c r="D1010" s="2" t="str">
        <f>INDEX(Hotels!$C$2:$C$49,MATCH(C1010,Hotels!$A$2:$A$49,0))</f>
        <v>Kochi</v>
      </c>
      <c r="E1010" s="11">
        <v>45662</v>
      </c>
      <c r="F1010" s="11">
        <v>45932</v>
      </c>
      <c r="G1010" s="11">
        <v>45935</v>
      </c>
      <c r="H1010" s="13">
        <f>DATE(YEAR(F1010),MONTH(F1010),1)</f>
        <v>45931</v>
      </c>
      <c r="I1010" s="2">
        <f>G1010-F1010</f>
        <v>3</v>
      </c>
      <c r="J1010" s="2">
        <f>F1010-E1010</f>
        <v>270</v>
      </c>
      <c r="K1010" s="2" t="s">
        <v>2668</v>
      </c>
      <c r="L1010" s="2">
        <v>4</v>
      </c>
      <c r="M1010" s="2">
        <v>8</v>
      </c>
      <c r="N1010" s="2">
        <v>0</v>
      </c>
      <c r="O1010" s="2" t="s">
        <v>2689</v>
      </c>
      <c r="P1010" s="2" t="s">
        <v>2672</v>
      </c>
      <c r="Q1010" s="2" t="s">
        <v>2653</v>
      </c>
      <c r="R1010" s="3">
        <v>3400</v>
      </c>
      <c r="S1010" s="3">
        <f>I1010*L1010*R1010</f>
        <v>40800</v>
      </c>
      <c r="T1010" s="2">
        <f>M1010+N1010</f>
        <v>8</v>
      </c>
    </row>
    <row r="1011" spans="1:20" x14ac:dyDescent="0.2">
      <c r="A1011" s="2" t="s">
        <v>3675</v>
      </c>
      <c r="B1011" s="2" t="s">
        <v>549</v>
      </c>
      <c r="C1011" s="2" t="s">
        <v>69</v>
      </c>
      <c r="D1011" s="2" t="str">
        <f>INDEX(Hotels!$C$2:$C$49,MATCH(C1011,Hotels!$A$2:$A$49,0))</f>
        <v>New Delhi</v>
      </c>
      <c r="E1011" s="11">
        <v>45662</v>
      </c>
      <c r="F1011" s="11">
        <v>45712</v>
      </c>
      <c r="G1011" s="11">
        <v>45717</v>
      </c>
      <c r="H1011" s="13">
        <f>DATE(YEAR(F1011),MONTH(F1011),1)</f>
        <v>45689</v>
      </c>
      <c r="I1011" s="2">
        <f>G1011-F1011</f>
        <v>5</v>
      </c>
      <c r="J1011" s="2">
        <f>F1011-E1011</f>
        <v>50</v>
      </c>
      <c r="K1011" s="2" t="s">
        <v>2655</v>
      </c>
      <c r="L1011" s="2">
        <v>1</v>
      </c>
      <c r="M1011" s="2">
        <v>2</v>
      </c>
      <c r="N1011" s="2">
        <v>0</v>
      </c>
      <c r="O1011" s="2" t="s">
        <v>2689</v>
      </c>
      <c r="P1011" s="2" t="s">
        <v>2672</v>
      </c>
      <c r="Q1011" s="2" t="s">
        <v>2653</v>
      </c>
      <c r="R1011" s="3">
        <v>19350</v>
      </c>
      <c r="S1011" s="3">
        <f>I1011*L1011*R1011</f>
        <v>96750</v>
      </c>
      <c r="T1011" s="2">
        <f>M1011+N1011</f>
        <v>2</v>
      </c>
    </row>
    <row r="1012" spans="1:20" x14ac:dyDescent="0.2">
      <c r="A1012" s="2" t="s">
        <v>3676</v>
      </c>
      <c r="B1012" s="2" t="s">
        <v>804</v>
      </c>
      <c r="C1012" s="2" t="s">
        <v>37</v>
      </c>
      <c r="D1012" s="2" t="str">
        <f>INDEX(Hotels!$C$2:$C$49,MATCH(C1012,Hotels!$A$2:$A$49,0))</f>
        <v>Udaipur</v>
      </c>
      <c r="E1012" s="11">
        <v>45662</v>
      </c>
      <c r="F1012" s="11">
        <v>45696</v>
      </c>
      <c r="G1012" s="11">
        <v>45701</v>
      </c>
      <c r="H1012" s="13">
        <f>DATE(YEAR(F1012),MONTH(F1012),1)</f>
        <v>45689</v>
      </c>
      <c r="I1012" s="2">
        <f>G1012-F1012</f>
        <v>5</v>
      </c>
      <c r="J1012" s="2">
        <f>F1012-E1012</f>
        <v>34</v>
      </c>
      <c r="K1012" s="2" t="s">
        <v>2666</v>
      </c>
      <c r="L1012" s="2">
        <v>1</v>
      </c>
      <c r="M1012" s="2">
        <v>1</v>
      </c>
      <c r="N1012" s="2">
        <v>0</v>
      </c>
      <c r="O1012" s="2" t="s">
        <v>2670</v>
      </c>
      <c r="P1012" s="2" t="s">
        <v>2662</v>
      </c>
      <c r="Q1012" s="2" t="s">
        <v>2649</v>
      </c>
      <c r="R1012" s="3">
        <v>36700</v>
      </c>
      <c r="S1012" s="3">
        <f>I1012*L1012*R1012</f>
        <v>183500</v>
      </c>
      <c r="T1012" s="2">
        <f>M1012+N1012</f>
        <v>1</v>
      </c>
    </row>
    <row r="1013" spans="1:20" x14ac:dyDescent="0.2">
      <c r="A1013" s="2" t="s">
        <v>3677</v>
      </c>
      <c r="B1013" s="2" t="s">
        <v>821</v>
      </c>
      <c r="C1013" s="2" t="s">
        <v>118</v>
      </c>
      <c r="D1013" s="2" t="str">
        <f>INDEX(Hotels!$C$2:$C$49,MATCH(C1013,Hotels!$A$2:$A$49,0))</f>
        <v>Rishikesh</v>
      </c>
      <c r="E1013" s="11">
        <v>45662</v>
      </c>
      <c r="F1013" s="11">
        <v>45684</v>
      </c>
      <c r="G1013" s="11">
        <v>45686</v>
      </c>
      <c r="H1013" s="13">
        <f>DATE(YEAR(F1013),MONTH(F1013),1)</f>
        <v>45658</v>
      </c>
      <c r="I1013" s="2">
        <f>G1013-F1013</f>
        <v>2</v>
      </c>
      <c r="J1013" s="2">
        <f>F1013-E1013</f>
        <v>22</v>
      </c>
      <c r="K1013" s="2" t="s">
        <v>2666</v>
      </c>
      <c r="L1013" s="2">
        <v>1</v>
      </c>
      <c r="M1013" s="2">
        <v>1</v>
      </c>
      <c r="N1013" s="2">
        <v>0</v>
      </c>
      <c r="O1013" s="2" t="s">
        <v>2683</v>
      </c>
      <c r="P1013" s="2" t="s">
        <v>2648</v>
      </c>
      <c r="Q1013" s="2" t="s">
        <v>2649</v>
      </c>
      <c r="R1013" s="3">
        <v>19000</v>
      </c>
      <c r="S1013" s="3">
        <f>I1013*L1013*R1013</f>
        <v>38000</v>
      </c>
      <c r="T1013" s="2">
        <f>M1013+N1013</f>
        <v>1</v>
      </c>
    </row>
    <row r="1014" spans="1:20" x14ac:dyDescent="0.2">
      <c r="A1014" s="2" t="s">
        <v>3678</v>
      </c>
      <c r="B1014" s="2" t="s">
        <v>890</v>
      </c>
      <c r="C1014" s="2" t="s">
        <v>83</v>
      </c>
      <c r="D1014" s="2" t="str">
        <f>INDEX(Hotels!$C$2:$C$49,MATCH(C1014,Hotels!$A$2:$A$49,0))</f>
        <v>Kochi</v>
      </c>
      <c r="E1014" s="11">
        <v>45662</v>
      </c>
      <c r="F1014" s="11">
        <v>45692</v>
      </c>
      <c r="G1014" s="11">
        <v>45694</v>
      </c>
      <c r="H1014" s="13">
        <f>DATE(YEAR(F1014),MONTH(F1014),1)</f>
        <v>45689</v>
      </c>
      <c r="I1014" s="2">
        <f>G1014-F1014</f>
        <v>2</v>
      </c>
      <c r="J1014" s="2">
        <f>F1014-E1014</f>
        <v>30</v>
      </c>
      <c r="K1014" s="2" t="s">
        <v>2646</v>
      </c>
      <c r="L1014" s="2">
        <v>1</v>
      </c>
      <c r="M1014" s="2">
        <v>3</v>
      </c>
      <c r="N1014" s="2">
        <v>0</v>
      </c>
      <c r="O1014" s="2" t="s">
        <v>2647</v>
      </c>
      <c r="P1014" s="2" t="s">
        <v>2648</v>
      </c>
      <c r="Q1014" s="2" t="s">
        <v>2649</v>
      </c>
      <c r="R1014" s="3">
        <v>19400</v>
      </c>
      <c r="S1014" s="3">
        <f>I1014*L1014*R1014</f>
        <v>38800</v>
      </c>
      <c r="T1014" s="2">
        <f>M1014+N1014</f>
        <v>3</v>
      </c>
    </row>
    <row r="1015" spans="1:20" x14ac:dyDescent="0.2">
      <c r="A1015" s="2" t="s">
        <v>3679</v>
      </c>
      <c r="B1015" s="2" t="s">
        <v>998</v>
      </c>
      <c r="C1015" s="2" t="s">
        <v>108</v>
      </c>
      <c r="D1015" s="2" t="str">
        <f>INDEX(Hotels!$C$2:$C$49,MATCH(C1015,Hotels!$A$2:$A$49,0))</f>
        <v>Manali</v>
      </c>
      <c r="E1015" s="11">
        <v>45662</v>
      </c>
      <c r="F1015" s="11">
        <v>45664</v>
      </c>
      <c r="G1015" s="11">
        <v>45669</v>
      </c>
      <c r="H1015" s="13">
        <f>DATE(YEAR(F1015),MONTH(F1015),1)</f>
        <v>45658</v>
      </c>
      <c r="I1015" s="2">
        <f>G1015-F1015</f>
        <v>5</v>
      </c>
      <c r="J1015" s="2">
        <f>F1015-E1015</f>
        <v>2</v>
      </c>
      <c r="K1015" s="2" t="s">
        <v>2655</v>
      </c>
      <c r="L1015" s="2">
        <v>1</v>
      </c>
      <c r="M1015" s="2">
        <v>2</v>
      </c>
      <c r="N1015" s="2">
        <v>1</v>
      </c>
      <c r="O1015" s="2" t="s">
        <v>2661</v>
      </c>
      <c r="P1015" s="2" t="s">
        <v>2672</v>
      </c>
      <c r="Q1015" s="2" t="s">
        <v>2649</v>
      </c>
      <c r="R1015" s="3">
        <v>13950</v>
      </c>
      <c r="S1015" s="3">
        <f>I1015*L1015*R1015</f>
        <v>69750</v>
      </c>
      <c r="T1015" s="2">
        <f>M1015+N1015</f>
        <v>3</v>
      </c>
    </row>
    <row r="1016" spans="1:20" x14ac:dyDescent="0.2">
      <c r="A1016" s="2" t="s">
        <v>3680</v>
      </c>
      <c r="B1016" s="2" t="s">
        <v>1409</v>
      </c>
      <c r="C1016" s="2" t="s">
        <v>59</v>
      </c>
      <c r="D1016" s="2" t="str">
        <f>INDEX(Hotels!$C$2:$C$49,MATCH(C1016,Hotels!$A$2:$A$49,0))</f>
        <v>Mumbai</v>
      </c>
      <c r="E1016" s="11">
        <v>45662</v>
      </c>
      <c r="F1016" s="11">
        <v>45700</v>
      </c>
      <c r="G1016" s="11">
        <v>45702</v>
      </c>
      <c r="H1016" s="13">
        <f>DATE(YEAR(F1016),MONTH(F1016),1)</f>
        <v>45689</v>
      </c>
      <c r="I1016" s="2">
        <f>G1016-F1016</f>
        <v>2</v>
      </c>
      <c r="J1016" s="2">
        <f>F1016-E1016</f>
        <v>38</v>
      </c>
      <c r="K1016" s="2" t="s">
        <v>2655</v>
      </c>
      <c r="L1016" s="2">
        <v>1</v>
      </c>
      <c r="M1016" s="2">
        <v>2</v>
      </c>
      <c r="N1016" s="2">
        <v>0</v>
      </c>
      <c r="O1016" s="2" t="s">
        <v>2658</v>
      </c>
      <c r="P1016" s="2" t="s">
        <v>2672</v>
      </c>
      <c r="Q1016" s="2" t="s">
        <v>2649</v>
      </c>
      <c r="R1016" s="3">
        <v>7150</v>
      </c>
      <c r="S1016" s="3">
        <f>I1016*L1016*R1016</f>
        <v>14300</v>
      </c>
      <c r="T1016" s="2">
        <f>M1016+N1016</f>
        <v>2</v>
      </c>
    </row>
    <row r="1017" spans="1:20" x14ac:dyDescent="0.2">
      <c r="A1017" s="2" t="s">
        <v>3681</v>
      </c>
      <c r="B1017" s="2" t="s">
        <v>1618</v>
      </c>
      <c r="C1017" s="2" t="s">
        <v>19</v>
      </c>
      <c r="D1017" s="2" t="str">
        <f>INDEX(Hotels!$C$2:$C$49,MATCH(C1017,Hotels!$A$2:$A$49,0))</f>
        <v>Goa</v>
      </c>
      <c r="E1017" s="11">
        <v>45662</v>
      </c>
      <c r="F1017" s="11">
        <v>45667</v>
      </c>
      <c r="G1017" s="11">
        <v>45669</v>
      </c>
      <c r="H1017" s="13">
        <f>DATE(YEAR(F1017),MONTH(F1017),1)</f>
        <v>45658</v>
      </c>
      <c r="I1017" s="2">
        <f>G1017-F1017</f>
        <v>2</v>
      </c>
      <c r="J1017" s="2">
        <f>F1017-E1017</f>
        <v>5</v>
      </c>
      <c r="K1017" s="2" t="s">
        <v>2668</v>
      </c>
      <c r="L1017" s="2">
        <v>1</v>
      </c>
      <c r="M1017" s="2">
        <v>1</v>
      </c>
      <c r="N1017" s="2">
        <v>0</v>
      </c>
      <c r="O1017" s="2" t="s">
        <v>2658</v>
      </c>
      <c r="P1017" s="2" t="s">
        <v>2652</v>
      </c>
      <c r="Q1017" s="2" t="s">
        <v>2649</v>
      </c>
      <c r="R1017" s="3">
        <v>6650</v>
      </c>
      <c r="S1017" s="3">
        <f>I1017*L1017*R1017</f>
        <v>13300</v>
      </c>
      <c r="T1017" s="2">
        <f>M1017+N1017</f>
        <v>1</v>
      </c>
    </row>
    <row r="1018" spans="1:20" x14ac:dyDescent="0.2">
      <c r="A1018" s="2" t="s">
        <v>3682</v>
      </c>
      <c r="B1018" s="2" t="s">
        <v>2117</v>
      </c>
      <c r="C1018" s="2" t="s">
        <v>37</v>
      </c>
      <c r="D1018" s="2" t="str">
        <f>INDEX(Hotels!$C$2:$C$49,MATCH(C1018,Hotels!$A$2:$A$49,0))</f>
        <v>Udaipur</v>
      </c>
      <c r="E1018" s="11">
        <v>45662</v>
      </c>
      <c r="F1018" s="11">
        <v>45664</v>
      </c>
      <c r="G1018" s="11">
        <v>45669</v>
      </c>
      <c r="H1018" s="13">
        <f>DATE(YEAR(F1018),MONTH(F1018),1)</f>
        <v>45658</v>
      </c>
      <c r="I1018" s="2">
        <f>G1018-F1018</f>
        <v>5</v>
      </c>
      <c r="J1018" s="2">
        <f>F1018-E1018</f>
        <v>2</v>
      </c>
      <c r="K1018" s="2" t="s">
        <v>2646</v>
      </c>
      <c r="L1018" s="2">
        <v>1</v>
      </c>
      <c r="M1018" s="2">
        <v>2</v>
      </c>
      <c r="N1018" s="2">
        <v>3</v>
      </c>
      <c r="O1018" s="2" t="s">
        <v>2658</v>
      </c>
      <c r="P1018" s="2" t="s">
        <v>2652</v>
      </c>
      <c r="Q1018" s="2" t="s">
        <v>2649</v>
      </c>
      <c r="R1018" s="3">
        <v>27100</v>
      </c>
      <c r="S1018" s="3">
        <f>I1018*L1018*R1018</f>
        <v>135500</v>
      </c>
      <c r="T1018" s="2">
        <f>M1018+N1018</f>
        <v>5</v>
      </c>
    </row>
    <row r="1019" spans="1:20" x14ac:dyDescent="0.2">
      <c r="A1019" s="2" t="s">
        <v>3683</v>
      </c>
      <c r="B1019" s="2" t="s">
        <v>2419</v>
      </c>
      <c r="C1019" s="2" t="s">
        <v>108</v>
      </c>
      <c r="D1019" s="2" t="str">
        <f>INDEX(Hotels!$C$2:$C$49,MATCH(C1019,Hotels!$A$2:$A$49,0))</f>
        <v>Manali</v>
      </c>
      <c r="E1019" s="11">
        <v>45662</v>
      </c>
      <c r="F1019" s="11">
        <v>45688</v>
      </c>
      <c r="G1019" s="11">
        <v>45690</v>
      </c>
      <c r="H1019" s="13">
        <f>DATE(YEAR(F1019),MONTH(F1019),1)</f>
        <v>45658</v>
      </c>
      <c r="I1019" s="2">
        <f>G1019-F1019</f>
        <v>2</v>
      </c>
      <c r="J1019" s="2">
        <f>F1019-E1019</f>
        <v>26</v>
      </c>
      <c r="K1019" s="2" t="s">
        <v>2655</v>
      </c>
      <c r="L1019" s="2">
        <v>1</v>
      </c>
      <c r="M1019" s="2">
        <v>2</v>
      </c>
      <c r="N1019" s="2">
        <v>0</v>
      </c>
      <c r="O1019" s="2" t="s">
        <v>2670</v>
      </c>
      <c r="P1019" s="2" t="s">
        <v>2648</v>
      </c>
      <c r="Q1019" s="2" t="s">
        <v>2649</v>
      </c>
      <c r="R1019" s="3">
        <v>14150</v>
      </c>
      <c r="S1019" s="3">
        <f>I1019*L1019*R1019</f>
        <v>28300</v>
      </c>
      <c r="T1019" s="2">
        <f>M1019+N1019</f>
        <v>2</v>
      </c>
    </row>
    <row r="1020" spans="1:20" x14ac:dyDescent="0.2">
      <c r="A1020" s="2" t="s">
        <v>3684</v>
      </c>
      <c r="B1020" s="2" t="s">
        <v>390</v>
      </c>
      <c r="C1020" s="2" t="s">
        <v>108</v>
      </c>
      <c r="D1020" s="2" t="str">
        <f>INDEX(Hotels!$C$2:$C$49,MATCH(C1020,Hotels!$A$2:$A$49,0))</f>
        <v>Manali</v>
      </c>
      <c r="E1020" s="11">
        <v>45663</v>
      </c>
      <c r="F1020" s="11">
        <v>45668</v>
      </c>
      <c r="G1020" s="11">
        <v>45671</v>
      </c>
      <c r="H1020" s="13">
        <f>DATE(YEAR(F1020),MONTH(F1020),1)</f>
        <v>45658</v>
      </c>
      <c r="I1020" s="2">
        <f>G1020-F1020</f>
        <v>3</v>
      </c>
      <c r="J1020" s="2">
        <f>F1020-E1020</f>
        <v>5</v>
      </c>
      <c r="K1020" s="2" t="s">
        <v>2668</v>
      </c>
      <c r="L1020" s="2">
        <v>1</v>
      </c>
      <c r="M1020" s="2">
        <v>2</v>
      </c>
      <c r="N1020" s="2">
        <v>1</v>
      </c>
      <c r="O1020" s="2" t="s">
        <v>2683</v>
      </c>
      <c r="P1020" s="2" t="s">
        <v>2662</v>
      </c>
      <c r="Q1020" s="2" t="s">
        <v>2649</v>
      </c>
      <c r="R1020" s="3">
        <v>10400</v>
      </c>
      <c r="S1020" s="3">
        <f>I1020*L1020*R1020</f>
        <v>31200</v>
      </c>
      <c r="T1020" s="2">
        <f>M1020+N1020</f>
        <v>3</v>
      </c>
    </row>
    <row r="1021" spans="1:20" x14ac:dyDescent="0.2">
      <c r="A1021" s="2" t="s">
        <v>3685</v>
      </c>
      <c r="B1021" s="2" t="s">
        <v>976</v>
      </c>
      <c r="C1021" s="2" t="s">
        <v>106</v>
      </c>
      <c r="D1021" s="2" t="str">
        <f>INDEX(Hotels!$C$2:$C$49,MATCH(C1021,Hotels!$A$2:$A$49,0))</f>
        <v>Manali</v>
      </c>
      <c r="E1021" s="11">
        <v>45663</v>
      </c>
      <c r="F1021" s="11">
        <v>45738</v>
      </c>
      <c r="G1021" s="11">
        <v>45740</v>
      </c>
      <c r="H1021" s="13">
        <f>DATE(YEAR(F1021),MONTH(F1021),1)</f>
        <v>45717</v>
      </c>
      <c r="I1021" s="2">
        <f>G1021-F1021</f>
        <v>2</v>
      </c>
      <c r="J1021" s="2">
        <f>F1021-E1021</f>
        <v>75</v>
      </c>
      <c r="K1021" s="2" t="s">
        <v>2668</v>
      </c>
      <c r="L1021" s="2">
        <v>1</v>
      </c>
      <c r="M1021" s="2">
        <v>1</v>
      </c>
      <c r="N1021" s="2">
        <v>0</v>
      </c>
      <c r="O1021" s="2" t="s">
        <v>2661</v>
      </c>
      <c r="P1021" s="2" t="s">
        <v>2652</v>
      </c>
      <c r="Q1021" s="2" t="s">
        <v>2649</v>
      </c>
      <c r="R1021" s="3">
        <v>4500</v>
      </c>
      <c r="S1021" s="3">
        <f>I1021*L1021*R1021</f>
        <v>9000</v>
      </c>
      <c r="T1021" s="2">
        <f>M1021+N1021</f>
        <v>1</v>
      </c>
    </row>
    <row r="1022" spans="1:20" x14ac:dyDescent="0.2">
      <c r="A1022" s="2" t="s">
        <v>3686</v>
      </c>
      <c r="B1022" s="2" t="s">
        <v>1156</v>
      </c>
      <c r="C1022" s="2" t="s">
        <v>81</v>
      </c>
      <c r="D1022" s="2" t="str">
        <f>INDEX(Hotels!$C$2:$C$49,MATCH(C1022,Hotels!$A$2:$A$49,0))</f>
        <v>Bengaluru</v>
      </c>
      <c r="E1022" s="11">
        <v>45663</v>
      </c>
      <c r="F1022" s="11">
        <v>45671</v>
      </c>
      <c r="G1022" s="11">
        <v>45673</v>
      </c>
      <c r="H1022" s="13">
        <f>DATE(YEAR(F1022),MONTH(F1022),1)</f>
        <v>45658</v>
      </c>
      <c r="I1022" s="2">
        <f>G1022-F1022</f>
        <v>2</v>
      </c>
      <c r="J1022" s="2">
        <f>F1022-E1022</f>
        <v>8</v>
      </c>
      <c r="K1022" s="2" t="s">
        <v>2655</v>
      </c>
      <c r="L1022" s="2">
        <v>1</v>
      </c>
      <c r="M1022" s="2">
        <v>1</v>
      </c>
      <c r="N1022" s="2">
        <v>0</v>
      </c>
      <c r="O1022" s="2" t="s">
        <v>2647</v>
      </c>
      <c r="P1022" s="2" t="s">
        <v>2656</v>
      </c>
      <c r="Q1022" s="2" t="s">
        <v>2649</v>
      </c>
      <c r="R1022" s="3">
        <v>20850</v>
      </c>
      <c r="S1022" s="3">
        <f>I1022*L1022*R1022</f>
        <v>41700</v>
      </c>
      <c r="T1022" s="2">
        <f>M1022+N1022</f>
        <v>1</v>
      </c>
    </row>
    <row r="1023" spans="1:20" x14ac:dyDescent="0.2">
      <c r="A1023" s="2" t="s">
        <v>3687</v>
      </c>
      <c r="B1023" s="2" t="s">
        <v>1585</v>
      </c>
      <c r="C1023" s="2" t="s">
        <v>37</v>
      </c>
      <c r="D1023" s="2" t="str">
        <f>INDEX(Hotels!$C$2:$C$49,MATCH(C1023,Hotels!$A$2:$A$49,0))</f>
        <v>Udaipur</v>
      </c>
      <c r="E1023" s="11">
        <v>45663</v>
      </c>
      <c r="F1023" s="11">
        <v>45667</v>
      </c>
      <c r="G1023" s="11">
        <v>45670</v>
      </c>
      <c r="H1023" s="13">
        <f>DATE(YEAR(F1023),MONTH(F1023),1)</f>
        <v>45658</v>
      </c>
      <c r="I1023" s="2">
        <f>G1023-F1023</f>
        <v>3</v>
      </c>
      <c r="J1023" s="2">
        <f>F1023-E1023</f>
        <v>4</v>
      </c>
      <c r="K1023" s="2" t="s">
        <v>2668</v>
      </c>
      <c r="L1023" s="2">
        <v>1</v>
      </c>
      <c r="M1023" s="2">
        <v>2</v>
      </c>
      <c r="N1023" s="2">
        <v>0</v>
      </c>
      <c r="O1023" s="2" t="s">
        <v>2683</v>
      </c>
      <c r="P1023" s="2" t="s">
        <v>2648</v>
      </c>
      <c r="Q1023" s="2" t="s">
        <v>2649</v>
      </c>
      <c r="R1023" s="3">
        <v>13450</v>
      </c>
      <c r="S1023" s="3">
        <f>I1023*L1023*R1023</f>
        <v>40350</v>
      </c>
      <c r="T1023" s="2">
        <f>M1023+N1023</f>
        <v>2</v>
      </c>
    </row>
    <row r="1024" spans="1:20" x14ac:dyDescent="0.2">
      <c r="A1024" s="2" t="s">
        <v>3688</v>
      </c>
      <c r="B1024" s="2" t="s">
        <v>1631</v>
      </c>
      <c r="C1024" s="2" t="s">
        <v>83</v>
      </c>
      <c r="D1024" s="2" t="str">
        <f>INDEX(Hotels!$C$2:$C$49,MATCH(C1024,Hotels!$A$2:$A$49,0))</f>
        <v>Kochi</v>
      </c>
      <c r="E1024" s="11">
        <v>45663</v>
      </c>
      <c r="F1024" s="11">
        <v>45776</v>
      </c>
      <c r="G1024" s="11">
        <v>45779</v>
      </c>
      <c r="H1024" s="13">
        <f>DATE(YEAR(F1024),MONTH(F1024),1)</f>
        <v>45748</v>
      </c>
      <c r="I1024" s="2">
        <f>G1024-F1024</f>
        <v>3</v>
      </c>
      <c r="J1024" s="2">
        <f>F1024-E1024</f>
        <v>113</v>
      </c>
      <c r="K1024" s="2" t="s">
        <v>2668</v>
      </c>
      <c r="L1024" s="2">
        <v>1</v>
      </c>
      <c r="M1024" s="2">
        <v>2</v>
      </c>
      <c r="N1024" s="2">
        <v>2</v>
      </c>
      <c r="O1024" s="2" t="s">
        <v>2683</v>
      </c>
      <c r="P1024" s="2" t="s">
        <v>2659</v>
      </c>
      <c r="Q1024" s="2" t="s">
        <v>2649</v>
      </c>
      <c r="R1024" s="3">
        <v>8850</v>
      </c>
      <c r="S1024" s="3">
        <f>I1024*L1024*R1024</f>
        <v>26550</v>
      </c>
      <c r="T1024" s="2">
        <f>M1024+N1024</f>
        <v>4</v>
      </c>
    </row>
    <row r="1025" spans="1:20" x14ac:dyDescent="0.2">
      <c r="A1025" s="2" t="s">
        <v>3689</v>
      </c>
      <c r="B1025" s="2" t="s">
        <v>2112</v>
      </c>
      <c r="C1025" s="2" t="s">
        <v>118</v>
      </c>
      <c r="D1025" s="2" t="str">
        <f>INDEX(Hotels!$C$2:$C$49,MATCH(C1025,Hotels!$A$2:$A$49,0))</f>
        <v>Rishikesh</v>
      </c>
      <c r="E1025" s="11">
        <v>45663</v>
      </c>
      <c r="F1025" s="11">
        <v>45703</v>
      </c>
      <c r="G1025" s="11">
        <v>45707</v>
      </c>
      <c r="H1025" s="13">
        <f>DATE(YEAR(F1025),MONTH(F1025),1)</f>
        <v>45689</v>
      </c>
      <c r="I1025" s="2">
        <f>G1025-F1025</f>
        <v>4</v>
      </c>
      <c r="J1025" s="2">
        <f>F1025-E1025</f>
        <v>40</v>
      </c>
      <c r="K1025" s="2" t="s">
        <v>2668</v>
      </c>
      <c r="L1025" s="2">
        <v>1</v>
      </c>
      <c r="M1025" s="2">
        <v>2</v>
      </c>
      <c r="N1025" s="2">
        <v>1</v>
      </c>
      <c r="O1025" s="2" t="s">
        <v>2658</v>
      </c>
      <c r="P1025" s="2" t="s">
        <v>2652</v>
      </c>
      <c r="Q1025" s="2" t="s">
        <v>2649</v>
      </c>
      <c r="R1025" s="3">
        <v>7050</v>
      </c>
      <c r="S1025" s="3">
        <f>I1025*L1025*R1025</f>
        <v>28200</v>
      </c>
      <c r="T1025" s="2">
        <f>M1025+N1025</f>
        <v>3</v>
      </c>
    </row>
    <row r="1026" spans="1:20" x14ac:dyDescent="0.2">
      <c r="A1026" s="2" t="s">
        <v>3690</v>
      </c>
      <c r="B1026" s="2" t="s">
        <v>2189</v>
      </c>
      <c r="C1026" s="2" t="s">
        <v>118</v>
      </c>
      <c r="D1026" s="2" t="str">
        <f>INDEX(Hotels!$C$2:$C$49,MATCH(C1026,Hotels!$A$2:$A$49,0))</f>
        <v>Rishikesh</v>
      </c>
      <c r="E1026" s="11">
        <v>45663</v>
      </c>
      <c r="F1026" s="11">
        <v>45707</v>
      </c>
      <c r="G1026" s="11">
        <v>45713</v>
      </c>
      <c r="H1026" s="13">
        <f>DATE(YEAR(F1026),MONTH(F1026),1)</f>
        <v>45689</v>
      </c>
      <c r="I1026" s="2">
        <f>G1026-F1026</f>
        <v>6</v>
      </c>
      <c r="J1026" s="2">
        <f>F1026-E1026</f>
        <v>44</v>
      </c>
      <c r="K1026" s="2" t="s">
        <v>2646</v>
      </c>
      <c r="L1026" s="2">
        <v>1</v>
      </c>
      <c r="M1026" s="2">
        <v>2</v>
      </c>
      <c r="N1026" s="2">
        <v>1</v>
      </c>
      <c r="O1026" s="2" t="s">
        <v>2689</v>
      </c>
      <c r="P1026" s="2" t="s">
        <v>2652</v>
      </c>
      <c r="Q1026" s="2" t="s">
        <v>2649</v>
      </c>
      <c r="R1026" s="3">
        <v>12550</v>
      </c>
      <c r="S1026" s="3">
        <f>I1026*L1026*R1026</f>
        <v>75300</v>
      </c>
      <c r="T1026" s="2">
        <f>M1026+N1026</f>
        <v>3</v>
      </c>
    </row>
    <row r="1027" spans="1:20" x14ac:dyDescent="0.2">
      <c r="A1027" s="2" t="s">
        <v>3691</v>
      </c>
      <c r="B1027" s="2" t="s">
        <v>492</v>
      </c>
      <c r="C1027" s="2" t="s">
        <v>83</v>
      </c>
      <c r="D1027" s="2" t="str">
        <f>INDEX(Hotels!$C$2:$C$49,MATCH(C1027,Hotels!$A$2:$A$49,0))</f>
        <v>Kochi</v>
      </c>
      <c r="E1027" s="11">
        <v>45664</v>
      </c>
      <c r="F1027" s="11">
        <v>45675</v>
      </c>
      <c r="G1027" s="11">
        <v>45678</v>
      </c>
      <c r="H1027" s="13">
        <f>DATE(YEAR(F1027),MONTH(F1027),1)</f>
        <v>45658</v>
      </c>
      <c r="I1027" s="2">
        <f>G1027-F1027</f>
        <v>3</v>
      </c>
      <c r="J1027" s="2">
        <f>F1027-E1027</f>
        <v>11</v>
      </c>
      <c r="K1027" s="2" t="s">
        <v>2655</v>
      </c>
      <c r="L1027" s="2">
        <v>1</v>
      </c>
      <c r="M1027" s="2">
        <v>2</v>
      </c>
      <c r="N1027" s="2">
        <v>0</v>
      </c>
      <c r="O1027" s="2" t="s">
        <v>2670</v>
      </c>
      <c r="P1027" s="2" t="s">
        <v>2652</v>
      </c>
      <c r="Q1027" s="2" t="s">
        <v>2649</v>
      </c>
      <c r="R1027" s="3">
        <v>14750</v>
      </c>
      <c r="S1027" s="3">
        <f>I1027*L1027*R1027</f>
        <v>44250</v>
      </c>
      <c r="T1027" s="2">
        <f>M1027+N1027</f>
        <v>2</v>
      </c>
    </row>
    <row r="1028" spans="1:20" x14ac:dyDescent="0.2">
      <c r="A1028" s="2" t="s">
        <v>3692</v>
      </c>
      <c r="B1028" s="2" t="s">
        <v>950</v>
      </c>
      <c r="C1028" s="2" t="s">
        <v>81</v>
      </c>
      <c r="D1028" s="2" t="str">
        <f>INDEX(Hotels!$C$2:$C$49,MATCH(C1028,Hotels!$A$2:$A$49,0))</f>
        <v>Bengaluru</v>
      </c>
      <c r="E1028" s="11">
        <v>45664</v>
      </c>
      <c r="F1028" s="11">
        <v>45674</v>
      </c>
      <c r="G1028" s="11">
        <v>45678</v>
      </c>
      <c r="H1028" s="13">
        <f>DATE(YEAR(F1028),MONTH(F1028),1)</f>
        <v>45658</v>
      </c>
      <c r="I1028" s="2">
        <f>G1028-F1028</f>
        <v>4</v>
      </c>
      <c r="J1028" s="2">
        <f>F1028-E1028</f>
        <v>10</v>
      </c>
      <c r="K1028" s="2" t="s">
        <v>2668</v>
      </c>
      <c r="L1028" s="2">
        <v>1</v>
      </c>
      <c r="M1028" s="2">
        <v>2</v>
      </c>
      <c r="N1028" s="2">
        <v>0</v>
      </c>
      <c r="O1028" s="2" t="s">
        <v>2651</v>
      </c>
      <c r="P1028" s="2" t="s">
        <v>2662</v>
      </c>
      <c r="Q1028" s="2" t="s">
        <v>2649</v>
      </c>
      <c r="R1028" s="3">
        <v>15200</v>
      </c>
      <c r="S1028" s="3">
        <f>I1028*L1028*R1028</f>
        <v>60800</v>
      </c>
      <c r="T1028" s="2">
        <f>M1028+N1028</f>
        <v>2</v>
      </c>
    </row>
    <row r="1029" spans="1:20" x14ac:dyDescent="0.2">
      <c r="A1029" s="2" t="s">
        <v>3693</v>
      </c>
      <c r="B1029" s="2" t="s">
        <v>1388</v>
      </c>
      <c r="C1029" s="2" t="s">
        <v>108</v>
      </c>
      <c r="D1029" s="2" t="str">
        <f>INDEX(Hotels!$C$2:$C$49,MATCH(C1029,Hotels!$A$2:$A$49,0))</f>
        <v>Manali</v>
      </c>
      <c r="E1029" s="11">
        <v>45664</v>
      </c>
      <c r="F1029" s="11">
        <v>45677</v>
      </c>
      <c r="G1029" s="11">
        <v>45679</v>
      </c>
      <c r="H1029" s="13">
        <f>DATE(YEAR(F1029),MONTH(F1029),1)</f>
        <v>45658</v>
      </c>
      <c r="I1029" s="2">
        <f>G1029-F1029</f>
        <v>2</v>
      </c>
      <c r="J1029" s="2">
        <f>F1029-E1029</f>
        <v>13</v>
      </c>
      <c r="K1029" s="2" t="s">
        <v>2655</v>
      </c>
      <c r="L1029" s="2">
        <v>1</v>
      </c>
      <c r="M1029" s="2">
        <v>1</v>
      </c>
      <c r="N1029" s="2">
        <v>0</v>
      </c>
      <c r="O1029" s="2" t="s">
        <v>2683</v>
      </c>
      <c r="P1029" s="2" t="s">
        <v>2656</v>
      </c>
      <c r="Q1029" s="2" t="s">
        <v>2653</v>
      </c>
      <c r="R1029" s="3">
        <v>13850</v>
      </c>
      <c r="S1029" s="3">
        <f>I1029*L1029*R1029</f>
        <v>27700</v>
      </c>
      <c r="T1029" s="2">
        <f>M1029+N1029</f>
        <v>1</v>
      </c>
    </row>
    <row r="1030" spans="1:20" x14ac:dyDescent="0.2">
      <c r="A1030" s="2" t="s">
        <v>3694</v>
      </c>
      <c r="B1030" s="2" t="s">
        <v>1562</v>
      </c>
      <c r="C1030" s="2" t="s">
        <v>83</v>
      </c>
      <c r="D1030" s="2" t="str">
        <f>INDEX(Hotels!$C$2:$C$49,MATCH(C1030,Hotels!$A$2:$A$49,0))</f>
        <v>Kochi</v>
      </c>
      <c r="E1030" s="11">
        <v>45664</v>
      </c>
      <c r="F1030" s="11">
        <v>45712</v>
      </c>
      <c r="G1030" s="11">
        <v>45718</v>
      </c>
      <c r="H1030" s="13">
        <f>DATE(YEAR(F1030),MONTH(F1030),1)</f>
        <v>45689</v>
      </c>
      <c r="I1030" s="2">
        <f>G1030-F1030</f>
        <v>6</v>
      </c>
      <c r="J1030" s="2">
        <f>F1030-E1030</f>
        <v>48</v>
      </c>
      <c r="K1030" s="2" t="s">
        <v>2655</v>
      </c>
      <c r="L1030" s="2">
        <v>1</v>
      </c>
      <c r="M1030" s="2">
        <v>2</v>
      </c>
      <c r="N1030" s="2">
        <v>3</v>
      </c>
      <c r="O1030" s="2" t="s">
        <v>2661</v>
      </c>
      <c r="P1030" s="2" t="s">
        <v>2662</v>
      </c>
      <c r="Q1030" s="2" t="s">
        <v>2649</v>
      </c>
      <c r="R1030" s="3">
        <v>14500</v>
      </c>
      <c r="S1030" s="3">
        <f>I1030*L1030*R1030</f>
        <v>87000</v>
      </c>
      <c r="T1030" s="2">
        <f>M1030+N1030</f>
        <v>5</v>
      </c>
    </row>
    <row r="1031" spans="1:20" x14ac:dyDescent="0.2">
      <c r="A1031" s="2" t="s">
        <v>3695</v>
      </c>
      <c r="B1031" s="2" t="s">
        <v>1623</v>
      </c>
      <c r="C1031" s="2" t="s">
        <v>57</v>
      </c>
      <c r="D1031" s="2" t="str">
        <f>INDEX(Hotels!$C$2:$C$49,MATCH(C1031,Hotels!$A$2:$A$49,0))</f>
        <v>Mumbai</v>
      </c>
      <c r="E1031" s="11">
        <v>45664</v>
      </c>
      <c r="F1031" s="11">
        <v>45696</v>
      </c>
      <c r="G1031" s="11">
        <v>45701</v>
      </c>
      <c r="H1031" s="13">
        <f>DATE(YEAR(F1031),MONTH(F1031),1)</f>
        <v>45689</v>
      </c>
      <c r="I1031" s="2">
        <f>G1031-F1031</f>
        <v>5</v>
      </c>
      <c r="J1031" s="2">
        <f>F1031-E1031</f>
        <v>32</v>
      </c>
      <c r="K1031" s="2" t="s">
        <v>2666</v>
      </c>
      <c r="L1031" s="2">
        <v>1</v>
      </c>
      <c r="M1031" s="2">
        <v>2</v>
      </c>
      <c r="N1031" s="2">
        <v>0</v>
      </c>
      <c r="O1031" s="2" t="s">
        <v>2647</v>
      </c>
      <c r="P1031" s="2" t="s">
        <v>2652</v>
      </c>
      <c r="Q1031" s="2" t="s">
        <v>2649</v>
      </c>
      <c r="R1031" s="3">
        <v>26200</v>
      </c>
      <c r="S1031" s="3">
        <f>I1031*L1031*R1031</f>
        <v>131000</v>
      </c>
      <c r="T1031" s="2">
        <f>M1031+N1031</f>
        <v>2</v>
      </c>
    </row>
    <row r="1032" spans="1:20" x14ac:dyDescent="0.2">
      <c r="A1032" s="2" t="s">
        <v>3696</v>
      </c>
      <c r="B1032" s="2" t="s">
        <v>2184</v>
      </c>
      <c r="C1032" s="2" t="s">
        <v>69</v>
      </c>
      <c r="D1032" s="2" t="str">
        <f>INDEX(Hotels!$C$2:$C$49,MATCH(C1032,Hotels!$A$2:$A$49,0))</f>
        <v>New Delhi</v>
      </c>
      <c r="E1032" s="11">
        <v>45664</v>
      </c>
      <c r="F1032" s="11">
        <v>45689</v>
      </c>
      <c r="G1032" s="11">
        <v>45694</v>
      </c>
      <c r="H1032" s="13">
        <f>DATE(YEAR(F1032),MONTH(F1032),1)</f>
        <v>45689</v>
      </c>
      <c r="I1032" s="2">
        <f>G1032-F1032</f>
        <v>5</v>
      </c>
      <c r="J1032" s="2">
        <f>F1032-E1032</f>
        <v>25</v>
      </c>
      <c r="K1032" s="2" t="s">
        <v>2668</v>
      </c>
      <c r="L1032" s="2">
        <v>1</v>
      </c>
      <c r="M1032" s="2">
        <v>2</v>
      </c>
      <c r="N1032" s="2">
        <v>2</v>
      </c>
      <c r="O1032" s="2" t="s">
        <v>2689</v>
      </c>
      <c r="P1032" s="2" t="s">
        <v>2652</v>
      </c>
      <c r="Q1032" s="2" t="s">
        <v>2649</v>
      </c>
      <c r="R1032" s="3">
        <v>15200</v>
      </c>
      <c r="S1032" s="3">
        <f>I1032*L1032*R1032</f>
        <v>76000</v>
      </c>
      <c r="T1032" s="2">
        <f>M1032+N1032</f>
        <v>4</v>
      </c>
    </row>
    <row r="1033" spans="1:20" x14ac:dyDescent="0.2">
      <c r="A1033" s="2" t="s">
        <v>3697</v>
      </c>
      <c r="B1033" s="2" t="s">
        <v>2396</v>
      </c>
      <c r="C1033" s="2" t="s">
        <v>81</v>
      </c>
      <c r="D1033" s="2" t="str">
        <f>INDEX(Hotels!$C$2:$C$49,MATCH(C1033,Hotels!$A$2:$A$49,0))</f>
        <v>Bengaluru</v>
      </c>
      <c r="E1033" s="11">
        <v>45664</v>
      </c>
      <c r="F1033" s="11">
        <v>45682</v>
      </c>
      <c r="G1033" s="11">
        <v>45684</v>
      </c>
      <c r="H1033" s="13">
        <f>DATE(YEAR(F1033),MONTH(F1033),1)</f>
        <v>45658</v>
      </c>
      <c r="I1033" s="2">
        <f>G1033-F1033</f>
        <v>2</v>
      </c>
      <c r="J1033" s="2">
        <f>F1033-E1033</f>
        <v>18</v>
      </c>
      <c r="K1033" s="2" t="s">
        <v>2668</v>
      </c>
      <c r="L1033" s="2">
        <v>1</v>
      </c>
      <c r="M1033" s="2">
        <v>1</v>
      </c>
      <c r="N1033" s="2">
        <v>0</v>
      </c>
      <c r="O1033" s="2" t="s">
        <v>2732</v>
      </c>
      <c r="P1033" s="2" t="s">
        <v>2652</v>
      </c>
      <c r="Q1033" s="2" t="s">
        <v>2664</v>
      </c>
      <c r="R1033" s="3">
        <v>15350</v>
      </c>
      <c r="S1033" s="3">
        <f>I1033*L1033*R1033</f>
        <v>30700</v>
      </c>
      <c r="T1033" s="2">
        <f>M1033+N1033</f>
        <v>1</v>
      </c>
    </row>
    <row r="1034" spans="1:20" x14ac:dyDescent="0.2">
      <c r="A1034" s="2" t="s">
        <v>3698</v>
      </c>
      <c r="B1034" s="2" t="s">
        <v>2538</v>
      </c>
      <c r="C1034" s="2" t="s">
        <v>108</v>
      </c>
      <c r="D1034" s="2" t="str">
        <f>INDEX(Hotels!$C$2:$C$49,MATCH(C1034,Hotels!$A$2:$A$49,0))</f>
        <v>Manali</v>
      </c>
      <c r="E1034" s="11">
        <v>45664</v>
      </c>
      <c r="F1034" s="11">
        <v>45712</v>
      </c>
      <c r="G1034" s="11">
        <v>45716</v>
      </c>
      <c r="H1034" s="13">
        <f>DATE(YEAR(F1034),MONTH(F1034),1)</f>
        <v>45689</v>
      </c>
      <c r="I1034" s="2">
        <f>G1034-F1034</f>
        <v>4</v>
      </c>
      <c r="J1034" s="2">
        <f>F1034-E1034</f>
        <v>48</v>
      </c>
      <c r="K1034" s="2" t="s">
        <v>2655</v>
      </c>
      <c r="L1034" s="2">
        <v>1</v>
      </c>
      <c r="M1034" s="2">
        <v>2</v>
      </c>
      <c r="N1034" s="2">
        <v>0</v>
      </c>
      <c r="O1034" s="2" t="s">
        <v>2683</v>
      </c>
      <c r="P1034" s="2" t="s">
        <v>2652</v>
      </c>
      <c r="Q1034" s="2" t="s">
        <v>2649</v>
      </c>
      <c r="R1034" s="3">
        <v>10500</v>
      </c>
      <c r="S1034" s="3">
        <f>I1034*L1034*R1034</f>
        <v>42000</v>
      </c>
      <c r="T1034" s="2">
        <f>M1034+N1034</f>
        <v>2</v>
      </c>
    </row>
    <row r="1035" spans="1:20" x14ac:dyDescent="0.2">
      <c r="A1035" s="2" t="s">
        <v>3699</v>
      </c>
      <c r="B1035" s="2" t="s">
        <v>2576</v>
      </c>
      <c r="C1035" s="2" t="s">
        <v>81</v>
      </c>
      <c r="D1035" s="2" t="str">
        <f>INDEX(Hotels!$C$2:$C$49,MATCH(C1035,Hotels!$A$2:$A$49,0))</f>
        <v>Bengaluru</v>
      </c>
      <c r="E1035" s="11">
        <v>45664</v>
      </c>
      <c r="F1035" s="11">
        <v>45691</v>
      </c>
      <c r="G1035" s="11">
        <v>45694</v>
      </c>
      <c r="H1035" s="13">
        <f>DATE(YEAR(F1035),MONTH(F1035),1)</f>
        <v>45689</v>
      </c>
      <c r="I1035" s="2">
        <f>G1035-F1035</f>
        <v>3</v>
      </c>
      <c r="J1035" s="2">
        <f>F1035-E1035</f>
        <v>27</v>
      </c>
      <c r="K1035" s="2" t="s">
        <v>2646</v>
      </c>
      <c r="L1035" s="2">
        <v>1</v>
      </c>
      <c r="M1035" s="2">
        <v>2</v>
      </c>
      <c r="N1035" s="2">
        <v>0</v>
      </c>
      <c r="O1035" s="2" t="s">
        <v>2658</v>
      </c>
      <c r="P1035" s="2" t="s">
        <v>2659</v>
      </c>
      <c r="Q1035" s="2" t="s">
        <v>2649</v>
      </c>
      <c r="R1035" s="3">
        <v>28400</v>
      </c>
      <c r="S1035" s="3">
        <f>I1035*L1035*R1035</f>
        <v>85200</v>
      </c>
      <c r="T1035" s="2">
        <f>M1035+N1035</f>
        <v>2</v>
      </c>
    </row>
    <row r="1036" spans="1:20" x14ac:dyDescent="0.2">
      <c r="A1036" s="2" t="s">
        <v>3700</v>
      </c>
      <c r="B1036" s="2" t="s">
        <v>2599</v>
      </c>
      <c r="C1036" s="2" t="s">
        <v>19</v>
      </c>
      <c r="D1036" s="2" t="str">
        <f>INDEX(Hotels!$C$2:$C$49,MATCH(C1036,Hotels!$A$2:$A$49,0))</f>
        <v>Goa</v>
      </c>
      <c r="E1036" s="11">
        <v>45664</v>
      </c>
      <c r="F1036" s="11">
        <v>45668</v>
      </c>
      <c r="G1036" s="11">
        <v>45672</v>
      </c>
      <c r="H1036" s="13">
        <f>DATE(YEAR(F1036),MONTH(F1036),1)</f>
        <v>45658</v>
      </c>
      <c r="I1036" s="2">
        <f>G1036-F1036</f>
        <v>4</v>
      </c>
      <c r="J1036" s="2">
        <f>F1036-E1036</f>
        <v>4</v>
      </c>
      <c r="K1036" s="2" t="s">
        <v>2655</v>
      </c>
      <c r="L1036" s="2">
        <v>1</v>
      </c>
      <c r="M1036" s="2">
        <v>2</v>
      </c>
      <c r="N1036" s="2">
        <v>0</v>
      </c>
      <c r="O1036" s="2" t="s">
        <v>2651</v>
      </c>
      <c r="P1036" s="2" t="s">
        <v>2656</v>
      </c>
      <c r="Q1036" s="2" t="s">
        <v>2649</v>
      </c>
      <c r="R1036" s="3">
        <v>9550</v>
      </c>
      <c r="S1036" s="3">
        <f>I1036*L1036*R1036</f>
        <v>38200</v>
      </c>
      <c r="T1036" s="2">
        <f>M1036+N1036</f>
        <v>2</v>
      </c>
    </row>
    <row r="1037" spans="1:20" x14ac:dyDescent="0.2">
      <c r="A1037" s="2" t="s">
        <v>3701</v>
      </c>
      <c r="B1037" s="2" t="s">
        <v>628</v>
      </c>
      <c r="C1037" s="2" t="s">
        <v>34</v>
      </c>
      <c r="D1037" s="2" t="str">
        <f>INDEX(Hotels!$C$2:$C$49,MATCH(C1037,Hotels!$A$2:$A$49,0))</f>
        <v>Udaipur</v>
      </c>
      <c r="E1037" s="11">
        <v>45665</v>
      </c>
      <c r="F1037" s="11">
        <v>45690</v>
      </c>
      <c r="G1037" s="11">
        <v>45694</v>
      </c>
      <c r="H1037" s="13">
        <f>DATE(YEAR(F1037),MONTH(F1037),1)</f>
        <v>45689</v>
      </c>
      <c r="I1037" s="2">
        <f>G1037-F1037</f>
        <v>4</v>
      </c>
      <c r="J1037" s="2">
        <f>F1037-E1037</f>
        <v>25</v>
      </c>
      <c r="K1037" s="2" t="s">
        <v>2668</v>
      </c>
      <c r="L1037" s="2">
        <v>1</v>
      </c>
      <c r="M1037" s="2">
        <v>2</v>
      </c>
      <c r="N1037" s="2">
        <v>1</v>
      </c>
      <c r="O1037" s="2" t="s">
        <v>2670</v>
      </c>
      <c r="P1037" s="2" t="s">
        <v>2652</v>
      </c>
      <c r="Q1037" s="2" t="s">
        <v>2649</v>
      </c>
      <c r="R1037" s="3">
        <v>6300</v>
      </c>
      <c r="S1037" s="3">
        <f>I1037*L1037*R1037</f>
        <v>25200</v>
      </c>
      <c r="T1037" s="2">
        <f>M1037+N1037</f>
        <v>3</v>
      </c>
    </row>
    <row r="1038" spans="1:20" x14ac:dyDescent="0.2">
      <c r="A1038" s="2" t="s">
        <v>3702</v>
      </c>
      <c r="B1038" s="2" t="s">
        <v>841</v>
      </c>
      <c r="C1038" s="2" t="s">
        <v>57</v>
      </c>
      <c r="D1038" s="2" t="str">
        <f>INDEX(Hotels!$C$2:$C$49,MATCH(C1038,Hotels!$A$2:$A$49,0))</f>
        <v>Mumbai</v>
      </c>
      <c r="E1038" s="11">
        <v>45665</v>
      </c>
      <c r="F1038" s="11">
        <v>45710</v>
      </c>
      <c r="G1038" s="11">
        <v>45714</v>
      </c>
      <c r="H1038" s="13">
        <f>DATE(YEAR(F1038),MONTH(F1038),1)</f>
        <v>45689</v>
      </c>
      <c r="I1038" s="2">
        <f>G1038-F1038</f>
        <v>4</v>
      </c>
      <c r="J1038" s="2">
        <f>F1038-E1038</f>
        <v>45</v>
      </c>
      <c r="K1038" s="2" t="s">
        <v>2655</v>
      </c>
      <c r="L1038" s="2">
        <v>2</v>
      </c>
      <c r="M1038" s="2">
        <v>4</v>
      </c>
      <c r="N1038" s="2">
        <v>0</v>
      </c>
      <c r="O1038" s="2" t="s">
        <v>2658</v>
      </c>
      <c r="P1038" s="2" t="s">
        <v>2648</v>
      </c>
      <c r="Q1038" s="2" t="s">
        <v>2653</v>
      </c>
      <c r="R1038" s="3">
        <v>11950</v>
      </c>
      <c r="S1038" s="3">
        <f>I1038*L1038*R1038</f>
        <v>95600</v>
      </c>
      <c r="T1038" s="2">
        <f>M1038+N1038</f>
        <v>4</v>
      </c>
    </row>
    <row r="1039" spans="1:20" x14ac:dyDescent="0.2">
      <c r="A1039" s="2" t="s">
        <v>3703</v>
      </c>
      <c r="B1039" s="2" t="s">
        <v>1095</v>
      </c>
      <c r="C1039" s="2" t="s">
        <v>57</v>
      </c>
      <c r="D1039" s="2" t="str">
        <f>INDEX(Hotels!$C$2:$C$49,MATCH(C1039,Hotels!$A$2:$A$49,0))</f>
        <v>Mumbai</v>
      </c>
      <c r="E1039" s="11">
        <v>45665</v>
      </c>
      <c r="F1039" s="11">
        <v>45700</v>
      </c>
      <c r="G1039" s="11">
        <v>45704</v>
      </c>
      <c r="H1039" s="13">
        <f>DATE(YEAR(F1039),MONTH(F1039),1)</f>
        <v>45689</v>
      </c>
      <c r="I1039" s="2">
        <f>G1039-F1039</f>
        <v>4</v>
      </c>
      <c r="J1039" s="2">
        <f>F1039-E1039</f>
        <v>35</v>
      </c>
      <c r="K1039" s="2" t="s">
        <v>2666</v>
      </c>
      <c r="L1039" s="2">
        <v>1</v>
      </c>
      <c r="M1039" s="2">
        <v>2</v>
      </c>
      <c r="N1039" s="2">
        <v>0</v>
      </c>
      <c r="O1039" s="2" t="s">
        <v>2651</v>
      </c>
      <c r="P1039" s="2" t="s">
        <v>2652</v>
      </c>
      <c r="Q1039" s="2" t="s">
        <v>2649</v>
      </c>
      <c r="R1039" s="3">
        <v>24750</v>
      </c>
      <c r="S1039" s="3">
        <f>I1039*L1039*R1039</f>
        <v>99000</v>
      </c>
      <c r="T1039" s="2">
        <f>M1039+N1039</f>
        <v>2</v>
      </c>
    </row>
    <row r="1040" spans="1:20" x14ac:dyDescent="0.2">
      <c r="A1040" s="2" t="s">
        <v>3704</v>
      </c>
      <c r="B1040" s="2" t="s">
        <v>1808</v>
      </c>
      <c r="C1040" s="2" t="s">
        <v>61</v>
      </c>
      <c r="D1040" s="2" t="str">
        <f>INDEX(Hotels!$C$2:$C$49,MATCH(C1040,Hotels!$A$2:$A$49,0))</f>
        <v>Mumbai</v>
      </c>
      <c r="E1040" s="11">
        <v>45665</v>
      </c>
      <c r="F1040" s="11">
        <v>45705</v>
      </c>
      <c r="G1040" s="11">
        <v>45708</v>
      </c>
      <c r="H1040" s="13">
        <f>DATE(YEAR(F1040),MONTH(F1040),1)</f>
        <v>45689</v>
      </c>
      <c r="I1040" s="2">
        <f>G1040-F1040</f>
        <v>3</v>
      </c>
      <c r="J1040" s="2">
        <f>F1040-E1040</f>
        <v>40</v>
      </c>
      <c r="K1040" s="2" t="s">
        <v>2668</v>
      </c>
      <c r="L1040" s="2">
        <v>1</v>
      </c>
      <c r="M1040" s="2">
        <v>1</v>
      </c>
      <c r="N1040" s="2">
        <v>0</v>
      </c>
      <c r="O1040" s="2" t="s">
        <v>2658</v>
      </c>
      <c r="P1040" s="2" t="s">
        <v>2648</v>
      </c>
      <c r="Q1040" s="2" t="s">
        <v>2649</v>
      </c>
      <c r="R1040" s="3">
        <v>16300</v>
      </c>
      <c r="S1040" s="3">
        <f>I1040*L1040*R1040</f>
        <v>48900</v>
      </c>
      <c r="T1040" s="2">
        <f>M1040+N1040</f>
        <v>1</v>
      </c>
    </row>
    <row r="1041" spans="1:20" x14ac:dyDescent="0.2">
      <c r="A1041" s="2" t="s">
        <v>3705</v>
      </c>
      <c r="B1041" s="2" t="s">
        <v>2111</v>
      </c>
      <c r="C1041" s="2" t="s">
        <v>47</v>
      </c>
      <c r="D1041" s="2" t="str">
        <f>INDEX(Hotels!$C$2:$C$49,MATCH(C1041,Hotels!$A$2:$A$49,0))</f>
        <v>Agra</v>
      </c>
      <c r="E1041" s="11">
        <v>45665</v>
      </c>
      <c r="F1041" s="11">
        <v>45704</v>
      </c>
      <c r="G1041" s="11">
        <v>45709</v>
      </c>
      <c r="H1041" s="13">
        <f>DATE(YEAR(F1041),MONTH(F1041),1)</f>
        <v>45689</v>
      </c>
      <c r="I1041" s="2">
        <f>G1041-F1041</f>
        <v>5</v>
      </c>
      <c r="J1041" s="2">
        <f>F1041-E1041</f>
        <v>39</v>
      </c>
      <c r="K1041" s="2" t="s">
        <v>2646</v>
      </c>
      <c r="L1041" s="2">
        <v>1</v>
      </c>
      <c r="M1041" s="2">
        <v>1</v>
      </c>
      <c r="N1041" s="2">
        <v>0</v>
      </c>
      <c r="O1041" s="2" t="s">
        <v>2689</v>
      </c>
      <c r="P1041" s="2" t="s">
        <v>2656</v>
      </c>
      <c r="Q1041" s="2" t="s">
        <v>2649</v>
      </c>
      <c r="R1041" s="3">
        <v>10250</v>
      </c>
      <c r="S1041" s="3">
        <f>I1041*L1041*R1041</f>
        <v>51250</v>
      </c>
      <c r="T1041" s="2">
        <f>M1041+N1041</f>
        <v>1</v>
      </c>
    </row>
    <row r="1042" spans="1:20" x14ac:dyDescent="0.2">
      <c r="A1042" s="2" t="s">
        <v>3706</v>
      </c>
      <c r="B1042" s="2" t="s">
        <v>2283</v>
      </c>
      <c r="C1042" s="2" t="s">
        <v>71</v>
      </c>
      <c r="D1042" s="2" t="str">
        <f>INDEX(Hotels!$C$2:$C$49,MATCH(C1042,Hotels!$A$2:$A$49,0))</f>
        <v>New Delhi</v>
      </c>
      <c r="E1042" s="11">
        <v>45665</v>
      </c>
      <c r="F1042" s="11">
        <v>45691</v>
      </c>
      <c r="G1042" s="11">
        <v>45693</v>
      </c>
      <c r="H1042" s="13">
        <f>DATE(YEAR(F1042),MONTH(F1042),1)</f>
        <v>45689</v>
      </c>
      <c r="I1042" s="2">
        <f>G1042-F1042</f>
        <v>2</v>
      </c>
      <c r="J1042" s="2">
        <f>F1042-E1042</f>
        <v>26</v>
      </c>
      <c r="K1042" s="2" t="s">
        <v>2668</v>
      </c>
      <c r="L1042" s="2">
        <v>4</v>
      </c>
      <c r="M1042" s="2">
        <v>8</v>
      </c>
      <c r="N1042" s="2">
        <v>0</v>
      </c>
      <c r="O1042" s="2" t="s">
        <v>2658</v>
      </c>
      <c r="P1042" s="2" t="s">
        <v>2652</v>
      </c>
      <c r="Q1042" s="2" t="s">
        <v>2649</v>
      </c>
      <c r="R1042" s="3">
        <v>8250</v>
      </c>
      <c r="S1042" s="3">
        <f>I1042*L1042*R1042</f>
        <v>66000</v>
      </c>
      <c r="T1042" s="2">
        <f>M1042+N1042</f>
        <v>8</v>
      </c>
    </row>
    <row r="1043" spans="1:20" x14ac:dyDescent="0.2">
      <c r="A1043" s="2" t="s">
        <v>3707</v>
      </c>
      <c r="B1043" s="2" t="s">
        <v>2312</v>
      </c>
      <c r="C1043" s="2" t="s">
        <v>61</v>
      </c>
      <c r="D1043" s="2" t="str">
        <f>INDEX(Hotels!$C$2:$C$49,MATCH(C1043,Hotels!$A$2:$A$49,0))</f>
        <v>Mumbai</v>
      </c>
      <c r="E1043" s="11">
        <v>45665</v>
      </c>
      <c r="F1043" s="11">
        <v>45669</v>
      </c>
      <c r="G1043" s="11">
        <v>45674</v>
      </c>
      <c r="H1043" s="13">
        <f>DATE(YEAR(F1043),MONTH(F1043),1)</f>
        <v>45658</v>
      </c>
      <c r="I1043" s="2">
        <f>G1043-F1043</f>
        <v>5</v>
      </c>
      <c r="J1043" s="2">
        <f>F1043-E1043</f>
        <v>4</v>
      </c>
      <c r="K1043" s="2" t="s">
        <v>2646</v>
      </c>
      <c r="L1043" s="2">
        <v>1</v>
      </c>
      <c r="M1043" s="2">
        <v>2</v>
      </c>
      <c r="N1043" s="2">
        <v>3</v>
      </c>
      <c r="O1043" s="2" t="s">
        <v>2658</v>
      </c>
      <c r="P1043" s="2" t="s">
        <v>2648</v>
      </c>
      <c r="Q1043" s="2" t="s">
        <v>2649</v>
      </c>
      <c r="R1043" s="3">
        <v>30750</v>
      </c>
      <c r="S1043" s="3">
        <f>I1043*L1043*R1043</f>
        <v>153750</v>
      </c>
      <c r="T1043" s="2">
        <f>M1043+N1043</f>
        <v>5</v>
      </c>
    </row>
    <row r="1044" spans="1:20" x14ac:dyDescent="0.2">
      <c r="A1044" s="2" t="s">
        <v>3708</v>
      </c>
      <c r="B1044" s="2" t="s">
        <v>381</v>
      </c>
      <c r="C1044" s="2" t="s">
        <v>47</v>
      </c>
      <c r="D1044" s="2" t="str">
        <f>INDEX(Hotels!$C$2:$C$49,MATCH(C1044,Hotels!$A$2:$A$49,0))</f>
        <v>Agra</v>
      </c>
      <c r="E1044" s="11">
        <v>45666</v>
      </c>
      <c r="F1044" s="11">
        <v>45682</v>
      </c>
      <c r="G1044" s="11">
        <v>45684</v>
      </c>
      <c r="H1044" s="13">
        <f>DATE(YEAR(F1044),MONTH(F1044),1)</f>
        <v>45658</v>
      </c>
      <c r="I1044" s="2">
        <f>G1044-F1044</f>
        <v>2</v>
      </c>
      <c r="J1044" s="2">
        <f>F1044-E1044</f>
        <v>16</v>
      </c>
      <c r="K1044" s="2" t="s">
        <v>2646</v>
      </c>
      <c r="L1044" s="2">
        <v>1</v>
      </c>
      <c r="M1044" s="2">
        <v>2</v>
      </c>
      <c r="N1044" s="2">
        <v>0</v>
      </c>
      <c r="O1044" s="2" t="s">
        <v>2683</v>
      </c>
      <c r="P1044" s="2" t="s">
        <v>2672</v>
      </c>
      <c r="Q1044" s="2" t="s">
        <v>2649</v>
      </c>
      <c r="R1044" s="3">
        <v>9950</v>
      </c>
      <c r="S1044" s="3">
        <f>I1044*L1044*R1044</f>
        <v>19900</v>
      </c>
      <c r="T1044" s="2">
        <f>M1044+N1044</f>
        <v>2</v>
      </c>
    </row>
    <row r="1045" spans="1:20" x14ac:dyDescent="0.2">
      <c r="A1045" s="2" t="s">
        <v>3709</v>
      </c>
      <c r="B1045" s="2" t="s">
        <v>752</v>
      </c>
      <c r="C1045" s="2" t="s">
        <v>125</v>
      </c>
      <c r="D1045" s="2" t="str">
        <f>INDEX(Hotels!$C$2:$C$49,MATCH(C1045,Hotels!$A$2:$A$49,0))</f>
        <v>Varanasi</v>
      </c>
      <c r="E1045" s="11">
        <v>45666</v>
      </c>
      <c r="F1045" s="11">
        <v>45689</v>
      </c>
      <c r="G1045" s="11">
        <v>45691</v>
      </c>
      <c r="H1045" s="13">
        <f>DATE(YEAR(F1045),MONTH(F1045),1)</f>
        <v>45689</v>
      </c>
      <c r="I1045" s="2">
        <f>G1045-F1045</f>
        <v>2</v>
      </c>
      <c r="J1045" s="2">
        <f>F1045-E1045</f>
        <v>23</v>
      </c>
      <c r="K1045" s="2" t="s">
        <v>2668</v>
      </c>
      <c r="L1045" s="2">
        <v>3</v>
      </c>
      <c r="M1045" s="2">
        <v>6</v>
      </c>
      <c r="N1045" s="2">
        <v>0</v>
      </c>
      <c r="O1045" s="2" t="s">
        <v>2658</v>
      </c>
      <c r="P1045" s="2" t="s">
        <v>2652</v>
      </c>
      <c r="Q1045" s="2" t="s">
        <v>2653</v>
      </c>
      <c r="R1045" s="3">
        <v>9200</v>
      </c>
      <c r="S1045" s="3">
        <f>I1045*L1045*R1045</f>
        <v>55200</v>
      </c>
      <c r="T1045" s="2">
        <f>M1045+N1045</f>
        <v>6</v>
      </c>
    </row>
    <row r="1046" spans="1:20" x14ac:dyDescent="0.2">
      <c r="A1046" s="2" t="s">
        <v>3710</v>
      </c>
      <c r="B1046" s="2" t="s">
        <v>897</v>
      </c>
      <c r="C1046" s="2" t="s">
        <v>116</v>
      </c>
      <c r="D1046" s="2" t="str">
        <f>INDEX(Hotels!$C$2:$C$49,MATCH(C1046,Hotels!$A$2:$A$49,0))</f>
        <v>Rishikesh</v>
      </c>
      <c r="E1046" s="11">
        <v>45666</v>
      </c>
      <c r="F1046" s="11">
        <v>45703</v>
      </c>
      <c r="G1046" s="11">
        <v>45706</v>
      </c>
      <c r="H1046" s="13">
        <f>DATE(YEAR(F1046),MONTH(F1046),1)</f>
        <v>45689</v>
      </c>
      <c r="I1046" s="2">
        <f>G1046-F1046</f>
        <v>3</v>
      </c>
      <c r="J1046" s="2">
        <f>F1046-E1046</f>
        <v>37</v>
      </c>
      <c r="K1046" s="2" t="s">
        <v>2646</v>
      </c>
      <c r="L1046" s="2">
        <v>1</v>
      </c>
      <c r="M1046" s="2">
        <v>2</v>
      </c>
      <c r="N1046" s="2">
        <v>0</v>
      </c>
      <c r="O1046" s="2" t="s">
        <v>2647</v>
      </c>
      <c r="P1046" s="2" t="s">
        <v>2662</v>
      </c>
      <c r="Q1046" s="2" t="s">
        <v>2649</v>
      </c>
      <c r="R1046" s="3">
        <v>7200</v>
      </c>
      <c r="S1046" s="3">
        <f>I1046*L1046*R1046</f>
        <v>21600</v>
      </c>
      <c r="T1046" s="2">
        <f>M1046+N1046</f>
        <v>2</v>
      </c>
    </row>
    <row r="1047" spans="1:20" x14ac:dyDescent="0.2">
      <c r="A1047" s="2" t="s">
        <v>3711</v>
      </c>
      <c r="B1047" s="2" t="s">
        <v>1194</v>
      </c>
      <c r="C1047" s="2" t="s">
        <v>81</v>
      </c>
      <c r="D1047" s="2" t="str">
        <f>INDEX(Hotels!$C$2:$C$49,MATCH(C1047,Hotels!$A$2:$A$49,0))</f>
        <v>Bengaluru</v>
      </c>
      <c r="E1047" s="11">
        <v>45666</v>
      </c>
      <c r="F1047" s="11">
        <v>45680</v>
      </c>
      <c r="G1047" s="11">
        <v>45683</v>
      </c>
      <c r="H1047" s="13">
        <f>DATE(YEAR(F1047),MONTH(F1047),1)</f>
        <v>45658</v>
      </c>
      <c r="I1047" s="2">
        <f>G1047-F1047</f>
        <v>3</v>
      </c>
      <c r="J1047" s="2">
        <f>F1047-E1047</f>
        <v>14</v>
      </c>
      <c r="K1047" s="2" t="s">
        <v>2655</v>
      </c>
      <c r="L1047" s="2">
        <v>1</v>
      </c>
      <c r="M1047" s="2">
        <v>2</v>
      </c>
      <c r="N1047" s="2">
        <v>0</v>
      </c>
      <c r="O1047" s="2" t="s">
        <v>2670</v>
      </c>
      <c r="P1047" s="2" t="s">
        <v>2656</v>
      </c>
      <c r="Q1047" s="2" t="s">
        <v>2649</v>
      </c>
      <c r="R1047" s="3">
        <v>20750</v>
      </c>
      <c r="S1047" s="3">
        <f>I1047*L1047*R1047</f>
        <v>62250</v>
      </c>
      <c r="T1047" s="2">
        <f>M1047+N1047</f>
        <v>2</v>
      </c>
    </row>
    <row r="1048" spans="1:20" x14ac:dyDescent="0.2">
      <c r="A1048" s="2" t="s">
        <v>3712</v>
      </c>
      <c r="B1048" s="2" t="s">
        <v>1621</v>
      </c>
      <c r="C1048" s="2" t="s">
        <v>49</v>
      </c>
      <c r="D1048" s="2" t="str">
        <f>INDEX(Hotels!$C$2:$C$49,MATCH(C1048,Hotels!$A$2:$A$49,0))</f>
        <v>Agra</v>
      </c>
      <c r="E1048" s="11">
        <v>45666</v>
      </c>
      <c r="F1048" s="11">
        <v>45713</v>
      </c>
      <c r="G1048" s="11">
        <v>45718</v>
      </c>
      <c r="H1048" s="13">
        <f>DATE(YEAR(F1048),MONTH(F1048),1)</f>
        <v>45689</v>
      </c>
      <c r="I1048" s="2">
        <f>G1048-F1048</f>
        <v>5</v>
      </c>
      <c r="J1048" s="2">
        <f>F1048-E1048</f>
        <v>47</v>
      </c>
      <c r="K1048" s="2" t="s">
        <v>2646</v>
      </c>
      <c r="L1048" s="2">
        <v>1</v>
      </c>
      <c r="M1048" s="2">
        <v>2</v>
      </c>
      <c r="N1048" s="2">
        <v>0</v>
      </c>
      <c r="O1048" s="2" t="s">
        <v>2647</v>
      </c>
      <c r="P1048" s="2" t="s">
        <v>2652</v>
      </c>
      <c r="Q1048" s="2" t="s">
        <v>2649</v>
      </c>
      <c r="R1048" s="3">
        <v>5500</v>
      </c>
      <c r="S1048" s="3">
        <f>I1048*L1048*R1048</f>
        <v>27500</v>
      </c>
      <c r="T1048" s="2">
        <f>M1048+N1048</f>
        <v>2</v>
      </c>
    </row>
    <row r="1049" spans="1:20" x14ac:dyDescent="0.2">
      <c r="A1049" s="2" t="s">
        <v>3713</v>
      </c>
      <c r="B1049" s="2" t="s">
        <v>1896</v>
      </c>
      <c r="C1049" s="2" t="s">
        <v>53</v>
      </c>
      <c r="D1049" s="2" t="str">
        <f>INDEX(Hotels!$C$2:$C$49,MATCH(C1049,Hotels!$A$2:$A$49,0))</f>
        <v>Mumbai</v>
      </c>
      <c r="E1049" s="11">
        <v>45666</v>
      </c>
      <c r="F1049" s="11">
        <v>45679</v>
      </c>
      <c r="G1049" s="11">
        <v>45684</v>
      </c>
      <c r="H1049" s="13">
        <f>DATE(YEAR(F1049),MONTH(F1049),1)</f>
        <v>45658</v>
      </c>
      <c r="I1049" s="2">
        <f>G1049-F1049</f>
        <v>5</v>
      </c>
      <c r="J1049" s="2">
        <f>F1049-E1049</f>
        <v>13</v>
      </c>
      <c r="K1049" s="2" t="s">
        <v>2655</v>
      </c>
      <c r="L1049" s="2">
        <v>1</v>
      </c>
      <c r="M1049" s="2">
        <v>2</v>
      </c>
      <c r="N1049" s="2">
        <v>2</v>
      </c>
      <c r="O1049" s="2" t="s">
        <v>2689</v>
      </c>
      <c r="P1049" s="2" t="s">
        <v>2652</v>
      </c>
      <c r="Q1049" s="2" t="s">
        <v>2653</v>
      </c>
      <c r="R1049" s="3">
        <v>13250</v>
      </c>
      <c r="S1049" s="3">
        <f>I1049*L1049*R1049</f>
        <v>66250</v>
      </c>
      <c r="T1049" s="2">
        <f>M1049+N1049</f>
        <v>4</v>
      </c>
    </row>
    <row r="1050" spans="1:20" x14ac:dyDescent="0.2">
      <c r="A1050" s="2" t="s">
        <v>3714</v>
      </c>
      <c r="B1050" s="2" t="s">
        <v>1904</v>
      </c>
      <c r="C1050" s="2" t="s">
        <v>81</v>
      </c>
      <c r="D1050" s="2" t="str">
        <f>INDEX(Hotels!$C$2:$C$49,MATCH(C1050,Hotels!$A$2:$A$49,0))</f>
        <v>Bengaluru</v>
      </c>
      <c r="E1050" s="11">
        <v>45666</v>
      </c>
      <c r="F1050" s="11">
        <v>45672</v>
      </c>
      <c r="G1050" s="11">
        <v>45676</v>
      </c>
      <c r="H1050" s="13">
        <f>DATE(YEAR(F1050),MONTH(F1050),1)</f>
        <v>45658</v>
      </c>
      <c r="I1050" s="2">
        <f>G1050-F1050</f>
        <v>4</v>
      </c>
      <c r="J1050" s="2">
        <f>F1050-E1050</f>
        <v>6</v>
      </c>
      <c r="K1050" s="2" t="s">
        <v>2646</v>
      </c>
      <c r="L1050" s="2">
        <v>1</v>
      </c>
      <c r="M1050" s="2">
        <v>1</v>
      </c>
      <c r="N1050" s="2">
        <v>0</v>
      </c>
      <c r="O1050" s="2" t="s">
        <v>2683</v>
      </c>
      <c r="P1050" s="2" t="s">
        <v>2672</v>
      </c>
      <c r="Q1050" s="2" t="s">
        <v>2649</v>
      </c>
      <c r="R1050" s="3">
        <v>28400</v>
      </c>
      <c r="S1050" s="3">
        <f>I1050*L1050*R1050</f>
        <v>113600</v>
      </c>
      <c r="T1050" s="2">
        <f>M1050+N1050</f>
        <v>1</v>
      </c>
    </row>
    <row r="1051" spans="1:20" x14ac:dyDescent="0.2">
      <c r="A1051" s="2" t="s">
        <v>3715</v>
      </c>
      <c r="B1051" s="2" t="s">
        <v>1965</v>
      </c>
      <c r="C1051" s="2" t="s">
        <v>73</v>
      </c>
      <c r="D1051" s="2" t="str">
        <f>INDEX(Hotels!$C$2:$C$49,MATCH(C1051,Hotels!$A$2:$A$49,0))</f>
        <v>Bengaluru</v>
      </c>
      <c r="E1051" s="11">
        <v>45666</v>
      </c>
      <c r="F1051" s="11">
        <v>45674</v>
      </c>
      <c r="G1051" s="11">
        <v>45676</v>
      </c>
      <c r="H1051" s="13">
        <f>DATE(YEAR(F1051),MONTH(F1051),1)</f>
        <v>45658</v>
      </c>
      <c r="I1051" s="2">
        <f>G1051-F1051</f>
        <v>2</v>
      </c>
      <c r="J1051" s="2">
        <f>F1051-E1051</f>
        <v>8</v>
      </c>
      <c r="K1051" s="2" t="s">
        <v>2655</v>
      </c>
      <c r="L1051" s="2">
        <v>1</v>
      </c>
      <c r="M1051" s="2">
        <v>2</v>
      </c>
      <c r="N1051" s="2">
        <v>0</v>
      </c>
      <c r="O1051" s="2" t="s">
        <v>2683</v>
      </c>
      <c r="P1051" s="2" t="s">
        <v>2656</v>
      </c>
      <c r="Q1051" s="2" t="s">
        <v>2649</v>
      </c>
      <c r="R1051" s="3">
        <v>9300</v>
      </c>
      <c r="S1051" s="3">
        <f>I1051*L1051*R1051</f>
        <v>18600</v>
      </c>
      <c r="T1051" s="2">
        <f>M1051+N1051</f>
        <v>2</v>
      </c>
    </row>
    <row r="1052" spans="1:20" x14ac:dyDescent="0.2">
      <c r="A1052" s="2" t="s">
        <v>3716</v>
      </c>
      <c r="B1052" s="2" t="s">
        <v>2375</v>
      </c>
      <c r="C1052" s="2" t="s">
        <v>122</v>
      </c>
      <c r="D1052" s="2" t="str">
        <f>INDEX(Hotels!$C$2:$C$49,MATCH(C1052,Hotels!$A$2:$A$49,0))</f>
        <v>Varanasi</v>
      </c>
      <c r="E1052" s="11">
        <v>45666</v>
      </c>
      <c r="F1052" s="11">
        <v>45667</v>
      </c>
      <c r="G1052" s="11">
        <v>45669</v>
      </c>
      <c r="H1052" s="13">
        <f>DATE(YEAR(F1052),MONTH(F1052),1)</f>
        <v>45658</v>
      </c>
      <c r="I1052" s="2">
        <f>G1052-F1052</f>
        <v>2</v>
      </c>
      <c r="J1052" s="2">
        <f>F1052-E1052</f>
        <v>1</v>
      </c>
      <c r="K1052" s="2" t="s">
        <v>2668</v>
      </c>
      <c r="L1052" s="2">
        <v>1</v>
      </c>
      <c r="M1052" s="2">
        <v>1</v>
      </c>
      <c r="N1052" s="2">
        <v>0</v>
      </c>
      <c r="O1052" s="2" t="s">
        <v>2732</v>
      </c>
      <c r="P1052" s="2" t="s">
        <v>2662</v>
      </c>
      <c r="Q1052" s="2" t="s">
        <v>2649</v>
      </c>
      <c r="R1052" s="3">
        <v>2500</v>
      </c>
      <c r="S1052" s="3">
        <f>I1052*L1052*R1052</f>
        <v>5000</v>
      </c>
      <c r="T1052" s="2">
        <f>M1052+N1052</f>
        <v>1</v>
      </c>
    </row>
    <row r="1053" spans="1:20" x14ac:dyDescent="0.2">
      <c r="A1053" s="2" t="s">
        <v>3717</v>
      </c>
      <c r="B1053" s="2" t="s">
        <v>2448</v>
      </c>
      <c r="C1053" s="2" t="s">
        <v>63</v>
      </c>
      <c r="D1053" s="2" t="str">
        <f>INDEX(Hotels!$C$2:$C$49,MATCH(C1053,Hotels!$A$2:$A$49,0))</f>
        <v>New Delhi</v>
      </c>
      <c r="E1053" s="11">
        <v>45666</v>
      </c>
      <c r="F1053" s="11">
        <v>45679</v>
      </c>
      <c r="G1053" s="11">
        <v>45681</v>
      </c>
      <c r="H1053" s="13">
        <f>DATE(YEAR(F1053),MONTH(F1053),1)</f>
        <v>45658</v>
      </c>
      <c r="I1053" s="2">
        <f>G1053-F1053</f>
        <v>2</v>
      </c>
      <c r="J1053" s="2">
        <f>F1053-E1053</f>
        <v>13</v>
      </c>
      <c r="K1053" s="2" t="s">
        <v>2646</v>
      </c>
      <c r="L1053" s="2">
        <v>1</v>
      </c>
      <c r="M1053" s="2">
        <v>1</v>
      </c>
      <c r="N1053" s="2">
        <v>0</v>
      </c>
      <c r="O1053" s="2" t="s">
        <v>2683</v>
      </c>
      <c r="P1053" s="2" t="s">
        <v>2672</v>
      </c>
      <c r="Q1053" s="2" t="s">
        <v>2649</v>
      </c>
      <c r="R1053" s="3">
        <v>15350</v>
      </c>
      <c r="S1053" s="3">
        <f>I1053*L1053*R1053</f>
        <v>30700</v>
      </c>
      <c r="T1053" s="2">
        <f>M1053+N1053</f>
        <v>1</v>
      </c>
    </row>
    <row r="1054" spans="1:20" x14ac:dyDescent="0.2">
      <c r="A1054" s="2" t="s">
        <v>3718</v>
      </c>
      <c r="B1054" s="2" t="s">
        <v>606</v>
      </c>
      <c r="C1054" s="2" t="s">
        <v>125</v>
      </c>
      <c r="D1054" s="2" t="str">
        <f>INDEX(Hotels!$C$2:$C$49,MATCH(C1054,Hotels!$A$2:$A$49,0))</f>
        <v>Varanasi</v>
      </c>
      <c r="E1054" s="11">
        <v>45667</v>
      </c>
      <c r="F1054" s="11">
        <v>45937</v>
      </c>
      <c r="G1054" s="11">
        <v>45941</v>
      </c>
      <c r="H1054" s="13">
        <f>DATE(YEAR(F1054),MONTH(F1054),1)</f>
        <v>45931</v>
      </c>
      <c r="I1054" s="2">
        <f>G1054-F1054</f>
        <v>4</v>
      </c>
      <c r="J1054" s="2">
        <f>F1054-E1054</f>
        <v>270</v>
      </c>
      <c r="K1054" s="2" t="s">
        <v>2666</v>
      </c>
      <c r="L1054" s="2">
        <v>2</v>
      </c>
      <c r="M1054" s="2">
        <v>4</v>
      </c>
      <c r="N1054" s="2">
        <v>3</v>
      </c>
      <c r="O1054" s="2" t="s">
        <v>2658</v>
      </c>
      <c r="P1054" s="2" t="s">
        <v>2672</v>
      </c>
      <c r="Q1054" s="2" t="s">
        <v>2649</v>
      </c>
      <c r="R1054" s="3">
        <v>24700</v>
      </c>
      <c r="S1054" s="3">
        <f>I1054*L1054*R1054</f>
        <v>197600</v>
      </c>
      <c r="T1054" s="2">
        <f>M1054+N1054</f>
        <v>7</v>
      </c>
    </row>
    <row r="1055" spans="1:20" x14ac:dyDescent="0.2">
      <c r="A1055" s="2" t="s">
        <v>3719</v>
      </c>
      <c r="B1055" s="2" t="s">
        <v>914</v>
      </c>
      <c r="C1055" s="2" t="s">
        <v>73</v>
      </c>
      <c r="D1055" s="2" t="str">
        <f>INDEX(Hotels!$C$2:$C$49,MATCH(C1055,Hotels!$A$2:$A$49,0))</f>
        <v>Bengaluru</v>
      </c>
      <c r="E1055" s="11">
        <v>45667</v>
      </c>
      <c r="F1055" s="11">
        <v>45734</v>
      </c>
      <c r="G1055" s="11">
        <v>45740</v>
      </c>
      <c r="H1055" s="13">
        <f>DATE(YEAR(F1055),MONTH(F1055),1)</f>
        <v>45717</v>
      </c>
      <c r="I1055" s="2">
        <f>G1055-F1055</f>
        <v>6</v>
      </c>
      <c r="J1055" s="2">
        <f>F1055-E1055</f>
        <v>67</v>
      </c>
      <c r="K1055" s="2" t="s">
        <v>2668</v>
      </c>
      <c r="L1055" s="2">
        <v>1</v>
      </c>
      <c r="M1055" s="2">
        <v>2</v>
      </c>
      <c r="N1055" s="2">
        <v>1</v>
      </c>
      <c r="O1055" s="2" t="s">
        <v>2661</v>
      </c>
      <c r="P1055" s="2" t="s">
        <v>2659</v>
      </c>
      <c r="Q1055" s="2" t="s">
        <v>2649</v>
      </c>
      <c r="R1055" s="3">
        <v>7900</v>
      </c>
      <c r="S1055" s="3">
        <f>I1055*L1055*R1055</f>
        <v>47400</v>
      </c>
      <c r="T1055" s="2">
        <f>M1055+N1055</f>
        <v>3</v>
      </c>
    </row>
    <row r="1056" spans="1:20" x14ac:dyDescent="0.2">
      <c r="A1056" s="2" t="s">
        <v>3720</v>
      </c>
      <c r="B1056" s="2" t="s">
        <v>937</v>
      </c>
      <c r="C1056" s="2" t="s">
        <v>77</v>
      </c>
      <c r="D1056" s="2" t="str">
        <f>INDEX(Hotels!$C$2:$C$49,MATCH(C1056,Hotels!$A$2:$A$49,0))</f>
        <v>Bengaluru</v>
      </c>
      <c r="E1056" s="11">
        <v>45667</v>
      </c>
      <c r="F1056" s="11">
        <v>45707</v>
      </c>
      <c r="G1056" s="11">
        <v>45712</v>
      </c>
      <c r="H1056" s="13">
        <f>DATE(YEAR(F1056),MONTH(F1056),1)</f>
        <v>45689</v>
      </c>
      <c r="I1056" s="2">
        <f>G1056-F1056</f>
        <v>5</v>
      </c>
      <c r="J1056" s="2">
        <f>F1056-E1056</f>
        <v>40</v>
      </c>
      <c r="K1056" s="2" t="s">
        <v>2668</v>
      </c>
      <c r="L1056" s="2">
        <v>1</v>
      </c>
      <c r="M1056" s="2">
        <v>2</v>
      </c>
      <c r="N1056" s="2">
        <v>1</v>
      </c>
      <c r="O1056" s="2" t="s">
        <v>2689</v>
      </c>
      <c r="P1056" s="2" t="s">
        <v>2652</v>
      </c>
      <c r="Q1056" s="2" t="s">
        <v>2649</v>
      </c>
      <c r="R1056" s="3">
        <v>7050</v>
      </c>
      <c r="S1056" s="3">
        <f>I1056*L1056*R1056</f>
        <v>35250</v>
      </c>
      <c r="T1056" s="2">
        <f>M1056+N1056</f>
        <v>3</v>
      </c>
    </row>
    <row r="1057" spans="1:20" x14ac:dyDescent="0.2">
      <c r="A1057" s="2" t="s">
        <v>3721</v>
      </c>
      <c r="B1057" s="2" t="s">
        <v>1095</v>
      </c>
      <c r="C1057" s="2" t="s">
        <v>89</v>
      </c>
      <c r="D1057" s="2" t="str">
        <f>INDEX(Hotels!$C$2:$C$49,MATCH(C1057,Hotels!$A$2:$A$49,0))</f>
        <v>Kochi</v>
      </c>
      <c r="E1057" s="11">
        <v>45667</v>
      </c>
      <c r="F1057" s="11">
        <v>45674</v>
      </c>
      <c r="G1057" s="11">
        <v>45677</v>
      </c>
      <c r="H1057" s="13">
        <f>DATE(YEAR(F1057),MONTH(F1057),1)</f>
        <v>45658</v>
      </c>
      <c r="I1057" s="2">
        <f>G1057-F1057</f>
        <v>3</v>
      </c>
      <c r="J1057" s="2">
        <f>F1057-E1057</f>
        <v>7</v>
      </c>
      <c r="K1057" s="2" t="s">
        <v>2655</v>
      </c>
      <c r="L1057" s="2">
        <v>1</v>
      </c>
      <c r="M1057" s="2">
        <v>1</v>
      </c>
      <c r="N1057" s="2">
        <v>0</v>
      </c>
      <c r="O1057" s="2" t="s">
        <v>2689</v>
      </c>
      <c r="P1057" s="2" t="s">
        <v>2652</v>
      </c>
      <c r="Q1057" s="2" t="s">
        <v>2649</v>
      </c>
      <c r="R1057" s="3">
        <v>8300</v>
      </c>
      <c r="S1057" s="3">
        <f>I1057*L1057*R1057</f>
        <v>24900</v>
      </c>
      <c r="T1057" s="2">
        <f>M1057+N1057</f>
        <v>1</v>
      </c>
    </row>
    <row r="1058" spans="1:20" x14ac:dyDescent="0.2">
      <c r="A1058" s="2" t="s">
        <v>3722</v>
      </c>
      <c r="B1058" s="2" t="s">
        <v>1268</v>
      </c>
      <c r="C1058" s="2" t="s">
        <v>53</v>
      </c>
      <c r="D1058" s="2" t="str">
        <f>INDEX(Hotels!$C$2:$C$49,MATCH(C1058,Hotels!$A$2:$A$49,0))</f>
        <v>Mumbai</v>
      </c>
      <c r="E1058" s="11">
        <v>45667</v>
      </c>
      <c r="F1058" s="11">
        <v>45675</v>
      </c>
      <c r="G1058" s="11">
        <v>45679</v>
      </c>
      <c r="H1058" s="13">
        <f>DATE(YEAR(F1058),MONTH(F1058),1)</f>
        <v>45658</v>
      </c>
      <c r="I1058" s="2">
        <f>G1058-F1058</f>
        <v>4</v>
      </c>
      <c r="J1058" s="2">
        <f>F1058-E1058</f>
        <v>8</v>
      </c>
      <c r="K1058" s="2" t="s">
        <v>2655</v>
      </c>
      <c r="L1058" s="2">
        <v>1</v>
      </c>
      <c r="M1058" s="2">
        <v>2</v>
      </c>
      <c r="N1058" s="2">
        <v>0</v>
      </c>
      <c r="O1058" s="2" t="s">
        <v>2689</v>
      </c>
      <c r="P1058" s="2" t="s">
        <v>2656</v>
      </c>
      <c r="Q1058" s="2" t="s">
        <v>2649</v>
      </c>
      <c r="R1058" s="3">
        <v>12550</v>
      </c>
      <c r="S1058" s="3">
        <f>I1058*L1058*R1058</f>
        <v>50200</v>
      </c>
      <c r="T1058" s="2">
        <f>M1058+N1058</f>
        <v>2</v>
      </c>
    </row>
    <row r="1059" spans="1:20" x14ac:dyDescent="0.2">
      <c r="A1059" s="2" t="s">
        <v>3723</v>
      </c>
      <c r="B1059" s="2" t="s">
        <v>2420</v>
      </c>
      <c r="C1059" s="2" t="s">
        <v>120</v>
      </c>
      <c r="D1059" s="2" t="str">
        <f>INDEX(Hotels!$C$2:$C$49,MATCH(C1059,Hotels!$A$2:$A$49,0))</f>
        <v>Rishikesh</v>
      </c>
      <c r="E1059" s="11">
        <v>45667</v>
      </c>
      <c r="F1059" s="11">
        <v>45771</v>
      </c>
      <c r="G1059" s="11">
        <v>45777</v>
      </c>
      <c r="H1059" s="13">
        <f>DATE(YEAR(F1059),MONTH(F1059),1)</f>
        <v>45748</v>
      </c>
      <c r="I1059" s="2">
        <f>G1059-F1059</f>
        <v>6</v>
      </c>
      <c r="J1059" s="2">
        <f>F1059-E1059</f>
        <v>104</v>
      </c>
      <c r="K1059" s="2" t="s">
        <v>2655</v>
      </c>
      <c r="L1059" s="2">
        <v>1</v>
      </c>
      <c r="M1059" s="2">
        <v>2</v>
      </c>
      <c r="N1059" s="2">
        <v>2</v>
      </c>
      <c r="O1059" s="2" t="s">
        <v>2689</v>
      </c>
      <c r="P1059" s="2" t="s">
        <v>2656</v>
      </c>
      <c r="Q1059" s="2" t="s">
        <v>2653</v>
      </c>
      <c r="R1059" s="3">
        <v>3700</v>
      </c>
      <c r="S1059" s="3">
        <f>I1059*L1059*R1059</f>
        <v>22200</v>
      </c>
      <c r="T1059" s="2">
        <f>M1059+N1059</f>
        <v>4</v>
      </c>
    </row>
    <row r="1060" spans="1:20" x14ac:dyDescent="0.2">
      <c r="A1060" s="2" t="s">
        <v>3724</v>
      </c>
      <c r="B1060" s="2" t="s">
        <v>552</v>
      </c>
      <c r="C1060" s="2" t="s">
        <v>103</v>
      </c>
      <c r="D1060" s="2" t="str">
        <f>INDEX(Hotels!$C$2:$C$49,MATCH(C1060,Hotels!$A$2:$A$49,0))</f>
        <v>Manali</v>
      </c>
      <c r="E1060" s="11">
        <v>45668</v>
      </c>
      <c r="F1060" s="11">
        <v>45715</v>
      </c>
      <c r="G1060" s="11">
        <v>45718</v>
      </c>
      <c r="H1060" s="13">
        <f>DATE(YEAR(F1060),MONTH(F1060),1)</f>
        <v>45689</v>
      </c>
      <c r="I1060" s="2">
        <f>G1060-F1060</f>
        <v>3</v>
      </c>
      <c r="J1060" s="2">
        <f>F1060-E1060</f>
        <v>47</v>
      </c>
      <c r="K1060" s="2" t="s">
        <v>2668</v>
      </c>
      <c r="L1060" s="2">
        <v>1</v>
      </c>
      <c r="M1060" s="2">
        <v>1</v>
      </c>
      <c r="N1060" s="2">
        <v>0</v>
      </c>
      <c r="O1060" s="2" t="s">
        <v>2732</v>
      </c>
      <c r="P1060" s="2" t="s">
        <v>2648</v>
      </c>
      <c r="Q1060" s="2" t="s">
        <v>2649</v>
      </c>
      <c r="R1060" s="3">
        <v>2800</v>
      </c>
      <c r="S1060" s="3">
        <f>I1060*L1060*R1060</f>
        <v>8400</v>
      </c>
      <c r="T1060" s="2">
        <f>M1060+N1060</f>
        <v>1</v>
      </c>
    </row>
    <row r="1061" spans="1:20" x14ac:dyDescent="0.2">
      <c r="A1061" s="2" t="s">
        <v>3725</v>
      </c>
      <c r="B1061" s="2" t="s">
        <v>1587</v>
      </c>
      <c r="C1061" s="2" t="s">
        <v>43</v>
      </c>
      <c r="D1061" s="2" t="str">
        <f>INDEX(Hotels!$C$2:$C$49,MATCH(C1061,Hotels!$A$2:$A$49,0))</f>
        <v>Agra</v>
      </c>
      <c r="E1061" s="11">
        <v>45668</v>
      </c>
      <c r="F1061" s="11">
        <v>45799</v>
      </c>
      <c r="G1061" s="11">
        <v>45801</v>
      </c>
      <c r="H1061" s="13">
        <f>DATE(YEAR(F1061),MONTH(F1061),1)</f>
        <v>45778</v>
      </c>
      <c r="I1061" s="2">
        <f>G1061-F1061</f>
        <v>2</v>
      </c>
      <c r="J1061" s="2">
        <f>F1061-E1061</f>
        <v>131</v>
      </c>
      <c r="K1061" s="2" t="s">
        <v>2646</v>
      </c>
      <c r="L1061" s="2">
        <v>2</v>
      </c>
      <c r="M1061" s="2">
        <v>4</v>
      </c>
      <c r="N1061" s="2">
        <v>0</v>
      </c>
      <c r="O1061" s="2" t="s">
        <v>2670</v>
      </c>
      <c r="P1061" s="2" t="s">
        <v>2672</v>
      </c>
      <c r="Q1061" s="2" t="s">
        <v>2649</v>
      </c>
      <c r="R1061" s="3">
        <v>7650</v>
      </c>
      <c r="S1061" s="3">
        <f>I1061*L1061*R1061</f>
        <v>30600</v>
      </c>
      <c r="T1061" s="2">
        <f>M1061+N1061</f>
        <v>4</v>
      </c>
    </row>
    <row r="1062" spans="1:20" x14ac:dyDescent="0.2">
      <c r="A1062" s="2" t="s">
        <v>3726</v>
      </c>
      <c r="B1062" s="2" t="s">
        <v>2547</v>
      </c>
      <c r="C1062" s="2" t="s">
        <v>49</v>
      </c>
      <c r="D1062" s="2" t="str">
        <f>INDEX(Hotels!$C$2:$C$49,MATCH(C1062,Hotels!$A$2:$A$49,0))</f>
        <v>Agra</v>
      </c>
      <c r="E1062" s="11">
        <v>45668</v>
      </c>
      <c r="F1062" s="11">
        <v>45669</v>
      </c>
      <c r="G1062" s="11">
        <v>45675</v>
      </c>
      <c r="H1062" s="13">
        <f>DATE(YEAR(F1062),MONTH(F1062),1)</f>
        <v>45658</v>
      </c>
      <c r="I1062" s="2">
        <f>G1062-F1062</f>
        <v>6</v>
      </c>
      <c r="J1062" s="2">
        <f>F1062-E1062</f>
        <v>1</v>
      </c>
      <c r="K1062" s="2" t="s">
        <v>2668</v>
      </c>
      <c r="L1062" s="2">
        <v>1</v>
      </c>
      <c r="M1062" s="2">
        <v>2</v>
      </c>
      <c r="N1062" s="2">
        <v>2</v>
      </c>
      <c r="O1062" s="2" t="s">
        <v>2647</v>
      </c>
      <c r="P1062" s="2" t="s">
        <v>2652</v>
      </c>
      <c r="Q1062" s="2" t="s">
        <v>2649</v>
      </c>
      <c r="R1062" s="3">
        <v>2700</v>
      </c>
      <c r="S1062" s="3">
        <f>I1062*L1062*R1062</f>
        <v>16200</v>
      </c>
      <c r="T1062" s="2">
        <f>M1062+N1062</f>
        <v>4</v>
      </c>
    </row>
    <row r="1063" spans="1:20" x14ac:dyDescent="0.2">
      <c r="A1063" s="2" t="s">
        <v>3727</v>
      </c>
      <c r="B1063" s="2" t="s">
        <v>560</v>
      </c>
      <c r="C1063" s="2" t="s">
        <v>53</v>
      </c>
      <c r="D1063" s="2" t="str">
        <f>INDEX(Hotels!$C$2:$C$49,MATCH(C1063,Hotels!$A$2:$A$49,0))</f>
        <v>Mumbai</v>
      </c>
      <c r="E1063" s="11">
        <v>45669</v>
      </c>
      <c r="F1063" s="11">
        <v>45683</v>
      </c>
      <c r="G1063" s="11">
        <v>45687</v>
      </c>
      <c r="H1063" s="13">
        <f>DATE(YEAR(F1063),MONTH(F1063),1)</f>
        <v>45658</v>
      </c>
      <c r="I1063" s="2">
        <f>G1063-F1063</f>
        <v>4</v>
      </c>
      <c r="J1063" s="2">
        <f>F1063-E1063</f>
        <v>14</v>
      </c>
      <c r="K1063" s="2" t="s">
        <v>2655</v>
      </c>
      <c r="L1063" s="2">
        <v>1</v>
      </c>
      <c r="M1063" s="2">
        <v>2</v>
      </c>
      <c r="N1063" s="2">
        <v>0</v>
      </c>
      <c r="O1063" s="2" t="s">
        <v>2670</v>
      </c>
      <c r="P1063" s="2" t="s">
        <v>2652</v>
      </c>
      <c r="Q1063" s="2" t="s">
        <v>2649</v>
      </c>
      <c r="R1063" s="3">
        <v>13150</v>
      </c>
      <c r="S1063" s="3">
        <f>I1063*L1063*R1063</f>
        <v>52600</v>
      </c>
      <c r="T1063" s="2">
        <f>M1063+N1063</f>
        <v>2</v>
      </c>
    </row>
    <row r="1064" spans="1:20" x14ac:dyDescent="0.2">
      <c r="A1064" s="2" t="s">
        <v>3728</v>
      </c>
      <c r="B1064" s="2" t="s">
        <v>787</v>
      </c>
      <c r="C1064" s="2" t="s">
        <v>97</v>
      </c>
      <c r="D1064" s="2" t="str">
        <f>INDEX(Hotels!$C$2:$C$49,MATCH(C1064,Hotels!$A$2:$A$49,0))</f>
        <v>Shimla</v>
      </c>
      <c r="E1064" s="11">
        <v>45669</v>
      </c>
      <c r="F1064" s="11">
        <v>45671</v>
      </c>
      <c r="G1064" s="11">
        <v>45674</v>
      </c>
      <c r="H1064" s="13">
        <f>DATE(YEAR(F1064),MONTH(F1064),1)</f>
        <v>45658</v>
      </c>
      <c r="I1064" s="2">
        <f>G1064-F1064</f>
        <v>3</v>
      </c>
      <c r="J1064" s="2">
        <f>F1064-E1064</f>
        <v>2</v>
      </c>
      <c r="K1064" s="2" t="s">
        <v>2646</v>
      </c>
      <c r="L1064" s="2">
        <v>1</v>
      </c>
      <c r="M1064" s="2">
        <v>1</v>
      </c>
      <c r="N1064" s="2">
        <v>0</v>
      </c>
      <c r="O1064" s="2" t="s">
        <v>2689</v>
      </c>
      <c r="P1064" s="2" t="s">
        <v>2648</v>
      </c>
      <c r="Q1064" s="2" t="s">
        <v>2649</v>
      </c>
      <c r="R1064" s="3">
        <v>15600</v>
      </c>
      <c r="S1064" s="3">
        <f>I1064*L1064*R1064</f>
        <v>46800</v>
      </c>
      <c r="T1064" s="2">
        <f>M1064+N1064</f>
        <v>1</v>
      </c>
    </row>
    <row r="1065" spans="1:20" x14ac:dyDescent="0.2">
      <c r="A1065" s="2" t="s">
        <v>3729</v>
      </c>
      <c r="B1065" s="2" t="s">
        <v>974</v>
      </c>
      <c r="C1065" s="2" t="s">
        <v>51</v>
      </c>
      <c r="D1065" s="2" t="str">
        <f>INDEX(Hotels!$C$2:$C$49,MATCH(C1065,Hotels!$A$2:$A$49,0))</f>
        <v>Agra</v>
      </c>
      <c r="E1065" s="11">
        <v>45669</v>
      </c>
      <c r="F1065" s="11">
        <v>45700</v>
      </c>
      <c r="G1065" s="11">
        <v>45703</v>
      </c>
      <c r="H1065" s="13">
        <f>DATE(YEAR(F1065),MONTH(F1065),1)</f>
        <v>45689</v>
      </c>
      <c r="I1065" s="2">
        <f>G1065-F1065</f>
        <v>3</v>
      </c>
      <c r="J1065" s="2">
        <f>F1065-E1065</f>
        <v>31</v>
      </c>
      <c r="K1065" s="2" t="s">
        <v>2646</v>
      </c>
      <c r="L1065" s="2">
        <v>1</v>
      </c>
      <c r="M1065" s="2">
        <v>1</v>
      </c>
      <c r="N1065" s="2">
        <v>0</v>
      </c>
      <c r="O1065" s="2" t="s">
        <v>2732</v>
      </c>
      <c r="P1065" s="2" t="s">
        <v>2662</v>
      </c>
      <c r="Q1065" s="2" t="s">
        <v>2649</v>
      </c>
      <c r="R1065" s="3">
        <v>17800</v>
      </c>
      <c r="S1065" s="3">
        <f>I1065*L1065*R1065</f>
        <v>53400</v>
      </c>
      <c r="T1065" s="2">
        <f>M1065+N1065</f>
        <v>1</v>
      </c>
    </row>
    <row r="1066" spans="1:20" x14ac:dyDescent="0.2">
      <c r="A1066" s="2" t="s">
        <v>3730</v>
      </c>
      <c r="B1066" s="2" t="s">
        <v>1247</v>
      </c>
      <c r="C1066" s="2" t="s">
        <v>39</v>
      </c>
      <c r="D1066" s="2" t="str">
        <f>INDEX(Hotels!$C$2:$C$49,MATCH(C1066,Hotels!$A$2:$A$49,0))</f>
        <v>Udaipur</v>
      </c>
      <c r="E1066" s="11">
        <v>45669</v>
      </c>
      <c r="F1066" s="11">
        <v>45711</v>
      </c>
      <c r="G1066" s="11">
        <v>45716</v>
      </c>
      <c r="H1066" s="13">
        <f>DATE(YEAR(F1066),MONTH(F1066),1)</f>
        <v>45689</v>
      </c>
      <c r="I1066" s="2">
        <f>G1066-F1066</f>
        <v>5</v>
      </c>
      <c r="J1066" s="2">
        <f>F1066-E1066</f>
        <v>42</v>
      </c>
      <c r="K1066" s="2" t="s">
        <v>2655</v>
      </c>
      <c r="L1066" s="2">
        <v>1</v>
      </c>
      <c r="M1066" s="2">
        <v>2</v>
      </c>
      <c r="N1066" s="2">
        <v>0</v>
      </c>
      <c r="O1066" s="2" t="s">
        <v>2670</v>
      </c>
      <c r="P1066" s="2" t="s">
        <v>2652</v>
      </c>
      <c r="Q1066" s="2" t="s">
        <v>2649</v>
      </c>
      <c r="R1066" s="3">
        <v>8750</v>
      </c>
      <c r="S1066" s="3">
        <f>I1066*L1066*R1066</f>
        <v>43750</v>
      </c>
      <c r="T1066" s="2">
        <f>M1066+N1066</f>
        <v>2</v>
      </c>
    </row>
    <row r="1067" spans="1:20" x14ac:dyDescent="0.2">
      <c r="A1067" s="2" t="s">
        <v>3731</v>
      </c>
      <c r="B1067" s="2" t="s">
        <v>1644</v>
      </c>
      <c r="C1067" s="2" t="s">
        <v>49</v>
      </c>
      <c r="D1067" s="2" t="str">
        <f>INDEX(Hotels!$C$2:$C$49,MATCH(C1067,Hotels!$A$2:$A$49,0))</f>
        <v>Agra</v>
      </c>
      <c r="E1067" s="11">
        <v>45669</v>
      </c>
      <c r="F1067" s="11">
        <v>45672</v>
      </c>
      <c r="G1067" s="11">
        <v>45673</v>
      </c>
      <c r="H1067" s="13">
        <f>DATE(YEAR(F1067),MONTH(F1067),1)</f>
        <v>45658</v>
      </c>
      <c r="I1067" s="2">
        <f>G1067-F1067</f>
        <v>1</v>
      </c>
      <c r="J1067" s="2">
        <f>F1067-E1067</f>
        <v>3</v>
      </c>
      <c r="K1067" s="2" t="s">
        <v>2668</v>
      </c>
      <c r="L1067" s="2">
        <v>1</v>
      </c>
      <c r="M1067" s="2">
        <v>1</v>
      </c>
      <c r="N1067" s="2">
        <v>0</v>
      </c>
      <c r="O1067" s="2" t="s">
        <v>2732</v>
      </c>
      <c r="P1067" s="2" t="s">
        <v>2652</v>
      </c>
      <c r="Q1067" s="2" t="s">
        <v>2664</v>
      </c>
      <c r="R1067" s="3">
        <v>3000</v>
      </c>
      <c r="S1067" s="3">
        <f>I1067*L1067*R1067</f>
        <v>3000</v>
      </c>
      <c r="T1067" s="2">
        <f>M1067+N1067</f>
        <v>1</v>
      </c>
    </row>
    <row r="1068" spans="1:20" x14ac:dyDescent="0.2">
      <c r="A1068" s="2" t="s">
        <v>3732</v>
      </c>
      <c r="B1068" s="2" t="s">
        <v>305</v>
      </c>
      <c r="C1068" s="2" t="s">
        <v>13</v>
      </c>
      <c r="D1068" s="2" t="str">
        <f>INDEX(Hotels!$C$2:$C$49,MATCH(C1068,Hotels!$A$2:$A$49,0))</f>
        <v>Goa</v>
      </c>
      <c r="E1068" s="11">
        <v>45670</v>
      </c>
      <c r="F1068" s="11">
        <v>45694</v>
      </c>
      <c r="G1068" s="11">
        <v>45697</v>
      </c>
      <c r="H1068" s="13">
        <f>DATE(YEAR(F1068),MONTH(F1068),1)</f>
        <v>45689</v>
      </c>
      <c r="I1068" s="2">
        <f>G1068-F1068</f>
        <v>3</v>
      </c>
      <c r="J1068" s="2">
        <f>F1068-E1068</f>
        <v>24</v>
      </c>
      <c r="K1068" s="2" t="s">
        <v>2655</v>
      </c>
      <c r="L1068" s="2">
        <v>1</v>
      </c>
      <c r="M1068" s="2">
        <v>1</v>
      </c>
      <c r="N1068" s="2">
        <v>0</v>
      </c>
      <c r="O1068" s="2" t="s">
        <v>2647</v>
      </c>
      <c r="P1068" s="2" t="s">
        <v>2648</v>
      </c>
      <c r="Q1068" s="2" t="s">
        <v>2649</v>
      </c>
      <c r="R1068" s="3">
        <v>14950</v>
      </c>
      <c r="S1068" s="3">
        <f>I1068*L1068*R1068</f>
        <v>44850</v>
      </c>
      <c r="T1068" s="2">
        <f>M1068+N1068</f>
        <v>1</v>
      </c>
    </row>
    <row r="1069" spans="1:20" x14ac:dyDescent="0.2">
      <c r="A1069" s="2" t="s">
        <v>3733</v>
      </c>
      <c r="B1069" s="2" t="s">
        <v>305</v>
      </c>
      <c r="C1069" s="2" t="s">
        <v>19</v>
      </c>
      <c r="D1069" s="2" t="str">
        <f>INDEX(Hotels!$C$2:$C$49,MATCH(C1069,Hotels!$A$2:$A$49,0))</f>
        <v>Goa</v>
      </c>
      <c r="E1069" s="11">
        <v>45670</v>
      </c>
      <c r="F1069" s="11">
        <v>45676</v>
      </c>
      <c r="G1069" s="11">
        <v>45679</v>
      </c>
      <c r="H1069" s="13">
        <f>DATE(YEAR(F1069),MONTH(F1069),1)</f>
        <v>45658</v>
      </c>
      <c r="I1069" s="2">
        <f>G1069-F1069</f>
        <v>3</v>
      </c>
      <c r="J1069" s="2">
        <f>F1069-E1069</f>
        <v>6</v>
      </c>
      <c r="K1069" s="2" t="s">
        <v>2655</v>
      </c>
      <c r="L1069" s="2">
        <v>1</v>
      </c>
      <c r="M1069" s="2">
        <v>1</v>
      </c>
      <c r="N1069" s="2">
        <v>0</v>
      </c>
      <c r="O1069" s="2" t="s">
        <v>2732</v>
      </c>
      <c r="P1069" s="2" t="s">
        <v>2656</v>
      </c>
      <c r="Q1069" s="2" t="s">
        <v>2649</v>
      </c>
      <c r="R1069" s="3">
        <v>8700</v>
      </c>
      <c r="S1069" s="3">
        <f>I1069*L1069*R1069</f>
        <v>26100</v>
      </c>
      <c r="T1069" s="2">
        <f>M1069+N1069</f>
        <v>1</v>
      </c>
    </row>
    <row r="1070" spans="1:20" x14ac:dyDescent="0.2">
      <c r="A1070" s="2" t="s">
        <v>3734</v>
      </c>
      <c r="B1070" s="2" t="s">
        <v>638</v>
      </c>
      <c r="C1070" s="2" t="s">
        <v>69</v>
      </c>
      <c r="D1070" s="2" t="str">
        <f>INDEX(Hotels!$C$2:$C$49,MATCH(C1070,Hotels!$A$2:$A$49,0))</f>
        <v>New Delhi</v>
      </c>
      <c r="E1070" s="11">
        <v>45670</v>
      </c>
      <c r="F1070" s="11">
        <v>45709</v>
      </c>
      <c r="G1070" s="11">
        <v>45712</v>
      </c>
      <c r="H1070" s="13">
        <f>DATE(YEAR(F1070),MONTH(F1070),1)</f>
        <v>45689</v>
      </c>
      <c r="I1070" s="2">
        <f>G1070-F1070</f>
        <v>3</v>
      </c>
      <c r="J1070" s="2">
        <f>F1070-E1070</f>
        <v>39</v>
      </c>
      <c r="K1070" s="2" t="s">
        <v>2655</v>
      </c>
      <c r="L1070" s="2">
        <v>3</v>
      </c>
      <c r="M1070" s="2">
        <v>6</v>
      </c>
      <c r="N1070" s="2">
        <v>0</v>
      </c>
      <c r="O1070" s="2" t="s">
        <v>2658</v>
      </c>
      <c r="P1070" s="2" t="s">
        <v>2656</v>
      </c>
      <c r="Q1070" s="2" t="s">
        <v>2649</v>
      </c>
      <c r="R1070" s="3">
        <v>19000</v>
      </c>
      <c r="S1070" s="3">
        <f>I1070*L1070*R1070</f>
        <v>171000</v>
      </c>
      <c r="T1070" s="2">
        <f>M1070+N1070</f>
        <v>6</v>
      </c>
    </row>
    <row r="1071" spans="1:20" x14ac:dyDescent="0.2">
      <c r="A1071" s="2" t="s">
        <v>3735</v>
      </c>
      <c r="B1071" s="2" t="s">
        <v>821</v>
      </c>
      <c r="C1071" s="2" t="s">
        <v>81</v>
      </c>
      <c r="D1071" s="2" t="str">
        <f>INDEX(Hotels!$C$2:$C$49,MATCH(C1071,Hotels!$A$2:$A$49,0))</f>
        <v>Bengaluru</v>
      </c>
      <c r="E1071" s="11">
        <v>45670</v>
      </c>
      <c r="F1071" s="11">
        <v>45695</v>
      </c>
      <c r="G1071" s="11">
        <v>45698</v>
      </c>
      <c r="H1071" s="13">
        <f>DATE(YEAR(F1071),MONTH(F1071),1)</f>
        <v>45689</v>
      </c>
      <c r="I1071" s="2">
        <f>G1071-F1071</f>
        <v>3</v>
      </c>
      <c r="J1071" s="2">
        <f>F1071-E1071</f>
        <v>25</v>
      </c>
      <c r="K1071" s="2" t="s">
        <v>2646</v>
      </c>
      <c r="L1071" s="2">
        <v>1</v>
      </c>
      <c r="M1071" s="2">
        <v>1</v>
      </c>
      <c r="N1071" s="2">
        <v>0</v>
      </c>
      <c r="O1071" s="2" t="s">
        <v>2647</v>
      </c>
      <c r="P1071" s="2" t="s">
        <v>2662</v>
      </c>
      <c r="Q1071" s="2" t="s">
        <v>2649</v>
      </c>
      <c r="R1071" s="3">
        <v>29550</v>
      </c>
      <c r="S1071" s="3">
        <f>I1071*L1071*R1071</f>
        <v>88650</v>
      </c>
      <c r="T1071" s="2">
        <f>M1071+N1071</f>
        <v>1</v>
      </c>
    </row>
    <row r="1072" spans="1:20" x14ac:dyDescent="0.2">
      <c r="A1072" s="2" t="s">
        <v>3736</v>
      </c>
      <c r="B1072" s="2" t="s">
        <v>1156</v>
      </c>
      <c r="C1072" s="2" t="s">
        <v>81</v>
      </c>
      <c r="D1072" s="2" t="str">
        <f>INDEX(Hotels!$C$2:$C$49,MATCH(C1072,Hotels!$A$2:$A$49,0))</f>
        <v>Bengaluru</v>
      </c>
      <c r="E1072" s="11">
        <v>45670</v>
      </c>
      <c r="F1072" s="11">
        <v>45718</v>
      </c>
      <c r="G1072" s="11">
        <v>45721</v>
      </c>
      <c r="H1072" s="13">
        <f>DATE(YEAR(F1072),MONTH(F1072),1)</f>
        <v>45717</v>
      </c>
      <c r="I1072" s="2">
        <f>G1072-F1072</f>
        <v>3</v>
      </c>
      <c r="J1072" s="2">
        <f>F1072-E1072</f>
        <v>48</v>
      </c>
      <c r="K1072" s="2" t="s">
        <v>2666</v>
      </c>
      <c r="L1072" s="2">
        <v>1</v>
      </c>
      <c r="M1072" s="2">
        <v>1</v>
      </c>
      <c r="N1072" s="2">
        <v>0</v>
      </c>
      <c r="O1072" s="2" t="s">
        <v>2647</v>
      </c>
      <c r="P1072" s="2" t="s">
        <v>2648</v>
      </c>
      <c r="Q1072" s="2" t="s">
        <v>2649</v>
      </c>
      <c r="R1072" s="3">
        <v>46600</v>
      </c>
      <c r="S1072" s="3">
        <f>I1072*L1072*R1072</f>
        <v>139800</v>
      </c>
      <c r="T1072" s="2">
        <f>M1072+N1072</f>
        <v>1</v>
      </c>
    </row>
    <row r="1073" spans="1:20" x14ac:dyDescent="0.2">
      <c r="A1073" s="2" t="s">
        <v>3737</v>
      </c>
      <c r="B1073" s="2" t="s">
        <v>1268</v>
      </c>
      <c r="C1073" s="2" t="s">
        <v>69</v>
      </c>
      <c r="D1073" s="2" t="str">
        <f>INDEX(Hotels!$C$2:$C$49,MATCH(C1073,Hotels!$A$2:$A$49,0))</f>
        <v>New Delhi</v>
      </c>
      <c r="E1073" s="11">
        <v>45670</v>
      </c>
      <c r="F1073" s="11">
        <v>45695</v>
      </c>
      <c r="G1073" s="11">
        <v>45698</v>
      </c>
      <c r="H1073" s="13">
        <f>DATE(YEAR(F1073),MONTH(F1073),1)</f>
        <v>45689</v>
      </c>
      <c r="I1073" s="2">
        <f>G1073-F1073</f>
        <v>3</v>
      </c>
      <c r="J1073" s="2">
        <f>F1073-E1073</f>
        <v>25</v>
      </c>
      <c r="K1073" s="2" t="s">
        <v>2655</v>
      </c>
      <c r="L1073" s="2">
        <v>1</v>
      </c>
      <c r="M1073" s="2">
        <v>2</v>
      </c>
      <c r="N1073" s="2">
        <v>0</v>
      </c>
      <c r="O1073" s="2" t="s">
        <v>2689</v>
      </c>
      <c r="P1073" s="2" t="s">
        <v>2656</v>
      </c>
      <c r="Q1073" s="2" t="s">
        <v>2653</v>
      </c>
      <c r="R1073" s="3">
        <v>20150</v>
      </c>
      <c r="S1073" s="3">
        <f>I1073*L1073*R1073</f>
        <v>60450</v>
      </c>
      <c r="T1073" s="2">
        <f>M1073+N1073</f>
        <v>2</v>
      </c>
    </row>
    <row r="1074" spans="1:20" x14ac:dyDescent="0.2">
      <c r="A1074" s="2" t="s">
        <v>3738</v>
      </c>
      <c r="B1074" s="2" t="s">
        <v>1563</v>
      </c>
      <c r="C1074" s="2" t="s">
        <v>19</v>
      </c>
      <c r="D1074" s="2" t="str">
        <f>INDEX(Hotels!$C$2:$C$49,MATCH(C1074,Hotels!$A$2:$A$49,0))</f>
        <v>Goa</v>
      </c>
      <c r="E1074" s="11">
        <v>45670</v>
      </c>
      <c r="F1074" s="11">
        <v>45690</v>
      </c>
      <c r="G1074" s="11">
        <v>45691</v>
      </c>
      <c r="H1074" s="13">
        <f>DATE(YEAR(F1074),MONTH(F1074),1)</f>
        <v>45689</v>
      </c>
      <c r="I1074" s="2">
        <f>G1074-F1074</f>
        <v>1</v>
      </c>
      <c r="J1074" s="2">
        <f>F1074-E1074</f>
        <v>20</v>
      </c>
      <c r="K1074" s="2" t="s">
        <v>2668</v>
      </c>
      <c r="L1074" s="2">
        <v>1</v>
      </c>
      <c r="M1074" s="2">
        <v>2</v>
      </c>
      <c r="N1074" s="2">
        <v>0</v>
      </c>
      <c r="O1074" s="2" t="s">
        <v>2732</v>
      </c>
      <c r="P1074" s="2" t="s">
        <v>2672</v>
      </c>
      <c r="Q1074" s="2" t="s">
        <v>2649</v>
      </c>
      <c r="R1074" s="3">
        <v>7300</v>
      </c>
      <c r="S1074" s="3">
        <f>I1074*L1074*R1074</f>
        <v>7300</v>
      </c>
      <c r="T1074" s="2">
        <f>M1074+N1074</f>
        <v>2</v>
      </c>
    </row>
    <row r="1075" spans="1:20" x14ac:dyDescent="0.2">
      <c r="A1075" s="2" t="s">
        <v>3739</v>
      </c>
      <c r="B1075" s="2" t="s">
        <v>1824</v>
      </c>
      <c r="C1075" s="2" t="s">
        <v>69</v>
      </c>
      <c r="D1075" s="2" t="str">
        <f>INDEX(Hotels!$C$2:$C$49,MATCH(C1075,Hotels!$A$2:$A$49,0))</f>
        <v>New Delhi</v>
      </c>
      <c r="E1075" s="11">
        <v>45670</v>
      </c>
      <c r="F1075" s="11">
        <v>45677</v>
      </c>
      <c r="G1075" s="11">
        <v>45679</v>
      </c>
      <c r="H1075" s="13">
        <f>DATE(YEAR(F1075),MONTH(F1075),1)</f>
        <v>45658</v>
      </c>
      <c r="I1075" s="2">
        <f>G1075-F1075</f>
        <v>2</v>
      </c>
      <c r="J1075" s="2">
        <f>F1075-E1075</f>
        <v>7</v>
      </c>
      <c r="K1075" s="2" t="s">
        <v>2646</v>
      </c>
      <c r="L1075" s="2">
        <v>1</v>
      </c>
      <c r="M1075" s="2">
        <v>2</v>
      </c>
      <c r="N1075" s="2">
        <v>0</v>
      </c>
      <c r="O1075" s="2" t="s">
        <v>2689</v>
      </c>
      <c r="P1075" s="2" t="s">
        <v>2652</v>
      </c>
      <c r="Q1075" s="2" t="s">
        <v>2653</v>
      </c>
      <c r="R1075" s="3">
        <v>30650</v>
      </c>
      <c r="S1075" s="3">
        <f>I1075*L1075*R1075</f>
        <v>61300</v>
      </c>
      <c r="T1075" s="2">
        <f>M1075+N1075</f>
        <v>2</v>
      </c>
    </row>
    <row r="1076" spans="1:20" x14ac:dyDescent="0.2">
      <c r="A1076" s="2" t="s">
        <v>3740</v>
      </c>
      <c r="B1076" s="2" t="s">
        <v>2036</v>
      </c>
      <c r="C1076" s="2" t="s">
        <v>51</v>
      </c>
      <c r="D1076" s="2" t="str">
        <f>INDEX(Hotels!$C$2:$C$49,MATCH(C1076,Hotels!$A$2:$A$49,0))</f>
        <v>Agra</v>
      </c>
      <c r="E1076" s="11">
        <v>45670</v>
      </c>
      <c r="F1076" s="11">
        <v>45706</v>
      </c>
      <c r="G1076" s="11">
        <v>45711</v>
      </c>
      <c r="H1076" s="13">
        <f>DATE(YEAR(F1076),MONTH(F1076),1)</f>
        <v>45689</v>
      </c>
      <c r="I1076" s="2">
        <f>G1076-F1076</f>
        <v>5</v>
      </c>
      <c r="J1076" s="2">
        <f>F1076-E1076</f>
        <v>36</v>
      </c>
      <c r="K1076" s="2" t="s">
        <v>2666</v>
      </c>
      <c r="L1076" s="2">
        <v>1</v>
      </c>
      <c r="M1076" s="2">
        <v>2</v>
      </c>
      <c r="N1076" s="2">
        <v>0</v>
      </c>
      <c r="O1076" s="2" t="s">
        <v>2658</v>
      </c>
      <c r="P1076" s="2" t="s">
        <v>2656</v>
      </c>
      <c r="Q1076" s="2" t="s">
        <v>2653</v>
      </c>
      <c r="R1076" s="3">
        <v>23900</v>
      </c>
      <c r="S1076" s="3">
        <f>I1076*L1076*R1076</f>
        <v>119500</v>
      </c>
      <c r="T1076" s="2">
        <f>M1076+N1076</f>
        <v>2</v>
      </c>
    </row>
    <row r="1077" spans="1:20" x14ac:dyDescent="0.2">
      <c r="A1077" s="2" t="s">
        <v>3741</v>
      </c>
      <c r="B1077" s="2" t="s">
        <v>2521</v>
      </c>
      <c r="C1077" s="2" t="s">
        <v>69</v>
      </c>
      <c r="D1077" s="2" t="str">
        <f>INDEX(Hotels!$C$2:$C$49,MATCH(C1077,Hotels!$A$2:$A$49,0))</f>
        <v>New Delhi</v>
      </c>
      <c r="E1077" s="11">
        <v>45670</v>
      </c>
      <c r="F1077" s="11">
        <v>45688</v>
      </c>
      <c r="G1077" s="11">
        <v>45692</v>
      </c>
      <c r="H1077" s="13">
        <f>DATE(YEAR(F1077),MONTH(F1077),1)</f>
        <v>45658</v>
      </c>
      <c r="I1077" s="2">
        <f>G1077-F1077</f>
        <v>4</v>
      </c>
      <c r="J1077" s="2">
        <f>F1077-E1077</f>
        <v>18</v>
      </c>
      <c r="K1077" s="2" t="s">
        <v>2646</v>
      </c>
      <c r="L1077" s="2">
        <v>1</v>
      </c>
      <c r="M1077" s="2">
        <v>1</v>
      </c>
      <c r="N1077" s="2">
        <v>0</v>
      </c>
      <c r="O1077" s="2" t="s">
        <v>2647</v>
      </c>
      <c r="P1077" s="2" t="s">
        <v>2659</v>
      </c>
      <c r="Q1077" s="2" t="s">
        <v>2649</v>
      </c>
      <c r="R1077" s="3">
        <v>28550</v>
      </c>
      <c r="S1077" s="3">
        <f>I1077*L1077*R1077</f>
        <v>114200</v>
      </c>
      <c r="T1077" s="2">
        <f>M1077+N1077</f>
        <v>1</v>
      </c>
    </row>
    <row r="1078" spans="1:20" x14ac:dyDescent="0.2">
      <c r="A1078" s="2" t="s">
        <v>3742</v>
      </c>
      <c r="B1078" s="2" t="s">
        <v>2543</v>
      </c>
      <c r="C1078" s="2" t="s">
        <v>51</v>
      </c>
      <c r="D1078" s="2" t="str">
        <f>INDEX(Hotels!$C$2:$C$49,MATCH(C1078,Hotels!$A$2:$A$49,0))</f>
        <v>Agra</v>
      </c>
      <c r="E1078" s="11">
        <v>45670</v>
      </c>
      <c r="F1078" s="11">
        <v>45733</v>
      </c>
      <c r="G1078" s="11">
        <v>45737</v>
      </c>
      <c r="H1078" s="13">
        <f>DATE(YEAR(F1078),MONTH(F1078),1)</f>
        <v>45717</v>
      </c>
      <c r="I1078" s="2">
        <f>G1078-F1078</f>
        <v>4</v>
      </c>
      <c r="J1078" s="2">
        <f>F1078-E1078</f>
        <v>63</v>
      </c>
      <c r="K1078" s="2" t="s">
        <v>2668</v>
      </c>
      <c r="L1078" s="2">
        <v>1</v>
      </c>
      <c r="M1078" s="2">
        <v>2</v>
      </c>
      <c r="N1078" s="2">
        <v>0</v>
      </c>
      <c r="O1078" s="2" t="s">
        <v>2661</v>
      </c>
      <c r="P1078" s="2" t="s">
        <v>2652</v>
      </c>
      <c r="Q1078" s="2" t="s">
        <v>2653</v>
      </c>
      <c r="R1078" s="3">
        <v>8750</v>
      </c>
      <c r="S1078" s="3">
        <f>I1078*L1078*R1078</f>
        <v>35000</v>
      </c>
      <c r="T1078" s="2">
        <f>M1078+N1078</f>
        <v>2</v>
      </c>
    </row>
    <row r="1079" spans="1:20" x14ac:dyDescent="0.2">
      <c r="A1079" s="2" t="s">
        <v>3743</v>
      </c>
      <c r="B1079" s="2" t="s">
        <v>673</v>
      </c>
      <c r="C1079" s="2" t="s">
        <v>47</v>
      </c>
      <c r="D1079" s="2" t="str">
        <f>INDEX(Hotels!$C$2:$C$49,MATCH(C1079,Hotels!$A$2:$A$49,0))</f>
        <v>Agra</v>
      </c>
      <c r="E1079" s="11">
        <v>45671</v>
      </c>
      <c r="F1079" s="11">
        <v>45718</v>
      </c>
      <c r="G1079" s="11">
        <v>45721</v>
      </c>
      <c r="H1079" s="13">
        <f>DATE(YEAR(F1079),MONTH(F1079),1)</f>
        <v>45717</v>
      </c>
      <c r="I1079" s="2">
        <f>G1079-F1079</f>
        <v>3</v>
      </c>
      <c r="J1079" s="2">
        <f>F1079-E1079</f>
        <v>47</v>
      </c>
      <c r="K1079" s="2" t="s">
        <v>2668</v>
      </c>
      <c r="L1079" s="2">
        <v>2</v>
      </c>
      <c r="M1079" s="2">
        <v>4</v>
      </c>
      <c r="N1079" s="2">
        <v>1</v>
      </c>
      <c r="O1079" s="2" t="s">
        <v>2670</v>
      </c>
      <c r="P1079" s="2" t="s">
        <v>2656</v>
      </c>
      <c r="Q1079" s="2" t="s">
        <v>2649</v>
      </c>
      <c r="R1079" s="3">
        <v>5050</v>
      </c>
      <c r="S1079" s="3">
        <f>I1079*L1079*R1079</f>
        <v>30300</v>
      </c>
      <c r="T1079" s="2">
        <f>M1079+N1079</f>
        <v>5</v>
      </c>
    </row>
    <row r="1080" spans="1:20" x14ac:dyDescent="0.2">
      <c r="A1080" s="2" t="s">
        <v>3744</v>
      </c>
      <c r="B1080" s="2" t="s">
        <v>916</v>
      </c>
      <c r="C1080" s="2" t="s">
        <v>57</v>
      </c>
      <c r="D1080" s="2" t="str">
        <f>INDEX(Hotels!$C$2:$C$49,MATCH(C1080,Hotels!$A$2:$A$49,0))</f>
        <v>Mumbai</v>
      </c>
      <c r="E1080" s="11">
        <v>45671</v>
      </c>
      <c r="F1080" s="11">
        <v>45697</v>
      </c>
      <c r="G1080" s="11">
        <v>45703</v>
      </c>
      <c r="H1080" s="13">
        <f>DATE(YEAR(F1080),MONTH(F1080),1)</f>
        <v>45689</v>
      </c>
      <c r="I1080" s="2">
        <f>G1080-F1080</f>
        <v>6</v>
      </c>
      <c r="J1080" s="2">
        <f>F1080-E1080</f>
        <v>26</v>
      </c>
      <c r="K1080" s="2" t="s">
        <v>2668</v>
      </c>
      <c r="L1080" s="2">
        <v>1</v>
      </c>
      <c r="M1080" s="2">
        <v>2</v>
      </c>
      <c r="N1080" s="2">
        <v>2</v>
      </c>
      <c r="O1080" s="2" t="s">
        <v>2658</v>
      </c>
      <c r="P1080" s="2" t="s">
        <v>2672</v>
      </c>
      <c r="Q1080" s="2" t="s">
        <v>2649</v>
      </c>
      <c r="R1080" s="3">
        <v>8900</v>
      </c>
      <c r="S1080" s="3">
        <f>I1080*L1080*R1080</f>
        <v>53400</v>
      </c>
      <c r="T1080" s="2">
        <f>M1080+N1080</f>
        <v>4</v>
      </c>
    </row>
    <row r="1081" spans="1:20" x14ac:dyDescent="0.2">
      <c r="A1081" s="2" t="s">
        <v>3745</v>
      </c>
      <c r="B1081" s="2" t="s">
        <v>1015</v>
      </c>
      <c r="C1081" s="2" t="s">
        <v>108</v>
      </c>
      <c r="D1081" s="2" t="str">
        <f>INDEX(Hotels!$C$2:$C$49,MATCH(C1081,Hotels!$A$2:$A$49,0))</f>
        <v>Manali</v>
      </c>
      <c r="E1081" s="11">
        <v>45671</v>
      </c>
      <c r="F1081" s="11">
        <v>45683</v>
      </c>
      <c r="G1081" s="11">
        <v>45684</v>
      </c>
      <c r="H1081" s="13">
        <f>DATE(YEAR(F1081),MONTH(F1081),1)</f>
        <v>45658</v>
      </c>
      <c r="I1081" s="2">
        <f>G1081-F1081</f>
        <v>1</v>
      </c>
      <c r="J1081" s="2">
        <f>F1081-E1081</f>
        <v>12</v>
      </c>
      <c r="K1081" s="2" t="s">
        <v>2646</v>
      </c>
      <c r="L1081" s="2">
        <v>1</v>
      </c>
      <c r="M1081" s="2">
        <v>1</v>
      </c>
      <c r="N1081" s="2">
        <v>0</v>
      </c>
      <c r="O1081" s="2" t="s">
        <v>2732</v>
      </c>
      <c r="P1081" s="2" t="s">
        <v>2656</v>
      </c>
      <c r="Q1081" s="2" t="s">
        <v>2649</v>
      </c>
      <c r="R1081" s="3">
        <v>19650</v>
      </c>
      <c r="S1081" s="3">
        <f>I1081*L1081*R1081</f>
        <v>19650</v>
      </c>
      <c r="T1081" s="2">
        <f>M1081+N1081</f>
        <v>1</v>
      </c>
    </row>
    <row r="1082" spans="1:20" x14ac:dyDescent="0.2">
      <c r="A1082" s="2" t="s">
        <v>3746</v>
      </c>
      <c r="B1082" s="2" t="s">
        <v>1065</v>
      </c>
      <c r="C1082" s="2" t="s">
        <v>125</v>
      </c>
      <c r="D1082" s="2" t="str">
        <f>INDEX(Hotels!$C$2:$C$49,MATCH(C1082,Hotels!$A$2:$A$49,0))</f>
        <v>Varanasi</v>
      </c>
      <c r="E1082" s="11">
        <v>45671</v>
      </c>
      <c r="F1082" s="11">
        <v>45678</v>
      </c>
      <c r="G1082" s="11">
        <v>45679</v>
      </c>
      <c r="H1082" s="13">
        <f>DATE(YEAR(F1082),MONTH(F1082),1)</f>
        <v>45658</v>
      </c>
      <c r="I1082" s="2">
        <f>G1082-F1082</f>
        <v>1</v>
      </c>
      <c r="J1082" s="2">
        <f>F1082-E1082</f>
        <v>7</v>
      </c>
      <c r="K1082" s="2" t="s">
        <v>2666</v>
      </c>
      <c r="L1082" s="2">
        <v>1</v>
      </c>
      <c r="M1082" s="2">
        <v>2</v>
      </c>
      <c r="N1082" s="2">
        <v>0</v>
      </c>
      <c r="O1082" s="2" t="s">
        <v>2670</v>
      </c>
      <c r="P1082" s="2" t="s">
        <v>2656</v>
      </c>
      <c r="Q1082" s="2" t="s">
        <v>2649</v>
      </c>
      <c r="R1082" s="3">
        <v>25450</v>
      </c>
      <c r="S1082" s="3">
        <f>I1082*L1082*R1082</f>
        <v>25450</v>
      </c>
      <c r="T1082" s="2">
        <f>M1082+N1082</f>
        <v>2</v>
      </c>
    </row>
    <row r="1083" spans="1:20" x14ac:dyDescent="0.2">
      <c r="A1083" s="2" t="s">
        <v>3747</v>
      </c>
      <c r="B1083" s="2" t="s">
        <v>1186</v>
      </c>
      <c r="C1083" s="2" t="s">
        <v>103</v>
      </c>
      <c r="D1083" s="2" t="str">
        <f>INDEX(Hotels!$C$2:$C$49,MATCH(C1083,Hotels!$A$2:$A$49,0))</f>
        <v>Manali</v>
      </c>
      <c r="E1083" s="11">
        <v>45671</v>
      </c>
      <c r="F1083" s="11">
        <v>45685</v>
      </c>
      <c r="G1083" s="11">
        <v>45690</v>
      </c>
      <c r="H1083" s="13">
        <f>DATE(YEAR(F1083),MONTH(F1083),1)</f>
        <v>45658</v>
      </c>
      <c r="I1083" s="2">
        <f>G1083-F1083</f>
        <v>5</v>
      </c>
      <c r="J1083" s="2">
        <f>F1083-E1083</f>
        <v>14</v>
      </c>
      <c r="K1083" s="2" t="s">
        <v>2668</v>
      </c>
      <c r="L1083" s="2">
        <v>2</v>
      </c>
      <c r="M1083" s="2">
        <v>4</v>
      </c>
      <c r="N1083" s="2">
        <v>3</v>
      </c>
      <c r="O1083" s="2" t="s">
        <v>2647</v>
      </c>
      <c r="P1083" s="2" t="s">
        <v>2652</v>
      </c>
      <c r="Q1083" s="2" t="s">
        <v>2649</v>
      </c>
      <c r="R1083" s="3">
        <v>3550</v>
      </c>
      <c r="S1083" s="3">
        <f>I1083*L1083*R1083</f>
        <v>35500</v>
      </c>
      <c r="T1083" s="2">
        <f>M1083+N1083</f>
        <v>7</v>
      </c>
    </row>
    <row r="1084" spans="1:20" x14ac:dyDescent="0.2">
      <c r="A1084" s="2" t="s">
        <v>3748</v>
      </c>
      <c r="B1084" s="2" t="s">
        <v>1208</v>
      </c>
      <c r="C1084" s="2" t="s">
        <v>53</v>
      </c>
      <c r="D1084" s="2" t="str">
        <f>INDEX(Hotels!$C$2:$C$49,MATCH(C1084,Hotels!$A$2:$A$49,0))</f>
        <v>Mumbai</v>
      </c>
      <c r="E1084" s="11">
        <v>45671</v>
      </c>
      <c r="F1084" s="11">
        <v>45684</v>
      </c>
      <c r="G1084" s="11">
        <v>45687</v>
      </c>
      <c r="H1084" s="13">
        <f>DATE(YEAR(F1084),MONTH(F1084),1)</f>
        <v>45658</v>
      </c>
      <c r="I1084" s="2">
        <f>G1084-F1084</f>
        <v>3</v>
      </c>
      <c r="J1084" s="2">
        <f>F1084-E1084</f>
        <v>13</v>
      </c>
      <c r="K1084" s="2" t="s">
        <v>2668</v>
      </c>
      <c r="L1084" s="2">
        <v>1</v>
      </c>
      <c r="M1084" s="2">
        <v>2</v>
      </c>
      <c r="N1084" s="2">
        <v>0</v>
      </c>
      <c r="O1084" s="2" t="s">
        <v>2661</v>
      </c>
      <c r="P1084" s="2" t="s">
        <v>2656</v>
      </c>
      <c r="Q1084" s="2" t="s">
        <v>2649</v>
      </c>
      <c r="R1084" s="3">
        <v>9450</v>
      </c>
      <c r="S1084" s="3">
        <f>I1084*L1084*R1084</f>
        <v>28350</v>
      </c>
      <c r="T1084" s="2">
        <f>M1084+N1084</f>
        <v>2</v>
      </c>
    </row>
    <row r="1085" spans="1:20" x14ac:dyDescent="0.2">
      <c r="A1085" s="2" t="s">
        <v>3749</v>
      </c>
      <c r="B1085" s="2" t="s">
        <v>1507</v>
      </c>
      <c r="C1085" s="2" t="s">
        <v>101</v>
      </c>
      <c r="D1085" s="2" t="str">
        <f>INDEX(Hotels!$C$2:$C$49,MATCH(C1085,Hotels!$A$2:$A$49,0))</f>
        <v>Shimla</v>
      </c>
      <c r="E1085" s="11">
        <v>45671</v>
      </c>
      <c r="F1085" s="11">
        <v>45721</v>
      </c>
      <c r="G1085" s="11">
        <v>45724</v>
      </c>
      <c r="H1085" s="13">
        <f>DATE(YEAR(F1085),MONTH(F1085),1)</f>
        <v>45717</v>
      </c>
      <c r="I1085" s="2">
        <f>G1085-F1085</f>
        <v>3</v>
      </c>
      <c r="J1085" s="2">
        <f>F1085-E1085</f>
        <v>50</v>
      </c>
      <c r="K1085" s="2" t="s">
        <v>2646</v>
      </c>
      <c r="L1085" s="2">
        <v>1</v>
      </c>
      <c r="M1085" s="2">
        <v>2</v>
      </c>
      <c r="N1085" s="2">
        <v>0</v>
      </c>
      <c r="O1085" s="2" t="s">
        <v>2670</v>
      </c>
      <c r="P1085" s="2" t="s">
        <v>2656</v>
      </c>
      <c r="Q1085" s="2" t="s">
        <v>2649</v>
      </c>
      <c r="R1085" s="3">
        <v>8750</v>
      </c>
      <c r="S1085" s="3">
        <f>I1085*L1085*R1085</f>
        <v>26250</v>
      </c>
      <c r="T1085" s="2">
        <f>M1085+N1085</f>
        <v>2</v>
      </c>
    </row>
    <row r="1086" spans="1:20" x14ac:dyDescent="0.2">
      <c r="A1086" s="2" t="s">
        <v>3750</v>
      </c>
      <c r="B1086" s="2" t="s">
        <v>1808</v>
      </c>
      <c r="C1086" s="2" t="s">
        <v>29</v>
      </c>
      <c r="D1086" s="2" t="str">
        <f>INDEX(Hotels!$C$2:$C$49,MATCH(C1086,Hotels!$A$2:$A$49,0))</f>
        <v>Jaipur</v>
      </c>
      <c r="E1086" s="11">
        <v>45671</v>
      </c>
      <c r="F1086" s="11">
        <v>45701</v>
      </c>
      <c r="G1086" s="11">
        <v>45704</v>
      </c>
      <c r="H1086" s="13">
        <f>DATE(YEAR(F1086),MONTH(F1086),1)</f>
        <v>45689</v>
      </c>
      <c r="I1086" s="2">
        <f>G1086-F1086</f>
        <v>3</v>
      </c>
      <c r="J1086" s="2">
        <f>F1086-E1086</f>
        <v>30</v>
      </c>
      <c r="K1086" s="2" t="s">
        <v>2655</v>
      </c>
      <c r="L1086" s="2">
        <v>1</v>
      </c>
      <c r="M1086" s="2">
        <v>1</v>
      </c>
      <c r="N1086" s="2">
        <v>0</v>
      </c>
      <c r="O1086" s="2" t="s">
        <v>2732</v>
      </c>
      <c r="P1086" s="2" t="s">
        <v>2652</v>
      </c>
      <c r="Q1086" s="2" t="s">
        <v>2649</v>
      </c>
      <c r="R1086" s="3">
        <v>8600</v>
      </c>
      <c r="S1086" s="3">
        <f>I1086*L1086*R1086</f>
        <v>25800</v>
      </c>
      <c r="T1086" s="2">
        <f>M1086+N1086</f>
        <v>1</v>
      </c>
    </row>
    <row r="1087" spans="1:20" x14ac:dyDescent="0.2">
      <c r="A1087" s="2" t="s">
        <v>3751</v>
      </c>
      <c r="B1087" s="2" t="s">
        <v>1862</v>
      </c>
      <c r="C1087" s="2" t="s">
        <v>101</v>
      </c>
      <c r="D1087" s="2" t="str">
        <f>INDEX(Hotels!$C$2:$C$49,MATCH(C1087,Hotels!$A$2:$A$49,0))</f>
        <v>Shimla</v>
      </c>
      <c r="E1087" s="11">
        <v>45671</v>
      </c>
      <c r="F1087" s="11">
        <v>45687</v>
      </c>
      <c r="G1087" s="11">
        <v>45692</v>
      </c>
      <c r="H1087" s="13">
        <f>DATE(YEAR(F1087),MONTH(F1087),1)</f>
        <v>45658</v>
      </c>
      <c r="I1087" s="2">
        <f>G1087-F1087</f>
        <v>5</v>
      </c>
      <c r="J1087" s="2">
        <f>F1087-E1087</f>
        <v>16</v>
      </c>
      <c r="K1087" s="2" t="s">
        <v>2655</v>
      </c>
      <c r="L1087" s="2">
        <v>1</v>
      </c>
      <c r="M1087" s="2">
        <v>2</v>
      </c>
      <c r="N1087" s="2">
        <v>3</v>
      </c>
      <c r="O1087" s="2" t="s">
        <v>2647</v>
      </c>
      <c r="P1087" s="2" t="s">
        <v>2652</v>
      </c>
      <c r="Q1087" s="2" t="s">
        <v>2653</v>
      </c>
      <c r="R1087" s="3">
        <v>6600</v>
      </c>
      <c r="S1087" s="3">
        <f>I1087*L1087*R1087</f>
        <v>33000</v>
      </c>
      <c r="T1087" s="2">
        <f>M1087+N1087</f>
        <v>5</v>
      </c>
    </row>
    <row r="1088" spans="1:20" x14ac:dyDescent="0.2">
      <c r="A1088" s="2" t="s">
        <v>3752</v>
      </c>
      <c r="B1088" s="2" t="s">
        <v>2212</v>
      </c>
      <c r="C1088" s="2" t="s">
        <v>59</v>
      </c>
      <c r="D1088" s="2" t="str">
        <f>INDEX(Hotels!$C$2:$C$49,MATCH(C1088,Hotels!$A$2:$A$49,0))</f>
        <v>Mumbai</v>
      </c>
      <c r="E1088" s="11">
        <v>45671</v>
      </c>
      <c r="F1088" s="11">
        <v>45690</v>
      </c>
      <c r="G1088" s="11">
        <v>45693</v>
      </c>
      <c r="H1088" s="13">
        <f>DATE(YEAR(F1088),MONTH(F1088),1)</f>
        <v>45689</v>
      </c>
      <c r="I1088" s="2">
        <f>G1088-F1088</f>
        <v>3</v>
      </c>
      <c r="J1088" s="2">
        <f>F1088-E1088</f>
        <v>19</v>
      </c>
      <c r="K1088" s="2" t="s">
        <v>2668</v>
      </c>
      <c r="L1088" s="2">
        <v>2</v>
      </c>
      <c r="M1088" s="2">
        <v>4</v>
      </c>
      <c r="N1088" s="2">
        <v>1</v>
      </c>
      <c r="O1088" s="2" t="s">
        <v>2689</v>
      </c>
      <c r="P1088" s="2" t="s">
        <v>2652</v>
      </c>
      <c r="Q1088" s="2" t="s">
        <v>2649</v>
      </c>
      <c r="R1088" s="3">
        <v>6100</v>
      </c>
      <c r="S1088" s="3">
        <f>I1088*L1088*R1088</f>
        <v>36600</v>
      </c>
      <c r="T1088" s="2">
        <f>M1088+N1088</f>
        <v>5</v>
      </c>
    </row>
    <row r="1089" spans="1:20" x14ac:dyDescent="0.2">
      <c r="A1089" s="2" t="s">
        <v>3753</v>
      </c>
      <c r="B1089" s="2" t="s">
        <v>2234</v>
      </c>
      <c r="C1089" s="2" t="s">
        <v>13</v>
      </c>
      <c r="D1089" s="2" t="str">
        <f>INDEX(Hotels!$C$2:$C$49,MATCH(C1089,Hotels!$A$2:$A$49,0))</f>
        <v>Goa</v>
      </c>
      <c r="E1089" s="11">
        <v>45671</v>
      </c>
      <c r="F1089" s="11">
        <v>45708</v>
      </c>
      <c r="G1089" s="11">
        <v>45710</v>
      </c>
      <c r="H1089" s="13">
        <f>DATE(YEAR(F1089),MONTH(F1089),1)</f>
        <v>45689</v>
      </c>
      <c r="I1089" s="2">
        <f>G1089-F1089</f>
        <v>2</v>
      </c>
      <c r="J1089" s="2">
        <f>F1089-E1089</f>
        <v>37</v>
      </c>
      <c r="K1089" s="2" t="s">
        <v>2655</v>
      </c>
      <c r="L1089" s="2">
        <v>1</v>
      </c>
      <c r="M1089" s="2">
        <v>2</v>
      </c>
      <c r="N1089" s="2">
        <v>0</v>
      </c>
      <c r="O1089" s="2" t="s">
        <v>2670</v>
      </c>
      <c r="P1089" s="2" t="s">
        <v>2656</v>
      </c>
      <c r="Q1089" s="2" t="s">
        <v>2649</v>
      </c>
      <c r="R1089" s="3">
        <v>16200</v>
      </c>
      <c r="S1089" s="3">
        <f>I1089*L1089*R1089</f>
        <v>32400</v>
      </c>
      <c r="T1089" s="2">
        <f>M1089+N1089</f>
        <v>2</v>
      </c>
    </row>
    <row r="1090" spans="1:20" x14ac:dyDescent="0.2">
      <c r="A1090" s="2" t="s">
        <v>3754</v>
      </c>
      <c r="B1090" s="2" t="s">
        <v>2297</v>
      </c>
      <c r="C1090" s="2" t="s">
        <v>69</v>
      </c>
      <c r="D1090" s="2" t="str">
        <f>INDEX(Hotels!$C$2:$C$49,MATCH(C1090,Hotels!$A$2:$A$49,0))</f>
        <v>New Delhi</v>
      </c>
      <c r="E1090" s="11">
        <v>45671</v>
      </c>
      <c r="F1090" s="11">
        <v>45718</v>
      </c>
      <c r="G1090" s="11">
        <v>45722</v>
      </c>
      <c r="H1090" s="13">
        <f>DATE(YEAR(F1090),MONTH(F1090),1)</f>
        <v>45717</v>
      </c>
      <c r="I1090" s="2">
        <f>G1090-F1090</f>
        <v>4</v>
      </c>
      <c r="J1090" s="2">
        <f>F1090-E1090</f>
        <v>47</v>
      </c>
      <c r="K1090" s="2" t="s">
        <v>2655</v>
      </c>
      <c r="L1090" s="2">
        <v>1</v>
      </c>
      <c r="M1090" s="2">
        <v>2</v>
      </c>
      <c r="N1090" s="2">
        <v>3</v>
      </c>
      <c r="O1090" s="2" t="s">
        <v>2647</v>
      </c>
      <c r="P1090" s="2" t="s">
        <v>2652</v>
      </c>
      <c r="Q1090" s="2" t="s">
        <v>2649</v>
      </c>
      <c r="R1090" s="3">
        <v>21000</v>
      </c>
      <c r="S1090" s="3">
        <f>I1090*L1090*R1090</f>
        <v>84000</v>
      </c>
      <c r="T1090" s="2">
        <f>M1090+N1090</f>
        <v>5</v>
      </c>
    </row>
    <row r="1091" spans="1:20" x14ac:dyDescent="0.2">
      <c r="A1091" s="2" t="s">
        <v>3755</v>
      </c>
      <c r="B1091" s="2" t="s">
        <v>2567</v>
      </c>
      <c r="C1091" s="2" t="s">
        <v>112</v>
      </c>
      <c r="D1091" s="2" t="str">
        <f>INDEX(Hotels!$C$2:$C$49,MATCH(C1091,Hotels!$A$2:$A$49,0))</f>
        <v>Rishikesh</v>
      </c>
      <c r="E1091" s="11">
        <v>45671</v>
      </c>
      <c r="F1091" s="11">
        <v>45804</v>
      </c>
      <c r="G1091" s="11">
        <v>45806</v>
      </c>
      <c r="H1091" s="13">
        <f>DATE(YEAR(F1091),MONTH(F1091),1)</f>
        <v>45778</v>
      </c>
      <c r="I1091" s="2">
        <f>G1091-F1091</f>
        <v>2</v>
      </c>
      <c r="J1091" s="2">
        <f>F1091-E1091</f>
        <v>133</v>
      </c>
      <c r="K1091" s="2" t="s">
        <v>2655</v>
      </c>
      <c r="L1091" s="2">
        <v>1</v>
      </c>
      <c r="M1091" s="2">
        <v>2</v>
      </c>
      <c r="N1091" s="2">
        <v>0</v>
      </c>
      <c r="O1091" s="2" t="s">
        <v>2689</v>
      </c>
      <c r="P1091" s="2" t="s">
        <v>2652</v>
      </c>
      <c r="Q1091" s="2" t="s">
        <v>2649</v>
      </c>
      <c r="R1091" s="3">
        <v>6850</v>
      </c>
      <c r="S1091" s="3">
        <f>I1091*L1091*R1091</f>
        <v>13700</v>
      </c>
      <c r="T1091" s="2">
        <f>M1091+N1091</f>
        <v>2</v>
      </c>
    </row>
    <row r="1092" spans="1:20" x14ac:dyDescent="0.2">
      <c r="A1092" s="2" t="s">
        <v>3756</v>
      </c>
      <c r="B1092" s="2" t="s">
        <v>392</v>
      </c>
      <c r="C1092" s="2" t="s">
        <v>73</v>
      </c>
      <c r="D1092" s="2" t="str">
        <f>INDEX(Hotels!$C$2:$C$49,MATCH(C1092,Hotels!$A$2:$A$49,0))</f>
        <v>Bengaluru</v>
      </c>
      <c r="E1092" s="11">
        <v>45672</v>
      </c>
      <c r="F1092" s="11">
        <v>45684</v>
      </c>
      <c r="G1092" s="11">
        <v>45689</v>
      </c>
      <c r="H1092" s="13">
        <f>DATE(YEAR(F1092),MONTH(F1092),1)</f>
        <v>45658</v>
      </c>
      <c r="I1092" s="2">
        <f>G1092-F1092</f>
        <v>5</v>
      </c>
      <c r="J1092" s="2">
        <f>F1092-E1092</f>
        <v>12</v>
      </c>
      <c r="K1092" s="2" t="s">
        <v>2668</v>
      </c>
      <c r="L1092" s="2">
        <v>1</v>
      </c>
      <c r="M1092" s="2">
        <v>2</v>
      </c>
      <c r="N1092" s="2">
        <v>0</v>
      </c>
      <c r="O1092" s="2" t="s">
        <v>2651</v>
      </c>
      <c r="P1092" s="2" t="s">
        <v>2656</v>
      </c>
      <c r="Q1092" s="2" t="s">
        <v>2649</v>
      </c>
      <c r="R1092" s="3">
        <v>7950</v>
      </c>
      <c r="S1092" s="3">
        <f>I1092*L1092*R1092</f>
        <v>39750</v>
      </c>
      <c r="T1092" s="2">
        <f>M1092+N1092</f>
        <v>2</v>
      </c>
    </row>
    <row r="1093" spans="1:20" x14ac:dyDescent="0.2">
      <c r="A1093" s="2" t="s">
        <v>3757</v>
      </c>
      <c r="B1093" s="2" t="s">
        <v>976</v>
      </c>
      <c r="C1093" s="2" t="s">
        <v>67</v>
      </c>
      <c r="D1093" s="2" t="str">
        <f>INDEX(Hotels!$C$2:$C$49,MATCH(C1093,Hotels!$A$2:$A$49,0))</f>
        <v>New Delhi</v>
      </c>
      <c r="E1093" s="11">
        <v>45672</v>
      </c>
      <c r="F1093" s="11">
        <v>45692</v>
      </c>
      <c r="G1093" s="11">
        <v>45695</v>
      </c>
      <c r="H1093" s="13">
        <f>DATE(YEAR(F1093),MONTH(F1093),1)</f>
        <v>45689</v>
      </c>
      <c r="I1093" s="2">
        <f>G1093-F1093</f>
        <v>3</v>
      </c>
      <c r="J1093" s="2">
        <f>F1093-E1093</f>
        <v>20</v>
      </c>
      <c r="K1093" s="2" t="s">
        <v>2668</v>
      </c>
      <c r="L1093" s="2">
        <v>1</v>
      </c>
      <c r="M1093" s="2">
        <v>1</v>
      </c>
      <c r="N1093" s="2">
        <v>0</v>
      </c>
      <c r="O1093" s="2" t="s">
        <v>2651</v>
      </c>
      <c r="P1093" s="2" t="s">
        <v>2662</v>
      </c>
      <c r="Q1093" s="2" t="s">
        <v>2649</v>
      </c>
      <c r="R1093" s="3">
        <v>4750</v>
      </c>
      <c r="S1093" s="3">
        <f>I1093*L1093*R1093</f>
        <v>14250</v>
      </c>
      <c r="T1093" s="2">
        <f>M1093+N1093</f>
        <v>1</v>
      </c>
    </row>
    <row r="1094" spans="1:20" x14ac:dyDescent="0.2">
      <c r="A1094" s="2" t="s">
        <v>3758</v>
      </c>
      <c r="B1094" s="2" t="s">
        <v>1095</v>
      </c>
      <c r="C1094" s="2" t="s">
        <v>22</v>
      </c>
      <c r="D1094" s="2" t="str">
        <f>INDEX(Hotels!$C$2:$C$49,MATCH(C1094,Hotels!$A$2:$A$49,0))</f>
        <v>Jaipur</v>
      </c>
      <c r="E1094" s="11">
        <v>45672</v>
      </c>
      <c r="F1094" s="11">
        <v>45689</v>
      </c>
      <c r="G1094" s="11">
        <v>45691</v>
      </c>
      <c r="H1094" s="13">
        <f>DATE(YEAR(F1094),MONTH(F1094),1)</f>
        <v>45689</v>
      </c>
      <c r="I1094" s="2">
        <f>G1094-F1094</f>
        <v>2</v>
      </c>
      <c r="J1094" s="2">
        <f>F1094-E1094</f>
        <v>17</v>
      </c>
      <c r="K1094" s="2" t="s">
        <v>2668</v>
      </c>
      <c r="L1094" s="2">
        <v>1</v>
      </c>
      <c r="M1094" s="2">
        <v>1</v>
      </c>
      <c r="N1094" s="2">
        <v>0</v>
      </c>
      <c r="O1094" s="2" t="s">
        <v>2689</v>
      </c>
      <c r="P1094" s="2" t="s">
        <v>2652</v>
      </c>
      <c r="Q1094" s="2" t="s">
        <v>2664</v>
      </c>
      <c r="R1094" s="3">
        <v>3900</v>
      </c>
      <c r="S1094" s="3">
        <f>I1094*L1094*R1094</f>
        <v>7800</v>
      </c>
      <c r="T1094" s="2">
        <f>M1094+N1094</f>
        <v>1</v>
      </c>
    </row>
    <row r="1095" spans="1:20" x14ac:dyDescent="0.2">
      <c r="A1095" s="2" t="s">
        <v>3759</v>
      </c>
      <c r="B1095" s="2" t="s">
        <v>1340</v>
      </c>
      <c r="C1095" s="2" t="s">
        <v>129</v>
      </c>
      <c r="D1095" s="2" t="str">
        <f>INDEX(Hotels!$C$2:$C$49,MATCH(C1095,Hotels!$A$2:$A$49,0))</f>
        <v>Varanasi</v>
      </c>
      <c r="E1095" s="11">
        <v>45672</v>
      </c>
      <c r="F1095" s="11">
        <v>45698</v>
      </c>
      <c r="G1095" s="11">
        <v>45700</v>
      </c>
      <c r="H1095" s="13">
        <f>DATE(YEAR(F1095),MONTH(F1095),1)</f>
        <v>45689</v>
      </c>
      <c r="I1095" s="2">
        <f>G1095-F1095</f>
        <v>2</v>
      </c>
      <c r="J1095" s="2">
        <f>F1095-E1095</f>
        <v>26</v>
      </c>
      <c r="K1095" s="2" t="s">
        <v>2655</v>
      </c>
      <c r="L1095" s="2">
        <v>1</v>
      </c>
      <c r="M1095" s="2">
        <v>2</v>
      </c>
      <c r="N1095" s="2">
        <v>0</v>
      </c>
      <c r="O1095" s="2" t="s">
        <v>2661</v>
      </c>
      <c r="P1095" s="2" t="s">
        <v>2652</v>
      </c>
      <c r="Q1095" s="2" t="s">
        <v>2649</v>
      </c>
      <c r="R1095" s="3">
        <v>5950</v>
      </c>
      <c r="S1095" s="3">
        <f>I1095*L1095*R1095</f>
        <v>11900</v>
      </c>
      <c r="T1095" s="2">
        <f>M1095+N1095</f>
        <v>2</v>
      </c>
    </row>
    <row r="1096" spans="1:20" x14ac:dyDescent="0.2">
      <c r="A1096" s="2" t="s">
        <v>3760</v>
      </c>
      <c r="B1096" s="2" t="s">
        <v>1678</v>
      </c>
      <c r="C1096" s="2" t="s">
        <v>53</v>
      </c>
      <c r="D1096" s="2" t="str">
        <f>INDEX(Hotels!$C$2:$C$49,MATCH(C1096,Hotels!$A$2:$A$49,0))</f>
        <v>Mumbai</v>
      </c>
      <c r="E1096" s="11">
        <v>45672</v>
      </c>
      <c r="F1096" s="11">
        <v>45695</v>
      </c>
      <c r="G1096" s="11">
        <v>45698</v>
      </c>
      <c r="H1096" s="13">
        <f>DATE(YEAR(F1096),MONTH(F1096),1)</f>
        <v>45689</v>
      </c>
      <c r="I1096" s="2">
        <f>G1096-F1096</f>
        <v>3</v>
      </c>
      <c r="J1096" s="2">
        <f>F1096-E1096</f>
        <v>23</v>
      </c>
      <c r="K1096" s="2" t="s">
        <v>2646</v>
      </c>
      <c r="L1096" s="2">
        <v>1</v>
      </c>
      <c r="M1096" s="2">
        <v>1</v>
      </c>
      <c r="N1096" s="2">
        <v>0</v>
      </c>
      <c r="O1096" s="2" t="s">
        <v>2732</v>
      </c>
      <c r="P1096" s="2" t="s">
        <v>2656</v>
      </c>
      <c r="Q1096" s="2" t="s">
        <v>2649</v>
      </c>
      <c r="R1096" s="3">
        <v>18800</v>
      </c>
      <c r="S1096" s="3">
        <f>I1096*L1096*R1096</f>
        <v>56400</v>
      </c>
      <c r="T1096" s="2">
        <f>M1096+N1096</f>
        <v>1</v>
      </c>
    </row>
    <row r="1097" spans="1:20" x14ac:dyDescent="0.2">
      <c r="A1097" s="2" t="s">
        <v>3761</v>
      </c>
      <c r="B1097" s="2" t="s">
        <v>1873</v>
      </c>
      <c r="C1097" s="2" t="s">
        <v>69</v>
      </c>
      <c r="D1097" s="2" t="str">
        <f>INDEX(Hotels!$C$2:$C$49,MATCH(C1097,Hotels!$A$2:$A$49,0))</f>
        <v>New Delhi</v>
      </c>
      <c r="E1097" s="11">
        <v>45672</v>
      </c>
      <c r="F1097" s="11">
        <v>45672</v>
      </c>
      <c r="G1097" s="11">
        <v>45673</v>
      </c>
      <c r="H1097" s="13">
        <f>DATE(YEAR(F1097),MONTH(F1097),1)</f>
        <v>45658</v>
      </c>
      <c r="I1097" s="2">
        <f>G1097-F1097</f>
        <v>1</v>
      </c>
      <c r="J1097" s="2">
        <f>F1097-E1097</f>
        <v>0</v>
      </c>
      <c r="K1097" s="2" t="s">
        <v>2668</v>
      </c>
      <c r="L1097" s="2">
        <v>1</v>
      </c>
      <c r="M1097" s="2">
        <v>1</v>
      </c>
      <c r="N1097" s="2">
        <v>0</v>
      </c>
      <c r="O1097" s="2" t="s">
        <v>2732</v>
      </c>
      <c r="P1097" s="2" t="s">
        <v>2656</v>
      </c>
      <c r="Q1097" s="2" t="s">
        <v>2649</v>
      </c>
      <c r="R1097" s="3">
        <v>15100</v>
      </c>
      <c r="S1097" s="3">
        <f>I1097*L1097*R1097</f>
        <v>15100</v>
      </c>
      <c r="T1097" s="2">
        <f>M1097+N1097</f>
        <v>1</v>
      </c>
    </row>
    <row r="1098" spans="1:20" x14ac:dyDescent="0.2">
      <c r="A1098" s="2" t="s">
        <v>3762</v>
      </c>
      <c r="B1098" s="2" t="s">
        <v>2276</v>
      </c>
      <c r="C1098" s="2" t="s">
        <v>63</v>
      </c>
      <c r="D1098" s="2" t="str">
        <f>INDEX(Hotels!$C$2:$C$49,MATCH(C1098,Hotels!$A$2:$A$49,0))</f>
        <v>New Delhi</v>
      </c>
      <c r="E1098" s="11">
        <v>45672</v>
      </c>
      <c r="F1098" s="11">
        <v>45683</v>
      </c>
      <c r="G1098" s="11">
        <v>45685</v>
      </c>
      <c r="H1098" s="13">
        <f>DATE(YEAR(F1098),MONTH(F1098),1)</f>
        <v>45658</v>
      </c>
      <c r="I1098" s="2">
        <f>G1098-F1098</f>
        <v>2</v>
      </c>
      <c r="J1098" s="2">
        <f>F1098-E1098</f>
        <v>11</v>
      </c>
      <c r="K1098" s="2" t="s">
        <v>2646</v>
      </c>
      <c r="L1098" s="2">
        <v>1</v>
      </c>
      <c r="M1098" s="2">
        <v>2</v>
      </c>
      <c r="N1098" s="2">
        <v>0</v>
      </c>
      <c r="O1098" s="2" t="s">
        <v>2647</v>
      </c>
      <c r="P1098" s="2" t="s">
        <v>2656</v>
      </c>
      <c r="Q1098" s="2" t="s">
        <v>2649</v>
      </c>
      <c r="R1098" s="3">
        <v>16850</v>
      </c>
      <c r="S1098" s="3">
        <f>I1098*L1098*R1098</f>
        <v>33700</v>
      </c>
      <c r="T1098" s="2">
        <f>M1098+N1098</f>
        <v>2</v>
      </c>
    </row>
    <row r="1099" spans="1:20" x14ac:dyDescent="0.2">
      <c r="A1099" s="2" t="s">
        <v>3763</v>
      </c>
      <c r="B1099" s="2" t="s">
        <v>2408</v>
      </c>
      <c r="C1099" s="2" t="s">
        <v>57</v>
      </c>
      <c r="D1099" s="2" t="str">
        <f>INDEX(Hotels!$C$2:$C$49,MATCH(C1099,Hotels!$A$2:$A$49,0))</f>
        <v>Mumbai</v>
      </c>
      <c r="E1099" s="11">
        <v>45672</v>
      </c>
      <c r="F1099" s="11">
        <v>45708</v>
      </c>
      <c r="G1099" s="11">
        <v>45713</v>
      </c>
      <c r="H1099" s="13">
        <f>DATE(YEAR(F1099),MONTH(F1099),1)</f>
        <v>45689</v>
      </c>
      <c r="I1099" s="2">
        <f>G1099-F1099</f>
        <v>5</v>
      </c>
      <c r="J1099" s="2">
        <f>F1099-E1099</f>
        <v>36</v>
      </c>
      <c r="K1099" s="2" t="s">
        <v>2655</v>
      </c>
      <c r="L1099" s="2">
        <v>1</v>
      </c>
      <c r="M1099" s="2">
        <v>2</v>
      </c>
      <c r="N1099" s="2">
        <v>0</v>
      </c>
      <c r="O1099" s="2" t="s">
        <v>2651</v>
      </c>
      <c r="P1099" s="2" t="s">
        <v>2672</v>
      </c>
      <c r="Q1099" s="2" t="s">
        <v>2653</v>
      </c>
      <c r="R1099" s="3">
        <v>11700</v>
      </c>
      <c r="S1099" s="3">
        <f>I1099*L1099*R1099</f>
        <v>58500</v>
      </c>
      <c r="T1099" s="2">
        <f>M1099+N1099</f>
        <v>2</v>
      </c>
    </row>
    <row r="1100" spans="1:20" x14ac:dyDescent="0.2">
      <c r="A1100" s="2" t="s">
        <v>3764</v>
      </c>
      <c r="B1100" s="2" t="s">
        <v>974</v>
      </c>
      <c r="C1100" s="2" t="s">
        <v>69</v>
      </c>
      <c r="D1100" s="2" t="str">
        <f>INDEX(Hotels!$C$2:$C$49,MATCH(C1100,Hotels!$A$2:$A$49,0))</f>
        <v>New Delhi</v>
      </c>
      <c r="E1100" s="11">
        <v>45673</v>
      </c>
      <c r="F1100" s="11">
        <v>45679</v>
      </c>
      <c r="G1100" s="11">
        <v>45681</v>
      </c>
      <c r="H1100" s="13">
        <f>DATE(YEAR(F1100),MONTH(F1100),1)</f>
        <v>45658</v>
      </c>
      <c r="I1100" s="2">
        <f>G1100-F1100</f>
        <v>2</v>
      </c>
      <c r="J1100" s="2">
        <f>F1100-E1100</f>
        <v>6</v>
      </c>
      <c r="K1100" s="2" t="s">
        <v>2655</v>
      </c>
      <c r="L1100" s="2">
        <v>1</v>
      </c>
      <c r="M1100" s="2">
        <v>2</v>
      </c>
      <c r="N1100" s="2">
        <v>0</v>
      </c>
      <c r="O1100" s="2" t="s">
        <v>2732</v>
      </c>
      <c r="P1100" s="2" t="s">
        <v>2652</v>
      </c>
      <c r="Q1100" s="2" t="s">
        <v>2653</v>
      </c>
      <c r="R1100" s="3">
        <v>20500</v>
      </c>
      <c r="S1100" s="3">
        <f>I1100*L1100*R1100</f>
        <v>41000</v>
      </c>
      <c r="T1100" s="2">
        <f>M1100+N1100</f>
        <v>2</v>
      </c>
    </row>
    <row r="1101" spans="1:20" x14ac:dyDescent="0.2">
      <c r="A1101" s="2" t="s">
        <v>3765</v>
      </c>
      <c r="B1101" s="2" t="s">
        <v>1468</v>
      </c>
      <c r="C1101" s="2" t="s">
        <v>39</v>
      </c>
      <c r="D1101" s="2" t="str">
        <f>INDEX(Hotels!$C$2:$C$49,MATCH(C1101,Hotels!$A$2:$A$49,0))</f>
        <v>Udaipur</v>
      </c>
      <c r="E1101" s="11">
        <v>45673</v>
      </c>
      <c r="F1101" s="11">
        <v>45776</v>
      </c>
      <c r="G1101" s="11">
        <v>45781</v>
      </c>
      <c r="H1101" s="13">
        <f>DATE(YEAR(F1101),MONTH(F1101),1)</f>
        <v>45748</v>
      </c>
      <c r="I1101" s="2">
        <f>G1101-F1101</f>
        <v>5</v>
      </c>
      <c r="J1101" s="2">
        <f>F1101-E1101</f>
        <v>103</v>
      </c>
      <c r="K1101" s="2" t="s">
        <v>2668</v>
      </c>
      <c r="L1101" s="2">
        <v>1</v>
      </c>
      <c r="M1101" s="2">
        <v>3</v>
      </c>
      <c r="N1101" s="2">
        <v>0</v>
      </c>
      <c r="O1101" s="2" t="s">
        <v>2651</v>
      </c>
      <c r="P1101" s="2" t="s">
        <v>2652</v>
      </c>
      <c r="Q1101" s="2" t="s">
        <v>2649</v>
      </c>
      <c r="R1101" s="3">
        <v>5150</v>
      </c>
      <c r="S1101" s="3">
        <f>I1101*L1101*R1101</f>
        <v>25750</v>
      </c>
      <c r="T1101" s="2">
        <f>M1101+N1101</f>
        <v>3</v>
      </c>
    </row>
    <row r="1102" spans="1:20" x14ac:dyDescent="0.2">
      <c r="A1102" s="2" t="s">
        <v>3766</v>
      </c>
      <c r="B1102" s="2" t="s">
        <v>1554</v>
      </c>
      <c r="C1102" s="2" t="s">
        <v>125</v>
      </c>
      <c r="D1102" s="2" t="str">
        <f>INDEX(Hotels!$C$2:$C$49,MATCH(C1102,Hotels!$A$2:$A$49,0))</f>
        <v>Varanasi</v>
      </c>
      <c r="E1102" s="11">
        <v>45673</v>
      </c>
      <c r="F1102" s="11">
        <v>45675</v>
      </c>
      <c r="G1102" s="11">
        <v>45677</v>
      </c>
      <c r="H1102" s="13">
        <f>DATE(YEAR(F1102),MONTH(F1102),1)</f>
        <v>45658</v>
      </c>
      <c r="I1102" s="2">
        <f>G1102-F1102</f>
        <v>2</v>
      </c>
      <c r="J1102" s="2">
        <f>F1102-E1102</f>
        <v>2</v>
      </c>
      <c r="K1102" s="2" t="s">
        <v>2646</v>
      </c>
      <c r="L1102" s="2">
        <v>1</v>
      </c>
      <c r="M1102" s="2">
        <v>2</v>
      </c>
      <c r="N1102" s="2">
        <v>0</v>
      </c>
      <c r="O1102" s="2" t="s">
        <v>2647</v>
      </c>
      <c r="P1102" s="2" t="s">
        <v>2652</v>
      </c>
      <c r="Q1102" s="2" t="s">
        <v>2664</v>
      </c>
      <c r="R1102" s="3">
        <v>17100</v>
      </c>
      <c r="S1102" s="3">
        <f>I1102*L1102*R1102</f>
        <v>34200</v>
      </c>
      <c r="T1102" s="2">
        <f>M1102+N1102</f>
        <v>2</v>
      </c>
    </row>
    <row r="1103" spans="1:20" x14ac:dyDescent="0.2">
      <c r="A1103" s="2" t="s">
        <v>3767</v>
      </c>
      <c r="B1103" s="2" t="s">
        <v>1876</v>
      </c>
      <c r="C1103" s="2" t="s">
        <v>63</v>
      </c>
      <c r="D1103" s="2" t="str">
        <f>INDEX(Hotels!$C$2:$C$49,MATCH(C1103,Hotels!$A$2:$A$49,0))</f>
        <v>New Delhi</v>
      </c>
      <c r="E1103" s="11">
        <v>45673</v>
      </c>
      <c r="F1103" s="11">
        <v>45733</v>
      </c>
      <c r="G1103" s="11">
        <v>45735</v>
      </c>
      <c r="H1103" s="13">
        <f>DATE(YEAR(F1103),MONTH(F1103),1)</f>
        <v>45717</v>
      </c>
      <c r="I1103" s="2">
        <f>G1103-F1103</f>
        <v>2</v>
      </c>
      <c r="J1103" s="2">
        <f>F1103-E1103</f>
        <v>60</v>
      </c>
      <c r="K1103" s="2" t="s">
        <v>2668</v>
      </c>
      <c r="L1103" s="2">
        <v>3</v>
      </c>
      <c r="M1103" s="2">
        <v>6</v>
      </c>
      <c r="N1103" s="2">
        <v>0</v>
      </c>
      <c r="O1103" s="2" t="s">
        <v>2689</v>
      </c>
      <c r="P1103" s="2" t="s">
        <v>2652</v>
      </c>
      <c r="Q1103" s="2" t="s">
        <v>2653</v>
      </c>
      <c r="R1103" s="3">
        <v>8650</v>
      </c>
      <c r="S1103" s="3">
        <f>I1103*L1103*R1103</f>
        <v>51900</v>
      </c>
      <c r="T1103" s="2">
        <f>M1103+N1103</f>
        <v>6</v>
      </c>
    </row>
    <row r="1104" spans="1:20" x14ac:dyDescent="0.2">
      <c r="A1104" s="2" t="s">
        <v>3768</v>
      </c>
      <c r="B1104" s="2" t="s">
        <v>1917</v>
      </c>
      <c r="C1104" s="2" t="s">
        <v>91</v>
      </c>
      <c r="D1104" s="2" t="str">
        <f>INDEX(Hotels!$C$2:$C$49,MATCH(C1104,Hotels!$A$2:$A$49,0))</f>
        <v>Kochi</v>
      </c>
      <c r="E1104" s="11">
        <v>45673</v>
      </c>
      <c r="F1104" s="11">
        <v>45696</v>
      </c>
      <c r="G1104" s="11">
        <v>45698</v>
      </c>
      <c r="H1104" s="13">
        <f>DATE(YEAR(F1104),MONTH(F1104),1)</f>
        <v>45689</v>
      </c>
      <c r="I1104" s="2">
        <f>G1104-F1104</f>
        <v>2</v>
      </c>
      <c r="J1104" s="2">
        <f>F1104-E1104</f>
        <v>23</v>
      </c>
      <c r="K1104" s="2" t="s">
        <v>2655</v>
      </c>
      <c r="L1104" s="2">
        <v>1</v>
      </c>
      <c r="M1104" s="2">
        <v>1</v>
      </c>
      <c r="N1104" s="2">
        <v>0</v>
      </c>
      <c r="O1104" s="2" t="s">
        <v>2689</v>
      </c>
      <c r="P1104" s="2" t="s">
        <v>2659</v>
      </c>
      <c r="Q1104" s="2" t="s">
        <v>2649</v>
      </c>
      <c r="R1104" s="3">
        <v>4800</v>
      </c>
      <c r="S1104" s="3">
        <f>I1104*L1104*R1104</f>
        <v>9600</v>
      </c>
      <c r="T1104" s="2">
        <f>M1104+N1104</f>
        <v>1</v>
      </c>
    </row>
    <row r="1105" spans="1:20" x14ac:dyDescent="0.2">
      <c r="A1105" s="2" t="s">
        <v>3769</v>
      </c>
      <c r="B1105" s="2" t="s">
        <v>2375</v>
      </c>
      <c r="C1105" s="2" t="s">
        <v>125</v>
      </c>
      <c r="D1105" s="2" t="str">
        <f>INDEX(Hotels!$C$2:$C$49,MATCH(C1105,Hotels!$A$2:$A$49,0))</f>
        <v>Varanasi</v>
      </c>
      <c r="E1105" s="11">
        <v>45673</v>
      </c>
      <c r="F1105" s="11">
        <v>45673</v>
      </c>
      <c r="G1105" s="11">
        <v>45675</v>
      </c>
      <c r="H1105" s="13">
        <f>DATE(YEAR(F1105),MONTH(F1105),1)</f>
        <v>45658</v>
      </c>
      <c r="I1105" s="2">
        <f>G1105-F1105</f>
        <v>2</v>
      </c>
      <c r="J1105" s="2">
        <f>F1105-E1105</f>
        <v>0</v>
      </c>
      <c r="K1105" s="2" t="s">
        <v>2646</v>
      </c>
      <c r="L1105" s="2">
        <v>1</v>
      </c>
      <c r="M1105" s="2">
        <v>1</v>
      </c>
      <c r="N1105" s="2">
        <v>0</v>
      </c>
      <c r="O1105" s="2" t="s">
        <v>2670</v>
      </c>
      <c r="P1105" s="2" t="s">
        <v>2652</v>
      </c>
      <c r="Q1105" s="2" t="s">
        <v>2649</v>
      </c>
      <c r="R1105" s="3">
        <v>17250</v>
      </c>
      <c r="S1105" s="3">
        <f>I1105*L1105*R1105</f>
        <v>34500</v>
      </c>
      <c r="T1105" s="2">
        <f>M1105+N1105</f>
        <v>1</v>
      </c>
    </row>
    <row r="1106" spans="1:20" x14ac:dyDescent="0.2">
      <c r="A1106" s="2" t="s">
        <v>3770</v>
      </c>
      <c r="B1106" s="2" t="s">
        <v>2433</v>
      </c>
      <c r="C1106" s="2" t="s">
        <v>120</v>
      </c>
      <c r="D1106" s="2" t="str">
        <f>INDEX(Hotels!$C$2:$C$49,MATCH(C1106,Hotels!$A$2:$A$49,0))</f>
        <v>Rishikesh</v>
      </c>
      <c r="E1106" s="11">
        <v>45673</v>
      </c>
      <c r="F1106" s="11">
        <v>45943</v>
      </c>
      <c r="G1106" s="11">
        <v>45945</v>
      </c>
      <c r="H1106" s="13">
        <f>DATE(YEAR(F1106),MONTH(F1106),1)</f>
        <v>45931</v>
      </c>
      <c r="I1106" s="2">
        <f>G1106-F1106</f>
        <v>2</v>
      </c>
      <c r="J1106" s="2">
        <f>F1106-E1106</f>
        <v>270</v>
      </c>
      <c r="K1106" s="2" t="s">
        <v>2668</v>
      </c>
      <c r="L1106" s="2">
        <v>4</v>
      </c>
      <c r="M1106" s="2">
        <v>8</v>
      </c>
      <c r="N1106" s="2">
        <v>0</v>
      </c>
      <c r="O1106" s="2" t="s">
        <v>2658</v>
      </c>
      <c r="P1106" s="2" t="s">
        <v>2656</v>
      </c>
      <c r="Q1106" s="2" t="s">
        <v>2653</v>
      </c>
      <c r="R1106" s="3">
        <v>2850</v>
      </c>
      <c r="S1106" s="3">
        <f>I1106*L1106*R1106</f>
        <v>22800</v>
      </c>
      <c r="T1106" s="2">
        <f>M1106+N1106</f>
        <v>8</v>
      </c>
    </row>
    <row r="1107" spans="1:20" x14ac:dyDescent="0.2">
      <c r="A1107" s="2" t="s">
        <v>3771</v>
      </c>
      <c r="B1107" s="2" t="s">
        <v>2543</v>
      </c>
      <c r="C1107" s="2" t="s">
        <v>26</v>
      </c>
      <c r="D1107" s="2" t="str">
        <f>INDEX(Hotels!$C$2:$C$49,MATCH(C1107,Hotels!$A$2:$A$49,0))</f>
        <v>Jaipur</v>
      </c>
      <c r="E1107" s="11">
        <v>45673</v>
      </c>
      <c r="F1107" s="11">
        <v>45700</v>
      </c>
      <c r="G1107" s="11">
        <v>45702</v>
      </c>
      <c r="H1107" s="13">
        <f>DATE(YEAR(F1107),MONTH(F1107),1)</f>
        <v>45689</v>
      </c>
      <c r="I1107" s="2">
        <f>G1107-F1107</f>
        <v>2</v>
      </c>
      <c r="J1107" s="2">
        <f>F1107-E1107</f>
        <v>27</v>
      </c>
      <c r="K1107" s="2" t="s">
        <v>2668</v>
      </c>
      <c r="L1107" s="2">
        <v>1</v>
      </c>
      <c r="M1107" s="2">
        <v>2</v>
      </c>
      <c r="N1107" s="2">
        <v>0</v>
      </c>
      <c r="O1107" s="2" t="s">
        <v>2683</v>
      </c>
      <c r="P1107" s="2" t="s">
        <v>2662</v>
      </c>
      <c r="Q1107" s="2" t="s">
        <v>2649</v>
      </c>
      <c r="R1107" s="3">
        <v>11050</v>
      </c>
      <c r="S1107" s="3">
        <f>I1107*L1107*R1107</f>
        <v>22100</v>
      </c>
      <c r="T1107" s="2">
        <f>M1107+N1107</f>
        <v>2</v>
      </c>
    </row>
    <row r="1108" spans="1:20" x14ac:dyDescent="0.2">
      <c r="A1108" s="2" t="s">
        <v>3772</v>
      </c>
      <c r="B1108" s="2" t="s">
        <v>254</v>
      </c>
      <c r="C1108" s="2" t="s">
        <v>13</v>
      </c>
      <c r="D1108" s="2" t="str">
        <f>INDEX(Hotels!$C$2:$C$49,MATCH(C1108,Hotels!$A$2:$A$49,0))</f>
        <v>Goa</v>
      </c>
      <c r="E1108" s="11">
        <v>45674</v>
      </c>
      <c r="F1108" s="11">
        <v>45692</v>
      </c>
      <c r="G1108" s="11">
        <v>45695</v>
      </c>
      <c r="H1108" s="13">
        <f>DATE(YEAR(F1108),MONTH(F1108),1)</f>
        <v>45689</v>
      </c>
      <c r="I1108" s="2">
        <f>G1108-F1108</f>
        <v>3</v>
      </c>
      <c r="J1108" s="2">
        <f>F1108-E1108</f>
        <v>18</v>
      </c>
      <c r="K1108" s="2" t="s">
        <v>2646</v>
      </c>
      <c r="L1108" s="2">
        <v>1</v>
      </c>
      <c r="M1108" s="2">
        <v>1</v>
      </c>
      <c r="N1108" s="2">
        <v>0</v>
      </c>
      <c r="O1108" s="2" t="s">
        <v>2661</v>
      </c>
      <c r="P1108" s="2" t="s">
        <v>2648</v>
      </c>
      <c r="Q1108" s="2" t="s">
        <v>2649</v>
      </c>
      <c r="R1108" s="3">
        <v>22250</v>
      </c>
      <c r="S1108" s="3">
        <f>I1108*L1108*R1108</f>
        <v>66750</v>
      </c>
      <c r="T1108" s="2">
        <f>M1108+N1108</f>
        <v>1</v>
      </c>
    </row>
    <row r="1109" spans="1:20" x14ac:dyDescent="0.2">
      <c r="A1109" s="2" t="s">
        <v>3773</v>
      </c>
      <c r="B1109" s="2" t="s">
        <v>974</v>
      </c>
      <c r="C1109" s="2" t="s">
        <v>51</v>
      </c>
      <c r="D1109" s="2" t="str">
        <f>INDEX(Hotels!$C$2:$C$49,MATCH(C1109,Hotels!$A$2:$A$49,0))</f>
        <v>Agra</v>
      </c>
      <c r="E1109" s="11">
        <v>45674</v>
      </c>
      <c r="F1109" s="11">
        <v>45678</v>
      </c>
      <c r="G1109" s="11">
        <v>45679</v>
      </c>
      <c r="H1109" s="13">
        <f>DATE(YEAR(F1109),MONTH(F1109),1)</f>
        <v>45658</v>
      </c>
      <c r="I1109" s="2">
        <f>G1109-F1109</f>
        <v>1</v>
      </c>
      <c r="J1109" s="2">
        <f>F1109-E1109</f>
        <v>4</v>
      </c>
      <c r="K1109" s="2" t="s">
        <v>2655</v>
      </c>
      <c r="L1109" s="2">
        <v>1</v>
      </c>
      <c r="M1109" s="2">
        <v>1</v>
      </c>
      <c r="N1109" s="2">
        <v>0</v>
      </c>
      <c r="O1109" s="2" t="s">
        <v>2732</v>
      </c>
      <c r="P1109" s="2" t="s">
        <v>2656</v>
      </c>
      <c r="Q1109" s="2" t="s">
        <v>2649</v>
      </c>
      <c r="R1109" s="3">
        <v>10850</v>
      </c>
      <c r="S1109" s="3">
        <f>I1109*L1109*R1109</f>
        <v>10850</v>
      </c>
      <c r="T1109" s="2">
        <f>M1109+N1109</f>
        <v>1</v>
      </c>
    </row>
    <row r="1110" spans="1:20" x14ac:dyDescent="0.2">
      <c r="A1110" s="2" t="s">
        <v>3774</v>
      </c>
      <c r="B1110" s="2" t="s">
        <v>1002</v>
      </c>
      <c r="C1110" s="2" t="s">
        <v>93</v>
      </c>
      <c r="D1110" s="2" t="str">
        <f>INDEX(Hotels!$C$2:$C$49,MATCH(C1110,Hotels!$A$2:$A$49,0))</f>
        <v>Shimla</v>
      </c>
      <c r="E1110" s="11">
        <v>45674</v>
      </c>
      <c r="F1110" s="11">
        <v>45770</v>
      </c>
      <c r="G1110" s="11">
        <v>45775</v>
      </c>
      <c r="H1110" s="13">
        <f>DATE(YEAR(F1110),MONTH(F1110),1)</f>
        <v>45748</v>
      </c>
      <c r="I1110" s="2">
        <f>G1110-F1110</f>
        <v>5</v>
      </c>
      <c r="J1110" s="2">
        <f>F1110-E1110</f>
        <v>96</v>
      </c>
      <c r="K1110" s="2" t="s">
        <v>2655</v>
      </c>
      <c r="L1110" s="2">
        <v>1</v>
      </c>
      <c r="M1110" s="2">
        <v>2</v>
      </c>
      <c r="N1110" s="2">
        <v>0</v>
      </c>
      <c r="O1110" s="2" t="s">
        <v>2670</v>
      </c>
      <c r="P1110" s="2" t="s">
        <v>2672</v>
      </c>
      <c r="Q1110" s="2" t="s">
        <v>2649</v>
      </c>
      <c r="R1110" s="3">
        <v>6250</v>
      </c>
      <c r="S1110" s="3">
        <f>I1110*L1110*R1110</f>
        <v>31250</v>
      </c>
      <c r="T1110" s="2">
        <f>M1110+N1110</f>
        <v>2</v>
      </c>
    </row>
    <row r="1111" spans="1:20" x14ac:dyDescent="0.2">
      <c r="A1111" s="2" t="s">
        <v>3775</v>
      </c>
      <c r="B1111" s="2" t="s">
        <v>1629</v>
      </c>
      <c r="C1111" s="2" t="s">
        <v>53</v>
      </c>
      <c r="D1111" s="2" t="str">
        <f>INDEX(Hotels!$C$2:$C$49,MATCH(C1111,Hotels!$A$2:$A$49,0))</f>
        <v>Mumbai</v>
      </c>
      <c r="E1111" s="11">
        <v>45674</v>
      </c>
      <c r="F1111" s="11">
        <v>45944</v>
      </c>
      <c r="G1111" s="11">
        <v>45950</v>
      </c>
      <c r="H1111" s="13">
        <f>DATE(YEAR(F1111),MONTH(F1111),1)</f>
        <v>45931</v>
      </c>
      <c r="I1111" s="2">
        <f>G1111-F1111</f>
        <v>6</v>
      </c>
      <c r="J1111" s="2">
        <f>F1111-E1111</f>
        <v>270</v>
      </c>
      <c r="K1111" s="2" t="s">
        <v>2655</v>
      </c>
      <c r="L1111" s="2">
        <v>1</v>
      </c>
      <c r="M1111" s="2">
        <v>2</v>
      </c>
      <c r="N1111" s="2">
        <v>1</v>
      </c>
      <c r="O1111" s="2" t="s">
        <v>2658</v>
      </c>
      <c r="P1111" s="2" t="s">
        <v>2652</v>
      </c>
      <c r="Q1111" s="2" t="s">
        <v>2649</v>
      </c>
      <c r="R1111" s="3">
        <v>9800</v>
      </c>
      <c r="S1111" s="3">
        <f>I1111*L1111*R1111</f>
        <v>58800</v>
      </c>
      <c r="T1111" s="2">
        <f>M1111+N1111</f>
        <v>3</v>
      </c>
    </row>
    <row r="1112" spans="1:20" x14ac:dyDescent="0.2">
      <c r="A1112" s="2" t="s">
        <v>3776</v>
      </c>
      <c r="B1112" s="2" t="s">
        <v>1737</v>
      </c>
      <c r="C1112" s="2" t="s">
        <v>89</v>
      </c>
      <c r="D1112" s="2" t="str">
        <f>INDEX(Hotels!$C$2:$C$49,MATCH(C1112,Hotels!$A$2:$A$49,0))</f>
        <v>Kochi</v>
      </c>
      <c r="E1112" s="11">
        <v>45674</v>
      </c>
      <c r="F1112" s="11">
        <v>45703</v>
      </c>
      <c r="G1112" s="11">
        <v>45705</v>
      </c>
      <c r="H1112" s="13">
        <f>DATE(YEAR(F1112),MONTH(F1112),1)</f>
        <v>45689</v>
      </c>
      <c r="I1112" s="2">
        <f>G1112-F1112</f>
        <v>2</v>
      </c>
      <c r="J1112" s="2">
        <f>F1112-E1112</f>
        <v>29</v>
      </c>
      <c r="K1112" s="2" t="s">
        <v>2655</v>
      </c>
      <c r="L1112" s="2">
        <v>3</v>
      </c>
      <c r="M1112" s="2">
        <v>6</v>
      </c>
      <c r="N1112" s="2">
        <v>0</v>
      </c>
      <c r="O1112" s="2" t="s">
        <v>2647</v>
      </c>
      <c r="P1112" s="2" t="s">
        <v>2656</v>
      </c>
      <c r="Q1112" s="2" t="s">
        <v>2653</v>
      </c>
      <c r="R1112" s="3">
        <v>8800</v>
      </c>
      <c r="S1112" s="3">
        <f>I1112*L1112*R1112</f>
        <v>52800</v>
      </c>
      <c r="T1112" s="2">
        <f>M1112+N1112</f>
        <v>6</v>
      </c>
    </row>
    <row r="1113" spans="1:20" x14ac:dyDescent="0.2">
      <c r="A1113" s="2" t="s">
        <v>3777</v>
      </c>
      <c r="B1113" s="2" t="s">
        <v>2175</v>
      </c>
      <c r="C1113" s="2" t="s">
        <v>89</v>
      </c>
      <c r="D1113" s="2" t="str">
        <f>INDEX(Hotels!$C$2:$C$49,MATCH(C1113,Hotels!$A$2:$A$49,0))</f>
        <v>Kochi</v>
      </c>
      <c r="E1113" s="11">
        <v>45674</v>
      </c>
      <c r="F1113" s="11">
        <v>45746</v>
      </c>
      <c r="G1113" s="11">
        <v>45749</v>
      </c>
      <c r="H1113" s="13">
        <f>DATE(YEAR(F1113),MONTH(F1113),1)</f>
        <v>45717</v>
      </c>
      <c r="I1113" s="2">
        <f>G1113-F1113</f>
        <v>3</v>
      </c>
      <c r="J1113" s="2">
        <f>F1113-E1113</f>
        <v>72</v>
      </c>
      <c r="K1113" s="2" t="s">
        <v>2655</v>
      </c>
      <c r="L1113" s="2">
        <v>1</v>
      </c>
      <c r="M1113" s="2">
        <v>2</v>
      </c>
      <c r="N1113" s="2">
        <v>1</v>
      </c>
      <c r="O1113" s="2" t="s">
        <v>2658</v>
      </c>
      <c r="P1113" s="2" t="s">
        <v>2662</v>
      </c>
      <c r="Q1113" s="2" t="s">
        <v>2653</v>
      </c>
      <c r="R1113" s="3">
        <v>8850</v>
      </c>
      <c r="S1113" s="3">
        <f>I1113*L1113*R1113</f>
        <v>26550</v>
      </c>
      <c r="T1113" s="2">
        <f>M1113+N1113</f>
        <v>3</v>
      </c>
    </row>
    <row r="1114" spans="1:20" x14ac:dyDescent="0.2">
      <c r="A1114" s="2" t="s">
        <v>3778</v>
      </c>
      <c r="B1114" s="2" t="s">
        <v>2197</v>
      </c>
      <c r="C1114" s="2" t="s">
        <v>116</v>
      </c>
      <c r="D1114" s="2" t="str">
        <f>INDEX(Hotels!$C$2:$C$49,MATCH(C1114,Hotels!$A$2:$A$49,0))</f>
        <v>Rishikesh</v>
      </c>
      <c r="E1114" s="11">
        <v>45674</v>
      </c>
      <c r="F1114" s="11">
        <v>45752</v>
      </c>
      <c r="G1114" s="11">
        <v>45755</v>
      </c>
      <c r="H1114" s="13">
        <f>DATE(YEAR(F1114),MONTH(F1114),1)</f>
        <v>45748</v>
      </c>
      <c r="I1114" s="2">
        <f>G1114-F1114</f>
        <v>3</v>
      </c>
      <c r="J1114" s="2">
        <f>F1114-E1114</f>
        <v>78</v>
      </c>
      <c r="K1114" s="2" t="s">
        <v>2646</v>
      </c>
      <c r="L1114" s="2">
        <v>1</v>
      </c>
      <c r="M1114" s="2">
        <v>2</v>
      </c>
      <c r="N1114" s="2">
        <v>1</v>
      </c>
      <c r="O1114" s="2" t="s">
        <v>2683</v>
      </c>
      <c r="P1114" s="2" t="s">
        <v>2648</v>
      </c>
      <c r="Q1114" s="2" t="s">
        <v>2649</v>
      </c>
      <c r="R1114" s="3">
        <v>8150</v>
      </c>
      <c r="S1114" s="3">
        <f>I1114*L1114*R1114</f>
        <v>24450</v>
      </c>
      <c r="T1114" s="2">
        <f>M1114+N1114</f>
        <v>3</v>
      </c>
    </row>
    <row r="1115" spans="1:20" x14ac:dyDescent="0.2">
      <c r="A1115" s="2" t="s">
        <v>3779</v>
      </c>
      <c r="B1115" s="2" t="s">
        <v>2339</v>
      </c>
      <c r="C1115" s="2" t="s">
        <v>34</v>
      </c>
      <c r="D1115" s="2" t="str">
        <f>INDEX(Hotels!$C$2:$C$49,MATCH(C1115,Hotels!$A$2:$A$49,0))</f>
        <v>Udaipur</v>
      </c>
      <c r="E1115" s="11">
        <v>45674</v>
      </c>
      <c r="F1115" s="11">
        <v>45696</v>
      </c>
      <c r="G1115" s="11">
        <v>45701</v>
      </c>
      <c r="H1115" s="13">
        <f>DATE(YEAR(F1115),MONTH(F1115),1)</f>
        <v>45689</v>
      </c>
      <c r="I1115" s="2">
        <f>G1115-F1115</f>
        <v>5</v>
      </c>
      <c r="J1115" s="2">
        <f>F1115-E1115</f>
        <v>22</v>
      </c>
      <c r="K1115" s="2" t="s">
        <v>2668</v>
      </c>
      <c r="L1115" s="2">
        <v>1</v>
      </c>
      <c r="M1115" s="2">
        <v>1</v>
      </c>
      <c r="N1115" s="2">
        <v>0</v>
      </c>
      <c r="O1115" s="2" t="s">
        <v>2689</v>
      </c>
      <c r="P1115" s="2" t="s">
        <v>2662</v>
      </c>
      <c r="Q1115" s="2" t="s">
        <v>2653</v>
      </c>
      <c r="R1115" s="3">
        <v>6000</v>
      </c>
      <c r="S1115" s="3">
        <f>I1115*L1115*R1115</f>
        <v>30000</v>
      </c>
      <c r="T1115" s="2">
        <f>M1115+N1115</f>
        <v>1</v>
      </c>
    </row>
    <row r="1116" spans="1:20" x14ac:dyDescent="0.2">
      <c r="A1116" s="2" t="s">
        <v>3780</v>
      </c>
      <c r="B1116" s="2" t="s">
        <v>282</v>
      </c>
      <c r="C1116" s="2" t="s">
        <v>89</v>
      </c>
      <c r="D1116" s="2" t="str">
        <f>INDEX(Hotels!$C$2:$C$49,MATCH(C1116,Hotels!$A$2:$A$49,0))</f>
        <v>Kochi</v>
      </c>
      <c r="E1116" s="11">
        <v>45675</v>
      </c>
      <c r="F1116" s="11">
        <v>45731</v>
      </c>
      <c r="G1116" s="11">
        <v>45737</v>
      </c>
      <c r="H1116" s="13">
        <f>DATE(YEAR(F1116),MONTH(F1116),1)</f>
        <v>45717</v>
      </c>
      <c r="I1116" s="2">
        <f>G1116-F1116</f>
        <v>6</v>
      </c>
      <c r="J1116" s="2">
        <f>F1116-E1116</f>
        <v>56</v>
      </c>
      <c r="K1116" s="2" t="s">
        <v>2668</v>
      </c>
      <c r="L1116" s="2">
        <v>1</v>
      </c>
      <c r="M1116" s="2">
        <v>2</v>
      </c>
      <c r="N1116" s="2">
        <v>1</v>
      </c>
      <c r="O1116" s="2" t="s">
        <v>2670</v>
      </c>
      <c r="P1116" s="2" t="s">
        <v>2652</v>
      </c>
      <c r="Q1116" s="2" t="s">
        <v>2649</v>
      </c>
      <c r="R1116" s="3">
        <v>6500</v>
      </c>
      <c r="S1116" s="3">
        <f>I1116*L1116*R1116</f>
        <v>39000</v>
      </c>
      <c r="T1116" s="2">
        <f>M1116+N1116</f>
        <v>3</v>
      </c>
    </row>
    <row r="1117" spans="1:20" x14ac:dyDescent="0.2">
      <c r="A1117" s="2" t="s">
        <v>3781</v>
      </c>
      <c r="B1117" s="2" t="s">
        <v>373</v>
      </c>
      <c r="C1117" s="2" t="s">
        <v>43</v>
      </c>
      <c r="D1117" s="2" t="str">
        <f>INDEX(Hotels!$C$2:$C$49,MATCH(C1117,Hotels!$A$2:$A$49,0))</f>
        <v>Agra</v>
      </c>
      <c r="E1117" s="11">
        <v>45675</v>
      </c>
      <c r="F1117" s="11">
        <v>45710</v>
      </c>
      <c r="G1117" s="11">
        <v>45711</v>
      </c>
      <c r="H1117" s="13">
        <f>DATE(YEAR(F1117),MONTH(F1117),1)</f>
        <v>45689</v>
      </c>
      <c r="I1117" s="2">
        <f>G1117-F1117</f>
        <v>1</v>
      </c>
      <c r="J1117" s="2">
        <f>F1117-E1117</f>
        <v>35</v>
      </c>
      <c r="K1117" s="2" t="s">
        <v>2668</v>
      </c>
      <c r="L1117" s="2">
        <v>1</v>
      </c>
      <c r="M1117" s="2">
        <v>2</v>
      </c>
      <c r="N1117" s="2">
        <v>0</v>
      </c>
      <c r="O1117" s="2" t="s">
        <v>2732</v>
      </c>
      <c r="P1117" s="2" t="s">
        <v>2652</v>
      </c>
      <c r="Q1117" s="2" t="s">
        <v>2649</v>
      </c>
      <c r="R1117" s="3">
        <v>4950</v>
      </c>
      <c r="S1117" s="3">
        <f>I1117*L1117*R1117</f>
        <v>4950</v>
      </c>
      <c r="T1117" s="2">
        <f>M1117+N1117</f>
        <v>2</v>
      </c>
    </row>
    <row r="1118" spans="1:20" x14ac:dyDescent="0.2">
      <c r="A1118" s="2" t="s">
        <v>3782</v>
      </c>
      <c r="B1118" s="2" t="s">
        <v>974</v>
      </c>
      <c r="C1118" s="2" t="s">
        <v>26</v>
      </c>
      <c r="D1118" s="2" t="str">
        <f>INDEX(Hotels!$C$2:$C$49,MATCH(C1118,Hotels!$A$2:$A$49,0))</f>
        <v>Jaipur</v>
      </c>
      <c r="E1118" s="11">
        <v>45675</v>
      </c>
      <c r="F1118" s="11">
        <v>45686</v>
      </c>
      <c r="G1118" s="11">
        <v>45687</v>
      </c>
      <c r="H1118" s="13">
        <f>DATE(YEAR(F1118),MONTH(F1118),1)</f>
        <v>45658</v>
      </c>
      <c r="I1118" s="2">
        <f>G1118-F1118</f>
        <v>1</v>
      </c>
      <c r="J1118" s="2">
        <f>F1118-E1118</f>
        <v>11</v>
      </c>
      <c r="K1118" s="2" t="s">
        <v>2646</v>
      </c>
      <c r="L1118" s="2">
        <v>1</v>
      </c>
      <c r="M1118" s="2">
        <v>2</v>
      </c>
      <c r="N1118" s="2">
        <v>0</v>
      </c>
      <c r="O1118" s="2" t="s">
        <v>2732</v>
      </c>
      <c r="P1118" s="2" t="s">
        <v>2652</v>
      </c>
      <c r="Q1118" s="2" t="s">
        <v>2649</v>
      </c>
      <c r="R1118" s="3">
        <v>21650</v>
      </c>
      <c r="S1118" s="3">
        <f>I1118*L1118*R1118</f>
        <v>21650</v>
      </c>
      <c r="T1118" s="2">
        <f>M1118+N1118</f>
        <v>2</v>
      </c>
    </row>
    <row r="1119" spans="1:20" x14ac:dyDescent="0.2">
      <c r="A1119" s="2" t="s">
        <v>3783</v>
      </c>
      <c r="B1119" s="2" t="s">
        <v>1610</v>
      </c>
      <c r="C1119" s="2" t="s">
        <v>125</v>
      </c>
      <c r="D1119" s="2" t="str">
        <f>INDEX(Hotels!$C$2:$C$49,MATCH(C1119,Hotels!$A$2:$A$49,0))</f>
        <v>Varanasi</v>
      </c>
      <c r="E1119" s="11">
        <v>45675</v>
      </c>
      <c r="F1119" s="11">
        <v>45717</v>
      </c>
      <c r="G1119" s="11">
        <v>45719</v>
      </c>
      <c r="H1119" s="13">
        <f>DATE(YEAR(F1119),MONTH(F1119),1)</f>
        <v>45717</v>
      </c>
      <c r="I1119" s="2">
        <f>G1119-F1119</f>
        <v>2</v>
      </c>
      <c r="J1119" s="2">
        <f>F1119-E1119</f>
        <v>42</v>
      </c>
      <c r="K1119" s="2" t="s">
        <v>2655</v>
      </c>
      <c r="L1119" s="2">
        <v>1</v>
      </c>
      <c r="M1119" s="2">
        <v>2</v>
      </c>
      <c r="N1119" s="2">
        <v>0</v>
      </c>
      <c r="O1119" s="2" t="s">
        <v>2670</v>
      </c>
      <c r="P1119" s="2" t="s">
        <v>2648</v>
      </c>
      <c r="Q1119" s="2" t="s">
        <v>2649</v>
      </c>
      <c r="R1119" s="3">
        <v>9300</v>
      </c>
      <c r="S1119" s="3">
        <f>I1119*L1119*R1119</f>
        <v>18600</v>
      </c>
      <c r="T1119" s="2">
        <f>M1119+N1119</f>
        <v>2</v>
      </c>
    </row>
    <row r="1120" spans="1:20" x14ac:dyDescent="0.2">
      <c r="A1120" s="2" t="s">
        <v>3784</v>
      </c>
      <c r="B1120" s="2" t="s">
        <v>1808</v>
      </c>
      <c r="C1120" s="2" t="s">
        <v>13</v>
      </c>
      <c r="D1120" s="2" t="str">
        <f>INDEX(Hotels!$C$2:$C$49,MATCH(C1120,Hotels!$A$2:$A$49,0))</f>
        <v>Goa</v>
      </c>
      <c r="E1120" s="11">
        <v>45675</v>
      </c>
      <c r="F1120" s="11">
        <v>45680</v>
      </c>
      <c r="G1120" s="11">
        <v>45681</v>
      </c>
      <c r="H1120" s="13">
        <f>DATE(YEAR(F1120),MONTH(F1120),1)</f>
        <v>45658</v>
      </c>
      <c r="I1120" s="2">
        <f>G1120-F1120</f>
        <v>1</v>
      </c>
      <c r="J1120" s="2">
        <f>F1120-E1120</f>
        <v>5</v>
      </c>
      <c r="K1120" s="2" t="s">
        <v>2655</v>
      </c>
      <c r="L1120" s="2">
        <v>1</v>
      </c>
      <c r="M1120" s="2">
        <v>1</v>
      </c>
      <c r="N1120" s="2">
        <v>0</v>
      </c>
      <c r="O1120" s="2" t="s">
        <v>2732</v>
      </c>
      <c r="P1120" s="2" t="s">
        <v>2652</v>
      </c>
      <c r="Q1120" s="2" t="s">
        <v>2649</v>
      </c>
      <c r="R1120" s="3">
        <v>16500</v>
      </c>
      <c r="S1120" s="3">
        <f>I1120*L1120*R1120</f>
        <v>16500</v>
      </c>
      <c r="T1120" s="2">
        <f>M1120+N1120</f>
        <v>1</v>
      </c>
    </row>
    <row r="1121" spans="1:20" x14ac:dyDescent="0.2">
      <c r="A1121" s="2" t="s">
        <v>3785</v>
      </c>
      <c r="B1121" s="2" t="s">
        <v>2269</v>
      </c>
      <c r="C1121" s="2" t="s">
        <v>87</v>
      </c>
      <c r="D1121" s="2" t="str">
        <f>INDEX(Hotels!$C$2:$C$49,MATCH(C1121,Hotels!$A$2:$A$49,0))</f>
        <v>Kochi</v>
      </c>
      <c r="E1121" s="11">
        <v>45675</v>
      </c>
      <c r="F1121" s="11">
        <v>45707</v>
      </c>
      <c r="G1121" s="11">
        <v>45710</v>
      </c>
      <c r="H1121" s="13">
        <f>DATE(YEAR(F1121),MONTH(F1121),1)</f>
        <v>45689</v>
      </c>
      <c r="I1121" s="2">
        <f>G1121-F1121</f>
        <v>3</v>
      </c>
      <c r="J1121" s="2">
        <f>F1121-E1121</f>
        <v>32</v>
      </c>
      <c r="K1121" s="2" t="s">
        <v>2668</v>
      </c>
      <c r="L1121" s="2">
        <v>1</v>
      </c>
      <c r="M1121" s="2">
        <v>1</v>
      </c>
      <c r="N1121" s="2">
        <v>0</v>
      </c>
      <c r="O1121" s="2" t="s">
        <v>2732</v>
      </c>
      <c r="P1121" s="2" t="s">
        <v>2652</v>
      </c>
      <c r="Q1121" s="2" t="s">
        <v>2649</v>
      </c>
      <c r="R1121" s="3">
        <v>6350</v>
      </c>
      <c r="S1121" s="3">
        <f>I1121*L1121*R1121</f>
        <v>19050</v>
      </c>
      <c r="T1121" s="2">
        <f>M1121+N1121</f>
        <v>1</v>
      </c>
    </row>
    <row r="1122" spans="1:20" x14ac:dyDescent="0.2">
      <c r="A1122" s="2" t="s">
        <v>3786</v>
      </c>
      <c r="B1122" s="2" t="s">
        <v>324</v>
      </c>
      <c r="C1122" s="2" t="s">
        <v>43</v>
      </c>
      <c r="D1122" s="2" t="str">
        <f>INDEX(Hotels!$C$2:$C$49,MATCH(C1122,Hotels!$A$2:$A$49,0))</f>
        <v>Agra</v>
      </c>
      <c r="E1122" s="11">
        <v>45676</v>
      </c>
      <c r="F1122" s="11">
        <v>45746</v>
      </c>
      <c r="G1122" s="11">
        <v>45749</v>
      </c>
      <c r="H1122" s="13">
        <f>DATE(YEAR(F1122),MONTH(F1122),1)</f>
        <v>45717</v>
      </c>
      <c r="I1122" s="2">
        <f>G1122-F1122</f>
        <v>3</v>
      </c>
      <c r="J1122" s="2">
        <f>F1122-E1122</f>
        <v>70</v>
      </c>
      <c r="K1122" s="2" t="s">
        <v>2668</v>
      </c>
      <c r="L1122" s="2">
        <v>3</v>
      </c>
      <c r="M1122" s="2">
        <v>6</v>
      </c>
      <c r="N1122" s="2">
        <v>0</v>
      </c>
      <c r="O1122" s="2" t="s">
        <v>2658</v>
      </c>
      <c r="P1122" s="2" t="s">
        <v>2659</v>
      </c>
      <c r="Q1122" s="2" t="s">
        <v>2653</v>
      </c>
      <c r="R1122" s="3">
        <v>4850</v>
      </c>
      <c r="S1122" s="3">
        <f>I1122*L1122*R1122</f>
        <v>43650</v>
      </c>
      <c r="T1122" s="2">
        <f>M1122+N1122</f>
        <v>6</v>
      </c>
    </row>
    <row r="1123" spans="1:20" x14ac:dyDescent="0.2">
      <c r="A1123" s="2" t="s">
        <v>3787</v>
      </c>
      <c r="B1123" s="2" t="s">
        <v>1131</v>
      </c>
      <c r="C1123" s="2" t="s">
        <v>108</v>
      </c>
      <c r="D1123" s="2" t="str">
        <f>INDEX(Hotels!$C$2:$C$49,MATCH(C1123,Hotels!$A$2:$A$49,0))</f>
        <v>Manali</v>
      </c>
      <c r="E1123" s="11">
        <v>45676</v>
      </c>
      <c r="F1123" s="11">
        <v>45686</v>
      </c>
      <c r="G1123" s="11">
        <v>45688</v>
      </c>
      <c r="H1123" s="13">
        <f>DATE(YEAR(F1123),MONTH(F1123),1)</f>
        <v>45658</v>
      </c>
      <c r="I1123" s="2">
        <f>G1123-F1123</f>
        <v>2</v>
      </c>
      <c r="J1123" s="2">
        <f>F1123-E1123</f>
        <v>10</v>
      </c>
      <c r="K1123" s="2" t="s">
        <v>2668</v>
      </c>
      <c r="L1123" s="2">
        <v>1</v>
      </c>
      <c r="M1123" s="2">
        <v>1</v>
      </c>
      <c r="N1123" s="2">
        <v>0</v>
      </c>
      <c r="O1123" s="2" t="s">
        <v>2658</v>
      </c>
      <c r="P1123" s="2" t="s">
        <v>2662</v>
      </c>
      <c r="Q1123" s="2" t="s">
        <v>2649</v>
      </c>
      <c r="R1123" s="3">
        <v>10400</v>
      </c>
      <c r="S1123" s="3">
        <f>I1123*L1123*R1123</f>
        <v>20800</v>
      </c>
      <c r="T1123" s="2">
        <f>M1123+N1123</f>
        <v>1</v>
      </c>
    </row>
    <row r="1124" spans="1:20" x14ac:dyDescent="0.2">
      <c r="A1124" s="2" t="s">
        <v>3788</v>
      </c>
      <c r="B1124" s="2" t="s">
        <v>1858</v>
      </c>
      <c r="C1124" s="2" t="s">
        <v>47</v>
      </c>
      <c r="D1124" s="2" t="str">
        <f>INDEX(Hotels!$C$2:$C$49,MATCH(C1124,Hotels!$A$2:$A$49,0))</f>
        <v>Agra</v>
      </c>
      <c r="E1124" s="11">
        <v>45676</v>
      </c>
      <c r="F1124" s="11">
        <v>45683</v>
      </c>
      <c r="G1124" s="11">
        <v>45686</v>
      </c>
      <c r="H1124" s="13">
        <f>DATE(YEAR(F1124),MONTH(F1124),1)</f>
        <v>45658</v>
      </c>
      <c r="I1124" s="2">
        <f>G1124-F1124</f>
        <v>3</v>
      </c>
      <c r="J1124" s="2">
        <f>F1124-E1124</f>
        <v>7</v>
      </c>
      <c r="K1124" s="2" t="s">
        <v>2655</v>
      </c>
      <c r="L1124" s="2">
        <v>1</v>
      </c>
      <c r="M1124" s="2">
        <v>2</v>
      </c>
      <c r="N1124" s="2">
        <v>3</v>
      </c>
      <c r="O1124" s="2" t="s">
        <v>2683</v>
      </c>
      <c r="P1124" s="2" t="s">
        <v>2672</v>
      </c>
      <c r="Q1124" s="2" t="s">
        <v>2653</v>
      </c>
      <c r="R1124" s="3">
        <v>6800</v>
      </c>
      <c r="S1124" s="3">
        <f>I1124*L1124*R1124</f>
        <v>20400</v>
      </c>
      <c r="T1124" s="2">
        <f>M1124+N1124</f>
        <v>5</v>
      </c>
    </row>
    <row r="1125" spans="1:20" x14ac:dyDescent="0.2">
      <c r="A1125" s="2" t="s">
        <v>3789</v>
      </c>
      <c r="B1125" s="2" t="s">
        <v>1885</v>
      </c>
      <c r="C1125" s="2" t="s">
        <v>108</v>
      </c>
      <c r="D1125" s="2" t="str">
        <f>INDEX(Hotels!$C$2:$C$49,MATCH(C1125,Hotels!$A$2:$A$49,0))</f>
        <v>Manali</v>
      </c>
      <c r="E1125" s="11">
        <v>45676</v>
      </c>
      <c r="F1125" s="11">
        <v>45684</v>
      </c>
      <c r="G1125" s="11">
        <v>45687</v>
      </c>
      <c r="H1125" s="13">
        <f>DATE(YEAR(F1125),MONTH(F1125),1)</f>
        <v>45658</v>
      </c>
      <c r="I1125" s="2">
        <f>G1125-F1125</f>
        <v>3</v>
      </c>
      <c r="J1125" s="2">
        <f>F1125-E1125</f>
        <v>8</v>
      </c>
      <c r="K1125" s="2" t="s">
        <v>2655</v>
      </c>
      <c r="L1125" s="2">
        <v>1</v>
      </c>
      <c r="M1125" s="2">
        <v>1</v>
      </c>
      <c r="N1125" s="2">
        <v>0</v>
      </c>
      <c r="O1125" s="2" t="s">
        <v>2670</v>
      </c>
      <c r="P1125" s="2" t="s">
        <v>2652</v>
      </c>
      <c r="Q1125" s="2" t="s">
        <v>2664</v>
      </c>
      <c r="R1125" s="3">
        <v>13000</v>
      </c>
      <c r="S1125" s="3">
        <f>I1125*L1125*R1125</f>
        <v>39000</v>
      </c>
      <c r="T1125" s="2">
        <f>M1125+N1125</f>
        <v>1</v>
      </c>
    </row>
    <row r="1126" spans="1:20" x14ac:dyDescent="0.2">
      <c r="A1126" s="2" t="s">
        <v>3790</v>
      </c>
      <c r="B1126" s="2" t="s">
        <v>1983</v>
      </c>
      <c r="C1126" s="2" t="s">
        <v>37</v>
      </c>
      <c r="D1126" s="2" t="str">
        <f>INDEX(Hotels!$C$2:$C$49,MATCH(C1126,Hotels!$A$2:$A$49,0))</f>
        <v>Udaipur</v>
      </c>
      <c r="E1126" s="11">
        <v>45676</v>
      </c>
      <c r="F1126" s="11">
        <v>45697</v>
      </c>
      <c r="G1126" s="11">
        <v>45699</v>
      </c>
      <c r="H1126" s="13">
        <f>DATE(YEAR(F1126),MONTH(F1126),1)</f>
        <v>45689</v>
      </c>
      <c r="I1126" s="2">
        <f>G1126-F1126</f>
        <v>2</v>
      </c>
      <c r="J1126" s="2">
        <f>F1126-E1126</f>
        <v>21</v>
      </c>
      <c r="K1126" s="2" t="s">
        <v>2646</v>
      </c>
      <c r="L1126" s="2">
        <v>1</v>
      </c>
      <c r="M1126" s="2">
        <v>2</v>
      </c>
      <c r="N1126" s="2">
        <v>0</v>
      </c>
      <c r="O1126" s="2" t="s">
        <v>2658</v>
      </c>
      <c r="P1126" s="2" t="s">
        <v>2652</v>
      </c>
      <c r="Q1126" s="2" t="s">
        <v>2653</v>
      </c>
      <c r="R1126" s="3">
        <v>25300</v>
      </c>
      <c r="S1126" s="3">
        <f>I1126*L1126*R1126</f>
        <v>50600</v>
      </c>
      <c r="T1126" s="2">
        <f>M1126+N1126</f>
        <v>2</v>
      </c>
    </row>
    <row r="1127" spans="1:20" x14ac:dyDescent="0.2">
      <c r="A1127" s="2" t="s">
        <v>3791</v>
      </c>
      <c r="B1127" s="2" t="s">
        <v>2111</v>
      </c>
      <c r="C1127" s="2" t="s">
        <v>116</v>
      </c>
      <c r="D1127" s="2" t="str">
        <f>INDEX(Hotels!$C$2:$C$49,MATCH(C1127,Hotels!$A$2:$A$49,0))</f>
        <v>Rishikesh</v>
      </c>
      <c r="E1127" s="11">
        <v>45676</v>
      </c>
      <c r="F1127" s="11">
        <v>45723</v>
      </c>
      <c r="G1127" s="11">
        <v>45727</v>
      </c>
      <c r="H1127" s="13">
        <f>DATE(YEAR(F1127),MONTH(F1127),1)</f>
        <v>45717</v>
      </c>
      <c r="I1127" s="2">
        <f>G1127-F1127</f>
        <v>4</v>
      </c>
      <c r="J1127" s="2">
        <f>F1127-E1127</f>
        <v>47</v>
      </c>
      <c r="K1127" s="2" t="s">
        <v>2655</v>
      </c>
      <c r="L1127" s="2">
        <v>1</v>
      </c>
      <c r="M1127" s="2">
        <v>2</v>
      </c>
      <c r="N1127" s="2">
        <v>0</v>
      </c>
      <c r="O1127" s="2" t="s">
        <v>2651</v>
      </c>
      <c r="P1127" s="2" t="s">
        <v>2648</v>
      </c>
      <c r="Q1127" s="2" t="s">
        <v>2649</v>
      </c>
      <c r="R1127" s="3">
        <v>5600</v>
      </c>
      <c r="S1127" s="3">
        <f>I1127*L1127*R1127</f>
        <v>22400</v>
      </c>
      <c r="T1127" s="2">
        <f>M1127+N1127</f>
        <v>2</v>
      </c>
    </row>
    <row r="1128" spans="1:20" x14ac:dyDescent="0.2">
      <c r="A1128" s="2" t="s">
        <v>3792</v>
      </c>
      <c r="B1128" s="2" t="s">
        <v>2232</v>
      </c>
      <c r="C1128" s="2" t="s">
        <v>106</v>
      </c>
      <c r="D1128" s="2" t="str">
        <f>INDEX(Hotels!$C$2:$C$49,MATCH(C1128,Hotels!$A$2:$A$49,0))</f>
        <v>Manali</v>
      </c>
      <c r="E1128" s="11">
        <v>45676</v>
      </c>
      <c r="F1128" s="11">
        <v>45768</v>
      </c>
      <c r="G1128" s="11">
        <v>45774</v>
      </c>
      <c r="H1128" s="13">
        <f>DATE(YEAR(F1128),MONTH(F1128),1)</f>
        <v>45748</v>
      </c>
      <c r="I1128" s="2">
        <f>G1128-F1128</f>
        <v>6</v>
      </c>
      <c r="J1128" s="2">
        <f>F1128-E1128</f>
        <v>92</v>
      </c>
      <c r="K1128" s="2" t="s">
        <v>2646</v>
      </c>
      <c r="L1128" s="2">
        <v>1</v>
      </c>
      <c r="M1128" s="2">
        <v>2</v>
      </c>
      <c r="N1128" s="2">
        <v>3</v>
      </c>
      <c r="O1128" s="2" t="s">
        <v>2651</v>
      </c>
      <c r="P1128" s="2" t="s">
        <v>2662</v>
      </c>
      <c r="Q1128" s="2" t="s">
        <v>2649</v>
      </c>
      <c r="R1128" s="3">
        <v>10550</v>
      </c>
      <c r="S1128" s="3">
        <f>I1128*L1128*R1128</f>
        <v>63300</v>
      </c>
      <c r="T1128" s="2">
        <f>M1128+N1128</f>
        <v>5</v>
      </c>
    </row>
    <row r="1129" spans="1:20" x14ac:dyDescent="0.2">
      <c r="A1129" s="2" t="s">
        <v>3793</v>
      </c>
      <c r="B1129" s="2" t="s">
        <v>2276</v>
      </c>
      <c r="C1129" s="2" t="s">
        <v>37</v>
      </c>
      <c r="D1129" s="2" t="str">
        <f>INDEX(Hotels!$C$2:$C$49,MATCH(C1129,Hotels!$A$2:$A$49,0))</f>
        <v>Udaipur</v>
      </c>
      <c r="E1129" s="11">
        <v>45676</v>
      </c>
      <c r="F1129" s="11">
        <v>45687</v>
      </c>
      <c r="G1129" s="11">
        <v>45688</v>
      </c>
      <c r="H1129" s="13">
        <f>DATE(YEAR(F1129),MONTH(F1129),1)</f>
        <v>45658</v>
      </c>
      <c r="I1129" s="2">
        <f>G1129-F1129</f>
        <v>1</v>
      </c>
      <c r="J1129" s="2">
        <f>F1129-E1129</f>
        <v>11</v>
      </c>
      <c r="K1129" s="2" t="s">
        <v>2666</v>
      </c>
      <c r="L1129" s="2">
        <v>1</v>
      </c>
      <c r="M1129" s="2">
        <v>1</v>
      </c>
      <c r="N1129" s="2">
        <v>0</v>
      </c>
      <c r="O1129" s="2" t="s">
        <v>2670</v>
      </c>
      <c r="P1129" s="2" t="s">
        <v>2662</v>
      </c>
      <c r="Q1129" s="2" t="s">
        <v>2649</v>
      </c>
      <c r="R1129" s="3">
        <v>39100</v>
      </c>
      <c r="S1129" s="3">
        <f>I1129*L1129*R1129</f>
        <v>39100</v>
      </c>
      <c r="T1129" s="2">
        <f>M1129+N1129</f>
        <v>1</v>
      </c>
    </row>
    <row r="1130" spans="1:20" x14ac:dyDescent="0.2">
      <c r="A1130" s="2" t="s">
        <v>3794</v>
      </c>
      <c r="B1130" s="2" t="s">
        <v>2306</v>
      </c>
      <c r="C1130" s="2" t="s">
        <v>67</v>
      </c>
      <c r="D1130" s="2" t="str">
        <f>INDEX(Hotels!$C$2:$C$49,MATCH(C1130,Hotels!$A$2:$A$49,0))</f>
        <v>New Delhi</v>
      </c>
      <c r="E1130" s="11">
        <v>45676</v>
      </c>
      <c r="F1130" s="11">
        <v>45694</v>
      </c>
      <c r="G1130" s="11">
        <v>45696</v>
      </c>
      <c r="H1130" s="13">
        <f>DATE(YEAR(F1130),MONTH(F1130),1)</f>
        <v>45689</v>
      </c>
      <c r="I1130" s="2">
        <f>G1130-F1130</f>
        <v>2</v>
      </c>
      <c r="J1130" s="2">
        <f>F1130-E1130</f>
        <v>18</v>
      </c>
      <c r="K1130" s="2" t="s">
        <v>2655</v>
      </c>
      <c r="L1130" s="2">
        <v>1</v>
      </c>
      <c r="M1130" s="2">
        <v>2</v>
      </c>
      <c r="N1130" s="2">
        <v>0</v>
      </c>
      <c r="O1130" s="2" t="s">
        <v>2651</v>
      </c>
      <c r="P1130" s="2" t="s">
        <v>2656</v>
      </c>
      <c r="Q1130" s="2" t="s">
        <v>2649</v>
      </c>
      <c r="R1130" s="3">
        <v>6350</v>
      </c>
      <c r="S1130" s="3">
        <f>I1130*L1130*R1130</f>
        <v>12700</v>
      </c>
      <c r="T1130" s="2">
        <f>M1130+N1130</f>
        <v>2</v>
      </c>
    </row>
    <row r="1131" spans="1:20" x14ac:dyDescent="0.2">
      <c r="A1131" s="2" t="s">
        <v>3795</v>
      </c>
      <c r="B1131" s="2" t="s">
        <v>661</v>
      </c>
      <c r="C1131" s="2" t="s">
        <v>71</v>
      </c>
      <c r="D1131" s="2" t="str">
        <f>INDEX(Hotels!$C$2:$C$49,MATCH(C1131,Hotels!$A$2:$A$49,0))</f>
        <v>New Delhi</v>
      </c>
      <c r="E1131" s="11">
        <v>45677</v>
      </c>
      <c r="F1131" s="11">
        <v>45686</v>
      </c>
      <c r="G1131" s="11">
        <v>45691</v>
      </c>
      <c r="H1131" s="13">
        <f>DATE(YEAR(F1131),MONTH(F1131),1)</f>
        <v>45658</v>
      </c>
      <c r="I1131" s="2">
        <f>G1131-F1131</f>
        <v>5</v>
      </c>
      <c r="J1131" s="2">
        <f>F1131-E1131</f>
        <v>9</v>
      </c>
      <c r="K1131" s="2" t="s">
        <v>2655</v>
      </c>
      <c r="L1131" s="2">
        <v>1</v>
      </c>
      <c r="M1131" s="2">
        <v>2</v>
      </c>
      <c r="N1131" s="2">
        <v>1</v>
      </c>
      <c r="O1131" s="2" t="s">
        <v>2658</v>
      </c>
      <c r="P1131" s="2" t="s">
        <v>2656</v>
      </c>
      <c r="Q1131" s="2" t="s">
        <v>2649</v>
      </c>
      <c r="R1131" s="3">
        <v>10700</v>
      </c>
      <c r="S1131" s="3">
        <f>I1131*L1131*R1131</f>
        <v>53500</v>
      </c>
      <c r="T1131" s="2">
        <f>M1131+N1131</f>
        <v>3</v>
      </c>
    </row>
    <row r="1132" spans="1:20" x14ac:dyDescent="0.2">
      <c r="A1132" s="2" t="s">
        <v>3796</v>
      </c>
      <c r="B1132" s="2" t="s">
        <v>867</v>
      </c>
      <c r="C1132" s="2" t="s">
        <v>39</v>
      </c>
      <c r="D1132" s="2" t="str">
        <f>INDEX(Hotels!$C$2:$C$49,MATCH(C1132,Hotels!$A$2:$A$49,0))</f>
        <v>Udaipur</v>
      </c>
      <c r="E1132" s="11">
        <v>45677</v>
      </c>
      <c r="F1132" s="11">
        <v>45699</v>
      </c>
      <c r="G1132" s="11">
        <v>45701</v>
      </c>
      <c r="H1132" s="13">
        <f>DATE(YEAR(F1132),MONTH(F1132),1)</f>
        <v>45689</v>
      </c>
      <c r="I1132" s="2">
        <f>G1132-F1132</f>
        <v>2</v>
      </c>
      <c r="J1132" s="2">
        <f>F1132-E1132</f>
        <v>22</v>
      </c>
      <c r="K1132" s="2" t="s">
        <v>2668</v>
      </c>
      <c r="L1132" s="2">
        <v>1</v>
      </c>
      <c r="M1132" s="2">
        <v>2</v>
      </c>
      <c r="N1132" s="2">
        <v>0</v>
      </c>
      <c r="O1132" s="2" t="s">
        <v>2670</v>
      </c>
      <c r="P1132" s="2" t="s">
        <v>2652</v>
      </c>
      <c r="Q1132" s="2" t="s">
        <v>2649</v>
      </c>
      <c r="R1132" s="3">
        <v>6150</v>
      </c>
      <c r="S1132" s="3">
        <f>I1132*L1132*R1132</f>
        <v>12300</v>
      </c>
      <c r="T1132" s="2">
        <f>M1132+N1132</f>
        <v>2</v>
      </c>
    </row>
    <row r="1133" spans="1:20" x14ac:dyDescent="0.2">
      <c r="A1133" s="2" t="s">
        <v>3797</v>
      </c>
      <c r="B1133" s="2" t="s">
        <v>974</v>
      </c>
      <c r="C1133" s="2" t="s">
        <v>43</v>
      </c>
      <c r="D1133" s="2" t="str">
        <f>INDEX(Hotels!$C$2:$C$49,MATCH(C1133,Hotels!$A$2:$A$49,0))</f>
        <v>Agra</v>
      </c>
      <c r="E1133" s="11">
        <v>45677</v>
      </c>
      <c r="F1133" s="11">
        <v>45694</v>
      </c>
      <c r="G1133" s="11">
        <v>45695</v>
      </c>
      <c r="H1133" s="13">
        <f>DATE(YEAR(F1133),MONTH(F1133),1)</f>
        <v>45689</v>
      </c>
      <c r="I1133" s="2">
        <f>G1133-F1133</f>
        <v>1</v>
      </c>
      <c r="J1133" s="2">
        <f>F1133-E1133</f>
        <v>17</v>
      </c>
      <c r="K1133" s="2" t="s">
        <v>2668</v>
      </c>
      <c r="L1133" s="2">
        <v>1</v>
      </c>
      <c r="M1133" s="2">
        <v>1</v>
      </c>
      <c r="N1133" s="2">
        <v>0</v>
      </c>
      <c r="O1133" s="2" t="s">
        <v>2647</v>
      </c>
      <c r="P1133" s="2" t="s">
        <v>2652</v>
      </c>
      <c r="Q1133" s="2" t="s">
        <v>2649</v>
      </c>
      <c r="R1133" s="3">
        <v>4750</v>
      </c>
      <c r="S1133" s="3">
        <f>I1133*L1133*R1133</f>
        <v>4750</v>
      </c>
      <c r="T1133" s="2">
        <f>M1133+N1133</f>
        <v>1</v>
      </c>
    </row>
    <row r="1134" spans="1:20" x14ac:dyDescent="0.2">
      <c r="A1134" s="2" t="s">
        <v>3798</v>
      </c>
      <c r="B1134" s="2" t="s">
        <v>1416</v>
      </c>
      <c r="C1134" s="2" t="s">
        <v>67</v>
      </c>
      <c r="D1134" s="2" t="str">
        <f>INDEX(Hotels!$C$2:$C$49,MATCH(C1134,Hotels!$A$2:$A$49,0))</f>
        <v>New Delhi</v>
      </c>
      <c r="E1134" s="11">
        <v>45677</v>
      </c>
      <c r="F1134" s="11">
        <v>45697</v>
      </c>
      <c r="G1134" s="11">
        <v>45700</v>
      </c>
      <c r="H1134" s="13">
        <f>DATE(YEAR(F1134),MONTH(F1134),1)</f>
        <v>45689</v>
      </c>
      <c r="I1134" s="2">
        <f>G1134-F1134</f>
        <v>3</v>
      </c>
      <c r="J1134" s="2">
        <f>F1134-E1134</f>
        <v>20</v>
      </c>
      <c r="K1134" s="2" t="s">
        <v>2655</v>
      </c>
      <c r="L1134" s="2">
        <v>1</v>
      </c>
      <c r="M1134" s="2">
        <v>2</v>
      </c>
      <c r="N1134" s="2">
        <v>0</v>
      </c>
      <c r="O1134" s="2" t="s">
        <v>2651</v>
      </c>
      <c r="P1134" s="2" t="s">
        <v>2652</v>
      </c>
      <c r="Q1134" s="2" t="s">
        <v>2653</v>
      </c>
      <c r="R1134" s="3">
        <v>6650</v>
      </c>
      <c r="S1134" s="3">
        <f>I1134*L1134*R1134</f>
        <v>19950</v>
      </c>
      <c r="T1134" s="2">
        <f>M1134+N1134</f>
        <v>2</v>
      </c>
    </row>
    <row r="1135" spans="1:20" x14ac:dyDescent="0.2">
      <c r="A1135" s="2" t="s">
        <v>3799</v>
      </c>
      <c r="B1135" s="2" t="s">
        <v>1808</v>
      </c>
      <c r="C1135" s="2" t="s">
        <v>13</v>
      </c>
      <c r="D1135" s="2" t="str">
        <f>INDEX(Hotels!$C$2:$C$49,MATCH(C1135,Hotels!$A$2:$A$49,0))</f>
        <v>Goa</v>
      </c>
      <c r="E1135" s="11">
        <v>45677</v>
      </c>
      <c r="F1135" s="11">
        <v>45705</v>
      </c>
      <c r="G1135" s="11">
        <v>45708</v>
      </c>
      <c r="H1135" s="13">
        <f>DATE(YEAR(F1135),MONTH(F1135),1)</f>
        <v>45689</v>
      </c>
      <c r="I1135" s="2">
        <f>G1135-F1135</f>
        <v>3</v>
      </c>
      <c r="J1135" s="2">
        <f>F1135-E1135</f>
        <v>28</v>
      </c>
      <c r="K1135" s="2" t="s">
        <v>2646</v>
      </c>
      <c r="L1135" s="2">
        <v>1</v>
      </c>
      <c r="M1135" s="2">
        <v>1</v>
      </c>
      <c r="N1135" s="2">
        <v>0</v>
      </c>
      <c r="O1135" s="2" t="s">
        <v>2732</v>
      </c>
      <c r="P1135" s="2" t="s">
        <v>2662</v>
      </c>
      <c r="Q1135" s="2" t="s">
        <v>2649</v>
      </c>
      <c r="R1135" s="3">
        <v>22150</v>
      </c>
      <c r="S1135" s="3">
        <f>I1135*L1135*R1135</f>
        <v>66450</v>
      </c>
      <c r="T1135" s="2">
        <f>M1135+N1135</f>
        <v>1</v>
      </c>
    </row>
    <row r="1136" spans="1:20" x14ac:dyDescent="0.2">
      <c r="A1136" s="2" t="s">
        <v>3800</v>
      </c>
      <c r="B1136" s="2" t="s">
        <v>484</v>
      </c>
      <c r="C1136" s="2" t="s">
        <v>9</v>
      </c>
      <c r="D1136" s="2" t="str">
        <f>INDEX(Hotels!$C$2:$C$49,MATCH(C1136,Hotels!$A$2:$A$49,0))</f>
        <v>Goa</v>
      </c>
      <c r="E1136" s="11">
        <v>45678</v>
      </c>
      <c r="F1136" s="11">
        <v>45687</v>
      </c>
      <c r="G1136" s="11">
        <v>45689</v>
      </c>
      <c r="H1136" s="13">
        <f>DATE(YEAR(F1136),MONTH(F1136),1)</f>
        <v>45658</v>
      </c>
      <c r="I1136" s="2">
        <f>G1136-F1136</f>
        <v>2</v>
      </c>
      <c r="J1136" s="2">
        <f>F1136-E1136</f>
        <v>9</v>
      </c>
      <c r="K1136" s="2" t="s">
        <v>2668</v>
      </c>
      <c r="L1136" s="2">
        <v>1</v>
      </c>
      <c r="M1136" s="2">
        <v>1</v>
      </c>
      <c r="N1136" s="2">
        <v>0</v>
      </c>
      <c r="O1136" s="2" t="s">
        <v>2732</v>
      </c>
      <c r="P1136" s="2" t="s">
        <v>2652</v>
      </c>
      <c r="Q1136" s="2" t="s">
        <v>2649</v>
      </c>
      <c r="R1136" s="3">
        <v>6150</v>
      </c>
      <c r="S1136" s="3">
        <f>I1136*L1136*R1136</f>
        <v>12300</v>
      </c>
      <c r="T1136" s="2">
        <f>M1136+N1136</f>
        <v>1</v>
      </c>
    </row>
    <row r="1137" spans="1:20" x14ac:dyDescent="0.2">
      <c r="A1137" s="2" t="s">
        <v>3801</v>
      </c>
      <c r="B1137" s="2" t="s">
        <v>867</v>
      </c>
      <c r="C1137" s="2" t="s">
        <v>83</v>
      </c>
      <c r="D1137" s="2" t="str">
        <f>INDEX(Hotels!$C$2:$C$49,MATCH(C1137,Hotels!$A$2:$A$49,0))</f>
        <v>Kochi</v>
      </c>
      <c r="E1137" s="11">
        <v>45678</v>
      </c>
      <c r="F1137" s="11">
        <v>45707</v>
      </c>
      <c r="G1137" s="11">
        <v>45709</v>
      </c>
      <c r="H1137" s="13">
        <f>DATE(YEAR(F1137),MONTH(F1137),1)</f>
        <v>45689</v>
      </c>
      <c r="I1137" s="2">
        <f>G1137-F1137</f>
        <v>2</v>
      </c>
      <c r="J1137" s="2">
        <f>F1137-E1137</f>
        <v>29</v>
      </c>
      <c r="K1137" s="2" t="s">
        <v>2646</v>
      </c>
      <c r="L1137" s="2">
        <v>1</v>
      </c>
      <c r="M1137" s="2">
        <v>1</v>
      </c>
      <c r="N1137" s="2">
        <v>0</v>
      </c>
      <c r="O1137" s="2" t="s">
        <v>2732</v>
      </c>
      <c r="P1137" s="2" t="s">
        <v>2656</v>
      </c>
      <c r="Q1137" s="2" t="s">
        <v>2649</v>
      </c>
      <c r="R1137" s="3">
        <v>20950</v>
      </c>
      <c r="S1137" s="3">
        <f>I1137*L1137*R1137</f>
        <v>41900</v>
      </c>
      <c r="T1137" s="2">
        <f>M1137+N1137</f>
        <v>1</v>
      </c>
    </row>
    <row r="1138" spans="1:20" x14ac:dyDescent="0.2">
      <c r="A1138" s="2" t="s">
        <v>3802</v>
      </c>
      <c r="B1138" s="2" t="s">
        <v>974</v>
      </c>
      <c r="C1138" s="2" t="s">
        <v>37</v>
      </c>
      <c r="D1138" s="2" t="str">
        <f>INDEX(Hotels!$C$2:$C$49,MATCH(C1138,Hotels!$A$2:$A$49,0))</f>
        <v>Udaipur</v>
      </c>
      <c r="E1138" s="11">
        <v>45678</v>
      </c>
      <c r="F1138" s="11">
        <v>45681</v>
      </c>
      <c r="G1138" s="11">
        <v>45682</v>
      </c>
      <c r="H1138" s="13">
        <f>DATE(YEAR(F1138),MONTH(F1138),1)</f>
        <v>45658</v>
      </c>
      <c r="I1138" s="2">
        <f>G1138-F1138</f>
        <v>1</v>
      </c>
      <c r="J1138" s="2">
        <f>F1138-E1138</f>
        <v>3</v>
      </c>
      <c r="K1138" s="2" t="s">
        <v>2655</v>
      </c>
      <c r="L1138" s="2">
        <v>1</v>
      </c>
      <c r="M1138" s="2">
        <v>1</v>
      </c>
      <c r="N1138" s="2">
        <v>0</v>
      </c>
      <c r="O1138" s="2" t="s">
        <v>2670</v>
      </c>
      <c r="P1138" s="2" t="s">
        <v>2656</v>
      </c>
      <c r="Q1138" s="2" t="s">
        <v>2649</v>
      </c>
      <c r="R1138" s="3">
        <v>17300</v>
      </c>
      <c r="S1138" s="3">
        <f>I1138*L1138*R1138</f>
        <v>17300</v>
      </c>
      <c r="T1138" s="2">
        <f>M1138+N1138</f>
        <v>1</v>
      </c>
    </row>
    <row r="1139" spans="1:20" x14ac:dyDescent="0.2">
      <c r="A1139" s="2" t="s">
        <v>3803</v>
      </c>
      <c r="B1139" s="2" t="s">
        <v>1345</v>
      </c>
      <c r="C1139" s="2" t="s">
        <v>87</v>
      </c>
      <c r="D1139" s="2" t="str">
        <f>INDEX(Hotels!$C$2:$C$49,MATCH(C1139,Hotels!$A$2:$A$49,0))</f>
        <v>Kochi</v>
      </c>
      <c r="E1139" s="11">
        <v>45678</v>
      </c>
      <c r="F1139" s="11">
        <v>45687</v>
      </c>
      <c r="G1139" s="11">
        <v>45689</v>
      </c>
      <c r="H1139" s="13">
        <f>DATE(YEAR(F1139),MONTH(F1139),1)</f>
        <v>45658</v>
      </c>
      <c r="I1139" s="2">
        <f>G1139-F1139</f>
        <v>2</v>
      </c>
      <c r="J1139" s="2">
        <f>F1139-E1139</f>
        <v>9</v>
      </c>
      <c r="K1139" s="2" t="s">
        <v>2668</v>
      </c>
      <c r="L1139" s="2">
        <v>1</v>
      </c>
      <c r="M1139" s="2">
        <v>2</v>
      </c>
      <c r="N1139" s="2">
        <v>0</v>
      </c>
      <c r="O1139" s="2" t="s">
        <v>2689</v>
      </c>
      <c r="P1139" s="2" t="s">
        <v>2672</v>
      </c>
      <c r="Q1139" s="2" t="s">
        <v>2664</v>
      </c>
      <c r="R1139" s="3">
        <v>5600</v>
      </c>
      <c r="S1139" s="3">
        <f>I1139*L1139*R1139</f>
        <v>11200</v>
      </c>
      <c r="T1139" s="2">
        <f>M1139+N1139</f>
        <v>2</v>
      </c>
    </row>
    <row r="1140" spans="1:20" x14ac:dyDescent="0.2">
      <c r="A1140" s="2" t="s">
        <v>3804</v>
      </c>
      <c r="B1140" s="2" t="s">
        <v>1837</v>
      </c>
      <c r="C1140" s="2" t="s">
        <v>32</v>
      </c>
      <c r="D1140" s="2" t="str">
        <f>INDEX(Hotels!$C$2:$C$49,MATCH(C1140,Hotels!$A$2:$A$49,0))</f>
        <v>Jaipur</v>
      </c>
      <c r="E1140" s="11">
        <v>45678</v>
      </c>
      <c r="F1140" s="11">
        <v>45709</v>
      </c>
      <c r="G1140" s="11">
        <v>45713</v>
      </c>
      <c r="H1140" s="13">
        <f>DATE(YEAR(F1140),MONTH(F1140),1)</f>
        <v>45689</v>
      </c>
      <c r="I1140" s="2">
        <f>G1140-F1140</f>
        <v>4</v>
      </c>
      <c r="J1140" s="2">
        <f>F1140-E1140</f>
        <v>31</v>
      </c>
      <c r="K1140" s="2" t="s">
        <v>2668</v>
      </c>
      <c r="L1140" s="2">
        <v>1</v>
      </c>
      <c r="M1140" s="2">
        <v>2</v>
      </c>
      <c r="N1140" s="2">
        <v>0</v>
      </c>
      <c r="O1140" s="2" t="s">
        <v>2658</v>
      </c>
      <c r="P1140" s="2" t="s">
        <v>2656</v>
      </c>
      <c r="Q1140" s="2" t="s">
        <v>2649</v>
      </c>
      <c r="R1140" s="3">
        <v>6100</v>
      </c>
      <c r="S1140" s="3">
        <f>I1140*L1140*R1140</f>
        <v>24400</v>
      </c>
      <c r="T1140" s="2">
        <f>M1140+N1140</f>
        <v>2</v>
      </c>
    </row>
    <row r="1141" spans="1:20" x14ac:dyDescent="0.2">
      <c r="A1141" s="2" t="s">
        <v>3805</v>
      </c>
      <c r="B1141" s="2" t="s">
        <v>501</v>
      </c>
      <c r="C1141" s="2" t="s">
        <v>32</v>
      </c>
      <c r="D1141" s="2" t="str">
        <f>INDEX(Hotels!$C$2:$C$49,MATCH(C1141,Hotels!$A$2:$A$49,0))</f>
        <v>Jaipur</v>
      </c>
      <c r="E1141" s="11">
        <v>45679</v>
      </c>
      <c r="F1141" s="11">
        <v>45771</v>
      </c>
      <c r="G1141" s="11">
        <v>45773</v>
      </c>
      <c r="H1141" s="13">
        <f>DATE(YEAR(F1141),MONTH(F1141),1)</f>
        <v>45748</v>
      </c>
      <c r="I1141" s="2">
        <f>G1141-F1141</f>
        <v>2</v>
      </c>
      <c r="J1141" s="2">
        <f>F1141-E1141</f>
        <v>92</v>
      </c>
      <c r="K1141" s="2" t="s">
        <v>2646</v>
      </c>
      <c r="L1141" s="2">
        <v>1</v>
      </c>
      <c r="M1141" s="2">
        <v>3</v>
      </c>
      <c r="N1141" s="2">
        <v>0</v>
      </c>
      <c r="O1141" s="2" t="s">
        <v>2689</v>
      </c>
      <c r="P1141" s="2" t="s">
        <v>2652</v>
      </c>
      <c r="Q1141" s="2" t="s">
        <v>2649</v>
      </c>
      <c r="R1141" s="3">
        <v>8450</v>
      </c>
      <c r="S1141" s="3">
        <f>I1141*L1141*R1141</f>
        <v>16900</v>
      </c>
      <c r="T1141" s="2">
        <f>M1141+N1141</f>
        <v>3</v>
      </c>
    </row>
    <row r="1142" spans="1:20" x14ac:dyDescent="0.2">
      <c r="A1142" s="2" t="s">
        <v>3806</v>
      </c>
      <c r="B1142" s="2" t="s">
        <v>550</v>
      </c>
      <c r="C1142" s="2" t="s">
        <v>34</v>
      </c>
      <c r="D1142" s="2" t="str">
        <f>INDEX(Hotels!$C$2:$C$49,MATCH(C1142,Hotels!$A$2:$A$49,0))</f>
        <v>Udaipur</v>
      </c>
      <c r="E1142" s="11">
        <v>45679</v>
      </c>
      <c r="F1142" s="11">
        <v>45714</v>
      </c>
      <c r="G1142" s="11">
        <v>45717</v>
      </c>
      <c r="H1142" s="13">
        <f>DATE(YEAR(F1142),MONTH(F1142),1)</f>
        <v>45689</v>
      </c>
      <c r="I1142" s="2">
        <f>G1142-F1142</f>
        <v>3</v>
      </c>
      <c r="J1142" s="2">
        <f>F1142-E1142</f>
        <v>35</v>
      </c>
      <c r="K1142" s="2" t="s">
        <v>2646</v>
      </c>
      <c r="L1142" s="2">
        <v>1</v>
      </c>
      <c r="M1142" s="2">
        <v>1</v>
      </c>
      <c r="N1142" s="2">
        <v>0</v>
      </c>
      <c r="O1142" s="2" t="s">
        <v>2683</v>
      </c>
      <c r="P1142" s="2" t="s">
        <v>2672</v>
      </c>
      <c r="Q1142" s="2" t="s">
        <v>2649</v>
      </c>
      <c r="R1142" s="3">
        <v>11600</v>
      </c>
      <c r="S1142" s="3">
        <f>I1142*L1142*R1142</f>
        <v>34800</v>
      </c>
      <c r="T1142" s="2">
        <f>M1142+N1142</f>
        <v>1</v>
      </c>
    </row>
    <row r="1143" spans="1:20" x14ac:dyDescent="0.2">
      <c r="A1143" s="2" t="s">
        <v>3807</v>
      </c>
      <c r="B1143" s="2" t="s">
        <v>661</v>
      </c>
      <c r="C1143" s="2" t="s">
        <v>19</v>
      </c>
      <c r="D1143" s="2" t="str">
        <f>INDEX(Hotels!$C$2:$C$49,MATCH(C1143,Hotels!$A$2:$A$49,0))</f>
        <v>Goa</v>
      </c>
      <c r="E1143" s="11">
        <v>45679</v>
      </c>
      <c r="F1143" s="11">
        <v>45709</v>
      </c>
      <c r="G1143" s="11">
        <v>45715</v>
      </c>
      <c r="H1143" s="13">
        <f>DATE(YEAR(F1143),MONTH(F1143),1)</f>
        <v>45689</v>
      </c>
      <c r="I1143" s="2">
        <f>G1143-F1143</f>
        <v>6</v>
      </c>
      <c r="J1143" s="2">
        <f>F1143-E1143</f>
        <v>30</v>
      </c>
      <c r="K1143" s="2" t="s">
        <v>2655</v>
      </c>
      <c r="L1143" s="2">
        <v>1</v>
      </c>
      <c r="M1143" s="2">
        <v>2</v>
      </c>
      <c r="N1143" s="2">
        <v>3</v>
      </c>
      <c r="O1143" s="2" t="s">
        <v>2683</v>
      </c>
      <c r="P1143" s="2" t="s">
        <v>2662</v>
      </c>
      <c r="Q1143" s="2" t="s">
        <v>2649</v>
      </c>
      <c r="R1143" s="3">
        <v>8450</v>
      </c>
      <c r="S1143" s="3">
        <f>I1143*L1143*R1143</f>
        <v>50700</v>
      </c>
      <c r="T1143" s="2">
        <f>M1143+N1143</f>
        <v>5</v>
      </c>
    </row>
    <row r="1144" spans="1:20" x14ac:dyDescent="0.2">
      <c r="A1144" s="2" t="s">
        <v>3808</v>
      </c>
      <c r="B1144" s="2" t="s">
        <v>718</v>
      </c>
      <c r="C1144" s="2" t="s">
        <v>53</v>
      </c>
      <c r="D1144" s="2" t="str">
        <f>INDEX(Hotels!$C$2:$C$49,MATCH(C1144,Hotels!$A$2:$A$49,0))</f>
        <v>Mumbai</v>
      </c>
      <c r="E1144" s="11">
        <v>45679</v>
      </c>
      <c r="F1144" s="11">
        <v>45714</v>
      </c>
      <c r="G1144" s="11">
        <v>45718</v>
      </c>
      <c r="H1144" s="13">
        <f>DATE(YEAR(F1144),MONTH(F1144),1)</f>
        <v>45689</v>
      </c>
      <c r="I1144" s="2">
        <f>G1144-F1144</f>
        <v>4</v>
      </c>
      <c r="J1144" s="2">
        <f>F1144-E1144</f>
        <v>35</v>
      </c>
      <c r="K1144" s="2" t="s">
        <v>2668</v>
      </c>
      <c r="L1144" s="2">
        <v>1</v>
      </c>
      <c r="M1144" s="2">
        <v>2</v>
      </c>
      <c r="N1144" s="2">
        <v>0</v>
      </c>
      <c r="O1144" s="2" t="s">
        <v>2670</v>
      </c>
      <c r="P1144" s="2" t="s">
        <v>2662</v>
      </c>
      <c r="Q1144" s="2" t="s">
        <v>2649</v>
      </c>
      <c r="R1144" s="3">
        <v>9600</v>
      </c>
      <c r="S1144" s="3">
        <f>I1144*L1144*R1144</f>
        <v>38400</v>
      </c>
      <c r="T1144" s="2">
        <f>M1144+N1144</f>
        <v>2</v>
      </c>
    </row>
    <row r="1145" spans="1:20" x14ac:dyDescent="0.2">
      <c r="A1145" s="2" t="s">
        <v>3809</v>
      </c>
      <c r="B1145" s="2" t="s">
        <v>752</v>
      </c>
      <c r="C1145" s="2" t="s">
        <v>73</v>
      </c>
      <c r="D1145" s="2" t="str">
        <f>INDEX(Hotels!$C$2:$C$49,MATCH(C1145,Hotels!$A$2:$A$49,0))</f>
        <v>Bengaluru</v>
      </c>
      <c r="E1145" s="11">
        <v>45679</v>
      </c>
      <c r="F1145" s="11">
        <v>45707</v>
      </c>
      <c r="G1145" s="11">
        <v>45711</v>
      </c>
      <c r="H1145" s="13">
        <f>DATE(YEAR(F1145),MONTH(F1145),1)</f>
        <v>45689</v>
      </c>
      <c r="I1145" s="2">
        <f>G1145-F1145</f>
        <v>4</v>
      </c>
      <c r="J1145" s="2">
        <f>F1145-E1145</f>
        <v>28</v>
      </c>
      <c r="K1145" s="2" t="s">
        <v>2646</v>
      </c>
      <c r="L1145" s="2">
        <v>3</v>
      </c>
      <c r="M1145" s="2">
        <v>6</v>
      </c>
      <c r="N1145" s="2">
        <v>0</v>
      </c>
      <c r="O1145" s="2" t="s">
        <v>2658</v>
      </c>
      <c r="P1145" s="2" t="s">
        <v>2656</v>
      </c>
      <c r="Q1145" s="2" t="s">
        <v>2649</v>
      </c>
      <c r="R1145" s="3">
        <v>14200</v>
      </c>
      <c r="S1145" s="3">
        <f>I1145*L1145*R1145</f>
        <v>170400</v>
      </c>
      <c r="T1145" s="2">
        <f>M1145+N1145</f>
        <v>6</v>
      </c>
    </row>
    <row r="1146" spans="1:20" x14ac:dyDescent="0.2">
      <c r="A1146" s="2" t="s">
        <v>3810</v>
      </c>
      <c r="B1146" s="2" t="s">
        <v>892</v>
      </c>
      <c r="C1146" s="2" t="s">
        <v>81</v>
      </c>
      <c r="D1146" s="2" t="str">
        <f>INDEX(Hotels!$C$2:$C$49,MATCH(C1146,Hotels!$A$2:$A$49,0))</f>
        <v>Bengaluru</v>
      </c>
      <c r="E1146" s="11">
        <v>45679</v>
      </c>
      <c r="F1146" s="11">
        <v>45715</v>
      </c>
      <c r="G1146" s="11">
        <v>45718</v>
      </c>
      <c r="H1146" s="13">
        <f>DATE(YEAR(F1146),MONTH(F1146),1)</f>
        <v>45689</v>
      </c>
      <c r="I1146" s="2">
        <f>G1146-F1146</f>
        <v>3</v>
      </c>
      <c r="J1146" s="2">
        <f>F1146-E1146</f>
        <v>36</v>
      </c>
      <c r="K1146" s="2" t="s">
        <v>2655</v>
      </c>
      <c r="L1146" s="2">
        <v>1</v>
      </c>
      <c r="M1146" s="2">
        <v>1</v>
      </c>
      <c r="N1146" s="2">
        <v>0</v>
      </c>
      <c r="O1146" s="2" t="s">
        <v>2651</v>
      </c>
      <c r="P1146" s="2" t="s">
        <v>2652</v>
      </c>
      <c r="Q1146" s="2" t="s">
        <v>2649</v>
      </c>
      <c r="R1146" s="3">
        <v>19500</v>
      </c>
      <c r="S1146" s="3">
        <f>I1146*L1146*R1146</f>
        <v>58500</v>
      </c>
      <c r="T1146" s="2">
        <f>M1146+N1146</f>
        <v>1</v>
      </c>
    </row>
    <row r="1147" spans="1:20" x14ac:dyDescent="0.2">
      <c r="A1147" s="2" t="s">
        <v>3811</v>
      </c>
      <c r="B1147" s="2" t="s">
        <v>974</v>
      </c>
      <c r="C1147" s="2" t="s">
        <v>63</v>
      </c>
      <c r="D1147" s="2" t="str">
        <f>INDEX(Hotels!$C$2:$C$49,MATCH(C1147,Hotels!$A$2:$A$49,0))</f>
        <v>New Delhi</v>
      </c>
      <c r="E1147" s="11">
        <v>45679</v>
      </c>
      <c r="F1147" s="11">
        <v>45687</v>
      </c>
      <c r="G1147" s="11">
        <v>45689</v>
      </c>
      <c r="H1147" s="13">
        <f>DATE(YEAR(F1147),MONTH(F1147),1)</f>
        <v>45658</v>
      </c>
      <c r="I1147" s="2">
        <f>G1147-F1147</f>
        <v>2</v>
      </c>
      <c r="J1147" s="2">
        <f>F1147-E1147</f>
        <v>8</v>
      </c>
      <c r="K1147" s="2" t="s">
        <v>2668</v>
      </c>
      <c r="L1147" s="2">
        <v>1</v>
      </c>
      <c r="M1147" s="2">
        <v>1</v>
      </c>
      <c r="N1147" s="2">
        <v>0</v>
      </c>
      <c r="O1147" s="2" t="s">
        <v>2658</v>
      </c>
      <c r="P1147" s="2" t="s">
        <v>2652</v>
      </c>
      <c r="Q1147" s="2" t="s">
        <v>2649</v>
      </c>
      <c r="R1147" s="3">
        <v>8200</v>
      </c>
      <c r="S1147" s="3">
        <f>I1147*L1147*R1147</f>
        <v>16400</v>
      </c>
      <c r="T1147" s="2">
        <f>M1147+N1147</f>
        <v>1</v>
      </c>
    </row>
    <row r="1148" spans="1:20" x14ac:dyDescent="0.2">
      <c r="A1148" s="2" t="s">
        <v>3812</v>
      </c>
      <c r="B1148" s="2" t="s">
        <v>974</v>
      </c>
      <c r="C1148" s="2" t="s">
        <v>83</v>
      </c>
      <c r="D1148" s="2" t="str">
        <f>INDEX(Hotels!$C$2:$C$49,MATCH(C1148,Hotels!$A$2:$A$49,0))</f>
        <v>Kochi</v>
      </c>
      <c r="E1148" s="11">
        <v>45679</v>
      </c>
      <c r="F1148" s="11">
        <v>45686</v>
      </c>
      <c r="G1148" s="11">
        <v>45687</v>
      </c>
      <c r="H1148" s="13">
        <f>DATE(YEAR(F1148),MONTH(F1148),1)</f>
        <v>45658</v>
      </c>
      <c r="I1148" s="2">
        <f>G1148-F1148</f>
        <v>1</v>
      </c>
      <c r="J1148" s="2">
        <f>F1148-E1148</f>
        <v>7</v>
      </c>
      <c r="K1148" s="2" t="s">
        <v>2646</v>
      </c>
      <c r="L1148" s="2">
        <v>1</v>
      </c>
      <c r="M1148" s="2">
        <v>1</v>
      </c>
      <c r="N1148" s="2">
        <v>0</v>
      </c>
      <c r="O1148" s="2" t="s">
        <v>2732</v>
      </c>
      <c r="P1148" s="2" t="s">
        <v>2656</v>
      </c>
      <c r="Q1148" s="2" t="s">
        <v>2649</v>
      </c>
      <c r="R1148" s="3">
        <v>19350</v>
      </c>
      <c r="S1148" s="3">
        <f>I1148*L1148*R1148</f>
        <v>19350</v>
      </c>
      <c r="T1148" s="2">
        <f>M1148+N1148</f>
        <v>1</v>
      </c>
    </row>
    <row r="1149" spans="1:20" x14ac:dyDescent="0.2">
      <c r="A1149" s="2" t="s">
        <v>3813</v>
      </c>
      <c r="B1149" s="2" t="s">
        <v>1370</v>
      </c>
      <c r="C1149" s="2" t="s">
        <v>57</v>
      </c>
      <c r="D1149" s="2" t="str">
        <f>INDEX(Hotels!$C$2:$C$49,MATCH(C1149,Hotels!$A$2:$A$49,0))</f>
        <v>Mumbai</v>
      </c>
      <c r="E1149" s="11">
        <v>45679</v>
      </c>
      <c r="F1149" s="11">
        <v>45681</v>
      </c>
      <c r="G1149" s="11">
        <v>45685</v>
      </c>
      <c r="H1149" s="13">
        <f>DATE(YEAR(F1149),MONTH(F1149),1)</f>
        <v>45658</v>
      </c>
      <c r="I1149" s="2">
        <f>G1149-F1149</f>
        <v>4</v>
      </c>
      <c r="J1149" s="2">
        <f>F1149-E1149</f>
        <v>2</v>
      </c>
      <c r="K1149" s="2" t="s">
        <v>2646</v>
      </c>
      <c r="L1149" s="2">
        <v>1</v>
      </c>
      <c r="M1149" s="2">
        <v>2</v>
      </c>
      <c r="N1149" s="2">
        <v>0</v>
      </c>
      <c r="O1149" s="2" t="s">
        <v>2670</v>
      </c>
      <c r="P1149" s="2" t="s">
        <v>2652</v>
      </c>
      <c r="Q1149" s="2" t="s">
        <v>2649</v>
      </c>
      <c r="R1149" s="3">
        <v>16150</v>
      </c>
      <c r="S1149" s="3">
        <f>I1149*L1149*R1149</f>
        <v>64600</v>
      </c>
      <c r="T1149" s="2">
        <f>M1149+N1149</f>
        <v>2</v>
      </c>
    </row>
    <row r="1150" spans="1:20" x14ac:dyDescent="0.2">
      <c r="A1150" s="2" t="s">
        <v>3814</v>
      </c>
      <c r="B1150" s="2" t="s">
        <v>2059</v>
      </c>
      <c r="C1150" s="2" t="s">
        <v>19</v>
      </c>
      <c r="D1150" s="2" t="str">
        <f>INDEX(Hotels!$C$2:$C$49,MATCH(C1150,Hotels!$A$2:$A$49,0))</f>
        <v>Goa</v>
      </c>
      <c r="E1150" s="11">
        <v>45679</v>
      </c>
      <c r="F1150" s="11">
        <v>45768</v>
      </c>
      <c r="G1150" s="11">
        <v>45771</v>
      </c>
      <c r="H1150" s="13">
        <f>DATE(YEAR(F1150),MONTH(F1150),1)</f>
        <v>45748</v>
      </c>
      <c r="I1150" s="2">
        <f>G1150-F1150</f>
        <v>3</v>
      </c>
      <c r="J1150" s="2">
        <f>F1150-E1150</f>
        <v>89</v>
      </c>
      <c r="K1150" s="2" t="s">
        <v>2646</v>
      </c>
      <c r="L1150" s="2">
        <v>1</v>
      </c>
      <c r="M1150" s="2">
        <v>2</v>
      </c>
      <c r="N1150" s="2">
        <v>3</v>
      </c>
      <c r="O1150" s="2" t="s">
        <v>2683</v>
      </c>
      <c r="P1150" s="2" t="s">
        <v>2652</v>
      </c>
      <c r="Q1150" s="2" t="s">
        <v>2653</v>
      </c>
      <c r="R1150" s="3">
        <v>11000</v>
      </c>
      <c r="S1150" s="3">
        <f>I1150*L1150*R1150</f>
        <v>33000</v>
      </c>
      <c r="T1150" s="2">
        <f>M1150+N1150</f>
        <v>5</v>
      </c>
    </row>
    <row r="1151" spans="1:20" x14ac:dyDescent="0.2">
      <c r="A1151" s="2" t="s">
        <v>3815</v>
      </c>
      <c r="B1151" s="2" t="s">
        <v>2467</v>
      </c>
      <c r="C1151" s="2" t="s">
        <v>116</v>
      </c>
      <c r="D1151" s="2" t="str">
        <f>INDEX(Hotels!$C$2:$C$49,MATCH(C1151,Hotels!$A$2:$A$49,0))</f>
        <v>Rishikesh</v>
      </c>
      <c r="E1151" s="11">
        <v>45679</v>
      </c>
      <c r="F1151" s="11">
        <v>45750</v>
      </c>
      <c r="G1151" s="11">
        <v>45753</v>
      </c>
      <c r="H1151" s="13">
        <f>DATE(YEAR(F1151),MONTH(F1151),1)</f>
        <v>45748</v>
      </c>
      <c r="I1151" s="2">
        <f>G1151-F1151</f>
        <v>3</v>
      </c>
      <c r="J1151" s="2">
        <f>F1151-E1151</f>
        <v>71</v>
      </c>
      <c r="K1151" s="2" t="s">
        <v>2655</v>
      </c>
      <c r="L1151" s="2">
        <v>1</v>
      </c>
      <c r="M1151" s="2">
        <v>2</v>
      </c>
      <c r="N1151" s="2">
        <v>0</v>
      </c>
      <c r="O1151" s="2" t="s">
        <v>2647</v>
      </c>
      <c r="P1151" s="2" t="s">
        <v>2652</v>
      </c>
      <c r="Q1151" s="2" t="s">
        <v>2653</v>
      </c>
      <c r="R1151" s="3">
        <v>5600</v>
      </c>
      <c r="S1151" s="3">
        <f>I1151*L1151*R1151</f>
        <v>16800</v>
      </c>
      <c r="T1151" s="2">
        <f>M1151+N1151</f>
        <v>2</v>
      </c>
    </row>
    <row r="1152" spans="1:20" x14ac:dyDescent="0.2">
      <c r="A1152" s="2" t="s">
        <v>3816</v>
      </c>
      <c r="B1152" s="2" t="s">
        <v>203</v>
      </c>
      <c r="C1152" s="2" t="s">
        <v>51</v>
      </c>
      <c r="D1152" s="2" t="str">
        <f>INDEX(Hotels!$C$2:$C$49,MATCH(C1152,Hotels!$A$2:$A$49,0))</f>
        <v>Agra</v>
      </c>
      <c r="E1152" s="11">
        <v>45680</v>
      </c>
      <c r="F1152" s="11">
        <v>45747</v>
      </c>
      <c r="G1152" s="11">
        <v>45749</v>
      </c>
      <c r="H1152" s="13">
        <f>DATE(YEAR(F1152),MONTH(F1152),1)</f>
        <v>45717</v>
      </c>
      <c r="I1152" s="2">
        <f>G1152-F1152</f>
        <v>2</v>
      </c>
      <c r="J1152" s="2">
        <f>F1152-E1152</f>
        <v>67</v>
      </c>
      <c r="K1152" s="2" t="s">
        <v>2655</v>
      </c>
      <c r="L1152" s="2">
        <v>1</v>
      </c>
      <c r="M1152" s="2">
        <v>1</v>
      </c>
      <c r="N1152" s="2">
        <v>0</v>
      </c>
      <c r="O1152" s="2" t="s">
        <v>2670</v>
      </c>
      <c r="P1152" s="2" t="s">
        <v>2648</v>
      </c>
      <c r="Q1152" s="2" t="s">
        <v>2649</v>
      </c>
      <c r="R1152" s="3">
        <v>12150</v>
      </c>
      <c r="S1152" s="3">
        <f>I1152*L1152*R1152</f>
        <v>24300</v>
      </c>
      <c r="T1152" s="2">
        <f>M1152+N1152</f>
        <v>1</v>
      </c>
    </row>
    <row r="1153" spans="1:20" x14ac:dyDescent="0.2">
      <c r="A1153" s="2" t="s">
        <v>3817</v>
      </c>
      <c r="B1153" s="2" t="s">
        <v>584</v>
      </c>
      <c r="C1153" s="2" t="s">
        <v>73</v>
      </c>
      <c r="D1153" s="2" t="str">
        <f>INDEX(Hotels!$C$2:$C$49,MATCH(C1153,Hotels!$A$2:$A$49,0))</f>
        <v>Bengaluru</v>
      </c>
      <c r="E1153" s="11">
        <v>45680</v>
      </c>
      <c r="F1153" s="11">
        <v>45717</v>
      </c>
      <c r="G1153" s="11">
        <v>45720</v>
      </c>
      <c r="H1153" s="13">
        <f>DATE(YEAR(F1153),MONTH(F1153),1)</f>
        <v>45717</v>
      </c>
      <c r="I1153" s="2">
        <f>G1153-F1153</f>
        <v>3</v>
      </c>
      <c r="J1153" s="2">
        <f>F1153-E1153</f>
        <v>37</v>
      </c>
      <c r="K1153" s="2" t="s">
        <v>2655</v>
      </c>
      <c r="L1153" s="2">
        <v>1</v>
      </c>
      <c r="M1153" s="2">
        <v>2</v>
      </c>
      <c r="N1153" s="2">
        <v>1</v>
      </c>
      <c r="O1153" s="2" t="s">
        <v>2658</v>
      </c>
      <c r="P1153" s="2" t="s">
        <v>2656</v>
      </c>
      <c r="Q1153" s="2" t="s">
        <v>2649</v>
      </c>
      <c r="R1153" s="3">
        <v>9400</v>
      </c>
      <c r="S1153" s="3">
        <f>I1153*L1153*R1153</f>
        <v>28200</v>
      </c>
      <c r="T1153" s="2">
        <f>M1153+N1153</f>
        <v>3</v>
      </c>
    </row>
    <row r="1154" spans="1:20" x14ac:dyDescent="0.2">
      <c r="A1154" s="2" t="s">
        <v>3818</v>
      </c>
      <c r="B1154" s="2" t="s">
        <v>1412</v>
      </c>
      <c r="C1154" s="2" t="s">
        <v>120</v>
      </c>
      <c r="D1154" s="2" t="str">
        <f>INDEX(Hotels!$C$2:$C$49,MATCH(C1154,Hotels!$A$2:$A$49,0))</f>
        <v>Rishikesh</v>
      </c>
      <c r="E1154" s="11">
        <v>45680</v>
      </c>
      <c r="F1154" s="11">
        <v>45703</v>
      </c>
      <c r="G1154" s="11">
        <v>45705</v>
      </c>
      <c r="H1154" s="13">
        <f>DATE(YEAR(F1154),MONTH(F1154),1)</f>
        <v>45689</v>
      </c>
      <c r="I1154" s="2">
        <f>G1154-F1154</f>
        <v>2</v>
      </c>
      <c r="J1154" s="2">
        <f>F1154-E1154</f>
        <v>23</v>
      </c>
      <c r="K1154" s="2" t="s">
        <v>2668</v>
      </c>
      <c r="L1154" s="2">
        <v>1</v>
      </c>
      <c r="M1154" s="2">
        <v>2</v>
      </c>
      <c r="N1154" s="2">
        <v>0</v>
      </c>
      <c r="O1154" s="2" t="s">
        <v>2647</v>
      </c>
      <c r="P1154" s="2" t="s">
        <v>2656</v>
      </c>
      <c r="Q1154" s="2" t="s">
        <v>2649</v>
      </c>
      <c r="R1154" s="3">
        <v>2400</v>
      </c>
      <c r="S1154" s="3">
        <f>I1154*L1154*R1154</f>
        <v>4800</v>
      </c>
      <c r="T1154" s="2">
        <f>M1154+N1154</f>
        <v>2</v>
      </c>
    </row>
    <row r="1155" spans="1:20" x14ac:dyDescent="0.2">
      <c r="A1155" s="2" t="s">
        <v>3819</v>
      </c>
      <c r="B1155" s="2" t="s">
        <v>1494</v>
      </c>
      <c r="C1155" s="2" t="s">
        <v>83</v>
      </c>
      <c r="D1155" s="2" t="str">
        <f>INDEX(Hotels!$C$2:$C$49,MATCH(C1155,Hotels!$A$2:$A$49,0))</f>
        <v>Kochi</v>
      </c>
      <c r="E1155" s="11">
        <v>45680</v>
      </c>
      <c r="F1155" s="11">
        <v>45688</v>
      </c>
      <c r="G1155" s="11">
        <v>45694</v>
      </c>
      <c r="H1155" s="13">
        <f>DATE(YEAR(F1155),MONTH(F1155),1)</f>
        <v>45658</v>
      </c>
      <c r="I1155" s="2">
        <f>G1155-F1155</f>
        <v>6</v>
      </c>
      <c r="J1155" s="2">
        <f>F1155-E1155</f>
        <v>8</v>
      </c>
      <c r="K1155" s="2" t="s">
        <v>2666</v>
      </c>
      <c r="L1155" s="2">
        <v>1</v>
      </c>
      <c r="M1155" s="2">
        <v>2</v>
      </c>
      <c r="N1155" s="2">
        <v>1</v>
      </c>
      <c r="O1155" s="2" t="s">
        <v>2683</v>
      </c>
      <c r="P1155" s="2" t="s">
        <v>2652</v>
      </c>
      <c r="Q1155" s="2" t="s">
        <v>2649</v>
      </c>
      <c r="R1155" s="3">
        <v>30450</v>
      </c>
      <c r="S1155" s="3">
        <f>I1155*L1155*R1155</f>
        <v>182700</v>
      </c>
      <c r="T1155" s="2">
        <f>M1155+N1155</f>
        <v>3</v>
      </c>
    </row>
    <row r="1156" spans="1:20" x14ac:dyDescent="0.2">
      <c r="A1156" s="2" t="s">
        <v>3820</v>
      </c>
      <c r="B1156" s="2" t="s">
        <v>1560</v>
      </c>
      <c r="C1156" s="2" t="s">
        <v>53</v>
      </c>
      <c r="D1156" s="2" t="str">
        <f>INDEX(Hotels!$C$2:$C$49,MATCH(C1156,Hotels!$A$2:$A$49,0))</f>
        <v>Mumbai</v>
      </c>
      <c r="E1156" s="11">
        <v>45680</v>
      </c>
      <c r="F1156" s="11">
        <v>45761</v>
      </c>
      <c r="G1156" s="11">
        <v>45763</v>
      </c>
      <c r="H1156" s="13">
        <f>DATE(YEAR(F1156),MONTH(F1156),1)</f>
        <v>45748</v>
      </c>
      <c r="I1156" s="2">
        <f>G1156-F1156</f>
        <v>2</v>
      </c>
      <c r="J1156" s="2">
        <f>F1156-E1156</f>
        <v>81</v>
      </c>
      <c r="K1156" s="2" t="s">
        <v>2646</v>
      </c>
      <c r="L1156" s="2">
        <v>1</v>
      </c>
      <c r="M1156" s="2">
        <v>2</v>
      </c>
      <c r="N1156" s="2">
        <v>0</v>
      </c>
      <c r="O1156" s="2" t="s">
        <v>2658</v>
      </c>
      <c r="P1156" s="2" t="s">
        <v>2652</v>
      </c>
      <c r="Q1156" s="2" t="s">
        <v>2649</v>
      </c>
      <c r="R1156" s="3">
        <v>13800</v>
      </c>
      <c r="S1156" s="3">
        <f>I1156*L1156*R1156</f>
        <v>27600</v>
      </c>
      <c r="T1156" s="2">
        <f>M1156+N1156</f>
        <v>2</v>
      </c>
    </row>
    <row r="1157" spans="1:20" x14ac:dyDescent="0.2">
      <c r="A1157" s="2" t="s">
        <v>3821</v>
      </c>
      <c r="B1157" s="2" t="s">
        <v>1999</v>
      </c>
      <c r="C1157" s="2" t="s">
        <v>9</v>
      </c>
      <c r="D1157" s="2" t="str">
        <f>INDEX(Hotels!$C$2:$C$49,MATCH(C1157,Hotels!$A$2:$A$49,0))</f>
        <v>Goa</v>
      </c>
      <c r="E1157" s="11">
        <v>45680</v>
      </c>
      <c r="F1157" s="11">
        <v>45713</v>
      </c>
      <c r="G1157" s="11">
        <v>45719</v>
      </c>
      <c r="H1157" s="13">
        <f>DATE(YEAR(F1157),MONTH(F1157),1)</f>
        <v>45689</v>
      </c>
      <c r="I1157" s="2">
        <f>G1157-F1157</f>
        <v>6</v>
      </c>
      <c r="J1157" s="2">
        <f>F1157-E1157</f>
        <v>33</v>
      </c>
      <c r="K1157" s="2" t="s">
        <v>2668</v>
      </c>
      <c r="L1157" s="2">
        <v>1</v>
      </c>
      <c r="M1157" s="2">
        <v>2</v>
      </c>
      <c r="N1157" s="2">
        <v>3</v>
      </c>
      <c r="O1157" s="2" t="s">
        <v>2658</v>
      </c>
      <c r="P1157" s="2" t="s">
        <v>2656</v>
      </c>
      <c r="Q1157" s="2" t="s">
        <v>2649</v>
      </c>
      <c r="R1157" s="3">
        <v>6900</v>
      </c>
      <c r="S1157" s="3">
        <f>I1157*L1157*R1157</f>
        <v>41400</v>
      </c>
      <c r="T1157" s="2">
        <f>M1157+N1157</f>
        <v>5</v>
      </c>
    </row>
    <row r="1158" spans="1:20" x14ac:dyDescent="0.2">
      <c r="A1158" s="2" t="s">
        <v>3822</v>
      </c>
      <c r="B1158" s="2" t="s">
        <v>2162</v>
      </c>
      <c r="C1158" s="2" t="s">
        <v>83</v>
      </c>
      <c r="D1158" s="2" t="str">
        <f>INDEX(Hotels!$C$2:$C$49,MATCH(C1158,Hotels!$A$2:$A$49,0))</f>
        <v>Kochi</v>
      </c>
      <c r="E1158" s="11">
        <v>45680</v>
      </c>
      <c r="F1158" s="11">
        <v>45703</v>
      </c>
      <c r="G1158" s="11">
        <v>45708</v>
      </c>
      <c r="H1158" s="13">
        <f>DATE(YEAR(F1158),MONTH(F1158),1)</f>
        <v>45689</v>
      </c>
      <c r="I1158" s="2">
        <f>G1158-F1158</f>
        <v>5</v>
      </c>
      <c r="J1158" s="2">
        <f>F1158-E1158</f>
        <v>23</v>
      </c>
      <c r="K1158" s="2" t="s">
        <v>2668</v>
      </c>
      <c r="L1158" s="2">
        <v>1</v>
      </c>
      <c r="M1158" s="2">
        <v>2</v>
      </c>
      <c r="N1158" s="2">
        <v>3</v>
      </c>
      <c r="O1158" s="2" t="s">
        <v>2670</v>
      </c>
      <c r="P1158" s="2" t="s">
        <v>2652</v>
      </c>
      <c r="Q1158" s="2" t="s">
        <v>2649</v>
      </c>
      <c r="R1158" s="3">
        <v>10850</v>
      </c>
      <c r="S1158" s="3">
        <f>I1158*L1158*R1158</f>
        <v>54250</v>
      </c>
      <c r="T1158" s="2">
        <f>M1158+N1158</f>
        <v>5</v>
      </c>
    </row>
    <row r="1159" spans="1:20" x14ac:dyDescent="0.2">
      <c r="A1159" s="2" t="s">
        <v>3823</v>
      </c>
      <c r="B1159" s="2" t="s">
        <v>2186</v>
      </c>
      <c r="C1159" s="2" t="s">
        <v>110</v>
      </c>
      <c r="D1159" s="2" t="str">
        <f>INDEX(Hotels!$C$2:$C$49,MATCH(C1159,Hotels!$A$2:$A$49,0))</f>
        <v>Manali</v>
      </c>
      <c r="E1159" s="11">
        <v>45680</v>
      </c>
      <c r="F1159" s="11">
        <v>45720</v>
      </c>
      <c r="G1159" s="11">
        <v>45722</v>
      </c>
      <c r="H1159" s="13">
        <f>DATE(YEAR(F1159),MONTH(F1159),1)</f>
        <v>45717</v>
      </c>
      <c r="I1159" s="2">
        <f>G1159-F1159</f>
        <v>2</v>
      </c>
      <c r="J1159" s="2">
        <f>F1159-E1159</f>
        <v>40</v>
      </c>
      <c r="K1159" s="2" t="s">
        <v>2666</v>
      </c>
      <c r="L1159" s="2">
        <v>1</v>
      </c>
      <c r="M1159" s="2">
        <v>1</v>
      </c>
      <c r="N1159" s="2">
        <v>0</v>
      </c>
      <c r="O1159" s="2" t="s">
        <v>2647</v>
      </c>
      <c r="P1159" s="2" t="s">
        <v>2648</v>
      </c>
      <c r="Q1159" s="2" t="s">
        <v>2649</v>
      </c>
      <c r="R1159" s="3">
        <v>11000</v>
      </c>
      <c r="S1159" s="3">
        <f>I1159*L1159*R1159</f>
        <v>22000</v>
      </c>
      <c r="T1159" s="2">
        <f>M1159+N1159</f>
        <v>1</v>
      </c>
    </row>
    <row r="1160" spans="1:20" x14ac:dyDescent="0.2">
      <c r="A1160" s="2" t="s">
        <v>3824</v>
      </c>
      <c r="B1160" s="2" t="s">
        <v>669</v>
      </c>
      <c r="C1160" s="2" t="s">
        <v>108</v>
      </c>
      <c r="D1160" s="2" t="str">
        <f>INDEX(Hotels!$C$2:$C$49,MATCH(C1160,Hotels!$A$2:$A$49,0))</f>
        <v>Manali</v>
      </c>
      <c r="E1160" s="11">
        <v>45681</v>
      </c>
      <c r="F1160" s="11">
        <v>45798</v>
      </c>
      <c r="G1160" s="11">
        <v>45802</v>
      </c>
      <c r="H1160" s="13">
        <f>DATE(YEAR(F1160),MONTH(F1160),1)</f>
        <v>45778</v>
      </c>
      <c r="I1160" s="2">
        <f>G1160-F1160</f>
        <v>4</v>
      </c>
      <c r="J1160" s="2">
        <f>F1160-E1160</f>
        <v>117</v>
      </c>
      <c r="K1160" s="2" t="s">
        <v>2655</v>
      </c>
      <c r="L1160" s="2">
        <v>1</v>
      </c>
      <c r="M1160" s="2">
        <v>2</v>
      </c>
      <c r="N1160" s="2">
        <v>2</v>
      </c>
      <c r="O1160" s="2" t="s">
        <v>2670</v>
      </c>
      <c r="P1160" s="2" t="s">
        <v>2656</v>
      </c>
      <c r="Q1160" s="2" t="s">
        <v>2649</v>
      </c>
      <c r="R1160" s="3">
        <v>13700</v>
      </c>
      <c r="S1160" s="3">
        <f>I1160*L1160*R1160</f>
        <v>54800</v>
      </c>
      <c r="T1160" s="2">
        <f>M1160+N1160</f>
        <v>4</v>
      </c>
    </row>
    <row r="1161" spans="1:20" x14ac:dyDescent="0.2">
      <c r="A1161" s="2" t="s">
        <v>3825</v>
      </c>
      <c r="B1161" s="2" t="s">
        <v>1363</v>
      </c>
      <c r="C1161" s="2" t="s">
        <v>51</v>
      </c>
      <c r="D1161" s="2" t="str">
        <f>INDEX(Hotels!$C$2:$C$49,MATCH(C1161,Hotels!$A$2:$A$49,0))</f>
        <v>Agra</v>
      </c>
      <c r="E1161" s="11">
        <v>45681</v>
      </c>
      <c r="F1161" s="11">
        <v>45714</v>
      </c>
      <c r="G1161" s="11">
        <v>45718</v>
      </c>
      <c r="H1161" s="13">
        <f>DATE(YEAR(F1161),MONTH(F1161),1)</f>
        <v>45689</v>
      </c>
      <c r="I1161" s="2">
        <f>G1161-F1161</f>
        <v>4</v>
      </c>
      <c r="J1161" s="2">
        <f>F1161-E1161</f>
        <v>33</v>
      </c>
      <c r="K1161" s="2" t="s">
        <v>2646</v>
      </c>
      <c r="L1161" s="2">
        <v>1</v>
      </c>
      <c r="M1161" s="2">
        <v>1</v>
      </c>
      <c r="N1161" s="2">
        <v>0</v>
      </c>
      <c r="O1161" s="2" t="s">
        <v>2647</v>
      </c>
      <c r="P1161" s="2" t="s">
        <v>2652</v>
      </c>
      <c r="Q1161" s="2" t="s">
        <v>2649</v>
      </c>
      <c r="R1161" s="3">
        <v>17500</v>
      </c>
      <c r="S1161" s="3">
        <f>I1161*L1161*R1161</f>
        <v>70000</v>
      </c>
      <c r="T1161" s="2">
        <f>M1161+N1161</f>
        <v>1</v>
      </c>
    </row>
    <row r="1162" spans="1:20" x14ac:dyDescent="0.2">
      <c r="A1162" s="2" t="s">
        <v>3826</v>
      </c>
      <c r="B1162" s="2" t="s">
        <v>1477</v>
      </c>
      <c r="C1162" s="2" t="s">
        <v>125</v>
      </c>
      <c r="D1162" s="2" t="str">
        <f>INDEX(Hotels!$C$2:$C$49,MATCH(C1162,Hotels!$A$2:$A$49,0))</f>
        <v>Varanasi</v>
      </c>
      <c r="E1162" s="11">
        <v>45681</v>
      </c>
      <c r="F1162" s="11">
        <v>45694</v>
      </c>
      <c r="G1162" s="11">
        <v>45697</v>
      </c>
      <c r="H1162" s="13">
        <f>DATE(YEAR(F1162),MONTH(F1162),1)</f>
        <v>45689</v>
      </c>
      <c r="I1162" s="2">
        <f>G1162-F1162</f>
        <v>3</v>
      </c>
      <c r="J1162" s="2">
        <f>F1162-E1162</f>
        <v>13</v>
      </c>
      <c r="K1162" s="2" t="s">
        <v>2666</v>
      </c>
      <c r="L1162" s="2">
        <v>1</v>
      </c>
      <c r="M1162" s="2">
        <v>2</v>
      </c>
      <c r="N1162" s="2">
        <v>0</v>
      </c>
      <c r="O1162" s="2" t="s">
        <v>2647</v>
      </c>
      <c r="P1162" s="2" t="s">
        <v>2672</v>
      </c>
      <c r="Q1162" s="2" t="s">
        <v>2649</v>
      </c>
      <c r="R1162" s="3">
        <v>25300</v>
      </c>
      <c r="S1162" s="3">
        <f>I1162*L1162*R1162</f>
        <v>75900</v>
      </c>
      <c r="T1162" s="2">
        <f>M1162+N1162</f>
        <v>2</v>
      </c>
    </row>
    <row r="1163" spans="1:20" x14ac:dyDescent="0.2">
      <c r="A1163" s="2" t="s">
        <v>3827</v>
      </c>
      <c r="B1163" s="2" t="s">
        <v>1505</v>
      </c>
      <c r="C1163" s="2" t="s">
        <v>41</v>
      </c>
      <c r="D1163" s="2" t="str">
        <f>INDEX(Hotels!$C$2:$C$49,MATCH(C1163,Hotels!$A$2:$A$49,0))</f>
        <v>Udaipur</v>
      </c>
      <c r="E1163" s="11">
        <v>45681</v>
      </c>
      <c r="F1163" s="11">
        <v>45744</v>
      </c>
      <c r="G1163" s="11">
        <v>45748</v>
      </c>
      <c r="H1163" s="13">
        <f>DATE(YEAR(F1163),MONTH(F1163),1)</f>
        <v>45717</v>
      </c>
      <c r="I1163" s="2">
        <f>G1163-F1163</f>
        <v>4</v>
      </c>
      <c r="J1163" s="2">
        <f>F1163-E1163</f>
        <v>63</v>
      </c>
      <c r="K1163" s="2" t="s">
        <v>2668</v>
      </c>
      <c r="L1163" s="2">
        <v>1</v>
      </c>
      <c r="M1163" s="2">
        <v>2</v>
      </c>
      <c r="N1163" s="2">
        <v>0</v>
      </c>
      <c r="O1163" s="2" t="s">
        <v>2647</v>
      </c>
      <c r="P1163" s="2" t="s">
        <v>2652</v>
      </c>
      <c r="Q1163" s="2" t="s">
        <v>2649</v>
      </c>
      <c r="R1163" s="3">
        <v>4600</v>
      </c>
      <c r="S1163" s="3">
        <f>I1163*L1163*R1163</f>
        <v>18400</v>
      </c>
      <c r="T1163" s="2">
        <f>M1163+N1163</f>
        <v>2</v>
      </c>
    </row>
    <row r="1164" spans="1:20" x14ac:dyDescent="0.2">
      <c r="A1164" s="2" t="s">
        <v>3828</v>
      </c>
      <c r="B1164" s="2" t="s">
        <v>1562</v>
      </c>
      <c r="C1164" s="2" t="s">
        <v>112</v>
      </c>
      <c r="D1164" s="2" t="str">
        <f>INDEX(Hotels!$C$2:$C$49,MATCH(C1164,Hotels!$A$2:$A$49,0))</f>
        <v>Rishikesh</v>
      </c>
      <c r="E1164" s="11">
        <v>45681</v>
      </c>
      <c r="F1164" s="11">
        <v>45712</v>
      </c>
      <c r="G1164" s="11">
        <v>45716</v>
      </c>
      <c r="H1164" s="13">
        <f>DATE(YEAR(F1164),MONTH(F1164),1)</f>
        <v>45689</v>
      </c>
      <c r="I1164" s="2">
        <f>G1164-F1164</f>
        <v>4</v>
      </c>
      <c r="J1164" s="2">
        <f>F1164-E1164</f>
        <v>31</v>
      </c>
      <c r="K1164" s="2" t="s">
        <v>2666</v>
      </c>
      <c r="L1164" s="2">
        <v>2</v>
      </c>
      <c r="M1164" s="2">
        <v>4</v>
      </c>
      <c r="N1164" s="2">
        <v>3</v>
      </c>
      <c r="O1164" s="2" t="s">
        <v>2651</v>
      </c>
      <c r="P1164" s="2" t="s">
        <v>2656</v>
      </c>
      <c r="Q1164" s="2" t="s">
        <v>2649</v>
      </c>
      <c r="R1164" s="3">
        <v>10650</v>
      </c>
      <c r="S1164" s="3">
        <f>I1164*L1164*R1164</f>
        <v>85200</v>
      </c>
      <c r="T1164" s="2">
        <f>M1164+N1164</f>
        <v>7</v>
      </c>
    </row>
    <row r="1165" spans="1:20" x14ac:dyDescent="0.2">
      <c r="A1165" s="2" t="s">
        <v>3829</v>
      </c>
      <c r="B1165" s="2" t="s">
        <v>1629</v>
      </c>
      <c r="C1165" s="2" t="s">
        <v>79</v>
      </c>
      <c r="D1165" s="2" t="str">
        <f>INDEX(Hotels!$C$2:$C$49,MATCH(C1165,Hotels!$A$2:$A$49,0))</f>
        <v>Bengaluru</v>
      </c>
      <c r="E1165" s="11">
        <v>45681</v>
      </c>
      <c r="F1165" s="11">
        <v>45740</v>
      </c>
      <c r="G1165" s="11">
        <v>45745</v>
      </c>
      <c r="H1165" s="13">
        <f>DATE(YEAR(F1165),MONTH(F1165),1)</f>
        <v>45717</v>
      </c>
      <c r="I1165" s="2">
        <f>G1165-F1165</f>
        <v>5</v>
      </c>
      <c r="J1165" s="2">
        <f>F1165-E1165</f>
        <v>59</v>
      </c>
      <c r="K1165" s="2" t="s">
        <v>2668</v>
      </c>
      <c r="L1165" s="2">
        <v>1</v>
      </c>
      <c r="M1165" s="2">
        <v>2</v>
      </c>
      <c r="N1165" s="2">
        <v>2</v>
      </c>
      <c r="O1165" s="2" t="s">
        <v>2670</v>
      </c>
      <c r="P1165" s="2" t="s">
        <v>2656</v>
      </c>
      <c r="Q1165" s="2" t="s">
        <v>2649</v>
      </c>
      <c r="R1165" s="3">
        <v>4850</v>
      </c>
      <c r="S1165" s="3">
        <f>I1165*L1165*R1165</f>
        <v>24250</v>
      </c>
      <c r="T1165" s="2">
        <f>M1165+N1165</f>
        <v>4</v>
      </c>
    </row>
    <row r="1166" spans="1:20" x14ac:dyDescent="0.2">
      <c r="A1166" s="2" t="s">
        <v>3830</v>
      </c>
      <c r="B1166" s="2" t="s">
        <v>1771</v>
      </c>
      <c r="C1166" s="2" t="s">
        <v>83</v>
      </c>
      <c r="D1166" s="2" t="str">
        <f>INDEX(Hotels!$C$2:$C$49,MATCH(C1166,Hotels!$A$2:$A$49,0))</f>
        <v>Kochi</v>
      </c>
      <c r="E1166" s="11">
        <v>45681</v>
      </c>
      <c r="F1166" s="11">
        <v>45715</v>
      </c>
      <c r="G1166" s="11">
        <v>45716</v>
      </c>
      <c r="H1166" s="13">
        <f>DATE(YEAR(F1166),MONTH(F1166),1)</f>
        <v>45689</v>
      </c>
      <c r="I1166" s="2">
        <f>G1166-F1166</f>
        <v>1</v>
      </c>
      <c r="J1166" s="2">
        <f>F1166-E1166</f>
        <v>34</v>
      </c>
      <c r="K1166" s="2" t="s">
        <v>2655</v>
      </c>
      <c r="L1166" s="2">
        <v>1</v>
      </c>
      <c r="M1166" s="2">
        <v>1</v>
      </c>
      <c r="N1166" s="2">
        <v>0</v>
      </c>
      <c r="O1166" s="2" t="s">
        <v>2683</v>
      </c>
      <c r="P1166" s="2" t="s">
        <v>2656</v>
      </c>
      <c r="Q1166" s="2" t="s">
        <v>2649</v>
      </c>
      <c r="R1166" s="3">
        <v>14500</v>
      </c>
      <c r="S1166" s="3">
        <f>I1166*L1166*R1166</f>
        <v>14500</v>
      </c>
      <c r="T1166" s="2">
        <f>M1166+N1166</f>
        <v>1</v>
      </c>
    </row>
    <row r="1167" spans="1:20" x14ac:dyDescent="0.2">
      <c r="A1167" s="2" t="s">
        <v>3831</v>
      </c>
      <c r="B1167" s="2" t="s">
        <v>1915</v>
      </c>
      <c r="C1167" s="2" t="s">
        <v>93</v>
      </c>
      <c r="D1167" s="2" t="str">
        <f>INDEX(Hotels!$C$2:$C$49,MATCH(C1167,Hotels!$A$2:$A$49,0))</f>
        <v>Shimla</v>
      </c>
      <c r="E1167" s="11">
        <v>45681</v>
      </c>
      <c r="F1167" s="11">
        <v>45683</v>
      </c>
      <c r="G1167" s="11">
        <v>45684</v>
      </c>
      <c r="H1167" s="13">
        <f>DATE(YEAR(F1167),MONTH(F1167),1)</f>
        <v>45658</v>
      </c>
      <c r="I1167" s="2">
        <f>G1167-F1167</f>
        <v>1</v>
      </c>
      <c r="J1167" s="2">
        <f>F1167-E1167</f>
        <v>2</v>
      </c>
      <c r="K1167" s="2" t="s">
        <v>2655</v>
      </c>
      <c r="L1167" s="2">
        <v>1</v>
      </c>
      <c r="M1167" s="2">
        <v>1</v>
      </c>
      <c r="N1167" s="2">
        <v>0</v>
      </c>
      <c r="O1167" s="2" t="s">
        <v>2732</v>
      </c>
      <c r="P1167" s="2" t="s">
        <v>2652</v>
      </c>
      <c r="Q1167" s="2" t="s">
        <v>2649</v>
      </c>
      <c r="R1167" s="3">
        <v>5350</v>
      </c>
      <c r="S1167" s="3">
        <f>I1167*L1167*R1167</f>
        <v>5350</v>
      </c>
      <c r="T1167" s="2">
        <f>M1167+N1167</f>
        <v>1</v>
      </c>
    </row>
    <row r="1168" spans="1:20" x14ac:dyDescent="0.2">
      <c r="A1168" s="2" t="s">
        <v>3832</v>
      </c>
      <c r="B1168" s="2" t="s">
        <v>1940</v>
      </c>
      <c r="C1168" s="2" t="s">
        <v>97</v>
      </c>
      <c r="D1168" s="2" t="str">
        <f>INDEX(Hotels!$C$2:$C$49,MATCH(C1168,Hotels!$A$2:$A$49,0))</f>
        <v>Shimla</v>
      </c>
      <c r="E1168" s="11">
        <v>45681</v>
      </c>
      <c r="F1168" s="11">
        <v>45693</v>
      </c>
      <c r="G1168" s="11">
        <v>45697</v>
      </c>
      <c r="H1168" s="13">
        <f>DATE(YEAR(F1168),MONTH(F1168),1)</f>
        <v>45689</v>
      </c>
      <c r="I1168" s="2">
        <f>G1168-F1168</f>
        <v>4</v>
      </c>
      <c r="J1168" s="2">
        <f>F1168-E1168</f>
        <v>12</v>
      </c>
      <c r="K1168" s="2" t="s">
        <v>2655</v>
      </c>
      <c r="L1168" s="2">
        <v>1</v>
      </c>
      <c r="M1168" s="2">
        <v>2</v>
      </c>
      <c r="N1168" s="2">
        <v>0</v>
      </c>
      <c r="O1168" s="2" t="s">
        <v>2689</v>
      </c>
      <c r="P1168" s="2" t="s">
        <v>2652</v>
      </c>
      <c r="Q1168" s="2" t="s">
        <v>2649</v>
      </c>
      <c r="R1168" s="3">
        <v>10700</v>
      </c>
      <c r="S1168" s="3">
        <f>I1168*L1168*R1168</f>
        <v>42800</v>
      </c>
      <c r="T1168" s="2">
        <f>M1168+N1168</f>
        <v>2</v>
      </c>
    </row>
    <row r="1169" spans="1:20" x14ac:dyDescent="0.2">
      <c r="A1169" s="2" t="s">
        <v>3833</v>
      </c>
      <c r="B1169" s="2" t="s">
        <v>2008</v>
      </c>
      <c r="C1169" s="2" t="s">
        <v>91</v>
      </c>
      <c r="D1169" s="2" t="str">
        <f>INDEX(Hotels!$C$2:$C$49,MATCH(C1169,Hotels!$A$2:$A$49,0))</f>
        <v>Kochi</v>
      </c>
      <c r="E1169" s="11">
        <v>45681</v>
      </c>
      <c r="F1169" s="11">
        <v>45697</v>
      </c>
      <c r="G1169" s="11">
        <v>45702</v>
      </c>
      <c r="H1169" s="13">
        <f>DATE(YEAR(F1169),MONTH(F1169),1)</f>
        <v>45689</v>
      </c>
      <c r="I1169" s="2">
        <f>G1169-F1169</f>
        <v>5</v>
      </c>
      <c r="J1169" s="2">
        <f>F1169-E1169</f>
        <v>16</v>
      </c>
      <c r="K1169" s="2" t="s">
        <v>2655</v>
      </c>
      <c r="L1169" s="2">
        <v>1</v>
      </c>
      <c r="M1169" s="2">
        <v>2</v>
      </c>
      <c r="N1169" s="2">
        <v>3</v>
      </c>
      <c r="O1169" s="2" t="s">
        <v>2651</v>
      </c>
      <c r="P1169" s="2" t="s">
        <v>2662</v>
      </c>
      <c r="Q1169" s="2" t="s">
        <v>2649</v>
      </c>
      <c r="R1169" s="3">
        <v>4900</v>
      </c>
      <c r="S1169" s="3">
        <f>I1169*L1169*R1169</f>
        <v>24500</v>
      </c>
      <c r="T1169" s="2">
        <f>M1169+N1169</f>
        <v>5</v>
      </c>
    </row>
    <row r="1170" spans="1:20" x14ac:dyDescent="0.2">
      <c r="A1170" s="2" t="s">
        <v>3834</v>
      </c>
      <c r="B1170" s="2" t="s">
        <v>2244</v>
      </c>
      <c r="C1170" s="2" t="s">
        <v>83</v>
      </c>
      <c r="D1170" s="2" t="str">
        <f>INDEX(Hotels!$C$2:$C$49,MATCH(C1170,Hotels!$A$2:$A$49,0))</f>
        <v>Kochi</v>
      </c>
      <c r="E1170" s="11">
        <v>45681</v>
      </c>
      <c r="F1170" s="11">
        <v>45816</v>
      </c>
      <c r="G1170" s="11">
        <v>45821</v>
      </c>
      <c r="H1170" s="13">
        <f>DATE(YEAR(F1170),MONTH(F1170),1)</f>
        <v>45809</v>
      </c>
      <c r="I1170" s="2">
        <f>G1170-F1170</f>
        <v>5</v>
      </c>
      <c r="J1170" s="2">
        <f>F1170-E1170</f>
        <v>135</v>
      </c>
      <c r="K1170" s="2" t="s">
        <v>2655</v>
      </c>
      <c r="L1170" s="2">
        <v>1</v>
      </c>
      <c r="M1170" s="2">
        <v>2</v>
      </c>
      <c r="N1170" s="2">
        <v>3</v>
      </c>
      <c r="O1170" s="2" t="s">
        <v>2651</v>
      </c>
      <c r="P1170" s="2" t="s">
        <v>2659</v>
      </c>
      <c r="Q1170" s="2" t="s">
        <v>2649</v>
      </c>
      <c r="R1170" s="3">
        <v>9100</v>
      </c>
      <c r="S1170" s="3">
        <f>I1170*L1170*R1170</f>
        <v>45500</v>
      </c>
      <c r="T1170" s="2">
        <f>M1170+N1170</f>
        <v>5</v>
      </c>
    </row>
    <row r="1171" spans="1:20" x14ac:dyDescent="0.2">
      <c r="A1171" s="2" t="s">
        <v>3835</v>
      </c>
      <c r="B1171" s="2" t="s">
        <v>2319</v>
      </c>
      <c r="C1171" s="2" t="s">
        <v>51</v>
      </c>
      <c r="D1171" s="2" t="str">
        <f>INDEX(Hotels!$C$2:$C$49,MATCH(C1171,Hotels!$A$2:$A$49,0))</f>
        <v>Agra</v>
      </c>
      <c r="E1171" s="11">
        <v>45681</v>
      </c>
      <c r="F1171" s="11">
        <v>45688</v>
      </c>
      <c r="G1171" s="11">
        <v>45689</v>
      </c>
      <c r="H1171" s="13">
        <f>DATE(YEAR(F1171),MONTH(F1171),1)</f>
        <v>45658</v>
      </c>
      <c r="I1171" s="2">
        <f>G1171-F1171</f>
        <v>1</v>
      </c>
      <c r="J1171" s="2">
        <f>F1171-E1171</f>
        <v>7</v>
      </c>
      <c r="K1171" s="2" t="s">
        <v>2655</v>
      </c>
      <c r="L1171" s="2">
        <v>1</v>
      </c>
      <c r="M1171" s="2">
        <v>2</v>
      </c>
      <c r="N1171" s="2">
        <v>0</v>
      </c>
      <c r="O1171" s="2" t="s">
        <v>2732</v>
      </c>
      <c r="P1171" s="2" t="s">
        <v>2662</v>
      </c>
      <c r="Q1171" s="2" t="s">
        <v>2649</v>
      </c>
      <c r="R1171" s="3">
        <v>10750</v>
      </c>
      <c r="S1171" s="3">
        <f>I1171*L1171*R1171</f>
        <v>10750</v>
      </c>
      <c r="T1171" s="2">
        <f>M1171+N1171</f>
        <v>2</v>
      </c>
    </row>
    <row r="1172" spans="1:20" x14ac:dyDescent="0.2">
      <c r="A1172" s="2" t="s">
        <v>3836</v>
      </c>
      <c r="B1172" s="2" t="s">
        <v>383</v>
      </c>
      <c r="C1172" s="2" t="s">
        <v>67</v>
      </c>
      <c r="D1172" s="2" t="str">
        <f>INDEX(Hotels!$C$2:$C$49,MATCH(C1172,Hotels!$A$2:$A$49,0))</f>
        <v>New Delhi</v>
      </c>
      <c r="E1172" s="11">
        <v>45682</v>
      </c>
      <c r="F1172" s="11">
        <v>45716</v>
      </c>
      <c r="G1172" s="11">
        <v>45720</v>
      </c>
      <c r="H1172" s="13">
        <f>DATE(YEAR(F1172),MONTH(F1172),1)</f>
        <v>45689</v>
      </c>
      <c r="I1172" s="2">
        <f>G1172-F1172</f>
        <v>4</v>
      </c>
      <c r="J1172" s="2">
        <f>F1172-E1172</f>
        <v>34</v>
      </c>
      <c r="K1172" s="2" t="s">
        <v>2668</v>
      </c>
      <c r="L1172" s="2">
        <v>1</v>
      </c>
      <c r="M1172" s="2">
        <v>1</v>
      </c>
      <c r="N1172" s="2">
        <v>0</v>
      </c>
      <c r="O1172" s="2" t="s">
        <v>2647</v>
      </c>
      <c r="P1172" s="2" t="s">
        <v>2672</v>
      </c>
      <c r="Q1172" s="2" t="s">
        <v>2649</v>
      </c>
      <c r="R1172" s="3">
        <v>5000</v>
      </c>
      <c r="S1172" s="3">
        <f>I1172*L1172*R1172</f>
        <v>20000</v>
      </c>
      <c r="T1172" s="2">
        <f>M1172+N1172</f>
        <v>1</v>
      </c>
    </row>
    <row r="1173" spans="1:20" x14ac:dyDescent="0.2">
      <c r="A1173" s="2" t="s">
        <v>3837</v>
      </c>
      <c r="B1173" s="2" t="s">
        <v>452</v>
      </c>
      <c r="C1173" s="2" t="s">
        <v>13</v>
      </c>
      <c r="D1173" s="2" t="str">
        <f>INDEX(Hotels!$C$2:$C$49,MATCH(C1173,Hotels!$A$2:$A$49,0))</f>
        <v>Goa</v>
      </c>
      <c r="E1173" s="11">
        <v>45682</v>
      </c>
      <c r="F1173" s="11">
        <v>45789</v>
      </c>
      <c r="G1173" s="11">
        <v>45793</v>
      </c>
      <c r="H1173" s="13">
        <f>DATE(YEAR(F1173),MONTH(F1173),1)</f>
        <v>45778</v>
      </c>
      <c r="I1173" s="2">
        <f>G1173-F1173</f>
        <v>4</v>
      </c>
      <c r="J1173" s="2">
        <f>F1173-E1173</f>
        <v>107</v>
      </c>
      <c r="K1173" s="2" t="s">
        <v>2655</v>
      </c>
      <c r="L1173" s="2">
        <v>2</v>
      </c>
      <c r="M1173" s="2">
        <v>4</v>
      </c>
      <c r="N1173" s="2">
        <v>0</v>
      </c>
      <c r="O1173" s="2" t="s">
        <v>2658</v>
      </c>
      <c r="P1173" s="2" t="s">
        <v>2652</v>
      </c>
      <c r="Q1173" s="2" t="s">
        <v>2649</v>
      </c>
      <c r="R1173" s="3">
        <v>13550</v>
      </c>
      <c r="S1173" s="3">
        <f>I1173*L1173*R1173</f>
        <v>108400</v>
      </c>
      <c r="T1173" s="2">
        <f>M1173+N1173</f>
        <v>4</v>
      </c>
    </row>
    <row r="1174" spans="1:20" x14ac:dyDescent="0.2">
      <c r="A1174" s="2" t="s">
        <v>3838</v>
      </c>
      <c r="B1174" s="2" t="s">
        <v>1030</v>
      </c>
      <c r="C1174" s="2" t="s">
        <v>69</v>
      </c>
      <c r="D1174" s="2" t="str">
        <f>INDEX(Hotels!$C$2:$C$49,MATCH(C1174,Hotels!$A$2:$A$49,0))</f>
        <v>New Delhi</v>
      </c>
      <c r="E1174" s="11">
        <v>45682</v>
      </c>
      <c r="F1174" s="11">
        <v>45690</v>
      </c>
      <c r="G1174" s="11">
        <v>45693</v>
      </c>
      <c r="H1174" s="13">
        <f>DATE(YEAR(F1174),MONTH(F1174),1)</f>
        <v>45689</v>
      </c>
      <c r="I1174" s="2">
        <f>G1174-F1174</f>
        <v>3</v>
      </c>
      <c r="J1174" s="2">
        <f>F1174-E1174</f>
        <v>8</v>
      </c>
      <c r="K1174" s="2" t="s">
        <v>2668</v>
      </c>
      <c r="L1174" s="2">
        <v>1</v>
      </c>
      <c r="M1174" s="2">
        <v>1</v>
      </c>
      <c r="N1174" s="2">
        <v>0</v>
      </c>
      <c r="O1174" s="2" t="s">
        <v>2732</v>
      </c>
      <c r="P1174" s="2" t="s">
        <v>2659</v>
      </c>
      <c r="Q1174" s="2" t="s">
        <v>2649</v>
      </c>
      <c r="R1174" s="3">
        <v>15300</v>
      </c>
      <c r="S1174" s="3">
        <f>I1174*L1174*R1174</f>
        <v>45900</v>
      </c>
      <c r="T1174" s="2">
        <f>M1174+N1174</f>
        <v>1</v>
      </c>
    </row>
    <row r="1175" spans="1:20" x14ac:dyDescent="0.2">
      <c r="A1175" s="2" t="s">
        <v>3839</v>
      </c>
      <c r="B1175" s="2" t="s">
        <v>1551</v>
      </c>
      <c r="C1175" s="2" t="s">
        <v>87</v>
      </c>
      <c r="D1175" s="2" t="str">
        <f>INDEX(Hotels!$C$2:$C$49,MATCH(C1175,Hotels!$A$2:$A$49,0))</f>
        <v>Kochi</v>
      </c>
      <c r="E1175" s="11">
        <v>45682</v>
      </c>
      <c r="F1175" s="11">
        <v>45831</v>
      </c>
      <c r="G1175" s="11">
        <v>45833</v>
      </c>
      <c r="H1175" s="13">
        <f>DATE(YEAR(F1175),MONTH(F1175),1)</f>
        <v>45809</v>
      </c>
      <c r="I1175" s="2">
        <f>G1175-F1175</f>
        <v>2</v>
      </c>
      <c r="J1175" s="2">
        <f>F1175-E1175</f>
        <v>149</v>
      </c>
      <c r="K1175" s="2" t="s">
        <v>2666</v>
      </c>
      <c r="L1175" s="2">
        <v>1</v>
      </c>
      <c r="M1175" s="2">
        <v>2</v>
      </c>
      <c r="N1175" s="2">
        <v>0</v>
      </c>
      <c r="O1175" s="2" t="s">
        <v>2683</v>
      </c>
      <c r="P1175" s="2" t="s">
        <v>2652</v>
      </c>
      <c r="Q1175" s="2" t="s">
        <v>2649</v>
      </c>
      <c r="R1175" s="3">
        <v>11000</v>
      </c>
      <c r="S1175" s="3">
        <f>I1175*L1175*R1175</f>
        <v>22000</v>
      </c>
      <c r="T1175" s="2">
        <f>M1175+N1175</f>
        <v>2</v>
      </c>
    </row>
    <row r="1176" spans="1:20" x14ac:dyDescent="0.2">
      <c r="A1176" s="2" t="s">
        <v>3840</v>
      </c>
      <c r="B1176" s="2" t="s">
        <v>1680</v>
      </c>
      <c r="C1176" s="2" t="s">
        <v>89</v>
      </c>
      <c r="D1176" s="2" t="str">
        <f>INDEX(Hotels!$C$2:$C$49,MATCH(C1176,Hotels!$A$2:$A$49,0))</f>
        <v>Kochi</v>
      </c>
      <c r="E1176" s="11">
        <v>45682</v>
      </c>
      <c r="F1176" s="11">
        <v>45804</v>
      </c>
      <c r="G1176" s="11">
        <v>45807</v>
      </c>
      <c r="H1176" s="13">
        <f>DATE(YEAR(F1176),MONTH(F1176),1)</f>
        <v>45778</v>
      </c>
      <c r="I1176" s="2">
        <f>G1176-F1176</f>
        <v>3</v>
      </c>
      <c r="J1176" s="2">
        <f>F1176-E1176</f>
        <v>122</v>
      </c>
      <c r="K1176" s="2" t="s">
        <v>2668</v>
      </c>
      <c r="L1176" s="2">
        <v>1</v>
      </c>
      <c r="M1176" s="2">
        <v>2</v>
      </c>
      <c r="N1176" s="2">
        <v>0</v>
      </c>
      <c r="O1176" s="2" t="s">
        <v>2689</v>
      </c>
      <c r="P1176" s="2" t="s">
        <v>2656</v>
      </c>
      <c r="Q1176" s="2" t="s">
        <v>2649</v>
      </c>
      <c r="R1176" s="3">
        <v>5000</v>
      </c>
      <c r="S1176" s="3">
        <f>I1176*L1176*R1176</f>
        <v>15000</v>
      </c>
      <c r="T1176" s="2">
        <f>M1176+N1176</f>
        <v>2</v>
      </c>
    </row>
    <row r="1177" spans="1:20" x14ac:dyDescent="0.2">
      <c r="A1177" s="2" t="s">
        <v>3841</v>
      </c>
      <c r="B1177" s="2" t="s">
        <v>2040</v>
      </c>
      <c r="C1177" s="2" t="s">
        <v>63</v>
      </c>
      <c r="D1177" s="2" t="str">
        <f>INDEX(Hotels!$C$2:$C$49,MATCH(C1177,Hotels!$A$2:$A$49,0))</f>
        <v>New Delhi</v>
      </c>
      <c r="E1177" s="11">
        <v>45682</v>
      </c>
      <c r="F1177" s="11">
        <v>45711</v>
      </c>
      <c r="G1177" s="11">
        <v>45712</v>
      </c>
      <c r="H1177" s="13">
        <f>DATE(YEAR(F1177),MONTH(F1177),1)</f>
        <v>45689</v>
      </c>
      <c r="I1177" s="2">
        <f>G1177-F1177</f>
        <v>1</v>
      </c>
      <c r="J1177" s="2">
        <f>F1177-E1177</f>
        <v>29</v>
      </c>
      <c r="K1177" s="2" t="s">
        <v>2668</v>
      </c>
      <c r="L1177" s="2">
        <v>1</v>
      </c>
      <c r="M1177" s="2">
        <v>1</v>
      </c>
      <c r="N1177" s="2">
        <v>0</v>
      </c>
      <c r="O1177" s="2" t="s">
        <v>2647</v>
      </c>
      <c r="P1177" s="2" t="s">
        <v>2656</v>
      </c>
      <c r="Q1177" s="2" t="s">
        <v>2649</v>
      </c>
      <c r="R1177" s="3">
        <v>8250</v>
      </c>
      <c r="S1177" s="3">
        <f>I1177*L1177*R1177</f>
        <v>8250</v>
      </c>
      <c r="T1177" s="2">
        <f>M1177+N1177</f>
        <v>1</v>
      </c>
    </row>
    <row r="1178" spans="1:20" x14ac:dyDescent="0.2">
      <c r="A1178" s="2" t="s">
        <v>3842</v>
      </c>
      <c r="B1178" s="2" t="s">
        <v>529</v>
      </c>
      <c r="C1178" s="2" t="s">
        <v>63</v>
      </c>
      <c r="D1178" s="2" t="str">
        <f>INDEX(Hotels!$C$2:$C$49,MATCH(C1178,Hotels!$A$2:$A$49,0))</f>
        <v>New Delhi</v>
      </c>
      <c r="E1178" s="11">
        <v>45683</v>
      </c>
      <c r="F1178" s="11">
        <v>45696</v>
      </c>
      <c r="G1178" s="11">
        <v>45698</v>
      </c>
      <c r="H1178" s="13">
        <f>DATE(YEAR(F1178),MONTH(F1178),1)</f>
        <v>45689</v>
      </c>
      <c r="I1178" s="2">
        <f>G1178-F1178</f>
        <v>2</v>
      </c>
      <c r="J1178" s="2">
        <f>F1178-E1178</f>
        <v>13</v>
      </c>
      <c r="K1178" s="2" t="s">
        <v>2668</v>
      </c>
      <c r="L1178" s="2">
        <v>1</v>
      </c>
      <c r="M1178" s="2">
        <v>1</v>
      </c>
      <c r="N1178" s="2">
        <v>0</v>
      </c>
      <c r="O1178" s="2" t="s">
        <v>2670</v>
      </c>
      <c r="P1178" s="2" t="s">
        <v>2672</v>
      </c>
      <c r="Q1178" s="2" t="s">
        <v>2649</v>
      </c>
      <c r="R1178" s="3">
        <v>8300</v>
      </c>
      <c r="S1178" s="3">
        <f>I1178*L1178*R1178</f>
        <v>16600</v>
      </c>
      <c r="T1178" s="2">
        <f>M1178+N1178</f>
        <v>1</v>
      </c>
    </row>
    <row r="1179" spans="1:20" x14ac:dyDescent="0.2">
      <c r="A1179" s="2" t="s">
        <v>3843</v>
      </c>
      <c r="B1179" s="2" t="s">
        <v>915</v>
      </c>
      <c r="C1179" s="2" t="s">
        <v>106</v>
      </c>
      <c r="D1179" s="2" t="str">
        <f>INDEX(Hotels!$C$2:$C$49,MATCH(C1179,Hotels!$A$2:$A$49,0))</f>
        <v>Manali</v>
      </c>
      <c r="E1179" s="11">
        <v>45683</v>
      </c>
      <c r="F1179" s="11">
        <v>45687</v>
      </c>
      <c r="G1179" s="11">
        <v>45690</v>
      </c>
      <c r="H1179" s="13">
        <f>DATE(YEAR(F1179),MONTH(F1179),1)</f>
        <v>45658</v>
      </c>
      <c r="I1179" s="2">
        <f>G1179-F1179</f>
        <v>3</v>
      </c>
      <c r="J1179" s="2">
        <f>F1179-E1179</f>
        <v>4</v>
      </c>
      <c r="K1179" s="2" t="s">
        <v>2655</v>
      </c>
      <c r="L1179" s="2">
        <v>1</v>
      </c>
      <c r="M1179" s="2">
        <v>2</v>
      </c>
      <c r="N1179" s="2">
        <v>3</v>
      </c>
      <c r="O1179" s="2" t="s">
        <v>2683</v>
      </c>
      <c r="P1179" s="2" t="s">
        <v>2648</v>
      </c>
      <c r="Q1179" s="2" t="s">
        <v>2649</v>
      </c>
      <c r="R1179" s="3">
        <v>7800</v>
      </c>
      <c r="S1179" s="3">
        <f>I1179*L1179*R1179</f>
        <v>23400</v>
      </c>
      <c r="T1179" s="2">
        <f>M1179+N1179</f>
        <v>5</v>
      </c>
    </row>
    <row r="1180" spans="1:20" x14ac:dyDescent="0.2">
      <c r="A1180" s="2" t="s">
        <v>3844</v>
      </c>
      <c r="B1180" s="2" t="s">
        <v>976</v>
      </c>
      <c r="C1180" s="2" t="s">
        <v>37</v>
      </c>
      <c r="D1180" s="2" t="str">
        <f>INDEX(Hotels!$C$2:$C$49,MATCH(C1180,Hotels!$A$2:$A$49,0))</f>
        <v>Udaipur</v>
      </c>
      <c r="E1180" s="11">
        <v>45683</v>
      </c>
      <c r="F1180" s="11">
        <v>45699</v>
      </c>
      <c r="G1180" s="11">
        <v>45702</v>
      </c>
      <c r="H1180" s="13">
        <f>DATE(YEAR(F1180),MONTH(F1180),1)</f>
        <v>45689</v>
      </c>
      <c r="I1180" s="2">
        <f>G1180-F1180</f>
        <v>3</v>
      </c>
      <c r="J1180" s="2">
        <f>F1180-E1180</f>
        <v>16</v>
      </c>
      <c r="K1180" s="2" t="s">
        <v>2646</v>
      </c>
      <c r="L1180" s="2">
        <v>1</v>
      </c>
      <c r="M1180" s="2">
        <v>1</v>
      </c>
      <c r="N1180" s="2">
        <v>0</v>
      </c>
      <c r="O1180" s="2" t="s">
        <v>2689</v>
      </c>
      <c r="P1180" s="2" t="s">
        <v>2652</v>
      </c>
      <c r="Q1180" s="2" t="s">
        <v>2649</v>
      </c>
      <c r="R1180" s="3">
        <v>25650</v>
      </c>
      <c r="S1180" s="3">
        <f>I1180*L1180*R1180</f>
        <v>76950</v>
      </c>
      <c r="T1180" s="2">
        <f>M1180+N1180</f>
        <v>1</v>
      </c>
    </row>
    <row r="1181" spans="1:20" x14ac:dyDescent="0.2">
      <c r="A1181" s="2" t="s">
        <v>3845</v>
      </c>
      <c r="B1181" s="2" t="s">
        <v>1024</v>
      </c>
      <c r="C1181" s="2" t="s">
        <v>69</v>
      </c>
      <c r="D1181" s="2" t="str">
        <f>INDEX(Hotels!$C$2:$C$49,MATCH(C1181,Hotels!$A$2:$A$49,0))</f>
        <v>New Delhi</v>
      </c>
      <c r="E1181" s="11">
        <v>45683</v>
      </c>
      <c r="F1181" s="11">
        <v>45690</v>
      </c>
      <c r="G1181" s="11">
        <v>45692</v>
      </c>
      <c r="H1181" s="13">
        <f>DATE(YEAR(F1181),MONTH(F1181),1)</f>
        <v>45689</v>
      </c>
      <c r="I1181" s="2">
        <f>G1181-F1181</f>
        <v>2</v>
      </c>
      <c r="J1181" s="2">
        <f>F1181-E1181</f>
        <v>7</v>
      </c>
      <c r="K1181" s="2" t="s">
        <v>2655</v>
      </c>
      <c r="L1181" s="2">
        <v>1</v>
      </c>
      <c r="M1181" s="2">
        <v>3</v>
      </c>
      <c r="N1181" s="2">
        <v>0</v>
      </c>
      <c r="O1181" s="2" t="s">
        <v>2670</v>
      </c>
      <c r="P1181" s="2" t="s">
        <v>2652</v>
      </c>
      <c r="Q1181" s="2" t="s">
        <v>2649</v>
      </c>
      <c r="R1181" s="3">
        <v>19300</v>
      </c>
      <c r="S1181" s="3">
        <f>I1181*L1181*R1181</f>
        <v>38600</v>
      </c>
      <c r="T1181" s="2">
        <f>M1181+N1181</f>
        <v>3</v>
      </c>
    </row>
    <row r="1182" spans="1:20" x14ac:dyDescent="0.2">
      <c r="A1182" s="2" t="s">
        <v>3846</v>
      </c>
      <c r="B1182" s="2" t="s">
        <v>1480</v>
      </c>
      <c r="C1182" s="2" t="s">
        <v>51</v>
      </c>
      <c r="D1182" s="2" t="str">
        <f>INDEX(Hotels!$C$2:$C$49,MATCH(C1182,Hotels!$A$2:$A$49,0))</f>
        <v>Agra</v>
      </c>
      <c r="E1182" s="11">
        <v>45683</v>
      </c>
      <c r="F1182" s="11">
        <v>45690</v>
      </c>
      <c r="G1182" s="11">
        <v>45694</v>
      </c>
      <c r="H1182" s="13">
        <f>DATE(YEAR(F1182),MONTH(F1182),1)</f>
        <v>45689</v>
      </c>
      <c r="I1182" s="2">
        <f>G1182-F1182</f>
        <v>4</v>
      </c>
      <c r="J1182" s="2">
        <f>F1182-E1182</f>
        <v>7</v>
      </c>
      <c r="K1182" s="2" t="s">
        <v>2655</v>
      </c>
      <c r="L1182" s="2">
        <v>1</v>
      </c>
      <c r="M1182" s="2">
        <v>2</v>
      </c>
      <c r="N1182" s="2">
        <v>0</v>
      </c>
      <c r="O1182" s="2" t="s">
        <v>2683</v>
      </c>
      <c r="P1182" s="2" t="s">
        <v>2652</v>
      </c>
      <c r="Q1182" s="2" t="s">
        <v>2649</v>
      </c>
      <c r="R1182" s="3">
        <v>11750</v>
      </c>
      <c r="S1182" s="3">
        <f>I1182*L1182*R1182</f>
        <v>47000</v>
      </c>
      <c r="T1182" s="2">
        <f>M1182+N1182</f>
        <v>2</v>
      </c>
    </row>
    <row r="1183" spans="1:20" x14ac:dyDescent="0.2">
      <c r="A1183" s="2" t="s">
        <v>3847</v>
      </c>
      <c r="B1183" s="2" t="s">
        <v>1483</v>
      </c>
      <c r="C1183" s="2" t="s">
        <v>32</v>
      </c>
      <c r="D1183" s="2" t="str">
        <f>INDEX(Hotels!$C$2:$C$49,MATCH(C1183,Hotels!$A$2:$A$49,0))</f>
        <v>Jaipur</v>
      </c>
      <c r="E1183" s="11">
        <v>45683</v>
      </c>
      <c r="F1183" s="11">
        <v>45686</v>
      </c>
      <c r="G1183" s="11">
        <v>45692</v>
      </c>
      <c r="H1183" s="13">
        <f>DATE(YEAR(F1183),MONTH(F1183),1)</f>
        <v>45658</v>
      </c>
      <c r="I1183" s="2">
        <f>G1183-F1183</f>
        <v>6</v>
      </c>
      <c r="J1183" s="2">
        <f>F1183-E1183</f>
        <v>3</v>
      </c>
      <c r="K1183" s="2" t="s">
        <v>2655</v>
      </c>
      <c r="L1183" s="2">
        <v>1</v>
      </c>
      <c r="M1183" s="2">
        <v>2</v>
      </c>
      <c r="N1183" s="2">
        <v>3</v>
      </c>
      <c r="O1183" s="2" t="s">
        <v>2658</v>
      </c>
      <c r="P1183" s="2" t="s">
        <v>2656</v>
      </c>
      <c r="Q1183" s="2" t="s">
        <v>2649</v>
      </c>
      <c r="R1183" s="3">
        <v>7150</v>
      </c>
      <c r="S1183" s="3">
        <f>I1183*L1183*R1183</f>
        <v>42900</v>
      </c>
      <c r="T1183" s="2">
        <f>M1183+N1183</f>
        <v>5</v>
      </c>
    </row>
    <row r="1184" spans="1:20" x14ac:dyDescent="0.2">
      <c r="A1184" s="2" t="s">
        <v>3848</v>
      </c>
      <c r="B1184" s="2" t="s">
        <v>1610</v>
      </c>
      <c r="C1184" s="2" t="s">
        <v>53</v>
      </c>
      <c r="D1184" s="2" t="str">
        <f>INDEX(Hotels!$C$2:$C$49,MATCH(C1184,Hotels!$A$2:$A$49,0))</f>
        <v>Mumbai</v>
      </c>
      <c r="E1184" s="11">
        <v>45683</v>
      </c>
      <c r="F1184" s="11">
        <v>45706</v>
      </c>
      <c r="G1184" s="11">
        <v>45709</v>
      </c>
      <c r="H1184" s="13">
        <f>DATE(YEAR(F1184),MONTH(F1184),1)</f>
        <v>45689</v>
      </c>
      <c r="I1184" s="2">
        <f>G1184-F1184</f>
        <v>3</v>
      </c>
      <c r="J1184" s="2">
        <f>F1184-E1184</f>
        <v>23</v>
      </c>
      <c r="K1184" s="2" t="s">
        <v>2646</v>
      </c>
      <c r="L1184" s="2">
        <v>1</v>
      </c>
      <c r="M1184" s="2">
        <v>2</v>
      </c>
      <c r="N1184" s="2">
        <v>0</v>
      </c>
      <c r="O1184" s="2" t="s">
        <v>2670</v>
      </c>
      <c r="P1184" s="2" t="s">
        <v>2648</v>
      </c>
      <c r="Q1184" s="2" t="s">
        <v>2649</v>
      </c>
      <c r="R1184" s="3">
        <v>17400</v>
      </c>
      <c r="S1184" s="3">
        <f>I1184*L1184*R1184</f>
        <v>52200</v>
      </c>
      <c r="T1184" s="2">
        <f>M1184+N1184</f>
        <v>2</v>
      </c>
    </row>
    <row r="1185" spans="1:20" x14ac:dyDescent="0.2">
      <c r="A1185" s="2" t="s">
        <v>3849</v>
      </c>
      <c r="B1185" s="2" t="s">
        <v>1708</v>
      </c>
      <c r="C1185" s="2" t="s">
        <v>89</v>
      </c>
      <c r="D1185" s="2" t="str">
        <f>INDEX(Hotels!$C$2:$C$49,MATCH(C1185,Hotels!$A$2:$A$49,0))</f>
        <v>Kochi</v>
      </c>
      <c r="E1185" s="11">
        <v>45683</v>
      </c>
      <c r="F1185" s="11">
        <v>45697</v>
      </c>
      <c r="G1185" s="11">
        <v>45699</v>
      </c>
      <c r="H1185" s="13">
        <f>DATE(YEAR(F1185),MONTH(F1185),1)</f>
        <v>45689</v>
      </c>
      <c r="I1185" s="2">
        <f>G1185-F1185</f>
        <v>2</v>
      </c>
      <c r="J1185" s="2">
        <f>F1185-E1185</f>
        <v>14</v>
      </c>
      <c r="K1185" s="2" t="s">
        <v>2655</v>
      </c>
      <c r="L1185" s="2">
        <v>1</v>
      </c>
      <c r="M1185" s="2">
        <v>1</v>
      </c>
      <c r="N1185" s="2">
        <v>0</v>
      </c>
      <c r="O1185" s="2" t="s">
        <v>2658</v>
      </c>
      <c r="P1185" s="2" t="s">
        <v>2662</v>
      </c>
      <c r="Q1185" s="2" t="s">
        <v>2649</v>
      </c>
      <c r="R1185" s="3">
        <v>8300</v>
      </c>
      <c r="S1185" s="3">
        <f>I1185*L1185*R1185</f>
        <v>16600</v>
      </c>
      <c r="T1185" s="2">
        <f>M1185+N1185</f>
        <v>1</v>
      </c>
    </row>
    <row r="1186" spans="1:20" x14ac:dyDescent="0.2">
      <c r="A1186" s="2" t="s">
        <v>3850</v>
      </c>
      <c r="B1186" s="2" t="s">
        <v>2387</v>
      </c>
      <c r="C1186" s="2" t="s">
        <v>34</v>
      </c>
      <c r="D1186" s="2" t="str">
        <f>INDEX(Hotels!$C$2:$C$49,MATCH(C1186,Hotels!$A$2:$A$49,0))</f>
        <v>Udaipur</v>
      </c>
      <c r="E1186" s="11">
        <v>45683</v>
      </c>
      <c r="F1186" s="11">
        <v>45692</v>
      </c>
      <c r="G1186" s="11">
        <v>45697</v>
      </c>
      <c r="H1186" s="13">
        <f>DATE(YEAR(F1186),MONTH(F1186),1)</f>
        <v>45689</v>
      </c>
      <c r="I1186" s="2">
        <f>G1186-F1186</f>
        <v>5</v>
      </c>
      <c r="J1186" s="2">
        <f>F1186-E1186</f>
        <v>9</v>
      </c>
      <c r="K1186" s="2" t="s">
        <v>2666</v>
      </c>
      <c r="L1186" s="2">
        <v>1</v>
      </c>
      <c r="M1186" s="2">
        <v>2</v>
      </c>
      <c r="N1186" s="2">
        <v>1</v>
      </c>
      <c r="O1186" s="2" t="s">
        <v>2689</v>
      </c>
      <c r="P1186" s="2" t="s">
        <v>2648</v>
      </c>
      <c r="Q1186" s="2" t="s">
        <v>2653</v>
      </c>
      <c r="R1186" s="3">
        <v>19000</v>
      </c>
      <c r="S1186" s="3">
        <f>I1186*L1186*R1186</f>
        <v>95000</v>
      </c>
      <c r="T1186" s="2">
        <f>M1186+N1186</f>
        <v>3</v>
      </c>
    </row>
    <row r="1187" spans="1:20" x14ac:dyDescent="0.2">
      <c r="A1187" s="2" t="s">
        <v>3851</v>
      </c>
      <c r="B1187" s="2" t="s">
        <v>756</v>
      </c>
      <c r="C1187" s="2" t="s">
        <v>89</v>
      </c>
      <c r="D1187" s="2" t="str">
        <f>INDEX(Hotels!$C$2:$C$49,MATCH(C1187,Hotels!$A$2:$A$49,0))</f>
        <v>Kochi</v>
      </c>
      <c r="E1187" s="11">
        <v>45684</v>
      </c>
      <c r="F1187" s="11">
        <v>45699</v>
      </c>
      <c r="G1187" s="11">
        <v>45703</v>
      </c>
      <c r="H1187" s="13">
        <f>DATE(YEAR(F1187),MONTH(F1187),1)</f>
        <v>45689</v>
      </c>
      <c r="I1187" s="2">
        <f>G1187-F1187</f>
        <v>4</v>
      </c>
      <c r="J1187" s="2">
        <f>F1187-E1187</f>
        <v>15</v>
      </c>
      <c r="K1187" s="2" t="s">
        <v>2646</v>
      </c>
      <c r="L1187" s="2">
        <v>1</v>
      </c>
      <c r="M1187" s="2">
        <v>2</v>
      </c>
      <c r="N1187" s="2">
        <v>2</v>
      </c>
      <c r="O1187" s="2" t="s">
        <v>2670</v>
      </c>
      <c r="P1187" s="2" t="s">
        <v>2662</v>
      </c>
      <c r="Q1187" s="2" t="s">
        <v>2653</v>
      </c>
      <c r="R1187" s="3">
        <v>12850</v>
      </c>
      <c r="S1187" s="3">
        <f>I1187*L1187*R1187</f>
        <v>51400</v>
      </c>
      <c r="T1187" s="2">
        <f>M1187+N1187</f>
        <v>4</v>
      </c>
    </row>
    <row r="1188" spans="1:20" x14ac:dyDescent="0.2">
      <c r="A1188" s="2" t="s">
        <v>3852</v>
      </c>
      <c r="B1188" s="2" t="s">
        <v>903</v>
      </c>
      <c r="C1188" s="2" t="s">
        <v>69</v>
      </c>
      <c r="D1188" s="2" t="str">
        <f>INDEX(Hotels!$C$2:$C$49,MATCH(C1188,Hotels!$A$2:$A$49,0))</f>
        <v>New Delhi</v>
      </c>
      <c r="E1188" s="11">
        <v>45684</v>
      </c>
      <c r="F1188" s="11">
        <v>45728</v>
      </c>
      <c r="G1188" s="11">
        <v>45731</v>
      </c>
      <c r="H1188" s="13">
        <f>DATE(YEAR(F1188),MONTH(F1188),1)</f>
        <v>45717</v>
      </c>
      <c r="I1188" s="2">
        <f>G1188-F1188</f>
        <v>3</v>
      </c>
      <c r="J1188" s="2">
        <f>F1188-E1188</f>
        <v>44</v>
      </c>
      <c r="K1188" s="2" t="s">
        <v>2655</v>
      </c>
      <c r="L1188" s="2">
        <v>1</v>
      </c>
      <c r="M1188" s="2">
        <v>1</v>
      </c>
      <c r="N1188" s="2">
        <v>1</v>
      </c>
      <c r="O1188" s="2" t="s">
        <v>2689</v>
      </c>
      <c r="P1188" s="2" t="s">
        <v>2672</v>
      </c>
      <c r="Q1188" s="2" t="s">
        <v>2649</v>
      </c>
      <c r="R1188" s="3">
        <v>19200</v>
      </c>
      <c r="S1188" s="3">
        <f>I1188*L1188*R1188</f>
        <v>57600</v>
      </c>
      <c r="T1188" s="2">
        <f>M1188+N1188</f>
        <v>2</v>
      </c>
    </row>
    <row r="1189" spans="1:20" x14ac:dyDescent="0.2">
      <c r="A1189" s="2" t="s">
        <v>3853</v>
      </c>
      <c r="B1189" s="2" t="s">
        <v>1031</v>
      </c>
      <c r="C1189" s="2" t="s">
        <v>89</v>
      </c>
      <c r="D1189" s="2" t="str">
        <f>INDEX(Hotels!$C$2:$C$49,MATCH(C1189,Hotels!$A$2:$A$49,0))</f>
        <v>Kochi</v>
      </c>
      <c r="E1189" s="11">
        <v>45684</v>
      </c>
      <c r="F1189" s="11">
        <v>45691</v>
      </c>
      <c r="G1189" s="11">
        <v>45694</v>
      </c>
      <c r="H1189" s="13">
        <f>DATE(YEAR(F1189),MONTH(F1189),1)</f>
        <v>45689</v>
      </c>
      <c r="I1189" s="2">
        <f>G1189-F1189</f>
        <v>3</v>
      </c>
      <c r="J1189" s="2">
        <f>F1189-E1189</f>
        <v>7</v>
      </c>
      <c r="K1189" s="2" t="s">
        <v>2668</v>
      </c>
      <c r="L1189" s="2">
        <v>1</v>
      </c>
      <c r="M1189" s="2">
        <v>3</v>
      </c>
      <c r="N1189" s="2">
        <v>0</v>
      </c>
      <c r="O1189" s="2" t="s">
        <v>2683</v>
      </c>
      <c r="P1189" s="2" t="s">
        <v>2656</v>
      </c>
      <c r="Q1189" s="2" t="s">
        <v>2649</v>
      </c>
      <c r="R1189" s="3">
        <v>6550</v>
      </c>
      <c r="S1189" s="3">
        <f>I1189*L1189*R1189</f>
        <v>19650</v>
      </c>
      <c r="T1189" s="2">
        <f>M1189+N1189</f>
        <v>3</v>
      </c>
    </row>
    <row r="1190" spans="1:20" x14ac:dyDescent="0.2">
      <c r="A1190" s="2" t="s">
        <v>3854</v>
      </c>
      <c r="B1190" s="2" t="s">
        <v>1035</v>
      </c>
      <c r="C1190" s="2" t="s">
        <v>110</v>
      </c>
      <c r="D1190" s="2" t="str">
        <f>INDEX(Hotels!$C$2:$C$49,MATCH(C1190,Hotels!$A$2:$A$49,0))</f>
        <v>Manali</v>
      </c>
      <c r="E1190" s="11">
        <v>45684</v>
      </c>
      <c r="F1190" s="11">
        <v>45729</v>
      </c>
      <c r="G1190" s="11">
        <v>45734</v>
      </c>
      <c r="H1190" s="13">
        <f>DATE(YEAR(F1190),MONTH(F1190),1)</f>
        <v>45717</v>
      </c>
      <c r="I1190" s="2">
        <f>G1190-F1190</f>
        <v>5</v>
      </c>
      <c r="J1190" s="2">
        <f>F1190-E1190</f>
        <v>45</v>
      </c>
      <c r="K1190" s="2" t="s">
        <v>2646</v>
      </c>
      <c r="L1190" s="2">
        <v>1</v>
      </c>
      <c r="M1190" s="2">
        <v>2</v>
      </c>
      <c r="N1190" s="2">
        <v>0</v>
      </c>
      <c r="O1190" s="2" t="s">
        <v>2689</v>
      </c>
      <c r="P1190" s="2" t="s">
        <v>2652</v>
      </c>
      <c r="Q1190" s="2" t="s">
        <v>2649</v>
      </c>
      <c r="R1190" s="3">
        <v>7950</v>
      </c>
      <c r="S1190" s="3">
        <f>I1190*L1190*R1190</f>
        <v>39750</v>
      </c>
      <c r="T1190" s="2">
        <f>M1190+N1190</f>
        <v>2</v>
      </c>
    </row>
    <row r="1191" spans="1:20" x14ac:dyDescent="0.2">
      <c r="A1191" s="2" t="s">
        <v>3855</v>
      </c>
      <c r="B1191" s="2" t="s">
        <v>1788</v>
      </c>
      <c r="C1191" s="2" t="s">
        <v>69</v>
      </c>
      <c r="D1191" s="2" t="str">
        <f>INDEX(Hotels!$C$2:$C$49,MATCH(C1191,Hotels!$A$2:$A$49,0))</f>
        <v>New Delhi</v>
      </c>
      <c r="E1191" s="11">
        <v>45684</v>
      </c>
      <c r="F1191" s="11">
        <v>45693</v>
      </c>
      <c r="G1191" s="11">
        <v>45694</v>
      </c>
      <c r="H1191" s="13">
        <f>DATE(YEAR(F1191),MONTH(F1191),1)</f>
        <v>45689</v>
      </c>
      <c r="I1191" s="2">
        <f>G1191-F1191</f>
        <v>1</v>
      </c>
      <c r="J1191" s="2">
        <f>F1191-E1191</f>
        <v>9</v>
      </c>
      <c r="K1191" s="2" t="s">
        <v>2655</v>
      </c>
      <c r="L1191" s="2">
        <v>1</v>
      </c>
      <c r="M1191" s="2">
        <v>2</v>
      </c>
      <c r="N1191" s="2">
        <v>0</v>
      </c>
      <c r="O1191" s="2" t="s">
        <v>2732</v>
      </c>
      <c r="P1191" s="2" t="s">
        <v>2652</v>
      </c>
      <c r="Q1191" s="2" t="s">
        <v>2649</v>
      </c>
      <c r="R1191" s="3">
        <v>20000</v>
      </c>
      <c r="S1191" s="3">
        <f>I1191*L1191*R1191</f>
        <v>20000</v>
      </c>
      <c r="T1191" s="2">
        <f>M1191+N1191</f>
        <v>2</v>
      </c>
    </row>
    <row r="1192" spans="1:20" x14ac:dyDescent="0.2">
      <c r="A1192" s="2" t="s">
        <v>3856</v>
      </c>
      <c r="B1192" s="2" t="s">
        <v>2288</v>
      </c>
      <c r="C1192" s="2" t="s">
        <v>118</v>
      </c>
      <c r="D1192" s="2" t="str">
        <f>INDEX(Hotels!$C$2:$C$49,MATCH(C1192,Hotels!$A$2:$A$49,0))</f>
        <v>Rishikesh</v>
      </c>
      <c r="E1192" s="11">
        <v>45684</v>
      </c>
      <c r="F1192" s="11">
        <v>45691</v>
      </c>
      <c r="G1192" s="11">
        <v>45693</v>
      </c>
      <c r="H1192" s="13">
        <f>DATE(YEAR(F1192),MONTH(F1192),1)</f>
        <v>45689</v>
      </c>
      <c r="I1192" s="2">
        <f>G1192-F1192</f>
        <v>2</v>
      </c>
      <c r="J1192" s="2">
        <f>F1192-E1192</f>
        <v>7</v>
      </c>
      <c r="K1192" s="2" t="s">
        <v>2666</v>
      </c>
      <c r="L1192" s="2">
        <v>1</v>
      </c>
      <c r="M1192" s="2">
        <v>1</v>
      </c>
      <c r="N1192" s="2">
        <v>0</v>
      </c>
      <c r="O1192" s="2" t="s">
        <v>2732</v>
      </c>
      <c r="P1192" s="2" t="s">
        <v>2652</v>
      </c>
      <c r="Q1192" s="2" t="s">
        <v>2649</v>
      </c>
      <c r="R1192" s="3">
        <v>19400</v>
      </c>
      <c r="S1192" s="3">
        <f>I1192*L1192*R1192</f>
        <v>38800</v>
      </c>
      <c r="T1192" s="2">
        <f>M1192+N1192</f>
        <v>1</v>
      </c>
    </row>
    <row r="1193" spans="1:20" x14ac:dyDescent="0.2">
      <c r="A1193" s="2" t="s">
        <v>3857</v>
      </c>
      <c r="B1193" s="2" t="s">
        <v>2288</v>
      </c>
      <c r="C1193" s="2" t="s">
        <v>9</v>
      </c>
      <c r="D1193" s="2" t="str">
        <f>INDEX(Hotels!$C$2:$C$49,MATCH(C1193,Hotels!$A$2:$A$49,0))</f>
        <v>Goa</v>
      </c>
      <c r="E1193" s="11">
        <v>45684</v>
      </c>
      <c r="F1193" s="11">
        <v>45694</v>
      </c>
      <c r="G1193" s="11">
        <v>45697</v>
      </c>
      <c r="H1193" s="13">
        <f>DATE(YEAR(F1193),MONTH(F1193),1)</f>
        <v>45689</v>
      </c>
      <c r="I1193" s="2">
        <f>G1193-F1193</f>
        <v>3</v>
      </c>
      <c r="J1193" s="2">
        <f>F1193-E1193</f>
        <v>10</v>
      </c>
      <c r="K1193" s="2" t="s">
        <v>2655</v>
      </c>
      <c r="L1193" s="2">
        <v>1</v>
      </c>
      <c r="M1193" s="2">
        <v>1</v>
      </c>
      <c r="N1193" s="2">
        <v>0</v>
      </c>
      <c r="O1193" s="2" t="s">
        <v>2732</v>
      </c>
      <c r="P1193" s="2" t="s">
        <v>2662</v>
      </c>
      <c r="Q1193" s="2" t="s">
        <v>2649</v>
      </c>
      <c r="R1193" s="3">
        <v>8750</v>
      </c>
      <c r="S1193" s="3">
        <f>I1193*L1193*R1193</f>
        <v>26250</v>
      </c>
      <c r="T1193" s="2">
        <f>M1193+N1193</f>
        <v>1</v>
      </c>
    </row>
    <row r="1194" spans="1:20" x14ac:dyDescent="0.2">
      <c r="A1194" s="2" t="s">
        <v>3858</v>
      </c>
      <c r="B1194" s="2" t="s">
        <v>769</v>
      </c>
      <c r="C1194" s="2" t="s">
        <v>13</v>
      </c>
      <c r="D1194" s="2" t="str">
        <f>INDEX(Hotels!$C$2:$C$49,MATCH(C1194,Hotels!$A$2:$A$49,0))</f>
        <v>Goa</v>
      </c>
      <c r="E1194" s="11">
        <v>45685</v>
      </c>
      <c r="F1194" s="11">
        <v>45700</v>
      </c>
      <c r="G1194" s="11">
        <v>45703</v>
      </c>
      <c r="H1194" s="13">
        <f>DATE(YEAR(F1194),MONTH(F1194),1)</f>
        <v>45689</v>
      </c>
      <c r="I1194" s="2">
        <f>G1194-F1194</f>
        <v>3</v>
      </c>
      <c r="J1194" s="2">
        <f>F1194-E1194</f>
        <v>15</v>
      </c>
      <c r="K1194" s="2" t="s">
        <v>2646</v>
      </c>
      <c r="L1194" s="2">
        <v>1</v>
      </c>
      <c r="M1194" s="2">
        <v>1</v>
      </c>
      <c r="N1194" s="2">
        <v>0</v>
      </c>
      <c r="O1194" s="2" t="s">
        <v>2732</v>
      </c>
      <c r="P1194" s="2" t="s">
        <v>2662</v>
      </c>
      <c r="Q1194" s="2" t="s">
        <v>2649</v>
      </c>
      <c r="R1194" s="3">
        <v>21600</v>
      </c>
      <c r="S1194" s="3">
        <f>I1194*L1194*R1194</f>
        <v>64800</v>
      </c>
      <c r="T1194" s="2">
        <f>M1194+N1194</f>
        <v>1</v>
      </c>
    </row>
    <row r="1195" spans="1:20" x14ac:dyDescent="0.2">
      <c r="A1195" s="2" t="s">
        <v>3859</v>
      </c>
      <c r="B1195" s="2" t="s">
        <v>1048</v>
      </c>
      <c r="C1195" s="2" t="s">
        <v>122</v>
      </c>
      <c r="D1195" s="2" t="str">
        <f>INDEX(Hotels!$C$2:$C$49,MATCH(C1195,Hotels!$A$2:$A$49,0))</f>
        <v>Varanasi</v>
      </c>
      <c r="E1195" s="11">
        <v>45685</v>
      </c>
      <c r="F1195" s="11">
        <v>45712</v>
      </c>
      <c r="G1195" s="11">
        <v>45717</v>
      </c>
      <c r="H1195" s="13">
        <f>DATE(YEAR(F1195),MONTH(F1195),1)</f>
        <v>45689</v>
      </c>
      <c r="I1195" s="2">
        <f>G1195-F1195</f>
        <v>5</v>
      </c>
      <c r="J1195" s="2">
        <f>F1195-E1195</f>
        <v>27</v>
      </c>
      <c r="K1195" s="2" t="s">
        <v>2668</v>
      </c>
      <c r="L1195" s="2">
        <v>1</v>
      </c>
      <c r="M1195" s="2">
        <v>2</v>
      </c>
      <c r="N1195" s="2">
        <v>1</v>
      </c>
      <c r="O1195" s="2" t="s">
        <v>2670</v>
      </c>
      <c r="P1195" s="2" t="s">
        <v>2659</v>
      </c>
      <c r="Q1195" s="2" t="s">
        <v>2649</v>
      </c>
      <c r="R1195" s="3">
        <v>2850</v>
      </c>
      <c r="S1195" s="3">
        <f>I1195*L1195*R1195</f>
        <v>14250</v>
      </c>
      <c r="T1195" s="2">
        <f>M1195+N1195</f>
        <v>3</v>
      </c>
    </row>
    <row r="1196" spans="1:20" x14ac:dyDescent="0.2">
      <c r="A1196" s="2" t="s">
        <v>3860</v>
      </c>
      <c r="B1196" s="2" t="s">
        <v>1116</v>
      </c>
      <c r="C1196" s="2" t="s">
        <v>116</v>
      </c>
      <c r="D1196" s="2" t="str">
        <f>INDEX(Hotels!$C$2:$C$49,MATCH(C1196,Hotels!$A$2:$A$49,0))</f>
        <v>Rishikesh</v>
      </c>
      <c r="E1196" s="11">
        <v>45685</v>
      </c>
      <c r="F1196" s="11">
        <v>45706</v>
      </c>
      <c r="G1196" s="11">
        <v>45710</v>
      </c>
      <c r="H1196" s="13">
        <f>DATE(YEAR(F1196),MONTH(F1196),1)</f>
        <v>45689</v>
      </c>
      <c r="I1196" s="2">
        <f>G1196-F1196</f>
        <v>4</v>
      </c>
      <c r="J1196" s="2">
        <f>F1196-E1196</f>
        <v>21</v>
      </c>
      <c r="K1196" s="2" t="s">
        <v>2646</v>
      </c>
      <c r="L1196" s="2">
        <v>1</v>
      </c>
      <c r="M1196" s="2">
        <v>2</v>
      </c>
      <c r="N1196" s="2">
        <v>0</v>
      </c>
      <c r="O1196" s="2" t="s">
        <v>2670</v>
      </c>
      <c r="P1196" s="2" t="s">
        <v>2662</v>
      </c>
      <c r="Q1196" s="2" t="s">
        <v>2649</v>
      </c>
      <c r="R1196" s="3">
        <v>6300</v>
      </c>
      <c r="S1196" s="3">
        <f>I1196*L1196*R1196</f>
        <v>25200</v>
      </c>
      <c r="T1196" s="2">
        <f>M1196+N1196</f>
        <v>2</v>
      </c>
    </row>
    <row r="1197" spans="1:20" x14ac:dyDescent="0.2">
      <c r="A1197" s="2" t="s">
        <v>3861</v>
      </c>
      <c r="B1197" s="2" t="s">
        <v>1116</v>
      </c>
      <c r="C1197" s="2" t="s">
        <v>93</v>
      </c>
      <c r="D1197" s="2" t="str">
        <f>INDEX(Hotels!$C$2:$C$49,MATCH(C1197,Hotels!$A$2:$A$49,0))</f>
        <v>Shimla</v>
      </c>
      <c r="E1197" s="11">
        <v>45685</v>
      </c>
      <c r="F1197" s="11">
        <v>45776</v>
      </c>
      <c r="G1197" s="11">
        <v>45779</v>
      </c>
      <c r="H1197" s="13">
        <f>DATE(YEAR(F1197),MONTH(F1197),1)</f>
        <v>45748</v>
      </c>
      <c r="I1197" s="2">
        <f>G1197-F1197</f>
        <v>3</v>
      </c>
      <c r="J1197" s="2">
        <f>F1197-E1197</f>
        <v>91</v>
      </c>
      <c r="K1197" s="2" t="s">
        <v>2668</v>
      </c>
      <c r="L1197" s="2">
        <v>1</v>
      </c>
      <c r="M1197" s="2">
        <v>2</v>
      </c>
      <c r="N1197" s="2">
        <v>0</v>
      </c>
      <c r="O1197" s="2" t="s">
        <v>2651</v>
      </c>
      <c r="P1197" s="2" t="s">
        <v>2652</v>
      </c>
      <c r="Q1197" s="2" t="s">
        <v>2649</v>
      </c>
      <c r="R1197" s="3">
        <v>4950</v>
      </c>
      <c r="S1197" s="3">
        <f>I1197*L1197*R1197</f>
        <v>14850</v>
      </c>
      <c r="T1197" s="2">
        <f>M1197+N1197</f>
        <v>2</v>
      </c>
    </row>
    <row r="1198" spans="1:20" x14ac:dyDescent="0.2">
      <c r="A1198" s="2" t="s">
        <v>3862</v>
      </c>
      <c r="B1198" s="2" t="s">
        <v>1323</v>
      </c>
      <c r="C1198" s="2" t="s">
        <v>51</v>
      </c>
      <c r="D1198" s="2" t="str">
        <f>INDEX(Hotels!$C$2:$C$49,MATCH(C1198,Hotels!$A$2:$A$49,0))</f>
        <v>Agra</v>
      </c>
      <c r="E1198" s="11">
        <v>45685</v>
      </c>
      <c r="F1198" s="11">
        <v>45686</v>
      </c>
      <c r="G1198" s="11">
        <v>45689</v>
      </c>
      <c r="H1198" s="13">
        <f>DATE(YEAR(F1198),MONTH(F1198),1)</f>
        <v>45658</v>
      </c>
      <c r="I1198" s="2">
        <f>G1198-F1198</f>
        <v>3</v>
      </c>
      <c r="J1198" s="2">
        <f>F1198-E1198</f>
        <v>1</v>
      </c>
      <c r="K1198" s="2" t="s">
        <v>2668</v>
      </c>
      <c r="L1198" s="2">
        <v>1</v>
      </c>
      <c r="M1198" s="2">
        <v>2</v>
      </c>
      <c r="N1198" s="2">
        <v>3</v>
      </c>
      <c r="O1198" s="2" t="s">
        <v>2658</v>
      </c>
      <c r="P1198" s="2" t="s">
        <v>2652</v>
      </c>
      <c r="Q1198" s="2" t="s">
        <v>2649</v>
      </c>
      <c r="R1198" s="3">
        <v>8350</v>
      </c>
      <c r="S1198" s="3">
        <f>I1198*L1198*R1198</f>
        <v>25050</v>
      </c>
      <c r="T1198" s="2">
        <f>M1198+N1198</f>
        <v>5</v>
      </c>
    </row>
    <row r="1199" spans="1:20" x14ac:dyDescent="0.2">
      <c r="A1199" s="2" t="s">
        <v>3863</v>
      </c>
      <c r="B1199" s="2" t="s">
        <v>1644</v>
      </c>
      <c r="C1199" s="2" t="s">
        <v>83</v>
      </c>
      <c r="D1199" s="2" t="str">
        <f>INDEX(Hotels!$C$2:$C$49,MATCH(C1199,Hotels!$A$2:$A$49,0))</f>
        <v>Kochi</v>
      </c>
      <c r="E1199" s="11">
        <v>45685</v>
      </c>
      <c r="F1199" s="11">
        <v>45687</v>
      </c>
      <c r="G1199" s="11">
        <v>45690</v>
      </c>
      <c r="H1199" s="13">
        <f>DATE(YEAR(F1199),MONTH(F1199),1)</f>
        <v>45658</v>
      </c>
      <c r="I1199" s="2">
        <f>G1199-F1199</f>
        <v>3</v>
      </c>
      <c r="J1199" s="2">
        <f>F1199-E1199</f>
        <v>2</v>
      </c>
      <c r="K1199" s="2" t="s">
        <v>2666</v>
      </c>
      <c r="L1199" s="2">
        <v>1</v>
      </c>
      <c r="M1199" s="2">
        <v>1</v>
      </c>
      <c r="N1199" s="2">
        <v>0</v>
      </c>
      <c r="O1199" s="2" t="s">
        <v>2732</v>
      </c>
      <c r="P1199" s="2" t="s">
        <v>2672</v>
      </c>
      <c r="Q1199" s="2" t="s">
        <v>2649</v>
      </c>
      <c r="R1199" s="3">
        <v>29600</v>
      </c>
      <c r="S1199" s="3">
        <f>I1199*L1199*R1199</f>
        <v>88800</v>
      </c>
      <c r="T1199" s="2">
        <f>M1199+N1199</f>
        <v>1</v>
      </c>
    </row>
    <row r="1200" spans="1:20" x14ac:dyDescent="0.2">
      <c r="A1200" s="2" t="s">
        <v>3864</v>
      </c>
      <c r="B1200" s="2" t="s">
        <v>1762</v>
      </c>
      <c r="C1200" s="2" t="s">
        <v>97</v>
      </c>
      <c r="D1200" s="2" t="str">
        <f>INDEX(Hotels!$C$2:$C$49,MATCH(C1200,Hotels!$A$2:$A$49,0))</f>
        <v>Shimla</v>
      </c>
      <c r="E1200" s="11">
        <v>45685</v>
      </c>
      <c r="F1200" s="11">
        <v>45822</v>
      </c>
      <c r="G1200" s="11">
        <v>45827</v>
      </c>
      <c r="H1200" s="13">
        <f>DATE(YEAR(F1200),MONTH(F1200),1)</f>
        <v>45809</v>
      </c>
      <c r="I1200" s="2">
        <f>G1200-F1200</f>
        <v>5</v>
      </c>
      <c r="J1200" s="2">
        <f>F1200-E1200</f>
        <v>137</v>
      </c>
      <c r="K1200" s="2" t="s">
        <v>2668</v>
      </c>
      <c r="L1200" s="2">
        <v>1</v>
      </c>
      <c r="M1200" s="2">
        <v>2</v>
      </c>
      <c r="N1200" s="2">
        <v>2</v>
      </c>
      <c r="O1200" s="2" t="s">
        <v>2689</v>
      </c>
      <c r="P1200" s="2" t="s">
        <v>2652</v>
      </c>
      <c r="Q1200" s="2" t="s">
        <v>2649</v>
      </c>
      <c r="R1200" s="3">
        <v>9600</v>
      </c>
      <c r="S1200" s="3">
        <f>I1200*L1200*R1200</f>
        <v>48000</v>
      </c>
      <c r="T1200" s="2">
        <f>M1200+N1200</f>
        <v>4</v>
      </c>
    </row>
    <row r="1201" spans="1:20" x14ac:dyDescent="0.2">
      <c r="A1201" s="2" t="s">
        <v>3865</v>
      </c>
      <c r="B1201" s="2" t="s">
        <v>1972</v>
      </c>
      <c r="C1201" s="2" t="s">
        <v>122</v>
      </c>
      <c r="D1201" s="2" t="str">
        <f>INDEX(Hotels!$C$2:$C$49,MATCH(C1201,Hotels!$A$2:$A$49,0))</f>
        <v>Varanasi</v>
      </c>
      <c r="E1201" s="11">
        <v>45685</v>
      </c>
      <c r="F1201" s="11">
        <v>45691</v>
      </c>
      <c r="G1201" s="11">
        <v>45694</v>
      </c>
      <c r="H1201" s="13">
        <f>DATE(YEAR(F1201),MONTH(F1201),1)</f>
        <v>45689</v>
      </c>
      <c r="I1201" s="2">
        <f>G1201-F1201</f>
        <v>3</v>
      </c>
      <c r="J1201" s="2">
        <f>F1201-E1201</f>
        <v>6</v>
      </c>
      <c r="K1201" s="2" t="s">
        <v>2655</v>
      </c>
      <c r="L1201" s="2">
        <v>1</v>
      </c>
      <c r="M1201" s="2">
        <v>2</v>
      </c>
      <c r="N1201" s="2">
        <v>3</v>
      </c>
      <c r="O1201" s="2" t="s">
        <v>2689</v>
      </c>
      <c r="P1201" s="2" t="s">
        <v>2652</v>
      </c>
      <c r="Q1201" s="2" t="s">
        <v>2649</v>
      </c>
      <c r="R1201" s="3">
        <v>3250</v>
      </c>
      <c r="S1201" s="3">
        <f>I1201*L1201*R1201</f>
        <v>9750</v>
      </c>
      <c r="T1201" s="2">
        <f>M1201+N1201</f>
        <v>5</v>
      </c>
    </row>
    <row r="1202" spans="1:20" x14ac:dyDescent="0.2">
      <c r="A1202" s="2" t="s">
        <v>3866</v>
      </c>
      <c r="B1202" s="2" t="s">
        <v>2115</v>
      </c>
      <c r="C1202" s="2" t="s">
        <v>26</v>
      </c>
      <c r="D1202" s="2" t="str">
        <f>INDEX(Hotels!$C$2:$C$49,MATCH(C1202,Hotels!$A$2:$A$49,0))</f>
        <v>Jaipur</v>
      </c>
      <c r="E1202" s="11">
        <v>45685</v>
      </c>
      <c r="F1202" s="11">
        <v>45710</v>
      </c>
      <c r="G1202" s="11">
        <v>45712</v>
      </c>
      <c r="H1202" s="13">
        <f>DATE(YEAR(F1202),MONTH(F1202),1)</f>
        <v>45689</v>
      </c>
      <c r="I1202" s="2">
        <f>G1202-F1202</f>
        <v>2</v>
      </c>
      <c r="J1202" s="2">
        <f>F1202-E1202</f>
        <v>25</v>
      </c>
      <c r="K1202" s="2" t="s">
        <v>2668</v>
      </c>
      <c r="L1202" s="2">
        <v>1</v>
      </c>
      <c r="M1202" s="2">
        <v>2</v>
      </c>
      <c r="N1202" s="2">
        <v>0</v>
      </c>
      <c r="O1202" s="2" t="s">
        <v>2670</v>
      </c>
      <c r="P1202" s="2" t="s">
        <v>2652</v>
      </c>
      <c r="Q1202" s="2" t="s">
        <v>2649</v>
      </c>
      <c r="R1202" s="3">
        <v>11600</v>
      </c>
      <c r="S1202" s="3">
        <f>I1202*L1202*R1202</f>
        <v>23200</v>
      </c>
      <c r="T1202" s="2">
        <f>M1202+N1202</f>
        <v>2</v>
      </c>
    </row>
    <row r="1203" spans="1:20" x14ac:dyDescent="0.2">
      <c r="A1203" s="2" t="s">
        <v>3867</v>
      </c>
      <c r="B1203" s="2" t="s">
        <v>2422</v>
      </c>
      <c r="C1203" s="2" t="s">
        <v>69</v>
      </c>
      <c r="D1203" s="2" t="str">
        <f>INDEX(Hotels!$C$2:$C$49,MATCH(C1203,Hotels!$A$2:$A$49,0))</f>
        <v>New Delhi</v>
      </c>
      <c r="E1203" s="11">
        <v>45685</v>
      </c>
      <c r="F1203" s="11">
        <v>45704</v>
      </c>
      <c r="G1203" s="11">
        <v>45708</v>
      </c>
      <c r="H1203" s="13">
        <f>DATE(YEAR(F1203),MONTH(F1203),1)</f>
        <v>45689</v>
      </c>
      <c r="I1203" s="2">
        <f>G1203-F1203</f>
        <v>4</v>
      </c>
      <c r="J1203" s="2">
        <f>F1203-E1203</f>
        <v>19</v>
      </c>
      <c r="K1203" s="2" t="s">
        <v>2646</v>
      </c>
      <c r="L1203" s="2">
        <v>1</v>
      </c>
      <c r="M1203" s="2">
        <v>2</v>
      </c>
      <c r="N1203" s="2">
        <v>0</v>
      </c>
      <c r="O1203" s="2" t="s">
        <v>2651</v>
      </c>
      <c r="P1203" s="2" t="s">
        <v>2656</v>
      </c>
      <c r="Q1203" s="2" t="s">
        <v>2664</v>
      </c>
      <c r="R1203" s="3">
        <v>29550</v>
      </c>
      <c r="S1203" s="3">
        <f>I1203*L1203*R1203</f>
        <v>118200</v>
      </c>
      <c r="T1203" s="2">
        <f>M1203+N1203</f>
        <v>2</v>
      </c>
    </row>
    <row r="1204" spans="1:20" x14ac:dyDescent="0.2">
      <c r="A1204" s="2" t="s">
        <v>3868</v>
      </c>
      <c r="B1204" s="2" t="s">
        <v>301</v>
      </c>
      <c r="C1204" s="2" t="s">
        <v>51</v>
      </c>
      <c r="D1204" s="2" t="str">
        <f>INDEX(Hotels!$C$2:$C$49,MATCH(C1204,Hotels!$A$2:$A$49,0))</f>
        <v>Agra</v>
      </c>
      <c r="E1204" s="11">
        <v>45686</v>
      </c>
      <c r="F1204" s="11">
        <v>45687</v>
      </c>
      <c r="G1204" s="11">
        <v>45693</v>
      </c>
      <c r="H1204" s="13">
        <f>DATE(YEAR(F1204),MONTH(F1204),1)</f>
        <v>45658</v>
      </c>
      <c r="I1204" s="2">
        <f>G1204-F1204</f>
        <v>6</v>
      </c>
      <c r="J1204" s="2">
        <f>F1204-E1204</f>
        <v>1</v>
      </c>
      <c r="K1204" s="2" t="s">
        <v>2646</v>
      </c>
      <c r="L1204" s="2">
        <v>2</v>
      </c>
      <c r="M1204" s="2">
        <v>4</v>
      </c>
      <c r="N1204" s="2">
        <v>3</v>
      </c>
      <c r="O1204" s="2" t="s">
        <v>2651</v>
      </c>
      <c r="P1204" s="2" t="s">
        <v>2652</v>
      </c>
      <c r="Q1204" s="2" t="s">
        <v>2649</v>
      </c>
      <c r="R1204" s="3">
        <v>17200</v>
      </c>
      <c r="S1204" s="3">
        <f>I1204*L1204*R1204</f>
        <v>206400</v>
      </c>
      <c r="T1204" s="2">
        <f>M1204+N1204</f>
        <v>7</v>
      </c>
    </row>
    <row r="1205" spans="1:20" x14ac:dyDescent="0.2">
      <c r="A1205" s="2" t="s">
        <v>3869</v>
      </c>
      <c r="B1205" s="2" t="s">
        <v>850</v>
      </c>
      <c r="C1205" s="2" t="s">
        <v>39</v>
      </c>
      <c r="D1205" s="2" t="str">
        <f>INDEX(Hotels!$C$2:$C$49,MATCH(C1205,Hotels!$A$2:$A$49,0))</f>
        <v>Udaipur</v>
      </c>
      <c r="E1205" s="11">
        <v>45686</v>
      </c>
      <c r="F1205" s="11">
        <v>45694</v>
      </c>
      <c r="G1205" s="11">
        <v>45698</v>
      </c>
      <c r="H1205" s="13">
        <f>DATE(YEAR(F1205),MONTH(F1205),1)</f>
        <v>45689</v>
      </c>
      <c r="I1205" s="2">
        <f>G1205-F1205</f>
        <v>4</v>
      </c>
      <c r="J1205" s="2">
        <f>F1205-E1205</f>
        <v>8</v>
      </c>
      <c r="K1205" s="2" t="s">
        <v>2668</v>
      </c>
      <c r="L1205" s="2">
        <v>2</v>
      </c>
      <c r="M1205" s="2">
        <v>4</v>
      </c>
      <c r="N1205" s="2">
        <v>0</v>
      </c>
      <c r="O1205" s="2" t="s">
        <v>2651</v>
      </c>
      <c r="P1205" s="2" t="s">
        <v>2656</v>
      </c>
      <c r="Q1205" s="2" t="s">
        <v>2649</v>
      </c>
      <c r="R1205" s="3">
        <v>6450</v>
      </c>
      <c r="S1205" s="3">
        <f>I1205*L1205*R1205</f>
        <v>51600</v>
      </c>
      <c r="T1205" s="2">
        <f>M1205+N1205</f>
        <v>4</v>
      </c>
    </row>
    <row r="1206" spans="1:20" x14ac:dyDescent="0.2">
      <c r="A1206" s="2" t="s">
        <v>3870</v>
      </c>
      <c r="B1206" s="2" t="s">
        <v>1636</v>
      </c>
      <c r="C1206" s="2" t="s">
        <v>49</v>
      </c>
      <c r="D1206" s="2" t="str">
        <f>INDEX(Hotels!$C$2:$C$49,MATCH(C1206,Hotels!$A$2:$A$49,0))</f>
        <v>Agra</v>
      </c>
      <c r="E1206" s="11">
        <v>45686</v>
      </c>
      <c r="F1206" s="11">
        <v>45699</v>
      </c>
      <c r="G1206" s="11">
        <v>45703</v>
      </c>
      <c r="H1206" s="13">
        <f>DATE(YEAR(F1206),MONTH(F1206),1)</f>
        <v>45689</v>
      </c>
      <c r="I1206" s="2">
        <f>G1206-F1206</f>
        <v>4</v>
      </c>
      <c r="J1206" s="2">
        <f>F1206-E1206</f>
        <v>13</v>
      </c>
      <c r="K1206" s="2" t="s">
        <v>2655</v>
      </c>
      <c r="L1206" s="2">
        <v>1</v>
      </c>
      <c r="M1206" s="2">
        <v>1</v>
      </c>
      <c r="N1206" s="2">
        <v>0</v>
      </c>
      <c r="O1206" s="2" t="s">
        <v>2651</v>
      </c>
      <c r="P1206" s="2" t="s">
        <v>2648</v>
      </c>
      <c r="Q1206" s="2" t="s">
        <v>2649</v>
      </c>
      <c r="R1206" s="3">
        <v>3850</v>
      </c>
      <c r="S1206" s="3">
        <f>I1206*L1206*R1206</f>
        <v>15400</v>
      </c>
      <c r="T1206" s="2">
        <f>M1206+N1206</f>
        <v>1</v>
      </c>
    </row>
    <row r="1207" spans="1:20" x14ac:dyDescent="0.2">
      <c r="A1207" s="2" t="s">
        <v>3871</v>
      </c>
      <c r="B1207" s="2" t="s">
        <v>2020</v>
      </c>
      <c r="C1207" s="2" t="s">
        <v>13</v>
      </c>
      <c r="D1207" s="2" t="str">
        <f>INDEX(Hotels!$C$2:$C$49,MATCH(C1207,Hotels!$A$2:$A$49,0))</f>
        <v>Goa</v>
      </c>
      <c r="E1207" s="11">
        <v>45686</v>
      </c>
      <c r="F1207" s="11">
        <v>45695</v>
      </c>
      <c r="G1207" s="11">
        <v>45697</v>
      </c>
      <c r="H1207" s="13">
        <f>DATE(YEAR(F1207),MONTH(F1207),1)</f>
        <v>45689</v>
      </c>
      <c r="I1207" s="2">
        <f>G1207-F1207</f>
        <v>2</v>
      </c>
      <c r="J1207" s="2">
        <f>F1207-E1207</f>
        <v>9</v>
      </c>
      <c r="K1207" s="2" t="s">
        <v>2655</v>
      </c>
      <c r="L1207" s="2">
        <v>1</v>
      </c>
      <c r="M1207" s="2">
        <v>2</v>
      </c>
      <c r="N1207" s="2">
        <v>0</v>
      </c>
      <c r="O1207" s="2" t="s">
        <v>2732</v>
      </c>
      <c r="P1207" s="2" t="s">
        <v>2652</v>
      </c>
      <c r="Q1207" s="2" t="s">
        <v>2649</v>
      </c>
      <c r="R1207" s="3">
        <v>16900</v>
      </c>
      <c r="S1207" s="3">
        <f>I1207*L1207*R1207</f>
        <v>33800</v>
      </c>
      <c r="T1207" s="2">
        <f>M1207+N1207</f>
        <v>2</v>
      </c>
    </row>
    <row r="1208" spans="1:20" x14ac:dyDescent="0.2">
      <c r="A1208" s="2" t="s">
        <v>3872</v>
      </c>
      <c r="B1208" s="2" t="s">
        <v>2471</v>
      </c>
      <c r="C1208" s="2" t="s">
        <v>29</v>
      </c>
      <c r="D1208" s="2" t="str">
        <f>INDEX(Hotels!$C$2:$C$49,MATCH(C1208,Hotels!$A$2:$A$49,0))</f>
        <v>Jaipur</v>
      </c>
      <c r="E1208" s="11">
        <v>45686</v>
      </c>
      <c r="F1208" s="11">
        <v>45687</v>
      </c>
      <c r="G1208" s="11">
        <v>45690</v>
      </c>
      <c r="H1208" s="13">
        <f>DATE(YEAR(F1208),MONTH(F1208),1)</f>
        <v>45658</v>
      </c>
      <c r="I1208" s="2">
        <f>G1208-F1208</f>
        <v>3</v>
      </c>
      <c r="J1208" s="2">
        <f>F1208-E1208</f>
        <v>1</v>
      </c>
      <c r="K1208" s="2" t="s">
        <v>2646</v>
      </c>
      <c r="L1208" s="2">
        <v>1</v>
      </c>
      <c r="M1208" s="2">
        <v>2</v>
      </c>
      <c r="N1208" s="2">
        <v>0</v>
      </c>
      <c r="O1208" s="2" t="s">
        <v>2732</v>
      </c>
      <c r="P1208" s="2" t="s">
        <v>2648</v>
      </c>
      <c r="Q1208" s="2" t="s">
        <v>2664</v>
      </c>
      <c r="R1208" s="3">
        <v>12750</v>
      </c>
      <c r="S1208" s="3">
        <f>I1208*L1208*R1208</f>
        <v>38250</v>
      </c>
      <c r="T1208" s="2">
        <f>M1208+N1208</f>
        <v>2</v>
      </c>
    </row>
    <row r="1209" spans="1:20" x14ac:dyDescent="0.2">
      <c r="A1209" s="2" t="s">
        <v>3873</v>
      </c>
      <c r="B1209" s="2" t="s">
        <v>305</v>
      </c>
      <c r="C1209" s="2" t="s">
        <v>83</v>
      </c>
      <c r="D1209" s="2" t="str">
        <f>INDEX(Hotels!$C$2:$C$49,MATCH(C1209,Hotels!$A$2:$A$49,0))</f>
        <v>Kochi</v>
      </c>
      <c r="E1209" s="11">
        <v>45687</v>
      </c>
      <c r="F1209" s="11">
        <v>45693</v>
      </c>
      <c r="G1209" s="11">
        <v>45694</v>
      </c>
      <c r="H1209" s="13">
        <f>DATE(YEAR(F1209),MONTH(F1209),1)</f>
        <v>45689</v>
      </c>
      <c r="I1209" s="2">
        <f>G1209-F1209</f>
        <v>1</v>
      </c>
      <c r="J1209" s="2">
        <f>F1209-E1209</f>
        <v>6</v>
      </c>
      <c r="K1209" s="2" t="s">
        <v>2666</v>
      </c>
      <c r="L1209" s="2">
        <v>1</v>
      </c>
      <c r="M1209" s="2">
        <v>1</v>
      </c>
      <c r="N1209" s="2">
        <v>0</v>
      </c>
      <c r="O1209" s="2" t="s">
        <v>2683</v>
      </c>
      <c r="P1209" s="2" t="s">
        <v>2656</v>
      </c>
      <c r="Q1209" s="2" t="s">
        <v>2649</v>
      </c>
      <c r="R1209" s="3">
        <v>31200</v>
      </c>
      <c r="S1209" s="3">
        <f>I1209*L1209*R1209</f>
        <v>31200</v>
      </c>
      <c r="T1209" s="2">
        <f>M1209+N1209</f>
        <v>1</v>
      </c>
    </row>
    <row r="1210" spans="1:20" x14ac:dyDescent="0.2">
      <c r="A1210" s="2" t="s">
        <v>3874</v>
      </c>
      <c r="B1210" s="2" t="s">
        <v>529</v>
      </c>
      <c r="C1210" s="2" t="s">
        <v>9</v>
      </c>
      <c r="D1210" s="2" t="str">
        <f>INDEX(Hotels!$C$2:$C$49,MATCH(C1210,Hotels!$A$2:$A$49,0))</f>
        <v>Goa</v>
      </c>
      <c r="E1210" s="11">
        <v>45687</v>
      </c>
      <c r="F1210" s="11">
        <v>45695</v>
      </c>
      <c r="G1210" s="11">
        <v>45698</v>
      </c>
      <c r="H1210" s="13">
        <f>DATE(YEAR(F1210),MONTH(F1210),1)</f>
        <v>45689</v>
      </c>
      <c r="I1210" s="2">
        <f>G1210-F1210</f>
        <v>3</v>
      </c>
      <c r="J1210" s="2">
        <f>F1210-E1210</f>
        <v>8</v>
      </c>
      <c r="K1210" s="2" t="s">
        <v>2655</v>
      </c>
      <c r="L1210" s="2">
        <v>1</v>
      </c>
      <c r="M1210" s="2">
        <v>1</v>
      </c>
      <c r="N1210" s="2">
        <v>0</v>
      </c>
      <c r="O1210" s="2" t="s">
        <v>2651</v>
      </c>
      <c r="P1210" s="2" t="s">
        <v>2652</v>
      </c>
      <c r="Q1210" s="2" t="s">
        <v>2649</v>
      </c>
      <c r="R1210" s="3">
        <v>8450</v>
      </c>
      <c r="S1210" s="3">
        <f>I1210*L1210*R1210</f>
        <v>25350</v>
      </c>
      <c r="T1210" s="2">
        <f>M1210+N1210</f>
        <v>1</v>
      </c>
    </row>
    <row r="1211" spans="1:20" x14ac:dyDescent="0.2">
      <c r="A1211" s="2" t="s">
        <v>3875</v>
      </c>
      <c r="B1211" s="2" t="s">
        <v>752</v>
      </c>
      <c r="C1211" s="2" t="s">
        <v>127</v>
      </c>
      <c r="D1211" s="2" t="str">
        <f>INDEX(Hotels!$C$2:$C$49,MATCH(C1211,Hotels!$A$2:$A$49,0))</f>
        <v>Varanasi</v>
      </c>
      <c r="E1211" s="11">
        <v>45687</v>
      </c>
      <c r="F1211" s="11">
        <v>45700</v>
      </c>
      <c r="G1211" s="11">
        <v>45702</v>
      </c>
      <c r="H1211" s="13">
        <f>DATE(YEAR(F1211),MONTH(F1211),1)</f>
        <v>45689</v>
      </c>
      <c r="I1211" s="2">
        <f>G1211-F1211</f>
        <v>2</v>
      </c>
      <c r="J1211" s="2">
        <f>F1211-E1211</f>
        <v>13</v>
      </c>
      <c r="K1211" s="2" t="s">
        <v>2668</v>
      </c>
      <c r="L1211" s="2">
        <v>4</v>
      </c>
      <c r="M1211" s="2">
        <v>8</v>
      </c>
      <c r="N1211" s="2">
        <v>0</v>
      </c>
      <c r="O1211" s="2" t="s">
        <v>2689</v>
      </c>
      <c r="P1211" s="2" t="s">
        <v>2652</v>
      </c>
      <c r="Q1211" s="2" t="s">
        <v>2649</v>
      </c>
      <c r="R1211" s="3">
        <v>5100</v>
      </c>
      <c r="S1211" s="3">
        <f>I1211*L1211*R1211</f>
        <v>40800</v>
      </c>
      <c r="T1211" s="2">
        <f>M1211+N1211</f>
        <v>8</v>
      </c>
    </row>
    <row r="1212" spans="1:20" x14ac:dyDescent="0.2">
      <c r="A1212" s="2" t="s">
        <v>3876</v>
      </c>
      <c r="B1212" s="2" t="s">
        <v>811</v>
      </c>
      <c r="C1212" s="2" t="s">
        <v>71</v>
      </c>
      <c r="D1212" s="2" t="str">
        <f>INDEX(Hotels!$C$2:$C$49,MATCH(C1212,Hotels!$A$2:$A$49,0))</f>
        <v>New Delhi</v>
      </c>
      <c r="E1212" s="11">
        <v>45687</v>
      </c>
      <c r="F1212" s="11">
        <v>45689</v>
      </c>
      <c r="G1212" s="11">
        <v>45691</v>
      </c>
      <c r="H1212" s="13">
        <f>DATE(YEAR(F1212),MONTH(F1212),1)</f>
        <v>45689</v>
      </c>
      <c r="I1212" s="2">
        <f>G1212-F1212</f>
        <v>2</v>
      </c>
      <c r="J1212" s="2">
        <f>F1212-E1212</f>
        <v>2</v>
      </c>
      <c r="K1212" s="2" t="s">
        <v>2655</v>
      </c>
      <c r="L1212" s="2">
        <v>1</v>
      </c>
      <c r="M1212" s="2">
        <v>2</v>
      </c>
      <c r="N1212" s="2">
        <v>0</v>
      </c>
      <c r="O1212" s="2" t="s">
        <v>2647</v>
      </c>
      <c r="P1212" s="2" t="s">
        <v>2659</v>
      </c>
      <c r="Q1212" s="2" t="s">
        <v>2649</v>
      </c>
      <c r="R1212" s="3">
        <v>11000</v>
      </c>
      <c r="S1212" s="3">
        <f>I1212*L1212*R1212</f>
        <v>22000</v>
      </c>
      <c r="T1212" s="2">
        <f>M1212+N1212</f>
        <v>2</v>
      </c>
    </row>
    <row r="1213" spans="1:20" x14ac:dyDescent="0.2">
      <c r="A1213" s="2" t="s">
        <v>3877</v>
      </c>
      <c r="B1213" s="2" t="s">
        <v>1885</v>
      </c>
      <c r="C1213" s="2" t="s">
        <v>83</v>
      </c>
      <c r="D1213" s="2" t="str">
        <f>INDEX(Hotels!$C$2:$C$49,MATCH(C1213,Hotels!$A$2:$A$49,0))</f>
        <v>Kochi</v>
      </c>
      <c r="E1213" s="11">
        <v>45687</v>
      </c>
      <c r="F1213" s="11">
        <v>45713</v>
      </c>
      <c r="G1213" s="11">
        <v>45715</v>
      </c>
      <c r="H1213" s="13">
        <f>DATE(YEAR(F1213),MONTH(F1213),1)</f>
        <v>45689</v>
      </c>
      <c r="I1213" s="2">
        <f>G1213-F1213</f>
        <v>2</v>
      </c>
      <c r="J1213" s="2">
        <f>F1213-E1213</f>
        <v>26</v>
      </c>
      <c r="K1213" s="2" t="s">
        <v>2655</v>
      </c>
      <c r="L1213" s="2">
        <v>1</v>
      </c>
      <c r="M1213" s="2">
        <v>1</v>
      </c>
      <c r="N1213" s="2">
        <v>0</v>
      </c>
      <c r="O1213" s="2" t="s">
        <v>2732</v>
      </c>
      <c r="P1213" s="2" t="s">
        <v>2656</v>
      </c>
      <c r="Q1213" s="2" t="s">
        <v>2649</v>
      </c>
      <c r="R1213" s="3">
        <v>14350</v>
      </c>
      <c r="S1213" s="3">
        <f>I1213*L1213*R1213</f>
        <v>28700</v>
      </c>
      <c r="T1213" s="2">
        <f>M1213+N1213</f>
        <v>1</v>
      </c>
    </row>
    <row r="1214" spans="1:20" x14ac:dyDescent="0.2">
      <c r="A1214" s="2" t="s">
        <v>3878</v>
      </c>
      <c r="B1214" s="2" t="s">
        <v>2375</v>
      </c>
      <c r="C1214" s="2" t="s">
        <v>69</v>
      </c>
      <c r="D1214" s="2" t="str">
        <f>INDEX(Hotels!$C$2:$C$49,MATCH(C1214,Hotels!$A$2:$A$49,0))</f>
        <v>New Delhi</v>
      </c>
      <c r="E1214" s="11">
        <v>45687</v>
      </c>
      <c r="F1214" s="11">
        <v>45706</v>
      </c>
      <c r="G1214" s="11">
        <v>45708</v>
      </c>
      <c r="H1214" s="13">
        <f>DATE(YEAR(F1214),MONTH(F1214),1)</f>
        <v>45689</v>
      </c>
      <c r="I1214" s="2">
        <f>G1214-F1214</f>
        <v>2</v>
      </c>
      <c r="J1214" s="2">
        <f>F1214-E1214</f>
        <v>19</v>
      </c>
      <c r="K1214" s="2" t="s">
        <v>2655</v>
      </c>
      <c r="L1214" s="2">
        <v>1</v>
      </c>
      <c r="M1214" s="2">
        <v>1</v>
      </c>
      <c r="N1214" s="2">
        <v>0</v>
      </c>
      <c r="O1214" s="2" t="s">
        <v>2647</v>
      </c>
      <c r="P1214" s="2" t="s">
        <v>2672</v>
      </c>
      <c r="Q1214" s="2" t="s">
        <v>2649</v>
      </c>
      <c r="R1214" s="3">
        <v>19400</v>
      </c>
      <c r="S1214" s="3">
        <f>I1214*L1214*R1214</f>
        <v>38800</v>
      </c>
      <c r="T1214" s="2">
        <f>M1214+N1214</f>
        <v>1</v>
      </c>
    </row>
    <row r="1215" spans="1:20" x14ac:dyDescent="0.2">
      <c r="A1215" s="2" t="s">
        <v>3879</v>
      </c>
      <c r="B1215" s="2" t="s">
        <v>2389</v>
      </c>
      <c r="C1215" s="2" t="s">
        <v>41</v>
      </c>
      <c r="D1215" s="2" t="str">
        <f>INDEX(Hotels!$C$2:$C$49,MATCH(C1215,Hotels!$A$2:$A$49,0))</f>
        <v>Udaipur</v>
      </c>
      <c r="E1215" s="11">
        <v>45687</v>
      </c>
      <c r="F1215" s="11">
        <v>45694</v>
      </c>
      <c r="G1215" s="11">
        <v>45697</v>
      </c>
      <c r="H1215" s="13">
        <f>DATE(YEAR(F1215),MONTH(F1215),1)</f>
        <v>45689</v>
      </c>
      <c r="I1215" s="2">
        <f>G1215-F1215</f>
        <v>3</v>
      </c>
      <c r="J1215" s="2">
        <f>F1215-E1215</f>
        <v>7</v>
      </c>
      <c r="K1215" s="2" t="s">
        <v>2646</v>
      </c>
      <c r="L1215" s="2">
        <v>1</v>
      </c>
      <c r="M1215" s="2">
        <v>2</v>
      </c>
      <c r="N1215" s="2">
        <v>0</v>
      </c>
      <c r="O1215" s="2" t="s">
        <v>2689</v>
      </c>
      <c r="P1215" s="2" t="s">
        <v>2652</v>
      </c>
      <c r="Q1215" s="2" t="s">
        <v>2649</v>
      </c>
      <c r="R1215" s="3">
        <v>8850</v>
      </c>
      <c r="S1215" s="3">
        <f>I1215*L1215*R1215</f>
        <v>26550</v>
      </c>
      <c r="T1215" s="2">
        <f>M1215+N1215</f>
        <v>2</v>
      </c>
    </row>
    <row r="1216" spans="1:20" x14ac:dyDescent="0.2">
      <c r="A1216" s="2" t="s">
        <v>3880</v>
      </c>
      <c r="B1216" s="2" t="s">
        <v>2402</v>
      </c>
      <c r="C1216" s="2" t="s">
        <v>118</v>
      </c>
      <c r="D1216" s="2" t="str">
        <f>INDEX(Hotels!$C$2:$C$49,MATCH(C1216,Hotels!$A$2:$A$49,0))</f>
        <v>Rishikesh</v>
      </c>
      <c r="E1216" s="11">
        <v>45687</v>
      </c>
      <c r="F1216" s="11">
        <v>45957</v>
      </c>
      <c r="G1216" s="11">
        <v>45961</v>
      </c>
      <c r="H1216" s="13">
        <f>DATE(YEAR(F1216),MONTH(F1216),1)</f>
        <v>45931</v>
      </c>
      <c r="I1216" s="2">
        <f>G1216-F1216</f>
        <v>4</v>
      </c>
      <c r="J1216" s="2">
        <f>F1216-E1216</f>
        <v>270</v>
      </c>
      <c r="K1216" s="2" t="s">
        <v>2666</v>
      </c>
      <c r="L1216" s="2">
        <v>3</v>
      </c>
      <c r="M1216" s="2">
        <v>6</v>
      </c>
      <c r="N1216" s="2">
        <v>0</v>
      </c>
      <c r="O1216" s="2" t="s">
        <v>2689</v>
      </c>
      <c r="P1216" s="2" t="s">
        <v>2659</v>
      </c>
      <c r="Q1216" s="2" t="s">
        <v>2649</v>
      </c>
      <c r="R1216" s="3">
        <v>25850</v>
      </c>
      <c r="S1216" s="3">
        <f>I1216*L1216*R1216</f>
        <v>310200</v>
      </c>
      <c r="T1216" s="2">
        <f>M1216+N1216</f>
        <v>6</v>
      </c>
    </row>
    <row r="1217" spans="1:20" x14ac:dyDescent="0.2">
      <c r="A1217" s="2" t="s">
        <v>3881</v>
      </c>
      <c r="B1217" s="2" t="s">
        <v>236</v>
      </c>
      <c r="C1217" s="2" t="s">
        <v>13</v>
      </c>
      <c r="D1217" s="2" t="str">
        <f>INDEX(Hotels!$C$2:$C$49,MATCH(C1217,Hotels!$A$2:$A$49,0))</f>
        <v>Goa</v>
      </c>
      <c r="E1217" s="11">
        <v>45688</v>
      </c>
      <c r="F1217" s="11">
        <v>45706</v>
      </c>
      <c r="G1217" s="11">
        <v>45709</v>
      </c>
      <c r="H1217" s="13">
        <f>DATE(YEAR(F1217),MONTH(F1217),1)</f>
        <v>45689</v>
      </c>
      <c r="I1217" s="2">
        <f>G1217-F1217</f>
        <v>3</v>
      </c>
      <c r="J1217" s="2">
        <f>F1217-E1217</f>
        <v>18</v>
      </c>
      <c r="K1217" s="2" t="s">
        <v>2655</v>
      </c>
      <c r="L1217" s="2">
        <v>1</v>
      </c>
      <c r="M1217" s="2">
        <v>2</v>
      </c>
      <c r="N1217" s="2">
        <v>0</v>
      </c>
      <c r="O1217" s="2" t="s">
        <v>2732</v>
      </c>
      <c r="P1217" s="2" t="s">
        <v>2648</v>
      </c>
      <c r="Q1217" s="2" t="s">
        <v>2649</v>
      </c>
      <c r="R1217" s="3">
        <v>16100</v>
      </c>
      <c r="S1217" s="3">
        <f>I1217*L1217*R1217</f>
        <v>48300</v>
      </c>
      <c r="T1217" s="2">
        <f>M1217+N1217</f>
        <v>2</v>
      </c>
    </row>
    <row r="1218" spans="1:20" x14ac:dyDescent="0.2">
      <c r="A1218" s="2" t="s">
        <v>3882</v>
      </c>
      <c r="B1218" s="2" t="s">
        <v>800</v>
      </c>
      <c r="C1218" s="2" t="s">
        <v>43</v>
      </c>
      <c r="D1218" s="2" t="str">
        <f>INDEX(Hotels!$C$2:$C$49,MATCH(C1218,Hotels!$A$2:$A$49,0))</f>
        <v>Agra</v>
      </c>
      <c r="E1218" s="11">
        <v>45688</v>
      </c>
      <c r="F1218" s="11">
        <v>45705</v>
      </c>
      <c r="G1218" s="11">
        <v>45707</v>
      </c>
      <c r="H1218" s="13">
        <f>DATE(YEAR(F1218),MONTH(F1218),1)</f>
        <v>45689</v>
      </c>
      <c r="I1218" s="2">
        <f>G1218-F1218</f>
        <v>2</v>
      </c>
      <c r="J1218" s="2">
        <f>F1218-E1218</f>
        <v>17</v>
      </c>
      <c r="K1218" s="2" t="s">
        <v>2655</v>
      </c>
      <c r="L1218" s="2">
        <v>1</v>
      </c>
      <c r="M1218" s="2">
        <v>2</v>
      </c>
      <c r="N1218" s="2">
        <v>0</v>
      </c>
      <c r="O1218" s="2" t="s">
        <v>2683</v>
      </c>
      <c r="P1218" s="2" t="s">
        <v>2652</v>
      </c>
      <c r="Q1218" s="2" t="s">
        <v>2649</v>
      </c>
      <c r="R1218" s="3">
        <v>6050</v>
      </c>
      <c r="S1218" s="3">
        <f>I1218*L1218*R1218</f>
        <v>12100</v>
      </c>
      <c r="T1218" s="2">
        <f>M1218+N1218</f>
        <v>2</v>
      </c>
    </row>
    <row r="1219" spans="1:20" x14ac:dyDescent="0.2">
      <c r="A1219" s="2" t="s">
        <v>3883</v>
      </c>
      <c r="B1219" s="2" t="s">
        <v>875</v>
      </c>
      <c r="C1219" s="2" t="s">
        <v>93</v>
      </c>
      <c r="D1219" s="2" t="str">
        <f>INDEX(Hotels!$C$2:$C$49,MATCH(C1219,Hotels!$A$2:$A$49,0))</f>
        <v>Shimla</v>
      </c>
      <c r="E1219" s="11">
        <v>45688</v>
      </c>
      <c r="F1219" s="11">
        <v>45707</v>
      </c>
      <c r="G1219" s="11">
        <v>45709</v>
      </c>
      <c r="H1219" s="13">
        <f>DATE(YEAR(F1219),MONTH(F1219),1)</f>
        <v>45689</v>
      </c>
      <c r="I1219" s="2">
        <f>G1219-F1219</f>
        <v>2</v>
      </c>
      <c r="J1219" s="2">
        <f>F1219-E1219</f>
        <v>19</v>
      </c>
      <c r="K1219" s="2" t="s">
        <v>2646</v>
      </c>
      <c r="L1219" s="2">
        <v>1</v>
      </c>
      <c r="M1219" s="2">
        <v>2</v>
      </c>
      <c r="N1219" s="2">
        <v>0</v>
      </c>
      <c r="O1219" s="2" t="s">
        <v>2689</v>
      </c>
      <c r="P1219" s="2" t="s">
        <v>2652</v>
      </c>
      <c r="Q1219" s="2" t="s">
        <v>2653</v>
      </c>
      <c r="R1219" s="3">
        <v>7400</v>
      </c>
      <c r="S1219" s="3">
        <f>I1219*L1219*R1219</f>
        <v>14800</v>
      </c>
      <c r="T1219" s="2">
        <f>M1219+N1219</f>
        <v>2</v>
      </c>
    </row>
    <row r="1220" spans="1:20" x14ac:dyDescent="0.2">
      <c r="A1220" s="2" t="s">
        <v>3884</v>
      </c>
      <c r="B1220" s="2" t="s">
        <v>924</v>
      </c>
      <c r="C1220" s="2" t="s">
        <v>110</v>
      </c>
      <c r="D1220" s="2" t="str">
        <f>INDEX(Hotels!$C$2:$C$49,MATCH(C1220,Hotels!$A$2:$A$49,0))</f>
        <v>Manali</v>
      </c>
      <c r="E1220" s="11">
        <v>45688</v>
      </c>
      <c r="F1220" s="11">
        <v>45698</v>
      </c>
      <c r="G1220" s="11">
        <v>45701</v>
      </c>
      <c r="H1220" s="13">
        <f>DATE(YEAR(F1220),MONTH(F1220),1)</f>
        <v>45689</v>
      </c>
      <c r="I1220" s="2">
        <f>G1220-F1220</f>
        <v>3</v>
      </c>
      <c r="J1220" s="2">
        <f>F1220-E1220</f>
        <v>10</v>
      </c>
      <c r="K1220" s="2" t="s">
        <v>2668</v>
      </c>
      <c r="L1220" s="2">
        <v>1</v>
      </c>
      <c r="M1220" s="2">
        <v>2</v>
      </c>
      <c r="N1220" s="2">
        <v>0</v>
      </c>
      <c r="O1220" s="2" t="s">
        <v>2670</v>
      </c>
      <c r="P1220" s="2" t="s">
        <v>2656</v>
      </c>
      <c r="Q1220" s="2" t="s">
        <v>2649</v>
      </c>
      <c r="R1220" s="3">
        <v>4300</v>
      </c>
      <c r="S1220" s="3">
        <f>I1220*L1220*R1220</f>
        <v>12900</v>
      </c>
      <c r="T1220" s="2">
        <f>M1220+N1220</f>
        <v>2</v>
      </c>
    </row>
    <row r="1221" spans="1:20" x14ac:dyDescent="0.2">
      <c r="A1221" s="2" t="s">
        <v>3885</v>
      </c>
      <c r="B1221" s="2" t="s">
        <v>1143</v>
      </c>
      <c r="C1221" s="2" t="s">
        <v>77</v>
      </c>
      <c r="D1221" s="2" t="str">
        <f>INDEX(Hotels!$C$2:$C$49,MATCH(C1221,Hotels!$A$2:$A$49,0))</f>
        <v>Bengaluru</v>
      </c>
      <c r="E1221" s="11">
        <v>45688</v>
      </c>
      <c r="F1221" s="11">
        <v>45697</v>
      </c>
      <c r="G1221" s="11">
        <v>45699</v>
      </c>
      <c r="H1221" s="13">
        <f>DATE(YEAR(F1221),MONTH(F1221),1)</f>
        <v>45689</v>
      </c>
      <c r="I1221" s="2">
        <f>G1221-F1221</f>
        <v>2</v>
      </c>
      <c r="J1221" s="2">
        <f>F1221-E1221</f>
        <v>9</v>
      </c>
      <c r="K1221" s="2" t="s">
        <v>2668</v>
      </c>
      <c r="L1221" s="2">
        <v>1</v>
      </c>
      <c r="M1221" s="2">
        <v>1</v>
      </c>
      <c r="N1221" s="2">
        <v>0</v>
      </c>
      <c r="O1221" s="2" t="s">
        <v>2732</v>
      </c>
      <c r="P1221" s="2" t="s">
        <v>2652</v>
      </c>
      <c r="Q1221" s="2" t="s">
        <v>2649</v>
      </c>
      <c r="R1221" s="3">
        <v>7700</v>
      </c>
      <c r="S1221" s="3">
        <f>I1221*L1221*R1221</f>
        <v>15400</v>
      </c>
      <c r="T1221" s="2">
        <f>M1221+N1221</f>
        <v>1</v>
      </c>
    </row>
    <row r="1222" spans="1:20" x14ac:dyDescent="0.2">
      <c r="A1222" s="2" t="s">
        <v>3886</v>
      </c>
      <c r="B1222" s="2" t="s">
        <v>1463</v>
      </c>
      <c r="C1222" s="2" t="s">
        <v>116</v>
      </c>
      <c r="D1222" s="2" t="str">
        <f>INDEX(Hotels!$C$2:$C$49,MATCH(C1222,Hotels!$A$2:$A$49,0))</f>
        <v>Rishikesh</v>
      </c>
      <c r="E1222" s="11">
        <v>45688</v>
      </c>
      <c r="F1222" s="11">
        <v>45761</v>
      </c>
      <c r="G1222" s="11">
        <v>45764</v>
      </c>
      <c r="H1222" s="13">
        <f>DATE(YEAR(F1222),MONTH(F1222),1)</f>
        <v>45748</v>
      </c>
      <c r="I1222" s="2">
        <f>G1222-F1222</f>
        <v>3</v>
      </c>
      <c r="J1222" s="2">
        <f>F1222-E1222</f>
        <v>73</v>
      </c>
      <c r="K1222" s="2" t="s">
        <v>2655</v>
      </c>
      <c r="L1222" s="2">
        <v>2</v>
      </c>
      <c r="M1222" s="2">
        <v>4</v>
      </c>
      <c r="N1222" s="2">
        <v>0</v>
      </c>
      <c r="O1222" s="2" t="s">
        <v>2732</v>
      </c>
      <c r="P1222" s="2" t="s">
        <v>2662</v>
      </c>
      <c r="Q1222" s="2" t="s">
        <v>2649</v>
      </c>
      <c r="R1222" s="3">
        <v>5750</v>
      </c>
      <c r="S1222" s="3">
        <f>I1222*L1222*R1222</f>
        <v>34500</v>
      </c>
      <c r="T1222" s="2">
        <f>M1222+N1222</f>
        <v>4</v>
      </c>
    </row>
    <row r="1223" spans="1:20" x14ac:dyDescent="0.2">
      <c r="A1223" s="2" t="s">
        <v>3887</v>
      </c>
      <c r="B1223" s="2" t="s">
        <v>1688</v>
      </c>
      <c r="C1223" s="2" t="s">
        <v>110</v>
      </c>
      <c r="D1223" s="2" t="str">
        <f>INDEX(Hotels!$C$2:$C$49,MATCH(C1223,Hotels!$A$2:$A$49,0))</f>
        <v>Manali</v>
      </c>
      <c r="E1223" s="11">
        <v>45688</v>
      </c>
      <c r="F1223" s="11">
        <v>45705</v>
      </c>
      <c r="G1223" s="11">
        <v>45706</v>
      </c>
      <c r="H1223" s="13">
        <f>DATE(YEAR(F1223),MONTH(F1223),1)</f>
        <v>45689</v>
      </c>
      <c r="I1223" s="2">
        <f>G1223-F1223</f>
        <v>1</v>
      </c>
      <c r="J1223" s="2">
        <f>F1223-E1223</f>
        <v>17</v>
      </c>
      <c r="K1223" s="2" t="s">
        <v>2668</v>
      </c>
      <c r="L1223" s="2">
        <v>1</v>
      </c>
      <c r="M1223" s="2">
        <v>2</v>
      </c>
      <c r="N1223" s="2">
        <v>0</v>
      </c>
      <c r="O1223" s="2" t="s">
        <v>2732</v>
      </c>
      <c r="P1223" s="2" t="s">
        <v>2656</v>
      </c>
      <c r="Q1223" s="2" t="s">
        <v>2649</v>
      </c>
      <c r="R1223" s="3">
        <v>4400</v>
      </c>
      <c r="S1223" s="3">
        <f>I1223*L1223*R1223</f>
        <v>4400</v>
      </c>
      <c r="T1223" s="2">
        <f>M1223+N1223</f>
        <v>2</v>
      </c>
    </row>
    <row r="1224" spans="1:20" x14ac:dyDescent="0.2">
      <c r="A1224" s="2" t="s">
        <v>3888</v>
      </c>
      <c r="B1224" s="2" t="s">
        <v>1902</v>
      </c>
      <c r="C1224" s="2" t="s">
        <v>34</v>
      </c>
      <c r="D1224" s="2" t="str">
        <f>INDEX(Hotels!$C$2:$C$49,MATCH(C1224,Hotels!$A$2:$A$49,0))</f>
        <v>Udaipur</v>
      </c>
      <c r="E1224" s="11">
        <v>45688</v>
      </c>
      <c r="F1224" s="11">
        <v>45704</v>
      </c>
      <c r="G1224" s="11">
        <v>45710</v>
      </c>
      <c r="H1224" s="13">
        <f>DATE(YEAR(F1224),MONTH(F1224),1)</f>
        <v>45689</v>
      </c>
      <c r="I1224" s="2">
        <f>G1224-F1224</f>
        <v>6</v>
      </c>
      <c r="J1224" s="2">
        <f>F1224-E1224</f>
        <v>16</v>
      </c>
      <c r="K1224" s="2" t="s">
        <v>2655</v>
      </c>
      <c r="L1224" s="2">
        <v>2</v>
      </c>
      <c r="M1224" s="2">
        <v>4</v>
      </c>
      <c r="N1224" s="2">
        <v>2</v>
      </c>
      <c r="O1224" s="2" t="s">
        <v>2670</v>
      </c>
      <c r="P1224" s="2" t="s">
        <v>2652</v>
      </c>
      <c r="Q1224" s="2" t="s">
        <v>2653</v>
      </c>
      <c r="R1224" s="3">
        <v>7800</v>
      </c>
      <c r="S1224" s="3">
        <f>I1224*L1224*R1224</f>
        <v>93600</v>
      </c>
      <c r="T1224" s="2">
        <f>M1224+N1224</f>
        <v>6</v>
      </c>
    </row>
    <row r="1225" spans="1:20" x14ac:dyDescent="0.2">
      <c r="A1225" s="2" t="s">
        <v>3889</v>
      </c>
      <c r="B1225" s="2" t="s">
        <v>1982</v>
      </c>
      <c r="C1225" s="2" t="s">
        <v>127</v>
      </c>
      <c r="D1225" s="2" t="str">
        <f>INDEX(Hotels!$C$2:$C$49,MATCH(C1225,Hotels!$A$2:$A$49,0))</f>
        <v>Varanasi</v>
      </c>
      <c r="E1225" s="11">
        <v>45688</v>
      </c>
      <c r="F1225" s="11">
        <v>45695</v>
      </c>
      <c r="G1225" s="11">
        <v>45697</v>
      </c>
      <c r="H1225" s="13">
        <f>DATE(YEAR(F1225),MONTH(F1225),1)</f>
        <v>45689</v>
      </c>
      <c r="I1225" s="2">
        <f>G1225-F1225</f>
        <v>2</v>
      </c>
      <c r="J1225" s="2">
        <f>F1225-E1225</f>
        <v>7</v>
      </c>
      <c r="K1225" s="2" t="s">
        <v>2655</v>
      </c>
      <c r="L1225" s="2">
        <v>1</v>
      </c>
      <c r="M1225" s="2">
        <v>1</v>
      </c>
      <c r="N1225" s="2">
        <v>0</v>
      </c>
      <c r="O1225" s="2" t="s">
        <v>2732</v>
      </c>
      <c r="P1225" s="2" t="s">
        <v>2656</v>
      </c>
      <c r="Q1225" s="2" t="s">
        <v>2649</v>
      </c>
      <c r="R1225" s="3">
        <v>6950</v>
      </c>
      <c r="S1225" s="3">
        <f>I1225*L1225*R1225</f>
        <v>13900</v>
      </c>
      <c r="T1225" s="2">
        <f>M1225+N1225</f>
        <v>1</v>
      </c>
    </row>
    <row r="1226" spans="1:20" x14ac:dyDescent="0.2">
      <c r="A1226" s="2" t="s">
        <v>3890</v>
      </c>
      <c r="B1226" s="2" t="s">
        <v>2191</v>
      </c>
      <c r="C1226" s="2" t="s">
        <v>26</v>
      </c>
      <c r="D1226" s="2" t="str">
        <f>INDEX(Hotels!$C$2:$C$49,MATCH(C1226,Hotels!$A$2:$A$49,0))</f>
        <v>Jaipur</v>
      </c>
      <c r="E1226" s="11">
        <v>45688</v>
      </c>
      <c r="F1226" s="11">
        <v>45708</v>
      </c>
      <c r="G1226" s="11">
        <v>45711</v>
      </c>
      <c r="H1226" s="13">
        <f>DATE(YEAR(F1226),MONTH(F1226),1)</f>
        <v>45689</v>
      </c>
      <c r="I1226" s="2">
        <f>G1226-F1226</f>
        <v>3</v>
      </c>
      <c r="J1226" s="2">
        <f>F1226-E1226</f>
        <v>20</v>
      </c>
      <c r="K1226" s="2" t="s">
        <v>2655</v>
      </c>
      <c r="L1226" s="2">
        <v>1</v>
      </c>
      <c r="M1226" s="2">
        <v>1</v>
      </c>
      <c r="N1226" s="2">
        <v>0</v>
      </c>
      <c r="O1226" s="2" t="s">
        <v>2670</v>
      </c>
      <c r="P1226" s="2" t="s">
        <v>2656</v>
      </c>
      <c r="Q1226" s="2" t="s">
        <v>2653</v>
      </c>
      <c r="R1226" s="3">
        <v>14450</v>
      </c>
      <c r="S1226" s="3">
        <f>I1226*L1226*R1226</f>
        <v>43350</v>
      </c>
      <c r="T1226" s="2">
        <f>M1226+N1226</f>
        <v>1</v>
      </c>
    </row>
    <row r="1227" spans="1:20" x14ac:dyDescent="0.2">
      <c r="A1227" s="2" t="s">
        <v>3891</v>
      </c>
      <c r="B1227" s="2" t="s">
        <v>2403</v>
      </c>
      <c r="C1227" s="2" t="s">
        <v>22</v>
      </c>
      <c r="D1227" s="2" t="str">
        <f>INDEX(Hotels!$C$2:$C$49,MATCH(C1227,Hotels!$A$2:$A$49,0))</f>
        <v>Jaipur</v>
      </c>
      <c r="E1227" s="11">
        <v>45688</v>
      </c>
      <c r="F1227" s="11">
        <v>45689</v>
      </c>
      <c r="G1227" s="11">
        <v>45690</v>
      </c>
      <c r="H1227" s="13">
        <f>DATE(YEAR(F1227),MONTH(F1227),1)</f>
        <v>45689</v>
      </c>
      <c r="I1227" s="2">
        <f>G1227-F1227</f>
        <v>1</v>
      </c>
      <c r="J1227" s="2">
        <f>F1227-E1227</f>
        <v>1</v>
      </c>
      <c r="K1227" s="2" t="s">
        <v>2668</v>
      </c>
      <c r="L1227" s="2">
        <v>1</v>
      </c>
      <c r="M1227" s="2">
        <v>1</v>
      </c>
      <c r="N1227" s="2">
        <v>0</v>
      </c>
      <c r="O1227" s="2" t="s">
        <v>2732</v>
      </c>
      <c r="P1227" s="2" t="s">
        <v>2652</v>
      </c>
      <c r="Q1227" s="2" t="s">
        <v>2649</v>
      </c>
      <c r="R1227" s="3">
        <v>3750</v>
      </c>
      <c r="S1227" s="3">
        <f>I1227*L1227*R1227</f>
        <v>3750</v>
      </c>
      <c r="T1227" s="2">
        <f>M1227+N1227</f>
        <v>1</v>
      </c>
    </row>
    <row r="1228" spans="1:20" x14ac:dyDescent="0.2">
      <c r="A1228" s="2" t="s">
        <v>3892</v>
      </c>
      <c r="B1228" s="2" t="s">
        <v>2410</v>
      </c>
      <c r="C1228" s="2" t="s">
        <v>47</v>
      </c>
      <c r="D1228" s="2" t="str">
        <f>INDEX(Hotels!$C$2:$C$49,MATCH(C1228,Hotels!$A$2:$A$49,0))</f>
        <v>Agra</v>
      </c>
      <c r="E1228" s="11">
        <v>45688</v>
      </c>
      <c r="F1228" s="11">
        <v>45702</v>
      </c>
      <c r="G1228" s="11">
        <v>45703</v>
      </c>
      <c r="H1228" s="13">
        <f>DATE(YEAR(F1228),MONTH(F1228),1)</f>
        <v>45689</v>
      </c>
      <c r="I1228" s="2">
        <f>G1228-F1228</f>
        <v>1</v>
      </c>
      <c r="J1228" s="2">
        <f>F1228-E1228</f>
        <v>14</v>
      </c>
      <c r="K1228" s="2" t="s">
        <v>2655</v>
      </c>
      <c r="L1228" s="2">
        <v>1</v>
      </c>
      <c r="M1228" s="2">
        <v>1</v>
      </c>
      <c r="N1228" s="2">
        <v>0</v>
      </c>
      <c r="O1228" s="2" t="s">
        <v>2683</v>
      </c>
      <c r="P1228" s="2" t="s">
        <v>2652</v>
      </c>
      <c r="Q1228" s="2" t="s">
        <v>2653</v>
      </c>
      <c r="R1228" s="3">
        <v>6200</v>
      </c>
      <c r="S1228" s="3">
        <f>I1228*L1228*R1228</f>
        <v>6200</v>
      </c>
      <c r="T1228" s="2">
        <f>M1228+N1228</f>
        <v>1</v>
      </c>
    </row>
    <row r="1229" spans="1:20" x14ac:dyDescent="0.2">
      <c r="A1229" s="2" t="s">
        <v>3893</v>
      </c>
      <c r="B1229" s="2" t="s">
        <v>2602</v>
      </c>
      <c r="C1229" s="2" t="s">
        <v>112</v>
      </c>
      <c r="D1229" s="2" t="str">
        <f>INDEX(Hotels!$C$2:$C$49,MATCH(C1229,Hotels!$A$2:$A$49,0))</f>
        <v>Rishikesh</v>
      </c>
      <c r="E1229" s="11">
        <v>45688</v>
      </c>
      <c r="F1229" s="11">
        <v>45769</v>
      </c>
      <c r="G1229" s="11">
        <v>45773</v>
      </c>
      <c r="H1229" s="13">
        <f>DATE(YEAR(F1229),MONTH(F1229),1)</f>
        <v>45748</v>
      </c>
      <c r="I1229" s="2">
        <f>G1229-F1229</f>
        <v>4</v>
      </c>
      <c r="J1229" s="2">
        <f>F1229-E1229</f>
        <v>81</v>
      </c>
      <c r="K1229" s="2" t="s">
        <v>2655</v>
      </c>
      <c r="L1229" s="2">
        <v>1</v>
      </c>
      <c r="M1229" s="2">
        <v>3</v>
      </c>
      <c r="N1229" s="2">
        <v>0</v>
      </c>
      <c r="O1229" s="2" t="s">
        <v>2670</v>
      </c>
      <c r="P1229" s="2" t="s">
        <v>2652</v>
      </c>
      <c r="Q1229" s="2" t="s">
        <v>2649</v>
      </c>
      <c r="R1229" s="3">
        <v>7050</v>
      </c>
      <c r="S1229" s="3">
        <f>I1229*L1229*R1229</f>
        <v>28200</v>
      </c>
      <c r="T1229" s="2">
        <f>M1229+N1229</f>
        <v>3</v>
      </c>
    </row>
    <row r="1230" spans="1:20" x14ac:dyDescent="0.2">
      <c r="A1230" s="2" t="s">
        <v>3894</v>
      </c>
      <c r="B1230" s="2" t="s">
        <v>225</v>
      </c>
      <c r="C1230" s="2" t="s">
        <v>69</v>
      </c>
      <c r="D1230" s="2" t="str">
        <f>INDEX(Hotels!$C$2:$C$49,MATCH(C1230,Hotels!$A$2:$A$49,0))</f>
        <v>New Delhi</v>
      </c>
      <c r="E1230" s="11">
        <v>45689</v>
      </c>
      <c r="F1230" s="11">
        <v>45689</v>
      </c>
      <c r="G1230" s="11">
        <v>45693</v>
      </c>
      <c r="H1230" s="13">
        <f>DATE(YEAR(F1230),MONTH(F1230),1)</f>
        <v>45689</v>
      </c>
      <c r="I1230" s="2">
        <f>G1230-F1230</f>
        <v>4</v>
      </c>
      <c r="J1230" s="2">
        <f>F1230-E1230</f>
        <v>0</v>
      </c>
      <c r="K1230" s="2" t="s">
        <v>2668</v>
      </c>
      <c r="L1230" s="2">
        <v>1</v>
      </c>
      <c r="M1230" s="2">
        <v>3</v>
      </c>
      <c r="N1230" s="2">
        <v>0</v>
      </c>
      <c r="O1230" s="2" t="s">
        <v>2689</v>
      </c>
      <c r="P1230" s="2" t="s">
        <v>2672</v>
      </c>
      <c r="Q1230" s="2" t="s">
        <v>2653</v>
      </c>
      <c r="R1230" s="3">
        <v>15850</v>
      </c>
      <c r="S1230" s="3">
        <f>I1230*L1230*R1230</f>
        <v>63400</v>
      </c>
      <c r="T1230" s="2">
        <f>M1230+N1230</f>
        <v>3</v>
      </c>
    </row>
    <row r="1231" spans="1:20" x14ac:dyDescent="0.2">
      <c r="A1231" s="2" t="s">
        <v>3895</v>
      </c>
      <c r="B1231" s="2" t="s">
        <v>628</v>
      </c>
      <c r="C1231" s="2" t="s">
        <v>37</v>
      </c>
      <c r="D1231" s="2" t="str">
        <f>INDEX(Hotels!$C$2:$C$49,MATCH(C1231,Hotels!$A$2:$A$49,0))</f>
        <v>Udaipur</v>
      </c>
      <c r="E1231" s="11">
        <v>45689</v>
      </c>
      <c r="F1231" s="11">
        <v>45704</v>
      </c>
      <c r="G1231" s="11">
        <v>45707</v>
      </c>
      <c r="H1231" s="13">
        <f>DATE(YEAR(F1231),MONTH(F1231),1)</f>
        <v>45689</v>
      </c>
      <c r="I1231" s="2">
        <f>G1231-F1231</f>
        <v>3</v>
      </c>
      <c r="J1231" s="2">
        <f>F1231-E1231</f>
        <v>15</v>
      </c>
      <c r="K1231" s="2" t="s">
        <v>2655</v>
      </c>
      <c r="L1231" s="2">
        <v>1</v>
      </c>
      <c r="M1231" s="2">
        <v>2</v>
      </c>
      <c r="N1231" s="2">
        <v>2</v>
      </c>
      <c r="O1231" s="2" t="s">
        <v>2661</v>
      </c>
      <c r="P1231" s="2" t="s">
        <v>2652</v>
      </c>
      <c r="Q1231" s="2" t="s">
        <v>2649</v>
      </c>
      <c r="R1231" s="3">
        <v>17200</v>
      </c>
      <c r="S1231" s="3">
        <f>I1231*L1231*R1231</f>
        <v>51600</v>
      </c>
      <c r="T1231" s="2">
        <f>M1231+N1231</f>
        <v>4</v>
      </c>
    </row>
    <row r="1232" spans="1:20" x14ac:dyDescent="0.2">
      <c r="A1232" s="2" t="s">
        <v>3896</v>
      </c>
      <c r="B1232" s="2" t="s">
        <v>1438</v>
      </c>
      <c r="C1232" s="2" t="s">
        <v>32</v>
      </c>
      <c r="D1232" s="2" t="str">
        <f>INDEX(Hotels!$C$2:$C$49,MATCH(C1232,Hotels!$A$2:$A$49,0))</f>
        <v>Jaipur</v>
      </c>
      <c r="E1232" s="11">
        <v>45689</v>
      </c>
      <c r="F1232" s="11">
        <v>45745</v>
      </c>
      <c r="G1232" s="11">
        <v>45747</v>
      </c>
      <c r="H1232" s="13">
        <f>DATE(YEAR(F1232),MONTH(F1232),1)</f>
        <v>45717</v>
      </c>
      <c r="I1232" s="2">
        <f>G1232-F1232</f>
        <v>2</v>
      </c>
      <c r="J1232" s="2">
        <f>F1232-E1232</f>
        <v>56</v>
      </c>
      <c r="K1232" s="2" t="s">
        <v>2655</v>
      </c>
      <c r="L1232" s="2">
        <v>1</v>
      </c>
      <c r="M1232" s="2">
        <v>1</v>
      </c>
      <c r="N1232" s="2">
        <v>0</v>
      </c>
      <c r="O1232" s="2" t="s">
        <v>2647</v>
      </c>
      <c r="P1232" s="2" t="s">
        <v>2652</v>
      </c>
      <c r="Q1232" s="2" t="s">
        <v>2649</v>
      </c>
      <c r="R1232" s="3">
        <v>7150</v>
      </c>
      <c r="S1232" s="3">
        <f>I1232*L1232*R1232</f>
        <v>14300</v>
      </c>
      <c r="T1232" s="2">
        <f>M1232+N1232</f>
        <v>1</v>
      </c>
    </row>
    <row r="1233" spans="1:20" x14ac:dyDescent="0.2">
      <c r="A1233" s="2" t="s">
        <v>3897</v>
      </c>
      <c r="B1233" s="2" t="s">
        <v>1562</v>
      </c>
      <c r="C1233" s="2" t="s">
        <v>108</v>
      </c>
      <c r="D1233" s="2" t="str">
        <f>INDEX(Hotels!$C$2:$C$49,MATCH(C1233,Hotels!$A$2:$A$49,0))</f>
        <v>Manali</v>
      </c>
      <c r="E1233" s="11">
        <v>45689</v>
      </c>
      <c r="F1233" s="11">
        <v>45727</v>
      </c>
      <c r="G1233" s="11">
        <v>45732</v>
      </c>
      <c r="H1233" s="13">
        <f>DATE(YEAR(F1233),MONTH(F1233),1)</f>
        <v>45717</v>
      </c>
      <c r="I1233" s="2">
        <f>G1233-F1233</f>
        <v>5</v>
      </c>
      <c r="J1233" s="2">
        <f>F1233-E1233</f>
        <v>38</v>
      </c>
      <c r="K1233" s="2" t="s">
        <v>2646</v>
      </c>
      <c r="L1233" s="2">
        <v>1</v>
      </c>
      <c r="M1233" s="2">
        <v>2</v>
      </c>
      <c r="N1233" s="2">
        <v>3</v>
      </c>
      <c r="O1233" s="2" t="s">
        <v>2647</v>
      </c>
      <c r="P1233" s="2" t="s">
        <v>2652</v>
      </c>
      <c r="Q1233" s="2" t="s">
        <v>2649</v>
      </c>
      <c r="R1233" s="3">
        <v>16650</v>
      </c>
      <c r="S1233" s="3">
        <f>I1233*L1233*R1233</f>
        <v>83250</v>
      </c>
      <c r="T1233" s="2">
        <f>M1233+N1233</f>
        <v>5</v>
      </c>
    </row>
    <row r="1234" spans="1:20" x14ac:dyDescent="0.2">
      <c r="A1234" s="2" t="s">
        <v>3898</v>
      </c>
      <c r="B1234" s="2" t="s">
        <v>1808</v>
      </c>
      <c r="C1234" s="2" t="s">
        <v>118</v>
      </c>
      <c r="D1234" s="2" t="str">
        <f>INDEX(Hotels!$C$2:$C$49,MATCH(C1234,Hotels!$A$2:$A$49,0))</f>
        <v>Rishikesh</v>
      </c>
      <c r="E1234" s="11">
        <v>45689</v>
      </c>
      <c r="F1234" s="11">
        <v>45706</v>
      </c>
      <c r="G1234" s="11">
        <v>45708</v>
      </c>
      <c r="H1234" s="13">
        <f>DATE(YEAR(F1234),MONTH(F1234),1)</f>
        <v>45689</v>
      </c>
      <c r="I1234" s="2">
        <f>G1234-F1234</f>
        <v>2</v>
      </c>
      <c r="J1234" s="2">
        <f>F1234-E1234</f>
        <v>17</v>
      </c>
      <c r="K1234" s="2" t="s">
        <v>2655</v>
      </c>
      <c r="L1234" s="2">
        <v>1</v>
      </c>
      <c r="M1234" s="2">
        <v>2</v>
      </c>
      <c r="N1234" s="2">
        <v>0</v>
      </c>
      <c r="O1234" s="2" t="s">
        <v>2732</v>
      </c>
      <c r="P1234" s="2" t="s">
        <v>2652</v>
      </c>
      <c r="Q1234" s="2" t="s">
        <v>2649</v>
      </c>
      <c r="R1234" s="3">
        <v>9050</v>
      </c>
      <c r="S1234" s="3">
        <f>I1234*L1234*R1234</f>
        <v>18100</v>
      </c>
      <c r="T1234" s="2">
        <f>M1234+N1234</f>
        <v>2</v>
      </c>
    </row>
    <row r="1235" spans="1:20" x14ac:dyDescent="0.2">
      <c r="A1235" s="2" t="s">
        <v>3899</v>
      </c>
      <c r="B1235" s="2" t="s">
        <v>1913</v>
      </c>
      <c r="C1235" s="2" t="s">
        <v>37</v>
      </c>
      <c r="D1235" s="2" t="str">
        <f>INDEX(Hotels!$C$2:$C$49,MATCH(C1235,Hotels!$A$2:$A$49,0))</f>
        <v>Udaipur</v>
      </c>
      <c r="E1235" s="11">
        <v>45689</v>
      </c>
      <c r="F1235" s="11">
        <v>45959</v>
      </c>
      <c r="G1235" s="11">
        <v>45962</v>
      </c>
      <c r="H1235" s="13">
        <f>DATE(YEAR(F1235),MONTH(F1235),1)</f>
        <v>45931</v>
      </c>
      <c r="I1235" s="2">
        <f>G1235-F1235</f>
        <v>3</v>
      </c>
      <c r="J1235" s="2">
        <f>F1235-E1235</f>
        <v>270</v>
      </c>
      <c r="K1235" s="2" t="s">
        <v>2646</v>
      </c>
      <c r="L1235" s="2">
        <v>3</v>
      </c>
      <c r="M1235" s="2">
        <v>6</v>
      </c>
      <c r="N1235" s="2">
        <v>0</v>
      </c>
      <c r="O1235" s="2" t="s">
        <v>2689</v>
      </c>
      <c r="P1235" s="2" t="s">
        <v>2662</v>
      </c>
      <c r="Q1235" s="2" t="s">
        <v>2653</v>
      </c>
      <c r="R1235" s="3">
        <v>26450</v>
      </c>
      <c r="S1235" s="3">
        <f>I1235*L1235*R1235</f>
        <v>238050</v>
      </c>
      <c r="T1235" s="2">
        <f>M1235+N1235</f>
        <v>6</v>
      </c>
    </row>
    <row r="1236" spans="1:20" x14ac:dyDescent="0.2">
      <c r="A1236" s="2" t="s">
        <v>3900</v>
      </c>
      <c r="B1236" s="2" t="s">
        <v>2312</v>
      </c>
      <c r="C1236" s="2" t="s">
        <v>87</v>
      </c>
      <c r="D1236" s="2" t="str">
        <f>INDEX(Hotels!$C$2:$C$49,MATCH(C1236,Hotels!$A$2:$A$49,0))</f>
        <v>Kochi</v>
      </c>
      <c r="E1236" s="11">
        <v>45689</v>
      </c>
      <c r="F1236" s="11">
        <v>45885</v>
      </c>
      <c r="G1236" s="11">
        <v>45891</v>
      </c>
      <c r="H1236" s="13">
        <f>DATE(YEAR(F1236),MONTH(F1236),1)</f>
        <v>45870</v>
      </c>
      <c r="I1236" s="2">
        <f>G1236-F1236</f>
        <v>6</v>
      </c>
      <c r="J1236" s="2">
        <f>F1236-E1236</f>
        <v>196</v>
      </c>
      <c r="K1236" s="2" t="s">
        <v>2668</v>
      </c>
      <c r="L1236" s="2">
        <v>1</v>
      </c>
      <c r="M1236" s="2">
        <v>2</v>
      </c>
      <c r="N1236" s="2">
        <v>1</v>
      </c>
      <c r="O1236" s="2" t="s">
        <v>2670</v>
      </c>
      <c r="P1236" s="2" t="s">
        <v>2656</v>
      </c>
      <c r="Q1236" s="2" t="s">
        <v>2649</v>
      </c>
      <c r="R1236" s="3">
        <v>4000</v>
      </c>
      <c r="S1236" s="3">
        <f>I1236*L1236*R1236</f>
        <v>24000</v>
      </c>
      <c r="T1236" s="2">
        <f>M1236+N1236</f>
        <v>3</v>
      </c>
    </row>
    <row r="1237" spans="1:20" x14ac:dyDescent="0.2">
      <c r="A1237" s="2" t="s">
        <v>3901</v>
      </c>
      <c r="B1237" s="2" t="s">
        <v>2433</v>
      </c>
      <c r="C1237" s="2" t="s">
        <v>110</v>
      </c>
      <c r="D1237" s="2" t="str">
        <f>INDEX(Hotels!$C$2:$C$49,MATCH(C1237,Hotels!$A$2:$A$49,0))</f>
        <v>Manali</v>
      </c>
      <c r="E1237" s="11">
        <v>45689</v>
      </c>
      <c r="F1237" s="11">
        <v>45765</v>
      </c>
      <c r="G1237" s="11">
        <v>45767</v>
      </c>
      <c r="H1237" s="13">
        <f>DATE(YEAR(F1237),MONTH(F1237),1)</f>
        <v>45748</v>
      </c>
      <c r="I1237" s="2">
        <f>G1237-F1237</f>
        <v>2</v>
      </c>
      <c r="J1237" s="2">
        <f>F1237-E1237</f>
        <v>76</v>
      </c>
      <c r="K1237" s="2" t="s">
        <v>2655</v>
      </c>
      <c r="L1237" s="2">
        <v>3</v>
      </c>
      <c r="M1237" s="2">
        <v>6</v>
      </c>
      <c r="N1237" s="2">
        <v>0</v>
      </c>
      <c r="O1237" s="2" t="s">
        <v>2683</v>
      </c>
      <c r="P1237" s="2" t="s">
        <v>2652</v>
      </c>
      <c r="Q1237" s="2" t="s">
        <v>2649</v>
      </c>
      <c r="R1237" s="3">
        <v>7050</v>
      </c>
      <c r="S1237" s="3">
        <f>I1237*L1237*R1237</f>
        <v>42300</v>
      </c>
      <c r="T1237" s="2">
        <f>M1237+N1237</f>
        <v>6</v>
      </c>
    </row>
    <row r="1238" spans="1:20" x14ac:dyDescent="0.2">
      <c r="A1238" s="2" t="s">
        <v>3902</v>
      </c>
      <c r="B1238" s="2" t="s">
        <v>2565</v>
      </c>
      <c r="C1238" s="2" t="s">
        <v>13</v>
      </c>
      <c r="D1238" s="2" t="str">
        <f>INDEX(Hotels!$C$2:$C$49,MATCH(C1238,Hotels!$A$2:$A$49,0))</f>
        <v>Goa</v>
      </c>
      <c r="E1238" s="11">
        <v>45689</v>
      </c>
      <c r="F1238" s="11">
        <v>45699</v>
      </c>
      <c r="G1238" s="11">
        <v>45705</v>
      </c>
      <c r="H1238" s="13">
        <f>DATE(YEAR(F1238),MONTH(F1238),1)</f>
        <v>45689</v>
      </c>
      <c r="I1238" s="2">
        <f>G1238-F1238</f>
        <v>6</v>
      </c>
      <c r="J1238" s="2">
        <f>F1238-E1238</f>
        <v>10</v>
      </c>
      <c r="K1238" s="2" t="s">
        <v>2655</v>
      </c>
      <c r="L1238" s="2">
        <v>1</v>
      </c>
      <c r="M1238" s="2">
        <v>2</v>
      </c>
      <c r="N1238" s="2">
        <v>2</v>
      </c>
      <c r="O1238" s="2" t="s">
        <v>2670</v>
      </c>
      <c r="P1238" s="2" t="s">
        <v>2652</v>
      </c>
      <c r="Q1238" s="2" t="s">
        <v>2649</v>
      </c>
      <c r="R1238" s="3">
        <v>15550</v>
      </c>
      <c r="S1238" s="3">
        <f>I1238*L1238*R1238</f>
        <v>93300</v>
      </c>
      <c r="T1238" s="2">
        <f>M1238+N1238</f>
        <v>4</v>
      </c>
    </row>
    <row r="1239" spans="1:20" x14ac:dyDescent="0.2">
      <c r="A1239" s="2" t="s">
        <v>3903</v>
      </c>
      <c r="B1239" s="2" t="s">
        <v>564</v>
      </c>
      <c r="C1239" s="2" t="s">
        <v>129</v>
      </c>
      <c r="D1239" s="2" t="str">
        <f>INDEX(Hotels!$C$2:$C$49,MATCH(C1239,Hotels!$A$2:$A$49,0))</f>
        <v>Varanasi</v>
      </c>
      <c r="E1239" s="11">
        <v>45690</v>
      </c>
      <c r="F1239" s="11">
        <v>45756</v>
      </c>
      <c r="G1239" s="11">
        <v>45759</v>
      </c>
      <c r="H1239" s="13">
        <f>DATE(YEAR(F1239),MONTH(F1239),1)</f>
        <v>45748</v>
      </c>
      <c r="I1239" s="2">
        <f>G1239-F1239</f>
        <v>3</v>
      </c>
      <c r="J1239" s="2">
        <f>F1239-E1239</f>
        <v>66</v>
      </c>
      <c r="K1239" s="2" t="s">
        <v>2655</v>
      </c>
      <c r="L1239" s="2">
        <v>1</v>
      </c>
      <c r="M1239" s="2">
        <v>1</v>
      </c>
      <c r="N1239" s="2">
        <v>0</v>
      </c>
      <c r="O1239" s="2" t="s">
        <v>2683</v>
      </c>
      <c r="P1239" s="2" t="s">
        <v>2648</v>
      </c>
      <c r="Q1239" s="2" t="s">
        <v>2649</v>
      </c>
      <c r="R1239" s="3">
        <v>4800</v>
      </c>
      <c r="S1239" s="3">
        <f>I1239*L1239*R1239</f>
        <v>14400</v>
      </c>
      <c r="T1239" s="2">
        <f>M1239+N1239</f>
        <v>1</v>
      </c>
    </row>
    <row r="1240" spans="1:20" x14ac:dyDescent="0.2">
      <c r="A1240" s="2" t="s">
        <v>3904</v>
      </c>
      <c r="B1240" s="2" t="s">
        <v>1140</v>
      </c>
      <c r="C1240" s="2" t="s">
        <v>81</v>
      </c>
      <c r="D1240" s="2" t="str">
        <f>INDEX(Hotels!$C$2:$C$49,MATCH(C1240,Hotels!$A$2:$A$49,0))</f>
        <v>Bengaluru</v>
      </c>
      <c r="E1240" s="11">
        <v>45690</v>
      </c>
      <c r="F1240" s="11">
        <v>45716</v>
      </c>
      <c r="G1240" s="11">
        <v>45718</v>
      </c>
      <c r="H1240" s="13">
        <f>DATE(YEAR(F1240),MONTH(F1240),1)</f>
        <v>45689</v>
      </c>
      <c r="I1240" s="2">
        <f>G1240-F1240</f>
        <v>2</v>
      </c>
      <c r="J1240" s="2">
        <f>F1240-E1240</f>
        <v>26</v>
      </c>
      <c r="K1240" s="2" t="s">
        <v>2655</v>
      </c>
      <c r="L1240" s="2">
        <v>1</v>
      </c>
      <c r="M1240" s="2">
        <v>2</v>
      </c>
      <c r="N1240" s="2">
        <v>0</v>
      </c>
      <c r="O1240" s="2" t="s">
        <v>2689</v>
      </c>
      <c r="P1240" s="2" t="s">
        <v>2652</v>
      </c>
      <c r="Q1240" s="2" t="s">
        <v>2649</v>
      </c>
      <c r="R1240" s="3">
        <v>20150</v>
      </c>
      <c r="S1240" s="3">
        <f>I1240*L1240*R1240</f>
        <v>40300</v>
      </c>
      <c r="T1240" s="2">
        <f>M1240+N1240</f>
        <v>2</v>
      </c>
    </row>
    <row r="1241" spans="1:20" x14ac:dyDescent="0.2">
      <c r="A1241" s="2" t="s">
        <v>3905</v>
      </c>
      <c r="B1241" s="2" t="s">
        <v>1469</v>
      </c>
      <c r="C1241" s="2" t="s">
        <v>26</v>
      </c>
      <c r="D1241" s="2" t="str">
        <f>INDEX(Hotels!$C$2:$C$49,MATCH(C1241,Hotels!$A$2:$A$49,0))</f>
        <v>Jaipur</v>
      </c>
      <c r="E1241" s="11">
        <v>45690</v>
      </c>
      <c r="F1241" s="11">
        <v>45747</v>
      </c>
      <c r="G1241" s="11">
        <v>45753</v>
      </c>
      <c r="H1241" s="13">
        <f>DATE(YEAR(F1241),MONTH(F1241),1)</f>
        <v>45717</v>
      </c>
      <c r="I1241" s="2">
        <f>G1241-F1241</f>
        <v>6</v>
      </c>
      <c r="J1241" s="2">
        <f>F1241-E1241</f>
        <v>57</v>
      </c>
      <c r="K1241" s="2" t="s">
        <v>2666</v>
      </c>
      <c r="L1241" s="2">
        <v>1</v>
      </c>
      <c r="M1241" s="2">
        <v>2</v>
      </c>
      <c r="N1241" s="2">
        <v>3</v>
      </c>
      <c r="O1241" s="2" t="s">
        <v>2651</v>
      </c>
      <c r="P1241" s="2" t="s">
        <v>2652</v>
      </c>
      <c r="Q1241" s="2" t="s">
        <v>2653</v>
      </c>
      <c r="R1241" s="3">
        <v>33950</v>
      </c>
      <c r="S1241" s="3">
        <f>I1241*L1241*R1241</f>
        <v>203700</v>
      </c>
      <c r="T1241" s="2">
        <f>M1241+N1241</f>
        <v>5</v>
      </c>
    </row>
    <row r="1242" spans="1:20" x14ac:dyDescent="0.2">
      <c r="A1242" s="2" t="s">
        <v>3906</v>
      </c>
      <c r="B1242" s="2" t="s">
        <v>2309</v>
      </c>
      <c r="C1242" s="2" t="s">
        <v>39</v>
      </c>
      <c r="D1242" s="2" t="str">
        <f>INDEX(Hotels!$C$2:$C$49,MATCH(C1242,Hotels!$A$2:$A$49,0))</f>
        <v>Udaipur</v>
      </c>
      <c r="E1242" s="11">
        <v>45690</v>
      </c>
      <c r="F1242" s="11">
        <v>45702</v>
      </c>
      <c r="G1242" s="11">
        <v>45703</v>
      </c>
      <c r="H1242" s="13">
        <f>DATE(YEAR(F1242),MONTH(F1242),1)</f>
        <v>45689</v>
      </c>
      <c r="I1242" s="2">
        <f>G1242-F1242</f>
        <v>1</v>
      </c>
      <c r="J1242" s="2">
        <f>F1242-E1242</f>
        <v>12</v>
      </c>
      <c r="K1242" s="2" t="s">
        <v>2668</v>
      </c>
      <c r="L1242" s="2">
        <v>1</v>
      </c>
      <c r="M1242" s="2">
        <v>1</v>
      </c>
      <c r="N1242" s="2">
        <v>0</v>
      </c>
      <c r="O1242" s="2" t="s">
        <v>2732</v>
      </c>
      <c r="P1242" s="2" t="s">
        <v>2672</v>
      </c>
      <c r="Q1242" s="2" t="s">
        <v>2649</v>
      </c>
      <c r="R1242" s="3">
        <v>6550</v>
      </c>
      <c r="S1242" s="3">
        <f>I1242*L1242*R1242</f>
        <v>6550</v>
      </c>
      <c r="T1242" s="2">
        <f>M1242+N1242</f>
        <v>1</v>
      </c>
    </row>
    <row r="1243" spans="1:20" x14ac:dyDescent="0.2">
      <c r="A1243" s="2" t="s">
        <v>3907</v>
      </c>
      <c r="B1243" s="2" t="s">
        <v>2495</v>
      </c>
      <c r="C1243" s="2" t="s">
        <v>13</v>
      </c>
      <c r="D1243" s="2" t="str">
        <f>INDEX(Hotels!$C$2:$C$49,MATCH(C1243,Hotels!$A$2:$A$49,0))</f>
        <v>Goa</v>
      </c>
      <c r="E1243" s="11">
        <v>45690</v>
      </c>
      <c r="F1243" s="11">
        <v>45763</v>
      </c>
      <c r="G1243" s="11">
        <v>45766</v>
      </c>
      <c r="H1243" s="13">
        <f>DATE(YEAR(F1243),MONTH(F1243),1)</f>
        <v>45748</v>
      </c>
      <c r="I1243" s="2">
        <f>G1243-F1243</f>
        <v>3</v>
      </c>
      <c r="J1243" s="2">
        <f>F1243-E1243</f>
        <v>73</v>
      </c>
      <c r="K1243" s="2" t="s">
        <v>2646</v>
      </c>
      <c r="L1243" s="2">
        <v>1</v>
      </c>
      <c r="M1243" s="2">
        <v>2</v>
      </c>
      <c r="N1243" s="2">
        <v>0</v>
      </c>
      <c r="O1243" s="2" t="s">
        <v>2683</v>
      </c>
      <c r="P1243" s="2" t="s">
        <v>2648</v>
      </c>
      <c r="Q1243" s="2" t="s">
        <v>2649</v>
      </c>
      <c r="R1243" s="3">
        <v>17450</v>
      </c>
      <c r="S1243" s="3">
        <f>I1243*L1243*R1243</f>
        <v>52350</v>
      </c>
      <c r="T1243" s="2">
        <f>M1243+N1243</f>
        <v>2</v>
      </c>
    </row>
    <row r="1244" spans="1:20" x14ac:dyDescent="0.2">
      <c r="A1244" s="2" t="s">
        <v>3908</v>
      </c>
      <c r="B1244" s="2" t="s">
        <v>510</v>
      </c>
      <c r="C1244" s="2" t="s">
        <v>13</v>
      </c>
      <c r="D1244" s="2" t="str">
        <f>INDEX(Hotels!$C$2:$C$49,MATCH(C1244,Hotels!$A$2:$A$49,0))</f>
        <v>Goa</v>
      </c>
      <c r="E1244" s="11">
        <v>45691</v>
      </c>
      <c r="F1244" s="11">
        <v>45704</v>
      </c>
      <c r="G1244" s="11">
        <v>45706</v>
      </c>
      <c r="H1244" s="13">
        <f>DATE(YEAR(F1244),MONTH(F1244),1)</f>
        <v>45689</v>
      </c>
      <c r="I1244" s="2">
        <f>G1244-F1244</f>
        <v>2</v>
      </c>
      <c r="J1244" s="2">
        <f>F1244-E1244</f>
        <v>13</v>
      </c>
      <c r="K1244" s="2" t="s">
        <v>2655</v>
      </c>
      <c r="L1244" s="2">
        <v>1</v>
      </c>
      <c r="M1244" s="2">
        <v>2</v>
      </c>
      <c r="N1244" s="2">
        <v>1</v>
      </c>
      <c r="O1244" s="2" t="s">
        <v>2658</v>
      </c>
      <c r="P1244" s="2" t="s">
        <v>2648</v>
      </c>
      <c r="Q1244" s="2" t="s">
        <v>2649</v>
      </c>
      <c r="R1244" s="3">
        <v>16250</v>
      </c>
      <c r="S1244" s="3">
        <f>I1244*L1244*R1244</f>
        <v>32500</v>
      </c>
      <c r="T1244" s="2">
        <f>M1244+N1244</f>
        <v>3</v>
      </c>
    </row>
    <row r="1245" spans="1:20" x14ac:dyDescent="0.2">
      <c r="A1245" s="2" t="s">
        <v>3909</v>
      </c>
      <c r="B1245" s="2" t="s">
        <v>850</v>
      </c>
      <c r="C1245" s="2" t="s">
        <v>13</v>
      </c>
      <c r="D1245" s="2" t="str">
        <f>INDEX(Hotels!$C$2:$C$49,MATCH(C1245,Hotels!$A$2:$A$49,0))</f>
        <v>Goa</v>
      </c>
      <c r="E1245" s="11">
        <v>45691</v>
      </c>
      <c r="F1245" s="11">
        <v>45852</v>
      </c>
      <c r="G1245" s="11">
        <v>45855</v>
      </c>
      <c r="H1245" s="13">
        <f>DATE(YEAR(F1245),MONTH(F1245),1)</f>
        <v>45839</v>
      </c>
      <c r="I1245" s="2">
        <f>G1245-F1245</f>
        <v>3</v>
      </c>
      <c r="J1245" s="2">
        <f>F1245-E1245</f>
        <v>161</v>
      </c>
      <c r="K1245" s="2" t="s">
        <v>2655</v>
      </c>
      <c r="L1245" s="2">
        <v>4</v>
      </c>
      <c r="M1245" s="2">
        <v>8</v>
      </c>
      <c r="N1245" s="2">
        <v>0</v>
      </c>
      <c r="O1245" s="2" t="s">
        <v>2658</v>
      </c>
      <c r="P1245" s="2" t="s">
        <v>2652</v>
      </c>
      <c r="Q1245" s="2" t="s">
        <v>2649</v>
      </c>
      <c r="R1245" s="3">
        <v>9800</v>
      </c>
      <c r="S1245" s="3">
        <f>I1245*L1245*R1245</f>
        <v>117600</v>
      </c>
      <c r="T1245" s="2">
        <f>M1245+N1245</f>
        <v>8</v>
      </c>
    </row>
    <row r="1246" spans="1:20" x14ac:dyDescent="0.2">
      <c r="A1246" s="2" t="s">
        <v>3910</v>
      </c>
      <c r="B1246" s="2" t="s">
        <v>903</v>
      </c>
      <c r="C1246" s="2" t="s">
        <v>53</v>
      </c>
      <c r="D1246" s="2" t="str">
        <f>INDEX(Hotels!$C$2:$C$49,MATCH(C1246,Hotels!$A$2:$A$49,0))</f>
        <v>Mumbai</v>
      </c>
      <c r="E1246" s="11">
        <v>45691</v>
      </c>
      <c r="F1246" s="11">
        <v>45745</v>
      </c>
      <c r="G1246" s="11">
        <v>45747</v>
      </c>
      <c r="H1246" s="13">
        <f>DATE(YEAR(F1246),MONTH(F1246),1)</f>
        <v>45717</v>
      </c>
      <c r="I1246" s="2">
        <f>G1246-F1246</f>
        <v>2</v>
      </c>
      <c r="J1246" s="2">
        <f>F1246-E1246</f>
        <v>54</v>
      </c>
      <c r="K1246" s="2" t="s">
        <v>2655</v>
      </c>
      <c r="L1246" s="2">
        <v>1</v>
      </c>
      <c r="M1246" s="2">
        <v>2</v>
      </c>
      <c r="N1246" s="2">
        <v>0</v>
      </c>
      <c r="O1246" s="2" t="s">
        <v>2658</v>
      </c>
      <c r="P1246" s="2" t="s">
        <v>2652</v>
      </c>
      <c r="Q1246" s="2" t="s">
        <v>2653</v>
      </c>
      <c r="R1246" s="3">
        <v>9500</v>
      </c>
      <c r="S1246" s="3">
        <f>I1246*L1246*R1246</f>
        <v>19000</v>
      </c>
      <c r="T1246" s="2">
        <f>M1246+N1246</f>
        <v>2</v>
      </c>
    </row>
    <row r="1247" spans="1:20" x14ac:dyDescent="0.2">
      <c r="A1247" s="2" t="s">
        <v>3911</v>
      </c>
      <c r="B1247" s="2" t="s">
        <v>1119</v>
      </c>
      <c r="C1247" s="2" t="s">
        <v>61</v>
      </c>
      <c r="D1247" s="2" t="str">
        <f>INDEX(Hotels!$C$2:$C$49,MATCH(C1247,Hotels!$A$2:$A$49,0))</f>
        <v>Mumbai</v>
      </c>
      <c r="E1247" s="11">
        <v>45691</v>
      </c>
      <c r="F1247" s="11">
        <v>45920</v>
      </c>
      <c r="G1247" s="11">
        <v>45922</v>
      </c>
      <c r="H1247" s="13">
        <f>DATE(YEAR(F1247),MONTH(F1247),1)</f>
        <v>45901</v>
      </c>
      <c r="I1247" s="2">
        <f>G1247-F1247</f>
        <v>2</v>
      </c>
      <c r="J1247" s="2">
        <f>F1247-E1247</f>
        <v>229</v>
      </c>
      <c r="K1247" s="2" t="s">
        <v>2668</v>
      </c>
      <c r="L1247" s="2">
        <v>2</v>
      </c>
      <c r="M1247" s="2">
        <v>4</v>
      </c>
      <c r="N1247" s="2">
        <v>0</v>
      </c>
      <c r="O1247" s="2" t="s">
        <v>2658</v>
      </c>
      <c r="P1247" s="2" t="s">
        <v>2659</v>
      </c>
      <c r="Q1247" s="2" t="s">
        <v>2664</v>
      </c>
      <c r="R1247" s="3">
        <v>10650</v>
      </c>
      <c r="S1247" s="3">
        <f>I1247*L1247*R1247</f>
        <v>42600</v>
      </c>
      <c r="T1247" s="2">
        <f>M1247+N1247</f>
        <v>4</v>
      </c>
    </row>
    <row r="1248" spans="1:20" x14ac:dyDescent="0.2">
      <c r="A1248" s="2" t="s">
        <v>3912</v>
      </c>
      <c r="B1248" s="2" t="s">
        <v>1146</v>
      </c>
      <c r="C1248" s="2" t="s">
        <v>83</v>
      </c>
      <c r="D1248" s="2" t="str">
        <f>INDEX(Hotels!$C$2:$C$49,MATCH(C1248,Hotels!$A$2:$A$49,0))</f>
        <v>Kochi</v>
      </c>
      <c r="E1248" s="11">
        <v>45691</v>
      </c>
      <c r="F1248" s="11">
        <v>45860</v>
      </c>
      <c r="G1248" s="11">
        <v>45864</v>
      </c>
      <c r="H1248" s="13">
        <f>DATE(YEAR(F1248),MONTH(F1248),1)</f>
        <v>45839</v>
      </c>
      <c r="I1248" s="2">
        <f>G1248-F1248</f>
        <v>4</v>
      </c>
      <c r="J1248" s="2">
        <f>F1248-E1248</f>
        <v>169</v>
      </c>
      <c r="K1248" s="2" t="s">
        <v>2646</v>
      </c>
      <c r="L1248" s="2">
        <v>2</v>
      </c>
      <c r="M1248" s="2">
        <v>4</v>
      </c>
      <c r="N1248" s="2">
        <v>3</v>
      </c>
      <c r="O1248" s="2" t="s">
        <v>2689</v>
      </c>
      <c r="P1248" s="2" t="s">
        <v>2662</v>
      </c>
      <c r="Q1248" s="2" t="s">
        <v>2649</v>
      </c>
      <c r="R1248" s="3">
        <v>14100</v>
      </c>
      <c r="S1248" s="3">
        <f>I1248*L1248*R1248</f>
        <v>112800</v>
      </c>
      <c r="T1248" s="2">
        <f>M1248+N1248</f>
        <v>7</v>
      </c>
    </row>
    <row r="1249" spans="1:20" x14ac:dyDescent="0.2">
      <c r="A1249" s="2" t="s">
        <v>3913</v>
      </c>
      <c r="B1249" s="2" t="s">
        <v>1271</v>
      </c>
      <c r="C1249" s="2" t="s">
        <v>26</v>
      </c>
      <c r="D1249" s="2" t="str">
        <f>INDEX(Hotels!$C$2:$C$49,MATCH(C1249,Hotels!$A$2:$A$49,0))</f>
        <v>Jaipur</v>
      </c>
      <c r="E1249" s="11">
        <v>45691</v>
      </c>
      <c r="F1249" s="11">
        <v>45755</v>
      </c>
      <c r="G1249" s="11">
        <v>45760</v>
      </c>
      <c r="H1249" s="13">
        <f>DATE(YEAR(F1249),MONTH(F1249),1)</f>
        <v>45748</v>
      </c>
      <c r="I1249" s="2">
        <f>G1249-F1249</f>
        <v>5</v>
      </c>
      <c r="J1249" s="2">
        <f>F1249-E1249</f>
        <v>64</v>
      </c>
      <c r="K1249" s="2" t="s">
        <v>2655</v>
      </c>
      <c r="L1249" s="2">
        <v>1</v>
      </c>
      <c r="M1249" s="2">
        <v>2</v>
      </c>
      <c r="N1249" s="2">
        <v>1</v>
      </c>
      <c r="O1249" s="2" t="s">
        <v>2651</v>
      </c>
      <c r="P1249" s="2" t="s">
        <v>2652</v>
      </c>
      <c r="Q1249" s="2" t="s">
        <v>2649</v>
      </c>
      <c r="R1249" s="3">
        <v>12600</v>
      </c>
      <c r="S1249" s="3">
        <f>I1249*L1249*R1249</f>
        <v>63000</v>
      </c>
      <c r="T1249" s="2">
        <f>M1249+N1249</f>
        <v>3</v>
      </c>
    </row>
    <row r="1250" spans="1:20" x14ac:dyDescent="0.2">
      <c r="A1250" s="2" t="s">
        <v>3914</v>
      </c>
      <c r="B1250" s="2" t="s">
        <v>1659</v>
      </c>
      <c r="C1250" s="2" t="s">
        <v>53</v>
      </c>
      <c r="D1250" s="2" t="str">
        <f>INDEX(Hotels!$C$2:$C$49,MATCH(C1250,Hotels!$A$2:$A$49,0))</f>
        <v>Mumbai</v>
      </c>
      <c r="E1250" s="11">
        <v>45691</v>
      </c>
      <c r="F1250" s="11">
        <v>45702</v>
      </c>
      <c r="G1250" s="11">
        <v>45707</v>
      </c>
      <c r="H1250" s="13">
        <f>DATE(YEAR(F1250),MONTH(F1250),1)</f>
        <v>45689</v>
      </c>
      <c r="I1250" s="2">
        <f>G1250-F1250</f>
        <v>5</v>
      </c>
      <c r="J1250" s="2">
        <f>F1250-E1250</f>
        <v>11</v>
      </c>
      <c r="K1250" s="2" t="s">
        <v>2668</v>
      </c>
      <c r="L1250" s="2">
        <v>2</v>
      </c>
      <c r="M1250" s="2">
        <v>4</v>
      </c>
      <c r="N1250" s="2">
        <v>1</v>
      </c>
      <c r="O1250" s="2" t="s">
        <v>2689</v>
      </c>
      <c r="P1250" s="2" t="s">
        <v>2656</v>
      </c>
      <c r="Q1250" s="2" t="s">
        <v>2649</v>
      </c>
      <c r="R1250" s="3">
        <v>9500</v>
      </c>
      <c r="S1250" s="3">
        <f>I1250*L1250*R1250</f>
        <v>95000</v>
      </c>
      <c r="T1250" s="2">
        <f>M1250+N1250</f>
        <v>5</v>
      </c>
    </row>
    <row r="1251" spans="1:20" x14ac:dyDescent="0.2">
      <c r="A1251" s="2" t="s">
        <v>3915</v>
      </c>
      <c r="B1251" s="2" t="s">
        <v>1681</v>
      </c>
      <c r="C1251" s="2" t="s">
        <v>87</v>
      </c>
      <c r="D1251" s="2" t="str">
        <f>INDEX(Hotels!$C$2:$C$49,MATCH(C1251,Hotels!$A$2:$A$49,0))</f>
        <v>Kochi</v>
      </c>
      <c r="E1251" s="11">
        <v>45691</v>
      </c>
      <c r="F1251" s="11">
        <v>45705</v>
      </c>
      <c r="G1251" s="11">
        <v>45707</v>
      </c>
      <c r="H1251" s="13">
        <f>DATE(YEAR(F1251),MONTH(F1251),1)</f>
        <v>45689</v>
      </c>
      <c r="I1251" s="2">
        <f>G1251-F1251</f>
        <v>2</v>
      </c>
      <c r="J1251" s="2">
        <f>F1251-E1251</f>
        <v>14</v>
      </c>
      <c r="K1251" s="2" t="s">
        <v>2668</v>
      </c>
      <c r="L1251" s="2">
        <v>1</v>
      </c>
      <c r="M1251" s="2">
        <v>1</v>
      </c>
      <c r="N1251" s="2">
        <v>0</v>
      </c>
      <c r="O1251" s="2" t="s">
        <v>2732</v>
      </c>
      <c r="P1251" s="2" t="s">
        <v>2656</v>
      </c>
      <c r="Q1251" s="2" t="s">
        <v>2649</v>
      </c>
      <c r="R1251" s="3">
        <v>6350</v>
      </c>
      <c r="S1251" s="3">
        <f>I1251*L1251*R1251</f>
        <v>12700</v>
      </c>
      <c r="T1251" s="2">
        <f>M1251+N1251</f>
        <v>1</v>
      </c>
    </row>
    <row r="1252" spans="1:20" x14ac:dyDescent="0.2">
      <c r="A1252" s="2" t="s">
        <v>3916</v>
      </c>
      <c r="B1252" s="2" t="s">
        <v>1709</v>
      </c>
      <c r="C1252" s="2" t="s">
        <v>29</v>
      </c>
      <c r="D1252" s="2" t="str">
        <f>INDEX(Hotels!$C$2:$C$49,MATCH(C1252,Hotels!$A$2:$A$49,0))</f>
        <v>Jaipur</v>
      </c>
      <c r="E1252" s="11">
        <v>45691</v>
      </c>
      <c r="F1252" s="11">
        <v>45960</v>
      </c>
      <c r="G1252" s="11">
        <v>45964</v>
      </c>
      <c r="H1252" s="13">
        <f>DATE(YEAR(F1252),MONTH(F1252),1)</f>
        <v>45931</v>
      </c>
      <c r="I1252" s="2">
        <f>G1252-F1252</f>
        <v>4</v>
      </c>
      <c r="J1252" s="2">
        <f>F1252-E1252</f>
        <v>269</v>
      </c>
      <c r="K1252" s="2" t="s">
        <v>2668</v>
      </c>
      <c r="L1252" s="2">
        <v>2</v>
      </c>
      <c r="M1252" s="2">
        <v>4</v>
      </c>
      <c r="N1252" s="2">
        <v>1</v>
      </c>
      <c r="O1252" s="2" t="s">
        <v>2683</v>
      </c>
      <c r="P1252" s="2" t="s">
        <v>2656</v>
      </c>
      <c r="Q1252" s="2" t="s">
        <v>2653</v>
      </c>
      <c r="R1252" s="3">
        <v>7050</v>
      </c>
      <c r="S1252" s="3">
        <f>I1252*L1252*R1252</f>
        <v>56400</v>
      </c>
      <c r="T1252" s="2">
        <f>M1252+N1252</f>
        <v>5</v>
      </c>
    </row>
    <row r="1253" spans="1:20" x14ac:dyDescent="0.2">
      <c r="A1253" s="2" t="s">
        <v>3917</v>
      </c>
      <c r="B1253" s="2" t="s">
        <v>1841</v>
      </c>
      <c r="C1253" s="2" t="s">
        <v>101</v>
      </c>
      <c r="D1253" s="2" t="str">
        <f>INDEX(Hotels!$C$2:$C$49,MATCH(C1253,Hotels!$A$2:$A$49,0))</f>
        <v>Shimla</v>
      </c>
      <c r="E1253" s="11">
        <v>45691</v>
      </c>
      <c r="F1253" s="11">
        <v>45695</v>
      </c>
      <c r="G1253" s="11">
        <v>45696</v>
      </c>
      <c r="H1253" s="13">
        <f>DATE(YEAR(F1253),MONTH(F1253),1)</f>
        <v>45689</v>
      </c>
      <c r="I1253" s="2">
        <f>G1253-F1253</f>
        <v>1</v>
      </c>
      <c r="J1253" s="2">
        <f>F1253-E1253</f>
        <v>4</v>
      </c>
      <c r="K1253" s="2" t="s">
        <v>2668</v>
      </c>
      <c r="L1253" s="2">
        <v>1</v>
      </c>
      <c r="M1253" s="2">
        <v>1</v>
      </c>
      <c r="N1253" s="2">
        <v>0</v>
      </c>
      <c r="O1253" s="2" t="s">
        <v>2732</v>
      </c>
      <c r="P1253" s="2" t="s">
        <v>2652</v>
      </c>
      <c r="Q1253" s="2" t="s">
        <v>2649</v>
      </c>
      <c r="R1253" s="3">
        <v>4600</v>
      </c>
      <c r="S1253" s="3">
        <f>I1253*L1253*R1253</f>
        <v>4600</v>
      </c>
      <c r="T1253" s="2">
        <f>M1253+N1253</f>
        <v>1</v>
      </c>
    </row>
    <row r="1254" spans="1:20" x14ac:dyDescent="0.2">
      <c r="A1254" s="2" t="s">
        <v>3918</v>
      </c>
      <c r="B1254" s="2" t="s">
        <v>2131</v>
      </c>
      <c r="C1254" s="2" t="s">
        <v>39</v>
      </c>
      <c r="D1254" s="2" t="str">
        <f>INDEX(Hotels!$C$2:$C$49,MATCH(C1254,Hotels!$A$2:$A$49,0))</f>
        <v>Udaipur</v>
      </c>
      <c r="E1254" s="11">
        <v>45691</v>
      </c>
      <c r="F1254" s="11">
        <v>45710</v>
      </c>
      <c r="G1254" s="11">
        <v>45712</v>
      </c>
      <c r="H1254" s="13">
        <f>DATE(YEAR(F1254),MONTH(F1254),1)</f>
        <v>45689</v>
      </c>
      <c r="I1254" s="2">
        <f>G1254-F1254</f>
        <v>2</v>
      </c>
      <c r="J1254" s="2">
        <f>F1254-E1254</f>
        <v>19</v>
      </c>
      <c r="K1254" s="2" t="s">
        <v>2655</v>
      </c>
      <c r="L1254" s="2">
        <v>1</v>
      </c>
      <c r="M1254" s="2">
        <v>3</v>
      </c>
      <c r="N1254" s="2">
        <v>0</v>
      </c>
      <c r="O1254" s="2" t="s">
        <v>2689</v>
      </c>
      <c r="P1254" s="2" t="s">
        <v>2662</v>
      </c>
      <c r="Q1254" s="2" t="s">
        <v>2653</v>
      </c>
      <c r="R1254" s="3">
        <v>7850</v>
      </c>
      <c r="S1254" s="3">
        <f>I1254*L1254*R1254</f>
        <v>15700</v>
      </c>
      <c r="T1254" s="2">
        <f>M1254+N1254</f>
        <v>3</v>
      </c>
    </row>
    <row r="1255" spans="1:20" x14ac:dyDescent="0.2">
      <c r="A1255" s="2" t="s">
        <v>3919</v>
      </c>
      <c r="B1255" s="2" t="s">
        <v>2586</v>
      </c>
      <c r="C1255" s="2" t="s">
        <v>101</v>
      </c>
      <c r="D1255" s="2" t="str">
        <f>INDEX(Hotels!$C$2:$C$49,MATCH(C1255,Hotels!$A$2:$A$49,0))</f>
        <v>Shimla</v>
      </c>
      <c r="E1255" s="11">
        <v>45691</v>
      </c>
      <c r="F1255" s="11">
        <v>45698</v>
      </c>
      <c r="G1255" s="11">
        <v>45699</v>
      </c>
      <c r="H1255" s="13">
        <f>DATE(YEAR(F1255),MONTH(F1255),1)</f>
        <v>45689</v>
      </c>
      <c r="I1255" s="2">
        <f>G1255-F1255</f>
        <v>1</v>
      </c>
      <c r="J1255" s="2">
        <f>F1255-E1255</f>
        <v>7</v>
      </c>
      <c r="K1255" s="2" t="s">
        <v>2655</v>
      </c>
      <c r="L1255" s="2">
        <v>1</v>
      </c>
      <c r="M1255" s="2">
        <v>1</v>
      </c>
      <c r="N1255" s="2">
        <v>0</v>
      </c>
      <c r="O1255" s="2" t="s">
        <v>2658</v>
      </c>
      <c r="P1255" s="2" t="s">
        <v>2656</v>
      </c>
      <c r="Q1255" s="2" t="s">
        <v>2653</v>
      </c>
      <c r="R1255" s="3">
        <v>6300</v>
      </c>
      <c r="S1255" s="3">
        <f>I1255*L1255*R1255</f>
        <v>6300</v>
      </c>
      <c r="T1255" s="2">
        <f>M1255+N1255</f>
        <v>1</v>
      </c>
    </row>
    <row r="1256" spans="1:20" x14ac:dyDescent="0.2">
      <c r="A1256" s="2" t="s">
        <v>3920</v>
      </c>
      <c r="B1256" s="2" t="s">
        <v>416</v>
      </c>
      <c r="C1256" s="2" t="s">
        <v>29</v>
      </c>
      <c r="D1256" s="2" t="str">
        <f>INDEX(Hotels!$C$2:$C$49,MATCH(C1256,Hotels!$A$2:$A$49,0))</f>
        <v>Jaipur</v>
      </c>
      <c r="E1256" s="11">
        <v>45692</v>
      </c>
      <c r="F1256" s="11">
        <v>45705</v>
      </c>
      <c r="G1256" s="11">
        <v>45709</v>
      </c>
      <c r="H1256" s="13">
        <f>DATE(YEAR(F1256),MONTH(F1256),1)</f>
        <v>45689</v>
      </c>
      <c r="I1256" s="2">
        <f>G1256-F1256</f>
        <v>4</v>
      </c>
      <c r="J1256" s="2">
        <f>F1256-E1256</f>
        <v>13</v>
      </c>
      <c r="K1256" s="2" t="s">
        <v>2655</v>
      </c>
      <c r="L1256" s="2">
        <v>1</v>
      </c>
      <c r="M1256" s="2">
        <v>2</v>
      </c>
      <c r="N1256" s="2">
        <v>0</v>
      </c>
      <c r="O1256" s="2" t="s">
        <v>2651</v>
      </c>
      <c r="P1256" s="2" t="s">
        <v>2652</v>
      </c>
      <c r="Q1256" s="2" t="s">
        <v>2649</v>
      </c>
      <c r="R1256" s="3">
        <v>8850</v>
      </c>
      <c r="S1256" s="3">
        <f>I1256*L1256*R1256</f>
        <v>35400</v>
      </c>
      <c r="T1256" s="2">
        <f>M1256+N1256</f>
        <v>2</v>
      </c>
    </row>
    <row r="1257" spans="1:20" x14ac:dyDescent="0.2">
      <c r="A1257" s="2" t="s">
        <v>3921</v>
      </c>
      <c r="B1257" s="2" t="s">
        <v>488</v>
      </c>
      <c r="C1257" s="2" t="s">
        <v>87</v>
      </c>
      <c r="D1257" s="2" t="str">
        <f>INDEX(Hotels!$C$2:$C$49,MATCH(C1257,Hotels!$A$2:$A$49,0))</f>
        <v>Kochi</v>
      </c>
      <c r="E1257" s="11">
        <v>45692</v>
      </c>
      <c r="F1257" s="11">
        <v>45695</v>
      </c>
      <c r="G1257" s="11">
        <v>45698</v>
      </c>
      <c r="H1257" s="13">
        <f>DATE(YEAR(F1257),MONTH(F1257),1)</f>
        <v>45689</v>
      </c>
      <c r="I1257" s="2">
        <f>G1257-F1257</f>
        <v>3</v>
      </c>
      <c r="J1257" s="2">
        <f>F1257-E1257</f>
        <v>3</v>
      </c>
      <c r="K1257" s="2" t="s">
        <v>2655</v>
      </c>
      <c r="L1257" s="2">
        <v>1</v>
      </c>
      <c r="M1257" s="2">
        <v>2</v>
      </c>
      <c r="N1257" s="2">
        <v>0</v>
      </c>
      <c r="O1257" s="2" t="s">
        <v>2670</v>
      </c>
      <c r="P1257" s="2" t="s">
        <v>2662</v>
      </c>
      <c r="Q1257" s="2" t="s">
        <v>2649</v>
      </c>
      <c r="R1257" s="3">
        <v>7800</v>
      </c>
      <c r="S1257" s="3">
        <f>I1257*L1257*R1257</f>
        <v>23400</v>
      </c>
      <c r="T1257" s="2">
        <f>M1257+N1257</f>
        <v>2</v>
      </c>
    </row>
    <row r="1258" spans="1:20" x14ac:dyDescent="0.2">
      <c r="A1258" s="2" t="s">
        <v>3922</v>
      </c>
      <c r="B1258" s="2" t="s">
        <v>758</v>
      </c>
      <c r="C1258" s="2" t="s">
        <v>77</v>
      </c>
      <c r="D1258" s="2" t="str">
        <f>INDEX(Hotels!$C$2:$C$49,MATCH(C1258,Hotels!$A$2:$A$49,0))</f>
        <v>Bengaluru</v>
      </c>
      <c r="E1258" s="11">
        <v>45692</v>
      </c>
      <c r="F1258" s="11">
        <v>45701</v>
      </c>
      <c r="G1258" s="11">
        <v>45703</v>
      </c>
      <c r="H1258" s="13">
        <f>DATE(YEAR(F1258),MONTH(F1258),1)</f>
        <v>45689</v>
      </c>
      <c r="I1258" s="2">
        <f>G1258-F1258</f>
        <v>2</v>
      </c>
      <c r="J1258" s="2">
        <f>F1258-E1258</f>
        <v>9</v>
      </c>
      <c r="K1258" s="2" t="s">
        <v>2655</v>
      </c>
      <c r="L1258" s="2">
        <v>1</v>
      </c>
      <c r="M1258" s="2">
        <v>1</v>
      </c>
      <c r="N1258" s="2">
        <v>0</v>
      </c>
      <c r="O1258" s="2" t="s">
        <v>2670</v>
      </c>
      <c r="P1258" s="2" t="s">
        <v>2662</v>
      </c>
      <c r="Q1258" s="2" t="s">
        <v>2653</v>
      </c>
      <c r="R1258" s="3">
        <v>9600</v>
      </c>
      <c r="S1258" s="3">
        <f>I1258*L1258*R1258</f>
        <v>19200</v>
      </c>
      <c r="T1258" s="2">
        <f>M1258+N1258</f>
        <v>1</v>
      </c>
    </row>
    <row r="1259" spans="1:20" x14ac:dyDescent="0.2">
      <c r="A1259" s="2" t="s">
        <v>3923</v>
      </c>
      <c r="B1259" s="2" t="s">
        <v>1554</v>
      </c>
      <c r="C1259" s="2" t="s">
        <v>127</v>
      </c>
      <c r="D1259" s="2" t="str">
        <f>INDEX(Hotels!$C$2:$C$49,MATCH(C1259,Hotels!$A$2:$A$49,0))</f>
        <v>Varanasi</v>
      </c>
      <c r="E1259" s="11">
        <v>45692</v>
      </c>
      <c r="F1259" s="11">
        <v>45709</v>
      </c>
      <c r="G1259" s="11">
        <v>45712</v>
      </c>
      <c r="H1259" s="13">
        <f>DATE(YEAR(F1259),MONTH(F1259),1)</f>
        <v>45689</v>
      </c>
      <c r="I1259" s="2">
        <f>G1259-F1259</f>
        <v>3</v>
      </c>
      <c r="J1259" s="2">
        <f>F1259-E1259</f>
        <v>17</v>
      </c>
      <c r="K1259" s="2" t="s">
        <v>2646</v>
      </c>
      <c r="L1259" s="2">
        <v>1</v>
      </c>
      <c r="M1259" s="2">
        <v>2</v>
      </c>
      <c r="N1259" s="2">
        <v>0</v>
      </c>
      <c r="O1259" s="2" t="s">
        <v>2670</v>
      </c>
      <c r="P1259" s="2" t="s">
        <v>2652</v>
      </c>
      <c r="Q1259" s="2" t="s">
        <v>2649</v>
      </c>
      <c r="R1259" s="3">
        <v>10150</v>
      </c>
      <c r="S1259" s="3">
        <f>I1259*L1259*R1259</f>
        <v>30450</v>
      </c>
      <c r="T1259" s="2">
        <f>M1259+N1259</f>
        <v>2</v>
      </c>
    </row>
    <row r="1260" spans="1:20" x14ac:dyDescent="0.2">
      <c r="A1260" s="2" t="s">
        <v>3924</v>
      </c>
      <c r="B1260" s="2" t="s">
        <v>1724</v>
      </c>
      <c r="C1260" s="2" t="s">
        <v>26</v>
      </c>
      <c r="D1260" s="2" t="str">
        <f>INDEX(Hotels!$C$2:$C$49,MATCH(C1260,Hotels!$A$2:$A$49,0))</f>
        <v>Jaipur</v>
      </c>
      <c r="E1260" s="11">
        <v>45692</v>
      </c>
      <c r="F1260" s="11">
        <v>45698</v>
      </c>
      <c r="G1260" s="11">
        <v>45701</v>
      </c>
      <c r="H1260" s="13">
        <f>DATE(YEAR(F1260),MONTH(F1260),1)</f>
        <v>45689</v>
      </c>
      <c r="I1260" s="2">
        <f>G1260-F1260</f>
        <v>3</v>
      </c>
      <c r="J1260" s="2">
        <f>F1260-E1260</f>
        <v>6</v>
      </c>
      <c r="K1260" s="2" t="s">
        <v>2655</v>
      </c>
      <c r="L1260" s="2">
        <v>1</v>
      </c>
      <c r="M1260" s="2">
        <v>2</v>
      </c>
      <c r="N1260" s="2">
        <v>0</v>
      </c>
      <c r="O1260" s="2" t="s">
        <v>2689</v>
      </c>
      <c r="P1260" s="2" t="s">
        <v>2672</v>
      </c>
      <c r="Q1260" s="2" t="s">
        <v>2649</v>
      </c>
      <c r="R1260" s="3">
        <v>15050</v>
      </c>
      <c r="S1260" s="3">
        <f>I1260*L1260*R1260</f>
        <v>45150</v>
      </c>
      <c r="T1260" s="2">
        <f>M1260+N1260</f>
        <v>2</v>
      </c>
    </row>
    <row r="1261" spans="1:20" x14ac:dyDescent="0.2">
      <c r="A1261" s="2" t="s">
        <v>3925</v>
      </c>
      <c r="B1261" s="2" t="s">
        <v>1762</v>
      </c>
      <c r="C1261" s="2" t="s">
        <v>26</v>
      </c>
      <c r="D1261" s="2" t="str">
        <f>INDEX(Hotels!$C$2:$C$49,MATCH(C1261,Hotels!$A$2:$A$49,0))</f>
        <v>Jaipur</v>
      </c>
      <c r="E1261" s="11">
        <v>45692</v>
      </c>
      <c r="F1261" s="11">
        <v>45708</v>
      </c>
      <c r="G1261" s="11">
        <v>45714</v>
      </c>
      <c r="H1261" s="13">
        <f>DATE(YEAR(F1261),MONTH(F1261),1)</f>
        <v>45689</v>
      </c>
      <c r="I1261" s="2">
        <f>G1261-F1261</f>
        <v>6</v>
      </c>
      <c r="J1261" s="2">
        <f>F1261-E1261</f>
        <v>16</v>
      </c>
      <c r="K1261" s="2" t="s">
        <v>2646</v>
      </c>
      <c r="L1261" s="2">
        <v>1</v>
      </c>
      <c r="M1261" s="2">
        <v>2</v>
      </c>
      <c r="N1261" s="2">
        <v>3</v>
      </c>
      <c r="O1261" s="2" t="s">
        <v>2647</v>
      </c>
      <c r="P1261" s="2" t="s">
        <v>2652</v>
      </c>
      <c r="Q1261" s="2" t="s">
        <v>2649</v>
      </c>
      <c r="R1261" s="3">
        <v>22100</v>
      </c>
      <c r="S1261" s="3">
        <f>I1261*L1261*R1261</f>
        <v>132600</v>
      </c>
      <c r="T1261" s="2">
        <f>M1261+N1261</f>
        <v>5</v>
      </c>
    </row>
    <row r="1262" spans="1:20" x14ac:dyDescent="0.2">
      <c r="A1262" s="2" t="s">
        <v>3926</v>
      </c>
      <c r="B1262" s="2" t="s">
        <v>1981</v>
      </c>
      <c r="C1262" s="2" t="s">
        <v>71</v>
      </c>
      <c r="D1262" s="2" t="str">
        <f>INDEX(Hotels!$C$2:$C$49,MATCH(C1262,Hotels!$A$2:$A$49,0))</f>
        <v>New Delhi</v>
      </c>
      <c r="E1262" s="11">
        <v>45692</v>
      </c>
      <c r="F1262" s="11">
        <v>45720</v>
      </c>
      <c r="G1262" s="11">
        <v>45724</v>
      </c>
      <c r="H1262" s="13">
        <f>DATE(YEAR(F1262),MONTH(F1262),1)</f>
        <v>45717</v>
      </c>
      <c r="I1262" s="2">
        <f>G1262-F1262</f>
        <v>4</v>
      </c>
      <c r="J1262" s="2">
        <f>F1262-E1262</f>
        <v>28</v>
      </c>
      <c r="K1262" s="2" t="s">
        <v>2655</v>
      </c>
      <c r="L1262" s="2">
        <v>1</v>
      </c>
      <c r="M1262" s="2">
        <v>2</v>
      </c>
      <c r="N1262" s="2">
        <v>0</v>
      </c>
      <c r="O1262" s="2" t="s">
        <v>2683</v>
      </c>
      <c r="P1262" s="2" t="s">
        <v>2652</v>
      </c>
      <c r="Q1262" s="2" t="s">
        <v>2649</v>
      </c>
      <c r="R1262" s="3">
        <v>10900</v>
      </c>
      <c r="S1262" s="3">
        <f>I1262*L1262*R1262</f>
        <v>43600</v>
      </c>
      <c r="T1262" s="2">
        <f>M1262+N1262</f>
        <v>2</v>
      </c>
    </row>
    <row r="1263" spans="1:20" x14ac:dyDescent="0.2">
      <c r="A1263" s="2" t="s">
        <v>3927</v>
      </c>
      <c r="B1263" s="2" t="s">
        <v>2013</v>
      </c>
      <c r="C1263" s="2" t="s">
        <v>116</v>
      </c>
      <c r="D1263" s="2" t="str">
        <f>INDEX(Hotels!$C$2:$C$49,MATCH(C1263,Hotels!$A$2:$A$49,0))</f>
        <v>Rishikesh</v>
      </c>
      <c r="E1263" s="11">
        <v>45692</v>
      </c>
      <c r="F1263" s="11">
        <v>45695</v>
      </c>
      <c r="G1263" s="11">
        <v>45698</v>
      </c>
      <c r="H1263" s="13">
        <f>DATE(YEAR(F1263),MONTH(F1263),1)</f>
        <v>45689</v>
      </c>
      <c r="I1263" s="2">
        <f>G1263-F1263</f>
        <v>3</v>
      </c>
      <c r="J1263" s="2">
        <f>F1263-E1263</f>
        <v>3</v>
      </c>
      <c r="K1263" s="2" t="s">
        <v>2668</v>
      </c>
      <c r="L1263" s="2">
        <v>1</v>
      </c>
      <c r="M1263" s="2">
        <v>2</v>
      </c>
      <c r="N1263" s="2">
        <v>0</v>
      </c>
      <c r="O1263" s="2" t="s">
        <v>2689</v>
      </c>
      <c r="P1263" s="2" t="s">
        <v>2652</v>
      </c>
      <c r="Q1263" s="2" t="s">
        <v>2649</v>
      </c>
      <c r="R1263" s="3">
        <v>3750</v>
      </c>
      <c r="S1263" s="3">
        <f>I1263*L1263*R1263</f>
        <v>11250</v>
      </c>
      <c r="T1263" s="2">
        <f>M1263+N1263</f>
        <v>2</v>
      </c>
    </row>
    <row r="1264" spans="1:20" x14ac:dyDescent="0.2">
      <c r="A1264" s="2" t="s">
        <v>3928</v>
      </c>
      <c r="B1264" s="2" t="s">
        <v>2033</v>
      </c>
      <c r="C1264" s="2" t="s">
        <v>77</v>
      </c>
      <c r="D1264" s="2" t="str">
        <f>INDEX(Hotels!$C$2:$C$49,MATCH(C1264,Hotels!$A$2:$A$49,0))</f>
        <v>Bengaluru</v>
      </c>
      <c r="E1264" s="11">
        <v>45692</v>
      </c>
      <c r="F1264" s="11">
        <v>45732</v>
      </c>
      <c r="G1264" s="11">
        <v>45735</v>
      </c>
      <c r="H1264" s="13">
        <f>DATE(YEAR(F1264),MONTH(F1264),1)</f>
        <v>45717</v>
      </c>
      <c r="I1264" s="2">
        <f>G1264-F1264</f>
        <v>3</v>
      </c>
      <c r="J1264" s="2">
        <f>F1264-E1264</f>
        <v>40</v>
      </c>
      <c r="K1264" s="2" t="s">
        <v>2655</v>
      </c>
      <c r="L1264" s="2">
        <v>2</v>
      </c>
      <c r="M1264" s="2">
        <v>4</v>
      </c>
      <c r="N1264" s="2">
        <v>0</v>
      </c>
      <c r="O1264" s="2" t="s">
        <v>2658</v>
      </c>
      <c r="P1264" s="2" t="s">
        <v>2656</v>
      </c>
      <c r="Q1264" s="2" t="s">
        <v>2649</v>
      </c>
      <c r="R1264" s="3">
        <v>9650</v>
      </c>
      <c r="S1264" s="3">
        <f>I1264*L1264*R1264</f>
        <v>57900</v>
      </c>
      <c r="T1264" s="2">
        <f>M1264+N1264</f>
        <v>4</v>
      </c>
    </row>
    <row r="1265" spans="1:20" x14ac:dyDescent="0.2">
      <c r="A1265" s="2" t="s">
        <v>3929</v>
      </c>
      <c r="B1265" s="2" t="s">
        <v>2189</v>
      </c>
      <c r="C1265" s="2" t="s">
        <v>19</v>
      </c>
      <c r="D1265" s="2" t="str">
        <f>INDEX(Hotels!$C$2:$C$49,MATCH(C1265,Hotels!$A$2:$A$49,0))</f>
        <v>Goa</v>
      </c>
      <c r="E1265" s="11">
        <v>45692</v>
      </c>
      <c r="F1265" s="11">
        <v>45726</v>
      </c>
      <c r="G1265" s="11">
        <v>45730</v>
      </c>
      <c r="H1265" s="13">
        <f>DATE(YEAR(F1265),MONTH(F1265),1)</f>
        <v>45717</v>
      </c>
      <c r="I1265" s="2">
        <f>G1265-F1265</f>
        <v>4</v>
      </c>
      <c r="J1265" s="2">
        <f>F1265-E1265</f>
        <v>34</v>
      </c>
      <c r="K1265" s="2" t="s">
        <v>2655</v>
      </c>
      <c r="L1265" s="2">
        <v>1</v>
      </c>
      <c r="M1265" s="2">
        <v>2</v>
      </c>
      <c r="N1265" s="2">
        <v>1</v>
      </c>
      <c r="O1265" s="2" t="s">
        <v>2689</v>
      </c>
      <c r="P1265" s="2" t="s">
        <v>2656</v>
      </c>
      <c r="Q1265" s="2" t="s">
        <v>2649</v>
      </c>
      <c r="R1265" s="3">
        <v>7250</v>
      </c>
      <c r="S1265" s="3">
        <f>I1265*L1265*R1265</f>
        <v>29000</v>
      </c>
      <c r="T1265" s="2">
        <f>M1265+N1265</f>
        <v>3</v>
      </c>
    </row>
    <row r="1266" spans="1:20" x14ac:dyDescent="0.2">
      <c r="A1266" s="2" t="s">
        <v>3930</v>
      </c>
      <c r="B1266" s="2" t="s">
        <v>452</v>
      </c>
      <c r="C1266" s="2" t="s">
        <v>26</v>
      </c>
      <c r="D1266" s="2" t="str">
        <f>INDEX(Hotels!$C$2:$C$49,MATCH(C1266,Hotels!$A$2:$A$49,0))</f>
        <v>Jaipur</v>
      </c>
      <c r="E1266" s="11">
        <v>45693</v>
      </c>
      <c r="F1266" s="11">
        <v>45705</v>
      </c>
      <c r="G1266" s="11">
        <v>45709</v>
      </c>
      <c r="H1266" s="13">
        <f>DATE(YEAR(F1266),MONTH(F1266),1)</f>
        <v>45689</v>
      </c>
      <c r="I1266" s="2">
        <f>G1266-F1266</f>
        <v>4</v>
      </c>
      <c r="J1266" s="2">
        <f>F1266-E1266</f>
        <v>12</v>
      </c>
      <c r="K1266" s="2" t="s">
        <v>2666</v>
      </c>
      <c r="L1266" s="2">
        <v>4</v>
      </c>
      <c r="M1266" s="2">
        <v>8</v>
      </c>
      <c r="N1266" s="2">
        <v>0</v>
      </c>
      <c r="O1266" s="2" t="s">
        <v>2658</v>
      </c>
      <c r="P1266" s="2" t="s">
        <v>2672</v>
      </c>
      <c r="Q1266" s="2" t="s">
        <v>2653</v>
      </c>
      <c r="R1266" s="3">
        <v>33700</v>
      </c>
      <c r="S1266" s="3">
        <f>I1266*L1266*R1266</f>
        <v>539200</v>
      </c>
      <c r="T1266" s="2">
        <f>M1266+N1266</f>
        <v>8</v>
      </c>
    </row>
    <row r="1267" spans="1:20" x14ac:dyDescent="0.2">
      <c r="A1267" s="2" t="s">
        <v>3931</v>
      </c>
      <c r="B1267" s="2" t="s">
        <v>488</v>
      </c>
      <c r="C1267" s="2" t="s">
        <v>127</v>
      </c>
      <c r="D1267" s="2" t="str">
        <f>INDEX(Hotels!$C$2:$C$49,MATCH(C1267,Hotels!$A$2:$A$49,0))</f>
        <v>Varanasi</v>
      </c>
      <c r="E1267" s="11">
        <v>45693</v>
      </c>
      <c r="F1267" s="11">
        <v>45705</v>
      </c>
      <c r="G1267" s="11">
        <v>45709</v>
      </c>
      <c r="H1267" s="13">
        <f>DATE(YEAR(F1267),MONTH(F1267),1)</f>
        <v>45689</v>
      </c>
      <c r="I1267" s="2">
        <f>G1267-F1267</f>
        <v>4</v>
      </c>
      <c r="J1267" s="2">
        <f>F1267-E1267</f>
        <v>12</v>
      </c>
      <c r="K1267" s="2" t="s">
        <v>2655</v>
      </c>
      <c r="L1267" s="2">
        <v>1</v>
      </c>
      <c r="M1267" s="2">
        <v>2</v>
      </c>
      <c r="N1267" s="2">
        <v>0</v>
      </c>
      <c r="O1267" s="2" t="s">
        <v>2683</v>
      </c>
      <c r="P1267" s="2" t="s">
        <v>2656</v>
      </c>
      <c r="Q1267" s="2" t="s">
        <v>2653</v>
      </c>
      <c r="R1267" s="3">
        <v>6850</v>
      </c>
      <c r="S1267" s="3">
        <f>I1267*L1267*R1267</f>
        <v>27400</v>
      </c>
      <c r="T1267" s="2">
        <f>M1267+N1267</f>
        <v>2</v>
      </c>
    </row>
    <row r="1268" spans="1:20" x14ac:dyDescent="0.2">
      <c r="A1268" s="2" t="s">
        <v>3932</v>
      </c>
      <c r="B1268" s="2" t="s">
        <v>538</v>
      </c>
      <c r="C1268" s="2" t="s">
        <v>47</v>
      </c>
      <c r="D1268" s="2" t="str">
        <f>INDEX(Hotels!$C$2:$C$49,MATCH(C1268,Hotels!$A$2:$A$49,0))</f>
        <v>Agra</v>
      </c>
      <c r="E1268" s="11">
        <v>45693</v>
      </c>
      <c r="F1268" s="11">
        <v>45695</v>
      </c>
      <c r="G1268" s="11">
        <v>45700</v>
      </c>
      <c r="H1268" s="13">
        <f>DATE(YEAR(F1268),MONTH(F1268),1)</f>
        <v>45689</v>
      </c>
      <c r="I1268" s="2">
        <f>G1268-F1268</f>
        <v>5</v>
      </c>
      <c r="J1268" s="2">
        <f>F1268-E1268</f>
        <v>2</v>
      </c>
      <c r="K1268" s="2" t="s">
        <v>2668</v>
      </c>
      <c r="L1268" s="2">
        <v>1</v>
      </c>
      <c r="M1268" s="2">
        <v>2</v>
      </c>
      <c r="N1268" s="2">
        <v>0</v>
      </c>
      <c r="O1268" s="2" t="s">
        <v>2683</v>
      </c>
      <c r="P1268" s="2" t="s">
        <v>2659</v>
      </c>
      <c r="Q1268" s="2" t="s">
        <v>2649</v>
      </c>
      <c r="R1268" s="3">
        <v>5150</v>
      </c>
      <c r="S1268" s="3">
        <f>I1268*L1268*R1268</f>
        <v>25750</v>
      </c>
      <c r="T1268" s="2">
        <f>M1268+N1268</f>
        <v>2</v>
      </c>
    </row>
    <row r="1269" spans="1:20" x14ac:dyDescent="0.2">
      <c r="A1269" s="2" t="s">
        <v>3933</v>
      </c>
      <c r="B1269" s="2" t="s">
        <v>580</v>
      </c>
      <c r="C1269" s="2" t="s">
        <v>63</v>
      </c>
      <c r="D1269" s="2" t="str">
        <f>INDEX(Hotels!$C$2:$C$49,MATCH(C1269,Hotels!$A$2:$A$49,0))</f>
        <v>New Delhi</v>
      </c>
      <c r="E1269" s="11">
        <v>45693</v>
      </c>
      <c r="F1269" s="11">
        <v>45763</v>
      </c>
      <c r="G1269" s="11">
        <v>45765</v>
      </c>
      <c r="H1269" s="13">
        <f>DATE(YEAR(F1269),MONTH(F1269),1)</f>
        <v>45748</v>
      </c>
      <c r="I1269" s="2">
        <f>G1269-F1269</f>
        <v>2</v>
      </c>
      <c r="J1269" s="2">
        <f>F1269-E1269</f>
        <v>70</v>
      </c>
      <c r="K1269" s="2" t="s">
        <v>2655</v>
      </c>
      <c r="L1269" s="2">
        <v>1</v>
      </c>
      <c r="M1269" s="2">
        <v>2</v>
      </c>
      <c r="N1269" s="2">
        <v>0</v>
      </c>
      <c r="O1269" s="2" t="s">
        <v>2647</v>
      </c>
      <c r="P1269" s="2" t="s">
        <v>2656</v>
      </c>
      <c r="Q1269" s="2" t="s">
        <v>2649</v>
      </c>
      <c r="R1269" s="3">
        <v>9050</v>
      </c>
      <c r="S1269" s="3">
        <f>I1269*L1269*R1269</f>
        <v>18100</v>
      </c>
      <c r="T1269" s="2">
        <f>M1269+N1269</f>
        <v>2</v>
      </c>
    </row>
    <row r="1270" spans="1:20" x14ac:dyDescent="0.2">
      <c r="A1270" s="2" t="s">
        <v>3934</v>
      </c>
      <c r="B1270" s="2" t="s">
        <v>620</v>
      </c>
      <c r="C1270" s="2" t="s">
        <v>106</v>
      </c>
      <c r="D1270" s="2" t="str">
        <f>INDEX(Hotels!$C$2:$C$49,MATCH(C1270,Hotels!$A$2:$A$49,0))</f>
        <v>Manali</v>
      </c>
      <c r="E1270" s="11">
        <v>45693</v>
      </c>
      <c r="F1270" s="11">
        <v>45744</v>
      </c>
      <c r="G1270" s="11">
        <v>45750</v>
      </c>
      <c r="H1270" s="13">
        <f>DATE(YEAR(F1270),MONTH(F1270),1)</f>
        <v>45717</v>
      </c>
      <c r="I1270" s="2">
        <f>G1270-F1270</f>
        <v>6</v>
      </c>
      <c r="J1270" s="2">
        <f>F1270-E1270</f>
        <v>51</v>
      </c>
      <c r="K1270" s="2" t="s">
        <v>2668</v>
      </c>
      <c r="L1270" s="2">
        <v>1</v>
      </c>
      <c r="M1270" s="2">
        <v>2</v>
      </c>
      <c r="N1270" s="2">
        <v>1</v>
      </c>
      <c r="O1270" s="2" t="s">
        <v>2647</v>
      </c>
      <c r="P1270" s="2" t="s">
        <v>2652</v>
      </c>
      <c r="Q1270" s="2" t="s">
        <v>2649</v>
      </c>
      <c r="R1270" s="3">
        <v>4400</v>
      </c>
      <c r="S1270" s="3">
        <f>I1270*L1270*R1270</f>
        <v>26400</v>
      </c>
      <c r="T1270" s="2">
        <f>M1270+N1270</f>
        <v>3</v>
      </c>
    </row>
    <row r="1271" spans="1:20" x14ac:dyDescent="0.2">
      <c r="A1271" s="2" t="s">
        <v>3935</v>
      </c>
      <c r="B1271" s="2" t="s">
        <v>1240</v>
      </c>
      <c r="C1271" s="2" t="s">
        <v>69</v>
      </c>
      <c r="D1271" s="2" t="str">
        <f>INDEX(Hotels!$C$2:$C$49,MATCH(C1271,Hotels!$A$2:$A$49,0))</f>
        <v>New Delhi</v>
      </c>
      <c r="E1271" s="11">
        <v>45693</v>
      </c>
      <c r="F1271" s="11">
        <v>45698</v>
      </c>
      <c r="G1271" s="11">
        <v>45701</v>
      </c>
      <c r="H1271" s="13">
        <f>DATE(YEAR(F1271),MONTH(F1271),1)</f>
        <v>45689</v>
      </c>
      <c r="I1271" s="2">
        <f>G1271-F1271</f>
        <v>3</v>
      </c>
      <c r="J1271" s="2">
        <f>F1271-E1271</f>
        <v>5</v>
      </c>
      <c r="K1271" s="2" t="s">
        <v>2666</v>
      </c>
      <c r="L1271" s="2">
        <v>1</v>
      </c>
      <c r="M1271" s="2">
        <v>1</v>
      </c>
      <c r="N1271" s="2">
        <v>0</v>
      </c>
      <c r="O1271" s="2" t="s">
        <v>2732</v>
      </c>
      <c r="P1271" s="2" t="s">
        <v>2652</v>
      </c>
      <c r="Q1271" s="2" t="s">
        <v>2649</v>
      </c>
      <c r="R1271" s="3">
        <v>46650</v>
      </c>
      <c r="S1271" s="3">
        <f>I1271*L1271*R1271</f>
        <v>139950</v>
      </c>
      <c r="T1271" s="2">
        <f>M1271+N1271</f>
        <v>1</v>
      </c>
    </row>
    <row r="1272" spans="1:20" x14ac:dyDescent="0.2">
      <c r="A1272" s="2" t="s">
        <v>3936</v>
      </c>
      <c r="B1272" s="2" t="s">
        <v>1506</v>
      </c>
      <c r="C1272" s="2" t="s">
        <v>43</v>
      </c>
      <c r="D1272" s="2" t="str">
        <f>INDEX(Hotels!$C$2:$C$49,MATCH(C1272,Hotels!$A$2:$A$49,0))</f>
        <v>Agra</v>
      </c>
      <c r="E1272" s="11">
        <v>45693</v>
      </c>
      <c r="F1272" s="11">
        <v>45766</v>
      </c>
      <c r="G1272" s="11">
        <v>45768</v>
      </c>
      <c r="H1272" s="13">
        <f>DATE(YEAR(F1272),MONTH(F1272),1)</f>
        <v>45748</v>
      </c>
      <c r="I1272" s="2">
        <f>G1272-F1272</f>
        <v>2</v>
      </c>
      <c r="J1272" s="2">
        <f>F1272-E1272</f>
        <v>73</v>
      </c>
      <c r="K1272" s="2" t="s">
        <v>2655</v>
      </c>
      <c r="L1272" s="2">
        <v>4</v>
      </c>
      <c r="M1272" s="2">
        <v>8</v>
      </c>
      <c r="N1272" s="2">
        <v>0</v>
      </c>
      <c r="O1272" s="2" t="s">
        <v>2658</v>
      </c>
      <c r="P1272" s="2" t="s">
        <v>2662</v>
      </c>
      <c r="Q1272" s="2" t="s">
        <v>2653</v>
      </c>
      <c r="R1272" s="3">
        <v>5150</v>
      </c>
      <c r="S1272" s="3">
        <f>I1272*L1272*R1272</f>
        <v>41200</v>
      </c>
      <c r="T1272" s="2">
        <f>M1272+N1272</f>
        <v>8</v>
      </c>
    </row>
    <row r="1273" spans="1:20" x14ac:dyDescent="0.2">
      <c r="A1273" s="2" t="s">
        <v>3937</v>
      </c>
      <c r="B1273" s="2" t="s">
        <v>1562</v>
      </c>
      <c r="C1273" s="2" t="s">
        <v>93</v>
      </c>
      <c r="D1273" s="2" t="str">
        <f>INDEX(Hotels!$C$2:$C$49,MATCH(C1273,Hotels!$A$2:$A$49,0))</f>
        <v>Shimla</v>
      </c>
      <c r="E1273" s="11">
        <v>45693</v>
      </c>
      <c r="F1273" s="11">
        <v>45788</v>
      </c>
      <c r="G1273" s="11">
        <v>45793</v>
      </c>
      <c r="H1273" s="13">
        <f>DATE(YEAR(F1273),MONTH(F1273),1)</f>
        <v>45778</v>
      </c>
      <c r="I1273" s="2">
        <f>G1273-F1273</f>
        <v>5</v>
      </c>
      <c r="J1273" s="2">
        <f>F1273-E1273</f>
        <v>95</v>
      </c>
      <c r="K1273" s="2" t="s">
        <v>2655</v>
      </c>
      <c r="L1273" s="2">
        <v>1</v>
      </c>
      <c r="M1273" s="2">
        <v>2</v>
      </c>
      <c r="N1273" s="2">
        <v>2</v>
      </c>
      <c r="O1273" s="2" t="s">
        <v>2670</v>
      </c>
      <c r="P1273" s="2" t="s">
        <v>2656</v>
      </c>
      <c r="Q1273" s="2" t="s">
        <v>2649</v>
      </c>
      <c r="R1273" s="3">
        <v>6350</v>
      </c>
      <c r="S1273" s="3">
        <f>I1273*L1273*R1273</f>
        <v>31750</v>
      </c>
      <c r="T1273" s="2">
        <f>M1273+N1273</f>
        <v>4</v>
      </c>
    </row>
    <row r="1274" spans="1:20" x14ac:dyDescent="0.2">
      <c r="A1274" s="2" t="s">
        <v>3938</v>
      </c>
      <c r="B1274" s="2" t="s">
        <v>1887</v>
      </c>
      <c r="C1274" s="2" t="s">
        <v>19</v>
      </c>
      <c r="D1274" s="2" t="str">
        <f>INDEX(Hotels!$C$2:$C$49,MATCH(C1274,Hotels!$A$2:$A$49,0))</f>
        <v>Goa</v>
      </c>
      <c r="E1274" s="11">
        <v>45693</v>
      </c>
      <c r="F1274" s="11">
        <v>45698</v>
      </c>
      <c r="G1274" s="11">
        <v>45703</v>
      </c>
      <c r="H1274" s="13">
        <f>DATE(YEAR(F1274),MONTH(F1274),1)</f>
        <v>45689</v>
      </c>
      <c r="I1274" s="2">
        <f>G1274-F1274</f>
        <v>5</v>
      </c>
      <c r="J1274" s="2">
        <f>F1274-E1274</f>
        <v>5</v>
      </c>
      <c r="K1274" s="2" t="s">
        <v>2646</v>
      </c>
      <c r="L1274" s="2">
        <v>1</v>
      </c>
      <c r="M1274" s="2">
        <v>2</v>
      </c>
      <c r="N1274" s="2">
        <v>0</v>
      </c>
      <c r="O1274" s="2" t="s">
        <v>2689</v>
      </c>
      <c r="P1274" s="2" t="s">
        <v>2662</v>
      </c>
      <c r="Q1274" s="2" t="s">
        <v>2649</v>
      </c>
      <c r="R1274" s="3">
        <v>12600</v>
      </c>
      <c r="S1274" s="3">
        <f>I1274*L1274*R1274</f>
        <v>63000</v>
      </c>
      <c r="T1274" s="2">
        <f>M1274+N1274</f>
        <v>2</v>
      </c>
    </row>
    <row r="1275" spans="1:20" x14ac:dyDescent="0.2">
      <c r="A1275" s="2" t="s">
        <v>3939</v>
      </c>
      <c r="B1275" s="2" t="s">
        <v>2070</v>
      </c>
      <c r="C1275" s="2" t="s">
        <v>32</v>
      </c>
      <c r="D1275" s="2" t="str">
        <f>INDEX(Hotels!$C$2:$C$49,MATCH(C1275,Hotels!$A$2:$A$49,0))</f>
        <v>Jaipur</v>
      </c>
      <c r="E1275" s="11">
        <v>45693</v>
      </c>
      <c r="F1275" s="11">
        <v>45710</v>
      </c>
      <c r="G1275" s="11">
        <v>45715</v>
      </c>
      <c r="H1275" s="13">
        <f>DATE(YEAR(F1275),MONTH(F1275),1)</f>
        <v>45689</v>
      </c>
      <c r="I1275" s="2">
        <f>G1275-F1275</f>
        <v>5</v>
      </c>
      <c r="J1275" s="2">
        <f>F1275-E1275</f>
        <v>17</v>
      </c>
      <c r="K1275" s="2" t="s">
        <v>2668</v>
      </c>
      <c r="L1275" s="2">
        <v>1</v>
      </c>
      <c r="M1275" s="2">
        <v>1</v>
      </c>
      <c r="N1275" s="2">
        <v>0</v>
      </c>
      <c r="O1275" s="2" t="s">
        <v>2647</v>
      </c>
      <c r="P1275" s="2" t="s">
        <v>2662</v>
      </c>
      <c r="Q1275" s="2" t="s">
        <v>2649</v>
      </c>
      <c r="R1275" s="3">
        <v>5350</v>
      </c>
      <c r="S1275" s="3">
        <f>I1275*L1275*R1275</f>
        <v>26750</v>
      </c>
      <c r="T1275" s="2">
        <f>M1275+N1275</f>
        <v>1</v>
      </c>
    </row>
    <row r="1276" spans="1:20" x14ac:dyDescent="0.2">
      <c r="A1276" s="2" t="s">
        <v>3940</v>
      </c>
      <c r="B1276" s="2" t="s">
        <v>2225</v>
      </c>
      <c r="C1276" s="2" t="s">
        <v>81</v>
      </c>
      <c r="D1276" s="2" t="str">
        <f>INDEX(Hotels!$C$2:$C$49,MATCH(C1276,Hotels!$A$2:$A$49,0))</f>
        <v>Bengaluru</v>
      </c>
      <c r="E1276" s="11">
        <v>45693</v>
      </c>
      <c r="F1276" s="11">
        <v>45727</v>
      </c>
      <c r="G1276" s="11">
        <v>45729</v>
      </c>
      <c r="H1276" s="13">
        <f>DATE(YEAR(F1276),MONTH(F1276),1)</f>
        <v>45717</v>
      </c>
      <c r="I1276" s="2">
        <f>G1276-F1276</f>
        <v>2</v>
      </c>
      <c r="J1276" s="2">
        <f>F1276-E1276</f>
        <v>34</v>
      </c>
      <c r="K1276" s="2" t="s">
        <v>2666</v>
      </c>
      <c r="L1276" s="2">
        <v>1</v>
      </c>
      <c r="M1276" s="2">
        <v>2</v>
      </c>
      <c r="N1276" s="2">
        <v>0</v>
      </c>
      <c r="O1276" s="2" t="s">
        <v>2658</v>
      </c>
      <c r="P1276" s="2" t="s">
        <v>2656</v>
      </c>
      <c r="Q1276" s="2" t="s">
        <v>2649</v>
      </c>
      <c r="R1276" s="3">
        <v>44000</v>
      </c>
      <c r="S1276" s="3">
        <f>I1276*L1276*R1276</f>
        <v>88000</v>
      </c>
      <c r="T1276" s="2">
        <f>M1276+N1276</f>
        <v>2</v>
      </c>
    </row>
    <row r="1277" spans="1:20" x14ac:dyDescent="0.2">
      <c r="A1277" s="2" t="s">
        <v>3941</v>
      </c>
      <c r="B1277" s="2" t="s">
        <v>2410</v>
      </c>
      <c r="C1277" s="2" t="s">
        <v>19</v>
      </c>
      <c r="D1277" s="2" t="str">
        <f>INDEX(Hotels!$C$2:$C$49,MATCH(C1277,Hotels!$A$2:$A$49,0))</f>
        <v>Goa</v>
      </c>
      <c r="E1277" s="11">
        <v>45693</v>
      </c>
      <c r="F1277" s="11">
        <v>45699</v>
      </c>
      <c r="G1277" s="11">
        <v>45700</v>
      </c>
      <c r="H1277" s="13">
        <f>DATE(YEAR(F1277),MONTH(F1277),1)</f>
        <v>45689</v>
      </c>
      <c r="I1277" s="2">
        <f>G1277-F1277</f>
        <v>1</v>
      </c>
      <c r="J1277" s="2">
        <f>F1277-E1277</f>
        <v>6</v>
      </c>
      <c r="K1277" s="2" t="s">
        <v>2655</v>
      </c>
      <c r="L1277" s="2">
        <v>1</v>
      </c>
      <c r="M1277" s="2">
        <v>1</v>
      </c>
      <c r="N1277" s="2">
        <v>0</v>
      </c>
      <c r="O1277" s="2" t="s">
        <v>2689</v>
      </c>
      <c r="P1277" s="2" t="s">
        <v>2656</v>
      </c>
      <c r="Q1277" s="2" t="s">
        <v>2653</v>
      </c>
      <c r="R1277" s="3">
        <v>8500</v>
      </c>
      <c r="S1277" s="3">
        <f>I1277*L1277*R1277</f>
        <v>8500</v>
      </c>
      <c r="T1277" s="2">
        <f>M1277+N1277</f>
        <v>1</v>
      </c>
    </row>
    <row r="1278" spans="1:20" x14ac:dyDescent="0.2">
      <c r="A1278" s="2" t="s">
        <v>3942</v>
      </c>
      <c r="B1278" s="2" t="s">
        <v>811</v>
      </c>
      <c r="C1278" s="2" t="s">
        <v>22</v>
      </c>
      <c r="D1278" s="2" t="str">
        <f>INDEX(Hotels!$C$2:$C$49,MATCH(C1278,Hotels!$A$2:$A$49,0))</f>
        <v>Jaipur</v>
      </c>
      <c r="E1278" s="11">
        <v>45694</v>
      </c>
      <c r="F1278" s="11">
        <v>45694</v>
      </c>
      <c r="G1278" s="11">
        <v>45697</v>
      </c>
      <c r="H1278" s="13">
        <f>DATE(YEAR(F1278),MONTH(F1278),1)</f>
        <v>45689</v>
      </c>
      <c r="I1278" s="2">
        <f>G1278-F1278</f>
        <v>3</v>
      </c>
      <c r="J1278" s="2">
        <f>F1278-E1278</f>
        <v>0</v>
      </c>
      <c r="K1278" s="2" t="s">
        <v>2668</v>
      </c>
      <c r="L1278" s="2">
        <v>1</v>
      </c>
      <c r="M1278" s="2">
        <v>2</v>
      </c>
      <c r="N1278" s="2">
        <v>0</v>
      </c>
      <c r="O1278" s="2" t="s">
        <v>2647</v>
      </c>
      <c r="P1278" s="2" t="s">
        <v>2656</v>
      </c>
      <c r="Q1278" s="2" t="s">
        <v>2649</v>
      </c>
      <c r="R1278" s="3">
        <v>3700</v>
      </c>
      <c r="S1278" s="3">
        <f>I1278*L1278*R1278</f>
        <v>11100</v>
      </c>
      <c r="T1278" s="2">
        <f>M1278+N1278</f>
        <v>2</v>
      </c>
    </row>
    <row r="1279" spans="1:20" x14ac:dyDescent="0.2">
      <c r="A1279" s="2" t="s">
        <v>3943</v>
      </c>
      <c r="B1279" s="2" t="s">
        <v>811</v>
      </c>
      <c r="C1279" s="2" t="s">
        <v>71</v>
      </c>
      <c r="D1279" s="2" t="str">
        <f>INDEX(Hotels!$C$2:$C$49,MATCH(C1279,Hotels!$A$2:$A$49,0))</f>
        <v>New Delhi</v>
      </c>
      <c r="E1279" s="11">
        <v>45694</v>
      </c>
      <c r="F1279" s="11">
        <v>45698</v>
      </c>
      <c r="G1279" s="11">
        <v>45701</v>
      </c>
      <c r="H1279" s="13">
        <f>DATE(YEAR(F1279),MONTH(F1279),1)</f>
        <v>45689</v>
      </c>
      <c r="I1279" s="2">
        <f>G1279-F1279</f>
        <v>3</v>
      </c>
      <c r="J1279" s="2">
        <f>F1279-E1279</f>
        <v>4</v>
      </c>
      <c r="K1279" s="2" t="s">
        <v>2668</v>
      </c>
      <c r="L1279" s="2">
        <v>1</v>
      </c>
      <c r="M1279" s="2">
        <v>2</v>
      </c>
      <c r="N1279" s="2">
        <v>0</v>
      </c>
      <c r="O1279" s="2" t="s">
        <v>2732</v>
      </c>
      <c r="P1279" s="2" t="s">
        <v>2652</v>
      </c>
      <c r="Q1279" s="2" t="s">
        <v>2649</v>
      </c>
      <c r="R1279" s="3">
        <v>8550</v>
      </c>
      <c r="S1279" s="3">
        <f>I1279*L1279*R1279</f>
        <v>25650</v>
      </c>
      <c r="T1279" s="2">
        <f>M1279+N1279</f>
        <v>2</v>
      </c>
    </row>
    <row r="1280" spans="1:20" x14ac:dyDescent="0.2">
      <c r="A1280" s="2" t="s">
        <v>3944</v>
      </c>
      <c r="B1280" s="2" t="s">
        <v>937</v>
      </c>
      <c r="C1280" s="2" t="s">
        <v>13</v>
      </c>
      <c r="D1280" s="2" t="str">
        <f>INDEX(Hotels!$C$2:$C$49,MATCH(C1280,Hotels!$A$2:$A$49,0))</f>
        <v>Goa</v>
      </c>
      <c r="E1280" s="11">
        <v>45694</v>
      </c>
      <c r="F1280" s="11">
        <v>45706</v>
      </c>
      <c r="G1280" s="11">
        <v>45710</v>
      </c>
      <c r="H1280" s="13">
        <f>DATE(YEAR(F1280),MONTH(F1280),1)</f>
        <v>45689</v>
      </c>
      <c r="I1280" s="2">
        <f>G1280-F1280</f>
        <v>4</v>
      </c>
      <c r="J1280" s="2">
        <f>F1280-E1280</f>
        <v>12</v>
      </c>
      <c r="K1280" s="2" t="s">
        <v>2655</v>
      </c>
      <c r="L1280" s="2">
        <v>1</v>
      </c>
      <c r="M1280" s="2">
        <v>2</v>
      </c>
      <c r="N1280" s="2">
        <v>1</v>
      </c>
      <c r="O1280" s="2" t="s">
        <v>2670</v>
      </c>
      <c r="P1280" s="2" t="s">
        <v>2652</v>
      </c>
      <c r="Q1280" s="2" t="s">
        <v>2649</v>
      </c>
      <c r="R1280" s="3">
        <v>16450</v>
      </c>
      <c r="S1280" s="3">
        <f>I1280*L1280*R1280</f>
        <v>65800</v>
      </c>
      <c r="T1280" s="2">
        <f>M1280+N1280</f>
        <v>3</v>
      </c>
    </row>
    <row r="1281" spans="1:20" x14ac:dyDescent="0.2">
      <c r="A1281" s="2" t="s">
        <v>3945</v>
      </c>
      <c r="B1281" s="2" t="s">
        <v>1974</v>
      </c>
      <c r="C1281" s="2" t="s">
        <v>108</v>
      </c>
      <c r="D1281" s="2" t="str">
        <f>INDEX(Hotels!$C$2:$C$49,MATCH(C1281,Hotels!$A$2:$A$49,0))</f>
        <v>Manali</v>
      </c>
      <c r="E1281" s="11">
        <v>45694</v>
      </c>
      <c r="F1281" s="11">
        <v>45754</v>
      </c>
      <c r="G1281" s="11">
        <v>45759</v>
      </c>
      <c r="H1281" s="13">
        <f>DATE(YEAR(F1281),MONTH(F1281),1)</f>
        <v>45748</v>
      </c>
      <c r="I1281" s="2">
        <f>G1281-F1281</f>
        <v>5</v>
      </c>
      <c r="J1281" s="2">
        <f>F1281-E1281</f>
        <v>60</v>
      </c>
      <c r="K1281" s="2" t="s">
        <v>2655</v>
      </c>
      <c r="L1281" s="2">
        <v>1</v>
      </c>
      <c r="M1281" s="2">
        <v>2</v>
      </c>
      <c r="N1281" s="2">
        <v>1</v>
      </c>
      <c r="O1281" s="2" t="s">
        <v>2689</v>
      </c>
      <c r="P1281" s="2" t="s">
        <v>2662</v>
      </c>
      <c r="Q1281" s="2" t="s">
        <v>2649</v>
      </c>
      <c r="R1281" s="3">
        <v>14400</v>
      </c>
      <c r="S1281" s="3">
        <f>I1281*L1281*R1281</f>
        <v>72000</v>
      </c>
      <c r="T1281" s="2">
        <f>M1281+N1281</f>
        <v>3</v>
      </c>
    </row>
    <row r="1282" spans="1:20" x14ac:dyDescent="0.2">
      <c r="A1282" s="2" t="s">
        <v>3946</v>
      </c>
      <c r="B1282" s="2" t="s">
        <v>2197</v>
      </c>
      <c r="C1282" s="2" t="s">
        <v>118</v>
      </c>
      <c r="D1282" s="2" t="str">
        <f>INDEX(Hotels!$C$2:$C$49,MATCH(C1282,Hotels!$A$2:$A$49,0))</f>
        <v>Rishikesh</v>
      </c>
      <c r="E1282" s="11">
        <v>45694</v>
      </c>
      <c r="F1282" s="11">
        <v>45705</v>
      </c>
      <c r="G1282" s="11">
        <v>45711</v>
      </c>
      <c r="H1282" s="13">
        <f>DATE(YEAR(F1282),MONTH(F1282),1)</f>
        <v>45689</v>
      </c>
      <c r="I1282" s="2">
        <f>G1282-F1282</f>
        <v>6</v>
      </c>
      <c r="J1282" s="2">
        <f>F1282-E1282</f>
        <v>11</v>
      </c>
      <c r="K1282" s="2" t="s">
        <v>2655</v>
      </c>
      <c r="L1282" s="2">
        <v>2</v>
      </c>
      <c r="M1282" s="2">
        <v>4</v>
      </c>
      <c r="N1282" s="2">
        <v>2</v>
      </c>
      <c r="O1282" s="2" t="s">
        <v>2647</v>
      </c>
      <c r="P1282" s="2" t="s">
        <v>2652</v>
      </c>
      <c r="Q1282" s="2" t="s">
        <v>2649</v>
      </c>
      <c r="R1282" s="3">
        <v>9450</v>
      </c>
      <c r="S1282" s="3">
        <f>I1282*L1282*R1282</f>
        <v>113400</v>
      </c>
      <c r="T1282" s="2">
        <f>M1282+N1282</f>
        <v>6</v>
      </c>
    </row>
    <row r="1283" spans="1:20" x14ac:dyDescent="0.2">
      <c r="A1283" s="2" t="s">
        <v>3947</v>
      </c>
      <c r="B1283" s="2" t="s">
        <v>2375</v>
      </c>
      <c r="C1283" s="2" t="s">
        <v>81</v>
      </c>
      <c r="D1283" s="2" t="str">
        <f>INDEX(Hotels!$C$2:$C$49,MATCH(C1283,Hotels!$A$2:$A$49,0))</f>
        <v>Bengaluru</v>
      </c>
      <c r="E1283" s="11">
        <v>45694</v>
      </c>
      <c r="F1283" s="11">
        <v>45695</v>
      </c>
      <c r="G1283" s="11">
        <v>45696</v>
      </c>
      <c r="H1283" s="13">
        <f>DATE(YEAR(F1283),MONTH(F1283),1)</f>
        <v>45689</v>
      </c>
      <c r="I1283" s="2">
        <f>G1283-F1283</f>
        <v>1</v>
      </c>
      <c r="J1283" s="2">
        <f>F1283-E1283</f>
        <v>1</v>
      </c>
      <c r="K1283" s="2" t="s">
        <v>2655</v>
      </c>
      <c r="L1283" s="2">
        <v>1</v>
      </c>
      <c r="M1283" s="2">
        <v>1</v>
      </c>
      <c r="N1283" s="2">
        <v>0</v>
      </c>
      <c r="O1283" s="2" t="s">
        <v>2732</v>
      </c>
      <c r="P1283" s="2" t="s">
        <v>2652</v>
      </c>
      <c r="Q1283" s="2" t="s">
        <v>2649</v>
      </c>
      <c r="R1283" s="3">
        <v>19900</v>
      </c>
      <c r="S1283" s="3">
        <f>I1283*L1283*R1283</f>
        <v>19900</v>
      </c>
      <c r="T1283" s="2">
        <f>M1283+N1283</f>
        <v>1</v>
      </c>
    </row>
    <row r="1284" spans="1:20" x14ac:dyDescent="0.2">
      <c r="A1284" s="2" t="s">
        <v>3948</v>
      </c>
      <c r="B1284" s="2" t="s">
        <v>2572</v>
      </c>
      <c r="C1284" s="2" t="s">
        <v>81</v>
      </c>
      <c r="D1284" s="2" t="str">
        <f>INDEX(Hotels!$C$2:$C$49,MATCH(C1284,Hotels!$A$2:$A$49,0))</f>
        <v>Bengaluru</v>
      </c>
      <c r="E1284" s="11">
        <v>45694</v>
      </c>
      <c r="F1284" s="11">
        <v>45756</v>
      </c>
      <c r="G1284" s="11">
        <v>45760</v>
      </c>
      <c r="H1284" s="13">
        <f>DATE(YEAR(F1284),MONTH(F1284),1)</f>
        <v>45748</v>
      </c>
      <c r="I1284" s="2">
        <f>G1284-F1284</f>
        <v>4</v>
      </c>
      <c r="J1284" s="2">
        <f>F1284-E1284</f>
        <v>62</v>
      </c>
      <c r="K1284" s="2" t="s">
        <v>2655</v>
      </c>
      <c r="L1284" s="2">
        <v>1</v>
      </c>
      <c r="M1284" s="2">
        <v>2</v>
      </c>
      <c r="N1284" s="2">
        <v>1</v>
      </c>
      <c r="O1284" s="2" t="s">
        <v>2670</v>
      </c>
      <c r="P1284" s="2" t="s">
        <v>2656</v>
      </c>
      <c r="Q1284" s="2" t="s">
        <v>2649</v>
      </c>
      <c r="R1284" s="3">
        <v>17550</v>
      </c>
      <c r="S1284" s="3">
        <f>I1284*L1284*R1284</f>
        <v>70200</v>
      </c>
      <c r="T1284" s="2">
        <f>M1284+N1284</f>
        <v>3</v>
      </c>
    </row>
    <row r="1285" spans="1:20" x14ac:dyDescent="0.2">
      <c r="A1285" s="2" t="s">
        <v>3949</v>
      </c>
      <c r="B1285" s="2" t="s">
        <v>691</v>
      </c>
      <c r="C1285" s="2" t="s">
        <v>77</v>
      </c>
      <c r="D1285" s="2" t="str">
        <f>INDEX(Hotels!$C$2:$C$49,MATCH(C1285,Hotels!$A$2:$A$49,0))</f>
        <v>Bengaluru</v>
      </c>
      <c r="E1285" s="11">
        <v>45695</v>
      </c>
      <c r="F1285" s="11">
        <v>45754</v>
      </c>
      <c r="G1285" s="11">
        <v>45756</v>
      </c>
      <c r="H1285" s="13">
        <f>DATE(YEAR(F1285),MONTH(F1285),1)</f>
        <v>45748</v>
      </c>
      <c r="I1285" s="2">
        <f>G1285-F1285</f>
        <v>2</v>
      </c>
      <c r="J1285" s="2">
        <f>F1285-E1285</f>
        <v>59</v>
      </c>
      <c r="K1285" s="2" t="s">
        <v>2668</v>
      </c>
      <c r="L1285" s="2">
        <v>4</v>
      </c>
      <c r="M1285" s="2">
        <v>8</v>
      </c>
      <c r="N1285" s="2">
        <v>0</v>
      </c>
      <c r="O1285" s="2" t="s">
        <v>2658</v>
      </c>
      <c r="P1285" s="2" t="s">
        <v>2662</v>
      </c>
      <c r="Q1285" s="2" t="s">
        <v>2649</v>
      </c>
      <c r="R1285" s="3">
        <v>6150</v>
      </c>
      <c r="S1285" s="3">
        <f>I1285*L1285*R1285</f>
        <v>49200</v>
      </c>
      <c r="T1285" s="2">
        <f>M1285+N1285</f>
        <v>8</v>
      </c>
    </row>
    <row r="1286" spans="1:20" x14ac:dyDescent="0.2">
      <c r="A1286" s="2" t="s">
        <v>3950</v>
      </c>
      <c r="B1286" s="2" t="s">
        <v>798</v>
      </c>
      <c r="C1286" s="2" t="s">
        <v>63</v>
      </c>
      <c r="D1286" s="2" t="str">
        <f>INDEX(Hotels!$C$2:$C$49,MATCH(C1286,Hotels!$A$2:$A$49,0))</f>
        <v>New Delhi</v>
      </c>
      <c r="E1286" s="11">
        <v>45695</v>
      </c>
      <c r="F1286" s="11">
        <v>45704</v>
      </c>
      <c r="G1286" s="11">
        <v>45706</v>
      </c>
      <c r="H1286" s="13">
        <f>DATE(YEAR(F1286),MONTH(F1286),1)</f>
        <v>45689</v>
      </c>
      <c r="I1286" s="2">
        <f>G1286-F1286</f>
        <v>2</v>
      </c>
      <c r="J1286" s="2">
        <f>F1286-E1286</f>
        <v>9</v>
      </c>
      <c r="K1286" s="2" t="s">
        <v>2655</v>
      </c>
      <c r="L1286" s="2">
        <v>1</v>
      </c>
      <c r="M1286" s="2">
        <v>1</v>
      </c>
      <c r="N1286" s="2">
        <v>0</v>
      </c>
      <c r="O1286" s="2" t="s">
        <v>2647</v>
      </c>
      <c r="P1286" s="2" t="s">
        <v>2656</v>
      </c>
      <c r="Q1286" s="2" t="s">
        <v>2649</v>
      </c>
      <c r="R1286" s="3">
        <v>11500</v>
      </c>
      <c r="S1286" s="3">
        <f>I1286*L1286*R1286</f>
        <v>23000</v>
      </c>
      <c r="T1286" s="2">
        <f>M1286+N1286</f>
        <v>1</v>
      </c>
    </row>
    <row r="1287" spans="1:20" x14ac:dyDescent="0.2">
      <c r="A1287" s="2" t="s">
        <v>3951</v>
      </c>
      <c r="B1287" s="2" t="s">
        <v>1058</v>
      </c>
      <c r="C1287" s="2" t="s">
        <v>34</v>
      </c>
      <c r="D1287" s="2" t="str">
        <f>INDEX(Hotels!$C$2:$C$49,MATCH(C1287,Hotels!$A$2:$A$49,0))</f>
        <v>Udaipur</v>
      </c>
      <c r="E1287" s="11">
        <v>45695</v>
      </c>
      <c r="F1287" s="11">
        <v>45790</v>
      </c>
      <c r="G1287" s="11">
        <v>45796</v>
      </c>
      <c r="H1287" s="13">
        <f>DATE(YEAR(F1287),MONTH(F1287),1)</f>
        <v>45778</v>
      </c>
      <c r="I1287" s="2">
        <f>G1287-F1287</f>
        <v>6</v>
      </c>
      <c r="J1287" s="2">
        <f>F1287-E1287</f>
        <v>95</v>
      </c>
      <c r="K1287" s="2" t="s">
        <v>2666</v>
      </c>
      <c r="L1287" s="2">
        <v>1</v>
      </c>
      <c r="M1287" s="2">
        <v>2</v>
      </c>
      <c r="N1287" s="2">
        <v>3</v>
      </c>
      <c r="O1287" s="2" t="s">
        <v>2683</v>
      </c>
      <c r="P1287" s="2" t="s">
        <v>2672</v>
      </c>
      <c r="Q1287" s="2" t="s">
        <v>2649</v>
      </c>
      <c r="R1287" s="3">
        <v>13600</v>
      </c>
      <c r="S1287" s="3">
        <f>I1287*L1287*R1287</f>
        <v>81600</v>
      </c>
      <c r="T1287" s="2">
        <f>M1287+N1287</f>
        <v>5</v>
      </c>
    </row>
    <row r="1288" spans="1:20" x14ac:dyDescent="0.2">
      <c r="A1288" s="2" t="s">
        <v>3952</v>
      </c>
      <c r="B1288" s="2" t="s">
        <v>1268</v>
      </c>
      <c r="C1288" s="2" t="s">
        <v>97</v>
      </c>
      <c r="D1288" s="2" t="str">
        <f>INDEX(Hotels!$C$2:$C$49,MATCH(C1288,Hotels!$A$2:$A$49,0))</f>
        <v>Shimla</v>
      </c>
      <c r="E1288" s="11">
        <v>45695</v>
      </c>
      <c r="F1288" s="11">
        <v>45733</v>
      </c>
      <c r="G1288" s="11">
        <v>45735</v>
      </c>
      <c r="H1288" s="13">
        <f>DATE(YEAR(F1288),MONTH(F1288),1)</f>
        <v>45717</v>
      </c>
      <c r="I1288" s="2">
        <f>G1288-F1288</f>
        <v>2</v>
      </c>
      <c r="J1288" s="2">
        <f>F1288-E1288</f>
        <v>38</v>
      </c>
      <c r="K1288" s="2" t="s">
        <v>2646</v>
      </c>
      <c r="L1288" s="2">
        <v>1</v>
      </c>
      <c r="M1288" s="2">
        <v>2</v>
      </c>
      <c r="N1288" s="2">
        <v>0</v>
      </c>
      <c r="O1288" s="2" t="s">
        <v>2670</v>
      </c>
      <c r="P1288" s="2" t="s">
        <v>2652</v>
      </c>
      <c r="Q1288" s="2" t="s">
        <v>2649</v>
      </c>
      <c r="R1288" s="3">
        <v>14800</v>
      </c>
      <c r="S1288" s="3">
        <f>I1288*L1288*R1288</f>
        <v>29600</v>
      </c>
      <c r="T1288" s="2">
        <f>M1288+N1288</f>
        <v>2</v>
      </c>
    </row>
    <row r="1289" spans="1:20" x14ac:dyDescent="0.2">
      <c r="A1289" s="2" t="s">
        <v>3953</v>
      </c>
      <c r="B1289" s="2" t="s">
        <v>1299</v>
      </c>
      <c r="C1289" s="2" t="s">
        <v>67</v>
      </c>
      <c r="D1289" s="2" t="str">
        <f>INDEX(Hotels!$C$2:$C$49,MATCH(C1289,Hotels!$A$2:$A$49,0))</f>
        <v>New Delhi</v>
      </c>
      <c r="E1289" s="11">
        <v>45695</v>
      </c>
      <c r="F1289" s="11">
        <v>45758</v>
      </c>
      <c r="G1289" s="11">
        <v>45761</v>
      </c>
      <c r="H1289" s="13">
        <f>DATE(YEAR(F1289),MONTH(F1289),1)</f>
        <v>45748</v>
      </c>
      <c r="I1289" s="2">
        <f>G1289-F1289</f>
        <v>3</v>
      </c>
      <c r="J1289" s="2">
        <f>F1289-E1289</f>
        <v>63</v>
      </c>
      <c r="K1289" s="2" t="s">
        <v>2668</v>
      </c>
      <c r="L1289" s="2">
        <v>1</v>
      </c>
      <c r="M1289" s="2">
        <v>2</v>
      </c>
      <c r="N1289" s="2">
        <v>0</v>
      </c>
      <c r="O1289" s="2" t="s">
        <v>2651</v>
      </c>
      <c r="P1289" s="2" t="s">
        <v>2648</v>
      </c>
      <c r="Q1289" s="2" t="s">
        <v>2649</v>
      </c>
      <c r="R1289" s="3">
        <v>4000</v>
      </c>
      <c r="S1289" s="3">
        <f>I1289*L1289*R1289</f>
        <v>12000</v>
      </c>
      <c r="T1289" s="2">
        <f>M1289+N1289</f>
        <v>2</v>
      </c>
    </row>
    <row r="1290" spans="1:20" x14ac:dyDescent="0.2">
      <c r="A1290" s="2" t="s">
        <v>3954</v>
      </c>
      <c r="B1290" s="2" t="s">
        <v>1443</v>
      </c>
      <c r="C1290" s="2" t="s">
        <v>57</v>
      </c>
      <c r="D1290" s="2" t="str">
        <f>INDEX(Hotels!$C$2:$C$49,MATCH(C1290,Hotels!$A$2:$A$49,0))</f>
        <v>Mumbai</v>
      </c>
      <c r="E1290" s="11">
        <v>45695</v>
      </c>
      <c r="F1290" s="11">
        <v>45774</v>
      </c>
      <c r="G1290" s="11">
        <v>45778</v>
      </c>
      <c r="H1290" s="13">
        <f>DATE(YEAR(F1290),MONTH(F1290),1)</f>
        <v>45748</v>
      </c>
      <c r="I1290" s="2">
        <f>G1290-F1290</f>
        <v>4</v>
      </c>
      <c r="J1290" s="2">
        <f>F1290-E1290</f>
        <v>79</v>
      </c>
      <c r="K1290" s="2" t="s">
        <v>2668</v>
      </c>
      <c r="L1290" s="2">
        <v>1</v>
      </c>
      <c r="M1290" s="2">
        <v>2</v>
      </c>
      <c r="N1290" s="2">
        <v>0</v>
      </c>
      <c r="O1290" s="2" t="s">
        <v>2651</v>
      </c>
      <c r="P1290" s="2" t="s">
        <v>2656</v>
      </c>
      <c r="Q1290" s="2" t="s">
        <v>2649</v>
      </c>
      <c r="R1290" s="3">
        <v>7300</v>
      </c>
      <c r="S1290" s="3">
        <f>I1290*L1290*R1290</f>
        <v>29200</v>
      </c>
      <c r="T1290" s="2">
        <f>M1290+N1290</f>
        <v>2</v>
      </c>
    </row>
    <row r="1291" spans="1:20" x14ac:dyDescent="0.2">
      <c r="A1291" s="2" t="s">
        <v>3955</v>
      </c>
      <c r="B1291" s="2" t="s">
        <v>1920</v>
      </c>
      <c r="C1291" s="2" t="s">
        <v>37</v>
      </c>
      <c r="D1291" s="2" t="str">
        <f>INDEX(Hotels!$C$2:$C$49,MATCH(C1291,Hotels!$A$2:$A$49,0))</f>
        <v>Udaipur</v>
      </c>
      <c r="E1291" s="11">
        <v>45695</v>
      </c>
      <c r="F1291" s="11">
        <v>45695</v>
      </c>
      <c r="G1291" s="11">
        <v>45698</v>
      </c>
      <c r="H1291" s="13">
        <f>DATE(YEAR(F1291),MONTH(F1291),1)</f>
        <v>45689</v>
      </c>
      <c r="I1291" s="2">
        <f>G1291-F1291</f>
        <v>3</v>
      </c>
      <c r="J1291" s="2">
        <f>F1291-E1291</f>
        <v>0</v>
      </c>
      <c r="K1291" s="2" t="s">
        <v>2668</v>
      </c>
      <c r="L1291" s="2">
        <v>1</v>
      </c>
      <c r="M1291" s="2">
        <v>3</v>
      </c>
      <c r="N1291" s="2">
        <v>0</v>
      </c>
      <c r="O1291" s="2" t="s">
        <v>2689</v>
      </c>
      <c r="P1291" s="2" t="s">
        <v>2656</v>
      </c>
      <c r="Q1291" s="2" t="s">
        <v>2649</v>
      </c>
      <c r="R1291" s="3">
        <v>14350</v>
      </c>
      <c r="S1291" s="3">
        <f>I1291*L1291*R1291</f>
        <v>43050</v>
      </c>
      <c r="T1291" s="2">
        <f>M1291+N1291</f>
        <v>3</v>
      </c>
    </row>
    <row r="1292" spans="1:20" x14ac:dyDescent="0.2">
      <c r="A1292" s="2" t="s">
        <v>3956</v>
      </c>
      <c r="B1292" s="2" t="s">
        <v>1978</v>
      </c>
      <c r="C1292" s="2" t="s">
        <v>22</v>
      </c>
      <c r="D1292" s="2" t="str">
        <f>INDEX(Hotels!$C$2:$C$49,MATCH(C1292,Hotels!$A$2:$A$49,0))</f>
        <v>Jaipur</v>
      </c>
      <c r="E1292" s="11">
        <v>45695</v>
      </c>
      <c r="F1292" s="11">
        <v>45711</v>
      </c>
      <c r="G1292" s="11">
        <v>45715</v>
      </c>
      <c r="H1292" s="13">
        <f>DATE(YEAR(F1292),MONTH(F1292),1)</f>
        <v>45689</v>
      </c>
      <c r="I1292" s="2">
        <f>G1292-F1292</f>
        <v>4</v>
      </c>
      <c r="J1292" s="2">
        <f>F1292-E1292</f>
        <v>16</v>
      </c>
      <c r="K1292" s="2" t="s">
        <v>2668</v>
      </c>
      <c r="L1292" s="2">
        <v>1</v>
      </c>
      <c r="M1292" s="2">
        <v>2</v>
      </c>
      <c r="N1292" s="2">
        <v>0</v>
      </c>
      <c r="O1292" s="2" t="s">
        <v>2689</v>
      </c>
      <c r="P1292" s="2" t="s">
        <v>2659</v>
      </c>
      <c r="Q1292" s="2" t="s">
        <v>2649</v>
      </c>
      <c r="R1292" s="3">
        <v>4050</v>
      </c>
      <c r="S1292" s="3">
        <f>I1292*L1292*R1292</f>
        <v>16200</v>
      </c>
      <c r="T1292" s="2">
        <f>M1292+N1292</f>
        <v>2</v>
      </c>
    </row>
    <row r="1293" spans="1:20" x14ac:dyDescent="0.2">
      <c r="A1293" s="2" t="s">
        <v>3957</v>
      </c>
      <c r="B1293" s="2" t="s">
        <v>848</v>
      </c>
      <c r="C1293" s="2" t="s">
        <v>13</v>
      </c>
      <c r="D1293" s="2" t="str">
        <f>INDEX(Hotels!$C$2:$C$49,MATCH(C1293,Hotels!$A$2:$A$49,0))</f>
        <v>Goa</v>
      </c>
      <c r="E1293" s="11">
        <v>45696</v>
      </c>
      <c r="F1293" s="11">
        <v>45708</v>
      </c>
      <c r="G1293" s="11">
        <v>45710</v>
      </c>
      <c r="H1293" s="13">
        <f>DATE(YEAR(F1293),MONTH(F1293),1)</f>
        <v>45689</v>
      </c>
      <c r="I1293" s="2">
        <f>G1293-F1293</f>
        <v>2</v>
      </c>
      <c r="J1293" s="2">
        <f>F1293-E1293</f>
        <v>12</v>
      </c>
      <c r="K1293" s="2" t="s">
        <v>2646</v>
      </c>
      <c r="L1293" s="2">
        <v>1</v>
      </c>
      <c r="M1293" s="2">
        <v>1</v>
      </c>
      <c r="N1293" s="2">
        <v>0</v>
      </c>
      <c r="O1293" s="2" t="s">
        <v>2732</v>
      </c>
      <c r="P1293" s="2" t="s">
        <v>2652</v>
      </c>
      <c r="Q1293" s="2" t="s">
        <v>2649</v>
      </c>
      <c r="R1293" s="3">
        <v>24750</v>
      </c>
      <c r="S1293" s="3">
        <f>I1293*L1293*R1293</f>
        <v>49500</v>
      </c>
      <c r="T1293" s="2">
        <f>M1293+N1293</f>
        <v>1</v>
      </c>
    </row>
    <row r="1294" spans="1:20" x14ac:dyDescent="0.2">
      <c r="A1294" s="2" t="s">
        <v>3958</v>
      </c>
      <c r="B1294" s="2" t="s">
        <v>1055</v>
      </c>
      <c r="C1294" s="2" t="s">
        <v>101</v>
      </c>
      <c r="D1294" s="2" t="str">
        <f>INDEX(Hotels!$C$2:$C$49,MATCH(C1294,Hotels!$A$2:$A$49,0))</f>
        <v>Shimla</v>
      </c>
      <c r="E1294" s="11">
        <v>45696</v>
      </c>
      <c r="F1294" s="11">
        <v>45698</v>
      </c>
      <c r="G1294" s="11">
        <v>45701</v>
      </c>
      <c r="H1294" s="13">
        <f>DATE(YEAR(F1294),MONTH(F1294),1)</f>
        <v>45689</v>
      </c>
      <c r="I1294" s="2">
        <f>G1294-F1294</f>
        <v>3</v>
      </c>
      <c r="J1294" s="2">
        <f>F1294-E1294</f>
        <v>2</v>
      </c>
      <c r="K1294" s="2" t="s">
        <v>2646</v>
      </c>
      <c r="L1294" s="2">
        <v>1</v>
      </c>
      <c r="M1294" s="2">
        <v>1</v>
      </c>
      <c r="N1294" s="2">
        <v>0</v>
      </c>
      <c r="O1294" s="2" t="s">
        <v>2732</v>
      </c>
      <c r="P1294" s="2" t="s">
        <v>2656</v>
      </c>
      <c r="Q1294" s="2" t="s">
        <v>2649</v>
      </c>
      <c r="R1294" s="3">
        <v>9650</v>
      </c>
      <c r="S1294" s="3">
        <f>I1294*L1294*R1294</f>
        <v>28950</v>
      </c>
      <c r="T1294" s="2">
        <f>M1294+N1294</f>
        <v>1</v>
      </c>
    </row>
    <row r="1295" spans="1:20" x14ac:dyDescent="0.2">
      <c r="A1295" s="2" t="s">
        <v>3959</v>
      </c>
      <c r="B1295" s="2" t="s">
        <v>1268</v>
      </c>
      <c r="C1295" s="2" t="s">
        <v>69</v>
      </c>
      <c r="D1295" s="2" t="str">
        <f>INDEX(Hotels!$C$2:$C$49,MATCH(C1295,Hotels!$A$2:$A$49,0))</f>
        <v>New Delhi</v>
      </c>
      <c r="E1295" s="11">
        <v>45696</v>
      </c>
      <c r="F1295" s="11">
        <v>45718</v>
      </c>
      <c r="G1295" s="11">
        <v>45720</v>
      </c>
      <c r="H1295" s="13">
        <f>DATE(YEAR(F1295),MONTH(F1295),1)</f>
        <v>45717</v>
      </c>
      <c r="I1295" s="2">
        <f>G1295-F1295</f>
        <v>2</v>
      </c>
      <c r="J1295" s="2">
        <f>F1295-E1295</f>
        <v>22</v>
      </c>
      <c r="K1295" s="2" t="s">
        <v>2668</v>
      </c>
      <c r="L1295" s="2">
        <v>1</v>
      </c>
      <c r="M1295" s="2">
        <v>2</v>
      </c>
      <c r="N1295" s="2">
        <v>0</v>
      </c>
      <c r="O1295" s="2" t="s">
        <v>2683</v>
      </c>
      <c r="P1295" s="2" t="s">
        <v>2656</v>
      </c>
      <c r="Q1295" s="2" t="s">
        <v>2649</v>
      </c>
      <c r="R1295" s="3">
        <v>15650</v>
      </c>
      <c r="S1295" s="3">
        <f>I1295*L1295*R1295</f>
        <v>31300</v>
      </c>
      <c r="T1295" s="2">
        <f>M1295+N1295</f>
        <v>2</v>
      </c>
    </row>
    <row r="1296" spans="1:20" x14ac:dyDescent="0.2">
      <c r="A1296" s="2" t="s">
        <v>3960</v>
      </c>
      <c r="B1296" s="2" t="s">
        <v>1455</v>
      </c>
      <c r="C1296" s="2" t="s">
        <v>57</v>
      </c>
      <c r="D1296" s="2" t="str">
        <f>INDEX(Hotels!$C$2:$C$49,MATCH(C1296,Hotels!$A$2:$A$49,0))</f>
        <v>Mumbai</v>
      </c>
      <c r="E1296" s="11">
        <v>45696</v>
      </c>
      <c r="F1296" s="11">
        <v>45755</v>
      </c>
      <c r="G1296" s="11">
        <v>45758</v>
      </c>
      <c r="H1296" s="13">
        <f>DATE(YEAR(F1296),MONTH(F1296),1)</f>
        <v>45748</v>
      </c>
      <c r="I1296" s="2">
        <f>G1296-F1296</f>
        <v>3</v>
      </c>
      <c r="J1296" s="2">
        <f>F1296-E1296</f>
        <v>59</v>
      </c>
      <c r="K1296" s="2" t="s">
        <v>2668</v>
      </c>
      <c r="L1296" s="2">
        <v>1</v>
      </c>
      <c r="M1296" s="2">
        <v>2</v>
      </c>
      <c r="N1296" s="2">
        <v>0</v>
      </c>
      <c r="O1296" s="2" t="s">
        <v>2670</v>
      </c>
      <c r="P1296" s="2" t="s">
        <v>2662</v>
      </c>
      <c r="Q1296" s="2" t="s">
        <v>2649</v>
      </c>
      <c r="R1296" s="3">
        <v>6750</v>
      </c>
      <c r="S1296" s="3">
        <f>I1296*L1296*R1296</f>
        <v>20250</v>
      </c>
      <c r="T1296" s="2">
        <f>M1296+N1296</f>
        <v>2</v>
      </c>
    </row>
    <row r="1297" spans="1:20" x14ac:dyDescent="0.2">
      <c r="A1297" s="2" t="s">
        <v>3961</v>
      </c>
      <c r="B1297" s="2" t="s">
        <v>2080</v>
      </c>
      <c r="C1297" s="2" t="s">
        <v>57</v>
      </c>
      <c r="D1297" s="2" t="str">
        <f>INDEX(Hotels!$C$2:$C$49,MATCH(C1297,Hotels!$A$2:$A$49,0))</f>
        <v>Mumbai</v>
      </c>
      <c r="E1297" s="11">
        <v>45696</v>
      </c>
      <c r="F1297" s="11">
        <v>45763</v>
      </c>
      <c r="G1297" s="11">
        <v>45765</v>
      </c>
      <c r="H1297" s="13">
        <f>DATE(YEAR(F1297),MONTH(F1297),1)</f>
        <v>45748</v>
      </c>
      <c r="I1297" s="2">
        <f>G1297-F1297</f>
        <v>2</v>
      </c>
      <c r="J1297" s="2">
        <f>F1297-E1297</f>
        <v>67</v>
      </c>
      <c r="K1297" s="2" t="s">
        <v>2668</v>
      </c>
      <c r="L1297" s="2">
        <v>1</v>
      </c>
      <c r="M1297" s="2">
        <v>3</v>
      </c>
      <c r="N1297" s="2">
        <v>0</v>
      </c>
      <c r="O1297" s="2" t="s">
        <v>2647</v>
      </c>
      <c r="P1297" s="2" t="s">
        <v>2662</v>
      </c>
      <c r="Q1297" s="2" t="s">
        <v>2649</v>
      </c>
      <c r="R1297" s="3">
        <v>6850</v>
      </c>
      <c r="S1297" s="3">
        <f>I1297*L1297*R1297</f>
        <v>13700</v>
      </c>
      <c r="T1297" s="2">
        <f>M1297+N1297</f>
        <v>3</v>
      </c>
    </row>
    <row r="1298" spans="1:20" x14ac:dyDescent="0.2">
      <c r="A1298" s="2" t="s">
        <v>3962</v>
      </c>
      <c r="B1298" s="2" t="s">
        <v>2321</v>
      </c>
      <c r="C1298" s="2" t="s">
        <v>57</v>
      </c>
      <c r="D1298" s="2" t="str">
        <f>INDEX(Hotels!$C$2:$C$49,MATCH(C1298,Hotels!$A$2:$A$49,0))</f>
        <v>Mumbai</v>
      </c>
      <c r="E1298" s="11">
        <v>45696</v>
      </c>
      <c r="F1298" s="11">
        <v>45704</v>
      </c>
      <c r="G1298" s="11">
        <v>45706</v>
      </c>
      <c r="H1298" s="13">
        <f>DATE(YEAR(F1298),MONTH(F1298),1)</f>
        <v>45689</v>
      </c>
      <c r="I1298" s="2">
        <f>G1298-F1298</f>
        <v>2</v>
      </c>
      <c r="J1298" s="2">
        <f>F1298-E1298</f>
        <v>8</v>
      </c>
      <c r="K1298" s="2" t="s">
        <v>2655</v>
      </c>
      <c r="L1298" s="2">
        <v>1</v>
      </c>
      <c r="M1298" s="2">
        <v>1</v>
      </c>
      <c r="N1298" s="2">
        <v>0</v>
      </c>
      <c r="O1298" s="2" t="s">
        <v>2647</v>
      </c>
      <c r="P1298" s="2" t="s">
        <v>2662</v>
      </c>
      <c r="Q1298" s="2" t="s">
        <v>2649</v>
      </c>
      <c r="R1298" s="3">
        <v>11850</v>
      </c>
      <c r="S1298" s="3">
        <f>I1298*L1298*R1298</f>
        <v>23700</v>
      </c>
      <c r="T1298" s="2">
        <f>M1298+N1298</f>
        <v>1</v>
      </c>
    </row>
    <row r="1299" spans="1:20" x14ac:dyDescent="0.2">
      <c r="A1299" s="2" t="s">
        <v>3963</v>
      </c>
      <c r="B1299" s="2" t="s">
        <v>593</v>
      </c>
      <c r="C1299" s="2" t="s">
        <v>26</v>
      </c>
      <c r="D1299" s="2" t="str">
        <f>INDEX(Hotels!$C$2:$C$49,MATCH(C1299,Hotels!$A$2:$A$49,0))</f>
        <v>Jaipur</v>
      </c>
      <c r="E1299" s="11">
        <v>45697</v>
      </c>
      <c r="F1299" s="11">
        <v>45708</v>
      </c>
      <c r="G1299" s="11">
        <v>45713</v>
      </c>
      <c r="H1299" s="13">
        <f>DATE(YEAR(F1299),MONTH(F1299),1)</f>
        <v>45689</v>
      </c>
      <c r="I1299" s="2">
        <f>G1299-F1299</f>
        <v>5</v>
      </c>
      <c r="J1299" s="2">
        <f>F1299-E1299</f>
        <v>11</v>
      </c>
      <c r="K1299" s="2" t="s">
        <v>2655</v>
      </c>
      <c r="L1299" s="2">
        <v>1</v>
      </c>
      <c r="M1299" s="2">
        <v>1</v>
      </c>
      <c r="N1299" s="2">
        <v>1</v>
      </c>
      <c r="O1299" s="2" t="s">
        <v>2651</v>
      </c>
      <c r="P1299" s="2" t="s">
        <v>2652</v>
      </c>
      <c r="Q1299" s="2" t="s">
        <v>2649</v>
      </c>
      <c r="R1299" s="3">
        <v>14750</v>
      </c>
      <c r="S1299" s="3">
        <f>I1299*L1299*R1299</f>
        <v>73750</v>
      </c>
      <c r="T1299" s="2">
        <f>M1299+N1299</f>
        <v>2</v>
      </c>
    </row>
    <row r="1300" spans="1:20" x14ac:dyDescent="0.2">
      <c r="A1300" s="2" t="s">
        <v>3964</v>
      </c>
      <c r="B1300" s="2" t="s">
        <v>1630</v>
      </c>
      <c r="C1300" s="2" t="s">
        <v>53</v>
      </c>
      <c r="D1300" s="2" t="str">
        <f>INDEX(Hotels!$C$2:$C$49,MATCH(C1300,Hotels!$A$2:$A$49,0))</f>
        <v>Mumbai</v>
      </c>
      <c r="E1300" s="11">
        <v>45697</v>
      </c>
      <c r="F1300" s="11">
        <v>45727</v>
      </c>
      <c r="G1300" s="11">
        <v>45732</v>
      </c>
      <c r="H1300" s="13">
        <f>DATE(YEAR(F1300),MONTH(F1300),1)</f>
        <v>45717</v>
      </c>
      <c r="I1300" s="2">
        <f>G1300-F1300</f>
        <v>5</v>
      </c>
      <c r="J1300" s="2">
        <f>F1300-E1300</f>
        <v>30</v>
      </c>
      <c r="K1300" s="2" t="s">
        <v>2668</v>
      </c>
      <c r="L1300" s="2">
        <v>1</v>
      </c>
      <c r="M1300" s="2">
        <v>2</v>
      </c>
      <c r="N1300" s="2">
        <v>0</v>
      </c>
      <c r="O1300" s="2" t="s">
        <v>2689</v>
      </c>
      <c r="P1300" s="2" t="s">
        <v>2652</v>
      </c>
      <c r="Q1300" s="2" t="s">
        <v>2649</v>
      </c>
      <c r="R1300" s="3">
        <v>7700</v>
      </c>
      <c r="S1300" s="3">
        <f>I1300*L1300*R1300</f>
        <v>38500</v>
      </c>
      <c r="T1300" s="2">
        <f>M1300+N1300</f>
        <v>2</v>
      </c>
    </row>
    <row r="1301" spans="1:20" x14ac:dyDescent="0.2">
      <c r="A1301" s="2" t="s">
        <v>3965</v>
      </c>
      <c r="B1301" s="2" t="s">
        <v>2170</v>
      </c>
      <c r="C1301" s="2" t="s">
        <v>87</v>
      </c>
      <c r="D1301" s="2" t="str">
        <f>INDEX(Hotels!$C$2:$C$49,MATCH(C1301,Hotels!$A$2:$A$49,0))</f>
        <v>Kochi</v>
      </c>
      <c r="E1301" s="11">
        <v>45697</v>
      </c>
      <c r="F1301" s="11">
        <v>45726</v>
      </c>
      <c r="G1301" s="11">
        <v>45730</v>
      </c>
      <c r="H1301" s="13">
        <f>DATE(YEAR(F1301),MONTH(F1301),1)</f>
        <v>45717</v>
      </c>
      <c r="I1301" s="2">
        <f>G1301-F1301</f>
        <v>4</v>
      </c>
      <c r="J1301" s="2">
        <f>F1301-E1301</f>
        <v>29</v>
      </c>
      <c r="K1301" s="2" t="s">
        <v>2646</v>
      </c>
      <c r="L1301" s="2">
        <v>1</v>
      </c>
      <c r="M1301" s="2">
        <v>2</v>
      </c>
      <c r="N1301" s="2">
        <v>2</v>
      </c>
      <c r="O1301" s="2" t="s">
        <v>2647</v>
      </c>
      <c r="P1301" s="2" t="s">
        <v>2656</v>
      </c>
      <c r="Q1301" s="2" t="s">
        <v>2649</v>
      </c>
      <c r="R1301" s="3">
        <v>11050</v>
      </c>
      <c r="S1301" s="3">
        <f>I1301*L1301*R1301</f>
        <v>44200</v>
      </c>
      <c r="T1301" s="2">
        <f>M1301+N1301</f>
        <v>4</v>
      </c>
    </row>
    <row r="1302" spans="1:20" x14ac:dyDescent="0.2">
      <c r="A1302" s="2" t="s">
        <v>3966</v>
      </c>
      <c r="B1302" s="2" t="s">
        <v>2367</v>
      </c>
      <c r="C1302" s="2" t="s">
        <v>83</v>
      </c>
      <c r="D1302" s="2" t="str">
        <f>INDEX(Hotels!$C$2:$C$49,MATCH(C1302,Hotels!$A$2:$A$49,0))</f>
        <v>Kochi</v>
      </c>
      <c r="E1302" s="11">
        <v>45697</v>
      </c>
      <c r="F1302" s="11">
        <v>45731</v>
      </c>
      <c r="G1302" s="11">
        <v>45734</v>
      </c>
      <c r="H1302" s="13">
        <f>DATE(YEAR(F1302),MONTH(F1302),1)</f>
        <v>45717</v>
      </c>
      <c r="I1302" s="2">
        <f>G1302-F1302</f>
        <v>3</v>
      </c>
      <c r="J1302" s="2">
        <f>F1302-E1302</f>
        <v>34</v>
      </c>
      <c r="K1302" s="2" t="s">
        <v>2646</v>
      </c>
      <c r="L1302" s="2">
        <v>1</v>
      </c>
      <c r="M1302" s="2">
        <v>2</v>
      </c>
      <c r="N1302" s="2">
        <v>0</v>
      </c>
      <c r="O1302" s="2" t="s">
        <v>2647</v>
      </c>
      <c r="P1302" s="2" t="s">
        <v>2652</v>
      </c>
      <c r="Q1302" s="2" t="s">
        <v>2653</v>
      </c>
      <c r="R1302" s="3">
        <v>21650</v>
      </c>
      <c r="S1302" s="3">
        <f>I1302*L1302*R1302</f>
        <v>64950</v>
      </c>
      <c r="T1302" s="2">
        <f>M1302+N1302</f>
        <v>2</v>
      </c>
    </row>
    <row r="1303" spans="1:20" x14ac:dyDescent="0.2">
      <c r="A1303" s="2" t="s">
        <v>3967</v>
      </c>
      <c r="B1303" s="2" t="s">
        <v>2375</v>
      </c>
      <c r="C1303" s="2" t="s">
        <v>71</v>
      </c>
      <c r="D1303" s="2" t="str">
        <f>INDEX(Hotels!$C$2:$C$49,MATCH(C1303,Hotels!$A$2:$A$49,0))</f>
        <v>New Delhi</v>
      </c>
      <c r="E1303" s="11">
        <v>45697</v>
      </c>
      <c r="F1303" s="11">
        <v>45712</v>
      </c>
      <c r="G1303" s="11">
        <v>45715</v>
      </c>
      <c r="H1303" s="13">
        <f>DATE(YEAR(F1303),MONTH(F1303),1)</f>
        <v>45689</v>
      </c>
      <c r="I1303" s="2">
        <f>G1303-F1303</f>
        <v>3</v>
      </c>
      <c r="J1303" s="2">
        <f>F1303-E1303</f>
        <v>15</v>
      </c>
      <c r="K1303" s="2" t="s">
        <v>2666</v>
      </c>
      <c r="L1303" s="2">
        <v>1</v>
      </c>
      <c r="M1303" s="2">
        <v>1</v>
      </c>
      <c r="N1303" s="2">
        <v>0</v>
      </c>
      <c r="O1303" s="2" t="s">
        <v>2732</v>
      </c>
      <c r="P1303" s="2" t="s">
        <v>2672</v>
      </c>
      <c r="Q1303" s="2" t="s">
        <v>2649</v>
      </c>
      <c r="R1303" s="3">
        <v>23250</v>
      </c>
      <c r="S1303" s="3">
        <f>I1303*L1303*R1303</f>
        <v>69750</v>
      </c>
      <c r="T1303" s="2">
        <f>M1303+N1303</f>
        <v>1</v>
      </c>
    </row>
    <row r="1304" spans="1:20" x14ac:dyDescent="0.2">
      <c r="A1304" s="2" t="s">
        <v>3968</v>
      </c>
      <c r="B1304" s="2" t="s">
        <v>2431</v>
      </c>
      <c r="C1304" s="2" t="s">
        <v>110</v>
      </c>
      <c r="D1304" s="2" t="str">
        <f>INDEX(Hotels!$C$2:$C$49,MATCH(C1304,Hotels!$A$2:$A$49,0))</f>
        <v>Manali</v>
      </c>
      <c r="E1304" s="11">
        <v>45697</v>
      </c>
      <c r="F1304" s="11">
        <v>45868</v>
      </c>
      <c r="G1304" s="11">
        <v>45872</v>
      </c>
      <c r="H1304" s="13">
        <f>DATE(YEAR(F1304),MONTH(F1304),1)</f>
        <v>45839</v>
      </c>
      <c r="I1304" s="2">
        <f>G1304-F1304</f>
        <v>4</v>
      </c>
      <c r="J1304" s="2">
        <f>F1304-E1304</f>
        <v>171</v>
      </c>
      <c r="K1304" s="2" t="s">
        <v>2655</v>
      </c>
      <c r="L1304" s="2">
        <v>1</v>
      </c>
      <c r="M1304" s="2">
        <v>2</v>
      </c>
      <c r="N1304" s="2">
        <v>3</v>
      </c>
      <c r="O1304" s="2" t="s">
        <v>2647</v>
      </c>
      <c r="P1304" s="2" t="s">
        <v>2672</v>
      </c>
      <c r="Q1304" s="2" t="s">
        <v>2653</v>
      </c>
      <c r="R1304" s="3">
        <v>4250</v>
      </c>
      <c r="S1304" s="3">
        <f>I1304*L1304*R1304</f>
        <v>17000</v>
      </c>
      <c r="T1304" s="2">
        <f>M1304+N1304</f>
        <v>5</v>
      </c>
    </row>
    <row r="1305" spans="1:20" x14ac:dyDescent="0.2">
      <c r="A1305" s="2" t="s">
        <v>3969</v>
      </c>
      <c r="B1305" s="2" t="s">
        <v>507</v>
      </c>
      <c r="C1305" s="2" t="s">
        <v>26</v>
      </c>
      <c r="D1305" s="2" t="str">
        <f>INDEX(Hotels!$C$2:$C$49,MATCH(C1305,Hotels!$A$2:$A$49,0))</f>
        <v>Jaipur</v>
      </c>
      <c r="E1305" s="11">
        <v>45698</v>
      </c>
      <c r="F1305" s="11">
        <v>45732</v>
      </c>
      <c r="G1305" s="11">
        <v>45738</v>
      </c>
      <c r="H1305" s="13">
        <f>DATE(YEAR(F1305),MONTH(F1305),1)</f>
        <v>45717</v>
      </c>
      <c r="I1305" s="2">
        <f>G1305-F1305</f>
        <v>6</v>
      </c>
      <c r="J1305" s="2">
        <f>F1305-E1305</f>
        <v>34</v>
      </c>
      <c r="K1305" s="2" t="s">
        <v>2668</v>
      </c>
      <c r="L1305" s="2">
        <v>1</v>
      </c>
      <c r="M1305" s="2">
        <v>2</v>
      </c>
      <c r="N1305" s="2">
        <v>3</v>
      </c>
      <c r="O1305" s="2" t="s">
        <v>2689</v>
      </c>
      <c r="P1305" s="2" t="s">
        <v>2672</v>
      </c>
      <c r="Q1305" s="2" t="s">
        <v>2649</v>
      </c>
      <c r="R1305" s="3">
        <v>12350</v>
      </c>
      <c r="S1305" s="3">
        <f>I1305*L1305*R1305</f>
        <v>74100</v>
      </c>
      <c r="T1305" s="2">
        <f>M1305+N1305</f>
        <v>5</v>
      </c>
    </row>
    <row r="1306" spans="1:20" x14ac:dyDescent="0.2">
      <c r="A1306" s="2" t="s">
        <v>3970</v>
      </c>
      <c r="B1306" s="2" t="s">
        <v>974</v>
      </c>
      <c r="C1306" s="2" t="s">
        <v>57</v>
      </c>
      <c r="D1306" s="2" t="str">
        <f>INDEX(Hotels!$C$2:$C$49,MATCH(C1306,Hotels!$A$2:$A$49,0))</f>
        <v>Mumbai</v>
      </c>
      <c r="E1306" s="11">
        <v>45698</v>
      </c>
      <c r="F1306" s="11">
        <v>45708</v>
      </c>
      <c r="G1306" s="11">
        <v>45711</v>
      </c>
      <c r="H1306" s="13">
        <f>DATE(YEAR(F1306),MONTH(F1306),1)</f>
        <v>45689</v>
      </c>
      <c r="I1306" s="2">
        <f>G1306-F1306</f>
        <v>3</v>
      </c>
      <c r="J1306" s="2">
        <f>F1306-E1306</f>
        <v>10</v>
      </c>
      <c r="K1306" s="2" t="s">
        <v>2655</v>
      </c>
      <c r="L1306" s="2">
        <v>1</v>
      </c>
      <c r="M1306" s="2">
        <v>1</v>
      </c>
      <c r="N1306" s="2">
        <v>0</v>
      </c>
      <c r="O1306" s="2" t="s">
        <v>2732</v>
      </c>
      <c r="P1306" s="2" t="s">
        <v>2652</v>
      </c>
      <c r="Q1306" s="2" t="s">
        <v>2649</v>
      </c>
      <c r="R1306" s="3">
        <v>11400</v>
      </c>
      <c r="S1306" s="3">
        <f>I1306*L1306*R1306</f>
        <v>34200</v>
      </c>
      <c r="T1306" s="2">
        <f>M1306+N1306</f>
        <v>1</v>
      </c>
    </row>
    <row r="1307" spans="1:20" x14ac:dyDescent="0.2">
      <c r="A1307" s="2" t="s">
        <v>3971</v>
      </c>
      <c r="B1307" s="2" t="s">
        <v>1365</v>
      </c>
      <c r="C1307" s="2" t="s">
        <v>49</v>
      </c>
      <c r="D1307" s="2" t="str">
        <f>INDEX(Hotels!$C$2:$C$49,MATCH(C1307,Hotels!$A$2:$A$49,0))</f>
        <v>Agra</v>
      </c>
      <c r="E1307" s="11">
        <v>45698</v>
      </c>
      <c r="F1307" s="11">
        <v>45712</v>
      </c>
      <c r="G1307" s="11">
        <v>45718</v>
      </c>
      <c r="H1307" s="13">
        <f>DATE(YEAR(F1307),MONTH(F1307),1)</f>
        <v>45689</v>
      </c>
      <c r="I1307" s="2">
        <f>G1307-F1307</f>
        <v>6</v>
      </c>
      <c r="J1307" s="2">
        <f>F1307-E1307</f>
        <v>14</v>
      </c>
      <c r="K1307" s="2" t="s">
        <v>2655</v>
      </c>
      <c r="L1307" s="2">
        <v>1</v>
      </c>
      <c r="M1307" s="2">
        <v>2</v>
      </c>
      <c r="N1307" s="2">
        <v>1</v>
      </c>
      <c r="O1307" s="2" t="s">
        <v>2651</v>
      </c>
      <c r="P1307" s="2" t="s">
        <v>2652</v>
      </c>
      <c r="Q1307" s="2" t="s">
        <v>2649</v>
      </c>
      <c r="R1307" s="3">
        <v>3650</v>
      </c>
      <c r="S1307" s="3">
        <f>I1307*L1307*R1307</f>
        <v>21900</v>
      </c>
      <c r="T1307" s="2">
        <f>M1307+N1307</f>
        <v>3</v>
      </c>
    </row>
    <row r="1308" spans="1:20" x14ac:dyDescent="0.2">
      <c r="A1308" s="2" t="s">
        <v>3972</v>
      </c>
      <c r="B1308" s="2" t="s">
        <v>2149</v>
      </c>
      <c r="C1308" s="2" t="s">
        <v>43</v>
      </c>
      <c r="D1308" s="2" t="str">
        <f>INDEX(Hotels!$C$2:$C$49,MATCH(C1308,Hotels!$A$2:$A$49,0))</f>
        <v>Agra</v>
      </c>
      <c r="E1308" s="11">
        <v>45698</v>
      </c>
      <c r="F1308" s="11">
        <v>45711</v>
      </c>
      <c r="G1308" s="11">
        <v>45714</v>
      </c>
      <c r="H1308" s="13">
        <f>DATE(YEAR(F1308),MONTH(F1308),1)</f>
        <v>45689</v>
      </c>
      <c r="I1308" s="2">
        <f>G1308-F1308</f>
        <v>3</v>
      </c>
      <c r="J1308" s="2">
        <f>F1308-E1308</f>
        <v>13</v>
      </c>
      <c r="K1308" s="2" t="s">
        <v>2646</v>
      </c>
      <c r="L1308" s="2">
        <v>4</v>
      </c>
      <c r="M1308" s="2">
        <v>8</v>
      </c>
      <c r="N1308" s="2">
        <v>0</v>
      </c>
      <c r="O1308" s="2" t="s">
        <v>2658</v>
      </c>
      <c r="P1308" s="2" t="s">
        <v>2652</v>
      </c>
      <c r="Q1308" s="2" t="s">
        <v>2653</v>
      </c>
      <c r="R1308" s="3">
        <v>9400</v>
      </c>
      <c r="S1308" s="3">
        <f>I1308*L1308*R1308</f>
        <v>112800</v>
      </c>
      <c r="T1308" s="2">
        <f>M1308+N1308</f>
        <v>8</v>
      </c>
    </row>
    <row r="1309" spans="1:20" x14ac:dyDescent="0.2">
      <c r="A1309" s="2" t="s">
        <v>3973</v>
      </c>
      <c r="B1309" s="2" t="s">
        <v>2367</v>
      </c>
      <c r="C1309" s="2" t="s">
        <v>129</v>
      </c>
      <c r="D1309" s="2" t="str">
        <f>INDEX(Hotels!$C$2:$C$49,MATCH(C1309,Hotels!$A$2:$A$49,0))</f>
        <v>Varanasi</v>
      </c>
      <c r="E1309" s="11">
        <v>45698</v>
      </c>
      <c r="F1309" s="11">
        <v>45762</v>
      </c>
      <c r="G1309" s="11">
        <v>45766</v>
      </c>
      <c r="H1309" s="13">
        <f>DATE(YEAR(F1309),MONTH(F1309),1)</f>
        <v>45748</v>
      </c>
      <c r="I1309" s="2">
        <f>G1309-F1309</f>
        <v>4</v>
      </c>
      <c r="J1309" s="2">
        <f>F1309-E1309</f>
        <v>64</v>
      </c>
      <c r="K1309" s="2" t="s">
        <v>2646</v>
      </c>
      <c r="L1309" s="2">
        <v>1</v>
      </c>
      <c r="M1309" s="2">
        <v>2</v>
      </c>
      <c r="N1309" s="2">
        <v>0</v>
      </c>
      <c r="O1309" s="2" t="s">
        <v>2683</v>
      </c>
      <c r="P1309" s="2" t="s">
        <v>2652</v>
      </c>
      <c r="Q1309" s="2" t="s">
        <v>2649</v>
      </c>
      <c r="R1309" s="3">
        <v>7200</v>
      </c>
      <c r="S1309" s="3">
        <f>I1309*L1309*R1309</f>
        <v>28800</v>
      </c>
      <c r="T1309" s="2">
        <f>M1309+N1309</f>
        <v>2</v>
      </c>
    </row>
    <row r="1310" spans="1:20" x14ac:dyDescent="0.2">
      <c r="A1310" s="2" t="s">
        <v>3974</v>
      </c>
      <c r="B1310" s="2" t="s">
        <v>2448</v>
      </c>
      <c r="C1310" s="2" t="s">
        <v>61</v>
      </c>
      <c r="D1310" s="2" t="str">
        <f>INDEX(Hotels!$C$2:$C$49,MATCH(C1310,Hotels!$A$2:$A$49,0))</f>
        <v>Mumbai</v>
      </c>
      <c r="E1310" s="11">
        <v>45698</v>
      </c>
      <c r="F1310" s="11">
        <v>45714</v>
      </c>
      <c r="G1310" s="11">
        <v>45715</v>
      </c>
      <c r="H1310" s="13">
        <f>DATE(YEAR(F1310),MONTH(F1310),1)</f>
        <v>45689</v>
      </c>
      <c r="I1310" s="2">
        <f>G1310-F1310</f>
        <v>1</v>
      </c>
      <c r="J1310" s="2">
        <f>F1310-E1310</f>
        <v>16</v>
      </c>
      <c r="K1310" s="2" t="s">
        <v>2646</v>
      </c>
      <c r="L1310" s="2">
        <v>1</v>
      </c>
      <c r="M1310" s="2">
        <v>1</v>
      </c>
      <c r="N1310" s="2">
        <v>0</v>
      </c>
      <c r="O1310" s="2" t="s">
        <v>2732</v>
      </c>
      <c r="P1310" s="2" t="s">
        <v>2656</v>
      </c>
      <c r="Q1310" s="2" t="s">
        <v>2649</v>
      </c>
      <c r="R1310" s="3">
        <v>33700</v>
      </c>
      <c r="S1310" s="3">
        <f>I1310*L1310*R1310</f>
        <v>33700</v>
      </c>
      <c r="T1310" s="2">
        <f>M1310+N1310</f>
        <v>1</v>
      </c>
    </row>
    <row r="1311" spans="1:20" x14ac:dyDescent="0.2">
      <c r="A1311" s="2" t="s">
        <v>3975</v>
      </c>
      <c r="B1311" s="2" t="s">
        <v>402</v>
      </c>
      <c r="C1311" s="2" t="s">
        <v>13</v>
      </c>
      <c r="D1311" s="2" t="str">
        <f>INDEX(Hotels!$C$2:$C$49,MATCH(C1311,Hotels!$A$2:$A$49,0))</f>
        <v>Goa</v>
      </c>
      <c r="E1311" s="11">
        <v>45699</v>
      </c>
      <c r="F1311" s="11">
        <v>45701</v>
      </c>
      <c r="G1311" s="11">
        <v>45704</v>
      </c>
      <c r="H1311" s="13">
        <f>DATE(YEAR(F1311),MONTH(F1311),1)</f>
        <v>45689</v>
      </c>
      <c r="I1311" s="2">
        <f>G1311-F1311</f>
        <v>3</v>
      </c>
      <c r="J1311" s="2">
        <f>F1311-E1311</f>
        <v>2</v>
      </c>
      <c r="K1311" s="2" t="s">
        <v>2666</v>
      </c>
      <c r="L1311" s="2">
        <v>1</v>
      </c>
      <c r="M1311" s="2">
        <v>2</v>
      </c>
      <c r="N1311" s="2">
        <v>3</v>
      </c>
      <c r="O1311" s="2" t="s">
        <v>2670</v>
      </c>
      <c r="P1311" s="2" t="s">
        <v>2652</v>
      </c>
      <c r="Q1311" s="2" t="s">
        <v>2649</v>
      </c>
      <c r="R1311" s="3">
        <v>35800</v>
      </c>
      <c r="S1311" s="3">
        <f>I1311*L1311*R1311</f>
        <v>107400</v>
      </c>
      <c r="T1311" s="2">
        <f>M1311+N1311</f>
        <v>5</v>
      </c>
    </row>
    <row r="1312" spans="1:20" x14ac:dyDescent="0.2">
      <c r="A1312" s="2" t="s">
        <v>3976</v>
      </c>
      <c r="B1312" s="2" t="s">
        <v>974</v>
      </c>
      <c r="C1312" s="2" t="s">
        <v>47</v>
      </c>
      <c r="D1312" s="2" t="str">
        <f>INDEX(Hotels!$C$2:$C$49,MATCH(C1312,Hotels!$A$2:$A$49,0))</f>
        <v>Agra</v>
      </c>
      <c r="E1312" s="11">
        <v>45699</v>
      </c>
      <c r="F1312" s="11">
        <v>45718</v>
      </c>
      <c r="G1312" s="11">
        <v>45719</v>
      </c>
      <c r="H1312" s="13">
        <f>DATE(YEAR(F1312),MONTH(F1312),1)</f>
        <v>45717</v>
      </c>
      <c r="I1312" s="2">
        <f>G1312-F1312</f>
        <v>1</v>
      </c>
      <c r="J1312" s="2">
        <f>F1312-E1312</f>
        <v>19</v>
      </c>
      <c r="K1312" s="2" t="s">
        <v>2666</v>
      </c>
      <c r="L1312" s="2">
        <v>1</v>
      </c>
      <c r="M1312" s="2">
        <v>1</v>
      </c>
      <c r="N1312" s="2">
        <v>0</v>
      </c>
      <c r="O1312" s="2" t="s">
        <v>2651</v>
      </c>
      <c r="P1312" s="2" t="s">
        <v>2656</v>
      </c>
      <c r="Q1312" s="2" t="s">
        <v>2649</v>
      </c>
      <c r="R1312" s="3">
        <v>13550</v>
      </c>
      <c r="S1312" s="3">
        <f>I1312*L1312*R1312</f>
        <v>13550</v>
      </c>
      <c r="T1312" s="2">
        <f>M1312+N1312</f>
        <v>1</v>
      </c>
    </row>
    <row r="1313" spans="1:20" x14ac:dyDescent="0.2">
      <c r="A1313" s="2" t="s">
        <v>3977</v>
      </c>
      <c r="B1313" s="2" t="s">
        <v>1361</v>
      </c>
      <c r="C1313" s="2" t="s">
        <v>32</v>
      </c>
      <c r="D1313" s="2" t="str">
        <f>INDEX(Hotels!$C$2:$C$49,MATCH(C1313,Hotels!$A$2:$A$49,0))</f>
        <v>Jaipur</v>
      </c>
      <c r="E1313" s="11">
        <v>45699</v>
      </c>
      <c r="F1313" s="11">
        <v>45712</v>
      </c>
      <c r="G1313" s="11">
        <v>45715</v>
      </c>
      <c r="H1313" s="13">
        <f>DATE(YEAR(F1313),MONTH(F1313),1)</f>
        <v>45689</v>
      </c>
      <c r="I1313" s="2">
        <f>G1313-F1313</f>
        <v>3</v>
      </c>
      <c r="J1313" s="2">
        <f>F1313-E1313</f>
        <v>13</v>
      </c>
      <c r="K1313" s="2" t="s">
        <v>2668</v>
      </c>
      <c r="L1313" s="2">
        <v>1</v>
      </c>
      <c r="M1313" s="2">
        <v>2</v>
      </c>
      <c r="N1313" s="2">
        <v>0</v>
      </c>
      <c r="O1313" s="2" t="s">
        <v>2658</v>
      </c>
      <c r="P1313" s="2" t="s">
        <v>2659</v>
      </c>
      <c r="Q1313" s="2" t="s">
        <v>2649</v>
      </c>
      <c r="R1313" s="3">
        <v>5550</v>
      </c>
      <c r="S1313" s="3">
        <f>I1313*L1313*R1313</f>
        <v>16650</v>
      </c>
      <c r="T1313" s="2">
        <f>M1313+N1313</f>
        <v>2</v>
      </c>
    </row>
    <row r="1314" spans="1:20" x14ac:dyDescent="0.2">
      <c r="A1314" s="2" t="s">
        <v>3978</v>
      </c>
      <c r="B1314" s="2" t="s">
        <v>1407</v>
      </c>
      <c r="C1314" s="2" t="s">
        <v>49</v>
      </c>
      <c r="D1314" s="2" t="str">
        <f>INDEX(Hotels!$C$2:$C$49,MATCH(C1314,Hotels!$A$2:$A$49,0))</f>
        <v>Agra</v>
      </c>
      <c r="E1314" s="11">
        <v>45699</v>
      </c>
      <c r="F1314" s="11">
        <v>45703</v>
      </c>
      <c r="G1314" s="11">
        <v>45707</v>
      </c>
      <c r="H1314" s="13">
        <f>DATE(YEAR(F1314),MONTH(F1314),1)</f>
        <v>45689</v>
      </c>
      <c r="I1314" s="2">
        <f>G1314-F1314</f>
        <v>4</v>
      </c>
      <c r="J1314" s="2">
        <f>F1314-E1314</f>
        <v>4</v>
      </c>
      <c r="K1314" s="2" t="s">
        <v>2668</v>
      </c>
      <c r="L1314" s="2">
        <v>1</v>
      </c>
      <c r="M1314" s="2">
        <v>2</v>
      </c>
      <c r="N1314" s="2">
        <v>0</v>
      </c>
      <c r="O1314" s="2" t="s">
        <v>2647</v>
      </c>
      <c r="P1314" s="2" t="s">
        <v>2648</v>
      </c>
      <c r="Q1314" s="2" t="s">
        <v>2649</v>
      </c>
      <c r="R1314" s="3">
        <v>3050</v>
      </c>
      <c r="S1314" s="3">
        <f>I1314*L1314*R1314</f>
        <v>12200</v>
      </c>
      <c r="T1314" s="2">
        <f>M1314+N1314</f>
        <v>2</v>
      </c>
    </row>
    <row r="1315" spans="1:20" x14ac:dyDescent="0.2">
      <c r="A1315" s="2" t="s">
        <v>3979</v>
      </c>
      <c r="B1315" s="2" t="s">
        <v>1563</v>
      </c>
      <c r="C1315" s="2" t="s">
        <v>81</v>
      </c>
      <c r="D1315" s="2" t="str">
        <f>INDEX(Hotels!$C$2:$C$49,MATCH(C1315,Hotels!$A$2:$A$49,0))</f>
        <v>Bengaluru</v>
      </c>
      <c r="E1315" s="11">
        <v>45699</v>
      </c>
      <c r="F1315" s="11">
        <v>45713</v>
      </c>
      <c r="G1315" s="11">
        <v>45715</v>
      </c>
      <c r="H1315" s="13">
        <f>DATE(YEAR(F1315),MONTH(F1315),1)</f>
        <v>45689</v>
      </c>
      <c r="I1315" s="2">
        <f>G1315-F1315</f>
        <v>2</v>
      </c>
      <c r="J1315" s="2">
        <f>F1315-E1315</f>
        <v>14</v>
      </c>
      <c r="K1315" s="2" t="s">
        <v>2646</v>
      </c>
      <c r="L1315" s="2">
        <v>1</v>
      </c>
      <c r="M1315" s="2">
        <v>1</v>
      </c>
      <c r="N1315" s="2">
        <v>0</v>
      </c>
      <c r="O1315" s="2" t="s">
        <v>2689</v>
      </c>
      <c r="P1315" s="2" t="s">
        <v>2652</v>
      </c>
      <c r="Q1315" s="2" t="s">
        <v>2649</v>
      </c>
      <c r="R1315" s="3">
        <v>29200</v>
      </c>
      <c r="S1315" s="3">
        <f>I1315*L1315*R1315</f>
        <v>58400</v>
      </c>
      <c r="T1315" s="2">
        <f>M1315+N1315</f>
        <v>1</v>
      </c>
    </row>
    <row r="1316" spans="1:20" x14ac:dyDescent="0.2">
      <c r="A1316" s="2" t="s">
        <v>3980</v>
      </c>
      <c r="B1316" s="2" t="s">
        <v>1773</v>
      </c>
      <c r="C1316" s="2" t="s">
        <v>57</v>
      </c>
      <c r="D1316" s="2" t="str">
        <f>INDEX(Hotels!$C$2:$C$49,MATCH(C1316,Hotels!$A$2:$A$49,0))</f>
        <v>Mumbai</v>
      </c>
      <c r="E1316" s="11">
        <v>45699</v>
      </c>
      <c r="F1316" s="11">
        <v>45718</v>
      </c>
      <c r="G1316" s="11">
        <v>45720</v>
      </c>
      <c r="H1316" s="13">
        <f>DATE(YEAR(F1316),MONTH(F1316),1)</f>
        <v>45717</v>
      </c>
      <c r="I1316" s="2">
        <f>G1316-F1316</f>
        <v>2</v>
      </c>
      <c r="J1316" s="2">
        <f>F1316-E1316</f>
        <v>19</v>
      </c>
      <c r="K1316" s="2" t="s">
        <v>2646</v>
      </c>
      <c r="L1316" s="2">
        <v>1</v>
      </c>
      <c r="M1316" s="2">
        <v>2</v>
      </c>
      <c r="N1316" s="2">
        <v>0</v>
      </c>
      <c r="O1316" s="2" t="s">
        <v>2647</v>
      </c>
      <c r="P1316" s="2" t="s">
        <v>2652</v>
      </c>
      <c r="Q1316" s="2" t="s">
        <v>2649</v>
      </c>
      <c r="R1316" s="3">
        <v>13750</v>
      </c>
      <c r="S1316" s="3">
        <f>I1316*L1316*R1316</f>
        <v>27500</v>
      </c>
      <c r="T1316" s="2">
        <f>M1316+N1316</f>
        <v>2</v>
      </c>
    </row>
    <row r="1317" spans="1:20" x14ac:dyDescent="0.2">
      <c r="A1317" s="2" t="s">
        <v>3981</v>
      </c>
      <c r="B1317" s="2" t="s">
        <v>2212</v>
      </c>
      <c r="C1317" s="2" t="s">
        <v>101</v>
      </c>
      <c r="D1317" s="2" t="str">
        <f>INDEX(Hotels!$C$2:$C$49,MATCH(C1317,Hotels!$A$2:$A$49,0))</f>
        <v>Shimla</v>
      </c>
      <c r="E1317" s="11">
        <v>45699</v>
      </c>
      <c r="F1317" s="11">
        <v>45731</v>
      </c>
      <c r="G1317" s="11">
        <v>45737</v>
      </c>
      <c r="H1317" s="13">
        <f>DATE(YEAR(F1317),MONTH(F1317),1)</f>
        <v>45717</v>
      </c>
      <c r="I1317" s="2">
        <f>G1317-F1317</f>
        <v>6</v>
      </c>
      <c r="J1317" s="2">
        <f>F1317-E1317</f>
        <v>32</v>
      </c>
      <c r="K1317" s="2" t="s">
        <v>2666</v>
      </c>
      <c r="L1317" s="2">
        <v>1</v>
      </c>
      <c r="M1317" s="2">
        <v>2</v>
      </c>
      <c r="N1317" s="2">
        <v>3</v>
      </c>
      <c r="O1317" s="2" t="s">
        <v>2651</v>
      </c>
      <c r="P1317" s="2" t="s">
        <v>2652</v>
      </c>
      <c r="Q1317" s="2" t="s">
        <v>2653</v>
      </c>
      <c r="R1317" s="3">
        <v>14550</v>
      </c>
      <c r="S1317" s="3">
        <f>I1317*L1317*R1317</f>
        <v>87300</v>
      </c>
      <c r="T1317" s="2">
        <f>M1317+N1317</f>
        <v>5</v>
      </c>
    </row>
    <row r="1318" spans="1:20" x14ac:dyDescent="0.2">
      <c r="A1318" s="2" t="s">
        <v>3982</v>
      </c>
      <c r="B1318" s="2" t="s">
        <v>2376</v>
      </c>
      <c r="C1318" s="2" t="s">
        <v>97</v>
      </c>
      <c r="D1318" s="2" t="str">
        <f>INDEX(Hotels!$C$2:$C$49,MATCH(C1318,Hotels!$A$2:$A$49,0))</f>
        <v>Shimla</v>
      </c>
      <c r="E1318" s="11">
        <v>45699</v>
      </c>
      <c r="F1318" s="11">
        <v>45753</v>
      </c>
      <c r="G1318" s="11">
        <v>45756</v>
      </c>
      <c r="H1318" s="13">
        <f>DATE(YEAR(F1318),MONTH(F1318),1)</f>
        <v>45748</v>
      </c>
      <c r="I1318" s="2">
        <f>G1318-F1318</f>
        <v>3</v>
      </c>
      <c r="J1318" s="2">
        <f>F1318-E1318</f>
        <v>54</v>
      </c>
      <c r="K1318" s="2" t="s">
        <v>2655</v>
      </c>
      <c r="L1318" s="2">
        <v>1</v>
      </c>
      <c r="M1318" s="2">
        <v>2</v>
      </c>
      <c r="N1318" s="2">
        <v>0</v>
      </c>
      <c r="O1318" s="2" t="s">
        <v>2647</v>
      </c>
      <c r="P1318" s="2" t="s">
        <v>2662</v>
      </c>
      <c r="Q1318" s="2" t="s">
        <v>2649</v>
      </c>
      <c r="R1318" s="3">
        <v>13500</v>
      </c>
      <c r="S1318" s="3">
        <f>I1318*L1318*R1318</f>
        <v>40500</v>
      </c>
      <c r="T1318" s="2">
        <f>M1318+N1318</f>
        <v>2</v>
      </c>
    </row>
    <row r="1319" spans="1:20" x14ac:dyDescent="0.2">
      <c r="A1319" s="2" t="s">
        <v>3983</v>
      </c>
      <c r="B1319" s="2" t="s">
        <v>2410</v>
      </c>
      <c r="C1319" s="2" t="s">
        <v>22</v>
      </c>
      <c r="D1319" s="2" t="str">
        <f>INDEX(Hotels!$C$2:$C$49,MATCH(C1319,Hotels!$A$2:$A$49,0))</f>
        <v>Jaipur</v>
      </c>
      <c r="E1319" s="11">
        <v>45699</v>
      </c>
      <c r="F1319" s="11">
        <v>45704</v>
      </c>
      <c r="G1319" s="11">
        <v>45706</v>
      </c>
      <c r="H1319" s="13">
        <f>DATE(YEAR(F1319),MONTH(F1319),1)</f>
        <v>45689</v>
      </c>
      <c r="I1319" s="2">
        <f>G1319-F1319</f>
        <v>2</v>
      </c>
      <c r="J1319" s="2">
        <f>F1319-E1319</f>
        <v>5</v>
      </c>
      <c r="K1319" s="2" t="s">
        <v>2668</v>
      </c>
      <c r="L1319" s="2">
        <v>1</v>
      </c>
      <c r="M1319" s="2">
        <v>1</v>
      </c>
      <c r="N1319" s="2">
        <v>0</v>
      </c>
      <c r="O1319" s="2" t="s">
        <v>2732</v>
      </c>
      <c r="P1319" s="2" t="s">
        <v>2656</v>
      </c>
      <c r="Q1319" s="2" t="s">
        <v>2649</v>
      </c>
      <c r="R1319" s="3">
        <v>4050</v>
      </c>
      <c r="S1319" s="3">
        <f>I1319*L1319*R1319</f>
        <v>8100</v>
      </c>
      <c r="T1319" s="2">
        <f>M1319+N1319</f>
        <v>1</v>
      </c>
    </row>
    <row r="1320" spans="1:20" x14ac:dyDescent="0.2">
      <c r="A1320" s="2" t="s">
        <v>3984</v>
      </c>
      <c r="B1320" s="2" t="s">
        <v>2520</v>
      </c>
      <c r="C1320" s="2" t="s">
        <v>59</v>
      </c>
      <c r="D1320" s="2" t="str">
        <f>INDEX(Hotels!$C$2:$C$49,MATCH(C1320,Hotels!$A$2:$A$49,0))</f>
        <v>Mumbai</v>
      </c>
      <c r="E1320" s="11">
        <v>45699</v>
      </c>
      <c r="F1320" s="11">
        <v>45737</v>
      </c>
      <c r="G1320" s="11">
        <v>45739</v>
      </c>
      <c r="H1320" s="13">
        <f>DATE(YEAR(F1320),MONTH(F1320),1)</f>
        <v>45717</v>
      </c>
      <c r="I1320" s="2">
        <f>G1320-F1320</f>
        <v>2</v>
      </c>
      <c r="J1320" s="2">
        <f>F1320-E1320</f>
        <v>38</v>
      </c>
      <c r="K1320" s="2" t="s">
        <v>2668</v>
      </c>
      <c r="L1320" s="2">
        <v>1</v>
      </c>
      <c r="M1320" s="2">
        <v>2</v>
      </c>
      <c r="N1320" s="2">
        <v>1</v>
      </c>
      <c r="O1320" s="2" t="s">
        <v>2670</v>
      </c>
      <c r="P1320" s="2" t="s">
        <v>2656</v>
      </c>
      <c r="Q1320" s="2" t="s">
        <v>2649</v>
      </c>
      <c r="R1320" s="3">
        <v>4450</v>
      </c>
      <c r="S1320" s="3">
        <f>I1320*L1320*R1320</f>
        <v>8900</v>
      </c>
      <c r="T1320" s="2">
        <f>M1320+N1320</f>
        <v>3</v>
      </c>
    </row>
    <row r="1321" spans="1:20" x14ac:dyDescent="0.2">
      <c r="A1321" s="2" t="s">
        <v>3985</v>
      </c>
      <c r="B1321" s="2" t="s">
        <v>811</v>
      </c>
      <c r="C1321" s="2" t="s">
        <v>125</v>
      </c>
      <c r="D1321" s="2" t="str">
        <f>INDEX(Hotels!$C$2:$C$49,MATCH(C1321,Hotels!$A$2:$A$49,0))</f>
        <v>Varanasi</v>
      </c>
      <c r="E1321" s="11">
        <v>45700</v>
      </c>
      <c r="F1321" s="11">
        <v>45714</v>
      </c>
      <c r="G1321" s="11">
        <v>45716</v>
      </c>
      <c r="H1321" s="13">
        <f>DATE(YEAR(F1321),MONTH(F1321),1)</f>
        <v>45689</v>
      </c>
      <c r="I1321" s="2">
        <f>G1321-F1321</f>
        <v>2</v>
      </c>
      <c r="J1321" s="2">
        <f>F1321-E1321</f>
        <v>14</v>
      </c>
      <c r="K1321" s="2" t="s">
        <v>2646</v>
      </c>
      <c r="L1321" s="2">
        <v>1</v>
      </c>
      <c r="M1321" s="2">
        <v>1</v>
      </c>
      <c r="N1321" s="2">
        <v>0</v>
      </c>
      <c r="O1321" s="2" t="s">
        <v>2670</v>
      </c>
      <c r="P1321" s="2" t="s">
        <v>2648</v>
      </c>
      <c r="Q1321" s="2" t="s">
        <v>2649</v>
      </c>
      <c r="R1321" s="3">
        <v>17050</v>
      </c>
      <c r="S1321" s="3">
        <f>I1321*L1321*R1321</f>
        <v>34100</v>
      </c>
      <c r="T1321" s="2">
        <f>M1321+N1321</f>
        <v>1</v>
      </c>
    </row>
    <row r="1322" spans="1:20" x14ac:dyDescent="0.2">
      <c r="A1322" s="2" t="s">
        <v>3986</v>
      </c>
      <c r="B1322" s="2" t="s">
        <v>825</v>
      </c>
      <c r="C1322" s="2" t="s">
        <v>112</v>
      </c>
      <c r="D1322" s="2" t="str">
        <f>INDEX(Hotels!$C$2:$C$49,MATCH(C1322,Hotels!$A$2:$A$49,0))</f>
        <v>Rishikesh</v>
      </c>
      <c r="E1322" s="11">
        <v>45700</v>
      </c>
      <c r="F1322" s="11">
        <v>45728</v>
      </c>
      <c r="G1322" s="11">
        <v>45733</v>
      </c>
      <c r="H1322" s="13">
        <f>DATE(YEAR(F1322),MONTH(F1322),1)</f>
        <v>45717</v>
      </c>
      <c r="I1322" s="2">
        <f>G1322-F1322</f>
        <v>5</v>
      </c>
      <c r="J1322" s="2">
        <f>F1322-E1322</f>
        <v>28</v>
      </c>
      <c r="K1322" s="2" t="s">
        <v>2655</v>
      </c>
      <c r="L1322" s="2">
        <v>1</v>
      </c>
      <c r="M1322" s="2">
        <v>1</v>
      </c>
      <c r="N1322" s="2">
        <v>0</v>
      </c>
      <c r="O1322" s="2" t="s">
        <v>2658</v>
      </c>
      <c r="P1322" s="2" t="s">
        <v>2672</v>
      </c>
      <c r="Q1322" s="2" t="s">
        <v>2649</v>
      </c>
      <c r="R1322" s="3">
        <v>6550</v>
      </c>
      <c r="S1322" s="3">
        <f>I1322*L1322*R1322</f>
        <v>32750</v>
      </c>
      <c r="T1322" s="2">
        <f>M1322+N1322</f>
        <v>1</v>
      </c>
    </row>
    <row r="1323" spans="1:20" x14ac:dyDescent="0.2">
      <c r="A1323" s="2" t="s">
        <v>3987</v>
      </c>
      <c r="B1323" s="2" t="s">
        <v>870</v>
      </c>
      <c r="C1323" s="2" t="s">
        <v>97</v>
      </c>
      <c r="D1323" s="2" t="str">
        <f>INDEX(Hotels!$C$2:$C$49,MATCH(C1323,Hotels!$A$2:$A$49,0))</f>
        <v>Shimla</v>
      </c>
      <c r="E1323" s="11">
        <v>45700</v>
      </c>
      <c r="F1323" s="11">
        <v>45807</v>
      </c>
      <c r="G1323" s="11">
        <v>45809</v>
      </c>
      <c r="H1323" s="13">
        <f>DATE(YEAR(F1323),MONTH(F1323),1)</f>
        <v>45778</v>
      </c>
      <c r="I1323" s="2">
        <f>G1323-F1323</f>
        <v>2</v>
      </c>
      <c r="J1323" s="2">
        <f>F1323-E1323</f>
        <v>107</v>
      </c>
      <c r="K1323" s="2" t="s">
        <v>2666</v>
      </c>
      <c r="L1323" s="2">
        <v>3</v>
      </c>
      <c r="M1323" s="2">
        <v>6</v>
      </c>
      <c r="N1323" s="2">
        <v>0</v>
      </c>
      <c r="O1323" s="2" t="s">
        <v>2658</v>
      </c>
      <c r="P1323" s="2" t="s">
        <v>2652</v>
      </c>
      <c r="Q1323" s="2" t="s">
        <v>2649</v>
      </c>
      <c r="R1323" s="3">
        <v>30650</v>
      </c>
      <c r="S1323" s="3">
        <f>I1323*L1323*R1323</f>
        <v>183900</v>
      </c>
      <c r="T1323" s="2">
        <f>M1323+N1323</f>
        <v>6</v>
      </c>
    </row>
    <row r="1324" spans="1:20" x14ac:dyDescent="0.2">
      <c r="A1324" s="2" t="s">
        <v>3988</v>
      </c>
      <c r="B1324" s="2" t="s">
        <v>1068</v>
      </c>
      <c r="C1324" s="2" t="s">
        <v>13</v>
      </c>
      <c r="D1324" s="2" t="str">
        <f>INDEX(Hotels!$C$2:$C$49,MATCH(C1324,Hotels!$A$2:$A$49,0))</f>
        <v>Goa</v>
      </c>
      <c r="E1324" s="11">
        <v>45700</v>
      </c>
      <c r="F1324" s="11">
        <v>45703</v>
      </c>
      <c r="G1324" s="11">
        <v>45706</v>
      </c>
      <c r="H1324" s="13">
        <f>DATE(YEAR(F1324),MONTH(F1324),1)</f>
        <v>45689</v>
      </c>
      <c r="I1324" s="2">
        <f>G1324-F1324</f>
        <v>3</v>
      </c>
      <c r="J1324" s="2">
        <f>F1324-E1324</f>
        <v>3</v>
      </c>
      <c r="K1324" s="2" t="s">
        <v>2655</v>
      </c>
      <c r="L1324" s="2">
        <v>1</v>
      </c>
      <c r="M1324" s="2">
        <v>1</v>
      </c>
      <c r="N1324" s="2">
        <v>0</v>
      </c>
      <c r="O1324" s="2" t="s">
        <v>2689</v>
      </c>
      <c r="P1324" s="2" t="s">
        <v>2652</v>
      </c>
      <c r="Q1324" s="2" t="s">
        <v>2649</v>
      </c>
      <c r="R1324" s="3">
        <v>15750</v>
      </c>
      <c r="S1324" s="3">
        <f>I1324*L1324*R1324</f>
        <v>47250</v>
      </c>
      <c r="T1324" s="2">
        <f>M1324+N1324</f>
        <v>1</v>
      </c>
    </row>
    <row r="1325" spans="1:20" x14ac:dyDescent="0.2">
      <c r="A1325" s="2" t="s">
        <v>3989</v>
      </c>
      <c r="B1325" s="2" t="s">
        <v>2099</v>
      </c>
      <c r="C1325" s="2" t="s">
        <v>83</v>
      </c>
      <c r="D1325" s="2" t="str">
        <f>INDEX(Hotels!$C$2:$C$49,MATCH(C1325,Hotels!$A$2:$A$49,0))</f>
        <v>Kochi</v>
      </c>
      <c r="E1325" s="11">
        <v>45700</v>
      </c>
      <c r="F1325" s="11">
        <v>45711</v>
      </c>
      <c r="G1325" s="11">
        <v>45714</v>
      </c>
      <c r="H1325" s="13">
        <f>DATE(YEAR(F1325),MONTH(F1325),1)</f>
        <v>45689</v>
      </c>
      <c r="I1325" s="2">
        <f>G1325-F1325</f>
        <v>3</v>
      </c>
      <c r="J1325" s="2">
        <f>F1325-E1325</f>
        <v>11</v>
      </c>
      <c r="K1325" s="2" t="s">
        <v>2666</v>
      </c>
      <c r="L1325" s="2">
        <v>1</v>
      </c>
      <c r="M1325" s="2">
        <v>1</v>
      </c>
      <c r="N1325" s="2">
        <v>0</v>
      </c>
      <c r="O1325" s="2" t="s">
        <v>2732</v>
      </c>
      <c r="P1325" s="2" t="s">
        <v>2662</v>
      </c>
      <c r="Q1325" s="2" t="s">
        <v>2649</v>
      </c>
      <c r="R1325" s="3">
        <v>30850</v>
      </c>
      <c r="S1325" s="3">
        <f>I1325*L1325*R1325</f>
        <v>92550</v>
      </c>
      <c r="T1325" s="2">
        <f>M1325+N1325</f>
        <v>1</v>
      </c>
    </row>
    <row r="1326" spans="1:20" x14ac:dyDescent="0.2">
      <c r="A1326" s="2" t="s">
        <v>3990</v>
      </c>
      <c r="B1326" s="2" t="s">
        <v>2375</v>
      </c>
      <c r="C1326" s="2" t="s">
        <v>81</v>
      </c>
      <c r="D1326" s="2" t="str">
        <f>INDEX(Hotels!$C$2:$C$49,MATCH(C1326,Hotels!$A$2:$A$49,0))</f>
        <v>Bengaluru</v>
      </c>
      <c r="E1326" s="11">
        <v>45700</v>
      </c>
      <c r="F1326" s="11">
        <v>45707</v>
      </c>
      <c r="G1326" s="11">
        <v>45710</v>
      </c>
      <c r="H1326" s="13">
        <f>DATE(YEAR(F1326),MONTH(F1326),1)</f>
        <v>45689</v>
      </c>
      <c r="I1326" s="2">
        <f>G1326-F1326</f>
        <v>3</v>
      </c>
      <c r="J1326" s="2">
        <f>F1326-E1326</f>
        <v>7</v>
      </c>
      <c r="K1326" s="2" t="s">
        <v>2655</v>
      </c>
      <c r="L1326" s="2">
        <v>1</v>
      </c>
      <c r="M1326" s="2">
        <v>1</v>
      </c>
      <c r="N1326" s="2">
        <v>0</v>
      </c>
      <c r="O1326" s="2" t="s">
        <v>2732</v>
      </c>
      <c r="P1326" s="2" t="s">
        <v>2652</v>
      </c>
      <c r="Q1326" s="2" t="s">
        <v>2649</v>
      </c>
      <c r="R1326" s="3">
        <v>21300</v>
      </c>
      <c r="S1326" s="3">
        <f>I1326*L1326*R1326</f>
        <v>63900</v>
      </c>
      <c r="T1326" s="2">
        <f>M1326+N1326</f>
        <v>1</v>
      </c>
    </row>
    <row r="1327" spans="1:20" x14ac:dyDescent="0.2">
      <c r="A1327" s="2" t="s">
        <v>3991</v>
      </c>
      <c r="B1327" s="2" t="s">
        <v>2402</v>
      </c>
      <c r="C1327" s="2" t="s">
        <v>63</v>
      </c>
      <c r="D1327" s="2" t="str">
        <f>INDEX(Hotels!$C$2:$C$49,MATCH(C1327,Hotels!$A$2:$A$49,0))</f>
        <v>New Delhi</v>
      </c>
      <c r="E1327" s="11">
        <v>45700</v>
      </c>
      <c r="F1327" s="11">
        <v>45783</v>
      </c>
      <c r="G1327" s="11">
        <v>45786</v>
      </c>
      <c r="H1327" s="13">
        <f>DATE(YEAR(F1327),MONTH(F1327),1)</f>
        <v>45778</v>
      </c>
      <c r="I1327" s="2">
        <f>G1327-F1327</f>
        <v>3</v>
      </c>
      <c r="J1327" s="2">
        <f>F1327-E1327</f>
        <v>83</v>
      </c>
      <c r="K1327" s="2" t="s">
        <v>2655</v>
      </c>
      <c r="L1327" s="2">
        <v>2</v>
      </c>
      <c r="M1327" s="2">
        <v>4</v>
      </c>
      <c r="N1327" s="2">
        <v>0</v>
      </c>
      <c r="O1327" s="2" t="s">
        <v>2651</v>
      </c>
      <c r="P1327" s="2" t="s">
        <v>2652</v>
      </c>
      <c r="Q1327" s="2" t="s">
        <v>2649</v>
      </c>
      <c r="R1327" s="3">
        <v>9150</v>
      </c>
      <c r="S1327" s="3">
        <f>I1327*L1327*R1327</f>
        <v>54900</v>
      </c>
      <c r="T1327" s="2">
        <f>M1327+N1327</f>
        <v>4</v>
      </c>
    </row>
    <row r="1328" spans="1:20" x14ac:dyDescent="0.2">
      <c r="A1328" s="2" t="s">
        <v>3992</v>
      </c>
      <c r="B1328" s="2" t="s">
        <v>2433</v>
      </c>
      <c r="C1328" s="2" t="s">
        <v>93</v>
      </c>
      <c r="D1328" s="2" t="str">
        <f>INDEX(Hotels!$C$2:$C$49,MATCH(C1328,Hotels!$A$2:$A$49,0))</f>
        <v>Shimla</v>
      </c>
      <c r="E1328" s="11">
        <v>45700</v>
      </c>
      <c r="F1328" s="11">
        <v>45823</v>
      </c>
      <c r="G1328" s="11">
        <v>45826</v>
      </c>
      <c r="H1328" s="13">
        <f>DATE(YEAR(F1328),MONTH(F1328),1)</f>
        <v>45809</v>
      </c>
      <c r="I1328" s="2">
        <f>G1328-F1328</f>
        <v>3</v>
      </c>
      <c r="J1328" s="2">
        <f>F1328-E1328</f>
        <v>123</v>
      </c>
      <c r="K1328" s="2" t="s">
        <v>2668</v>
      </c>
      <c r="L1328" s="2">
        <v>3</v>
      </c>
      <c r="M1328" s="2">
        <v>6</v>
      </c>
      <c r="N1328" s="2">
        <v>0</v>
      </c>
      <c r="O1328" s="2" t="s">
        <v>2661</v>
      </c>
      <c r="P1328" s="2" t="s">
        <v>2652</v>
      </c>
      <c r="Q1328" s="2" t="s">
        <v>2649</v>
      </c>
      <c r="R1328" s="3">
        <v>5350</v>
      </c>
      <c r="S1328" s="3">
        <f>I1328*L1328*R1328</f>
        <v>48150</v>
      </c>
      <c r="T1328" s="2">
        <f>M1328+N1328</f>
        <v>6</v>
      </c>
    </row>
    <row r="1329" spans="1:20" x14ac:dyDescent="0.2">
      <c r="A1329" s="2" t="s">
        <v>3993</v>
      </c>
      <c r="B1329" s="2" t="s">
        <v>2434</v>
      </c>
      <c r="C1329" s="2" t="s">
        <v>13</v>
      </c>
      <c r="D1329" s="2" t="str">
        <f>INDEX(Hotels!$C$2:$C$49,MATCH(C1329,Hotels!$A$2:$A$49,0))</f>
        <v>Goa</v>
      </c>
      <c r="E1329" s="11">
        <v>45700</v>
      </c>
      <c r="F1329" s="11">
        <v>45702</v>
      </c>
      <c r="G1329" s="11">
        <v>45708</v>
      </c>
      <c r="H1329" s="13">
        <f>DATE(YEAR(F1329),MONTH(F1329),1)</f>
        <v>45689</v>
      </c>
      <c r="I1329" s="2">
        <f>G1329-F1329</f>
        <v>6</v>
      </c>
      <c r="J1329" s="2">
        <f>F1329-E1329</f>
        <v>2</v>
      </c>
      <c r="K1329" s="2" t="s">
        <v>2655</v>
      </c>
      <c r="L1329" s="2">
        <v>1</v>
      </c>
      <c r="M1329" s="2">
        <v>2</v>
      </c>
      <c r="N1329" s="2">
        <v>1</v>
      </c>
      <c r="O1329" s="2" t="s">
        <v>2683</v>
      </c>
      <c r="P1329" s="2" t="s">
        <v>2652</v>
      </c>
      <c r="Q1329" s="2" t="s">
        <v>2653</v>
      </c>
      <c r="R1329" s="3">
        <v>16950</v>
      </c>
      <c r="S1329" s="3">
        <f>I1329*L1329*R1329</f>
        <v>101700</v>
      </c>
      <c r="T1329" s="2">
        <f>M1329+N1329</f>
        <v>3</v>
      </c>
    </row>
    <row r="1330" spans="1:20" x14ac:dyDescent="0.2">
      <c r="A1330" s="2" t="s">
        <v>3994</v>
      </c>
      <c r="B1330" s="2" t="s">
        <v>2505</v>
      </c>
      <c r="C1330" s="2" t="s">
        <v>108</v>
      </c>
      <c r="D1330" s="2" t="str">
        <f>INDEX(Hotels!$C$2:$C$49,MATCH(C1330,Hotels!$A$2:$A$49,0))</f>
        <v>Manali</v>
      </c>
      <c r="E1330" s="11">
        <v>45700</v>
      </c>
      <c r="F1330" s="11">
        <v>45712</v>
      </c>
      <c r="G1330" s="11">
        <v>45716</v>
      </c>
      <c r="H1330" s="13">
        <f>DATE(YEAR(F1330),MONTH(F1330),1)</f>
        <v>45689</v>
      </c>
      <c r="I1330" s="2">
        <f>G1330-F1330</f>
        <v>4</v>
      </c>
      <c r="J1330" s="2">
        <f>F1330-E1330</f>
        <v>12</v>
      </c>
      <c r="K1330" s="2" t="s">
        <v>2668</v>
      </c>
      <c r="L1330" s="2">
        <v>1</v>
      </c>
      <c r="M1330" s="2">
        <v>2</v>
      </c>
      <c r="N1330" s="2">
        <v>0</v>
      </c>
      <c r="O1330" s="2" t="s">
        <v>2647</v>
      </c>
      <c r="P1330" s="2" t="s">
        <v>2656</v>
      </c>
      <c r="Q1330" s="2" t="s">
        <v>2649</v>
      </c>
      <c r="R1330" s="3">
        <v>8350</v>
      </c>
      <c r="S1330" s="3">
        <f>I1330*L1330*R1330</f>
        <v>33400</v>
      </c>
      <c r="T1330" s="2">
        <f>M1330+N1330</f>
        <v>2</v>
      </c>
    </row>
    <row r="1331" spans="1:20" x14ac:dyDescent="0.2">
      <c r="A1331" s="2" t="s">
        <v>3995</v>
      </c>
      <c r="B1331" s="2" t="s">
        <v>512</v>
      </c>
      <c r="C1331" s="2" t="s">
        <v>122</v>
      </c>
      <c r="D1331" s="2" t="str">
        <f>INDEX(Hotels!$C$2:$C$49,MATCH(C1331,Hotels!$A$2:$A$49,0))</f>
        <v>Varanasi</v>
      </c>
      <c r="E1331" s="11">
        <v>45701</v>
      </c>
      <c r="F1331" s="11">
        <v>45709</v>
      </c>
      <c r="G1331" s="11">
        <v>45712</v>
      </c>
      <c r="H1331" s="13">
        <f>DATE(YEAR(F1331),MONTH(F1331),1)</f>
        <v>45689</v>
      </c>
      <c r="I1331" s="2">
        <f>G1331-F1331</f>
        <v>3</v>
      </c>
      <c r="J1331" s="2">
        <f>F1331-E1331</f>
        <v>8</v>
      </c>
      <c r="K1331" s="2" t="s">
        <v>2655</v>
      </c>
      <c r="L1331" s="2">
        <v>1</v>
      </c>
      <c r="M1331" s="2">
        <v>2</v>
      </c>
      <c r="N1331" s="2">
        <v>0</v>
      </c>
      <c r="O1331" s="2" t="s">
        <v>2670</v>
      </c>
      <c r="P1331" s="2" t="s">
        <v>2656</v>
      </c>
      <c r="Q1331" s="2" t="s">
        <v>2649</v>
      </c>
      <c r="R1331" s="3">
        <v>3450</v>
      </c>
      <c r="S1331" s="3">
        <f>I1331*L1331*R1331</f>
        <v>10350</v>
      </c>
      <c r="T1331" s="2">
        <f>M1331+N1331</f>
        <v>2</v>
      </c>
    </row>
    <row r="1332" spans="1:20" x14ac:dyDescent="0.2">
      <c r="A1332" s="2" t="s">
        <v>3996</v>
      </c>
      <c r="B1332" s="2" t="s">
        <v>1841</v>
      </c>
      <c r="C1332" s="2" t="s">
        <v>118</v>
      </c>
      <c r="D1332" s="2" t="str">
        <f>INDEX(Hotels!$C$2:$C$49,MATCH(C1332,Hotels!$A$2:$A$49,0))</f>
        <v>Rishikesh</v>
      </c>
      <c r="E1332" s="11">
        <v>45701</v>
      </c>
      <c r="F1332" s="11">
        <v>45703</v>
      </c>
      <c r="G1332" s="11">
        <v>45705</v>
      </c>
      <c r="H1332" s="13">
        <f>DATE(YEAR(F1332),MONTH(F1332),1)</f>
        <v>45689</v>
      </c>
      <c r="I1332" s="2">
        <f>G1332-F1332</f>
        <v>2</v>
      </c>
      <c r="J1332" s="2">
        <f>F1332-E1332</f>
        <v>2</v>
      </c>
      <c r="K1332" s="2" t="s">
        <v>2646</v>
      </c>
      <c r="L1332" s="2">
        <v>1</v>
      </c>
      <c r="M1332" s="2">
        <v>2</v>
      </c>
      <c r="N1332" s="2">
        <v>0</v>
      </c>
      <c r="O1332" s="2" t="s">
        <v>2651</v>
      </c>
      <c r="P1332" s="2" t="s">
        <v>2652</v>
      </c>
      <c r="Q1332" s="2" t="s">
        <v>2649</v>
      </c>
      <c r="R1332" s="3">
        <v>13300</v>
      </c>
      <c r="S1332" s="3">
        <f>I1332*L1332*R1332</f>
        <v>26600</v>
      </c>
      <c r="T1332" s="2">
        <f>M1332+N1332</f>
        <v>2</v>
      </c>
    </row>
    <row r="1333" spans="1:20" x14ac:dyDescent="0.2">
      <c r="A1333" s="2" t="s">
        <v>3997</v>
      </c>
      <c r="B1333" s="2" t="s">
        <v>2398</v>
      </c>
      <c r="C1333" s="2" t="s">
        <v>87</v>
      </c>
      <c r="D1333" s="2" t="str">
        <f>INDEX(Hotels!$C$2:$C$49,MATCH(C1333,Hotels!$A$2:$A$49,0))</f>
        <v>Kochi</v>
      </c>
      <c r="E1333" s="11">
        <v>45701</v>
      </c>
      <c r="F1333" s="11">
        <v>45722</v>
      </c>
      <c r="G1333" s="11">
        <v>45725</v>
      </c>
      <c r="H1333" s="13">
        <f>DATE(YEAR(F1333),MONTH(F1333),1)</f>
        <v>45717</v>
      </c>
      <c r="I1333" s="2">
        <f>G1333-F1333</f>
        <v>3</v>
      </c>
      <c r="J1333" s="2">
        <f>F1333-E1333</f>
        <v>21</v>
      </c>
      <c r="K1333" s="2" t="s">
        <v>2655</v>
      </c>
      <c r="L1333" s="2">
        <v>1</v>
      </c>
      <c r="M1333" s="2">
        <v>1</v>
      </c>
      <c r="N1333" s="2">
        <v>0</v>
      </c>
      <c r="O1333" s="2" t="s">
        <v>2683</v>
      </c>
      <c r="P1333" s="2" t="s">
        <v>2662</v>
      </c>
      <c r="Q1333" s="2" t="s">
        <v>2649</v>
      </c>
      <c r="R1333" s="3">
        <v>7800</v>
      </c>
      <c r="S1333" s="3">
        <f>I1333*L1333*R1333</f>
        <v>23400</v>
      </c>
      <c r="T1333" s="2">
        <f>M1333+N1333</f>
        <v>1</v>
      </c>
    </row>
    <row r="1334" spans="1:20" x14ac:dyDescent="0.2">
      <c r="A1334" s="2" t="s">
        <v>3998</v>
      </c>
      <c r="B1334" s="2" t="s">
        <v>2399</v>
      </c>
      <c r="C1334" s="2" t="s">
        <v>118</v>
      </c>
      <c r="D1334" s="2" t="str">
        <f>INDEX(Hotels!$C$2:$C$49,MATCH(C1334,Hotels!$A$2:$A$49,0))</f>
        <v>Rishikesh</v>
      </c>
      <c r="E1334" s="11">
        <v>45701</v>
      </c>
      <c r="F1334" s="11">
        <v>45857</v>
      </c>
      <c r="G1334" s="11">
        <v>45861</v>
      </c>
      <c r="H1334" s="13">
        <f>DATE(YEAR(F1334),MONTH(F1334),1)</f>
        <v>45839</v>
      </c>
      <c r="I1334" s="2">
        <f>G1334-F1334</f>
        <v>4</v>
      </c>
      <c r="J1334" s="2">
        <f>F1334-E1334</f>
        <v>156</v>
      </c>
      <c r="K1334" s="2" t="s">
        <v>2655</v>
      </c>
      <c r="L1334" s="2">
        <v>3</v>
      </c>
      <c r="M1334" s="2">
        <v>6</v>
      </c>
      <c r="N1334" s="2">
        <v>0</v>
      </c>
      <c r="O1334" s="2" t="s">
        <v>2658</v>
      </c>
      <c r="P1334" s="2" t="s">
        <v>2648</v>
      </c>
      <c r="Q1334" s="2" t="s">
        <v>2649</v>
      </c>
      <c r="R1334" s="3">
        <v>7100</v>
      </c>
      <c r="S1334" s="3">
        <f>I1334*L1334*R1334</f>
        <v>85200</v>
      </c>
      <c r="T1334" s="2">
        <f>M1334+N1334</f>
        <v>6</v>
      </c>
    </row>
    <row r="1335" spans="1:20" x14ac:dyDescent="0.2">
      <c r="A1335" s="2" t="s">
        <v>3999</v>
      </c>
      <c r="B1335" s="2" t="s">
        <v>223</v>
      </c>
      <c r="C1335" s="2" t="s">
        <v>106</v>
      </c>
      <c r="D1335" s="2" t="str">
        <f>INDEX(Hotels!$C$2:$C$49,MATCH(C1335,Hotels!$A$2:$A$49,0))</f>
        <v>Manali</v>
      </c>
      <c r="E1335" s="11">
        <v>45702</v>
      </c>
      <c r="F1335" s="11">
        <v>45782</v>
      </c>
      <c r="G1335" s="11">
        <v>45785</v>
      </c>
      <c r="H1335" s="13">
        <f>DATE(YEAR(F1335),MONTH(F1335),1)</f>
        <v>45778</v>
      </c>
      <c r="I1335" s="2">
        <f>G1335-F1335</f>
        <v>3</v>
      </c>
      <c r="J1335" s="2">
        <f>F1335-E1335</f>
        <v>80</v>
      </c>
      <c r="K1335" s="2" t="s">
        <v>2646</v>
      </c>
      <c r="L1335" s="2">
        <v>1</v>
      </c>
      <c r="M1335" s="2">
        <v>2</v>
      </c>
      <c r="N1335" s="2">
        <v>0</v>
      </c>
      <c r="O1335" s="2" t="s">
        <v>2670</v>
      </c>
      <c r="P1335" s="2" t="s">
        <v>2662</v>
      </c>
      <c r="Q1335" s="2" t="s">
        <v>2649</v>
      </c>
      <c r="R1335" s="3">
        <v>10900</v>
      </c>
      <c r="S1335" s="3">
        <f>I1335*L1335*R1335</f>
        <v>32700</v>
      </c>
      <c r="T1335" s="2">
        <f>M1335+N1335</f>
        <v>2</v>
      </c>
    </row>
    <row r="1336" spans="1:20" x14ac:dyDescent="0.2">
      <c r="A1336" s="2" t="s">
        <v>4000</v>
      </c>
      <c r="B1336" s="2" t="s">
        <v>330</v>
      </c>
      <c r="C1336" s="2" t="s">
        <v>103</v>
      </c>
      <c r="D1336" s="2" t="str">
        <f>INDEX(Hotels!$C$2:$C$49,MATCH(C1336,Hotels!$A$2:$A$49,0))</f>
        <v>Manali</v>
      </c>
      <c r="E1336" s="11">
        <v>45702</v>
      </c>
      <c r="F1336" s="11">
        <v>45825</v>
      </c>
      <c r="G1336" s="11">
        <v>45826</v>
      </c>
      <c r="H1336" s="13">
        <f>DATE(YEAR(F1336),MONTH(F1336),1)</f>
        <v>45809</v>
      </c>
      <c r="I1336" s="2">
        <f>G1336-F1336</f>
        <v>1</v>
      </c>
      <c r="J1336" s="2">
        <f>F1336-E1336</f>
        <v>123</v>
      </c>
      <c r="K1336" s="2" t="s">
        <v>2668</v>
      </c>
      <c r="L1336" s="2">
        <v>1</v>
      </c>
      <c r="M1336" s="2">
        <v>1</v>
      </c>
      <c r="N1336" s="2">
        <v>0</v>
      </c>
      <c r="O1336" s="2" t="s">
        <v>2647</v>
      </c>
      <c r="P1336" s="2" t="s">
        <v>2672</v>
      </c>
      <c r="Q1336" s="2" t="s">
        <v>2649</v>
      </c>
      <c r="R1336" s="3">
        <v>3750</v>
      </c>
      <c r="S1336" s="3">
        <f>I1336*L1336*R1336</f>
        <v>3750</v>
      </c>
      <c r="T1336" s="2">
        <f>M1336+N1336</f>
        <v>1</v>
      </c>
    </row>
    <row r="1337" spans="1:20" x14ac:dyDescent="0.2">
      <c r="A1337" s="2" t="s">
        <v>4001</v>
      </c>
      <c r="B1337" s="2" t="s">
        <v>464</v>
      </c>
      <c r="C1337" s="2" t="s">
        <v>34</v>
      </c>
      <c r="D1337" s="2" t="str">
        <f>INDEX(Hotels!$C$2:$C$49,MATCH(C1337,Hotels!$A$2:$A$49,0))</f>
        <v>Udaipur</v>
      </c>
      <c r="E1337" s="11">
        <v>45702</v>
      </c>
      <c r="F1337" s="11">
        <v>45708</v>
      </c>
      <c r="G1337" s="11">
        <v>45710</v>
      </c>
      <c r="H1337" s="13">
        <f>DATE(YEAR(F1337),MONTH(F1337),1)</f>
        <v>45689</v>
      </c>
      <c r="I1337" s="2">
        <f>G1337-F1337</f>
        <v>2</v>
      </c>
      <c r="J1337" s="2">
        <f>F1337-E1337</f>
        <v>6</v>
      </c>
      <c r="K1337" s="2" t="s">
        <v>2655</v>
      </c>
      <c r="L1337" s="2">
        <v>1</v>
      </c>
      <c r="M1337" s="2">
        <v>2</v>
      </c>
      <c r="N1337" s="2">
        <v>0</v>
      </c>
      <c r="O1337" s="2" t="s">
        <v>2732</v>
      </c>
      <c r="P1337" s="2" t="s">
        <v>2662</v>
      </c>
      <c r="Q1337" s="2" t="s">
        <v>2649</v>
      </c>
      <c r="R1337" s="3">
        <v>8450</v>
      </c>
      <c r="S1337" s="3">
        <f>I1337*L1337*R1337</f>
        <v>16900</v>
      </c>
      <c r="T1337" s="2">
        <f>M1337+N1337</f>
        <v>2</v>
      </c>
    </row>
    <row r="1338" spans="1:20" x14ac:dyDescent="0.2">
      <c r="A1338" s="2" t="s">
        <v>4002</v>
      </c>
      <c r="B1338" s="2" t="s">
        <v>597</v>
      </c>
      <c r="C1338" s="2" t="s">
        <v>83</v>
      </c>
      <c r="D1338" s="2" t="str">
        <f>INDEX(Hotels!$C$2:$C$49,MATCH(C1338,Hotels!$A$2:$A$49,0))</f>
        <v>Kochi</v>
      </c>
      <c r="E1338" s="11">
        <v>45702</v>
      </c>
      <c r="F1338" s="11">
        <v>45722</v>
      </c>
      <c r="G1338" s="11">
        <v>45726</v>
      </c>
      <c r="H1338" s="13">
        <f>DATE(YEAR(F1338),MONTH(F1338),1)</f>
        <v>45717</v>
      </c>
      <c r="I1338" s="2">
        <f>G1338-F1338</f>
        <v>4</v>
      </c>
      <c r="J1338" s="2">
        <f>F1338-E1338</f>
        <v>20</v>
      </c>
      <c r="K1338" s="2" t="s">
        <v>2655</v>
      </c>
      <c r="L1338" s="2">
        <v>4</v>
      </c>
      <c r="M1338" s="2">
        <v>8</v>
      </c>
      <c r="N1338" s="2">
        <v>0</v>
      </c>
      <c r="O1338" s="2" t="s">
        <v>2658</v>
      </c>
      <c r="P1338" s="2" t="s">
        <v>2656</v>
      </c>
      <c r="Q1338" s="2" t="s">
        <v>2649</v>
      </c>
      <c r="R1338" s="3">
        <v>13300</v>
      </c>
      <c r="S1338" s="3">
        <f>I1338*L1338*R1338</f>
        <v>212800</v>
      </c>
      <c r="T1338" s="2">
        <f>M1338+N1338</f>
        <v>8</v>
      </c>
    </row>
    <row r="1339" spans="1:20" x14ac:dyDescent="0.2">
      <c r="A1339" s="2" t="s">
        <v>4003</v>
      </c>
      <c r="B1339" s="2" t="s">
        <v>1184</v>
      </c>
      <c r="C1339" s="2" t="s">
        <v>108</v>
      </c>
      <c r="D1339" s="2" t="str">
        <f>INDEX(Hotels!$C$2:$C$49,MATCH(C1339,Hotels!$A$2:$A$49,0))</f>
        <v>Manali</v>
      </c>
      <c r="E1339" s="11">
        <v>45702</v>
      </c>
      <c r="F1339" s="11">
        <v>45740</v>
      </c>
      <c r="G1339" s="11">
        <v>45742</v>
      </c>
      <c r="H1339" s="13">
        <f>DATE(YEAR(F1339),MONTH(F1339),1)</f>
        <v>45717</v>
      </c>
      <c r="I1339" s="2">
        <f>G1339-F1339</f>
        <v>2</v>
      </c>
      <c r="J1339" s="2">
        <f>F1339-E1339</f>
        <v>38</v>
      </c>
      <c r="K1339" s="2" t="s">
        <v>2666</v>
      </c>
      <c r="L1339" s="2">
        <v>1</v>
      </c>
      <c r="M1339" s="2">
        <v>1</v>
      </c>
      <c r="N1339" s="2">
        <v>0</v>
      </c>
      <c r="O1339" s="2" t="s">
        <v>2689</v>
      </c>
      <c r="P1339" s="2" t="s">
        <v>2656</v>
      </c>
      <c r="Q1339" s="2" t="s">
        <v>2649</v>
      </c>
      <c r="R1339" s="3">
        <v>23000</v>
      </c>
      <c r="S1339" s="3">
        <f>I1339*L1339*R1339</f>
        <v>46000</v>
      </c>
      <c r="T1339" s="2">
        <f>M1339+N1339</f>
        <v>1</v>
      </c>
    </row>
    <row r="1340" spans="1:20" x14ac:dyDescent="0.2">
      <c r="A1340" s="2" t="s">
        <v>4004</v>
      </c>
      <c r="B1340" s="2" t="s">
        <v>1299</v>
      </c>
      <c r="C1340" s="2" t="s">
        <v>83</v>
      </c>
      <c r="D1340" s="2" t="str">
        <f>INDEX(Hotels!$C$2:$C$49,MATCH(C1340,Hotels!$A$2:$A$49,0))</f>
        <v>Kochi</v>
      </c>
      <c r="E1340" s="11">
        <v>45702</v>
      </c>
      <c r="F1340" s="11">
        <v>45760</v>
      </c>
      <c r="G1340" s="11">
        <v>45765</v>
      </c>
      <c r="H1340" s="13">
        <f>DATE(YEAR(F1340),MONTH(F1340),1)</f>
        <v>45748</v>
      </c>
      <c r="I1340" s="2">
        <f>G1340-F1340</f>
        <v>5</v>
      </c>
      <c r="J1340" s="2">
        <f>F1340-E1340</f>
        <v>58</v>
      </c>
      <c r="K1340" s="2" t="s">
        <v>2655</v>
      </c>
      <c r="L1340" s="2">
        <v>1</v>
      </c>
      <c r="M1340" s="2">
        <v>1</v>
      </c>
      <c r="N1340" s="2">
        <v>1</v>
      </c>
      <c r="O1340" s="2" t="s">
        <v>2647</v>
      </c>
      <c r="P1340" s="2" t="s">
        <v>2662</v>
      </c>
      <c r="Q1340" s="2" t="s">
        <v>2649</v>
      </c>
      <c r="R1340" s="3">
        <v>11950</v>
      </c>
      <c r="S1340" s="3">
        <f>I1340*L1340*R1340</f>
        <v>59750</v>
      </c>
      <c r="T1340" s="2">
        <f>M1340+N1340</f>
        <v>2</v>
      </c>
    </row>
    <row r="1341" spans="1:20" x14ac:dyDescent="0.2">
      <c r="A1341" s="2" t="s">
        <v>4005</v>
      </c>
      <c r="B1341" s="2" t="s">
        <v>1388</v>
      </c>
      <c r="C1341" s="2" t="s">
        <v>108</v>
      </c>
      <c r="D1341" s="2" t="str">
        <f>INDEX(Hotels!$C$2:$C$49,MATCH(C1341,Hotels!$A$2:$A$49,0))</f>
        <v>Manali</v>
      </c>
      <c r="E1341" s="11">
        <v>45702</v>
      </c>
      <c r="F1341" s="11">
        <v>45712</v>
      </c>
      <c r="G1341" s="11">
        <v>45716</v>
      </c>
      <c r="H1341" s="13">
        <f>DATE(YEAR(F1341),MONTH(F1341),1)</f>
        <v>45689</v>
      </c>
      <c r="I1341" s="2">
        <f>G1341-F1341</f>
        <v>4</v>
      </c>
      <c r="J1341" s="2">
        <f>F1341-E1341</f>
        <v>10</v>
      </c>
      <c r="K1341" s="2" t="s">
        <v>2655</v>
      </c>
      <c r="L1341" s="2">
        <v>1</v>
      </c>
      <c r="M1341" s="2">
        <v>1</v>
      </c>
      <c r="N1341" s="2">
        <v>0</v>
      </c>
      <c r="O1341" s="2" t="s">
        <v>2651</v>
      </c>
      <c r="P1341" s="2" t="s">
        <v>2652</v>
      </c>
      <c r="Q1341" s="2" t="s">
        <v>2664</v>
      </c>
      <c r="R1341" s="3">
        <v>10950</v>
      </c>
      <c r="S1341" s="3">
        <f>I1341*L1341*R1341</f>
        <v>43800</v>
      </c>
      <c r="T1341" s="2">
        <f>M1341+N1341</f>
        <v>1</v>
      </c>
    </row>
    <row r="1342" spans="1:20" x14ac:dyDescent="0.2">
      <c r="A1342" s="2" t="s">
        <v>4006</v>
      </c>
      <c r="B1342" s="2" t="s">
        <v>1808</v>
      </c>
      <c r="C1342" s="2" t="s">
        <v>32</v>
      </c>
      <c r="D1342" s="2" t="str">
        <f>INDEX(Hotels!$C$2:$C$49,MATCH(C1342,Hotels!$A$2:$A$49,0))</f>
        <v>Jaipur</v>
      </c>
      <c r="E1342" s="11">
        <v>45702</v>
      </c>
      <c r="F1342" s="11">
        <v>45705</v>
      </c>
      <c r="G1342" s="11">
        <v>45708</v>
      </c>
      <c r="H1342" s="13">
        <f>DATE(YEAR(F1342),MONTH(F1342),1)</f>
        <v>45689</v>
      </c>
      <c r="I1342" s="2">
        <f>G1342-F1342</f>
        <v>3</v>
      </c>
      <c r="J1342" s="2">
        <f>F1342-E1342</f>
        <v>3</v>
      </c>
      <c r="K1342" s="2" t="s">
        <v>2655</v>
      </c>
      <c r="L1342" s="2">
        <v>1</v>
      </c>
      <c r="M1342" s="2">
        <v>1</v>
      </c>
      <c r="N1342" s="2">
        <v>0</v>
      </c>
      <c r="O1342" s="2" t="s">
        <v>2732</v>
      </c>
      <c r="P1342" s="2" t="s">
        <v>2672</v>
      </c>
      <c r="Q1342" s="2" t="s">
        <v>2649</v>
      </c>
      <c r="R1342" s="3">
        <v>7750</v>
      </c>
      <c r="S1342" s="3">
        <f>I1342*L1342*R1342</f>
        <v>23250</v>
      </c>
      <c r="T1342" s="2">
        <f>M1342+N1342</f>
        <v>1</v>
      </c>
    </row>
    <row r="1343" spans="1:20" x14ac:dyDescent="0.2">
      <c r="A1343" s="2" t="s">
        <v>4007</v>
      </c>
      <c r="B1343" s="2" t="s">
        <v>1832</v>
      </c>
      <c r="C1343" s="2" t="s">
        <v>129</v>
      </c>
      <c r="D1343" s="2" t="str">
        <f>INDEX(Hotels!$C$2:$C$49,MATCH(C1343,Hotels!$A$2:$A$49,0))</f>
        <v>Varanasi</v>
      </c>
      <c r="E1343" s="11">
        <v>45702</v>
      </c>
      <c r="F1343" s="11">
        <v>45723</v>
      </c>
      <c r="G1343" s="11">
        <v>45724</v>
      </c>
      <c r="H1343" s="13">
        <f>DATE(YEAR(F1343),MONTH(F1343),1)</f>
        <v>45717</v>
      </c>
      <c r="I1343" s="2">
        <f>G1343-F1343</f>
        <v>1</v>
      </c>
      <c r="J1343" s="2">
        <f>F1343-E1343</f>
        <v>21</v>
      </c>
      <c r="K1343" s="2" t="s">
        <v>2655</v>
      </c>
      <c r="L1343" s="2">
        <v>1</v>
      </c>
      <c r="M1343" s="2">
        <v>2</v>
      </c>
      <c r="N1343" s="2">
        <v>0</v>
      </c>
      <c r="O1343" s="2" t="s">
        <v>2732</v>
      </c>
      <c r="P1343" s="2" t="s">
        <v>2652</v>
      </c>
      <c r="Q1343" s="2" t="s">
        <v>2664</v>
      </c>
      <c r="R1343" s="3">
        <v>4350</v>
      </c>
      <c r="S1343" s="3">
        <f>I1343*L1343*R1343</f>
        <v>4350</v>
      </c>
      <c r="T1343" s="2">
        <f>M1343+N1343</f>
        <v>2</v>
      </c>
    </row>
    <row r="1344" spans="1:20" x14ac:dyDescent="0.2">
      <c r="A1344" s="2" t="s">
        <v>4008</v>
      </c>
      <c r="B1344" s="2" t="s">
        <v>2115</v>
      </c>
      <c r="C1344" s="2" t="s">
        <v>26</v>
      </c>
      <c r="D1344" s="2" t="str">
        <f>INDEX(Hotels!$C$2:$C$49,MATCH(C1344,Hotels!$A$2:$A$49,0))</f>
        <v>Jaipur</v>
      </c>
      <c r="E1344" s="11">
        <v>45702</v>
      </c>
      <c r="F1344" s="11">
        <v>45706</v>
      </c>
      <c r="G1344" s="11">
        <v>45711</v>
      </c>
      <c r="H1344" s="13">
        <f>DATE(YEAR(F1344),MONTH(F1344),1)</f>
        <v>45689</v>
      </c>
      <c r="I1344" s="2">
        <f>G1344-F1344</f>
        <v>5</v>
      </c>
      <c r="J1344" s="2">
        <f>F1344-E1344</f>
        <v>4</v>
      </c>
      <c r="K1344" s="2" t="s">
        <v>2655</v>
      </c>
      <c r="L1344" s="2">
        <v>1</v>
      </c>
      <c r="M1344" s="2">
        <v>3</v>
      </c>
      <c r="N1344" s="2">
        <v>1</v>
      </c>
      <c r="O1344" s="2" t="s">
        <v>2647</v>
      </c>
      <c r="P1344" s="2" t="s">
        <v>2656</v>
      </c>
      <c r="Q1344" s="2" t="s">
        <v>2649</v>
      </c>
      <c r="R1344" s="3">
        <v>15200</v>
      </c>
      <c r="S1344" s="3">
        <f>I1344*L1344*R1344</f>
        <v>76000</v>
      </c>
      <c r="T1344" s="2">
        <f>M1344+N1344</f>
        <v>4</v>
      </c>
    </row>
    <row r="1345" spans="1:20" x14ac:dyDescent="0.2">
      <c r="A1345" s="2" t="s">
        <v>4009</v>
      </c>
      <c r="B1345" s="2" t="s">
        <v>2418</v>
      </c>
      <c r="C1345" s="2" t="s">
        <v>120</v>
      </c>
      <c r="D1345" s="2" t="str">
        <f>INDEX(Hotels!$C$2:$C$49,MATCH(C1345,Hotels!$A$2:$A$49,0))</f>
        <v>Rishikesh</v>
      </c>
      <c r="E1345" s="11">
        <v>45702</v>
      </c>
      <c r="F1345" s="11">
        <v>45755</v>
      </c>
      <c r="G1345" s="11">
        <v>45758</v>
      </c>
      <c r="H1345" s="13">
        <f>DATE(YEAR(F1345),MONTH(F1345),1)</f>
        <v>45748</v>
      </c>
      <c r="I1345" s="2">
        <f>G1345-F1345</f>
        <v>3</v>
      </c>
      <c r="J1345" s="2">
        <f>F1345-E1345</f>
        <v>53</v>
      </c>
      <c r="K1345" s="2" t="s">
        <v>2668</v>
      </c>
      <c r="L1345" s="2">
        <v>1</v>
      </c>
      <c r="M1345" s="2">
        <v>2</v>
      </c>
      <c r="N1345" s="2">
        <v>3</v>
      </c>
      <c r="O1345" s="2" t="s">
        <v>2670</v>
      </c>
      <c r="P1345" s="2" t="s">
        <v>2652</v>
      </c>
      <c r="Q1345" s="2" t="s">
        <v>2649</v>
      </c>
      <c r="R1345" s="3">
        <v>2900</v>
      </c>
      <c r="S1345" s="3">
        <f>I1345*L1345*R1345</f>
        <v>8700</v>
      </c>
      <c r="T1345" s="2">
        <f>M1345+N1345</f>
        <v>5</v>
      </c>
    </row>
    <row r="1346" spans="1:20" x14ac:dyDescent="0.2">
      <c r="A1346" s="2" t="s">
        <v>4010</v>
      </c>
      <c r="B1346" s="2" t="s">
        <v>2433</v>
      </c>
      <c r="C1346" s="2" t="s">
        <v>34</v>
      </c>
      <c r="D1346" s="2" t="str">
        <f>INDEX(Hotels!$C$2:$C$49,MATCH(C1346,Hotels!$A$2:$A$49,0))</f>
        <v>Udaipur</v>
      </c>
      <c r="E1346" s="11">
        <v>45702</v>
      </c>
      <c r="F1346" s="11">
        <v>45746</v>
      </c>
      <c r="G1346" s="11">
        <v>45750</v>
      </c>
      <c r="H1346" s="13">
        <f>DATE(YEAR(F1346),MONTH(F1346),1)</f>
        <v>45717</v>
      </c>
      <c r="I1346" s="2">
        <f>G1346-F1346</f>
        <v>4</v>
      </c>
      <c r="J1346" s="2">
        <f>F1346-E1346</f>
        <v>44</v>
      </c>
      <c r="K1346" s="2" t="s">
        <v>2655</v>
      </c>
      <c r="L1346" s="2">
        <v>3</v>
      </c>
      <c r="M1346" s="2">
        <v>6</v>
      </c>
      <c r="N1346" s="2">
        <v>0</v>
      </c>
      <c r="O1346" s="2" t="s">
        <v>2658</v>
      </c>
      <c r="P1346" s="2" t="s">
        <v>2652</v>
      </c>
      <c r="Q1346" s="2" t="s">
        <v>2664</v>
      </c>
      <c r="R1346" s="3">
        <v>8550</v>
      </c>
      <c r="S1346" s="3">
        <f>I1346*L1346*R1346</f>
        <v>102600</v>
      </c>
      <c r="T1346" s="2">
        <f>M1346+N1346</f>
        <v>6</v>
      </c>
    </row>
    <row r="1347" spans="1:20" x14ac:dyDescent="0.2">
      <c r="A1347" s="2" t="s">
        <v>4011</v>
      </c>
      <c r="B1347" s="2" t="s">
        <v>2584</v>
      </c>
      <c r="C1347" s="2" t="s">
        <v>19</v>
      </c>
      <c r="D1347" s="2" t="str">
        <f>INDEX(Hotels!$C$2:$C$49,MATCH(C1347,Hotels!$A$2:$A$49,0))</f>
        <v>Goa</v>
      </c>
      <c r="E1347" s="11">
        <v>45702</v>
      </c>
      <c r="F1347" s="11">
        <v>45832</v>
      </c>
      <c r="G1347" s="11">
        <v>45838</v>
      </c>
      <c r="H1347" s="13">
        <f>DATE(YEAR(F1347),MONTH(F1347),1)</f>
        <v>45809</v>
      </c>
      <c r="I1347" s="2">
        <f>G1347-F1347</f>
        <v>6</v>
      </c>
      <c r="J1347" s="2">
        <f>F1347-E1347</f>
        <v>130</v>
      </c>
      <c r="K1347" s="2" t="s">
        <v>2646</v>
      </c>
      <c r="L1347" s="2">
        <v>1</v>
      </c>
      <c r="M1347" s="2">
        <v>2</v>
      </c>
      <c r="N1347" s="2">
        <v>1</v>
      </c>
      <c r="O1347" s="2" t="s">
        <v>2647</v>
      </c>
      <c r="P1347" s="2" t="s">
        <v>2656</v>
      </c>
      <c r="Q1347" s="2" t="s">
        <v>2649</v>
      </c>
      <c r="R1347" s="3">
        <v>9100</v>
      </c>
      <c r="S1347" s="3">
        <f>I1347*L1347*R1347</f>
        <v>54600</v>
      </c>
      <c r="T1347" s="2">
        <f>M1347+N1347</f>
        <v>3</v>
      </c>
    </row>
    <row r="1348" spans="1:20" x14ac:dyDescent="0.2">
      <c r="A1348" s="2" t="s">
        <v>4012</v>
      </c>
      <c r="B1348" s="2" t="s">
        <v>558</v>
      </c>
      <c r="C1348" s="2" t="s">
        <v>13</v>
      </c>
      <c r="D1348" s="2" t="str">
        <f>INDEX(Hotels!$C$2:$C$49,MATCH(C1348,Hotels!$A$2:$A$49,0))</f>
        <v>Goa</v>
      </c>
      <c r="E1348" s="11">
        <v>45703</v>
      </c>
      <c r="F1348" s="11">
        <v>45781</v>
      </c>
      <c r="G1348" s="11">
        <v>45784</v>
      </c>
      <c r="H1348" s="13">
        <f>DATE(YEAR(F1348),MONTH(F1348),1)</f>
        <v>45778</v>
      </c>
      <c r="I1348" s="2">
        <f>G1348-F1348</f>
        <v>3</v>
      </c>
      <c r="J1348" s="2">
        <f>F1348-E1348</f>
        <v>78</v>
      </c>
      <c r="K1348" s="2" t="s">
        <v>2646</v>
      </c>
      <c r="L1348" s="2">
        <v>1</v>
      </c>
      <c r="M1348" s="2">
        <v>2</v>
      </c>
      <c r="N1348" s="2">
        <v>2</v>
      </c>
      <c r="O1348" s="2" t="s">
        <v>2647</v>
      </c>
      <c r="P1348" s="2" t="s">
        <v>2662</v>
      </c>
      <c r="Q1348" s="2" t="s">
        <v>2649</v>
      </c>
      <c r="R1348" s="3">
        <v>19750</v>
      </c>
      <c r="S1348" s="3">
        <f>I1348*L1348*R1348</f>
        <v>59250</v>
      </c>
      <c r="T1348" s="2">
        <f>M1348+N1348</f>
        <v>4</v>
      </c>
    </row>
    <row r="1349" spans="1:20" x14ac:dyDescent="0.2">
      <c r="A1349" s="2" t="s">
        <v>4013</v>
      </c>
      <c r="B1349" s="2" t="s">
        <v>624</v>
      </c>
      <c r="C1349" s="2" t="s">
        <v>99</v>
      </c>
      <c r="D1349" s="2" t="str">
        <f>INDEX(Hotels!$C$2:$C$49,MATCH(C1349,Hotels!$A$2:$A$49,0))</f>
        <v>Shimla</v>
      </c>
      <c r="E1349" s="11">
        <v>45703</v>
      </c>
      <c r="F1349" s="11">
        <v>45889</v>
      </c>
      <c r="G1349" s="11">
        <v>45895</v>
      </c>
      <c r="H1349" s="13">
        <f>DATE(YEAR(F1349),MONTH(F1349),1)</f>
        <v>45870</v>
      </c>
      <c r="I1349" s="2">
        <f>G1349-F1349</f>
        <v>6</v>
      </c>
      <c r="J1349" s="2">
        <f>F1349-E1349</f>
        <v>186</v>
      </c>
      <c r="K1349" s="2" t="s">
        <v>2646</v>
      </c>
      <c r="L1349" s="2">
        <v>1</v>
      </c>
      <c r="M1349" s="2">
        <v>2</v>
      </c>
      <c r="N1349" s="2">
        <v>1</v>
      </c>
      <c r="O1349" s="2" t="s">
        <v>2670</v>
      </c>
      <c r="P1349" s="2" t="s">
        <v>2656</v>
      </c>
      <c r="Q1349" s="2" t="s">
        <v>2649</v>
      </c>
      <c r="R1349" s="3">
        <v>3800</v>
      </c>
      <c r="S1349" s="3">
        <f>I1349*L1349*R1349</f>
        <v>22800</v>
      </c>
      <c r="T1349" s="2">
        <f>M1349+N1349</f>
        <v>3</v>
      </c>
    </row>
    <row r="1350" spans="1:20" x14ac:dyDescent="0.2">
      <c r="A1350" s="2" t="s">
        <v>4014</v>
      </c>
      <c r="B1350" s="2" t="s">
        <v>819</v>
      </c>
      <c r="C1350" s="2" t="s">
        <v>97</v>
      </c>
      <c r="D1350" s="2" t="str">
        <f>INDEX(Hotels!$C$2:$C$49,MATCH(C1350,Hotels!$A$2:$A$49,0))</f>
        <v>Shimla</v>
      </c>
      <c r="E1350" s="11">
        <v>45703</v>
      </c>
      <c r="F1350" s="11">
        <v>45811</v>
      </c>
      <c r="G1350" s="11">
        <v>45815</v>
      </c>
      <c r="H1350" s="13">
        <f>DATE(YEAR(F1350),MONTH(F1350),1)</f>
        <v>45809</v>
      </c>
      <c r="I1350" s="2">
        <f>G1350-F1350</f>
        <v>4</v>
      </c>
      <c r="J1350" s="2">
        <f>F1350-E1350</f>
        <v>108</v>
      </c>
      <c r="K1350" s="2" t="s">
        <v>2646</v>
      </c>
      <c r="L1350" s="2">
        <v>1</v>
      </c>
      <c r="M1350" s="2">
        <v>1</v>
      </c>
      <c r="N1350" s="2">
        <v>0</v>
      </c>
      <c r="O1350" s="2" t="s">
        <v>2689</v>
      </c>
      <c r="P1350" s="2" t="s">
        <v>2652</v>
      </c>
      <c r="Q1350" s="2" t="s">
        <v>2649</v>
      </c>
      <c r="R1350" s="3">
        <v>19250</v>
      </c>
      <c r="S1350" s="3">
        <f>I1350*L1350*R1350</f>
        <v>77000</v>
      </c>
      <c r="T1350" s="2">
        <f>M1350+N1350</f>
        <v>1</v>
      </c>
    </row>
    <row r="1351" spans="1:20" x14ac:dyDescent="0.2">
      <c r="A1351" s="2" t="s">
        <v>4015</v>
      </c>
      <c r="B1351" s="2" t="s">
        <v>911</v>
      </c>
      <c r="C1351" s="2" t="s">
        <v>127</v>
      </c>
      <c r="D1351" s="2" t="str">
        <f>INDEX(Hotels!$C$2:$C$49,MATCH(C1351,Hotels!$A$2:$A$49,0))</f>
        <v>Varanasi</v>
      </c>
      <c r="E1351" s="11">
        <v>45703</v>
      </c>
      <c r="F1351" s="11">
        <v>45735</v>
      </c>
      <c r="G1351" s="11">
        <v>45737</v>
      </c>
      <c r="H1351" s="13">
        <f>DATE(YEAR(F1351),MONTH(F1351),1)</f>
        <v>45717</v>
      </c>
      <c r="I1351" s="2">
        <f>G1351-F1351</f>
        <v>2</v>
      </c>
      <c r="J1351" s="2">
        <f>F1351-E1351</f>
        <v>32</v>
      </c>
      <c r="K1351" s="2" t="s">
        <v>2668</v>
      </c>
      <c r="L1351" s="2">
        <v>1</v>
      </c>
      <c r="M1351" s="2">
        <v>2</v>
      </c>
      <c r="N1351" s="2">
        <v>0</v>
      </c>
      <c r="O1351" s="2" t="s">
        <v>2647</v>
      </c>
      <c r="P1351" s="2" t="s">
        <v>2652</v>
      </c>
      <c r="Q1351" s="2" t="s">
        <v>2649</v>
      </c>
      <c r="R1351" s="3">
        <v>3950</v>
      </c>
      <c r="S1351" s="3">
        <f>I1351*L1351*R1351</f>
        <v>7900</v>
      </c>
      <c r="T1351" s="2">
        <f>M1351+N1351</f>
        <v>2</v>
      </c>
    </row>
    <row r="1352" spans="1:20" x14ac:dyDescent="0.2">
      <c r="A1352" s="2" t="s">
        <v>4016</v>
      </c>
      <c r="B1352" s="2" t="s">
        <v>1024</v>
      </c>
      <c r="C1352" s="2" t="s">
        <v>83</v>
      </c>
      <c r="D1352" s="2" t="str">
        <f>INDEX(Hotels!$C$2:$C$49,MATCH(C1352,Hotels!$A$2:$A$49,0))</f>
        <v>Kochi</v>
      </c>
      <c r="E1352" s="11">
        <v>45703</v>
      </c>
      <c r="F1352" s="11">
        <v>45764</v>
      </c>
      <c r="G1352" s="11">
        <v>45769</v>
      </c>
      <c r="H1352" s="13">
        <f>DATE(YEAR(F1352),MONTH(F1352),1)</f>
        <v>45748</v>
      </c>
      <c r="I1352" s="2">
        <f>G1352-F1352</f>
        <v>5</v>
      </c>
      <c r="J1352" s="2">
        <f>F1352-E1352</f>
        <v>61</v>
      </c>
      <c r="K1352" s="2" t="s">
        <v>2655</v>
      </c>
      <c r="L1352" s="2">
        <v>1</v>
      </c>
      <c r="M1352" s="2">
        <v>3</v>
      </c>
      <c r="N1352" s="2">
        <v>0</v>
      </c>
      <c r="O1352" s="2" t="s">
        <v>2647</v>
      </c>
      <c r="P1352" s="2" t="s">
        <v>2662</v>
      </c>
      <c r="Q1352" s="2" t="s">
        <v>2649</v>
      </c>
      <c r="R1352" s="3">
        <v>11150</v>
      </c>
      <c r="S1352" s="3">
        <f>I1352*L1352*R1352</f>
        <v>55750</v>
      </c>
      <c r="T1352" s="2">
        <f>M1352+N1352</f>
        <v>3</v>
      </c>
    </row>
    <row r="1353" spans="1:20" x14ac:dyDescent="0.2">
      <c r="A1353" s="2" t="s">
        <v>4017</v>
      </c>
      <c r="B1353" s="2" t="s">
        <v>1562</v>
      </c>
      <c r="C1353" s="2" t="s">
        <v>57</v>
      </c>
      <c r="D1353" s="2" t="str">
        <f>INDEX(Hotels!$C$2:$C$49,MATCH(C1353,Hotels!$A$2:$A$49,0))</f>
        <v>Mumbai</v>
      </c>
      <c r="E1353" s="11">
        <v>45703</v>
      </c>
      <c r="F1353" s="11">
        <v>45721</v>
      </c>
      <c r="G1353" s="11">
        <v>45725</v>
      </c>
      <c r="H1353" s="13">
        <f>DATE(YEAR(F1353),MONTH(F1353),1)</f>
        <v>45717</v>
      </c>
      <c r="I1353" s="2">
        <f>G1353-F1353</f>
        <v>4</v>
      </c>
      <c r="J1353" s="2">
        <f>F1353-E1353</f>
        <v>18</v>
      </c>
      <c r="K1353" s="2" t="s">
        <v>2646</v>
      </c>
      <c r="L1353" s="2">
        <v>1</v>
      </c>
      <c r="M1353" s="2">
        <v>2</v>
      </c>
      <c r="N1353" s="2">
        <v>3</v>
      </c>
      <c r="O1353" s="2" t="s">
        <v>2647</v>
      </c>
      <c r="P1353" s="2" t="s">
        <v>2652</v>
      </c>
      <c r="Q1353" s="2" t="s">
        <v>2649</v>
      </c>
      <c r="R1353" s="3">
        <v>13650</v>
      </c>
      <c r="S1353" s="3">
        <f>I1353*L1353*R1353</f>
        <v>54600</v>
      </c>
      <c r="T1353" s="2">
        <f>M1353+N1353</f>
        <v>5</v>
      </c>
    </row>
    <row r="1354" spans="1:20" x14ac:dyDescent="0.2">
      <c r="A1354" s="2" t="s">
        <v>4018</v>
      </c>
      <c r="B1354" s="2" t="s">
        <v>1688</v>
      </c>
      <c r="C1354" s="2" t="s">
        <v>112</v>
      </c>
      <c r="D1354" s="2" t="str">
        <f>INDEX(Hotels!$C$2:$C$49,MATCH(C1354,Hotels!$A$2:$A$49,0))</f>
        <v>Rishikesh</v>
      </c>
      <c r="E1354" s="11">
        <v>45703</v>
      </c>
      <c r="F1354" s="11">
        <v>45718</v>
      </c>
      <c r="G1354" s="11">
        <v>45719</v>
      </c>
      <c r="H1354" s="13">
        <f>DATE(YEAR(F1354),MONTH(F1354),1)</f>
        <v>45717</v>
      </c>
      <c r="I1354" s="2">
        <f>G1354-F1354</f>
        <v>1</v>
      </c>
      <c r="J1354" s="2">
        <f>F1354-E1354</f>
        <v>15</v>
      </c>
      <c r="K1354" s="2" t="s">
        <v>2668</v>
      </c>
      <c r="L1354" s="2">
        <v>1</v>
      </c>
      <c r="M1354" s="2">
        <v>2</v>
      </c>
      <c r="N1354" s="2">
        <v>0</v>
      </c>
      <c r="O1354" s="2" t="s">
        <v>2732</v>
      </c>
      <c r="P1354" s="2" t="s">
        <v>2652</v>
      </c>
      <c r="Q1354" s="2" t="s">
        <v>2649</v>
      </c>
      <c r="R1354" s="3">
        <v>4750</v>
      </c>
      <c r="S1354" s="3">
        <f>I1354*L1354*R1354</f>
        <v>4750</v>
      </c>
      <c r="T1354" s="2">
        <f>M1354+N1354</f>
        <v>2</v>
      </c>
    </row>
    <row r="1355" spans="1:20" x14ac:dyDescent="0.2">
      <c r="A1355" s="2" t="s">
        <v>4019</v>
      </c>
      <c r="B1355" s="2" t="s">
        <v>1700</v>
      </c>
      <c r="C1355" s="2" t="s">
        <v>108</v>
      </c>
      <c r="D1355" s="2" t="str">
        <f>INDEX(Hotels!$C$2:$C$49,MATCH(C1355,Hotels!$A$2:$A$49,0))</f>
        <v>Manali</v>
      </c>
      <c r="E1355" s="11">
        <v>45703</v>
      </c>
      <c r="F1355" s="11">
        <v>45757</v>
      </c>
      <c r="G1355" s="11">
        <v>45759</v>
      </c>
      <c r="H1355" s="13">
        <f>DATE(YEAR(F1355),MONTH(F1355),1)</f>
        <v>45748</v>
      </c>
      <c r="I1355" s="2">
        <f>G1355-F1355</f>
        <v>2</v>
      </c>
      <c r="J1355" s="2">
        <f>F1355-E1355</f>
        <v>54</v>
      </c>
      <c r="K1355" s="2" t="s">
        <v>2646</v>
      </c>
      <c r="L1355" s="2">
        <v>1</v>
      </c>
      <c r="M1355" s="2">
        <v>2</v>
      </c>
      <c r="N1355" s="2">
        <v>0</v>
      </c>
      <c r="O1355" s="2" t="s">
        <v>2670</v>
      </c>
      <c r="P1355" s="2" t="s">
        <v>2648</v>
      </c>
      <c r="Q1355" s="2" t="s">
        <v>2649</v>
      </c>
      <c r="R1355" s="3">
        <v>19000</v>
      </c>
      <c r="S1355" s="3">
        <f>I1355*L1355*R1355</f>
        <v>38000</v>
      </c>
      <c r="T1355" s="2">
        <f>M1355+N1355</f>
        <v>2</v>
      </c>
    </row>
    <row r="1356" spans="1:20" x14ac:dyDescent="0.2">
      <c r="A1356" s="2" t="s">
        <v>4020</v>
      </c>
      <c r="B1356" s="2" t="s">
        <v>1717</v>
      </c>
      <c r="C1356" s="2" t="s">
        <v>83</v>
      </c>
      <c r="D1356" s="2" t="str">
        <f>INDEX(Hotels!$C$2:$C$49,MATCH(C1356,Hotels!$A$2:$A$49,0))</f>
        <v>Kochi</v>
      </c>
      <c r="E1356" s="11">
        <v>45703</v>
      </c>
      <c r="F1356" s="11">
        <v>45710</v>
      </c>
      <c r="G1356" s="11">
        <v>45712</v>
      </c>
      <c r="H1356" s="13">
        <f>DATE(YEAR(F1356),MONTH(F1356),1)</f>
        <v>45689</v>
      </c>
      <c r="I1356" s="2">
        <f>G1356-F1356</f>
        <v>2</v>
      </c>
      <c r="J1356" s="2">
        <f>F1356-E1356</f>
        <v>7</v>
      </c>
      <c r="K1356" s="2" t="s">
        <v>2646</v>
      </c>
      <c r="L1356" s="2">
        <v>1</v>
      </c>
      <c r="M1356" s="2">
        <v>2</v>
      </c>
      <c r="N1356" s="2">
        <v>0</v>
      </c>
      <c r="O1356" s="2" t="s">
        <v>2670</v>
      </c>
      <c r="P1356" s="2" t="s">
        <v>2652</v>
      </c>
      <c r="Q1356" s="2" t="s">
        <v>2649</v>
      </c>
      <c r="R1356" s="3">
        <v>20500</v>
      </c>
      <c r="S1356" s="3">
        <f>I1356*L1356*R1356</f>
        <v>41000</v>
      </c>
      <c r="T1356" s="2">
        <f>M1356+N1356</f>
        <v>2</v>
      </c>
    </row>
    <row r="1357" spans="1:20" x14ac:dyDescent="0.2">
      <c r="A1357" s="2" t="s">
        <v>4021</v>
      </c>
      <c r="B1357" s="2" t="s">
        <v>1943</v>
      </c>
      <c r="C1357" s="2" t="s">
        <v>91</v>
      </c>
      <c r="D1357" s="2" t="str">
        <f>INDEX(Hotels!$C$2:$C$49,MATCH(C1357,Hotels!$A$2:$A$49,0))</f>
        <v>Kochi</v>
      </c>
      <c r="E1357" s="11">
        <v>45703</v>
      </c>
      <c r="F1357" s="11">
        <v>45727</v>
      </c>
      <c r="G1357" s="11">
        <v>45729</v>
      </c>
      <c r="H1357" s="13">
        <f>DATE(YEAR(F1357),MONTH(F1357),1)</f>
        <v>45717</v>
      </c>
      <c r="I1357" s="2">
        <f>G1357-F1357</f>
        <v>2</v>
      </c>
      <c r="J1357" s="2">
        <f>F1357-E1357</f>
        <v>24</v>
      </c>
      <c r="K1357" s="2" t="s">
        <v>2668</v>
      </c>
      <c r="L1357" s="2">
        <v>1</v>
      </c>
      <c r="M1357" s="2">
        <v>1</v>
      </c>
      <c r="N1357" s="2">
        <v>0</v>
      </c>
      <c r="O1357" s="2" t="s">
        <v>2689</v>
      </c>
      <c r="P1357" s="2" t="s">
        <v>2656</v>
      </c>
      <c r="Q1357" s="2" t="s">
        <v>2649</v>
      </c>
      <c r="R1357" s="3">
        <v>3700</v>
      </c>
      <c r="S1357" s="3">
        <f>I1357*L1357*R1357</f>
        <v>7400</v>
      </c>
      <c r="T1357" s="2">
        <f>M1357+N1357</f>
        <v>1</v>
      </c>
    </row>
    <row r="1358" spans="1:20" x14ac:dyDescent="0.2">
      <c r="A1358" s="2" t="s">
        <v>4022</v>
      </c>
      <c r="B1358" s="2" t="s">
        <v>2175</v>
      </c>
      <c r="C1358" s="2" t="s">
        <v>47</v>
      </c>
      <c r="D1358" s="2" t="str">
        <f>INDEX(Hotels!$C$2:$C$49,MATCH(C1358,Hotels!$A$2:$A$49,0))</f>
        <v>Agra</v>
      </c>
      <c r="E1358" s="11">
        <v>45703</v>
      </c>
      <c r="F1358" s="11">
        <v>45725</v>
      </c>
      <c r="G1358" s="11">
        <v>45730</v>
      </c>
      <c r="H1358" s="13">
        <f>DATE(YEAR(F1358),MONTH(F1358),1)</f>
        <v>45717</v>
      </c>
      <c r="I1358" s="2">
        <f>G1358-F1358</f>
        <v>5</v>
      </c>
      <c r="J1358" s="2">
        <f>F1358-E1358</f>
        <v>22</v>
      </c>
      <c r="K1358" s="2" t="s">
        <v>2655</v>
      </c>
      <c r="L1358" s="2">
        <v>1</v>
      </c>
      <c r="M1358" s="2">
        <v>2</v>
      </c>
      <c r="N1358" s="2">
        <v>3</v>
      </c>
      <c r="O1358" s="2" t="s">
        <v>2670</v>
      </c>
      <c r="P1358" s="2" t="s">
        <v>2662</v>
      </c>
      <c r="Q1358" s="2" t="s">
        <v>2653</v>
      </c>
      <c r="R1358" s="3">
        <v>6750</v>
      </c>
      <c r="S1358" s="3">
        <f>I1358*L1358*R1358</f>
        <v>33750</v>
      </c>
      <c r="T1358" s="2">
        <f>M1358+N1358</f>
        <v>5</v>
      </c>
    </row>
    <row r="1359" spans="1:20" x14ac:dyDescent="0.2">
      <c r="A1359" s="2" t="s">
        <v>4023</v>
      </c>
      <c r="B1359" s="2" t="s">
        <v>2381</v>
      </c>
      <c r="C1359" s="2" t="s">
        <v>118</v>
      </c>
      <c r="D1359" s="2" t="str">
        <f>INDEX(Hotels!$C$2:$C$49,MATCH(C1359,Hotels!$A$2:$A$49,0))</f>
        <v>Rishikesh</v>
      </c>
      <c r="E1359" s="11">
        <v>45703</v>
      </c>
      <c r="F1359" s="11">
        <v>45706</v>
      </c>
      <c r="G1359" s="11">
        <v>45708</v>
      </c>
      <c r="H1359" s="13">
        <f>DATE(YEAR(F1359),MONTH(F1359),1)</f>
        <v>45689</v>
      </c>
      <c r="I1359" s="2">
        <f>G1359-F1359</f>
        <v>2</v>
      </c>
      <c r="J1359" s="2">
        <f>F1359-E1359</f>
        <v>3</v>
      </c>
      <c r="K1359" s="2" t="s">
        <v>2655</v>
      </c>
      <c r="L1359" s="2">
        <v>1</v>
      </c>
      <c r="M1359" s="2">
        <v>2</v>
      </c>
      <c r="N1359" s="2">
        <v>0</v>
      </c>
      <c r="O1359" s="2" t="s">
        <v>2647</v>
      </c>
      <c r="P1359" s="2" t="s">
        <v>2648</v>
      </c>
      <c r="Q1359" s="2" t="s">
        <v>2649</v>
      </c>
      <c r="R1359" s="3">
        <v>8400</v>
      </c>
      <c r="S1359" s="3">
        <f>I1359*L1359*R1359</f>
        <v>16800</v>
      </c>
      <c r="T1359" s="2">
        <f>M1359+N1359</f>
        <v>2</v>
      </c>
    </row>
    <row r="1360" spans="1:20" x14ac:dyDescent="0.2">
      <c r="A1360" s="2" t="s">
        <v>4024</v>
      </c>
      <c r="B1360" s="2" t="s">
        <v>2406</v>
      </c>
      <c r="C1360" s="2" t="s">
        <v>99</v>
      </c>
      <c r="D1360" s="2" t="str">
        <f>INDEX(Hotels!$C$2:$C$49,MATCH(C1360,Hotels!$A$2:$A$49,0))</f>
        <v>Shimla</v>
      </c>
      <c r="E1360" s="11">
        <v>45703</v>
      </c>
      <c r="F1360" s="11">
        <v>45703</v>
      </c>
      <c r="G1360" s="11">
        <v>45705</v>
      </c>
      <c r="H1360" s="13">
        <f>DATE(YEAR(F1360),MONTH(F1360),1)</f>
        <v>45689</v>
      </c>
      <c r="I1360" s="2">
        <f>G1360-F1360</f>
        <v>2</v>
      </c>
      <c r="J1360" s="2">
        <f>F1360-E1360</f>
        <v>0</v>
      </c>
      <c r="K1360" s="2" t="s">
        <v>2646</v>
      </c>
      <c r="L1360" s="2">
        <v>1</v>
      </c>
      <c r="M1360" s="2">
        <v>2</v>
      </c>
      <c r="N1360" s="2">
        <v>0</v>
      </c>
      <c r="O1360" s="2" t="s">
        <v>2647</v>
      </c>
      <c r="P1360" s="2" t="s">
        <v>2672</v>
      </c>
      <c r="Q1360" s="2" t="s">
        <v>2649</v>
      </c>
      <c r="R1360" s="3">
        <v>4550</v>
      </c>
      <c r="S1360" s="3">
        <f>I1360*L1360*R1360</f>
        <v>9100</v>
      </c>
      <c r="T1360" s="2">
        <f>M1360+N1360</f>
        <v>2</v>
      </c>
    </row>
    <row r="1361" spans="1:20" x14ac:dyDescent="0.2">
      <c r="A1361" s="2" t="s">
        <v>4025</v>
      </c>
      <c r="B1361" s="2" t="s">
        <v>354</v>
      </c>
      <c r="C1361" s="2" t="s">
        <v>53</v>
      </c>
      <c r="D1361" s="2" t="str">
        <f>INDEX(Hotels!$C$2:$C$49,MATCH(C1361,Hotels!$A$2:$A$49,0))</f>
        <v>Mumbai</v>
      </c>
      <c r="E1361" s="11">
        <v>45704</v>
      </c>
      <c r="F1361" s="11">
        <v>45707</v>
      </c>
      <c r="G1361" s="11">
        <v>45712</v>
      </c>
      <c r="H1361" s="13">
        <f>DATE(YEAR(F1361),MONTH(F1361),1)</f>
        <v>45689</v>
      </c>
      <c r="I1361" s="2">
        <f>G1361-F1361</f>
        <v>5</v>
      </c>
      <c r="J1361" s="2">
        <f>F1361-E1361</f>
        <v>3</v>
      </c>
      <c r="K1361" s="2" t="s">
        <v>2655</v>
      </c>
      <c r="L1361" s="2">
        <v>1</v>
      </c>
      <c r="M1361" s="2">
        <v>2</v>
      </c>
      <c r="N1361" s="2">
        <v>1</v>
      </c>
      <c r="O1361" s="2" t="s">
        <v>2689</v>
      </c>
      <c r="P1361" s="2" t="s">
        <v>2672</v>
      </c>
      <c r="Q1361" s="2" t="s">
        <v>2653</v>
      </c>
      <c r="R1361" s="3">
        <v>12050</v>
      </c>
      <c r="S1361" s="3">
        <f>I1361*L1361*R1361</f>
        <v>60250</v>
      </c>
      <c r="T1361" s="2">
        <f>M1361+N1361</f>
        <v>3</v>
      </c>
    </row>
    <row r="1362" spans="1:20" x14ac:dyDescent="0.2">
      <c r="A1362" s="2" t="s">
        <v>4026</v>
      </c>
      <c r="B1362" s="2" t="s">
        <v>763</v>
      </c>
      <c r="C1362" s="2" t="s">
        <v>13</v>
      </c>
      <c r="D1362" s="2" t="str">
        <f>INDEX(Hotels!$C$2:$C$49,MATCH(C1362,Hotels!$A$2:$A$49,0))</f>
        <v>Goa</v>
      </c>
      <c r="E1362" s="11">
        <v>45704</v>
      </c>
      <c r="F1362" s="11">
        <v>45732</v>
      </c>
      <c r="G1362" s="11">
        <v>45735</v>
      </c>
      <c r="H1362" s="13">
        <f>DATE(YEAR(F1362),MONTH(F1362),1)</f>
        <v>45717</v>
      </c>
      <c r="I1362" s="2">
        <f>G1362-F1362</f>
        <v>3</v>
      </c>
      <c r="J1362" s="2">
        <f>F1362-E1362</f>
        <v>28</v>
      </c>
      <c r="K1362" s="2" t="s">
        <v>2646</v>
      </c>
      <c r="L1362" s="2">
        <v>2</v>
      </c>
      <c r="M1362" s="2">
        <v>4</v>
      </c>
      <c r="N1362" s="2">
        <v>0</v>
      </c>
      <c r="O1362" s="2" t="s">
        <v>2732</v>
      </c>
      <c r="P1362" s="2" t="s">
        <v>2662</v>
      </c>
      <c r="Q1362" s="2" t="s">
        <v>2649</v>
      </c>
      <c r="R1362" s="3">
        <v>19650</v>
      </c>
      <c r="S1362" s="3">
        <f>I1362*L1362*R1362</f>
        <v>117900</v>
      </c>
      <c r="T1362" s="2">
        <f>M1362+N1362</f>
        <v>4</v>
      </c>
    </row>
    <row r="1363" spans="1:20" x14ac:dyDescent="0.2">
      <c r="A1363" s="2" t="s">
        <v>4027</v>
      </c>
      <c r="B1363" s="2" t="s">
        <v>1833</v>
      </c>
      <c r="C1363" s="2" t="s">
        <v>77</v>
      </c>
      <c r="D1363" s="2" t="str">
        <f>INDEX(Hotels!$C$2:$C$49,MATCH(C1363,Hotels!$A$2:$A$49,0))</f>
        <v>Bengaluru</v>
      </c>
      <c r="E1363" s="11">
        <v>45704</v>
      </c>
      <c r="F1363" s="11">
        <v>45732</v>
      </c>
      <c r="G1363" s="11">
        <v>45735</v>
      </c>
      <c r="H1363" s="13">
        <f>DATE(YEAR(F1363),MONTH(F1363),1)</f>
        <v>45717</v>
      </c>
      <c r="I1363" s="2">
        <f>G1363-F1363</f>
        <v>3</v>
      </c>
      <c r="J1363" s="2">
        <f>F1363-E1363</f>
        <v>28</v>
      </c>
      <c r="K1363" s="2" t="s">
        <v>2655</v>
      </c>
      <c r="L1363" s="2">
        <v>1</v>
      </c>
      <c r="M1363" s="2">
        <v>2</v>
      </c>
      <c r="N1363" s="2">
        <v>0</v>
      </c>
      <c r="O1363" s="2" t="s">
        <v>2689</v>
      </c>
      <c r="P1363" s="2" t="s">
        <v>2652</v>
      </c>
      <c r="Q1363" s="2" t="s">
        <v>2649</v>
      </c>
      <c r="R1363" s="3">
        <v>9650</v>
      </c>
      <c r="S1363" s="3">
        <f>I1363*L1363*R1363</f>
        <v>28950</v>
      </c>
      <c r="T1363" s="2">
        <f>M1363+N1363</f>
        <v>2</v>
      </c>
    </row>
    <row r="1364" spans="1:20" x14ac:dyDescent="0.2">
      <c r="A1364" s="2" t="s">
        <v>4028</v>
      </c>
      <c r="B1364" s="2" t="s">
        <v>1837</v>
      </c>
      <c r="C1364" s="2" t="s">
        <v>34</v>
      </c>
      <c r="D1364" s="2" t="str">
        <f>INDEX(Hotels!$C$2:$C$49,MATCH(C1364,Hotels!$A$2:$A$49,0))</f>
        <v>Udaipur</v>
      </c>
      <c r="E1364" s="11">
        <v>45704</v>
      </c>
      <c r="F1364" s="11">
        <v>45840</v>
      </c>
      <c r="G1364" s="11">
        <v>45843</v>
      </c>
      <c r="H1364" s="13">
        <f>DATE(YEAR(F1364),MONTH(F1364),1)</f>
        <v>45839</v>
      </c>
      <c r="I1364" s="2">
        <f>G1364-F1364</f>
        <v>3</v>
      </c>
      <c r="J1364" s="2">
        <f>F1364-E1364</f>
        <v>136</v>
      </c>
      <c r="K1364" s="2" t="s">
        <v>2655</v>
      </c>
      <c r="L1364" s="2">
        <v>1</v>
      </c>
      <c r="M1364" s="2">
        <v>2</v>
      </c>
      <c r="N1364" s="2">
        <v>0</v>
      </c>
      <c r="O1364" s="2" t="s">
        <v>2661</v>
      </c>
      <c r="P1364" s="2" t="s">
        <v>2652</v>
      </c>
      <c r="Q1364" s="2" t="s">
        <v>2649</v>
      </c>
      <c r="R1364" s="3">
        <v>5150</v>
      </c>
      <c r="S1364" s="3">
        <f>I1364*L1364*R1364</f>
        <v>15450</v>
      </c>
      <c r="T1364" s="2">
        <f>M1364+N1364</f>
        <v>2</v>
      </c>
    </row>
    <row r="1365" spans="1:20" x14ac:dyDescent="0.2">
      <c r="A1365" s="2" t="s">
        <v>4029</v>
      </c>
      <c r="B1365" s="2" t="s">
        <v>2015</v>
      </c>
      <c r="C1365" s="2" t="s">
        <v>89</v>
      </c>
      <c r="D1365" s="2" t="str">
        <f>INDEX(Hotels!$C$2:$C$49,MATCH(C1365,Hotels!$A$2:$A$49,0))</f>
        <v>Kochi</v>
      </c>
      <c r="E1365" s="11">
        <v>45704</v>
      </c>
      <c r="F1365" s="11">
        <v>45741</v>
      </c>
      <c r="G1365" s="11">
        <v>45747</v>
      </c>
      <c r="H1365" s="13">
        <f>DATE(YEAR(F1365),MONTH(F1365),1)</f>
        <v>45717</v>
      </c>
      <c r="I1365" s="2">
        <f>G1365-F1365</f>
        <v>6</v>
      </c>
      <c r="J1365" s="2">
        <f>F1365-E1365</f>
        <v>37</v>
      </c>
      <c r="K1365" s="2" t="s">
        <v>2655</v>
      </c>
      <c r="L1365" s="2">
        <v>1</v>
      </c>
      <c r="M1365" s="2">
        <v>2</v>
      </c>
      <c r="N1365" s="2">
        <v>2</v>
      </c>
      <c r="O1365" s="2" t="s">
        <v>2658</v>
      </c>
      <c r="P1365" s="2" t="s">
        <v>2656</v>
      </c>
      <c r="Q1365" s="2" t="s">
        <v>2649</v>
      </c>
      <c r="R1365" s="3">
        <v>8150</v>
      </c>
      <c r="S1365" s="3">
        <f>I1365*L1365*R1365</f>
        <v>48900</v>
      </c>
      <c r="T1365" s="2">
        <f>M1365+N1365</f>
        <v>4</v>
      </c>
    </row>
    <row r="1366" spans="1:20" x14ac:dyDescent="0.2">
      <c r="A1366" s="2" t="s">
        <v>4030</v>
      </c>
      <c r="B1366" s="2" t="s">
        <v>1803</v>
      </c>
      <c r="C1366" s="2" t="s">
        <v>26</v>
      </c>
      <c r="D1366" s="2" t="str">
        <f>INDEX(Hotels!$C$2:$C$49,MATCH(C1366,Hotels!$A$2:$A$49,0))</f>
        <v>Jaipur</v>
      </c>
      <c r="E1366" s="11">
        <v>45705</v>
      </c>
      <c r="F1366" s="11">
        <v>45728</v>
      </c>
      <c r="G1366" s="11">
        <v>45732</v>
      </c>
      <c r="H1366" s="13">
        <f>DATE(YEAR(F1366),MONTH(F1366),1)</f>
        <v>45717</v>
      </c>
      <c r="I1366" s="2">
        <f>G1366-F1366</f>
        <v>4</v>
      </c>
      <c r="J1366" s="2">
        <f>F1366-E1366</f>
        <v>23</v>
      </c>
      <c r="K1366" s="2" t="s">
        <v>2666</v>
      </c>
      <c r="L1366" s="2">
        <v>1</v>
      </c>
      <c r="M1366" s="2">
        <v>3</v>
      </c>
      <c r="N1366" s="2">
        <v>0</v>
      </c>
      <c r="O1366" s="2" t="s">
        <v>2683</v>
      </c>
      <c r="P1366" s="2" t="s">
        <v>2662</v>
      </c>
      <c r="Q1366" s="2" t="s">
        <v>2649</v>
      </c>
      <c r="R1366" s="3">
        <v>30400</v>
      </c>
      <c r="S1366" s="3">
        <f>I1366*L1366*R1366</f>
        <v>121600</v>
      </c>
      <c r="T1366" s="2">
        <f>M1366+N1366</f>
        <v>3</v>
      </c>
    </row>
    <row r="1367" spans="1:20" x14ac:dyDescent="0.2">
      <c r="A1367" s="2" t="s">
        <v>4031</v>
      </c>
      <c r="B1367" s="2" t="s">
        <v>1858</v>
      </c>
      <c r="C1367" s="2" t="s">
        <v>32</v>
      </c>
      <c r="D1367" s="2" t="str">
        <f>INDEX(Hotels!$C$2:$C$49,MATCH(C1367,Hotels!$A$2:$A$49,0))</f>
        <v>Jaipur</v>
      </c>
      <c r="E1367" s="11">
        <v>45705</v>
      </c>
      <c r="F1367" s="11">
        <v>45733</v>
      </c>
      <c r="G1367" s="11">
        <v>45736</v>
      </c>
      <c r="H1367" s="13">
        <f>DATE(YEAR(F1367),MONTH(F1367),1)</f>
        <v>45717</v>
      </c>
      <c r="I1367" s="2">
        <f>G1367-F1367</f>
        <v>3</v>
      </c>
      <c r="J1367" s="2">
        <f>F1367-E1367</f>
        <v>28</v>
      </c>
      <c r="K1367" s="2" t="s">
        <v>2668</v>
      </c>
      <c r="L1367" s="2">
        <v>1</v>
      </c>
      <c r="M1367" s="2">
        <v>2</v>
      </c>
      <c r="N1367" s="2">
        <v>3</v>
      </c>
      <c r="O1367" s="2" t="s">
        <v>2651</v>
      </c>
      <c r="P1367" s="2" t="s">
        <v>2652</v>
      </c>
      <c r="Q1367" s="2" t="s">
        <v>2649</v>
      </c>
      <c r="R1367" s="3">
        <v>5550</v>
      </c>
      <c r="S1367" s="3">
        <f>I1367*L1367*R1367</f>
        <v>16650</v>
      </c>
      <c r="T1367" s="2">
        <f>M1367+N1367</f>
        <v>5</v>
      </c>
    </row>
    <row r="1368" spans="1:20" x14ac:dyDescent="0.2">
      <c r="A1368" s="2" t="s">
        <v>4032</v>
      </c>
      <c r="B1368" s="2" t="s">
        <v>2095</v>
      </c>
      <c r="C1368" s="2" t="s">
        <v>73</v>
      </c>
      <c r="D1368" s="2" t="str">
        <f>INDEX(Hotels!$C$2:$C$49,MATCH(C1368,Hotels!$A$2:$A$49,0))</f>
        <v>Bengaluru</v>
      </c>
      <c r="E1368" s="11">
        <v>45705</v>
      </c>
      <c r="F1368" s="11">
        <v>45736</v>
      </c>
      <c r="G1368" s="11">
        <v>45741</v>
      </c>
      <c r="H1368" s="13">
        <f>DATE(YEAR(F1368),MONTH(F1368),1)</f>
        <v>45717</v>
      </c>
      <c r="I1368" s="2">
        <f>G1368-F1368</f>
        <v>5</v>
      </c>
      <c r="J1368" s="2">
        <f>F1368-E1368</f>
        <v>31</v>
      </c>
      <c r="K1368" s="2" t="s">
        <v>2655</v>
      </c>
      <c r="L1368" s="2">
        <v>1</v>
      </c>
      <c r="M1368" s="2">
        <v>2</v>
      </c>
      <c r="N1368" s="2">
        <v>3</v>
      </c>
      <c r="O1368" s="2" t="s">
        <v>2689</v>
      </c>
      <c r="P1368" s="2" t="s">
        <v>2656</v>
      </c>
      <c r="Q1368" s="2" t="s">
        <v>2649</v>
      </c>
      <c r="R1368" s="3">
        <v>9650</v>
      </c>
      <c r="S1368" s="3">
        <f>I1368*L1368*R1368</f>
        <v>48250</v>
      </c>
      <c r="T1368" s="2">
        <f>M1368+N1368</f>
        <v>5</v>
      </c>
    </row>
    <row r="1369" spans="1:20" x14ac:dyDescent="0.2">
      <c r="A1369" s="2" t="s">
        <v>4033</v>
      </c>
      <c r="B1369" s="2" t="s">
        <v>2197</v>
      </c>
      <c r="C1369" s="2" t="s">
        <v>81</v>
      </c>
      <c r="D1369" s="2" t="str">
        <f>INDEX(Hotels!$C$2:$C$49,MATCH(C1369,Hotels!$A$2:$A$49,0))</f>
        <v>Bengaluru</v>
      </c>
      <c r="E1369" s="11">
        <v>45705</v>
      </c>
      <c r="F1369" s="11">
        <v>45738</v>
      </c>
      <c r="G1369" s="11">
        <v>45742</v>
      </c>
      <c r="H1369" s="13">
        <f>DATE(YEAR(F1369),MONTH(F1369),1)</f>
        <v>45717</v>
      </c>
      <c r="I1369" s="2">
        <f>G1369-F1369</f>
        <v>4</v>
      </c>
      <c r="J1369" s="2">
        <f>F1369-E1369</f>
        <v>33</v>
      </c>
      <c r="K1369" s="2" t="s">
        <v>2655</v>
      </c>
      <c r="L1369" s="2">
        <v>1</v>
      </c>
      <c r="M1369" s="2">
        <v>2</v>
      </c>
      <c r="N1369" s="2">
        <v>1</v>
      </c>
      <c r="O1369" s="2" t="s">
        <v>2647</v>
      </c>
      <c r="P1369" s="2" t="s">
        <v>2652</v>
      </c>
      <c r="Q1369" s="2" t="s">
        <v>2653</v>
      </c>
      <c r="R1369" s="3">
        <v>21300</v>
      </c>
      <c r="S1369" s="3">
        <f>I1369*L1369*R1369</f>
        <v>85200</v>
      </c>
      <c r="T1369" s="2">
        <f>M1369+N1369</f>
        <v>3</v>
      </c>
    </row>
    <row r="1370" spans="1:20" x14ac:dyDescent="0.2">
      <c r="A1370" s="2" t="s">
        <v>4034</v>
      </c>
      <c r="B1370" s="2" t="s">
        <v>2220</v>
      </c>
      <c r="C1370" s="2" t="s">
        <v>43</v>
      </c>
      <c r="D1370" s="2" t="str">
        <f>INDEX(Hotels!$C$2:$C$49,MATCH(C1370,Hotels!$A$2:$A$49,0))</f>
        <v>Agra</v>
      </c>
      <c r="E1370" s="11">
        <v>45705</v>
      </c>
      <c r="F1370" s="11">
        <v>45706</v>
      </c>
      <c r="G1370" s="11">
        <v>45708</v>
      </c>
      <c r="H1370" s="13">
        <f>DATE(YEAR(F1370),MONTH(F1370),1)</f>
        <v>45689</v>
      </c>
      <c r="I1370" s="2">
        <f>G1370-F1370</f>
        <v>2</v>
      </c>
      <c r="J1370" s="2">
        <f>F1370-E1370</f>
        <v>1</v>
      </c>
      <c r="K1370" s="2" t="s">
        <v>2655</v>
      </c>
      <c r="L1370" s="2">
        <v>1</v>
      </c>
      <c r="M1370" s="2">
        <v>3</v>
      </c>
      <c r="N1370" s="2">
        <v>0</v>
      </c>
      <c r="O1370" s="2" t="s">
        <v>2683</v>
      </c>
      <c r="P1370" s="2" t="s">
        <v>2648</v>
      </c>
      <c r="Q1370" s="2" t="s">
        <v>2649</v>
      </c>
      <c r="R1370" s="3">
        <v>6150</v>
      </c>
      <c r="S1370" s="3">
        <f>I1370*L1370*R1370</f>
        <v>12300</v>
      </c>
      <c r="T1370" s="2">
        <f>M1370+N1370</f>
        <v>3</v>
      </c>
    </row>
    <row r="1371" spans="1:20" x14ac:dyDescent="0.2">
      <c r="A1371" s="2" t="s">
        <v>4035</v>
      </c>
      <c r="B1371" s="2" t="s">
        <v>2399</v>
      </c>
      <c r="C1371" s="2" t="s">
        <v>53</v>
      </c>
      <c r="D1371" s="2" t="str">
        <f>INDEX(Hotels!$C$2:$C$49,MATCH(C1371,Hotels!$A$2:$A$49,0))</f>
        <v>Mumbai</v>
      </c>
      <c r="E1371" s="11">
        <v>45705</v>
      </c>
      <c r="F1371" s="11">
        <v>45838</v>
      </c>
      <c r="G1371" s="11">
        <v>45842</v>
      </c>
      <c r="H1371" s="13">
        <f>DATE(YEAR(F1371),MONTH(F1371),1)</f>
        <v>45809</v>
      </c>
      <c r="I1371" s="2">
        <f>G1371-F1371</f>
        <v>4</v>
      </c>
      <c r="J1371" s="2">
        <f>F1371-E1371</f>
        <v>133</v>
      </c>
      <c r="K1371" s="2" t="s">
        <v>2655</v>
      </c>
      <c r="L1371" s="2">
        <v>3</v>
      </c>
      <c r="M1371" s="2">
        <v>6</v>
      </c>
      <c r="N1371" s="2">
        <v>0</v>
      </c>
      <c r="O1371" s="2" t="s">
        <v>2658</v>
      </c>
      <c r="P1371" s="2" t="s">
        <v>2662</v>
      </c>
      <c r="Q1371" s="2" t="s">
        <v>2653</v>
      </c>
      <c r="R1371" s="3">
        <v>7700</v>
      </c>
      <c r="S1371" s="3">
        <f>I1371*L1371*R1371</f>
        <v>92400</v>
      </c>
      <c r="T1371" s="2">
        <f>M1371+N1371</f>
        <v>6</v>
      </c>
    </row>
    <row r="1372" spans="1:20" x14ac:dyDescent="0.2">
      <c r="A1372" s="2" t="s">
        <v>4036</v>
      </c>
      <c r="B1372" s="2" t="s">
        <v>1268</v>
      </c>
      <c r="C1372" s="2" t="s">
        <v>106</v>
      </c>
      <c r="D1372" s="2" t="str">
        <f>INDEX(Hotels!$C$2:$C$49,MATCH(C1372,Hotels!$A$2:$A$49,0))</f>
        <v>Manali</v>
      </c>
      <c r="E1372" s="11">
        <v>45706</v>
      </c>
      <c r="F1372" s="11">
        <v>45762</v>
      </c>
      <c r="G1372" s="11">
        <v>45766</v>
      </c>
      <c r="H1372" s="13">
        <f>DATE(YEAR(F1372),MONTH(F1372),1)</f>
        <v>45748</v>
      </c>
      <c r="I1372" s="2">
        <f>G1372-F1372</f>
        <v>4</v>
      </c>
      <c r="J1372" s="2">
        <f>F1372-E1372</f>
        <v>56</v>
      </c>
      <c r="K1372" s="2" t="s">
        <v>2655</v>
      </c>
      <c r="L1372" s="2">
        <v>1</v>
      </c>
      <c r="M1372" s="2">
        <v>2</v>
      </c>
      <c r="N1372" s="2">
        <v>0</v>
      </c>
      <c r="O1372" s="2" t="s">
        <v>2683</v>
      </c>
      <c r="P1372" s="2" t="s">
        <v>2659</v>
      </c>
      <c r="Q1372" s="2" t="s">
        <v>2649</v>
      </c>
      <c r="R1372" s="3">
        <v>7950</v>
      </c>
      <c r="S1372" s="3">
        <f>I1372*L1372*R1372</f>
        <v>31800</v>
      </c>
      <c r="T1372" s="2">
        <f>M1372+N1372</f>
        <v>2</v>
      </c>
    </row>
    <row r="1373" spans="1:20" x14ac:dyDescent="0.2">
      <c r="A1373" s="2" t="s">
        <v>4037</v>
      </c>
      <c r="B1373" s="2" t="s">
        <v>1956</v>
      </c>
      <c r="C1373" s="2" t="s">
        <v>29</v>
      </c>
      <c r="D1373" s="2" t="str">
        <f>INDEX(Hotels!$C$2:$C$49,MATCH(C1373,Hotels!$A$2:$A$49,0))</f>
        <v>Jaipur</v>
      </c>
      <c r="E1373" s="11">
        <v>45706</v>
      </c>
      <c r="F1373" s="11">
        <v>45739</v>
      </c>
      <c r="G1373" s="11">
        <v>45744</v>
      </c>
      <c r="H1373" s="13">
        <f>DATE(YEAR(F1373),MONTH(F1373),1)</f>
        <v>45717</v>
      </c>
      <c r="I1373" s="2">
        <f>G1373-F1373</f>
        <v>5</v>
      </c>
      <c r="J1373" s="2">
        <f>F1373-E1373</f>
        <v>33</v>
      </c>
      <c r="K1373" s="2" t="s">
        <v>2668</v>
      </c>
      <c r="L1373" s="2">
        <v>1</v>
      </c>
      <c r="M1373" s="2">
        <v>2</v>
      </c>
      <c r="N1373" s="2">
        <v>3</v>
      </c>
      <c r="O1373" s="2" t="s">
        <v>2658</v>
      </c>
      <c r="P1373" s="2" t="s">
        <v>2648</v>
      </c>
      <c r="Q1373" s="2" t="s">
        <v>2649</v>
      </c>
      <c r="R1373" s="3">
        <v>6900</v>
      </c>
      <c r="S1373" s="3">
        <f>I1373*L1373*R1373</f>
        <v>34500</v>
      </c>
      <c r="T1373" s="2">
        <f>M1373+N1373</f>
        <v>5</v>
      </c>
    </row>
    <row r="1374" spans="1:20" x14ac:dyDescent="0.2">
      <c r="A1374" s="2" t="s">
        <v>4038</v>
      </c>
      <c r="B1374" s="2" t="s">
        <v>2171</v>
      </c>
      <c r="C1374" s="2" t="s">
        <v>29</v>
      </c>
      <c r="D1374" s="2" t="str">
        <f>INDEX(Hotels!$C$2:$C$49,MATCH(C1374,Hotels!$A$2:$A$49,0))</f>
        <v>Jaipur</v>
      </c>
      <c r="E1374" s="11">
        <v>45706</v>
      </c>
      <c r="F1374" s="11">
        <v>45711</v>
      </c>
      <c r="G1374" s="11">
        <v>45712</v>
      </c>
      <c r="H1374" s="13">
        <f>DATE(YEAR(F1374),MONTH(F1374),1)</f>
        <v>45689</v>
      </c>
      <c r="I1374" s="2">
        <f>G1374-F1374</f>
        <v>1</v>
      </c>
      <c r="J1374" s="2">
        <f>F1374-E1374</f>
        <v>5</v>
      </c>
      <c r="K1374" s="2" t="s">
        <v>2655</v>
      </c>
      <c r="L1374" s="2">
        <v>1</v>
      </c>
      <c r="M1374" s="2">
        <v>1</v>
      </c>
      <c r="N1374" s="2">
        <v>0</v>
      </c>
      <c r="O1374" s="2" t="s">
        <v>2732</v>
      </c>
      <c r="P1374" s="2" t="s">
        <v>2656</v>
      </c>
      <c r="Q1374" s="2" t="s">
        <v>2649</v>
      </c>
      <c r="R1374" s="3">
        <v>9500</v>
      </c>
      <c r="S1374" s="3">
        <f>I1374*L1374*R1374</f>
        <v>9500</v>
      </c>
      <c r="T1374" s="2">
        <f>M1374+N1374</f>
        <v>1</v>
      </c>
    </row>
    <row r="1375" spans="1:20" x14ac:dyDescent="0.2">
      <c r="A1375" s="2" t="s">
        <v>4039</v>
      </c>
      <c r="B1375" s="2" t="s">
        <v>2309</v>
      </c>
      <c r="C1375" s="2" t="s">
        <v>81</v>
      </c>
      <c r="D1375" s="2" t="str">
        <f>INDEX(Hotels!$C$2:$C$49,MATCH(C1375,Hotels!$A$2:$A$49,0))</f>
        <v>Bengaluru</v>
      </c>
      <c r="E1375" s="11">
        <v>45706</v>
      </c>
      <c r="F1375" s="11">
        <v>45715</v>
      </c>
      <c r="G1375" s="11">
        <v>45717</v>
      </c>
      <c r="H1375" s="13">
        <f>DATE(YEAR(F1375),MONTH(F1375),1)</f>
        <v>45689</v>
      </c>
      <c r="I1375" s="2">
        <f>G1375-F1375</f>
        <v>2</v>
      </c>
      <c r="J1375" s="2">
        <f>F1375-E1375</f>
        <v>9</v>
      </c>
      <c r="K1375" s="2" t="s">
        <v>2668</v>
      </c>
      <c r="L1375" s="2">
        <v>1</v>
      </c>
      <c r="M1375" s="2">
        <v>1</v>
      </c>
      <c r="N1375" s="2">
        <v>0</v>
      </c>
      <c r="O1375" s="2" t="s">
        <v>2670</v>
      </c>
      <c r="P1375" s="2" t="s">
        <v>2656</v>
      </c>
      <c r="Q1375" s="2" t="s">
        <v>2649</v>
      </c>
      <c r="R1375" s="3">
        <v>15400</v>
      </c>
      <c r="S1375" s="3">
        <f>I1375*L1375*R1375</f>
        <v>30800</v>
      </c>
      <c r="T1375" s="2">
        <f>M1375+N1375</f>
        <v>1</v>
      </c>
    </row>
    <row r="1376" spans="1:20" x14ac:dyDescent="0.2">
      <c r="A1376" s="2" t="s">
        <v>4040</v>
      </c>
      <c r="B1376" s="2" t="s">
        <v>2419</v>
      </c>
      <c r="C1376" s="2" t="s">
        <v>93</v>
      </c>
      <c r="D1376" s="2" t="str">
        <f>INDEX(Hotels!$C$2:$C$49,MATCH(C1376,Hotels!$A$2:$A$49,0))</f>
        <v>Shimla</v>
      </c>
      <c r="E1376" s="11">
        <v>45706</v>
      </c>
      <c r="F1376" s="11">
        <v>45726</v>
      </c>
      <c r="G1376" s="11">
        <v>45728</v>
      </c>
      <c r="H1376" s="13">
        <f>DATE(YEAR(F1376),MONTH(F1376),1)</f>
        <v>45717</v>
      </c>
      <c r="I1376" s="2">
        <f>G1376-F1376</f>
        <v>2</v>
      </c>
      <c r="J1376" s="2">
        <f>F1376-E1376</f>
        <v>20</v>
      </c>
      <c r="K1376" s="2" t="s">
        <v>2668</v>
      </c>
      <c r="L1376" s="2">
        <v>1</v>
      </c>
      <c r="M1376" s="2">
        <v>2</v>
      </c>
      <c r="N1376" s="2">
        <v>0</v>
      </c>
      <c r="O1376" s="2" t="s">
        <v>2683</v>
      </c>
      <c r="P1376" s="2" t="s">
        <v>2652</v>
      </c>
      <c r="Q1376" s="2" t="s">
        <v>2653</v>
      </c>
      <c r="R1376" s="3">
        <v>4300</v>
      </c>
      <c r="S1376" s="3">
        <f>I1376*L1376*R1376</f>
        <v>8600</v>
      </c>
      <c r="T1376" s="2">
        <f>M1376+N1376</f>
        <v>2</v>
      </c>
    </row>
    <row r="1377" spans="1:20" x14ac:dyDescent="0.2">
      <c r="A1377" s="2" t="s">
        <v>4041</v>
      </c>
      <c r="B1377" s="2" t="s">
        <v>2540</v>
      </c>
      <c r="C1377" s="2" t="s">
        <v>108</v>
      </c>
      <c r="D1377" s="2" t="str">
        <f>INDEX(Hotels!$C$2:$C$49,MATCH(C1377,Hotels!$A$2:$A$49,0))</f>
        <v>Manali</v>
      </c>
      <c r="E1377" s="11">
        <v>45706</v>
      </c>
      <c r="F1377" s="11">
        <v>45742</v>
      </c>
      <c r="G1377" s="11">
        <v>45745</v>
      </c>
      <c r="H1377" s="13">
        <f>DATE(YEAR(F1377),MONTH(F1377),1)</f>
        <v>45717</v>
      </c>
      <c r="I1377" s="2">
        <f>G1377-F1377</f>
        <v>3</v>
      </c>
      <c r="J1377" s="2">
        <f>F1377-E1377</f>
        <v>36</v>
      </c>
      <c r="K1377" s="2" t="s">
        <v>2666</v>
      </c>
      <c r="L1377" s="2">
        <v>1</v>
      </c>
      <c r="M1377" s="2">
        <v>1</v>
      </c>
      <c r="N1377" s="2">
        <v>0</v>
      </c>
      <c r="O1377" s="2" t="s">
        <v>2732</v>
      </c>
      <c r="P1377" s="2" t="s">
        <v>2662</v>
      </c>
      <c r="Q1377" s="2" t="s">
        <v>2649</v>
      </c>
      <c r="R1377" s="3">
        <v>22650</v>
      </c>
      <c r="S1377" s="3">
        <f>I1377*L1377*R1377</f>
        <v>67950</v>
      </c>
      <c r="T1377" s="2">
        <f>M1377+N1377</f>
        <v>1</v>
      </c>
    </row>
    <row r="1378" spans="1:20" x14ac:dyDescent="0.2">
      <c r="A1378" s="2" t="s">
        <v>4042</v>
      </c>
      <c r="B1378" s="2" t="s">
        <v>2583</v>
      </c>
      <c r="C1378" s="2" t="s">
        <v>9</v>
      </c>
      <c r="D1378" s="2" t="str">
        <f>INDEX(Hotels!$C$2:$C$49,MATCH(C1378,Hotels!$A$2:$A$49,0))</f>
        <v>Goa</v>
      </c>
      <c r="E1378" s="11">
        <v>45706</v>
      </c>
      <c r="F1378" s="11">
        <v>45710</v>
      </c>
      <c r="G1378" s="11">
        <v>45712</v>
      </c>
      <c r="H1378" s="13">
        <f>DATE(YEAR(F1378),MONTH(F1378),1)</f>
        <v>45689</v>
      </c>
      <c r="I1378" s="2">
        <f>G1378-F1378</f>
        <v>2</v>
      </c>
      <c r="J1378" s="2">
        <f>F1378-E1378</f>
        <v>4</v>
      </c>
      <c r="K1378" s="2" t="s">
        <v>2668</v>
      </c>
      <c r="L1378" s="2">
        <v>1</v>
      </c>
      <c r="M1378" s="2">
        <v>2</v>
      </c>
      <c r="N1378" s="2">
        <v>0</v>
      </c>
      <c r="O1378" s="2" t="s">
        <v>2683</v>
      </c>
      <c r="P1378" s="2" t="s">
        <v>2656</v>
      </c>
      <c r="Q1378" s="2" t="s">
        <v>2649</v>
      </c>
      <c r="R1378" s="3">
        <v>6900</v>
      </c>
      <c r="S1378" s="3">
        <f>I1378*L1378*R1378</f>
        <v>13800</v>
      </c>
      <c r="T1378" s="2">
        <f>M1378+N1378</f>
        <v>2</v>
      </c>
    </row>
    <row r="1379" spans="1:20" x14ac:dyDescent="0.2">
      <c r="A1379" s="2" t="s">
        <v>4043</v>
      </c>
      <c r="B1379" s="2" t="s">
        <v>424</v>
      </c>
      <c r="C1379" s="2" t="s">
        <v>77</v>
      </c>
      <c r="D1379" s="2" t="str">
        <f>INDEX(Hotels!$C$2:$C$49,MATCH(C1379,Hotels!$A$2:$A$49,0))</f>
        <v>Bengaluru</v>
      </c>
      <c r="E1379" s="11">
        <v>45707</v>
      </c>
      <c r="F1379" s="11">
        <v>45749</v>
      </c>
      <c r="G1379" s="11">
        <v>45752</v>
      </c>
      <c r="H1379" s="13">
        <f>DATE(YEAR(F1379),MONTH(F1379),1)</f>
        <v>45748</v>
      </c>
      <c r="I1379" s="2">
        <f>G1379-F1379</f>
        <v>3</v>
      </c>
      <c r="J1379" s="2">
        <f>F1379-E1379</f>
        <v>42</v>
      </c>
      <c r="K1379" s="2" t="s">
        <v>2646</v>
      </c>
      <c r="L1379" s="2">
        <v>1</v>
      </c>
      <c r="M1379" s="2">
        <v>2</v>
      </c>
      <c r="N1379" s="2">
        <v>0</v>
      </c>
      <c r="O1379" s="2" t="s">
        <v>2683</v>
      </c>
      <c r="P1379" s="2" t="s">
        <v>2662</v>
      </c>
      <c r="Q1379" s="2" t="s">
        <v>2664</v>
      </c>
      <c r="R1379" s="3">
        <v>11200</v>
      </c>
      <c r="S1379" s="3">
        <f>I1379*L1379*R1379</f>
        <v>33600</v>
      </c>
      <c r="T1379" s="2">
        <f>M1379+N1379</f>
        <v>2</v>
      </c>
    </row>
    <row r="1380" spans="1:20" x14ac:dyDescent="0.2">
      <c r="A1380" s="2" t="s">
        <v>4044</v>
      </c>
      <c r="B1380" s="2" t="s">
        <v>773</v>
      </c>
      <c r="C1380" s="2" t="s">
        <v>39</v>
      </c>
      <c r="D1380" s="2" t="str">
        <f>INDEX(Hotels!$C$2:$C$49,MATCH(C1380,Hotels!$A$2:$A$49,0))</f>
        <v>Udaipur</v>
      </c>
      <c r="E1380" s="11">
        <v>45707</v>
      </c>
      <c r="F1380" s="11">
        <v>45722</v>
      </c>
      <c r="G1380" s="11">
        <v>45725</v>
      </c>
      <c r="H1380" s="13">
        <f>DATE(YEAR(F1380),MONTH(F1380),1)</f>
        <v>45717</v>
      </c>
      <c r="I1380" s="2">
        <f>G1380-F1380</f>
        <v>3</v>
      </c>
      <c r="J1380" s="2">
        <f>F1380-E1380</f>
        <v>15</v>
      </c>
      <c r="K1380" s="2" t="s">
        <v>2646</v>
      </c>
      <c r="L1380" s="2">
        <v>1</v>
      </c>
      <c r="M1380" s="2">
        <v>2</v>
      </c>
      <c r="N1380" s="2">
        <v>0</v>
      </c>
      <c r="O1380" s="2" t="s">
        <v>2670</v>
      </c>
      <c r="P1380" s="2" t="s">
        <v>2652</v>
      </c>
      <c r="Q1380" s="2" t="s">
        <v>2649</v>
      </c>
      <c r="R1380" s="3">
        <v>12050</v>
      </c>
      <c r="S1380" s="3">
        <f>I1380*L1380*R1380</f>
        <v>36150</v>
      </c>
      <c r="T1380" s="2">
        <f>M1380+N1380</f>
        <v>2</v>
      </c>
    </row>
    <row r="1381" spans="1:20" x14ac:dyDescent="0.2">
      <c r="A1381" s="2" t="s">
        <v>4045</v>
      </c>
      <c r="B1381" s="2" t="s">
        <v>1194</v>
      </c>
      <c r="C1381" s="2" t="s">
        <v>41</v>
      </c>
      <c r="D1381" s="2" t="str">
        <f>INDEX(Hotels!$C$2:$C$49,MATCH(C1381,Hotels!$A$2:$A$49,0))</f>
        <v>Udaipur</v>
      </c>
      <c r="E1381" s="11">
        <v>45707</v>
      </c>
      <c r="F1381" s="11">
        <v>45792</v>
      </c>
      <c r="G1381" s="11">
        <v>45796</v>
      </c>
      <c r="H1381" s="13">
        <f>DATE(YEAR(F1381),MONTH(F1381),1)</f>
        <v>45778</v>
      </c>
      <c r="I1381" s="2">
        <f>G1381-F1381</f>
        <v>4</v>
      </c>
      <c r="J1381" s="2">
        <f>F1381-E1381</f>
        <v>85</v>
      </c>
      <c r="K1381" s="2" t="s">
        <v>2668</v>
      </c>
      <c r="L1381" s="2">
        <v>1</v>
      </c>
      <c r="M1381" s="2">
        <v>2</v>
      </c>
      <c r="N1381" s="2">
        <v>0</v>
      </c>
      <c r="O1381" s="2" t="s">
        <v>2651</v>
      </c>
      <c r="P1381" s="2" t="s">
        <v>2648</v>
      </c>
      <c r="Q1381" s="2" t="s">
        <v>2649</v>
      </c>
      <c r="R1381" s="3">
        <v>3500</v>
      </c>
      <c r="S1381" s="3">
        <f>I1381*L1381*R1381</f>
        <v>14000</v>
      </c>
      <c r="T1381" s="2">
        <f>M1381+N1381</f>
        <v>2</v>
      </c>
    </row>
    <row r="1382" spans="1:20" x14ac:dyDescent="0.2">
      <c r="A1382" s="2" t="s">
        <v>4046</v>
      </c>
      <c r="B1382" s="2" t="s">
        <v>2054</v>
      </c>
      <c r="C1382" s="2" t="s">
        <v>63</v>
      </c>
      <c r="D1382" s="2" t="str">
        <f>INDEX(Hotels!$C$2:$C$49,MATCH(C1382,Hotels!$A$2:$A$49,0))</f>
        <v>New Delhi</v>
      </c>
      <c r="E1382" s="11">
        <v>45707</v>
      </c>
      <c r="F1382" s="11">
        <v>45720</v>
      </c>
      <c r="G1382" s="11">
        <v>45721</v>
      </c>
      <c r="H1382" s="13">
        <f>DATE(YEAR(F1382),MONTH(F1382),1)</f>
        <v>45717</v>
      </c>
      <c r="I1382" s="2">
        <f>G1382-F1382</f>
        <v>1</v>
      </c>
      <c r="J1382" s="2">
        <f>F1382-E1382</f>
        <v>13</v>
      </c>
      <c r="K1382" s="2" t="s">
        <v>2668</v>
      </c>
      <c r="L1382" s="2">
        <v>1</v>
      </c>
      <c r="M1382" s="2">
        <v>2</v>
      </c>
      <c r="N1382" s="2">
        <v>0</v>
      </c>
      <c r="O1382" s="2" t="s">
        <v>2732</v>
      </c>
      <c r="P1382" s="2" t="s">
        <v>2656</v>
      </c>
      <c r="Q1382" s="2" t="s">
        <v>2649</v>
      </c>
      <c r="R1382" s="3">
        <v>8850</v>
      </c>
      <c r="S1382" s="3">
        <f>I1382*L1382*R1382</f>
        <v>8850</v>
      </c>
      <c r="T1382" s="2">
        <f>M1382+N1382</f>
        <v>2</v>
      </c>
    </row>
    <row r="1383" spans="1:20" x14ac:dyDescent="0.2">
      <c r="A1383" s="2" t="s">
        <v>4047</v>
      </c>
      <c r="B1383" s="2" t="s">
        <v>2231</v>
      </c>
      <c r="C1383" s="2" t="s">
        <v>29</v>
      </c>
      <c r="D1383" s="2" t="str">
        <f>INDEX(Hotels!$C$2:$C$49,MATCH(C1383,Hotels!$A$2:$A$49,0))</f>
        <v>Jaipur</v>
      </c>
      <c r="E1383" s="11">
        <v>45707</v>
      </c>
      <c r="F1383" s="11">
        <v>45711</v>
      </c>
      <c r="G1383" s="11">
        <v>45714</v>
      </c>
      <c r="H1383" s="13">
        <f>DATE(YEAR(F1383),MONTH(F1383),1)</f>
        <v>45689</v>
      </c>
      <c r="I1383" s="2">
        <f>G1383-F1383</f>
        <v>3</v>
      </c>
      <c r="J1383" s="2">
        <f>F1383-E1383</f>
        <v>4</v>
      </c>
      <c r="K1383" s="2" t="s">
        <v>2646</v>
      </c>
      <c r="L1383" s="2">
        <v>1</v>
      </c>
      <c r="M1383" s="2">
        <v>1</v>
      </c>
      <c r="N1383" s="2">
        <v>0</v>
      </c>
      <c r="O1383" s="2" t="s">
        <v>2647</v>
      </c>
      <c r="P1383" s="2" t="s">
        <v>2652</v>
      </c>
      <c r="Q1383" s="2" t="s">
        <v>2649</v>
      </c>
      <c r="R1383" s="3">
        <v>12300</v>
      </c>
      <c r="S1383" s="3">
        <f>I1383*L1383*R1383</f>
        <v>36900</v>
      </c>
      <c r="T1383" s="2">
        <f>M1383+N1383</f>
        <v>1</v>
      </c>
    </row>
    <row r="1384" spans="1:20" x14ac:dyDescent="0.2">
      <c r="A1384" s="2" t="s">
        <v>4048</v>
      </c>
      <c r="B1384" s="2" t="s">
        <v>2367</v>
      </c>
      <c r="C1384" s="2" t="s">
        <v>19</v>
      </c>
      <c r="D1384" s="2" t="str">
        <f>INDEX(Hotels!$C$2:$C$49,MATCH(C1384,Hotels!$A$2:$A$49,0))</f>
        <v>Goa</v>
      </c>
      <c r="E1384" s="11">
        <v>45707</v>
      </c>
      <c r="F1384" s="11">
        <v>45708</v>
      </c>
      <c r="G1384" s="11">
        <v>45712</v>
      </c>
      <c r="H1384" s="13">
        <f>DATE(YEAR(F1384),MONTH(F1384),1)</f>
        <v>45689</v>
      </c>
      <c r="I1384" s="2">
        <f>G1384-F1384</f>
        <v>4</v>
      </c>
      <c r="J1384" s="2">
        <f>F1384-E1384</f>
        <v>1</v>
      </c>
      <c r="K1384" s="2" t="s">
        <v>2655</v>
      </c>
      <c r="L1384" s="2">
        <v>1</v>
      </c>
      <c r="M1384" s="2">
        <v>2</v>
      </c>
      <c r="N1384" s="2">
        <v>0</v>
      </c>
      <c r="O1384" s="2" t="s">
        <v>2647</v>
      </c>
      <c r="P1384" s="2" t="s">
        <v>2656</v>
      </c>
      <c r="Q1384" s="2" t="s">
        <v>2649</v>
      </c>
      <c r="R1384" s="3">
        <v>9600</v>
      </c>
      <c r="S1384" s="3">
        <f>I1384*L1384*R1384</f>
        <v>38400</v>
      </c>
      <c r="T1384" s="2">
        <f>M1384+N1384</f>
        <v>2</v>
      </c>
    </row>
    <row r="1385" spans="1:20" x14ac:dyDescent="0.2">
      <c r="A1385" s="2" t="s">
        <v>4049</v>
      </c>
      <c r="B1385" s="2" t="s">
        <v>2375</v>
      </c>
      <c r="C1385" s="2" t="s">
        <v>67</v>
      </c>
      <c r="D1385" s="2" t="str">
        <f>INDEX(Hotels!$C$2:$C$49,MATCH(C1385,Hotels!$A$2:$A$49,0))</f>
        <v>New Delhi</v>
      </c>
      <c r="E1385" s="11">
        <v>45707</v>
      </c>
      <c r="F1385" s="11">
        <v>45722</v>
      </c>
      <c r="G1385" s="11">
        <v>45725</v>
      </c>
      <c r="H1385" s="13">
        <f>DATE(YEAR(F1385),MONTH(F1385),1)</f>
        <v>45717</v>
      </c>
      <c r="I1385" s="2">
        <f>G1385-F1385</f>
        <v>3</v>
      </c>
      <c r="J1385" s="2">
        <f>F1385-E1385</f>
        <v>15</v>
      </c>
      <c r="K1385" s="2" t="s">
        <v>2668</v>
      </c>
      <c r="L1385" s="2">
        <v>1</v>
      </c>
      <c r="M1385" s="2">
        <v>2</v>
      </c>
      <c r="N1385" s="2">
        <v>0</v>
      </c>
      <c r="O1385" s="2" t="s">
        <v>2670</v>
      </c>
      <c r="P1385" s="2" t="s">
        <v>2648</v>
      </c>
      <c r="Q1385" s="2" t="s">
        <v>2649</v>
      </c>
      <c r="R1385" s="3">
        <v>5250</v>
      </c>
      <c r="S1385" s="3">
        <f>I1385*L1385*R1385</f>
        <v>15750</v>
      </c>
      <c r="T1385" s="2">
        <f>M1385+N1385</f>
        <v>2</v>
      </c>
    </row>
    <row r="1386" spans="1:20" x14ac:dyDescent="0.2">
      <c r="A1386" s="2" t="s">
        <v>4050</v>
      </c>
      <c r="B1386" s="2" t="s">
        <v>2520</v>
      </c>
      <c r="C1386" s="2" t="s">
        <v>73</v>
      </c>
      <c r="D1386" s="2" t="str">
        <f>INDEX(Hotels!$C$2:$C$49,MATCH(C1386,Hotels!$A$2:$A$49,0))</f>
        <v>Bengaluru</v>
      </c>
      <c r="E1386" s="11">
        <v>45707</v>
      </c>
      <c r="F1386" s="11">
        <v>45756</v>
      </c>
      <c r="G1386" s="11">
        <v>45759</v>
      </c>
      <c r="H1386" s="13">
        <f>DATE(YEAR(F1386),MONTH(F1386),1)</f>
        <v>45748</v>
      </c>
      <c r="I1386" s="2">
        <f>G1386-F1386</f>
        <v>3</v>
      </c>
      <c r="J1386" s="2">
        <f>F1386-E1386</f>
        <v>49</v>
      </c>
      <c r="K1386" s="2" t="s">
        <v>2666</v>
      </c>
      <c r="L1386" s="2">
        <v>1</v>
      </c>
      <c r="M1386" s="2">
        <v>2</v>
      </c>
      <c r="N1386" s="2">
        <v>0</v>
      </c>
      <c r="O1386" s="2" t="s">
        <v>2683</v>
      </c>
      <c r="P1386" s="2" t="s">
        <v>2648</v>
      </c>
      <c r="Q1386" s="2" t="s">
        <v>2649</v>
      </c>
      <c r="R1386" s="3">
        <v>15800</v>
      </c>
      <c r="S1386" s="3">
        <f>I1386*L1386*R1386</f>
        <v>47400</v>
      </c>
      <c r="T1386" s="2">
        <f>M1386+N1386</f>
        <v>2</v>
      </c>
    </row>
    <row r="1387" spans="1:20" x14ac:dyDescent="0.2">
      <c r="A1387" s="2" t="s">
        <v>4051</v>
      </c>
      <c r="B1387" s="2" t="s">
        <v>2541</v>
      </c>
      <c r="C1387" s="2" t="s">
        <v>83</v>
      </c>
      <c r="D1387" s="2" t="str">
        <f>INDEX(Hotels!$C$2:$C$49,MATCH(C1387,Hotels!$A$2:$A$49,0))</f>
        <v>Kochi</v>
      </c>
      <c r="E1387" s="11">
        <v>45707</v>
      </c>
      <c r="F1387" s="11">
        <v>45946</v>
      </c>
      <c r="G1387" s="11">
        <v>45949</v>
      </c>
      <c r="H1387" s="13">
        <f>DATE(YEAR(F1387),MONTH(F1387),1)</f>
        <v>45931</v>
      </c>
      <c r="I1387" s="2">
        <f>G1387-F1387</f>
        <v>3</v>
      </c>
      <c r="J1387" s="2">
        <f>F1387-E1387</f>
        <v>239</v>
      </c>
      <c r="K1387" s="2" t="s">
        <v>2668</v>
      </c>
      <c r="L1387" s="2">
        <v>1</v>
      </c>
      <c r="M1387" s="2">
        <v>1</v>
      </c>
      <c r="N1387" s="2">
        <v>0</v>
      </c>
      <c r="O1387" s="2" t="s">
        <v>2658</v>
      </c>
      <c r="P1387" s="2" t="s">
        <v>2662</v>
      </c>
      <c r="Q1387" s="2" t="s">
        <v>2649</v>
      </c>
      <c r="R1387" s="3">
        <v>11500</v>
      </c>
      <c r="S1387" s="3">
        <f>I1387*L1387*R1387</f>
        <v>34500</v>
      </c>
      <c r="T1387" s="2">
        <f>M1387+N1387</f>
        <v>1</v>
      </c>
    </row>
    <row r="1388" spans="1:20" x14ac:dyDescent="0.2">
      <c r="A1388" s="2" t="s">
        <v>4052</v>
      </c>
      <c r="B1388" s="2" t="s">
        <v>324</v>
      </c>
      <c r="C1388" s="2" t="s">
        <v>22</v>
      </c>
      <c r="D1388" s="2" t="str">
        <f>INDEX(Hotels!$C$2:$C$49,MATCH(C1388,Hotels!$A$2:$A$49,0))</f>
        <v>Jaipur</v>
      </c>
      <c r="E1388" s="11">
        <v>45708</v>
      </c>
      <c r="F1388" s="11">
        <v>45945</v>
      </c>
      <c r="G1388" s="11">
        <v>45949</v>
      </c>
      <c r="H1388" s="13">
        <f>DATE(YEAR(F1388),MONTH(F1388),1)</f>
        <v>45931</v>
      </c>
      <c r="I1388" s="2">
        <f>G1388-F1388</f>
        <v>4</v>
      </c>
      <c r="J1388" s="2">
        <f>F1388-E1388</f>
        <v>237</v>
      </c>
      <c r="K1388" s="2" t="s">
        <v>2646</v>
      </c>
      <c r="L1388" s="2">
        <v>4</v>
      </c>
      <c r="M1388" s="2">
        <v>8</v>
      </c>
      <c r="N1388" s="2">
        <v>0</v>
      </c>
      <c r="O1388" s="2" t="s">
        <v>2670</v>
      </c>
      <c r="P1388" s="2" t="s">
        <v>2656</v>
      </c>
      <c r="Q1388" s="2" t="s">
        <v>2649</v>
      </c>
      <c r="R1388" s="3">
        <v>7200</v>
      </c>
      <c r="S1388" s="3">
        <f>I1388*L1388*R1388</f>
        <v>115200</v>
      </c>
      <c r="T1388" s="2">
        <f>M1388+N1388</f>
        <v>8</v>
      </c>
    </row>
    <row r="1389" spans="1:20" x14ac:dyDescent="0.2">
      <c r="A1389" s="2" t="s">
        <v>4053</v>
      </c>
      <c r="B1389" s="2" t="s">
        <v>728</v>
      </c>
      <c r="C1389" s="2" t="s">
        <v>51</v>
      </c>
      <c r="D1389" s="2" t="str">
        <f>INDEX(Hotels!$C$2:$C$49,MATCH(C1389,Hotels!$A$2:$A$49,0))</f>
        <v>Agra</v>
      </c>
      <c r="E1389" s="11">
        <v>45708</v>
      </c>
      <c r="F1389" s="11">
        <v>45710</v>
      </c>
      <c r="G1389" s="11">
        <v>45711</v>
      </c>
      <c r="H1389" s="13">
        <f>DATE(YEAR(F1389),MONTH(F1389),1)</f>
        <v>45689</v>
      </c>
      <c r="I1389" s="2">
        <f>G1389-F1389</f>
        <v>1</v>
      </c>
      <c r="J1389" s="2">
        <f>F1389-E1389</f>
        <v>2</v>
      </c>
      <c r="K1389" s="2" t="s">
        <v>2646</v>
      </c>
      <c r="L1389" s="2">
        <v>1</v>
      </c>
      <c r="M1389" s="2">
        <v>1</v>
      </c>
      <c r="N1389" s="2">
        <v>0</v>
      </c>
      <c r="O1389" s="2" t="s">
        <v>2732</v>
      </c>
      <c r="P1389" s="2" t="s">
        <v>2672</v>
      </c>
      <c r="Q1389" s="2" t="s">
        <v>2649</v>
      </c>
      <c r="R1389" s="3">
        <v>16150</v>
      </c>
      <c r="S1389" s="3">
        <f>I1389*L1389*R1389</f>
        <v>16150</v>
      </c>
      <c r="T1389" s="2">
        <f>M1389+N1389</f>
        <v>1</v>
      </c>
    </row>
    <row r="1390" spans="1:20" x14ac:dyDescent="0.2">
      <c r="A1390" s="2" t="s">
        <v>4054</v>
      </c>
      <c r="B1390" s="2" t="s">
        <v>1751</v>
      </c>
      <c r="C1390" s="2" t="s">
        <v>71</v>
      </c>
      <c r="D1390" s="2" t="str">
        <f>INDEX(Hotels!$C$2:$C$49,MATCH(C1390,Hotels!$A$2:$A$49,0))</f>
        <v>New Delhi</v>
      </c>
      <c r="E1390" s="11">
        <v>45708</v>
      </c>
      <c r="F1390" s="11">
        <v>45721</v>
      </c>
      <c r="G1390" s="11">
        <v>45724</v>
      </c>
      <c r="H1390" s="13">
        <f>DATE(YEAR(F1390),MONTH(F1390),1)</f>
        <v>45717</v>
      </c>
      <c r="I1390" s="2">
        <f>G1390-F1390</f>
        <v>3</v>
      </c>
      <c r="J1390" s="2">
        <f>F1390-E1390</f>
        <v>13</v>
      </c>
      <c r="K1390" s="2" t="s">
        <v>2666</v>
      </c>
      <c r="L1390" s="2">
        <v>1</v>
      </c>
      <c r="M1390" s="2">
        <v>2</v>
      </c>
      <c r="N1390" s="2">
        <v>0</v>
      </c>
      <c r="O1390" s="2" t="s">
        <v>2683</v>
      </c>
      <c r="P1390" s="2" t="s">
        <v>2648</v>
      </c>
      <c r="Q1390" s="2" t="s">
        <v>2664</v>
      </c>
      <c r="R1390" s="3">
        <v>23750</v>
      </c>
      <c r="S1390" s="3">
        <f>I1390*L1390*R1390</f>
        <v>71250</v>
      </c>
      <c r="T1390" s="2">
        <f>M1390+N1390</f>
        <v>2</v>
      </c>
    </row>
    <row r="1391" spans="1:20" x14ac:dyDescent="0.2">
      <c r="A1391" s="2" t="s">
        <v>4055</v>
      </c>
      <c r="B1391" s="2" t="s">
        <v>1866</v>
      </c>
      <c r="C1391" s="2" t="s">
        <v>125</v>
      </c>
      <c r="D1391" s="2" t="str">
        <f>INDEX(Hotels!$C$2:$C$49,MATCH(C1391,Hotels!$A$2:$A$49,0))</f>
        <v>Varanasi</v>
      </c>
      <c r="E1391" s="11">
        <v>45708</v>
      </c>
      <c r="F1391" s="11">
        <v>45718</v>
      </c>
      <c r="G1391" s="11">
        <v>45721</v>
      </c>
      <c r="H1391" s="13">
        <f>DATE(YEAR(F1391),MONTH(F1391),1)</f>
        <v>45717</v>
      </c>
      <c r="I1391" s="2">
        <f>G1391-F1391</f>
        <v>3</v>
      </c>
      <c r="J1391" s="2">
        <f>F1391-E1391</f>
        <v>10</v>
      </c>
      <c r="K1391" s="2" t="s">
        <v>2668</v>
      </c>
      <c r="L1391" s="2">
        <v>1</v>
      </c>
      <c r="M1391" s="2">
        <v>2</v>
      </c>
      <c r="N1391" s="2">
        <v>0</v>
      </c>
      <c r="O1391" s="2" t="s">
        <v>2689</v>
      </c>
      <c r="P1391" s="2" t="s">
        <v>2656</v>
      </c>
      <c r="Q1391" s="2" t="s">
        <v>2649</v>
      </c>
      <c r="R1391" s="3">
        <v>7050</v>
      </c>
      <c r="S1391" s="3">
        <f>I1391*L1391*R1391</f>
        <v>21150</v>
      </c>
      <c r="T1391" s="2">
        <f>M1391+N1391</f>
        <v>2</v>
      </c>
    </row>
    <row r="1392" spans="1:20" x14ac:dyDescent="0.2">
      <c r="A1392" s="2" t="s">
        <v>4056</v>
      </c>
      <c r="B1392" s="2" t="s">
        <v>1950</v>
      </c>
      <c r="C1392" s="2" t="s">
        <v>9</v>
      </c>
      <c r="D1392" s="2" t="str">
        <f>INDEX(Hotels!$C$2:$C$49,MATCH(C1392,Hotels!$A$2:$A$49,0))</f>
        <v>Goa</v>
      </c>
      <c r="E1392" s="11">
        <v>45708</v>
      </c>
      <c r="F1392" s="11">
        <v>45715</v>
      </c>
      <c r="G1392" s="11">
        <v>45718</v>
      </c>
      <c r="H1392" s="13">
        <f>DATE(YEAR(F1392),MONTH(F1392),1)</f>
        <v>45689</v>
      </c>
      <c r="I1392" s="2">
        <f>G1392-F1392</f>
        <v>3</v>
      </c>
      <c r="J1392" s="2">
        <f>F1392-E1392</f>
        <v>7</v>
      </c>
      <c r="K1392" s="2" t="s">
        <v>2646</v>
      </c>
      <c r="L1392" s="2">
        <v>1</v>
      </c>
      <c r="M1392" s="2">
        <v>1</v>
      </c>
      <c r="N1392" s="2">
        <v>0</v>
      </c>
      <c r="O1392" s="2" t="s">
        <v>2651</v>
      </c>
      <c r="P1392" s="2" t="s">
        <v>2672</v>
      </c>
      <c r="Q1392" s="2" t="s">
        <v>2649</v>
      </c>
      <c r="R1392" s="3">
        <v>12450</v>
      </c>
      <c r="S1392" s="3">
        <f>I1392*L1392*R1392</f>
        <v>37350</v>
      </c>
      <c r="T1392" s="2">
        <f>M1392+N1392</f>
        <v>1</v>
      </c>
    </row>
    <row r="1393" spans="1:20" x14ac:dyDescent="0.2">
      <c r="A1393" s="2" t="s">
        <v>4057</v>
      </c>
      <c r="B1393" s="2" t="s">
        <v>2187</v>
      </c>
      <c r="C1393" s="2" t="s">
        <v>26</v>
      </c>
      <c r="D1393" s="2" t="str">
        <f>INDEX(Hotels!$C$2:$C$49,MATCH(C1393,Hotels!$A$2:$A$49,0))</f>
        <v>Jaipur</v>
      </c>
      <c r="E1393" s="11">
        <v>45708</v>
      </c>
      <c r="F1393" s="11">
        <v>45714</v>
      </c>
      <c r="G1393" s="11">
        <v>45716</v>
      </c>
      <c r="H1393" s="13">
        <f>DATE(YEAR(F1393),MONTH(F1393),1)</f>
        <v>45689</v>
      </c>
      <c r="I1393" s="2">
        <f>G1393-F1393</f>
        <v>2</v>
      </c>
      <c r="J1393" s="2">
        <f>F1393-E1393</f>
        <v>6</v>
      </c>
      <c r="K1393" s="2" t="s">
        <v>2655</v>
      </c>
      <c r="L1393" s="2">
        <v>1</v>
      </c>
      <c r="M1393" s="2">
        <v>2</v>
      </c>
      <c r="N1393" s="2">
        <v>0</v>
      </c>
      <c r="O1393" s="2" t="s">
        <v>2658</v>
      </c>
      <c r="P1393" s="2" t="s">
        <v>2672</v>
      </c>
      <c r="Q1393" s="2" t="s">
        <v>2649</v>
      </c>
      <c r="R1393" s="3">
        <v>14200</v>
      </c>
      <c r="S1393" s="3">
        <f>I1393*L1393*R1393</f>
        <v>28400</v>
      </c>
      <c r="T1393" s="2">
        <f>M1393+N1393</f>
        <v>2</v>
      </c>
    </row>
    <row r="1394" spans="1:20" x14ac:dyDescent="0.2">
      <c r="A1394" s="2" t="s">
        <v>4058</v>
      </c>
      <c r="B1394" s="2" t="s">
        <v>2353</v>
      </c>
      <c r="C1394" s="2" t="s">
        <v>61</v>
      </c>
      <c r="D1394" s="2" t="str">
        <f>INDEX(Hotels!$C$2:$C$49,MATCH(C1394,Hotels!$A$2:$A$49,0))</f>
        <v>Mumbai</v>
      </c>
      <c r="E1394" s="11">
        <v>45708</v>
      </c>
      <c r="F1394" s="11">
        <v>45711</v>
      </c>
      <c r="G1394" s="11">
        <v>45713</v>
      </c>
      <c r="H1394" s="13">
        <f>DATE(YEAR(F1394),MONTH(F1394),1)</f>
        <v>45689</v>
      </c>
      <c r="I1394" s="2">
        <f>G1394-F1394</f>
        <v>2</v>
      </c>
      <c r="J1394" s="2">
        <f>F1394-E1394</f>
        <v>3</v>
      </c>
      <c r="K1394" s="2" t="s">
        <v>2655</v>
      </c>
      <c r="L1394" s="2">
        <v>1</v>
      </c>
      <c r="M1394" s="2">
        <v>2</v>
      </c>
      <c r="N1394" s="2">
        <v>0</v>
      </c>
      <c r="O1394" s="2" t="s">
        <v>2689</v>
      </c>
      <c r="P1394" s="2" t="s">
        <v>2656</v>
      </c>
      <c r="Q1394" s="2" t="s">
        <v>2649</v>
      </c>
      <c r="R1394" s="3">
        <v>20850</v>
      </c>
      <c r="S1394" s="3">
        <f>I1394*L1394*R1394</f>
        <v>41700</v>
      </c>
      <c r="T1394" s="2">
        <f>M1394+N1394</f>
        <v>2</v>
      </c>
    </row>
    <row r="1395" spans="1:20" x14ac:dyDescent="0.2">
      <c r="A1395" s="2" t="s">
        <v>4059</v>
      </c>
      <c r="B1395" s="2" t="s">
        <v>709</v>
      </c>
      <c r="C1395" s="2" t="s">
        <v>34</v>
      </c>
      <c r="D1395" s="2" t="str">
        <f>INDEX(Hotels!$C$2:$C$49,MATCH(C1395,Hotels!$A$2:$A$49,0))</f>
        <v>Udaipur</v>
      </c>
      <c r="E1395" s="11">
        <v>45709</v>
      </c>
      <c r="F1395" s="11">
        <v>45737</v>
      </c>
      <c r="G1395" s="11">
        <v>45740</v>
      </c>
      <c r="H1395" s="13">
        <f>DATE(YEAR(F1395),MONTH(F1395),1)</f>
        <v>45717</v>
      </c>
      <c r="I1395" s="2">
        <f>G1395-F1395</f>
        <v>3</v>
      </c>
      <c r="J1395" s="2">
        <f>F1395-E1395</f>
        <v>28</v>
      </c>
      <c r="K1395" s="2" t="s">
        <v>2655</v>
      </c>
      <c r="L1395" s="2">
        <v>1</v>
      </c>
      <c r="M1395" s="2">
        <v>2</v>
      </c>
      <c r="N1395" s="2">
        <v>0</v>
      </c>
      <c r="O1395" s="2" t="s">
        <v>2670</v>
      </c>
      <c r="P1395" s="2" t="s">
        <v>2652</v>
      </c>
      <c r="Q1395" s="2" t="s">
        <v>2653</v>
      </c>
      <c r="R1395" s="3">
        <v>7800</v>
      </c>
      <c r="S1395" s="3">
        <f>I1395*L1395*R1395</f>
        <v>23400</v>
      </c>
      <c r="T1395" s="2">
        <f>M1395+N1395</f>
        <v>2</v>
      </c>
    </row>
    <row r="1396" spans="1:20" x14ac:dyDescent="0.2">
      <c r="A1396" s="2" t="s">
        <v>4060</v>
      </c>
      <c r="B1396" s="2" t="s">
        <v>1261</v>
      </c>
      <c r="C1396" s="2" t="s">
        <v>112</v>
      </c>
      <c r="D1396" s="2" t="str">
        <f>INDEX(Hotels!$C$2:$C$49,MATCH(C1396,Hotels!$A$2:$A$49,0))</f>
        <v>Rishikesh</v>
      </c>
      <c r="E1396" s="11">
        <v>45709</v>
      </c>
      <c r="F1396" s="11">
        <v>45757</v>
      </c>
      <c r="G1396" s="11">
        <v>45761</v>
      </c>
      <c r="H1396" s="13">
        <f>DATE(YEAR(F1396),MONTH(F1396),1)</f>
        <v>45748</v>
      </c>
      <c r="I1396" s="2">
        <f>G1396-F1396</f>
        <v>4</v>
      </c>
      <c r="J1396" s="2">
        <f>F1396-E1396</f>
        <v>48</v>
      </c>
      <c r="K1396" s="2" t="s">
        <v>2668</v>
      </c>
      <c r="L1396" s="2">
        <v>2</v>
      </c>
      <c r="M1396" s="2">
        <v>4</v>
      </c>
      <c r="N1396" s="2">
        <v>0</v>
      </c>
      <c r="O1396" s="2" t="s">
        <v>2732</v>
      </c>
      <c r="P1396" s="2" t="s">
        <v>2652</v>
      </c>
      <c r="Q1396" s="2" t="s">
        <v>2649</v>
      </c>
      <c r="R1396" s="3">
        <v>5350</v>
      </c>
      <c r="S1396" s="3">
        <f>I1396*L1396*R1396</f>
        <v>42800</v>
      </c>
      <c r="T1396" s="2">
        <f>M1396+N1396</f>
        <v>4</v>
      </c>
    </row>
    <row r="1397" spans="1:20" x14ac:dyDescent="0.2">
      <c r="A1397" s="2" t="s">
        <v>4061</v>
      </c>
      <c r="B1397" s="2" t="s">
        <v>1299</v>
      </c>
      <c r="C1397" s="2" t="s">
        <v>13</v>
      </c>
      <c r="D1397" s="2" t="str">
        <f>INDEX(Hotels!$C$2:$C$49,MATCH(C1397,Hotels!$A$2:$A$49,0))</f>
        <v>Goa</v>
      </c>
      <c r="E1397" s="11">
        <v>45709</v>
      </c>
      <c r="F1397" s="11">
        <v>45763</v>
      </c>
      <c r="G1397" s="11">
        <v>45768</v>
      </c>
      <c r="H1397" s="13">
        <f>DATE(YEAR(F1397),MONTH(F1397),1)</f>
        <v>45748</v>
      </c>
      <c r="I1397" s="2">
        <f>G1397-F1397</f>
        <v>5</v>
      </c>
      <c r="J1397" s="2">
        <f>F1397-E1397</f>
        <v>54</v>
      </c>
      <c r="K1397" s="2" t="s">
        <v>2655</v>
      </c>
      <c r="L1397" s="2">
        <v>1</v>
      </c>
      <c r="M1397" s="2">
        <v>1</v>
      </c>
      <c r="N1397" s="2">
        <v>0</v>
      </c>
      <c r="O1397" s="2" t="s">
        <v>2689</v>
      </c>
      <c r="P1397" s="2" t="s">
        <v>2656</v>
      </c>
      <c r="Q1397" s="2" t="s">
        <v>2649</v>
      </c>
      <c r="R1397" s="3">
        <v>12650</v>
      </c>
      <c r="S1397" s="3">
        <f>I1397*L1397*R1397</f>
        <v>63250</v>
      </c>
      <c r="T1397" s="2">
        <f>M1397+N1397</f>
        <v>1</v>
      </c>
    </row>
    <row r="1398" spans="1:20" x14ac:dyDescent="0.2">
      <c r="A1398" s="2" t="s">
        <v>4062</v>
      </c>
      <c r="B1398" s="2" t="s">
        <v>2349</v>
      </c>
      <c r="C1398" s="2" t="s">
        <v>59</v>
      </c>
      <c r="D1398" s="2" t="str">
        <f>INDEX(Hotels!$C$2:$C$49,MATCH(C1398,Hotels!$A$2:$A$49,0))</f>
        <v>Mumbai</v>
      </c>
      <c r="E1398" s="11">
        <v>45709</v>
      </c>
      <c r="F1398" s="11">
        <v>45722</v>
      </c>
      <c r="G1398" s="11">
        <v>45724</v>
      </c>
      <c r="H1398" s="13">
        <f>DATE(YEAR(F1398),MONTH(F1398),1)</f>
        <v>45717</v>
      </c>
      <c r="I1398" s="2">
        <f>G1398-F1398</f>
        <v>2</v>
      </c>
      <c r="J1398" s="2">
        <f>F1398-E1398</f>
        <v>13</v>
      </c>
      <c r="K1398" s="2" t="s">
        <v>2668</v>
      </c>
      <c r="L1398" s="2">
        <v>1</v>
      </c>
      <c r="M1398" s="2">
        <v>2</v>
      </c>
      <c r="N1398" s="2">
        <v>0</v>
      </c>
      <c r="O1398" s="2" t="s">
        <v>2689</v>
      </c>
      <c r="P1398" s="2" t="s">
        <v>2652</v>
      </c>
      <c r="Q1398" s="2" t="s">
        <v>2653</v>
      </c>
      <c r="R1398" s="3">
        <v>4550</v>
      </c>
      <c r="S1398" s="3">
        <f>I1398*L1398*R1398</f>
        <v>9100</v>
      </c>
      <c r="T1398" s="2">
        <f>M1398+N1398</f>
        <v>2</v>
      </c>
    </row>
    <row r="1399" spans="1:20" x14ac:dyDescent="0.2">
      <c r="A1399" s="2" t="s">
        <v>4063</v>
      </c>
      <c r="B1399" s="2" t="s">
        <v>1574</v>
      </c>
      <c r="C1399" s="2" t="s">
        <v>73</v>
      </c>
      <c r="D1399" s="2" t="str">
        <f>INDEX(Hotels!$C$2:$C$49,MATCH(C1399,Hotels!$A$2:$A$49,0))</f>
        <v>Bengaluru</v>
      </c>
      <c r="E1399" s="11">
        <v>45710</v>
      </c>
      <c r="F1399" s="11">
        <v>45724</v>
      </c>
      <c r="G1399" s="11">
        <v>45730</v>
      </c>
      <c r="H1399" s="13">
        <f>DATE(YEAR(F1399),MONTH(F1399),1)</f>
        <v>45717</v>
      </c>
      <c r="I1399" s="2">
        <f>G1399-F1399</f>
        <v>6</v>
      </c>
      <c r="J1399" s="2">
        <f>F1399-E1399</f>
        <v>14</v>
      </c>
      <c r="K1399" s="2" t="s">
        <v>2668</v>
      </c>
      <c r="L1399" s="2">
        <v>1</v>
      </c>
      <c r="M1399" s="2">
        <v>2</v>
      </c>
      <c r="N1399" s="2">
        <v>3</v>
      </c>
      <c r="O1399" s="2" t="s">
        <v>2647</v>
      </c>
      <c r="P1399" s="2" t="s">
        <v>2656</v>
      </c>
      <c r="Q1399" s="2" t="s">
        <v>2649</v>
      </c>
      <c r="R1399" s="3">
        <v>7500</v>
      </c>
      <c r="S1399" s="3">
        <f>I1399*L1399*R1399</f>
        <v>45000</v>
      </c>
      <c r="T1399" s="2">
        <f>M1399+N1399</f>
        <v>5</v>
      </c>
    </row>
    <row r="1400" spans="1:20" x14ac:dyDescent="0.2">
      <c r="A1400" s="2" t="s">
        <v>4064</v>
      </c>
      <c r="B1400" s="2" t="s">
        <v>346</v>
      </c>
      <c r="C1400" s="2" t="s">
        <v>43</v>
      </c>
      <c r="D1400" s="2" t="str">
        <f>INDEX(Hotels!$C$2:$C$49,MATCH(C1400,Hotels!$A$2:$A$49,0))</f>
        <v>Agra</v>
      </c>
      <c r="E1400" s="11">
        <v>45711</v>
      </c>
      <c r="F1400" s="11">
        <v>45715</v>
      </c>
      <c r="G1400" s="11">
        <v>45718</v>
      </c>
      <c r="H1400" s="13">
        <f>DATE(YEAR(F1400),MONTH(F1400),1)</f>
        <v>45689</v>
      </c>
      <c r="I1400" s="2">
        <f>G1400-F1400</f>
        <v>3</v>
      </c>
      <c r="J1400" s="2">
        <f>F1400-E1400</f>
        <v>4</v>
      </c>
      <c r="K1400" s="2" t="s">
        <v>2668</v>
      </c>
      <c r="L1400" s="2">
        <v>1</v>
      </c>
      <c r="M1400" s="2">
        <v>2</v>
      </c>
      <c r="N1400" s="2">
        <v>1</v>
      </c>
      <c r="O1400" s="2" t="s">
        <v>2683</v>
      </c>
      <c r="P1400" s="2" t="s">
        <v>2652</v>
      </c>
      <c r="Q1400" s="2" t="s">
        <v>2653</v>
      </c>
      <c r="R1400" s="3">
        <v>4900</v>
      </c>
      <c r="S1400" s="3">
        <f>I1400*L1400*R1400</f>
        <v>14700</v>
      </c>
      <c r="T1400" s="2">
        <f>M1400+N1400</f>
        <v>3</v>
      </c>
    </row>
    <row r="1401" spans="1:20" x14ac:dyDescent="0.2">
      <c r="A1401" s="2" t="s">
        <v>4065</v>
      </c>
      <c r="B1401" s="2" t="s">
        <v>441</v>
      </c>
      <c r="C1401" s="2" t="s">
        <v>67</v>
      </c>
      <c r="D1401" s="2" t="str">
        <f>INDEX(Hotels!$C$2:$C$49,MATCH(C1401,Hotels!$A$2:$A$49,0))</f>
        <v>New Delhi</v>
      </c>
      <c r="E1401" s="11">
        <v>45711</v>
      </c>
      <c r="F1401" s="11">
        <v>45726</v>
      </c>
      <c r="G1401" s="11">
        <v>45730</v>
      </c>
      <c r="H1401" s="13">
        <f>DATE(YEAR(F1401),MONTH(F1401),1)</f>
        <v>45717</v>
      </c>
      <c r="I1401" s="2">
        <f>G1401-F1401</f>
        <v>4</v>
      </c>
      <c r="J1401" s="2">
        <f>F1401-E1401</f>
        <v>15</v>
      </c>
      <c r="K1401" s="2" t="s">
        <v>2655</v>
      </c>
      <c r="L1401" s="2">
        <v>1</v>
      </c>
      <c r="M1401" s="2">
        <v>2</v>
      </c>
      <c r="N1401" s="2">
        <v>0</v>
      </c>
      <c r="O1401" s="2" t="s">
        <v>2689</v>
      </c>
      <c r="P1401" s="2" t="s">
        <v>2672</v>
      </c>
      <c r="Q1401" s="2" t="s">
        <v>2649</v>
      </c>
      <c r="R1401" s="3">
        <v>6550</v>
      </c>
      <c r="S1401" s="3">
        <f>I1401*L1401*R1401</f>
        <v>26200</v>
      </c>
      <c r="T1401" s="2">
        <f>M1401+N1401</f>
        <v>2</v>
      </c>
    </row>
    <row r="1402" spans="1:20" x14ac:dyDescent="0.2">
      <c r="A1402" s="2" t="s">
        <v>4066</v>
      </c>
      <c r="B1402" s="2" t="s">
        <v>811</v>
      </c>
      <c r="C1402" s="2" t="s">
        <v>127</v>
      </c>
      <c r="D1402" s="2" t="str">
        <f>INDEX(Hotels!$C$2:$C$49,MATCH(C1402,Hotels!$A$2:$A$49,0))</f>
        <v>Varanasi</v>
      </c>
      <c r="E1402" s="11">
        <v>45711</v>
      </c>
      <c r="F1402" s="11">
        <v>45711</v>
      </c>
      <c r="G1402" s="11">
        <v>45713</v>
      </c>
      <c r="H1402" s="13">
        <f>DATE(YEAR(F1402),MONTH(F1402),1)</f>
        <v>45689</v>
      </c>
      <c r="I1402" s="2">
        <f>G1402-F1402</f>
        <v>2</v>
      </c>
      <c r="J1402" s="2">
        <f>F1402-E1402</f>
        <v>0</v>
      </c>
      <c r="K1402" s="2" t="s">
        <v>2646</v>
      </c>
      <c r="L1402" s="2">
        <v>1</v>
      </c>
      <c r="M1402" s="2">
        <v>1</v>
      </c>
      <c r="N1402" s="2">
        <v>0</v>
      </c>
      <c r="O1402" s="2" t="s">
        <v>2689</v>
      </c>
      <c r="P1402" s="2" t="s">
        <v>2672</v>
      </c>
      <c r="Q1402" s="2" t="s">
        <v>2653</v>
      </c>
      <c r="R1402" s="3">
        <v>9950</v>
      </c>
      <c r="S1402" s="3">
        <f>I1402*L1402*R1402</f>
        <v>19900</v>
      </c>
      <c r="T1402" s="2">
        <f>M1402+N1402</f>
        <v>1</v>
      </c>
    </row>
    <row r="1403" spans="1:20" x14ac:dyDescent="0.2">
      <c r="A1403" s="2" t="s">
        <v>4067</v>
      </c>
      <c r="B1403" s="2" t="s">
        <v>673</v>
      </c>
      <c r="C1403" s="2" t="s">
        <v>77</v>
      </c>
      <c r="D1403" s="2" t="str">
        <f>INDEX(Hotels!$C$2:$C$49,MATCH(C1403,Hotels!$A$2:$A$49,0))</f>
        <v>Bengaluru</v>
      </c>
      <c r="E1403" s="11">
        <v>45712</v>
      </c>
      <c r="F1403" s="11">
        <v>45722</v>
      </c>
      <c r="G1403" s="11">
        <v>45727</v>
      </c>
      <c r="H1403" s="13">
        <f>DATE(YEAR(F1403),MONTH(F1403),1)</f>
        <v>45717</v>
      </c>
      <c r="I1403" s="2">
        <f>G1403-F1403</f>
        <v>5</v>
      </c>
      <c r="J1403" s="2">
        <f>F1403-E1403</f>
        <v>10</v>
      </c>
      <c r="K1403" s="2" t="s">
        <v>2668</v>
      </c>
      <c r="L1403" s="2">
        <v>1</v>
      </c>
      <c r="M1403" s="2">
        <v>2</v>
      </c>
      <c r="N1403" s="2">
        <v>1</v>
      </c>
      <c r="O1403" s="2" t="s">
        <v>2689</v>
      </c>
      <c r="P1403" s="2" t="s">
        <v>2656</v>
      </c>
      <c r="Q1403" s="2" t="s">
        <v>2649</v>
      </c>
      <c r="R1403" s="3">
        <v>7150</v>
      </c>
      <c r="S1403" s="3">
        <f>I1403*L1403*R1403</f>
        <v>35750</v>
      </c>
      <c r="T1403" s="2">
        <f>M1403+N1403</f>
        <v>3</v>
      </c>
    </row>
    <row r="1404" spans="1:20" x14ac:dyDescent="0.2">
      <c r="A1404" s="2" t="s">
        <v>4068</v>
      </c>
      <c r="B1404" s="2" t="s">
        <v>673</v>
      </c>
      <c r="C1404" s="2" t="s">
        <v>116</v>
      </c>
      <c r="D1404" s="2" t="str">
        <f>INDEX(Hotels!$C$2:$C$49,MATCH(C1404,Hotels!$A$2:$A$49,0))</f>
        <v>Rishikesh</v>
      </c>
      <c r="E1404" s="11">
        <v>45712</v>
      </c>
      <c r="F1404" s="11">
        <v>45738</v>
      </c>
      <c r="G1404" s="11">
        <v>45742</v>
      </c>
      <c r="H1404" s="13">
        <f>DATE(YEAR(F1404),MONTH(F1404),1)</f>
        <v>45717</v>
      </c>
      <c r="I1404" s="2">
        <f>G1404-F1404</f>
        <v>4</v>
      </c>
      <c r="J1404" s="2">
        <f>F1404-E1404</f>
        <v>26</v>
      </c>
      <c r="K1404" s="2" t="s">
        <v>2668</v>
      </c>
      <c r="L1404" s="2">
        <v>1</v>
      </c>
      <c r="M1404" s="2">
        <v>2</v>
      </c>
      <c r="N1404" s="2">
        <v>3</v>
      </c>
      <c r="O1404" s="2" t="s">
        <v>2670</v>
      </c>
      <c r="P1404" s="2" t="s">
        <v>2652</v>
      </c>
      <c r="Q1404" s="2" t="s">
        <v>2649</v>
      </c>
      <c r="R1404" s="3">
        <v>4650</v>
      </c>
      <c r="S1404" s="3">
        <f>I1404*L1404*R1404</f>
        <v>18600</v>
      </c>
      <c r="T1404" s="2">
        <f>M1404+N1404</f>
        <v>5</v>
      </c>
    </row>
    <row r="1405" spans="1:20" x14ac:dyDescent="0.2">
      <c r="A1405" s="2" t="s">
        <v>4069</v>
      </c>
      <c r="B1405" s="2" t="s">
        <v>1156</v>
      </c>
      <c r="C1405" s="2" t="s">
        <v>69</v>
      </c>
      <c r="D1405" s="2" t="str">
        <f>INDEX(Hotels!$C$2:$C$49,MATCH(C1405,Hotels!$A$2:$A$49,0))</f>
        <v>New Delhi</v>
      </c>
      <c r="E1405" s="11">
        <v>45712</v>
      </c>
      <c r="F1405" s="11">
        <v>45740</v>
      </c>
      <c r="G1405" s="11">
        <v>45745</v>
      </c>
      <c r="H1405" s="13">
        <f>DATE(YEAR(F1405),MONTH(F1405),1)</f>
        <v>45717</v>
      </c>
      <c r="I1405" s="2">
        <f>G1405-F1405</f>
        <v>5</v>
      </c>
      <c r="J1405" s="2">
        <f>F1405-E1405</f>
        <v>28</v>
      </c>
      <c r="K1405" s="2" t="s">
        <v>2655</v>
      </c>
      <c r="L1405" s="2">
        <v>1</v>
      </c>
      <c r="M1405" s="2">
        <v>2</v>
      </c>
      <c r="N1405" s="2">
        <v>0</v>
      </c>
      <c r="O1405" s="2" t="s">
        <v>2670</v>
      </c>
      <c r="P1405" s="2" t="s">
        <v>2659</v>
      </c>
      <c r="Q1405" s="2" t="s">
        <v>2649</v>
      </c>
      <c r="R1405" s="3">
        <v>19200</v>
      </c>
      <c r="S1405" s="3">
        <f>I1405*L1405*R1405</f>
        <v>96000</v>
      </c>
      <c r="T1405" s="2">
        <f>M1405+N1405</f>
        <v>2</v>
      </c>
    </row>
    <row r="1406" spans="1:20" x14ac:dyDescent="0.2">
      <c r="A1406" s="2" t="s">
        <v>4070</v>
      </c>
      <c r="B1406" s="2" t="s">
        <v>1332</v>
      </c>
      <c r="C1406" s="2" t="s">
        <v>32</v>
      </c>
      <c r="D1406" s="2" t="str">
        <f>INDEX(Hotels!$C$2:$C$49,MATCH(C1406,Hotels!$A$2:$A$49,0))</f>
        <v>Jaipur</v>
      </c>
      <c r="E1406" s="11">
        <v>45712</v>
      </c>
      <c r="F1406" s="11">
        <v>45773</v>
      </c>
      <c r="G1406" s="11">
        <v>45776</v>
      </c>
      <c r="H1406" s="13">
        <f>DATE(YEAR(F1406),MONTH(F1406),1)</f>
        <v>45748</v>
      </c>
      <c r="I1406" s="2">
        <f>G1406-F1406</f>
        <v>3</v>
      </c>
      <c r="J1406" s="2">
        <f>F1406-E1406</f>
        <v>61</v>
      </c>
      <c r="K1406" s="2" t="s">
        <v>2655</v>
      </c>
      <c r="L1406" s="2">
        <v>1</v>
      </c>
      <c r="M1406" s="2">
        <v>2</v>
      </c>
      <c r="N1406" s="2">
        <v>2</v>
      </c>
      <c r="O1406" s="2" t="s">
        <v>2670</v>
      </c>
      <c r="P1406" s="2" t="s">
        <v>2656</v>
      </c>
      <c r="Q1406" s="2" t="s">
        <v>2649</v>
      </c>
      <c r="R1406" s="3">
        <v>6300</v>
      </c>
      <c r="S1406" s="3">
        <f>I1406*L1406*R1406</f>
        <v>18900</v>
      </c>
      <c r="T1406" s="2">
        <f>M1406+N1406</f>
        <v>4</v>
      </c>
    </row>
    <row r="1407" spans="1:20" x14ac:dyDescent="0.2">
      <c r="A1407" s="2" t="s">
        <v>4071</v>
      </c>
      <c r="B1407" s="2" t="s">
        <v>2047</v>
      </c>
      <c r="C1407" s="2" t="s">
        <v>43</v>
      </c>
      <c r="D1407" s="2" t="str">
        <f>INDEX(Hotels!$C$2:$C$49,MATCH(C1407,Hotels!$A$2:$A$49,0))</f>
        <v>Agra</v>
      </c>
      <c r="E1407" s="11">
        <v>45712</v>
      </c>
      <c r="F1407" s="11">
        <v>45728</v>
      </c>
      <c r="G1407" s="11">
        <v>45732</v>
      </c>
      <c r="H1407" s="13">
        <f>DATE(YEAR(F1407),MONTH(F1407),1)</f>
        <v>45717</v>
      </c>
      <c r="I1407" s="2">
        <f>G1407-F1407</f>
        <v>4</v>
      </c>
      <c r="J1407" s="2">
        <f>F1407-E1407</f>
        <v>16</v>
      </c>
      <c r="K1407" s="2" t="s">
        <v>2655</v>
      </c>
      <c r="L1407" s="2">
        <v>1</v>
      </c>
      <c r="M1407" s="2">
        <v>2</v>
      </c>
      <c r="N1407" s="2">
        <v>0</v>
      </c>
      <c r="O1407" s="2" t="s">
        <v>2661</v>
      </c>
      <c r="P1407" s="2" t="s">
        <v>2656</v>
      </c>
      <c r="Q1407" s="2" t="s">
        <v>2649</v>
      </c>
      <c r="R1407" s="3">
        <v>6050</v>
      </c>
      <c r="S1407" s="3">
        <f>I1407*L1407*R1407</f>
        <v>24200</v>
      </c>
      <c r="T1407" s="2">
        <f>M1407+N1407</f>
        <v>2</v>
      </c>
    </row>
    <row r="1408" spans="1:20" x14ac:dyDescent="0.2">
      <c r="A1408" s="2" t="s">
        <v>4072</v>
      </c>
      <c r="B1408" s="2" t="s">
        <v>2133</v>
      </c>
      <c r="C1408" s="2" t="s">
        <v>43</v>
      </c>
      <c r="D1408" s="2" t="str">
        <f>INDEX(Hotels!$C$2:$C$49,MATCH(C1408,Hotels!$A$2:$A$49,0))</f>
        <v>Agra</v>
      </c>
      <c r="E1408" s="11">
        <v>45712</v>
      </c>
      <c r="F1408" s="11">
        <v>45740</v>
      </c>
      <c r="G1408" s="11">
        <v>45743</v>
      </c>
      <c r="H1408" s="13">
        <f>DATE(YEAR(F1408),MONTH(F1408),1)</f>
        <v>45717</v>
      </c>
      <c r="I1408" s="2">
        <f>G1408-F1408</f>
        <v>3</v>
      </c>
      <c r="J1408" s="2">
        <f>F1408-E1408</f>
        <v>28</v>
      </c>
      <c r="K1408" s="2" t="s">
        <v>2655</v>
      </c>
      <c r="L1408" s="2">
        <v>1</v>
      </c>
      <c r="M1408" s="2">
        <v>1</v>
      </c>
      <c r="N1408" s="2">
        <v>0</v>
      </c>
      <c r="O1408" s="2" t="s">
        <v>2670</v>
      </c>
      <c r="P1408" s="2" t="s">
        <v>2656</v>
      </c>
      <c r="Q1408" s="2" t="s">
        <v>2649</v>
      </c>
      <c r="R1408" s="3">
        <v>6200</v>
      </c>
      <c r="S1408" s="3">
        <f>I1408*L1408*R1408</f>
        <v>18600</v>
      </c>
      <c r="T1408" s="2">
        <f>M1408+N1408</f>
        <v>1</v>
      </c>
    </row>
    <row r="1409" spans="1:20" x14ac:dyDescent="0.2">
      <c r="A1409" s="2" t="s">
        <v>4073</v>
      </c>
      <c r="B1409" s="2" t="s">
        <v>286</v>
      </c>
      <c r="C1409" s="2" t="s">
        <v>22</v>
      </c>
      <c r="D1409" s="2" t="str">
        <f>INDEX(Hotels!$C$2:$C$49,MATCH(C1409,Hotels!$A$2:$A$49,0))</f>
        <v>Jaipur</v>
      </c>
      <c r="E1409" s="11">
        <v>45713</v>
      </c>
      <c r="F1409" s="11">
        <v>45714</v>
      </c>
      <c r="G1409" s="11">
        <v>45718</v>
      </c>
      <c r="H1409" s="13">
        <f>DATE(YEAR(F1409),MONTH(F1409),1)</f>
        <v>45689</v>
      </c>
      <c r="I1409" s="2">
        <f>G1409-F1409</f>
        <v>4</v>
      </c>
      <c r="J1409" s="2">
        <f>F1409-E1409</f>
        <v>1</v>
      </c>
      <c r="K1409" s="2" t="s">
        <v>2668</v>
      </c>
      <c r="L1409" s="2">
        <v>1</v>
      </c>
      <c r="M1409" s="2">
        <v>2</v>
      </c>
      <c r="N1409" s="2">
        <v>2</v>
      </c>
      <c r="O1409" s="2" t="s">
        <v>2670</v>
      </c>
      <c r="P1409" s="2" t="s">
        <v>2662</v>
      </c>
      <c r="Q1409" s="2" t="s">
        <v>2649</v>
      </c>
      <c r="R1409" s="3">
        <v>4000</v>
      </c>
      <c r="S1409" s="3">
        <f>I1409*L1409*R1409</f>
        <v>16000</v>
      </c>
      <c r="T1409" s="2">
        <f>M1409+N1409</f>
        <v>4</v>
      </c>
    </row>
    <row r="1410" spans="1:20" x14ac:dyDescent="0.2">
      <c r="A1410" s="2" t="s">
        <v>4074</v>
      </c>
      <c r="B1410" s="2" t="s">
        <v>420</v>
      </c>
      <c r="C1410" s="2" t="s">
        <v>43</v>
      </c>
      <c r="D1410" s="2" t="str">
        <f>INDEX(Hotels!$C$2:$C$49,MATCH(C1410,Hotels!$A$2:$A$49,0))</f>
        <v>Agra</v>
      </c>
      <c r="E1410" s="11">
        <v>45713</v>
      </c>
      <c r="F1410" s="11">
        <v>45729</v>
      </c>
      <c r="G1410" s="11">
        <v>45732</v>
      </c>
      <c r="H1410" s="13">
        <f>DATE(YEAR(F1410),MONTH(F1410),1)</f>
        <v>45717</v>
      </c>
      <c r="I1410" s="2">
        <f>G1410-F1410</f>
        <v>3</v>
      </c>
      <c r="J1410" s="2">
        <f>F1410-E1410</f>
        <v>16</v>
      </c>
      <c r="K1410" s="2" t="s">
        <v>2666</v>
      </c>
      <c r="L1410" s="2">
        <v>1</v>
      </c>
      <c r="M1410" s="2">
        <v>1</v>
      </c>
      <c r="N1410" s="2">
        <v>0</v>
      </c>
      <c r="O1410" s="2" t="s">
        <v>2670</v>
      </c>
      <c r="P1410" s="2" t="s">
        <v>2656</v>
      </c>
      <c r="Q1410" s="2" t="s">
        <v>2653</v>
      </c>
      <c r="R1410" s="3">
        <v>13750</v>
      </c>
      <c r="S1410" s="3">
        <f>I1410*L1410*R1410</f>
        <v>41250</v>
      </c>
      <c r="T1410" s="2">
        <f>M1410+N1410</f>
        <v>1</v>
      </c>
    </row>
    <row r="1411" spans="1:20" x14ac:dyDescent="0.2">
      <c r="A1411" s="2" t="s">
        <v>4075</v>
      </c>
      <c r="B1411" s="2" t="s">
        <v>865</v>
      </c>
      <c r="C1411" s="2" t="s">
        <v>57</v>
      </c>
      <c r="D1411" s="2" t="str">
        <f>INDEX(Hotels!$C$2:$C$49,MATCH(C1411,Hotels!$A$2:$A$49,0))</f>
        <v>Mumbai</v>
      </c>
      <c r="E1411" s="11">
        <v>45713</v>
      </c>
      <c r="F1411" s="11">
        <v>45715</v>
      </c>
      <c r="G1411" s="11">
        <v>45716</v>
      </c>
      <c r="H1411" s="13">
        <f>DATE(YEAR(F1411),MONTH(F1411),1)</f>
        <v>45689</v>
      </c>
      <c r="I1411" s="2">
        <f>G1411-F1411</f>
        <v>1</v>
      </c>
      <c r="J1411" s="2">
        <f>F1411-E1411</f>
        <v>2</v>
      </c>
      <c r="K1411" s="2" t="s">
        <v>2668</v>
      </c>
      <c r="L1411" s="2">
        <v>1</v>
      </c>
      <c r="M1411" s="2">
        <v>2</v>
      </c>
      <c r="N1411" s="2">
        <v>0</v>
      </c>
      <c r="O1411" s="2" t="s">
        <v>2732</v>
      </c>
      <c r="P1411" s="2" t="s">
        <v>2662</v>
      </c>
      <c r="Q1411" s="2" t="s">
        <v>2649</v>
      </c>
      <c r="R1411" s="3">
        <v>9300</v>
      </c>
      <c r="S1411" s="3">
        <f>I1411*L1411*R1411</f>
        <v>9300</v>
      </c>
      <c r="T1411" s="2">
        <f>M1411+N1411</f>
        <v>2</v>
      </c>
    </row>
    <row r="1412" spans="1:20" x14ac:dyDescent="0.2">
      <c r="A1412" s="2" t="s">
        <v>4076</v>
      </c>
      <c r="B1412" s="2" t="s">
        <v>1246</v>
      </c>
      <c r="C1412" s="2" t="s">
        <v>69</v>
      </c>
      <c r="D1412" s="2" t="str">
        <f>INDEX(Hotels!$C$2:$C$49,MATCH(C1412,Hotels!$A$2:$A$49,0))</f>
        <v>New Delhi</v>
      </c>
      <c r="E1412" s="11">
        <v>45713</v>
      </c>
      <c r="F1412" s="11">
        <v>45716</v>
      </c>
      <c r="G1412" s="11">
        <v>45718</v>
      </c>
      <c r="H1412" s="13">
        <f>DATE(YEAR(F1412),MONTH(F1412),1)</f>
        <v>45689</v>
      </c>
      <c r="I1412" s="2">
        <f>G1412-F1412</f>
        <v>2</v>
      </c>
      <c r="J1412" s="2">
        <f>F1412-E1412</f>
        <v>3</v>
      </c>
      <c r="K1412" s="2" t="s">
        <v>2666</v>
      </c>
      <c r="L1412" s="2">
        <v>1</v>
      </c>
      <c r="M1412" s="2">
        <v>1</v>
      </c>
      <c r="N1412" s="2">
        <v>0</v>
      </c>
      <c r="O1412" s="2" t="s">
        <v>2732</v>
      </c>
      <c r="P1412" s="2" t="s">
        <v>2662</v>
      </c>
      <c r="Q1412" s="2" t="s">
        <v>2649</v>
      </c>
      <c r="R1412" s="3">
        <v>41000</v>
      </c>
      <c r="S1412" s="3">
        <f>I1412*L1412*R1412</f>
        <v>82000</v>
      </c>
      <c r="T1412" s="2">
        <f>M1412+N1412</f>
        <v>1</v>
      </c>
    </row>
    <row r="1413" spans="1:20" x14ac:dyDescent="0.2">
      <c r="A1413" s="2" t="s">
        <v>4077</v>
      </c>
      <c r="B1413" s="2" t="s">
        <v>2367</v>
      </c>
      <c r="C1413" s="2" t="s">
        <v>79</v>
      </c>
      <c r="D1413" s="2" t="str">
        <f>INDEX(Hotels!$C$2:$C$49,MATCH(C1413,Hotels!$A$2:$A$49,0))</f>
        <v>Bengaluru</v>
      </c>
      <c r="E1413" s="11">
        <v>45713</v>
      </c>
      <c r="F1413" s="11">
        <v>45716</v>
      </c>
      <c r="G1413" s="11">
        <v>45720</v>
      </c>
      <c r="H1413" s="13">
        <f>DATE(YEAR(F1413),MONTH(F1413),1)</f>
        <v>45689</v>
      </c>
      <c r="I1413" s="2">
        <f>G1413-F1413</f>
        <v>4</v>
      </c>
      <c r="J1413" s="2">
        <f>F1413-E1413</f>
        <v>3</v>
      </c>
      <c r="K1413" s="2" t="s">
        <v>2668</v>
      </c>
      <c r="L1413" s="2">
        <v>1</v>
      </c>
      <c r="M1413" s="2">
        <v>2</v>
      </c>
      <c r="N1413" s="2">
        <v>0</v>
      </c>
      <c r="O1413" s="2" t="s">
        <v>2651</v>
      </c>
      <c r="P1413" s="2" t="s">
        <v>2652</v>
      </c>
      <c r="Q1413" s="2" t="s">
        <v>2649</v>
      </c>
      <c r="R1413" s="3">
        <v>4750</v>
      </c>
      <c r="S1413" s="3">
        <f>I1413*L1413*R1413</f>
        <v>19000</v>
      </c>
      <c r="T1413" s="2">
        <f>M1413+N1413</f>
        <v>2</v>
      </c>
    </row>
    <row r="1414" spans="1:20" x14ac:dyDescent="0.2">
      <c r="A1414" s="2" t="s">
        <v>4078</v>
      </c>
      <c r="B1414" s="2" t="s">
        <v>907</v>
      </c>
      <c r="C1414" s="2" t="s">
        <v>116</v>
      </c>
      <c r="D1414" s="2" t="str">
        <f>INDEX(Hotels!$C$2:$C$49,MATCH(C1414,Hotels!$A$2:$A$49,0))</f>
        <v>Rishikesh</v>
      </c>
      <c r="E1414" s="11">
        <v>45714</v>
      </c>
      <c r="F1414" s="11">
        <v>45722</v>
      </c>
      <c r="G1414" s="11">
        <v>45724</v>
      </c>
      <c r="H1414" s="13">
        <f>DATE(YEAR(F1414),MONTH(F1414),1)</f>
        <v>45717</v>
      </c>
      <c r="I1414" s="2">
        <f>G1414-F1414</f>
        <v>2</v>
      </c>
      <c r="J1414" s="2">
        <f>F1414-E1414</f>
        <v>8</v>
      </c>
      <c r="K1414" s="2" t="s">
        <v>2668</v>
      </c>
      <c r="L1414" s="2">
        <v>1</v>
      </c>
      <c r="M1414" s="2">
        <v>1</v>
      </c>
      <c r="N1414" s="2">
        <v>0</v>
      </c>
      <c r="O1414" s="2" t="s">
        <v>2647</v>
      </c>
      <c r="P1414" s="2" t="s">
        <v>2656</v>
      </c>
      <c r="Q1414" s="2" t="s">
        <v>2649</v>
      </c>
      <c r="R1414" s="3">
        <v>4150</v>
      </c>
      <c r="S1414" s="3">
        <f>I1414*L1414*R1414</f>
        <v>8300</v>
      </c>
      <c r="T1414" s="2">
        <f>M1414+N1414</f>
        <v>1</v>
      </c>
    </row>
    <row r="1415" spans="1:20" x14ac:dyDescent="0.2">
      <c r="A1415" s="2" t="s">
        <v>4079</v>
      </c>
      <c r="B1415" s="2" t="s">
        <v>974</v>
      </c>
      <c r="C1415" s="2" t="s">
        <v>125</v>
      </c>
      <c r="D1415" s="2" t="str">
        <f>INDEX(Hotels!$C$2:$C$49,MATCH(C1415,Hotels!$A$2:$A$49,0))</f>
        <v>Varanasi</v>
      </c>
      <c r="E1415" s="11">
        <v>45714</v>
      </c>
      <c r="F1415" s="11">
        <v>45720</v>
      </c>
      <c r="G1415" s="11">
        <v>45722</v>
      </c>
      <c r="H1415" s="13">
        <f>DATE(YEAR(F1415),MONTH(F1415),1)</f>
        <v>45717</v>
      </c>
      <c r="I1415" s="2">
        <f>G1415-F1415</f>
        <v>2</v>
      </c>
      <c r="J1415" s="2">
        <f>F1415-E1415</f>
        <v>6</v>
      </c>
      <c r="K1415" s="2" t="s">
        <v>2646</v>
      </c>
      <c r="L1415" s="2">
        <v>1</v>
      </c>
      <c r="M1415" s="2">
        <v>1</v>
      </c>
      <c r="N1415" s="2">
        <v>0</v>
      </c>
      <c r="O1415" s="2" t="s">
        <v>2647</v>
      </c>
      <c r="P1415" s="2" t="s">
        <v>2656</v>
      </c>
      <c r="Q1415" s="2" t="s">
        <v>2649</v>
      </c>
      <c r="R1415" s="3">
        <v>14450</v>
      </c>
      <c r="S1415" s="3">
        <f>I1415*L1415*R1415</f>
        <v>28900</v>
      </c>
      <c r="T1415" s="2">
        <f>M1415+N1415</f>
        <v>1</v>
      </c>
    </row>
    <row r="1416" spans="1:20" x14ac:dyDescent="0.2">
      <c r="A1416" s="2" t="s">
        <v>4080</v>
      </c>
      <c r="B1416" s="2" t="s">
        <v>1268</v>
      </c>
      <c r="C1416" s="2" t="s">
        <v>108</v>
      </c>
      <c r="D1416" s="2" t="str">
        <f>INDEX(Hotels!$C$2:$C$49,MATCH(C1416,Hotels!$A$2:$A$49,0))</f>
        <v>Manali</v>
      </c>
      <c r="E1416" s="11">
        <v>45714</v>
      </c>
      <c r="F1416" s="11">
        <v>45716</v>
      </c>
      <c r="G1416" s="11">
        <v>45719</v>
      </c>
      <c r="H1416" s="13">
        <f>DATE(YEAR(F1416),MONTH(F1416),1)</f>
        <v>45689</v>
      </c>
      <c r="I1416" s="2">
        <f>G1416-F1416</f>
        <v>3</v>
      </c>
      <c r="J1416" s="2">
        <f>F1416-E1416</f>
        <v>2</v>
      </c>
      <c r="K1416" s="2" t="s">
        <v>2666</v>
      </c>
      <c r="L1416" s="2">
        <v>1</v>
      </c>
      <c r="M1416" s="2">
        <v>2</v>
      </c>
      <c r="N1416" s="2">
        <v>0</v>
      </c>
      <c r="O1416" s="2" t="s">
        <v>2658</v>
      </c>
      <c r="P1416" s="2" t="s">
        <v>2648</v>
      </c>
      <c r="Q1416" s="2" t="s">
        <v>2649</v>
      </c>
      <c r="R1416" s="3">
        <v>25050</v>
      </c>
      <c r="S1416" s="3">
        <f>I1416*L1416*R1416</f>
        <v>75150</v>
      </c>
      <c r="T1416" s="2">
        <f>M1416+N1416</f>
        <v>2</v>
      </c>
    </row>
    <row r="1417" spans="1:20" x14ac:dyDescent="0.2">
      <c r="A1417" s="2" t="s">
        <v>4081</v>
      </c>
      <c r="B1417" s="2" t="s">
        <v>1614</v>
      </c>
      <c r="C1417" s="2" t="s">
        <v>108</v>
      </c>
      <c r="D1417" s="2" t="str">
        <f>INDEX(Hotels!$C$2:$C$49,MATCH(C1417,Hotels!$A$2:$A$49,0))</f>
        <v>Manali</v>
      </c>
      <c r="E1417" s="11">
        <v>45714</v>
      </c>
      <c r="F1417" s="11">
        <v>45949</v>
      </c>
      <c r="G1417" s="11">
        <v>45954</v>
      </c>
      <c r="H1417" s="13">
        <f>DATE(YEAR(F1417),MONTH(F1417),1)</f>
        <v>45931</v>
      </c>
      <c r="I1417" s="2">
        <f>G1417-F1417</f>
        <v>5</v>
      </c>
      <c r="J1417" s="2">
        <f>F1417-E1417</f>
        <v>235</v>
      </c>
      <c r="K1417" s="2" t="s">
        <v>2646</v>
      </c>
      <c r="L1417" s="2">
        <v>1</v>
      </c>
      <c r="M1417" s="2">
        <v>2</v>
      </c>
      <c r="N1417" s="2">
        <v>2</v>
      </c>
      <c r="O1417" s="2" t="s">
        <v>2670</v>
      </c>
      <c r="P1417" s="2" t="s">
        <v>2652</v>
      </c>
      <c r="Q1417" s="2" t="s">
        <v>2653</v>
      </c>
      <c r="R1417" s="3">
        <v>17350</v>
      </c>
      <c r="S1417" s="3">
        <f>I1417*L1417*R1417</f>
        <v>86750</v>
      </c>
      <c r="T1417" s="2">
        <f>M1417+N1417</f>
        <v>4</v>
      </c>
    </row>
    <row r="1418" spans="1:20" x14ac:dyDescent="0.2">
      <c r="A1418" s="2" t="s">
        <v>4082</v>
      </c>
      <c r="B1418" s="2" t="s">
        <v>2081</v>
      </c>
      <c r="C1418" s="2" t="s">
        <v>99</v>
      </c>
      <c r="D1418" s="2" t="str">
        <f>INDEX(Hotels!$C$2:$C$49,MATCH(C1418,Hotels!$A$2:$A$49,0))</f>
        <v>Shimla</v>
      </c>
      <c r="E1418" s="11">
        <v>45714</v>
      </c>
      <c r="F1418" s="11">
        <v>45722</v>
      </c>
      <c r="G1418" s="11">
        <v>45724</v>
      </c>
      <c r="H1418" s="13">
        <f>DATE(YEAR(F1418),MONTH(F1418),1)</f>
        <v>45717</v>
      </c>
      <c r="I1418" s="2">
        <f>G1418-F1418</f>
        <v>2</v>
      </c>
      <c r="J1418" s="2">
        <f>F1418-E1418</f>
        <v>8</v>
      </c>
      <c r="K1418" s="2" t="s">
        <v>2668</v>
      </c>
      <c r="L1418" s="2">
        <v>1</v>
      </c>
      <c r="M1418" s="2">
        <v>2</v>
      </c>
      <c r="N1418" s="2">
        <v>0</v>
      </c>
      <c r="O1418" s="2" t="s">
        <v>2670</v>
      </c>
      <c r="P1418" s="2" t="s">
        <v>2652</v>
      </c>
      <c r="Q1418" s="2" t="s">
        <v>2653</v>
      </c>
      <c r="R1418" s="3">
        <v>2400</v>
      </c>
      <c r="S1418" s="3">
        <f>I1418*L1418*R1418</f>
        <v>4800</v>
      </c>
      <c r="T1418" s="2">
        <f>M1418+N1418</f>
        <v>2</v>
      </c>
    </row>
    <row r="1419" spans="1:20" x14ac:dyDescent="0.2">
      <c r="A1419" s="2" t="s">
        <v>4083</v>
      </c>
      <c r="B1419" s="2" t="s">
        <v>2094</v>
      </c>
      <c r="C1419" s="2" t="s">
        <v>106</v>
      </c>
      <c r="D1419" s="2" t="str">
        <f>INDEX(Hotels!$C$2:$C$49,MATCH(C1419,Hotels!$A$2:$A$49,0))</f>
        <v>Manali</v>
      </c>
      <c r="E1419" s="11">
        <v>45714</v>
      </c>
      <c r="F1419" s="11">
        <v>45733</v>
      </c>
      <c r="G1419" s="11">
        <v>45738</v>
      </c>
      <c r="H1419" s="13">
        <f>DATE(YEAR(F1419),MONTH(F1419),1)</f>
        <v>45717</v>
      </c>
      <c r="I1419" s="2">
        <f>G1419-F1419</f>
        <v>5</v>
      </c>
      <c r="J1419" s="2">
        <f>F1419-E1419</f>
        <v>19</v>
      </c>
      <c r="K1419" s="2" t="s">
        <v>2655</v>
      </c>
      <c r="L1419" s="2">
        <v>1</v>
      </c>
      <c r="M1419" s="2">
        <v>2</v>
      </c>
      <c r="N1419" s="2">
        <v>0</v>
      </c>
      <c r="O1419" s="2" t="s">
        <v>2670</v>
      </c>
      <c r="P1419" s="2" t="s">
        <v>2656</v>
      </c>
      <c r="Q1419" s="2" t="s">
        <v>2649</v>
      </c>
      <c r="R1419" s="3">
        <v>5950</v>
      </c>
      <c r="S1419" s="3">
        <f>I1419*L1419*R1419</f>
        <v>29750</v>
      </c>
      <c r="T1419" s="2">
        <f>M1419+N1419</f>
        <v>2</v>
      </c>
    </row>
    <row r="1420" spans="1:20" x14ac:dyDescent="0.2">
      <c r="A1420" s="2" t="s">
        <v>4084</v>
      </c>
      <c r="B1420" s="2" t="s">
        <v>2410</v>
      </c>
      <c r="C1420" s="2" t="s">
        <v>108</v>
      </c>
      <c r="D1420" s="2" t="str">
        <f>INDEX(Hotels!$C$2:$C$49,MATCH(C1420,Hotels!$A$2:$A$49,0))</f>
        <v>Manali</v>
      </c>
      <c r="E1420" s="11">
        <v>45714</v>
      </c>
      <c r="F1420" s="11">
        <v>45716</v>
      </c>
      <c r="G1420" s="11">
        <v>45718</v>
      </c>
      <c r="H1420" s="13">
        <f>DATE(YEAR(F1420),MONTH(F1420),1)</f>
        <v>45689</v>
      </c>
      <c r="I1420" s="2">
        <f>G1420-F1420</f>
        <v>2</v>
      </c>
      <c r="J1420" s="2">
        <f>F1420-E1420</f>
        <v>2</v>
      </c>
      <c r="K1420" s="2" t="s">
        <v>2668</v>
      </c>
      <c r="L1420" s="2">
        <v>1</v>
      </c>
      <c r="M1420" s="2">
        <v>1</v>
      </c>
      <c r="N1420" s="2">
        <v>0</v>
      </c>
      <c r="O1420" s="2" t="s">
        <v>2670</v>
      </c>
      <c r="P1420" s="2" t="s">
        <v>2672</v>
      </c>
      <c r="Q1420" s="2" t="s">
        <v>2649</v>
      </c>
      <c r="R1420" s="3">
        <v>8750</v>
      </c>
      <c r="S1420" s="3">
        <f>I1420*L1420*R1420</f>
        <v>17500</v>
      </c>
      <c r="T1420" s="2">
        <f>M1420+N1420</f>
        <v>1</v>
      </c>
    </row>
    <row r="1421" spans="1:20" x14ac:dyDescent="0.2">
      <c r="A1421" s="2" t="s">
        <v>4085</v>
      </c>
      <c r="B1421" s="2" t="s">
        <v>2451</v>
      </c>
      <c r="C1421" s="2" t="s">
        <v>103</v>
      </c>
      <c r="D1421" s="2" t="str">
        <f>INDEX(Hotels!$C$2:$C$49,MATCH(C1421,Hotels!$A$2:$A$49,0))</f>
        <v>Manali</v>
      </c>
      <c r="E1421" s="11">
        <v>45714</v>
      </c>
      <c r="F1421" s="11">
        <v>45738</v>
      </c>
      <c r="G1421" s="11">
        <v>45740</v>
      </c>
      <c r="H1421" s="13">
        <f>DATE(YEAR(F1421),MONTH(F1421),1)</f>
        <v>45717</v>
      </c>
      <c r="I1421" s="2">
        <f>G1421-F1421</f>
        <v>2</v>
      </c>
      <c r="J1421" s="2">
        <f>F1421-E1421</f>
        <v>24</v>
      </c>
      <c r="K1421" s="2" t="s">
        <v>2655</v>
      </c>
      <c r="L1421" s="2">
        <v>1</v>
      </c>
      <c r="M1421" s="2">
        <v>2</v>
      </c>
      <c r="N1421" s="2">
        <v>0</v>
      </c>
      <c r="O1421" s="2" t="s">
        <v>2670</v>
      </c>
      <c r="P1421" s="2" t="s">
        <v>2672</v>
      </c>
      <c r="Q1421" s="2" t="s">
        <v>2649</v>
      </c>
      <c r="R1421" s="3">
        <v>3600</v>
      </c>
      <c r="S1421" s="3">
        <f>I1421*L1421*R1421</f>
        <v>7200</v>
      </c>
      <c r="T1421" s="2">
        <f>M1421+N1421</f>
        <v>2</v>
      </c>
    </row>
    <row r="1422" spans="1:20" x14ac:dyDescent="0.2">
      <c r="A1422" s="2" t="s">
        <v>4086</v>
      </c>
      <c r="B1422" s="2" t="s">
        <v>184</v>
      </c>
      <c r="C1422" s="2" t="s">
        <v>87</v>
      </c>
      <c r="D1422" s="2" t="str">
        <f>INDEX(Hotels!$C$2:$C$49,MATCH(C1422,Hotels!$A$2:$A$49,0))</f>
        <v>Kochi</v>
      </c>
      <c r="E1422" s="11">
        <v>45715</v>
      </c>
      <c r="F1422" s="11">
        <v>45765</v>
      </c>
      <c r="G1422" s="11">
        <v>45769</v>
      </c>
      <c r="H1422" s="13">
        <f>DATE(YEAR(F1422),MONTH(F1422),1)</f>
        <v>45748</v>
      </c>
      <c r="I1422" s="2">
        <f>G1422-F1422</f>
        <v>4</v>
      </c>
      <c r="J1422" s="2">
        <f>F1422-E1422</f>
        <v>50</v>
      </c>
      <c r="K1422" s="2" t="s">
        <v>2655</v>
      </c>
      <c r="L1422" s="2">
        <v>1</v>
      </c>
      <c r="M1422" s="2">
        <v>1</v>
      </c>
      <c r="N1422" s="2">
        <v>0</v>
      </c>
      <c r="O1422" s="2" t="s">
        <v>2683</v>
      </c>
      <c r="P1422" s="2" t="s">
        <v>2656</v>
      </c>
      <c r="Q1422" s="2" t="s">
        <v>2649</v>
      </c>
      <c r="R1422" s="3">
        <v>6150</v>
      </c>
      <c r="S1422" s="3">
        <f>I1422*L1422*R1422</f>
        <v>24600</v>
      </c>
      <c r="T1422" s="2">
        <f>M1422+N1422</f>
        <v>1</v>
      </c>
    </row>
    <row r="1423" spans="1:20" x14ac:dyDescent="0.2">
      <c r="A1423" s="2" t="s">
        <v>4087</v>
      </c>
      <c r="B1423" s="2" t="s">
        <v>492</v>
      </c>
      <c r="C1423" s="2" t="s">
        <v>13</v>
      </c>
      <c r="D1423" s="2" t="str">
        <f>INDEX(Hotels!$C$2:$C$49,MATCH(C1423,Hotels!$A$2:$A$49,0))</f>
        <v>Goa</v>
      </c>
      <c r="E1423" s="11">
        <v>45715</v>
      </c>
      <c r="F1423" s="11">
        <v>45776</v>
      </c>
      <c r="G1423" s="11">
        <v>45778</v>
      </c>
      <c r="H1423" s="13">
        <f>DATE(YEAR(F1423),MONTH(F1423),1)</f>
        <v>45748</v>
      </c>
      <c r="I1423" s="2">
        <f>G1423-F1423</f>
        <v>2</v>
      </c>
      <c r="J1423" s="2">
        <f>F1423-E1423</f>
        <v>61</v>
      </c>
      <c r="K1423" s="2" t="s">
        <v>2668</v>
      </c>
      <c r="L1423" s="2">
        <v>1</v>
      </c>
      <c r="M1423" s="2">
        <v>2</v>
      </c>
      <c r="N1423" s="2">
        <v>0</v>
      </c>
      <c r="O1423" s="2" t="s">
        <v>2651</v>
      </c>
      <c r="P1423" s="2" t="s">
        <v>2656</v>
      </c>
      <c r="Q1423" s="2" t="s">
        <v>2649</v>
      </c>
      <c r="R1423" s="3">
        <v>10400</v>
      </c>
      <c r="S1423" s="3">
        <f>I1423*L1423*R1423</f>
        <v>20800</v>
      </c>
      <c r="T1423" s="2">
        <f>M1423+N1423</f>
        <v>2</v>
      </c>
    </row>
    <row r="1424" spans="1:20" x14ac:dyDescent="0.2">
      <c r="A1424" s="2" t="s">
        <v>4088</v>
      </c>
      <c r="B1424" s="2" t="s">
        <v>673</v>
      </c>
      <c r="C1424" s="2" t="s">
        <v>97</v>
      </c>
      <c r="D1424" s="2" t="str">
        <f>INDEX(Hotels!$C$2:$C$49,MATCH(C1424,Hotels!$A$2:$A$49,0))</f>
        <v>Shimla</v>
      </c>
      <c r="E1424" s="11">
        <v>45715</v>
      </c>
      <c r="F1424" s="11">
        <v>45766</v>
      </c>
      <c r="G1424" s="11">
        <v>45771</v>
      </c>
      <c r="H1424" s="13">
        <f>DATE(YEAR(F1424),MONTH(F1424),1)</f>
        <v>45748</v>
      </c>
      <c r="I1424" s="2">
        <f>G1424-F1424</f>
        <v>5</v>
      </c>
      <c r="J1424" s="2">
        <f>F1424-E1424</f>
        <v>51</v>
      </c>
      <c r="K1424" s="2" t="s">
        <v>2646</v>
      </c>
      <c r="L1424" s="2">
        <v>2</v>
      </c>
      <c r="M1424" s="2">
        <v>4</v>
      </c>
      <c r="N1424" s="2">
        <v>2</v>
      </c>
      <c r="O1424" s="2" t="s">
        <v>2658</v>
      </c>
      <c r="P1424" s="2" t="s">
        <v>2662</v>
      </c>
      <c r="Q1424" s="2" t="s">
        <v>2649</v>
      </c>
      <c r="R1424" s="3">
        <v>20500</v>
      </c>
      <c r="S1424" s="3">
        <f>I1424*L1424*R1424</f>
        <v>205000</v>
      </c>
      <c r="T1424" s="2">
        <f>M1424+N1424</f>
        <v>6</v>
      </c>
    </row>
    <row r="1425" spans="1:20" x14ac:dyDescent="0.2">
      <c r="A1425" s="2" t="s">
        <v>4089</v>
      </c>
      <c r="B1425" s="2" t="s">
        <v>1145</v>
      </c>
      <c r="C1425" s="2" t="s">
        <v>47</v>
      </c>
      <c r="D1425" s="2" t="str">
        <f>INDEX(Hotels!$C$2:$C$49,MATCH(C1425,Hotels!$A$2:$A$49,0))</f>
        <v>Agra</v>
      </c>
      <c r="E1425" s="11">
        <v>45715</v>
      </c>
      <c r="F1425" s="11">
        <v>45724</v>
      </c>
      <c r="G1425" s="11">
        <v>45727</v>
      </c>
      <c r="H1425" s="13">
        <f>DATE(YEAR(F1425),MONTH(F1425),1)</f>
        <v>45717</v>
      </c>
      <c r="I1425" s="2">
        <f>G1425-F1425</f>
        <v>3</v>
      </c>
      <c r="J1425" s="2">
        <f>F1425-E1425</f>
        <v>9</v>
      </c>
      <c r="K1425" s="2" t="s">
        <v>2668</v>
      </c>
      <c r="L1425" s="2">
        <v>1</v>
      </c>
      <c r="M1425" s="2">
        <v>3</v>
      </c>
      <c r="N1425" s="2">
        <v>0</v>
      </c>
      <c r="O1425" s="2" t="s">
        <v>2647</v>
      </c>
      <c r="P1425" s="2" t="s">
        <v>2662</v>
      </c>
      <c r="Q1425" s="2" t="s">
        <v>2649</v>
      </c>
      <c r="R1425" s="3">
        <v>5050</v>
      </c>
      <c r="S1425" s="3">
        <f>I1425*L1425*R1425</f>
        <v>15150</v>
      </c>
      <c r="T1425" s="2">
        <f>M1425+N1425</f>
        <v>3</v>
      </c>
    </row>
    <row r="1426" spans="1:20" x14ac:dyDescent="0.2">
      <c r="A1426" s="2" t="s">
        <v>4090</v>
      </c>
      <c r="B1426" s="2" t="s">
        <v>1763</v>
      </c>
      <c r="C1426" s="2" t="s">
        <v>127</v>
      </c>
      <c r="D1426" s="2" t="str">
        <f>INDEX(Hotels!$C$2:$C$49,MATCH(C1426,Hotels!$A$2:$A$49,0))</f>
        <v>Varanasi</v>
      </c>
      <c r="E1426" s="11">
        <v>45715</v>
      </c>
      <c r="F1426" s="11">
        <v>45737</v>
      </c>
      <c r="G1426" s="11">
        <v>45739</v>
      </c>
      <c r="H1426" s="13">
        <f>DATE(YEAR(F1426),MONTH(F1426),1)</f>
        <v>45717</v>
      </c>
      <c r="I1426" s="2">
        <f>G1426-F1426</f>
        <v>2</v>
      </c>
      <c r="J1426" s="2">
        <f>F1426-E1426</f>
        <v>22</v>
      </c>
      <c r="K1426" s="2" t="s">
        <v>2655</v>
      </c>
      <c r="L1426" s="2">
        <v>1</v>
      </c>
      <c r="M1426" s="2">
        <v>2</v>
      </c>
      <c r="N1426" s="2">
        <v>0</v>
      </c>
      <c r="O1426" s="2" t="s">
        <v>2689</v>
      </c>
      <c r="P1426" s="2" t="s">
        <v>2652</v>
      </c>
      <c r="Q1426" s="2" t="s">
        <v>2649</v>
      </c>
      <c r="R1426" s="3">
        <v>5100</v>
      </c>
      <c r="S1426" s="3">
        <f>I1426*L1426*R1426</f>
        <v>10200</v>
      </c>
      <c r="T1426" s="2">
        <f>M1426+N1426</f>
        <v>2</v>
      </c>
    </row>
    <row r="1427" spans="1:20" x14ac:dyDescent="0.2">
      <c r="A1427" s="2" t="s">
        <v>4091</v>
      </c>
      <c r="B1427" s="2" t="s">
        <v>789</v>
      </c>
      <c r="C1427" s="2" t="s">
        <v>29</v>
      </c>
      <c r="D1427" s="2" t="str">
        <f>INDEX(Hotels!$C$2:$C$49,MATCH(C1427,Hotels!$A$2:$A$49,0))</f>
        <v>Jaipur</v>
      </c>
      <c r="E1427" s="11">
        <v>45716</v>
      </c>
      <c r="F1427" s="11">
        <v>45795</v>
      </c>
      <c r="G1427" s="11">
        <v>45798</v>
      </c>
      <c r="H1427" s="13">
        <f>DATE(YEAR(F1427),MONTH(F1427),1)</f>
        <v>45778</v>
      </c>
      <c r="I1427" s="2">
        <f>G1427-F1427</f>
        <v>3</v>
      </c>
      <c r="J1427" s="2">
        <f>F1427-E1427</f>
        <v>79</v>
      </c>
      <c r="K1427" s="2" t="s">
        <v>2655</v>
      </c>
      <c r="L1427" s="2">
        <v>1</v>
      </c>
      <c r="M1427" s="2">
        <v>3</v>
      </c>
      <c r="N1427" s="2">
        <v>0</v>
      </c>
      <c r="O1427" s="2" t="s">
        <v>2683</v>
      </c>
      <c r="P1427" s="2" t="s">
        <v>2662</v>
      </c>
      <c r="Q1427" s="2" t="s">
        <v>2649</v>
      </c>
      <c r="R1427" s="3">
        <v>7050</v>
      </c>
      <c r="S1427" s="3">
        <f>I1427*L1427*R1427</f>
        <v>21150</v>
      </c>
      <c r="T1427" s="2">
        <f>M1427+N1427</f>
        <v>3</v>
      </c>
    </row>
    <row r="1428" spans="1:20" x14ac:dyDescent="0.2">
      <c r="A1428" s="2" t="s">
        <v>4092</v>
      </c>
      <c r="B1428" s="2" t="s">
        <v>1343</v>
      </c>
      <c r="C1428" s="2" t="s">
        <v>43</v>
      </c>
      <c r="D1428" s="2" t="str">
        <f>INDEX(Hotels!$C$2:$C$49,MATCH(C1428,Hotels!$A$2:$A$49,0))</f>
        <v>Agra</v>
      </c>
      <c r="E1428" s="11">
        <v>45716</v>
      </c>
      <c r="F1428" s="11">
        <v>45730</v>
      </c>
      <c r="G1428" s="11">
        <v>45732</v>
      </c>
      <c r="H1428" s="13">
        <f>DATE(YEAR(F1428),MONTH(F1428),1)</f>
        <v>45717</v>
      </c>
      <c r="I1428" s="2">
        <f>G1428-F1428</f>
        <v>2</v>
      </c>
      <c r="J1428" s="2">
        <f>F1428-E1428</f>
        <v>14</v>
      </c>
      <c r="K1428" s="2" t="s">
        <v>2655</v>
      </c>
      <c r="L1428" s="2">
        <v>1</v>
      </c>
      <c r="M1428" s="2">
        <v>1</v>
      </c>
      <c r="N1428" s="2">
        <v>0</v>
      </c>
      <c r="O1428" s="2" t="s">
        <v>2732</v>
      </c>
      <c r="P1428" s="2" t="s">
        <v>2652</v>
      </c>
      <c r="Q1428" s="2" t="s">
        <v>2649</v>
      </c>
      <c r="R1428" s="3">
        <v>6400</v>
      </c>
      <c r="S1428" s="3">
        <f>I1428*L1428*R1428</f>
        <v>12800</v>
      </c>
      <c r="T1428" s="2">
        <f>M1428+N1428</f>
        <v>1</v>
      </c>
    </row>
    <row r="1429" spans="1:20" x14ac:dyDescent="0.2">
      <c r="A1429" s="2" t="s">
        <v>4093</v>
      </c>
      <c r="B1429" s="2" t="s">
        <v>1662</v>
      </c>
      <c r="C1429" s="2" t="s">
        <v>93</v>
      </c>
      <c r="D1429" s="2" t="str">
        <f>INDEX(Hotels!$C$2:$C$49,MATCH(C1429,Hotels!$A$2:$A$49,0))</f>
        <v>Shimla</v>
      </c>
      <c r="E1429" s="11">
        <v>45716</v>
      </c>
      <c r="F1429" s="11">
        <v>45722</v>
      </c>
      <c r="G1429" s="11">
        <v>45724</v>
      </c>
      <c r="H1429" s="13">
        <f>DATE(YEAR(F1429),MONTH(F1429),1)</f>
        <v>45717</v>
      </c>
      <c r="I1429" s="2">
        <f>G1429-F1429</f>
        <v>2</v>
      </c>
      <c r="J1429" s="2">
        <f>F1429-E1429</f>
        <v>6</v>
      </c>
      <c r="K1429" s="2" t="s">
        <v>2655</v>
      </c>
      <c r="L1429" s="2">
        <v>1</v>
      </c>
      <c r="M1429" s="2">
        <v>1</v>
      </c>
      <c r="N1429" s="2">
        <v>0</v>
      </c>
      <c r="O1429" s="2" t="s">
        <v>2732</v>
      </c>
      <c r="P1429" s="2" t="s">
        <v>2652</v>
      </c>
      <c r="Q1429" s="2" t="s">
        <v>2649</v>
      </c>
      <c r="R1429" s="3">
        <v>5500</v>
      </c>
      <c r="S1429" s="3">
        <f>I1429*L1429*R1429</f>
        <v>11000</v>
      </c>
      <c r="T1429" s="2">
        <f>M1429+N1429</f>
        <v>1</v>
      </c>
    </row>
    <row r="1430" spans="1:20" x14ac:dyDescent="0.2">
      <c r="A1430" s="2" t="s">
        <v>4094</v>
      </c>
      <c r="B1430" s="2" t="s">
        <v>1887</v>
      </c>
      <c r="C1430" s="2" t="s">
        <v>127</v>
      </c>
      <c r="D1430" s="2" t="str">
        <f>INDEX(Hotels!$C$2:$C$49,MATCH(C1430,Hotels!$A$2:$A$49,0))</f>
        <v>Varanasi</v>
      </c>
      <c r="E1430" s="11">
        <v>45716</v>
      </c>
      <c r="F1430" s="11">
        <v>45732</v>
      </c>
      <c r="G1430" s="11">
        <v>45736</v>
      </c>
      <c r="H1430" s="13">
        <f>DATE(YEAR(F1430),MONTH(F1430),1)</f>
        <v>45717</v>
      </c>
      <c r="I1430" s="2">
        <f>G1430-F1430</f>
        <v>4</v>
      </c>
      <c r="J1430" s="2">
        <f>F1430-E1430</f>
        <v>16</v>
      </c>
      <c r="K1430" s="2" t="s">
        <v>2655</v>
      </c>
      <c r="L1430" s="2">
        <v>1</v>
      </c>
      <c r="M1430" s="2">
        <v>3</v>
      </c>
      <c r="N1430" s="2">
        <v>0</v>
      </c>
      <c r="O1430" s="2" t="s">
        <v>2651</v>
      </c>
      <c r="P1430" s="2" t="s">
        <v>2652</v>
      </c>
      <c r="Q1430" s="2" t="s">
        <v>2649</v>
      </c>
      <c r="R1430" s="3">
        <v>5450</v>
      </c>
      <c r="S1430" s="3">
        <f>I1430*L1430*R1430</f>
        <v>21800</v>
      </c>
      <c r="T1430" s="2">
        <f>M1430+N1430</f>
        <v>3</v>
      </c>
    </row>
    <row r="1431" spans="1:20" x14ac:dyDescent="0.2">
      <c r="A1431" s="2" t="s">
        <v>4095</v>
      </c>
      <c r="B1431" s="2" t="s">
        <v>2048</v>
      </c>
      <c r="C1431" s="2" t="s">
        <v>39</v>
      </c>
      <c r="D1431" s="2" t="str">
        <f>INDEX(Hotels!$C$2:$C$49,MATCH(C1431,Hotels!$A$2:$A$49,0))</f>
        <v>Udaipur</v>
      </c>
      <c r="E1431" s="11">
        <v>45716</v>
      </c>
      <c r="F1431" s="11">
        <v>45758</v>
      </c>
      <c r="G1431" s="11">
        <v>45761</v>
      </c>
      <c r="H1431" s="13">
        <f>DATE(YEAR(F1431),MONTH(F1431),1)</f>
        <v>45748</v>
      </c>
      <c r="I1431" s="2">
        <f>G1431-F1431</f>
        <v>3</v>
      </c>
      <c r="J1431" s="2">
        <f>F1431-E1431</f>
        <v>42</v>
      </c>
      <c r="K1431" s="2" t="s">
        <v>2668</v>
      </c>
      <c r="L1431" s="2">
        <v>1</v>
      </c>
      <c r="M1431" s="2">
        <v>2</v>
      </c>
      <c r="N1431" s="2">
        <v>0</v>
      </c>
      <c r="O1431" s="2" t="s">
        <v>2651</v>
      </c>
      <c r="P1431" s="2" t="s">
        <v>2662</v>
      </c>
      <c r="Q1431" s="2" t="s">
        <v>2649</v>
      </c>
      <c r="R1431" s="3">
        <v>5100</v>
      </c>
      <c r="S1431" s="3">
        <f>I1431*L1431*R1431</f>
        <v>15300</v>
      </c>
      <c r="T1431" s="2">
        <f>M1431+N1431</f>
        <v>2</v>
      </c>
    </row>
    <row r="1432" spans="1:20" x14ac:dyDescent="0.2">
      <c r="A1432" s="2" t="s">
        <v>4096</v>
      </c>
      <c r="B1432" s="2" t="s">
        <v>2575</v>
      </c>
      <c r="C1432" s="2" t="s">
        <v>120</v>
      </c>
      <c r="D1432" s="2" t="str">
        <f>INDEX(Hotels!$C$2:$C$49,MATCH(C1432,Hotels!$A$2:$A$49,0))</f>
        <v>Rishikesh</v>
      </c>
      <c r="E1432" s="11">
        <v>45716</v>
      </c>
      <c r="F1432" s="11">
        <v>45734</v>
      </c>
      <c r="G1432" s="11">
        <v>45735</v>
      </c>
      <c r="H1432" s="13">
        <f>DATE(YEAR(F1432),MONTH(F1432),1)</f>
        <v>45717</v>
      </c>
      <c r="I1432" s="2">
        <f>G1432-F1432</f>
        <v>1</v>
      </c>
      <c r="J1432" s="2">
        <f>F1432-E1432</f>
        <v>18</v>
      </c>
      <c r="K1432" s="2" t="s">
        <v>2646</v>
      </c>
      <c r="L1432" s="2">
        <v>1</v>
      </c>
      <c r="M1432" s="2">
        <v>1</v>
      </c>
      <c r="N1432" s="2">
        <v>0</v>
      </c>
      <c r="O1432" s="2" t="s">
        <v>2658</v>
      </c>
      <c r="P1432" s="2" t="s">
        <v>2662</v>
      </c>
      <c r="Q1432" s="2" t="s">
        <v>2649</v>
      </c>
      <c r="R1432" s="3">
        <v>5900</v>
      </c>
      <c r="S1432" s="3">
        <f>I1432*L1432*R1432</f>
        <v>5900</v>
      </c>
      <c r="T1432" s="2">
        <f>M1432+N1432</f>
        <v>1</v>
      </c>
    </row>
    <row r="1433" spans="1:20" x14ac:dyDescent="0.2">
      <c r="A1433" s="2" t="s">
        <v>4097</v>
      </c>
      <c r="B1433" s="2" t="s">
        <v>1065</v>
      </c>
      <c r="C1433" s="2" t="s">
        <v>37</v>
      </c>
      <c r="D1433" s="2" t="str">
        <f>INDEX(Hotels!$C$2:$C$49,MATCH(C1433,Hotels!$A$2:$A$49,0))</f>
        <v>Udaipur</v>
      </c>
      <c r="E1433" s="11">
        <v>45717</v>
      </c>
      <c r="F1433" s="11">
        <v>45719</v>
      </c>
      <c r="G1433" s="11">
        <v>45722</v>
      </c>
      <c r="H1433" s="13">
        <f>DATE(YEAR(F1433),MONTH(F1433),1)</f>
        <v>45717</v>
      </c>
      <c r="I1433" s="2">
        <f>G1433-F1433</f>
        <v>3</v>
      </c>
      <c r="J1433" s="2">
        <f>F1433-E1433</f>
        <v>2</v>
      </c>
      <c r="K1433" s="2" t="s">
        <v>2655</v>
      </c>
      <c r="L1433" s="2">
        <v>1</v>
      </c>
      <c r="M1433" s="2">
        <v>1</v>
      </c>
      <c r="N1433" s="2">
        <v>0</v>
      </c>
      <c r="O1433" s="2" t="s">
        <v>2683</v>
      </c>
      <c r="P1433" s="2" t="s">
        <v>2652</v>
      </c>
      <c r="Q1433" s="2" t="s">
        <v>2649</v>
      </c>
      <c r="R1433" s="3">
        <v>17200</v>
      </c>
      <c r="S1433" s="3">
        <f>I1433*L1433*R1433</f>
        <v>51600</v>
      </c>
      <c r="T1433" s="2">
        <f>M1433+N1433</f>
        <v>1</v>
      </c>
    </row>
    <row r="1434" spans="1:20" x14ac:dyDescent="0.2">
      <c r="A1434" s="2" t="s">
        <v>4098</v>
      </c>
      <c r="B1434" s="2" t="s">
        <v>1107</v>
      </c>
      <c r="C1434" s="2" t="s">
        <v>51</v>
      </c>
      <c r="D1434" s="2" t="str">
        <f>INDEX(Hotels!$C$2:$C$49,MATCH(C1434,Hotels!$A$2:$A$49,0))</f>
        <v>Agra</v>
      </c>
      <c r="E1434" s="11">
        <v>45717</v>
      </c>
      <c r="F1434" s="11">
        <v>45743</v>
      </c>
      <c r="G1434" s="11">
        <v>45747</v>
      </c>
      <c r="H1434" s="13">
        <f>DATE(YEAR(F1434),MONTH(F1434),1)</f>
        <v>45717</v>
      </c>
      <c r="I1434" s="2">
        <f>G1434-F1434</f>
        <v>4</v>
      </c>
      <c r="J1434" s="2">
        <f>F1434-E1434</f>
        <v>26</v>
      </c>
      <c r="K1434" s="2" t="s">
        <v>2666</v>
      </c>
      <c r="L1434" s="2">
        <v>1</v>
      </c>
      <c r="M1434" s="2">
        <v>2</v>
      </c>
      <c r="N1434" s="2">
        <v>2</v>
      </c>
      <c r="O1434" s="2" t="s">
        <v>2683</v>
      </c>
      <c r="P1434" s="2" t="s">
        <v>2656</v>
      </c>
      <c r="Q1434" s="2" t="s">
        <v>2649</v>
      </c>
      <c r="R1434" s="3">
        <v>23050</v>
      </c>
      <c r="S1434" s="3">
        <f>I1434*L1434*R1434</f>
        <v>92200</v>
      </c>
      <c r="T1434" s="2">
        <f>M1434+N1434</f>
        <v>4</v>
      </c>
    </row>
    <row r="1435" spans="1:20" x14ac:dyDescent="0.2">
      <c r="A1435" s="2" t="s">
        <v>4099</v>
      </c>
      <c r="B1435" s="2" t="s">
        <v>2013</v>
      </c>
      <c r="C1435" s="2" t="s">
        <v>43</v>
      </c>
      <c r="D1435" s="2" t="str">
        <f>INDEX(Hotels!$C$2:$C$49,MATCH(C1435,Hotels!$A$2:$A$49,0))</f>
        <v>Agra</v>
      </c>
      <c r="E1435" s="11">
        <v>45717</v>
      </c>
      <c r="F1435" s="11">
        <v>45719</v>
      </c>
      <c r="G1435" s="11">
        <v>45722</v>
      </c>
      <c r="H1435" s="13">
        <f>DATE(YEAR(F1435),MONTH(F1435),1)</f>
        <v>45717</v>
      </c>
      <c r="I1435" s="2">
        <f>G1435-F1435</f>
        <v>3</v>
      </c>
      <c r="J1435" s="2">
        <f>F1435-E1435</f>
        <v>2</v>
      </c>
      <c r="K1435" s="2" t="s">
        <v>2655</v>
      </c>
      <c r="L1435" s="2">
        <v>1</v>
      </c>
      <c r="M1435" s="2">
        <v>2</v>
      </c>
      <c r="N1435" s="2">
        <v>0</v>
      </c>
      <c r="O1435" s="2" t="s">
        <v>2651</v>
      </c>
      <c r="P1435" s="2" t="s">
        <v>2656</v>
      </c>
      <c r="Q1435" s="2" t="s">
        <v>2649</v>
      </c>
      <c r="R1435" s="3">
        <v>6350</v>
      </c>
      <c r="S1435" s="3">
        <f>I1435*L1435*R1435</f>
        <v>19050</v>
      </c>
      <c r="T1435" s="2">
        <f>M1435+N1435</f>
        <v>2</v>
      </c>
    </row>
    <row r="1436" spans="1:20" x14ac:dyDescent="0.2">
      <c r="A1436" s="2" t="s">
        <v>4100</v>
      </c>
      <c r="B1436" s="2" t="s">
        <v>2231</v>
      </c>
      <c r="C1436" s="2" t="s">
        <v>99</v>
      </c>
      <c r="D1436" s="2" t="str">
        <f>INDEX(Hotels!$C$2:$C$49,MATCH(C1436,Hotels!$A$2:$A$49,0))</f>
        <v>Shimla</v>
      </c>
      <c r="E1436" s="11">
        <v>45717</v>
      </c>
      <c r="F1436" s="11">
        <v>45730</v>
      </c>
      <c r="G1436" s="11">
        <v>45732</v>
      </c>
      <c r="H1436" s="13">
        <f>DATE(YEAR(F1436),MONTH(F1436),1)</f>
        <v>45717</v>
      </c>
      <c r="I1436" s="2">
        <f>G1436-F1436</f>
        <v>2</v>
      </c>
      <c r="J1436" s="2">
        <f>F1436-E1436</f>
        <v>13</v>
      </c>
      <c r="K1436" s="2" t="s">
        <v>2655</v>
      </c>
      <c r="L1436" s="2">
        <v>1</v>
      </c>
      <c r="M1436" s="2">
        <v>2</v>
      </c>
      <c r="N1436" s="2">
        <v>0</v>
      </c>
      <c r="O1436" s="2" t="s">
        <v>2647</v>
      </c>
      <c r="P1436" s="2" t="s">
        <v>2652</v>
      </c>
      <c r="Q1436" s="2" t="s">
        <v>2649</v>
      </c>
      <c r="R1436" s="3">
        <v>2900</v>
      </c>
      <c r="S1436" s="3">
        <f>I1436*L1436*R1436</f>
        <v>5800</v>
      </c>
      <c r="T1436" s="2">
        <f>M1436+N1436</f>
        <v>2</v>
      </c>
    </row>
    <row r="1437" spans="1:20" x14ac:dyDescent="0.2">
      <c r="A1437" s="2" t="s">
        <v>4101</v>
      </c>
      <c r="B1437" s="2" t="s">
        <v>819</v>
      </c>
      <c r="C1437" s="2" t="s">
        <v>108</v>
      </c>
      <c r="D1437" s="2" t="str">
        <f>INDEX(Hotels!$C$2:$C$49,MATCH(C1437,Hotels!$A$2:$A$49,0))</f>
        <v>Manali</v>
      </c>
      <c r="E1437" s="11">
        <v>45718</v>
      </c>
      <c r="F1437" s="11">
        <v>45750</v>
      </c>
      <c r="G1437" s="11">
        <v>45753</v>
      </c>
      <c r="H1437" s="13">
        <f>DATE(YEAR(F1437),MONTH(F1437),1)</f>
        <v>45748</v>
      </c>
      <c r="I1437" s="2">
        <f>G1437-F1437</f>
        <v>3</v>
      </c>
      <c r="J1437" s="2">
        <f>F1437-E1437</f>
        <v>32</v>
      </c>
      <c r="K1437" s="2" t="s">
        <v>2666</v>
      </c>
      <c r="L1437" s="2">
        <v>1</v>
      </c>
      <c r="M1437" s="2">
        <v>2</v>
      </c>
      <c r="N1437" s="2">
        <v>0</v>
      </c>
      <c r="O1437" s="2" t="s">
        <v>2670</v>
      </c>
      <c r="P1437" s="2" t="s">
        <v>2656</v>
      </c>
      <c r="Q1437" s="2" t="s">
        <v>2649</v>
      </c>
      <c r="R1437" s="3">
        <v>28850</v>
      </c>
      <c r="S1437" s="3">
        <f>I1437*L1437*R1437</f>
        <v>86550</v>
      </c>
      <c r="T1437" s="2">
        <f>M1437+N1437</f>
        <v>2</v>
      </c>
    </row>
    <row r="1438" spans="1:20" x14ac:dyDescent="0.2">
      <c r="A1438" s="2" t="s">
        <v>4102</v>
      </c>
      <c r="B1438" s="2" t="s">
        <v>1267</v>
      </c>
      <c r="C1438" s="2" t="s">
        <v>49</v>
      </c>
      <c r="D1438" s="2" t="str">
        <f>INDEX(Hotels!$C$2:$C$49,MATCH(C1438,Hotels!$A$2:$A$49,0))</f>
        <v>Agra</v>
      </c>
      <c r="E1438" s="11">
        <v>45718</v>
      </c>
      <c r="F1438" s="11">
        <v>45988</v>
      </c>
      <c r="G1438" s="11">
        <v>45993</v>
      </c>
      <c r="H1438" s="13">
        <f>DATE(YEAR(F1438),MONTH(F1438),1)</f>
        <v>45962</v>
      </c>
      <c r="I1438" s="2">
        <f>G1438-F1438</f>
        <v>5</v>
      </c>
      <c r="J1438" s="2">
        <f>F1438-E1438</f>
        <v>270</v>
      </c>
      <c r="K1438" s="2" t="s">
        <v>2655</v>
      </c>
      <c r="L1438" s="2">
        <v>1</v>
      </c>
      <c r="M1438" s="2">
        <v>1</v>
      </c>
      <c r="N1438" s="2">
        <v>0</v>
      </c>
      <c r="O1438" s="2" t="s">
        <v>2647</v>
      </c>
      <c r="P1438" s="2" t="s">
        <v>2662</v>
      </c>
      <c r="Q1438" s="2" t="s">
        <v>2649</v>
      </c>
      <c r="R1438" s="3">
        <v>4200</v>
      </c>
      <c r="S1438" s="3">
        <f>I1438*L1438*R1438</f>
        <v>21000</v>
      </c>
      <c r="T1438" s="2">
        <f>M1438+N1438</f>
        <v>1</v>
      </c>
    </row>
    <row r="1439" spans="1:20" x14ac:dyDescent="0.2">
      <c r="A1439" s="2" t="s">
        <v>4103</v>
      </c>
      <c r="B1439" s="2" t="s">
        <v>2333</v>
      </c>
      <c r="C1439" s="2" t="s">
        <v>69</v>
      </c>
      <c r="D1439" s="2" t="str">
        <f>INDEX(Hotels!$C$2:$C$49,MATCH(C1439,Hotels!$A$2:$A$49,0))</f>
        <v>New Delhi</v>
      </c>
      <c r="E1439" s="11">
        <v>45718</v>
      </c>
      <c r="F1439" s="11">
        <v>45735</v>
      </c>
      <c r="G1439" s="11">
        <v>45738</v>
      </c>
      <c r="H1439" s="13">
        <f>DATE(YEAR(F1439),MONTH(F1439),1)</f>
        <v>45717</v>
      </c>
      <c r="I1439" s="2">
        <f>G1439-F1439</f>
        <v>3</v>
      </c>
      <c r="J1439" s="2">
        <f>F1439-E1439</f>
        <v>17</v>
      </c>
      <c r="K1439" s="2" t="s">
        <v>2646</v>
      </c>
      <c r="L1439" s="2">
        <v>1</v>
      </c>
      <c r="M1439" s="2">
        <v>2</v>
      </c>
      <c r="N1439" s="2">
        <v>0</v>
      </c>
      <c r="O1439" s="2" t="s">
        <v>2689</v>
      </c>
      <c r="P1439" s="2" t="s">
        <v>2656</v>
      </c>
      <c r="Q1439" s="2" t="s">
        <v>2653</v>
      </c>
      <c r="R1439" s="3">
        <v>30050</v>
      </c>
      <c r="S1439" s="3">
        <f>I1439*L1439*R1439</f>
        <v>90150</v>
      </c>
      <c r="T1439" s="2">
        <f>M1439+N1439</f>
        <v>2</v>
      </c>
    </row>
    <row r="1440" spans="1:20" x14ac:dyDescent="0.2">
      <c r="A1440" s="2" t="s">
        <v>4104</v>
      </c>
      <c r="B1440" s="2" t="s">
        <v>203</v>
      </c>
      <c r="C1440" s="2" t="s">
        <v>112</v>
      </c>
      <c r="D1440" s="2" t="str">
        <f>INDEX(Hotels!$C$2:$C$49,MATCH(C1440,Hotels!$A$2:$A$49,0))</f>
        <v>Rishikesh</v>
      </c>
      <c r="E1440" s="11">
        <v>45719</v>
      </c>
      <c r="F1440" s="11">
        <v>45746</v>
      </c>
      <c r="G1440" s="11">
        <v>45748</v>
      </c>
      <c r="H1440" s="13">
        <f>DATE(YEAR(F1440),MONTH(F1440),1)</f>
        <v>45717</v>
      </c>
      <c r="I1440" s="2">
        <f>G1440-F1440</f>
        <v>2</v>
      </c>
      <c r="J1440" s="2">
        <f>F1440-E1440</f>
        <v>27</v>
      </c>
      <c r="K1440" s="2" t="s">
        <v>2646</v>
      </c>
      <c r="L1440" s="2">
        <v>1</v>
      </c>
      <c r="M1440" s="2">
        <v>2</v>
      </c>
      <c r="N1440" s="2">
        <v>1</v>
      </c>
      <c r="O1440" s="2" t="s">
        <v>2661</v>
      </c>
      <c r="P1440" s="2" t="s">
        <v>2662</v>
      </c>
      <c r="Q1440" s="2" t="s">
        <v>2649</v>
      </c>
      <c r="R1440" s="3">
        <v>9150</v>
      </c>
      <c r="S1440" s="3">
        <f>I1440*L1440*R1440</f>
        <v>18300</v>
      </c>
      <c r="T1440" s="2">
        <f>M1440+N1440</f>
        <v>3</v>
      </c>
    </row>
    <row r="1441" spans="1:20" x14ac:dyDescent="0.2">
      <c r="A1441" s="2" t="s">
        <v>4105</v>
      </c>
      <c r="B1441" s="2" t="s">
        <v>470</v>
      </c>
      <c r="C1441" s="2" t="s">
        <v>129</v>
      </c>
      <c r="D1441" s="2" t="str">
        <f>INDEX(Hotels!$C$2:$C$49,MATCH(C1441,Hotels!$A$2:$A$49,0))</f>
        <v>Varanasi</v>
      </c>
      <c r="E1441" s="11">
        <v>45719</v>
      </c>
      <c r="F1441" s="11">
        <v>45731</v>
      </c>
      <c r="G1441" s="11">
        <v>45736</v>
      </c>
      <c r="H1441" s="13">
        <f>DATE(YEAR(F1441),MONTH(F1441),1)</f>
        <v>45717</v>
      </c>
      <c r="I1441" s="2">
        <f>G1441-F1441</f>
        <v>5</v>
      </c>
      <c r="J1441" s="2">
        <f>F1441-E1441</f>
        <v>12</v>
      </c>
      <c r="K1441" s="2" t="s">
        <v>2646</v>
      </c>
      <c r="L1441" s="2">
        <v>1</v>
      </c>
      <c r="M1441" s="2">
        <v>3</v>
      </c>
      <c r="N1441" s="2">
        <v>0</v>
      </c>
      <c r="O1441" s="2" t="s">
        <v>2647</v>
      </c>
      <c r="P1441" s="2" t="s">
        <v>2652</v>
      </c>
      <c r="Q1441" s="2" t="s">
        <v>2653</v>
      </c>
      <c r="R1441" s="3">
        <v>6650</v>
      </c>
      <c r="S1441" s="3">
        <f>I1441*L1441*R1441</f>
        <v>33250</v>
      </c>
      <c r="T1441" s="2">
        <f>M1441+N1441</f>
        <v>3</v>
      </c>
    </row>
    <row r="1442" spans="1:20" x14ac:dyDescent="0.2">
      <c r="A1442" s="2" t="s">
        <v>4106</v>
      </c>
      <c r="B1442" s="2" t="s">
        <v>1134</v>
      </c>
      <c r="C1442" s="2" t="s">
        <v>87</v>
      </c>
      <c r="D1442" s="2" t="str">
        <f>INDEX(Hotels!$C$2:$C$49,MATCH(C1442,Hotels!$A$2:$A$49,0))</f>
        <v>Kochi</v>
      </c>
      <c r="E1442" s="11">
        <v>45719</v>
      </c>
      <c r="F1442" s="11">
        <v>45745</v>
      </c>
      <c r="G1442" s="11">
        <v>45747</v>
      </c>
      <c r="H1442" s="13">
        <f>DATE(YEAR(F1442),MONTH(F1442),1)</f>
        <v>45717</v>
      </c>
      <c r="I1442" s="2">
        <f>G1442-F1442</f>
        <v>2</v>
      </c>
      <c r="J1442" s="2">
        <f>F1442-E1442</f>
        <v>26</v>
      </c>
      <c r="K1442" s="2" t="s">
        <v>2668</v>
      </c>
      <c r="L1442" s="2">
        <v>1</v>
      </c>
      <c r="M1442" s="2">
        <v>1</v>
      </c>
      <c r="N1442" s="2">
        <v>0</v>
      </c>
      <c r="O1442" s="2" t="s">
        <v>2689</v>
      </c>
      <c r="P1442" s="2" t="s">
        <v>2659</v>
      </c>
      <c r="Q1442" s="2" t="s">
        <v>2649</v>
      </c>
      <c r="R1442" s="3">
        <v>6000</v>
      </c>
      <c r="S1442" s="3">
        <f>I1442*L1442*R1442</f>
        <v>12000</v>
      </c>
      <c r="T1442" s="2">
        <f>M1442+N1442</f>
        <v>1</v>
      </c>
    </row>
    <row r="1443" spans="1:20" x14ac:dyDescent="0.2">
      <c r="A1443" s="2" t="s">
        <v>4107</v>
      </c>
      <c r="B1443" s="2" t="s">
        <v>1421</v>
      </c>
      <c r="C1443" s="2" t="s">
        <v>69</v>
      </c>
      <c r="D1443" s="2" t="str">
        <f>INDEX(Hotels!$C$2:$C$49,MATCH(C1443,Hotels!$A$2:$A$49,0))</f>
        <v>New Delhi</v>
      </c>
      <c r="E1443" s="11">
        <v>45719</v>
      </c>
      <c r="F1443" s="11">
        <v>45726</v>
      </c>
      <c r="G1443" s="11">
        <v>45728</v>
      </c>
      <c r="H1443" s="13">
        <f>DATE(YEAR(F1443),MONTH(F1443),1)</f>
        <v>45717</v>
      </c>
      <c r="I1443" s="2">
        <f>G1443-F1443</f>
        <v>2</v>
      </c>
      <c r="J1443" s="2">
        <f>F1443-E1443</f>
        <v>7</v>
      </c>
      <c r="K1443" s="2" t="s">
        <v>2655</v>
      </c>
      <c r="L1443" s="2">
        <v>1</v>
      </c>
      <c r="M1443" s="2">
        <v>1</v>
      </c>
      <c r="N1443" s="2">
        <v>0</v>
      </c>
      <c r="O1443" s="2" t="s">
        <v>2689</v>
      </c>
      <c r="P1443" s="2" t="s">
        <v>2672</v>
      </c>
      <c r="Q1443" s="2" t="s">
        <v>2649</v>
      </c>
      <c r="R1443" s="3">
        <v>19850</v>
      </c>
      <c r="S1443" s="3">
        <f>I1443*L1443*R1443</f>
        <v>39700</v>
      </c>
      <c r="T1443" s="2">
        <f>M1443+N1443</f>
        <v>1</v>
      </c>
    </row>
    <row r="1444" spans="1:20" x14ac:dyDescent="0.2">
      <c r="A1444" s="2" t="s">
        <v>4108</v>
      </c>
      <c r="B1444" s="2" t="s">
        <v>1702</v>
      </c>
      <c r="C1444" s="2" t="s">
        <v>129</v>
      </c>
      <c r="D1444" s="2" t="str">
        <f>INDEX(Hotels!$C$2:$C$49,MATCH(C1444,Hotels!$A$2:$A$49,0))</f>
        <v>Varanasi</v>
      </c>
      <c r="E1444" s="11">
        <v>45719</v>
      </c>
      <c r="F1444" s="11">
        <v>45724</v>
      </c>
      <c r="G1444" s="11">
        <v>45726</v>
      </c>
      <c r="H1444" s="13">
        <f>DATE(YEAR(F1444),MONTH(F1444),1)</f>
        <v>45717</v>
      </c>
      <c r="I1444" s="2">
        <f>G1444-F1444</f>
        <v>2</v>
      </c>
      <c r="J1444" s="2">
        <f>F1444-E1444</f>
        <v>5</v>
      </c>
      <c r="K1444" s="2" t="s">
        <v>2668</v>
      </c>
      <c r="L1444" s="2">
        <v>1</v>
      </c>
      <c r="M1444" s="2">
        <v>1</v>
      </c>
      <c r="N1444" s="2">
        <v>0</v>
      </c>
      <c r="O1444" s="2" t="s">
        <v>2670</v>
      </c>
      <c r="P1444" s="2" t="s">
        <v>2652</v>
      </c>
      <c r="Q1444" s="2" t="s">
        <v>2653</v>
      </c>
      <c r="R1444" s="3">
        <v>3800</v>
      </c>
      <c r="S1444" s="3">
        <f>I1444*L1444*R1444</f>
        <v>7600</v>
      </c>
      <c r="T1444" s="2">
        <f>M1444+N1444</f>
        <v>1</v>
      </c>
    </row>
    <row r="1445" spans="1:20" x14ac:dyDescent="0.2">
      <c r="A1445" s="2" t="s">
        <v>4109</v>
      </c>
      <c r="B1445" s="2" t="s">
        <v>1904</v>
      </c>
      <c r="C1445" s="2" t="s">
        <v>63</v>
      </c>
      <c r="D1445" s="2" t="str">
        <f>INDEX(Hotels!$C$2:$C$49,MATCH(C1445,Hotels!$A$2:$A$49,0))</f>
        <v>New Delhi</v>
      </c>
      <c r="E1445" s="11">
        <v>45719</v>
      </c>
      <c r="F1445" s="11">
        <v>45782</v>
      </c>
      <c r="G1445" s="11">
        <v>45784</v>
      </c>
      <c r="H1445" s="13">
        <f>DATE(YEAR(F1445),MONTH(F1445),1)</f>
        <v>45778</v>
      </c>
      <c r="I1445" s="2">
        <f>G1445-F1445</f>
        <v>2</v>
      </c>
      <c r="J1445" s="2">
        <f>F1445-E1445</f>
        <v>63</v>
      </c>
      <c r="K1445" s="2" t="s">
        <v>2666</v>
      </c>
      <c r="L1445" s="2">
        <v>1</v>
      </c>
      <c r="M1445" s="2">
        <v>2</v>
      </c>
      <c r="N1445" s="2">
        <v>1</v>
      </c>
      <c r="O1445" s="2" t="s">
        <v>2689</v>
      </c>
      <c r="P1445" s="2" t="s">
        <v>2662</v>
      </c>
      <c r="Q1445" s="2" t="s">
        <v>2649</v>
      </c>
      <c r="R1445" s="3">
        <v>19600</v>
      </c>
      <c r="S1445" s="3">
        <f>I1445*L1445*R1445</f>
        <v>39200</v>
      </c>
      <c r="T1445" s="2">
        <f>M1445+N1445</f>
        <v>3</v>
      </c>
    </row>
    <row r="1446" spans="1:20" x14ac:dyDescent="0.2">
      <c r="A1446" s="2" t="s">
        <v>4110</v>
      </c>
      <c r="B1446" s="2" t="s">
        <v>1962</v>
      </c>
      <c r="C1446" s="2" t="s">
        <v>118</v>
      </c>
      <c r="D1446" s="2" t="str">
        <f>INDEX(Hotels!$C$2:$C$49,MATCH(C1446,Hotels!$A$2:$A$49,0))</f>
        <v>Rishikesh</v>
      </c>
      <c r="E1446" s="11">
        <v>45719</v>
      </c>
      <c r="F1446" s="11">
        <v>45769</v>
      </c>
      <c r="G1446" s="11">
        <v>45771</v>
      </c>
      <c r="H1446" s="13">
        <f>DATE(YEAR(F1446),MONTH(F1446),1)</f>
        <v>45748</v>
      </c>
      <c r="I1446" s="2">
        <f>G1446-F1446</f>
        <v>2</v>
      </c>
      <c r="J1446" s="2">
        <f>F1446-E1446</f>
        <v>50</v>
      </c>
      <c r="K1446" s="2" t="s">
        <v>2655</v>
      </c>
      <c r="L1446" s="2">
        <v>1</v>
      </c>
      <c r="M1446" s="2">
        <v>2</v>
      </c>
      <c r="N1446" s="2">
        <v>0</v>
      </c>
      <c r="O1446" s="2" t="s">
        <v>2689</v>
      </c>
      <c r="P1446" s="2" t="s">
        <v>2652</v>
      </c>
      <c r="Q1446" s="2" t="s">
        <v>2653</v>
      </c>
      <c r="R1446" s="3">
        <v>11900</v>
      </c>
      <c r="S1446" s="3">
        <f>I1446*L1446*R1446</f>
        <v>23800</v>
      </c>
      <c r="T1446" s="2">
        <f>M1446+N1446</f>
        <v>2</v>
      </c>
    </row>
    <row r="1447" spans="1:20" x14ac:dyDescent="0.2">
      <c r="A1447" s="2" t="s">
        <v>4111</v>
      </c>
      <c r="B1447" s="2" t="s">
        <v>324</v>
      </c>
      <c r="C1447" s="2" t="s">
        <v>61</v>
      </c>
      <c r="D1447" s="2" t="str">
        <f>INDEX(Hotels!$C$2:$C$49,MATCH(C1447,Hotels!$A$2:$A$49,0))</f>
        <v>Mumbai</v>
      </c>
      <c r="E1447" s="11">
        <v>45720</v>
      </c>
      <c r="F1447" s="11">
        <v>45806</v>
      </c>
      <c r="G1447" s="11">
        <v>45810</v>
      </c>
      <c r="H1447" s="13">
        <f>DATE(YEAR(F1447),MONTH(F1447),1)</f>
        <v>45778</v>
      </c>
      <c r="I1447" s="2">
        <f>G1447-F1447</f>
        <v>4</v>
      </c>
      <c r="J1447" s="2">
        <f>F1447-E1447</f>
        <v>86</v>
      </c>
      <c r="K1447" s="2" t="s">
        <v>2646</v>
      </c>
      <c r="L1447" s="2">
        <v>3</v>
      </c>
      <c r="M1447" s="2">
        <v>6</v>
      </c>
      <c r="N1447" s="2">
        <v>0</v>
      </c>
      <c r="O1447" s="2" t="s">
        <v>2658</v>
      </c>
      <c r="P1447" s="2" t="s">
        <v>2652</v>
      </c>
      <c r="Q1447" s="2" t="s">
        <v>2649</v>
      </c>
      <c r="R1447" s="3">
        <v>25450</v>
      </c>
      <c r="S1447" s="3">
        <f>I1447*L1447*R1447</f>
        <v>305400</v>
      </c>
      <c r="T1447" s="2">
        <f>M1447+N1447</f>
        <v>6</v>
      </c>
    </row>
    <row r="1448" spans="1:20" x14ac:dyDescent="0.2">
      <c r="A1448" s="2" t="s">
        <v>4112</v>
      </c>
      <c r="B1448" s="2" t="s">
        <v>381</v>
      </c>
      <c r="C1448" s="2" t="s">
        <v>39</v>
      </c>
      <c r="D1448" s="2" t="str">
        <f>INDEX(Hotels!$C$2:$C$49,MATCH(C1448,Hotels!$A$2:$A$49,0))</f>
        <v>Udaipur</v>
      </c>
      <c r="E1448" s="11">
        <v>45720</v>
      </c>
      <c r="F1448" s="11">
        <v>45740</v>
      </c>
      <c r="G1448" s="11">
        <v>45742</v>
      </c>
      <c r="H1448" s="13">
        <f>DATE(YEAR(F1448),MONTH(F1448),1)</f>
        <v>45717</v>
      </c>
      <c r="I1448" s="2">
        <f>G1448-F1448</f>
        <v>2</v>
      </c>
      <c r="J1448" s="2">
        <f>F1448-E1448</f>
        <v>20</v>
      </c>
      <c r="K1448" s="2" t="s">
        <v>2646</v>
      </c>
      <c r="L1448" s="2">
        <v>1</v>
      </c>
      <c r="M1448" s="2">
        <v>2</v>
      </c>
      <c r="N1448" s="2">
        <v>0</v>
      </c>
      <c r="O1448" s="2" t="s">
        <v>2732</v>
      </c>
      <c r="P1448" s="2" t="s">
        <v>2656</v>
      </c>
      <c r="Q1448" s="2" t="s">
        <v>2649</v>
      </c>
      <c r="R1448" s="3">
        <v>11750</v>
      </c>
      <c r="S1448" s="3">
        <f>I1448*L1448*R1448</f>
        <v>23500</v>
      </c>
      <c r="T1448" s="2">
        <f>M1448+N1448</f>
        <v>2</v>
      </c>
    </row>
    <row r="1449" spans="1:20" x14ac:dyDescent="0.2">
      <c r="A1449" s="2" t="s">
        <v>4113</v>
      </c>
      <c r="B1449" s="2" t="s">
        <v>622</v>
      </c>
      <c r="C1449" s="2" t="s">
        <v>47</v>
      </c>
      <c r="D1449" s="2" t="str">
        <f>INDEX(Hotels!$C$2:$C$49,MATCH(C1449,Hotels!$A$2:$A$49,0))</f>
        <v>Agra</v>
      </c>
      <c r="E1449" s="11">
        <v>45720</v>
      </c>
      <c r="F1449" s="11">
        <v>45753</v>
      </c>
      <c r="G1449" s="11">
        <v>45756</v>
      </c>
      <c r="H1449" s="13">
        <f>DATE(YEAR(F1449),MONTH(F1449),1)</f>
        <v>45748</v>
      </c>
      <c r="I1449" s="2">
        <f>G1449-F1449</f>
        <v>3</v>
      </c>
      <c r="J1449" s="2">
        <f>F1449-E1449</f>
        <v>33</v>
      </c>
      <c r="K1449" s="2" t="s">
        <v>2668</v>
      </c>
      <c r="L1449" s="2">
        <v>1</v>
      </c>
      <c r="M1449" s="2">
        <v>2</v>
      </c>
      <c r="N1449" s="2">
        <v>1</v>
      </c>
      <c r="O1449" s="2" t="s">
        <v>2658</v>
      </c>
      <c r="P1449" s="2" t="s">
        <v>2656</v>
      </c>
      <c r="Q1449" s="2" t="s">
        <v>2649</v>
      </c>
      <c r="R1449" s="3">
        <v>4300</v>
      </c>
      <c r="S1449" s="3">
        <f>I1449*L1449*R1449</f>
        <v>12900</v>
      </c>
      <c r="T1449" s="2">
        <f>M1449+N1449</f>
        <v>3</v>
      </c>
    </row>
    <row r="1450" spans="1:20" x14ac:dyDescent="0.2">
      <c r="A1450" s="2" t="s">
        <v>4114</v>
      </c>
      <c r="B1450" s="2" t="s">
        <v>1017</v>
      </c>
      <c r="C1450" s="2" t="s">
        <v>116</v>
      </c>
      <c r="D1450" s="2" t="str">
        <f>INDEX(Hotels!$C$2:$C$49,MATCH(C1450,Hotels!$A$2:$A$49,0))</f>
        <v>Rishikesh</v>
      </c>
      <c r="E1450" s="11">
        <v>45720</v>
      </c>
      <c r="F1450" s="11">
        <v>45755</v>
      </c>
      <c r="G1450" s="11">
        <v>45759</v>
      </c>
      <c r="H1450" s="13">
        <f>DATE(YEAR(F1450),MONTH(F1450),1)</f>
        <v>45748</v>
      </c>
      <c r="I1450" s="2">
        <f>G1450-F1450</f>
        <v>4</v>
      </c>
      <c r="J1450" s="2">
        <f>F1450-E1450</f>
        <v>35</v>
      </c>
      <c r="K1450" s="2" t="s">
        <v>2668</v>
      </c>
      <c r="L1450" s="2">
        <v>1</v>
      </c>
      <c r="M1450" s="2">
        <v>2</v>
      </c>
      <c r="N1450" s="2">
        <v>0</v>
      </c>
      <c r="O1450" s="2" t="s">
        <v>2651</v>
      </c>
      <c r="P1450" s="2" t="s">
        <v>2648</v>
      </c>
      <c r="Q1450" s="2" t="s">
        <v>2653</v>
      </c>
      <c r="R1450" s="3">
        <v>4400</v>
      </c>
      <c r="S1450" s="3">
        <f>I1450*L1450*R1450</f>
        <v>17600</v>
      </c>
      <c r="T1450" s="2">
        <f>M1450+N1450</f>
        <v>2</v>
      </c>
    </row>
    <row r="1451" spans="1:20" x14ac:dyDescent="0.2">
      <c r="A1451" s="2" t="s">
        <v>4115</v>
      </c>
      <c r="B1451" s="2" t="s">
        <v>1562</v>
      </c>
      <c r="C1451" s="2" t="s">
        <v>89</v>
      </c>
      <c r="D1451" s="2" t="str">
        <f>INDEX(Hotels!$C$2:$C$49,MATCH(C1451,Hotels!$A$2:$A$49,0))</f>
        <v>Kochi</v>
      </c>
      <c r="E1451" s="11">
        <v>45720</v>
      </c>
      <c r="F1451" s="11">
        <v>45784</v>
      </c>
      <c r="G1451" s="11">
        <v>45789</v>
      </c>
      <c r="H1451" s="13">
        <f>DATE(YEAR(F1451),MONTH(F1451),1)</f>
        <v>45778</v>
      </c>
      <c r="I1451" s="2">
        <f>G1451-F1451</f>
        <v>5</v>
      </c>
      <c r="J1451" s="2">
        <f>F1451-E1451</f>
        <v>64</v>
      </c>
      <c r="K1451" s="2" t="s">
        <v>2646</v>
      </c>
      <c r="L1451" s="2">
        <v>1</v>
      </c>
      <c r="M1451" s="2">
        <v>2</v>
      </c>
      <c r="N1451" s="2">
        <v>3</v>
      </c>
      <c r="O1451" s="2" t="s">
        <v>2670</v>
      </c>
      <c r="P1451" s="2" t="s">
        <v>2652</v>
      </c>
      <c r="Q1451" s="2" t="s">
        <v>2649</v>
      </c>
      <c r="R1451" s="3">
        <v>9550</v>
      </c>
      <c r="S1451" s="3">
        <f>I1451*L1451*R1451</f>
        <v>47750</v>
      </c>
      <c r="T1451" s="2">
        <f>M1451+N1451</f>
        <v>5</v>
      </c>
    </row>
    <row r="1452" spans="1:20" x14ac:dyDescent="0.2">
      <c r="A1452" s="2" t="s">
        <v>4116</v>
      </c>
      <c r="B1452" s="2" t="s">
        <v>1618</v>
      </c>
      <c r="C1452" s="2" t="s">
        <v>51</v>
      </c>
      <c r="D1452" s="2" t="str">
        <f>INDEX(Hotels!$C$2:$C$49,MATCH(C1452,Hotels!$A$2:$A$49,0))</f>
        <v>Agra</v>
      </c>
      <c r="E1452" s="11">
        <v>45720</v>
      </c>
      <c r="F1452" s="11">
        <v>45725</v>
      </c>
      <c r="G1452" s="11">
        <v>45726</v>
      </c>
      <c r="H1452" s="13">
        <f>DATE(YEAR(F1452),MONTH(F1452),1)</f>
        <v>45717</v>
      </c>
      <c r="I1452" s="2">
        <f>G1452-F1452</f>
        <v>1</v>
      </c>
      <c r="J1452" s="2">
        <f>F1452-E1452</f>
        <v>5</v>
      </c>
      <c r="K1452" s="2" t="s">
        <v>2666</v>
      </c>
      <c r="L1452" s="2">
        <v>1</v>
      </c>
      <c r="M1452" s="2">
        <v>1</v>
      </c>
      <c r="N1452" s="2">
        <v>0</v>
      </c>
      <c r="O1452" s="2" t="s">
        <v>2732</v>
      </c>
      <c r="P1452" s="2" t="s">
        <v>2652</v>
      </c>
      <c r="Q1452" s="2" t="s">
        <v>2649</v>
      </c>
      <c r="R1452" s="3">
        <v>24450</v>
      </c>
      <c r="S1452" s="3">
        <f>I1452*L1452*R1452</f>
        <v>24450</v>
      </c>
      <c r="T1452" s="2">
        <f>M1452+N1452</f>
        <v>1</v>
      </c>
    </row>
    <row r="1453" spans="1:20" x14ac:dyDescent="0.2">
      <c r="A1453" s="2" t="s">
        <v>4117</v>
      </c>
      <c r="B1453" s="2" t="s">
        <v>2003</v>
      </c>
      <c r="C1453" s="2" t="s">
        <v>29</v>
      </c>
      <c r="D1453" s="2" t="str">
        <f>INDEX(Hotels!$C$2:$C$49,MATCH(C1453,Hotels!$A$2:$A$49,0))</f>
        <v>Jaipur</v>
      </c>
      <c r="E1453" s="11">
        <v>45720</v>
      </c>
      <c r="F1453" s="11">
        <v>45723</v>
      </c>
      <c r="G1453" s="11">
        <v>45727</v>
      </c>
      <c r="H1453" s="13">
        <f>DATE(YEAR(F1453),MONTH(F1453),1)</f>
        <v>45717</v>
      </c>
      <c r="I1453" s="2">
        <f>G1453-F1453</f>
        <v>4</v>
      </c>
      <c r="J1453" s="2">
        <f>F1453-E1453</f>
        <v>3</v>
      </c>
      <c r="K1453" s="2" t="s">
        <v>2655</v>
      </c>
      <c r="L1453" s="2">
        <v>1</v>
      </c>
      <c r="M1453" s="2">
        <v>2</v>
      </c>
      <c r="N1453" s="2">
        <v>3</v>
      </c>
      <c r="O1453" s="2" t="s">
        <v>2689</v>
      </c>
      <c r="P1453" s="2" t="s">
        <v>2652</v>
      </c>
      <c r="Q1453" s="2" t="s">
        <v>2649</v>
      </c>
      <c r="R1453" s="3">
        <v>9400</v>
      </c>
      <c r="S1453" s="3">
        <f>I1453*L1453*R1453</f>
        <v>37600</v>
      </c>
      <c r="T1453" s="2">
        <f>M1453+N1453</f>
        <v>5</v>
      </c>
    </row>
    <row r="1454" spans="1:20" x14ac:dyDescent="0.2">
      <c r="A1454" s="2" t="s">
        <v>4118</v>
      </c>
      <c r="B1454" s="2" t="s">
        <v>2175</v>
      </c>
      <c r="C1454" s="2" t="s">
        <v>89</v>
      </c>
      <c r="D1454" s="2" t="str">
        <f>INDEX(Hotels!$C$2:$C$49,MATCH(C1454,Hotels!$A$2:$A$49,0))</f>
        <v>Kochi</v>
      </c>
      <c r="E1454" s="11">
        <v>45720</v>
      </c>
      <c r="F1454" s="11">
        <v>45818</v>
      </c>
      <c r="G1454" s="11">
        <v>45823</v>
      </c>
      <c r="H1454" s="13">
        <f>DATE(YEAR(F1454),MONTH(F1454),1)</f>
        <v>45809</v>
      </c>
      <c r="I1454" s="2">
        <f>G1454-F1454</f>
        <v>5</v>
      </c>
      <c r="J1454" s="2">
        <f>F1454-E1454</f>
        <v>98</v>
      </c>
      <c r="K1454" s="2" t="s">
        <v>2655</v>
      </c>
      <c r="L1454" s="2">
        <v>2</v>
      </c>
      <c r="M1454" s="2">
        <v>4</v>
      </c>
      <c r="N1454" s="2">
        <v>2</v>
      </c>
      <c r="O1454" s="2" t="s">
        <v>2651</v>
      </c>
      <c r="P1454" s="2" t="s">
        <v>2672</v>
      </c>
      <c r="Q1454" s="2" t="s">
        <v>2649</v>
      </c>
      <c r="R1454" s="3">
        <v>5350</v>
      </c>
      <c r="S1454" s="3">
        <f>I1454*L1454*R1454</f>
        <v>53500</v>
      </c>
      <c r="T1454" s="2">
        <f>M1454+N1454</f>
        <v>6</v>
      </c>
    </row>
    <row r="1455" spans="1:20" x14ac:dyDescent="0.2">
      <c r="A1455" s="2" t="s">
        <v>4119</v>
      </c>
      <c r="B1455" s="2" t="s">
        <v>648</v>
      </c>
      <c r="C1455" s="2" t="s">
        <v>93</v>
      </c>
      <c r="D1455" s="2" t="str">
        <f>INDEX(Hotels!$C$2:$C$49,MATCH(C1455,Hotels!$A$2:$A$49,0))</f>
        <v>Shimla</v>
      </c>
      <c r="E1455" s="11">
        <v>45721</v>
      </c>
      <c r="F1455" s="11">
        <v>45760</v>
      </c>
      <c r="G1455" s="11">
        <v>45762</v>
      </c>
      <c r="H1455" s="13">
        <f>DATE(YEAR(F1455),MONTH(F1455),1)</f>
        <v>45748</v>
      </c>
      <c r="I1455" s="2">
        <f>G1455-F1455</f>
        <v>2</v>
      </c>
      <c r="J1455" s="2">
        <f>F1455-E1455</f>
        <v>39</v>
      </c>
      <c r="K1455" s="2" t="s">
        <v>2655</v>
      </c>
      <c r="L1455" s="2">
        <v>3</v>
      </c>
      <c r="M1455" s="2">
        <v>6</v>
      </c>
      <c r="N1455" s="2">
        <v>0</v>
      </c>
      <c r="O1455" s="2" t="s">
        <v>2670</v>
      </c>
      <c r="P1455" s="2" t="s">
        <v>2648</v>
      </c>
      <c r="Q1455" s="2" t="s">
        <v>2649</v>
      </c>
      <c r="R1455" s="3">
        <v>6350</v>
      </c>
      <c r="S1455" s="3">
        <f>I1455*L1455*R1455</f>
        <v>38100</v>
      </c>
      <c r="T1455" s="2">
        <f>M1455+N1455</f>
        <v>6</v>
      </c>
    </row>
    <row r="1456" spans="1:20" x14ac:dyDescent="0.2">
      <c r="A1456" s="2" t="s">
        <v>4120</v>
      </c>
      <c r="B1456" s="2" t="s">
        <v>945</v>
      </c>
      <c r="C1456" s="2" t="s">
        <v>39</v>
      </c>
      <c r="D1456" s="2" t="str">
        <f>INDEX(Hotels!$C$2:$C$49,MATCH(C1456,Hotels!$A$2:$A$49,0))</f>
        <v>Udaipur</v>
      </c>
      <c r="E1456" s="11">
        <v>45721</v>
      </c>
      <c r="F1456" s="11">
        <v>45723</v>
      </c>
      <c r="G1456" s="11">
        <v>45728</v>
      </c>
      <c r="H1456" s="13">
        <f>DATE(YEAR(F1456),MONTH(F1456),1)</f>
        <v>45717</v>
      </c>
      <c r="I1456" s="2">
        <f>G1456-F1456</f>
        <v>5</v>
      </c>
      <c r="J1456" s="2">
        <f>F1456-E1456</f>
        <v>2</v>
      </c>
      <c r="K1456" s="2" t="s">
        <v>2668</v>
      </c>
      <c r="L1456" s="2">
        <v>1</v>
      </c>
      <c r="M1456" s="2">
        <v>2</v>
      </c>
      <c r="N1456" s="2">
        <v>1</v>
      </c>
      <c r="O1456" s="2" t="s">
        <v>2689</v>
      </c>
      <c r="P1456" s="2" t="s">
        <v>2662</v>
      </c>
      <c r="Q1456" s="2" t="s">
        <v>2653</v>
      </c>
      <c r="R1456" s="3">
        <v>6250</v>
      </c>
      <c r="S1456" s="3">
        <f>I1456*L1456*R1456</f>
        <v>31250</v>
      </c>
      <c r="T1456" s="2">
        <f>M1456+N1456</f>
        <v>3</v>
      </c>
    </row>
    <row r="1457" spans="1:20" x14ac:dyDescent="0.2">
      <c r="A1457" s="2" t="s">
        <v>4121</v>
      </c>
      <c r="B1457" s="2" t="s">
        <v>2161</v>
      </c>
      <c r="C1457" s="2" t="s">
        <v>34</v>
      </c>
      <c r="D1457" s="2" t="str">
        <f>INDEX(Hotels!$C$2:$C$49,MATCH(C1457,Hotels!$A$2:$A$49,0))</f>
        <v>Udaipur</v>
      </c>
      <c r="E1457" s="11">
        <v>45721</v>
      </c>
      <c r="F1457" s="11">
        <v>45732</v>
      </c>
      <c r="G1457" s="11">
        <v>45734</v>
      </c>
      <c r="H1457" s="13">
        <f>DATE(YEAR(F1457),MONTH(F1457),1)</f>
        <v>45717</v>
      </c>
      <c r="I1457" s="2">
        <f>G1457-F1457</f>
        <v>2</v>
      </c>
      <c r="J1457" s="2">
        <f>F1457-E1457</f>
        <v>11</v>
      </c>
      <c r="K1457" s="2" t="s">
        <v>2655</v>
      </c>
      <c r="L1457" s="2">
        <v>1</v>
      </c>
      <c r="M1457" s="2">
        <v>1</v>
      </c>
      <c r="N1457" s="2">
        <v>0</v>
      </c>
      <c r="O1457" s="2" t="s">
        <v>2647</v>
      </c>
      <c r="P1457" s="2" t="s">
        <v>2656</v>
      </c>
      <c r="Q1457" s="2" t="s">
        <v>2664</v>
      </c>
      <c r="R1457" s="3">
        <v>8800</v>
      </c>
      <c r="S1457" s="3">
        <f>I1457*L1457*R1457</f>
        <v>17600</v>
      </c>
      <c r="T1457" s="2">
        <f>M1457+N1457</f>
        <v>1</v>
      </c>
    </row>
    <row r="1458" spans="1:20" x14ac:dyDescent="0.2">
      <c r="A1458" s="2" t="s">
        <v>4122</v>
      </c>
      <c r="B1458" s="2" t="s">
        <v>2358</v>
      </c>
      <c r="C1458" s="2" t="s">
        <v>87</v>
      </c>
      <c r="D1458" s="2" t="str">
        <f>INDEX(Hotels!$C$2:$C$49,MATCH(C1458,Hotels!$A$2:$A$49,0))</f>
        <v>Kochi</v>
      </c>
      <c r="E1458" s="11">
        <v>45721</v>
      </c>
      <c r="F1458" s="11">
        <v>45724</v>
      </c>
      <c r="G1458" s="11">
        <v>45729</v>
      </c>
      <c r="H1458" s="13">
        <f>DATE(YEAR(F1458),MONTH(F1458),1)</f>
        <v>45717</v>
      </c>
      <c r="I1458" s="2">
        <f>G1458-F1458</f>
        <v>5</v>
      </c>
      <c r="J1458" s="2">
        <f>F1458-E1458</f>
        <v>3</v>
      </c>
      <c r="K1458" s="2" t="s">
        <v>2655</v>
      </c>
      <c r="L1458" s="2">
        <v>1</v>
      </c>
      <c r="M1458" s="2">
        <v>1</v>
      </c>
      <c r="N1458" s="2">
        <v>0</v>
      </c>
      <c r="O1458" s="2" t="s">
        <v>2661</v>
      </c>
      <c r="P1458" s="2" t="s">
        <v>2652</v>
      </c>
      <c r="Q1458" s="2" t="s">
        <v>2649</v>
      </c>
      <c r="R1458" s="3">
        <v>7950</v>
      </c>
      <c r="S1458" s="3">
        <f>I1458*L1458*R1458</f>
        <v>39750</v>
      </c>
      <c r="T1458" s="2">
        <f>M1458+N1458</f>
        <v>1</v>
      </c>
    </row>
    <row r="1459" spans="1:20" x14ac:dyDescent="0.2">
      <c r="A1459" s="2" t="s">
        <v>4123</v>
      </c>
      <c r="B1459" s="2" t="s">
        <v>2396</v>
      </c>
      <c r="C1459" s="2" t="s">
        <v>118</v>
      </c>
      <c r="D1459" s="2" t="str">
        <f>INDEX(Hotels!$C$2:$C$49,MATCH(C1459,Hotels!$A$2:$A$49,0))</f>
        <v>Rishikesh</v>
      </c>
      <c r="E1459" s="11">
        <v>45721</v>
      </c>
      <c r="F1459" s="11">
        <v>45735</v>
      </c>
      <c r="G1459" s="11">
        <v>45737</v>
      </c>
      <c r="H1459" s="13">
        <f>DATE(YEAR(F1459),MONTH(F1459),1)</f>
        <v>45717</v>
      </c>
      <c r="I1459" s="2">
        <f>G1459-F1459</f>
        <v>2</v>
      </c>
      <c r="J1459" s="2">
        <f>F1459-E1459</f>
        <v>14</v>
      </c>
      <c r="K1459" s="2" t="s">
        <v>2646</v>
      </c>
      <c r="L1459" s="2">
        <v>1</v>
      </c>
      <c r="M1459" s="2">
        <v>1</v>
      </c>
      <c r="N1459" s="2">
        <v>0</v>
      </c>
      <c r="O1459" s="2" t="s">
        <v>2689</v>
      </c>
      <c r="P1459" s="2" t="s">
        <v>2662</v>
      </c>
      <c r="Q1459" s="2" t="s">
        <v>2649</v>
      </c>
      <c r="R1459" s="3">
        <v>17350</v>
      </c>
      <c r="S1459" s="3">
        <f>I1459*L1459*R1459</f>
        <v>34700</v>
      </c>
      <c r="T1459" s="2">
        <f>M1459+N1459</f>
        <v>1</v>
      </c>
    </row>
    <row r="1460" spans="1:20" x14ac:dyDescent="0.2">
      <c r="A1460" s="2" t="s">
        <v>4124</v>
      </c>
      <c r="B1460" s="2" t="s">
        <v>503</v>
      </c>
      <c r="C1460" s="2" t="s">
        <v>93</v>
      </c>
      <c r="D1460" s="2" t="str">
        <f>INDEX(Hotels!$C$2:$C$49,MATCH(C1460,Hotels!$A$2:$A$49,0))</f>
        <v>Shimla</v>
      </c>
      <c r="E1460" s="11">
        <v>45722</v>
      </c>
      <c r="F1460" s="11">
        <v>45722</v>
      </c>
      <c r="G1460" s="11">
        <v>45726</v>
      </c>
      <c r="H1460" s="13">
        <f>DATE(YEAR(F1460),MONTH(F1460),1)</f>
        <v>45717</v>
      </c>
      <c r="I1460" s="2">
        <f>G1460-F1460</f>
        <v>4</v>
      </c>
      <c r="J1460" s="2">
        <f>F1460-E1460</f>
        <v>0</v>
      </c>
      <c r="K1460" s="2" t="s">
        <v>2646</v>
      </c>
      <c r="L1460" s="2">
        <v>2</v>
      </c>
      <c r="M1460" s="2">
        <v>4</v>
      </c>
      <c r="N1460" s="2">
        <v>0</v>
      </c>
      <c r="O1460" s="2" t="s">
        <v>2658</v>
      </c>
      <c r="P1460" s="2" t="s">
        <v>2652</v>
      </c>
      <c r="Q1460" s="2" t="s">
        <v>2653</v>
      </c>
      <c r="R1460" s="3">
        <v>7800</v>
      </c>
      <c r="S1460" s="3">
        <f>I1460*L1460*R1460</f>
        <v>62400</v>
      </c>
      <c r="T1460" s="2">
        <f>M1460+N1460</f>
        <v>4</v>
      </c>
    </row>
    <row r="1461" spans="1:20" x14ac:dyDescent="0.2">
      <c r="A1461" s="2" t="s">
        <v>4125</v>
      </c>
      <c r="B1461" s="2" t="s">
        <v>1095</v>
      </c>
      <c r="C1461" s="2" t="s">
        <v>53</v>
      </c>
      <c r="D1461" s="2" t="str">
        <f>INDEX(Hotels!$C$2:$C$49,MATCH(C1461,Hotels!$A$2:$A$49,0))</f>
        <v>Mumbai</v>
      </c>
      <c r="E1461" s="11">
        <v>45722</v>
      </c>
      <c r="F1461" s="11">
        <v>45799</v>
      </c>
      <c r="G1461" s="11">
        <v>45804</v>
      </c>
      <c r="H1461" s="13">
        <f>DATE(YEAR(F1461),MONTH(F1461),1)</f>
        <v>45778</v>
      </c>
      <c r="I1461" s="2">
        <f>G1461-F1461</f>
        <v>5</v>
      </c>
      <c r="J1461" s="2">
        <f>F1461-E1461</f>
        <v>77</v>
      </c>
      <c r="K1461" s="2" t="s">
        <v>2666</v>
      </c>
      <c r="L1461" s="2">
        <v>1</v>
      </c>
      <c r="M1461" s="2">
        <v>3</v>
      </c>
      <c r="N1461" s="2">
        <v>0</v>
      </c>
      <c r="O1461" s="2" t="s">
        <v>2647</v>
      </c>
      <c r="P1461" s="2" t="s">
        <v>2652</v>
      </c>
      <c r="Q1461" s="2" t="s">
        <v>2649</v>
      </c>
      <c r="R1461" s="3">
        <v>21050</v>
      </c>
      <c r="S1461" s="3">
        <f>I1461*L1461*R1461</f>
        <v>105250</v>
      </c>
      <c r="T1461" s="2">
        <f>M1461+N1461</f>
        <v>3</v>
      </c>
    </row>
    <row r="1462" spans="1:20" x14ac:dyDescent="0.2">
      <c r="A1462" s="2" t="s">
        <v>4126</v>
      </c>
      <c r="B1462" s="2" t="s">
        <v>1545</v>
      </c>
      <c r="C1462" s="2" t="s">
        <v>22</v>
      </c>
      <c r="D1462" s="2" t="str">
        <f>INDEX(Hotels!$C$2:$C$49,MATCH(C1462,Hotels!$A$2:$A$49,0))</f>
        <v>Jaipur</v>
      </c>
      <c r="E1462" s="11">
        <v>45722</v>
      </c>
      <c r="F1462" s="11">
        <v>45811</v>
      </c>
      <c r="G1462" s="11">
        <v>45817</v>
      </c>
      <c r="H1462" s="13">
        <f>DATE(YEAR(F1462),MONTH(F1462),1)</f>
        <v>45809</v>
      </c>
      <c r="I1462" s="2">
        <f>G1462-F1462</f>
        <v>6</v>
      </c>
      <c r="J1462" s="2">
        <f>F1462-E1462</f>
        <v>89</v>
      </c>
      <c r="K1462" s="2" t="s">
        <v>2668</v>
      </c>
      <c r="L1462" s="2">
        <v>1</v>
      </c>
      <c r="M1462" s="2">
        <v>2</v>
      </c>
      <c r="N1462" s="2">
        <v>2</v>
      </c>
      <c r="O1462" s="2" t="s">
        <v>2689</v>
      </c>
      <c r="P1462" s="2" t="s">
        <v>2652</v>
      </c>
      <c r="Q1462" s="2" t="s">
        <v>2653</v>
      </c>
      <c r="R1462" s="3">
        <v>2450</v>
      </c>
      <c r="S1462" s="3">
        <f>I1462*L1462*R1462</f>
        <v>14700</v>
      </c>
      <c r="T1462" s="2">
        <f>M1462+N1462</f>
        <v>4</v>
      </c>
    </row>
    <row r="1463" spans="1:20" x14ac:dyDescent="0.2">
      <c r="A1463" s="2" t="s">
        <v>4127</v>
      </c>
      <c r="B1463" s="2" t="s">
        <v>1557</v>
      </c>
      <c r="C1463" s="2" t="s">
        <v>9</v>
      </c>
      <c r="D1463" s="2" t="str">
        <f>INDEX(Hotels!$C$2:$C$49,MATCH(C1463,Hotels!$A$2:$A$49,0))</f>
        <v>Goa</v>
      </c>
      <c r="E1463" s="11">
        <v>45722</v>
      </c>
      <c r="F1463" s="11">
        <v>45803</v>
      </c>
      <c r="G1463" s="11">
        <v>45806</v>
      </c>
      <c r="H1463" s="13">
        <f>DATE(YEAR(F1463),MONTH(F1463),1)</f>
        <v>45778</v>
      </c>
      <c r="I1463" s="2">
        <f>G1463-F1463</f>
        <v>3</v>
      </c>
      <c r="J1463" s="2">
        <f>F1463-E1463</f>
        <v>81</v>
      </c>
      <c r="K1463" s="2" t="s">
        <v>2655</v>
      </c>
      <c r="L1463" s="2">
        <v>1</v>
      </c>
      <c r="M1463" s="2">
        <v>2</v>
      </c>
      <c r="N1463" s="2">
        <v>0</v>
      </c>
      <c r="O1463" s="2" t="s">
        <v>2647</v>
      </c>
      <c r="P1463" s="2" t="s">
        <v>2652</v>
      </c>
      <c r="Q1463" s="2" t="s">
        <v>2649</v>
      </c>
      <c r="R1463" s="3">
        <v>6400</v>
      </c>
      <c r="S1463" s="3">
        <f>I1463*L1463*R1463</f>
        <v>19200</v>
      </c>
      <c r="T1463" s="2">
        <f>M1463+N1463</f>
        <v>2</v>
      </c>
    </row>
    <row r="1464" spans="1:20" x14ac:dyDescent="0.2">
      <c r="A1464" s="2" t="s">
        <v>4128</v>
      </c>
      <c r="B1464" s="2" t="s">
        <v>1633</v>
      </c>
      <c r="C1464" s="2" t="s">
        <v>118</v>
      </c>
      <c r="D1464" s="2" t="str">
        <f>INDEX(Hotels!$C$2:$C$49,MATCH(C1464,Hotels!$A$2:$A$49,0))</f>
        <v>Rishikesh</v>
      </c>
      <c r="E1464" s="11">
        <v>45722</v>
      </c>
      <c r="F1464" s="11">
        <v>45807</v>
      </c>
      <c r="G1464" s="11">
        <v>45811</v>
      </c>
      <c r="H1464" s="13">
        <f>DATE(YEAR(F1464),MONTH(F1464),1)</f>
        <v>45778</v>
      </c>
      <c r="I1464" s="2">
        <f>G1464-F1464</f>
        <v>4</v>
      </c>
      <c r="J1464" s="2">
        <f>F1464-E1464</f>
        <v>85</v>
      </c>
      <c r="K1464" s="2" t="s">
        <v>2666</v>
      </c>
      <c r="L1464" s="2">
        <v>1</v>
      </c>
      <c r="M1464" s="2">
        <v>2</v>
      </c>
      <c r="N1464" s="2">
        <v>0</v>
      </c>
      <c r="O1464" s="2" t="s">
        <v>2661</v>
      </c>
      <c r="P1464" s="2" t="s">
        <v>2662</v>
      </c>
      <c r="Q1464" s="2" t="s">
        <v>2649</v>
      </c>
      <c r="R1464" s="3">
        <v>24400</v>
      </c>
      <c r="S1464" s="3">
        <f>I1464*L1464*R1464</f>
        <v>97600</v>
      </c>
      <c r="T1464" s="2">
        <f>M1464+N1464</f>
        <v>2</v>
      </c>
    </row>
    <row r="1465" spans="1:20" x14ac:dyDescent="0.2">
      <c r="A1465" s="2" t="s">
        <v>4129</v>
      </c>
      <c r="B1465" s="2" t="s">
        <v>1906</v>
      </c>
      <c r="C1465" s="2" t="s">
        <v>69</v>
      </c>
      <c r="D1465" s="2" t="str">
        <f>INDEX(Hotels!$C$2:$C$49,MATCH(C1465,Hotels!$A$2:$A$49,0))</f>
        <v>New Delhi</v>
      </c>
      <c r="E1465" s="11">
        <v>45722</v>
      </c>
      <c r="F1465" s="11">
        <v>45789</v>
      </c>
      <c r="G1465" s="11">
        <v>45791</v>
      </c>
      <c r="H1465" s="13">
        <f>DATE(YEAR(F1465),MONTH(F1465),1)</f>
        <v>45778</v>
      </c>
      <c r="I1465" s="2">
        <f>G1465-F1465</f>
        <v>2</v>
      </c>
      <c r="J1465" s="2">
        <f>F1465-E1465</f>
        <v>67</v>
      </c>
      <c r="K1465" s="2" t="s">
        <v>2655</v>
      </c>
      <c r="L1465" s="2">
        <v>1</v>
      </c>
      <c r="M1465" s="2">
        <v>2</v>
      </c>
      <c r="N1465" s="2">
        <v>0</v>
      </c>
      <c r="O1465" s="2" t="s">
        <v>2670</v>
      </c>
      <c r="P1465" s="2" t="s">
        <v>2672</v>
      </c>
      <c r="Q1465" s="2" t="s">
        <v>2649</v>
      </c>
      <c r="R1465" s="3">
        <v>15500</v>
      </c>
      <c r="S1465" s="3">
        <f>I1465*L1465*R1465</f>
        <v>31000</v>
      </c>
      <c r="T1465" s="2">
        <f>M1465+N1465</f>
        <v>2</v>
      </c>
    </row>
    <row r="1466" spans="1:20" x14ac:dyDescent="0.2">
      <c r="A1466" s="2" t="s">
        <v>4130</v>
      </c>
      <c r="B1466" s="2" t="s">
        <v>2452</v>
      </c>
      <c r="C1466" s="2" t="s">
        <v>125</v>
      </c>
      <c r="D1466" s="2" t="str">
        <f>INDEX(Hotels!$C$2:$C$49,MATCH(C1466,Hotels!$A$2:$A$49,0))</f>
        <v>Varanasi</v>
      </c>
      <c r="E1466" s="11">
        <v>45722</v>
      </c>
      <c r="F1466" s="11">
        <v>45727</v>
      </c>
      <c r="G1466" s="11">
        <v>45730</v>
      </c>
      <c r="H1466" s="13">
        <f>DATE(YEAR(F1466),MONTH(F1466),1)</f>
        <v>45717</v>
      </c>
      <c r="I1466" s="2">
        <f>G1466-F1466</f>
        <v>3</v>
      </c>
      <c r="J1466" s="2">
        <f>F1466-E1466</f>
        <v>5</v>
      </c>
      <c r="K1466" s="2" t="s">
        <v>2655</v>
      </c>
      <c r="L1466" s="2">
        <v>1</v>
      </c>
      <c r="M1466" s="2">
        <v>1</v>
      </c>
      <c r="N1466" s="2">
        <v>0</v>
      </c>
      <c r="O1466" s="2" t="s">
        <v>2683</v>
      </c>
      <c r="P1466" s="2" t="s">
        <v>2652</v>
      </c>
      <c r="Q1466" s="2" t="s">
        <v>2649</v>
      </c>
      <c r="R1466" s="3">
        <v>9550</v>
      </c>
      <c r="S1466" s="3">
        <f>I1466*L1466*R1466</f>
        <v>28650</v>
      </c>
      <c r="T1466" s="2">
        <f>M1466+N1466</f>
        <v>1</v>
      </c>
    </row>
    <row r="1467" spans="1:20" x14ac:dyDescent="0.2">
      <c r="A1467" s="2" t="s">
        <v>4131</v>
      </c>
      <c r="B1467" s="2" t="s">
        <v>1055</v>
      </c>
      <c r="C1467" s="2" t="s">
        <v>29</v>
      </c>
      <c r="D1467" s="2" t="str">
        <f>INDEX(Hotels!$C$2:$C$49,MATCH(C1467,Hotels!$A$2:$A$49,0))</f>
        <v>Jaipur</v>
      </c>
      <c r="E1467" s="11">
        <v>45723</v>
      </c>
      <c r="F1467" s="11">
        <v>45727</v>
      </c>
      <c r="G1467" s="11">
        <v>45728</v>
      </c>
      <c r="H1467" s="13">
        <f>DATE(YEAR(F1467),MONTH(F1467),1)</f>
        <v>45717</v>
      </c>
      <c r="I1467" s="2">
        <f>G1467-F1467</f>
        <v>1</v>
      </c>
      <c r="J1467" s="2">
        <f>F1467-E1467</f>
        <v>4</v>
      </c>
      <c r="K1467" s="2" t="s">
        <v>2668</v>
      </c>
      <c r="L1467" s="2">
        <v>1</v>
      </c>
      <c r="M1467" s="2">
        <v>1</v>
      </c>
      <c r="N1467" s="2">
        <v>0</v>
      </c>
      <c r="O1467" s="2" t="s">
        <v>2683</v>
      </c>
      <c r="P1467" s="2" t="s">
        <v>2659</v>
      </c>
      <c r="Q1467" s="2" t="s">
        <v>2649</v>
      </c>
      <c r="R1467" s="3">
        <v>6950</v>
      </c>
      <c r="S1467" s="3">
        <f>I1467*L1467*R1467</f>
        <v>6950</v>
      </c>
      <c r="T1467" s="2">
        <f>M1467+N1467</f>
        <v>1</v>
      </c>
    </row>
    <row r="1468" spans="1:20" x14ac:dyDescent="0.2">
      <c r="A1468" s="2" t="s">
        <v>4132</v>
      </c>
      <c r="B1468" s="2" t="s">
        <v>1707</v>
      </c>
      <c r="C1468" s="2" t="s">
        <v>93</v>
      </c>
      <c r="D1468" s="2" t="str">
        <f>INDEX(Hotels!$C$2:$C$49,MATCH(C1468,Hotels!$A$2:$A$49,0))</f>
        <v>Shimla</v>
      </c>
      <c r="E1468" s="11">
        <v>45723</v>
      </c>
      <c r="F1468" s="11">
        <v>45723</v>
      </c>
      <c r="G1468" s="11">
        <v>45725</v>
      </c>
      <c r="H1468" s="13">
        <f>DATE(YEAR(F1468),MONTH(F1468),1)</f>
        <v>45717</v>
      </c>
      <c r="I1468" s="2">
        <f>G1468-F1468</f>
        <v>2</v>
      </c>
      <c r="J1468" s="2">
        <f>F1468-E1468</f>
        <v>0</v>
      </c>
      <c r="K1468" s="2" t="s">
        <v>2668</v>
      </c>
      <c r="L1468" s="2">
        <v>1</v>
      </c>
      <c r="M1468" s="2">
        <v>2</v>
      </c>
      <c r="N1468" s="2">
        <v>0</v>
      </c>
      <c r="O1468" s="2" t="s">
        <v>2689</v>
      </c>
      <c r="P1468" s="2" t="s">
        <v>2659</v>
      </c>
      <c r="Q1468" s="2" t="s">
        <v>2649</v>
      </c>
      <c r="R1468" s="3">
        <v>3800</v>
      </c>
      <c r="S1468" s="3">
        <f>I1468*L1468*R1468</f>
        <v>7600</v>
      </c>
      <c r="T1468" s="2">
        <f>M1468+N1468</f>
        <v>2</v>
      </c>
    </row>
    <row r="1469" spans="1:20" x14ac:dyDescent="0.2">
      <c r="A1469" s="2" t="s">
        <v>4133</v>
      </c>
      <c r="B1469" s="2" t="s">
        <v>1143</v>
      </c>
      <c r="C1469" s="2" t="s">
        <v>69</v>
      </c>
      <c r="D1469" s="2" t="str">
        <f>INDEX(Hotels!$C$2:$C$49,MATCH(C1469,Hotels!$A$2:$A$49,0))</f>
        <v>New Delhi</v>
      </c>
      <c r="E1469" s="11">
        <v>45724</v>
      </c>
      <c r="F1469" s="11">
        <v>45740</v>
      </c>
      <c r="G1469" s="11">
        <v>45742</v>
      </c>
      <c r="H1469" s="13">
        <f>DATE(YEAR(F1469),MONTH(F1469),1)</f>
        <v>45717</v>
      </c>
      <c r="I1469" s="2">
        <f>G1469-F1469</f>
        <v>2</v>
      </c>
      <c r="J1469" s="2">
        <f>F1469-E1469</f>
        <v>16</v>
      </c>
      <c r="K1469" s="2" t="s">
        <v>2668</v>
      </c>
      <c r="L1469" s="2">
        <v>1</v>
      </c>
      <c r="M1469" s="2">
        <v>1</v>
      </c>
      <c r="N1469" s="2">
        <v>0</v>
      </c>
      <c r="O1469" s="2" t="s">
        <v>2732</v>
      </c>
      <c r="P1469" s="2" t="s">
        <v>2652</v>
      </c>
      <c r="Q1469" s="2" t="s">
        <v>2649</v>
      </c>
      <c r="R1469" s="3">
        <v>14700</v>
      </c>
      <c r="S1469" s="3">
        <f>I1469*L1469*R1469</f>
        <v>29400</v>
      </c>
      <c r="T1469" s="2">
        <f>M1469+N1469</f>
        <v>1</v>
      </c>
    </row>
    <row r="1470" spans="1:20" x14ac:dyDescent="0.2">
      <c r="A1470" s="2" t="s">
        <v>4134</v>
      </c>
      <c r="B1470" s="2" t="s">
        <v>1225</v>
      </c>
      <c r="C1470" s="2" t="s">
        <v>39</v>
      </c>
      <c r="D1470" s="2" t="str">
        <f>INDEX(Hotels!$C$2:$C$49,MATCH(C1470,Hotels!$A$2:$A$49,0))</f>
        <v>Udaipur</v>
      </c>
      <c r="E1470" s="11">
        <v>45724</v>
      </c>
      <c r="F1470" s="11">
        <v>45746</v>
      </c>
      <c r="G1470" s="11">
        <v>45749</v>
      </c>
      <c r="H1470" s="13">
        <f>DATE(YEAR(F1470),MONTH(F1470),1)</f>
        <v>45717</v>
      </c>
      <c r="I1470" s="2">
        <f>G1470-F1470</f>
        <v>3</v>
      </c>
      <c r="J1470" s="2">
        <f>F1470-E1470</f>
        <v>22</v>
      </c>
      <c r="K1470" s="2" t="s">
        <v>2668</v>
      </c>
      <c r="L1470" s="2">
        <v>1</v>
      </c>
      <c r="M1470" s="2">
        <v>2</v>
      </c>
      <c r="N1470" s="2">
        <v>0</v>
      </c>
      <c r="O1470" s="2" t="s">
        <v>2647</v>
      </c>
      <c r="P1470" s="2" t="s">
        <v>2672</v>
      </c>
      <c r="Q1470" s="2" t="s">
        <v>2649</v>
      </c>
      <c r="R1470" s="3">
        <v>6000</v>
      </c>
      <c r="S1470" s="3">
        <f>I1470*L1470*R1470</f>
        <v>18000</v>
      </c>
      <c r="T1470" s="2">
        <f>M1470+N1470</f>
        <v>2</v>
      </c>
    </row>
    <row r="1471" spans="1:20" x14ac:dyDescent="0.2">
      <c r="A1471" s="2" t="s">
        <v>4135</v>
      </c>
      <c r="B1471" s="2" t="s">
        <v>2195</v>
      </c>
      <c r="C1471" s="2" t="s">
        <v>53</v>
      </c>
      <c r="D1471" s="2" t="str">
        <f>INDEX(Hotels!$C$2:$C$49,MATCH(C1471,Hotels!$A$2:$A$49,0))</f>
        <v>Mumbai</v>
      </c>
      <c r="E1471" s="11">
        <v>45724</v>
      </c>
      <c r="F1471" s="11">
        <v>45726</v>
      </c>
      <c r="G1471" s="11">
        <v>45729</v>
      </c>
      <c r="H1471" s="13">
        <f>DATE(YEAR(F1471),MONTH(F1471),1)</f>
        <v>45717</v>
      </c>
      <c r="I1471" s="2">
        <f>G1471-F1471</f>
        <v>3</v>
      </c>
      <c r="J1471" s="2">
        <f>F1471-E1471</f>
        <v>2</v>
      </c>
      <c r="K1471" s="2" t="s">
        <v>2655</v>
      </c>
      <c r="L1471" s="2">
        <v>1</v>
      </c>
      <c r="M1471" s="2">
        <v>2</v>
      </c>
      <c r="N1471" s="2">
        <v>0</v>
      </c>
      <c r="O1471" s="2" t="s">
        <v>2670</v>
      </c>
      <c r="P1471" s="2" t="s">
        <v>2662</v>
      </c>
      <c r="Q1471" s="2" t="s">
        <v>2649</v>
      </c>
      <c r="R1471" s="3">
        <v>10550</v>
      </c>
      <c r="S1471" s="3">
        <f>I1471*L1471*R1471</f>
        <v>31650</v>
      </c>
      <c r="T1471" s="2">
        <f>M1471+N1471</f>
        <v>2</v>
      </c>
    </row>
    <row r="1472" spans="1:20" x14ac:dyDescent="0.2">
      <c r="A1472" s="2" t="s">
        <v>4136</v>
      </c>
      <c r="B1472" s="2" t="s">
        <v>2238</v>
      </c>
      <c r="C1472" s="2" t="s">
        <v>129</v>
      </c>
      <c r="D1472" s="2" t="str">
        <f>INDEX(Hotels!$C$2:$C$49,MATCH(C1472,Hotels!$A$2:$A$49,0))</f>
        <v>Varanasi</v>
      </c>
      <c r="E1472" s="11">
        <v>45724</v>
      </c>
      <c r="F1472" s="11">
        <v>45800</v>
      </c>
      <c r="G1472" s="11">
        <v>45802</v>
      </c>
      <c r="H1472" s="13">
        <f>DATE(YEAR(F1472),MONTH(F1472),1)</f>
        <v>45778</v>
      </c>
      <c r="I1472" s="2">
        <f>G1472-F1472</f>
        <v>2</v>
      </c>
      <c r="J1472" s="2">
        <f>F1472-E1472</f>
        <v>76</v>
      </c>
      <c r="K1472" s="2" t="s">
        <v>2668</v>
      </c>
      <c r="L1472" s="2">
        <v>1</v>
      </c>
      <c r="M1472" s="2">
        <v>2</v>
      </c>
      <c r="N1472" s="2">
        <v>0</v>
      </c>
      <c r="O1472" s="2" t="s">
        <v>2689</v>
      </c>
      <c r="P1472" s="2" t="s">
        <v>2656</v>
      </c>
      <c r="Q1472" s="2" t="s">
        <v>2649</v>
      </c>
      <c r="R1472" s="3">
        <v>3650</v>
      </c>
      <c r="S1472" s="3">
        <f>I1472*L1472*R1472</f>
        <v>7300</v>
      </c>
      <c r="T1472" s="2">
        <f>M1472+N1472</f>
        <v>2</v>
      </c>
    </row>
    <row r="1473" spans="1:20" x14ac:dyDescent="0.2">
      <c r="A1473" s="2" t="s">
        <v>4137</v>
      </c>
      <c r="B1473" s="2" t="s">
        <v>2266</v>
      </c>
      <c r="C1473" s="2" t="s">
        <v>29</v>
      </c>
      <c r="D1473" s="2" t="str">
        <f>INDEX(Hotels!$C$2:$C$49,MATCH(C1473,Hotels!$A$2:$A$49,0))</f>
        <v>Jaipur</v>
      </c>
      <c r="E1473" s="11">
        <v>45724</v>
      </c>
      <c r="F1473" s="11">
        <v>45751</v>
      </c>
      <c r="G1473" s="11">
        <v>45754</v>
      </c>
      <c r="H1473" s="13">
        <f>DATE(YEAR(F1473),MONTH(F1473),1)</f>
        <v>45748</v>
      </c>
      <c r="I1473" s="2">
        <f>G1473-F1473</f>
        <v>3</v>
      </c>
      <c r="J1473" s="2">
        <f>F1473-E1473</f>
        <v>27</v>
      </c>
      <c r="K1473" s="2" t="s">
        <v>2668</v>
      </c>
      <c r="L1473" s="2">
        <v>1</v>
      </c>
      <c r="M1473" s="2">
        <v>2</v>
      </c>
      <c r="N1473" s="2">
        <v>0</v>
      </c>
      <c r="O1473" s="2" t="s">
        <v>2647</v>
      </c>
      <c r="P1473" s="2" t="s">
        <v>2652</v>
      </c>
      <c r="Q1473" s="2" t="s">
        <v>2649</v>
      </c>
      <c r="R1473" s="3">
        <v>5350</v>
      </c>
      <c r="S1473" s="3">
        <f>I1473*L1473*R1473</f>
        <v>16050</v>
      </c>
      <c r="T1473" s="2">
        <f>M1473+N1473</f>
        <v>2</v>
      </c>
    </row>
    <row r="1474" spans="1:20" x14ac:dyDescent="0.2">
      <c r="A1474" s="2" t="s">
        <v>4138</v>
      </c>
      <c r="B1474" s="2" t="s">
        <v>819</v>
      </c>
      <c r="C1474" s="2" t="s">
        <v>97</v>
      </c>
      <c r="D1474" s="2" t="str">
        <f>INDEX(Hotels!$C$2:$C$49,MATCH(C1474,Hotels!$A$2:$A$49,0))</f>
        <v>Shimla</v>
      </c>
      <c r="E1474" s="11">
        <v>45725</v>
      </c>
      <c r="F1474" s="11">
        <v>45807</v>
      </c>
      <c r="G1474" s="11">
        <v>45809</v>
      </c>
      <c r="H1474" s="13">
        <f>DATE(YEAR(F1474),MONTH(F1474),1)</f>
        <v>45778</v>
      </c>
      <c r="I1474" s="2">
        <f>G1474-F1474</f>
        <v>2</v>
      </c>
      <c r="J1474" s="2">
        <f>F1474-E1474</f>
        <v>82</v>
      </c>
      <c r="K1474" s="2" t="s">
        <v>2668</v>
      </c>
      <c r="L1474" s="2">
        <v>1</v>
      </c>
      <c r="M1474" s="2">
        <v>3</v>
      </c>
      <c r="N1474" s="2">
        <v>0</v>
      </c>
      <c r="O1474" s="2" t="s">
        <v>2651</v>
      </c>
      <c r="P1474" s="2" t="s">
        <v>2656</v>
      </c>
      <c r="Q1474" s="2" t="s">
        <v>2649</v>
      </c>
      <c r="R1474" s="3">
        <v>9600</v>
      </c>
      <c r="S1474" s="3">
        <f>I1474*L1474*R1474</f>
        <v>19200</v>
      </c>
      <c r="T1474" s="2">
        <f>M1474+N1474</f>
        <v>3</v>
      </c>
    </row>
    <row r="1475" spans="1:20" x14ac:dyDescent="0.2">
      <c r="A1475" s="2" t="s">
        <v>4139</v>
      </c>
      <c r="B1475" s="2" t="s">
        <v>918</v>
      </c>
      <c r="C1475" s="2" t="s">
        <v>118</v>
      </c>
      <c r="D1475" s="2" t="str">
        <f>INDEX(Hotels!$C$2:$C$49,MATCH(C1475,Hotels!$A$2:$A$49,0))</f>
        <v>Rishikesh</v>
      </c>
      <c r="E1475" s="11">
        <v>45725</v>
      </c>
      <c r="F1475" s="11">
        <v>45733</v>
      </c>
      <c r="G1475" s="11">
        <v>45739</v>
      </c>
      <c r="H1475" s="13">
        <f>DATE(YEAR(F1475),MONTH(F1475),1)</f>
        <v>45717</v>
      </c>
      <c r="I1475" s="2">
        <f>G1475-F1475</f>
        <v>6</v>
      </c>
      <c r="J1475" s="2">
        <f>F1475-E1475</f>
        <v>8</v>
      </c>
      <c r="K1475" s="2" t="s">
        <v>2655</v>
      </c>
      <c r="L1475" s="2">
        <v>2</v>
      </c>
      <c r="M1475" s="2">
        <v>4</v>
      </c>
      <c r="N1475" s="2">
        <v>3</v>
      </c>
      <c r="O1475" s="2" t="s">
        <v>2689</v>
      </c>
      <c r="P1475" s="2" t="s">
        <v>2652</v>
      </c>
      <c r="Q1475" s="2" t="s">
        <v>2649</v>
      </c>
      <c r="R1475" s="3">
        <v>10900</v>
      </c>
      <c r="S1475" s="3">
        <f>I1475*L1475*R1475</f>
        <v>130800</v>
      </c>
      <c r="T1475" s="2">
        <f>M1475+N1475</f>
        <v>7</v>
      </c>
    </row>
    <row r="1476" spans="1:20" x14ac:dyDescent="0.2">
      <c r="A1476" s="2" t="s">
        <v>4140</v>
      </c>
      <c r="B1476" s="2" t="s">
        <v>1424</v>
      </c>
      <c r="C1476" s="2" t="s">
        <v>71</v>
      </c>
      <c r="D1476" s="2" t="str">
        <f>INDEX(Hotels!$C$2:$C$49,MATCH(C1476,Hotels!$A$2:$A$49,0))</f>
        <v>New Delhi</v>
      </c>
      <c r="E1476" s="11">
        <v>45725</v>
      </c>
      <c r="F1476" s="11">
        <v>45741</v>
      </c>
      <c r="G1476" s="11">
        <v>45744</v>
      </c>
      <c r="H1476" s="13">
        <f>DATE(YEAR(F1476),MONTH(F1476),1)</f>
        <v>45717</v>
      </c>
      <c r="I1476" s="2">
        <f>G1476-F1476</f>
        <v>3</v>
      </c>
      <c r="J1476" s="2">
        <f>F1476-E1476</f>
        <v>16</v>
      </c>
      <c r="K1476" s="2" t="s">
        <v>2646</v>
      </c>
      <c r="L1476" s="2">
        <v>1</v>
      </c>
      <c r="M1476" s="2">
        <v>2</v>
      </c>
      <c r="N1476" s="2">
        <v>0</v>
      </c>
      <c r="O1476" s="2" t="s">
        <v>2689</v>
      </c>
      <c r="P1476" s="2" t="s">
        <v>2656</v>
      </c>
      <c r="Q1476" s="2" t="s">
        <v>2649</v>
      </c>
      <c r="R1476" s="3">
        <v>14900</v>
      </c>
      <c r="S1476" s="3">
        <f>I1476*L1476*R1476</f>
        <v>44700</v>
      </c>
      <c r="T1476" s="2">
        <f>M1476+N1476</f>
        <v>2</v>
      </c>
    </row>
    <row r="1477" spans="1:20" x14ac:dyDescent="0.2">
      <c r="A1477" s="2" t="s">
        <v>4141</v>
      </c>
      <c r="B1477" s="2" t="s">
        <v>1462</v>
      </c>
      <c r="C1477" s="2" t="s">
        <v>19</v>
      </c>
      <c r="D1477" s="2" t="str">
        <f>INDEX(Hotels!$C$2:$C$49,MATCH(C1477,Hotels!$A$2:$A$49,0))</f>
        <v>Goa</v>
      </c>
      <c r="E1477" s="11">
        <v>45725</v>
      </c>
      <c r="F1477" s="11">
        <v>45738</v>
      </c>
      <c r="G1477" s="11">
        <v>45741</v>
      </c>
      <c r="H1477" s="13">
        <f>DATE(YEAR(F1477),MONTH(F1477),1)</f>
        <v>45717</v>
      </c>
      <c r="I1477" s="2">
        <f>G1477-F1477</f>
        <v>3</v>
      </c>
      <c r="J1477" s="2">
        <f>F1477-E1477</f>
        <v>13</v>
      </c>
      <c r="K1477" s="2" t="s">
        <v>2655</v>
      </c>
      <c r="L1477" s="2">
        <v>1</v>
      </c>
      <c r="M1477" s="2">
        <v>1</v>
      </c>
      <c r="N1477" s="2">
        <v>0</v>
      </c>
      <c r="O1477" s="2" t="s">
        <v>2670</v>
      </c>
      <c r="P1477" s="2" t="s">
        <v>2659</v>
      </c>
      <c r="Q1477" s="2" t="s">
        <v>2649</v>
      </c>
      <c r="R1477" s="3">
        <v>6850</v>
      </c>
      <c r="S1477" s="3">
        <f>I1477*L1477*R1477</f>
        <v>20550</v>
      </c>
      <c r="T1477" s="2">
        <f>M1477+N1477</f>
        <v>1</v>
      </c>
    </row>
    <row r="1478" spans="1:20" x14ac:dyDescent="0.2">
      <c r="A1478" s="2" t="s">
        <v>4142</v>
      </c>
      <c r="B1478" s="2" t="s">
        <v>1565</v>
      </c>
      <c r="C1478" s="2" t="s">
        <v>26</v>
      </c>
      <c r="D1478" s="2" t="str">
        <f>INDEX(Hotels!$C$2:$C$49,MATCH(C1478,Hotels!$A$2:$A$49,0))</f>
        <v>Jaipur</v>
      </c>
      <c r="E1478" s="11">
        <v>45725</v>
      </c>
      <c r="F1478" s="11">
        <v>45740</v>
      </c>
      <c r="G1478" s="11">
        <v>45744</v>
      </c>
      <c r="H1478" s="13">
        <f>DATE(YEAR(F1478),MONTH(F1478),1)</f>
        <v>45717</v>
      </c>
      <c r="I1478" s="2">
        <f>G1478-F1478</f>
        <v>4</v>
      </c>
      <c r="J1478" s="2">
        <f>F1478-E1478</f>
        <v>15</v>
      </c>
      <c r="K1478" s="2" t="s">
        <v>2655</v>
      </c>
      <c r="L1478" s="2">
        <v>1</v>
      </c>
      <c r="M1478" s="2">
        <v>2</v>
      </c>
      <c r="N1478" s="2">
        <v>0</v>
      </c>
      <c r="O1478" s="2" t="s">
        <v>2651</v>
      </c>
      <c r="P1478" s="2" t="s">
        <v>2652</v>
      </c>
      <c r="Q1478" s="2" t="s">
        <v>2649</v>
      </c>
      <c r="R1478" s="3">
        <v>15800</v>
      </c>
      <c r="S1478" s="3">
        <f>I1478*L1478*R1478</f>
        <v>63200</v>
      </c>
      <c r="T1478" s="2">
        <f>M1478+N1478</f>
        <v>2</v>
      </c>
    </row>
    <row r="1479" spans="1:20" x14ac:dyDescent="0.2">
      <c r="A1479" s="2" t="s">
        <v>4143</v>
      </c>
      <c r="B1479" s="2" t="s">
        <v>1807</v>
      </c>
      <c r="C1479" s="2" t="s">
        <v>29</v>
      </c>
      <c r="D1479" s="2" t="str">
        <f>INDEX(Hotels!$C$2:$C$49,MATCH(C1479,Hotels!$A$2:$A$49,0))</f>
        <v>Jaipur</v>
      </c>
      <c r="E1479" s="11">
        <v>45725</v>
      </c>
      <c r="F1479" s="11">
        <v>45827</v>
      </c>
      <c r="G1479" s="11">
        <v>45832</v>
      </c>
      <c r="H1479" s="13">
        <f>DATE(YEAR(F1479),MONTH(F1479),1)</f>
        <v>45809</v>
      </c>
      <c r="I1479" s="2">
        <f>G1479-F1479</f>
        <v>5</v>
      </c>
      <c r="J1479" s="2">
        <f>F1479-E1479</f>
        <v>102</v>
      </c>
      <c r="K1479" s="2" t="s">
        <v>2655</v>
      </c>
      <c r="L1479" s="2">
        <v>1</v>
      </c>
      <c r="M1479" s="2">
        <v>2</v>
      </c>
      <c r="N1479" s="2">
        <v>0</v>
      </c>
      <c r="O1479" s="2" t="s">
        <v>2689</v>
      </c>
      <c r="P1479" s="2" t="s">
        <v>2672</v>
      </c>
      <c r="Q1479" s="2" t="s">
        <v>2649</v>
      </c>
      <c r="R1479" s="3">
        <v>6100</v>
      </c>
      <c r="S1479" s="3">
        <f>I1479*L1479*R1479</f>
        <v>30500</v>
      </c>
      <c r="T1479" s="2">
        <f>M1479+N1479</f>
        <v>2</v>
      </c>
    </row>
    <row r="1480" spans="1:20" x14ac:dyDescent="0.2">
      <c r="A1480" s="2" t="s">
        <v>4144</v>
      </c>
      <c r="B1480" s="2" t="s">
        <v>1854</v>
      </c>
      <c r="C1480" s="2" t="s">
        <v>112</v>
      </c>
      <c r="D1480" s="2" t="str">
        <f>INDEX(Hotels!$C$2:$C$49,MATCH(C1480,Hotels!$A$2:$A$49,0))</f>
        <v>Rishikesh</v>
      </c>
      <c r="E1480" s="11">
        <v>45725</v>
      </c>
      <c r="F1480" s="11">
        <v>45730</v>
      </c>
      <c r="G1480" s="11">
        <v>45734</v>
      </c>
      <c r="H1480" s="13">
        <f>DATE(YEAR(F1480),MONTH(F1480),1)</f>
        <v>45717</v>
      </c>
      <c r="I1480" s="2">
        <f>G1480-F1480</f>
        <v>4</v>
      </c>
      <c r="J1480" s="2">
        <f>F1480-E1480</f>
        <v>5</v>
      </c>
      <c r="K1480" s="2" t="s">
        <v>2668</v>
      </c>
      <c r="L1480" s="2">
        <v>1</v>
      </c>
      <c r="M1480" s="2">
        <v>2</v>
      </c>
      <c r="N1480" s="2">
        <v>0</v>
      </c>
      <c r="O1480" s="2" t="s">
        <v>2689</v>
      </c>
      <c r="P1480" s="2" t="s">
        <v>2652</v>
      </c>
      <c r="Q1480" s="2" t="s">
        <v>2649</v>
      </c>
      <c r="R1480" s="3">
        <v>5250</v>
      </c>
      <c r="S1480" s="3">
        <f>I1480*L1480*R1480</f>
        <v>21000</v>
      </c>
      <c r="T1480" s="2">
        <f>M1480+N1480</f>
        <v>2</v>
      </c>
    </row>
    <row r="1481" spans="1:20" x14ac:dyDescent="0.2">
      <c r="A1481" s="2" t="s">
        <v>4145</v>
      </c>
      <c r="B1481" s="2" t="s">
        <v>1974</v>
      </c>
      <c r="C1481" s="2" t="s">
        <v>89</v>
      </c>
      <c r="D1481" s="2" t="str">
        <f>INDEX(Hotels!$C$2:$C$49,MATCH(C1481,Hotels!$A$2:$A$49,0))</f>
        <v>Kochi</v>
      </c>
      <c r="E1481" s="11">
        <v>45725</v>
      </c>
      <c r="F1481" s="11">
        <v>45725</v>
      </c>
      <c r="G1481" s="11">
        <v>45731</v>
      </c>
      <c r="H1481" s="13">
        <f>DATE(YEAR(F1481),MONTH(F1481),1)</f>
        <v>45717</v>
      </c>
      <c r="I1481" s="2">
        <f>G1481-F1481</f>
        <v>6</v>
      </c>
      <c r="J1481" s="2">
        <f>F1481-E1481</f>
        <v>0</v>
      </c>
      <c r="K1481" s="2" t="s">
        <v>2655</v>
      </c>
      <c r="L1481" s="2">
        <v>1</v>
      </c>
      <c r="M1481" s="2">
        <v>2</v>
      </c>
      <c r="N1481" s="2">
        <v>3</v>
      </c>
      <c r="O1481" s="2" t="s">
        <v>2670</v>
      </c>
      <c r="P1481" s="2" t="s">
        <v>2652</v>
      </c>
      <c r="Q1481" s="2" t="s">
        <v>2649</v>
      </c>
      <c r="R1481" s="3">
        <v>8250</v>
      </c>
      <c r="S1481" s="3">
        <f>I1481*L1481*R1481</f>
        <v>49500</v>
      </c>
      <c r="T1481" s="2">
        <f>M1481+N1481</f>
        <v>5</v>
      </c>
    </row>
    <row r="1482" spans="1:20" x14ac:dyDescent="0.2">
      <c r="A1482" s="2" t="s">
        <v>4146</v>
      </c>
      <c r="B1482" s="2" t="s">
        <v>2191</v>
      </c>
      <c r="C1482" s="2" t="s">
        <v>69</v>
      </c>
      <c r="D1482" s="2" t="str">
        <f>INDEX(Hotels!$C$2:$C$49,MATCH(C1482,Hotels!$A$2:$A$49,0))</f>
        <v>New Delhi</v>
      </c>
      <c r="E1482" s="11">
        <v>45725</v>
      </c>
      <c r="F1482" s="11">
        <v>45725</v>
      </c>
      <c r="G1482" s="11">
        <v>45726</v>
      </c>
      <c r="H1482" s="13">
        <f>DATE(YEAR(F1482),MONTH(F1482),1)</f>
        <v>45717</v>
      </c>
      <c r="I1482" s="2">
        <f>G1482-F1482</f>
        <v>1</v>
      </c>
      <c r="J1482" s="2">
        <f>F1482-E1482</f>
        <v>0</v>
      </c>
      <c r="K1482" s="2" t="s">
        <v>2655</v>
      </c>
      <c r="L1482" s="2">
        <v>1</v>
      </c>
      <c r="M1482" s="2">
        <v>1</v>
      </c>
      <c r="N1482" s="2">
        <v>0</v>
      </c>
      <c r="O1482" s="2" t="s">
        <v>2732</v>
      </c>
      <c r="P1482" s="2" t="s">
        <v>2652</v>
      </c>
      <c r="Q1482" s="2" t="s">
        <v>2649</v>
      </c>
      <c r="R1482" s="3">
        <v>20150</v>
      </c>
      <c r="S1482" s="3">
        <f>I1482*L1482*R1482</f>
        <v>20150</v>
      </c>
      <c r="T1482" s="2">
        <f>M1482+N1482</f>
        <v>1</v>
      </c>
    </row>
    <row r="1483" spans="1:20" x14ac:dyDescent="0.2">
      <c r="A1483" s="2" t="s">
        <v>4147</v>
      </c>
      <c r="B1483" s="2" t="s">
        <v>307</v>
      </c>
      <c r="C1483" s="2" t="s">
        <v>120</v>
      </c>
      <c r="D1483" s="2" t="str">
        <f>INDEX(Hotels!$C$2:$C$49,MATCH(C1483,Hotels!$A$2:$A$49,0))</f>
        <v>Rishikesh</v>
      </c>
      <c r="E1483" s="11">
        <v>45726</v>
      </c>
      <c r="F1483" s="11">
        <v>45757</v>
      </c>
      <c r="G1483" s="11">
        <v>45760</v>
      </c>
      <c r="H1483" s="13">
        <f>DATE(YEAR(F1483),MONTH(F1483),1)</f>
        <v>45748</v>
      </c>
      <c r="I1483" s="2">
        <f>G1483-F1483</f>
        <v>3</v>
      </c>
      <c r="J1483" s="2">
        <f>F1483-E1483</f>
        <v>31</v>
      </c>
      <c r="K1483" s="2" t="s">
        <v>2668</v>
      </c>
      <c r="L1483" s="2">
        <v>4</v>
      </c>
      <c r="M1483" s="2">
        <v>8</v>
      </c>
      <c r="N1483" s="2">
        <v>0</v>
      </c>
      <c r="O1483" s="2" t="s">
        <v>2689</v>
      </c>
      <c r="P1483" s="2" t="s">
        <v>2652</v>
      </c>
      <c r="Q1483" s="2" t="s">
        <v>2649</v>
      </c>
      <c r="R1483" s="3">
        <v>2800</v>
      </c>
      <c r="S1483" s="3">
        <f>I1483*L1483*R1483</f>
        <v>33600</v>
      </c>
      <c r="T1483" s="2">
        <f>M1483+N1483</f>
        <v>8</v>
      </c>
    </row>
    <row r="1484" spans="1:20" x14ac:dyDescent="0.2">
      <c r="A1484" s="2" t="s">
        <v>4148</v>
      </c>
      <c r="B1484" s="2" t="s">
        <v>707</v>
      </c>
      <c r="C1484" s="2" t="s">
        <v>106</v>
      </c>
      <c r="D1484" s="2" t="str">
        <f>INDEX(Hotels!$C$2:$C$49,MATCH(C1484,Hotels!$A$2:$A$49,0))</f>
        <v>Manali</v>
      </c>
      <c r="E1484" s="11">
        <v>45726</v>
      </c>
      <c r="F1484" s="11">
        <v>45795</v>
      </c>
      <c r="G1484" s="11">
        <v>45799</v>
      </c>
      <c r="H1484" s="13">
        <f>DATE(YEAR(F1484),MONTH(F1484),1)</f>
        <v>45778</v>
      </c>
      <c r="I1484" s="2">
        <f>G1484-F1484</f>
        <v>4</v>
      </c>
      <c r="J1484" s="2">
        <f>F1484-E1484</f>
        <v>69</v>
      </c>
      <c r="K1484" s="2" t="s">
        <v>2655</v>
      </c>
      <c r="L1484" s="2">
        <v>1</v>
      </c>
      <c r="M1484" s="2">
        <v>2</v>
      </c>
      <c r="N1484" s="2">
        <v>0</v>
      </c>
      <c r="O1484" s="2" t="s">
        <v>2683</v>
      </c>
      <c r="P1484" s="2" t="s">
        <v>2656</v>
      </c>
      <c r="Q1484" s="2" t="s">
        <v>2653</v>
      </c>
      <c r="R1484" s="3">
        <v>7950</v>
      </c>
      <c r="S1484" s="3">
        <f>I1484*L1484*R1484</f>
        <v>31800</v>
      </c>
      <c r="T1484" s="2">
        <f>M1484+N1484</f>
        <v>2</v>
      </c>
    </row>
    <row r="1485" spans="1:20" x14ac:dyDescent="0.2">
      <c r="A1485" s="2" t="s">
        <v>4149</v>
      </c>
      <c r="B1485" s="2" t="s">
        <v>804</v>
      </c>
      <c r="C1485" s="2" t="s">
        <v>101</v>
      </c>
      <c r="D1485" s="2" t="str">
        <f>INDEX(Hotels!$C$2:$C$49,MATCH(C1485,Hotels!$A$2:$A$49,0))</f>
        <v>Shimla</v>
      </c>
      <c r="E1485" s="11">
        <v>45726</v>
      </c>
      <c r="F1485" s="11">
        <v>45739</v>
      </c>
      <c r="G1485" s="11">
        <v>45742</v>
      </c>
      <c r="H1485" s="13">
        <f>DATE(YEAR(F1485),MONTH(F1485),1)</f>
        <v>45717</v>
      </c>
      <c r="I1485" s="2">
        <f>G1485-F1485</f>
        <v>3</v>
      </c>
      <c r="J1485" s="2">
        <f>F1485-E1485</f>
        <v>13</v>
      </c>
      <c r="K1485" s="2" t="s">
        <v>2655</v>
      </c>
      <c r="L1485" s="2">
        <v>1</v>
      </c>
      <c r="M1485" s="2">
        <v>2</v>
      </c>
      <c r="N1485" s="2">
        <v>0</v>
      </c>
      <c r="O1485" s="2" t="s">
        <v>2651</v>
      </c>
      <c r="P1485" s="2" t="s">
        <v>2652</v>
      </c>
      <c r="Q1485" s="2" t="s">
        <v>2649</v>
      </c>
      <c r="R1485" s="3">
        <v>6450</v>
      </c>
      <c r="S1485" s="3">
        <f>I1485*L1485*R1485</f>
        <v>19350</v>
      </c>
      <c r="T1485" s="2">
        <f>M1485+N1485</f>
        <v>2</v>
      </c>
    </row>
    <row r="1486" spans="1:20" x14ac:dyDescent="0.2">
      <c r="A1486" s="2" t="s">
        <v>4150</v>
      </c>
      <c r="B1486" s="2" t="s">
        <v>880</v>
      </c>
      <c r="C1486" s="2" t="s">
        <v>26</v>
      </c>
      <c r="D1486" s="2" t="str">
        <f>INDEX(Hotels!$C$2:$C$49,MATCH(C1486,Hotels!$A$2:$A$49,0))</f>
        <v>Jaipur</v>
      </c>
      <c r="E1486" s="11">
        <v>45726</v>
      </c>
      <c r="F1486" s="11">
        <v>45744</v>
      </c>
      <c r="G1486" s="11">
        <v>45747</v>
      </c>
      <c r="H1486" s="13">
        <f>DATE(YEAR(F1486),MONTH(F1486),1)</f>
        <v>45717</v>
      </c>
      <c r="I1486" s="2">
        <f>G1486-F1486</f>
        <v>3</v>
      </c>
      <c r="J1486" s="2">
        <f>F1486-E1486</f>
        <v>18</v>
      </c>
      <c r="K1486" s="2" t="s">
        <v>2655</v>
      </c>
      <c r="L1486" s="2">
        <v>2</v>
      </c>
      <c r="M1486" s="2">
        <v>4</v>
      </c>
      <c r="N1486" s="2">
        <v>0</v>
      </c>
      <c r="O1486" s="2" t="s">
        <v>2670</v>
      </c>
      <c r="P1486" s="2" t="s">
        <v>2659</v>
      </c>
      <c r="Q1486" s="2" t="s">
        <v>2653</v>
      </c>
      <c r="R1486" s="3">
        <v>15050</v>
      </c>
      <c r="S1486" s="3">
        <f>I1486*L1486*R1486</f>
        <v>90300</v>
      </c>
      <c r="T1486" s="2">
        <f>M1486+N1486</f>
        <v>4</v>
      </c>
    </row>
    <row r="1487" spans="1:20" x14ac:dyDescent="0.2">
      <c r="A1487" s="2" t="s">
        <v>4151</v>
      </c>
      <c r="B1487" s="2" t="s">
        <v>935</v>
      </c>
      <c r="C1487" s="2" t="s">
        <v>32</v>
      </c>
      <c r="D1487" s="2" t="str">
        <f>INDEX(Hotels!$C$2:$C$49,MATCH(C1487,Hotels!$A$2:$A$49,0))</f>
        <v>Jaipur</v>
      </c>
      <c r="E1487" s="11">
        <v>45726</v>
      </c>
      <c r="F1487" s="11">
        <v>45734</v>
      </c>
      <c r="G1487" s="11">
        <v>45736</v>
      </c>
      <c r="H1487" s="13">
        <f>DATE(YEAR(F1487),MONTH(F1487),1)</f>
        <v>45717</v>
      </c>
      <c r="I1487" s="2">
        <f>G1487-F1487</f>
        <v>2</v>
      </c>
      <c r="J1487" s="2">
        <f>F1487-E1487</f>
        <v>8</v>
      </c>
      <c r="K1487" s="2" t="s">
        <v>2646</v>
      </c>
      <c r="L1487" s="2">
        <v>1</v>
      </c>
      <c r="M1487" s="2">
        <v>1</v>
      </c>
      <c r="N1487" s="2">
        <v>0</v>
      </c>
      <c r="O1487" s="2" t="s">
        <v>2670</v>
      </c>
      <c r="P1487" s="2" t="s">
        <v>2672</v>
      </c>
      <c r="Q1487" s="2" t="s">
        <v>2649</v>
      </c>
      <c r="R1487" s="3">
        <v>11300</v>
      </c>
      <c r="S1487" s="3">
        <f>I1487*L1487*R1487</f>
        <v>22600</v>
      </c>
      <c r="T1487" s="2">
        <f>M1487+N1487</f>
        <v>1</v>
      </c>
    </row>
    <row r="1488" spans="1:20" x14ac:dyDescent="0.2">
      <c r="A1488" s="2" t="s">
        <v>4152</v>
      </c>
      <c r="B1488" s="2" t="s">
        <v>1293</v>
      </c>
      <c r="C1488" s="2" t="s">
        <v>129</v>
      </c>
      <c r="D1488" s="2" t="str">
        <f>INDEX(Hotels!$C$2:$C$49,MATCH(C1488,Hotels!$A$2:$A$49,0))</f>
        <v>Varanasi</v>
      </c>
      <c r="E1488" s="11">
        <v>45726</v>
      </c>
      <c r="F1488" s="11">
        <v>45763</v>
      </c>
      <c r="G1488" s="11">
        <v>45766</v>
      </c>
      <c r="H1488" s="13">
        <f>DATE(YEAR(F1488),MONTH(F1488),1)</f>
        <v>45748</v>
      </c>
      <c r="I1488" s="2">
        <f>G1488-F1488</f>
        <v>3</v>
      </c>
      <c r="J1488" s="2">
        <f>F1488-E1488</f>
        <v>37</v>
      </c>
      <c r="K1488" s="2" t="s">
        <v>2655</v>
      </c>
      <c r="L1488" s="2">
        <v>1</v>
      </c>
      <c r="M1488" s="2">
        <v>2</v>
      </c>
      <c r="N1488" s="2">
        <v>2</v>
      </c>
      <c r="O1488" s="2" t="s">
        <v>2683</v>
      </c>
      <c r="P1488" s="2" t="s">
        <v>2652</v>
      </c>
      <c r="Q1488" s="2" t="s">
        <v>2653</v>
      </c>
      <c r="R1488" s="3">
        <v>4950</v>
      </c>
      <c r="S1488" s="3">
        <f>I1488*L1488*R1488</f>
        <v>14850</v>
      </c>
      <c r="T1488" s="2">
        <f>M1488+N1488</f>
        <v>4</v>
      </c>
    </row>
    <row r="1489" spans="1:20" x14ac:dyDescent="0.2">
      <c r="A1489" s="2" t="s">
        <v>4153</v>
      </c>
      <c r="B1489" s="2" t="s">
        <v>2520</v>
      </c>
      <c r="C1489" s="2" t="s">
        <v>26</v>
      </c>
      <c r="D1489" s="2" t="str">
        <f>INDEX(Hotels!$C$2:$C$49,MATCH(C1489,Hotels!$A$2:$A$49,0))</f>
        <v>Jaipur</v>
      </c>
      <c r="E1489" s="11">
        <v>45726</v>
      </c>
      <c r="F1489" s="11">
        <v>45732</v>
      </c>
      <c r="G1489" s="11">
        <v>45735</v>
      </c>
      <c r="H1489" s="13">
        <f>DATE(YEAR(F1489),MONTH(F1489),1)</f>
        <v>45717</v>
      </c>
      <c r="I1489" s="2">
        <f>G1489-F1489</f>
        <v>3</v>
      </c>
      <c r="J1489" s="2">
        <f>F1489-E1489</f>
        <v>6</v>
      </c>
      <c r="K1489" s="2" t="s">
        <v>2655</v>
      </c>
      <c r="L1489" s="2">
        <v>1</v>
      </c>
      <c r="M1489" s="2">
        <v>2</v>
      </c>
      <c r="N1489" s="2">
        <v>0</v>
      </c>
      <c r="O1489" s="2" t="s">
        <v>2670</v>
      </c>
      <c r="P1489" s="2" t="s">
        <v>2656</v>
      </c>
      <c r="Q1489" s="2" t="s">
        <v>2649</v>
      </c>
      <c r="R1489" s="3">
        <v>15050</v>
      </c>
      <c r="S1489" s="3">
        <f>I1489*L1489*R1489</f>
        <v>45150</v>
      </c>
      <c r="T1489" s="2">
        <f>M1489+N1489</f>
        <v>2</v>
      </c>
    </row>
    <row r="1490" spans="1:20" x14ac:dyDescent="0.2">
      <c r="A1490" s="2" t="s">
        <v>4154</v>
      </c>
      <c r="B1490" s="2" t="s">
        <v>1432</v>
      </c>
      <c r="C1490" s="2" t="s">
        <v>29</v>
      </c>
      <c r="D1490" s="2" t="str">
        <f>INDEX(Hotels!$C$2:$C$49,MATCH(C1490,Hotels!$A$2:$A$49,0))</f>
        <v>Jaipur</v>
      </c>
      <c r="E1490" s="11">
        <v>45727</v>
      </c>
      <c r="F1490" s="11">
        <v>45728</v>
      </c>
      <c r="G1490" s="11">
        <v>45732</v>
      </c>
      <c r="H1490" s="13">
        <f>DATE(YEAR(F1490),MONTH(F1490),1)</f>
        <v>45717</v>
      </c>
      <c r="I1490" s="2">
        <f>G1490-F1490</f>
        <v>4</v>
      </c>
      <c r="J1490" s="2">
        <f>F1490-E1490</f>
        <v>1</v>
      </c>
      <c r="K1490" s="2" t="s">
        <v>2666</v>
      </c>
      <c r="L1490" s="2">
        <v>1</v>
      </c>
      <c r="M1490" s="2">
        <v>3</v>
      </c>
      <c r="N1490" s="2">
        <v>0</v>
      </c>
      <c r="O1490" s="2" t="s">
        <v>2670</v>
      </c>
      <c r="P1490" s="2" t="s">
        <v>2656</v>
      </c>
      <c r="Q1490" s="2" t="s">
        <v>2649</v>
      </c>
      <c r="R1490" s="3">
        <v>18950</v>
      </c>
      <c r="S1490" s="3">
        <f>I1490*L1490*R1490</f>
        <v>75800</v>
      </c>
      <c r="T1490" s="2">
        <f>M1490+N1490</f>
        <v>3</v>
      </c>
    </row>
    <row r="1491" spans="1:20" x14ac:dyDescent="0.2">
      <c r="A1491" s="2" t="s">
        <v>4155</v>
      </c>
      <c r="B1491" s="2" t="s">
        <v>1585</v>
      </c>
      <c r="C1491" s="2" t="s">
        <v>13</v>
      </c>
      <c r="D1491" s="2" t="str">
        <f>INDEX(Hotels!$C$2:$C$49,MATCH(C1491,Hotels!$A$2:$A$49,0))</f>
        <v>Goa</v>
      </c>
      <c r="E1491" s="11">
        <v>45727</v>
      </c>
      <c r="F1491" s="11">
        <v>45996</v>
      </c>
      <c r="G1491" s="11">
        <v>46001</v>
      </c>
      <c r="H1491" s="13">
        <f>DATE(YEAR(F1491),MONTH(F1491),1)</f>
        <v>45992</v>
      </c>
      <c r="I1491" s="2">
        <f>G1491-F1491</f>
        <v>5</v>
      </c>
      <c r="J1491" s="2">
        <f>F1491-E1491</f>
        <v>269</v>
      </c>
      <c r="K1491" s="2" t="s">
        <v>2668</v>
      </c>
      <c r="L1491" s="2">
        <v>1</v>
      </c>
      <c r="M1491" s="2">
        <v>2</v>
      </c>
      <c r="N1491" s="2">
        <v>0</v>
      </c>
      <c r="O1491" s="2" t="s">
        <v>2689</v>
      </c>
      <c r="P1491" s="2" t="s">
        <v>2662</v>
      </c>
      <c r="Q1491" s="2" t="s">
        <v>2649</v>
      </c>
      <c r="R1491" s="3">
        <v>11850</v>
      </c>
      <c r="S1491" s="3">
        <f>I1491*L1491*R1491</f>
        <v>59250</v>
      </c>
      <c r="T1491" s="2">
        <f>M1491+N1491</f>
        <v>2</v>
      </c>
    </row>
    <row r="1492" spans="1:20" x14ac:dyDescent="0.2">
      <c r="A1492" s="2" t="s">
        <v>4156</v>
      </c>
      <c r="B1492" s="2" t="s">
        <v>1681</v>
      </c>
      <c r="C1492" s="2" t="s">
        <v>41</v>
      </c>
      <c r="D1492" s="2" t="str">
        <f>INDEX(Hotels!$C$2:$C$49,MATCH(C1492,Hotels!$A$2:$A$49,0))</f>
        <v>Udaipur</v>
      </c>
      <c r="E1492" s="11">
        <v>45727</v>
      </c>
      <c r="F1492" s="11">
        <v>45745</v>
      </c>
      <c r="G1492" s="11">
        <v>45746</v>
      </c>
      <c r="H1492" s="13">
        <f>DATE(YEAR(F1492),MONTH(F1492),1)</f>
        <v>45717</v>
      </c>
      <c r="I1492" s="2">
        <f>G1492-F1492</f>
        <v>1</v>
      </c>
      <c r="J1492" s="2">
        <f>F1492-E1492</f>
        <v>18</v>
      </c>
      <c r="K1492" s="2" t="s">
        <v>2655</v>
      </c>
      <c r="L1492" s="2">
        <v>1</v>
      </c>
      <c r="M1492" s="2">
        <v>1</v>
      </c>
      <c r="N1492" s="2">
        <v>0</v>
      </c>
      <c r="O1492" s="2" t="s">
        <v>2732</v>
      </c>
      <c r="P1492" s="2" t="s">
        <v>2648</v>
      </c>
      <c r="Q1492" s="2" t="s">
        <v>2649</v>
      </c>
      <c r="R1492" s="3">
        <v>6100</v>
      </c>
      <c r="S1492" s="3">
        <f>I1492*L1492*R1492</f>
        <v>6100</v>
      </c>
      <c r="T1492" s="2">
        <f>M1492+N1492</f>
        <v>1</v>
      </c>
    </row>
    <row r="1493" spans="1:20" x14ac:dyDescent="0.2">
      <c r="A1493" s="2" t="s">
        <v>4157</v>
      </c>
      <c r="B1493" s="2" t="s">
        <v>1915</v>
      </c>
      <c r="C1493" s="2" t="s">
        <v>81</v>
      </c>
      <c r="D1493" s="2" t="str">
        <f>INDEX(Hotels!$C$2:$C$49,MATCH(C1493,Hotels!$A$2:$A$49,0))</f>
        <v>Bengaluru</v>
      </c>
      <c r="E1493" s="11">
        <v>45727</v>
      </c>
      <c r="F1493" s="11">
        <v>45730</v>
      </c>
      <c r="G1493" s="11">
        <v>45731</v>
      </c>
      <c r="H1493" s="13">
        <f>DATE(YEAR(F1493),MONTH(F1493),1)</f>
        <v>45717</v>
      </c>
      <c r="I1493" s="2">
        <f>G1493-F1493</f>
        <v>1</v>
      </c>
      <c r="J1493" s="2">
        <f>F1493-E1493</f>
        <v>3</v>
      </c>
      <c r="K1493" s="2" t="s">
        <v>2666</v>
      </c>
      <c r="L1493" s="2">
        <v>1</v>
      </c>
      <c r="M1493" s="2">
        <v>1</v>
      </c>
      <c r="N1493" s="2">
        <v>0</v>
      </c>
      <c r="O1493" s="2" t="s">
        <v>2732</v>
      </c>
      <c r="P1493" s="2" t="s">
        <v>2652</v>
      </c>
      <c r="Q1493" s="2" t="s">
        <v>2649</v>
      </c>
      <c r="R1493" s="3">
        <v>44500</v>
      </c>
      <c r="S1493" s="3">
        <f>I1493*L1493*R1493</f>
        <v>44500</v>
      </c>
      <c r="T1493" s="2">
        <f>M1493+N1493</f>
        <v>1</v>
      </c>
    </row>
    <row r="1494" spans="1:20" x14ac:dyDescent="0.2">
      <c r="A1494" s="2" t="s">
        <v>4158</v>
      </c>
      <c r="B1494" s="2" t="s">
        <v>2020</v>
      </c>
      <c r="C1494" s="2" t="s">
        <v>81</v>
      </c>
      <c r="D1494" s="2" t="str">
        <f>INDEX(Hotels!$C$2:$C$49,MATCH(C1494,Hotels!$A$2:$A$49,0))</f>
        <v>Bengaluru</v>
      </c>
      <c r="E1494" s="11">
        <v>45727</v>
      </c>
      <c r="F1494" s="11">
        <v>45741</v>
      </c>
      <c r="G1494" s="11">
        <v>45744</v>
      </c>
      <c r="H1494" s="13">
        <f>DATE(YEAR(F1494),MONTH(F1494),1)</f>
        <v>45717</v>
      </c>
      <c r="I1494" s="2">
        <f>G1494-F1494</f>
        <v>3</v>
      </c>
      <c r="J1494" s="2">
        <f>F1494-E1494</f>
        <v>14</v>
      </c>
      <c r="K1494" s="2" t="s">
        <v>2655</v>
      </c>
      <c r="L1494" s="2">
        <v>1</v>
      </c>
      <c r="M1494" s="2">
        <v>1</v>
      </c>
      <c r="N1494" s="2">
        <v>0</v>
      </c>
      <c r="O1494" s="2" t="s">
        <v>2732</v>
      </c>
      <c r="P1494" s="2" t="s">
        <v>2656</v>
      </c>
      <c r="Q1494" s="2" t="s">
        <v>2649</v>
      </c>
      <c r="R1494" s="3">
        <v>21950</v>
      </c>
      <c r="S1494" s="3">
        <f>I1494*L1494*R1494</f>
        <v>65850</v>
      </c>
      <c r="T1494" s="2">
        <f>M1494+N1494</f>
        <v>1</v>
      </c>
    </row>
    <row r="1495" spans="1:20" x14ac:dyDescent="0.2">
      <c r="A1495" s="2" t="s">
        <v>4159</v>
      </c>
      <c r="B1495" s="2" t="s">
        <v>1527</v>
      </c>
      <c r="C1495" s="2" t="s">
        <v>112</v>
      </c>
      <c r="D1495" s="2" t="str">
        <f>INDEX(Hotels!$C$2:$C$49,MATCH(C1495,Hotels!$A$2:$A$49,0))</f>
        <v>Rishikesh</v>
      </c>
      <c r="E1495" s="11">
        <v>45728</v>
      </c>
      <c r="F1495" s="11">
        <v>45747</v>
      </c>
      <c r="G1495" s="11">
        <v>45752</v>
      </c>
      <c r="H1495" s="13">
        <f>DATE(YEAR(F1495),MONTH(F1495),1)</f>
        <v>45717</v>
      </c>
      <c r="I1495" s="2">
        <f>G1495-F1495</f>
        <v>5</v>
      </c>
      <c r="J1495" s="2">
        <f>F1495-E1495</f>
        <v>19</v>
      </c>
      <c r="K1495" s="2" t="s">
        <v>2655</v>
      </c>
      <c r="L1495" s="2">
        <v>1</v>
      </c>
      <c r="M1495" s="2">
        <v>1</v>
      </c>
      <c r="N1495" s="2">
        <v>0</v>
      </c>
      <c r="O1495" s="2" t="s">
        <v>2670</v>
      </c>
      <c r="P1495" s="2" t="s">
        <v>2656</v>
      </c>
      <c r="Q1495" s="2" t="s">
        <v>2649</v>
      </c>
      <c r="R1495" s="3">
        <v>6550</v>
      </c>
      <c r="S1495" s="3">
        <f>I1495*L1495*R1495</f>
        <v>32750</v>
      </c>
      <c r="T1495" s="2">
        <f>M1495+N1495</f>
        <v>1</v>
      </c>
    </row>
    <row r="1496" spans="1:20" x14ac:dyDescent="0.2">
      <c r="A1496" s="2" t="s">
        <v>4160</v>
      </c>
      <c r="B1496" s="2" t="s">
        <v>165</v>
      </c>
      <c r="C1496" s="2" t="s">
        <v>97</v>
      </c>
      <c r="D1496" s="2" t="str">
        <f>INDEX(Hotels!$C$2:$C$49,MATCH(C1496,Hotels!$A$2:$A$49,0))</f>
        <v>Shimla</v>
      </c>
      <c r="E1496" s="11">
        <v>45729</v>
      </c>
      <c r="F1496" s="11">
        <v>45842</v>
      </c>
      <c r="G1496" s="11">
        <v>45845</v>
      </c>
      <c r="H1496" s="13">
        <f>DATE(YEAR(F1496),MONTH(F1496),1)</f>
        <v>45839</v>
      </c>
      <c r="I1496" s="2">
        <f>G1496-F1496</f>
        <v>3</v>
      </c>
      <c r="J1496" s="2">
        <f>F1496-E1496</f>
        <v>113</v>
      </c>
      <c r="K1496" s="2" t="s">
        <v>2646</v>
      </c>
      <c r="L1496" s="2">
        <v>1</v>
      </c>
      <c r="M1496" s="2">
        <v>1</v>
      </c>
      <c r="N1496" s="2">
        <v>0</v>
      </c>
      <c r="O1496" s="2" t="s">
        <v>2683</v>
      </c>
      <c r="P1496" s="2" t="s">
        <v>2652</v>
      </c>
      <c r="Q1496" s="2" t="s">
        <v>2653</v>
      </c>
      <c r="R1496" s="3">
        <v>11950</v>
      </c>
      <c r="S1496" s="3">
        <f>I1496*L1496*R1496</f>
        <v>35850</v>
      </c>
      <c r="T1496" s="2">
        <f>M1496+N1496</f>
        <v>1</v>
      </c>
    </row>
    <row r="1497" spans="1:20" x14ac:dyDescent="0.2">
      <c r="A1497" s="2" t="s">
        <v>4161</v>
      </c>
      <c r="B1497" s="2" t="s">
        <v>402</v>
      </c>
      <c r="C1497" s="2" t="s">
        <v>43</v>
      </c>
      <c r="D1497" s="2" t="str">
        <f>INDEX(Hotels!$C$2:$C$49,MATCH(C1497,Hotels!$A$2:$A$49,0))</f>
        <v>Agra</v>
      </c>
      <c r="E1497" s="11">
        <v>45729</v>
      </c>
      <c r="F1497" s="11">
        <v>45768</v>
      </c>
      <c r="G1497" s="11">
        <v>45771</v>
      </c>
      <c r="H1497" s="13">
        <f>DATE(YEAR(F1497),MONTH(F1497),1)</f>
        <v>45748</v>
      </c>
      <c r="I1497" s="2">
        <f>G1497-F1497</f>
        <v>3</v>
      </c>
      <c r="J1497" s="2">
        <f>F1497-E1497</f>
        <v>39</v>
      </c>
      <c r="K1497" s="2" t="s">
        <v>2655</v>
      </c>
      <c r="L1497" s="2">
        <v>1</v>
      </c>
      <c r="M1497" s="2">
        <v>2</v>
      </c>
      <c r="N1497" s="2">
        <v>1</v>
      </c>
      <c r="O1497" s="2" t="s">
        <v>2647</v>
      </c>
      <c r="P1497" s="2" t="s">
        <v>2648</v>
      </c>
      <c r="Q1497" s="2" t="s">
        <v>2653</v>
      </c>
      <c r="R1497" s="3">
        <v>5250</v>
      </c>
      <c r="S1497" s="3">
        <f>I1497*L1497*R1497</f>
        <v>15750</v>
      </c>
      <c r="T1497" s="2">
        <f>M1497+N1497</f>
        <v>3</v>
      </c>
    </row>
    <row r="1498" spans="1:20" x14ac:dyDescent="0.2">
      <c r="A1498" s="2" t="s">
        <v>4162</v>
      </c>
      <c r="B1498" s="2" t="s">
        <v>1137</v>
      </c>
      <c r="C1498" s="2" t="s">
        <v>26</v>
      </c>
      <c r="D1498" s="2" t="str">
        <f>INDEX(Hotels!$C$2:$C$49,MATCH(C1498,Hotels!$A$2:$A$49,0))</f>
        <v>Jaipur</v>
      </c>
      <c r="E1498" s="11">
        <v>45729</v>
      </c>
      <c r="F1498" s="11">
        <v>45742</v>
      </c>
      <c r="G1498" s="11">
        <v>45744</v>
      </c>
      <c r="H1498" s="13">
        <f>DATE(YEAR(F1498),MONTH(F1498),1)</f>
        <v>45717</v>
      </c>
      <c r="I1498" s="2">
        <f>G1498-F1498</f>
        <v>2</v>
      </c>
      <c r="J1498" s="2">
        <f>F1498-E1498</f>
        <v>13</v>
      </c>
      <c r="K1498" s="2" t="s">
        <v>2668</v>
      </c>
      <c r="L1498" s="2">
        <v>1</v>
      </c>
      <c r="M1498" s="2">
        <v>2</v>
      </c>
      <c r="N1498" s="2">
        <v>0</v>
      </c>
      <c r="O1498" s="2" t="s">
        <v>2670</v>
      </c>
      <c r="P1498" s="2" t="s">
        <v>2652</v>
      </c>
      <c r="Q1498" s="2" t="s">
        <v>2649</v>
      </c>
      <c r="R1498" s="3">
        <v>11900</v>
      </c>
      <c r="S1498" s="3">
        <f>I1498*L1498*R1498</f>
        <v>23800</v>
      </c>
      <c r="T1498" s="2">
        <f>M1498+N1498</f>
        <v>2</v>
      </c>
    </row>
    <row r="1499" spans="1:20" x14ac:dyDescent="0.2">
      <c r="A1499" s="2" t="s">
        <v>4163</v>
      </c>
      <c r="B1499" s="2" t="s">
        <v>1206</v>
      </c>
      <c r="C1499" s="2" t="s">
        <v>99</v>
      </c>
      <c r="D1499" s="2" t="str">
        <f>INDEX(Hotels!$C$2:$C$49,MATCH(C1499,Hotels!$A$2:$A$49,0))</f>
        <v>Shimla</v>
      </c>
      <c r="E1499" s="11">
        <v>45729</v>
      </c>
      <c r="F1499" s="11">
        <v>45794</v>
      </c>
      <c r="G1499" s="11">
        <v>45797</v>
      </c>
      <c r="H1499" s="13">
        <f>DATE(YEAR(F1499),MONTH(F1499),1)</f>
        <v>45778</v>
      </c>
      <c r="I1499" s="2">
        <f>G1499-F1499</f>
        <v>3</v>
      </c>
      <c r="J1499" s="2">
        <f>F1499-E1499</f>
        <v>65</v>
      </c>
      <c r="K1499" s="2" t="s">
        <v>2668</v>
      </c>
      <c r="L1499" s="2">
        <v>1</v>
      </c>
      <c r="M1499" s="2">
        <v>1</v>
      </c>
      <c r="N1499" s="2">
        <v>0</v>
      </c>
      <c r="O1499" s="2" t="s">
        <v>2670</v>
      </c>
      <c r="P1499" s="2" t="s">
        <v>2672</v>
      </c>
      <c r="Q1499" s="2" t="s">
        <v>2649</v>
      </c>
      <c r="R1499" s="3">
        <v>2950</v>
      </c>
      <c r="S1499" s="3">
        <f>I1499*L1499*R1499</f>
        <v>8850</v>
      </c>
      <c r="T1499" s="2">
        <f>M1499+N1499</f>
        <v>1</v>
      </c>
    </row>
    <row r="1500" spans="1:20" x14ac:dyDescent="0.2">
      <c r="A1500" s="2" t="s">
        <v>4164</v>
      </c>
      <c r="B1500" s="2" t="s">
        <v>1835</v>
      </c>
      <c r="C1500" s="2" t="s">
        <v>108</v>
      </c>
      <c r="D1500" s="2" t="str">
        <f>INDEX(Hotels!$C$2:$C$49,MATCH(C1500,Hotels!$A$2:$A$49,0))</f>
        <v>Manali</v>
      </c>
      <c r="E1500" s="11">
        <v>45729</v>
      </c>
      <c r="F1500" s="11">
        <v>45771</v>
      </c>
      <c r="G1500" s="11">
        <v>45775</v>
      </c>
      <c r="H1500" s="13">
        <f>DATE(YEAR(F1500),MONTH(F1500),1)</f>
        <v>45748</v>
      </c>
      <c r="I1500" s="2">
        <f>G1500-F1500</f>
        <v>4</v>
      </c>
      <c r="J1500" s="2">
        <f>F1500-E1500</f>
        <v>42</v>
      </c>
      <c r="K1500" s="2" t="s">
        <v>2646</v>
      </c>
      <c r="L1500" s="2">
        <v>1</v>
      </c>
      <c r="M1500" s="2">
        <v>2</v>
      </c>
      <c r="N1500" s="2">
        <v>0</v>
      </c>
      <c r="O1500" s="2" t="s">
        <v>2683</v>
      </c>
      <c r="P1500" s="2" t="s">
        <v>2648</v>
      </c>
      <c r="Q1500" s="2" t="s">
        <v>2653</v>
      </c>
      <c r="R1500" s="3">
        <v>20500</v>
      </c>
      <c r="S1500" s="3">
        <f>I1500*L1500*R1500</f>
        <v>82000</v>
      </c>
      <c r="T1500" s="2">
        <f>M1500+N1500</f>
        <v>2</v>
      </c>
    </row>
    <row r="1501" spans="1:20" x14ac:dyDescent="0.2">
      <c r="A1501" s="2" t="s">
        <v>4165</v>
      </c>
      <c r="B1501" s="2" t="s">
        <v>2456</v>
      </c>
      <c r="C1501" s="2" t="s">
        <v>47</v>
      </c>
      <c r="D1501" s="2" t="str">
        <f>INDEX(Hotels!$C$2:$C$49,MATCH(C1501,Hotels!$A$2:$A$49,0))</f>
        <v>Agra</v>
      </c>
      <c r="E1501" s="11">
        <v>45729</v>
      </c>
      <c r="F1501" s="11">
        <v>45803</v>
      </c>
      <c r="G1501" s="11">
        <v>45807</v>
      </c>
      <c r="H1501" s="13">
        <f>DATE(YEAR(F1501),MONTH(F1501),1)</f>
        <v>45778</v>
      </c>
      <c r="I1501" s="2">
        <f>G1501-F1501</f>
        <v>4</v>
      </c>
      <c r="J1501" s="2">
        <f>F1501-E1501</f>
        <v>74</v>
      </c>
      <c r="K1501" s="2" t="s">
        <v>2655</v>
      </c>
      <c r="L1501" s="2">
        <v>1</v>
      </c>
      <c r="M1501" s="2">
        <v>3</v>
      </c>
      <c r="N1501" s="2">
        <v>0</v>
      </c>
      <c r="O1501" s="2" t="s">
        <v>2670</v>
      </c>
      <c r="P1501" s="2" t="s">
        <v>2662</v>
      </c>
      <c r="Q1501" s="2" t="s">
        <v>2664</v>
      </c>
      <c r="R1501" s="3">
        <v>5650</v>
      </c>
      <c r="S1501" s="3">
        <f>I1501*L1501*R1501</f>
        <v>22600</v>
      </c>
      <c r="T1501" s="2">
        <f>M1501+N1501</f>
        <v>3</v>
      </c>
    </row>
    <row r="1502" spans="1:20" x14ac:dyDescent="0.2">
      <c r="A1502" s="2" t="s">
        <v>4166</v>
      </c>
      <c r="B1502" s="2" t="s">
        <v>842</v>
      </c>
      <c r="C1502" s="2" t="s">
        <v>43</v>
      </c>
      <c r="D1502" s="2" t="str">
        <f>INDEX(Hotels!$C$2:$C$49,MATCH(C1502,Hotels!$A$2:$A$49,0))</f>
        <v>Agra</v>
      </c>
      <c r="E1502" s="11">
        <v>45730</v>
      </c>
      <c r="F1502" s="11">
        <v>45733</v>
      </c>
      <c r="G1502" s="11">
        <v>45736</v>
      </c>
      <c r="H1502" s="13">
        <f>DATE(YEAR(F1502),MONTH(F1502),1)</f>
        <v>45717</v>
      </c>
      <c r="I1502" s="2">
        <f>G1502-F1502</f>
        <v>3</v>
      </c>
      <c r="J1502" s="2">
        <f>F1502-E1502</f>
        <v>3</v>
      </c>
      <c r="K1502" s="2" t="s">
        <v>2646</v>
      </c>
      <c r="L1502" s="2">
        <v>1</v>
      </c>
      <c r="M1502" s="2">
        <v>1</v>
      </c>
      <c r="N1502" s="2">
        <v>0</v>
      </c>
      <c r="O1502" s="2" t="s">
        <v>2689</v>
      </c>
      <c r="P1502" s="2" t="s">
        <v>2662</v>
      </c>
      <c r="Q1502" s="2" t="s">
        <v>2649</v>
      </c>
      <c r="R1502" s="3">
        <v>9350</v>
      </c>
      <c r="S1502" s="3">
        <f>I1502*L1502*R1502</f>
        <v>28050</v>
      </c>
      <c r="T1502" s="2">
        <f>M1502+N1502</f>
        <v>1</v>
      </c>
    </row>
    <row r="1503" spans="1:20" x14ac:dyDescent="0.2">
      <c r="A1503" s="2" t="s">
        <v>4167</v>
      </c>
      <c r="B1503" s="2" t="s">
        <v>1034</v>
      </c>
      <c r="C1503" s="2" t="s">
        <v>97</v>
      </c>
      <c r="D1503" s="2" t="str">
        <f>INDEX(Hotels!$C$2:$C$49,MATCH(C1503,Hotels!$A$2:$A$49,0))</f>
        <v>Shimla</v>
      </c>
      <c r="E1503" s="11">
        <v>45730</v>
      </c>
      <c r="F1503" s="11">
        <v>45798</v>
      </c>
      <c r="G1503" s="11">
        <v>45802</v>
      </c>
      <c r="H1503" s="13">
        <f>DATE(YEAR(F1503),MONTH(F1503),1)</f>
        <v>45778</v>
      </c>
      <c r="I1503" s="2">
        <f>G1503-F1503</f>
        <v>4</v>
      </c>
      <c r="J1503" s="2">
        <f>F1503-E1503</f>
        <v>68</v>
      </c>
      <c r="K1503" s="2" t="s">
        <v>2655</v>
      </c>
      <c r="L1503" s="2">
        <v>1</v>
      </c>
      <c r="M1503" s="2">
        <v>1</v>
      </c>
      <c r="N1503" s="2">
        <v>0</v>
      </c>
      <c r="O1503" s="2" t="s">
        <v>2670</v>
      </c>
      <c r="P1503" s="2" t="s">
        <v>2652</v>
      </c>
      <c r="Q1503" s="2" t="s">
        <v>2653</v>
      </c>
      <c r="R1503" s="3">
        <v>12750</v>
      </c>
      <c r="S1503" s="3">
        <f>I1503*L1503*R1503</f>
        <v>51000</v>
      </c>
      <c r="T1503" s="2">
        <f>M1503+N1503</f>
        <v>1</v>
      </c>
    </row>
    <row r="1504" spans="1:20" x14ac:dyDescent="0.2">
      <c r="A1504" s="2" t="s">
        <v>4168</v>
      </c>
      <c r="B1504" s="2" t="s">
        <v>1855</v>
      </c>
      <c r="C1504" s="2" t="s">
        <v>112</v>
      </c>
      <c r="D1504" s="2" t="str">
        <f>INDEX(Hotels!$C$2:$C$49,MATCH(C1504,Hotels!$A$2:$A$49,0))</f>
        <v>Rishikesh</v>
      </c>
      <c r="E1504" s="11">
        <v>45730</v>
      </c>
      <c r="F1504" s="11">
        <v>45733</v>
      </c>
      <c r="G1504" s="11">
        <v>45736</v>
      </c>
      <c r="H1504" s="13">
        <f>DATE(YEAR(F1504),MONTH(F1504),1)</f>
        <v>45717</v>
      </c>
      <c r="I1504" s="2">
        <f>G1504-F1504</f>
        <v>3</v>
      </c>
      <c r="J1504" s="2">
        <f>F1504-E1504</f>
        <v>3</v>
      </c>
      <c r="K1504" s="2" t="s">
        <v>2655</v>
      </c>
      <c r="L1504" s="2">
        <v>1</v>
      </c>
      <c r="M1504" s="2">
        <v>2</v>
      </c>
      <c r="N1504" s="2">
        <v>1</v>
      </c>
      <c r="O1504" s="2" t="s">
        <v>2689</v>
      </c>
      <c r="P1504" s="2" t="s">
        <v>2652</v>
      </c>
      <c r="Q1504" s="2" t="s">
        <v>2649</v>
      </c>
      <c r="R1504" s="3">
        <v>6800</v>
      </c>
      <c r="S1504" s="3">
        <f>I1504*L1504*R1504</f>
        <v>20400</v>
      </c>
      <c r="T1504" s="2">
        <f>M1504+N1504</f>
        <v>3</v>
      </c>
    </row>
    <row r="1505" spans="1:20" x14ac:dyDescent="0.2">
      <c r="A1505" s="2" t="s">
        <v>4169</v>
      </c>
      <c r="B1505" s="2" t="s">
        <v>1896</v>
      </c>
      <c r="C1505" s="2" t="s">
        <v>81</v>
      </c>
      <c r="D1505" s="2" t="str">
        <f>INDEX(Hotels!$C$2:$C$49,MATCH(C1505,Hotels!$A$2:$A$49,0))</f>
        <v>Bengaluru</v>
      </c>
      <c r="E1505" s="11">
        <v>45730</v>
      </c>
      <c r="F1505" s="11">
        <v>45733</v>
      </c>
      <c r="G1505" s="11">
        <v>45738</v>
      </c>
      <c r="H1505" s="13">
        <f>DATE(YEAR(F1505),MONTH(F1505),1)</f>
        <v>45717</v>
      </c>
      <c r="I1505" s="2">
        <f>G1505-F1505</f>
        <v>5</v>
      </c>
      <c r="J1505" s="2">
        <f>F1505-E1505</f>
        <v>3</v>
      </c>
      <c r="K1505" s="2" t="s">
        <v>2646</v>
      </c>
      <c r="L1505" s="2">
        <v>2</v>
      </c>
      <c r="M1505" s="2">
        <v>4</v>
      </c>
      <c r="N1505" s="2">
        <v>1</v>
      </c>
      <c r="O1505" s="2" t="s">
        <v>2651</v>
      </c>
      <c r="P1505" s="2" t="s">
        <v>2656</v>
      </c>
      <c r="Q1505" s="2" t="s">
        <v>2649</v>
      </c>
      <c r="R1505" s="3">
        <v>29650</v>
      </c>
      <c r="S1505" s="3">
        <f>I1505*L1505*R1505</f>
        <v>296500</v>
      </c>
      <c r="T1505" s="2">
        <f>M1505+N1505</f>
        <v>5</v>
      </c>
    </row>
    <row r="1506" spans="1:20" x14ac:dyDescent="0.2">
      <c r="A1506" s="2" t="s">
        <v>4170</v>
      </c>
      <c r="B1506" s="2" t="s">
        <v>2498</v>
      </c>
      <c r="C1506" s="2" t="s">
        <v>120</v>
      </c>
      <c r="D1506" s="2" t="str">
        <f>INDEX(Hotels!$C$2:$C$49,MATCH(C1506,Hotels!$A$2:$A$49,0))</f>
        <v>Rishikesh</v>
      </c>
      <c r="E1506" s="11">
        <v>45730</v>
      </c>
      <c r="F1506" s="11">
        <v>45920</v>
      </c>
      <c r="G1506" s="11">
        <v>45924</v>
      </c>
      <c r="H1506" s="13">
        <f>DATE(YEAR(F1506),MONTH(F1506),1)</f>
        <v>45901</v>
      </c>
      <c r="I1506" s="2">
        <f>G1506-F1506</f>
        <v>4</v>
      </c>
      <c r="J1506" s="2">
        <f>F1506-E1506</f>
        <v>190</v>
      </c>
      <c r="K1506" s="2" t="s">
        <v>2655</v>
      </c>
      <c r="L1506" s="2">
        <v>1</v>
      </c>
      <c r="M1506" s="2">
        <v>2</v>
      </c>
      <c r="N1506" s="2">
        <v>0</v>
      </c>
      <c r="O1506" s="2" t="s">
        <v>2647</v>
      </c>
      <c r="P1506" s="2" t="s">
        <v>2656</v>
      </c>
      <c r="Q1506" s="2" t="s">
        <v>2649</v>
      </c>
      <c r="R1506" s="3">
        <v>3750</v>
      </c>
      <c r="S1506" s="3">
        <f>I1506*L1506*R1506</f>
        <v>15000</v>
      </c>
      <c r="T1506" s="2">
        <f>M1506+N1506</f>
        <v>2</v>
      </c>
    </row>
    <row r="1507" spans="1:20" x14ac:dyDescent="0.2">
      <c r="A1507" s="2" t="s">
        <v>4171</v>
      </c>
      <c r="B1507" s="2" t="s">
        <v>330</v>
      </c>
      <c r="C1507" s="2" t="s">
        <v>110</v>
      </c>
      <c r="D1507" s="2" t="str">
        <f>INDEX(Hotels!$C$2:$C$49,MATCH(C1507,Hotels!$A$2:$A$49,0))</f>
        <v>Manali</v>
      </c>
      <c r="E1507" s="11">
        <v>45731</v>
      </c>
      <c r="F1507" s="11">
        <v>45731</v>
      </c>
      <c r="G1507" s="11">
        <v>45732</v>
      </c>
      <c r="H1507" s="13">
        <f>DATE(YEAR(F1507),MONTH(F1507),1)</f>
        <v>45717</v>
      </c>
      <c r="I1507" s="2">
        <f>G1507-F1507</f>
        <v>1</v>
      </c>
      <c r="J1507" s="2">
        <f>F1507-E1507</f>
        <v>0</v>
      </c>
      <c r="K1507" s="2" t="s">
        <v>2668</v>
      </c>
      <c r="L1507" s="2">
        <v>1</v>
      </c>
      <c r="M1507" s="2">
        <v>1</v>
      </c>
      <c r="N1507" s="2">
        <v>0</v>
      </c>
      <c r="O1507" s="2" t="s">
        <v>2689</v>
      </c>
      <c r="P1507" s="2" t="s">
        <v>2656</v>
      </c>
      <c r="Q1507" s="2" t="s">
        <v>2649</v>
      </c>
      <c r="R1507" s="3">
        <v>4300</v>
      </c>
      <c r="S1507" s="3">
        <f>I1507*L1507*R1507</f>
        <v>4300</v>
      </c>
      <c r="T1507" s="2">
        <f>M1507+N1507</f>
        <v>1</v>
      </c>
    </row>
    <row r="1508" spans="1:20" x14ac:dyDescent="0.2">
      <c r="A1508" s="2" t="s">
        <v>4172</v>
      </c>
      <c r="B1508" s="2" t="s">
        <v>336</v>
      </c>
      <c r="C1508" s="2" t="s">
        <v>97</v>
      </c>
      <c r="D1508" s="2" t="str">
        <f>INDEX(Hotels!$C$2:$C$49,MATCH(C1508,Hotels!$A$2:$A$49,0))</f>
        <v>Shimla</v>
      </c>
      <c r="E1508" s="11">
        <v>45731</v>
      </c>
      <c r="F1508" s="11">
        <v>45742</v>
      </c>
      <c r="G1508" s="11">
        <v>45744</v>
      </c>
      <c r="H1508" s="13">
        <f>DATE(YEAR(F1508),MONTH(F1508),1)</f>
        <v>45717</v>
      </c>
      <c r="I1508" s="2">
        <f>G1508-F1508</f>
        <v>2</v>
      </c>
      <c r="J1508" s="2">
        <f>F1508-E1508</f>
        <v>11</v>
      </c>
      <c r="K1508" s="2" t="s">
        <v>2646</v>
      </c>
      <c r="L1508" s="2">
        <v>1</v>
      </c>
      <c r="M1508" s="2">
        <v>1</v>
      </c>
      <c r="N1508" s="2">
        <v>0</v>
      </c>
      <c r="O1508" s="2" t="s">
        <v>2732</v>
      </c>
      <c r="P1508" s="2" t="s">
        <v>2656</v>
      </c>
      <c r="Q1508" s="2" t="s">
        <v>2649</v>
      </c>
      <c r="R1508" s="3">
        <v>16100</v>
      </c>
      <c r="S1508" s="3">
        <f>I1508*L1508*R1508</f>
        <v>32200</v>
      </c>
      <c r="T1508" s="2">
        <f>M1508+N1508</f>
        <v>1</v>
      </c>
    </row>
    <row r="1509" spans="1:20" x14ac:dyDescent="0.2">
      <c r="A1509" s="2" t="s">
        <v>4173</v>
      </c>
      <c r="B1509" s="2" t="s">
        <v>733</v>
      </c>
      <c r="C1509" s="2" t="s">
        <v>120</v>
      </c>
      <c r="D1509" s="2" t="str">
        <f>INDEX(Hotels!$C$2:$C$49,MATCH(C1509,Hotels!$A$2:$A$49,0))</f>
        <v>Rishikesh</v>
      </c>
      <c r="E1509" s="11">
        <v>45731</v>
      </c>
      <c r="F1509" s="11">
        <v>45770</v>
      </c>
      <c r="G1509" s="11">
        <v>45771</v>
      </c>
      <c r="H1509" s="13">
        <f>DATE(YEAR(F1509),MONTH(F1509),1)</f>
        <v>45748</v>
      </c>
      <c r="I1509" s="2">
        <f>G1509-F1509</f>
        <v>1</v>
      </c>
      <c r="J1509" s="2">
        <f>F1509-E1509</f>
        <v>39</v>
      </c>
      <c r="K1509" s="2" t="s">
        <v>2668</v>
      </c>
      <c r="L1509" s="2">
        <v>1</v>
      </c>
      <c r="M1509" s="2">
        <v>1</v>
      </c>
      <c r="N1509" s="2">
        <v>0</v>
      </c>
      <c r="O1509" s="2" t="s">
        <v>2647</v>
      </c>
      <c r="P1509" s="2" t="s">
        <v>2659</v>
      </c>
      <c r="Q1509" s="2" t="s">
        <v>2649</v>
      </c>
      <c r="R1509" s="3">
        <v>3050</v>
      </c>
      <c r="S1509" s="3">
        <f>I1509*L1509*R1509</f>
        <v>3050</v>
      </c>
      <c r="T1509" s="2">
        <f>M1509+N1509</f>
        <v>1</v>
      </c>
    </row>
    <row r="1510" spans="1:20" x14ac:dyDescent="0.2">
      <c r="A1510" s="2" t="s">
        <v>4174</v>
      </c>
      <c r="B1510" s="2" t="s">
        <v>1093</v>
      </c>
      <c r="C1510" s="2" t="s">
        <v>116</v>
      </c>
      <c r="D1510" s="2" t="str">
        <f>INDEX(Hotels!$C$2:$C$49,MATCH(C1510,Hotels!$A$2:$A$49,0))</f>
        <v>Rishikesh</v>
      </c>
      <c r="E1510" s="11">
        <v>45731</v>
      </c>
      <c r="F1510" s="11">
        <v>45744</v>
      </c>
      <c r="G1510" s="11">
        <v>45749</v>
      </c>
      <c r="H1510" s="13">
        <f>DATE(YEAR(F1510),MONTH(F1510),1)</f>
        <v>45717</v>
      </c>
      <c r="I1510" s="2">
        <f>G1510-F1510</f>
        <v>5</v>
      </c>
      <c r="J1510" s="2">
        <f>F1510-E1510</f>
        <v>13</v>
      </c>
      <c r="K1510" s="2" t="s">
        <v>2655</v>
      </c>
      <c r="L1510" s="2">
        <v>1</v>
      </c>
      <c r="M1510" s="2">
        <v>2</v>
      </c>
      <c r="N1510" s="2">
        <v>3</v>
      </c>
      <c r="O1510" s="2" t="s">
        <v>2658</v>
      </c>
      <c r="P1510" s="2" t="s">
        <v>2652</v>
      </c>
      <c r="Q1510" s="2" t="s">
        <v>2649</v>
      </c>
      <c r="R1510" s="3">
        <v>6100</v>
      </c>
      <c r="S1510" s="3">
        <f>I1510*L1510*R1510</f>
        <v>30500</v>
      </c>
      <c r="T1510" s="2">
        <f>M1510+N1510</f>
        <v>5</v>
      </c>
    </row>
    <row r="1511" spans="1:20" x14ac:dyDescent="0.2">
      <c r="A1511" s="2" t="s">
        <v>4175</v>
      </c>
      <c r="B1511" s="2" t="s">
        <v>538</v>
      </c>
      <c r="C1511" s="2" t="s">
        <v>118</v>
      </c>
      <c r="D1511" s="2" t="str">
        <f>INDEX(Hotels!$C$2:$C$49,MATCH(C1511,Hotels!$A$2:$A$49,0))</f>
        <v>Rishikesh</v>
      </c>
      <c r="E1511" s="11">
        <v>45732</v>
      </c>
      <c r="F1511" s="11">
        <v>45800</v>
      </c>
      <c r="G1511" s="11">
        <v>45804</v>
      </c>
      <c r="H1511" s="13">
        <f>DATE(YEAR(F1511),MONTH(F1511),1)</f>
        <v>45778</v>
      </c>
      <c r="I1511" s="2">
        <f>G1511-F1511</f>
        <v>4</v>
      </c>
      <c r="J1511" s="2">
        <f>F1511-E1511</f>
        <v>68</v>
      </c>
      <c r="K1511" s="2" t="s">
        <v>2655</v>
      </c>
      <c r="L1511" s="2">
        <v>1</v>
      </c>
      <c r="M1511" s="2">
        <v>2</v>
      </c>
      <c r="N1511" s="2">
        <v>0</v>
      </c>
      <c r="O1511" s="2" t="s">
        <v>2689</v>
      </c>
      <c r="P1511" s="2" t="s">
        <v>2659</v>
      </c>
      <c r="Q1511" s="2" t="s">
        <v>2649</v>
      </c>
      <c r="R1511" s="3">
        <v>10500</v>
      </c>
      <c r="S1511" s="3">
        <f>I1511*L1511*R1511</f>
        <v>42000</v>
      </c>
      <c r="T1511" s="2">
        <f>M1511+N1511</f>
        <v>2</v>
      </c>
    </row>
    <row r="1512" spans="1:20" x14ac:dyDescent="0.2">
      <c r="A1512" s="2" t="s">
        <v>4176</v>
      </c>
      <c r="B1512" s="2" t="s">
        <v>907</v>
      </c>
      <c r="C1512" s="2" t="s">
        <v>41</v>
      </c>
      <c r="D1512" s="2" t="str">
        <f>INDEX(Hotels!$C$2:$C$49,MATCH(C1512,Hotels!$A$2:$A$49,0))</f>
        <v>Udaipur</v>
      </c>
      <c r="E1512" s="11">
        <v>45732</v>
      </c>
      <c r="F1512" s="11">
        <v>45736</v>
      </c>
      <c r="G1512" s="11">
        <v>45739</v>
      </c>
      <c r="H1512" s="13">
        <f>DATE(YEAR(F1512),MONTH(F1512),1)</f>
        <v>45717</v>
      </c>
      <c r="I1512" s="2">
        <f>G1512-F1512</f>
        <v>3</v>
      </c>
      <c r="J1512" s="2">
        <f>F1512-E1512</f>
        <v>4</v>
      </c>
      <c r="K1512" s="2" t="s">
        <v>2668</v>
      </c>
      <c r="L1512" s="2">
        <v>1</v>
      </c>
      <c r="M1512" s="2">
        <v>1</v>
      </c>
      <c r="N1512" s="2">
        <v>0</v>
      </c>
      <c r="O1512" s="2" t="s">
        <v>2732</v>
      </c>
      <c r="P1512" s="2" t="s">
        <v>2652</v>
      </c>
      <c r="Q1512" s="2" t="s">
        <v>2649</v>
      </c>
      <c r="R1512" s="3">
        <v>4350</v>
      </c>
      <c r="S1512" s="3">
        <f>I1512*L1512*R1512</f>
        <v>13050</v>
      </c>
      <c r="T1512" s="2">
        <f>M1512+N1512</f>
        <v>1</v>
      </c>
    </row>
    <row r="1513" spans="1:20" x14ac:dyDescent="0.2">
      <c r="A1513" s="2" t="s">
        <v>4177</v>
      </c>
      <c r="B1513" s="2" t="s">
        <v>974</v>
      </c>
      <c r="C1513" s="2" t="s">
        <v>63</v>
      </c>
      <c r="D1513" s="2" t="str">
        <f>INDEX(Hotels!$C$2:$C$49,MATCH(C1513,Hotels!$A$2:$A$49,0))</f>
        <v>New Delhi</v>
      </c>
      <c r="E1513" s="11">
        <v>45732</v>
      </c>
      <c r="F1513" s="11">
        <v>45732</v>
      </c>
      <c r="G1513" s="11">
        <v>45735</v>
      </c>
      <c r="H1513" s="13">
        <f>DATE(YEAR(F1513),MONTH(F1513),1)</f>
        <v>45717</v>
      </c>
      <c r="I1513" s="2">
        <f>G1513-F1513</f>
        <v>3</v>
      </c>
      <c r="J1513" s="2">
        <f>F1513-E1513</f>
        <v>0</v>
      </c>
      <c r="K1513" s="2" t="s">
        <v>2668</v>
      </c>
      <c r="L1513" s="2">
        <v>1</v>
      </c>
      <c r="M1513" s="2">
        <v>1</v>
      </c>
      <c r="N1513" s="2">
        <v>0</v>
      </c>
      <c r="O1513" s="2" t="s">
        <v>2732</v>
      </c>
      <c r="P1513" s="2" t="s">
        <v>2662</v>
      </c>
      <c r="Q1513" s="2" t="s">
        <v>2649</v>
      </c>
      <c r="R1513" s="3">
        <v>8600</v>
      </c>
      <c r="S1513" s="3">
        <f>I1513*L1513*R1513</f>
        <v>25800</v>
      </c>
      <c r="T1513" s="2">
        <f>M1513+N1513</f>
        <v>1</v>
      </c>
    </row>
    <row r="1514" spans="1:20" x14ac:dyDescent="0.2">
      <c r="A1514" s="2" t="s">
        <v>4178</v>
      </c>
      <c r="B1514" s="2" t="s">
        <v>1462</v>
      </c>
      <c r="C1514" s="2" t="s">
        <v>19</v>
      </c>
      <c r="D1514" s="2" t="str">
        <f>INDEX(Hotels!$C$2:$C$49,MATCH(C1514,Hotels!$A$2:$A$49,0))</f>
        <v>Goa</v>
      </c>
      <c r="E1514" s="11">
        <v>45732</v>
      </c>
      <c r="F1514" s="11">
        <v>45750</v>
      </c>
      <c r="G1514" s="11">
        <v>45753</v>
      </c>
      <c r="H1514" s="13">
        <f>DATE(YEAR(F1514),MONTH(F1514),1)</f>
        <v>45748</v>
      </c>
      <c r="I1514" s="2">
        <f>G1514-F1514</f>
        <v>3</v>
      </c>
      <c r="J1514" s="2">
        <f>F1514-E1514</f>
        <v>18</v>
      </c>
      <c r="K1514" s="2" t="s">
        <v>2655</v>
      </c>
      <c r="L1514" s="2">
        <v>1</v>
      </c>
      <c r="M1514" s="2">
        <v>2</v>
      </c>
      <c r="N1514" s="2">
        <v>0</v>
      </c>
      <c r="O1514" s="2" t="s">
        <v>2689</v>
      </c>
      <c r="P1514" s="2" t="s">
        <v>2652</v>
      </c>
      <c r="Q1514" s="2" t="s">
        <v>2649</v>
      </c>
      <c r="R1514" s="3">
        <v>6800</v>
      </c>
      <c r="S1514" s="3">
        <f>I1514*L1514*R1514</f>
        <v>20400</v>
      </c>
      <c r="T1514" s="2">
        <f>M1514+N1514</f>
        <v>2</v>
      </c>
    </row>
    <row r="1515" spans="1:20" x14ac:dyDescent="0.2">
      <c r="A1515" s="2" t="s">
        <v>4179</v>
      </c>
      <c r="B1515" s="2" t="s">
        <v>1497</v>
      </c>
      <c r="C1515" s="2" t="s">
        <v>34</v>
      </c>
      <c r="D1515" s="2" t="str">
        <f>INDEX(Hotels!$C$2:$C$49,MATCH(C1515,Hotels!$A$2:$A$49,0))</f>
        <v>Udaipur</v>
      </c>
      <c r="E1515" s="11">
        <v>45732</v>
      </c>
      <c r="F1515" s="11">
        <v>45748</v>
      </c>
      <c r="G1515" s="11">
        <v>45751</v>
      </c>
      <c r="H1515" s="13">
        <f>DATE(YEAR(F1515),MONTH(F1515),1)</f>
        <v>45748</v>
      </c>
      <c r="I1515" s="2">
        <f>G1515-F1515</f>
        <v>3</v>
      </c>
      <c r="J1515" s="2">
        <f>F1515-E1515</f>
        <v>16</v>
      </c>
      <c r="K1515" s="2" t="s">
        <v>2655</v>
      </c>
      <c r="L1515" s="2">
        <v>1</v>
      </c>
      <c r="M1515" s="2">
        <v>2</v>
      </c>
      <c r="N1515" s="2">
        <v>3</v>
      </c>
      <c r="O1515" s="2" t="s">
        <v>2658</v>
      </c>
      <c r="P1515" s="2" t="s">
        <v>2656</v>
      </c>
      <c r="Q1515" s="2" t="s">
        <v>2649</v>
      </c>
      <c r="R1515" s="3">
        <v>7100</v>
      </c>
      <c r="S1515" s="3">
        <f>I1515*L1515*R1515</f>
        <v>21300</v>
      </c>
      <c r="T1515" s="2">
        <f>M1515+N1515</f>
        <v>5</v>
      </c>
    </row>
    <row r="1516" spans="1:20" x14ac:dyDescent="0.2">
      <c r="A1516" s="2" t="s">
        <v>4180</v>
      </c>
      <c r="B1516" s="2" t="s">
        <v>1996</v>
      </c>
      <c r="C1516" s="2" t="s">
        <v>129</v>
      </c>
      <c r="D1516" s="2" t="str">
        <f>INDEX(Hotels!$C$2:$C$49,MATCH(C1516,Hotels!$A$2:$A$49,0))</f>
        <v>Varanasi</v>
      </c>
      <c r="E1516" s="11">
        <v>45732</v>
      </c>
      <c r="F1516" s="11">
        <v>45748</v>
      </c>
      <c r="G1516" s="11">
        <v>45751</v>
      </c>
      <c r="H1516" s="13">
        <f>DATE(YEAR(F1516),MONTH(F1516),1)</f>
        <v>45748</v>
      </c>
      <c r="I1516" s="2">
        <f>G1516-F1516</f>
        <v>3</v>
      </c>
      <c r="J1516" s="2">
        <f>F1516-E1516</f>
        <v>16</v>
      </c>
      <c r="K1516" s="2" t="s">
        <v>2655</v>
      </c>
      <c r="L1516" s="2">
        <v>1</v>
      </c>
      <c r="M1516" s="2">
        <v>1</v>
      </c>
      <c r="N1516" s="2">
        <v>0</v>
      </c>
      <c r="O1516" s="2" t="s">
        <v>2647</v>
      </c>
      <c r="P1516" s="2" t="s">
        <v>2652</v>
      </c>
      <c r="Q1516" s="2" t="s">
        <v>2649</v>
      </c>
      <c r="R1516" s="3">
        <v>4850</v>
      </c>
      <c r="S1516" s="3">
        <f>I1516*L1516*R1516</f>
        <v>14550</v>
      </c>
      <c r="T1516" s="2">
        <f>M1516+N1516</f>
        <v>1</v>
      </c>
    </row>
    <row r="1517" spans="1:20" x14ac:dyDescent="0.2">
      <c r="A1517" s="2" t="s">
        <v>4181</v>
      </c>
      <c r="B1517" s="2" t="s">
        <v>2131</v>
      </c>
      <c r="C1517" s="2" t="s">
        <v>32</v>
      </c>
      <c r="D1517" s="2" t="str">
        <f>INDEX(Hotels!$C$2:$C$49,MATCH(C1517,Hotels!$A$2:$A$49,0))</f>
        <v>Jaipur</v>
      </c>
      <c r="E1517" s="11">
        <v>45732</v>
      </c>
      <c r="F1517" s="11">
        <v>45761</v>
      </c>
      <c r="G1517" s="11">
        <v>45764</v>
      </c>
      <c r="H1517" s="13">
        <f>DATE(YEAR(F1517),MONTH(F1517),1)</f>
        <v>45748</v>
      </c>
      <c r="I1517" s="2">
        <f>G1517-F1517</f>
        <v>3</v>
      </c>
      <c r="J1517" s="2">
        <f>F1517-E1517</f>
        <v>29</v>
      </c>
      <c r="K1517" s="2" t="s">
        <v>2655</v>
      </c>
      <c r="L1517" s="2">
        <v>1</v>
      </c>
      <c r="M1517" s="2">
        <v>3</v>
      </c>
      <c r="N1517" s="2">
        <v>0</v>
      </c>
      <c r="O1517" s="2" t="s">
        <v>2689</v>
      </c>
      <c r="P1517" s="2" t="s">
        <v>2656</v>
      </c>
      <c r="Q1517" s="2" t="s">
        <v>2649</v>
      </c>
      <c r="R1517" s="3">
        <v>5850</v>
      </c>
      <c r="S1517" s="3">
        <f>I1517*L1517*R1517</f>
        <v>17550</v>
      </c>
      <c r="T1517" s="2">
        <f>M1517+N1517</f>
        <v>3</v>
      </c>
    </row>
    <row r="1518" spans="1:20" x14ac:dyDescent="0.2">
      <c r="A1518" s="2" t="s">
        <v>4182</v>
      </c>
      <c r="B1518" s="2" t="s">
        <v>1343</v>
      </c>
      <c r="C1518" s="2" t="s">
        <v>125</v>
      </c>
      <c r="D1518" s="2" t="str">
        <f>INDEX(Hotels!$C$2:$C$49,MATCH(C1518,Hotels!$A$2:$A$49,0))</f>
        <v>Varanasi</v>
      </c>
      <c r="E1518" s="11">
        <v>45733</v>
      </c>
      <c r="F1518" s="11">
        <v>45754</v>
      </c>
      <c r="G1518" s="11">
        <v>45756</v>
      </c>
      <c r="H1518" s="13">
        <f>DATE(YEAR(F1518),MONTH(F1518),1)</f>
        <v>45748</v>
      </c>
      <c r="I1518" s="2">
        <f>G1518-F1518</f>
        <v>2</v>
      </c>
      <c r="J1518" s="2">
        <f>F1518-E1518</f>
        <v>21</v>
      </c>
      <c r="K1518" s="2" t="s">
        <v>2655</v>
      </c>
      <c r="L1518" s="2">
        <v>1</v>
      </c>
      <c r="M1518" s="2">
        <v>1</v>
      </c>
      <c r="N1518" s="2">
        <v>0</v>
      </c>
      <c r="O1518" s="2" t="s">
        <v>2683</v>
      </c>
      <c r="P1518" s="2" t="s">
        <v>2652</v>
      </c>
      <c r="Q1518" s="2" t="s">
        <v>2653</v>
      </c>
      <c r="R1518" s="3">
        <v>9000</v>
      </c>
      <c r="S1518" s="3">
        <f>I1518*L1518*R1518</f>
        <v>18000</v>
      </c>
      <c r="T1518" s="2">
        <f>M1518+N1518</f>
        <v>1</v>
      </c>
    </row>
    <row r="1519" spans="1:20" x14ac:dyDescent="0.2">
      <c r="A1519" s="2" t="s">
        <v>4183</v>
      </c>
      <c r="B1519" s="2" t="s">
        <v>1536</v>
      </c>
      <c r="C1519" s="2" t="s">
        <v>37</v>
      </c>
      <c r="D1519" s="2" t="str">
        <f>INDEX(Hotels!$C$2:$C$49,MATCH(C1519,Hotels!$A$2:$A$49,0))</f>
        <v>Udaipur</v>
      </c>
      <c r="E1519" s="11">
        <v>45733</v>
      </c>
      <c r="F1519" s="11">
        <v>45756</v>
      </c>
      <c r="G1519" s="11">
        <v>45759</v>
      </c>
      <c r="H1519" s="13">
        <f>DATE(YEAR(F1519),MONTH(F1519),1)</f>
        <v>45748</v>
      </c>
      <c r="I1519" s="2">
        <f>G1519-F1519</f>
        <v>3</v>
      </c>
      <c r="J1519" s="2">
        <f>F1519-E1519</f>
        <v>23</v>
      </c>
      <c r="K1519" s="2" t="s">
        <v>2646</v>
      </c>
      <c r="L1519" s="2">
        <v>1</v>
      </c>
      <c r="M1519" s="2">
        <v>1</v>
      </c>
      <c r="N1519" s="2">
        <v>0</v>
      </c>
      <c r="O1519" s="2" t="s">
        <v>2658</v>
      </c>
      <c r="P1519" s="2" t="s">
        <v>2659</v>
      </c>
      <c r="Q1519" s="2" t="s">
        <v>2649</v>
      </c>
      <c r="R1519" s="3">
        <v>21850</v>
      </c>
      <c r="S1519" s="3">
        <f>I1519*L1519*R1519</f>
        <v>65550</v>
      </c>
      <c r="T1519" s="2">
        <f>M1519+N1519</f>
        <v>1</v>
      </c>
    </row>
    <row r="1520" spans="1:20" x14ac:dyDescent="0.2">
      <c r="A1520" s="2" t="s">
        <v>4184</v>
      </c>
      <c r="B1520" s="2" t="s">
        <v>1696</v>
      </c>
      <c r="C1520" s="2" t="s">
        <v>49</v>
      </c>
      <c r="D1520" s="2" t="str">
        <f>INDEX(Hotels!$C$2:$C$49,MATCH(C1520,Hotels!$A$2:$A$49,0))</f>
        <v>Agra</v>
      </c>
      <c r="E1520" s="11">
        <v>45733</v>
      </c>
      <c r="F1520" s="11">
        <v>45741</v>
      </c>
      <c r="G1520" s="11">
        <v>45743</v>
      </c>
      <c r="H1520" s="13">
        <f>DATE(YEAR(F1520),MONTH(F1520),1)</f>
        <v>45717</v>
      </c>
      <c r="I1520" s="2">
        <f>G1520-F1520</f>
        <v>2</v>
      </c>
      <c r="J1520" s="2">
        <f>F1520-E1520</f>
        <v>8</v>
      </c>
      <c r="K1520" s="2" t="s">
        <v>2668</v>
      </c>
      <c r="L1520" s="2">
        <v>1</v>
      </c>
      <c r="M1520" s="2">
        <v>3</v>
      </c>
      <c r="N1520" s="2">
        <v>0</v>
      </c>
      <c r="O1520" s="2" t="s">
        <v>2689</v>
      </c>
      <c r="P1520" s="2" t="s">
        <v>2659</v>
      </c>
      <c r="Q1520" s="2" t="s">
        <v>2649</v>
      </c>
      <c r="R1520" s="3">
        <v>2800</v>
      </c>
      <c r="S1520" s="3">
        <f>I1520*L1520*R1520</f>
        <v>5600</v>
      </c>
      <c r="T1520" s="2">
        <f>M1520+N1520</f>
        <v>3</v>
      </c>
    </row>
    <row r="1521" spans="1:20" x14ac:dyDescent="0.2">
      <c r="A1521" s="2" t="s">
        <v>4185</v>
      </c>
      <c r="B1521" s="2" t="s">
        <v>1771</v>
      </c>
      <c r="C1521" s="2" t="s">
        <v>13</v>
      </c>
      <c r="D1521" s="2" t="str">
        <f>INDEX(Hotels!$C$2:$C$49,MATCH(C1521,Hotels!$A$2:$A$49,0))</f>
        <v>Goa</v>
      </c>
      <c r="E1521" s="11">
        <v>45733</v>
      </c>
      <c r="F1521" s="11">
        <v>45735</v>
      </c>
      <c r="G1521" s="11">
        <v>45737</v>
      </c>
      <c r="H1521" s="13">
        <f>DATE(YEAR(F1521),MONTH(F1521),1)</f>
        <v>45717</v>
      </c>
      <c r="I1521" s="2">
        <f>G1521-F1521</f>
        <v>2</v>
      </c>
      <c r="J1521" s="2">
        <f>F1521-E1521</f>
        <v>2</v>
      </c>
      <c r="K1521" s="2" t="s">
        <v>2655</v>
      </c>
      <c r="L1521" s="2">
        <v>1</v>
      </c>
      <c r="M1521" s="2">
        <v>1</v>
      </c>
      <c r="N1521" s="2">
        <v>0</v>
      </c>
      <c r="O1521" s="2" t="s">
        <v>2670</v>
      </c>
      <c r="P1521" s="2" t="s">
        <v>2652</v>
      </c>
      <c r="Q1521" s="2" t="s">
        <v>2649</v>
      </c>
      <c r="R1521" s="3">
        <v>12450</v>
      </c>
      <c r="S1521" s="3">
        <f>I1521*L1521*R1521</f>
        <v>24900</v>
      </c>
      <c r="T1521" s="2">
        <f>M1521+N1521</f>
        <v>1</v>
      </c>
    </row>
    <row r="1522" spans="1:20" x14ac:dyDescent="0.2">
      <c r="A1522" s="2" t="s">
        <v>4186</v>
      </c>
      <c r="B1522" s="2" t="s">
        <v>1834</v>
      </c>
      <c r="C1522" s="2" t="s">
        <v>108</v>
      </c>
      <c r="D1522" s="2" t="str">
        <f>INDEX(Hotels!$C$2:$C$49,MATCH(C1522,Hotels!$A$2:$A$49,0))</f>
        <v>Manali</v>
      </c>
      <c r="E1522" s="11">
        <v>45733</v>
      </c>
      <c r="F1522" s="11">
        <v>45762</v>
      </c>
      <c r="G1522" s="11">
        <v>45764</v>
      </c>
      <c r="H1522" s="13">
        <f>DATE(YEAR(F1522),MONTH(F1522),1)</f>
        <v>45748</v>
      </c>
      <c r="I1522" s="2">
        <f>G1522-F1522</f>
        <v>2</v>
      </c>
      <c r="J1522" s="2">
        <f>F1522-E1522</f>
        <v>29</v>
      </c>
      <c r="K1522" s="2" t="s">
        <v>2668</v>
      </c>
      <c r="L1522" s="2">
        <v>1</v>
      </c>
      <c r="M1522" s="2">
        <v>2</v>
      </c>
      <c r="N1522" s="2">
        <v>0</v>
      </c>
      <c r="O1522" s="2" t="s">
        <v>2651</v>
      </c>
      <c r="P1522" s="2" t="s">
        <v>2656</v>
      </c>
      <c r="Q1522" s="2" t="s">
        <v>2649</v>
      </c>
      <c r="R1522" s="3">
        <v>10150</v>
      </c>
      <c r="S1522" s="3">
        <f>I1522*L1522*R1522</f>
        <v>20300</v>
      </c>
      <c r="T1522" s="2">
        <f>M1522+N1522</f>
        <v>2</v>
      </c>
    </row>
    <row r="1523" spans="1:20" x14ac:dyDescent="0.2">
      <c r="A1523" s="2" t="s">
        <v>4187</v>
      </c>
      <c r="B1523" s="2" t="s">
        <v>1945</v>
      </c>
      <c r="C1523" s="2" t="s">
        <v>83</v>
      </c>
      <c r="D1523" s="2" t="str">
        <f>INDEX(Hotels!$C$2:$C$49,MATCH(C1523,Hotels!$A$2:$A$49,0))</f>
        <v>Kochi</v>
      </c>
      <c r="E1523" s="11">
        <v>45733</v>
      </c>
      <c r="F1523" s="11">
        <v>45733</v>
      </c>
      <c r="G1523" s="11">
        <v>45736</v>
      </c>
      <c r="H1523" s="13">
        <f>DATE(YEAR(F1523),MONTH(F1523),1)</f>
        <v>45717</v>
      </c>
      <c r="I1523" s="2">
        <f>G1523-F1523</f>
        <v>3</v>
      </c>
      <c r="J1523" s="2">
        <f>F1523-E1523</f>
        <v>0</v>
      </c>
      <c r="K1523" s="2" t="s">
        <v>2668</v>
      </c>
      <c r="L1523" s="2">
        <v>1</v>
      </c>
      <c r="M1523" s="2">
        <v>2</v>
      </c>
      <c r="N1523" s="2">
        <v>2</v>
      </c>
      <c r="O1523" s="2" t="s">
        <v>2651</v>
      </c>
      <c r="P1523" s="2" t="s">
        <v>2652</v>
      </c>
      <c r="Q1523" s="2" t="s">
        <v>2649</v>
      </c>
      <c r="R1523" s="3">
        <v>10800</v>
      </c>
      <c r="S1523" s="3">
        <f>I1523*L1523*R1523</f>
        <v>32400</v>
      </c>
      <c r="T1523" s="2">
        <f>M1523+N1523</f>
        <v>4</v>
      </c>
    </row>
    <row r="1524" spans="1:20" x14ac:dyDescent="0.2">
      <c r="A1524" s="2" t="s">
        <v>4188</v>
      </c>
      <c r="B1524" s="2" t="s">
        <v>2094</v>
      </c>
      <c r="C1524" s="2" t="s">
        <v>129</v>
      </c>
      <c r="D1524" s="2" t="str">
        <f>INDEX(Hotels!$C$2:$C$49,MATCH(C1524,Hotels!$A$2:$A$49,0))</f>
        <v>Varanasi</v>
      </c>
      <c r="E1524" s="11">
        <v>45733</v>
      </c>
      <c r="F1524" s="11">
        <v>45767</v>
      </c>
      <c r="G1524" s="11">
        <v>45769</v>
      </c>
      <c r="H1524" s="13">
        <f>DATE(YEAR(F1524),MONTH(F1524),1)</f>
        <v>45748</v>
      </c>
      <c r="I1524" s="2">
        <f>G1524-F1524</f>
        <v>2</v>
      </c>
      <c r="J1524" s="2">
        <f>F1524-E1524</f>
        <v>34</v>
      </c>
      <c r="K1524" s="2" t="s">
        <v>2655</v>
      </c>
      <c r="L1524" s="2">
        <v>1</v>
      </c>
      <c r="M1524" s="2">
        <v>2</v>
      </c>
      <c r="N1524" s="2">
        <v>0</v>
      </c>
      <c r="O1524" s="2" t="s">
        <v>2647</v>
      </c>
      <c r="P1524" s="2" t="s">
        <v>2656</v>
      </c>
      <c r="Q1524" s="2" t="s">
        <v>2649</v>
      </c>
      <c r="R1524" s="3">
        <v>4450</v>
      </c>
      <c r="S1524" s="3">
        <f>I1524*L1524*R1524</f>
        <v>8900</v>
      </c>
      <c r="T1524" s="2">
        <f>M1524+N1524</f>
        <v>2</v>
      </c>
    </row>
    <row r="1525" spans="1:20" x14ac:dyDescent="0.2">
      <c r="A1525" s="2" t="s">
        <v>4189</v>
      </c>
      <c r="B1525" s="2" t="s">
        <v>2193</v>
      </c>
      <c r="C1525" s="2" t="s">
        <v>118</v>
      </c>
      <c r="D1525" s="2" t="str">
        <f>INDEX(Hotels!$C$2:$C$49,MATCH(C1525,Hotels!$A$2:$A$49,0))</f>
        <v>Rishikesh</v>
      </c>
      <c r="E1525" s="11">
        <v>45733</v>
      </c>
      <c r="F1525" s="11">
        <v>45745</v>
      </c>
      <c r="G1525" s="11">
        <v>45748</v>
      </c>
      <c r="H1525" s="13">
        <f>DATE(YEAR(F1525),MONTH(F1525),1)</f>
        <v>45717</v>
      </c>
      <c r="I1525" s="2">
        <f>G1525-F1525</f>
        <v>3</v>
      </c>
      <c r="J1525" s="2">
        <f>F1525-E1525</f>
        <v>12</v>
      </c>
      <c r="K1525" s="2" t="s">
        <v>2655</v>
      </c>
      <c r="L1525" s="2">
        <v>1</v>
      </c>
      <c r="M1525" s="2">
        <v>3</v>
      </c>
      <c r="N1525" s="2">
        <v>0</v>
      </c>
      <c r="O1525" s="2" t="s">
        <v>2651</v>
      </c>
      <c r="P1525" s="2" t="s">
        <v>2648</v>
      </c>
      <c r="Q1525" s="2" t="s">
        <v>2649</v>
      </c>
      <c r="R1525" s="3">
        <v>11800</v>
      </c>
      <c r="S1525" s="3">
        <f>I1525*L1525*R1525</f>
        <v>35400</v>
      </c>
      <c r="T1525" s="2">
        <f>M1525+N1525</f>
        <v>3</v>
      </c>
    </row>
    <row r="1526" spans="1:20" x14ac:dyDescent="0.2">
      <c r="A1526" s="2" t="s">
        <v>4190</v>
      </c>
      <c r="B1526" s="2" t="s">
        <v>2262</v>
      </c>
      <c r="C1526" s="2" t="s">
        <v>37</v>
      </c>
      <c r="D1526" s="2" t="str">
        <f>INDEX(Hotels!$C$2:$C$49,MATCH(C1526,Hotels!$A$2:$A$49,0))</f>
        <v>Udaipur</v>
      </c>
      <c r="E1526" s="11">
        <v>45733</v>
      </c>
      <c r="F1526" s="11">
        <v>45778</v>
      </c>
      <c r="G1526" s="11">
        <v>45781</v>
      </c>
      <c r="H1526" s="13">
        <f>DATE(YEAR(F1526),MONTH(F1526),1)</f>
        <v>45778</v>
      </c>
      <c r="I1526" s="2">
        <f>G1526-F1526</f>
        <v>3</v>
      </c>
      <c r="J1526" s="2">
        <f>F1526-E1526</f>
        <v>45</v>
      </c>
      <c r="K1526" s="2" t="s">
        <v>2666</v>
      </c>
      <c r="L1526" s="2">
        <v>1</v>
      </c>
      <c r="M1526" s="2">
        <v>2</v>
      </c>
      <c r="N1526" s="2">
        <v>0</v>
      </c>
      <c r="O1526" s="2" t="s">
        <v>2647</v>
      </c>
      <c r="P1526" s="2" t="s">
        <v>2652</v>
      </c>
      <c r="Q1526" s="2" t="s">
        <v>2649</v>
      </c>
      <c r="R1526" s="3">
        <v>30350</v>
      </c>
      <c r="S1526" s="3">
        <f>I1526*L1526*R1526</f>
        <v>91050</v>
      </c>
      <c r="T1526" s="2">
        <f>M1526+N1526</f>
        <v>2</v>
      </c>
    </row>
    <row r="1527" spans="1:20" x14ac:dyDescent="0.2">
      <c r="A1527" s="2" t="s">
        <v>4191</v>
      </c>
      <c r="B1527" s="2" t="s">
        <v>2441</v>
      </c>
      <c r="C1527" s="2" t="s">
        <v>129</v>
      </c>
      <c r="D1527" s="2" t="str">
        <f>INDEX(Hotels!$C$2:$C$49,MATCH(C1527,Hotels!$A$2:$A$49,0))</f>
        <v>Varanasi</v>
      </c>
      <c r="E1527" s="11">
        <v>45733</v>
      </c>
      <c r="F1527" s="11">
        <v>45763</v>
      </c>
      <c r="G1527" s="11">
        <v>45765</v>
      </c>
      <c r="H1527" s="13">
        <f>DATE(YEAR(F1527),MONTH(F1527),1)</f>
        <v>45748</v>
      </c>
      <c r="I1527" s="2">
        <f>G1527-F1527</f>
        <v>2</v>
      </c>
      <c r="J1527" s="2">
        <f>F1527-E1527</f>
        <v>30</v>
      </c>
      <c r="K1527" s="2" t="s">
        <v>2655</v>
      </c>
      <c r="L1527" s="2">
        <v>1</v>
      </c>
      <c r="M1527" s="2">
        <v>3</v>
      </c>
      <c r="N1527" s="2">
        <v>0</v>
      </c>
      <c r="O1527" s="2" t="s">
        <v>2658</v>
      </c>
      <c r="P1527" s="2" t="s">
        <v>2652</v>
      </c>
      <c r="Q1527" s="2" t="s">
        <v>2649</v>
      </c>
      <c r="R1527" s="3">
        <v>4750</v>
      </c>
      <c r="S1527" s="3">
        <f>I1527*L1527*R1527</f>
        <v>9500</v>
      </c>
      <c r="T1527" s="2">
        <f>M1527+N1527</f>
        <v>3</v>
      </c>
    </row>
    <row r="1528" spans="1:20" x14ac:dyDescent="0.2">
      <c r="A1528" s="2" t="s">
        <v>4192</v>
      </c>
      <c r="B1528" s="2" t="s">
        <v>2450</v>
      </c>
      <c r="C1528" s="2" t="s">
        <v>77</v>
      </c>
      <c r="D1528" s="2" t="str">
        <f>INDEX(Hotels!$C$2:$C$49,MATCH(C1528,Hotels!$A$2:$A$49,0))</f>
        <v>Bengaluru</v>
      </c>
      <c r="E1528" s="11">
        <v>45733</v>
      </c>
      <c r="F1528" s="11">
        <v>45734</v>
      </c>
      <c r="G1528" s="11">
        <v>45736</v>
      </c>
      <c r="H1528" s="13">
        <f>DATE(YEAR(F1528),MONTH(F1528),1)</f>
        <v>45717</v>
      </c>
      <c r="I1528" s="2">
        <f>G1528-F1528</f>
        <v>2</v>
      </c>
      <c r="J1528" s="2">
        <f>F1528-E1528</f>
        <v>1</v>
      </c>
      <c r="K1528" s="2" t="s">
        <v>2646</v>
      </c>
      <c r="L1528" s="2">
        <v>1</v>
      </c>
      <c r="M1528" s="2">
        <v>2</v>
      </c>
      <c r="N1528" s="2">
        <v>0</v>
      </c>
      <c r="O1528" s="2" t="s">
        <v>2683</v>
      </c>
      <c r="P1528" s="2" t="s">
        <v>2652</v>
      </c>
      <c r="Q1528" s="2" t="s">
        <v>2653</v>
      </c>
      <c r="R1528" s="3">
        <v>14350</v>
      </c>
      <c r="S1528" s="3">
        <f>I1528*L1528*R1528</f>
        <v>28700</v>
      </c>
      <c r="T1528" s="2">
        <f>M1528+N1528</f>
        <v>2</v>
      </c>
    </row>
    <row r="1529" spans="1:20" x14ac:dyDescent="0.2">
      <c r="A1529" s="2" t="s">
        <v>4193</v>
      </c>
      <c r="B1529" s="2" t="s">
        <v>510</v>
      </c>
      <c r="C1529" s="2" t="s">
        <v>26</v>
      </c>
      <c r="D1529" s="2" t="str">
        <f>INDEX(Hotels!$C$2:$C$49,MATCH(C1529,Hotels!$A$2:$A$49,0))</f>
        <v>Jaipur</v>
      </c>
      <c r="E1529" s="11">
        <v>45734</v>
      </c>
      <c r="F1529" s="11">
        <v>45734</v>
      </c>
      <c r="G1529" s="11">
        <v>45738</v>
      </c>
      <c r="H1529" s="13">
        <f>DATE(YEAR(F1529),MONTH(F1529),1)</f>
        <v>45717</v>
      </c>
      <c r="I1529" s="2">
        <f>G1529-F1529</f>
        <v>4</v>
      </c>
      <c r="J1529" s="2">
        <f>F1529-E1529</f>
        <v>0</v>
      </c>
      <c r="K1529" s="2" t="s">
        <v>2646</v>
      </c>
      <c r="L1529" s="2">
        <v>1</v>
      </c>
      <c r="M1529" s="2">
        <v>2</v>
      </c>
      <c r="N1529" s="2">
        <v>0</v>
      </c>
      <c r="O1529" s="2" t="s">
        <v>2670</v>
      </c>
      <c r="P1529" s="2" t="s">
        <v>2652</v>
      </c>
      <c r="Q1529" s="2" t="s">
        <v>2664</v>
      </c>
      <c r="R1529" s="3">
        <v>21700</v>
      </c>
      <c r="S1529" s="3">
        <f>I1529*L1529*R1529</f>
        <v>86800</v>
      </c>
      <c r="T1529" s="2">
        <f>M1529+N1529</f>
        <v>2</v>
      </c>
    </row>
    <row r="1530" spans="1:20" x14ac:dyDescent="0.2">
      <c r="A1530" s="2" t="s">
        <v>4194</v>
      </c>
      <c r="B1530" s="2" t="s">
        <v>844</v>
      </c>
      <c r="C1530" s="2" t="s">
        <v>63</v>
      </c>
      <c r="D1530" s="2" t="str">
        <f>INDEX(Hotels!$C$2:$C$49,MATCH(C1530,Hotels!$A$2:$A$49,0))</f>
        <v>New Delhi</v>
      </c>
      <c r="E1530" s="11">
        <v>45734</v>
      </c>
      <c r="F1530" s="11">
        <v>45749</v>
      </c>
      <c r="G1530" s="11">
        <v>45752</v>
      </c>
      <c r="H1530" s="13">
        <f>DATE(YEAR(F1530),MONTH(F1530),1)</f>
        <v>45748</v>
      </c>
      <c r="I1530" s="2">
        <f>G1530-F1530</f>
        <v>3</v>
      </c>
      <c r="J1530" s="2">
        <f>F1530-E1530</f>
        <v>15</v>
      </c>
      <c r="K1530" s="2" t="s">
        <v>2655</v>
      </c>
      <c r="L1530" s="2">
        <v>1</v>
      </c>
      <c r="M1530" s="2">
        <v>1</v>
      </c>
      <c r="N1530" s="2">
        <v>0</v>
      </c>
      <c r="O1530" s="2" t="s">
        <v>2689</v>
      </c>
      <c r="P1530" s="2" t="s">
        <v>2652</v>
      </c>
      <c r="Q1530" s="2" t="s">
        <v>2649</v>
      </c>
      <c r="R1530" s="3">
        <v>8850</v>
      </c>
      <c r="S1530" s="3">
        <f>I1530*L1530*R1530</f>
        <v>26550</v>
      </c>
      <c r="T1530" s="2">
        <f>M1530+N1530</f>
        <v>1</v>
      </c>
    </row>
    <row r="1531" spans="1:20" x14ac:dyDescent="0.2">
      <c r="A1531" s="2" t="s">
        <v>4195</v>
      </c>
      <c r="B1531" s="2" t="s">
        <v>974</v>
      </c>
      <c r="C1531" s="2" t="s">
        <v>118</v>
      </c>
      <c r="D1531" s="2" t="str">
        <f>INDEX(Hotels!$C$2:$C$49,MATCH(C1531,Hotels!$A$2:$A$49,0))</f>
        <v>Rishikesh</v>
      </c>
      <c r="E1531" s="11">
        <v>45734</v>
      </c>
      <c r="F1531" s="11">
        <v>45741</v>
      </c>
      <c r="G1531" s="11">
        <v>45743</v>
      </c>
      <c r="H1531" s="13">
        <f>DATE(YEAR(F1531),MONTH(F1531),1)</f>
        <v>45717</v>
      </c>
      <c r="I1531" s="2">
        <f>G1531-F1531</f>
        <v>2</v>
      </c>
      <c r="J1531" s="2">
        <f>F1531-E1531</f>
        <v>7</v>
      </c>
      <c r="K1531" s="2" t="s">
        <v>2646</v>
      </c>
      <c r="L1531" s="2">
        <v>1</v>
      </c>
      <c r="M1531" s="2">
        <v>2</v>
      </c>
      <c r="N1531" s="2">
        <v>0</v>
      </c>
      <c r="O1531" s="2" t="s">
        <v>2683</v>
      </c>
      <c r="P1531" s="2" t="s">
        <v>2652</v>
      </c>
      <c r="Q1531" s="2" t="s">
        <v>2649</v>
      </c>
      <c r="R1531" s="3">
        <v>16800</v>
      </c>
      <c r="S1531" s="3">
        <f>I1531*L1531*R1531</f>
        <v>33600</v>
      </c>
      <c r="T1531" s="2">
        <f>M1531+N1531</f>
        <v>2</v>
      </c>
    </row>
    <row r="1532" spans="1:20" x14ac:dyDescent="0.2">
      <c r="A1532" s="2" t="s">
        <v>4196</v>
      </c>
      <c r="B1532" s="2" t="s">
        <v>1159</v>
      </c>
      <c r="C1532" s="2" t="s">
        <v>101</v>
      </c>
      <c r="D1532" s="2" t="str">
        <f>INDEX(Hotels!$C$2:$C$49,MATCH(C1532,Hotels!$A$2:$A$49,0))</f>
        <v>Shimla</v>
      </c>
      <c r="E1532" s="11">
        <v>45734</v>
      </c>
      <c r="F1532" s="11">
        <v>45752</v>
      </c>
      <c r="G1532" s="11">
        <v>45754</v>
      </c>
      <c r="H1532" s="13">
        <f>DATE(YEAR(F1532),MONTH(F1532),1)</f>
        <v>45748</v>
      </c>
      <c r="I1532" s="2">
        <f>G1532-F1532</f>
        <v>2</v>
      </c>
      <c r="J1532" s="2">
        <f>F1532-E1532</f>
        <v>18</v>
      </c>
      <c r="K1532" s="2" t="s">
        <v>2655</v>
      </c>
      <c r="L1532" s="2">
        <v>4</v>
      </c>
      <c r="M1532" s="2">
        <v>8</v>
      </c>
      <c r="N1532" s="2">
        <v>0</v>
      </c>
      <c r="O1532" s="2" t="s">
        <v>2683</v>
      </c>
      <c r="P1532" s="2" t="s">
        <v>2662</v>
      </c>
      <c r="Q1532" s="2" t="s">
        <v>2649</v>
      </c>
      <c r="R1532" s="3">
        <v>8150</v>
      </c>
      <c r="S1532" s="3">
        <f>I1532*L1532*R1532</f>
        <v>65200</v>
      </c>
      <c r="T1532" s="2">
        <f>M1532+N1532</f>
        <v>8</v>
      </c>
    </row>
    <row r="1533" spans="1:20" x14ac:dyDescent="0.2">
      <c r="A1533" s="2" t="s">
        <v>4197</v>
      </c>
      <c r="B1533" s="2" t="s">
        <v>2518</v>
      </c>
      <c r="C1533" s="2" t="s">
        <v>63</v>
      </c>
      <c r="D1533" s="2" t="str">
        <f>INDEX(Hotels!$C$2:$C$49,MATCH(C1533,Hotels!$A$2:$A$49,0))</f>
        <v>New Delhi</v>
      </c>
      <c r="E1533" s="11">
        <v>45734</v>
      </c>
      <c r="F1533" s="11">
        <v>45747</v>
      </c>
      <c r="G1533" s="11">
        <v>45751</v>
      </c>
      <c r="H1533" s="13">
        <f>DATE(YEAR(F1533),MONTH(F1533),1)</f>
        <v>45717</v>
      </c>
      <c r="I1533" s="2">
        <f>G1533-F1533</f>
        <v>4</v>
      </c>
      <c r="J1533" s="2">
        <f>F1533-E1533</f>
        <v>13</v>
      </c>
      <c r="K1533" s="2" t="s">
        <v>2655</v>
      </c>
      <c r="L1533" s="2">
        <v>1</v>
      </c>
      <c r="M1533" s="2">
        <v>2</v>
      </c>
      <c r="N1533" s="2">
        <v>3</v>
      </c>
      <c r="O1533" s="2" t="s">
        <v>2670</v>
      </c>
      <c r="P1533" s="2" t="s">
        <v>2659</v>
      </c>
      <c r="Q1533" s="2" t="s">
        <v>2649</v>
      </c>
      <c r="R1533" s="3">
        <v>10750</v>
      </c>
      <c r="S1533" s="3">
        <f>I1533*L1533*R1533</f>
        <v>43000</v>
      </c>
      <c r="T1533" s="2">
        <f>M1533+N1533</f>
        <v>5</v>
      </c>
    </row>
    <row r="1534" spans="1:20" x14ac:dyDescent="0.2">
      <c r="A1534" s="2" t="s">
        <v>4198</v>
      </c>
      <c r="B1534" s="2" t="s">
        <v>2570</v>
      </c>
      <c r="C1534" s="2" t="s">
        <v>93</v>
      </c>
      <c r="D1534" s="2" t="str">
        <f>INDEX(Hotels!$C$2:$C$49,MATCH(C1534,Hotels!$A$2:$A$49,0))</f>
        <v>Shimla</v>
      </c>
      <c r="E1534" s="11">
        <v>45734</v>
      </c>
      <c r="F1534" s="11">
        <v>45740</v>
      </c>
      <c r="G1534" s="11">
        <v>45743</v>
      </c>
      <c r="H1534" s="13">
        <f>DATE(YEAR(F1534),MONTH(F1534),1)</f>
        <v>45717</v>
      </c>
      <c r="I1534" s="2">
        <f>G1534-F1534</f>
        <v>3</v>
      </c>
      <c r="J1534" s="2">
        <f>F1534-E1534</f>
        <v>6</v>
      </c>
      <c r="K1534" s="2" t="s">
        <v>2666</v>
      </c>
      <c r="L1534" s="2">
        <v>1</v>
      </c>
      <c r="M1534" s="2">
        <v>1</v>
      </c>
      <c r="N1534" s="2">
        <v>0</v>
      </c>
      <c r="O1534" s="2" t="s">
        <v>2670</v>
      </c>
      <c r="P1534" s="2" t="s">
        <v>2652</v>
      </c>
      <c r="Q1534" s="2" t="s">
        <v>2649</v>
      </c>
      <c r="R1534" s="3">
        <v>11500</v>
      </c>
      <c r="S1534" s="3">
        <f>I1534*L1534*R1534</f>
        <v>34500</v>
      </c>
      <c r="T1534" s="2">
        <f>M1534+N1534</f>
        <v>1</v>
      </c>
    </row>
    <row r="1535" spans="1:20" x14ac:dyDescent="0.2">
      <c r="A1535" s="2" t="s">
        <v>4199</v>
      </c>
      <c r="B1535" s="2" t="s">
        <v>850</v>
      </c>
      <c r="C1535" s="2" t="s">
        <v>83</v>
      </c>
      <c r="D1535" s="2" t="str">
        <f>INDEX(Hotels!$C$2:$C$49,MATCH(C1535,Hotels!$A$2:$A$49,0))</f>
        <v>Kochi</v>
      </c>
      <c r="E1535" s="11">
        <v>45735</v>
      </c>
      <c r="F1535" s="11">
        <v>45781</v>
      </c>
      <c r="G1535" s="11">
        <v>45785</v>
      </c>
      <c r="H1535" s="13">
        <f>DATE(YEAR(F1535),MONTH(F1535),1)</f>
        <v>45778</v>
      </c>
      <c r="I1535" s="2">
        <f>G1535-F1535</f>
        <v>4</v>
      </c>
      <c r="J1535" s="2">
        <f>F1535-E1535</f>
        <v>46</v>
      </c>
      <c r="K1535" s="2" t="s">
        <v>2666</v>
      </c>
      <c r="L1535" s="2">
        <v>3</v>
      </c>
      <c r="M1535" s="2">
        <v>6</v>
      </c>
      <c r="N1535" s="2">
        <v>0</v>
      </c>
      <c r="O1535" s="2" t="s">
        <v>2658</v>
      </c>
      <c r="P1535" s="2" t="s">
        <v>2648</v>
      </c>
      <c r="Q1535" s="2" t="s">
        <v>2649</v>
      </c>
      <c r="R1535" s="3">
        <v>26000</v>
      </c>
      <c r="S1535" s="3">
        <f>I1535*L1535*R1535</f>
        <v>312000</v>
      </c>
      <c r="T1535" s="2">
        <f>M1535+N1535</f>
        <v>6</v>
      </c>
    </row>
    <row r="1536" spans="1:20" x14ac:dyDescent="0.2">
      <c r="A1536" s="2" t="s">
        <v>4200</v>
      </c>
      <c r="B1536" s="2" t="s">
        <v>1257</v>
      </c>
      <c r="C1536" s="2" t="s">
        <v>108</v>
      </c>
      <c r="D1536" s="2" t="str">
        <f>INDEX(Hotels!$C$2:$C$49,MATCH(C1536,Hotels!$A$2:$A$49,0))</f>
        <v>Manali</v>
      </c>
      <c r="E1536" s="11">
        <v>45735</v>
      </c>
      <c r="F1536" s="11">
        <v>45757</v>
      </c>
      <c r="G1536" s="11">
        <v>45762</v>
      </c>
      <c r="H1536" s="13">
        <f>DATE(YEAR(F1536),MONTH(F1536),1)</f>
        <v>45748</v>
      </c>
      <c r="I1536" s="2">
        <f>G1536-F1536</f>
        <v>5</v>
      </c>
      <c r="J1536" s="2">
        <f>F1536-E1536</f>
        <v>22</v>
      </c>
      <c r="K1536" s="2" t="s">
        <v>2666</v>
      </c>
      <c r="L1536" s="2">
        <v>1</v>
      </c>
      <c r="M1536" s="2">
        <v>2</v>
      </c>
      <c r="N1536" s="2">
        <v>0</v>
      </c>
      <c r="O1536" s="2" t="s">
        <v>2670</v>
      </c>
      <c r="P1536" s="2" t="s">
        <v>2662</v>
      </c>
      <c r="Q1536" s="2" t="s">
        <v>2649</v>
      </c>
      <c r="R1536" s="3">
        <v>29550</v>
      </c>
      <c r="S1536" s="3">
        <f>I1536*L1536*R1536</f>
        <v>147750</v>
      </c>
      <c r="T1536" s="2">
        <f>M1536+N1536</f>
        <v>2</v>
      </c>
    </row>
    <row r="1537" spans="1:20" x14ac:dyDescent="0.2">
      <c r="A1537" s="2" t="s">
        <v>4201</v>
      </c>
      <c r="B1537" s="2" t="s">
        <v>1355</v>
      </c>
      <c r="C1537" s="2" t="s">
        <v>112</v>
      </c>
      <c r="D1537" s="2" t="str">
        <f>INDEX(Hotels!$C$2:$C$49,MATCH(C1537,Hotels!$A$2:$A$49,0))</f>
        <v>Rishikesh</v>
      </c>
      <c r="E1537" s="11">
        <v>45735</v>
      </c>
      <c r="F1537" s="11">
        <v>45753</v>
      </c>
      <c r="G1537" s="11">
        <v>45758</v>
      </c>
      <c r="H1537" s="13">
        <f>DATE(YEAR(F1537),MONTH(F1537),1)</f>
        <v>45748</v>
      </c>
      <c r="I1537" s="2">
        <f>G1537-F1537</f>
        <v>5</v>
      </c>
      <c r="J1537" s="2">
        <f>F1537-E1537</f>
        <v>18</v>
      </c>
      <c r="K1537" s="2" t="s">
        <v>2646</v>
      </c>
      <c r="L1537" s="2">
        <v>1</v>
      </c>
      <c r="M1537" s="2">
        <v>2</v>
      </c>
      <c r="N1537" s="2">
        <v>0</v>
      </c>
      <c r="O1537" s="2" t="s">
        <v>2670</v>
      </c>
      <c r="P1537" s="2" t="s">
        <v>2659</v>
      </c>
      <c r="Q1537" s="2" t="s">
        <v>2664</v>
      </c>
      <c r="R1537" s="3">
        <v>9800</v>
      </c>
      <c r="S1537" s="3">
        <f>I1537*L1537*R1537</f>
        <v>49000</v>
      </c>
      <c r="T1537" s="2">
        <f>M1537+N1537</f>
        <v>2</v>
      </c>
    </row>
    <row r="1538" spans="1:20" x14ac:dyDescent="0.2">
      <c r="A1538" s="2" t="s">
        <v>4202</v>
      </c>
      <c r="B1538" s="2" t="s">
        <v>1796</v>
      </c>
      <c r="C1538" s="2" t="s">
        <v>51</v>
      </c>
      <c r="D1538" s="2" t="str">
        <f>INDEX(Hotels!$C$2:$C$49,MATCH(C1538,Hotels!$A$2:$A$49,0))</f>
        <v>Agra</v>
      </c>
      <c r="E1538" s="11">
        <v>45735</v>
      </c>
      <c r="F1538" s="11">
        <v>45746</v>
      </c>
      <c r="G1538" s="11">
        <v>45749</v>
      </c>
      <c r="H1538" s="13">
        <f>DATE(YEAR(F1538),MONTH(F1538),1)</f>
        <v>45717</v>
      </c>
      <c r="I1538" s="2">
        <f>G1538-F1538</f>
        <v>3</v>
      </c>
      <c r="J1538" s="2">
        <f>F1538-E1538</f>
        <v>11</v>
      </c>
      <c r="K1538" s="2" t="s">
        <v>2646</v>
      </c>
      <c r="L1538" s="2">
        <v>1</v>
      </c>
      <c r="M1538" s="2">
        <v>2</v>
      </c>
      <c r="N1538" s="2">
        <v>0</v>
      </c>
      <c r="O1538" s="2" t="s">
        <v>2689</v>
      </c>
      <c r="P1538" s="2" t="s">
        <v>2656</v>
      </c>
      <c r="Q1538" s="2" t="s">
        <v>2649</v>
      </c>
      <c r="R1538" s="3">
        <v>17500</v>
      </c>
      <c r="S1538" s="3">
        <f>I1538*L1538*R1538</f>
        <v>52500</v>
      </c>
      <c r="T1538" s="2">
        <f>M1538+N1538</f>
        <v>2</v>
      </c>
    </row>
    <row r="1539" spans="1:20" x14ac:dyDescent="0.2">
      <c r="A1539" s="2" t="s">
        <v>4203</v>
      </c>
      <c r="B1539" s="2" t="s">
        <v>2269</v>
      </c>
      <c r="C1539" s="2" t="s">
        <v>9</v>
      </c>
      <c r="D1539" s="2" t="str">
        <f>INDEX(Hotels!$C$2:$C$49,MATCH(C1539,Hotels!$A$2:$A$49,0))</f>
        <v>Goa</v>
      </c>
      <c r="E1539" s="11">
        <v>45735</v>
      </c>
      <c r="F1539" s="11">
        <v>45742</v>
      </c>
      <c r="G1539" s="11">
        <v>45744</v>
      </c>
      <c r="H1539" s="13">
        <f>DATE(YEAR(F1539),MONTH(F1539),1)</f>
        <v>45717</v>
      </c>
      <c r="I1539" s="2">
        <f>G1539-F1539</f>
        <v>2</v>
      </c>
      <c r="J1539" s="2">
        <f>F1539-E1539</f>
        <v>7</v>
      </c>
      <c r="K1539" s="2" t="s">
        <v>2655</v>
      </c>
      <c r="L1539" s="2">
        <v>1</v>
      </c>
      <c r="M1539" s="2">
        <v>1</v>
      </c>
      <c r="N1539" s="2">
        <v>0</v>
      </c>
      <c r="O1539" s="2" t="s">
        <v>2689</v>
      </c>
      <c r="P1539" s="2" t="s">
        <v>2652</v>
      </c>
      <c r="Q1539" s="2" t="s">
        <v>2649</v>
      </c>
      <c r="R1539" s="3">
        <v>6500</v>
      </c>
      <c r="S1539" s="3">
        <f>I1539*L1539*R1539</f>
        <v>13000</v>
      </c>
      <c r="T1539" s="2">
        <f>M1539+N1539</f>
        <v>1</v>
      </c>
    </row>
    <row r="1540" spans="1:20" x14ac:dyDescent="0.2">
      <c r="A1540" s="2" t="s">
        <v>4204</v>
      </c>
      <c r="B1540" s="2" t="s">
        <v>2297</v>
      </c>
      <c r="C1540" s="2" t="s">
        <v>47</v>
      </c>
      <c r="D1540" s="2" t="str">
        <f>INDEX(Hotels!$C$2:$C$49,MATCH(C1540,Hotels!$A$2:$A$49,0))</f>
        <v>Agra</v>
      </c>
      <c r="E1540" s="11">
        <v>45735</v>
      </c>
      <c r="F1540" s="11">
        <v>45784</v>
      </c>
      <c r="G1540" s="11">
        <v>45788</v>
      </c>
      <c r="H1540" s="13">
        <f>DATE(YEAR(F1540),MONTH(F1540),1)</f>
        <v>45778</v>
      </c>
      <c r="I1540" s="2">
        <f>G1540-F1540</f>
        <v>4</v>
      </c>
      <c r="J1540" s="2">
        <f>F1540-E1540</f>
        <v>49</v>
      </c>
      <c r="K1540" s="2" t="s">
        <v>2668</v>
      </c>
      <c r="L1540" s="2">
        <v>1</v>
      </c>
      <c r="M1540" s="2">
        <v>2</v>
      </c>
      <c r="N1540" s="2">
        <v>3</v>
      </c>
      <c r="O1540" s="2" t="s">
        <v>2661</v>
      </c>
      <c r="P1540" s="2" t="s">
        <v>2652</v>
      </c>
      <c r="Q1540" s="2" t="s">
        <v>2649</v>
      </c>
      <c r="R1540" s="3">
        <v>4050</v>
      </c>
      <c r="S1540" s="3">
        <f>I1540*L1540*R1540</f>
        <v>16200</v>
      </c>
      <c r="T1540" s="2">
        <f>M1540+N1540</f>
        <v>5</v>
      </c>
    </row>
    <row r="1541" spans="1:20" x14ac:dyDescent="0.2">
      <c r="A1541" s="2" t="s">
        <v>4205</v>
      </c>
      <c r="B1541" s="2" t="s">
        <v>673</v>
      </c>
      <c r="C1541" s="2" t="s">
        <v>37</v>
      </c>
      <c r="D1541" s="2" t="str">
        <f>INDEX(Hotels!$C$2:$C$49,MATCH(C1541,Hotels!$A$2:$A$49,0))</f>
        <v>Udaipur</v>
      </c>
      <c r="E1541" s="11">
        <v>45736</v>
      </c>
      <c r="F1541" s="11">
        <v>45838</v>
      </c>
      <c r="G1541" s="11">
        <v>45843</v>
      </c>
      <c r="H1541" s="13">
        <f>DATE(YEAR(F1541),MONTH(F1541),1)</f>
        <v>45809</v>
      </c>
      <c r="I1541" s="2">
        <f>G1541-F1541</f>
        <v>5</v>
      </c>
      <c r="J1541" s="2">
        <f>F1541-E1541</f>
        <v>102</v>
      </c>
      <c r="K1541" s="2" t="s">
        <v>2666</v>
      </c>
      <c r="L1541" s="2">
        <v>1</v>
      </c>
      <c r="M1541" s="2">
        <v>2</v>
      </c>
      <c r="N1541" s="2">
        <v>2</v>
      </c>
      <c r="O1541" s="2" t="s">
        <v>2670</v>
      </c>
      <c r="P1541" s="2" t="s">
        <v>2656</v>
      </c>
      <c r="Q1541" s="2" t="s">
        <v>2649</v>
      </c>
      <c r="R1541" s="3">
        <v>24500</v>
      </c>
      <c r="S1541" s="3">
        <f>I1541*L1541*R1541</f>
        <v>122500</v>
      </c>
      <c r="T1541" s="2">
        <f>M1541+N1541</f>
        <v>4</v>
      </c>
    </row>
    <row r="1542" spans="1:20" x14ac:dyDescent="0.2">
      <c r="A1542" s="2" t="s">
        <v>4206</v>
      </c>
      <c r="B1542" s="2" t="s">
        <v>821</v>
      </c>
      <c r="C1542" s="2" t="s">
        <v>26</v>
      </c>
      <c r="D1542" s="2" t="str">
        <f>INDEX(Hotels!$C$2:$C$49,MATCH(C1542,Hotels!$A$2:$A$49,0))</f>
        <v>Jaipur</v>
      </c>
      <c r="E1542" s="11">
        <v>45736</v>
      </c>
      <c r="F1542" s="11">
        <v>45775</v>
      </c>
      <c r="G1542" s="11">
        <v>45776</v>
      </c>
      <c r="H1542" s="13">
        <f>DATE(YEAR(F1542),MONTH(F1542),1)</f>
        <v>45748</v>
      </c>
      <c r="I1542" s="2">
        <f>G1542-F1542</f>
        <v>1</v>
      </c>
      <c r="J1542" s="2">
        <f>F1542-E1542</f>
        <v>39</v>
      </c>
      <c r="K1542" s="2" t="s">
        <v>2655</v>
      </c>
      <c r="L1542" s="2">
        <v>1</v>
      </c>
      <c r="M1542" s="2">
        <v>1</v>
      </c>
      <c r="N1542" s="2">
        <v>0</v>
      </c>
      <c r="O1542" s="2" t="s">
        <v>2689</v>
      </c>
      <c r="P1542" s="2" t="s">
        <v>2672</v>
      </c>
      <c r="Q1542" s="2" t="s">
        <v>2649</v>
      </c>
      <c r="R1542" s="3">
        <v>11550</v>
      </c>
      <c r="S1542" s="3">
        <f>I1542*L1542*R1542</f>
        <v>11550</v>
      </c>
      <c r="T1542" s="2">
        <f>M1542+N1542</f>
        <v>1</v>
      </c>
    </row>
    <row r="1543" spans="1:20" x14ac:dyDescent="0.2">
      <c r="A1543" s="2" t="s">
        <v>4207</v>
      </c>
      <c r="B1543" s="2" t="s">
        <v>2345</v>
      </c>
      <c r="C1543" s="2" t="s">
        <v>112</v>
      </c>
      <c r="D1543" s="2" t="str">
        <f>INDEX(Hotels!$C$2:$C$49,MATCH(C1543,Hotels!$A$2:$A$49,0))</f>
        <v>Rishikesh</v>
      </c>
      <c r="E1543" s="11">
        <v>45736</v>
      </c>
      <c r="F1543" s="11">
        <v>45743</v>
      </c>
      <c r="G1543" s="11">
        <v>45745</v>
      </c>
      <c r="H1543" s="13">
        <f>DATE(YEAR(F1543),MONTH(F1543),1)</f>
        <v>45717</v>
      </c>
      <c r="I1543" s="2">
        <f>G1543-F1543</f>
        <v>2</v>
      </c>
      <c r="J1543" s="2">
        <f>F1543-E1543</f>
        <v>7</v>
      </c>
      <c r="K1543" s="2" t="s">
        <v>2655</v>
      </c>
      <c r="L1543" s="2">
        <v>1</v>
      </c>
      <c r="M1543" s="2">
        <v>2</v>
      </c>
      <c r="N1543" s="2">
        <v>0</v>
      </c>
      <c r="O1543" s="2" t="s">
        <v>2689</v>
      </c>
      <c r="P1543" s="2" t="s">
        <v>2662</v>
      </c>
      <c r="Q1543" s="2" t="s">
        <v>2649</v>
      </c>
      <c r="R1543" s="3">
        <v>7050</v>
      </c>
      <c r="S1543" s="3">
        <f>I1543*L1543*R1543</f>
        <v>14100</v>
      </c>
      <c r="T1543" s="2">
        <f>M1543+N1543</f>
        <v>2</v>
      </c>
    </row>
    <row r="1544" spans="1:20" x14ac:dyDescent="0.2">
      <c r="A1544" s="2" t="s">
        <v>4208</v>
      </c>
      <c r="B1544" s="2" t="s">
        <v>2562</v>
      </c>
      <c r="C1544" s="2" t="s">
        <v>110</v>
      </c>
      <c r="D1544" s="2" t="str">
        <f>INDEX(Hotels!$C$2:$C$49,MATCH(C1544,Hotels!$A$2:$A$49,0))</f>
        <v>Manali</v>
      </c>
      <c r="E1544" s="11">
        <v>45736</v>
      </c>
      <c r="F1544" s="11">
        <v>45783</v>
      </c>
      <c r="G1544" s="11">
        <v>45788</v>
      </c>
      <c r="H1544" s="13">
        <f>DATE(YEAR(F1544),MONTH(F1544),1)</f>
        <v>45778</v>
      </c>
      <c r="I1544" s="2">
        <f>G1544-F1544</f>
        <v>5</v>
      </c>
      <c r="J1544" s="2">
        <f>F1544-E1544</f>
        <v>47</v>
      </c>
      <c r="K1544" s="2" t="s">
        <v>2655</v>
      </c>
      <c r="L1544" s="2">
        <v>1</v>
      </c>
      <c r="M1544" s="2">
        <v>3</v>
      </c>
      <c r="N1544" s="2">
        <v>0</v>
      </c>
      <c r="O1544" s="2" t="s">
        <v>2658</v>
      </c>
      <c r="P1544" s="2" t="s">
        <v>2652</v>
      </c>
      <c r="Q1544" s="2" t="s">
        <v>2649</v>
      </c>
      <c r="R1544" s="3">
        <v>6950</v>
      </c>
      <c r="S1544" s="3">
        <f>I1544*L1544*R1544</f>
        <v>34750</v>
      </c>
      <c r="T1544" s="2">
        <f>M1544+N1544</f>
        <v>3</v>
      </c>
    </row>
    <row r="1545" spans="1:20" x14ac:dyDescent="0.2">
      <c r="A1545" s="2" t="s">
        <v>4209</v>
      </c>
      <c r="B1545" s="2" t="s">
        <v>2581</v>
      </c>
      <c r="C1545" s="2" t="s">
        <v>112</v>
      </c>
      <c r="D1545" s="2" t="str">
        <f>INDEX(Hotels!$C$2:$C$49,MATCH(C1545,Hotels!$A$2:$A$49,0))</f>
        <v>Rishikesh</v>
      </c>
      <c r="E1545" s="11">
        <v>45736</v>
      </c>
      <c r="F1545" s="11">
        <v>45763</v>
      </c>
      <c r="G1545" s="11">
        <v>45766</v>
      </c>
      <c r="H1545" s="13">
        <f>DATE(YEAR(F1545),MONTH(F1545),1)</f>
        <v>45748</v>
      </c>
      <c r="I1545" s="2">
        <f>G1545-F1545</f>
        <v>3</v>
      </c>
      <c r="J1545" s="2">
        <f>F1545-E1545</f>
        <v>27</v>
      </c>
      <c r="K1545" s="2" t="s">
        <v>2655</v>
      </c>
      <c r="L1545" s="2">
        <v>1</v>
      </c>
      <c r="M1545" s="2">
        <v>1</v>
      </c>
      <c r="N1545" s="2">
        <v>0</v>
      </c>
      <c r="O1545" s="2" t="s">
        <v>2658</v>
      </c>
      <c r="P1545" s="2" t="s">
        <v>2662</v>
      </c>
      <c r="Q1545" s="2" t="s">
        <v>2649</v>
      </c>
      <c r="R1545" s="3">
        <v>7000</v>
      </c>
      <c r="S1545" s="3">
        <f>I1545*L1545*R1545</f>
        <v>21000</v>
      </c>
      <c r="T1545" s="2">
        <f>M1545+N1545</f>
        <v>1</v>
      </c>
    </row>
    <row r="1546" spans="1:20" x14ac:dyDescent="0.2">
      <c r="A1546" s="2" t="s">
        <v>4210</v>
      </c>
      <c r="B1546" s="2" t="s">
        <v>284</v>
      </c>
      <c r="C1546" s="2" t="s">
        <v>93</v>
      </c>
      <c r="D1546" s="2" t="str">
        <f>INDEX(Hotels!$C$2:$C$49,MATCH(C1546,Hotels!$A$2:$A$49,0))</f>
        <v>Shimla</v>
      </c>
      <c r="E1546" s="11">
        <v>45737</v>
      </c>
      <c r="F1546" s="11">
        <v>45798</v>
      </c>
      <c r="G1546" s="11">
        <v>45801</v>
      </c>
      <c r="H1546" s="13">
        <f>DATE(YEAR(F1546),MONTH(F1546),1)</f>
        <v>45778</v>
      </c>
      <c r="I1546" s="2">
        <f>G1546-F1546</f>
        <v>3</v>
      </c>
      <c r="J1546" s="2">
        <f>F1546-E1546</f>
        <v>61</v>
      </c>
      <c r="K1546" s="2" t="s">
        <v>2646</v>
      </c>
      <c r="L1546" s="2">
        <v>1</v>
      </c>
      <c r="M1546" s="2">
        <v>1</v>
      </c>
      <c r="N1546" s="2">
        <v>0</v>
      </c>
      <c r="O1546" s="2" t="s">
        <v>2647</v>
      </c>
      <c r="P1546" s="2" t="s">
        <v>2652</v>
      </c>
      <c r="Q1546" s="2" t="s">
        <v>2653</v>
      </c>
      <c r="R1546" s="3">
        <v>9300</v>
      </c>
      <c r="S1546" s="3">
        <f>I1546*L1546*R1546</f>
        <v>27900</v>
      </c>
      <c r="T1546" s="2">
        <f>M1546+N1546</f>
        <v>1</v>
      </c>
    </row>
    <row r="1547" spans="1:20" x14ac:dyDescent="0.2">
      <c r="A1547" s="2" t="s">
        <v>4211</v>
      </c>
      <c r="B1547" s="2" t="s">
        <v>1340</v>
      </c>
      <c r="C1547" s="2" t="s">
        <v>83</v>
      </c>
      <c r="D1547" s="2" t="str">
        <f>INDEX(Hotels!$C$2:$C$49,MATCH(C1547,Hotels!$A$2:$A$49,0))</f>
        <v>Kochi</v>
      </c>
      <c r="E1547" s="11">
        <v>45737</v>
      </c>
      <c r="F1547" s="11">
        <v>45775</v>
      </c>
      <c r="G1547" s="11">
        <v>45778</v>
      </c>
      <c r="H1547" s="13">
        <f>DATE(YEAR(F1547),MONTH(F1547),1)</f>
        <v>45748</v>
      </c>
      <c r="I1547" s="2">
        <f>G1547-F1547</f>
        <v>3</v>
      </c>
      <c r="J1547" s="2">
        <f>F1547-E1547</f>
        <v>38</v>
      </c>
      <c r="K1547" s="2" t="s">
        <v>2646</v>
      </c>
      <c r="L1547" s="2">
        <v>1</v>
      </c>
      <c r="M1547" s="2">
        <v>2</v>
      </c>
      <c r="N1547" s="2">
        <v>0</v>
      </c>
      <c r="O1547" s="2" t="s">
        <v>2689</v>
      </c>
      <c r="P1547" s="2" t="s">
        <v>2652</v>
      </c>
      <c r="Q1547" s="2" t="s">
        <v>2649</v>
      </c>
      <c r="R1547" s="3">
        <v>16000</v>
      </c>
      <c r="S1547" s="3">
        <f>I1547*L1547*R1547</f>
        <v>48000</v>
      </c>
      <c r="T1547" s="2">
        <f>M1547+N1547</f>
        <v>2</v>
      </c>
    </row>
    <row r="1548" spans="1:20" x14ac:dyDescent="0.2">
      <c r="A1548" s="2" t="s">
        <v>4212</v>
      </c>
      <c r="B1548" s="2" t="s">
        <v>1794</v>
      </c>
      <c r="C1548" s="2" t="s">
        <v>26</v>
      </c>
      <c r="D1548" s="2" t="str">
        <f>INDEX(Hotels!$C$2:$C$49,MATCH(C1548,Hotels!$A$2:$A$49,0))</f>
        <v>Jaipur</v>
      </c>
      <c r="E1548" s="11">
        <v>45737</v>
      </c>
      <c r="F1548" s="11">
        <v>45760</v>
      </c>
      <c r="G1548" s="11">
        <v>45762</v>
      </c>
      <c r="H1548" s="13">
        <f>DATE(YEAR(F1548),MONTH(F1548),1)</f>
        <v>45748</v>
      </c>
      <c r="I1548" s="2">
        <f>G1548-F1548</f>
        <v>2</v>
      </c>
      <c r="J1548" s="2">
        <f>F1548-E1548</f>
        <v>23</v>
      </c>
      <c r="K1548" s="2" t="s">
        <v>2666</v>
      </c>
      <c r="L1548" s="2">
        <v>1</v>
      </c>
      <c r="M1548" s="2">
        <v>2</v>
      </c>
      <c r="N1548" s="2">
        <v>0</v>
      </c>
      <c r="O1548" s="2" t="s">
        <v>2670</v>
      </c>
      <c r="P1548" s="2" t="s">
        <v>2659</v>
      </c>
      <c r="Q1548" s="2" t="s">
        <v>2649</v>
      </c>
      <c r="R1548" s="3">
        <v>25400</v>
      </c>
      <c r="S1548" s="3">
        <f>I1548*L1548*R1548</f>
        <v>50800</v>
      </c>
      <c r="T1548" s="2">
        <f>M1548+N1548</f>
        <v>2</v>
      </c>
    </row>
    <row r="1549" spans="1:20" x14ac:dyDescent="0.2">
      <c r="A1549" s="2" t="s">
        <v>4213</v>
      </c>
      <c r="B1549" s="2" t="s">
        <v>1978</v>
      </c>
      <c r="C1549" s="2" t="s">
        <v>97</v>
      </c>
      <c r="D1549" s="2" t="str">
        <f>INDEX(Hotels!$C$2:$C$49,MATCH(C1549,Hotels!$A$2:$A$49,0))</f>
        <v>Shimla</v>
      </c>
      <c r="E1549" s="11">
        <v>45737</v>
      </c>
      <c r="F1549" s="11">
        <v>45789</v>
      </c>
      <c r="G1549" s="11">
        <v>45793</v>
      </c>
      <c r="H1549" s="13">
        <f>DATE(YEAR(F1549),MONTH(F1549),1)</f>
        <v>45778</v>
      </c>
      <c r="I1549" s="2">
        <f>G1549-F1549</f>
        <v>4</v>
      </c>
      <c r="J1549" s="2">
        <f>F1549-E1549</f>
        <v>52</v>
      </c>
      <c r="K1549" s="2" t="s">
        <v>2668</v>
      </c>
      <c r="L1549" s="2">
        <v>1</v>
      </c>
      <c r="M1549" s="2">
        <v>2</v>
      </c>
      <c r="N1549" s="2">
        <v>0</v>
      </c>
      <c r="O1549" s="2" t="s">
        <v>2689</v>
      </c>
      <c r="P1549" s="2" t="s">
        <v>2656</v>
      </c>
      <c r="Q1549" s="2" t="s">
        <v>2649</v>
      </c>
      <c r="R1549" s="3">
        <v>9800</v>
      </c>
      <c r="S1549" s="3">
        <f>I1549*L1549*R1549</f>
        <v>39200</v>
      </c>
      <c r="T1549" s="2">
        <f>M1549+N1549</f>
        <v>2</v>
      </c>
    </row>
    <row r="1550" spans="1:20" x14ac:dyDescent="0.2">
      <c r="A1550" s="2" t="s">
        <v>4214</v>
      </c>
      <c r="B1550" s="2" t="s">
        <v>2456</v>
      </c>
      <c r="C1550" s="2" t="s">
        <v>101</v>
      </c>
      <c r="D1550" s="2" t="str">
        <f>INDEX(Hotels!$C$2:$C$49,MATCH(C1550,Hotels!$A$2:$A$49,0))</f>
        <v>Shimla</v>
      </c>
      <c r="E1550" s="11">
        <v>45737</v>
      </c>
      <c r="F1550" s="11">
        <v>45743</v>
      </c>
      <c r="G1550" s="11">
        <v>45748</v>
      </c>
      <c r="H1550" s="13">
        <f>DATE(YEAR(F1550),MONTH(F1550),1)</f>
        <v>45717</v>
      </c>
      <c r="I1550" s="2">
        <f>G1550-F1550</f>
        <v>5</v>
      </c>
      <c r="J1550" s="2">
        <f>F1550-E1550</f>
        <v>6</v>
      </c>
      <c r="K1550" s="2" t="s">
        <v>2668</v>
      </c>
      <c r="L1550" s="2">
        <v>1</v>
      </c>
      <c r="M1550" s="2">
        <v>3</v>
      </c>
      <c r="N1550" s="2">
        <v>0</v>
      </c>
      <c r="O1550" s="2" t="s">
        <v>2651</v>
      </c>
      <c r="P1550" s="2" t="s">
        <v>2652</v>
      </c>
      <c r="Q1550" s="2" t="s">
        <v>2649</v>
      </c>
      <c r="R1550" s="3">
        <v>5100</v>
      </c>
      <c r="S1550" s="3">
        <f>I1550*L1550*R1550</f>
        <v>25500</v>
      </c>
      <c r="T1550" s="2">
        <f>M1550+N1550</f>
        <v>3</v>
      </c>
    </row>
    <row r="1551" spans="1:20" x14ac:dyDescent="0.2">
      <c r="A1551" s="2" t="s">
        <v>4215</v>
      </c>
      <c r="B1551" s="2" t="s">
        <v>248</v>
      </c>
      <c r="C1551" s="2" t="s">
        <v>81</v>
      </c>
      <c r="D1551" s="2" t="str">
        <f>INDEX(Hotels!$C$2:$C$49,MATCH(C1551,Hotels!$A$2:$A$49,0))</f>
        <v>Bengaluru</v>
      </c>
      <c r="E1551" s="11">
        <v>45738</v>
      </c>
      <c r="F1551" s="11">
        <v>45774</v>
      </c>
      <c r="G1551" s="11">
        <v>45777</v>
      </c>
      <c r="H1551" s="13">
        <f>DATE(YEAR(F1551),MONTH(F1551),1)</f>
        <v>45748</v>
      </c>
      <c r="I1551" s="2">
        <f>G1551-F1551</f>
        <v>3</v>
      </c>
      <c r="J1551" s="2">
        <f>F1551-E1551</f>
        <v>36</v>
      </c>
      <c r="K1551" s="2" t="s">
        <v>2668</v>
      </c>
      <c r="L1551" s="2">
        <v>2</v>
      </c>
      <c r="M1551" s="2">
        <v>4</v>
      </c>
      <c r="N1551" s="2">
        <v>0</v>
      </c>
      <c r="O1551" s="2" t="s">
        <v>2670</v>
      </c>
      <c r="P1551" s="2" t="s">
        <v>2652</v>
      </c>
      <c r="Q1551" s="2" t="s">
        <v>2649</v>
      </c>
      <c r="R1551" s="3">
        <v>13000</v>
      </c>
      <c r="S1551" s="3">
        <f>I1551*L1551*R1551</f>
        <v>78000</v>
      </c>
      <c r="T1551" s="2">
        <f>M1551+N1551</f>
        <v>4</v>
      </c>
    </row>
    <row r="1552" spans="1:20" x14ac:dyDescent="0.2">
      <c r="A1552" s="2" t="s">
        <v>4216</v>
      </c>
      <c r="B1552" s="2" t="s">
        <v>320</v>
      </c>
      <c r="C1552" s="2" t="s">
        <v>69</v>
      </c>
      <c r="D1552" s="2" t="str">
        <f>INDEX(Hotels!$C$2:$C$49,MATCH(C1552,Hotels!$A$2:$A$49,0))</f>
        <v>New Delhi</v>
      </c>
      <c r="E1552" s="11">
        <v>45738</v>
      </c>
      <c r="F1552" s="11">
        <v>45739</v>
      </c>
      <c r="G1552" s="11">
        <v>45741</v>
      </c>
      <c r="H1552" s="13">
        <f>DATE(YEAR(F1552),MONTH(F1552),1)</f>
        <v>45717</v>
      </c>
      <c r="I1552" s="2">
        <f>G1552-F1552</f>
        <v>2</v>
      </c>
      <c r="J1552" s="2">
        <f>F1552-E1552</f>
        <v>1</v>
      </c>
      <c r="K1552" s="2" t="s">
        <v>2655</v>
      </c>
      <c r="L1552" s="2">
        <v>1</v>
      </c>
      <c r="M1552" s="2">
        <v>1</v>
      </c>
      <c r="N1552" s="2">
        <v>0</v>
      </c>
      <c r="O1552" s="2" t="s">
        <v>2647</v>
      </c>
      <c r="P1552" s="2" t="s">
        <v>2662</v>
      </c>
      <c r="Q1552" s="2" t="s">
        <v>2649</v>
      </c>
      <c r="R1552" s="3">
        <v>20800</v>
      </c>
      <c r="S1552" s="3">
        <f>I1552*L1552*R1552</f>
        <v>41600</v>
      </c>
      <c r="T1552" s="2">
        <f>M1552+N1552</f>
        <v>1</v>
      </c>
    </row>
    <row r="1553" spans="1:20" x14ac:dyDescent="0.2">
      <c r="A1553" s="2" t="s">
        <v>4217</v>
      </c>
      <c r="B1553" s="2" t="s">
        <v>811</v>
      </c>
      <c r="C1553" s="2" t="s">
        <v>122</v>
      </c>
      <c r="D1553" s="2" t="str">
        <f>INDEX(Hotels!$C$2:$C$49,MATCH(C1553,Hotels!$A$2:$A$49,0))</f>
        <v>Varanasi</v>
      </c>
      <c r="E1553" s="11">
        <v>45738</v>
      </c>
      <c r="F1553" s="11">
        <v>45765</v>
      </c>
      <c r="G1553" s="11">
        <v>45767</v>
      </c>
      <c r="H1553" s="13">
        <f>DATE(YEAR(F1553),MONTH(F1553),1)</f>
        <v>45748</v>
      </c>
      <c r="I1553" s="2">
        <f>G1553-F1553</f>
        <v>2</v>
      </c>
      <c r="J1553" s="2">
        <f>F1553-E1553</f>
        <v>27</v>
      </c>
      <c r="K1553" s="2" t="s">
        <v>2668</v>
      </c>
      <c r="L1553" s="2">
        <v>1</v>
      </c>
      <c r="M1553" s="2">
        <v>1</v>
      </c>
      <c r="N1553" s="2">
        <v>0</v>
      </c>
      <c r="O1553" s="2" t="s">
        <v>2732</v>
      </c>
      <c r="P1553" s="2" t="s">
        <v>2656</v>
      </c>
      <c r="Q1553" s="2" t="s">
        <v>2649</v>
      </c>
      <c r="R1553" s="3">
        <v>2050</v>
      </c>
      <c r="S1553" s="3">
        <f>I1553*L1553*R1553</f>
        <v>4100</v>
      </c>
      <c r="T1553" s="2">
        <f>M1553+N1553</f>
        <v>1</v>
      </c>
    </row>
    <row r="1554" spans="1:20" x14ac:dyDescent="0.2">
      <c r="A1554" s="2" t="s">
        <v>4218</v>
      </c>
      <c r="B1554" s="2" t="s">
        <v>974</v>
      </c>
      <c r="C1554" s="2" t="s">
        <v>81</v>
      </c>
      <c r="D1554" s="2" t="str">
        <f>INDEX(Hotels!$C$2:$C$49,MATCH(C1554,Hotels!$A$2:$A$49,0))</f>
        <v>Bengaluru</v>
      </c>
      <c r="E1554" s="11">
        <v>45738</v>
      </c>
      <c r="F1554" s="11">
        <v>45742</v>
      </c>
      <c r="G1554" s="11">
        <v>45745</v>
      </c>
      <c r="H1554" s="13">
        <f>DATE(YEAR(F1554),MONTH(F1554),1)</f>
        <v>45717</v>
      </c>
      <c r="I1554" s="2">
        <f>G1554-F1554</f>
        <v>3</v>
      </c>
      <c r="J1554" s="2">
        <f>F1554-E1554</f>
        <v>4</v>
      </c>
      <c r="K1554" s="2" t="s">
        <v>2646</v>
      </c>
      <c r="L1554" s="2">
        <v>1</v>
      </c>
      <c r="M1554" s="2">
        <v>2</v>
      </c>
      <c r="N1554" s="2">
        <v>0</v>
      </c>
      <c r="O1554" s="2" t="s">
        <v>2732</v>
      </c>
      <c r="P1554" s="2" t="s">
        <v>2672</v>
      </c>
      <c r="Q1554" s="2" t="s">
        <v>2649</v>
      </c>
      <c r="R1554" s="3">
        <v>29050</v>
      </c>
      <c r="S1554" s="3">
        <f>I1554*L1554*R1554</f>
        <v>87150</v>
      </c>
      <c r="T1554" s="2">
        <f>M1554+N1554</f>
        <v>2</v>
      </c>
    </row>
    <row r="1555" spans="1:20" x14ac:dyDescent="0.2">
      <c r="A1555" s="2" t="s">
        <v>4219</v>
      </c>
      <c r="B1555" s="2" t="s">
        <v>1506</v>
      </c>
      <c r="C1555" s="2" t="s">
        <v>79</v>
      </c>
      <c r="D1555" s="2" t="str">
        <f>INDEX(Hotels!$C$2:$C$49,MATCH(C1555,Hotels!$A$2:$A$49,0))</f>
        <v>Bengaluru</v>
      </c>
      <c r="E1555" s="11">
        <v>45738</v>
      </c>
      <c r="F1555" s="11">
        <v>45739</v>
      </c>
      <c r="G1555" s="11">
        <v>45743</v>
      </c>
      <c r="H1555" s="13">
        <f>DATE(YEAR(F1555),MONTH(F1555),1)</f>
        <v>45717</v>
      </c>
      <c r="I1555" s="2">
        <f>G1555-F1555</f>
        <v>4</v>
      </c>
      <c r="J1555" s="2">
        <f>F1555-E1555</f>
        <v>1</v>
      </c>
      <c r="K1555" s="2" t="s">
        <v>2668</v>
      </c>
      <c r="L1555" s="2">
        <v>2</v>
      </c>
      <c r="M1555" s="2">
        <v>4</v>
      </c>
      <c r="N1555" s="2">
        <v>0</v>
      </c>
      <c r="O1555" s="2" t="s">
        <v>2683</v>
      </c>
      <c r="P1555" s="2" t="s">
        <v>2652</v>
      </c>
      <c r="Q1555" s="2" t="s">
        <v>2649</v>
      </c>
      <c r="R1555" s="3">
        <v>4550</v>
      </c>
      <c r="S1555" s="3">
        <f>I1555*L1555*R1555</f>
        <v>36400</v>
      </c>
      <c r="T1555" s="2">
        <f>M1555+N1555</f>
        <v>4</v>
      </c>
    </row>
    <row r="1556" spans="1:20" x14ac:dyDescent="0.2">
      <c r="A1556" s="2" t="s">
        <v>4220</v>
      </c>
      <c r="B1556" s="2" t="s">
        <v>2025</v>
      </c>
      <c r="C1556" s="2" t="s">
        <v>37</v>
      </c>
      <c r="D1556" s="2" t="str">
        <f>INDEX(Hotels!$C$2:$C$49,MATCH(C1556,Hotels!$A$2:$A$49,0))</f>
        <v>Udaipur</v>
      </c>
      <c r="E1556" s="11">
        <v>45738</v>
      </c>
      <c r="F1556" s="11">
        <v>45786</v>
      </c>
      <c r="G1556" s="11">
        <v>45790</v>
      </c>
      <c r="H1556" s="13">
        <f>DATE(YEAR(F1556),MONTH(F1556),1)</f>
        <v>45778</v>
      </c>
      <c r="I1556" s="2">
        <f>G1556-F1556</f>
        <v>4</v>
      </c>
      <c r="J1556" s="2">
        <f>F1556-E1556</f>
        <v>48</v>
      </c>
      <c r="K1556" s="2" t="s">
        <v>2668</v>
      </c>
      <c r="L1556" s="2">
        <v>2</v>
      </c>
      <c r="M1556" s="2">
        <v>4</v>
      </c>
      <c r="N1556" s="2">
        <v>3</v>
      </c>
      <c r="O1556" s="2" t="s">
        <v>2670</v>
      </c>
      <c r="P1556" s="2" t="s">
        <v>2652</v>
      </c>
      <c r="Q1556" s="2" t="s">
        <v>2653</v>
      </c>
      <c r="R1556" s="3">
        <v>10300</v>
      </c>
      <c r="S1556" s="3">
        <f>I1556*L1556*R1556</f>
        <v>82400</v>
      </c>
      <c r="T1556" s="2">
        <f>M1556+N1556</f>
        <v>7</v>
      </c>
    </row>
    <row r="1557" spans="1:20" x14ac:dyDescent="0.2">
      <c r="A1557" s="2" t="s">
        <v>4221</v>
      </c>
      <c r="B1557" s="2" t="s">
        <v>2070</v>
      </c>
      <c r="C1557" s="2" t="s">
        <v>93</v>
      </c>
      <c r="D1557" s="2" t="str">
        <f>INDEX(Hotels!$C$2:$C$49,MATCH(C1557,Hotels!$A$2:$A$49,0))</f>
        <v>Shimla</v>
      </c>
      <c r="E1557" s="11">
        <v>45738</v>
      </c>
      <c r="F1557" s="11">
        <v>45763</v>
      </c>
      <c r="G1557" s="11">
        <v>45765</v>
      </c>
      <c r="H1557" s="13">
        <f>DATE(YEAR(F1557),MONTH(F1557),1)</f>
        <v>45748</v>
      </c>
      <c r="I1557" s="2">
        <f>G1557-F1557</f>
        <v>2</v>
      </c>
      <c r="J1557" s="2">
        <f>F1557-E1557</f>
        <v>25</v>
      </c>
      <c r="K1557" s="2" t="s">
        <v>2655</v>
      </c>
      <c r="L1557" s="2">
        <v>1</v>
      </c>
      <c r="M1557" s="2">
        <v>3</v>
      </c>
      <c r="N1557" s="2">
        <v>0</v>
      </c>
      <c r="O1557" s="2" t="s">
        <v>2651</v>
      </c>
      <c r="P1557" s="2" t="s">
        <v>2652</v>
      </c>
      <c r="Q1557" s="2" t="s">
        <v>2649</v>
      </c>
      <c r="R1557" s="3">
        <v>6600</v>
      </c>
      <c r="S1557" s="3">
        <f>I1557*L1557*R1557</f>
        <v>13200</v>
      </c>
      <c r="T1557" s="2">
        <f>M1557+N1557</f>
        <v>3</v>
      </c>
    </row>
    <row r="1558" spans="1:20" x14ac:dyDescent="0.2">
      <c r="A1558" s="2" t="s">
        <v>4222</v>
      </c>
      <c r="B1558" s="2" t="s">
        <v>2339</v>
      </c>
      <c r="C1558" s="2" t="s">
        <v>77</v>
      </c>
      <c r="D1558" s="2" t="str">
        <f>INDEX(Hotels!$C$2:$C$49,MATCH(C1558,Hotels!$A$2:$A$49,0))</f>
        <v>Bengaluru</v>
      </c>
      <c r="E1558" s="11">
        <v>45738</v>
      </c>
      <c r="F1558" s="11">
        <v>45745</v>
      </c>
      <c r="G1558" s="11">
        <v>45748</v>
      </c>
      <c r="H1558" s="13">
        <f>DATE(YEAR(F1558),MONTH(F1558),1)</f>
        <v>45717</v>
      </c>
      <c r="I1558" s="2">
        <f>G1558-F1558</f>
        <v>3</v>
      </c>
      <c r="J1558" s="2">
        <f>F1558-E1558</f>
        <v>7</v>
      </c>
      <c r="K1558" s="2" t="s">
        <v>2668</v>
      </c>
      <c r="L1558" s="2">
        <v>1</v>
      </c>
      <c r="M1558" s="2">
        <v>2</v>
      </c>
      <c r="N1558" s="2">
        <v>0</v>
      </c>
      <c r="O1558" s="2" t="s">
        <v>2689</v>
      </c>
      <c r="P1558" s="2" t="s">
        <v>2648</v>
      </c>
      <c r="Q1558" s="2" t="s">
        <v>2649</v>
      </c>
      <c r="R1558" s="3">
        <v>6800</v>
      </c>
      <c r="S1558" s="3">
        <f>I1558*L1558*R1558</f>
        <v>20400</v>
      </c>
      <c r="T1558" s="2">
        <f>M1558+N1558</f>
        <v>2</v>
      </c>
    </row>
    <row r="1559" spans="1:20" x14ac:dyDescent="0.2">
      <c r="A1559" s="2" t="s">
        <v>4223</v>
      </c>
      <c r="B1559" s="2" t="s">
        <v>406</v>
      </c>
      <c r="C1559" s="2" t="s">
        <v>120</v>
      </c>
      <c r="D1559" s="2" t="str">
        <f>INDEX(Hotels!$C$2:$C$49,MATCH(C1559,Hotels!$A$2:$A$49,0))</f>
        <v>Rishikesh</v>
      </c>
      <c r="E1559" s="11">
        <v>45739</v>
      </c>
      <c r="F1559" s="11">
        <v>45741</v>
      </c>
      <c r="G1559" s="11">
        <v>45743</v>
      </c>
      <c r="H1559" s="13">
        <f>DATE(YEAR(F1559),MONTH(F1559),1)</f>
        <v>45717</v>
      </c>
      <c r="I1559" s="2">
        <f>G1559-F1559</f>
        <v>2</v>
      </c>
      <c r="J1559" s="2">
        <f>F1559-E1559</f>
        <v>2</v>
      </c>
      <c r="K1559" s="2" t="s">
        <v>2668</v>
      </c>
      <c r="L1559" s="2">
        <v>4</v>
      </c>
      <c r="M1559" s="2">
        <v>8</v>
      </c>
      <c r="N1559" s="2">
        <v>0</v>
      </c>
      <c r="O1559" s="2" t="s">
        <v>2658</v>
      </c>
      <c r="P1559" s="2" t="s">
        <v>2662</v>
      </c>
      <c r="Q1559" s="2" t="s">
        <v>2649</v>
      </c>
      <c r="R1559" s="3">
        <v>2900</v>
      </c>
      <c r="S1559" s="3">
        <f>I1559*L1559*R1559</f>
        <v>23200</v>
      </c>
      <c r="T1559" s="2">
        <f>M1559+N1559</f>
        <v>8</v>
      </c>
    </row>
    <row r="1560" spans="1:20" x14ac:dyDescent="0.2">
      <c r="A1560" s="2" t="s">
        <v>4224</v>
      </c>
      <c r="B1560" s="2" t="s">
        <v>492</v>
      </c>
      <c r="C1560" s="2" t="s">
        <v>39</v>
      </c>
      <c r="D1560" s="2" t="str">
        <f>INDEX(Hotels!$C$2:$C$49,MATCH(C1560,Hotels!$A$2:$A$49,0))</f>
        <v>Udaipur</v>
      </c>
      <c r="E1560" s="11">
        <v>45739</v>
      </c>
      <c r="F1560" s="11">
        <v>45741</v>
      </c>
      <c r="G1560" s="11">
        <v>45745</v>
      </c>
      <c r="H1560" s="13">
        <f>DATE(YEAR(F1560),MONTH(F1560),1)</f>
        <v>45717</v>
      </c>
      <c r="I1560" s="2">
        <f>G1560-F1560</f>
        <v>4</v>
      </c>
      <c r="J1560" s="2">
        <f>F1560-E1560</f>
        <v>2</v>
      </c>
      <c r="K1560" s="2" t="s">
        <v>2668</v>
      </c>
      <c r="L1560" s="2">
        <v>1</v>
      </c>
      <c r="M1560" s="2">
        <v>2</v>
      </c>
      <c r="N1560" s="2">
        <v>0</v>
      </c>
      <c r="O1560" s="2" t="s">
        <v>2689</v>
      </c>
      <c r="P1560" s="2" t="s">
        <v>2672</v>
      </c>
      <c r="Q1560" s="2" t="s">
        <v>2649</v>
      </c>
      <c r="R1560" s="3">
        <v>6500</v>
      </c>
      <c r="S1560" s="3">
        <f>I1560*L1560*R1560</f>
        <v>26000</v>
      </c>
      <c r="T1560" s="2">
        <f>M1560+N1560</f>
        <v>2</v>
      </c>
    </row>
    <row r="1561" spans="1:20" x14ac:dyDescent="0.2">
      <c r="A1561" s="2" t="s">
        <v>4225</v>
      </c>
      <c r="B1561" s="2" t="s">
        <v>1240</v>
      </c>
      <c r="C1561" s="2" t="s">
        <v>29</v>
      </c>
      <c r="D1561" s="2" t="str">
        <f>INDEX(Hotels!$C$2:$C$49,MATCH(C1561,Hotels!$A$2:$A$49,0))</f>
        <v>Jaipur</v>
      </c>
      <c r="E1561" s="11">
        <v>45739</v>
      </c>
      <c r="F1561" s="11">
        <v>45740</v>
      </c>
      <c r="G1561" s="11">
        <v>45743</v>
      </c>
      <c r="H1561" s="13">
        <f>DATE(YEAR(F1561),MONTH(F1561),1)</f>
        <v>45717</v>
      </c>
      <c r="I1561" s="2">
        <f>G1561-F1561</f>
        <v>3</v>
      </c>
      <c r="J1561" s="2">
        <f>F1561-E1561</f>
        <v>1</v>
      </c>
      <c r="K1561" s="2" t="s">
        <v>2668</v>
      </c>
      <c r="L1561" s="2">
        <v>1</v>
      </c>
      <c r="M1561" s="2">
        <v>1</v>
      </c>
      <c r="N1561" s="2">
        <v>0</v>
      </c>
      <c r="O1561" s="2" t="s">
        <v>2647</v>
      </c>
      <c r="P1561" s="2" t="s">
        <v>2656</v>
      </c>
      <c r="Q1561" s="2" t="s">
        <v>2649</v>
      </c>
      <c r="R1561" s="3">
        <v>6650</v>
      </c>
      <c r="S1561" s="3">
        <f>I1561*L1561*R1561</f>
        <v>19950</v>
      </c>
      <c r="T1561" s="2">
        <f>M1561+N1561</f>
        <v>1</v>
      </c>
    </row>
    <row r="1562" spans="1:20" x14ac:dyDescent="0.2">
      <c r="A1562" s="2" t="s">
        <v>4226</v>
      </c>
      <c r="B1562" s="2" t="s">
        <v>1978</v>
      </c>
      <c r="C1562" s="2" t="s">
        <v>101</v>
      </c>
      <c r="D1562" s="2" t="str">
        <f>INDEX(Hotels!$C$2:$C$49,MATCH(C1562,Hotels!$A$2:$A$49,0))</f>
        <v>Shimla</v>
      </c>
      <c r="E1562" s="11">
        <v>45739</v>
      </c>
      <c r="F1562" s="11">
        <v>45816</v>
      </c>
      <c r="G1562" s="11">
        <v>45818</v>
      </c>
      <c r="H1562" s="13">
        <f>DATE(YEAR(F1562),MONTH(F1562),1)</f>
        <v>45809</v>
      </c>
      <c r="I1562" s="2">
        <f>G1562-F1562</f>
        <v>2</v>
      </c>
      <c r="J1562" s="2">
        <f>F1562-E1562</f>
        <v>77</v>
      </c>
      <c r="K1562" s="2" t="s">
        <v>2668</v>
      </c>
      <c r="L1562" s="2">
        <v>1</v>
      </c>
      <c r="M1562" s="2">
        <v>2</v>
      </c>
      <c r="N1562" s="2">
        <v>0</v>
      </c>
      <c r="O1562" s="2" t="s">
        <v>2670</v>
      </c>
      <c r="P1562" s="2" t="s">
        <v>2652</v>
      </c>
      <c r="Q1562" s="2" t="s">
        <v>2649</v>
      </c>
      <c r="R1562" s="3">
        <v>6450</v>
      </c>
      <c r="S1562" s="3">
        <f>I1562*L1562*R1562</f>
        <v>12900</v>
      </c>
      <c r="T1562" s="2">
        <f>M1562+N1562</f>
        <v>2</v>
      </c>
    </row>
    <row r="1563" spans="1:20" x14ac:dyDescent="0.2">
      <c r="A1563" s="2" t="s">
        <v>4227</v>
      </c>
      <c r="B1563" s="2" t="s">
        <v>2087</v>
      </c>
      <c r="C1563" s="2" t="s">
        <v>93</v>
      </c>
      <c r="D1563" s="2" t="str">
        <f>INDEX(Hotels!$C$2:$C$49,MATCH(C1563,Hotels!$A$2:$A$49,0))</f>
        <v>Shimla</v>
      </c>
      <c r="E1563" s="11">
        <v>45739</v>
      </c>
      <c r="F1563" s="11">
        <v>45763</v>
      </c>
      <c r="G1563" s="11">
        <v>45767</v>
      </c>
      <c r="H1563" s="13">
        <f>DATE(YEAR(F1563),MONTH(F1563),1)</f>
        <v>45748</v>
      </c>
      <c r="I1563" s="2">
        <f>G1563-F1563</f>
        <v>4</v>
      </c>
      <c r="J1563" s="2">
        <f>F1563-E1563</f>
        <v>24</v>
      </c>
      <c r="K1563" s="2" t="s">
        <v>2668</v>
      </c>
      <c r="L1563" s="2">
        <v>1</v>
      </c>
      <c r="M1563" s="2">
        <v>1</v>
      </c>
      <c r="N1563" s="2">
        <v>0</v>
      </c>
      <c r="O1563" s="2" t="s">
        <v>2658</v>
      </c>
      <c r="P1563" s="2" t="s">
        <v>2652</v>
      </c>
      <c r="Q1563" s="2" t="s">
        <v>2649</v>
      </c>
      <c r="R1563" s="3">
        <v>5200</v>
      </c>
      <c r="S1563" s="3">
        <f>I1563*L1563*R1563</f>
        <v>20800</v>
      </c>
      <c r="T1563" s="2">
        <f>M1563+N1563</f>
        <v>1</v>
      </c>
    </row>
    <row r="1564" spans="1:20" x14ac:dyDescent="0.2">
      <c r="A1564" s="2" t="s">
        <v>4228</v>
      </c>
      <c r="B1564" s="2" t="s">
        <v>2417</v>
      </c>
      <c r="C1564" s="2" t="s">
        <v>29</v>
      </c>
      <c r="D1564" s="2" t="str">
        <f>INDEX(Hotels!$C$2:$C$49,MATCH(C1564,Hotels!$A$2:$A$49,0))</f>
        <v>Jaipur</v>
      </c>
      <c r="E1564" s="11">
        <v>45739</v>
      </c>
      <c r="F1564" s="11">
        <v>45748</v>
      </c>
      <c r="G1564" s="11">
        <v>45751</v>
      </c>
      <c r="H1564" s="13">
        <f>DATE(YEAR(F1564),MONTH(F1564),1)</f>
        <v>45748</v>
      </c>
      <c r="I1564" s="2">
        <f>G1564-F1564</f>
        <v>3</v>
      </c>
      <c r="J1564" s="2">
        <f>F1564-E1564</f>
        <v>9</v>
      </c>
      <c r="K1564" s="2" t="s">
        <v>2646</v>
      </c>
      <c r="L1564" s="2">
        <v>1</v>
      </c>
      <c r="M1564" s="2">
        <v>2</v>
      </c>
      <c r="N1564" s="2">
        <v>0</v>
      </c>
      <c r="O1564" s="2" t="s">
        <v>2683</v>
      </c>
      <c r="P1564" s="2" t="s">
        <v>2662</v>
      </c>
      <c r="Q1564" s="2" t="s">
        <v>2649</v>
      </c>
      <c r="R1564" s="3">
        <v>11150</v>
      </c>
      <c r="S1564" s="3">
        <f>I1564*L1564*R1564</f>
        <v>33450</v>
      </c>
      <c r="T1564" s="2">
        <f>M1564+N1564</f>
        <v>2</v>
      </c>
    </row>
    <row r="1565" spans="1:20" x14ac:dyDescent="0.2">
      <c r="A1565" s="2" t="s">
        <v>4229</v>
      </c>
      <c r="B1565" s="2" t="s">
        <v>2519</v>
      </c>
      <c r="C1565" s="2" t="s">
        <v>116</v>
      </c>
      <c r="D1565" s="2" t="str">
        <f>INDEX(Hotels!$C$2:$C$49,MATCH(C1565,Hotels!$A$2:$A$49,0))</f>
        <v>Rishikesh</v>
      </c>
      <c r="E1565" s="11">
        <v>45739</v>
      </c>
      <c r="F1565" s="11">
        <v>45745</v>
      </c>
      <c r="G1565" s="11">
        <v>45748</v>
      </c>
      <c r="H1565" s="13">
        <f>DATE(YEAR(F1565),MONTH(F1565),1)</f>
        <v>45717</v>
      </c>
      <c r="I1565" s="2">
        <f>G1565-F1565</f>
        <v>3</v>
      </c>
      <c r="J1565" s="2">
        <f>F1565-E1565</f>
        <v>6</v>
      </c>
      <c r="K1565" s="2" t="s">
        <v>2655</v>
      </c>
      <c r="L1565" s="2">
        <v>1</v>
      </c>
      <c r="M1565" s="2">
        <v>1</v>
      </c>
      <c r="N1565" s="2">
        <v>0</v>
      </c>
      <c r="O1565" s="2" t="s">
        <v>2670</v>
      </c>
      <c r="P1565" s="2" t="s">
        <v>2659</v>
      </c>
      <c r="Q1565" s="2" t="s">
        <v>2649</v>
      </c>
      <c r="R1565" s="3">
        <v>6000</v>
      </c>
      <c r="S1565" s="3">
        <f>I1565*L1565*R1565</f>
        <v>18000</v>
      </c>
      <c r="T1565" s="2">
        <f>M1565+N1565</f>
        <v>1</v>
      </c>
    </row>
    <row r="1566" spans="1:20" x14ac:dyDescent="0.2">
      <c r="A1566" s="2" t="s">
        <v>4230</v>
      </c>
      <c r="B1566" s="2" t="s">
        <v>593</v>
      </c>
      <c r="C1566" s="2" t="s">
        <v>73</v>
      </c>
      <c r="D1566" s="2" t="str">
        <f>INDEX(Hotels!$C$2:$C$49,MATCH(C1566,Hotels!$A$2:$A$49,0))</f>
        <v>Bengaluru</v>
      </c>
      <c r="E1566" s="11">
        <v>45740</v>
      </c>
      <c r="F1566" s="11">
        <v>45748</v>
      </c>
      <c r="G1566" s="11">
        <v>45753</v>
      </c>
      <c r="H1566" s="13">
        <f>DATE(YEAR(F1566),MONTH(F1566),1)</f>
        <v>45748</v>
      </c>
      <c r="I1566" s="2">
        <f>G1566-F1566</f>
        <v>5</v>
      </c>
      <c r="J1566" s="2">
        <f>F1566-E1566</f>
        <v>8</v>
      </c>
      <c r="K1566" s="2" t="s">
        <v>2655</v>
      </c>
      <c r="L1566" s="2">
        <v>1</v>
      </c>
      <c r="M1566" s="2">
        <v>2</v>
      </c>
      <c r="N1566" s="2">
        <v>0</v>
      </c>
      <c r="O1566" s="2" t="s">
        <v>2661</v>
      </c>
      <c r="P1566" s="2" t="s">
        <v>2652</v>
      </c>
      <c r="Q1566" s="2" t="s">
        <v>2649</v>
      </c>
      <c r="R1566" s="3">
        <v>7900</v>
      </c>
      <c r="S1566" s="3">
        <f>I1566*L1566*R1566</f>
        <v>39500</v>
      </c>
      <c r="T1566" s="2">
        <f>M1566+N1566</f>
        <v>2</v>
      </c>
    </row>
    <row r="1567" spans="1:20" x14ac:dyDescent="0.2">
      <c r="A1567" s="2" t="s">
        <v>4231</v>
      </c>
      <c r="B1567" s="2" t="s">
        <v>599</v>
      </c>
      <c r="C1567" s="2" t="s">
        <v>26</v>
      </c>
      <c r="D1567" s="2" t="str">
        <f>INDEX(Hotels!$C$2:$C$49,MATCH(C1567,Hotels!$A$2:$A$49,0))</f>
        <v>Jaipur</v>
      </c>
      <c r="E1567" s="11">
        <v>45740</v>
      </c>
      <c r="F1567" s="11">
        <v>45751</v>
      </c>
      <c r="G1567" s="11">
        <v>45752</v>
      </c>
      <c r="H1567" s="13">
        <f>DATE(YEAR(F1567),MONTH(F1567),1)</f>
        <v>45748</v>
      </c>
      <c r="I1567" s="2">
        <f>G1567-F1567</f>
        <v>1</v>
      </c>
      <c r="J1567" s="2">
        <f>F1567-E1567</f>
        <v>11</v>
      </c>
      <c r="K1567" s="2" t="s">
        <v>2666</v>
      </c>
      <c r="L1567" s="2">
        <v>1</v>
      </c>
      <c r="M1567" s="2">
        <v>1</v>
      </c>
      <c r="N1567" s="2">
        <v>0</v>
      </c>
      <c r="O1567" s="2" t="s">
        <v>2732</v>
      </c>
      <c r="P1567" s="2" t="s">
        <v>2656</v>
      </c>
      <c r="Q1567" s="2" t="s">
        <v>2649</v>
      </c>
      <c r="R1567" s="3">
        <v>25550</v>
      </c>
      <c r="S1567" s="3">
        <f>I1567*L1567*R1567</f>
        <v>25550</v>
      </c>
      <c r="T1567" s="2">
        <f>M1567+N1567</f>
        <v>1</v>
      </c>
    </row>
    <row r="1568" spans="1:20" x14ac:dyDescent="0.2">
      <c r="A1568" s="2" t="s">
        <v>4232</v>
      </c>
      <c r="B1568" s="2" t="s">
        <v>1808</v>
      </c>
      <c r="C1568" s="2" t="s">
        <v>69</v>
      </c>
      <c r="D1568" s="2" t="str">
        <f>INDEX(Hotels!$C$2:$C$49,MATCH(C1568,Hotels!$A$2:$A$49,0))</f>
        <v>New Delhi</v>
      </c>
      <c r="E1568" s="11">
        <v>45740</v>
      </c>
      <c r="F1568" s="11">
        <v>45746</v>
      </c>
      <c r="G1568" s="11">
        <v>45747</v>
      </c>
      <c r="H1568" s="13">
        <f>DATE(YEAR(F1568),MONTH(F1568),1)</f>
        <v>45717</v>
      </c>
      <c r="I1568" s="2">
        <f>G1568-F1568</f>
        <v>1</v>
      </c>
      <c r="J1568" s="2">
        <f>F1568-E1568</f>
        <v>6</v>
      </c>
      <c r="K1568" s="2" t="s">
        <v>2666</v>
      </c>
      <c r="L1568" s="2">
        <v>1</v>
      </c>
      <c r="M1568" s="2">
        <v>2</v>
      </c>
      <c r="N1568" s="2">
        <v>0</v>
      </c>
      <c r="O1568" s="2" t="s">
        <v>2732</v>
      </c>
      <c r="P1568" s="2" t="s">
        <v>2656</v>
      </c>
      <c r="Q1568" s="2" t="s">
        <v>2649</v>
      </c>
      <c r="R1568" s="3">
        <v>42700</v>
      </c>
      <c r="S1568" s="3">
        <f>I1568*L1568*R1568</f>
        <v>42700</v>
      </c>
      <c r="T1568" s="2">
        <f>M1568+N1568</f>
        <v>2</v>
      </c>
    </row>
    <row r="1569" spans="1:20" x14ac:dyDescent="0.2">
      <c r="A1569" s="2" t="s">
        <v>4233</v>
      </c>
      <c r="B1569" s="2" t="s">
        <v>974</v>
      </c>
      <c r="C1569" s="2" t="s">
        <v>103</v>
      </c>
      <c r="D1569" s="2" t="str">
        <f>INDEX(Hotels!$C$2:$C$49,MATCH(C1569,Hotels!$A$2:$A$49,0))</f>
        <v>Manali</v>
      </c>
      <c r="E1569" s="11">
        <v>45741</v>
      </c>
      <c r="F1569" s="11">
        <v>45749</v>
      </c>
      <c r="G1569" s="11">
        <v>45751</v>
      </c>
      <c r="H1569" s="13">
        <f>DATE(YEAR(F1569),MONTH(F1569),1)</f>
        <v>45748</v>
      </c>
      <c r="I1569" s="2">
        <f>G1569-F1569</f>
        <v>2</v>
      </c>
      <c r="J1569" s="2">
        <f>F1569-E1569</f>
        <v>8</v>
      </c>
      <c r="K1569" s="2" t="s">
        <v>2668</v>
      </c>
      <c r="L1569" s="2">
        <v>1</v>
      </c>
      <c r="M1569" s="2">
        <v>1</v>
      </c>
      <c r="N1569" s="2">
        <v>0</v>
      </c>
      <c r="O1569" s="2" t="s">
        <v>2670</v>
      </c>
      <c r="P1569" s="2" t="s">
        <v>2662</v>
      </c>
      <c r="Q1569" s="2" t="s">
        <v>2664</v>
      </c>
      <c r="R1569" s="3">
        <v>3400</v>
      </c>
      <c r="S1569" s="3">
        <f>I1569*L1569*R1569</f>
        <v>6800</v>
      </c>
      <c r="T1569" s="2">
        <f>M1569+N1569</f>
        <v>1</v>
      </c>
    </row>
    <row r="1570" spans="1:20" x14ac:dyDescent="0.2">
      <c r="A1570" s="2" t="s">
        <v>4234</v>
      </c>
      <c r="B1570" s="2" t="s">
        <v>1163</v>
      </c>
      <c r="C1570" s="2" t="s">
        <v>81</v>
      </c>
      <c r="D1570" s="2" t="str">
        <f>INDEX(Hotels!$C$2:$C$49,MATCH(C1570,Hotels!$A$2:$A$49,0))</f>
        <v>Bengaluru</v>
      </c>
      <c r="E1570" s="11">
        <v>45741</v>
      </c>
      <c r="F1570" s="11">
        <v>45743</v>
      </c>
      <c r="G1570" s="11">
        <v>45745</v>
      </c>
      <c r="H1570" s="13">
        <f>DATE(YEAR(F1570),MONTH(F1570),1)</f>
        <v>45717</v>
      </c>
      <c r="I1570" s="2">
        <f>G1570-F1570</f>
        <v>2</v>
      </c>
      <c r="J1570" s="2">
        <f>F1570-E1570</f>
        <v>2</v>
      </c>
      <c r="K1570" s="2" t="s">
        <v>2655</v>
      </c>
      <c r="L1570" s="2">
        <v>1</v>
      </c>
      <c r="M1570" s="2">
        <v>2</v>
      </c>
      <c r="N1570" s="2">
        <v>0</v>
      </c>
      <c r="O1570" s="2" t="s">
        <v>2651</v>
      </c>
      <c r="P1570" s="2" t="s">
        <v>2652</v>
      </c>
      <c r="Q1570" s="2" t="s">
        <v>2649</v>
      </c>
      <c r="R1570" s="3">
        <v>21400</v>
      </c>
      <c r="S1570" s="3">
        <f>I1570*L1570*R1570</f>
        <v>42800</v>
      </c>
      <c r="T1570" s="2">
        <f>M1570+N1570</f>
        <v>2</v>
      </c>
    </row>
    <row r="1571" spans="1:20" x14ac:dyDescent="0.2">
      <c r="A1571" s="2" t="s">
        <v>4235</v>
      </c>
      <c r="B1571" s="2" t="s">
        <v>2020</v>
      </c>
      <c r="C1571" s="2" t="s">
        <v>43</v>
      </c>
      <c r="D1571" s="2" t="str">
        <f>INDEX(Hotels!$C$2:$C$49,MATCH(C1571,Hotels!$A$2:$A$49,0))</f>
        <v>Agra</v>
      </c>
      <c r="E1571" s="11">
        <v>45741</v>
      </c>
      <c r="F1571" s="11">
        <v>45743</v>
      </c>
      <c r="G1571" s="11">
        <v>45746</v>
      </c>
      <c r="H1571" s="13">
        <f>DATE(YEAR(F1571),MONTH(F1571),1)</f>
        <v>45717</v>
      </c>
      <c r="I1571" s="2">
        <f>G1571-F1571</f>
        <v>3</v>
      </c>
      <c r="J1571" s="2">
        <f>F1571-E1571</f>
        <v>2</v>
      </c>
      <c r="K1571" s="2" t="s">
        <v>2646</v>
      </c>
      <c r="L1571" s="2">
        <v>1</v>
      </c>
      <c r="M1571" s="2">
        <v>1</v>
      </c>
      <c r="N1571" s="2">
        <v>0</v>
      </c>
      <c r="O1571" s="2" t="s">
        <v>2683</v>
      </c>
      <c r="P1571" s="2" t="s">
        <v>2656</v>
      </c>
      <c r="Q1571" s="2" t="s">
        <v>2649</v>
      </c>
      <c r="R1571" s="3">
        <v>9000</v>
      </c>
      <c r="S1571" s="3">
        <f>I1571*L1571*R1571</f>
        <v>27000</v>
      </c>
      <c r="T1571" s="2">
        <f>M1571+N1571</f>
        <v>1</v>
      </c>
    </row>
    <row r="1572" spans="1:20" x14ac:dyDescent="0.2">
      <c r="A1572" s="2" t="s">
        <v>4236</v>
      </c>
      <c r="B1572" s="2" t="s">
        <v>696</v>
      </c>
      <c r="C1572" s="2" t="s">
        <v>89</v>
      </c>
      <c r="D1572" s="2" t="str">
        <f>INDEX(Hotels!$C$2:$C$49,MATCH(C1572,Hotels!$A$2:$A$49,0))</f>
        <v>Kochi</v>
      </c>
      <c r="E1572" s="11">
        <v>45742</v>
      </c>
      <c r="F1572" s="11">
        <v>45833</v>
      </c>
      <c r="G1572" s="11">
        <v>45836</v>
      </c>
      <c r="H1572" s="13">
        <f>DATE(YEAR(F1572),MONTH(F1572),1)</f>
        <v>45809</v>
      </c>
      <c r="I1572" s="2">
        <f>G1572-F1572</f>
        <v>3</v>
      </c>
      <c r="J1572" s="2">
        <f>F1572-E1572</f>
        <v>91</v>
      </c>
      <c r="K1572" s="2" t="s">
        <v>2668</v>
      </c>
      <c r="L1572" s="2">
        <v>1</v>
      </c>
      <c r="M1572" s="2">
        <v>2</v>
      </c>
      <c r="N1572" s="2">
        <v>3</v>
      </c>
      <c r="O1572" s="2" t="s">
        <v>2658</v>
      </c>
      <c r="P1572" s="2" t="s">
        <v>2648</v>
      </c>
      <c r="Q1572" s="2" t="s">
        <v>2649</v>
      </c>
      <c r="R1572" s="3">
        <v>4100</v>
      </c>
      <c r="S1572" s="3">
        <f>I1572*L1572*R1572</f>
        <v>12300</v>
      </c>
      <c r="T1572" s="2">
        <f>M1572+N1572</f>
        <v>5</v>
      </c>
    </row>
    <row r="1573" spans="1:20" x14ac:dyDescent="0.2">
      <c r="A1573" s="2" t="s">
        <v>4237</v>
      </c>
      <c r="B1573" s="2" t="s">
        <v>1950</v>
      </c>
      <c r="C1573" s="2" t="s">
        <v>83</v>
      </c>
      <c r="D1573" s="2" t="str">
        <f>INDEX(Hotels!$C$2:$C$49,MATCH(C1573,Hotels!$A$2:$A$49,0))</f>
        <v>Kochi</v>
      </c>
      <c r="E1573" s="11">
        <v>45742</v>
      </c>
      <c r="F1573" s="11">
        <v>45742</v>
      </c>
      <c r="G1573" s="11">
        <v>45743</v>
      </c>
      <c r="H1573" s="13">
        <f>DATE(YEAR(F1573),MONTH(F1573),1)</f>
        <v>45717</v>
      </c>
      <c r="I1573" s="2">
        <f>G1573-F1573</f>
        <v>1</v>
      </c>
      <c r="J1573" s="2">
        <f>F1573-E1573</f>
        <v>0</v>
      </c>
      <c r="K1573" s="2" t="s">
        <v>2668</v>
      </c>
      <c r="L1573" s="2">
        <v>1</v>
      </c>
      <c r="M1573" s="2">
        <v>1</v>
      </c>
      <c r="N1573" s="2">
        <v>0</v>
      </c>
      <c r="O1573" s="2" t="s">
        <v>2683</v>
      </c>
      <c r="P1573" s="2" t="s">
        <v>2662</v>
      </c>
      <c r="Q1573" s="2" t="s">
        <v>2649</v>
      </c>
      <c r="R1573" s="3">
        <v>11000</v>
      </c>
      <c r="S1573" s="3">
        <f>I1573*L1573*R1573</f>
        <v>11000</v>
      </c>
      <c r="T1573" s="2">
        <f>M1573+N1573</f>
        <v>1</v>
      </c>
    </row>
    <row r="1574" spans="1:20" x14ac:dyDescent="0.2">
      <c r="A1574" s="2" t="s">
        <v>4238</v>
      </c>
      <c r="B1574" s="2" t="s">
        <v>2456</v>
      </c>
      <c r="C1574" s="2" t="s">
        <v>32</v>
      </c>
      <c r="D1574" s="2" t="str">
        <f>INDEX(Hotels!$C$2:$C$49,MATCH(C1574,Hotels!$A$2:$A$49,0))</f>
        <v>Jaipur</v>
      </c>
      <c r="E1574" s="11">
        <v>45742</v>
      </c>
      <c r="F1574" s="11">
        <v>45761</v>
      </c>
      <c r="G1574" s="11">
        <v>45764</v>
      </c>
      <c r="H1574" s="13">
        <f>DATE(YEAR(F1574),MONTH(F1574),1)</f>
        <v>45748</v>
      </c>
      <c r="I1574" s="2">
        <f>G1574-F1574</f>
        <v>3</v>
      </c>
      <c r="J1574" s="2">
        <f>F1574-E1574</f>
        <v>19</v>
      </c>
      <c r="K1574" s="2" t="s">
        <v>2668</v>
      </c>
      <c r="L1574" s="2">
        <v>1</v>
      </c>
      <c r="M1574" s="2">
        <v>2</v>
      </c>
      <c r="N1574" s="2">
        <v>0</v>
      </c>
      <c r="O1574" s="2" t="s">
        <v>2658</v>
      </c>
      <c r="P1574" s="2" t="s">
        <v>2656</v>
      </c>
      <c r="Q1574" s="2" t="s">
        <v>2649</v>
      </c>
      <c r="R1574" s="3">
        <v>4800</v>
      </c>
      <c r="S1574" s="3">
        <f>I1574*L1574*R1574</f>
        <v>14400</v>
      </c>
      <c r="T1574" s="2">
        <f>M1574+N1574</f>
        <v>2</v>
      </c>
    </row>
    <row r="1575" spans="1:20" x14ac:dyDescent="0.2">
      <c r="A1575" s="2" t="s">
        <v>4239</v>
      </c>
      <c r="B1575" s="2" t="s">
        <v>525</v>
      </c>
      <c r="C1575" s="2" t="s">
        <v>106</v>
      </c>
      <c r="D1575" s="2" t="str">
        <f>INDEX(Hotels!$C$2:$C$49,MATCH(C1575,Hotels!$A$2:$A$49,0))</f>
        <v>Manali</v>
      </c>
      <c r="E1575" s="11">
        <v>45743</v>
      </c>
      <c r="F1575" s="11">
        <v>45746</v>
      </c>
      <c r="G1575" s="11">
        <v>45747</v>
      </c>
      <c r="H1575" s="13">
        <f>DATE(YEAR(F1575),MONTH(F1575),1)</f>
        <v>45717</v>
      </c>
      <c r="I1575" s="2">
        <f>G1575-F1575</f>
        <v>1</v>
      </c>
      <c r="J1575" s="2">
        <f>F1575-E1575</f>
        <v>3</v>
      </c>
      <c r="K1575" s="2" t="s">
        <v>2655</v>
      </c>
      <c r="L1575" s="2">
        <v>1</v>
      </c>
      <c r="M1575" s="2">
        <v>1</v>
      </c>
      <c r="N1575" s="2">
        <v>0</v>
      </c>
      <c r="O1575" s="2" t="s">
        <v>2732</v>
      </c>
      <c r="P1575" s="2" t="s">
        <v>2656</v>
      </c>
      <c r="Q1575" s="2" t="s">
        <v>2649</v>
      </c>
      <c r="R1575" s="3">
        <v>5900</v>
      </c>
      <c r="S1575" s="3">
        <f>I1575*L1575*R1575</f>
        <v>5900</v>
      </c>
      <c r="T1575" s="2">
        <f>M1575+N1575</f>
        <v>1</v>
      </c>
    </row>
    <row r="1576" spans="1:20" x14ac:dyDescent="0.2">
      <c r="A1576" s="2" t="s">
        <v>4240</v>
      </c>
      <c r="B1576" s="2" t="s">
        <v>1098</v>
      </c>
      <c r="C1576" s="2" t="s">
        <v>81</v>
      </c>
      <c r="D1576" s="2" t="str">
        <f>INDEX(Hotels!$C$2:$C$49,MATCH(C1576,Hotels!$A$2:$A$49,0))</f>
        <v>Bengaluru</v>
      </c>
      <c r="E1576" s="11">
        <v>45743</v>
      </c>
      <c r="F1576" s="11">
        <v>45835</v>
      </c>
      <c r="G1576" s="11">
        <v>45840</v>
      </c>
      <c r="H1576" s="13">
        <f>DATE(YEAR(F1576),MONTH(F1576),1)</f>
        <v>45809</v>
      </c>
      <c r="I1576" s="2">
        <f>G1576-F1576</f>
        <v>5</v>
      </c>
      <c r="J1576" s="2">
        <f>F1576-E1576</f>
        <v>92</v>
      </c>
      <c r="K1576" s="2" t="s">
        <v>2646</v>
      </c>
      <c r="L1576" s="2">
        <v>1</v>
      </c>
      <c r="M1576" s="2">
        <v>2</v>
      </c>
      <c r="N1576" s="2">
        <v>2</v>
      </c>
      <c r="O1576" s="2" t="s">
        <v>2661</v>
      </c>
      <c r="P1576" s="2" t="s">
        <v>2656</v>
      </c>
      <c r="Q1576" s="2" t="s">
        <v>2649</v>
      </c>
      <c r="R1576" s="3">
        <v>20700</v>
      </c>
      <c r="S1576" s="3">
        <f>I1576*L1576*R1576</f>
        <v>103500</v>
      </c>
      <c r="T1576" s="2">
        <f>M1576+N1576</f>
        <v>4</v>
      </c>
    </row>
    <row r="1577" spans="1:20" x14ac:dyDescent="0.2">
      <c r="A1577" s="2" t="s">
        <v>4241</v>
      </c>
      <c r="B1577" s="2" t="s">
        <v>1530</v>
      </c>
      <c r="C1577" s="2" t="s">
        <v>47</v>
      </c>
      <c r="D1577" s="2" t="str">
        <f>INDEX(Hotels!$C$2:$C$49,MATCH(C1577,Hotels!$A$2:$A$49,0))</f>
        <v>Agra</v>
      </c>
      <c r="E1577" s="11">
        <v>45743</v>
      </c>
      <c r="F1577" s="11">
        <v>45759</v>
      </c>
      <c r="G1577" s="11">
        <v>45763</v>
      </c>
      <c r="H1577" s="13">
        <f>DATE(YEAR(F1577),MONTH(F1577),1)</f>
        <v>45748</v>
      </c>
      <c r="I1577" s="2">
        <f>G1577-F1577</f>
        <v>4</v>
      </c>
      <c r="J1577" s="2">
        <f>F1577-E1577</f>
        <v>16</v>
      </c>
      <c r="K1577" s="2" t="s">
        <v>2655</v>
      </c>
      <c r="L1577" s="2">
        <v>1</v>
      </c>
      <c r="M1577" s="2">
        <v>3</v>
      </c>
      <c r="N1577" s="2">
        <v>0</v>
      </c>
      <c r="O1577" s="2" t="s">
        <v>2689</v>
      </c>
      <c r="P1577" s="2" t="s">
        <v>2656</v>
      </c>
      <c r="Q1577" s="2" t="s">
        <v>2653</v>
      </c>
      <c r="R1577" s="3">
        <v>5350</v>
      </c>
      <c r="S1577" s="3">
        <f>I1577*L1577*R1577</f>
        <v>21400</v>
      </c>
      <c r="T1577" s="2">
        <f>M1577+N1577</f>
        <v>3</v>
      </c>
    </row>
    <row r="1578" spans="1:20" x14ac:dyDescent="0.2">
      <c r="A1578" s="2" t="s">
        <v>4242</v>
      </c>
      <c r="B1578" s="2" t="s">
        <v>1727</v>
      </c>
      <c r="C1578" s="2" t="s">
        <v>51</v>
      </c>
      <c r="D1578" s="2" t="str">
        <f>INDEX(Hotels!$C$2:$C$49,MATCH(C1578,Hotels!$A$2:$A$49,0))</f>
        <v>Agra</v>
      </c>
      <c r="E1578" s="11">
        <v>45743</v>
      </c>
      <c r="F1578" s="11">
        <v>45747</v>
      </c>
      <c r="G1578" s="11">
        <v>45752</v>
      </c>
      <c r="H1578" s="13">
        <f>DATE(YEAR(F1578),MONTH(F1578),1)</f>
        <v>45717</v>
      </c>
      <c r="I1578" s="2">
        <f>G1578-F1578</f>
        <v>5</v>
      </c>
      <c r="J1578" s="2">
        <f>F1578-E1578</f>
        <v>4</v>
      </c>
      <c r="K1578" s="2" t="s">
        <v>2646</v>
      </c>
      <c r="L1578" s="2">
        <v>1</v>
      </c>
      <c r="M1578" s="2">
        <v>1</v>
      </c>
      <c r="N1578" s="2">
        <v>0</v>
      </c>
      <c r="O1578" s="2" t="s">
        <v>2658</v>
      </c>
      <c r="P1578" s="2" t="s">
        <v>2662</v>
      </c>
      <c r="Q1578" s="2" t="s">
        <v>2649</v>
      </c>
      <c r="R1578" s="3">
        <v>16250</v>
      </c>
      <c r="S1578" s="3">
        <f>I1578*L1578*R1578</f>
        <v>81250</v>
      </c>
      <c r="T1578" s="2">
        <f>M1578+N1578</f>
        <v>1</v>
      </c>
    </row>
    <row r="1579" spans="1:20" x14ac:dyDescent="0.2">
      <c r="A1579" s="2" t="s">
        <v>4243</v>
      </c>
      <c r="B1579" s="2" t="s">
        <v>1855</v>
      </c>
      <c r="C1579" s="2" t="s">
        <v>19</v>
      </c>
      <c r="D1579" s="2" t="str">
        <f>INDEX(Hotels!$C$2:$C$49,MATCH(C1579,Hotels!$A$2:$A$49,0))</f>
        <v>Goa</v>
      </c>
      <c r="E1579" s="11">
        <v>45743</v>
      </c>
      <c r="F1579" s="11">
        <v>45794</v>
      </c>
      <c r="G1579" s="11">
        <v>45800</v>
      </c>
      <c r="H1579" s="13">
        <f>DATE(YEAR(F1579),MONTH(F1579),1)</f>
        <v>45778</v>
      </c>
      <c r="I1579" s="2">
        <f>G1579-F1579</f>
        <v>6</v>
      </c>
      <c r="J1579" s="2">
        <f>F1579-E1579</f>
        <v>51</v>
      </c>
      <c r="K1579" s="2" t="s">
        <v>2666</v>
      </c>
      <c r="L1579" s="2">
        <v>1</v>
      </c>
      <c r="M1579" s="2">
        <v>2</v>
      </c>
      <c r="N1579" s="2">
        <v>2</v>
      </c>
      <c r="O1579" s="2" t="s">
        <v>2689</v>
      </c>
      <c r="P1579" s="2" t="s">
        <v>2659</v>
      </c>
      <c r="Q1579" s="2" t="s">
        <v>2649</v>
      </c>
      <c r="R1579" s="3">
        <v>15600</v>
      </c>
      <c r="S1579" s="3">
        <f>I1579*L1579*R1579</f>
        <v>93600</v>
      </c>
      <c r="T1579" s="2">
        <f>M1579+N1579</f>
        <v>4</v>
      </c>
    </row>
    <row r="1580" spans="1:20" x14ac:dyDescent="0.2">
      <c r="A1580" s="2" t="s">
        <v>4244</v>
      </c>
      <c r="B1580" s="2" t="s">
        <v>2247</v>
      </c>
      <c r="C1580" s="2" t="s">
        <v>16</v>
      </c>
      <c r="D1580" s="2" t="str">
        <f>INDEX(Hotels!$C$2:$C$49,MATCH(C1580,Hotels!$A$2:$A$49,0))</f>
        <v>Goa</v>
      </c>
      <c r="E1580" s="11">
        <v>45743</v>
      </c>
      <c r="F1580" s="11">
        <v>45808</v>
      </c>
      <c r="G1580" s="11">
        <v>45812</v>
      </c>
      <c r="H1580" s="13">
        <f>DATE(YEAR(F1580),MONTH(F1580),1)</f>
        <v>45778</v>
      </c>
      <c r="I1580" s="2">
        <f>G1580-F1580</f>
        <v>4</v>
      </c>
      <c r="J1580" s="2">
        <f>F1580-E1580</f>
        <v>65</v>
      </c>
      <c r="K1580" s="2" t="s">
        <v>2655</v>
      </c>
      <c r="L1580" s="2">
        <v>2</v>
      </c>
      <c r="M1580" s="2">
        <v>4</v>
      </c>
      <c r="N1580" s="2">
        <v>0</v>
      </c>
      <c r="O1580" s="2" t="s">
        <v>2658</v>
      </c>
      <c r="P1580" s="2" t="s">
        <v>2659</v>
      </c>
      <c r="Q1580" s="2" t="s">
        <v>2649</v>
      </c>
      <c r="R1580" s="3">
        <v>3650</v>
      </c>
      <c r="S1580" s="3">
        <f>I1580*L1580*R1580</f>
        <v>29200</v>
      </c>
      <c r="T1580" s="2">
        <f>M1580+N1580</f>
        <v>4</v>
      </c>
    </row>
    <row r="1581" spans="1:20" x14ac:dyDescent="0.2">
      <c r="A1581" s="2" t="s">
        <v>4245</v>
      </c>
      <c r="B1581" s="2" t="s">
        <v>305</v>
      </c>
      <c r="C1581" s="2" t="s">
        <v>118</v>
      </c>
      <c r="D1581" s="2" t="str">
        <f>INDEX(Hotels!$C$2:$C$49,MATCH(C1581,Hotels!$A$2:$A$49,0))</f>
        <v>Rishikesh</v>
      </c>
      <c r="E1581" s="11">
        <v>45744</v>
      </c>
      <c r="F1581" s="11">
        <v>45748</v>
      </c>
      <c r="G1581" s="11">
        <v>45749</v>
      </c>
      <c r="H1581" s="13">
        <f>DATE(YEAR(F1581),MONTH(F1581),1)</f>
        <v>45748</v>
      </c>
      <c r="I1581" s="2">
        <f>G1581-F1581</f>
        <v>1</v>
      </c>
      <c r="J1581" s="2">
        <f>F1581-E1581</f>
        <v>4</v>
      </c>
      <c r="K1581" s="2" t="s">
        <v>2666</v>
      </c>
      <c r="L1581" s="2">
        <v>1</v>
      </c>
      <c r="M1581" s="2">
        <v>1</v>
      </c>
      <c r="N1581" s="2">
        <v>0</v>
      </c>
      <c r="O1581" s="2" t="s">
        <v>2732</v>
      </c>
      <c r="P1581" s="2" t="s">
        <v>2652</v>
      </c>
      <c r="Q1581" s="2" t="s">
        <v>2649</v>
      </c>
      <c r="R1581" s="3">
        <v>23350</v>
      </c>
      <c r="S1581" s="3">
        <f>I1581*L1581*R1581</f>
        <v>23350</v>
      </c>
      <c r="T1581" s="2">
        <f>M1581+N1581</f>
        <v>1</v>
      </c>
    </row>
    <row r="1582" spans="1:20" x14ac:dyDescent="0.2">
      <c r="A1582" s="2" t="s">
        <v>4246</v>
      </c>
      <c r="B1582" s="2" t="s">
        <v>324</v>
      </c>
      <c r="C1582" s="2" t="s">
        <v>125</v>
      </c>
      <c r="D1582" s="2" t="str">
        <f>INDEX(Hotels!$C$2:$C$49,MATCH(C1582,Hotels!$A$2:$A$49,0))</f>
        <v>Varanasi</v>
      </c>
      <c r="E1582" s="11">
        <v>45744</v>
      </c>
      <c r="F1582" s="11">
        <v>45759</v>
      </c>
      <c r="G1582" s="11">
        <v>45763</v>
      </c>
      <c r="H1582" s="13">
        <f>DATE(YEAR(F1582),MONTH(F1582),1)</f>
        <v>45748</v>
      </c>
      <c r="I1582" s="2">
        <f>G1582-F1582</f>
        <v>4</v>
      </c>
      <c r="J1582" s="2">
        <f>F1582-E1582</f>
        <v>15</v>
      </c>
      <c r="K1582" s="2" t="s">
        <v>2655</v>
      </c>
      <c r="L1582" s="2">
        <v>4</v>
      </c>
      <c r="M1582" s="2">
        <v>8</v>
      </c>
      <c r="N1582" s="2">
        <v>0</v>
      </c>
      <c r="O1582" s="2" t="s">
        <v>2658</v>
      </c>
      <c r="P1582" s="2" t="s">
        <v>2656</v>
      </c>
      <c r="Q1582" s="2" t="s">
        <v>2649</v>
      </c>
      <c r="R1582" s="3">
        <v>9750</v>
      </c>
      <c r="S1582" s="3">
        <f>I1582*L1582*R1582</f>
        <v>156000</v>
      </c>
      <c r="T1582" s="2">
        <f>M1582+N1582</f>
        <v>8</v>
      </c>
    </row>
    <row r="1583" spans="1:20" x14ac:dyDescent="0.2">
      <c r="A1583" s="2" t="s">
        <v>4247</v>
      </c>
      <c r="B1583" s="2" t="s">
        <v>737</v>
      </c>
      <c r="C1583" s="2" t="s">
        <v>91</v>
      </c>
      <c r="D1583" s="2" t="str">
        <f>INDEX(Hotels!$C$2:$C$49,MATCH(C1583,Hotels!$A$2:$A$49,0))</f>
        <v>Kochi</v>
      </c>
      <c r="E1583" s="11">
        <v>45744</v>
      </c>
      <c r="F1583" s="11">
        <v>45827</v>
      </c>
      <c r="G1583" s="11">
        <v>45832</v>
      </c>
      <c r="H1583" s="13">
        <f>DATE(YEAR(F1583),MONTH(F1583),1)</f>
        <v>45809</v>
      </c>
      <c r="I1583" s="2">
        <f>G1583-F1583</f>
        <v>5</v>
      </c>
      <c r="J1583" s="2">
        <f>F1583-E1583</f>
        <v>83</v>
      </c>
      <c r="K1583" s="2" t="s">
        <v>2646</v>
      </c>
      <c r="L1583" s="2">
        <v>1</v>
      </c>
      <c r="M1583" s="2">
        <v>2</v>
      </c>
      <c r="N1583" s="2">
        <v>1</v>
      </c>
      <c r="O1583" s="2" t="s">
        <v>2683</v>
      </c>
      <c r="P1583" s="2" t="s">
        <v>2648</v>
      </c>
      <c r="Q1583" s="2" t="s">
        <v>2649</v>
      </c>
      <c r="R1583" s="3">
        <v>4450</v>
      </c>
      <c r="S1583" s="3">
        <f>I1583*L1583*R1583</f>
        <v>22250</v>
      </c>
      <c r="T1583" s="2">
        <f>M1583+N1583</f>
        <v>3</v>
      </c>
    </row>
    <row r="1584" spans="1:20" x14ac:dyDescent="0.2">
      <c r="A1584" s="2" t="s">
        <v>4248</v>
      </c>
      <c r="B1584" s="2" t="s">
        <v>791</v>
      </c>
      <c r="C1584" s="2" t="s">
        <v>97</v>
      </c>
      <c r="D1584" s="2" t="str">
        <f>INDEX(Hotels!$C$2:$C$49,MATCH(C1584,Hotels!$A$2:$A$49,0))</f>
        <v>Shimla</v>
      </c>
      <c r="E1584" s="11">
        <v>45744</v>
      </c>
      <c r="F1584" s="11">
        <v>46014</v>
      </c>
      <c r="G1584" s="11">
        <v>46018</v>
      </c>
      <c r="H1584" s="13">
        <f>DATE(YEAR(F1584),MONTH(F1584),1)</f>
        <v>45992</v>
      </c>
      <c r="I1584" s="2">
        <f>G1584-F1584</f>
        <v>4</v>
      </c>
      <c r="J1584" s="2">
        <f>F1584-E1584</f>
        <v>270</v>
      </c>
      <c r="K1584" s="2" t="s">
        <v>2655</v>
      </c>
      <c r="L1584" s="2">
        <v>3</v>
      </c>
      <c r="M1584" s="2">
        <v>6</v>
      </c>
      <c r="N1584" s="2">
        <v>0</v>
      </c>
      <c r="O1584" s="2" t="s">
        <v>2651</v>
      </c>
      <c r="P1584" s="2" t="s">
        <v>2656</v>
      </c>
      <c r="Q1584" s="2" t="s">
        <v>2649</v>
      </c>
      <c r="R1584" s="3">
        <v>13300</v>
      </c>
      <c r="S1584" s="3">
        <f>I1584*L1584*R1584</f>
        <v>159600</v>
      </c>
      <c r="T1584" s="2">
        <f>M1584+N1584</f>
        <v>6</v>
      </c>
    </row>
    <row r="1585" spans="1:20" x14ac:dyDescent="0.2">
      <c r="A1585" s="2" t="s">
        <v>4249</v>
      </c>
      <c r="B1585" s="2" t="s">
        <v>1629</v>
      </c>
      <c r="C1585" s="2" t="s">
        <v>26</v>
      </c>
      <c r="D1585" s="2" t="str">
        <f>INDEX(Hotels!$C$2:$C$49,MATCH(C1585,Hotels!$A$2:$A$49,0))</f>
        <v>Jaipur</v>
      </c>
      <c r="E1585" s="11">
        <v>45744</v>
      </c>
      <c r="F1585" s="11">
        <v>45763</v>
      </c>
      <c r="G1585" s="11">
        <v>45767</v>
      </c>
      <c r="H1585" s="13">
        <f>DATE(YEAR(F1585),MONTH(F1585),1)</f>
        <v>45748</v>
      </c>
      <c r="I1585" s="2">
        <f>G1585-F1585</f>
        <v>4</v>
      </c>
      <c r="J1585" s="2">
        <f>F1585-E1585</f>
        <v>19</v>
      </c>
      <c r="K1585" s="2" t="s">
        <v>2646</v>
      </c>
      <c r="L1585" s="2">
        <v>1</v>
      </c>
      <c r="M1585" s="2">
        <v>2</v>
      </c>
      <c r="N1585" s="2">
        <v>2</v>
      </c>
      <c r="O1585" s="2" t="s">
        <v>2651</v>
      </c>
      <c r="P1585" s="2" t="s">
        <v>2652</v>
      </c>
      <c r="Q1585" s="2" t="s">
        <v>2649</v>
      </c>
      <c r="R1585" s="3">
        <v>16650</v>
      </c>
      <c r="S1585" s="3">
        <f>I1585*L1585*R1585</f>
        <v>66600</v>
      </c>
      <c r="T1585" s="2">
        <f>M1585+N1585</f>
        <v>4</v>
      </c>
    </row>
    <row r="1586" spans="1:20" x14ac:dyDescent="0.2">
      <c r="A1586" s="2" t="s">
        <v>4250</v>
      </c>
      <c r="B1586" s="2" t="s">
        <v>1917</v>
      </c>
      <c r="C1586" s="2" t="s">
        <v>118</v>
      </c>
      <c r="D1586" s="2" t="str">
        <f>INDEX(Hotels!$C$2:$C$49,MATCH(C1586,Hotels!$A$2:$A$49,0))</f>
        <v>Rishikesh</v>
      </c>
      <c r="E1586" s="11">
        <v>45744</v>
      </c>
      <c r="F1586" s="11">
        <v>45798</v>
      </c>
      <c r="G1586" s="11">
        <v>45800</v>
      </c>
      <c r="H1586" s="13">
        <f>DATE(YEAR(F1586),MONTH(F1586),1)</f>
        <v>45778</v>
      </c>
      <c r="I1586" s="2">
        <f>G1586-F1586</f>
        <v>2</v>
      </c>
      <c r="J1586" s="2">
        <f>F1586-E1586</f>
        <v>54</v>
      </c>
      <c r="K1586" s="2" t="s">
        <v>2646</v>
      </c>
      <c r="L1586" s="2">
        <v>1</v>
      </c>
      <c r="M1586" s="2">
        <v>3</v>
      </c>
      <c r="N1586" s="2">
        <v>0</v>
      </c>
      <c r="O1586" s="2" t="s">
        <v>2683</v>
      </c>
      <c r="P1586" s="2" t="s">
        <v>2659</v>
      </c>
      <c r="Q1586" s="2" t="s">
        <v>2649</v>
      </c>
      <c r="R1586" s="3">
        <v>16700</v>
      </c>
      <c r="S1586" s="3">
        <f>I1586*L1586*R1586</f>
        <v>33400</v>
      </c>
      <c r="T1586" s="2">
        <f>M1586+N1586</f>
        <v>3</v>
      </c>
    </row>
    <row r="1587" spans="1:20" x14ac:dyDescent="0.2">
      <c r="A1587" s="2" t="s">
        <v>4251</v>
      </c>
      <c r="B1587" s="2" t="s">
        <v>2518</v>
      </c>
      <c r="C1587" s="2" t="s">
        <v>61</v>
      </c>
      <c r="D1587" s="2" t="str">
        <f>INDEX(Hotels!$C$2:$C$49,MATCH(C1587,Hotels!$A$2:$A$49,0))</f>
        <v>Mumbai</v>
      </c>
      <c r="E1587" s="11">
        <v>45744</v>
      </c>
      <c r="F1587" s="11">
        <v>45747</v>
      </c>
      <c r="G1587" s="11">
        <v>45752</v>
      </c>
      <c r="H1587" s="13">
        <f>DATE(YEAR(F1587),MONTH(F1587),1)</f>
        <v>45717</v>
      </c>
      <c r="I1587" s="2">
        <f>G1587-F1587</f>
        <v>5</v>
      </c>
      <c r="J1587" s="2">
        <f>F1587-E1587</f>
        <v>3</v>
      </c>
      <c r="K1587" s="2" t="s">
        <v>2668</v>
      </c>
      <c r="L1587" s="2">
        <v>1</v>
      </c>
      <c r="M1587" s="2">
        <v>2</v>
      </c>
      <c r="N1587" s="2">
        <v>3</v>
      </c>
      <c r="O1587" s="2" t="s">
        <v>2670</v>
      </c>
      <c r="P1587" s="2" t="s">
        <v>2656</v>
      </c>
      <c r="Q1587" s="2" t="s">
        <v>2649</v>
      </c>
      <c r="R1587" s="3">
        <v>13300</v>
      </c>
      <c r="S1587" s="3">
        <f>I1587*L1587*R1587</f>
        <v>66500</v>
      </c>
      <c r="T1587" s="2">
        <f>M1587+N1587</f>
        <v>5</v>
      </c>
    </row>
    <row r="1588" spans="1:20" x14ac:dyDescent="0.2">
      <c r="A1588" s="2" t="s">
        <v>4252</v>
      </c>
      <c r="B1588" s="2" t="s">
        <v>646</v>
      </c>
      <c r="C1588" s="2" t="s">
        <v>43</v>
      </c>
      <c r="D1588" s="2" t="str">
        <f>INDEX(Hotels!$C$2:$C$49,MATCH(C1588,Hotels!$A$2:$A$49,0))</f>
        <v>Agra</v>
      </c>
      <c r="E1588" s="11">
        <v>45745</v>
      </c>
      <c r="F1588" s="11">
        <v>45752</v>
      </c>
      <c r="G1588" s="11">
        <v>45757</v>
      </c>
      <c r="H1588" s="13">
        <f>DATE(YEAR(F1588),MONTH(F1588),1)</f>
        <v>45748</v>
      </c>
      <c r="I1588" s="2">
        <f>G1588-F1588</f>
        <v>5</v>
      </c>
      <c r="J1588" s="2">
        <f>F1588-E1588</f>
        <v>7</v>
      </c>
      <c r="K1588" s="2" t="s">
        <v>2655</v>
      </c>
      <c r="L1588" s="2">
        <v>1</v>
      </c>
      <c r="M1588" s="2">
        <v>2</v>
      </c>
      <c r="N1588" s="2">
        <v>0</v>
      </c>
      <c r="O1588" s="2" t="s">
        <v>2683</v>
      </c>
      <c r="P1588" s="2" t="s">
        <v>2656</v>
      </c>
      <c r="Q1588" s="2" t="s">
        <v>2653</v>
      </c>
      <c r="R1588" s="3">
        <v>4650</v>
      </c>
      <c r="S1588" s="3">
        <f>I1588*L1588*R1588</f>
        <v>23250</v>
      </c>
      <c r="T1588" s="2">
        <f>M1588+N1588</f>
        <v>2</v>
      </c>
    </row>
    <row r="1589" spans="1:20" x14ac:dyDescent="0.2">
      <c r="A1589" s="2" t="s">
        <v>4253</v>
      </c>
      <c r="B1589" s="2" t="s">
        <v>1268</v>
      </c>
      <c r="C1589" s="2" t="s">
        <v>43</v>
      </c>
      <c r="D1589" s="2" t="str">
        <f>INDEX(Hotels!$C$2:$C$49,MATCH(C1589,Hotels!$A$2:$A$49,0))</f>
        <v>Agra</v>
      </c>
      <c r="E1589" s="11">
        <v>45745</v>
      </c>
      <c r="F1589" s="11">
        <v>45799</v>
      </c>
      <c r="G1589" s="11">
        <v>45802</v>
      </c>
      <c r="H1589" s="13">
        <f>DATE(YEAR(F1589),MONTH(F1589),1)</f>
        <v>45778</v>
      </c>
      <c r="I1589" s="2">
        <f>G1589-F1589</f>
        <v>3</v>
      </c>
      <c r="J1589" s="2">
        <f>F1589-E1589</f>
        <v>54</v>
      </c>
      <c r="K1589" s="2" t="s">
        <v>2655</v>
      </c>
      <c r="L1589" s="2">
        <v>1</v>
      </c>
      <c r="M1589" s="2">
        <v>2</v>
      </c>
      <c r="N1589" s="2">
        <v>0</v>
      </c>
      <c r="O1589" s="2" t="s">
        <v>2683</v>
      </c>
      <c r="P1589" s="2" t="s">
        <v>2656</v>
      </c>
      <c r="Q1589" s="2" t="s">
        <v>2649</v>
      </c>
      <c r="R1589" s="3">
        <v>5000</v>
      </c>
      <c r="S1589" s="3">
        <f>I1589*L1589*R1589</f>
        <v>15000</v>
      </c>
      <c r="T1589" s="2">
        <f>M1589+N1589</f>
        <v>2</v>
      </c>
    </row>
    <row r="1590" spans="1:20" x14ac:dyDescent="0.2">
      <c r="A1590" s="2" t="s">
        <v>4254</v>
      </c>
      <c r="B1590" s="2" t="s">
        <v>1438</v>
      </c>
      <c r="C1590" s="2" t="s">
        <v>19</v>
      </c>
      <c r="D1590" s="2" t="str">
        <f>INDEX(Hotels!$C$2:$C$49,MATCH(C1590,Hotels!$A$2:$A$49,0))</f>
        <v>Goa</v>
      </c>
      <c r="E1590" s="11">
        <v>45745</v>
      </c>
      <c r="F1590" s="11">
        <v>45800</v>
      </c>
      <c r="G1590" s="11">
        <v>45803</v>
      </c>
      <c r="H1590" s="13">
        <f>DATE(YEAR(F1590),MONTH(F1590),1)</f>
        <v>45778</v>
      </c>
      <c r="I1590" s="2">
        <f>G1590-F1590</f>
        <v>3</v>
      </c>
      <c r="J1590" s="2">
        <f>F1590-E1590</f>
        <v>55</v>
      </c>
      <c r="K1590" s="2" t="s">
        <v>2668</v>
      </c>
      <c r="L1590" s="2">
        <v>1</v>
      </c>
      <c r="M1590" s="2">
        <v>2</v>
      </c>
      <c r="N1590" s="2">
        <v>0</v>
      </c>
      <c r="O1590" s="2" t="s">
        <v>2683</v>
      </c>
      <c r="P1590" s="2" t="s">
        <v>2652</v>
      </c>
      <c r="Q1590" s="2" t="s">
        <v>2649</v>
      </c>
      <c r="R1590" s="3">
        <v>5250</v>
      </c>
      <c r="S1590" s="3">
        <f>I1590*L1590*R1590</f>
        <v>15750</v>
      </c>
      <c r="T1590" s="2">
        <f>M1590+N1590</f>
        <v>2</v>
      </c>
    </row>
    <row r="1591" spans="1:20" x14ac:dyDescent="0.2">
      <c r="A1591" s="2" t="s">
        <v>4255</v>
      </c>
      <c r="B1591" s="2" t="s">
        <v>1473</v>
      </c>
      <c r="C1591" s="2" t="s">
        <v>34</v>
      </c>
      <c r="D1591" s="2" t="str">
        <f>INDEX(Hotels!$C$2:$C$49,MATCH(C1591,Hotels!$A$2:$A$49,0))</f>
        <v>Udaipur</v>
      </c>
      <c r="E1591" s="11">
        <v>45745</v>
      </c>
      <c r="F1591" s="11">
        <v>45745</v>
      </c>
      <c r="G1591" s="11">
        <v>45748</v>
      </c>
      <c r="H1591" s="13">
        <f>DATE(YEAR(F1591),MONTH(F1591),1)</f>
        <v>45717</v>
      </c>
      <c r="I1591" s="2">
        <f>G1591-F1591</f>
        <v>3</v>
      </c>
      <c r="J1591" s="2">
        <f>F1591-E1591</f>
        <v>0</v>
      </c>
      <c r="K1591" s="2" t="s">
        <v>2646</v>
      </c>
      <c r="L1591" s="2">
        <v>1</v>
      </c>
      <c r="M1591" s="2">
        <v>1</v>
      </c>
      <c r="N1591" s="2">
        <v>0</v>
      </c>
      <c r="O1591" s="2" t="s">
        <v>2647</v>
      </c>
      <c r="P1591" s="2" t="s">
        <v>2648</v>
      </c>
      <c r="Q1591" s="2" t="s">
        <v>2649</v>
      </c>
      <c r="R1591" s="3">
        <v>11800</v>
      </c>
      <c r="S1591" s="3">
        <f>I1591*L1591*R1591</f>
        <v>35400</v>
      </c>
      <c r="T1591" s="2">
        <f>M1591+N1591</f>
        <v>1</v>
      </c>
    </row>
    <row r="1592" spans="1:20" x14ac:dyDescent="0.2">
      <c r="A1592" s="2" t="s">
        <v>4256</v>
      </c>
      <c r="B1592" s="2" t="s">
        <v>1873</v>
      </c>
      <c r="C1592" s="2" t="s">
        <v>39</v>
      </c>
      <c r="D1592" s="2" t="str">
        <f>INDEX(Hotels!$C$2:$C$49,MATCH(C1592,Hotels!$A$2:$A$49,0))</f>
        <v>Udaipur</v>
      </c>
      <c r="E1592" s="11">
        <v>45745</v>
      </c>
      <c r="F1592" s="11">
        <v>45752</v>
      </c>
      <c r="G1592" s="11">
        <v>45753</v>
      </c>
      <c r="H1592" s="13">
        <f>DATE(YEAR(F1592),MONTH(F1592),1)</f>
        <v>45748</v>
      </c>
      <c r="I1592" s="2">
        <f>G1592-F1592</f>
        <v>1</v>
      </c>
      <c r="J1592" s="2">
        <f>F1592-E1592</f>
        <v>7</v>
      </c>
      <c r="K1592" s="2" t="s">
        <v>2668</v>
      </c>
      <c r="L1592" s="2">
        <v>1</v>
      </c>
      <c r="M1592" s="2">
        <v>1</v>
      </c>
      <c r="N1592" s="2">
        <v>0</v>
      </c>
      <c r="O1592" s="2" t="s">
        <v>2661</v>
      </c>
      <c r="P1592" s="2" t="s">
        <v>2652</v>
      </c>
      <c r="Q1592" s="2" t="s">
        <v>2649</v>
      </c>
      <c r="R1592" s="3">
        <v>5050</v>
      </c>
      <c r="S1592" s="3">
        <f>I1592*L1592*R1592</f>
        <v>5050</v>
      </c>
      <c r="T1592" s="2">
        <f>M1592+N1592</f>
        <v>1</v>
      </c>
    </row>
    <row r="1593" spans="1:20" x14ac:dyDescent="0.2">
      <c r="A1593" s="2" t="s">
        <v>4257</v>
      </c>
      <c r="B1593" s="2" t="s">
        <v>2189</v>
      </c>
      <c r="C1593" s="2" t="s">
        <v>51</v>
      </c>
      <c r="D1593" s="2" t="str">
        <f>INDEX(Hotels!$C$2:$C$49,MATCH(C1593,Hotels!$A$2:$A$49,0))</f>
        <v>Agra</v>
      </c>
      <c r="E1593" s="11">
        <v>45745</v>
      </c>
      <c r="F1593" s="11">
        <v>45760</v>
      </c>
      <c r="G1593" s="11">
        <v>45765</v>
      </c>
      <c r="H1593" s="13">
        <f>DATE(YEAR(F1593),MONTH(F1593),1)</f>
        <v>45748</v>
      </c>
      <c r="I1593" s="2">
        <f>G1593-F1593</f>
        <v>5</v>
      </c>
      <c r="J1593" s="2">
        <f>F1593-E1593</f>
        <v>15</v>
      </c>
      <c r="K1593" s="2" t="s">
        <v>2655</v>
      </c>
      <c r="L1593" s="2">
        <v>2</v>
      </c>
      <c r="M1593" s="2">
        <v>4</v>
      </c>
      <c r="N1593" s="2">
        <v>3</v>
      </c>
      <c r="O1593" s="2" t="s">
        <v>2689</v>
      </c>
      <c r="P1593" s="2" t="s">
        <v>2656</v>
      </c>
      <c r="Q1593" s="2" t="s">
        <v>2653</v>
      </c>
      <c r="R1593" s="3">
        <v>8900</v>
      </c>
      <c r="S1593" s="3">
        <f>I1593*L1593*R1593</f>
        <v>89000</v>
      </c>
      <c r="T1593" s="2">
        <f>M1593+N1593</f>
        <v>7</v>
      </c>
    </row>
    <row r="1594" spans="1:20" x14ac:dyDescent="0.2">
      <c r="A1594" s="2" t="s">
        <v>4258</v>
      </c>
      <c r="B1594" s="2" t="s">
        <v>2375</v>
      </c>
      <c r="C1594" s="2" t="s">
        <v>39</v>
      </c>
      <c r="D1594" s="2" t="str">
        <f>INDEX(Hotels!$C$2:$C$49,MATCH(C1594,Hotels!$A$2:$A$49,0))</f>
        <v>Udaipur</v>
      </c>
      <c r="E1594" s="11">
        <v>45745</v>
      </c>
      <c r="F1594" s="11">
        <v>45777</v>
      </c>
      <c r="G1594" s="11">
        <v>45779</v>
      </c>
      <c r="H1594" s="13">
        <f>DATE(YEAR(F1594),MONTH(F1594),1)</f>
        <v>45748</v>
      </c>
      <c r="I1594" s="2">
        <f>G1594-F1594</f>
        <v>2</v>
      </c>
      <c r="J1594" s="2">
        <f>F1594-E1594</f>
        <v>32</v>
      </c>
      <c r="K1594" s="2" t="s">
        <v>2668</v>
      </c>
      <c r="L1594" s="2">
        <v>1</v>
      </c>
      <c r="M1594" s="2">
        <v>2</v>
      </c>
      <c r="N1594" s="2">
        <v>0</v>
      </c>
      <c r="O1594" s="2" t="s">
        <v>2732</v>
      </c>
      <c r="P1594" s="2" t="s">
        <v>2656</v>
      </c>
      <c r="Q1594" s="2" t="s">
        <v>2649</v>
      </c>
      <c r="R1594" s="3">
        <v>5350</v>
      </c>
      <c r="S1594" s="3">
        <f>I1594*L1594*R1594</f>
        <v>10700</v>
      </c>
      <c r="T1594" s="2">
        <f>M1594+N1594</f>
        <v>2</v>
      </c>
    </row>
    <row r="1595" spans="1:20" x14ac:dyDescent="0.2">
      <c r="A1595" s="2" t="s">
        <v>4259</v>
      </c>
      <c r="B1595" s="2" t="s">
        <v>2485</v>
      </c>
      <c r="C1595" s="2" t="s">
        <v>47</v>
      </c>
      <c r="D1595" s="2" t="str">
        <f>INDEX(Hotels!$C$2:$C$49,MATCH(C1595,Hotels!$A$2:$A$49,0))</f>
        <v>Agra</v>
      </c>
      <c r="E1595" s="11">
        <v>45745</v>
      </c>
      <c r="F1595" s="11">
        <v>45851</v>
      </c>
      <c r="G1595" s="11">
        <v>45856</v>
      </c>
      <c r="H1595" s="13">
        <f>DATE(YEAR(F1595),MONTH(F1595),1)</f>
        <v>45839</v>
      </c>
      <c r="I1595" s="2">
        <f>G1595-F1595</f>
        <v>5</v>
      </c>
      <c r="J1595" s="2">
        <f>F1595-E1595</f>
        <v>106</v>
      </c>
      <c r="K1595" s="2" t="s">
        <v>2668</v>
      </c>
      <c r="L1595" s="2">
        <v>1</v>
      </c>
      <c r="M1595" s="2">
        <v>2</v>
      </c>
      <c r="N1595" s="2">
        <v>3</v>
      </c>
      <c r="O1595" s="2" t="s">
        <v>2670</v>
      </c>
      <c r="P1595" s="2" t="s">
        <v>2656</v>
      </c>
      <c r="Q1595" s="2" t="s">
        <v>2649</v>
      </c>
      <c r="R1595" s="3">
        <v>3500</v>
      </c>
      <c r="S1595" s="3">
        <f>I1595*L1595*R1595</f>
        <v>17500</v>
      </c>
      <c r="T1595" s="2">
        <f>M1595+N1595</f>
        <v>5</v>
      </c>
    </row>
    <row r="1596" spans="1:20" x14ac:dyDescent="0.2">
      <c r="A1596" s="2" t="s">
        <v>4260</v>
      </c>
      <c r="B1596" s="2" t="s">
        <v>406</v>
      </c>
      <c r="C1596" s="2" t="s">
        <v>73</v>
      </c>
      <c r="D1596" s="2" t="str">
        <f>INDEX(Hotels!$C$2:$C$49,MATCH(C1596,Hotels!$A$2:$A$49,0))</f>
        <v>Bengaluru</v>
      </c>
      <c r="E1596" s="11">
        <v>45746</v>
      </c>
      <c r="F1596" s="11">
        <v>46016</v>
      </c>
      <c r="G1596" s="11">
        <v>46019</v>
      </c>
      <c r="H1596" s="13">
        <f>DATE(YEAR(F1596),MONTH(F1596),1)</f>
        <v>45992</v>
      </c>
      <c r="I1596" s="2">
        <f>G1596-F1596</f>
        <v>3</v>
      </c>
      <c r="J1596" s="2">
        <f>F1596-E1596</f>
        <v>270</v>
      </c>
      <c r="K1596" s="2" t="s">
        <v>2668</v>
      </c>
      <c r="L1596" s="2">
        <v>4</v>
      </c>
      <c r="M1596" s="2">
        <v>8</v>
      </c>
      <c r="N1596" s="2">
        <v>0</v>
      </c>
      <c r="O1596" s="2" t="s">
        <v>2658</v>
      </c>
      <c r="P1596" s="2" t="s">
        <v>2656</v>
      </c>
      <c r="Q1596" s="2" t="s">
        <v>2653</v>
      </c>
      <c r="R1596" s="3">
        <v>7900</v>
      </c>
      <c r="S1596" s="3">
        <f>I1596*L1596*R1596</f>
        <v>94800</v>
      </c>
      <c r="T1596" s="2">
        <f>M1596+N1596</f>
        <v>8</v>
      </c>
    </row>
    <row r="1597" spans="1:20" x14ac:dyDescent="0.2">
      <c r="A1597" s="2" t="s">
        <v>4261</v>
      </c>
      <c r="B1597" s="2" t="s">
        <v>915</v>
      </c>
      <c r="C1597" s="2" t="s">
        <v>91</v>
      </c>
      <c r="D1597" s="2" t="str">
        <f>INDEX(Hotels!$C$2:$C$49,MATCH(C1597,Hotels!$A$2:$A$49,0))</f>
        <v>Kochi</v>
      </c>
      <c r="E1597" s="11">
        <v>45746</v>
      </c>
      <c r="F1597" s="11">
        <v>45762</v>
      </c>
      <c r="G1597" s="11">
        <v>45765</v>
      </c>
      <c r="H1597" s="13">
        <f>DATE(YEAR(F1597),MONTH(F1597),1)</f>
        <v>45748</v>
      </c>
      <c r="I1597" s="2">
        <f>G1597-F1597</f>
        <v>3</v>
      </c>
      <c r="J1597" s="2">
        <f>F1597-E1597</f>
        <v>16</v>
      </c>
      <c r="K1597" s="2" t="s">
        <v>2668</v>
      </c>
      <c r="L1597" s="2">
        <v>1</v>
      </c>
      <c r="M1597" s="2">
        <v>2</v>
      </c>
      <c r="N1597" s="2">
        <v>3</v>
      </c>
      <c r="O1597" s="2" t="s">
        <v>2647</v>
      </c>
      <c r="P1597" s="2" t="s">
        <v>2656</v>
      </c>
      <c r="Q1597" s="2" t="s">
        <v>2653</v>
      </c>
      <c r="R1597" s="3">
        <v>2700</v>
      </c>
      <c r="S1597" s="3">
        <f>I1597*L1597*R1597</f>
        <v>8100</v>
      </c>
      <c r="T1597" s="2">
        <f>M1597+N1597</f>
        <v>5</v>
      </c>
    </row>
    <row r="1598" spans="1:20" x14ac:dyDescent="0.2">
      <c r="A1598" s="2" t="s">
        <v>4262</v>
      </c>
      <c r="B1598" s="2" t="s">
        <v>1319</v>
      </c>
      <c r="C1598" s="2" t="s">
        <v>89</v>
      </c>
      <c r="D1598" s="2" t="str">
        <f>INDEX(Hotels!$C$2:$C$49,MATCH(C1598,Hotels!$A$2:$A$49,0))</f>
        <v>Kochi</v>
      </c>
      <c r="E1598" s="11">
        <v>45746</v>
      </c>
      <c r="F1598" s="11">
        <v>45842</v>
      </c>
      <c r="G1598" s="11">
        <v>45848</v>
      </c>
      <c r="H1598" s="13">
        <f>DATE(YEAR(F1598),MONTH(F1598),1)</f>
        <v>45839</v>
      </c>
      <c r="I1598" s="2">
        <f>G1598-F1598</f>
        <v>6</v>
      </c>
      <c r="J1598" s="2">
        <f>F1598-E1598</f>
        <v>96</v>
      </c>
      <c r="K1598" s="2" t="s">
        <v>2655</v>
      </c>
      <c r="L1598" s="2">
        <v>2</v>
      </c>
      <c r="M1598" s="2">
        <v>4</v>
      </c>
      <c r="N1598" s="2">
        <v>2</v>
      </c>
      <c r="O1598" s="2" t="s">
        <v>2689</v>
      </c>
      <c r="P1598" s="2" t="s">
        <v>2656</v>
      </c>
      <c r="Q1598" s="2" t="s">
        <v>2649</v>
      </c>
      <c r="R1598" s="3">
        <v>5700</v>
      </c>
      <c r="S1598" s="3">
        <f>I1598*L1598*R1598</f>
        <v>68400</v>
      </c>
      <c r="T1598" s="2">
        <f>M1598+N1598</f>
        <v>6</v>
      </c>
    </row>
    <row r="1599" spans="1:20" x14ac:dyDescent="0.2">
      <c r="A1599" s="2" t="s">
        <v>4263</v>
      </c>
      <c r="B1599" s="2" t="s">
        <v>1348</v>
      </c>
      <c r="C1599" s="2" t="s">
        <v>87</v>
      </c>
      <c r="D1599" s="2" t="str">
        <f>INDEX(Hotels!$C$2:$C$49,MATCH(C1599,Hotels!$A$2:$A$49,0))</f>
        <v>Kochi</v>
      </c>
      <c r="E1599" s="11">
        <v>45746</v>
      </c>
      <c r="F1599" s="11">
        <v>45756</v>
      </c>
      <c r="G1599" s="11">
        <v>45758</v>
      </c>
      <c r="H1599" s="13">
        <f>DATE(YEAR(F1599),MONTH(F1599),1)</f>
        <v>45748</v>
      </c>
      <c r="I1599" s="2">
        <f>G1599-F1599</f>
        <v>2</v>
      </c>
      <c r="J1599" s="2">
        <f>F1599-E1599</f>
        <v>10</v>
      </c>
      <c r="K1599" s="2" t="s">
        <v>2666</v>
      </c>
      <c r="L1599" s="2">
        <v>1</v>
      </c>
      <c r="M1599" s="2">
        <v>1</v>
      </c>
      <c r="N1599" s="2">
        <v>0</v>
      </c>
      <c r="O1599" s="2" t="s">
        <v>2732</v>
      </c>
      <c r="P1599" s="2" t="s">
        <v>2656</v>
      </c>
      <c r="Q1599" s="2" t="s">
        <v>2649</v>
      </c>
      <c r="R1599" s="3">
        <v>13650</v>
      </c>
      <c r="S1599" s="3">
        <f>I1599*L1599*R1599</f>
        <v>27300</v>
      </c>
      <c r="T1599" s="2">
        <f>M1599+N1599</f>
        <v>1</v>
      </c>
    </row>
    <row r="1600" spans="1:20" x14ac:dyDescent="0.2">
      <c r="A1600" s="2" t="s">
        <v>4264</v>
      </c>
      <c r="B1600" s="2" t="s">
        <v>1837</v>
      </c>
      <c r="C1600" s="2" t="s">
        <v>118</v>
      </c>
      <c r="D1600" s="2" t="str">
        <f>INDEX(Hotels!$C$2:$C$49,MATCH(C1600,Hotels!$A$2:$A$49,0))</f>
        <v>Rishikesh</v>
      </c>
      <c r="E1600" s="11">
        <v>45746</v>
      </c>
      <c r="F1600" s="11">
        <v>45749</v>
      </c>
      <c r="G1600" s="11">
        <v>45751</v>
      </c>
      <c r="H1600" s="13">
        <f>DATE(YEAR(F1600),MONTH(F1600),1)</f>
        <v>45748</v>
      </c>
      <c r="I1600" s="2">
        <f>G1600-F1600</f>
        <v>2</v>
      </c>
      <c r="J1600" s="2">
        <f>F1600-E1600</f>
        <v>3</v>
      </c>
      <c r="K1600" s="2" t="s">
        <v>2655</v>
      </c>
      <c r="L1600" s="2">
        <v>1</v>
      </c>
      <c r="M1600" s="2">
        <v>2</v>
      </c>
      <c r="N1600" s="2">
        <v>0</v>
      </c>
      <c r="O1600" s="2" t="s">
        <v>2683</v>
      </c>
      <c r="P1600" s="2" t="s">
        <v>2662</v>
      </c>
      <c r="Q1600" s="2" t="s">
        <v>2649</v>
      </c>
      <c r="R1600" s="3">
        <v>11700</v>
      </c>
      <c r="S1600" s="3">
        <f>I1600*L1600*R1600</f>
        <v>23400</v>
      </c>
      <c r="T1600" s="2">
        <f>M1600+N1600</f>
        <v>2</v>
      </c>
    </row>
    <row r="1601" spans="1:20" x14ac:dyDescent="0.2">
      <c r="A1601" s="2" t="s">
        <v>4265</v>
      </c>
      <c r="B1601" s="2" t="s">
        <v>1914</v>
      </c>
      <c r="C1601" s="2" t="s">
        <v>112</v>
      </c>
      <c r="D1601" s="2" t="str">
        <f>INDEX(Hotels!$C$2:$C$49,MATCH(C1601,Hotels!$A$2:$A$49,0))</f>
        <v>Rishikesh</v>
      </c>
      <c r="E1601" s="11">
        <v>45746</v>
      </c>
      <c r="F1601" s="11">
        <v>45759</v>
      </c>
      <c r="G1601" s="11">
        <v>45765</v>
      </c>
      <c r="H1601" s="13">
        <f>DATE(YEAR(F1601),MONTH(F1601),1)</f>
        <v>45748</v>
      </c>
      <c r="I1601" s="2">
        <f>G1601-F1601</f>
        <v>6</v>
      </c>
      <c r="J1601" s="2">
        <f>F1601-E1601</f>
        <v>13</v>
      </c>
      <c r="K1601" s="2" t="s">
        <v>2668</v>
      </c>
      <c r="L1601" s="2">
        <v>2</v>
      </c>
      <c r="M1601" s="2">
        <v>4</v>
      </c>
      <c r="N1601" s="2">
        <v>2</v>
      </c>
      <c r="O1601" s="2" t="s">
        <v>2647</v>
      </c>
      <c r="P1601" s="2" t="s">
        <v>2659</v>
      </c>
      <c r="Q1601" s="2" t="s">
        <v>2649</v>
      </c>
      <c r="R1601" s="3">
        <v>5450</v>
      </c>
      <c r="S1601" s="3">
        <f>I1601*L1601*R1601</f>
        <v>65400</v>
      </c>
      <c r="T1601" s="2">
        <f>M1601+N1601</f>
        <v>6</v>
      </c>
    </row>
    <row r="1602" spans="1:20" x14ac:dyDescent="0.2">
      <c r="A1602" s="2" t="s">
        <v>4266</v>
      </c>
      <c r="B1602" s="2" t="s">
        <v>2547</v>
      </c>
      <c r="C1602" s="2" t="s">
        <v>81</v>
      </c>
      <c r="D1602" s="2" t="str">
        <f>INDEX(Hotels!$C$2:$C$49,MATCH(C1602,Hotels!$A$2:$A$49,0))</f>
        <v>Bengaluru</v>
      </c>
      <c r="E1602" s="11">
        <v>45746</v>
      </c>
      <c r="F1602" s="11">
        <v>45811</v>
      </c>
      <c r="G1602" s="11">
        <v>45814</v>
      </c>
      <c r="H1602" s="13">
        <f>DATE(YEAR(F1602),MONTH(F1602),1)</f>
        <v>45809</v>
      </c>
      <c r="I1602" s="2">
        <f>G1602-F1602</f>
        <v>3</v>
      </c>
      <c r="J1602" s="2">
        <f>F1602-E1602</f>
        <v>65</v>
      </c>
      <c r="K1602" s="2" t="s">
        <v>2668</v>
      </c>
      <c r="L1602" s="2">
        <v>1</v>
      </c>
      <c r="M1602" s="2">
        <v>2</v>
      </c>
      <c r="N1602" s="2">
        <v>1</v>
      </c>
      <c r="O1602" s="2" t="s">
        <v>2670</v>
      </c>
      <c r="P1602" s="2" t="s">
        <v>2672</v>
      </c>
      <c r="Q1602" s="2" t="s">
        <v>2649</v>
      </c>
      <c r="R1602" s="3">
        <v>10350</v>
      </c>
      <c r="S1602" s="3">
        <f>I1602*L1602*R1602</f>
        <v>31050</v>
      </c>
      <c r="T1602" s="2">
        <f>M1602+N1602</f>
        <v>3</v>
      </c>
    </row>
    <row r="1603" spans="1:20" x14ac:dyDescent="0.2">
      <c r="A1603" s="2" t="s">
        <v>4267</v>
      </c>
      <c r="B1603" s="2" t="s">
        <v>1471</v>
      </c>
      <c r="C1603" s="2" t="s">
        <v>108</v>
      </c>
      <c r="D1603" s="2" t="str">
        <f>INDEX(Hotels!$C$2:$C$49,MATCH(C1603,Hotels!$A$2:$A$49,0))</f>
        <v>Manali</v>
      </c>
      <c r="E1603" s="11">
        <v>45747</v>
      </c>
      <c r="F1603" s="11">
        <v>45760</v>
      </c>
      <c r="G1603" s="11">
        <v>45765</v>
      </c>
      <c r="H1603" s="13">
        <f>DATE(YEAR(F1603),MONTH(F1603),1)</f>
        <v>45748</v>
      </c>
      <c r="I1603" s="2">
        <f>G1603-F1603</f>
        <v>5</v>
      </c>
      <c r="J1603" s="2">
        <f>F1603-E1603</f>
        <v>13</v>
      </c>
      <c r="K1603" s="2" t="s">
        <v>2655</v>
      </c>
      <c r="L1603" s="2">
        <v>1</v>
      </c>
      <c r="M1603" s="2">
        <v>2</v>
      </c>
      <c r="N1603" s="2">
        <v>3</v>
      </c>
      <c r="O1603" s="2" t="s">
        <v>2689</v>
      </c>
      <c r="P1603" s="2" t="s">
        <v>2656</v>
      </c>
      <c r="Q1603" s="2" t="s">
        <v>2653</v>
      </c>
      <c r="R1603" s="3">
        <v>13200</v>
      </c>
      <c r="S1603" s="3">
        <f>I1603*L1603*R1603</f>
        <v>66000</v>
      </c>
      <c r="T1603" s="2">
        <f>M1603+N1603</f>
        <v>5</v>
      </c>
    </row>
    <row r="1604" spans="1:20" x14ac:dyDescent="0.2">
      <c r="A1604" s="2" t="s">
        <v>4268</v>
      </c>
      <c r="B1604" s="2" t="s">
        <v>2410</v>
      </c>
      <c r="C1604" s="2" t="s">
        <v>29</v>
      </c>
      <c r="D1604" s="2" t="str">
        <f>INDEX(Hotels!$C$2:$C$49,MATCH(C1604,Hotels!$A$2:$A$49,0))</f>
        <v>Jaipur</v>
      </c>
      <c r="E1604" s="11">
        <v>45747</v>
      </c>
      <c r="F1604" s="11">
        <v>45768</v>
      </c>
      <c r="G1604" s="11">
        <v>45770</v>
      </c>
      <c r="H1604" s="13">
        <f>DATE(YEAR(F1604),MONTH(F1604),1)</f>
        <v>45748</v>
      </c>
      <c r="I1604" s="2">
        <f>G1604-F1604</f>
        <v>2</v>
      </c>
      <c r="J1604" s="2">
        <f>F1604-E1604</f>
        <v>21</v>
      </c>
      <c r="K1604" s="2" t="s">
        <v>2655</v>
      </c>
      <c r="L1604" s="2">
        <v>1</v>
      </c>
      <c r="M1604" s="2">
        <v>1</v>
      </c>
      <c r="N1604" s="2">
        <v>0</v>
      </c>
      <c r="O1604" s="2" t="s">
        <v>2732</v>
      </c>
      <c r="P1604" s="2" t="s">
        <v>2656</v>
      </c>
      <c r="Q1604" s="2" t="s">
        <v>2649</v>
      </c>
      <c r="R1604" s="3">
        <v>7300</v>
      </c>
      <c r="S1604" s="3">
        <f>I1604*L1604*R1604</f>
        <v>14600</v>
      </c>
      <c r="T1604" s="2">
        <f>M1604+N1604</f>
        <v>1</v>
      </c>
    </row>
    <row r="1605" spans="1:20" x14ac:dyDescent="0.2">
      <c r="A1605" s="2" t="s">
        <v>4269</v>
      </c>
      <c r="B1605" s="2" t="s">
        <v>550</v>
      </c>
      <c r="C1605" s="2" t="s">
        <v>47</v>
      </c>
      <c r="D1605" s="2" t="str">
        <f>INDEX(Hotels!$C$2:$C$49,MATCH(C1605,Hotels!$A$2:$A$49,0))</f>
        <v>Agra</v>
      </c>
      <c r="E1605" s="11">
        <v>45748</v>
      </c>
      <c r="F1605" s="11">
        <v>45792</v>
      </c>
      <c r="G1605" s="11">
        <v>45797</v>
      </c>
      <c r="H1605" s="13">
        <f>DATE(YEAR(F1605),MONTH(F1605),1)</f>
        <v>45778</v>
      </c>
      <c r="I1605" s="2">
        <f>G1605-F1605</f>
        <v>5</v>
      </c>
      <c r="J1605" s="2">
        <f>F1605-E1605</f>
        <v>44</v>
      </c>
      <c r="K1605" s="2" t="s">
        <v>2668</v>
      </c>
      <c r="L1605" s="2">
        <v>1</v>
      </c>
      <c r="M1605" s="2">
        <v>3</v>
      </c>
      <c r="N1605" s="2">
        <v>0</v>
      </c>
      <c r="O1605" s="2" t="s">
        <v>2651</v>
      </c>
      <c r="P1605" s="2" t="s">
        <v>2656</v>
      </c>
      <c r="Q1605" s="2" t="s">
        <v>2649</v>
      </c>
      <c r="R1605" s="3">
        <v>3850</v>
      </c>
      <c r="S1605" s="3">
        <f>I1605*L1605*R1605</f>
        <v>19250</v>
      </c>
      <c r="T1605" s="2">
        <f>M1605+N1605</f>
        <v>3</v>
      </c>
    </row>
    <row r="1606" spans="1:20" x14ac:dyDescent="0.2">
      <c r="A1606" s="2" t="s">
        <v>4270</v>
      </c>
      <c r="B1606" s="2" t="s">
        <v>1361</v>
      </c>
      <c r="C1606" s="2" t="s">
        <v>106</v>
      </c>
      <c r="D1606" s="2" t="str">
        <f>INDEX(Hotels!$C$2:$C$49,MATCH(C1606,Hotels!$A$2:$A$49,0))</f>
        <v>Manali</v>
      </c>
      <c r="E1606" s="11">
        <v>45748</v>
      </c>
      <c r="F1606" s="11">
        <v>45837</v>
      </c>
      <c r="G1606" s="11">
        <v>45842</v>
      </c>
      <c r="H1606" s="13">
        <f>DATE(YEAR(F1606),MONTH(F1606),1)</f>
        <v>45809</v>
      </c>
      <c r="I1606" s="2">
        <f>G1606-F1606</f>
        <v>5</v>
      </c>
      <c r="J1606" s="2">
        <f>F1606-E1606</f>
        <v>89</v>
      </c>
      <c r="K1606" s="2" t="s">
        <v>2668</v>
      </c>
      <c r="L1606" s="2">
        <v>1</v>
      </c>
      <c r="M1606" s="2">
        <v>2</v>
      </c>
      <c r="N1606" s="2">
        <v>0</v>
      </c>
      <c r="O1606" s="2" t="s">
        <v>2689</v>
      </c>
      <c r="P1606" s="2" t="s">
        <v>2656</v>
      </c>
      <c r="Q1606" s="2" t="s">
        <v>2664</v>
      </c>
      <c r="R1606" s="3">
        <v>5650</v>
      </c>
      <c r="S1606" s="3">
        <f>I1606*L1606*R1606</f>
        <v>28250</v>
      </c>
      <c r="T1606" s="2">
        <f>M1606+N1606</f>
        <v>2</v>
      </c>
    </row>
    <row r="1607" spans="1:20" x14ac:dyDescent="0.2">
      <c r="A1607" s="2" t="s">
        <v>4271</v>
      </c>
      <c r="B1607" s="2" t="s">
        <v>2038</v>
      </c>
      <c r="C1607" s="2" t="s">
        <v>37</v>
      </c>
      <c r="D1607" s="2" t="str">
        <f>INDEX(Hotels!$C$2:$C$49,MATCH(C1607,Hotels!$A$2:$A$49,0))</f>
        <v>Udaipur</v>
      </c>
      <c r="E1607" s="11">
        <v>45748</v>
      </c>
      <c r="F1607" s="11">
        <v>45775</v>
      </c>
      <c r="G1607" s="11">
        <v>45778</v>
      </c>
      <c r="H1607" s="13">
        <f>DATE(YEAR(F1607),MONTH(F1607),1)</f>
        <v>45748</v>
      </c>
      <c r="I1607" s="2">
        <f>G1607-F1607</f>
        <v>3</v>
      </c>
      <c r="J1607" s="2">
        <f>F1607-E1607</f>
        <v>27</v>
      </c>
      <c r="K1607" s="2" t="s">
        <v>2646</v>
      </c>
      <c r="L1607" s="2">
        <v>1</v>
      </c>
      <c r="M1607" s="2">
        <v>2</v>
      </c>
      <c r="N1607" s="2">
        <v>0</v>
      </c>
      <c r="O1607" s="2" t="s">
        <v>2683</v>
      </c>
      <c r="P1607" s="2" t="s">
        <v>2652</v>
      </c>
      <c r="Q1607" s="2" t="s">
        <v>2649</v>
      </c>
      <c r="R1607" s="3">
        <v>21450</v>
      </c>
      <c r="S1607" s="3">
        <f>I1607*L1607*R1607</f>
        <v>64350</v>
      </c>
      <c r="T1607" s="2">
        <f>M1607+N1607</f>
        <v>2</v>
      </c>
    </row>
    <row r="1608" spans="1:20" x14ac:dyDescent="0.2">
      <c r="A1608" s="2" t="s">
        <v>4272</v>
      </c>
      <c r="B1608" s="2" t="s">
        <v>2239</v>
      </c>
      <c r="C1608" s="2" t="s">
        <v>103</v>
      </c>
      <c r="D1608" s="2" t="str">
        <f>INDEX(Hotels!$C$2:$C$49,MATCH(C1608,Hotels!$A$2:$A$49,0))</f>
        <v>Manali</v>
      </c>
      <c r="E1608" s="11">
        <v>45748</v>
      </c>
      <c r="F1608" s="11">
        <v>45765</v>
      </c>
      <c r="G1608" s="11">
        <v>45769</v>
      </c>
      <c r="H1608" s="13">
        <f>DATE(YEAR(F1608),MONTH(F1608),1)</f>
        <v>45748</v>
      </c>
      <c r="I1608" s="2">
        <f>G1608-F1608</f>
        <v>4</v>
      </c>
      <c r="J1608" s="2">
        <f>F1608-E1608</f>
        <v>17</v>
      </c>
      <c r="K1608" s="2" t="s">
        <v>2668</v>
      </c>
      <c r="L1608" s="2">
        <v>1</v>
      </c>
      <c r="M1608" s="2">
        <v>3</v>
      </c>
      <c r="N1608" s="2">
        <v>0</v>
      </c>
      <c r="O1608" s="2" t="s">
        <v>2689</v>
      </c>
      <c r="P1608" s="2" t="s">
        <v>2659</v>
      </c>
      <c r="Q1608" s="2" t="s">
        <v>2649</v>
      </c>
      <c r="R1608" s="3">
        <v>3800</v>
      </c>
      <c r="S1608" s="3">
        <f>I1608*L1608*R1608</f>
        <v>15200</v>
      </c>
      <c r="T1608" s="2">
        <f>M1608+N1608</f>
        <v>3</v>
      </c>
    </row>
    <row r="1609" spans="1:20" x14ac:dyDescent="0.2">
      <c r="A1609" s="2" t="s">
        <v>4273</v>
      </c>
      <c r="B1609" s="2" t="s">
        <v>291</v>
      </c>
      <c r="C1609" s="2" t="s">
        <v>81</v>
      </c>
      <c r="D1609" s="2" t="str">
        <f>INDEX(Hotels!$C$2:$C$49,MATCH(C1609,Hotels!$A$2:$A$49,0))</f>
        <v>Bengaluru</v>
      </c>
      <c r="E1609" s="11">
        <v>45749</v>
      </c>
      <c r="F1609" s="11">
        <v>45751</v>
      </c>
      <c r="G1609" s="11">
        <v>45752</v>
      </c>
      <c r="H1609" s="13">
        <f>DATE(YEAR(F1609),MONTH(F1609),1)</f>
        <v>45748</v>
      </c>
      <c r="I1609" s="2">
        <f>G1609-F1609</f>
        <v>1</v>
      </c>
      <c r="J1609" s="2">
        <f>F1609-E1609</f>
        <v>2</v>
      </c>
      <c r="K1609" s="2" t="s">
        <v>2646</v>
      </c>
      <c r="L1609" s="2">
        <v>1</v>
      </c>
      <c r="M1609" s="2">
        <v>2</v>
      </c>
      <c r="N1609" s="2">
        <v>0</v>
      </c>
      <c r="O1609" s="2" t="s">
        <v>2732</v>
      </c>
      <c r="P1609" s="2" t="s">
        <v>2672</v>
      </c>
      <c r="Q1609" s="2" t="s">
        <v>2649</v>
      </c>
      <c r="R1609" s="3">
        <v>25350</v>
      </c>
      <c r="S1609" s="3">
        <f>I1609*L1609*R1609</f>
        <v>25350</v>
      </c>
      <c r="T1609" s="2">
        <f>M1609+N1609</f>
        <v>2</v>
      </c>
    </row>
    <row r="1610" spans="1:20" x14ac:dyDescent="0.2">
      <c r="A1610" s="2" t="s">
        <v>4274</v>
      </c>
      <c r="B1610" s="2" t="s">
        <v>406</v>
      </c>
      <c r="C1610" s="2" t="s">
        <v>61</v>
      </c>
      <c r="D1610" s="2" t="str">
        <f>INDEX(Hotels!$C$2:$C$49,MATCH(C1610,Hotels!$A$2:$A$49,0))</f>
        <v>Mumbai</v>
      </c>
      <c r="E1610" s="11">
        <v>45749</v>
      </c>
      <c r="F1610" s="11">
        <v>45782</v>
      </c>
      <c r="G1610" s="11">
        <v>45786</v>
      </c>
      <c r="H1610" s="13">
        <f>DATE(YEAR(F1610),MONTH(F1610),1)</f>
        <v>45778</v>
      </c>
      <c r="I1610" s="2">
        <f>G1610-F1610</f>
        <v>4</v>
      </c>
      <c r="J1610" s="2">
        <f>F1610-E1610</f>
        <v>33</v>
      </c>
      <c r="K1610" s="2" t="s">
        <v>2655</v>
      </c>
      <c r="L1610" s="2">
        <v>4</v>
      </c>
      <c r="M1610" s="2">
        <v>8</v>
      </c>
      <c r="N1610" s="2">
        <v>0</v>
      </c>
      <c r="O1610" s="2" t="s">
        <v>2658</v>
      </c>
      <c r="P1610" s="2" t="s">
        <v>2652</v>
      </c>
      <c r="Q1610" s="2" t="s">
        <v>2649</v>
      </c>
      <c r="R1610" s="3">
        <v>18450</v>
      </c>
      <c r="S1610" s="3">
        <f>I1610*L1610*R1610</f>
        <v>295200</v>
      </c>
      <c r="T1610" s="2">
        <f>M1610+N1610</f>
        <v>8</v>
      </c>
    </row>
    <row r="1611" spans="1:20" x14ac:dyDescent="0.2">
      <c r="A1611" s="2" t="s">
        <v>4275</v>
      </c>
      <c r="B1611" s="2" t="s">
        <v>584</v>
      </c>
      <c r="C1611" s="2" t="s">
        <v>101</v>
      </c>
      <c r="D1611" s="2" t="str">
        <f>INDEX(Hotels!$C$2:$C$49,MATCH(C1611,Hotels!$A$2:$A$49,0))</f>
        <v>Shimla</v>
      </c>
      <c r="E1611" s="11">
        <v>45749</v>
      </c>
      <c r="F1611" s="11">
        <v>45749</v>
      </c>
      <c r="G1611" s="11">
        <v>45754</v>
      </c>
      <c r="H1611" s="13">
        <f>DATE(YEAR(F1611),MONTH(F1611),1)</f>
        <v>45748</v>
      </c>
      <c r="I1611" s="2">
        <f>G1611-F1611</f>
        <v>5</v>
      </c>
      <c r="J1611" s="2">
        <f>F1611-E1611</f>
        <v>0</v>
      </c>
      <c r="K1611" s="2" t="s">
        <v>2646</v>
      </c>
      <c r="L1611" s="2">
        <v>1</v>
      </c>
      <c r="M1611" s="2">
        <v>2</v>
      </c>
      <c r="N1611" s="2">
        <v>2</v>
      </c>
      <c r="O1611" s="2" t="s">
        <v>2683</v>
      </c>
      <c r="P1611" s="2" t="s">
        <v>2648</v>
      </c>
      <c r="Q1611" s="2" t="s">
        <v>2649</v>
      </c>
      <c r="R1611" s="3">
        <v>12200</v>
      </c>
      <c r="S1611" s="3">
        <f>I1611*L1611*R1611</f>
        <v>61000</v>
      </c>
      <c r="T1611" s="2">
        <f>M1611+N1611</f>
        <v>4</v>
      </c>
    </row>
    <row r="1612" spans="1:20" x14ac:dyDescent="0.2">
      <c r="A1612" s="2" t="s">
        <v>4276</v>
      </c>
      <c r="B1612" s="2" t="s">
        <v>1131</v>
      </c>
      <c r="C1612" s="2" t="s">
        <v>73</v>
      </c>
      <c r="D1612" s="2" t="str">
        <f>INDEX(Hotels!$C$2:$C$49,MATCH(C1612,Hotels!$A$2:$A$49,0))</f>
        <v>Bengaluru</v>
      </c>
      <c r="E1612" s="11">
        <v>45749</v>
      </c>
      <c r="F1612" s="11">
        <v>45758</v>
      </c>
      <c r="G1612" s="11">
        <v>45762</v>
      </c>
      <c r="H1612" s="13">
        <f>DATE(YEAR(F1612),MONTH(F1612),1)</f>
        <v>45748</v>
      </c>
      <c r="I1612" s="2">
        <f>G1612-F1612</f>
        <v>4</v>
      </c>
      <c r="J1612" s="2">
        <f>F1612-E1612</f>
        <v>9</v>
      </c>
      <c r="K1612" s="2" t="s">
        <v>2646</v>
      </c>
      <c r="L1612" s="2">
        <v>1</v>
      </c>
      <c r="M1612" s="2">
        <v>2</v>
      </c>
      <c r="N1612" s="2">
        <v>0</v>
      </c>
      <c r="O1612" s="2" t="s">
        <v>2670</v>
      </c>
      <c r="P1612" s="2" t="s">
        <v>2656</v>
      </c>
      <c r="Q1612" s="2" t="s">
        <v>2664</v>
      </c>
      <c r="R1612" s="3">
        <v>11400</v>
      </c>
      <c r="S1612" s="3">
        <f>I1612*L1612*R1612</f>
        <v>45600</v>
      </c>
      <c r="T1612" s="2">
        <f>M1612+N1612</f>
        <v>2</v>
      </c>
    </row>
    <row r="1613" spans="1:20" x14ac:dyDescent="0.2">
      <c r="A1613" s="2" t="s">
        <v>4277</v>
      </c>
      <c r="B1613" s="2" t="s">
        <v>1507</v>
      </c>
      <c r="C1613" s="2" t="s">
        <v>108</v>
      </c>
      <c r="D1613" s="2" t="str">
        <f>INDEX(Hotels!$C$2:$C$49,MATCH(C1613,Hotels!$A$2:$A$49,0))</f>
        <v>Manali</v>
      </c>
      <c r="E1613" s="11">
        <v>45749</v>
      </c>
      <c r="F1613" s="11">
        <v>45763</v>
      </c>
      <c r="G1613" s="11">
        <v>45766</v>
      </c>
      <c r="H1613" s="13">
        <f>DATE(YEAR(F1613),MONTH(F1613),1)</f>
        <v>45748</v>
      </c>
      <c r="I1613" s="2">
        <f>G1613-F1613</f>
        <v>3</v>
      </c>
      <c r="J1613" s="2">
        <f>F1613-E1613</f>
        <v>14</v>
      </c>
      <c r="K1613" s="2" t="s">
        <v>2655</v>
      </c>
      <c r="L1613" s="2">
        <v>1</v>
      </c>
      <c r="M1613" s="2">
        <v>2</v>
      </c>
      <c r="N1613" s="2">
        <v>0</v>
      </c>
      <c r="O1613" s="2" t="s">
        <v>2651</v>
      </c>
      <c r="P1613" s="2" t="s">
        <v>2672</v>
      </c>
      <c r="Q1613" s="2" t="s">
        <v>2649</v>
      </c>
      <c r="R1613" s="3">
        <v>12850</v>
      </c>
      <c r="S1613" s="3">
        <f>I1613*L1613*R1613</f>
        <v>38550</v>
      </c>
      <c r="T1613" s="2">
        <f>M1613+N1613</f>
        <v>2</v>
      </c>
    </row>
    <row r="1614" spans="1:20" x14ac:dyDescent="0.2">
      <c r="A1614" s="2" t="s">
        <v>4278</v>
      </c>
      <c r="B1614" s="2" t="s">
        <v>1723</v>
      </c>
      <c r="C1614" s="2" t="s">
        <v>127</v>
      </c>
      <c r="D1614" s="2" t="str">
        <f>INDEX(Hotels!$C$2:$C$49,MATCH(C1614,Hotels!$A$2:$A$49,0))</f>
        <v>Varanasi</v>
      </c>
      <c r="E1614" s="11">
        <v>45749</v>
      </c>
      <c r="F1614" s="11">
        <v>45754</v>
      </c>
      <c r="G1614" s="11">
        <v>45759</v>
      </c>
      <c r="H1614" s="13">
        <f>DATE(YEAR(F1614),MONTH(F1614),1)</f>
        <v>45748</v>
      </c>
      <c r="I1614" s="2">
        <f>G1614-F1614</f>
        <v>5</v>
      </c>
      <c r="J1614" s="2">
        <f>F1614-E1614</f>
        <v>5</v>
      </c>
      <c r="K1614" s="2" t="s">
        <v>2666</v>
      </c>
      <c r="L1614" s="2">
        <v>1</v>
      </c>
      <c r="M1614" s="2">
        <v>3</v>
      </c>
      <c r="N1614" s="2">
        <v>0</v>
      </c>
      <c r="O1614" s="2" t="s">
        <v>2670</v>
      </c>
      <c r="P1614" s="2" t="s">
        <v>2672</v>
      </c>
      <c r="Q1614" s="2" t="s">
        <v>2649</v>
      </c>
      <c r="R1614" s="3">
        <v>11250</v>
      </c>
      <c r="S1614" s="3">
        <f>I1614*L1614*R1614</f>
        <v>56250</v>
      </c>
      <c r="T1614" s="2">
        <f>M1614+N1614</f>
        <v>3</v>
      </c>
    </row>
    <row r="1615" spans="1:20" x14ac:dyDescent="0.2">
      <c r="A1615" s="2" t="s">
        <v>4279</v>
      </c>
      <c r="B1615" s="2" t="s">
        <v>2321</v>
      </c>
      <c r="C1615" s="2" t="s">
        <v>120</v>
      </c>
      <c r="D1615" s="2" t="str">
        <f>INDEX(Hotels!$C$2:$C$49,MATCH(C1615,Hotels!$A$2:$A$49,0))</f>
        <v>Rishikesh</v>
      </c>
      <c r="E1615" s="11">
        <v>45749</v>
      </c>
      <c r="F1615" s="11">
        <v>45767</v>
      </c>
      <c r="G1615" s="11">
        <v>45769</v>
      </c>
      <c r="H1615" s="13">
        <f>DATE(YEAR(F1615),MONTH(F1615),1)</f>
        <v>45748</v>
      </c>
      <c r="I1615" s="2">
        <f>G1615-F1615</f>
        <v>2</v>
      </c>
      <c r="J1615" s="2">
        <f>F1615-E1615</f>
        <v>18</v>
      </c>
      <c r="K1615" s="2" t="s">
        <v>2668</v>
      </c>
      <c r="L1615" s="2">
        <v>1</v>
      </c>
      <c r="M1615" s="2">
        <v>1</v>
      </c>
      <c r="N1615" s="2">
        <v>0</v>
      </c>
      <c r="O1615" s="2" t="s">
        <v>2732</v>
      </c>
      <c r="P1615" s="2" t="s">
        <v>2656</v>
      </c>
      <c r="Q1615" s="2" t="s">
        <v>2649</v>
      </c>
      <c r="R1615" s="3">
        <v>3050</v>
      </c>
      <c r="S1615" s="3">
        <f>I1615*L1615*R1615</f>
        <v>6100</v>
      </c>
      <c r="T1615" s="2">
        <f>M1615+N1615</f>
        <v>1</v>
      </c>
    </row>
    <row r="1616" spans="1:20" x14ac:dyDescent="0.2">
      <c r="A1616" s="2" t="s">
        <v>4280</v>
      </c>
      <c r="B1616" s="2" t="s">
        <v>763</v>
      </c>
      <c r="C1616" s="2" t="s">
        <v>129</v>
      </c>
      <c r="D1616" s="2" t="str">
        <f>INDEX(Hotels!$C$2:$C$49,MATCH(C1616,Hotels!$A$2:$A$49,0))</f>
        <v>Varanasi</v>
      </c>
      <c r="E1616" s="11">
        <v>45750</v>
      </c>
      <c r="F1616" s="11">
        <v>45858</v>
      </c>
      <c r="G1616" s="11">
        <v>45861</v>
      </c>
      <c r="H1616" s="13">
        <f>DATE(YEAR(F1616),MONTH(F1616),1)</f>
        <v>45839</v>
      </c>
      <c r="I1616" s="2">
        <f>G1616-F1616</f>
        <v>3</v>
      </c>
      <c r="J1616" s="2">
        <f>F1616-E1616</f>
        <v>108</v>
      </c>
      <c r="K1616" s="2" t="s">
        <v>2655</v>
      </c>
      <c r="L1616" s="2">
        <v>3</v>
      </c>
      <c r="M1616" s="2">
        <v>6</v>
      </c>
      <c r="N1616" s="2">
        <v>0</v>
      </c>
      <c r="O1616" s="2" t="s">
        <v>2658</v>
      </c>
      <c r="P1616" s="2" t="s">
        <v>2656</v>
      </c>
      <c r="Q1616" s="2" t="s">
        <v>2649</v>
      </c>
      <c r="R1616" s="3">
        <v>3900</v>
      </c>
      <c r="S1616" s="3">
        <f>I1616*L1616*R1616</f>
        <v>35100</v>
      </c>
      <c r="T1616" s="2">
        <f>M1616+N1616</f>
        <v>6</v>
      </c>
    </row>
    <row r="1617" spans="1:20" x14ac:dyDescent="0.2">
      <c r="A1617" s="2" t="s">
        <v>4281</v>
      </c>
      <c r="B1617" s="2" t="s">
        <v>925</v>
      </c>
      <c r="C1617" s="2" t="s">
        <v>61</v>
      </c>
      <c r="D1617" s="2" t="str">
        <f>INDEX(Hotels!$C$2:$C$49,MATCH(C1617,Hotels!$A$2:$A$49,0))</f>
        <v>Mumbai</v>
      </c>
      <c r="E1617" s="11">
        <v>45750</v>
      </c>
      <c r="F1617" s="11">
        <v>45792</v>
      </c>
      <c r="G1617" s="11">
        <v>45796</v>
      </c>
      <c r="H1617" s="13">
        <f>DATE(YEAR(F1617),MONTH(F1617),1)</f>
        <v>45778</v>
      </c>
      <c r="I1617" s="2">
        <f>G1617-F1617</f>
        <v>4</v>
      </c>
      <c r="J1617" s="2">
        <f>F1617-E1617</f>
        <v>42</v>
      </c>
      <c r="K1617" s="2" t="s">
        <v>2655</v>
      </c>
      <c r="L1617" s="2">
        <v>1</v>
      </c>
      <c r="M1617" s="2">
        <v>2</v>
      </c>
      <c r="N1617" s="2">
        <v>1</v>
      </c>
      <c r="O1617" s="2" t="s">
        <v>2658</v>
      </c>
      <c r="P1617" s="2" t="s">
        <v>2652</v>
      </c>
      <c r="Q1617" s="2" t="s">
        <v>2653</v>
      </c>
      <c r="R1617" s="3">
        <v>16600</v>
      </c>
      <c r="S1617" s="3">
        <f>I1617*L1617*R1617</f>
        <v>66400</v>
      </c>
      <c r="T1617" s="2">
        <f>M1617+N1617</f>
        <v>3</v>
      </c>
    </row>
    <row r="1618" spans="1:20" x14ac:dyDescent="0.2">
      <c r="A1618" s="2" t="s">
        <v>4282</v>
      </c>
      <c r="B1618" s="2" t="s">
        <v>1136</v>
      </c>
      <c r="C1618" s="2" t="s">
        <v>26</v>
      </c>
      <c r="D1618" s="2" t="str">
        <f>INDEX(Hotels!$C$2:$C$49,MATCH(C1618,Hotels!$A$2:$A$49,0))</f>
        <v>Jaipur</v>
      </c>
      <c r="E1618" s="11">
        <v>45750</v>
      </c>
      <c r="F1618" s="11">
        <v>45750</v>
      </c>
      <c r="G1618" s="11">
        <v>45751</v>
      </c>
      <c r="H1618" s="13">
        <f>DATE(YEAR(F1618),MONTH(F1618),1)</f>
        <v>45748</v>
      </c>
      <c r="I1618" s="2">
        <f>G1618-F1618</f>
        <v>1</v>
      </c>
      <c r="J1618" s="2">
        <f>F1618-E1618</f>
        <v>0</v>
      </c>
      <c r="K1618" s="2" t="s">
        <v>2668</v>
      </c>
      <c r="L1618" s="2">
        <v>1</v>
      </c>
      <c r="M1618" s="2">
        <v>1</v>
      </c>
      <c r="N1618" s="2">
        <v>0</v>
      </c>
      <c r="O1618" s="2" t="s">
        <v>2670</v>
      </c>
      <c r="P1618" s="2" t="s">
        <v>2662</v>
      </c>
      <c r="Q1618" s="2" t="s">
        <v>2649</v>
      </c>
      <c r="R1618" s="3">
        <v>9150</v>
      </c>
      <c r="S1618" s="3">
        <f>I1618*L1618*R1618</f>
        <v>9150</v>
      </c>
      <c r="T1618" s="2">
        <f>M1618+N1618</f>
        <v>1</v>
      </c>
    </row>
    <row r="1619" spans="1:20" x14ac:dyDescent="0.2">
      <c r="A1619" s="2" t="s">
        <v>4283</v>
      </c>
      <c r="B1619" s="2" t="s">
        <v>1557</v>
      </c>
      <c r="C1619" s="2" t="s">
        <v>99</v>
      </c>
      <c r="D1619" s="2" t="str">
        <f>INDEX(Hotels!$C$2:$C$49,MATCH(C1619,Hotels!$A$2:$A$49,0))</f>
        <v>Shimla</v>
      </c>
      <c r="E1619" s="11">
        <v>45750</v>
      </c>
      <c r="F1619" s="11">
        <v>45774</v>
      </c>
      <c r="G1619" s="11">
        <v>45778</v>
      </c>
      <c r="H1619" s="13">
        <f>DATE(YEAR(F1619),MONTH(F1619),1)</f>
        <v>45748</v>
      </c>
      <c r="I1619" s="2">
        <f>G1619-F1619</f>
        <v>4</v>
      </c>
      <c r="J1619" s="2">
        <f>F1619-E1619</f>
        <v>24</v>
      </c>
      <c r="K1619" s="2" t="s">
        <v>2668</v>
      </c>
      <c r="L1619" s="2">
        <v>1</v>
      </c>
      <c r="M1619" s="2">
        <v>2</v>
      </c>
      <c r="N1619" s="2">
        <v>0</v>
      </c>
      <c r="O1619" s="2" t="s">
        <v>2689</v>
      </c>
      <c r="P1619" s="2" t="s">
        <v>2672</v>
      </c>
      <c r="Q1619" s="2" t="s">
        <v>2649</v>
      </c>
      <c r="R1619" s="3">
        <v>2950</v>
      </c>
      <c r="S1619" s="3">
        <f>I1619*L1619*R1619</f>
        <v>11800</v>
      </c>
      <c r="T1619" s="2">
        <f>M1619+N1619</f>
        <v>2</v>
      </c>
    </row>
    <row r="1620" spans="1:20" x14ac:dyDescent="0.2">
      <c r="A1620" s="2" t="s">
        <v>4284</v>
      </c>
      <c r="B1620" s="2" t="s">
        <v>1981</v>
      </c>
      <c r="C1620" s="2" t="s">
        <v>13</v>
      </c>
      <c r="D1620" s="2" t="str">
        <f>INDEX(Hotels!$C$2:$C$49,MATCH(C1620,Hotels!$A$2:$A$49,0))</f>
        <v>Goa</v>
      </c>
      <c r="E1620" s="11">
        <v>45750</v>
      </c>
      <c r="F1620" s="11">
        <v>45759</v>
      </c>
      <c r="G1620" s="11">
        <v>45761</v>
      </c>
      <c r="H1620" s="13">
        <f>DATE(YEAR(F1620),MONTH(F1620),1)</f>
        <v>45748</v>
      </c>
      <c r="I1620" s="2">
        <f>G1620-F1620</f>
        <v>2</v>
      </c>
      <c r="J1620" s="2">
        <f>F1620-E1620</f>
        <v>9</v>
      </c>
      <c r="K1620" s="2" t="s">
        <v>2668</v>
      </c>
      <c r="L1620" s="2">
        <v>1</v>
      </c>
      <c r="M1620" s="2">
        <v>2</v>
      </c>
      <c r="N1620" s="2">
        <v>0</v>
      </c>
      <c r="O1620" s="2" t="s">
        <v>2647</v>
      </c>
      <c r="P1620" s="2" t="s">
        <v>2656</v>
      </c>
      <c r="Q1620" s="2" t="s">
        <v>2649</v>
      </c>
      <c r="R1620" s="3">
        <v>9400</v>
      </c>
      <c r="S1620" s="3">
        <f>I1620*L1620*R1620</f>
        <v>18800</v>
      </c>
      <c r="T1620" s="2">
        <f>M1620+N1620</f>
        <v>2</v>
      </c>
    </row>
    <row r="1621" spans="1:20" x14ac:dyDescent="0.2">
      <c r="A1621" s="2" t="s">
        <v>4285</v>
      </c>
      <c r="B1621" s="2" t="s">
        <v>2184</v>
      </c>
      <c r="C1621" s="2" t="s">
        <v>112</v>
      </c>
      <c r="D1621" s="2" t="str">
        <f>INDEX(Hotels!$C$2:$C$49,MATCH(C1621,Hotels!$A$2:$A$49,0))</f>
        <v>Rishikesh</v>
      </c>
      <c r="E1621" s="11">
        <v>45750</v>
      </c>
      <c r="F1621" s="11">
        <v>45927</v>
      </c>
      <c r="G1621" s="11">
        <v>45931</v>
      </c>
      <c r="H1621" s="13">
        <f>DATE(YEAR(F1621),MONTH(F1621),1)</f>
        <v>45901</v>
      </c>
      <c r="I1621" s="2">
        <f>G1621-F1621</f>
        <v>4</v>
      </c>
      <c r="J1621" s="2">
        <f>F1621-E1621</f>
        <v>177</v>
      </c>
      <c r="K1621" s="2" t="s">
        <v>2668</v>
      </c>
      <c r="L1621" s="2">
        <v>1</v>
      </c>
      <c r="M1621" s="2">
        <v>2</v>
      </c>
      <c r="N1621" s="2">
        <v>2</v>
      </c>
      <c r="O1621" s="2" t="s">
        <v>2670</v>
      </c>
      <c r="P1621" s="2" t="s">
        <v>2652</v>
      </c>
      <c r="Q1621" s="2" t="s">
        <v>2649</v>
      </c>
      <c r="R1621" s="3">
        <v>5050</v>
      </c>
      <c r="S1621" s="3">
        <f>I1621*L1621*R1621</f>
        <v>20200</v>
      </c>
      <c r="T1621" s="2">
        <f>M1621+N1621</f>
        <v>4</v>
      </c>
    </row>
    <row r="1622" spans="1:20" x14ac:dyDescent="0.2">
      <c r="A1622" s="2" t="s">
        <v>4286</v>
      </c>
      <c r="B1622" s="2" t="s">
        <v>2367</v>
      </c>
      <c r="C1622" s="2" t="s">
        <v>37</v>
      </c>
      <c r="D1622" s="2" t="str">
        <f>INDEX(Hotels!$C$2:$C$49,MATCH(C1622,Hotels!$A$2:$A$49,0))</f>
        <v>Udaipur</v>
      </c>
      <c r="E1622" s="11">
        <v>45750</v>
      </c>
      <c r="F1622" s="11">
        <v>45776</v>
      </c>
      <c r="G1622" s="11">
        <v>45778</v>
      </c>
      <c r="H1622" s="13">
        <f>DATE(YEAR(F1622),MONTH(F1622),1)</f>
        <v>45748</v>
      </c>
      <c r="I1622" s="2">
        <f>G1622-F1622</f>
        <v>2</v>
      </c>
      <c r="J1622" s="2">
        <f>F1622-E1622</f>
        <v>26</v>
      </c>
      <c r="K1622" s="2" t="s">
        <v>2646</v>
      </c>
      <c r="L1622" s="2">
        <v>1</v>
      </c>
      <c r="M1622" s="2">
        <v>2</v>
      </c>
      <c r="N1622" s="2">
        <v>0</v>
      </c>
      <c r="O1622" s="2" t="s">
        <v>2647</v>
      </c>
      <c r="P1622" s="2" t="s">
        <v>2672</v>
      </c>
      <c r="Q1622" s="2" t="s">
        <v>2649</v>
      </c>
      <c r="R1622" s="3">
        <v>22000</v>
      </c>
      <c r="S1622" s="3">
        <f>I1622*L1622*R1622</f>
        <v>44000</v>
      </c>
      <c r="T1622" s="2">
        <f>M1622+N1622</f>
        <v>2</v>
      </c>
    </row>
    <row r="1623" spans="1:20" x14ac:dyDescent="0.2">
      <c r="A1623" s="2" t="s">
        <v>4287</v>
      </c>
      <c r="B1623" s="2" t="s">
        <v>1055</v>
      </c>
      <c r="C1623" s="2" t="s">
        <v>47</v>
      </c>
      <c r="D1623" s="2" t="str">
        <f>INDEX(Hotels!$C$2:$C$49,MATCH(C1623,Hotels!$A$2:$A$49,0))</f>
        <v>Agra</v>
      </c>
      <c r="E1623" s="11">
        <v>45751</v>
      </c>
      <c r="F1623" s="11">
        <v>45758</v>
      </c>
      <c r="G1623" s="11">
        <v>45759</v>
      </c>
      <c r="H1623" s="13">
        <f>DATE(YEAR(F1623),MONTH(F1623),1)</f>
        <v>45748</v>
      </c>
      <c r="I1623" s="2">
        <f>G1623-F1623</f>
        <v>1</v>
      </c>
      <c r="J1623" s="2">
        <f>F1623-E1623</f>
        <v>7</v>
      </c>
      <c r="K1623" s="2" t="s">
        <v>2655</v>
      </c>
      <c r="L1623" s="2">
        <v>1</v>
      </c>
      <c r="M1623" s="2">
        <v>1</v>
      </c>
      <c r="N1623" s="2">
        <v>0</v>
      </c>
      <c r="O1623" s="2" t="s">
        <v>2732</v>
      </c>
      <c r="P1623" s="2" t="s">
        <v>2656</v>
      </c>
      <c r="Q1623" s="2" t="s">
        <v>2649</v>
      </c>
      <c r="R1623" s="3">
        <v>5500</v>
      </c>
      <c r="S1623" s="3">
        <f>I1623*L1623*R1623</f>
        <v>5500</v>
      </c>
      <c r="T1623" s="2">
        <f>M1623+N1623</f>
        <v>1</v>
      </c>
    </row>
    <row r="1624" spans="1:20" x14ac:dyDescent="0.2">
      <c r="A1624" s="2" t="s">
        <v>4288</v>
      </c>
      <c r="B1624" s="2" t="s">
        <v>1057</v>
      </c>
      <c r="C1624" s="2" t="s">
        <v>89</v>
      </c>
      <c r="D1624" s="2" t="str">
        <f>INDEX(Hotels!$C$2:$C$49,MATCH(C1624,Hotels!$A$2:$A$49,0))</f>
        <v>Kochi</v>
      </c>
      <c r="E1624" s="11">
        <v>45751</v>
      </c>
      <c r="F1624" s="11">
        <v>45751</v>
      </c>
      <c r="G1624" s="11">
        <v>45755</v>
      </c>
      <c r="H1624" s="13">
        <f>DATE(YEAR(F1624),MONTH(F1624),1)</f>
        <v>45748</v>
      </c>
      <c r="I1624" s="2">
        <f>G1624-F1624</f>
        <v>4</v>
      </c>
      <c r="J1624" s="2">
        <f>F1624-E1624</f>
        <v>0</v>
      </c>
      <c r="K1624" s="2" t="s">
        <v>2668</v>
      </c>
      <c r="L1624" s="2">
        <v>3</v>
      </c>
      <c r="M1624" s="2">
        <v>6</v>
      </c>
      <c r="N1624" s="2">
        <v>0</v>
      </c>
      <c r="O1624" s="2" t="s">
        <v>2658</v>
      </c>
      <c r="P1624" s="2" t="s">
        <v>2672</v>
      </c>
      <c r="Q1624" s="2" t="s">
        <v>2649</v>
      </c>
      <c r="R1624" s="3">
        <v>4800</v>
      </c>
      <c r="S1624" s="3">
        <f>I1624*L1624*R1624</f>
        <v>57600</v>
      </c>
      <c r="T1624" s="2">
        <f>M1624+N1624</f>
        <v>6</v>
      </c>
    </row>
    <row r="1625" spans="1:20" x14ac:dyDescent="0.2">
      <c r="A1625" s="2" t="s">
        <v>4289</v>
      </c>
      <c r="B1625" s="2" t="s">
        <v>1914</v>
      </c>
      <c r="C1625" s="2" t="s">
        <v>89</v>
      </c>
      <c r="D1625" s="2" t="str">
        <f>INDEX(Hotels!$C$2:$C$49,MATCH(C1625,Hotels!$A$2:$A$49,0))</f>
        <v>Kochi</v>
      </c>
      <c r="E1625" s="11">
        <v>45751</v>
      </c>
      <c r="F1625" s="11">
        <v>45794</v>
      </c>
      <c r="G1625" s="11">
        <v>45800</v>
      </c>
      <c r="H1625" s="13">
        <f>DATE(YEAR(F1625),MONTH(F1625),1)</f>
        <v>45778</v>
      </c>
      <c r="I1625" s="2">
        <f>G1625-F1625</f>
        <v>6</v>
      </c>
      <c r="J1625" s="2">
        <f>F1625-E1625</f>
        <v>43</v>
      </c>
      <c r="K1625" s="2" t="s">
        <v>2666</v>
      </c>
      <c r="L1625" s="2">
        <v>1</v>
      </c>
      <c r="M1625" s="2">
        <v>2</v>
      </c>
      <c r="N1625" s="2">
        <v>2</v>
      </c>
      <c r="O1625" s="2" t="s">
        <v>2689</v>
      </c>
      <c r="P1625" s="2" t="s">
        <v>2652</v>
      </c>
      <c r="Q1625" s="2" t="s">
        <v>2649</v>
      </c>
      <c r="R1625" s="3">
        <v>13700</v>
      </c>
      <c r="S1625" s="3">
        <f>I1625*L1625*R1625</f>
        <v>82200</v>
      </c>
      <c r="T1625" s="2">
        <f>M1625+N1625</f>
        <v>4</v>
      </c>
    </row>
    <row r="1626" spans="1:20" x14ac:dyDescent="0.2">
      <c r="A1626" s="2" t="s">
        <v>4290</v>
      </c>
      <c r="B1626" s="2" t="s">
        <v>2173</v>
      </c>
      <c r="C1626" s="2" t="s">
        <v>61</v>
      </c>
      <c r="D1626" s="2" t="str">
        <f>INDEX(Hotels!$C$2:$C$49,MATCH(C1626,Hotels!$A$2:$A$49,0))</f>
        <v>Mumbai</v>
      </c>
      <c r="E1626" s="11">
        <v>45751</v>
      </c>
      <c r="F1626" s="11">
        <v>45771</v>
      </c>
      <c r="G1626" s="11">
        <v>45774</v>
      </c>
      <c r="H1626" s="13">
        <f>DATE(YEAR(F1626),MONTH(F1626),1)</f>
        <v>45748</v>
      </c>
      <c r="I1626" s="2">
        <f>G1626-F1626</f>
        <v>3</v>
      </c>
      <c r="J1626" s="2">
        <f>F1626-E1626</f>
        <v>20</v>
      </c>
      <c r="K1626" s="2" t="s">
        <v>2646</v>
      </c>
      <c r="L1626" s="2">
        <v>1</v>
      </c>
      <c r="M1626" s="2">
        <v>2</v>
      </c>
      <c r="N1626" s="2">
        <v>1</v>
      </c>
      <c r="O1626" s="2" t="s">
        <v>2689</v>
      </c>
      <c r="P1626" s="2" t="s">
        <v>2648</v>
      </c>
      <c r="Q1626" s="2" t="s">
        <v>2649</v>
      </c>
      <c r="R1626" s="3">
        <v>27100</v>
      </c>
      <c r="S1626" s="3">
        <f>I1626*L1626*R1626</f>
        <v>81300</v>
      </c>
      <c r="T1626" s="2">
        <f>M1626+N1626</f>
        <v>3</v>
      </c>
    </row>
    <row r="1627" spans="1:20" x14ac:dyDescent="0.2">
      <c r="A1627" s="2" t="s">
        <v>4291</v>
      </c>
      <c r="B1627" s="2" t="s">
        <v>2309</v>
      </c>
      <c r="C1627" s="2" t="s">
        <v>83</v>
      </c>
      <c r="D1627" s="2" t="str">
        <f>INDEX(Hotels!$C$2:$C$49,MATCH(C1627,Hotels!$A$2:$A$49,0))</f>
        <v>Kochi</v>
      </c>
      <c r="E1627" s="11">
        <v>45751</v>
      </c>
      <c r="F1627" s="11">
        <v>45752</v>
      </c>
      <c r="G1627" s="11">
        <v>45755</v>
      </c>
      <c r="H1627" s="13">
        <f>DATE(YEAR(F1627),MONTH(F1627),1)</f>
        <v>45748</v>
      </c>
      <c r="I1627" s="2">
        <f>G1627-F1627</f>
        <v>3</v>
      </c>
      <c r="J1627" s="2">
        <f>F1627-E1627</f>
        <v>1</v>
      </c>
      <c r="K1627" s="2" t="s">
        <v>2655</v>
      </c>
      <c r="L1627" s="2">
        <v>1</v>
      </c>
      <c r="M1627" s="2">
        <v>1</v>
      </c>
      <c r="N1627" s="2">
        <v>0</v>
      </c>
      <c r="O1627" s="2" t="s">
        <v>2689</v>
      </c>
      <c r="P1627" s="2" t="s">
        <v>2652</v>
      </c>
      <c r="Q1627" s="2" t="s">
        <v>2653</v>
      </c>
      <c r="R1627" s="3">
        <v>12050</v>
      </c>
      <c r="S1627" s="3">
        <f>I1627*L1627*R1627</f>
        <v>36150</v>
      </c>
      <c r="T1627" s="2">
        <f>M1627+N1627</f>
        <v>1</v>
      </c>
    </row>
    <row r="1628" spans="1:20" x14ac:dyDescent="0.2">
      <c r="A1628" s="2" t="s">
        <v>4292</v>
      </c>
      <c r="B1628" s="2" t="s">
        <v>1563</v>
      </c>
      <c r="C1628" s="2" t="s">
        <v>101</v>
      </c>
      <c r="D1628" s="2" t="str">
        <f>INDEX(Hotels!$C$2:$C$49,MATCH(C1628,Hotels!$A$2:$A$49,0))</f>
        <v>Shimla</v>
      </c>
      <c r="E1628" s="11">
        <v>45752</v>
      </c>
      <c r="F1628" s="11">
        <v>45766</v>
      </c>
      <c r="G1628" s="11">
        <v>45768</v>
      </c>
      <c r="H1628" s="13">
        <f>DATE(YEAR(F1628),MONTH(F1628),1)</f>
        <v>45748</v>
      </c>
      <c r="I1628" s="2">
        <f>G1628-F1628</f>
        <v>2</v>
      </c>
      <c r="J1628" s="2">
        <f>F1628-E1628</f>
        <v>14</v>
      </c>
      <c r="K1628" s="2" t="s">
        <v>2655</v>
      </c>
      <c r="L1628" s="2">
        <v>1</v>
      </c>
      <c r="M1628" s="2">
        <v>1</v>
      </c>
      <c r="N1628" s="2">
        <v>0</v>
      </c>
      <c r="O1628" s="2" t="s">
        <v>2689</v>
      </c>
      <c r="P1628" s="2" t="s">
        <v>2656</v>
      </c>
      <c r="Q1628" s="2" t="s">
        <v>2649</v>
      </c>
      <c r="R1628" s="3">
        <v>7450</v>
      </c>
      <c r="S1628" s="3">
        <f>I1628*L1628*R1628</f>
        <v>14900</v>
      </c>
      <c r="T1628" s="2">
        <f>M1628+N1628</f>
        <v>1</v>
      </c>
    </row>
    <row r="1629" spans="1:20" x14ac:dyDescent="0.2">
      <c r="A1629" s="2" t="s">
        <v>4293</v>
      </c>
      <c r="B1629" s="2" t="s">
        <v>1998</v>
      </c>
      <c r="C1629" s="2" t="s">
        <v>108</v>
      </c>
      <c r="D1629" s="2" t="str">
        <f>INDEX(Hotels!$C$2:$C$49,MATCH(C1629,Hotels!$A$2:$A$49,0))</f>
        <v>Manali</v>
      </c>
      <c r="E1629" s="11">
        <v>45752</v>
      </c>
      <c r="F1629" s="11">
        <v>45789</v>
      </c>
      <c r="G1629" s="11">
        <v>45793</v>
      </c>
      <c r="H1629" s="13">
        <f>DATE(YEAR(F1629),MONTH(F1629),1)</f>
        <v>45778</v>
      </c>
      <c r="I1629" s="2">
        <f>G1629-F1629</f>
        <v>4</v>
      </c>
      <c r="J1629" s="2">
        <f>F1629-E1629</f>
        <v>37</v>
      </c>
      <c r="K1629" s="2" t="s">
        <v>2668</v>
      </c>
      <c r="L1629" s="2">
        <v>4</v>
      </c>
      <c r="M1629" s="2">
        <v>8</v>
      </c>
      <c r="N1629" s="2">
        <v>0</v>
      </c>
      <c r="O1629" s="2" t="s">
        <v>2689</v>
      </c>
      <c r="P1629" s="2" t="s">
        <v>2672</v>
      </c>
      <c r="Q1629" s="2" t="s">
        <v>2649</v>
      </c>
      <c r="R1629" s="3">
        <v>11250</v>
      </c>
      <c r="S1629" s="3">
        <f>I1629*L1629*R1629</f>
        <v>180000</v>
      </c>
      <c r="T1629" s="2">
        <f>M1629+N1629</f>
        <v>8</v>
      </c>
    </row>
    <row r="1630" spans="1:20" x14ac:dyDescent="0.2">
      <c r="A1630" s="2" t="s">
        <v>4294</v>
      </c>
      <c r="B1630" s="2" t="s">
        <v>2560</v>
      </c>
      <c r="C1630" s="2" t="s">
        <v>81</v>
      </c>
      <c r="D1630" s="2" t="str">
        <f>INDEX(Hotels!$C$2:$C$49,MATCH(C1630,Hotels!$A$2:$A$49,0))</f>
        <v>Bengaluru</v>
      </c>
      <c r="E1630" s="11">
        <v>45752</v>
      </c>
      <c r="F1630" s="11">
        <v>45786</v>
      </c>
      <c r="G1630" s="11">
        <v>45789</v>
      </c>
      <c r="H1630" s="13">
        <f>DATE(YEAR(F1630),MONTH(F1630),1)</f>
        <v>45778</v>
      </c>
      <c r="I1630" s="2">
        <f>G1630-F1630</f>
        <v>3</v>
      </c>
      <c r="J1630" s="2">
        <f>F1630-E1630</f>
        <v>34</v>
      </c>
      <c r="K1630" s="2" t="s">
        <v>2668</v>
      </c>
      <c r="L1630" s="2">
        <v>1</v>
      </c>
      <c r="M1630" s="2">
        <v>1</v>
      </c>
      <c r="N1630" s="2">
        <v>0</v>
      </c>
      <c r="O1630" s="2" t="s">
        <v>2689</v>
      </c>
      <c r="P1630" s="2" t="s">
        <v>2652</v>
      </c>
      <c r="Q1630" s="2" t="s">
        <v>2653</v>
      </c>
      <c r="R1630" s="3">
        <v>11850</v>
      </c>
      <c r="S1630" s="3">
        <f>I1630*L1630*R1630</f>
        <v>35550</v>
      </c>
      <c r="T1630" s="2">
        <f>M1630+N1630</f>
        <v>1</v>
      </c>
    </row>
    <row r="1631" spans="1:20" x14ac:dyDescent="0.2">
      <c r="A1631" s="2" t="s">
        <v>4295</v>
      </c>
      <c r="B1631" s="2" t="s">
        <v>1089</v>
      </c>
      <c r="C1631" s="2" t="s">
        <v>93</v>
      </c>
      <c r="D1631" s="2" t="str">
        <f>INDEX(Hotels!$C$2:$C$49,MATCH(C1631,Hotels!$A$2:$A$49,0))</f>
        <v>Shimla</v>
      </c>
      <c r="E1631" s="11">
        <v>45753</v>
      </c>
      <c r="F1631" s="11">
        <v>45943</v>
      </c>
      <c r="G1631" s="11">
        <v>45947</v>
      </c>
      <c r="H1631" s="13">
        <f>DATE(YEAR(F1631),MONTH(F1631),1)</f>
        <v>45931</v>
      </c>
      <c r="I1631" s="2">
        <f>G1631-F1631</f>
        <v>4</v>
      </c>
      <c r="J1631" s="2">
        <f>F1631-E1631</f>
        <v>190</v>
      </c>
      <c r="K1631" s="2" t="s">
        <v>2668</v>
      </c>
      <c r="L1631" s="2">
        <v>4</v>
      </c>
      <c r="M1631" s="2">
        <v>8</v>
      </c>
      <c r="N1631" s="2">
        <v>0</v>
      </c>
      <c r="O1631" s="2" t="s">
        <v>2683</v>
      </c>
      <c r="P1631" s="2" t="s">
        <v>2662</v>
      </c>
      <c r="Q1631" s="2" t="s">
        <v>2649</v>
      </c>
      <c r="R1631" s="3">
        <v>4050</v>
      </c>
      <c r="S1631" s="3">
        <f>I1631*L1631*R1631</f>
        <v>64800</v>
      </c>
      <c r="T1631" s="2">
        <f>M1631+N1631</f>
        <v>8</v>
      </c>
    </row>
    <row r="1632" spans="1:20" x14ac:dyDescent="0.2">
      <c r="A1632" s="2" t="s">
        <v>4296</v>
      </c>
      <c r="B1632" s="2" t="s">
        <v>2383</v>
      </c>
      <c r="C1632" s="2" t="s">
        <v>34</v>
      </c>
      <c r="D1632" s="2" t="str">
        <f>INDEX(Hotels!$C$2:$C$49,MATCH(C1632,Hotels!$A$2:$A$49,0))</f>
        <v>Udaipur</v>
      </c>
      <c r="E1632" s="11">
        <v>45753</v>
      </c>
      <c r="F1632" s="11">
        <v>45889</v>
      </c>
      <c r="G1632" s="11">
        <v>45895</v>
      </c>
      <c r="H1632" s="13">
        <f>DATE(YEAR(F1632),MONTH(F1632),1)</f>
        <v>45870</v>
      </c>
      <c r="I1632" s="2">
        <f>G1632-F1632</f>
        <v>6</v>
      </c>
      <c r="J1632" s="2">
        <f>F1632-E1632</f>
        <v>136</v>
      </c>
      <c r="K1632" s="2" t="s">
        <v>2668</v>
      </c>
      <c r="L1632" s="2">
        <v>1</v>
      </c>
      <c r="M1632" s="2">
        <v>2</v>
      </c>
      <c r="N1632" s="2">
        <v>3</v>
      </c>
      <c r="O1632" s="2" t="s">
        <v>2689</v>
      </c>
      <c r="P1632" s="2" t="s">
        <v>2648</v>
      </c>
      <c r="Q1632" s="2" t="s">
        <v>2653</v>
      </c>
      <c r="R1632" s="3">
        <v>4350</v>
      </c>
      <c r="S1632" s="3">
        <f>I1632*L1632*R1632</f>
        <v>26100</v>
      </c>
      <c r="T1632" s="2">
        <f>M1632+N1632</f>
        <v>5</v>
      </c>
    </row>
    <row r="1633" spans="1:20" x14ac:dyDescent="0.2">
      <c r="A1633" s="2" t="s">
        <v>4297</v>
      </c>
      <c r="B1633" s="2" t="s">
        <v>673</v>
      </c>
      <c r="C1633" s="2" t="s">
        <v>13</v>
      </c>
      <c r="D1633" s="2" t="str">
        <f>INDEX(Hotels!$C$2:$C$49,MATCH(C1633,Hotels!$A$2:$A$49,0))</f>
        <v>Goa</v>
      </c>
      <c r="E1633" s="11">
        <v>45754</v>
      </c>
      <c r="F1633" s="11">
        <v>45760</v>
      </c>
      <c r="G1633" s="11">
        <v>45766</v>
      </c>
      <c r="H1633" s="13">
        <f>DATE(YEAR(F1633),MONTH(F1633),1)</f>
        <v>45748</v>
      </c>
      <c r="I1633" s="2">
        <f>G1633-F1633</f>
        <v>6</v>
      </c>
      <c r="J1633" s="2">
        <f>F1633-E1633</f>
        <v>6</v>
      </c>
      <c r="K1633" s="2" t="s">
        <v>2666</v>
      </c>
      <c r="L1633" s="2">
        <v>1</v>
      </c>
      <c r="M1633" s="2">
        <v>2</v>
      </c>
      <c r="N1633" s="2">
        <v>1</v>
      </c>
      <c r="O1633" s="2" t="s">
        <v>2661</v>
      </c>
      <c r="P1633" s="2" t="s">
        <v>2652</v>
      </c>
      <c r="Q1633" s="2" t="s">
        <v>2649</v>
      </c>
      <c r="R1633" s="3">
        <v>28850</v>
      </c>
      <c r="S1633" s="3">
        <f>I1633*L1633*R1633</f>
        <v>173100</v>
      </c>
      <c r="T1633" s="2">
        <f>M1633+N1633</f>
        <v>3</v>
      </c>
    </row>
    <row r="1634" spans="1:20" x14ac:dyDescent="0.2">
      <c r="A1634" s="2" t="s">
        <v>4298</v>
      </c>
      <c r="B1634" s="2" t="s">
        <v>1355</v>
      </c>
      <c r="C1634" s="2" t="s">
        <v>129</v>
      </c>
      <c r="D1634" s="2" t="str">
        <f>INDEX(Hotels!$C$2:$C$49,MATCH(C1634,Hotels!$A$2:$A$49,0))</f>
        <v>Varanasi</v>
      </c>
      <c r="E1634" s="11">
        <v>45754</v>
      </c>
      <c r="F1634" s="11">
        <v>45767</v>
      </c>
      <c r="G1634" s="11">
        <v>45772</v>
      </c>
      <c r="H1634" s="13">
        <f>DATE(YEAR(F1634),MONTH(F1634),1)</f>
        <v>45748</v>
      </c>
      <c r="I1634" s="2">
        <f>G1634-F1634</f>
        <v>5</v>
      </c>
      <c r="J1634" s="2">
        <f>F1634-E1634</f>
        <v>13</v>
      </c>
      <c r="K1634" s="2" t="s">
        <v>2655</v>
      </c>
      <c r="L1634" s="2">
        <v>1</v>
      </c>
      <c r="M1634" s="2">
        <v>1</v>
      </c>
      <c r="N1634" s="2">
        <v>0</v>
      </c>
      <c r="O1634" s="2" t="s">
        <v>2683</v>
      </c>
      <c r="P1634" s="2" t="s">
        <v>2662</v>
      </c>
      <c r="Q1634" s="2" t="s">
        <v>2653</v>
      </c>
      <c r="R1634" s="3">
        <v>4950</v>
      </c>
      <c r="S1634" s="3">
        <f>I1634*L1634*R1634</f>
        <v>24750</v>
      </c>
      <c r="T1634" s="2">
        <f>M1634+N1634</f>
        <v>1</v>
      </c>
    </row>
    <row r="1635" spans="1:20" x14ac:dyDescent="0.2">
      <c r="A1635" s="2" t="s">
        <v>4299</v>
      </c>
      <c r="B1635" s="2" t="s">
        <v>1516</v>
      </c>
      <c r="C1635" s="2" t="s">
        <v>63</v>
      </c>
      <c r="D1635" s="2" t="str">
        <f>INDEX(Hotels!$C$2:$C$49,MATCH(C1635,Hotels!$A$2:$A$49,0))</f>
        <v>New Delhi</v>
      </c>
      <c r="E1635" s="11">
        <v>45754</v>
      </c>
      <c r="F1635" s="11">
        <v>45761</v>
      </c>
      <c r="G1635" s="11">
        <v>45764</v>
      </c>
      <c r="H1635" s="13">
        <f>DATE(YEAR(F1635),MONTH(F1635),1)</f>
        <v>45748</v>
      </c>
      <c r="I1635" s="2">
        <f>G1635-F1635</f>
        <v>3</v>
      </c>
      <c r="J1635" s="2">
        <f>F1635-E1635</f>
        <v>7</v>
      </c>
      <c r="K1635" s="2" t="s">
        <v>2646</v>
      </c>
      <c r="L1635" s="2">
        <v>1</v>
      </c>
      <c r="M1635" s="2">
        <v>1</v>
      </c>
      <c r="N1635" s="2">
        <v>0</v>
      </c>
      <c r="O1635" s="2" t="s">
        <v>2689</v>
      </c>
      <c r="P1635" s="2" t="s">
        <v>2656</v>
      </c>
      <c r="Q1635" s="2" t="s">
        <v>2649</v>
      </c>
      <c r="R1635" s="3">
        <v>12750</v>
      </c>
      <c r="S1635" s="3">
        <f>I1635*L1635*R1635</f>
        <v>38250</v>
      </c>
      <c r="T1635" s="2">
        <f>M1635+N1635</f>
        <v>1</v>
      </c>
    </row>
    <row r="1636" spans="1:20" x14ac:dyDescent="0.2">
      <c r="A1636" s="2" t="s">
        <v>4300</v>
      </c>
      <c r="B1636" s="2" t="s">
        <v>1610</v>
      </c>
      <c r="C1636" s="2" t="s">
        <v>43</v>
      </c>
      <c r="D1636" s="2" t="str">
        <f>INDEX(Hotels!$C$2:$C$49,MATCH(C1636,Hotels!$A$2:$A$49,0))</f>
        <v>Agra</v>
      </c>
      <c r="E1636" s="11">
        <v>45754</v>
      </c>
      <c r="F1636" s="11">
        <v>45763</v>
      </c>
      <c r="G1636" s="11">
        <v>45766</v>
      </c>
      <c r="H1636" s="13">
        <f>DATE(YEAR(F1636),MONTH(F1636),1)</f>
        <v>45748</v>
      </c>
      <c r="I1636" s="2">
        <f>G1636-F1636</f>
        <v>3</v>
      </c>
      <c r="J1636" s="2">
        <f>F1636-E1636</f>
        <v>9</v>
      </c>
      <c r="K1636" s="2" t="s">
        <v>2668</v>
      </c>
      <c r="L1636" s="2">
        <v>1</v>
      </c>
      <c r="M1636" s="2">
        <v>2</v>
      </c>
      <c r="N1636" s="2">
        <v>0</v>
      </c>
      <c r="O1636" s="2" t="s">
        <v>2683</v>
      </c>
      <c r="P1636" s="2" t="s">
        <v>2656</v>
      </c>
      <c r="Q1636" s="2" t="s">
        <v>2649</v>
      </c>
      <c r="R1636" s="3">
        <v>3700</v>
      </c>
      <c r="S1636" s="3">
        <f>I1636*L1636*R1636</f>
        <v>11100</v>
      </c>
      <c r="T1636" s="2">
        <f>M1636+N1636</f>
        <v>2</v>
      </c>
    </row>
    <row r="1637" spans="1:20" x14ac:dyDescent="0.2">
      <c r="A1637" s="2" t="s">
        <v>4301</v>
      </c>
      <c r="B1637" s="2" t="s">
        <v>2197</v>
      </c>
      <c r="C1637" s="2" t="s">
        <v>103</v>
      </c>
      <c r="D1637" s="2" t="str">
        <f>INDEX(Hotels!$C$2:$C$49,MATCH(C1637,Hotels!$A$2:$A$49,0))</f>
        <v>Manali</v>
      </c>
      <c r="E1637" s="11">
        <v>45754</v>
      </c>
      <c r="F1637" s="11">
        <v>45828</v>
      </c>
      <c r="G1637" s="11">
        <v>45834</v>
      </c>
      <c r="H1637" s="13">
        <f>DATE(YEAR(F1637),MONTH(F1637),1)</f>
        <v>45809</v>
      </c>
      <c r="I1637" s="2">
        <f>G1637-F1637</f>
        <v>6</v>
      </c>
      <c r="J1637" s="2">
        <f>F1637-E1637</f>
        <v>74</v>
      </c>
      <c r="K1637" s="2" t="s">
        <v>2668</v>
      </c>
      <c r="L1637" s="2">
        <v>1</v>
      </c>
      <c r="M1637" s="2">
        <v>2</v>
      </c>
      <c r="N1637" s="2">
        <v>1</v>
      </c>
      <c r="O1637" s="2" t="s">
        <v>2651</v>
      </c>
      <c r="P1637" s="2" t="s">
        <v>2652</v>
      </c>
      <c r="Q1637" s="2" t="s">
        <v>2649</v>
      </c>
      <c r="R1637" s="3">
        <v>3750</v>
      </c>
      <c r="S1637" s="3">
        <f>I1637*L1637*R1637</f>
        <v>22500</v>
      </c>
      <c r="T1637" s="2">
        <f>M1637+N1637</f>
        <v>3</v>
      </c>
    </row>
    <row r="1638" spans="1:20" x14ac:dyDescent="0.2">
      <c r="A1638" s="2" t="s">
        <v>4302</v>
      </c>
      <c r="B1638" s="2" t="s">
        <v>2468</v>
      </c>
      <c r="C1638" s="2" t="s">
        <v>26</v>
      </c>
      <c r="D1638" s="2" t="str">
        <f>INDEX(Hotels!$C$2:$C$49,MATCH(C1638,Hotels!$A$2:$A$49,0))</f>
        <v>Jaipur</v>
      </c>
      <c r="E1638" s="11">
        <v>45754</v>
      </c>
      <c r="F1638" s="11">
        <v>45791</v>
      </c>
      <c r="G1638" s="11">
        <v>45794</v>
      </c>
      <c r="H1638" s="13">
        <f>DATE(YEAR(F1638),MONTH(F1638),1)</f>
        <v>45778</v>
      </c>
      <c r="I1638" s="2">
        <f>G1638-F1638</f>
        <v>3</v>
      </c>
      <c r="J1638" s="2">
        <f>F1638-E1638</f>
        <v>37</v>
      </c>
      <c r="K1638" s="2" t="s">
        <v>2646</v>
      </c>
      <c r="L1638" s="2">
        <v>1</v>
      </c>
      <c r="M1638" s="2">
        <v>2</v>
      </c>
      <c r="N1638" s="2">
        <v>1</v>
      </c>
      <c r="O1638" s="2" t="s">
        <v>2647</v>
      </c>
      <c r="P1638" s="2" t="s">
        <v>2656</v>
      </c>
      <c r="Q1638" s="2" t="s">
        <v>2649</v>
      </c>
      <c r="R1638" s="3">
        <v>18600</v>
      </c>
      <c r="S1638" s="3">
        <f>I1638*L1638*R1638</f>
        <v>55800</v>
      </c>
      <c r="T1638" s="2">
        <f>M1638+N1638</f>
        <v>3</v>
      </c>
    </row>
    <row r="1639" spans="1:20" x14ac:dyDescent="0.2">
      <c r="A1639" s="2" t="s">
        <v>4303</v>
      </c>
      <c r="B1639" s="2" t="s">
        <v>2481</v>
      </c>
      <c r="C1639" s="2" t="s">
        <v>57</v>
      </c>
      <c r="D1639" s="2" t="str">
        <f>INDEX(Hotels!$C$2:$C$49,MATCH(C1639,Hotels!$A$2:$A$49,0))</f>
        <v>Mumbai</v>
      </c>
      <c r="E1639" s="11">
        <v>45754</v>
      </c>
      <c r="F1639" s="11">
        <v>45797</v>
      </c>
      <c r="G1639" s="11">
        <v>45802</v>
      </c>
      <c r="H1639" s="13">
        <f>DATE(YEAR(F1639),MONTH(F1639),1)</f>
        <v>45778</v>
      </c>
      <c r="I1639" s="2">
        <f>G1639-F1639</f>
        <v>5</v>
      </c>
      <c r="J1639" s="2">
        <f>F1639-E1639</f>
        <v>43</v>
      </c>
      <c r="K1639" s="2" t="s">
        <v>2646</v>
      </c>
      <c r="L1639" s="2">
        <v>1</v>
      </c>
      <c r="M1639" s="2">
        <v>2</v>
      </c>
      <c r="N1639" s="2">
        <v>2</v>
      </c>
      <c r="O1639" s="2" t="s">
        <v>2647</v>
      </c>
      <c r="P1639" s="2" t="s">
        <v>2656</v>
      </c>
      <c r="Q1639" s="2" t="s">
        <v>2649</v>
      </c>
      <c r="R1639" s="3">
        <v>12850</v>
      </c>
      <c r="S1639" s="3">
        <f>I1639*L1639*R1639</f>
        <v>64250</v>
      </c>
      <c r="T1639" s="2">
        <f>M1639+N1639</f>
        <v>4</v>
      </c>
    </row>
    <row r="1640" spans="1:20" x14ac:dyDescent="0.2">
      <c r="A1640" s="2" t="s">
        <v>4304</v>
      </c>
      <c r="B1640" s="2" t="s">
        <v>673</v>
      </c>
      <c r="C1640" s="2" t="s">
        <v>118</v>
      </c>
      <c r="D1640" s="2" t="str">
        <f>INDEX(Hotels!$C$2:$C$49,MATCH(C1640,Hotels!$A$2:$A$49,0))</f>
        <v>Rishikesh</v>
      </c>
      <c r="E1640" s="11">
        <v>45755</v>
      </c>
      <c r="F1640" s="11">
        <v>45776</v>
      </c>
      <c r="G1640" s="11">
        <v>45780</v>
      </c>
      <c r="H1640" s="13">
        <f>DATE(YEAR(F1640),MONTH(F1640),1)</f>
        <v>45748</v>
      </c>
      <c r="I1640" s="2">
        <f>G1640-F1640</f>
        <v>4</v>
      </c>
      <c r="J1640" s="2">
        <f>F1640-E1640</f>
        <v>21</v>
      </c>
      <c r="K1640" s="2" t="s">
        <v>2666</v>
      </c>
      <c r="L1640" s="2">
        <v>2</v>
      </c>
      <c r="M1640" s="2">
        <v>4</v>
      </c>
      <c r="N1640" s="2">
        <v>2</v>
      </c>
      <c r="O1640" s="2" t="s">
        <v>2658</v>
      </c>
      <c r="P1640" s="2" t="s">
        <v>2652</v>
      </c>
      <c r="Q1640" s="2" t="s">
        <v>2649</v>
      </c>
      <c r="R1640" s="3">
        <v>23250</v>
      </c>
      <c r="S1640" s="3">
        <f>I1640*L1640*R1640</f>
        <v>186000</v>
      </c>
      <c r="T1640" s="2">
        <f>M1640+N1640</f>
        <v>6</v>
      </c>
    </row>
    <row r="1641" spans="1:20" x14ac:dyDescent="0.2">
      <c r="A1641" s="2" t="s">
        <v>4305</v>
      </c>
      <c r="B1641" s="2" t="s">
        <v>746</v>
      </c>
      <c r="C1641" s="2" t="s">
        <v>120</v>
      </c>
      <c r="D1641" s="2" t="str">
        <f>INDEX(Hotels!$C$2:$C$49,MATCH(C1641,Hotels!$A$2:$A$49,0))</f>
        <v>Rishikesh</v>
      </c>
      <c r="E1641" s="11">
        <v>45755</v>
      </c>
      <c r="F1641" s="11">
        <v>45763</v>
      </c>
      <c r="G1641" s="11">
        <v>45766</v>
      </c>
      <c r="H1641" s="13">
        <f>DATE(YEAR(F1641),MONTH(F1641),1)</f>
        <v>45748</v>
      </c>
      <c r="I1641" s="2">
        <f>G1641-F1641</f>
        <v>3</v>
      </c>
      <c r="J1641" s="2">
        <f>F1641-E1641</f>
        <v>8</v>
      </c>
      <c r="K1641" s="2" t="s">
        <v>2668</v>
      </c>
      <c r="L1641" s="2">
        <v>1</v>
      </c>
      <c r="M1641" s="2">
        <v>1</v>
      </c>
      <c r="N1641" s="2">
        <v>0</v>
      </c>
      <c r="O1641" s="2" t="s">
        <v>2732</v>
      </c>
      <c r="P1641" s="2" t="s">
        <v>2656</v>
      </c>
      <c r="Q1641" s="2" t="s">
        <v>2649</v>
      </c>
      <c r="R1641" s="3">
        <v>3000</v>
      </c>
      <c r="S1641" s="3">
        <f>I1641*L1641*R1641</f>
        <v>9000</v>
      </c>
      <c r="T1641" s="2">
        <f>M1641+N1641</f>
        <v>1</v>
      </c>
    </row>
    <row r="1642" spans="1:20" x14ac:dyDescent="0.2">
      <c r="A1642" s="2" t="s">
        <v>4306</v>
      </c>
      <c r="B1642" s="2" t="s">
        <v>1095</v>
      </c>
      <c r="C1642" s="2" t="s">
        <v>77</v>
      </c>
      <c r="D1642" s="2" t="str">
        <f>INDEX(Hotels!$C$2:$C$49,MATCH(C1642,Hotels!$A$2:$A$49,0))</f>
        <v>Bengaluru</v>
      </c>
      <c r="E1642" s="11">
        <v>45755</v>
      </c>
      <c r="F1642" s="11">
        <v>45792</v>
      </c>
      <c r="G1642" s="11">
        <v>45794</v>
      </c>
      <c r="H1642" s="13">
        <f>DATE(YEAR(F1642),MONTH(F1642),1)</f>
        <v>45778</v>
      </c>
      <c r="I1642" s="2">
        <f>G1642-F1642</f>
        <v>2</v>
      </c>
      <c r="J1642" s="2">
        <f>F1642-E1642</f>
        <v>37</v>
      </c>
      <c r="K1642" s="2" t="s">
        <v>2668</v>
      </c>
      <c r="L1642" s="2">
        <v>1</v>
      </c>
      <c r="M1642" s="2">
        <v>1</v>
      </c>
      <c r="N1642" s="2">
        <v>0</v>
      </c>
      <c r="O1642" s="2" t="s">
        <v>2670</v>
      </c>
      <c r="P1642" s="2" t="s">
        <v>2652</v>
      </c>
      <c r="Q1642" s="2" t="s">
        <v>2649</v>
      </c>
      <c r="R1642" s="3">
        <v>6250</v>
      </c>
      <c r="S1642" s="3">
        <f>I1642*L1642*R1642</f>
        <v>12500</v>
      </c>
      <c r="T1642" s="2">
        <f>M1642+N1642</f>
        <v>1</v>
      </c>
    </row>
    <row r="1643" spans="1:20" x14ac:dyDescent="0.2">
      <c r="A1643" s="2" t="s">
        <v>4307</v>
      </c>
      <c r="B1643" s="2" t="s">
        <v>1407</v>
      </c>
      <c r="C1643" s="2" t="s">
        <v>91</v>
      </c>
      <c r="D1643" s="2" t="str">
        <f>INDEX(Hotels!$C$2:$C$49,MATCH(C1643,Hotels!$A$2:$A$49,0))</f>
        <v>Kochi</v>
      </c>
      <c r="E1643" s="11">
        <v>45755</v>
      </c>
      <c r="F1643" s="11">
        <v>45763</v>
      </c>
      <c r="G1643" s="11">
        <v>45766</v>
      </c>
      <c r="H1643" s="13">
        <f>DATE(YEAR(F1643),MONTH(F1643),1)</f>
        <v>45748</v>
      </c>
      <c r="I1643" s="2">
        <f>G1643-F1643</f>
        <v>3</v>
      </c>
      <c r="J1643" s="2">
        <f>F1643-E1643</f>
        <v>8</v>
      </c>
      <c r="K1643" s="2" t="s">
        <v>2668</v>
      </c>
      <c r="L1643" s="2">
        <v>1</v>
      </c>
      <c r="M1643" s="2">
        <v>2</v>
      </c>
      <c r="N1643" s="2">
        <v>0</v>
      </c>
      <c r="O1643" s="2" t="s">
        <v>2683</v>
      </c>
      <c r="P1643" s="2" t="s">
        <v>2662</v>
      </c>
      <c r="Q1643" s="2" t="s">
        <v>2649</v>
      </c>
      <c r="R1643" s="3">
        <v>2950</v>
      </c>
      <c r="S1643" s="3">
        <f>I1643*L1643*R1643</f>
        <v>8850</v>
      </c>
      <c r="T1643" s="2">
        <f>M1643+N1643</f>
        <v>2</v>
      </c>
    </row>
    <row r="1644" spans="1:20" x14ac:dyDescent="0.2">
      <c r="A1644" s="2" t="s">
        <v>4308</v>
      </c>
      <c r="B1644" s="2" t="s">
        <v>1549</v>
      </c>
      <c r="C1644" s="2" t="s">
        <v>93</v>
      </c>
      <c r="D1644" s="2" t="str">
        <f>INDEX(Hotels!$C$2:$C$49,MATCH(C1644,Hotels!$A$2:$A$49,0))</f>
        <v>Shimla</v>
      </c>
      <c r="E1644" s="11">
        <v>45755</v>
      </c>
      <c r="F1644" s="11">
        <v>45791</v>
      </c>
      <c r="G1644" s="11">
        <v>45793</v>
      </c>
      <c r="H1644" s="13">
        <f>DATE(YEAR(F1644),MONTH(F1644),1)</f>
        <v>45778</v>
      </c>
      <c r="I1644" s="2">
        <f>G1644-F1644</f>
        <v>2</v>
      </c>
      <c r="J1644" s="2">
        <f>F1644-E1644</f>
        <v>36</v>
      </c>
      <c r="K1644" s="2" t="s">
        <v>2646</v>
      </c>
      <c r="L1644" s="2">
        <v>1</v>
      </c>
      <c r="M1644" s="2">
        <v>1</v>
      </c>
      <c r="N1644" s="2">
        <v>0</v>
      </c>
      <c r="O1644" s="2" t="s">
        <v>2651</v>
      </c>
      <c r="P1644" s="2" t="s">
        <v>2652</v>
      </c>
      <c r="Q1644" s="2" t="s">
        <v>2649</v>
      </c>
      <c r="R1644" s="3">
        <v>10300</v>
      </c>
      <c r="S1644" s="3">
        <f>I1644*L1644*R1644</f>
        <v>20600</v>
      </c>
      <c r="T1644" s="2">
        <f>M1644+N1644</f>
        <v>1</v>
      </c>
    </row>
    <row r="1645" spans="1:20" x14ac:dyDescent="0.2">
      <c r="A1645" s="2" t="s">
        <v>4309</v>
      </c>
      <c r="B1645" s="2" t="s">
        <v>239</v>
      </c>
      <c r="C1645" s="2" t="s">
        <v>63</v>
      </c>
      <c r="D1645" s="2" t="str">
        <f>INDEX(Hotels!$C$2:$C$49,MATCH(C1645,Hotels!$A$2:$A$49,0))</f>
        <v>New Delhi</v>
      </c>
      <c r="E1645" s="11">
        <v>45756</v>
      </c>
      <c r="F1645" s="11">
        <v>45766</v>
      </c>
      <c r="G1645" s="11">
        <v>45768</v>
      </c>
      <c r="H1645" s="13">
        <f>DATE(YEAR(F1645),MONTH(F1645),1)</f>
        <v>45748</v>
      </c>
      <c r="I1645" s="2">
        <f>G1645-F1645</f>
        <v>2</v>
      </c>
      <c r="J1645" s="2">
        <f>F1645-E1645</f>
        <v>10</v>
      </c>
      <c r="K1645" s="2" t="s">
        <v>2655</v>
      </c>
      <c r="L1645" s="2">
        <v>1</v>
      </c>
      <c r="M1645" s="2">
        <v>1</v>
      </c>
      <c r="N1645" s="2">
        <v>0</v>
      </c>
      <c r="O1645" s="2" t="s">
        <v>2647</v>
      </c>
      <c r="P1645" s="2" t="s">
        <v>2656</v>
      </c>
      <c r="Q1645" s="2" t="s">
        <v>2649</v>
      </c>
      <c r="R1645" s="3">
        <v>8500</v>
      </c>
      <c r="S1645" s="3">
        <f>I1645*L1645*R1645</f>
        <v>17000</v>
      </c>
      <c r="T1645" s="2">
        <f>M1645+N1645</f>
        <v>1</v>
      </c>
    </row>
    <row r="1646" spans="1:20" x14ac:dyDescent="0.2">
      <c r="A1646" s="2" t="s">
        <v>4310</v>
      </c>
      <c r="B1646" s="2" t="s">
        <v>2350</v>
      </c>
      <c r="C1646" s="2" t="s">
        <v>13</v>
      </c>
      <c r="D1646" s="2" t="str">
        <f>INDEX(Hotels!$C$2:$C$49,MATCH(C1646,Hotels!$A$2:$A$49,0))</f>
        <v>Goa</v>
      </c>
      <c r="E1646" s="11">
        <v>45756</v>
      </c>
      <c r="F1646" s="11">
        <v>45811</v>
      </c>
      <c r="G1646" s="11">
        <v>45815</v>
      </c>
      <c r="H1646" s="13">
        <f>DATE(YEAR(F1646),MONTH(F1646),1)</f>
        <v>45809</v>
      </c>
      <c r="I1646" s="2">
        <f>G1646-F1646</f>
        <v>4</v>
      </c>
      <c r="J1646" s="2">
        <f>F1646-E1646</f>
        <v>55</v>
      </c>
      <c r="K1646" s="2" t="s">
        <v>2655</v>
      </c>
      <c r="L1646" s="2">
        <v>1</v>
      </c>
      <c r="M1646" s="2">
        <v>2</v>
      </c>
      <c r="N1646" s="2">
        <v>1</v>
      </c>
      <c r="O1646" s="2" t="s">
        <v>2658</v>
      </c>
      <c r="P1646" s="2" t="s">
        <v>2656</v>
      </c>
      <c r="Q1646" s="2" t="s">
        <v>2653</v>
      </c>
      <c r="R1646" s="3">
        <v>10900</v>
      </c>
      <c r="S1646" s="3">
        <f>I1646*L1646*R1646</f>
        <v>43600</v>
      </c>
      <c r="T1646" s="2">
        <f>M1646+N1646</f>
        <v>3</v>
      </c>
    </row>
    <row r="1647" spans="1:20" x14ac:dyDescent="0.2">
      <c r="A1647" s="2" t="s">
        <v>4311</v>
      </c>
      <c r="B1647" s="2" t="s">
        <v>1558</v>
      </c>
      <c r="C1647" s="2" t="s">
        <v>39</v>
      </c>
      <c r="D1647" s="2" t="str">
        <f>INDEX(Hotels!$C$2:$C$49,MATCH(C1647,Hotels!$A$2:$A$49,0))</f>
        <v>Udaipur</v>
      </c>
      <c r="E1647" s="11">
        <v>45757</v>
      </c>
      <c r="F1647" s="11">
        <v>45791</v>
      </c>
      <c r="G1647" s="11">
        <v>45794</v>
      </c>
      <c r="H1647" s="13">
        <f>DATE(YEAR(F1647),MONTH(F1647),1)</f>
        <v>45778</v>
      </c>
      <c r="I1647" s="2">
        <f>G1647-F1647</f>
        <v>3</v>
      </c>
      <c r="J1647" s="2">
        <f>F1647-E1647</f>
        <v>34</v>
      </c>
      <c r="K1647" s="2" t="s">
        <v>2655</v>
      </c>
      <c r="L1647" s="2">
        <v>1</v>
      </c>
      <c r="M1647" s="2">
        <v>2</v>
      </c>
      <c r="N1647" s="2">
        <v>0</v>
      </c>
      <c r="O1647" s="2" t="s">
        <v>2683</v>
      </c>
      <c r="P1647" s="2" t="s">
        <v>2656</v>
      </c>
      <c r="Q1647" s="2" t="s">
        <v>2653</v>
      </c>
      <c r="R1647" s="3">
        <v>6250</v>
      </c>
      <c r="S1647" s="3">
        <f>I1647*L1647*R1647</f>
        <v>18750</v>
      </c>
      <c r="T1647" s="2">
        <f>M1647+N1647</f>
        <v>2</v>
      </c>
    </row>
    <row r="1648" spans="1:20" x14ac:dyDescent="0.2">
      <c r="A1648" s="2" t="s">
        <v>4312</v>
      </c>
      <c r="B1648" s="2" t="s">
        <v>1921</v>
      </c>
      <c r="C1648" s="2" t="s">
        <v>37</v>
      </c>
      <c r="D1648" s="2" t="str">
        <f>INDEX(Hotels!$C$2:$C$49,MATCH(C1648,Hotels!$A$2:$A$49,0))</f>
        <v>Udaipur</v>
      </c>
      <c r="E1648" s="11">
        <v>45757</v>
      </c>
      <c r="F1648" s="11">
        <v>45801</v>
      </c>
      <c r="G1648" s="11">
        <v>45805</v>
      </c>
      <c r="H1648" s="13">
        <f>DATE(YEAR(F1648),MONTH(F1648),1)</f>
        <v>45778</v>
      </c>
      <c r="I1648" s="2">
        <f>G1648-F1648</f>
        <v>4</v>
      </c>
      <c r="J1648" s="2">
        <f>F1648-E1648</f>
        <v>44</v>
      </c>
      <c r="K1648" s="2" t="s">
        <v>2646</v>
      </c>
      <c r="L1648" s="2">
        <v>1</v>
      </c>
      <c r="M1648" s="2">
        <v>2</v>
      </c>
      <c r="N1648" s="2">
        <v>0</v>
      </c>
      <c r="O1648" s="2" t="s">
        <v>2683</v>
      </c>
      <c r="P1648" s="2" t="s">
        <v>2648</v>
      </c>
      <c r="Q1648" s="2" t="s">
        <v>2653</v>
      </c>
      <c r="R1648" s="3">
        <v>20050</v>
      </c>
      <c r="S1648" s="3">
        <f>I1648*L1648*R1648</f>
        <v>80200</v>
      </c>
      <c r="T1648" s="2">
        <f>M1648+N1648</f>
        <v>2</v>
      </c>
    </row>
    <row r="1649" spans="1:20" x14ac:dyDescent="0.2">
      <c r="A1649" s="2" t="s">
        <v>4313</v>
      </c>
      <c r="B1649" s="2" t="s">
        <v>1950</v>
      </c>
      <c r="C1649" s="2" t="s">
        <v>81</v>
      </c>
      <c r="D1649" s="2" t="str">
        <f>INDEX(Hotels!$C$2:$C$49,MATCH(C1649,Hotels!$A$2:$A$49,0))</f>
        <v>Bengaluru</v>
      </c>
      <c r="E1649" s="11">
        <v>45757</v>
      </c>
      <c r="F1649" s="11">
        <v>45777</v>
      </c>
      <c r="G1649" s="11">
        <v>45779</v>
      </c>
      <c r="H1649" s="13">
        <f>DATE(YEAR(F1649),MONTH(F1649),1)</f>
        <v>45748</v>
      </c>
      <c r="I1649" s="2">
        <f>G1649-F1649</f>
        <v>2</v>
      </c>
      <c r="J1649" s="2">
        <f>F1649-E1649</f>
        <v>20</v>
      </c>
      <c r="K1649" s="2" t="s">
        <v>2655</v>
      </c>
      <c r="L1649" s="2">
        <v>1</v>
      </c>
      <c r="M1649" s="2">
        <v>1</v>
      </c>
      <c r="N1649" s="2">
        <v>0</v>
      </c>
      <c r="O1649" s="2" t="s">
        <v>2732</v>
      </c>
      <c r="P1649" s="2" t="s">
        <v>2662</v>
      </c>
      <c r="Q1649" s="2" t="s">
        <v>2649</v>
      </c>
      <c r="R1649" s="3">
        <v>16150</v>
      </c>
      <c r="S1649" s="3">
        <f>I1649*L1649*R1649</f>
        <v>32300</v>
      </c>
      <c r="T1649" s="2">
        <f>M1649+N1649</f>
        <v>1</v>
      </c>
    </row>
    <row r="1650" spans="1:20" x14ac:dyDescent="0.2">
      <c r="A1650" s="2" t="s">
        <v>4314</v>
      </c>
      <c r="B1650" s="2" t="s">
        <v>2013</v>
      </c>
      <c r="C1650" s="2" t="s">
        <v>106</v>
      </c>
      <c r="D1650" s="2" t="str">
        <f>INDEX(Hotels!$C$2:$C$49,MATCH(C1650,Hotels!$A$2:$A$49,0))</f>
        <v>Manali</v>
      </c>
      <c r="E1650" s="11">
        <v>45757</v>
      </c>
      <c r="F1650" s="11">
        <v>45761</v>
      </c>
      <c r="G1650" s="11">
        <v>45765</v>
      </c>
      <c r="H1650" s="13">
        <f>DATE(YEAR(F1650),MONTH(F1650),1)</f>
        <v>45748</v>
      </c>
      <c r="I1650" s="2">
        <f>G1650-F1650</f>
        <v>4</v>
      </c>
      <c r="J1650" s="2">
        <f>F1650-E1650</f>
        <v>4</v>
      </c>
      <c r="K1650" s="2" t="s">
        <v>2668</v>
      </c>
      <c r="L1650" s="2">
        <v>1</v>
      </c>
      <c r="M1650" s="2">
        <v>2</v>
      </c>
      <c r="N1650" s="2">
        <v>0</v>
      </c>
      <c r="O1650" s="2" t="s">
        <v>2647</v>
      </c>
      <c r="P1650" s="2" t="s">
        <v>2652</v>
      </c>
      <c r="Q1650" s="2" t="s">
        <v>2649</v>
      </c>
      <c r="R1650" s="3">
        <v>5750</v>
      </c>
      <c r="S1650" s="3">
        <f>I1650*L1650*R1650</f>
        <v>23000</v>
      </c>
      <c r="T1650" s="2">
        <f>M1650+N1650</f>
        <v>2</v>
      </c>
    </row>
    <row r="1651" spans="1:20" x14ac:dyDescent="0.2">
      <c r="A1651" s="2" t="s">
        <v>4315</v>
      </c>
      <c r="B1651" s="2" t="s">
        <v>2019</v>
      </c>
      <c r="C1651" s="2" t="s">
        <v>26</v>
      </c>
      <c r="D1651" s="2" t="str">
        <f>INDEX(Hotels!$C$2:$C$49,MATCH(C1651,Hotels!$A$2:$A$49,0))</f>
        <v>Jaipur</v>
      </c>
      <c r="E1651" s="11">
        <v>45757</v>
      </c>
      <c r="F1651" s="11">
        <v>45901</v>
      </c>
      <c r="G1651" s="11">
        <v>45905</v>
      </c>
      <c r="H1651" s="13">
        <f>DATE(YEAR(F1651),MONTH(F1651),1)</f>
        <v>45901</v>
      </c>
      <c r="I1651" s="2">
        <f>G1651-F1651</f>
        <v>4</v>
      </c>
      <c r="J1651" s="2">
        <f>F1651-E1651</f>
        <v>144</v>
      </c>
      <c r="K1651" s="2" t="s">
        <v>2666</v>
      </c>
      <c r="L1651" s="2">
        <v>1</v>
      </c>
      <c r="M1651" s="2">
        <v>2</v>
      </c>
      <c r="N1651" s="2">
        <v>2</v>
      </c>
      <c r="O1651" s="2" t="s">
        <v>2689</v>
      </c>
      <c r="P1651" s="2" t="s">
        <v>2656</v>
      </c>
      <c r="Q1651" s="2" t="s">
        <v>2653</v>
      </c>
      <c r="R1651" s="3">
        <v>20950</v>
      </c>
      <c r="S1651" s="3">
        <f>I1651*L1651*R1651</f>
        <v>83800</v>
      </c>
      <c r="T1651" s="2">
        <f>M1651+N1651</f>
        <v>4</v>
      </c>
    </row>
    <row r="1652" spans="1:20" x14ac:dyDescent="0.2">
      <c r="A1652" s="2" t="s">
        <v>4316</v>
      </c>
      <c r="B1652" s="2" t="s">
        <v>2433</v>
      </c>
      <c r="C1652" s="2" t="s">
        <v>112</v>
      </c>
      <c r="D1652" s="2" t="str">
        <f>INDEX(Hotels!$C$2:$C$49,MATCH(C1652,Hotels!$A$2:$A$49,0))</f>
        <v>Rishikesh</v>
      </c>
      <c r="E1652" s="11">
        <v>45757</v>
      </c>
      <c r="F1652" s="11">
        <v>45784</v>
      </c>
      <c r="G1652" s="11">
        <v>45788</v>
      </c>
      <c r="H1652" s="13">
        <f>DATE(YEAR(F1652),MONTH(F1652),1)</f>
        <v>45778</v>
      </c>
      <c r="I1652" s="2">
        <f>G1652-F1652</f>
        <v>4</v>
      </c>
      <c r="J1652" s="2">
        <f>F1652-E1652</f>
        <v>27</v>
      </c>
      <c r="K1652" s="2" t="s">
        <v>2668</v>
      </c>
      <c r="L1652" s="2">
        <v>4</v>
      </c>
      <c r="M1652" s="2">
        <v>8</v>
      </c>
      <c r="N1652" s="2">
        <v>0</v>
      </c>
      <c r="O1652" s="2" t="s">
        <v>2658</v>
      </c>
      <c r="P1652" s="2" t="s">
        <v>2656</v>
      </c>
      <c r="Q1652" s="2" t="s">
        <v>2649</v>
      </c>
      <c r="R1652" s="3">
        <v>5150</v>
      </c>
      <c r="S1652" s="3">
        <f>I1652*L1652*R1652</f>
        <v>82400</v>
      </c>
      <c r="T1652" s="2">
        <f>M1652+N1652</f>
        <v>8</v>
      </c>
    </row>
    <row r="1653" spans="1:20" x14ac:dyDescent="0.2">
      <c r="A1653" s="2" t="s">
        <v>4317</v>
      </c>
      <c r="B1653" s="2" t="s">
        <v>2558</v>
      </c>
      <c r="C1653" s="2" t="s">
        <v>13</v>
      </c>
      <c r="D1653" s="2" t="str">
        <f>INDEX(Hotels!$C$2:$C$49,MATCH(C1653,Hotels!$A$2:$A$49,0))</f>
        <v>Goa</v>
      </c>
      <c r="E1653" s="11">
        <v>45757</v>
      </c>
      <c r="F1653" s="11">
        <v>45778</v>
      </c>
      <c r="G1653" s="11">
        <v>45781</v>
      </c>
      <c r="H1653" s="13">
        <f>DATE(YEAR(F1653),MONTH(F1653),1)</f>
        <v>45778</v>
      </c>
      <c r="I1653" s="2">
        <f>G1653-F1653</f>
        <v>3</v>
      </c>
      <c r="J1653" s="2">
        <f>F1653-E1653</f>
        <v>21</v>
      </c>
      <c r="K1653" s="2" t="s">
        <v>2646</v>
      </c>
      <c r="L1653" s="2">
        <v>1</v>
      </c>
      <c r="M1653" s="2">
        <v>2</v>
      </c>
      <c r="N1653" s="2">
        <v>0</v>
      </c>
      <c r="O1653" s="2" t="s">
        <v>2732</v>
      </c>
      <c r="P1653" s="2" t="s">
        <v>2656</v>
      </c>
      <c r="Q1653" s="2" t="s">
        <v>2653</v>
      </c>
      <c r="R1653" s="3">
        <v>18050</v>
      </c>
      <c r="S1653" s="3">
        <f>I1653*L1653*R1653</f>
        <v>54150</v>
      </c>
      <c r="T1653" s="2">
        <f>M1653+N1653</f>
        <v>2</v>
      </c>
    </row>
    <row r="1654" spans="1:20" x14ac:dyDescent="0.2">
      <c r="A1654" s="2" t="s">
        <v>4318</v>
      </c>
      <c r="B1654" s="2" t="s">
        <v>334</v>
      </c>
      <c r="C1654" s="2" t="s">
        <v>73</v>
      </c>
      <c r="D1654" s="2" t="str">
        <f>INDEX(Hotels!$C$2:$C$49,MATCH(C1654,Hotels!$A$2:$A$49,0))</f>
        <v>Bengaluru</v>
      </c>
      <c r="E1654" s="11">
        <v>45758</v>
      </c>
      <c r="F1654" s="11">
        <v>45811</v>
      </c>
      <c r="G1654" s="11">
        <v>45815</v>
      </c>
      <c r="H1654" s="13">
        <f>DATE(YEAR(F1654),MONTH(F1654),1)</f>
        <v>45809</v>
      </c>
      <c r="I1654" s="2">
        <f>G1654-F1654</f>
        <v>4</v>
      </c>
      <c r="J1654" s="2">
        <f>F1654-E1654</f>
        <v>53</v>
      </c>
      <c r="K1654" s="2" t="s">
        <v>2646</v>
      </c>
      <c r="L1654" s="2">
        <v>1</v>
      </c>
      <c r="M1654" s="2">
        <v>2</v>
      </c>
      <c r="N1654" s="2">
        <v>1</v>
      </c>
      <c r="O1654" s="2" t="s">
        <v>2689</v>
      </c>
      <c r="P1654" s="2" t="s">
        <v>2652</v>
      </c>
      <c r="Q1654" s="2" t="s">
        <v>2649</v>
      </c>
      <c r="R1654" s="3">
        <v>8750</v>
      </c>
      <c r="S1654" s="3">
        <f>I1654*L1654*R1654</f>
        <v>35000</v>
      </c>
      <c r="T1654" s="2">
        <f>M1654+N1654</f>
        <v>3</v>
      </c>
    </row>
    <row r="1655" spans="1:20" x14ac:dyDescent="0.2">
      <c r="A1655" s="2" t="s">
        <v>4319</v>
      </c>
      <c r="B1655" s="2" t="s">
        <v>1640</v>
      </c>
      <c r="C1655" s="2" t="s">
        <v>83</v>
      </c>
      <c r="D1655" s="2" t="str">
        <f>INDEX(Hotels!$C$2:$C$49,MATCH(C1655,Hotels!$A$2:$A$49,0))</f>
        <v>Kochi</v>
      </c>
      <c r="E1655" s="11">
        <v>45758</v>
      </c>
      <c r="F1655" s="11">
        <v>45831</v>
      </c>
      <c r="G1655" s="11">
        <v>45835</v>
      </c>
      <c r="H1655" s="13">
        <f>DATE(YEAR(F1655),MONTH(F1655),1)</f>
        <v>45809</v>
      </c>
      <c r="I1655" s="2">
        <f>G1655-F1655</f>
        <v>4</v>
      </c>
      <c r="J1655" s="2">
        <f>F1655-E1655</f>
        <v>73</v>
      </c>
      <c r="K1655" s="2" t="s">
        <v>2646</v>
      </c>
      <c r="L1655" s="2">
        <v>1</v>
      </c>
      <c r="M1655" s="2">
        <v>2</v>
      </c>
      <c r="N1655" s="2">
        <v>0</v>
      </c>
      <c r="O1655" s="2" t="s">
        <v>2689</v>
      </c>
      <c r="P1655" s="2" t="s">
        <v>2656</v>
      </c>
      <c r="Q1655" s="2" t="s">
        <v>2649</v>
      </c>
      <c r="R1655" s="3">
        <v>12650</v>
      </c>
      <c r="S1655" s="3">
        <f>I1655*L1655*R1655</f>
        <v>50600</v>
      </c>
      <c r="T1655" s="2">
        <f>M1655+N1655</f>
        <v>2</v>
      </c>
    </row>
    <row r="1656" spans="1:20" x14ac:dyDescent="0.2">
      <c r="A1656" s="2" t="s">
        <v>4320</v>
      </c>
      <c r="B1656" s="2" t="s">
        <v>1644</v>
      </c>
      <c r="C1656" s="2" t="s">
        <v>37</v>
      </c>
      <c r="D1656" s="2" t="str">
        <f>INDEX(Hotels!$C$2:$C$49,MATCH(C1656,Hotels!$A$2:$A$49,0))</f>
        <v>Udaipur</v>
      </c>
      <c r="E1656" s="11">
        <v>45758</v>
      </c>
      <c r="F1656" s="11">
        <v>45779</v>
      </c>
      <c r="G1656" s="11">
        <v>45781</v>
      </c>
      <c r="H1656" s="13">
        <f>DATE(YEAR(F1656),MONTH(F1656),1)</f>
        <v>45778</v>
      </c>
      <c r="I1656" s="2">
        <f>G1656-F1656</f>
        <v>2</v>
      </c>
      <c r="J1656" s="2">
        <f>F1656-E1656</f>
        <v>21</v>
      </c>
      <c r="K1656" s="2" t="s">
        <v>2646</v>
      </c>
      <c r="L1656" s="2">
        <v>1</v>
      </c>
      <c r="M1656" s="2">
        <v>2</v>
      </c>
      <c r="N1656" s="2">
        <v>0</v>
      </c>
      <c r="O1656" s="2" t="s">
        <v>2732</v>
      </c>
      <c r="P1656" s="2" t="s">
        <v>2656</v>
      </c>
      <c r="Q1656" s="2" t="s">
        <v>2649</v>
      </c>
      <c r="R1656" s="3">
        <v>21600</v>
      </c>
      <c r="S1656" s="3">
        <f>I1656*L1656*R1656</f>
        <v>43200</v>
      </c>
      <c r="T1656" s="2">
        <f>M1656+N1656</f>
        <v>2</v>
      </c>
    </row>
    <row r="1657" spans="1:20" x14ac:dyDescent="0.2">
      <c r="A1657" s="2" t="s">
        <v>4321</v>
      </c>
      <c r="B1657" s="2" t="s">
        <v>1801</v>
      </c>
      <c r="C1657" s="2" t="s">
        <v>37</v>
      </c>
      <c r="D1657" s="2" t="str">
        <f>INDEX(Hotels!$C$2:$C$49,MATCH(C1657,Hotels!$A$2:$A$49,0))</f>
        <v>Udaipur</v>
      </c>
      <c r="E1657" s="11">
        <v>45758</v>
      </c>
      <c r="F1657" s="11">
        <v>45759</v>
      </c>
      <c r="G1657" s="11">
        <v>45760</v>
      </c>
      <c r="H1657" s="13">
        <f>DATE(YEAR(F1657),MONTH(F1657),1)</f>
        <v>45748</v>
      </c>
      <c r="I1657" s="2">
        <f>G1657-F1657</f>
        <v>1</v>
      </c>
      <c r="J1657" s="2">
        <f>F1657-E1657</f>
        <v>1</v>
      </c>
      <c r="K1657" s="2" t="s">
        <v>2655</v>
      </c>
      <c r="L1657" s="2">
        <v>1</v>
      </c>
      <c r="M1657" s="2">
        <v>1</v>
      </c>
      <c r="N1657" s="2">
        <v>0</v>
      </c>
      <c r="O1657" s="2" t="s">
        <v>2670</v>
      </c>
      <c r="P1657" s="2" t="s">
        <v>2656</v>
      </c>
      <c r="Q1657" s="2" t="s">
        <v>2649</v>
      </c>
      <c r="R1657" s="3">
        <v>14650</v>
      </c>
      <c r="S1657" s="3">
        <f>I1657*L1657*R1657</f>
        <v>14650</v>
      </c>
      <c r="T1657" s="2">
        <f>M1657+N1657</f>
        <v>1</v>
      </c>
    </row>
    <row r="1658" spans="1:20" x14ac:dyDescent="0.2">
      <c r="A1658" s="2" t="s">
        <v>4322</v>
      </c>
      <c r="B1658" s="2" t="s">
        <v>2190</v>
      </c>
      <c r="C1658" s="2" t="s">
        <v>53</v>
      </c>
      <c r="D1658" s="2" t="str">
        <f>INDEX(Hotels!$C$2:$C$49,MATCH(C1658,Hotels!$A$2:$A$49,0))</f>
        <v>Mumbai</v>
      </c>
      <c r="E1658" s="11">
        <v>45758</v>
      </c>
      <c r="F1658" s="11">
        <v>45762</v>
      </c>
      <c r="G1658" s="11">
        <v>45763</v>
      </c>
      <c r="H1658" s="13">
        <f>DATE(YEAR(F1658),MONTH(F1658),1)</f>
        <v>45748</v>
      </c>
      <c r="I1658" s="2">
        <f>G1658-F1658</f>
        <v>1</v>
      </c>
      <c r="J1658" s="2">
        <f>F1658-E1658</f>
        <v>4</v>
      </c>
      <c r="K1658" s="2" t="s">
        <v>2666</v>
      </c>
      <c r="L1658" s="2">
        <v>1</v>
      </c>
      <c r="M1658" s="2">
        <v>1</v>
      </c>
      <c r="N1658" s="2">
        <v>0</v>
      </c>
      <c r="O1658" s="2" t="s">
        <v>2683</v>
      </c>
      <c r="P1658" s="2" t="s">
        <v>2662</v>
      </c>
      <c r="Q1658" s="2" t="s">
        <v>2653</v>
      </c>
      <c r="R1658" s="3">
        <v>22950</v>
      </c>
      <c r="S1658" s="3">
        <f>I1658*L1658*R1658</f>
        <v>22950</v>
      </c>
      <c r="T1658" s="2">
        <f>M1658+N1658</f>
        <v>1</v>
      </c>
    </row>
    <row r="1659" spans="1:20" x14ac:dyDescent="0.2">
      <c r="A1659" s="2" t="s">
        <v>4323</v>
      </c>
      <c r="B1659" s="2" t="s">
        <v>488</v>
      </c>
      <c r="C1659" s="2" t="s">
        <v>116</v>
      </c>
      <c r="D1659" s="2" t="str">
        <f>INDEX(Hotels!$C$2:$C$49,MATCH(C1659,Hotels!$A$2:$A$49,0))</f>
        <v>Rishikesh</v>
      </c>
      <c r="E1659" s="11">
        <v>45759</v>
      </c>
      <c r="F1659" s="11">
        <v>45807</v>
      </c>
      <c r="G1659" s="11">
        <v>45809</v>
      </c>
      <c r="H1659" s="13">
        <f>DATE(YEAR(F1659),MONTH(F1659),1)</f>
        <v>45778</v>
      </c>
      <c r="I1659" s="2">
        <f>G1659-F1659</f>
        <v>2</v>
      </c>
      <c r="J1659" s="2">
        <f>F1659-E1659</f>
        <v>48</v>
      </c>
      <c r="K1659" s="2" t="s">
        <v>2655</v>
      </c>
      <c r="L1659" s="2">
        <v>1</v>
      </c>
      <c r="M1659" s="2">
        <v>2</v>
      </c>
      <c r="N1659" s="2">
        <v>0</v>
      </c>
      <c r="O1659" s="2" t="s">
        <v>2683</v>
      </c>
      <c r="P1659" s="2" t="s">
        <v>2662</v>
      </c>
      <c r="Q1659" s="2" t="s">
        <v>2653</v>
      </c>
      <c r="R1659" s="3">
        <v>6150</v>
      </c>
      <c r="S1659" s="3">
        <f>I1659*L1659*R1659</f>
        <v>12300</v>
      </c>
      <c r="T1659" s="2">
        <f>M1659+N1659</f>
        <v>2</v>
      </c>
    </row>
    <row r="1660" spans="1:20" x14ac:dyDescent="0.2">
      <c r="A1660" s="2" t="s">
        <v>4324</v>
      </c>
      <c r="B1660" s="2" t="s">
        <v>529</v>
      </c>
      <c r="C1660" s="2" t="s">
        <v>79</v>
      </c>
      <c r="D1660" s="2" t="str">
        <f>INDEX(Hotels!$C$2:$C$49,MATCH(C1660,Hotels!$A$2:$A$49,0))</f>
        <v>Bengaluru</v>
      </c>
      <c r="E1660" s="11">
        <v>45759</v>
      </c>
      <c r="F1660" s="11">
        <v>45764</v>
      </c>
      <c r="G1660" s="11">
        <v>45765</v>
      </c>
      <c r="H1660" s="13">
        <f>DATE(YEAR(F1660),MONTH(F1660),1)</f>
        <v>45748</v>
      </c>
      <c r="I1660" s="2">
        <f>G1660-F1660</f>
        <v>1</v>
      </c>
      <c r="J1660" s="2">
        <f>F1660-E1660</f>
        <v>5</v>
      </c>
      <c r="K1660" s="2" t="s">
        <v>2666</v>
      </c>
      <c r="L1660" s="2">
        <v>1</v>
      </c>
      <c r="M1660" s="2">
        <v>1</v>
      </c>
      <c r="N1660" s="2">
        <v>0</v>
      </c>
      <c r="O1660" s="2" t="s">
        <v>2732</v>
      </c>
      <c r="P1660" s="2" t="s">
        <v>2648</v>
      </c>
      <c r="Q1660" s="2" t="s">
        <v>2649</v>
      </c>
      <c r="R1660" s="3">
        <v>9850</v>
      </c>
      <c r="S1660" s="3">
        <f>I1660*L1660*R1660</f>
        <v>9850</v>
      </c>
      <c r="T1660" s="2">
        <f>M1660+N1660</f>
        <v>1</v>
      </c>
    </row>
    <row r="1661" spans="1:20" x14ac:dyDescent="0.2">
      <c r="A1661" s="2" t="s">
        <v>4325</v>
      </c>
      <c r="B1661" s="2" t="s">
        <v>1583</v>
      </c>
      <c r="C1661" s="2" t="s">
        <v>51</v>
      </c>
      <c r="D1661" s="2" t="str">
        <f>INDEX(Hotels!$C$2:$C$49,MATCH(C1661,Hotels!$A$2:$A$49,0))</f>
        <v>Agra</v>
      </c>
      <c r="E1661" s="11">
        <v>45759</v>
      </c>
      <c r="F1661" s="11">
        <v>45840</v>
      </c>
      <c r="G1661" s="11">
        <v>45844</v>
      </c>
      <c r="H1661" s="13">
        <f>DATE(YEAR(F1661),MONTH(F1661),1)</f>
        <v>45839</v>
      </c>
      <c r="I1661" s="2">
        <f>G1661-F1661</f>
        <v>4</v>
      </c>
      <c r="J1661" s="2">
        <f>F1661-E1661</f>
        <v>81</v>
      </c>
      <c r="K1661" s="2" t="s">
        <v>2646</v>
      </c>
      <c r="L1661" s="2">
        <v>1</v>
      </c>
      <c r="M1661" s="2">
        <v>2</v>
      </c>
      <c r="N1661" s="2">
        <v>2</v>
      </c>
      <c r="O1661" s="2" t="s">
        <v>2647</v>
      </c>
      <c r="P1661" s="2" t="s">
        <v>2659</v>
      </c>
      <c r="Q1661" s="2" t="s">
        <v>2649</v>
      </c>
      <c r="R1661" s="3">
        <v>11300</v>
      </c>
      <c r="S1661" s="3">
        <f>I1661*L1661*R1661</f>
        <v>45200</v>
      </c>
      <c r="T1661" s="2">
        <f>M1661+N1661</f>
        <v>4</v>
      </c>
    </row>
    <row r="1662" spans="1:20" x14ac:dyDescent="0.2">
      <c r="A1662" s="2" t="s">
        <v>4326</v>
      </c>
      <c r="B1662" s="2" t="s">
        <v>1978</v>
      </c>
      <c r="C1662" s="2" t="s">
        <v>43</v>
      </c>
      <c r="D1662" s="2" t="str">
        <f>INDEX(Hotels!$C$2:$C$49,MATCH(C1662,Hotels!$A$2:$A$49,0))</f>
        <v>Agra</v>
      </c>
      <c r="E1662" s="11">
        <v>45759</v>
      </c>
      <c r="F1662" s="11">
        <v>45797</v>
      </c>
      <c r="G1662" s="11">
        <v>45799</v>
      </c>
      <c r="H1662" s="13">
        <f>DATE(YEAR(F1662),MONTH(F1662),1)</f>
        <v>45778</v>
      </c>
      <c r="I1662" s="2">
        <f>G1662-F1662</f>
        <v>2</v>
      </c>
      <c r="J1662" s="2">
        <f>F1662-E1662</f>
        <v>38</v>
      </c>
      <c r="K1662" s="2" t="s">
        <v>2655</v>
      </c>
      <c r="L1662" s="2">
        <v>1</v>
      </c>
      <c r="M1662" s="2">
        <v>2</v>
      </c>
      <c r="N1662" s="2">
        <v>0</v>
      </c>
      <c r="O1662" s="2" t="s">
        <v>2670</v>
      </c>
      <c r="P1662" s="2" t="s">
        <v>2656</v>
      </c>
      <c r="Q1662" s="2" t="s">
        <v>2649</v>
      </c>
      <c r="R1662" s="3">
        <v>4950</v>
      </c>
      <c r="S1662" s="3">
        <f>I1662*L1662*R1662</f>
        <v>9900</v>
      </c>
      <c r="T1662" s="2">
        <f>M1662+N1662</f>
        <v>2</v>
      </c>
    </row>
    <row r="1663" spans="1:20" x14ac:dyDescent="0.2">
      <c r="A1663" s="2" t="s">
        <v>4327</v>
      </c>
      <c r="B1663" s="2" t="s">
        <v>2312</v>
      </c>
      <c r="C1663" s="2" t="s">
        <v>63</v>
      </c>
      <c r="D1663" s="2" t="str">
        <f>INDEX(Hotels!$C$2:$C$49,MATCH(C1663,Hotels!$A$2:$A$49,0))</f>
        <v>New Delhi</v>
      </c>
      <c r="E1663" s="11">
        <v>45759</v>
      </c>
      <c r="F1663" s="11">
        <v>46029</v>
      </c>
      <c r="G1663" s="11">
        <v>46035</v>
      </c>
      <c r="H1663" s="13">
        <f>DATE(YEAR(F1663),MONTH(F1663),1)</f>
        <v>46023</v>
      </c>
      <c r="I1663" s="2">
        <f>G1663-F1663</f>
        <v>6</v>
      </c>
      <c r="J1663" s="2">
        <f>F1663-E1663</f>
        <v>270</v>
      </c>
      <c r="K1663" s="2" t="s">
        <v>2668</v>
      </c>
      <c r="L1663" s="2">
        <v>1</v>
      </c>
      <c r="M1663" s="2">
        <v>2</v>
      </c>
      <c r="N1663" s="2">
        <v>3</v>
      </c>
      <c r="O1663" s="2" t="s">
        <v>2689</v>
      </c>
      <c r="P1663" s="2" t="s">
        <v>2672</v>
      </c>
      <c r="Q1663" s="2" t="s">
        <v>2649</v>
      </c>
      <c r="R1663" s="3">
        <v>8400</v>
      </c>
      <c r="S1663" s="3">
        <f>I1663*L1663*R1663</f>
        <v>50400</v>
      </c>
      <c r="T1663" s="2">
        <f>M1663+N1663</f>
        <v>5</v>
      </c>
    </row>
    <row r="1664" spans="1:20" x14ac:dyDescent="0.2">
      <c r="A1664" s="2" t="s">
        <v>4328</v>
      </c>
      <c r="B1664" s="2" t="s">
        <v>2312</v>
      </c>
      <c r="C1664" s="2" t="s">
        <v>97</v>
      </c>
      <c r="D1664" s="2" t="str">
        <f>INDEX(Hotels!$C$2:$C$49,MATCH(C1664,Hotels!$A$2:$A$49,0))</f>
        <v>Shimla</v>
      </c>
      <c r="E1664" s="11">
        <v>45759</v>
      </c>
      <c r="F1664" s="11">
        <v>46013</v>
      </c>
      <c r="G1664" s="11">
        <v>46017</v>
      </c>
      <c r="H1664" s="13">
        <f>DATE(YEAR(F1664),MONTH(F1664),1)</f>
        <v>45992</v>
      </c>
      <c r="I1664" s="2">
        <f>G1664-F1664</f>
        <v>4</v>
      </c>
      <c r="J1664" s="2">
        <f>F1664-E1664</f>
        <v>254</v>
      </c>
      <c r="K1664" s="2" t="s">
        <v>2655</v>
      </c>
      <c r="L1664" s="2">
        <v>1</v>
      </c>
      <c r="M1664" s="2">
        <v>2</v>
      </c>
      <c r="N1664" s="2">
        <v>1</v>
      </c>
      <c r="O1664" s="2" t="s">
        <v>2651</v>
      </c>
      <c r="P1664" s="2" t="s">
        <v>2656</v>
      </c>
      <c r="Q1664" s="2" t="s">
        <v>2649</v>
      </c>
      <c r="R1664" s="3">
        <v>14400</v>
      </c>
      <c r="S1664" s="3">
        <f>I1664*L1664*R1664</f>
        <v>57600</v>
      </c>
      <c r="T1664" s="2">
        <f>M1664+N1664</f>
        <v>3</v>
      </c>
    </row>
    <row r="1665" spans="1:20" x14ac:dyDescent="0.2">
      <c r="A1665" s="2" t="s">
        <v>4329</v>
      </c>
      <c r="B1665" s="2" t="s">
        <v>2319</v>
      </c>
      <c r="C1665" s="2" t="s">
        <v>69</v>
      </c>
      <c r="D1665" s="2" t="str">
        <f>INDEX(Hotels!$C$2:$C$49,MATCH(C1665,Hotels!$A$2:$A$49,0))</f>
        <v>New Delhi</v>
      </c>
      <c r="E1665" s="11">
        <v>45759</v>
      </c>
      <c r="F1665" s="11">
        <v>45761</v>
      </c>
      <c r="G1665" s="11">
        <v>45763</v>
      </c>
      <c r="H1665" s="13">
        <f>DATE(YEAR(F1665),MONTH(F1665),1)</f>
        <v>45748</v>
      </c>
      <c r="I1665" s="2">
        <f>G1665-F1665</f>
        <v>2</v>
      </c>
      <c r="J1665" s="2">
        <f>F1665-E1665</f>
        <v>2</v>
      </c>
      <c r="K1665" s="2" t="s">
        <v>2666</v>
      </c>
      <c r="L1665" s="2">
        <v>1</v>
      </c>
      <c r="M1665" s="2">
        <v>1</v>
      </c>
      <c r="N1665" s="2">
        <v>0</v>
      </c>
      <c r="O1665" s="2" t="s">
        <v>2689</v>
      </c>
      <c r="P1665" s="2" t="s">
        <v>2652</v>
      </c>
      <c r="Q1665" s="2" t="s">
        <v>2653</v>
      </c>
      <c r="R1665" s="3">
        <v>33800</v>
      </c>
      <c r="S1665" s="3">
        <f>I1665*L1665*R1665</f>
        <v>67600</v>
      </c>
      <c r="T1665" s="2">
        <f>M1665+N1665</f>
        <v>1</v>
      </c>
    </row>
    <row r="1666" spans="1:20" x14ac:dyDescent="0.2">
      <c r="A1666" s="2" t="s">
        <v>4330</v>
      </c>
      <c r="B1666" s="2" t="s">
        <v>758</v>
      </c>
      <c r="C1666" s="2" t="s">
        <v>127</v>
      </c>
      <c r="D1666" s="2" t="str">
        <f>INDEX(Hotels!$C$2:$C$49,MATCH(C1666,Hotels!$A$2:$A$49,0))</f>
        <v>Varanasi</v>
      </c>
      <c r="E1666" s="11">
        <v>45760</v>
      </c>
      <c r="F1666" s="11">
        <v>45764</v>
      </c>
      <c r="G1666" s="11">
        <v>45766</v>
      </c>
      <c r="H1666" s="13">
        <f>DATE(YEAR(F1666),MONTH(F1666),1)</f>
        <v>45748</v>
      </c>
      <c r="I1666" s="2">
        <f>G1666-F1666</f>
        <v>2</v>
      </c>
      <c r="J1666" s="2">
        <f>F1666-E1666</f>
        <v>4</v>
      </c>
      <c r="K1666" s="2" t="s">
        <v>2646</v>
      </c>
      <c r="L1666" s="2">
        <v>1</v>
      </c>
      <c r="M1666" s="2">
        <v>1</v>
      </c>
      <c r="N1666" s="2">
        <v>0</v>
      </c>
      <c r="O1666" s="2" t="s">
        <v>2661</v>
      </c>
      <c r="P1666" s="2" t="s">
        <v>2652</v>
      </c>
      <c r="Q1666" s="2" t="s">
        <v>2649</v>
      </c>
      <c r="R1666" s="3">
        <v>8200</v>
      </c>
      <c r="S1666" s="3">
        <f>I1666*L1666*R1666</f>
        <v>16400</v>
      </c>
      <c r="T1666" s="2">
        <f>M1666+N1666</f>
        <v>1</v>
      </c>
    </row>
    <row r="1667" spans="1:20" x14ac:dyDescent="0.2">
      <c r="A1667" s="2" t="s">
        <v>4331</v>
      </c>
      <c r="B1667" s="2" t="s">
        <v>1080</v>
      </c>
      <c r="C1667" s="2" t="s">
        <v>57</v>
      </c>
      <c r="D1667" s="2" t="str">
        <f>INDEX(Hotels!$C$2:$C$49,MATCH(C1667,Hotels!$A$2:$A$49,0))</f>
        <v>Mumbai</v>
      </c>
      <c r="E1667" s="11">
        <v>45760</v>
      </c>
      <c r="F1667" s="11">
        <v>45891</v>
      </c>
      <c r="G1667" s="11">
        <v>45893</v>
      </c>
      <c r="H1667" s="13">
        <f>DATE(YEAR(F1667),MONTH(F1667),1)</f>
        <v>45870</v>
      </c>
      <c r="I1667" s="2">
        <f>G1667-F1667</f>
        <v>2</v>
      </c>
      <c r="J1667" s="2">
        <f>F1667-E1667</f>
        <v>131</v>
      </c>
      <c r="K1667" s="2" t="s">
        <v>2646</v>
      </c>
      <c r="L1667" s="2">
        <v>1</v>
      </c>
      <c r="M1667" s="2">
        <v>2</v>
      </c>
      <c r="N1667" s="2">
        <v>0</v>
      </c>
      <c r="O1667" s="2" t="s">
        <v>2658</v>
      </c>
      <c r="P1667" s="2" t="s">
        <v>2652</v>
      </c>
      <c r="Q1667" s="2" t="s">
        <v>2649</v>
      </c>
      <c r="R1667" s="3">
        <v>11600</v>
      </c>
      <c r="S1667" s="3">
        <f>I1667*L1667*R1667</f>
        <v>23200</v>
      </c>
      <c r="T1667" s="2">
        <f>M1667+N1667</f>
        <v>2</v>
      </c>
    </row>
    <row r="1668" spans="1:20" x14ac:dyDescent="0.2">
      <c r="A1668" s="2" t="s">
        <v>4332</v>
      </c>
      <c r="B1668" s="2" t="s">
        <v>1563</v>
      </c>
      <c r="C1668" s="2" t="s">
        <v>37</v>
      </c>
      <c r="D1668" s="2" t="str">
        <f>INDEX(Hotels!$C$2:$C$49,MATCH(C1668,Hotels!$A$2:$A$49,0))</f>
        <v>Udaipur</v>
      </c>
      <c r="E1668" s="11">
        <v>45760</v>
      </c>
      <c r="F1668" s="11">
        <v>45779</v>
      </c>
      <c r="G1668" s="11">
        <v>45782</v>
      </c>
      <c r="H1668" s="13">
        <f>DATE(YEAR(F1668),MONTH(F1668),1)</f>
        <v>45778</v>
      </c>
      <c r="I1668" s="2">
        <f>G1668-F1668</f>
        <v>3</v>
      </c>
      <c r="J1668" s="2">
        <f>F1668-E1668</f>
        <v>19</v>
      </c>
      <c r="K1668" s="2" t="s">
        <v>2646</v>
      </c>
      <c r="L1668" s="2">
        <v>1</v>
      </c>
      <c r="M1668" s="2">
        <v>1</v>
      </c>
      <c r="N1668" s="2">
        <v>0</v>
      </c>
      <c r="O1668" s="2" t="s">
        <v>2732</v>
      </c>
      <c r="P1668" s="2" t="s">
        <v>2652</v>
      </c>
      <c r="Q1668" s="2" t="s">
        <v>2649</v>
      </c>
      <c r="R1668" s="3">
        <v>19850</v>
      </c>
      <c r="S1668" s="3">
        <f>I1668*L1668*R1668</f>
        <v>59550</v>
      </c>
      <c r="T1668" s="2">
        <f>M1668+N1668</f>
        <v>1</v>
      </c>
    </row>
    <row r="1669" spans="1:20" x14ac:dyDescent="0.2">
      <c r="A1669" s="2" t="s">
        <v>4333</v>
      </c>
      <c r="B1669" s="2" t="s">
        <v>2261</v>
      </c>
      <c r="C1669" s="2" t="s">
        <v>125</v>
      </c>
      <c r="D1669" s="2" t="str">
        <f>INDEX(Hotels!$C$2:$C$49,MATCH(C1669,Hotels!$A$2:$A$49,0))</f>
        <v>Varanasi</v>
      </c>
      <c r="E1669" s="11">
        <v>45760</v>
      </c>
      <c r="F1669" s="11">
        <v>45790</v>
      </c>
      <c r="G1669" s="11">
        <v>45794</v>
      </c>
      <c r="H1669" s="13">
        <f>DATE(YEAR(F1669),MONTH(F1669),1)</f>
        <v>45778</v>
      </c>
      <c r="I1669" s="2">
        <f>G1669-F1669</f>
        <v>4</v>
      </c>
      <c r="J1669" s="2">
        <f>F1669-E1669</f>
        <v>30</v>
      </c>
      <c r="K1669" s="2" t="s">
        <v>2646</v>
      </c>
      <c r="L1669" s="2">
        <v>1</v>
      </c>
      <c r="M1669" s="2">
        <v>2</v>
      </c>
      <c r="N1669" s="2">
        <v>2</v>
      </c>
      <c r="O1669" s="2" t="s">
        <v>2683</v>
      </c>
      <c r="P1669" s="2" t="s">
        <v>2656</v>
      </c>
      <c r="Q1669" s="2" t="s">
        <v>2649</v>
      </c>
      <c r="R1669" s="3">
        <v>14350</v>
      </c>
      <c r="S1669" s="3">
        <f>I1669*L1669*R1669</f>
        <v>57400</v>
      </c>
      <c r="T1669" s="2">
        <f>M1669+N1669</f>
        <v>4</v>
      </c>
    </row>
    <row r="1670" spans="1:20" x14ac:dyDescent="0.2">
      <c r="A1670" s="2" t="s">
        <v>4334</v>
      </c>
      <c r="B1670" s="2" t="s">
        <v>2336</v>
      </c>
      <c r="C1670" s="2" t="s">
        <v>59</v>
      </c>
      <c r="D1670" s="2" t="str">
        <f>INDEX(Hotels!$C$2:$C$49,MATCH(C1670,Hotels!$A$2:$A$49,0))</f>
        <v>Mumbai</v>
      </c>
      <c r="E1670" s="11">
        <v>45760</v>
      </c>
      <c r="F1670" s="11">
        <v>45850</v>
      </c>
      <c r="G1670" s="11">
        <v>45854</v>
      </c>
      <c r="H1670" s="13">
        <f>DATE(YEAR(F1670),MONTH(F1670),1)</f>
        <v>45839</v>
      </c>
      <c r="I1670" s="2">
        <f>G1670-F1670</f>
        <v>4</v>
      </c>
      <c r="J1670" s="2">
        <f>F1670-E1670</f>
        <v>90</v>
      </c>
      <c r="K1670" s="2" t="s">
        <v>2655</v>
      </c>
      <c r="L1670" s="2">
        <v>1</v>
      </c>
      <c r="M1670" s="2">
        <v>2</v>
      </c>
      <c r="N1670" s="2">
        <v>0</v>
      </c>
      <c r="O1670" s="2" t="s">
        <v>2683</v>
      </c>
      <c r="P1670" s="2" t="s">
        <v>2656</v>
      </c>
      <c r="Q1670" s="2" t="s">
        <v>2649</v>
      </c>
      <c r="R1670" s="3">
        <v>4750</v>
      </c>
      <c r="S1670" s="3">
        <f>I1670*L1670*R1670</f>
        <v>19000</v>
      </c>
      <c r="T1670" s="2">
        <f>M1670+N1670</f>
        <v>2</v>
      </c>
    </row>
    <row r="1671" spans="1:20" x14ac:dyDescent="0.2">
      <c r="A1671" s="2" t="s">
        <v>4335</v>
      </c>
      <c r="B1671" s="2" t="s">
        <v>2433</v>
      </c>
      <c r="C1671" s="2" t="s">
        <v>69</v>
      </c>
      <c r="D1671" s="2" t="str">
        <f>INDEX(Hotels!$C$2:$C$49,MATCH(C1671,Hotels!$A$2:$A$49,0))</f>
        <v>New Delhi</v>
      </c>
      <c r="E1671" s="11">
        <v>45760</v>
      </c>
      <c r="F1671" s="11">
        <v>45794</v>
      </c>
      <c r="G1671" s="11">
        <v>45796</v>
      </c>
      <c r="H1671" s="13">
        <f>DATE(YEAR(F1671),MONTH(F1671),1)</f>
        <v>45778</v>
      </c>
      <c r="I1671" s="2">
        <f>G1671-F1671</f>
        <v>2</v>
      </c>
      <c r="J1671" s="2">
        <f>F1671-E1671</f>
        <v>34</v>
      </c>
      <c r="K1671" s="2" t="s">
        <v>2666</v>
      </c>
      <c r="L1671" s="2">
        <v>3</v>
      </c>
      <c r="M1671" s="2">
        <v>6</v>
      </c>
      <c r="N1671" s="2">
        <v>0</v>
      </c>
      <c r="O1671" s="2" t="s">
        <v>2658</v>
      </c>
      <c r="P1671" s="2" t="s">
        <v>2656</v>
      </c>
      <c r="Q1671" s="2" t="s">
        <v>2649</v>
      </c>
      <c r="R1671" s="3">
        <v>33850</v>
      </c>
      <c r="S1671" s="3">
        <f>I1671*L1671*R1671</f>
        <v>203100</v>
      </c>
      <c r="T1671" s="2">
        <f>M1671+N1671</f>
        <v>6</v>
      </c>
    </row>
    <row r="1672" spans="1:20" x14ac:dyDescent="0.2">
      <c r="A1672" s="2" t="s">
        <v>4336</v>
      </c>
      <c r="B1672" s="2" t="s">
        <v>2456</v>
      </c>
      <c r="C1672" s="2" t="s">
        <v>81</v>
      </c>
      <c r="D1672" s="2" t="str">
        <f>INDEX(Hotels!$C$2:$C$49,MATCH(C1672,Hotels!$A$2:$A$49,0))</f>
        <v>Bengaluru</v>
      </c>
      <c r="E1672" s="11">
        <v>45760</v>
      </c>
      <c r="F1672" s="11">
        <v>45789</v>
      </c>
      <c r="G1672" s="11">
        <v>45791</v>
      </c>
      <c r="H1672" s="13">
        <f>DATE(YEAR(F1672),MONTH(F1672),1)</f>
        <v>45778</v>
      </c>
      <c r="I1672" s="2">
        <f>G1672-F1672</f>
        <v>2</v>
      </c>
      <c r="J1672" s="2">
        <f>F1672-E1672</f>
        <v>29</v>
      </c>
      <c r="K1672" s="2" t="s">
        <v>2655</v>
      </c>
      <c r="L1672" s="2">
        <v>1</v>
      </c>
      <c r="M1672" s="2">
        <v>3</v>
      </c>
      <c r="N1672" s="2">
        <v>0</v>
      </c>
      <c r="O1672" s="2" t="s">
        <v>2658</v>
      </c>
      <c r="P1672" s="2" t="s">
        <v>2662</v>
      </c>
      <c r="Q1672" s="2" t="s">
        <v>2649</v>
      </c>
      <c r="R1672" s="3">
        <v>16000</v>
      </c>
      <c r="S1672" s="3">
        <f>I1672*L1672*R1672</f>
        <v>32000</v>
      </c>
      <c r="T1672" s="2">
        <f>M1672+N1672</f>
        <v>3</v>
      </c>
    </row>
    <row r="1673" spans="1:20" x14ac:dyDescent="0.2">
      <c r="A1673" s="2" t="s">
        <v>4337</v>
      </c>
      <c r="B1673" s="2" t="s">
        <v>2580</v>
      </c>
      <c r="C1673" s="2" t="s">
        <v>57</v>
      </c>
      <c r="D1673" s="2" t="str">
        <f>INDEX(Hotels!$C$2:$C$49,MATCH(C1673,Hotels!$A$2:$A$49,0))</f>
        <v>Mumbai</v>
      </c>
      <c r="E1673" s="11">
        <v>45760</v>
      </c>
      <c r="F1673" s="11">
        <v>45774</v>
      </c>
      <c r="G1673" s="11">
        <v>45779</v>
      </c>
      <c r="H1673" s="13">
        <f>DATE(YEAR(F1673),MONTH(F1673),1)</f>
        <v>45748</v>
      </c>
      <c r="I1673" s="2">
        <f>G1673-F1673</f>
        <v>5</v>
      </c>
      <c r="J1673" s="2">
        <f>F1673-E1673</f>
        <v>14</v>
      </c>
      <c r="K1673" s="2" t="s">
        <v>2668</v>
      </c>
      <c r="L1673" s="2">
        <v>1</v>
      </c>
      <c r="M1673" s="2">
        <v>3</v>
      </c>
      <c r="N1673" s="2">
        <v>0</v>
      </c>
      <c r="O1673" s="2" t="s">
        <v>2689</v>
      </c>
      <c r="P1673" s="2" t="s">
        <v>2672</v>
      </c>
      <c r="Q1673" s="2" t="s">
        <v>2649</v>
      </c>
      <c r="R1673" s="3">
        <v>7200</v>
      </c>
      <c r="S1673" s="3">
        <f>I1673*L1673*R1673</f>
        <v>36000</v>
      </c>
      <c r="T1673" s="2">
        <f>M1673+N1673</f>
        <v>3</v>
      </c>
    </row>
    <row r="1674" spans="1:20" x14ac:dyDescent="0.2">
      <c r="A1674" s="2" t="s">
        <v>4338</v>
      </c>
      <c r="B1674" s="2" t="s">
        <v>190</v>
      </c>
      <c r="C1674" s="2" t="s">
        <v>97</v>
      </c>
      <c r="D1674" s="2" t="str">
        <f>INDEX(Hotels!$C$2:$C$49,MATCH(C1674,Hotels!$A$2:$A$49,0))</f>
        <v>Shimla</v>
      </c>
      <c r="E1674" s="11">
        <v>45761</v>
      </c>
      <c r="F1674" s="11">
        <v>45781</v>
      </c>
      <c r="G1674" s="11">
        <v>45784</v>
      </c>
      <c r="H1674" s="13">
        <f>DATE(YEAR(F1674),MONTH(F1674),1)</f>
        <v>45778</v>
      </c>
      <c r="I1674" s="2">
        <f>G1674-F1674</f>
        <v>3</v>
      </c>
      <c r="J1674" s="2">
        <f>F1674-E1674</f>
        <v>20</v>
      </c>
      <c r="K1674" s="2" t="s">
        <v>2668</v>
      </c>
      <c r="L1674" s="2">
        <v>1</v>
      </c>
      <c r="M1674" s="2">
        <v>2</v>
      </c>
      <c r="N1674" s="2">
        <v>0</v>
      </c>
      <c r="O1674" s="2" t="s">
        <v>2732</v>
      </c>
      <c r="P1674" s="2" t="s">
        <v>2652</v>
      </c>
      <c r="Q1674" s="2" t="s">
        <v>2649</v>
      </c>
      <c r="R1674" s="3">
        <v>10400</v>
      </c>
      <c r="S1674" s="3">
        <f>I1674*L1674*R1674</f>
        <v>31200</v>
      </c>
      <c r="T1674" s="2">
        <f>M1674+N1674</f>
        <v>2</v>
      </c>
    </row>
    <row r="1675" spans="1:20" x14ac:dyDescent="0.2">
      <c r="A1675" s="2" t="s">
        <v>4339</v>
      </c>
      <c r="B1675" s="2" t="s">
        <v>974</v>
      </c>
      <c r="C1675" s="2" t="s">
        <v>125</v>
      </c>
      <c r="D1675" s="2" t="str">
        <f>INDEX(Hotels!$C$2:$C$49,MATCH(C1675,Hotels!$A$2:$A$49,0))</f>
        <v>Varanasi</v>
      </c>
      <c r="E1675" s="11">
        <v>45761</v>
      </c>
      <c r="F1675" s="11">
        <v>45762</v>
      </c>
      <c r="G1675" s="11">
        <v>45763</v>
      </c>
      <c r="H1675" s="13">
        <f>DATE(YEAR(F1675),MONTH(F1675),1)</f>
        <v>45748</v>
      </c>
      <c r="I1675" s="2">
        <f>G1675-F1675</f>
        <v>1</v>
      </c>
      <c r="J1675" s="2">
        <f>F1675-E1675</f>
        <v>1</v>
      </c>
      <c r="K1675" s="2" t="s">
        <v>2646</v>
      </c>
      <c r="L1675" s="2">
        <v>1</v>
      </c>
      <c r="M1675" s="2">
        <v>2</v>
      </c>
      <c r="N1675" s="2">
        <v>0</v>
      </c>
      <c r="O1675" s="2" t="s">
        <v>2651</v>
      </c>
      <c r="P1675" s="2" t="s">
        <v>2662</v>
      </c>
      <c r="Q1675" s="2" t="s">
        <v>2653</v>
      </c>
      <c r="R1675" s="3">
        <v>13250</v>
      </c>
      <c r="S1675" s="3">
        <f>I1675*L1675*R1675</f>
        <v>13250</v>
      </c>
      <c r="T1675" s="2">
        <f>M1675+N1675</f>
        <v>2</v>
      </c>
    </row>
    <row r="1676" spans="1:20" x14ac:dyDescent="0.2">
      <c r="A1676" s="2" t="s">
        <v>4340</v>
      </c>
      <c r="B1676" s="2" t="s">
        <v>2124</v>
      </c>
      <c r="C1676" s="2" t="s">
        <v>118</v>
      </c>
      <c r="D1676" s="2" t="str">
        <f>INDEX(Hotels!$C$2:$C$49,MATCH(C1676,Hotels!$A$2:$A$49,0))</f>
        <v>Rishikesh</v>
      </c>
      <c r="E1676" s="11">
        <v>45761</v>
      </c>
      <c r="F1676" s="11">
        <v>45774</v>
      </c>
      <c r="G1676" s="11">
        <v>45776</v>
      </c>
      <c r="H1676" s="13">
        <f>DATE(YEAR(F1676),MONTH(F1676),1)</f>
        <v>45748</v>
      </c>
      <c r="I1676" s="2">
        <f>G1676-F1676</f>
        <v>2</v>
      </c>
      <c r="J1676" s="2">
        <f>F1676-E1676</f>
        <v>13</v>
      </c>
      <c r="K1676" s="2" t="s">
        <v>2655</v>
      </c>
      <c r="L1676" s="2">
        <v>1</v>
      </c>
      <c r="M1676" s="2">
        <v>1</v>
      </c>
      <c r="N1676" s="2">
        <v>0</v>
      </c>
      <c r="O1676" s="2" t="s">
        <v>2683</v>
      </c>
      <c r="P1676" s="2" t="s">
        <v>2648</v>
      </c>
      <c r="Q1676" s="2" t="s">
        <v>2653</v>
      </c>
      <c r="R1676" s="3">
        <v>11500</v>
      </c>
      <c r="S1676" s="3">
        <f>I1676*L1676*R1676</f>
        <v>23000</v>
      </c>
      <c r="T1676" s="2">
        <f>M1676+N1676</f>
        <v>1</v>
      </c>
    </row>
    <row r="1677" spans="1:20" x14ac:dyDescent="0.2">
      <c r="A1677" s="2" t="s">
        <v>4341</v>
      </c>
      <c r="B1677" s="2" t="s">
        <v>2191</v>
      </c>
      <c r="C1677" s="2" t="s">
        <v>118</v>
      </c>
      <c r="D1677" s="2" t="str">
        <f>INDEX(Hotels!$C$2:$C$49,MATCH(C1677,Hotels!$A$2:$A$49,0))</f>
        <v>Rishikesh</v>
      </c>
      <c r="E1677" s="11">
        <v>45761</v>
      </c>
      <c r="F1677" s="11">
        <v>45764</v>
      </c>
      <c r="G1677" s="11">
        <v>45765</v>
      </c>
      <c r="H1677" s="13">
        <f>DATE(YEAR(F1677),MONTH(F1677),1)</f>
        <v>45748</v>
      </c>
      <c r="I1677" s="2">
        <f>G1677-F1677</f>
        <v>1</v>
      </c>
      <c r="J1677" s="2">
        <f>F1677-E1677</f>
        <v>3</v>
      </c>
      <c r="K1677" s="2" t="s">
        <v>2655</v>
      </c>
      <c r="L1677" s="2">
        <v>1</v>
      </c>
      <c r="M1677" s="2">
        <v>1</v>
      </c>
      <c r="N1677" s="2">
        <v>0</v>
      </c>
      <c r="O1677" s="2" t="s">
        <v>2661</v>
      </c>
      <c r="P1677" s="2" t="s">
        <v>2662</v>
      </c>
      <c r="Q1677" s="2" t="s">
        <v>2649</v>
      </c>
      <c r="R1677" s="3">
        <v>10700</v>
      </c>
      <c r="S1677" s="3">
        <f>I1677*L1677*R1677</f>
        <v>10700</v>
      </c>
      <c r="T1677" s="2">
        <f>M1677+N1677</f>
        <v>1</v>
      </c>
    </row>
    <row r="1678" spans="1:20" x14ac:dyDescent="0.2">
      <c r="A1678" s="2" t="s">
        <v>4342</v>
      </c>
      <c r="B1678" s="2" t="s">
        <v>2435</v>
      </c>
      <c r="C1678" s="2" t="s">
        <v>99</v>
      </c>
      <c r="D1678" s="2" t="str">
        <f>INDEX(Hotels!$C$2:$C$49,MATCH(C1678,Hotels!$A$2:$A$49,0))</f>
        <v>Shimla</v>
      </c>
      <c r="E1678" s="11">
        <v>45761</v>
      </c>
      <c r="F1678" s="11">
        <v>45771</v>
      </c>
      <c r="G1678" s="11">
        <v>45776</v>
      </c>
      <c r="H1678" s="13">
        <f>DATE(YEAR(F1678),MONTH(F1678),1)</f>
        <v>45748</v>
      </c>
      <c r="I1678" s="2">
        <f>G1678-F1678</f>
        <v>5</v>
      </c>
      <c r="J1678" s="2">
        <f>F1678-E1678</f>
        <v>10</v>
      </c>
      <c r="K1678" s="2" t="s">
        <v>2668</v>
      </c>
      <c r="L1678" s="2">
        <v>1</v>
      </c>
      <c r="M1678" s="2">
        <v>2</v>
      </c>
      <c r="N1678" s="2">
        <v>1</v>
      </c>
      <c r="O1678" s="2" t="s">
        <v>2647</v>
      </c>
      <c r="P1678" s="2" t="s">
        <v>2662</v>
      </c>
      <c r="Q1678" s="2" t="s">
        <v>2649</v>
      </c>
      <c r="R1678" s="3">
        <v>2950</v>
      </c>
      <c r="S1678" s="3">
        <f>I1678*L1678*R1678</f>
        <v>14750</v>
      </c>
      <c r="T1678" s="2">
        <f>M1678+N1678</f>
        <v>3</v>
      </c>
    </row>
    <row r="1679" spans="1:20" x14ac:dyDescent="0.2">
      <c r="A1679" s="2" t="s">
        <v>4343</v>
      </c>
      <c r="B1679" s="2" t="s">
        <v>1089</v>
      </c>
      <c r="C1679" s="2" t="s">
        <v>87</v>
      </c>
      <c r="D1679" s="2" t="str">
        <f>INDEX(Hotels!$C$2:$C$49,MATCH(C1679,Hotels!$A$2:$A$49,0))</f>
        <v>Kochi</v>
      </c>
      <c r="E1679" s="11">
        <v>45762</v>
      </c>
      <c r="F1679" s="11">
        <v>46026</v>
      </c>
      <c r="G1679" s="11">
        <v>46029</v>
      </c>
      <c r="H1679" s="13">
        <f>DATE(YEAR(F1679),MONTH(F1679),1)</f>
        <v>46023</v>
      </c>
      <c r="I1679" s="2">
        <f>G1679-F1679</f>
        <v>3</v>
      </c>
      <c r="J1679" s="2">
        <f>F1679-E1679</f>
        <v>264</v>
      </c>
      <c r="K1679" s="2" t="s">
        <v>2668</v>
      </c>
      <c r="L1679" s="2">
        <v>2</v>
      </c>
      <c r="M1679" s="2">
        <v>4</v>
      </c>
      <c r="N1679" s="2">
        <v>0</v>
      </c>
      <c r="O1679" s="2" t="s">
        <v>2658</v>
      </c>
      <c r="P1679" s="2" t="s">
        <v>2648</v>
      </c>
      <c r="Q1679" s="2" t="s">
        <v>2649</v>
      </c>
      <c r="R1679" s="3">
        <v>6250</v>
      </c>
      <c r="S1679" s="3">
        <f>I1679*L1679*R1679</f>
        <v>37500</v>
      </c>
      <c r="T1679" s="2">
        <f>M1679+N1679</f>
        <v>4</v>
      </c>
    </row>
    <row r="1680" spans="1:20" x14ac:dyDescent="0.2">
      <c r="A1680" s="2" t="s">
        <v>4344</v>
      </c>
      <c r="B1680" s="2" t="s">
        <v>1132</v>
      </c>
      <c r="C1680" s="2" t="s">
        <v>63</v>
      </c>
      <c r="D1680" s="2" t="str">
        <f>INDEX(Hotels!$C$2:$C$49,MATCH(C1680,Hotels!$A$2:$A$49,0))</f>
        <v>New Delhi</v>
      </c>
      <c r="E1680" s="11">
        <v>45762</v>
      </c>
      <c r="F1680" s="11">
        <v>45794</v>
      </c>
      <c r="G1680" s="11">
        <v>45799</v>
      </c>
      <c r="H1680" s="13">
        <f>DATE(YEAR(F1680),MONTH(F1680),1)</f>
        <v>45778</v>
      </c>
      <c r="I1680" s="2">
        <f>G1680-F1680</f>
        <v>5</v>
      </c>
      <c r="J1680" s="2">
        <f>F1680-E1680</f>
        <v>32</v>
      </c>
      <c r="K1680" s="2" t="s">
        <v>2668</v>
      </c>
      <c r="L1680" s="2">
        <v>1</v>
      </c>
      <c r="M1680" s="2">
        <v>2</v>
      </c>
      <c r="N1680" s="2">
        <v>2</v>
      </c>
      <c r="O1680" s="2" t="s">
        <v>2683</v>
      </c>
      <c r="P1680" s="2" t="s">
        <v>2662</v>
      </c>
      <c r="Q1680" s="2" t="s">
        <v>2664</v>
      </c>
      <c r="R1680" s="3">
        <v>7000</v>
      </c>
      <c r="S1680" s="3">
        <f>I1680*L1680*R1680</f>
        <v>35000</v>
      </c>
      <c r="T1680" s="2">
        <f>M1680+N1680</f>
        <v>4</v>
      </c>
    </row>
    <row r="1681" spans="1:20" x14ac:dyDescent="0.2">
      <c r="A1681" s="2" t="s">
        <v>4345</v>
      </c>
      <c r="B1681" s="2" t="s">
        <v>1511</v>
      </c>
      <c r="C1681" s="2" t="s">
        <v>63</v>
      </c>
      <c r="D1681" s="2" t="str">
        <f>INDEX(Hotels!$C$2:$C$49,MATCH(C1681,Hotels!$A$2:$A$49,0))</f>
        <v>New Delhi</v>
      </c>
      <c r="E1681" s="11">
        <v>45762</v>
      </c>
      <c r="F1681" s="11">
        <v>45762</v>
      </c>
      <c r="G1681" s="11">
        <v>45766</v>
      </c>
      <c r="H1681" s="13">
        <f>DATE(YEAR(F1681),MONTH(F1681),1)</f>
        <v>45748</v>
      </c>
      <c r="I1681" s="2">
        <f>G1681-F1681</f>
        <v>4</v>
      </c>
      <c r="J1681" s="2">
        <f>F1681-E1681</f>
        <v>0</v>
      </c>
      <c r="K1681" s="2" t="s">
        <v>2655</v>
      </c>
      <c r="L1681" s="2">
        <v>2</v>
      </c>
      <c r="M1681" s="2">
        <v>4</v>
      </c>
      <c r="N1681" s="2">
        <v>2</v>
      </c>
      <c r="O1681" s="2" t="s">
        <v>2689</v>
      </c>
      <c r="P1681" s="2" t="s">
        <v>2656</v>
      </c>
      <c r="Q1681" s="2" t="s">
        <v>2649</v>
      </c>
      <c r="R1681" s="3">
        <v>9200</v>
      </c>
      <c r="S1681" s="3">
        <f>I1681*L1681*R1681</f>
        <v>73600</v>
      </c>
      <c r="T1681" s="2">
        <f>M1681+N1681</f>
        <v>6</v>
      </c>
    </row>
    <row r="1682" spans="1:20" x14ac:dyDescent="0.2">
      <c r="A1682" s="2" t="s">
        <v>4346</v>
      </c>
      <c r="B1682" s="2" t="s">
        <v>2343</v>
      </c>
      <c r="C1682" s="2" t="s">
        <v>108</v>
      </c>
      <c r="D1682" s="2" t="str">
        <f>INDEX(Hotels!$C$2:$C$49,MATCH(C1682,Hotels!$A$2:$A$49,0))</f>
        <v>Manali</v>
      </c>
      <c r="E1682" s="11">
        <v>45762</v>
      </c>
      <c r="F1682" s="11">
        <v>45961</v>
      </c>
      <c r="G1682" s="11">
        <v>45964</v>
      </c>
      <c r="H1682" s="13">
        <f>DATE(YEAR(F1682),MONTH(F1682),1)</f>
        <v>45931</v>
      </c>
      <c r="I1682" s="2">
        <f>G1682-F1682</f>
        <v>3</v>
      </c>
      <c r="J1682" s="2">
        <f>F1682-E1682</f>
        <v>199</v>
      </c>
      <c r="K1682" s="2" t="s">
        <v>2668</v>
      </c>
      <c r="L1682" s="2">
        <v>2</v>
      </c>
      <c r="M1682" s="2">
        <v>4</v>
      </c>
      <c r="N1682" s="2">
        <v>3</v>
      </c>
      <c r="O1682" s="2" t="s">
        <v>2647</v>
      </c>
      <c r="P1682" s="2" t="s">
        <v>2656</v>
      </c>
      <c r="Q1682" s="2" t="s">
        <v>2649</v>
      </c>
      <c r="R1682" s="3">
        <v>8400</v>
      </c>
      <c r="S1682" s="3">
        <f>I1682*L1682*R1682</f>
        <v>50400</v>
      </c>
      <c r="T1682" s="2">
        <f>M1682+N1682</f>
        <v>7</v>
      </c>
    </row>
    <row r="1683" spans="1:20" x14ac:dyDescent="0.2">
      <c r="A1683" s="2" t="s">
        <v>4347</v>
      </c>
      <c r="B1683" s="2" t="s">
        <v>394</v>
      </c>
      <c r="C1683" s="2" t="s">
        <v>91</v>
      </c>
      <c r="D1683" s="2" t="str">
        <f>INDEX(Hotels!$C$2:$C$49,MATCH(C1683,Hotels!$A$2:$A$49,0))</f>
        <v>Kochi</v>
      </c>
      <c r="E1683" s="11">
        <v>45763</v>
      </c>
      <c r="F1683" s="11">
        <v>45813</v>
      </c>
      <c r="G1683" s="11">
        <v>45818</v>
      </c>
      <c r="H1683" s="13">
        <f>DATE(YEAR(F1683),MONTH(F1683),1)</f>
        <v>45809</v>
      </c>
      <c r="I1683" s="2">
        <f>G1683-F1683</f>
        <v>5</v>
      </c>
      <c r="J1683" s="2">
        <f>F1683-E1683</f>
        <v>50</v>
      </c>
      <c r="K1683" s="2" t="s">
        <v>2668</v>
      </c>
      <c r="L1683" s="2">
        <v>1</v>
      </c>
      <c r="M1683" s="2">
        <v>3</v>
      </c>
      <c r="N1683" s="2">
        <v>0</v>
      </c>
      <c r="O1683" s="2" t="s">
        <v>2683</v>
      </c>
      <c r="P1683" s="2" t="s">
        <v>2662</v>
      </c>
      <c r="Q1683" s="2" t="s">
        <v>2649</v>
      </c>
      <c r="R1683" s="3">
        <v>2400</v>
      </c>
      <c r="S1683" s="3">
        <f>I1683*L1683*R1683</f>
        <v>12000</v>
      </c>
      <c r="T1683" s="2">
        <f>M1683+N1683</f>
        <v>3</v>
      </c>
    </row>
    <row r="1684" spans="1:20" x14ac:dyDescent="0.2">
      <c r="A1684" s="2" t="s">
        <v>4348</v>
      </c>
      <c r="B1684" s="2" t="s">
        <v>549</v>
      </c>
      <c r="C1684" s="2" t="s">
        <v>101</v>
      </c>
      <c r="D1684" s="2" t="str">
        <f>INDEX(Hotels!$C$2:$C$49,MATCH(C1684,Hotels!$A$2:$A$49,0))</f>
        <v>Shimla</v>
      </c>
      <c r="E1684" s="11">
        <v>45763</v>
      </c>
      <c r="F1684" s="11">
        <v>45806</v>
      </c>
      <c r="G1684" s="11">
        <v>45809</v>
      </c>
      <c r="H1684" s="13">
        <f>DATE(YEAR(F1684),MONTH(F1684),1)</f>
        <v>45778</v>
      </c>
      <c r="I1684" s="2">
        <f>G1684-F1684</f>
        <v>3</v>
      </c>
      <c r="J1684" s="2">
        <f>F1684-E1684</f>
        <v>43</v>
      </c>
      <c r="K1684" s="2" t="s">
        <v>2655</v>
      </c>
      <c r="L1684" s="2">
        <v>1</v>
      </c>
      <c r="M1684" s="2">
        <v>2</v>
      </c>
      <c r="N1684" s="2">
        <v>0</v>
      </c>
      <c r="O1684" s="2" t="s">
        <v>2670</v>
      </c>
      <c r="P1684" s="2" t="s">
        <v>2656</v>
      </c>
      <c r="Q1684" s="2" t="s">
        <v>2653</v>
      </c>
      <c r="R1684" s="3">
        <v>8200</v>
      </c>
      <c r="S1684" s="3">
        <f>I1684*L1684*R1684</f>
        <v>24600</v>
      </c>
      <c r="T1684" s="2">
        <f>M1684+N1684</f>
        <v>2</v>
      </c>
    </row>
    <row r="1685" spans="1:20" x14ac:dyDescent="0.2">
      <c r="A1685" s="2" t="s">
        <v>4349</v>
      </c>
      <c r="B1685" s="2" t="s">
        <v>638</v>
      </c>
      <c r="C1685" s="2" t="s">
        <v>49</v>
      </c>
      <c r="D1685" s="2" t="str">
        <f>INDEX(Hotels!$C$2:$C$49,MATCH(C1685,Hotels!$A$2:$A$49,0))</f>
        <v>Agra</v>
      </c>
      <c r="E1685" s="11">
        <v>45763</v>
      </c>
      <c r="F1685" s="11">
        <v>45901</v>
      </c>
      <c r="G1685" s="11">
        <v>45903</v>
      </c>
      <c r="H1685" s="13">
        <f>DATE(YEAR(F1685),MONTH(F1685),1)</f>
        <v>45901</v>
      </c>
      <c r="I1685" s="2">
        <f>G1685-F1685</f>
        <v>2</v>
      </c>
      <c r="J1685" s="2">
        <f>F1685-E1685</f>
        <v>138</v>
      </c>
      <c r="K1685" s="2" t="s">
        <v>2655</v>
      </c>
      <c r="L1685" s="2">
        <v>4</v>
      </c>
      <c r="M1685" s="2">
        <v>8</v>
      </c>
      <c r="N1685" s="2">
        <v>0</v>
      </c>
      <c r="O1685" s="2" t="s">
        <v>2658</v>
      </c>
      <c r="P1685" s="2" t="s">
        <v>2656</v>
      </c>
      <c r="Q1685" s="2" t="s">
        <v>2649</v>
      </c>
      <c r="R1685" s="3">
        <v>2400</v>
      </c>
      <c r="S1685" s="3">
        <f>I1685*L1685*R1685</f>
        <v>19200</v>
      </c>
      <c r="T1685" s="2">
        <f>M1685+N1685</f>
        <v>8</v>
      </c>
    </row>
    <row r="1686" spans="1:20" x14ac:dyDescent="0.2">
      <c r="A1686" s="2" t="s">
        <v>4350</v>
      </c>
      <c r="B1686" s="2" t="s">
        <v>742</v>
      </c>
      <c r="C1686" s="2" t="s">
        <v>108</v>
      </c>
      <c r="D1686" s="2" t="str">
        <f>INDEX(Hotels!$C$2:$C$49,MATCH(C1686,Hotels!$A$2:$A$49,0))</f>
        <v>Manali</v>
      </c>
      <c r="E1686" s="11">
        <v>45764</v>
      </c>
      <c r="F1686" s="11">
        <v>45778</v>
      </c>
      <c r="G1686" s="11">
        <v>45781</v>
      </c>
      <c r="H1686" s="13">
        <f>DATE(YEAR(F1686),MONTH(F1686),1)</f>
        <v>45778</v>
      </c>
      <c r="I1686" s="2">
        <f>G1686-F1686</f>
        <v>3</v>
      </c>
      <c r="J1686" s="2">
        <f>F1686-E1686</f>
        <v>14</v>
      </c>
      <c r="K1686" s="2" t="s">
        <v>2668</v>
      </c>
      <c r="L1686" s="2">
        <v>1</v>
      </c>
      <c r="M1686" s="2">
        <v>2</v>
      </c>
      <c r="N1686" s="2">
        <v>0</v>
      </c>
      <c r="O1686" s="2" t="s">
        <v>2670</v>
      </c>
      <c r="P1686" s="2" t="s">
        <v>2656</v>
      </c>
      <c r="Q1686" s="2" t="s">
        <v>2649</v>
      </c>
      <c r="R1686" s="3">
        <v>11100</v>
      </c>
      <c r="S1686" s="3">
        <f>I1686*L1686*R1686</f>
        <v>33300</v>
      </c>
      <c r="T1686" s="2">
        <f>M1686+N1686</f>
        <v>2</v>
      </c>
    </row>
    <row r="1687" spans="1:20" x14ac:dyDescent="0.2">
      <c r="A1687" s="2" t="s">
        <v>4351</v>
      </c>
      <c r="B1687" s="2" t="s">
        <v>974</v>
      </c>
      <c r="C1687" s="2" t="s">
        <v>53</v>
      </c>
      <c r="D1687" s="2" t="str">
        <f>INDEX(Hotels!$C$2:$C$49,MATCH(C1687,Hotels!$A$2:$A$49,0))</f>
        <v>Mumbai</v>
      </c>
      <c r="E1687" s="11">
        <v>45764</v>
      </c>
      <c r="F1687" s="11">
        <v>45774</v>
      </c>
      <c r="G1687" s="11">
        <v>45776</v>
      </c>
      <c r="H1687" s="13">
        <f>DATE(YEAR(F1687),MONTH(F1687),1)</f>
        <v>45748</v>
      </c>
      <c r="I1687" s="2">
        <f>G1687-F1687</f>
        <v>2</v>
      </c>
      <c r="J1687" s="2">
        <f>F1687-E1687</f>
        <v>10</v>
      </c>
      <c r="K1687" s="2" t="s">
        <v>2655</v>
      </c>
      <c r="L1687" s="2">
        <v>1</v>
      </c>
      <c r="M1687" s="2">
        <v>1</v>
      </c>
      <c r="N1687" s="2">
        <v>0</v>
      </c>
      <c r="O1687" s="2" t="s">
        <v>2670</v>
      </c>
      <c r="P1687" s="2" t="s">
        <v>2656</v>
      </c>
      <c r="Q1687" s="2" t="s">
        <v>2653</v>
      </c>
      <c r="R1687" s="3">
        <v>9650</v>
      </c>
      <c r="S1687" s="3">
        <f>I1687*L1687*R1687</f>
        <v>19300</v>
      </c>
      <c r="T1687" s="2">
        <f>M1687+N1687</f>
        <v>1</v>
      </c>
    </row>
    <row r="1688" spans="1:20" x14ac:dyDescent="0.2">
      <c r="A1688" s="2" t="s">
        <v>4352</v>
      </c>
      <c r="B1688" s="2" t="s">
        <v>1365</v>
      </c>
      <c r="C1688" s="2" t="s">
        <v>118</v>
      </c>
      <c r="D1688" s="2" t="str">
        <f>INDEX(Hotels!$C$2:$C$49,MATCH(C1688,Hotels!$A$2:$A$49,0))</f>
        <v>Rishikesh</v>
      </c>
      <c r="E1688" s="11">
        <v>45764</v>
      </c>
      <c r="F1688" s="11">
        <v>45765</v>
      </c>
      <c r="G1688" s="11">
        <v>45770</v>
      </c>
      <c r="H1688" s="13">
        <f>DATE(YEAR(F1688),MONTH(F1688),1)</f>
        <v>45748</v>
      </c>
      <c r="I1688" s="2">
        <f>G1688-F1688</f>
        <v>5</v>
      </c>
      <c r="J1688" s="2">
        <f>F1688-E1688</f>
        <v>1</v>
      </c>
      <c r="K1688" s="2" t="s">
        <v>2655</v>
      </c>
      <c r="L1688" s="2">
        <v>1</v>
      </c>
      <c r="M1688" s="2">
        <v>2</v>
      </c>
      <c r="N1688" s="2">
        <v>2</v>
      </c>
      <c r="O1688" s="2" t="s">
        <v>2670</v>
      </c>
      <c r="P1688" s="2" t="s">
        <v>2648</v>
      </c>
      <c r="Q1688" s="2" t="s">
        <v>2649</v>
      </c>
      <c r="R1688" s="3">
        <v>11200</v>
      </c>
      <c r="S1688" s="3">
        <f>I1688*L1688*R1688</f>
        <v>56000</v>
      </c>
      <c r="T1688" s="2">
        <f>M1688+N1688</f>
        <v>4</v>
      </c>
    </row>
    <row r="1689" spans="1:20" x14ac:dyDescent="0.2">
      <c r="A1689" s="2" t="s">
        <v>4353</v>
      </c>
      <c r="B1689" s="2" t="s">
        <v>1619</v>
      </c>
      <c r="C1689" s="2" t="s">
        <v>39</v>
      </c>
      <c r="D1689" s="2" t="str">
        <f>INDEX(Hotels!$C$2:$C$49,MATCH(C1689,Hotels!$A$2:$A$49,0))</f>
        <v>Udaipur</v>
      </c>
      <c r="E1689" s="11">
        <v>45764</v>
      </c>
      <c r="F1689" s="11">
        <v>45767</v>
      </c>
      <c r="G1689" s="11">
        <v>45768</v>
      </c>
      <c r="H1689" s="13">
        <f>DATE(YEAR(F1689),MONTH(F1689),1)</f>
        <v>45748</v>
      </c>
      <c r="I1689" s="2">
        <f>G1689-F1689</f>
        <v>1</v>
      </c>
      <c r="J1689" s="2">
        <f>F1689-E1689</f>
        <v>3</v>
      </c>
      <c r="K1689" s="2" t="s">
        <v>2668</v>
      </c>
      <c r="L1689" s="2">
        <v>1</v>
      </c>
      <c r="M1689" s="2">
        <v>1</v>
      </c>
      <c r="N1689" s="2">
        <v>0</v>
      </c>
      <c r="O1689" s="2" t="s">
        <v>2732</v>
      </c>
      <c r="P1689" s="2" t="s">
        <v>2652</v>
      </c>
      <c r="Q1689" s="2" t="s">
        <v>2649</v>
      </c>
      <c r="R1689" s="3">
        <v>4900</v>
      </c>
      <c r="S1689" s="3">
        <f>I1689*L1689*R1689</f>
        <v>4900</v>
      </c>
      <c r="T1689" s="2">
        <f>M1689+N1689</f>
        <v>1</v>
      </c>
    </row>
    <row r="1690" spans="1:20" x14ac:dyDescent="0.2">
      <c r="A1690" s="2" t="s">
        <v>4354</v>
      </c>
      <c r="B1690" s="2" t="s">
        <v>1813</v>
      </c>
      <c r="C1690" s="2" t="s">
        <v>57</v>
      </c>
      <c r="D1690" s="2" t="str">
        <f>INDEX(Hotels!$C$2:$C$49,MATCH(C1690,Hotels!$A$2:$A$49,0))</f>
        <v>Mumbai</v>
      </c>
      <c r="E1690" s="11">
        <v>45764</v>
      </c>
      <c r="F1690" s="11">
        <v>45784</v>
      </c>
      <c r="G1690" s="11">
        <v>45786</v>
      </c>
      <c r="H1690" s="13">
        <f>DATE(YEAR(F1690),MONTH(F1690),1)</f>
        <v>45778</v>
      </c>
      <c r="I1690" s="2">
        <f>G1690-F1690</f>
        <v>2</v>
      </c>
      <c r="J1690" s="2">
        <f>F1690-E1690</f>
        <v>20</v>
      </c>
      <c r="K1690" s="2" t="s">
        <v>2646</v>
      </c>
      <c r="L1690" s="2">
        <v>1</v>
      </c>
      <c r="M1690" s="2">
        <v>2</v>
      </c>
      <c r="N1690" s="2">
        <v>0</v>
      </c>
      <c r="O1690" s="2" t="s">
        <v>2670</v>
      </c>
      <c r="P1690" s="2" t="s">
        <v>2656</v>
      </c>
      <c r="Q1690" s="2" t="s">
        <v>2649</v>
      </c>
      <c r="R1690" s="3">
        <v>14050</v>
      </c>
      <c r="S1690" s="3">
        <f>I1690*L1690*R1690</f>
        <v>28100</v>
      </c>
      <c r="T1690" s="2">
        <f>M1690+N1690</f>
        <v>2</v>
      </c>
    </row>
    <row r="1691" spans="1:20" x14ac:dyDescent="0.2">
      <c r="A1691" s="2" t="s">
        <v>4355</v>
      </c>
      <c r="B1691" s="2" t="s">
        <v>1914</v>
      </c>
      <c r="C1691" s="2" t="s">
        <v>26</v>
      </c>
      <c r="D1691" s="2" t="str">
        <f>INDEX(Hotels!$C$2:$C$49,MATCH(C1691,Hotels!$A$2:$A$49,0))</f>
        <v>Jaipur</v>
      </c>
      <c r="E1691" s="11">
        <v>45764</v>
      </c>
      <c r="F1691" s="11">
        <v>45775</v>
      </c>
      <c r="G1691" s="11">
        <v>45780</v>
      </c>
      <c r="H1691" s="13">
        <f>DATE(YEAR(F1691),MONTH(F1691),1)</f>
        <v>45748</v>
      </c>
      <c r="I1691" s="2">
        <f>G1691-F1691</f>
        <v>5</v>
      </c>
      <c r="J1691" s="2">
        <f>F1691-E1691</f>
        <v>11</v>
      </c>
      <c r="K1691" s="2" t="s">
        <v>2655</v>
      </c>
      <c r="L1691" s="2">
        <v>1</v>
      </c>
      <c r="M1691" s="2">
        <v>2</v>
      </c>
      <c r="N1691" s="2">
        <v>3</v>
      </c>
      <c r="O1691" s="2" t="s">
        <v>2683</v>
      </c>
      <c r="P1691" s="2" t="s">
        <v>2656</v>
      </c>
      <c r="Q1691" s="2" t="s">
        <v>2649</v>
      </c>
      <c r="R1691" s="3">
        <v>12550</v>
      </c>
      <c r="S1691" s="3">
        <f>I1691*L1691*R1691</f>
        <v>62750</v>
      </c>
      <c r="T1691" s="2">
        <f>M1691+N1691</f>
        <v>5</v>
      </c>
    </row>
    <row r="1692" spans="1:20" x14ac:dyDescent="0.2">
      <c r="A1692" s="2" t="s">
        <v>4356</v>
      </c>
      <c r="B1692" s="2" t="s">
        <v>2199</v>
      </c>
      <c r="C1692" s="2" t="s">
        <v>69</v>
      </c>
      <c r="D1692" s="2" t="str">
        <f>INDEX(Hotels!$C$2:$C$49,MATCH(C1692,Hotels!$A$2:$A$49,0))</f>
        <v>New Delhi</v>
      </c>
      <c r="E1692" s="11">
        <v>45764</v>
      </c>
      <c r="F1692" s="11">
        <v>45845</v>
      </c>
      <c r="G1692" s="11">
        <v>45848</v>
      </c>
      <c r="H1692" s="13">
        <f>DATE(YEAR(F1692),MONTH(F1692),1)</f>
        <v>45839</v>
      </c>
      <c r="I1692" s="2">
        <f>G1692-F1692</f>
        <v>3</v>
      </c>
      <c r="J1692" s="2">
        <f>F1692-E1692</f>
        <v>81</v>
      </c>
      <c r="K1692" s="2" t="s">
        <v>2666</v>
      </c>
      <c r="L1692" s="2">
        <v>2</v>
      </c>
      <c r="M1692" s="2">
        <v>4</v>
      </c>
      <c r="N1692" s="2">
        <v>0</v>
      </c>
      <c r="O1692" s="2" t="s">
        <v>2689</v>
      </c>
      <c r="P1692" s="2" t="s">
        <v>2656</v>
      </c>
      <c r="Q1692" s="2" t="s">
        <v>2649</v>
      </c>
      <c r="R1692" s="3">
        <v>26950</v>
      </c>
      <c r="S1692" s="3">
        <f>I1692*L1692*R1692</f>
        <v>161700</v>
      </c>
      <c r="T1692" s="2">
        <f>M1692+N1692</f>
        <v>4</v>
      </c>
    </row>
    <row r="1693" spans="1:20" x14ac:dyDescent="0.2">
      <c r="A1693" s="2" t="s">
        <v>4357</v>
      </c>
      <c r="B1693" s="2" t="s">
        <v>2558</v>
      </c>
      <c r="C1693" s="2" t="s">
        <v>83</v>
      </c>
      <c r="D1693" s="2" t="str">
        <f>INDEX(Hotels!$C$2:$C$49,MATCH(C1693,Hotels!$A$2:$A$49,0))</f>
        <v>Kochi</v>
      </c>
      <c r="E1693" s="11">
        <v>45764</v>
      </c>
      <c r="F1693" s="11">
        <v>45769</v>
      </c>
      <c r="G1693" s="11">
        <v>45770</v>
      </c>
      <c r="H1693" s="13">
        <f>DATE(YEAR(F1693),MONTH(F1693),1)</f>
        <v>45748</v>
      </c>
      <c r="I1693" s="2">
        <f>G1693-F1693</f>
        <v>1</v>
      </c>
      <c r="J1693" s="2">
        <f>F1693-E1693</f>
        <v>5</v>
      </c>
      <c r="K1693" s="2" t="s">
        <v>2655</v>
      </c>
      <c r="L1693" s="2">
        <v>1</v>
      </c>
      <c r="M1693" s="2">
        <v>2</v>
      </c>
      <c r="N1693" s="2">
        <v>0</v>
      </c>
      <c r="O1693" s="2" t="s">
        <v>2732</v>
      </c>
      <c r="P1693" s="2" t="s">
        <v>2659</v>
      </c>
      <c r="Q1693" s="2" t="s">
        <v>2649</v>
      </c>
      <c r="R1693" s="3">
        <v>11000</v>
      </c>
      <c r="S1693" s="3">
        <f>I1693*L1693*R1693</f>
        <v>11000</v>
      </c>
      <c r="T1693" s="2">
        <f>M1693+N1693</f>
        <v>2</v>
      </c>
    </row>
    <row r="1694" spans="1:20" x14ac:dyDescent="0.2">
      <c r="A1694" s="2" t="s">
        <v>4358</v>
      </c>
      <c r="B1694" s="2" t="s">
        <v>605</v>
      </c>
      <c r="C1694" s="2" t="s">
        <v>110</v>
      </c>
      <c r="D1694" s="2" t="str">
        <f>INDEX(Hotels!$C$2:$C$49,MATCH(C1694,Hotels!$A$2:$A$49,0))</f>
        <v>Manali</v>
      </c>
      <c r="E1694" s="11">
        <v>45765</v>
      </c>
      <c r="F1694" s="11">
        <v>45777</v>
      </c>
      <c r="G1694" s="11">
        <v>45781</v>
      </c>
      <c r="H1694" s="13">
        <f>DATE(YEAR(F1694),MONTH(F1694),1)</f>
        <v>45748</v>
      </c>
      <c r="I1694" s="2">
        <f>G1694-F1694</f>
        <v>4</v>
      </c>
      <c r="J1694" s="2">
        <f>F1694-E1694</f>
        <v>12</v>
      </c>
      <c r="K1694" s="2" t="s">
        <v>2668</v>
      </c>
      <c r="L1694" s="2">
        <v>1</v>
      </c>
      <c r="M1694" s="2">
        <v>3</v>
      </c>
      <c r="N1694" s="2">
        <v>0</v>
      </c>
      <c r="O1694" s="2" t="s">
        <v>2683</v>
      </c>
      <c r="P1694" s="2" t="s">
        <v>2652</v>
      </c>
      <c r="Q1694" s="2" t="s">
        <v>2649</v>
      </c>
      <c r="R1694" s="3">
        <v>5450</v>
      </c>
      <c r="S1694" s="3">
        <f>I1694*L1694*R1694</f>
        <v>21800</v>
      </c>
      <c r="T1694" s="2">
        <f>M1694+N1694</f>
        <v>3</v>
      </c>
    </row>
    <row r="1695" spans="1:20" x14ac:dyDescent="0.2">
      <c r="A1695" s="2" t="s">
        <v>4359</v>
      </c>
      <c r="B1695" s="2" t="s">
        <v>897</v>
      </c>
      <c r="C1695" s="2" t="s">
        <v>26</v>
      </c>
      <c r="D1695" s="2" t="str">
        <f>INDEX(Hotels!$C$2:$C$49,MATCH(C1695,Hotels!$A$2:$A$49,0))</f>
        <v>Jaipur</v>
      </c>
      <c r="E1695" s="11">
        <v>45765</v>
      </c>
      <c r="F1695" s="11">
        <v>45793</v>
      </c>
      <c r="G1695" s="11">
        <v>45795</v>
      </c>
      <c r="H1695" s="13">
        <f>DATE(YEAR(F1695),MONTH(F1695),1)</f>
        <v>45778</v>
      </c>
      <c r="I1695" s="2">
        <f>G1695-F1695</f>
        <v>2</v>
      </c>
      <c r="J1695" s="2">
        <f>F1695-E1695</f>
        <v>28</v>
      </c>
      <c r="K1695" s="2" t="s">
        <v>2646</v>
      </c>
      <c r="L1695" s="2">
        <v>1</v>
      </c>
      <c r="M1695" s="2">
        <v>3</v>
      </c>
      <c r="N1695" s="2">
        <v>0</v>
      </c>
      <c r="O1695" s="2" t="s">
        <v>2647</v>
      </c>
      <c r="P1695" s="2" t="s">
        <v>2652</v>
      </c>
      <c r="Q1695" s="2" t="s">
        <v>2649</v>
      </c>
      <c r="R1695" s="3">
        <v>18350</v>
      </c>
      <c r="S1695" s="3">
        <f>I1695*L1695*R1695</f>
        <v>36700</v>
      </c>
      <c r="T1695" s="2">
        <f>M1695+N1695</f>
        <v>3</v>
      </c>
    </row>
    <row r="1696" spans="1:20" x14ac:dyDescent="0.2">
      <c r="A1696" s="2" t="s">
        <v>4360</v>
      </c>
      <c r="B1696" s="2" t="s">
        <v>1246</v>
      </c>
      <c r="C1696" s="2" t="s">
        <v>51</v>
      </c>
      <c r="D1696" s="2" t="str">
        <f>INDEX(Hotels!$C$2:$C$49,MATCH(C1696,Hotels!$A$2:$A$49,0))</f>
        <v>Agra</v>
      </c>
      <c r="E1696" s="11">
        <v>45765</v>
      </c>
      <c r="F1696" s="11">
        <v>45775</v>
      </c>
      <c r="G1696" s="11">
        <v>45776</v>
      </c>
      <c r="H1696" s="13">
        <f>DATE(YEAR(F1696),MONTH(F1696),1)</f>
        <v>45748</v>
      </c>
      <c r="I1696" s="2">
        <f>G1696-F1696</f>
        <v>1</v>
      </c>
      <c r="J1696" s="2">
        <f>F1696-E1696</f>
        <v>10</v>
      </c>
      <c r="K1696" s="2" t="s">
        <v>2646</v>
      </c>
      <c r="L1696" s="2">
        <v>1</v>
      </c>
      <c r="M1696" s="2">
        <v>2</v>
      </c>
      <c r="N1696" s="2">
        <v>0</v>
      </c>
      <c r="O1696" s="2" t="s">
        <v>2732</v>
      </c>
      <c r="P1696" s="2" t="s">
        <v>2652</v>
      </c>
      <c r="Q1696" s="2" t="s">
        <v>2649</v>
      </c>
      <c r="R1696" s="3">
        <v>14100</v>
      </c>
      <c r="S1696" s="3">
        <f>I1696*L1696*R1696</f>
        <v>14100</v>
      </c>
      <c r="T1696" s="2">
        <f>M1696+N1696</f>
        <v>2</v>
      </c>
    </row>
    <row r="1697" spans="1:20" x14ac:dyDescent="0.2">
      <c r="A1697" s="2" t="s">
        <v>4361</v>
      </c>
      <c r="B1697" s="2" t="s">
        <v>1365</v>
      </c>
      <c r="C1697" s="2" t="s">
        <v>112</v>
      </c>
      <c r="D1697" s="2" t="str">
        <f>INDEX(Hotels!$C$2:$C$49,MATCH(C1697,Hotels!$A$2:$A$49,0))</f>
        <v>Rishikesh</v>
      </c>
      <c r="E1697" s="11">
        <v>45765</v>
      </c>
      <c r="F1697" s="11">
        <v>45909</v>
      </c>
      <c r="G1697" s="11">
        <v>45914</v>
      </c>
      <c r="H1697" s="13">
        <f>DATE(YEAR(F1697),MONTH(F1697),1)</f>
        <v>45901</v>
      </c>
      <c r="I1697" s="2">
        <f>G1697-F1697</f>
        <v>5</v>
      </c>
      <c r="J1697" s="2">
        <f>F1697-E1697</f>
        <v>144</v>
      </c>
      <c r="K1697" s="2" t="s">
        <v>2655</v>
      </c>
      <c r="L1697" s="2">
        <v>1</v>
      </c>
      <c r="M1697" s="2">
        <v>2</v>
      </c>
      <c r="N1697" s="2">
        <v>2</v>
      </c>
      <c r="O1697" s="2" t="s">
        <v>2683</v>
      </c>
      <c r="P1697" s="2" t="s">
        <v>2659</v>
      </c>
      <c r="Q1697" s="2" t="s">
        <v>2649</v>
      </c>
      <c r="R1697" s="3">
        <v>6950</v>
      </c>
      <c r="S1697" s="3">
        <f>I1697*L1697*R1697</f>
        <v>34750</v>
      </c>
      <c r="T1697" s="2">
        <f>M1697+N1697</f>
        <v>4</v>
      </c>
    </row>
    <row r="1698" spans="1:20" x14ac:dyDescent="0.2">
      <c r="A1698" s="2" t="s">
        <v>4362</v>
      </c>
      <c r="B1698" s="2" t="s">
        <v>1378</v>
      </c>
      <c r="C1698" s="2" t="s">
        <v>118</v>
      </c>
      <c r="D1698" s="2" t="str">
        <f>INDEX(Hotels!$C$2:$C$49,MATCH(C1698,Hotels!$A$2:$A$49,0))</f>
        <v>Rishikesh</v>
      </c>
      <c r="E1698" s="11">
        <v>45765</v>
      </c>
      <c r="F1698" s="11">
        <v>45783</v>
      </c>
      <c r="G1698" s="11">
        <v>45786</v>
      </c>
      <c r="H1698" s="13">
        <f>DATE(YEAR(F1698),MONTH(F1698),1)</f>
        <v>45778</v>
      </c>
      <c r="I1698" s="2">
        <f>G1698-F1698</f>
        <v>3</v>
      </c>
      <c r="J1698" s="2">
        <f>F1698-E1698</f>
        <v>18</v>
      </c>
      <c r="K1698" s="2" t="s">
        <v>2646</v>
      </c>
      <c r="L1698" s="2">
        <v>1</v>
      </c>
      <c r="M1698" s="2">
        <v>2</v>
      </c>
      <c r="N1698" s="2">
        <v>0</v>
      </c>
      <c r="O1698" s="2" t="s">
        <v>2670</v>
      </c>
      <c r="P1698" s="2" t="s">
        <v>2652</v>
      </c>
      <c r="Q1698" s="2" t="s">
        <v>2649</v>
      </c>
      <c r="R1698" s="3">
        <v>15350</v>
      </c>
      <c r="S1698" s="3">
        <f>I1698*L1698*R1698</f>
        <v>46050</v>
      </c>
      <c r="T1698" s="2">
        <f>M1698+N1698</f>
        <v>2</v>
      </c>
    </row>
    <row r="1699" spans="1:20" x14ac:dyDescent="0.2">
      <c r="A1699" s="2" t="s">
        <v>4363</v>
      </c>
      <c r="B1699" s="2" t="s">
        <v>2054</v>
      </c>
      <c r="C1699" s="2" t="s">
        <v>106</v>
      </c>
      <c r="D1699" s="2" t="str">
        <f>INDEX(Hotels!$C$2:$C$49,MATCH(C1699,Hotels!$A$2:$A$49,0))</f>
        <v>Manali</v>
      </c>
      <c r="E1699" s="11">
        <v>45765</v>
      </c>
      <c r="F1699" s="11">
        <v>45765</v>
      </c>
      <c r="G1699" s="11">
        <v>45766</v>
      </c>
      <c r="H1699" s="13">
        <f>DATE(YEAR(F1699),MONTH(F1699),1)</f>
        <v>45748</v>
      </c>
      <c r="I1699" s="2">
        <f>G1699-F1699</f>
        <v>1</v>
      </c>
      <c r="J1699" s="2">
        <f>F1699-E1699</f>
        <v>0</v>
      </c>
      <c r="K1699" s="2" t="s">
        <v>2655</v>
      </c>
      <c r="L1699" s="2">
        <v>1</v>
      </c>
      <c r="M1699" s="2">
        <v>1</v>
      </c>
      <c r="N1699" s="2">
        <v>0</v>
      </c>
      <c r="O1699" s="2" t="s">
        <v>2732</v>
      </c>
      <c r="P1699" s="2" t="s">
        <v>2656</v>
      </c>
      <c r="Q1699" s="2" t="s">
        <v>2649</v>
      </c>
      <c r="R1699" s="3">
        <v>7200</v>
      </c>
      <c r="S1699" s="3">
        <f>I1699*L1699*R1699</f>
        <v>7200</v>
      </c>
      <c r="T1699" s="2">
        <f>M1699+N1699</f>
        <v>1</v>
      </c>
    </row>
    <row r="1700" spans="1:20" x14ac:dyDescent="0.2">
      <c r="A1700" s="2" t="s">
        <v>4364</v>
      </c>
      <c r="B1700" s="2" t="s">
        <v>2175</v>
      </c>
      <c r="C1700" s="2" t="s">
        <v>63</v>
      </c>
      <c r="D1700" s="2" t="str">
        <f>INDEX(Hotels!$C$2:$C$49,MATCH(C1700,Hotels!$A$2:$A$49,0))</f>
        <v>New Delhi</v>
      </c>
      <c r="E1700" s="11">
        <v>45765</v>
      </c>
      <c r="F1700" s="11">
        <v>45827</v>
      </c>
      <c r="G1700" s="11">
        <v>45832</v>
      </c>
      <c r="H1700" s="13">
        <f>DATE(YEAR(F1700),MONTH(F1700),1)</f>
        <v>45809</v>
      </c>
      <c r="I1700" s="2">
        <f>G1700-F1700</f>
        <v>5</v>
      </c>
      <c r="J1700" s="2">
        <f>F1700-E1700</f>
        <v>62</v>
      </c>
      <c r="K1700" s="2" t="s">
        <v>2668</v>
      </c>
      <c r="L1700" s="2">
        <v>2</v>
      </c>
      <c r="M1700" s="2">
        <v>4</v>
      </c>
      <c r="N1700" s="2">
        <v>2</v>
      </c>
      <c r="O1700" s="2" t="s">
        <v>2658</v>
      </c>
      <c r="P1700" s="2" t="s">
        <v>2652</v>
      </c>
      <c r="Q1700" s="2" t="s">
        <v>2649</v>
      </c>
      <c r="R1700" s="3">
        <v>5750</v>
      </c>
      <c r="S1700" s="3">
        <f>I1700*L1700*R1700</f>
        <v>57500</v>
      </c>
      <c r="T1700" s="2">
        <f>M1700+N1700</f>
        <v>6</v>
      </c>
    </row>
    <row r="1701" spans="1:20" x14ac:dyDescent="0.2">
      <c r="A1701" s="2" t="s">
        <v>4365</v>
      </c>
      <c r="B1701" s="2" t="s">
        <v>2232</v>
      </c>
      <c r="C1701" s="2" t="s">
        <v>106</v>
      </c>
      <c r="D1701" s="2" t="str">
        <f>INDEX(Hotels!$C$2:$C$49,MATCH(C1701,Hotels!$A$2:$A$49,0))</f>
        <v>Manali</v>
      </c>
      <c r="E1701" s="11">
        <v>45765</v>
      </c>
      <c r="F1701" s="11">
        <v>45952</v>
      </c>
      <c r="G1701" s="11">
        <v>45956</v>
      </c>
      <c r="H1701" s="13">
        <f>DATE(YEAR(F1701),MONTH(F1701),1)</f>
        <v>45931</v>
      </c>
      <c r="I1701" s="2">
        <f>G1701-F1701</f>
        <v>4</v>
      </c>
      <c r="J1701" s="2">
        <f>F1701-E1701</f>
        <v>187</v>
      </c>
      <c r="K1701" s="2" t="s">
        <v>2646</v>
      </c>
      <c r="L1701" s="2">
        <v>1</v>
      </c>
      <c r="M1701" s="2">
        <v>2</v>
      </c>
      <c r="N1701" s="2">
        <v>3</v>
      </c>
      <c r="O1701" s="2" t="s">
        <v>2658</v>
      </c>
      <c r="P1701" s="2" t="s">
        <v>2652</v>
      </c>
      <c r="Q1701" s="2" t="s">
        <v>2649</v>
      </c>
      <c r="R1701" s="3">
        <v>8750</v>
      </c>
      <c r="S1701" s="3">
        <f>I1701*L1701*R1701</f>
        <v>35000</v>
      </c>
      <c r="T1701" s="2">
        <f>M1701+N1701</f>
        <v>5</v>
      </c>
    </row>
    <row r="1702" spans="1:20" x14ac:dyDescent="0.2">
      <c r="A1702" s="2" t="s">
        <v>4366</v>
      </c>
      <c r="B1702" s="2" t="s">
        <v>2375</v>
      </c>
      <c r="C1702" s="2" t="s">
        <v>47</v>
      </c>
      <c r="D1702" s="2" t="str">
        <f>INDEX(Hotels!$C$2:$C$49,MATCH(C1702,Hotels!$A$2:$A$49,0))</f>
        <v>Agra</v>
      </c>
      <c r="E1702" s="11">
        <v>45765</v>
      </c>
      <c r="F1702" s="11">
        <v>45771</v>
      </c>
      <c r="G1702" s="11">
        <v>45774</v>
      </c>
      <c r="H1702" s="13">
        <f>DATE(YEAR(F1702),MONTH(F1702),1)</f>
        <v>45748</v>
      </c>
      <c r="I1702" s="2">
        <f>G1702-F1702</f>
        <v>3</v>
      </c>
      <c r="J1702" s="2">
        <f>F1702-E1702</f>
        <v>6</v>
      </c>
      <c r="K1702" s="2" t="s">
        <v>2666</v>
      </c>
      <c r="L1702" s="2">
        <v>1</v>
      </c>
      <c r="M1702" s="2">
        <v>2</v>
      </c>
      <c r="N1702" s="2">
        <v>0</v>
      </c>
      <c r="O1702" s="2" t="s">
        <v>2732</v>
      </c>
      <c r="P1702" s="2" t="s">
        <v>2662</v>
      </c>
      <c r="Q1702" s="2" t="s">
        <v>2649</v>
      </c>
      <c r="R1702" s="3">
        <v>11500</v>
      </c>
      <c r="S1702" s="3">
        <f>I1702*L1702*R1702</f>
        <v>34500</v>
      </c>
      <c r="T1702" s="2">
        <f>M1702+N1702</f>
        <v>2</v>
      </c>
    </row>
    <row r="1703" spans="1:20" x14ac:dyDescent="0.2">
      <c r="A1703" s="2" t="s">
        <v>4367</v>
      </c>
      <c r="B1703" s="2" t="s">
        <v>1331</v>
      </c>
      <c r="C1703" s="2" t="s">
        <v>97</v>
      </c>
      <c r="D1703" s="2" t="str">
        <f>INDEX(Hotels!$C$2:$C$49,MATCH(C1703,Hotels!$A$2:$A$49,0))</f>
        <v>Shimla</v>
      </c>
      <c r="E1703" s="11">
        <v>45766</v>
      </c>
      <c r="F1703" s="11">
        <v>45766</v>
      </c>
      <c r="G1703" s="11">
        <v>45772</v>
      </c>
      <c r="H1703" s="13">
        <f>DATE(YEAR(F1703),MONTH(F1703),1)</f>
        <v>45748</v>
      </c>
      <c r="I1703" s="2">
        <f>G1703-F1703</f>
        <v>6</v>
      </c>
      <c r="J1703" s="2">
        <f>F1703-E1703</f>
        <v>0</v>
      </c>
      <c r="K1703" s="2" t="s">
        <v>2646</v>
      </c>
      <c r="L1703" s="2">
        <v>1</v>
      </c>
      <c r="M1703" s="2">
        <v>2</v>
      </c>
      <c r="N1703" s="2">
        <v>1</v>
      </c>
      <c r="O1703" s="2" t="s">
        <v>2689</v>
      </c>
      <c r="P1703" s="2" t="s">
        <v>2656</v>
      </c>
      <c r="Q1703" s="2" t="s">
        <v>2649</v>
      </c>
      <c r="R1703" s="3">
        <v>19900</v>
      </c>
      <c r="S1703" s="3">
        <f>I1703*L1703*R1703</f>
        <v>119400</v>
      </c>
      <c r="T1703" s="2">
        <f>M1703+N1703</f>
        <v>3</v>
      </c>
    </row>
    <row r="1704" spans="1:20" x14ac:dyDescent="0.2">
      <c r="A1704" s="2" t="s">
        <v>4368</v>
      </c>
      <c r="B1704" s="2" t="s">
        <v>1885</v>
      </c>
      <c r="C1704" s="2" t="s">
        <v>69</v>
      </c>
      <c r="D1704" s="2" t="str">
        <f>INDEX(Hotels!$C$2:$C$49,MATCH(C1704,Hotels!$A$2:$A$49,0))</f>
        <v>New Delhi</v>
      </c>
      <c r="E1704" s="11">
        <v>45766</v>
      </c>
      <c r="F1704" s="11">
        <v>45778</v>
      </c>
      <c r="G1704" s="11">
        <v>45781</v>
      </c>
      <c r="H1704" s="13">
        <f>DATE(YEAR(F1704),MONTH(F1704),1)</f>
        <v>45778</v>
      </c>
      <c r="I1704" s="2">
        <f>G1704-F1704</f>
        <v>3</v>
      </c>
      <c r="J1704" s="2">
        <f>F1704-E1704</f>
        <v>12</v>
      </c>
      <c r="K1704" s="2" t="s">
        <v>2646</v>
      </c>
      <c r="L1704" s="2">
        <v>1</v>
      </c>
      <c r="M1704" s="2">
        <v>1</v>
      </c>
      <c r="N1704" s="2">
        <v>0</v>
      </c>
      <c r="O1704" s="2" t="s">
        <v>2670</v>
      </c>
      <c r="P1704" s="2" t="s">
        <v>2662</v>
      </c>
      <c r="Q1704" s="2" t="s">
        <v>2649</v>
      </c>
      <c r="R1704" s="3">
        <v>24050</v>
      </c>
      <c r="S1704" s="3">
        <f>I1704*L1704*R1704</f>
        <v>72150</v>
      </c>
      <c r="T1704" s="2">
        <f>M1704+N1704</f>
        <v>1</v>
      </c>
    </row>
    <row r="1705" spans="1:20" x14ac:dyDescent="0.2">
      <c r="A1705" s="2" t="s">
        <v>4369</v>
      </c>
      <c r="B1705" s="2" t="s">
        <v>2415</v>
      </c>
      <c r="C1705" s="2" t="s">
        <v>41</v>
      </c>
      <c r="D1705" s="2" t="str">
        <f>INDEX(Hotels!$C$2:$C$49,MATCH(C1705,Hotels!$A$2:$A$49,0))</f>
        <v>Udaipur</v>
      </c>
      <c r="E1705" s="11">
        <v>45766</v>
      </c>
      <c r="F1705" s="11">
        <v>45784</v>
      </c>
      <c r="G1705" s="11">
        <v>45790</v>
      </c>
      <c r="H1705" s="13">
        <f>DATE(YEAR(F1705),MONTH(F1705),1)</f>
        <v>45778</v>
      </c>
      <c r="I1705" s="2">
        <f>G1705-F1705</f>
        <v>6</v>
      </c>
      <c r="J1705" s="2">
        <f>F1705-E1705</f>
        <v>18</v>
      </c>
      <c r="K1705" s="2" t="s">
        <v>2655</v>
      </c>
      <c r="L1705" s="2">
        <v>1</v>
      </c>
      <c r="M1705" s="2">
        <v>2</v>
      </c>
      <c r="N1705" s="2">
        <v>2</v>
      </c>
      <c r="O1705" s="2" t="s">
        <v>2661</v>
      </c>
      <c r="P1705" s="2" t="s">
        <v>2656</v>
      </c>
      <c r="Q1705" s="2" t="s">
        <v>2649</v>
      </c>
      <c r="R1705" s="3">
        <v>4550</v>
      </c>
      <c r="S1705" s="3">
        <f>I1705*L1705*R1705</f>
        <v>27300</v>
      </c>
      <c r="T1705" s="2">
        <f>M1705+N1705</f>
        <v>4</v>
      </c>
    </row>
    <row r="1706" spans="1:20" x14ac:dyDescent="0.2">
      <c r="A1706" s="2" t="s">
        <v>4370</v>
      </c>
      <c r="B1706" s="2" t="s">
        <v>756</v>
      </c>
      <c r="C1706" s="2" t="s">
        <v>71</v>
      </c>
      <c r="D1706" s="2" t="str">
        <f>INDEX(Hotels!$C$2:$C$49,MATCH(C1706,Hotels!$A$2:$A$49,0))</f>
        <v>New Delhi</v>
      </c>
      <c r="E1706" s="11">
        <v>45767</v>
      </c>
      <c r="F1706" s="11">
        <v>45853</v>
      </c>
      <c r="G1706" s="11">
        <v>45856</v>
      </c>
      <c r="H1706" s="13">
        <f>DATE(YEAR(F1706),MONTH(F1706),1)</f>
        <v>45839</v>
      </c>
      <c r="I1706" s="2">
        <f>G1706-F1706</f>
        <v>3</v>
      </c>
      <c r="J1706" s="2">
        <f>F1706-E1706</f>
        <v>86</v>
      </c>
      <c r="K1706" s="2" t="s">
        <v>2655</v>
      </c>
      <c r="L1706" s="2">
        <v>2</v>
      </c>
      <c r="M1706" s="2">
        <v>4</v>
      </c>
      <c r="N1706" s="2">
        <v>2</v>
      </c>
      <c r="O1706" s="2" t="s">
        <v>2689</v>
      </c>
      <c r="P1706" s="2" t="s">
        <v>2648</v>
      </c>
      <c r="Q1706" s="2" t="s">
        <v>2649</v>
      </c>
      <c r="R1706" s="3">
        <v>7300</v>
      </c>
      <c r="S1706" s="3">
        <f>I1706*L1706*R1706</f>
        <v>43800</v>
      </c>
      <c r="T1706" s="2">
        <f>M1706+N1706</f>
        <v>6</v>
      </c>
    </row>
    <row r="1707" spans="1:20" x14ac:dyDescent="0.2">
      <c r="A1707" s="2" t="s">
        <v>4371</v>
      </c>
      <c r="B1707" s="2" t="s">
        <v>771</v>
      </c>
      <c r="C1707" s="2" t="s">
        <v>51</v>
      </c>
      <c r="D1707" s="2" t="str">
        <f>INDEX(Hotels!$C$2:$C$49,MATCH(C1707,Hotels!$A$2:$A$49,0))</f>
        <v>Agra</v>
      </c>
      <c r="E1707" s="11">
        <v>45767</v>
      </c>
      <c r="F1707" s="11">
        <v>45807</v>
      </c>
      <c r="G1707" s="11">
        <v>45811</v>
      </c>
      <c r="H1707" s="13">
        <f>DATE(YEAR(F1707),MONTH(F1707),1)</f>
        <v>45778</v>
      </c>
      <c r="I1707" s="2">
        <f>G1707-F1707</f>
        <v>4</v>
      </c>
      <c r="J1707" s="2">
        <f>F1707-E1707</f>
        <v>40</v>
      </c>
      <c r="K1707" s="2" t="s">
        <v>2655</v>
      </c>
      <c r="L1707" s="2">
        <v>3</v>
      </c>
      <c r="M1707" s="2">
        <v>6</v>
      </c>
      <c r="N1707" s="2">
        <v>0</v>
      </c>
      <c r="O1707" s="2" t="s">
        <v>2651</v>
      </c>
      <c r="P1707" s="2" t="s">
        <v>2652</v>
      </c>
      <c r="Q1707" s="2" t="s">
        <v>2653</v>
      </c>
      <c r="R1707" s="3">
        <v>9050</v>
      </c>
      <c r="S1707" s="3">
        <f>I1707*L1707*R1707</f>
        <v>108600</v>
      </c>
      <c r="T1707" s="2">
        <f>M1707+N1707</f>
        <v>6</v>
      </c>
    </row>
    <row r="1708" spans="1:20" x14ac:dyDescent="0.2">
      <c r="A1708" s="2" t="s">
        <v>4372</v>
      </c>
      <c r="B1708" s="2" t="s">
        <v>918</v>
      </c>
      <c r="C1708" s="2" t="s">
        <v>26</v>
      </c>
      <c r="D1708" s="2" t="str">
        <f>INDEX(Hotels!$C$2:$C$49,MATCH(C1708,Hotels!$A$2:$A$49,0))</f>
        <v>Jaipur</v>
      </c>
      <c r="E1708" s="11">
        <v>45767</v>
      </c>
      <c r="F1708" s="11">
        <v>45775</v>
      </c>
      <c r="G1708" s="11">
        <v>45781</v>
      </c>
      <c r="H1708" s="13">
        <f>DATE(YEAR(F1708),MONTH(F1708),1)</f>
        <v>45748</v>
      </c>
      <c r="I1708" s="2">
        <f>G1708-F1708</f>
        <v>6</v>
      </c>
      <c r="J1708" s="2">
        <f>F1708-E1708</f>
        <v>8</v>
      </c>
      <c r="K1708" s="2" t="s">
        <v>2646</v>
      </c>
      <c r="L1708" s="2">
        <v>1</v>
      </c>
      <c r="M1708" s="2">
        <v>2</v>
      </c>
      <c r="N1708" s="2">
        <v>1</v>
      </c>
      <c r="O1708" s="2" t="s">
        <v>2689</v>
      </c>
      <c r="P1708" s="2" t="s">
        <v>2652</v>
      </c>
      <c r="Q1708" s="2" t="s">
        <v>2649</v>
      </c>
      <c r="R1708" s="3">
        <v>18000</v>
      </c>
      <c r="S1708" s="3">
        <f>I1708*L1708*R1708</f>
        <v>108000</v>
      </c>
      <c r="T1708" s="2">
        <f>M1708+N1708</f>
        <v>3</v>
      </c>
    </row>
    <row r="1709" spans="1:20" x14ac:dyDescent="0.2">
      <c r="A1709" s="2" t="s">
        <v>4373</v>
      </c>
      <c r="B1709" s="2" t="s">
        <v>1361</v>
      </c>
      <c r="C1709" s="2" t="s">
        <v>106</v>
      </c>
      <c r="D1709" s="2" t="str">
        <f>INDEX(Hotels!$C$2:$C$49,MATCH(C1709,Hotels!$A$2:$A$49,0))</f>
        <v>Manali</v>
      </c>
      <c r="E1709" s="11">
        <v>45767</v>
      </c>
      <c r="F1709" s="11">
        <v>45808</v>
      </c>
      <c r="G1709" s="11">
        <v>45811</v>
      </c>
      <c r="H1709" s="13">
        <f>DATE(YEAR(F1709),MONTH(F1709),1)</f>
        <v>45778</v>
      </c>
      <c r="I1709" s="2">
        <f>G1709-F1709</f>
        <v>3</v>
      </c>
      <c r="J1709" s="2">
        <f>F1709-E1709</f>
        <v>41</v>
      </c>
      <c r="K1709" s="2" t="s">
        <v>2655</v>
      </c>
      <c r="L1709" s="2">
        <v>1</v>
      </c>
      <c r="M1709" s="2">
        <v>3</v>
      </c>
      <c r="N1709" s="2">
        <v>1</v>
      </c>
      <c r="O1709" s="2" t="s">
        <v>2647</v>
      </c>
      <c r="P1709" s="2" t="s">
        <v>2656</v>
      </c>
      <c r="Q1709" s="2" t="s">
        <v>2649</v>
      </c>
      <c r="R1709" s="3">
        <v>7300</v>
      </c>
      <c r="S1709" s="3">
        <f>I1709*L1709*R1709</f>
        <v>21900</v>
      </c>
      <c r="T1709" s="2">
        <f>M1709+N1709</f>
        <v>4</v>
      </c>
    </row>
    <row r="1710" spans="1:20" x14ac:dyDescent="0.2">
      <c r="A1710" s="2" t="s">
        <v>4374</v>
      </c>
      <c r="B1710" s="2" t="s">
        <v>1526</v>
      </c>
      <c r="C1710" s="2" t="s">
        <v>83</v>
      </c>
      <c r="D1710" s="2" t="str">
        <f>INDEX(Hotels!$C$2:$C$49,MATCH(C1710,Hotels!$A$2:$A$49,0))</f>
        <v>Kochi</v>
      </c>
      <c r="E1710" s="11">
        <v>45767</v>
      </c>
      <c r="F1710" s="11">
        <v>45807</v>
      </c>
      <c r="G1710" s="11">
        <v>45812</v>
      </c>
      <c r="H1710" s="13">
        <f>DATE(YEAR(F1710),MONTH(F1710),1)</f>
        <v>45778</v>
      </c>
      <c r="I1710" s="2">
        <f>G1710-F1710</f>
        <v>5</v>
      </c>
      <c r="J1710" s="2">
        <f>F1710-E1710</f>
        <v>40</v>
      </c>
      <c r="K1710" s="2" t="s">
        <v>2646</v>
      </c>
      <c r="L1710" s="2">
        <v>1</v>
      </c>
      <c r="M1710" s="2">
        <v>2</v>
      </c>
      <c r="N1710" s="2">
        <v>0</v>
      </c>
      <c r="O1710" s="2" t="s">
        <v>2689</v>
      </c>
      <c r="P1710" s="2" t="s">
        <v>2662</v>
      </c>
      <c r="Q1710" s="2" t="s">
        <v>2649</v>
      </c>
      <c r="R1710" s="3">
        <v>17050</v>
      </c>
      <c r="S1710" s="3">
        <f>I1710*L1710*R1710</f>
        <v>85250</v>
      </c>
      <c r="T1710" s="2">
        <f>M1710+N1710</f>
        <v>2</v>
      </c>
    </row>
    <row r="1711" spans="1:20" x14ac:dyDescent="0.2">
      <c r="A1711" s="2" t="s">
        <v>4375</v>
      </c>
      <c r="B1711" s="2" t="s">
        <v>1790</v>
      </c>
      <c r="C1711" s="2" t="s">
        <v>59</v>
      </c>
      <c r="D1711" s="2" t="str">
        <f>INDEX(Hotels!$C$2:$C$49,MATCH(C1711,Hotels!$A$2:$A$49,0))</f>
        <v>Mumbai</v>
      </c>
      <c r="E1711" s="11">
        <v>45767</v>
      </c>
      <c r="F1711" s="11">
        <v>45880</v>
      </c>
      <c r="G1711" s="11">
        <v>45885</v>
      </c>
      <c r="H1711" s="13">
        <f>DATE(YEAR(F1711),MONTH(F1711),1)</f>
        <v>45870</v>
      </c>
      <c r="I1711" s="2">
        <f>G1711-F1711</f>
        <v>5</v>
      </c>
      <c r="J1711" s="2">
        <f>F1711-E1711</f>
        <v>113</v>
      </c>
      <c r="K1711" s="2" t="s">
        <v>2668</v>
      </c>
      <c r="L1711" s="2">
        <v>1</v>
      </c>
      <c r="M1711" s="2">
        <v>2</v>
      </c>
      <c r="N1711" s="2">
        <v>0</v>
      </c>
      <c r="O1711" s="2" t="s">
        <v>2661</v>
      </c>
      <c r="P1711" s="2" t="s">
        <v>2652</v>
      </c>
      <c r="Q1711" s="2" t="s">
        <v>2653</v>
      </c>
      <c r="R1711" s="3">
        <v>3600</v>
      </c>
      <c r="S1711" s="3">
        <f>I1711*L1711*R1711</f>
        <v>18000</v>
      </c>
      <c r="T1711" s="2">
        <f>M1711+N1711</f>
        <v>2</v>
      </c>
    </row>
    <row r="1712" spans="1:20" x14ac:dyDescent="0.2">
      <c r="A1712" s="2" t="s">
        <v>4376</v>
      </c>
      <c r="B1712" s="2" t="s">
        <v>2063</v>
      </c>
      <c r="C1712" s="2" t="s">
        <v>51</v>
      </c>
      <c r="D1712" s="2" t="str">
        <f>INDEX(Hotels!$C$2:$C$49,MATCH(C1712,Hotels!$A$2:$A$49,0))</f>
        <v>Agra</v>
      </c>
      <c r="E1712" s="11">
        <v>45767</v>
      </c>
      <c r="F1712" s="11">
        <v>45779</v>
      </c>
      <c r="G1712" s="11">
        <v>45782</v>
      </c>
      <c r="H1712" s="13">
        <f>DATE(YEAR(F1712),MONTH(F1712),1)</f>
        <v>45778</v>
      </c>
      <c r="I1712" s="2">
        <f>G1712-F1712</f>
        <v>3</v>
      </c>
      <c r="J1712" s="2">
        <f>F1712-E1712</f>
        <v>12</v>
      </c>
      <c r="K1712" s="2" t="s">
        <v>2646</v>
      </c>
      <c r="L1712" s="2">
        <v>1</v>
      </c>
      <c r="M1712" s="2">
        <v>1</v>
      </c>
      <c r="N1712" s="2">
        <v>0</v>
      </c>
      <c r="O1712" s="2" t="s">
        <v>2683</v>
      </c>
      <c r="P1712" s="2" t="s">
        <v>2656</v>
      </c>
      <c r="Q1712" s="2" t="s">
        <v>2649</v>
      </c>
      <c r="R1712" s="3">
        <v>14250</v>
      </c>
      <c r="S1712" s="3">
        <f>I1712*L1712*R1712</f>
        <v>42750</v>
      </c>
      <c r="T1712" s="2">
        <f>M1712+N1712</f>
        <v>1</v>
      </c>
    </row>
    <row r="1713" spans="1:20" x14ac:dyDescent="0.2">
      <c r="A1713" s="2" t="s">
        <v>4377</v>
      </c>
      <c r="B1713" s="2" t="s">
        <v>2070</v>
      </c>
      <c r="C1713" s="2" t="s">
        <v>97</v>
      </c>
      <c r="D1713" s="2" t="str">
        <f>INDEX(Hotels!$C$2:$C$49,MATCH(C1713,Hotels!$A$2:$A$49,0))</f>
        <v>Shimla</v>
      </c>
      <c r="E1713" s="11">
        <v>45767</v>
      </c>
      <c r="F1713" s="11">
        <v>45849</v>
      </c>
      <c r="G1713" s="11">
        <v>45851</v>
      </c>
      <c r="H1713" s="13">
        <f>DATE(YEAR(F1713),MONTH(F1713),1)</f>
        <v>45839</v>
      </c>
      <c r="I1713" s="2">
        <f>G1713-F1713</f>
        <v>2</v>
      </c>
      <c r="J1713" s="2">
        <f>F1713-E1713</f>
        <v>82</v>
      </c>
      <c r="K1713" s="2" t="s">
        <v>2646</v>
      </c>
      <c r="L1713" s="2">
        <v>1</v>
      </c>
      <c r="M1713" s="2">
        <v>2</v>
      </c>
      <c r="N1713" s="2">
        <v>0</v>
      </c>
      <c r="O1713" s="2" t="s">
        <v>2651</v>
      </c>
      <c r="P1713" s="2" t="s">
        <v>2652</v>
      </c>
      <c r="Q1713" s="2" t="s">
        <v>2653</v>
      </c>
      <c r="R1713" s="3">
        <v>12900</v>
      </c>
      <c r="S1713" s="3">
        <f>I1713*L1713*R1713</f>
        <v>25800</v>
      </c>
      <c r="T1713" s="2">
        <f>M1713+N1713</f>
        <v>2</v>
      </c>
    </row>
    <row r="1714" spans="1:20" x14ac:dyDescent="0.2">
      <c r="A1714" s="2" t="s">
        <v>4378</v>
      </c>
      <c r="B1714" s="2" t="s">
        <v>897</v>
      </c>
      <c r="C1714" s="2" t="s">
        <v>69</v>
      </c>
      <c r="D1714" s="2" t="str">
        <f>INDEX(Hotels!$C$2:$C$49,MATCH(C1714,Hotels!$A$2:$A$49,0))</f>
        <v>New Delhi</v>
      </c>
      <c r="E1714" s="11">
        <v>45768</v>
      </c>
      <c r="F1714" s="11">
        <v>45846</v>
      </c>
      <c r="G1714" s="11">
        <v>45848</v>
      </c>
      <c r="H1714" s="13">
        <f>DATE(YEAR(F1714),MONTH(F1714),1)</f>
        <v>45839</v>
      </c>
      <c r="I1714" s="2">
        <f>G1714-F1714</f>
        <v>2</v>
      </c>
      <c r="J1714" s="2">
        <f>F1714-E1714</f>
        <v>78</v>
      </c>
      <c r="K1714" s="2" t="s">
        <v>2655</v>
      </c>
      <c r="L1714" s="2">
        <v>1</v>
      </c>
      <c r="M1714" s="2">
        <v>2</v>
      </c>
      <c r="N1714" s="2">
        <v>0</v>
      </c>
      <c r="O1714" s="2" t="s">
        <v>2683</v>
      </c>
      <c r="P1714" s="2" t="s">
        <v>2652</v>
      </c>
      <c r="Q1714" s="2" t="s">
        <v>2649</v>
      </c>
      <c r="R1714" s="3">
        <v>13500</v>
      </c>
      <c r="S1714" s="3">
        <f>I1714*L1714*R1714</f>
        <v>27000</v>
      </c>
      <c r="T1714" s="2">
        <f>M1714+N1714</f>
        <v>2</v>
      </c>
    </row>
    <row r="1715" spans="1:20" x14ac:dyDescent="0.2">
      <c r="A1715" s="2" t="s">
        <v>4379</v>
      </c>
      <c r="B1715" s="2" t="s">
        <v>934</v>
      </c>
      <c r="C1715" s="2" t="s">
        <v>47</v>
      </c>
      <c r="D1715" s="2" t="str">
        <f>INDEX(Hotels!$C$2:$C$49,MATCH(C1715,Hotels!$A$2:$A$49,0))</f>
        <v>Agra</v>
      </c>
      <c r="E1715" s="11">
        <v>45768</v>
      </c>
      <c r="F1715" s="11">
        <v>45844</v>
      </c>
      <c r="G1715" s="11">
        <v>45846</v>
      </c>
      <c r="H1715" s="13">
        <f>DATE(YEAR(F1715),MONTH(F1715),1)</f>
        <v>45839</v>
      </c>
      <c r="I1715" s="2">
        <f>G1715-F1715</f>
        <v>2</v>
      </c>
      <c r="J1715" s="2">
        <f>F1715-E1715</f>
        <v>76</v>
      </c>
      <c r="K1715" s="2" t="s">
        <v>2655</v>
      </c>
      <c r="L1715" s="2">
        <v>2</v>
      </c>
      <c r="M1715" s="2">
        <v>4</v>
      </c>
      <c r="N1715" s="2">
        <v>0</v>
      </c>
      <c r="O1715" s="2" t="s">
        <v>2658</v>
      </c>
      <c r="P1715" s="2" t="s">
        <v>2662</v>
      </c>
      <c r="Q1715" s="2" t="s">
        <v>2649</v>
      </c>
      <c r="R1715" s="3">
        <v>4450</v>
      </c>
      <c r="S1715" s="3">
        <f>I1715*L1715*R1715</f>
        <v>17800</v>
      </c>
      <c r="T1715" s="2">
        <f>M1715+N1715</f>
        <v>4</v>
      </c>
    </row>
    <row r="1716" spans="1:20" x14ac:dyDescent="0.2">
      <c r="A1716" s="2" t="s">
        <v>4380</v>
      </c>
      <c r="B1716" s="2" t="s">
        <v>1040</v>
      </c>
      <c r="C1716" s="2" t="s">
        <v>108</v>
      </c>
      <c r="D1716" s="2" t="str">
        <f>INDEX(Hotels!$C$2:$C$49,MATCH(C1716,Hotels!$A$2:$A$49,0))</f>
        <v>Manali</v>
      </c>
      <c r="E1716" s="11">
        <v>45768</v>
      </c>
      <c r="F1716" s="11">
        <v>45777</v>
      </c>
      <c r="G1716" s="11">
        <v>45783</v>
      </c>
      <c r="H1716" s="13">
        <f>DATE(YEAR(F1716),MONTH(F1716),1)</f>
        <v>45748</v>
      </c>
      <c r="I1716" s="2">
        <f>G1716-F1716</f>
        <v>6</v>
      </c>
      <c r="J1716" s="2">
        <f>F1716-E1716</f>
        <v>9</v>
      </c>
      <c r="K1716" s="2" t="s">
        <v>2655</v>
      </c>
      <c r="L1716" s="2">
        <v>1</v>
      </c>
      <c r="M1716" s="2">
        <v>2</v>
      </c>
      <c r="N1716" s="2">
        <v>2</v>
      </c>
      <c r="O1716" s="2" t="s">
        <v>2683</v>
      </c>
      <c r="P1716" s="2" t="s">
        <v>2652</v>
      </c>
      <c r="Q1716" s="2" t="s">
        <v>2653</v>
      </c>
      <c r="R1716" s="3">
        <v>13100</v>
      </c>
      <c r="S1716" s="3">
        <f>I1716*L1716*R1716</f>
        <v>78600</v>
      </c>
      <c r="T1716" s="2">
        <f>M1716+N1716</f>
        <v>4</v>
      </c>
    </row>
    <row r="1717" spans="1:20" x14ac:dyDescent="0.2">
      <c r="A1717" s="2" t="s">
        <v>4381</v>
      </c>
      <c r="B1717" s="2" t="s">
        <v>1830</v>
      </c>
      <c r="C1717" s="2" t="s">
        <v>93</v>
      </c>
      <c r="D1717" s="2" t="str">
        <f>INDEX(Hotels!$C$2:$C$49,MATCH(C1717,Hotels!$A$2:$A$49,0))</f>
        <v>Shimla</v>
      </c>
      <c r="E1717" s="11">
        <v>45768</v>
      </c>
      <c r="F1717" s="11">
        <v>45804</v>
      </c>
      <c r="G1717" s="11">
        <v>45809</v>
      </c>
      <c r="H1717" s="13">
        <f>DATE(YEAR(F1717),MONTH(F1717),1)</f>
        <v>45778</v>
      </c>
      <c r="I1717" s="2">
        <f>G1717-F1717</f>
        <v>5</v>
      </c>
      <c r="J1717" s="2">
        <f>F1717-E1717</f>
        <v>36</v>
      </c>
      <c r="K1717" s="2" t="s">
        <v>2668</v>
      </c>
      <c r="L1717" s="2">
        <v>1</v>
      </c>
      <c r="M1717" s="2">
        <v>2</v>
      </c>
      <c r="N1717" s="2">
        <v>1</v>
      </c>
      <c r="O1717" s="2" t="s">
        <v>2670</v>
      </c>
      <c r="P1717" s="2" t="s">
        <v>2652</v>
      </c>
      <c r="Q1717" s="2" t="s">
        <v>2649</v>
      </c>
      <c r="R1717" s="3">
        <v>5050</v>
      </c>
      <c r="S1717" s="3">
        <f>I1717*L1717*R1717</f>
        <v>25250</v>
      </c>
      <c r="T1717" s="2">
        <f>M1717+N1717</f>
        <v>3</v>
      </c>
    </row>
    <row r="1718" spans="1:20" x14ac:dyDescent="0.2">
      <c r="A1718" s="2" t="s">
        <v>4382</v>
      </c>
      <c r="B1718" s="2" t="s">
        <v>1841</v>
      </c>
      <c r="C1718" s="2" t="s">
        <v>37</v>
      </c>
      <c r="D1718" s="2" t="str">
        <f>INDEX(Hotels!$C$2:$C$49,MATCH(C1718,Hotels!$A$2:$A$49,0))</f>
        <v>Udaipur</v>
      </c>
      <c r="E1718" s="11">
        <v>45768</v>
      </c>
      <c r="F1718" s="11">
        <v>45769</v>
      </c>
      <c r="G1718" s="11">
        <v>45772</v>
      </c>
      <c r="H1718" s="13">
        <f>DATE(YEAR(F1718),MONTH(F1718),1)</f>
        <v>45748</v>
      </c>
      <c r="I1718" s="2">
        <f>G1718-F1718</f>
        <v>3</v>
      </c>
      <c r="J1718" s="2">
        <f>F1718-E1718</f>
        <v>1</v>
      </c>
      <c r="K1718" s="2" t="s">
        <v>2666</v>
      </c>
      <c r="L1718" s="2">
        <v>1</v>
      </c>
      <c r="M1718" s="2">
        <v>1</v>
      </c>
      <c r="N1718" s="2">
        <v>0</v>
      </c>
      <c r="O1718" s="2" t="s">
        <v>2683</v>
      </c>
      <c r="P1718" s="2" t="s">
        <v>2656</v>
      </c>
      <c r="Q1718" s="2" t="s">
        <v>2649</v>
      </c>
      <c r="R1718" s="3">
        <v>30450</v>
      </c>
      <c r="S1718" s="3">
        <f>I1718*L1718*R1718</f>
        <v>91350</v>
      </c>
      <c r="T1718" s="2">
        <f>M1718+N1718</f>
        <v>1</v>
      </c>
    </row>
    <row r="1719" spans="1:20" x14ac:dyDescent="0.2">
      <c r="A1719" s="2" t="s">
        <v>4383</v>
      </c>
      <c r="B1719" s="2" t="s">
        <v>1972</v>
      </c>
      <c r="C1719" s="2" t="s">
        <v>37</v>
      </c>
      <c r="D1719" s="2" t="str">
        <f>INDEX(Hotels!$C$2:$C$49,MATCH(C1719,Hotels!$A$2:$A$49,0))</f>
        <v>Udaipur</v>
      </c>
      <c r="E1719" s="11">
        <v>45768</v>
      </c>
      <c r="F1719" s="11">
        <v>45847</v>
      </c>
      <c r="G1719" s="11">
        <v>45853</v>
      </c>
      <c r="H1719" s="13">
        <f>DATE(YEAR(F1719),MONTH(F1719),1)</f>
        <v>45839</v>
      </c>
      <c r="I1719" s="2">
        <f>G1719-F1719</f>
        <v>6</v>
      </c>
      <c r="J1719" s="2">
        <f>F1719-E1719</f>
        <v>79</v>
      </c>
      <c r="K1719" s="2" t="s">
        <v>2668</v>
      </c>
      <c r="L1719" s="2">
        <v>1</v>
      </c>
      <c r="M1719" s="2">
        <v>2</v>
      </c>
      <c r="N1719" s="2">
        <v>1</v>
      </c>
      <c r="O1719" s="2" t="s">
        <v>2683</v>
      </c>
      <c r="P1719" s="2" t="s">
        <v>2656</v>
      </c>
      <c r="Q1719" s="2" t="s">
        <v>2649</v>
      </c>
      <c r="R1719" s="3">
        <v>8900</v>
      </c>
      <c r="S1719" s="3">
        <f>I1719*L1719*R1719</f>
        <v>53400</v>
      </c>
      <c r="T1719" s="2">
        <f>M1719+N1719</f>
        <v>3</v>
      </c>
    </row>
    <row r="1720" spans="1:20" x14ac:dyDescent="0.2">
      <c r="A1720" s="2" t="s">
        <v>4384</v>
      </c>
      <c r="B1720" s="2" t="s">
        <v>2010</v>
      </c>
      <c r="C1720" s="2" t="s">
        <v>37</v>
      </c>
      <c r="D1720" s="2" t="str">
        <f>INDEX(Hotels!$C$2:$C$49,MATCH(C1720,Hotels!$A$2:$A$49,0))</f>
        <v>Udaipur</v>
      </c>
      <c r="E1720" s="11">
        <v>45768</v>
      </c>
      <c r="F1720" s="11">
        <v>45777</v>
      </c>
      <c r="G1720" s="11">
        <v>45779</v>
      </c>
      <c r="H1720" s="13">
        <f>DATE(YEAR(F1720),MONTH(F1720),1)</f>
        <v>45748</v>
      </c>
      <c r="I1720" s="2">
        <f>G1720-F1720</f>
        <v>2</v>
      </c>
      <c r="J1720" s="2">
        <f>F1720-E1720</f>
        <v>9</v>
      </c>
      <c r="K1720" s="2" t="s">
        <v>2646</v>
      </c>
      <c r="L1720" s="2">
        <v>1</v>
      </c>
      <c r="M1720" s="2">
        <v>2</v>
      </c>
      <c r="N1720" s="2">
        <v>0</v>
      </c>
      <c r="O1720" s="2" t="s">
        <v>2683</v>
      </c>
      <c r="P1720" s="2" t="s">
        <v>2656</v>
      </c>
      <c r="Q1720" s="2" t="s">
        <v>2653</v>
      </c>
      <c r="R1720" s="3">
        <v>20100</v>
      </c>
      <c r="S1720" s="3">
        <f>I1720*L1720*R1720</f>
        <v>40200</v>
      </c>
      <c r="T1720" s="2">
        <f>M1720+N1720</f>
        <v>2</v>
      </c>
    </row>
    <row r="1721" spans="1:20" x14ac:dyDescent="0.2">
      <c r="A1721" s="2" t="s">
        <v>4385</v>
      </c>
      <c r="B1721" s="2" t="s">
        <v>2326</v>
      </c>
      <c r="C1721" s="2" t="s">
        <v>116</v>
      </c>
      <c r="D1721" s="2" t="str">
        <f>INDEX(Hotels!$C$2:$C$49,MATCH(C1721,Hotels!$A$2:$A$49,0))</f>
        <v>Rishikesh</v>
      </c>
      <c r="E1721" s="11">
        <v>45768</v>
      </c>
      <c r="F1721" s="11">
        <v>45786</v>
      </c>
      <c r="G1721" s="11">
        <v>45788</v>
      </c>
      <c r="H1721" s="13">
        <f>DATE(YEAR(F1721),MONTH(F1721),1)</f>
        <v>45778</v>
      </c>
      <c r="I1721" s="2">
        <f>G1721-F1721</f>
        <v>2</v>
      </c>
      <c r="J1721" s="2">
        <f>F1721-E1721</f>
        <v>18</v>
      </c>
      <c r="K1721" s="2" t="s">
        <v>2668</v>
      </c>
      <c r="L1721" s="2">
        <v>1</v>
      </c>
      <c r="M1721" s="2">
        <v>1</v>
      </c>
      <c r="N1721" s="2">
        <v>0</v>
      </c>
      <c r="O1721" s="2" t="s">
        <v>2732</v>
      </c>
      <c r="P1721" s="2" t="s">
        <v>2662</v>
      </c>
      <c r="Q1721" s="2" t="s">
        <v>2649</v>
      </c>
      <c r="R1721" s="3">
        <v>4300</v>
      </c>
      <c r="S1721" s="3">
        <f>I1721*L1721*R1721</f>
        <v>8600</v>
      </c>
      <c r="T1721" s="2">
        <f>M1721+N1721</f>
        <v>1</v>
      </c>
    </row>
    <row r="1722" spans="1:20" x14ac:dyDescent="0.2">
      <c r="A1722" s="2" t="s">
        <v>4386</v>
      </c>
      <c r="B1722" s="2" t="s">
        <v>406</v>
      </c>
      <c r="C1722" s="2" t="s">
        <v>93</v>
      </c>
      <c r="D1722" s="2" t="str">
        <f>INDEX(Hotels!$C$2:$C$49,MATCH(C1722,Hotels!$A$2:$A$49,0))</f>
        <v>Shimla</v>
      </c>
      <c r="E1722" s="11">
        <v>45769</v>
      </c>
      <c r="F1722" s="11">
        <v>45814</v>
      </c>
      <c r="G1722" s="11">
        <v>45816</v>
      </c>
      <c r="H1722" s="13">
        <f>DATE(YEAR(F1722),MONTH(F1722),1)</f>
        <v>45809</v>
      </c>
      <c r="I1722" s="2">
        <f>G1722-F1722</f>
        <v>2</v>
      </c>
      <c r="J1722" s="2">
        <f>F1722-E1722</f>
        <v>45</v>
      </c>
      <c r="K1722" s="2" t="s">
        <v>2646</v>
      </c>
      <c r="L1722" s="2">
        <v>4</v>
      </c>
      <c r="M1722" s="2">
        <v>8</v>
      </c>
      <c r="N1722" s="2">
        <v>0</v>
      </c>
      <c r="O1722" s="2" t="s">
        <v>2658</v>
      </c>
      <c r="P1722" s="2" t="s">
        <v>2652</v>
      </c>
      <c r="Q1722" s="2" t="s">
        <v>2649</v>
      </c>
      <c r="R1722" s="3">
        <v>9300</v>
      </c>
      <c r="S1722" s="3">
        <f>I1722*L1722*R1722</f>
        <v>74400</v>
      </c>
      <c r="T1722" s="2">
        <f>M1722+N1722</f>
        <v>8</v>
      </c>
    </row>
    <row r="1723" spans="1:20" x14ac:dyDescent="0.2">
      <c r="A1723" s="2" t="s">
        <v>4387</v>
      </c>
      <c r="B1723" s="2" t="s">
        <v>987</v>
      </c>
      <c r="C1723" s="2" t="s">
        <v>83</v>
      </c>
      <c r="D1723" s="2" t="str">
        <f>INDEX(Hotels!$C$2:$C$49,MATCH(C1723,Hotels!$A$2:$A$49,0))</f>
        <v>Kochi</v>
      </c>
      <c r="E1723" s="11">
        <v>45769</v>
      </c>
      <c r="F1723" s="11">
        <v>45790</v>
      </c>
      <c r="G1723" s="11">
        <v>45791</v>
      </c>
      <c r="H1723" s="13">
        <f>DATE(YEAR(F1723),MONTH(F1723),1)</f>
        <v>45778</v>
      </c>
      <c r="I1723" s="2">
        <f>G1723-F1723</f>
        <v>1</v>
      </c>
      <c r="J1723" s="2">
        <f>F1723-E1723</f>
        <v>21</v>
      </c>
      <c r="K1723" s="2" t="s">
        <v>2655</v>
      </c>
      <c r="L1723" s="2">
        <v>1</v>
      </c>
      <c r="M1723" s="2">
        <v>1</v>
      </c>
      <c r="N1723" s="2">
        <v>0</v>
      </c>
      <c r="O1723" s="2" t="s">
        <v>2683</v>
      </c>
      <c r="P1723" s="2" t="s">
        <v>2652</v>
      </c>
      <c r="Q1723" s="2" t="s">
        <v>2649</v>
      </c>
      <c r="R1723" s="3">
        <v>11450</v>
      </c>
      <c r="S1723" s="3">
        <f>I1723*L1723*R1723</f>
        <v>11450</v>
      </c>
      <c r="T1723" s="2">
        <f>M1723+N1723</f>
        <v>1</v>
      </c>
    </row>
    <row r="1724" spans="1:20" x14ac:dyDescent="0.2">
      <c r="A1724" s="2" t="s">
        <v>4388</v>
      </c>
      <c r="B1724" s="2" t="s">
        <v>998</v>
      </c>
      <c r="C1724" s="2" t="s">
        <v>93</v>
      </c>
      <c r="D1724" s="2" t="str">
        <f>INDEX(Hotels!$C$2:$C$49,MATCH(C1724,Hotels!$A$2:$A$49,0))</f>
        <v>Shimla</v>
      </c>
      <c r="E1724" s="11">
        <v>45769</v>
      </c>
      <c r="F1724" s="11">
        <v>45832</v>
      </c>
      <c r="G1724" s="11">
        <v>45835</v>
      </c>
      <c r="H1724" s="13">
        <f>DATE(YEAR(F1724),MONTH(F1724),1)</f>
        <v>45809</v>
      </c>
      <c r="I1724" s="2">
        <f>G1724-F1724</f>
        <v>3</v>
      </c>
      <c r="J1724" s="2">
        <f>F1724-E1724</f>
        <v>63</v>
      </c>
      <c r="K1724" s="2" t="s">
        <v>2655</v>
      </c>
      <c r="L1724" s="2">
        <v>1</v>
      </c>
      <c r="M1724" s="2">
        <v>2</v>
      </c>
      <c r="N1724" s="2">
        <v>1</v>
      </c>
      <c r="O1724" s="2" t="s">
        <v>2661</v>
      </c>
      <c r="P1724" s="2" t="s">
        <v>2652</v>
      </c>
      <c r="Q1724" s="2" t="s">
        <v>2649</v>
      </c>
      <c r="R1724" s="3">
        <v>7000</v>
      </c>
      <c r="S1724" s="3">
        <f>I1724*L1724*R1724</f>
        <v>21000</v>
      </c>
      <c r="T1724" s="2">
        <f>M1724+N1724</f>
        <v>3</v>
      </c>
    </row>
    <row r="1725" spans="1:20" x14ac:dyDescent="0.2">
      <c r="A1725" s="2" t="s">
        <v>4389</v>
      </c>
      <c r="B1725" s="2" t="s">
        <v>2020</v>
      </c>
      <c r="C1725" s="2" t="s">
        <v>97</v>
      </c>
      <c r="D1725" s="2" t="str">
        <f>INDEX(Hotels!$C$2:$C$49,MATCH(C1725,Hotels!$A$2:$A$49,0))</f>
        <v>Shimla</v>
      </c>
      <c r="E1725" s="11">
        <v>45769</v>
      </c>
      <c r="F1725" s="11">
        <v>45778</v>
      </c>
      <c r="G1725" s="11">
        <v>45780</v>
      </c>
      <c r="H1725" s="13">
        <f>DATE(YEAR(F1725),MONTH(F1725),1)</f>
        <v>45778</v>
      </c>
      <c r="I1725" s="2">
        <f>G1725-F1725</f>
        <v>2</v>
      </c>
      <c r="J1725" s="2">
        <f>F1725-E1725</f>
        <v>9</v>
      </c>
      <c r="K1725" s="2" t="s">
        <v>2646</v>
      </c>
      <c r="L1725" s="2">
        <v>1</v>
      </c>
      <c r="M1725" s="2">
        <v>1</v>
      </c>
      <c r="N1725" s="2">
        <v>0</v>
      </c>
      <c r="O1725" s="2" t="s">
        <v>2647</v>
      </c>
      <c r="P1725" s="2" t="s">
        <v>2656</v>
      </c>
      <c r="Q1725" s="2" t="s">
        <v>2649</v>
      </c>
      <c r="R1725" s="3">
        <v>19800</v>
      </c>
      <c r="S1725" s="3">
        <f>I1725*L1725*R1725</f>
        <v>39600</v>
      </c>
      <c r="T1725" s="2">
        <f>M1725+N1725</f>
        <v>1</v>
      </c>
    </row>
    <row r="1726" spans="1:20" x14ac:dyDescent="0.2">
      <c r="A1726" s="2" t="s">
        <v>4390</v>
      </c>
      <c r="B1726" s="2" t="s">
        <v>868</v>
      </c>
      <c r="C1726" s="2" t="s">
        <v>26</v>
      </c>
      <c r="D1726" s="2" t="str">
        <f>INDEX(Hotels!$C$2:$C$49,MATCH(C1726,Hotels!$A$2:$A$49,0))</f>
        <v>Jaipur</v>
      </c>
      <c r="E1726" s="11">
        <v>45770</v>
      </c>
      <c r="F1726" s="11">
        <v>45777</v>
      </c>
      <c r="G1726" s="11">
        <v>45782</v>
      </c>
      <c r="H1726" s="13">
        <f>DATE(YEAR(F1726),MONTH(F1726),1)</f>
        <v>45748</v>
      </c>
      <c r="I1726" s="2">
        <f>G1726-F1726</f>
        <v>5</v>
      </c>
      <c r="J1726" s="2">
        <f>F1726-E1726</f>
        <v>7</v>
      </c>
      <c r="K1726" s="2" t="s">
        <v>2646</v>
      </c>
      <c r="L1726" s="2">
        <v>1</v>
      </c>
      <c r="M1726" s="2">
        <v>2</v>
      </c>
      <c r="N1726" s="2">
        <v>0</v>
      </c>
      <c r="O1726" s="2" t="s">
        <v>2661</v>
      </c>
      <c r="P1726" s="2" t="s">
        <v>2656</v>
      </c>
      <c r="Q1726" s="2" t="s">
        <v>2649</v>
      </c>
      <c r="R1726" s="3">
        <v>16750</v>
      </c>
      <c r="S1726" s="3">
        <f>I1726*L1726*R1726</f>
        <v>83750</v>
      </c>
      <c r="T1726" s="2">
        <f>M1726+N1726</f>
        <v>2</v>
      </c>
    </row>
    <row r="1727" spans="1:20" x14ac:dyDescent="0.2">
      <c r="A1727" s="2" t="s">
        <v>4391</v>
      </c>
      <c r="B1727" s="2" t="s">
        <v>1048</v>
      </c>
      <c r="C1727" s="2" t="s">
        <v>127</v>
      </c>
      <c r="D1727" s="2" t="str">
        <f>INDEX(Hotels!$C$2:$C$49,MATCH(C1727,Hotels!$A$2:$A$49,0))</f>
        <v>Varanasi</v>
      </c>
      <c r="E1727" s="11">
        <v>45770</v>
      </c>
      <c r="F1727" s="11">
        <v>45790</v>
      </c>
      <c r="G1727" s="11">
        <v>45793</v>
      </c>
      <c r="H1727" s="13">
        <f>DATE(YEAR(F1727),MONTH(F1727),1)</f>
        <v>45778</v>
      </c>
      <c r="I1727" s="2">
        <f>G1727-F1727</f>
        <v>3</v>
      </c>
      <c r="J1727" s="2">
        <f>F1727-E1727</f>
        <v>20</v>
      </c>
      <c r="K1727" s="2" t="s">
        <v>2655</v>
      </c>
      <c r="L1727" s="2">
        <v>1</v>
      </c>
      <c r="M1727" s="2">
        <v>2</v>
      </c>
      <c r="N1727" s="2">
        <v>3</v>
      </c>
      <c r="O1727" s="2" t="s">
        <v>2689</v>
      </c>
      <c r="P1727" s="2" t="s">
        <v>2672</v>
      </c>
      <c r="Q1727" s="2" t="s">
        <v>2653</v>
      </c>
      <c r="R1727" s="3">
        <v>5300</v>
      </c>
      <c r="S1727" s="3">
        <f>I1727*L1727*R1727</f>
        <v>15900</v>
      </c>
      <c r="T1727" s="2">
        <f>M1727+N1727</f>
        <v>5</v>
      </c>
    </row>
    <row r="1728" spans="1:20" x14ac:dyDescent="0.2">
      <c r="A1728" s="2" t="s">
        <v>4392</v>
      </c>
      <c r="B1728" s="2" t="s">
        <v>1841</v>
      </c>
      <c r="C1728" s="2" t="s">
        <v>29</v>
      </c>
      <c r="D1728" s="2" t="str">
        <f>INDEX(Hotels!$C$2:$C$49,MATCH(C1728,Hotels!$A$2:$A$49,0))</f>
        <v>Jaipur</v>
      </c>
      <c r="E1728" s="11">
        <v>45770</v>
      </c>
      <c r="F1728" s="11">
        <v>45773</v>
      </c>
      <c r="G1728" s="11">
        <v>45774</v>
      </c>
      <c r="H1728" s="13">
        <f>DATE(YEAR(F1728),MONTH(F1728),1)</f>
        <v>45748</v>
      </c>
      <c r="I1728" s="2">
        <f>G1728-F1728</f>
        <v>1</v>
      </c>
      <c r="J1728" s="2">
        <f>F1728-E1728</f>
        <v>3</v>
      </c>
      <c r="K1728" s="2" t="s">
        <v>2655</v>
      </c>
      <c r="L1728" s="2">
        <v>1</v>
      </c>
      <c r="M1728" s="2">
        <v>1</v>
      </c>
      <c r="N1728" s="2">
        <v>0</v>
      </c>
      <c r="O1728" s="2" t="s">
        <v>2732</v>
      </c>
      <c r="P1728" s="2" t="s">
        <v>2672</v>
      </c>
      <c r="Q1728" s="2" t="s">
        <v>2649</v>
      </c>
      <c r="R1728" s="3">
        <v>7600</v>
      </c>
      <c r="S1728" s="3">
        <f>I1728*L1728*R1728</f>
        <v>7600</v>
      </c>
      <c r="T1728" s="2">
        <f>M1728+N1728</f>
        <v>1</v>
      </c>
    </row>
    <row r="1729" spans="1:20" x14ac:dyDescent="0.2">
      <c r="A1729" s="2" t="s">
        <v>4393</v>
      </c>
      <c r="B1729" s="2" t="s">
        <v>1289</v>
      </c>
      <c r="C1729" s="2" t="s">
        <v>112</v>
      </c>
      <c r="D1729" s="2" t="str">
        <f>INDEX(Hotels!$C$2:$C$49,MATCH(C1729,Hotels!$A$2:$A$49,0))</f>
        <v>Rishikesh</v>
      </c>
      <c r="E1729" s="11">
        <v>45771</v>
      </c>
      <c r="F1729" s="11">
        <v>45801</v>
      </c>
      <c r="G1729" s="11">
        <v>45803</v>
      </c>
      <c r="H1729" s="13">
        <f>DATE(YEAR(F1729),MONTH(F1729),1)</f>
        <v>45778</v>
      </c>
      <c r="I1729" s="2">
        <f>G1729-F1729</f>
        <v>2</v>
      </c>
      <c r="J1729" s="2">
        <f>F1729-E1729</f>
        <v>30</v>
      </c>
      <c r="K1729" s="2" t="s">
        <v>2668</v>
      </c>
      <c r="L1729" s="2">
        <v>1</v>
      </c>
      <c r="M1729" s="2">
        <v>1</v>
      </c>
      <c r="N1729" s="2">
        <v>1</v>
      </c>
      <c r="O1729" s="2" t="s">
        <v>2670</v>
      </c>
      <c r="P1729" s="2" t="s">
        <v>2652</v>
      </c>
      <c r="Q1729" s="2" t="s">
        <v>2649</v>
      </c>
      <c r="R1729" s="3">
        <v>5000</v>
      </c>
      <c r="S1729" s="3">
        <f>I1729*L1729*R1729</f>
        <v>10000</v>
      </c>
      <c r="T1729" s="2">
        <f>M1729+N1729</f>
        <v>2</v>
      </c>
    </row>
    <row r="1730" spans="1:20" x14ac:dyDescent="0.2">
      <c r="A1730" s="2" t="s">
        <v>4394</v>
      </c>
      <c r="B1730" s="2" t="s">
        <v>1720</v>
      </c>
      <c r="C1730" s="2" t="s">
        <v>83</v>
      </c>
      <c r="D1730" s="2" t="str">
        <f>INDEX(Hotels!$C$2:$C$49,MATCH(C1730,Hotels!$A$2:$A$49,0))</f>
        <v>Kochi</v>
      </c>
      <c r="E1730" s="11">
        <v>45771</v>
      </c>
      <c r="F1730" s="11">
        <v>45835</v>
      </c>
      <c r="G1730" s="11">
        <v>45839</v>
      </c>
      <c r="H1730" s="13">
        <f>DATE(YEAR(F1730),MONTH(F1730),1)</f>
        <v>45809</v>
      </c>
      <c r="I1730" s="2">
        <f>G1730-F1730</f>
        <v>4</v>
      </c>
      <c r="J1730" s="2">
        <f>F1730-E1730</f>
        <v>64</v>
      </c>
      <c r="K1730" s="2" t="s">
        <v>2655</v>
      </c>
      <c r="L1730" s="2">
        <v>1</v>
      </c>
      <c r="M1730" s="2">
        <v>2</v>
      </c>
      <c r="N1730" s="2">
        <v>0</v>
      </c>
      <c r="O1730" s="2" t="s">
        <v>2651</v>
      </c>
      <c r="P1730" s="2" t="s">
        <v>2662</v>
      </c>
      <c r="Q1730" s="2" t="s">
        <v>2649</v>
      </c>
      <c r="R1730" s="3">
        <v>9500</v>
      </c>
      <c r="S1730" s="3">
        <f>I1730*L1730*R1730</f>
        <v>38000</v>
      </c>
      <c r="T1730" s="2">
        <f>M1730+N1730</f>
        <v>2</v>
      </c>
    </row>
    <row r="1731" spans="1:20" x14ac:dyDescent="0.2">
      <c r="A1731" s="2" t="s">
        <v>4395</v>
      </c>
      <c r="B1731" s="2" t="s">
        <v>1828</v>
      </c>
      <c r="C1731" s="2" t="s">
        <v>120</v>
      </c>
      <c r="D1731" s="2" t="str">
        <f>INDEX(Hotels!$C$2:$C$49,MATCH(C1731,Hotels!$A$2:$A$49,0))</f>
        <v>Rishikesh</v>
      </c>
      <c r="E1731" s="11">
        <v>45771</v>
      </c>
      <c r="F1731" s="11">
        <v>45771</v>
      </c>
      <c r="G1731" s="11">
        <v>45775</v>
      </c>
      <c r="H1731" s="13">
        <f>DATE(YEAR(F1731),MONTH(F1731),1)</f>
        <v>45748</v>
      </c>
      <c r="I1731" s="2">
        <f>G1731-F1731</f>
        <v>4</v>
      </c>
      <c r="J1731" s="2">
        <f>F1731-E1731</f>
        <v>0</v>
      </c>
      <c r="K1731" s="2" t="s">
        <v>2668</v>
      </c>
      <c r="L1731" s="2">
        <v>1</v>
      </c>
      <c r="M1731" s="2">
        <v>2</v>
      </c>
      <c r="N1731" s="2">
        <v>0</v>
      </c>
      <c r="O1731" s="2" t="s">
        <v>2683</v>
      </c>
      <c r="P1731" s="2" t="s">
        <v>2656</v>
      </c>
      <c r="Q1731" s="2" t="s">
        <v>2653</v>
      </c>
      <c r="R1731" s="3">
        <v>2750</v>
      </c>
      <c r="S1731" s="3">
        <f>I1731*L1731*R1731</f>
        <v>11000</v>
      </c>
      <c r="T1731" s="2">
        <f>M1731+N1731</f>
        <v>2</v>
      </c>
    </row>
    <row r="1732" spans="1:20" x14ac:dyDescent="0.2">
      <c r="A1732" s="2" t="s">
        <v>4396</v>
      </c>
      <c r="B1732" s="2" t="s">
        <v>2387</v>
      </c>
      <c r="C1732" s="2" t="s">
        <v>63</v>
      </c>
      <c r="D1732" s="2" t="str">
        <f>INDEX(Hotels!$C$2:$C$49,MATCH(C1732,Hotels!$A$2:$A$49,0))</f>
        <v>New Delhi</v>
      </c>
      <c r="E1732" s="11">
        <v>45771</v>
      </c>
      <c r="F1732" s="11">
        <v>45828</v>
      </c>
      <c r="G1732" s="11">
        <v>45832</v>
      </c>
      <c r="H1732" s="13">
        <f>DATE(YEAR(F1732),MONTH(F1732),1)</f>
        <v>45809</v>
      </c>
      <c r="I1732" s="2">
        <f>G1732-F1732</f>
        <v>4</v>
      </c>
      <c r="J1732" s="2">
        <f>F1732-E1732</f>
        <v>57</v>
      </c>
      <c r="K1732" s="2" t="s">
        <v>2655</v>
      </c>
      <c r="L1732" s="2">
        <v>1</v>
      </c>
      <c r="M1732" s="2">
        <v>2</v>
      </c>
      <c r="N1732" s="2">
        <v>3</v>
      </c>
      <c r="O1732" s="2" t="s">
        <v>2647</v>
      </c>
      <c r="P1732" s="2" t="s">
        <v>2656</v>
      </c>
      <c r="Q1732" s="2" t="s">
        <v>2649</v>
      </c>
      <c r="R1732" s="3">
        <v>7050</v>
      </c>
      <c r="S1732" s="3">
        <f>I1732*L1732*R1732</f>
        <v>28200</v>
      </c>
      <c r="T1732" s="2">
        <f>M1732+N1732</f>
        <v>5</v>
      </c>
    </row>
    <row r="1733" spans="1:20" x14ac:dyDescent="0.2">
      <c r="A1733" s="2" t="s">
        <v>4397</v>
      </c>
      <c r="B1733" s="2" t="s">
        <v>2422</v>
      </c>
      <c r="C1733" s="2" t="s">
        <v>26</v>
      </c>
      <c r="D1733" s="2" t="str">
        <f>INDEX(Hotels!$C$2:$C$49,MATCH(C1733,Hotels!$A$2:$A$49,0))</f>
        <v>Jaipur</v>
      </c>
      <c r="E1733" s="11">
        <v>45771</v>
      </c>
      <c r="F1733" s="11">
        <v>45825</v>
      </c>
      <c r="G1733" s="11">
        <v>45828</v>
      </c>
      <c r="H1733" s="13">
        <f>DATE(YEAR(F1733),MONTH(F1733),1)</f>
        <v>45809</v>
      </c>
      <c r="I1733" s="2">
        <f>G1733-F1733</f>
        <v>3</v>
      </c>
      <c r="J1733" s="2">
        <f>F1733-E1733</f>
        <v>54</v>
      </c>
      <c r="K1733" s="2" t="s">
        <v>2666</v>
      </c>
      <c r="L1733" s="2">
        <v>1</v>
      </c>
      <c r="M1733" s="2">
        <v>2</v>
      </c>
      <c r="N1733" s="2">
        <v>0</v>
      </c>
      <c r="O1733" s="2" t="s">
        <v>2647</v>
      </c>
      <c r="P1733" s="2" t="s">
        <v>2672</v>
      </c>
      <c r="Q1733" s="2" t="s">
        <v>2649</v>
      </c>
      <c r="R1733" s="3">
        <v>21850</v>
      </c>
      <c r="S1733" s="3">
        <f>I1733*L1733*R1733</f>
        <v>65550</v>
      </c>
      <c r="T1733" s="2">
        <f>M1733+N1733</f>
        <v>2</v>
      </c>
    </row>
    <row r="1734" spans="1:20" x14ac:dyDescent="0.2">
      <c r="A1734" s="2" t="s">
        <v>4398</v>
      </c>
      <c r="B1734" s="2" t="s">
        <v>428</v>
      </c>
      <c r="C1734" s="2" t="s">
        <v>93</v>
      </c>
      <c r="D1734" s="2" t="str">
        <f>INDEX(Hotels!$C$2:$C$49,MATCH(C1734,Hotels!$A$2:$A$49,0))</f>
        <v>Shimla</v>
      </c>
      <c r="E1734" s="11">
        <v>45772</v>
      </c>
      <c r="F1734" s="11">
        <v>45803</v>
      </c>
      <c r="G1734" s="11">
        <v>45809</v>
      </c>
      <c r="H1734" s="13">
        <f>DATE(YEAR(F1734),MONTH(F1734),1)</f>
        <v>45778</v>
      </c>
      <c r="I1734" s="2">
        <f>G1734-F1734</f>
        <v>6</v>
      </c>
      <c r="J1734" s="2">
        <f>F1734-E1734</f>
        <v>31</v>
      </c>
      <c r="K1734" s="2" t="s">
        <v>2646</v>
      </c>
      <c r="L1734" s="2">
        <v>2</v>
      </c>
      <c r="M1734" s="2">
        <v>4</v>
      </c>
      <c r="N1734" s="2">
        <v>2</v>
      </c>
      <c r="O1734" s="2" t="s">
        <v>2647</v>
      </c>
      <c r="P1734" s="2" t="s">
        <v>2662</v>
      </c>
      <c r="Q1734" s="2" t="s">
        <v>2649</v>
      </c>
      <c r="R1734" s="3">
        <v>9350</v>
      </c>
      <c r="S1734" s="3">
        <f>I1734*L1734*R1734</f>
        <v>112200</v>
      </c>
      <c r="T1734" s="2">
        <f>M1734+N1734</f>
        <v>6</v>
      </c>
    </row>
    <row r="1735" spans="1:20" x14ac:dyDescent="0.2">
      <c r="A1735" s="2" t="s">
        <v>4399</v>
      </c>
      <c r="B1735" s="2" t="s">
        <v>848</v>
      </c>
      <c r="C1735" s="2" t="s">
        <v>118</v>
      </c>
      <c r="D1735" s="2" t="str">
        <f>INDEX(Hotels!$C$2:$C$49,MATCH(C1735,Hotels!$A$2:$A$49,0))</f>
        <v>Rishikesh</v>
      </c>
      <c r="E1735" s="11">
        <v>45772</v>
      </c>
      <c r="F1735" s="11">
        <v>45772</v>
      </c>
      <c r="G1735" s="11">
        <v>45773</v>
      </c>
      <c r="H1735" s="13">
        <f>DATE(YEAR(F1735),MONTH(F1735),1)</f>
        <v>45748</v>
      </c>
      <c r="I1735" s="2">
        <f>G1735-F1735</f>
        <v>1</v>
      </c>
      <c r="J1735" s="2">
        <f>F1735-E1735</f>
        <v>0</v>
      </c>
      <c r="K1735" s="2" t="s">
        <v>2666</v>
      </c>
      <c r="L1735" s="2">
        <v>1</v>
      </c>
      <c r="M1735" s="2">
        <v>1</v>
      </c>
      <c r="N1735" s="2">
        <v>0</v>
      </c>
      <c r="O1735" s="2" t="s">
        <v>2732</v>
      </c>
      <c r="P1735" s="2" t="s">
        <v>2652</v>
      </c>
      <c r="Q1735" s="2" t="s">
        <v>2649</v>
      </c>
      <c r="R1735" s="3">
        <v>24650</v>
      </c>
      <c r="S1735" s="3">
        <f>I1735*L1735*R1735</f>
        <v>24650</v>
      </c>
      <c r="T1735" s="2">
        <f>M1735+N1735</f>
        <v>1</v>
      </c>
    </row>
    <row r="1736" spans="1:20" x14ac:dyDescent="0.2">
      <c r="A1736" s="2" t="s">
        <v>4400</v>
      </c>
      <c r="B1736" s="2" t="s">
        <v>1310</v>
      </c>
      <c r="C1736" s="2" t="s">
        <v>108</v>
      </c>
      <c r="D1736" s="2" t="str">
        <f>INDEX(Hotels!$C$2:$C$49,MATCH(C1736,Hotels!$A$2:$A$49,0))</f>
        <v>Manali</v>
      </c>
      <c r="E1736" s="11">
        <v>45772</v>
      </c>
      <c r="F1736" s="11">
        <v>45790</v>
      </c>
      <c r="G1736" s="11">
        <v>45793</v>
      </c>
      <c r="H1736" s="13">
        <f>DATE(YEAR(F1736),MONTH(F1736),1)</f>
        <v>45778</v>
      </c>
      <c r="I1736" s="2">
        <f>G1736-F1736</f>
        <v>3</v>
      </c>
      <c r="J1736" s="2">
        <f>F1736-E1736</f>
        <v>18</v>
      </c>
      <c r="K1736" s="2" t="s">
        <v>2655</v>
      </c>
      <c r="L1736" s="2">
        <v>1</v>
      </c>
      <c r="M1736" s="2">
        <v>2</v>
      </c>
      <c r="N1736" s="2">
        <v>0</v>
      </c>
      <c r="O1736" s="2" t="s">
        <v>2689</v>
      </c>
      <c r="P1736" s="2" t="s">
        <v>2659</v>
      </c>
      <c r="Q1736" s="2" t="s">
        <v>2653</v>
      </c>
      <c r="R1736" s="3">
        <v>14000</v>
      </c>
      <c r="S1736" s="3">
        <f>I1736*L1736*R1736</f>
        <v>42000</v>
      </c>
      <c r="T1736" s="2">
        <f>M1736+N1736</f>
        <v>2</v>
      </c>
    </row>
    <row r="1737" spans="1:20" x14ac:dyDescent="0.2">
      <c r="A1737" s="2" t="s">
        <v>4401</v>
      </c>
      <c r="B1737" s="2" t="s">
        <v>1856</v>
      </c>
      <c r="C1737" s="2" t="s">
        <v>61</v>
      </c>
      <c r="D1737" s="2" t="str">
        <f>INDEX(Hotels!$C$2:$C$49,MATCH(C1737,Hotels!$A$2:$A$49,0))</f>
        <v>Mumbai</v>
      </c>
      <c r="E1737" s="11">
        <v>45772</v>
      </c>
      <c r="F1737" s="11">
        <v>45916</v>
      </c>
      <c r="G1737" s="11">
        <v>45921</v>
      </c>
      <c r="H1737" s="13">
        <f>DATE(YEAR(F1737),MONTH(F1737),1)</f>
        <v>45901</v>
      </c>
      <c r="I1737" s="2">
        <f>G1737-F1737</f>
        <v>5</v>
      </c>
      <c r="J1737" s="2">
        <f>F1737-E1737</f>
        <v>144</v>
      </c>
      <c r="K1737" s="2" t="s">
        <v>2655</v>
      </c>
      <c r="L1737" s="2">
        <v>1</v>
      </c>
      <c r="M1737" s="2">
        <v>2</v>
      </c>
      <c r="N1737" s="2">
        <v>2</v>
      </c>
      <c r="O1737" s="2" t="s">
        <v>2683</v>
      </c>
      <c r="P1737" s="2" t="s">
        <v>2652</v>
      </c>
      <c r="Q1737" s="2" t="s">
        <v>2649</v>
      </c>
      <c r="R1737" s="3">
        <v>13350</v>
      </c>
      <c r="S1737" s="3">
        <f>I1737*L1737*R1737</f>
        <v>66750</v>
      </c>
      <c r="T1737" s="2">
        <f>M1737+N1737</f>
        <v>4</v>
      </c>
    </row>
    <row r="1738" spans="1:20" x14ac:dyDescent="0.2">
      <c r="A1738" s="2" t="s">
        <v>4402</v>
      </c>
      <c r="B1738" s="2" t="s">
        <v>1993</v>
      </c>
      <c r="C1738" s="2" t="s">
        <v>83</v>
      </c>
      <c r="D1738" s="2" t="str">
        <f>INDEX(Hotels!$C$2:$C$49,MATCH(C1738,Hotels!$A$2:$A$49,0))</f>
        <v>Kochi</v>
      </c>
      <c r="E1738" s="11">
        <v>45772</v>
      </c>
      <c r="F1738" s="11">
        <v>45785</v>
      </c>
      <c r="G1738" s="11">
        <v>45788</v>
      </c>
      <c r="H1738" s="13">
        <f>DATE(YEAR(F1738),MONTH(F1738),1)</f>
        <v>45778</v>
      </c>
      <c r="I1738" s="2">
        <f>G1738-F1738</f>
        <v>3</v>
      </c>
      <c r="J1738" s="2">
        <f>F1738-E1738</f>
        <v>13</v>
      </c>
      <c r="K1738" s="2" t="s">
        <v>2655</v>
      </c>
      <c r="L1738" s="2">
        <v>1</v>
      </c>
      <c r="M1738" s="2">
        <v>2</v>
      </c>
      <c r="N1738" s="2">
        <v>0</v>
      </c>
      <c r="O1738" s="2" t="s">
        <v>2661</v>
      </c>
      <c r="P1738" s="2" t="s">
        <v>2656</v>
      </c>
      <c r="Q1738" s="2" t="s">
        <v>2649</v>
      </c>
      <c r="R1738" s="3">
        <v>12000</v>
      </c>
      <c r="S1738" s="3">
        <f>I1738*L1738*R1738</f>
        <v>36000</v>
      </c>
      <c r="T1738" s="2">
        <f>M1738+N1738</f>
        <v>2</v>
      </c>
    </row>
    <row r="1739" spans="1:20" x14ac:dyDescent="0.2">
      <c r="A1739" s="2" t="s">
        <v>4403</v>
      </c>
      <c r="B1739" s="2" t="s">
        <v>2599</v>
      </c>
      <c r="C1739" s="2" t="s">
        <v>101</v>
      </c>
      <c r="D1739" s="2" t="str">
        <f>INDEX(Hotels!$C$2:$C$49,MATCH(C1739,Hotels!$A$2:$A$49,0))</f>
        <v>Shimla</v>
      </c>
      <c r="E1739" s="11">
        <v>45772</v>
      </c>
      <c r="F1739" s="11">
        <v>45778</v>
      </c>
      <c r="G1739" s="11">
        <v>45780</v>
      </c>
      <c r="H1739" s="13">
        <f>DATE(YEAR(F1739),MONTH(F1739),1)</f>
        <v>45778</v>
      </c>
      <c r="I1739" s="2">
        <f>G1739-F1739</f>
        <v>2</v>
      </c>
      <c r="J1739" s="2">
        <f>F1739-E1739</f>
        <v>6</v>
      </c>
      <c r="K1739" s="2" t="s">
        <v>2655</v>
      </c>
      <c r="L1739" s="2">
        <v>1</v>
      </c>
      <c r="M1739" s="2">
        <v>2</v>
      </c>
      <c r="N1739" s="2">
        <v>0</v>
      </c>
      <c r="O1739" s="2" t="s">
        <v>2689</v>
      </c>
      <c r="P1739" s="2" t="s">
        <v>2662</v>
      </c>
      <c r="Q1739" s="2" t="s">
        <v>2649</v>
      </c>
      <c r="R1739" s="3">
        <v>8000</v>
      </c>
      <c r="S1739" s="3">
        <f>I1739*L1739*R1739</f>
        <v>16000</v>
      </c>
      <c r="T1739" s="2">
        <f>M1739+N1739</f>
        <v>2</v>
      </c>
    </row>
    <row r="1740" spans="1:20" x14ac:dyDescent="0.2">
      <c r="A1740" s="2" t="s">
        <v>4404</v>
      </c>
      <c r="B1740" s="2" t="s">
        <v>733</v>
      </c>
      <c r="C1740" s="2" t="s">
        <v>77</v>
      </c>
      <c r="D1740" s="2" t="str">
        <f>INDEX(Hotels!$C$2:$C$49,MATCH(C1740,Hotels!$A$2:$A$49,0))</f>
        <v>Bengaluru</v>
      </c>
      <c r="E1740" s="11">
        <v>45773</v>
      </c>
      <c r="F1740" s="11">
        <v>45774</v>
      </c>
      <c r="G1740" s="11">
        <v>45775</v>
      </c>
      <c r="H1740" s="13">
        <f>DATE(YEAR(F1740),MONTH(F1740),1)</f>
        <v>45748</v>
      </c>
      <c r="I1740" s="2">
        <f>G1740-F1740</f>
        <v>1</v>
      </c>
      <c r="J1740" s="2">
        <f>F1740-E1740</f>
        <v>1</v>
      </c>
      <c r="K1740" s="2" t="s">
        <v>2668</v>
      </c>
      <c r="L1740" s="2">
        <v>1</v>
      </c>
      <c r="M1740" s="2">
        <v>1</v>
      </c>
      <c r="N1740" s="2">
        <v>0</v>
      </c>
      <c r="O1740" s="2" t="s">
        <v>2732</v>
      </c>
      <c r="P1740" s="2" t="s">
        <v>2662</v>
      </c>
      <c r="Q1740" s="2" t="s">
        <v>2649</v>
      </c>
      <c r="R1740" s="3">
        <v>5750</v>
      </c>
      <c r="S1740" s="3">
        <f>I1740*L1740*R1740</f>
        <v>5750</v>
      </c>
      <c r="T1740" s="2">
        <f>M1740+N1740</f>
        <v>1</v>
      </c>
    </row>
    <row r="1741" spans="1:20" x14ac:dyDescent="0.2">
      <c r="A1741" s="2" t="s">
        <v>4405</v>
      </c>
      <c r="B1741" s="2" t="s">
        <v>974</v>
      </c>
      <c r="C1741" s="2" t="s">
        <v>43</v>
      </c>
      <c r="D1741" s="2" t="str">
        <f>INDEX(Hotels!$C$2:$C$49,MATCH(C1741,Hotels!$A$2:$A$49,0))</f>
        <v>Agra</v>
      </c>
      <c r="E1741" s="11">
        <v>45773</v>
      </c>
      <c r="F1741" s="11">
        <v>45803</v>
      </c>
      <c r="G1741" s="11">
        <v>45805</v>
      </c>
      <c r="H1741" s="13">
        <f>DATE(YEAR(F1741),MONTH(F1741),1)</f>
        <v>45778</v>
      </c>
      <c r="I1741" s="2">
        <f>G1741-F1741</f>
        <v>2</v>
      </c>
      <c r="J1741" s="2">
        <f>F1741-E1741</f>
        <v>30</v>
      </c>
      <c r="K1741" s="2" t="s">
        <v>2668</v>
      </c>
      <c r="L1741" s="2">
        <v>1</v>
      </c>
      <c r="M1741" s="2">
        <v>1</v>
      </c>
      <c r="N1741" s="2">
        <v>0</v>
      </c>
      <c r="O1741" s="2" t="s">
        <v>2683</v>
      </c>
      <c r="P1741" s="2" t="s">
        <v>2662</v>
      </c>
      <c r="Q1741" s="2" t="s">
        <v>2649</v>
      </c>
      <c r="R1741" s="3">
        <v>3900</v>
      </c>
      <c r="S1741" s="3">
        <f>I1741*L1741*R1741</f>
        <v>7800</v>
      </c>
      <c r="T1741" s="2">
        <f>M1741+N1741</f>
        <v>1</v>
      </c>
    </row>
    <row r="1742" spans="1:20" x14ac:dyDescent="0.2">
      <c r="A1742" s="2" t="s">
        <v>4406</v>
      </c>
      <c r="B1742" s="2" t="s">
        <v>1266</v>
      </c>
      <c r="C1742" s="2" t="s">
        <v>97</v>
      </c>
      <c r="D1742" s="2" t="str">
        <f>INDEX(Hotels!$C$2:$C$49,MATCH(C1742,Hotels!$A$2:$A$49,0))</f>
        <v>Shimla</v>
      </c>
      <c r="E1742" s="11">
        <v>45773</v>
      </c>
      <c r="F1742" s="11">
        <v>45778</v>
      </c>
      <c r="G1742" s="11">
        <v>45781</v>
      </c>
      <c r="H1742" s="13">
        <f>DATE(YEAR(F1742),MONTH(F1742),1)</f>
        <v>45778</v>
      </c>
      <c r="I1742" s="2">
        <f>G1742-F1742</f>
        <v>3</v>
      </c>
      <c r="J1742" s="2">
        <f>F1742-E1742</f>
        <v>5</v>
      </c>
      <c r="K1742" s="2" t="s">
        <v>2655</v>
      </c>
      <c r="L1742" s="2">
        <v>1</v>
      </c>
      <c r="M1742" s="2">
        <v>2</v>
      </c>
      <c r="N1742" s="2">
        <v>0</v>
      </c>
      <c r="O1742" s="2" t="s">
        <v>2647</v>
      </c>
      <c r="P1742" s="2" t="s">
        <v>2652</v>
      </c>
      <c r="Q1742" s="2" t="s">
        <v>2649</v>
      </c>
      <c r="R1742" s="3">
        <v>13750</v>
      </c>
      <c r="S1742" s="3">
        <f>I1742*L1742*R1742</f>
        <v>41250</v>
      </c>
      <c r="T1742" s="2">
        <f>M1742+N1742</f>
        <v>2</v>
      </c>
    </row>
    <row r="1743" spans="1:20" x14ac:dyDescent="0.2">
      <c r="A1743" s="2" t="s">
        <v>4407</v>
      </c>
      <c r="B1743" s="2" t="s">
        <v>1367</v>
      </c>
      <c r="C1743" s="2" t="s">
        <v>29</v>
      </c>
      <c r="D1743" s="2" t="str">
        <f>INDEX(Hotels!$C$2:$C$49,MATCH(C1743,Hotels!$A$2:$A$49,0))</f>
        <v>Jaipur</v>
      </c>
      <c r="E1743" s="11">
        <v>45773</v>
      </c>
      <c r="F1743" s="11">
        <v>46042</v>
      </c>
      <c r="G1743" s="11">
        <v>46046</v>
      </c>
      <c r="H1743" s="13">
        <f>DATE(YEAR(F1743),MONTH(F1743),1)</f>
        <v>46023</v>
      </c>
      <c r="I1743" s="2">
        <f>G1743-F1743</f>
        <v>4</v>
      </c>
      <c r="J1743" s="2">
        <f>F1743-E1743</f>
        <v>269</v>
      </c>
      <c r="K1743" s="2" t="s">
        <v>2655</v>
      </c>
      <c r="L1743" s="2">
        <v>4</v>
      </c>
      <c r="M1743" s="2">
        <v>8</v>
      </c>
      <c r="N1743" s="2">
        <v>0</v>
      </c>
      <c r="O1743" s="2" t="s">
        <v>2658</v>
      </c>
      <c r="P1743" s="2" t="s">
        <v>2652</v>
      </c>
      <c r="Q1743" s="2" t="s">
        <v>2653</v>
      </c>
      <c r="R1743" s="3">
        <v>8950</v>
      </c>
      <c r="S1743" s="3">
        <f>I1743*L1743*R1743</f>
        <v>143200</v>
      </c>
      <c r="T1743" s="2">
        <f>M1743+N1743</f>
        <v>8</v>
      </c>
    </row>
    <row r="1744" spans="1:20" x14ac:dyDescent="0.2">
      <c r="A1744" s="2" t="s">
        <v>4408</v>
      </c>
      <c r="B1744" s="2" t="s">
        <v>1562</v>
      </c>
      <c r="C1744" s="2" t="s">
        <v>77</v>
      </c>
      <c r="D1744" s="2" t="str">
        <f>INDEX(Hotels!$C$2:$C$49,MATCH(C1744,Hotels!$A$2:$A$49,0))</f>
        <v>Bengaluru</v>
      </c>
      <c r="E1744" s="11">
        <v>45773</v>
      </c>
      <c r="F1744" s="11">
        <v>45778</v>
      </c>
      <c r="G1744" s="11">
        <v>45782</v>
      </c>
      <c r="H1744" s="13">
        <f>DATE(YEAR(F1744),MONTH(F1744),1)</f>
        <v>45778</v>
      </c>
      <c r="I1744" s="2">
        <f>G1744-F1744</f>
        <v>4</v>
      </c>
      <c r="J1744" s="2">
        <f>F1744-E1744</f>
        <v>5</v>
      </c>
      <c r="K1744" s="2" t="s">
        <v>2668</v>
      </c>
      <c r="L1744" s="2">
        <v>1</v>
      </c>
      <c r="M1744" s="2">
        <v>2</v>
      </c>
      <c r="N1744" s="2">
        <v>2</v>
      </c>
      <c r="O1744" s="2" t="s">
        <v>2647</v>
      </c>
      <c r="P1744" s="2" t="s">
        <v>2652</v>
      </c>
      <c r="Q1744" s="2" t="s">
        <v>2649</v>
      </c>
      <c r="R1744" s="3">
        <v>5600</v>
      </c>
      <c r="S1744" s="3">
        <f>I1744*L1744*R1744</f>
        <v>22400</v>
      </c>
      <c r="T1744" s="2">
        <f>M1744+N1744</f>
        <v>4</v>
      </c>
    </row>
    <row r="1745" spans="1:20" x14ac:dyDescent="0.2">
      <c r="A1745" s="2" t="s">
        <v>4409</v>
      </c>
      <c r="B1745" s="2" t="s">
        <v>1826</v>
      </c>
      <c r="C1745" s="2" t="s">
        <v>29</v>
      </c>
      <c r="D1745" s="2" t="str">
        <f>INDEX(Hotels!$C$2:$C$49,MATCH(C1745,Hotels!$A$2:$A$49,0))</f>
        <v>Jaipur</v>
      </c>
      <c r="E1745" s="11">
        <v>45773</v>
      </c>
      <c r="F1745" s="11">
        <v>45799</v>
      </c>
      <c r="G1745" s="11">
        <v>45803</v>
      </c>
      <c r="H1745" s="13">
        <f>DATE(YEAR(F1745),MONTH(F1745),1)</f>
        <v>45778</v>
      </c>
      <c r="I1745" s="2">
        <f>G1745-F1745</f>
        <v>4</v>
      </c>
      <c r="J1745" s="2">
        <f>F1745-E1745</f>
        <v>26</v>
      </c>
      <c r="K1745" s="2" t="s">
        <v>2668</v>
      </c>
      <c r="L1745" s="2">
        <v>1</v>
      </c>
      <c r="M1745" s="2">
        <v>1</v>
      </c>
      <c r="N1745" s="2">
        <v>0</v>
      </c>
      <c r="O1745" s="2" t="s">
        <v>2651</v>
      </c>
      <c r="P1745" s="2" t="s">
        <v>2672</v>
      </c>
      <c r="Q1745" s="2" t="s">
        <v>2649</v>
      </c>
      <c r="R1745" s="3">
        <v>5600</v>
      </c>
      <c r="S1745" s="3">
        <f>I1745*L1745*R1745</f>
        <v>22400</v>
      </c>
      <c r="T1745" s="2">
        <f>M1745+N1745</f>
        <v>1</v>
      </c>
    </row>
    <row r="1746" spans="1:20" x14ac:dyDescent="0.2">
      <c r="A1746" s="2" t="s">
        <v>4410</v>
      </c>
      <c r="B1746" s="2" t="s">
        <v>2020</v>
      </c>
      <c r="C1746" s="2" t="s">
        <v>110</v>
      </c>
      <c r="D1746" s="2" t="str">
        <f>INDEX(Hotels!$C$2:$C$49,MATCH(C1746,Hotels!$A$2:$A$49,0))</f>
        <v>Manali</v>
      </c>
      <c r="E1746" s="11">
        <v>45773</v>
      </c>
      <c r="F1746" s="11">
        <v>45797</v>
      </c>
      <c r="G1746" s="11">
        <v>45800</v>
      </c>
      <c r="H1746" s="13">
        <f>DATE(YEAR(F1746),MONTH(F1746),1)</f>
        <v>45778</v>
      </c>
      <c r="I1746" s="2">
        <f>G1746-F1746</f>
        <v>3</v>
      </c>
      <c r="J1746" s="2">
        <f>F1746-E1746</f>
        <v>24</v>
      </c>
      <c r="K1746" s="2" t="s">
        <v>2655</v>
      </c>
      <c r="L1746" s="2">
        <v>1</v>
      </c>
      <c r="M1746" s="2">
        <v>1</v>
      </c>
      <c r="N1746" s="2">
        <v>0</v>
      </c>
      <c r="O1746" s="2" t="s">
        <v>2683</v>
      </c>
      <c r="P1746" s="2" t="s">
        <v>2652</v>
      </c>
      <c r="Q1746" s="2" t="s">
        <v>2649</v>
      </c>
      <c r="R1746" s="3">
        <v>6850</v>
      </c>
      <c r="S1746" s="3">
        <f>I1746*L1746*R1746</f>
        <v>20550</v>
      </c>
      <c r="T1746" s="2">
        <f>M1746+N1746</f>
        <v>1</v>
      </c>
    </row>
    <row r="1747" spans="1:20" x14ac:dyDescent="0.2">
      <c r="A1747" s="2" t="s">
        <v>4411</v>
      </c>
      <c r="B1747" s="2" t="s">
        <v>2433</v>
      </c>
      <c r="C1747" s="2" t="s">
        <v>63</v>
      </c>
      <c r="D1747" s="2" t="str">
        <f>INDEX(Hotels!$C$2:$C$49,MATCH(C1747,Hotels!$A$2:$A$49,0))</f>
        <v>New Delhi</v>
      </c>
      <c r="E1747" s="11">
        <v>45773</v>
      </c>
      <c r="F1747" s="11">
        <v>45803</v>
      </c>
      <c r="G1747" s="11">
        <v>45807</v>
      </c>
      <c r="H1747" s="13">
        <f>DATE(YEAR(F1747),MONTH(F1747),1)</f>
        <v>45778</v>
      </c>
      <c r="I1747" s="2">
        <f>G1747-F1747</f>
        <v>4</v>
      </c>
      <c r="J1747" s="2">
        <f>F1747-E1747</f>
        <v>30</v>
      </c>
      <c r="K1747" s="2" t="s">
        <v>2646</v>
      </c>
      <c r="L1747" s="2">
        <v>2</v>
      </c>
      <c r="M1747" s="2">
        <v>4</v>
      </c>
      <c r="N1747" s="2">
        <v>0</v>
      </c>
      <c r="O1747" s="2" t="s">
        <v>2658</v>
      </c>
      <c r="P1747" s="2" t="s">
        <v>2652</v>
      </c>
      <c r="Q1747" s="2" t="s">
        <v>2649</v>
      </c>
      <c r="R1747" s="3">
        <v>13250</v>
      </c>
      <c r="S1747" s="3">
        <f>I1747*L1747*R1747</f>
        <v>106000</v>
      </c>
      <c r="T1747" s="2">
        <f>M1747+N1747</f>
        <v>4</v>
      </c>
    </row>
    <row r="1748" spans="1:20" x14ac:dyDescent="0.2">
      <c r="A1748" s="2" t="s">
        <v>4412</v>
      </c>
      <c r="B1748" s="2" t="s">
        <v>326</v>
      </c>
      <c r="C1748" s="2" t="s">
        <v>69</v>
      </c>
      <c r="D1748" s="2" t="str">
        <f>INDEX(Hotels!$C$2:$C$49,MATCH(C1748,Hotels!$A$2:$A$49,0))</f>
        <v>New Delhi</v>
      </c>
      <c r="E1748" s="11">
        <v>45774</v>
      </c>
      <c r="F1748" s="11">
        <v>45794</v>
      </c>
      <c r="G1748" s="11">
        <v>45796</v>
      </c>
      <c r="H1748" s="13">
        <f>DATE(YEAR(F1748),MONTH(F1748),1)</f>
        <v>45778</v>
      </c>
      <c r="I1748" s="2">
        <f>G1748-F1748</f>
        <v>2</v>
      </c>
      <c r="J1748" s="2">
        <f>F1748-E1748</f>
        <v>20</v>
      </c>
      <c r="K1748" s="2" t="s">
        <v>2655</v>
      </c>
      <c r="L1748" s="2">
        <v>1</v>
      </c>
      <c r="M1748" s="2">
        <v>2</v>
      </c>
      <c r="N1748" s="2">
        <v>0</v>
      </c>
      <c r="O1748" s="2" t="s">
        <v>2683</v>
      </c>
      <c r="P1748" s="2" t="s">
        <v>2662</v>
      </c>
      <c r="Q1748" s="2" t="s">
        <v>2649</v>
      </c>
      <c r="R1748" s="3">
        <v>16500</v>
      </c>
      <c r="S1748" s="3">
        <f>I1748*L1748*R1748</f>
        <v>33000</v>
      </c>
      <c r="T1748" s="2">
        <f>M1748+N1748</f>
        <v>2</v>
      </c>
    </row>
    <row r="1749" spans="1:20" x14ac:dyDescent="0.2">
      <c r="A1749" s="2" t="s">
        <v>4413</v>
      </c>
      <c r="B1749" s="2" t="s">
        <v>2433</v>
      </c>
      <c r="C1749" s="2" t="s">
        <v>89</v>
      </c>
      <c r="D1749" s="2" t="str">
        <f>INDEX(Hotels!$C$2:$C$49,MATCH(C1749,Hotels!$A$2:$A$49,0))</f>
        <v>Kochi</v>
      </c>
      <c r="E1749" s="11">
        <v>45774</v>
      </c>
      <c r="F1749" s="11">
        <v>45868</v>
      </c>
      <c r="G1749" s="11">
        <v>45871</v>
      </c>
      <c r="H1749" s="13">
        <f>DATE(YEAR(F1749),MONTH(F1749),1)</f>
        <v>45839</v>
      </c>
      <c r="I1749" s="2">
        <f>G1749-F1749</f>
        <v>3</v>
      </c>
      <c r="J1749" s="2">
        <f>F1749-E1749</f>
        <v>94</v>
      </c>
      <c r="K1749" s="2" t="s">
        <v>2646</v>
      </c>
      <c r="L1749" s="2">
        <v>4</v>
      </c>
      <c r="M1749" s="2">
        <v>8</v>
      </c>
      <c r="N1749" s="2">
        <v>0</v>
      </c>
      <c r="O1749" s="2" t="s">
        <v>2689</v>
      </c>
      <c r="P1749" s="2" t="s">
        <v>2652</v>
      </c>
      <c r="Q1749" s="2" t="s">
        <v>2649</v>
      </c>
      <c r="R1749" s="3">
        <v>8150</v>
      </c>
      <c r="S1749" s="3">
        <f>I1749*L1749*R1749</f>
        <v>97800</v>
      </c>
      <c r="T1749" s="2">
        <f>M1749+N1749</f>
        <v>8</v>
      </c>
    </row>
    <row r="1750" spans="1:20" x14ac:dyDescent="0.2">
      <c r="A1750" s="2" t="s">
        <v>4414</v>
      </c>
      <c r="B1750" s="2" t="s">
        <v>2455</v>
      </c>
      <c r="C1750" s="2" t="s">
        <v>59</v>
      </c>
      <c r="D1750" s="2" t="str">
        <f>INDEX(Hotels!$C$2:$C$49,MATCH(C1750,Hotels!$A$2:$A$49,0))</f>
        <v>Mumbai</v>
      </c>
      <c r="E1750" s="11">
        <v>45774</v>
      </c>
      <c r="F1750" s="11">
        <v>46004</v>
      </c>
      <c r="G1750" s="11">
        <v>46007</v>
      </c>
      <c r="H1750" s="13">
        <f>DATE(YEAR(F1750),MONTH(F1750),1)</f>
        <v>45992</v>
      </c>
      <c r="I1750" s="2">
        <f>G1750-F1750</f>
        <v>3</v>
      </c>
      <c r="J1750" s="2">
        <f>F1750-E1750</f>
        <v>230</v>
      </c>
      <c r="K1750" s="2" t="s">
        <v>2646</v>
      </c>
      <c r="L1750" s="2">
        <v>4</v>
      </c>
      <c r="M1750" s="2">
        <v>8</v>
      </c>
      <c r="N1750" s="2">
        <v>0</v>
      </c>
      <c r="O1750" s="2" t="s">
        <v>2658</v>
      </c>
      <c r="P1750" s="2" t="s">
        <v>2656</v>
      </c>
      <c r="Q1750" s="2" t="s">
        <v>2649</v>
      </c>
      <c r="R1750" s="3">
        <v>11100</v>
      </c>
      <c r="S1750" s="3">
        <f>I1750*L1750*R1750</f>
        <v>133200</v>
      </c>
      <c r="T1750" s="2">
        <f>M1750+N1750</f>
        <v>8</v>
      </c>
    </row>
    <row r="1751" spans="1:20" x14ac:dyDescent="0.2">
      <c r="A1751" s="2" t="s">
        <v>4415</v>
      </c>
      <c r="B1751" s="2" t="s">
        <v>2599</v>
      </c>
      <c r="C1751" s="2" t="s">
        <v>43</v>
      </c>
      <c r="D1751" s="2" t="str">
        <f>INDEX(Hotels!$C$2:$C$49,MATCH(C1751,Hotels!$A$2:$A$49,0))</f>
        <v>Agra</v>
      </c>
      <c r="E1751" s="11">
        <v>45774</v>
      </c>
      <c r="F1751" s="11">
        <v>45889</v>
      </c>
      <c r="G1751" s="11">
        <v>45893</v>
      </c>
      <c r="H1751" s="13">
        <f>DATE(YEAR(F1751),MONTH(F1751),1)</f>
        <v>45870</v>
      </c>
      <c r="I1751" s="2">
        <f>G1751-F1751</f>
        <v>4</v>
      </c>
      <c r="J1751" s="2">
        <f>F1751-E1751</f>
        <v>115</v>
      </c>
      <c r="K1751" s="2" t="s">
        <v>2655</v>
      </c>
      <c r="L1751" s="2">
        <v>1</v>
      </c>
      <c r="M1751" s="2">
        <v>2</v>
      </c>
      <c r="N1751" s="2">
        <v>0</v>
      </c>
      <c r="O1751" s="2" t="s">
        <v>2670</v>
      </c>
      <c r="P1751" s="2" t="s">
        <v>2652</v>
      </c>
      <c r="Q1751" s="2" t="s">
        <v>2649</v>
      </c>
      <c r="R1751" s="3">
        <v>4150</v>
      </c>
      <c r="S1751" s="3">
        <f>I1751*L1751*R1751</f>
        <v>16600</v>
      </c>
      <c r="T1751" s="2">
        <f>M1751+N1751</f>
        <v>2</v>
      </c>
    </row>
    <row r="1752" spans="1:20" x14ac:dyDescent="0.2">
      <c r="A1752" s="2" t="s">
        <v>4416</v>
      </c>
      <c r="B1752" s="2" t="s">
        <v>577</v>
      </c>
      <c r="C1752" s="2" t="s">
        <v>32</v>
      </c>
      <c r="D1752" s="2" t="str">
        <f>INDEX(Hotels!$C$2:$C$49,MATCH(C1752,Hotels!$A$2:$A$49,0))</f>
        <v>Jaipur</v>
      </c>
      <c r="E1752" s="11">
        <v>45775</v>
      </c>
      <c r="F1752" s="11">
        <v>45778</v>
      </c>
      <c r="G1752" s="11">
        <v>45781</v>
      </c>
      <c r="H1752" s="13">
        <f>DATE(YEAR(F1752),MONTH(F1752),1)</f>
        <v>45778</v>
      </c>
      <c r="I1752" s="2">
        <f>G1752-F1752</f>
        <v>3</v>
      </c>
      <c r="J1752" s="2">
        <f>F1752-E1752</f>
        <v>3</v>
      </c>
      <c r="K1752" s="2" t="s">
        <v>2655</v>
      </c>
      <c r="L1752" s="2">
        <v>1</v>
      </c>
      <c r="M1752" s="2">
        <v>1</v>
      </c>
      <c r="N1752" s="2">
        <v>0</v>
      </c>
      <c r="O1752" s="2" t="s">
        <v>2647</v>
      </c>
      <c r="P1752" s="2" t="s">
        <v>2648</v>
      </c>
      <c r="Q1752" s="2" t="s">
        <v>2653</v>
      </c>
      <c r="R1752" s="3">
        <v>6400</v>
      </c>
      <c r="S1752" s="3">
        <f>I1752*L1752*R1752</f>
        <v>19200</v>
      </c>
      <c r="T1752" s="2">
        <f>M1752+N1752</f>
        <v>1</v>
      </c>
    </row>
    <row r="1753" spans="1:20" x14ac:dyDescent="0.2">
      <c r="A1753" s="2" t="s">
        <v>4417</v>
      </c>
      <c r="B1753" s="2" t="s">
        <v>663</v>
      </c>
      <c r="C1753" s="2" t="s">
        <v>93</v>
      </c>
      <c r="D1753" s="2" t="str">
        <f>INDEX(Hotels!$C$2:$C$49,MATCH(C1753,Hotels!$A$2:$A$49,0))</f>
        <v>Shimla</v>
      </c>
      <c r="E1753" s="11">
        <v>45775</v>
      </c>
      <c r="F1753" s="11">
        <v>45784</v>
      </c>
      <c r="G1753" s="11">
        <v>45785</v>
      </c>
      <c r="H1753" s="13">
        <f>DATE(YEAR(F1753),MONTH(F1753),1)</f>
        <v>45778</v>
      </c>
      <c r="I1753" s="2">
        <f>G1753-F1753</f>
        <v>1</v>
      </c>
      <c r="J1753" s="2">
        <f>F1753-E1753</f>
        <v>9</v>
      </c>
      <c r="K1753" s="2" t="s">
        <v>2646</v>
      </c>
      <c r="L1753" s="2">
        <v>1</v>
      </c>
      <c r="M1753" s="2">
        <v>1</v>
      </c>
      <c r="N1753" s="2">
        <v>0</v>
      </c>
      <c r="O1753" s="2" t="s">
        <v>2732</v>
      </c>
      <c r="P1753" s="2" t="s">
        <v>2656</v>
      </c>
      <c r="Q1753" s="2" t="s">
        <v>2649</v>
      </c>
      <c r="R1753" s="3">
        <v>9900</v>
      </c>
      <c r="S1753" s="3">
        <f>I1753*L1753*R1753</f>
        <v>9900</v>
      </c>
      <c r="T1753" s="2">
        <f>M1753+N1753</f>
        <v>1</v>
      </c>
    </row>
    <row r="1754" spans="1:20" x14ac:dyDescent="0.2">
      <c r="A1754" s="2" t="s">
        <v>4418</v>
      </c>
      <c r="B1754" s="2" t="s">
        <v>968</v>
      </c>
      <c r="C1754" s="2" t="s">
        <v>69</v>
      </c>
      <c r="D1754" s="2" t="str">
        <f>INDEX(Hotels!$C$2:$C$49,MATCH(C1754,Hotels!$A$2:$A$49,0))</f>
        <v>New Delhi</v>
      </c>
      <c r="E1754" s="11">
        <v>45775</v>
      </c>
      <c r="F1754" s="11">
        <v>45778</v>
      </c>
      <c r="G1754" s="11">
        <v>45781</v>
      </c>
      <c r="H1754" s="13">
        <f>DATE(YEAR(F1754),MONTH(F1754),1)</f>
        <v>45778</v>
      </c>
      <c r="I1754" s="2">
        <f>G1754-F1754</f>
        <v>3</v>
      </c>
      <c r="J1754" s="2">
        <f>F1754-E1754</f>
        <v>3</v>
      </c>
      <c r="K1754" s="2" t="s">
        <v>2655</v>
      </c>
      <c r="L1754" s="2">
        <v>1</v>
      </c>
      <c r="M1754" s="2">
        <v>1</v>
      </c>
      <c r="N1754" s="2">
        <v>0</v>
      </c>
      <c r="O1754" s="2" t="s">
        <v>2689</v>
      </c>
      <c r="P1754" s="2" t="s">
        <v>2656</v>
      </c>
      <c r="Q1754" s="2" t="s">
        <v>2653</v>
      </c>
      <c r="R1754" s="3">
        <v>16300</v>
      </c>
      <c r="S1754" s="3">
        <f>I1754*L1754*R1754</f>
        <v>48900</v>
      </c>
      <c r="T1754" s="2">
        <f>M1754+N1754</f>
        <v>1</v>
      </c>
    </row>
    <row r="1755" spans="1:20" x14ac:dyDescent="0.2">
      <c r="A1755" s="2" t="s">
        <v>4419</v>
      </c>
      <c r="B1755" s="2" t="s">
        <v>1085</v>
      </c>
      <c r="C1755" s="2" t="s">
        <v>22</v>
      </c>
      <c r="D1755" s="2" t="str">
        <f>INDEX(Hotels!$C$2:$C$49,MATCH(C1755,Hotels!$A$2:$A$49,0))</f>
        <v>Jaipur</v>
      </c>
      <c r="E1755" s="11">
        <v>45775</v>
      </c>
      <c r="F1755" s="11">
        <v>45789</v>
      </c>
      <c r="G1755" s="11">
        <v>45794</v>
      </c>
      <c r="H1755" s="13">
        <f>DATE(YEAR(F1755),MONTH(F1755),1)</f>
        <v>45778</v>
      </c>
      <c r="I1755" s="2">
        <f>G1755-F1755</f>
        <v>5</v>
      </c>
      <c r="J1755" s="2">
        <f>F1755-E1755</f>
        <v>14</v>
      </c>
      <c r="K1755" s="2" t="s">
        <v>2655</v>
      </c>
      <c r="L1755" s="2">
        <v>1</v>
      </c>
      <c r="M1755" s="2">
        <v>2</v>
      </c>
      <c r="N1755" s="2">
        <v>0</v>
      </c>
      <c r="O1755" s="2" t="s">
        <v>2651</v>
      </c>
      <c r="P1755" s="2" t="s">
        <v>2662</v>
      </c>
      <c r="Q1755" s="2" t="s">
        <v>2664</v>
      </c>
      <c r="R1755" s="3">
        <v>3850</v>
      </c>
      <c r="S1755" s="3">
        <f>I1755*L1755*R1755</f>
        <v>19250</v>
      </c>
      <c r="T1755" s="2">
        <f>M1755+N1755</f>
        <v>2</v>
      </c>
    </row>
    <row r="1756" spans="1:20" x14ac:dyDescent="0.2">
      <c r="A1756" s="2" t="s">
        <v>4420</v>
      </c>
      <c r="B1756" s="2" t="s">
        <v>1093</v>
      </c>
      <c r="C1756" s="2" t="s">
        <v>37</v>
      </c>
      <c r="D1756" s="2" t="str">
        <f>INDEX(Hotels!$C$2:$C$49,MATCH(C1756,Hotels!$A$2:$A$49,0))</f>
        <v>Udaipur</v>
      </c>
      <c r="E1756" s="11">
        <v>45775</v>
      </c>
      <c r="F1756" s="11">
        <v>45778</v>
      </c>
      <c r="G1756" s="11">
        <v>45783</v>
      </c>
      <c r="H1756" s="13">
        <f>DATE(YEAR(F1756),MONTH(F1756),1)</f>
        <v>45778</v>
      </c>
      <c r="I1756" s="2">
        <f>G1756-F1756</f>
        <v>5</v>
      </c>
      <c r="J1756" s="2">
        <f>F1756-E1756</f>
        <v>3</v>
      </c>
      <c r="K1756" s="2" t="s">
        <v>2646</v>
      </c>
      <c r="L1756" s="2">
        <v>1</v>
      </c>
      <c r="M1756" s="2">
        <v>2</v>
      </c>
      <c r="N1756" s="2">
        <v>2</v>
      </c>
      <c r="O1756" s="2" t="s">
        <v>2647</v>
      </c>
      <c r="P1756" s="2" t="s">
        <v>2656</v>
      </c>
      <c r="Q1756" s="2" t="s">
        <v>2649</v>
      </c>
      <c r="R1756" s="3">
        <v>22300</v>
      </c>
      <c r="S1756" s="3">
        <f>I1756*L1756*R1756</f>
        <v>111500</v>
      </c>
      <c r="T1756" s="2">
        <f>M1756+N1756</f>
        <v>4</v>
      </c>
    </row>
    <row r="1757" spans="1:20" x14ac:dyDescent="0.2">
      <c r="A1757" s="2" t="s">
        <v>4421</v>
      </c>
      <c r="B1757" s="2" t="s">
        <v>2091</v>
      </c>
      <c r="C1757" s="2" t="s">
        <v>57</v>
      </c>
      <c r="D1757" s="2" t="str">
        <f>INDEX(Hotels!$C$2:$C$49,MATCH(C1757,Hotels!$A$2:$A$49,0))</f>
        <v>Mumbai</v>
      </c>
      <c r="E1757" s="11">
        <v>45775</v>
      </c>
      <c r="F1757" s="11">
        <v>45835</v>
      </c>
      <c r="G1757" s="11">
        <v>45838</v>
      </c>
      <c r="H1757" s="13">
        <f>DATE(YEAR(F1757),MONTH(F1757),1)</f>
        <v>45809</v>
      </c>
      <c r="I1757" s="2">
        <f>G1757-F1757</f>
        <v>3</v>
      </c>
      <c r="J1757" s="2">
        <f>F1757-E1757</f>
        <v>60</v>
      </c>
      <c r="K1757" s="2" t="s">
        <v>2666</v>
      </c>
      <c r="L1757" s="2">
        <v>1</v>
      </c>
      <c r="M1757" s="2">
        <v>1</v>
      </c>
      <c r="N1757" s="2">
        <v>0</v>
      </c>
      <c r="O1757" s="2" t="s">
        <v>2647</v>
      </c>
      <c r="P1757" s="2" t="s">
        <v>2672</v>
      </c>
      <c r="Q1757" s="2" t="s">
        <v>2649</v>
      </c>
      <c r="R1757" s="3">
        <v>15400</v>
      </c>
      <c r="S1757" s="3">
        <f>I1757*L1757*R1757</f>
        <v>46200</v>
      </c>
      <c r="T1757" s="2">
        <f>M1757+N1757</f>
        <v>1</v>
      </c>
    </row>
    <row r="1758" spans="1:20" x14ac:dyDescent="0.2">
      <c r="A1758" s="2" t="s">
        <v>4422</v>
      </c>
      <c r="B1758" s="2" t="s">
        <v>2098</v>
      </c>
      <c r="C1758" s="2" t="s">
        <v>63</v>
      </c>
      <c r="D1758" s="2" t="str">
        <f>INDEX(Hotels!$C$2:$C$49,MATCH(C1758,Hotels!$A$2:$A$49,0))</f>
        <v>New Delhi</v>
      </c>
      <c r="E1758" s="11">
        <v>45775</v>
      </c>
      <c r="F1758" s="11">
        <v>45777</v>
      </c>
      <c r="G1758" s="11">
        <v>45779</v>
      </c>
      <c r="H1758" s="13">
        <f>DATE(YEAR(F1758),MONTH(F1758),1)</f>
        <v>45748</v>
      </c>
      <c r="I1758" s="2">
        <f>G1758-F1758</f>
        <v>2</v>
      </c>
      <c r="J1758" s="2">
        <f>F1758-E1758</f>
        <v>2</v>
      </c>
      <c r="K1758" s="2" t="s">
        <v>2646</v>
      </c>
      <c r="L1758" s="2">
        <v>1</v>
      </c>
      <c r="M1758" s="2">
        <v>2</v>
      </c>
      <c r="N1758" s="2">
        <v>0</v>
      </c>
      <c r="O1758" s="2" t="s">
        <v>2683</v>
      </c>
      <c r="P1758" s="2" t="s">
        <v>2656</v>
      </c>
      <c r="Q1758" s="2" t="s">
        <v>2653</v>
      </c>
      <c r="R1758" s="3">
        <v>13450</v>
      </c>
      <c r="S1758" s="3">
        <f>I1758*L1758*R1758</f>
        <v>26900</v>
      </c>
      <c r="T1758" s="2">
        <f>M1758+N1758</f>
        <v>2</v>
      </c>
    </row>
    <row r="1759" spans="1:20" x14ac:dyDescent="0.2">
      <c r="A1759" s="2" t="s">
        <v>4423</v>
      </c>
      <c r="B1759" s="2" t="s">
        <v>2161</v>
      </c>
      <c r="C1759" s="2" t="s">
        <v>112</v>
      </c>
      <c r="D1759" s="2" t="str">
        <f>INDEX(Hotels!$C$2:$C$49,MATCH(C1759,Hotels!$A$2:$A$49,0))</f>
        <v>Rishikesh</v>
      </c>
      <c r="E1759" s="11">
        <v>45775</v>
      </c>
      <c r="F1759" s="11">
        <v>45781</v>
      </c>
      <c r="G1759" s="11">
        <v>45782</v>
      </c>
      <c r="H1759" s="13">
        <f>DATE(YEAR(F1759),MONTH(F1759),1)</f>
        <v>45778</v>
      </c>
      <c r="I1759" s="2">
        <f>G1759-F1759</f>
        <v>1</v>
      </c>
      <c r="J1759" s="2">
        <f>F1759-E1759</f>
        <v>6</v>
      </c>
      <c r="K1759" s="2" t="s">
        <v>2668</v>
      </c>
      <c r="L1759" s="2">
        <v>1</v>
      </c>
      <c r="M1759" s="2">
        <v>1</v>
      </c>
      <c r="N1759" s="2">
        <v>0</v>
      </c>
      <c r="O1759" s="2" t="s">
        <v>2647</v>
      </c>
      <c r="P1759" s="2" t="s">
        <v>2672</v>
      </c>
      <c r="Q1759" s="2" t="s">
        <v>2649</v>
      </c>
      <c r="R1759" s="3">
        <v>5050</v>
      </c>
      <c r="S1759" s="3">
        <f>I1759*L1759*R1759</f>
        <v>5050</v>
      </c>
      <c r="T1759" s="2">
        <f>M1759+N1759</f>
        <v>1</v>
      </c>
    </row>
    <row r="1760" spans="1:20" x14ac:dyDescent="0.2">
      <c r="A1760" s="2" t="s">
        <v>4424</v>
      </c>
      <c r="B1760" s="2" t="s">
        <v>2220</v>
      </c>
      <c r="C1760" s="2" t="s">
        <v>81</v>
      </c>
      <c r="D1760" s="2" t="str">
        <f>INDEX(Hotels!$C$2:$C$49,MATCH(C1760,Hotels!$A$2:$A$49,0))</f>
        <v>Bengaluru</v>
      </c>
      <c r="E1760" s="11">
        <v>45775</v>
      </c>
      <c r="F1760" s="11">
        <v>45996</v>
      </c>
      <c r="G1760" s="11">
        <v>46001</v>
      </c>
      <c r="H1760" s="13">
        <f>DATE(YEAR(F1760),MONTH(F1760),1)</f>
        <v>45992</v>
      </c>
      <c r="I1760" s="2">
        <f>G1760-F1760</f>
        <v>5</v>
      </c>
      <c r="J1760" s="2">
        <f>F1760-E1760</f>
        <v>221</v>
      </c>
      <c r="K1760" s="2" t="s">
        <v>2646</v>
      </c>
      <c r="L1760" s="2">
        <v>1</v>
      </c>
      <c r="M1760" s="2">
        <v>2</v>
      </c>
      <c r="N1760" s="2">
        <v>0</v>
      </c>
      <c r="O1760" s="2" t="s">
        <v>2683</v>
      </c>
      <c r="P1760" s="2" t="s">
        <v>2656</v>
      </c>
      <c r="Q1760" s="2" t="s">
        <v>2649</v>
      </c>
      <c r="R1760" s="3">
        <v>30350</v>
      </c>
      <c r="S1760" s="3">
        <f>I1760*L1760*R1760</f>
        <v>151750</v>
      </c>
      <c r="T1760" s="2">
        <f>M1760+N1760</f>
        <v>2</v>
      </c>
    </row>
    <row r="1761" spans="1:20" x14ac:dyDescent="0.2">
      <c r="A1761" s="2" t="s">
        <v>4425</v>
      </c>
      <c r="B1761" s="2" t="s">
        <v>2339</v>
      </c>
      <c r="C1761" s="2" t="s">
        <v>108</v>
      </c>
      <c r="D1761" s="2" t="str">
        <f>INDEX(Hotels!$C$2:$C$49,MATCH(C1761,Hotels!$A$2:$A$49,0))</f>
        <v>Manali</v>
      </c>
      <c r="E1761" s="11">
        <v>45775</v>
      </c>
      <c r="F1761" s="11">
        <v>45795</v>
      </c>
      <c r="G1761" s="11">
        <v>45799</v>
      </c>
      <c r="H1761" s="13">
        <f>DATE(YEAR(F1761),MONTH(F1761),1)</f>
        <v>45778</v>
      </c>
      <c r="I1761" s="2">
        <f>G1761-F1761</f>
        <v>4</v>
      </c>
      <c r="J1761" s="2">
        <f>F1761-E1761</f>
        <v>20</v>
      </c>
      <c r="K1761" s="2" t="s">
        <v>2666</v>
      </c>
      <c r="L1761" s="2">
        <v>1</v>
      </c>
      <c r="M1761" s="2">
        <v>2</v>
      </c>
      <c r="N1761" s="2">
        <v>0</v>
      </c>
      <c r="O1761" s="2" t="s">
        <v>2647</v>
      </c>
      <c r="P1761" s="2" t="s">
        <v>2652</v>
      </c>
      <c r="Q1761" s="2" t="s">
        <v>2649</v>
      </c>
      <c r="R1761" s="3">
        <v>30450</v>
      </c>
      <c r="S1761" s="3">
        <f>I1761*L1761*R1761</f>
        <v>121800</v>
      </c>
      <c r="T1761" s="2">
        <f>M1761+N1761</f>
        <v>2</v>
      </c>
    </row>
    <row r="1762" spans="1:20" x14ac:dyDescent="0.2">
      <c r="A1762" s="2" t="s">
        <v>4426</v>
      </c>
      <c r="B1762" s="2" t="s">
        <v>673</v>
      </c>
      <c r="C1762" s="2" t="s">
        <v>101</v>
      </c>
      <c r="D1762" s="2" t="str">
        <f>INDEX(Hotels!$C$2:$C$49,MATCH(C1762,Hotels!$A$2:$A$49,0))</f>
        <v>Shimla</v>
      </c>
      <c r="E1762" s="11">
        <v>45776</v>
      </c>
      <c r="F1762" s="11">
        <v>45790</v>
      </c>
      <c r="G1762" s="11">
        <v>45794</v>
      </c>
      <c r="H1762" s="13">
        <f>DATE(YEAR(F1762),MONTH(F1762),1)</f>
        <v>45778</v>
      </c>
      <c r="I1762" s="2">
        <f>G1762-F1762</f>
        <v>4</v>
      </c>
      <c r="J1762" s="2">
        <f>F1762-E1762</f>
        <v>14</v>
      </c>
      <c r="K1762" s="2" t="s">
        <v>2668</v>
      </c>
      <c r="L1762" s="2">
        <v>1</v>
      </c>
      <c r="M1762" s="2">
        <v>2</v>
      </c>
      <c r="N1762" s="2">
        <v>3</v>
      </c>
      <c r="O1762" s="2" t="s">
        <v>2670</v>
      </c>
      <c r="P1762" s="2" t="s">
        <v>2652</v>
      </c>
      <c r="Q1762" s="2" t="s">
        <v>2649</v>
      </c>
      <c r="R1762" s="3">
        <v>6000</v>
      </c>
      <c r="S1762" s="3">
        <f>I1762*L1762*R1762</f>
        <v>24000</v>
      </c>
      <c r="T1762" s="2">
        <f>M1762+N1762</f>
        <v>5</v>
      </c>
    </row>
    <row r="1763" spans="1:20" x14ac:dyDescent="0.2">
      <c r="A1763" s="2" t="s">
        <v>4427</v>
      </c>
      <c r="B1763" s="2" t="s">
        <v>1093</v>
      </c>
      <c r="C1763" s="2" t="s">
        <v>89</v>
      </c>
      <c r="D1763" s="2" t="str">
        <f>INDEX(Hotels!$C$2:$C$49,MATCH(C1763,Hotels!$A$2:$A$49,0))</f>
        <v>Kochi</v>
      </c>
      <c r="E1763" s="11">
        <v>45776</v>
      </c>
      <c r="F1763" s="11">
        <v>45790</v>
      </c>
      <c r="G1763" s="11">
        <v>45795</v>
      </c>
      <c r="H1763" s="13">
        <f>DATE(YEAR(F1763),MONTH(F1763),1)</f>
        <v>45778</v>
      </c>
      <c r="I1763" s="2">
        <f>G1763-F1763</f>
        <v>5</v>
      </c>
      <c r="J1763" s="2">
        <f>F1763-E1763</f>
        <v>14</v>
      </c>
      <c r="K1763" s="2" t="s">
        <v>2666</v>
      </c>
      <c r="L1763" s="2">
        <v>1</v>
      </c>
      <c r="M1763" s="2">
        <v>2</v>
      </c>
      <c r="N1763" s="2">
        <v>3</v>
      </c>
      <c r="O1763" s="2" t="s">
        <v>2658</v>
      </c>
      <c r="P1763" s="2" t="s">
        <v>2652</v>
      </c>
      <c r="Q1763" s="2" t="s">
        <v>2649</v>
      </c>
      <c r="R1763" s="3">
        <v>13750</v>
      </c>
      <c r="S1763" s="3">
        <f>I1763*L1763*R1763</f>
        <v>68750</v>
      </c>
      <c r="T1763" s="2">
        <f>M1763+N1763</f>
        <v>5</v>
      </c>
    </row>
    <row r="1764" spans="1:20" x14ac:dyDescent="0.2">
      <c r="A1764" s="2" t="s">
        <v>4428</v>
      </c>
      <c r="B1764" s="2" t="s">
        <v>1349</v>
      </c>
      <c r="C1764" s="2" t="s">
        <v>83</v>
      </c>
      <c r="D1764" s="2" t="str">
        <f>INDEX(Hotels!$C$2:$C$49,MATCH(C1764,Hotels!$A$2:$A$49,0))</f>
        <v>Kochi</v>
      </c>
      <c r="E1764" s="11">
        <v>45776</v>
      </c>
      <c r="F1764" s="11">
        <v>45827</v>
      </c>
      <c r="G1764" s="11">
        <v>45830</v>
      </c>
      <c r="H1764" s="13">
        <f>DATE(YEAR(F1764),MONTH(F1764),1)</f>
        <v>45809</v>
      </c>
      <c r="I1764" s="2">
        <f>G1764-F1764</f>
        <v>3</v>
      </c>
      <c r="J1764" s="2">
        <f>F1764-E1764</f>
        <v>51</v>
      </c>
      <c r="K1764" s="2" t="s">
        <v>2666</v>
      </c>
      <c r="L1764" s="2">
        <v>1</v>
      </c>
      <c r="M1764" s="2">
        <v>1</v>
      </c>
      <c r="N1764" s="2">
        <v>0</v>
      </c>
      <c r="O1764" s="2" t="s">
        <v>2683</v>
      </c>
      <c r="P1764" s="2" t="s">
        <v>2652</v>
      </c>
      <c r="Q1764" s="2" t="s">
        <v>2649</v>
      </c>
      <c r="R1764" s="3">
        <v>20700</v>
      </c>
      <c r="S1764" s="3">
        <f>I1764*L1764*R1764</f>
        <v>62100</v>
      </c>
      <c r="T1764" s="2">
        <f>M1764+N1764</f>
        <v>1</v>
      </c>
    </row>
    <row r="1765" spans="1:20" x14ac:dyDescent="0.2">
      <c r="A1765" s="2" t="s">
        <v>4429</v>
      </c>
      <c r="B1765" s="2" t="s">
        <v>2171</v>
      </c>
      <c r="C1765" s="2" t="s">
        <v>71</v>
      </c>
      <c r="D1765" s="2" t="str">
        <f>INDEX(Hotels!$C$2:$C$49,MATCH(C1765,Hotels!$A$2:$A$49,0))</f>
        <v>New Delhi</v>
      </c>
      <c r="E1765" s="11">
        <v>45776</v>
      </c>
      <c r="F1765" s="11">
        <v>45797</v>
      </c>
      <c r="G1765" s="11">
        <v>45798</v>
      </c>
      <c r="H1765" s="13">
        <f>DATE(YEAR(F1765),MONTH(F1765),1)</f>
        <v>45778</v>
      </c>
      <c r="I1765" s="2">
        <f>G1765-F1765</f>
        <v>1</v>
      </c>
      <c r="J1765" s="2">
        <f>F1765-E1765</f>
        <v>21</v>
      </c>
      <c r="K1765" s="2" t="s">
        <v>2655</v>
      </c>
      <c r="L1765" s="2">
        <v>1</v>
      </c>
      <c r="M1765" s="2">
        <v>1</v>
      </c>
      <c r="N1765" s="2">
        <v>0</v>
      </c>
      <c r="O1765" s="2" t="s">
        <v>2670</v>
      </c>
      <c r="P1765" s="2" t="s">
        <v>2662</v>
      </c>
      <c r="Q1765" s="2" t="s">
        <v>2649</v>
      </c>
      <c r="R1765" s="3">
        <v>9000</v>
      </c>
      <c r="S1765" s="3">
        <f>I1765*L1765*R1765</f>
        <v>9000</v>
      </c>
      <c r="T1765" s="2">
        <f>M1765+N1765</f>
        <v>1</v>
      </c>
    </row>
    <row r="1766" spans="1:20" x14ac:dyDescent="0.2">
      <c r="A1766" s="2" t="s">
        <v>4430</v>
      </c>
      <c r="B1766" s="2" t="s">
        <v>2358</v>
      </c>
      <c r="C1766" s="2" t="s">
        <v>49</v>
      </c>
      <c r="D1766" s="2" t="str">
        <f>INDEX(Hotels!$C$2:$C$49,MATCH(C1766,Hotels!$A$2:$A$49,0))</f>
        <v>Agra</v>
      </c>
      <c r="E1766" s="11">
        <v>45776</v>
      </c>
      <c r="F1766" s="11">
        <v>45817</v>
      </c>
      <c r="G1766" s="11">
        <v>45821</v>
      </c>
      <c r="H1766" s="13">
        <f>DATE(YEAR(F1766),MONTH(F1766),1)</f>
        <v>45809</v>
      </c>
      <c r="I1766" s="2">
        <f>G1766-F1766</f>
        <v>4</v>
      </c>
      <c r="J1766" s="2">
        <f>F1766-E1766</f>
        <v>41</v>
      </c>
      <c r="K1766" s="2" t="s">
        <v>2668</v>
      </c>
      <c r="L1766" s="2">
        <v>1</v>
      </c>
      <c r="M1766" s="2">
        <v>2</v>
      </c>
      <c r="N1766" s="2">
        <v>0</v>
      </c>
      <c r="O1766" s="2" t="s">
        <v>2689</v>
      </c>
      <c r="P1766" s="2" t="s">
        <v>2656</v>
      </c>
      <c r="Q1766" s="2" t="s">
        <v>2649</v>
      </c>
      <c r="R1766" s="3">
        <v>1950</v>
      </c>
      <c r="S1766" s="3">
        <f>I1766*L1766*R1766</f>
        <v>7800</v>
      </c>
      <c r="T1766" s="2">
        <f>M1766+N1766</f>
        <v>2</v>
      </c>
    </row>
    <row r="1767" spans="1:20" x14ac:dyDescent="0.2">
      <c r="A1767" s="2" t="s">
        <v>4431</v>
      </c>
      <c r="B1767" s="2" t="s">
        <v>2410</v>
      </c>
      <c r="C1767" s="2" t="s">
        <v>116</v>
      </c>
      <c r="D1767" s="2" t="str">
        <f>INDEX(Hotels!$C$2:$C$49,MATCH(C1767,Hotels!$A$2:$A$49,0))</f>
        <v>Rishikesh</v>
      </c>
      <c r="E1767" s="11">
        <v>45776</v>
      </c>
      <c r="F1767" s="11">
        <v>45779</v>
      </c>
      <c r="G1767" s="11">
        <v>45781</v>
      </c>
      <c r="H1767" s="13">
        <f>DATE(YEAR(F1767),MONTH(F1767),1)</f>
        <v>45778</v>
      </c>
      <c r="I1767" s="2">
        <f>G1767-F1767</f>
        <v>2</v>
      </c>
      <c r="J1767" s="2">
        <f>F1767-E1767</f>
        <v>3</v>
      </c>
      <c r="K1767" s="2" t="s">
        <v>2668</v>
      </c>
      <c r="L1767" s="2">
        <v>1</v>
      </c>
      <c r="M1767" s="2">
        <v>1</v>
      </c>
      <c r="N1767" s="2">
        <v>0</v>
      </c>
      <c r="O1767" s="2" t="s">
        <v>2670</v>
      </c>
      <c r="P1767" s="2" t="s">
        <v>2672</v>
      </c>
      <c r="Q1767" s="2" t="s">
        <v>2649</v>
      </c>
      <c r="R1767" s="3">
        <v>4200</v>
      </c>
      <c r="S1767" s="3">
        <f>I1767*L1767*R1767</f>
        <v>8400</v>
      </c>
      <c r="T1767" s="2">
        <f>M1767+N1767</f>
        <v>1</v>
      </c>
    </row>
    <row r="1768" spans="1:20" x14ac:dyDescent="0.2">
      <c r="A1768" s="2" t="s">
        <v>4432</v>
      </c>
      <c r="B1768" s="2" t="s">
        <v>340</v>
      </c>
      <c r="C1768" s="2" t="s">
        <v>37</v>
      </c>
      <c r="D1768" s="2" t="str">
        <f>INDEX(Hotels!$C$2:$C$49,MATCH(C1768,Hotels!$A$2:$A$49,0))</f>
        <v>Udaipur</v>
      </c>
      <c r="E1768" s="11">
        <v>45777</v>
      </c>
      <c r="F1768" s="11">
        <v>45777</v>
      </c>
      <c r="G1768" s="11">
        <v>45780</v>
      </c>
      <c r="H1768" s="13">
        <f>DATE(YEAR(F1768),MONTH(F1768),1)</f>
        <v>45748</v>
      </c>
      <c r="I1768" s="2">
        <f>G1768-F1768</f>
        <v>3</v>
      </c>
      <c r="J1768" s="2">
        <f>F1768-E1768</f>
        <v>0</v>
      </c>
      <c r="K1768" s="2" t="s">
        <v>2655</v>
      </c>
      <c r="L1768" s="2">
        <v>1</v>
      </c>
      <c r="M1768" s="2">
        <v>1</v>
      </c>
      <c r="N1768" s="2">
        <v>0</v>
      </c>
      <c r="O1768" s="2" t="s">
        <v>2732</v>
      </c>
      <c r="P1768" s="2" t="s">
        <v>2648</v>
      </c>
      <c r="Q1768" s="2" t="s">
        <v>2649</v>
      </c>
      <c r="R1768" s="3">
        <v>13400</v>
      </c>
      <c r="S1768" s="3">
        <f>I1768*L1768*R1768</f>
        <v>40200</v>
      </c>
      <c r="T1768" s="2">
        <f>M1768+N1768</f>
        <v>1</v>
      </c>
    </row>
    <row r="1769" spans="1:20" x14ac:dyDescent="0.2">
      <c r="A1769" s="2" t="s">
        <v>4433</v>
      </c>
      <c r="B1769" s="2" t="s">
        <v>1688</v>
      </c>
      <c r="C1769" s="2" t="s">
        <v>91</v>
      </c>
      <c r="D1769" s="2" t="str">
        <f>INDEX(Hotels!$C$2:$C$49,MATCH(C1769,Hotels!$A$2:$A$49,0))</f>
        <v>Kochi</v>
      </c>
      <c r="E1769" s="11">
        <v>45777</v>
      </c>
      <c r="F1769" s="11">
        <v>45786</v>
      </c>
      <c r="G1769" s="11">
        <v>45789</v>
      </c>
      <c r="H1769" s="13">
        <f>DATE(YEAR(F1769),MONTH(F1769),1)</f>
        <v>45778</v>
      </c>
      <c r="I1769" s="2">
        <f>G1769-F1769</f>
        <v>3</v>
      </c>
      <c r="J1769" s="2">
        <f>F1769-E1769</f>
        <v>9</v>
      </c>
      <c r="K1769" s="2" t="s">
        <v>2646</v>
      </c>
      <c r="L1769" s="2">
        <v>1</v>
      </c>
      <c r="M1769" s="2">
        <v>2</v>
      </c>
      <c r="N1769" s="2">
        <v>0</v>
      </c>
      <c r="O1769" s="2" t="s">
        <v>2732</v>
      </c>
      <c r="P1769" s="2" t="s">
        <v>2648</v>
      </c>
      <c r="Q1769" s="2" t="s">
        <v>2649</v>
      </c>
      <c r="R1769" s="3">
        <v>5700</v>
      </c>
      <c r="S1769" s="3">
        <f>I1769*L1769*R1769</f>
        <v>17100</v>
      </c>
      <c r="T1769" s="2">
        <f>M1769+N1769</f>
        <v>2</v>
      </c>
    </row>
    <row r="1770" spans="1:20" x14ac:dyDescent="0.2">
      <c r="A1770" s="2" t="s">
        <v>4434</v>
      </c>
      <c r="B1770" s="2" t="s">
        <v>603</v>
      </c>
      <c r="C1770" s="2" t="s">
        <v>108</v>
      </c>
      <c r="D1770" s="2" t="str">
        <f>INDEX(Hotels!$C$2:$C$49,MATCH(C1770,Hotels!$A$2:$A$49,0))</f>
        <v>Manali</v>
      </c>
      <c r="E1770" s="11">
        <v>45778</v>
      </c>
      <c r="F1770" s="11">
        <v>45812</v>
      </c>
      <c r="G1770" s="11">
        <v>45814</v>
      </c>
      <c r="H1770" s="13">
        <f>DATE(YEAR(F1770),MONTH(F1770),1)</f>
        <v>45809</v>
      </c>
      <c r="I1770" s="2">
        <f>G1770-F1770</f>
        <v>2</v>
      </c>
      <c r="J1770" s="2">
        <f>F1770-E1770</f>
        <v>34</v>
      </c>
      <c r="K1770" s="2" t="s">
        <v>2668</v>
      </c>
      <c r="L1770" s="2">
        <v>3</v>
      </c>
      <c r="M1770" s="2">
        <v>6</v>
      </c>
      <c r="N1770" s="2">
        <v>0</v>
      </c>
      <c r="O1770" s="2" t="s">
        <v>2658</v>
      </c>
      <c r="P1770" s="2" t="s">
        <v>2648</v>
      </c>
      <c r="Q1770" s="2" t="s">
        <v>2649</v>
      </c>
      <c r="R1770" s="3">
        <v>10200</v>
      </c>
      <c r="S1770" s="3">
        <f>I1770*L1770*R1770</f>
        <v>61200</v>
      </c>
      <c r="T1770" s="2">
        <f>M1770+N1770</f>
        <v>6</v>
      </c>
    </row>
    <row r="1771" spans="1:20" x14ac:dyDescent="0.2">
      <c r="A1771" s="2" t="s">
        <v>4435</v>
      </c>
      <c r="B1771" s="2" t="s">
        <v>1131</v>
      </c>
      <c r="C1771" s="2" t="s">
        <v>59</v>
      </c>
      <c r="D1771" s="2" t="str">
        <f>INDEX(Hotels!$C$2:$C$49,MATCH(C1771,Hotels!$A$2:$A$49,0))</f>
        <v>Mumbai</v>
      </c>
      <c r="E1771" s="11">
        <v>45778</v>
      </c>
      <c r="F1771" s="11">
        <v>45791</v>
      </c>
      <c r="G1771" s="11">
        <v>45796</v>
      </c>
      <c r="H1771" s="13">
        <f>DATE(YEAR(F1771),MONTH(F1771),1)</f>
        <v>45778</v>
      </c>
      <c r="I1771" s="2">
        <f>G1771-F1771</f>
        <v>5</v>
      </c>
      <c r="J1771" s="2">
        <f>F1771-E1771</f>
        <v>13</v>
      </c>
      <c r="K1771" s="2" t="s">
        <v>2668</v>
      </c>
      <c r="L1771" s="2">
        <v>1</v>
      </c>
      <c r="M1771" s="2">
        <v>2</v>
      </c>
      <c r="N1771" s="2">
        <v>0</v>
      </c>
      <c r="O1771" s="2" t="s">
        <v>2651</v>
      </c>
      <c r="P1771" s="2" t="s">
        <v>2672</v>
      </c>
      <c r="Q1771" s="2" t="s">
        <v>2649</v>
      </c>
      <c r="R1771" s="3">
        <v>4450</v>
      </c>
      <c r="S1771" s="3">
        <f>I1771*L1771*R1771</f>
        <v>22250</v>
      </c>
      <c r="T1771" s="2">
        <f>M1771+N1771</f>
        <v>2</v>
      </c>
    </row>
    <row r="1772" spans="1:20" x14ac:dyDescent="0.2">
      <c r="A1772" s="2" t="s">
        <v>4436</v>
      </c>
      <c r="B1772" s="2" t="s">
        <v>1762</v>
      </c>
      <c r="C1772" s="2" t="s">
        <v>37</v>
      </c>
      <c r="D1772" s="2" t="str">
        <f>INDEX(Hotels!$C$2:$C$49,MATCH(C1772,Hotels!$A$2:$A$49,0))</f>
        <v>Udaipur</v>
      </c>
      <c r="E1772" s="11">
        <v>45778</v>
      </c>
      <c r="F1772" s="11">
        <v>45900</v>
      </c>
      <c r="G1772" s="11">
        <v>45906</v>
      </c>
      <c r="H1772" s="13">
        <f>DATE(YEAR(F1772),MONTH(F1772),1)</f>
        <v>45870</v>
      </c>
      <c r="I1772" s="2">
        <f>G1772-F1772</f>
        <v>6</v>
      </c>
      <c r="J1772" s="2">
        <f>F1772-E1772</f>
        <v>122</v>
      </c>
      <c r="K1772" s="2" t="s">
        <v>2655</v>
      </c>
      <c r="L1772" s="2">
        <v>1</v>
      </c>
      <c r="M1772" s="2">
        <v>2</v>
      </c>
      <c r="N1772" s="2">
        <v>3</v>
      </c>
      <c r="O1772" s="2" t="s">
        <v>2689</v>
      </c>
      <c r="P1772" s="2" t="s">
        <v>2652</v>
      </c>
      <c r="Q1772" s="2" t="s">
        <v>2649</v>
      </c>
      <c r="R1772" s="3">
        <v>11550</v>
      </c>
      <c r="S1772" s="3">
        <f>I1772*L1772*R1772</f>
        <v>69300</v>
      </c>
      <c r="T1772" s="2">
        <f>M1772+N1772</f>
        <v>5</v>
      </c>
    </row>
    <row r="1773" spans="1:20" x14ac:dyDescent="0.2">
      <c r="A1773" s="2" t="s">
        <v>4437</v>
      </c>
      <c r="B1773" s="2" t="s">
        <v>2040</v>
      </c>
      <c r="C1773" s="2" t="s">
        <v>34</v>
      </c>
      <c r="D1773" s="2" t="str">
        <f>INDEX(Hotels!$C$2:$C$49,MATCH(C1773,Hotels!$A$2:$A$49,0))</f>
        <v>Udaipur</v>
      </c>
      <c r="E1773" s="11">
        <v>45778</v>
      </c>
      <c r="F1773" s="11">
        <v>45792</v>
      </c>
      <c r="G1773" s="11">
        <v>45794</v>
      </c>
      <c r="H1773" s="13">
        <f>DATE(YEAR(F1773),MONTH(F1773),1)</f>
        <v>45778</v>
      </c>
      <c r="I1773" s="2">
        <f>G1773-F1773</f>
        <v>2</v>
      </c>
      <c r="J1773" s="2">
        <f>F1773-E1773</f>
        <v>14</v>
      </c>
      <c r="K1773" s="2" t="s">
        <v>2646</v>
      </c>
      <c r="L1773" s="2">
        <v>1</v>
      </c>
      <c r="M1773" s="2">
        <v>1</v>
      </c>
      <c r="N1773" s="2">
        <v>0</v>
      </c>
      <c r="O1773" s="2" t="s">
        <v>2683</v>
      </c>
      <c r="P1773" s="2" t="s">
        <v>2656</v>
      </c>
      <c r="Q1773" s="2" t="s">
        <v>2649</v>
      </c>
      <c r="R1773" s="3">
        <v>9300</v>
      </c>
      <c r="S1773" s="3">
        <f>I1773*L1773*R1773</f>
        <v>18600</v>
      </c>
      <c r="T1773" s="2">
        <f>M1773+N1773</f>
        <v>1</v>
      </c>
    </row>
    <row r="1774" spans="1:20" x14ac:dyDescent="0.2">
      <c r="A1774" s="2" t="s">
        <v>4438</v>
      </c>
      <c r="B1774" s="2" t="s">
        <v>2046</v>
      </c>
      <c r="C1774" s="2" t="s">
        <v>19</v>
      </c>
      <c r="D1774" s="2" t="str">
        <f>INDEX(Hotels!$C$2:$C$49,MATCH(C1774,Hotels!$A$2:$A$49,0))</f>
        <v>Goa</v>
      </c>
      <c r="E1774" s="11">
        <v>45778</v>
      </c>
      <c r="F1774" s="11">
        <v>46048</v>
      </c>
      <c r="G1774" s="11">
        <v>46052</v>
      </c>
      <c r="H1774" s="13">
        <f>DATE(YEAR(F1774),MONTH(F1774),1)</f>
        <v>46023</v>
      </c>
      <c r="I1774" s="2">
        <f>G1774-F1774</f>
        <v>4</v>
      </c>
      <c r="J1774" s="2">
        <f>F1774-E1774</f>
        <v>270</v>
      </c>
      <c r="K1774" s="2" t="s">
        <v>2668</v>
      </c>
      <c r="L1774" s="2">
        <v>1</v>
      </c>
      <c r="M1774" s="2">
        <v>2</v>
      </c>
      <c r="N1774" s="2">
        <v>3</v>
      </c>
      <c r="O1774" s="2" t="s">
        <v>2651</v>
      </c>
      <c r="P1774" s="2" t="s">
        <v>2672</v>
      </c>
      <c r="Q1774" s="2" t="s">
        <v>2653</v>
      </c>
      <c r="R1774" s="3">
        <v>7200</v>
      </c>
      <c r="S1774" s="3">
        <f>I1774*L1774*R1774</f>
        <v>28800</v>
      </c>
      <c r="T1774" s="2">
        <f>M1774+N1774</f>
        <v>5</v>
      </c>
    </row>
    <row r="1775" spans="1:20" x14ac:dyDescent="0.2">
      <c r="A1775" s="2" t="s">
        <v>4439</v>
      </c>
      <c r="B1775" s="2" t="s">
        <v>2239</v>
      </c>
      <c r="C1775" s="2" t="s">
        <v>69</v>
      </c>
      <c r="D1775" s="2" t="str">
        <f>INDEX(Hotels!$C$2:$C$49,MATCH(C1775,Hotels!$A$2:$A$49,0))</f>
        <v>New Delhi</v>
      </c>
      <c r="E1775" s="11">
        <v>45778</v>
      </c>
      <c r="F1775" s="11">
        <v>45817</v>
      </c>
      <c r="G1775" s="11">
        <v>45820</v>
      </c>
      <c r="H1775" s="13">
        <f>DATE(YEAR(F1775),MONTH(F1775),1)</f>
        <v>45809</v>
      </c>
      <c r="I1775" s="2">
        <f>G1775-F1775</f>
        <v>3</v>
      </c>
      <c r="J1775" s="2">
        <f>F1775-E1775</f>
        <v>39</v>
      </c>
      <c r="K1775" s="2" t="s">
        <v>2655</v>
      </c>
      <c r="L1775" s="2">
        <v>1</v>
      </c>
      <c r="M1775" s="2">
        <v>1</v>
      </c>
      <c r="N1775" s="2">
        <v>0</v>
      </c>
      <c r="O1775" s="2" t="s">
        <v>2689</v>
      </c>
      <c r="P1775" s="2" t="s">
        <v>2652</v>
      </c>
      <c r="Q1775" s="2" t="s">
        <v>2649</v>
      </c>
      <c r="R1775" s="3">
        <v>12300</v>
      </c>
      <c r="S1775" s="3">
        <f>I1775*L1775*R1775</f>
        <v>36900</v>
      </c>
      <c r="T1775" s="2">
        <f>M1775+N1775</f>
        <v>1</v>
      </c>
    </row>
    <row r="1776" spans="1:20" x14ac:dyDescent="0.2">
      <c r="A1776" s="2" t="s">
        <v>4440</v>
      </c>
      <c r="B1776" s="2" t="s">
        <v>2499</v>
      </c>
      <c r="C1776" s="2" t="s">
        <v>83</v>
      </c>
      <c r="D1776" s="2" t="str">
        <f>INDEX(Hotels!$C$2:$C$49,MATCH(C1776,Hotels!$A$2:$A$49,0))</f>
        <v>Kochi</v>
      </c>
      <c r="E1776" s="11">
        <v>45778</v>
      </c>
      <c r="F1776" s="11">
        <v>45784</v>
      </c>
      <c r="G1776" s="11">
        <v>45787</v>
      </c>
      <c r="H1776" s="13">
        <f>DATE(YEAR(F1776),MONTH(F1776),1)</f>
        <v>45778</v>
      </c>
      <c r="I1776" s="2">
        <f>G1776-F1776</f>
        <v>3</v>
      </c>
      <c r="J1776" s="2">
        <f>F1776-E1776</f>
        <v>6</v>
      </c>
      <c r="K1776" s="2" t="s">
        <v>2646</v>
      </c>
      <c r="L1776" s="2">
        <v>1</v>
      </c>
      <c r="M1776" s="2">
        <v>2</v>
      </c>
      <c r="N1776" s="2">
        <v>0</v>
      </c>
      <c r="O1776" s="2" t="s">
        <v>2689</v>
      </c>
      <c r="P1776" s="2" t="s">
        <v>2652</v>
      </c>
      <c r="Q1776" s="2" t="s">
        <v>2649</v>
      </c>
      <c r="R1776" s="3">
        <v>15650</v>
      </c>
      <c r="S1776" s="3">
        <f>I1776*L1776*R1776</f>
        <v>46950</v>
      </c>
      <c r="T1776" s="2">
        <f>M1776+N1776</f>
        <v>2</v>
      </c>
    </row>
    <row r="1777" spans="1:20" x14ac:dyDescent="0.2">
      <c r="A1777" s="2" t="s">
        <v>4441</v>
      </c>
      <c r="B1777" s="2" t="s">
        <v>518</v>
      </c>
      <c r="C1777" s="2" t="s">
        <v>69</v>
      </c>
      <c r="D1777" s="2" t="str">
        <f>INDEX(Hotels!$C$2:$C$49,MATCH(C1777,Hotels!$A$2:$A$49,0))</f>
        <v>New Delhi</v>
      </c>
      <c r="E1777" s="11">
        <v>45779</v>
      </c>
      <c r="F1777" s="11">
        <v>45788</v>
      </c>
      <c r="G1777" s="11">
        <v>45790</v>
      </c>
      <c r="H1777" s="13">
        <f>DATE(YEAR(F1777),MONTH(F1777),1)</f>
        <v>45778</v>
      </c>
      <c r="I1777" s="2">
        <f>G1777-F1777</f>
        <v>2</v>
      </c>
      <c r="J1777" s="2">
        <f>F1777-E1777</f>
        <v>9</v>
      </c>
      <c r="K1777" s="2" t="s">
        <v>2646</v>
      </c>
      <c r="L1777" s="2">
        <v>1</v>
      </c>
      <c r="M1777" s="2">
        <v>2</v>
      </c>
      <c r="N1777" s="2">
        <v>0</v>
      </c>
      <c r="O1777" s="2" t="s">
        <v>2683</v>
      </c>
      <c r="P1777" s="2" t="s">
        <v>2656</v>
      </c>
      <c r="Q1777" s="2" t="s">
        <v>2649</v>
      </c>
      <c r="R1777" s="3">
        <v>25550</v>
      </c>
      <c r="S1777" s="3">
        <f>I1777*L1777*R1777</f>
        <v>51100</v>
      </c>
      <c r="T1777" s="2">
        <f>M1777+N1777</f>
        <v>2</v>
      </c>
    </row>
    <row r="1778" spans="1:20" x14ac:dyDescent="0.2">
      <c r="A1778" s="2" t="s">
        <v>4442</v>
      </c>
      <c r="B1778" s="2" t="s">
        <v>1268</v>
      </c>
      <c r="C1778" s="2" t="s">
        <v>87</v>
      </c>
      <c r="D1778" s="2" t="str">
        <f>INDEX(Hotels!$C$2:$C$49,MATCH(C1778,Hotels!$A$2:$A$49,0))</f>
        <v>Kochi</v>
      </c>
      <c r="E1778" s="11">
        <v>45779</v>
      </c>
      <c r="F1778" s="11">
        <v>45793</v>
      </c>
      <c r="G1778" s="11">
        <v>45796</v>
      </c>
      <c r="H1778" s="13">
        <f>DATE(YEAR(F1778),MONTH(F1778),1)</f>
        <v>45778</v>
      </c>
      <c r="I1778" s="2">
        <f>G1778-F1778</f>
        <v>3</v>
      </c>
      <c r="J1778" s="2">
        <f>F1778-E1778</f>
        <v>14</v>
      </c>
      <c r="K1778" s="2" t="s">
        <v>2655</v>
      </c>
      <c r="L1778" s="2">
        <v>1</v>
      </c>
      <c r="M1778" s="2">
        <v>2</v>
      </c>
      <c r="N1778" s="2">
        <v>0</v>
      </c>
      <c r="O1778" s="2" t="s">
        <v>2670</v>
      </c>
      <c r="P1778" s="2" t="s">
        <v>2656</v>
      </c>
      <c r="Q1778" s="2" t="s">
        <v>2649</v>
      </c>
      <c r="R1778" s="3">
        <v>5950</v>
      </c>
      <c r="S1778" s="3">
        <f>I1778*L1778*R1778</f>
        <v>17850</v>
      </c>
      <c r="T1778" s="2">
        <f>M1778+N1778</f>
        <v>2</v>
      </c>
    </row>
    <row r="1779" spans="1:20" x14ac:dyDescent="0.2">
      <c r="A1779" s="2" t="s">
        <v>4443</v>
      </c>
      <c r="B1779" s="2" t="s">
        <v>2483</v>
      </c>
      <c r="C1779" s="2" t="s">
        <v>93</v>
      </c>
      <c r="D1779" s="2" t="str">
        <f>INDEX(Hotels!$C$2:$C$49,MATCH(C1779,Hotels!$A$2:$A$49,0))</f>
        <v>Shimla</v>
      </c>
      <c r="E1779" s="11">
        <v>45779</v>
      </c>
      <c r="F1779" s="11">
        <v>45796</v>
      </c>
      <c r="G1779" s="11">
        <v>45800</v>
      </c>
      <c r="H1779" s="13">
        <f>DATE(YEAR(F1779),MONTH(F1779),1)</f>
        <v>45778</v>
      </c>
      <c r="I1779" s="2">
        <f>G1779-F1779</f>
        <v>4</v>
      </c>
      <c r="J1779" s="2">
        <f>F1779-E1779</f>
        <v>17</v>
      </c>
      <c r="K1779" s="2" t="s">
        <v>2666</v>
      </c>
      <c r="L1779" s="2">
        <v>1</v>
      </c>
      <c r="M1779" s="2">
        <v>1</v>
      </c>
      <c r="N1779" s="2">
        <v>0</v>
      </c>
      <c r="O1779" s="2" t="s">
        <v>2651</v>
      </c>
      <c r="P1779" s="2" t="s">
        <v>2656</v>
      </c>
      <c r="Q1779" s="2" t="s">
        <v>2649</v>
      </c>
      <c r="R1779" s="3">
        <v>14000</v>
      </c>
      <c r="S1779" s="3">
        <f>I1779*L1779*R1779</f>
        <v>56000</v>
      </c>
      <c r="T1779" s="2">
        <f>M1779+N1779</f>
        <v>1</v>
      </c>
    </row>
    <row r="1780" spans="1:20" x14ac:dyDescent="0.2">
      <c r="A1780" s="2" t="s">
        <v>4444</v>
      </c>
      <c r="B1780" s="2" t="s">
        <v>811</v>
      </c>
      <c r="C1780" s="2" t="s">
        <v>81</v>
      </c>
      <c r="D1780" s="2" t="str">
        <f>INDEX(Hotels!$C$2:$C$49,MATCH(C1780,Hotels!$A$2:$A$49,0))</f>
        <v>Bengaluru</v>
      </c>
      <c r="E1780" s="11">
        <v>45780</v>
      </c>
      <c r="F1780" s="11">
        <v>45797</v>
      </c>
      <c r="G1780" s="11">
        <v>45800</v>
      </c>
      <c r="H1780" s="13">
        <f>DATE(YEAR(F1780),MONTH(F1780),1)</f>
        <v>45778</v>
      </c>
      <c r="I1780" s="2">
        <f>G1780-F1780</f>
        <v>3</v>
      </c>
      <c r="J1780" s="2">
        <f>F1780-E1780</f>
        <v>17</v>
      </c>
      <c r="K1780" s="2" t="s">
        <v>2655</v>
      </c>
      <c r="L1780" s="2">
        <v>1</v>
      </c>
      <c r="M1780" s="2">
        <v>1</v>
      </c>
      <c r="N1780" s="2">
        <v>0</v>
      </c>
      <c r="O1780" s="2" t="s">
        <v>2647</v>
      </c>
      <c r="P1780" s="2" t="s">
        <v>2672</v>
      </c>
      <c r="Q1780" s="2" t="s">
        <v>2649</v>
      </c>
      <c r="R1780" s="3">
        <v>17500</v>
      </c>
      <c r="S1780" s="3">
        <f>I1780*L1780*R1780</f>
        <v>52500</v>
      </c>
      <c r="T1780" s="2">
        <f>M1780+N1780</f>
        <v>1</v>
      </c>
    </row>
    <row r="1781" spans="1:20" x14ac:dyDescent="0.2">
      <c r="A1781" s="2" t="s">
        <v>4445</v>
      </c>
      <c r="B1781" s="2" t="s">
        <v>916</v>
      </c>
      <c r="C1781" s="2" t="s">
        <v>29</v>
      </c>
      <c r="D1781" s="2" t="str">
        <f>INDEX(Hotels!$C$2:$C$49,MATCH(C1781,Hotels!$A$2:$A$49,0))</f>
        <v>Jaipur</v>
      </c>
      <c r="E1781" s="11">
        <v>45780</v>
      </c>
      <c r="F1781" s="11">
        <v>45865</v>
      </c>
      <c r="G1781" s="11">
        <v>45870</v>
      </c>
      <c r="H1781" s="13">
        <f>DATE(YEAR(F1781),MONTH(F1781),1)</f>
        <v>45839</v>
      </c>
      <c r="I1781" s="2">
        <f>G1781-F1781</f>
        <v>5</v>
      </c>
      <c r="J1781" s="2">
        <f>F1781-E1781</f>
        <v>85</v>
      </c>
      <c r="K1781" s="2" t="s">
        <v>2655</v>
      </c>
      <c r="L1781" s="2">
        <v>1</v>
      </c>
      <c r="M1781" s="2">
        <v>2</v>
      </c>
      <c r="N1781" s="2">
        <v>3</v>
      </c>
      <c r="O1781" s="2" t="s">
        <v>2647</v>
      </c>
      <c r="P1781" s="2" t="s">
        <v>2656</v>
      </c>
      <c r="Q1781" s="2" t="s">
        <v>2649</v>
      </c>
      <c r="R1781" s="3">
        <v>5900</v>
      </c>
      <c r="S1781" s="3">
        <f>I1781*L1781*R1781</f>
        <v>29500</v>
      </c>
      <c r="T1781" s="2">
        <f>M1781+N1781</f>
        <v>5</v>
      </c>
    </row>
    <row r="1782" spans="1:20" x14ac:dyDescent="0.2">
      <c r="A1782" s="2" t="s">
        <v>4446</v>
      </c>
      <c r="B1782" s="2" t="s">
        <v>1978</v>
      </c>
      <c r="C1782" s="2" t="s">
        <v>41</v>
      </c>
      <c r="D1782" s="2" t="str">
        <f>INDEX(Hotels!$C$2:$C$49,MATCH(C1782,Hotels!$A$2:$A$49,0))</f>
        <v>Udaipur</v>
      </c>
      <c r="E1782" s="11">
        <v>45780</v>
      </c>
      <c r="F1782" s="11">
        <v>45806</v>
      </c>
      <c r="G1782" s="11">
        <v>45810</v>
      </c>
      <c r="H1782" s="13">
        <f>DATE(YEAR(F1782),MONTH(F1782),1)</f>
        <v>45778</v>
      </c>
      <c r="I1782" s="2">
        <f>G1782-F1782</f>
        <v>4</v>
      </c>
      <c r="J1782" s="2">
        <f>F1782-E1782</f>
        <v>26</v>
      </c>
      <c r="K1782" s="2" t="s">
        <v>2646</v>
      </c>
      <c r="L1782" s="2">
        <v>1</v>
      </c>
      <c r="M1782" s="2">
        <v>2</v>
      </c>
      <c r="N1782" s="2">
        <v>0</v>
      </c>
      <c r="O1782" s="2" t="s">
        <v>2683</v>
      </c>
      <c r="P1782" s="2" t="s">
        <v>2648</v>
      </c>
      <c r="Q1782" s="2" t="s">
        <v>2649</v>
      </c>
      <c r="R1782" s="3">
        <v>6800</v>
      </c>
      <c r="S1782" s="3">
        <f>I1782*L1782*R1782</f>
        <v>27200</v>
      </c>
      <c r="T1782" s="2">
        <f>M1782+N1782</f>
        <v>2</v>
      </c>
    </row>
    <row r="1783" spans="1:20" x14ac:dyDescent="0.2">
      <c r="A1783" s="2" t="s">
        <v>4447</v>
      </c>
      <c r="B1783" s="2" t="s">
        <v>2347</v>
      </c>
      <c r="C1783" s="2" t="s">
        <v>106</v>
      </c>
      <c r="D1783" s="2" t="str">
        <f>INDEX(Hotels!$C$2:$C$49,MATCH(C1783,Hotels!$A$2:$A$49,0))</f>
        <v>Manali</v>
      </c>
      <c r="E1783" s="11">
        <v>45780</v>
      </c>
      <c r="F1783" s="11">
        <v>45852</v>
      </c>
      <c r="G1783" s="11">
        <v>45854</v>
      </c>
      <c r="H1783" s="13">
        <f>DATE(YEAR(F1783),MONTH(F1783),1)</f>
        <v>45839</v>
      </c>
      <c r="I1783" s="2">
        <f>G1783-F1783</f>
        <v>2</v>
      </c>
      <c r="J1783" s="2">
        <f>F1783-E1783</f>
        <v>72</v>
      </c>
      <c r="K1783" s="2" t="s">
        <v>2646</v>
      </c>
      <c r="L1783" s="2">
        <v>1</v>
      </c>
      <c r="M1783" s="2">
        <v>2</v>
      </c>
      <c r="N1783" s="2">
        <v>0</v>
      </c>
      <c r="O1783" s="2" t="s">
        <v>2670</v>
      </c>
      <c r="P1783" s="2" t="s">
        <v>2662</v>
      </c>
      <c r="Q1783" s="2" t="s">
        <v>2649</v>
      </c>
      <c r="R1783" s="3">
        <v>7650</v>
      </c>
      <c r="S1783" s="3">
        <f>I1783*L1783*R1783</f>
        <v>15300</v>
      </c>
      <c r="T1783" s="2">
        <f>M1783+N1783</f>
        <v>2</v>
      </c>
    </row>
    <row r="1784" spans="1:20" x14ac:dyDescent="0.2">
      <c r="A1784" s="2" t="s">
        <v>4448</v>
      </c>
      <c r="B1784" s="2" t="s">
        <v>2399</v>
      </c>
      <c r="C1784" s="2" t="s">
        <v>69</v>
      </c>
      <c r="D1784" s="2" t="str">
        <f>INDEX(Hotels!$C$2:$C$49,MATCH(C1784,Hotels!$A$2:$A$49,0))</f>
        <v>New Delhi</v>
      </c>
      <c r="E1784" s="11">
        <v>45780</v>
      </c>
      <c r="F1784" s="11">
        <v>45969</v>
      </c>
      <c r="G1784" s="11">
        <v>45971</v>
      </c>
      <c r="H1784" s="13">
        <f>DATE(YEAR(F1784),MONTH(F1784),1)</f>
        <v>45962</v>
      </c>
      <c r="I1784" s="2">
        <f>G1784-F1784</f>
        <v>2</v>
      </c>
      <c r="J1784" s="2">
        <f>F1784-E1784</f>
        <v>189</v>
      </c>
      <c r="K1784" s="2" t="s">
        <v>2646</v>
      </c>
      <c r="L1784" s="2">
        <v>4</v>
      </c>
      <c r="M1784" s="2">
        <v>8</v>
      </c>
      <c r="N1784" s="2">
        <v>0</v>
      </c>
      <c r="O1784" s="2" t="s">
        <v>2658</v>
      </c>
      <c r="P1784" s="2" t="s">
        <v>2656</v>
      </c>
      <c r="Q1784" s="2" t="s">
        <v>2649</v>
      </c>
      <c r="R1784" s="3">
        <v>29700</v>
      </c>
      <c r="S1784" s="3">
        <f>I1784*L1784*R1784</f>
        <v>237600</v>
      </c>
      <c r="T1784" s="2">
        <f>M1784+N1784</f>
        <v>8</v>
      </c>
    </row>
    <row r="1785" spans="1:20" x14ac:dyDescent="0.2">
      <c r="A1785" s="2" t="s">
        <v>4449</v>
      </c>
      <c r="B1785" s="2" t="s">
        <v>1749</v>
      </c>
      <c r="C1785" s="2" t="s">
        <v>110</v>
      </c>
      <c r="D1785" s="2" t="str">
        <f>INDEX(Hotels!$C$2:$C$49,MATCH(C1785,Hotels!$A$2:$A$49,0))</f>
        <v>Manali</v>
      </c>
      <c r="E1785" s="11">
        <v>45781</v>
      </c>
      <c r="F1785" s="11">
        <v>45781</v>
      </c>
      <c r="G1785" s="11">
        <v>45785</v>
      </c>
      <c r="H1785" s="13">
        <f>DATE(YEAR(F1785),MONTH(F1785),1)</f>
        <v>45778</v>
      </c>
      <c r="I1785" s="2">
        <f>G1785-F1785</f>
        <v>4</v>
      </c>
      <c r="J1785" s="2">
        <f>F1785-E1785</f>
        <v>0</v>
      </c>
      <c r="K1785" s="2" t="s">
        <v>2655</v>
      </c>
      <c r="L1785" s="2">
        <v>1</v>
      </c>
      <c r="M1785" s="2">
        <v>2</v>
      </c>
      <c r="N1785" s="2">
        <v>2</v>
      </c>
      <c r="O1785" s="2" t="s">
        <v>2647</v>
      </c>
      <c r="P1785" s="2" t="s">
        <v>2652</v>
      </c>
      <c r="Q1785" s="2" t="s">
        <v>2649</v>
      </c>
      <c r="R1785" s="3">
        <v>6400</v>
      </c>
      <c r="S1785" s="3">
        <f>I1785*L1785*R1785</f>
        <v>25600</v>
      </c>
      <c r="T1785" s="2">
        <f>M1785+N1785</f>
        <v>4</v>
      </c>
    </row>
    <row r="1786" spans="1:20" x14ac:dyDescent="0.2">
      <c r="A1786" s="2" t="s">
        <v>4450</v>
      </c>
      <c r="B1786" s="2" t="s">
        <v>1808</v>
      </c>
      <c r="C1786" s="2" t="s">
        <v>89</v>
      </c>
      <c r="D1786" s="2" t="str">
        <f>INDEX(Hotels!$C$2:$C$49,MATCH(C1786,Hotels!$A$2:$A$49,0))</f>
        <v>Kochi</v>
      </c>
      <c r="E1786" s="11">
        <v>45781</v>
      </c>
      <c r="F1786" s="11">
        <v>45793</v>
      </c>
      <c r="G1786" s="11">
        <v>45795</v>
      </c>
      <c r="H1786" s="13">
        <f>DATE(YEAR(F1786),MONTH(F1786),1)</f>
        <v>45778</v>
      </c>
      <c r="I1786" s="2">
        <f>G1786-F1786</f>
        <v>2</v>
      </c>
      <c r="J1786" s="2">
        <f>F1786-E1786</f>
        <v>12</v>
      </c>
      <c r="K1786" s="2" t="s">
        <v>2655</v>
      </c>
      <c r="L1786" s="2">
        <v>1</v>
      </c>
      <c r="M1786" s="2">
        <v>1</v>
      </c>
      <c r="N1786" s="2">
        <v>0</v>
      </c>
      <c r="O1786" s="2" t="s">
        <v>2732</v>
      </c>
      <c r="P1786" s="2" t="s">
        <v>2662</v>
      </c>
      <c r="Q1786" s="2" t="s">
        <v>2649</v>
      </c>
      <c r="R1786" s="3">
        <v>6800</v>
      </c>
      <c r="S1786" s="3">
        <f>I1786*L1786*R1786</f>
        <v>13600</v>
      </c>
      <c r="T1786" s="2">
        <f>M1786+N1786</f>
        <v>1</v>
      </c>
    </row>
    <row r="1787" spans="1:20" x14ac:dyDescent="0.2">
      <c r="A1787" s="2" t="s">
        <v>4451</v>
      </c>
      <c r="B1787" s="2" t="s">
        <v>1969</v>
      </c>
      <c r="C1787" s="2" t="s">
        <v>103</v>
      </c>
      <c r="D1787" s="2" t="str">
        <f>INDEX(Hotels!$C$2:$C$49,MATCH(C1787,Hotels!$A$2:$A$49,0))</f>
        <v>Manali</v>
      </c>
      <c r="E1787" s="11">
        <v>45781</v>
      </c>
      <c r="F1787" s="11">
        <v>45818</v>
      </c>
      <c r="G1787" s="11">
        <v>45821</v>
      </c>
      <c r="H1787" s="13">
        <f>DATE(YEAR(F1787),MONTH(F1787),1)</f>
        <v>45809</v>
      </c>
      <c r="I1787" s="2">
        <f>G1787-F1787</f>
        <v>3</v>
      </c>
      <c r="J1787" s="2">
        <f>F1787-E1787</f>
        <v>37</v>
      </c>
      <c r="K1787" s="2" t="s">
        <v>2655</v>
      </c>
      <c r="L1787" s="2">
        <v>1</v>
      </c>
      <c r="M1787" s="2">
        <v>1</v>
      </c>
      <c r="N1787" s="2">
        <v>0</v>
      </c>
      <c r="O1787" s="2" t="s">
        <v>2658</v>
      </c>
      <c r="P1787" s="2" t="s">
        <v>2662</v>
      </c>
      <c r="Q1787" s="2" t="s">
        <v>2649</v>
      </c>
      <c r="R1787" s="3">
        <v>4450</v>
      </c>
      <c r="S1787" s="3">
        <f>I1787*L1787*R1787</f>
        <v>13350</v>
      </c>
      <c r="T1787" s="2">
        <f>M1787+N1787</f>
        <v>1</v>
      </c>
    </row>
    <row r="1788" spans="1:20" x14ac:dyDescent="0.2">
      <c r="A1788" s="2" t="s">
        <v>4452</v>
      </c>
      <c r="B1788" s="2" t="s">
        <v>2000</v>
      </c>
      <c r="C1788" s="2" t="s">
        <v>77</v>
      </c>
      <c r="D1788" s="2" t="str">
        <f>INDEX(Hotels!$C$2:$C$49,MATCH(C1788,Hotels!$A$2:$A$49,0))</f>
        <v>Bengaluru</v>
      </c>
      <c r="E1788" s="11">
        <v>45781</v>
      </c>
      <c r="F1788" s="11">
        <v>45793</v>
      </c>
      <c r="G1788" s="11">
        <v>45796</v>
      </c>
      <c r="H1788" s="13">
        <f>DATE(YEAR(F1788),MONTH(F1788),1)</f>
        <v>45778</v>
      </c>
      <c r="I1788" s="2">
        <f>G1788-F1788</f>
        <v>3</v>
      </c>
      <c r="J1788" s="2">
        <f>F1788-E1788</f>
        <v>12</v>
      </c>
      <c r="K1788" s="2" t="s">
        <v>2668</v>
      </c>
      <c r="L1788" s="2">
        <v>1</v>
      </c>
      <c r="M1788" s="2">
        <v>2</v>
      </c>
      <c r="N1788" s="2">
        <v>0</v>
      </c>
      <c r="O1788" s="2" t="s">
        <v>2661</v>
      </c>
      <c r="P1788" s="2" t="s">
        <v>2672</v>
      </c>
      <c r="Q1788" s="2" t="s">
        <v>2649</v>
      </c>
      <c r="R1788" s="3">
        <v>6100</v>
      </c>
      <c r="S1788" s="3">
        <f>I1788*L1788*R1788</f>
        <v>18300</v>
      </c>
      <c r="T1788" s="2">
        <f>M1788+N1788</f>
        <v>2</v>
      </c>
    </row>
    <row r="1789" spans="1:20" x14ac:dyDescent="0.2">
      <c r="A1789" s="2" t="s">
        <v>4453</v>
      </c>
      <c r="B1789" s="2" t="s">
        <v>2026</v>
      </c>
      <c r="C1789" s="2" t="s">
        <v>108</v>
      </c>
      <c r="D1789" s="2" t="str">
        <f>INDEX(Hotels!$C$2:$C$49,MATCH(C1789,Hotels!$A$2:$A$49,0))</f>
        <v>Manali</v>
      </c>
      <c r="E1789" s="11">
        <v>45781</v>
      </c>
      <c r="F1789" s="11">
        <v>45788</v>
      </c>
      <c r="G1789" s="11">
        <v>45791</v>
      </c>
      <c r="H1789" s="13">
        <f>DATE(YEAR(F1789),MONTH(F1789),1)</f>
        <v>45778</v>
      </c>
      <c r="I1789" s="2">
        <f>G1789-F1789</f>
        <v>3</v>
      </c>
      <c r="J1789" s="2">
        <f>F1789-E1789</f>
        <v>7</v>
      </c>
      <c r="K1789" s="2" t="s">
        <v>2646</v>
      </c>
      <c r="L1789" s="2">
        <v>1</v>
      </c>
      <c r="M1789" s="2">
        <v>1</v>
      </c>
      <c r="N1789" s="2">
        <v>0</v>
      </c>
      <c r="O1789" s="2" t="s">
        <v>2670</v>
      </c>
      <c r="P1789" s="2" t="s">
        <v>2652</v>
      </c>
      <c r="Q1789" s="2" t="s">
        <v>2653</v>
      </c>
      <c r="R1789" s="3">
        <v>19450</v>
      </c>
      <c r="S1789" s="3">
        <f>I1789*L1789*R1789</f>
        <v>58350</v>
      </c>
      <c r="T1789" s="2">
        <f>M1789+N1789</f>
        <v>1</v>
      </c>
    </row>
    <row r="1790" spans="1:20" x14ac:dyDescent="0.2">
      <c r="A1790" s="2" t="s">
        <v>4454</v>
      </c>
      <c r="B1790" s="2" t="s">
        <v>2223</v>
      </c>
      <c r="C1790" s="2" t="s">
        <v>108</v>
      </c>
      <c r="D1790" s="2" t="str">
        <f>INDEX(Hotels!$C$2:$C$49,MATCH(C1790,Hotels!$A$2:$A$49,0))</f>
        <v>Manali</v>
      </c>
      <c r="E1790" s="11">
        <v>45781</v>
      </c>
      <c r="F1790" s="11">
        <v>45842</v>
      </c>
      <c r="G1790" s="11">
        <v>45847</v>
      </c>
      <c r="H1790" s="13">
        <f>DATE(YEAR(F1790),MONTH(F1790),1)</f>
        <v>45839</v>
      </c>
      <c r="I1790" s="2">
        <f>G1790-F1790</f>
        <v>5</v>
      </c>
      <c r="J1790" s="2">
        <f>F1790-E1790</f>
        <v>61</v>
      </c>
      <c r="K1790" s="2" t="s">
        <v>2666</v>
      </c>
      <c r="L1790" s="2">
        <v>1</v>
      </c>
      <c r="M1790" s="2">
        <v>2</v>
      </c>
      <c r="N1790" s="2">
        <v>0</v>
      </c>
      <c r="O1790" s="2" t="s">
        <v>2658</v>
      </c>
      <c r="P1790" s="2" t="s">
        <v>2656</v>
      </c>
      <c r="Q1790" s="2" t="s">
        <v>2649</v>
      </c>
      <c r="R1790" s="3">
        <v>18450</v>
      </c>
      <c r="S1790" s="3">
        <f>I1790*L1790*R1790</f>
        <v>92250</v>
      </c>
      <c r="T1790" s="2">
        <f>M1790+N1790</f>
        <v>2</v>
      </c>
    </row>
    <row r="1791" spans="1:20" x14ac:dyDescent="0.2">
      <c r="A1791" s="2" t="s">
        <v>4455</v>
      </c>
      <c r="B1791" s="2" t="s">
        <v>728</v>
      </c>
      <c r="C1791" s="2" t="s">
        <v>101</v>
      </c>
      <c r="D1791" s="2" t="str">
        <f>INDEX(Hotels!$C$2:$C$49,MATCH(C1791,Hotels!$A$2:$A$49,0))</f>
        <v>Shimla</v>
      </c>
      <c r="E1791" s="11">
        <v>45782</v>
      </c>
      <c r="F1791" s="11">
        <v>45782</v>
      </c>
      <c r="G1791" s="11">
        <v>45784</v>
      </c>
      <c r="H1791" s="13">
        <f>DATE(YEAR(F1791),MONTH(F1791),1)</f>
        <v>45778</v>
      </c>
      <c r="I1791" s="2">
        <f>G1791-F1791</f>
        <v>2</v>
      </c>
      <c r="J1791" s="2">
        <f>F1791-E1791</f>
        <v>0</v>
      </c>
      <c r="K1791" s="2" t="s">
        <v>2668</v>
      </c>
      <c r="L1791" s="2">
        <v>1</v>
      </c>
      <c r="M1791" s="2">
        <v>1</v>
      </c>
      <c r="N1791" s="2">
        <v>0</v>
      </c>
      <c r="O1791" s="2" t="s">
        <v>2732</v>
      </c>
      <c r="P1791" s="2" t="s">
        <v>2648</v>
      </c>
      <c r="Q1791" s="2" t="s">
        <v>2649</v>
      </c>
      <c r="R1791" s="3">
        <v>5800</v>
      </c>
      <c r="S1791" s="3">
        <f>I1791*L1791*R1791</f>
        <v>11600</v>
      </c>
      <c r="T1791" s="2">
        <f>M1791+N1791</f>
        <v>1</v>
      </c>
    </row>
    <row r="1792" spans="1:20" x14ac:dyDescent="0.2">
      <c r="A1792" s="2" t="s">
        <v>4456</v>
      </c>
      <c r="B1792" s="2" t="s">
        <v>740</v>
      </c>
      <c r="C1792" s="2" t="s">
        <v>97</v>
      </c>
      <c r="D1792" s="2" t="str">
        <f>INDEX(Hotels!$C$2:$C$49,MATCH(C1792,Hotels!$A$2:$A$49,0))</f>
        <v>Shimla</v>
      </c>
      <c r="E1792" s="11">
        <v>45782</v>
      </c>
      <c r="F1792" s="11">
        <v>45793</v>
      </c>
      <c r="G1792" s="11">
        <v>45798</v>
      </c>
      <c r="H1792" s="13">
        <f>DATE(YEAR(F1792),MONTH(F1792),1)</f>
        <v>45778</v>
      </c>
      <c r="I1792" s="2">
        <f>G1792-F1792</f>
        <v>5</v>
      </c>
      <c r="J1792" s="2">
        <f>F1792-E1792</f>
        <v>11</v>
      </c>
      <c r="K1792" s="2" t="s">
        <v>2646</v>
      </c>
      <c r="L1792" s="2">
        <v>1</v>
      </c>
      <c r="M1792" s="2">
        <v>1</v>
      </c>
      <c r="N1792" s="2">
        <v>0</v>
      </c>
      <c r="O1792" s="2" t="s">
        <v>2658</v>
      </c>
      <c r="P1792" s="2" t="s">
        <v>2652</v>
      </c>
      <c r="Q1792" s="2" t="s">
        <v>2649</v>
      </c>
      <c r="R1792" s="3">
        <v>18950</v>
      </c>
      <c r="S1792" s="3">
        <f>I1792*L1792*R1792</f>
        <v>94750</v>
      </c>
      <c r="T1792" s="2">
        <f>M1792+N1792</f>
        <v>1</v>
      </c>
    </row>
    <row r="1793" spans="1:20" x14ac:dyDescent="0.2">
      <c r="A1793" s="2" t="s">
        <v>4457</v>
      </c>
      <c r="B1793" s="2" t="s">
        <v>754</v>
      </c>
      <c r="C1793" s="2" t="s">
        <v>69</v>
      </c>
      <c r="D1793" s="2" t="str">
        <f>INDEX(Hotels!$C$2:$C$49,MATCH(C1793,Hotels!$A$2:$A$49,0))</f>
        <v>New Delhi</v>
      </c>
      <c r="E1793" s="11">
        <v>45782</v>
      </c>
      <c r="F1793" s="11">
        <v>45798</v>
      </c>
      <c r="G1793" s="11">
        <v>45800</v>
      </c>
      <c r="H1793" s="13">
        <f>DATE(YEAR(F1793),MONTH(F1793),1)</f>
        <v>45778</v>
      </c>
      <c r="I1793" s="2">
        <f>G1793-F1793</f>
        <v>2</v>
      </c>
      <c r="J1793" s="2">
        <f>F1793-E1793</f>
        <v>16</v>
      </c>
      <c r="K1793" s="2" t="s">
        <v>2646</v>
      </c>
      <c r="L1793" s="2">
        <v>1</v>
      </c>
      <c r="M1793" s="2">
        <v>2</v>
      </c>
      <c r="N1793" s="2">
        <v>0</v>
      </c>
      <c r="O1793" s="2" t="s">
        <v>2670</v>
      </c>
      <c r="P1793" s="2" t="s">
        <v>2656</v>
      </c>
      <c r="Q1793" s="2" t="s">
        <v>2649</v>
      </c>
      <c r="R1793" s="3">
        <v>25550</v>
      </c>
      <c r="S1793" s="3">
        <f>I1793*L1793*R1793</f>
        <v>51100</v>
      </c>
      <c r="T1793" s="2">
        <f>M1793+N1793</f>
        <v>2</v>
      </c>
    </row>
    <row r="1794" spans="1:20" x14ac:dyDescent="0.2">
      <c r="A1794" s="2" t="s">
        <v>4458</v>
      </c>
      <c r="B1794" s="2" t="s">
        <v>916</v>
      </c>
      <c r="C1794" s="2" t="s">
        <v>9</v>
      </c>
      <c r="D1794" s="2" t="str">
        <f>INDEX(Hotels!$C$2:$C$49,MATCH(C1794,Hotels!$A$2:$A$49,0))</f>
        <v>Goa</v>
      </c>
      <c r="E1794" s="11">
        <v>45782</v>
      </c>
      <c r="F1794" s="11">
        <v>45808</v>
      </c>
      <c r="G1794" s="11">
        <v>45811</v>
      </c>
      <c r="H1794" s="13">
        <f>DATE(YEAR(F1794),MONTH(F1794),1)</f>
        <v>45778</v>
      </c>
      <c r="I1794" s="2">
        <f>G1794-F1794</f>
        <v>3</v>
      </c>
      <c r="J1794" s="2">
        <f>F1794-E1794</f>
        <v>26</v>
      </c>
      <c r="K1794" s="2" t="s">
        <v>2646</v>
      </c>
      <c r="L1794" s="2">
        <v>1</v>
      </c>
      <c r="M1794" s="2">
        <v>2</v>
      </c>
      <c r="N1794" s="2">
        <v>3</v>
      </c>
      <c r="O1794" s="2" t="s">
        <v>2661</v>
      </c>
      <c r="P1794" s="2" t="s">
        <v>2652</v>
      </c>
      <c r="Q1794" s="2" t="s">
        <v>2649</v>
      </c>
      <c r="R1794" s="3">
        <v>10450</v>
      </c>
      <c r="S1794" s="3">
        <f>I1794*L1794*R1794</f>
        <v>31350</v>
      </c>
      <c r="T1794" s="2">
        <f>M1794+N1794</f>
        <v>5</v>
      </c>
    </row>
    <row r="1795" spans="1:20" x14ac:dyDescent="0.2">
      <c r="A1795" s="2" t="s">
        <v>4459</v>
      </c>
      <c r="B1795" s="2" t="s">
        <v>2285</v>
      </c>
      <c r="C1795" s="2" t="s">
        <v>29</v>
      </c>
      <c r="D1795" s="2" t="str">
        <f>INDEX(Hotels!$C$2:$C$49,MATCH(C1795,Hotels!$A$2:$A$49,0))</f>
        <v>Jaipur</v>
      </c>
      <c r="E1795" s="11">
        <v>45782</v>
      </c>
      <c r="F1795" s="11">
        <v>45819</v>
      </c>
      <c r="G1795" s="11">
        <v>45823</v>
      </c>
      <c r="H1795" s="13">
        <f>DATE(YEAR(F1795),MONTH(F1795),1)</f>
        <v>45809</v>
      </c>
      <c r="I1795" s="2">
        <f>G1795-F1795</f>
        <v>4</v>
      </c>
      <c r="J1795" s="2">
        <f>F1795-E1795</f>
        <v>37</v>
      </c>
      <c r="K1795" s="2" t="s">
        <v>2668</v>
      </c>
      <c r="L1795" s="2">
        <v>1</v>
      </c>
      <c r="M1795" s="2">
        <v>2</v>
      </c>
      <c r="N1795" s="2">
        <v>0</v>
      </c>
      <c r="O1795" s="2" t="s">
        <v>2647</v>
      </c>
      <c r="P1795" s="2" t="s">
        <v>2652</v>
      </c>
      <c r="Q1795" s="2" t="s">
        <v>2649</v>
      </c>
      <c r="R1795" s="3">
        <v>4250</v>
      </c>
      <c r="S1795" s="3">
        <f>I1795*L1795*R1795</f>
        <v>17000</v>
      </c>
      <c r="T1795" s="2">
        <f>M1795+N1795</f>
        <v>2</v>
      </c>
    </row>
    <row r="1796" spans="1:20" x14ac:dyDescent="0.2">
      <c r="A1796" s="2" t="s">
        <v>4460</v>
      </c>
      <c r="B1796" s="2" t="s">
        <v>518</v>
      </c>
      <c r="C1796" s="2" t="s">
        <v>19</v>
      </c>
      <c r="D1796" s="2" t="str">
        <f>INDEX(Hotels!$C$2:$C$49,MATCH(C1796,Hotels!$A$2:$A$49,0))</f>
        <v>Goa</v>
      </c>
      <c r="E1796" s="11">
        <v>45783</v>
      </c>
      <c r="F1796" s="11">
        <v>45789</v>
      </c>
      <c r="G1796" s="11">
        <v>45792</v>
      </c>
      <c r="H1796" s="13">
        <f>DATE(YEAR(F1796),MONTH(F1796),1)</f>
        <v>45778</v>
      </c>
      <c r="I1796" s="2">
        <f>G1796-F1796</f>
        <v>3</v>
      </c>
      <c r="J1796" s="2">
        <f>F1796-E1796</f>
        <v>6</v>
      </c>
      <c r="K1796" s="2" t="s">
        <v>2655</v>
      </c>
      <c r="L1796" s="2">
        <v>1</v>
      </c>
      <c r="M1796" s="2">
        <v>2</v>
      </c>
      <c r="N1796" s="2">
        <v>0</v>
      </c>
      <c r="O1796" s="2" t="s">
        <v>2647</v>
      </c>
      <c r="P1796" s="2" t="s">
        <v>2656</v>
      </c>
      <c r="Q1796" s="2" t="s">
        <v>2649</v>
      </c>
      <c r="R1796" s="3">
        <v>7200</v>
      </c>
      <c r="S1796" s="3">
        <f>I1796*L1796*R1796</f>
        <v>21600</v>
      </c>
      <c r="T1796" s="2">
        <f>M1796+N1796</f>
        <v>2</v>
      </c>
    </row>
    <row r="1797" spans="1:20" x14ac:dyDescent="0.2">
      <c r="A1797" s="2" t="s">
        <v>4461</v>
      </c>
      <c r="B1797" s="2" t="s">
        <v>1100</v>
      </c>
      <c r="C1797" s="2" t="s">
        <v>34</v>
      </c>
      <c r="D1797" s="2" t="str">
        <f>INDEX(Hotels!$C$2:$C$49,MATCH(C1797,Hotels!$A$2:$A$49,0))</f>
        <v>Udaipur</v>
      </c>
      <c r="E1797" s="11">
        <v>45783</v>
      </c>
      <c r="F1797" s="11">
        <v>45798</v>
      </c>
      <c r="G1797" s="11">
        <v>45802</v>
      </c>
      <c r="H1797" s="13">
        <f>DATE(YEAR(F1797),MONTH(F1797),1)</f>
        <v>45778</v>
      </c>
      <c r="I1797" s="2">
        <f>G1797-F1797</f>
        <v>4</v>
      </c>
      <c r="J1797" s="2">
        <f>F1797-E1797</f>
        <v>15</v>
      </c>
      <c r="K1797" s="2" t="s">
        <v>2655</v>
      </c>
      <c r="L1797" s="2">
        <v>1</v>
      </c>
      <c r="M1797" s="2">
        <v>1</v>
      </c>
      <c r="N1797" s="2">
        <v>0</v>
      </c>
      <c r="O1797" s="2" t="s">
        <v>2647</v>
      </c>
      <c r="P1797" s="2" t="s">
        <v>2662</v>
      </c>
      <c r="Q1797" s="2" t="s">
        <v>2653</v>
      </c>
      <c r="R1797" s="3">
        <v>7000</v>
      </c>
      <c r="S1797" s="3">
        <f>I1797*L1797*R1797</f>
        <v>28000</v>
      </c>
      <c r="T1797" s="2">
        <f>M1797+N1797</f>
        <v>1</v>
      </c>
    </row>
    <row r="1798" spans="1:20" x14ac:dyDescent="0.2">
      <c r="A1798" s="2" t="s">
        <v>4462</v>
      </c>
      <c r="B1798" s="2" t="s">
        <v>1200</v>
      </c>
      <c r="C1798" s="2" t="s">
        <v>63</v>
      </c>
      <c r="D1798" s="2" t="str">
        <f>INDEX(Hotels!$C$2:$C$49,MATCH(C1798,Hotels!$A$2:$A$49,0))</f>
        <v>New Delhi</v>
      </c>
      <c r="E1798" s="11">
        <v>45783</v>
      </c>
      <c r="F1798" s="11">
        <v>45810</v>
      </c>
      <c r="G1798" s="11">
        <v>45813</v>
      </c>
      <c r="H1798" s="13">
        <f>DATE(YEAR(F1798),MONTH(F1798),1)</f>
        <v>45809</v>
      </c>
      <c r="I1798" s="2">
        <f>G1798-F1798</f>
        <v>3</v>
      </c>
      <c r="J1798" s="2">
        <f>F1798-E1798</f>
        <v>27</v>
      </c>
      <c r="K1798" s="2" t="s">
        <v>2655</v>
      </c>
      <c r="L1798" s="2">
        <v>2</v>
      </c>
      <c r="M1798" s="2">
        <v>4</v>
      </c>
      <c r="N1798" s="2">
        <v>2</v>
      </c>
      <c r="O1798" s="2" t="s">
        <v>2647</v>
      </c>
      <c r="P1798" s="2" t="s">
        <v>2656</v>
      </c>
      <c r="Q1798" s="2" t="s">
        <v>2649</v>
      </c>
      <c r="R1798" s="3">
        <v>7500</v>
      </c>
      <c r="S1798" s="3">
        <f>I1798*L1798*R1798</f>
        <v>45000</v>
      </c>
      <c r="T1798" s="2">
        <f>M1798+N1798</f>
        <v>6</v>
      </c>
    </row>
    <row r="1799" spans="1:20" x14ac:dyDescent="0.2">
      <c r="A1799" s="2" t="s">
        <v>4463</v>
      </c>
      <c r="B1799" s="2" t="s">
        <v>305</v>
      </c>
      <c r="C1799" s="2" t="s">
        <v>77</v>
      </c>
      <c r="D1799" s="2" t="str">
        <f>INDEX(Hotels!$C$2:$C$49,MATCH(C1799,Hotels!$A$2:$A$49,0))</f>
        <v>Bengaluru</v>
      </c>
      <c r="E1799" s="11">
        <v>45784</v>
      </c>
      <c r="F1799" s="11">
        <v>45786</v>
      </c>
      <c r="G1799" s="11">
        <v>45789</v>
      </c>
      <c r="H1799" s="13">
        <f>DATE(YEAR(F1799),MONTH(F1799),1)</f>
        <v>45778</v>
      </c>
      <c r="I1799" s="2">
        <f>G1799-F1799</f>
        <v>3</v>
      </c>
      <c r="J1799" s="2">
        <f>F1799-E1799</f>
        <v>2</v>
      </c>
      <c r="K1799" s="2" t="s">
        <v>2668</v>
      </c>
      <c r="L1799" s="2">
        <v>1</v>
      </c>
      <c r="M1799" s="2">
        <v>2</v>
      </c>
      <c r="N1799" s="2">
        <v>0</v>
      </c>
      <c r="O1799" s="2" t="s">
        <v>2732</v>
      </c>
      <c r="P1799" s="2" t="s">
        <v>2662</v>
      </c>
      <c r="Q1799" s="2" t="s">
        <v>2649</v>
      </c>
      <c r="R1799" s="3">
        <v>5700</v>
      </c>
      <c r="S1799" s="3">
        <f>I1799*L1799*R1799</f>
        <v>17100</v>
      </c>
      <c r="T1799" s="2">
        <f>M1799+N1799</f>
        <v>2</v>
      </c>
    </row>
    <row r="1800" spans="1:20" x14ac:dyDescent="0.2">
      <c r="A1800" s="2" t="s">
        <v>4464</v>
      </c>
      <c r="B1800" s="2" t="s">
        <v>476</v>
      </c>
      <c r="C1800" s="2" t="s">
        <v>69</v>
      </c>
      <c r="D1800" s="2" t="str">
        <f>INDEX(Hotels!$C$2:$C$49,MATCH(C1800,Hotels!$A$2:$A$49,0))</f>
        <v>New Delhi</v>
      </c>
      <c r="E1800" s="11">
        <v>45784</v>
      </c>
      <c r="F1800" s="11">
        <v>45786</v>
      </c>
      <c r="G1800" s="11">
        <v>45787</v>
      </c>
      <c r="H1800" s="13">
        <f>DATE(YEAR(F1800),MONTH(F1800),1)</f>
        <v>45778</v>
      </c>
      <c r="I1800" s="2">
        <f>G1800-F1800</f>
        <v>1</v>
      </c>
      <c r="J1800" s="2">
        <f>F1800-E1800</f>
        <v>2</v>
      </c>
      <c r="K1800" s="2" t="s">
        <v>2646</v>
      </c>
      <c r="L1800" s="2">
        <v>1</v>
      </c>
      <c r="M1800" s="2">
        <v>1</v>
      </c>
      <c r="N1800" s="2">
        <v>0</v>
      </c>
      <c r="O1800" s="2" t="s">
        <v>2647</v>
      </c>
      <c r="P1800" s="2" t="s">
        <v>2656</v>
      </c>
      <c r="Q1800" s="2" t="s">
        <v>2649</v>
      </c>
      <c r="R1800" s="3">
        <v>23200</v>
      </c>
      <c r="S1800" s="3">
        <f>I1800*L1800*R1800</f>
        <v>23200</v>
      </c>
      <c r="T1800" s="2">
        <f>M1800+N1800</f>
        <v>1</v>
      </c>
    </row>
    <row r="1801" spans="1:20" x14ac:dyDescent="0.2">
      <c r="A1801" s="2" t="s">
        <v>4465</v>
      </c>
      <c r="B1801" s="2" t="s">
        <v>1233</v>
      </c>
      <c r="C1801" s="2" t="s">
        <v>37</v>
      </c>
      <c r="D1801" s="2" t="str">
        <f>INDEX(Hotels!$C$2:$C$49,MATCH(C1801,Hotels!$A$2:$A$49,0))</f>
        <v>Udaipur</v>
      </c>
      <c r="E1801" s="11">
        <v>45784</v>
      </c>
      <c r="F1801" s="11">
        <v>45801</v>
      </c>
      <c r="G1801" s="11">
        <v>45803</v>
      </c>
      <c r="H1801" s="13">
        <f>DATE(YEAR(F1801),MONTH(F1801),1)</f>
        <v>45778</v>
      </c>
      <c r="I1801" s="2">
        <f>G1801-F1801</f>
        <v>2</v>
      </c>
      <c r="J1801" s="2">
        <f>F1801-E1801</f>
        <v>17</v>
      </c>
      <c r="K1801" s="2" t="s">
        <v>2655</v>
      </c>
      <c r="L1801" s="2">
        <v>1</v>
      </c>
      <c r="M1801" s="2">
        <v>1</v>
      </c>
      <c r="N1801" s="2">
        <v>0</v>
      </c>
      <c r="O1801" s="2" t="s">
        <v>2658</v>
      </c>
      <c r="P1801" s="2" t="s">
        <v>2652</v>
      </c>
      <c r="Q1801" s="2" t="s">
        <v>2649</v>
      </c>
      <c r="R1801" s="3">
        <v>14850</v>
      </c>
      <c r="S1801" s="3">
        <f>I1801*L1801*R1801</f>
        <v>29700</v>
      </c>
      <c r="T1801" s="2">
        <f>M1801+N1801</f>
        <v>1</v>
      </c>
    </row>
    <row r="1802" spans="1:20" x14ac:dyDescent="0.2">
      <c r="A1802" s="2" t="s">
        <v>4466</v>
      </c>
      <c r="B1802" s="2" t="s">
        <v>1460</v>
      </c>
      <c r="C1802" s="2" t="s">
        <v>37</v>
      </c>
      <c r="D1802" s="2" t="str">
        <f>INDEX(Hotels!$C$2:$C$49,MATCH(C1802,Hotels!$A$2:$A$49,0))</f>
        <v>Udaipur</v>
      </c>
      <c r="E1802" s="11">
        <v>45784</v>
      </c>
      <c r="F1802" s="11">
        <v>45796</v>
      </c>
      <c r="G1802" s="11">
        <v>45799</v>
      </c>
      <c r="H1802" s="13">
        <f>DATE(YEAR(F1802),MONTH(F1802),1)</f>
        <v>45778</v>
      </c>
      <c r="I1802" s="2">
        <f>G1802-F1802</f>
        <v>3</v>
      </c>
      <c r="J1802" s="2">
        <f>F1802-E1802</f>
        <v>12</v>
      </c>
      <c r="K1802" s="2" t="s">
        <v>2655</v>
      </c>
      <c r="L1802" s="2">
        <v>1</v>
      </c>
      <c r="M1802" s="2">
        <v>1</v>
      </c>
      <c r="N1802" s="2">
        <v>0</v>
      </c>
      <c r="O1802" s="2" t="s">
        <v>2670</v>
      </c>
      <c r="P1802" s="2" t="s">
        <v>2672</v>
      </c>
      <c r="Q1802" s="2" t="s">
        <v>2649</v>
      </c>
      <c r="R1802" s="3">
        <v>13550</v>
      </c>
      <c r="S1802" s="3">
        <f>I1802*L1802*R1802</f>
        <v>40650</v>
      </c>
      <c r="T1802" s="2">
        <f>M1802+N1802</f>
        <v>1</v>
      </c>
    </row>
    <row r="1803" spans="1:20" x14ac:dyDescent="0.2">
      <c r="A1803" s="2" t="s">
        <v>4467</v>
      </c>
      <c r="B1803" s="2" t="s">
        <v>1587</v>
      </c>
      <c r="C1803" s="2" t="s">
        <v>73</v>
      </c>
      <c r="D1803" s="2" t="str">
        <f>INDEX(Hotels!$C$2:$C$49,MATCH(C1803,Hotels!$A$2:$A$49,0))</f>
        <v>Bengaluru</v>
      </c>
      <c r="E1803" s="11">
        <v>45784</v>
      </c>
      <c r="F1803" s="11">
        <v>45814</v>
      </c>
      <c r="G1803" s="11">
        <v>45816</v>
      </c>
      <c r="H1803" s="13">
        <f>DATE(YEAR(F1803),MONTH(F1803),1)</f>
        <v>45809</v>
      </c>
      <c r="I1803" s="2">
        <f>G1803-F1803</f>
        <v>2</v>
      </c>
      <c r="J1803" s="2">
        <f>F1803-E1803</f>
        <v>30</v>
      </c>
      <c r="K1803" s="2" t="s">
        <v>2646</v>
      </c>
      <c r="L1803" s="2">
        <v>2</v>
      </c>
      <c r="M1803" s="2">
        <v>4</v>
      </c>
      <c r="N1803" s="2">
        <v>0</v>
      </c>
      <c r="O1803" s="2" t="s">
        <v>2658</v>
      </c>
      <c r="P1803" s="2" t="s">
        <v>2656</v>
      </c>
      <c r="Q1803" s="2" t="s">
        <v>2649</v>
      </c>
      <c r="R1803" s="3">
        <v>8700</v>
      </c>
      <c r="S1803" s="3">
        <f>I1803*L1803*R1803</f>
        <v>34800</v>
      </c>
      <c r="T1803" s="2">
        <f>M1803+N1803</f>
        <v>4</v>
      </c>
    </row>
    <row r="1804" spans="1:20" x14ac:dyDescent="0.2">
      <c r="A1804" s="2" t="s">
        <v>4468</v>
      </c>
      <c r="B1804" s="2" t="s">
        <v>1654</v>
      </c>
      <c r="C1804" s="2" t="s">
        <v>83</v>
      </c>
      <c r="D1804" s="2" t="str">
        <f>INDEX(Hotels!$C$2:$C$49,MATCH(C1804,Hotels!$A$2:$A$49,0))</f>
        <v>Kochi</v>
      </c>
      <c r="E1804" s="11">
        <v>45784</v>
      </c>
      <c r="F1804" s="11">
        <v>45784</v>
      </c>
      <c r="G1804" s="11">
        <v>45785</v>
      </c>
      <c r="H1804" s="13">
        <f>DATE(YEAR(F1804),MONTH(F1804),1)</f>
        <v>45778</v>
      </c>
      <c r="I1804" s="2">
        <f>G1804-F1804</f>
        <v>1</v>
      </c>
      <c r="J1804" s="2">
        <f>F1804-E1804</f>
        <v>0</v>
      </c>
      <c r="K1804" s="2" t="s">
        <v>2655</v>
      </c>
      <c r="L1804" s="2">
        <v>1</v>
      </c>
      <c r="M1804" s="2">
        <v>1</v>
      </c>
      <c r="N1804" s="2">
        <v>0</v>
      </c>
      <c r="O1804" s="2" t="s">
        <v>2647</v>
      </c>
      <c r="P1804" s="2" t="s">
        <v>2662</v>
      </c>
      <c r="Q1804" s="2" t="s">
        <v>2653</v>
      </c>
      <c r="R1804" s="3">
        <v>11850</v>
      </c>
      <c r="S1804" s="3">
        <f>I1804*L1804*R1804</f>
        <v>11850</v>
      </c>
      <c r="T1804" s="2">
        <f>M1804+N1804</f>
        <v>1</v>
      </c>
    </row>
    <row r="1805" spans="1:20" x14ac:dyDescent="0.2">
      <c r="A1805" s="2" t="s">
        <v>4469</v>
      </c>
      <c r="B1805" s="2" t="s">
        <v>1757</v>
      </c>
      <c r="C1805" s="2" t="s">
        <v>122</v>
      </c>
      <c r="D1805" s="2" t="str">
        <f>INDEX(Hotels!$C$2:$C$49,MATCH(C1805,Hotels!$A$2:$A$49,0))</f>
        <v>Varanasi</v>
      </c>
      <c r="E1805" s="11">
        <v>45784</v>
      </c>
      <c r="F1805" s="11">
        <v>45796</v>
      </c>
      <c r="G1805" s="11">
        <v>45799</v>
      </c>
      <c r="H1805" s="13">
        <f>DATE(YEAR(F1805),MONTH(F1805),1)</f>
        <v>45778</v>
      </c>
      <c r="I1805" s="2">
        <f>G1805-F1805</f>
        <v>3</v>
      </c>
      <c r="J1805" s="2">
        <f>F1805-E1805</f>
        <v>12</v>
      </c>
      <c r="K1805" s="2" t="s">
        <v>2668</v>
      </c>
      <c r="L1805" s="2">
        <v>1</v>
      </c>
      <c r="M1805" s="2">
        <v>2</v>
      </c>
      <c r="N1805" s="2">
        <v>0</v>
      </c>
      <c r="O1805" s="2" t="s">
        <v>2647</v>
      </c>
      <c r="P1805" s="2" t="s">
        <v>2652</v>
      </c>
      <c r="Q1805" s="2" t="s">
        <v>2649</v>
      </c>
      <c r="R1805" s="3">
        <v>2150</v>
      </c>
      <c r="S1805" s="3">
        <f>I1805*L1805*R1805</f>
        <v>6450</v>
      </c>
      <c r="T1805" s="2">
        <f>M1805+N1805</f>
        <v>2</v>
      </c>
    </row>
    <row r="1806" spans="1:20" x14ac:dyDescent="0.2">
      <c r="A1806" s="2" t="s">
        <v>4470</v>
      </c>
      <c r="B1806" s="2" t="s">
        <v>2235</v>
      </c>
      <c r="C1806" s="2" t="s">
        <v>106</v>
      </c>
      <c r="D1806" s="2" t="str">
        <f>INDEX(Hotels!$C$2:$C$49,MATCH(C1806,Hotels!$A$2:$A$49,0))</f>
        <v>Manali</v>
      </c>
      <c r="E1806" s="11">
        <v>45784</v>
      </c>
      <c r="F1806" s="11">
        <v>45824</v>
      </c>
      <c r="G1806" s="11">
        <v>45828</v>
      </c>
      <c r="H1806" s="13">
        <f>DATE(YEAR(F1806),MONTH(F1806),1)</f>
        <v>45809</v>
      </c>
      <c r="I1806" s="2">
        <f>G1806-F1806</f>
        <v>4</v>
      </c>
      <c r="J1806" s="2">
        <f>F1806-E1806</f>
        <v>40</v>
      </c>
      <c r="K1806" s="2" t="s">
        <v>2668</v>
      </c>
      <c r="L1806" s="2">
        <v>1</v>
      </c>
      <c r="M1806" s="2">
        <v>2</v>
      </c>
      <c r="N1806" s="2">
        <v>0</v>
      </c>
      <c r="O1806" s="2" t="s">
        <v>2683</v>
      </c>
      <c r="P1806" s="2" t="s">
        <v>2656</v>
      </c>
      <c r="Q1806" s="2" t="s">
        <v>2649</v>
      </c>
      <c r="R1806" s="3">
        <v>5850</v>
      </c>
      <c r="S1806" s="3">
        <f>I1806*L1806*R1806</f>
        <v>23400</v>
      </c>
      <c r="T1806" s="2">
        <f>M1806+N1806</f>
        <v>2</v>
      </c>
    </row>
    <row r="1807" spans="1:20" x14ac:dyDescent="0.2">
      <c r="A1807" s="2" t="s">
        <v>4471</v>
      </c>
      <c r="B1807" s="2" t="s">
        <v>2368</v>
      </c>
      <c r="C1807" s="2" t="s">
        <v>77</v>
      </c>
      <c r="D1807" s="2" t="str">
        <f>INDEX(Hotels!$C$2:$C$49,MATCH(C1807,Hotels!$A$2:$A$49,0))</f>
        <v>Bengaluru</v>
      </c>
      <c r="E1807" s="11">
        <v>45784</v>
      </c>
      <c r="F1807" s="11">
        <v>45806</v>
      </c>
      <c r="G1807" s="11">
        <v>45808</v>
      </c>
      <c r="H1807" s="13">
        <f>DATE(YEAR(F1807),MONTH(F1807),1)</f>
        <v>45778</v>
      </c>
      <c r="I1807" s="2">
        <f>G1807-F1807</f>
        <v>2</v>
      </c>
      <c r="J1807" s="2">
        <f>F1807-E1807</f>
        <v>22</v>
      </c>
      <c r="K1807" s="2" t="s">
        <v>2646</v>
      </c>
      <c r="L1807" s="2">
        <v>1</v>
      </c>
      <c r="M1807" s="2">
        <v>2</v>
      </c>
      <c r="N1807" s="2">
        <v>0</v>
      </c>
      <c r="O1807" s="2" t="s">
        <v>2683</v>
      </c>
      <c r="P1807" s="2" t="s">
        <v>2652</v>
      </c>
      <c r="Q1807" s="2" t="s">
        <v>2649</v>
      </c>
      <c r="R1807" s="3">
        <v>10400</v>
      </c>
      <c r="S1807" s="3">
        <f>I1807*L1807*R1807</f>
        <v>20800</v>
      </c>
      <c r="T1807" s="2">
        <f>M1807+N1807</f>
        <v>2</v>
      </c>
    </row>
    <row r="1808" spans="1:20" x14ac:dyDescent="0.2">
      <c r="A1808" s="2" t="s">
        <v>4472</v>
      </c>
      <c r="B1808" s="2" t="s">
        <v>2375</v>
      </c>
      <c r="C1808" s="2" t="s">
        <v>108</v>
      </c>
      <c r="D1808" s="2" t="str">
        <f>INDEX(Hotels!$C$2:$C$49,MATCH(C1808,Hotels!$A$2:$A$49,0))</f>
        <v>Manali</v>
      </c>
      <c r="E1808" s="11">
        <v>45784</v>
      </c>
      <c r="F1808" s="11">
        <v>45786</v>
      </c>
      <c r="G1808" s="11">
        <v>45788</v>
      </c>
      <c r="H1808" s="13">
        <f>DATE(YEAR(F1808),MONTH(F1808),1)</f>
        <v>45778</v>
      </c>
      <c r="I1808" s="2">
        <f>G1808-F1808</f>
        <v>2</v>
      </c>
      <c r="J1808" s="2">
        <f>F1808-E1808</f>
        <v>2</v>
      </c>
      <c r="K1808" s="2" t="s">
        <v>2646</v>
      </c>
      <c r="L1808" s="2">
        <v>1</v>
      </c>
      <c r="M1808" s="2">
        <v>1</v>
      </c>
      <c r="N1808" s="2">
        <v>0</v>
      </c>
      <c r="O1808" s="2" t="s">
        <v>2732</v>
      </c>
      <c r="P1808" s="2" t="s">
        <v>2662</v>
      </c>
      <c r="Q1808" s="2" t="s">
        <v>2649</v>
      </c>
      <c r="R1808" s="3">
        <v>21650</v>
      </c>
      <c r="S1808" s="3">
        <f>I1808*L1808*R1808</f>
        <v>43300</v>
      </c>
      <c r="T1808" s="2">
        <f>M1808+N1808</f>
        <v>1</v>
      </c>
    </row>
    <row r="1809" spans="1:20" x14ac:dyDescent="0.2">
      <c r="A1809" s="2" t="s">
        <v>4473</v>
      </c>
      <c r="B1809" s="2" t="s">
        <v>844</v>
      </c>
      <c r="C1809" s="2" t="s">
        <v>69</v>
      </c>
      <c r="D1809" s="2" t="str">
        <f>INDEX(Hotels!$C$2:$C$49,MATCH(C1809,Hotels!$A$2:$A$49,0))</f>
        <v>New Delhi</v>
      </c>
      <c r="E1809" s="11">
        <v>45785</v>
      </c>
      <c r="F1809" s="11">
        <v>45787</v>
      </c>
      <c r="G1809" s="11">
        <v>45790</v>
      </c>
      <c r="H1809" s="13">
        <f>DATE(YEAR(F1809),MONTH(F1809),1)</f>
        <v>45778</v>
      </c>
      <c r="I1809" s="2">
        <f>G1809-F1809</f>
        <v>3</v>
      </c>
      <c r="J1809" s="2">
        <f>F1809-E1809</f>
        <v>2</v>
      </c>
      <c r="K1809" s="2" t="s">
        <v>2666</v>
      </c>
      <c r="L1809" s="2">
        <v>1</v>
      </c>
      <c r="M1809" s="2">
        <v>1</v>
      </c>
      <c r="N1809" s="2">
        <v>0</v>
      </c>
      <c r="O1809" s="2" t="s">
        <v>2670</v>
      </c>
      <c r="P1809" s="2" t="s">
        <v>2656</v>
      </c>
      <c r="Q1809" s="2" t="s">
        <v>2649</v>
      </c>
      <c r="R1809" s="3">
        <v>36850</v>
      </c>
      <c r="S1809" s="3">
        <f>I1809*L1809*R1809</f>
        <v>110550</v>
      </c>
      <c r="T1809" s="2">
        <f>M1809+N1809</f>
        <v>1</v>
      </c>
    </row>
    <row r="1810" spans="1:20" x14ac:dyDescent="0.2">
      <c r="A1810" s="2" t="s">
        <v>4474</v>
      </c>
      <c r="B1810" s="2" t="s">
        <v>974</v>
      </c>
      <c r="C1810" s="2" t="s">
        <v>112</v>
      </c>
      <c r="D1810" s="2" t="str">
        <f>INDEX(Hotels!$C$2:$C$49,MATCH(C1810,Hotels!$A$2:$A$49,0))</f>
        <v>Rishikesh</v>
      </c>
      <c r="E1810" s="11">
        <v>45785</v>
      </c>
      <c r="F1810" s="11">
        <v>45788</v>
      </c>
      <c r="G1810" s="11">
        <v>45790</v>
      </c>
      <c r="H1810" s="13">
        <f>DATE(YEAR(F1810),MONTH(F1810),1)</f>
        <v>45778</v>
      </c>
      <c r="I1810" s="2">
        <f>G1810-F1810</f>
        <v>2</v>
      </c>
      <c r="J1810" s="2">
        <f>F1810-E1810</f>
        <v>3</v>
      </c>
      <c r="K1810" s="2" t="s">
        <v>2655</v>
      </c>
      <c r="L1810" s="2">
        <v>1</v>
      </c>
      <c r="M1810" s="2">
        <v>1</v>
      </c>
      <c r="N1810" s="2">
        <v>0</v>
      </c>
      <c r="O1810" s="2" t="s">
        <v>2689</v>
      </c>
      <c r="P1810" s="2" t="s">
        <v>2652</v>
      </c>
      <c r="Q1810" s="2" t="s">
        <v>2653</v>
      </c>
      <c r="R1810" s="3">
        <v>6600</v>
      </c>
      <c r="S1810" s="3">
        <f>I1810*L1810*R1810</f>
        <v>13200</v>
      </c>
      <c r="T1810" s="2">
        <f>M1810+N1810</f>
        <v>1</v>
      </c>
    </row>
    <row r="1811" spans="1:20" x14ac:dyDescent="0.2">
      <c r="A1811" s="2" t="s">
        <v>4475</v>
      </c>
      <c r="B1811" s="2" t="s">
        <v>1618</v>
      </c>
      <c r="C1811" s="2" t="s">
        <v>112</v>
      </c>
      <c r="D1811" s="2" t="str">
        <f>INDEX(Hotels!$C$2:$C$49,MATCH(C1811,Hotels!$A$2:$A$49,0))</f>
        <v>Rishikesh</v>
      </c>
      <c r="E1811" s="11">
        <v>45785</v>
      </c>
      <c r="F1811" s="11">
        <v>45790</v>
      </c>
      <c r="G1811" s="11">
        <v>45792</v>
      </c>
      <c r="H1811" s="13">
        <f>DATE(YEAR(F1811),MONTH(F1811),1)</f>
        <v>45778</v>
      </c>
      <c r="I1811" s="2">
        <f>G1811-F1811</f>
        <v>2</v>
      </c>
      <c r="J1811" s="2">
        <f>F1811-E1811</f>
        <v>5</v>
      </c>
      <c r="K1811" s="2" t="s">
        <v>2655</v>
      </c>
      <c r="L1811" s="2">
        <v>1</v>
      </c>
      <c r="M1811" s="2">
        <v>1</v>
      </c>
      <c r="N1811" s="2">
        <v>0</v>
      </c>
      <c r="O1811" s="2" t="s">
        <v>2732</v>
      </c>
      <c r="P1811" s="2" t="s">
        <v>2652</v>
      </c>
      <c r="Q1811" s="2" t="s">
        <v>2649</v>
      </c>
      <c r="R1811" s="3">
        <v>6550</v>
      </c>
      <c r="S1811" s="3">
        <f>I1811*L1811*R1811</f>
        <v>13100</v>
      </c>
      <c r="T1811" s="2">
        <f>M1811+N1811</f>
        <v>1</v>
      </c>
    </row>
    <row r="1812" spans="1:20" x14ac:dyDescent="0.2">
      <c r="A1812" s="2" t="s">
        <v>4476</v>
      </c>
      <c r="B1812" s="2" t="s">
        <v>2231</v>
      </c>
      <c r="C1812" s="2" t="s">
        <v>26</v>
      </c>
      <c r="D1812" s="2" t="str">
        <f>INDEX(Hotels!$C$2:$C$49,MATCH(C1812,Hotels!$A$2:$A$49,0))</f>
        <v>Jaipur</v>
      </c>
      <c r="E1812" s="11">
        <v>45785</v>
      </c>
      <c r="F1812" s="11">
        <v>45789</v>
      </c>
      <c r="G1812" s="11">
        <v>45794</v>
      </c>
      <c r="H1812" s="13">
        <f>DATE(YEAR(F1812),MONTH(F1812),1)</f>
        <v>45778</v>
      </c>
      <c r="I1812" s="2">
        <f>G1812-F1812</f>
        <v>5</v>
      </c>
      <c r="J1812" s="2">
        <f>F1812-E1812</f>
        <v>4</v>
      </c>
      <c r="K1812" s="2" t="s">
        <v>2655</v>
      </c>
      <c r="L1812" s="2">
        <v>1</v>
      </c>
      <c r="M1812" s="2">
        <v>2</v>
      </c>
      <c r="N1812" s="2">
        <v>0</v>
      </c>
      <c r="O1812" s="2" t="s">
        <v>2658</v>
      </c>
      <c r="P1812" s="2" t="s">
        <v>2652</v>
      </c>
      <c r="Q1812" s="2" t="s">
        <v>2649</v>
      </c>
      <c r="R1812" s="3">
        <v>12600</v>
      </c>
      <c r="S1812" s="3">
        <f>I1812*L1812*R1812</f>
        <v>63000</v>
      </c>
      <c r="T1812" s="2">
        <f>M1812+N1812</f>
        <v>2</v>
      </c>
    </row>
    <row r="1813" spans="1:20" x14ac:dyDescent="0.2">
      <c r="A1813" s="2" t="s">
        <v>4477</v>
      </c>
      <c r="B1813" s="2" t="s">
        <v>2297</v>
      </c>
      <c r="C1813" s="2" t="s">
        <v>69</v>
      </c>
      <c r="D1813" s="2" t="str">
        <f>INDEX(Hotels!$C$2:$C$49,MATCH(C1813,Hotels!$A$2:$A$49,0))</f>
        <v>New Delhi</v>
      </c>
      <c r="E1813" s="11">
        <v>45785</v>
      </c>
      <c r="F1813" s="11">
        <v>45797</v>
      </c>
      <c r="G1813" s="11">
        <v>45800</v>
      </c>
      <c r="H1813" s="13">
        <f>DATE(YEAR(F1813),MONTH(F1813),1)</f>
        <v>45778</v>
      </c>
      <c r="I1813" s="2">
        <f>G1813-F1813</f>
        <v>3</v>
      </c>
      <c r="J1813" s="2">
        <f>F1813-E1813</f>
        <v>12</v>
      </c>
      <c r="K1813" s="2" t="s">
        <v>2655</v>
      </c>
      <c r="L1813" s="2">
        <v>1</v>
      </c>
      <c r="M1813" s="2">
        <v>2</v>
      </c>
      <c r="N1813" s="2">
        <v>1</v>
      </c>
      <c r="O1813" s="2" t="s">
        <v>2658</v>
      </c>
      <c r="P1813" s="2" t="s">
        <v>2672</v>
      </c>
      <c r="Q1813" s="2" t="s">
        <v>2649</v>
      </c>
      <c r="R1813" s="3">
        <v>15400</v>
      </c>
      <c r="S1813" s="3">
        <f>I1813*L1813*R1813</f>
        <v>46200</v>
      </c>
      <c r="T1813" s="2">
        <f>M1813+N1813</f>
        <v>3</v>
      </c>
    </row>
    <row r="1814" spans="1:20" x14ac:dyDescent="0.2">
      <c r="A1814" s="2" t="s">
        <v>4478</v>
      </c>
      <c r="B1814" s="2" t="s">
        <v>2312</v>
      </c>
      <c r="C1814" s="2" t="s">
        <v>116</v>
      </c>
      <c r="D1814" s="2" t="str">
        <f>INDEX(Hotels!$C$2:$C$49,MATCH(C1814,Hotels!$A$2:$A$49,0))</f>
        <v>Rishikesh</v>
      </c>
      <c r="E1814" s="11">
        <v>45785</v>
      </c>
      <c r="F1814" s="11">
        <v>45910</v>
      </c>
      <c r="G1814" s="11">
        <v>45913</v>
      </c>
      <c r="H1814" s="13">
        <f>DATE(YEAR(F1814),MONTH(F1814),1)</f>
        <v>45901</v>
      </c>
      <c r="I1814" s="2">
        <f>G1814-F1814</f>
        <v>3</v>
      </c>
      <c r="J1814" s="2">
        <f>F1814-E1814</f>
        <v>125</v>
      </c>
      <c r="K1814" s="2" t="s">
        <v>2655</v>
      </c>
      <c r="L1814" s="2">
        <v>1</v>
      </c>
      <c r="M1814" s="2">
        <v>2</v>
      </c>
      <c r="N1814" s="2">
        <v>1</v>
      </c>
      <c r="O1814" s="2" t="s">
        <v>2689</v>
      </c>
      <c r="P1814" s="2" t="s">
        <v>2656</v>
      </c>
      <c r="Q1814" s="2" t="s">
        <v>2649</v>
      </c>
      <c r="R1814" s="3">
        <v>5600</v>
      </c>
      <c r="S1814" s="3">
        <f>I1814*L1814*R1814</f>
        <v>16800</v>
      </c>
      <c r="T1814" s="2">
        <f>M1814+N1814</f>
        <v>3</v>
      </c>
    </row>
    <row r="1815" spans="1:20" x14ac:dyDescent="0.2">
      <c r="A1815" s="2" t="s">
        <v>4479</v>
      </c>
      <c r="B1815" s="2" t="s">
        <v>2402</v>
      </c>
      <c r="C1815" s="2" t="s">
        <v>51</v>
      </c>
      <c r="D1815" s="2" t="str">
        <f>INDEX(Hotels!$C$2:$C$49,MATCH(C1815,Hotels!$A$2:$A$49,0))</f>
        <v>Agra</v>
      </c>
      <c r="E1815" s="11">
        <v>45785</v>
      </c>
      <c r="F1815" s="11">
        <v>45790</v>
      </c>
      <c r="G1815" s="11">
        <v>45793</v>
      </c>
      <c r="H1815" s="13">
        <f>DATE(YEAR(F1815),MONTH(F1815),1)</f>
        <v>45778</v>
      </c>
      <c r="I1815" s="2">
        <f>G1815-F1815</f>
        <v>3</v>
      </c>
      <c r="J1815" s="2">
        <f>F1815-E1815</f>
        <v>5</v>
      </c>
      <c r="K1815" s="2" t="s">
        <v>2655</v>
      </c>
      <c r="L1815" s="2">
        <v>4</v>
      </c>
      <c r="M1815" s="2">
        <v>8</v>
      </c>
      <c r="N1815" s="2">
        <v>0</v>
      </c>
      <c r="O1815" s="2" t="s">
        <v>2732</v>
      </c>
      <c r="P1815" s="2" t="s">
        <v>2656</v>
      </c>
      <c r="Q1815" s="2" t="s">
        <v>2649</v>
      </c>
      <c r="R1815" s="3">
        <v>8700</v>
      </c>
      <c r="S1815" s="3">
        <f>I1815*L1815*R1815</f>
        <v>104400</v>
      </c>
      <c r="T1815" s="2">
        <f>M1815+N1815</f>
        <v>8</v>
      </c>
    </row>
    <row r="1816" spans="1:20" x14ac:dyDescent="0.2">
      <c r="A1816" s="2" t="s">
        <v>4480</v>
      </c>
      <c r="B1816" s="2" t="s">
        <v>2433</v>
      </c>
      <c r="C1816" s="2" t="s">
        <v>63</v>
      </c>
      <c r="D1816" s="2" t="str">
        <f>INDEX(Hotels!$C$2:$C$49,MATCH(C1816,Hotels!$A$2:$A$49,0))</f>
        <v>New Delhi</v>
      </c>
      <c r="E1816" s="11">
        <v>45785</v>
      </c>
      <c r="F1816" s="11">
        <v>45856</v>
      </c>
      <c r="G1816" s="11">
        <v>45860</v>
      </c>
      <c r="H1816" s="13">
        <f>DATE(YEAR(F1816),MONTH(F1816),1)</f>
        <v>45839</v>
      </c>
      <c r="I1816" s="2">
        <f>G1816-F1816</f>
        <v>4</v>
      </c>
      <c r="J1816" s="2">
        <f>F1816-E1816</f>
        <v>71</v>
      </c>
      <c r="K1816" s="2" t="s">
        <v>2646</v>
      </c>
      <c r="L1816" s="2">
        <v>3</v>
      </c>
      <c r="M1816" s="2">
        <v>6</v>
      </c>
      <c r="N1816" s="2">
        <v>0</v>
      </c>
      <c r="O1816" s="2" t="s">
        <v>2658</v>
      </c>
      <c r="P1816" s="2" t="s">
        <v>2659</v>
      </c>
      <c r="Q1816" s="2" t="s">
        <v>2649</v>
      </c>
      <c r="R1816" s="3">
        <v>10800</v>
      </c>
      <c r="S1816" s="3">
        <f>I1816*L1816*R1816</f>
        <v>129600</v>
      </c>
      <c r="T1816" s="2">
        <f>M1816+N1816</f>
        <v>6</v>
      </c>
    </row>
    <row r="1817" spans="1:20" x14ac:dyDescent="0.2">
      <c r="A1817" s="2" t="s">
        <v>4481</v>
      </c>
      <c r="B1817" s="2" t="s">
        <v>408</v>
      </c>
      <c r="C1817" s="2" t="s">
        <v>122</v>
      </c>
      <c r="D1817" s="2" t="str">
        <f>INDEX(Hotels!$C$2:$C$49,MATCH(C1817,Hotels!$A$2:$A$49,0))</f>
        <v>Varanasi</v>
      </c>
      <c r="E1817" s="11">
        <v>45786</v>
      </c>
      <c r="F1817" s="11">
        <v>45814</v>
      </c>
      <c r="G1817" s="11">
        <v>45818</v>
      </c>
      <c r="H1817" s="13">
        <f>DATE(YEAR(F1817),MONTH(F1817),1)</f>
        <v>45809</v>
      </c>
      <c r="I1817" s="2">
        <f>G1817-F1817</f>
        <v>4</v>
      </c>
      <c r="J1817" s="2">
        <f>F1817-E1817</f>
        <v>28</v>
      </c>
      <c r="K1817" s="2" t="s">
        <v>2655</v>
      </c>
      <c r="L1817" s="2">
        <v>1</v>
      </c>
      <c r="M1817" s="2">
        <v>1</v>
      </c>
      <c r="N1817" s="2">
        <v>0</v>
      </c>
      <c r="O1817" s="2" t="s">
        <v>2647</v>
      </c>
      <c r="P1817" s="2" t="s">
        <v>2652</v>
      </c>
      <c r="Q1817" s="2" t="s">
        <v>2649</v>
      </c>
      <c r="R1817" s="3">
        <v>2350</v>
      </c>
      <c r="S1817" s="3">
        <f>I1817*L1817*R1817</f>
        <v>9400</v>
      </c>
      <c r="T1817" s="2">
        <f>M1817+N1817</f>
        <v>1</v>
      </c>
    </row>
    <row r="1818" spans="1:20" x14ac:dyDescent="0.2">
      <c r="A1818" s="2" t="s">
        <v>4482</v>
      </c>
      <c r="B1818" s="2" t="s">
        <v>1399</v>
      </c>
      <c r="C1818" s="2" t="s">
        <v>108</v>
      </c>
      <c r="D1818" s="2" t="str">
        <f>INDEX(Hotels!$C$2:$C$49,MATCH(C1818,Hotels!$A$2:$A$49,0))</f>
        <v>Manali</v>
      </c>
      <c r="E1818" s="11">
        <v>45786</v>
      </c>
      <c r="F1818" s="11">
        <v>45792</v>
      </c>
      <c r="G1818" s="11">
        <v>45793</v>
      </c>
      <c r="H1818" s="13">
        <f>DATE(YEAR(F1818),MONTH(F1818),1)</f>
        <v>45778</v>
      </c>
      <c r="I1818" s="2">
        <f>G1818-F1818</f>
        <v>1</v>
      </c>
      <c r="J1818" s="2">
        <f>F1818-E1818</f>
        <v>6</v>
      </c>
      <c r="K1818" s="2" t="s">
        <v>2655</v>
      </c>
      <c r="L1818" s="2">
        <v>1</v>
      </c>
      <c r="M1818" s="2">
        <v>1</v>
      </c>
      <c r="N1818" s="2">
        <v>0</v>
      </c>
      <c r="O1818" s="2" t="s">
        <v>2732</v>
      </c>
      <c r="P1818" s="2" t="s">
        <v>2662</v>
      </c>
      <c r="Q1818" s="2" t="s">
        <v>2649</v>
      </c>
      <c r="R1818" s="3">
        <v>14100</v>
      </c>
      <c r="S1818" s="3">
        <f>I1818*L1818*R1818</f>
        <v>14100</v>
      </c>
      <c r="T1818" s="2">
        <f>M1818+N1818</f>
        <v>1</v>
      </c>
    </row>
    <row r="1819" spans="1:20" x14ac:dyDescent="0.2">
      <c r="A1819" s="2" t="s">
        <v>4483</v>
      </c>
      <c r="B1819" s="2" t="s">
        <v>1708</v>
      </c>
      <c r="C1819" s="2" t="s">
        <v>93</v>
      </c>
      <c r="D1819" s="2" t="str">
        <f>INDEX(Hotels!$C$2:$C$49,MATCH(C1819,Hotels!$A$2:$A$49,0))</f>
        <v>Shimla</v>
      </c>
      <c r="E1819" s="11">
        <v>45786</v>
      </c>
      <c r="F1819" s="11">
        <v>45805</v>
      </c>
      <c r="G1819" s="11">
        <v>45808</v>
      </c>
      <c r="H1819" s="13">
        <f>DATE(YEAR(F1819),MONTH(F1819),1)</f>
        <v>45778</v>
      </c>
      <c r="I1819" s="2">
        <f>G1819-F1819</f>
        <v>3</v>
      </c>
      <c r="J1819" s="2">
        <f>F1819-E1819</f>
        <v>19</v>
      </c>
      <c r="K1819" s="2" t="s">
        <v>2668</v>
      </c>
      <c r="L1819" s="2">
        <v>1</v>
      </c>
      <c r="M1819" s="2">
        <v>1</v>
      </c>
      <c r="N1819" s="2">
        <v>0</v>
      </c>
      <c r="O1819" s="2" t="s">
        <v>2732</v>
      </c>
      <c r="P1819" s="2" t="s">
        <v>2648</v>
      </c>
      <c r="Q1819" s="2" t="s">
        <v>2649</v>
      </c>
      <c r="R1819" s="3">
        <v>4950</v>
      </c>
      <c r="S1819" s="3">
        <f>I1819*L1819*R1819</f>
        <v>14850</v>
      </c>
      <c r="T1819" s="2">
        <f>M1819+N1819</f>
        <v>1</v>
      </c>
    </row>
    <row r="1820" spans="1:20" x14ac:dyDescent="0.2">
      <c r="A1820" s="2" t="s">
        <v>4484</v>
      </c>
      <c r="B1820" s="2" t="s">
        <v>1732</v>
      </c>
      <c r="C1820" s="2" t="s">
        <v>63</v>
      </c>
      <c r="D1820" s="2" t="str">
        <f>INDEX(Hotels!$C$2:$C$49,MATCH(C1820,Hotels!$A$2:$A$49,0))</f>
        <v>New Delhi</v>
      </c>
      <c r="E1820" s="11">
        <v>45786</v>
      </c>
      <c r="F1820" s="11">
        <v>45799</v>
      </c>
      <c r="G1820" s="11">
        <v>45804</v>
      </c>
      <c r="H1820" s="13">
        <f>DATE(YEAR(F1820),MONTH(F1820),1)</f>
        <v>45778</v>
      </c>
      <c r="I1820" s="2">
        <f>G1820-F1820</f>
        <v>5</v>
      </c>
      <c r="J1820" s="2">
        <f>F1820-E1820</f>
        <v>13</v>
      </c>
      <c r="K1820" s="2" t="s">
        <v>2646</v>
      </c>
      <c r="L1820" s="2">
        <v>1</v>
      </c>
      <c r="M1820" s="2">
        <v>2</v>
      </c>
      <c r="N1820" s="2">
        <v>0</v>
      </c>
      <c r="O1820" s="2" t="s">
        <v>2670</v>
      </c>
      <c r="P1820" s="2" t="s">
        <v>2656</v>
      </c>
      <c r="Q1820" s="2" t="s">
        <v>2649</v>
      </c>
      <c r="R1820" s="3">
        <v>13600</v>
      </c>
      <c r="S1820" s="3">
        <f>I1820*L1820*R1820</f>
        <v>68000</v>
      </c>
      <c r="T1820" s="2">
        <f>M1820+N1820</f>
        <v>2</v>
      </c>
    </row>
    <row r="1821" spans="1:20" x14ac:dyDescent="0.2">
      <c r="A1821" s="2" t="s">
        <v>4485</v>
      </c>
      <c r="B1821" s="2" t="s">
        <v>214</v>
      </c>
      <c r="C1821" s="2" t="s">
        <v>71</v>
      </c>
      <c r="D1821" s="2" t="str">
        <f>INDEX(Hotels!$C$2:$C$49,MATCH(C1821,Hotels!$A$2:$A$49,0))</f>
        <v>New Delhi</v>
      </c>
      <c r="E1821" s="11">
        <v>45787</v>
      </c>
      <c r="F1821" s="11">
        <v>45980</v>
      </c>
      <c r="G1821" s="11">
        <v>45983</v>
      </c>
      <c r="H1821" s="13">
        <f>DATE(YEAR(F1821),MONTH(F1821),1)</f>
        <v>45962</v>
      </c>
      <c r="I1821" s="2">
        <f>G1821-F1821</f>
        <v>3</v>
      </c>
      <c r="J1821" s="2">
        <f>F1821-E1821</f>
        <v>193</v>
      </c>
      <c r="K1821" s="2" t="s">
        <v>2655</v>
      </c>
      <c r="L1821" s="2">
        <v>3</v>
      </c>
      <c r="M1821" s="2">
        <v>6</v>
      </c>
      <c r="N1821" s="2">
        <v>0</v>
      </c>
      <c r="O1821" s="2" t="s">
        <v>2670</v>
      </c>
      <c r="P1821" s="2" t="s">
        <v>2659</v>
      </c>
      <c r="Q1821" s="2" t="s">
        <v>2649</v>
      </c>
      <c r="R1821" s="3">
        <v>12050</v>
      </c>
      <c r="S1821" s="3">
        <f>I1821*L1821*R1821</f>
        <v>108450</v>
      </c>
      <c r="T1821" s="2">
        <f>M1821+N1821</f>
        <v>6</v>
      </c>
    </row>
    <row r="1822" spans="1:20" x14ac:dyDescent="0.2">
      <c r="A1822" s="2" t="s">
        <v>4486</v>
      </c>
      <c r="B1822" s="2" t="s">
        <v>1558</v>
      </c>
      <c r="C1822" s="2" t="s">
        <v>69</v>
      </c>
      <c r="D1822" s="2" t="str">
        <f>INDEX(Hotels!$C$2:$C$49,MATCH(C1822,Hotels!$A$2:$A$49,0))</f>
        <v>New Delhi</v>
      </c>
      <c r="E1822" s="11">
        <v>45787</v>
      </c>
      <c r="F1822" s="11">
        <v>45797</v>
      </c>
      <c r="G1822" s="11">
        <v>45801</v>
      </c>
      <c r="H1822" s="13">
        <f>DATE(YEAR(F1822),MONTH(F1822),1)</f>
        <v>45778</v>
      </c>
      <c r="I1822" s="2">
        <f>G1822-F1822</f>
        <v>4</v>
      </c>
      <c r="J1822" s="2">
        <f>F1822-E1822</f>
        <v>10</v>
      </c>
      <c r="K1822" s="2" t="s">
        <v>2646</v>
      </c>
      <c r="L1822" s="2">
        <v>1</v>
      </c>
      <c r="M1822" s="2">
        <v>2</v>
      </c>
      <c r="N1822" s="2">
        <v>0</v>
      </c>
      <c r="O1822" s="2" t="s">
        <v>2683</v>
      </c>
      <c r="P1822" s="2" t="s">
        <v>2652</v>
      </c>
      <c r="Q1822" s="2" t="s">
        <v>2653</v>
      </c>
      <c r="R1822" s="3">
        <v>24400</v>
      </c>
      <c r="S1822" s="3">
        <f>I1822*L1822*R1822</f>
        <v>97600</v>
      </c>
      <c r="T1822" s="2">
        <f>M1822+N1822</f>
        <v>2</v>
      </c>
    </row>
    <row r="1823" spans="1:20" x14ac:dyDescent="0.2">
      <c r="A1823" s="2" t="s">
        <v>4487</v>
      </c>
      <c r="B1823" s="2" t="s">
        <v>2175</v>
      </c>
      <c r="C1823" s="2" t="s">
        <v>97</v>
      </c>
      <c r="D1823" s="2" t="str">
        <f>INDEX(Hotels!$C$2:$C$49,MATCH(C1823,Hotels!$A$2:$A$49,0))</f>
        <v>Shimla</v>
      </c>
      <c r="E1823" s="11">
        <v>45787</v>
      </c>
      <c r="F1823" s="11">
        <v>45788</v>
      </c>
      <c r="G1823" s="11">
        <v>45791</v>
      </c>
      <c r="H1823" s="13">
        <f>DATE(YEAR(F1823),MONTH(F1823),1)</f>
        <v>45778</v>
      </c>
      <c r="I1823" s="2">
        <f>G1823-F1823</f>
        <v>3</v>
      </c>
      <c r="J1823" s="2">
        <f>F1823-E1823</f>
        <v>1</v>
      </c>
      <c r="K1823" s="2" t="s">
        <v>2655</v>
      </c>
      <c r="L1823" s="2">
        <v>1</v>
      </c>
      <c r="M1823" s="2">
        <v>2</v>
      </c>
      <c r="N1823" s="2">
        <v>3</v>
      </c>
      <c r="O1823" s="2" t="s">
        <v>2689</v>
      </c>
      <c r="P1823" s="2" t="s">
        <v>2652</v>
      </c>
      <c r="Q1823" s="2" t="s">
        <v>2649</v>
      </c>
      <c r="R1823" s="3">
        <v>14150</v>
      </c>
      <c r="S1823" s="3">
        <f>I1823*L1823*R1823</f>
        <v>42450</v>
      </c>
      <c r="T1823" s="2">
        <f>M1823+N1823</f>
        <v>5</v>
      </c>
    </row>
    <row r="1824" spans="1:20" x14ac:dyDescent="0.2">
      <c r="A1824" s="2" t="s">
        <v>4488</v>
      </c>
      <c r="B1824" s="2" t="s">
        <v>2441</v>
      </c>
      <c r="C1824" s="2" t="s">
        <v>112</v>
      </c>
      <c r="D1824" s="2" t="str">
        <f>INDEX(Hotels!$C$2:$C$49,MATCH(C1824,Hotels!$A$2:$A$49,0))</f>
        <v>Rishikesh</v>
      </c>
      <c r="E1824" s="11">
        <v>45787</v>
      </c>
      <c r="F1824" s="11">
        <v>45813</v>
      </c>
      <c r="G1824" s="11">
        <v>45815</v>
      </c>
      <c r="H1824" s="13">
        <f>DATE(YEAR(F1824),MONTH(F1824),1)</f>
        <v>45809</v>
      </c>
      <c r="I1824" s="2">
        <f>G1824-F1824</f>
        <v>2</v>
      </c>
      <c r="J1824" s="2">
        <f>F1824-E1824</f>
        <v>26</v>
      </c>
      <c r="K1824" s="2" t="s">
        <v>2655</v>
      </c>
      <c r="L1824" s="2">
        <v>1</v>
      </c>
      <c r="M1824" s="2">
        <v>3</v>
      </c>
      <c r="N1824" s="2">
        <v>0</v>
      </c>
      <c r="O1824" s="2" t="s">
        <v>2670</v>
      </c>
      <c r="P1824" s="2" t="s">
        <v>2662</v>
      </c>
      <c r="Q1824" s="2" t="s">
        <v>2649</v>
      </c>
      <c r="R1824" s="3">
        <v>4400</v>
      </c>
      <c r="S1824" s="3">
        <f>I1824*L1824*R1824</f>
        <v>8800</v>
      </c>
      <c r="T1824" s="2">
        <f>M1824+N1824</f>
        <v>3</v>
      </c>
    </row>
    <row r="1825" spans="1:20" x14ac:dyDescent="0.2">
      <c r="A1825" s="2" t="s">
        <v>4489</v>
      </c>
      <c r="B1825" s="2" t="s">
        <v>848</v>
      </c>
      <c r="C1825" s="2" t="s">
        <v>83</v>
      </c>
      <c r="D1825" s="2" t="str">
        <f>INDEX(Hotels!$C$2:$C$49,MATCH(C1825,Hotels!$A$2:$A$49,0))</f>
        <v>Kochi</v>
      </c>
      <c r="E1825" s="11">
        <v>45788</v>
      </c>
      <c r="F1825" s="11">
        <v>45789</v>
      </c>
      <c r="G1825" s="11">
        <v>45791</v>
      </c>
      <c r="H1825" s="13">
        <f>DATE(YEAR(F1825),MONTH(F1825),1)</f>
        <v>45778</v>
      </c>
      <c r="I1825" s="2">
        <f>G1825-F1825</f>
        <v>2</v>
      </c>
      <c r="J1825" s="2">
        <f>F1825-E1825</f>
        <v>1</v>
      </c>
      <c r="K1825" s="2" t="s">
        <v>2655</v>
      </c>
      <c r="L1825" s="2">
        <v>1</v>
      </c>
      <c r="M1825" s="2">
        <v>1</v>
      </c>
      <c r="N1825" s="2">
        <v>0</v>
      </c>
      <c r="O1825" s="2" t="s">
        <v>2732</v>
      </c>
      <c r="P1825" s="2" t="s">
        <v>2652</v>
      </c>
      <c r="Q1825" s="2" t="s">
        <v>2649</v>
      </c>
      <c r="R1825" s="3">
        <v>11100</v>
      </c>
      <c r="S1825" s="3">
        <f>I1825*L1825*R1825</f>
        <v>22200</v>
      </c>
      <c r="T1825" s="2">
        <f>M1825+N1825</f>
        <v>1</v>
      </c>
    </row>
    <row r="1826" spans="1:20" x14ac:dyDescent="0.2">
      <c r="A1826" s="2" t="s">
        <v>4490</v>
      </c>
      <c r="B1826" s="2" t="s">
        <v>1240</v>
      </c>
      <c r="C1826" s="2" t="s">
        <v>118</v>
      </c>
      <c r="D1826" s="2" t="str">
        <f>INDEX(Hotels!$C$2:$C$49,MATCH(C1826,Hotels!$A$2:$A$49,0))</f>
        <v>Rishikesh</v>
      </c>
      <c r="E1826" s="11">
        <v>45788</v>
      </c>
      <c r="F1826" s="11">
        <v>45796</v>
      </c>
      <c r="G1826" s="11">
        <v>45798</v>
      </c>
      <c r="H1826" s="13">
        <f>DATE(YEAR(F1826),MONTH(F1826),1)</f>
        <v>45778</v>
      </c>
      <c r="I1826" s="2">
        <f>G1826-F1826</f>
        <v>2</v>
      </c>
      <c r="J1826" s="2">
        <f>F1826-E1826</f>
        <v>8</v>
      </c>
      <c r="K1826" s="2" t="s">
        <v>2655</v>
      </c>
      <c r="L1826" s="2">
        <v>1</v>
      </c>
      <c r="M1826" s="2">
        <v>1</v>
      </c>
      <c r="N1826" s="2">
        <v>0</v>
      </c>
      <c r="O1826" s="2" t="s">
        <v>2670</v>
      </c>
      <c r="P1826" s="2" t="s">
        <v>2648</v>
      </c>
      <c r="Q1826" s="2" t="s">
        <v>2649</v>
      </c>
      <c r="R1826" s="3">
        <v>11750</v>
      </c>
      <c r="S1826" s="3">
        <f>I1826*L1826*R1826</f>
        <v>23500</v>
      </c>
      <c r="T1826" s="2">
        <f>M1826+N1826</f>
        <v>1</v>
      </c>
    </row>
    <row r="1827" spans="1:20" x14ac:dyDescent="0.2">
      <c r="A1827" s="2" t="s">
        <v>4491</v>
      </c>
      <c r="B1827" s="2" t="s">
        <v>1323</v>
      </c>
      <c r="C1827" s="2" t="s">
        <v>120</v>
      </c>
      <c r="D1827" s="2" t="str">
        <f>INDEX(Hotels!$C$2:$C$49,MATCH(C1827,Hotels!$A$2:$A$49,0))</f>
        <v>Rishikesh</v>
      </c>
      <c r="E1827" s="11">
        <v>45788</v>
      </c>
      <c r="F1827" s="11">
        <v>45957</v>
      </c>
      <c r="G1827" s="11">
        <v>45960</v>
      </c>
      <c r="H1827" s="13">
        <f>DATE(YEAR(F1827),MONTH(F1827),1)</f>
        <v>45931</v>
      </c>
      <c r="I1827" s="2">
        <f>G1827-F1827</f>
        <v>3</v>
      </c>
      <c r="J1827" s="2">
        <f>F1827-E1827</f>
        <v>169</v>
      </c>
      <c r="K1827" s="2" t="s">
        <v>2668</v>
      </c>
      <c r="L1827" s="2">
        <v>1</v>
      </c>
      <c r="M1827" s="2">
        <v>2</v>
      </c>
      <c r="N1827" s="2">
        <v>2</v>
      </c>
      <c r="O1827" s="2" t="s">
        <v>2689</v>
      </c>
      <c r="P1827" s="2" t="s">
        <v>2652</v>
      </c>
      <c r="Q1827" s="2" t="s">
        <v>2649</v>
      </c>
      <c r="R1827" s="3">
        <v>3150</v>
      </c>
      <c r="S1827" s="3">
        <f>I1827*L1827*R1827</f>
        <v>9450</v>
      </c>
      <c r="T1827" s="2">
        <f>M1827+N1827</f>
        <v>4</v>
      </c>
    </row>
    <row r="1828" spans="1:20" x14ac:dyDescent="0.2">
      <c r="A1828" s="2" t="s">
        <v>4492</v>
      </c>
      <c r="B1828" s="2" t="s">
        <v>1343</v>
      </c>
      <c r="C1828" s="2" t="s">
        <v>53</v>
      </c>
      <c r="D1828" s="2" t="str">
        <f>INDEX(Hotels!$C$2:$C$49,MATCH(C1828,Hotels!$A$2:$A$49,0))</f>
        <v>Mumbai</v>
      </c>
      <c r="E1828" s="11">
        <v>45788</v>
      </c>
      <c r="F1828" s="11">
        <v>45793</v>
      </c>
      <c r="G1828" s="11">
        <v>45796</v>
      </c>
      <c r="H1828" s="13">
        <f>DATE(YEAR(F1828),MONTH(F1828),1)</f>
        <v>45778</v>
      </c>
      <c r="I1828" s="2">
        <f>G1828-F1828</f>
        <v>3</v>
      </c>
      <c r="J1828" s="2">
        <f>F1828-E1828</f>
        <v>5</v>
      </c>
      <c r="K1828" s="2" t="s">
        <v>2668</v>
      </c>
      <c r="L1828" s="2">
        <v>1</v>
      </c>
      <c r="M1828" s="2">
        <v>1</v>
      </c>
      <c r="N1828" s="2">
        <v>0</v>
      </c>
      <c r="O1828" s="2" t="s">
        <v>2732</v>
      </c>
      <c r="P1828" s="2" t="s">
        <v>2662</v>
      </c>
      <c r="Q1828" s="2" t="s">
        <v>2649</v>
      </c>
      <c r="R1828" s="3">
        <v>8250</v>
      </c>
      <c r="S1828" s="3">
        <f>I1828*L1828*R1828</f>
        <v>24750</v>
      </c>
      <c r="T1828" s="2">
        <f>M1828+N1828</f>
        <v>1</v>
      </c>
    </row>
    <row r="1829" spans="1:20" x14ac:dyDescent="0.2">
      <c r="A1829" s="2" t="s">
        <v>4493</v>
      </c>
      <c r="B1829" s="2" t="s">
        <v>1419</v>
      </c>
      <c r="C1829" s="2" t="s">
        <v>32</v>
      </c>
      <c r="D1829" s="2" t="str">
        <f>INDEX(Hotels!$C$2:$C$49,MATCH(C1829,Hotels!$A$2:$A$49,0))</f>
        <v>Jaipur</v>
      </c>
      <c r="E1829" s="11">
        <v>45788</v>
      </c>
      <c r="F1829" s="11">
        <v>45896</v>
      </c>
      <c r="G1829" s="11">
        <v>45900</v>
      </c>
      <c r="H1829" s="13">
        <f>DATE(YEAR(F1829),MONTH(F1829),1)</f>
        <v>45870</v>
      </c>
      <c r="I1829" s="2">
        <f>G1829-F1829</f>
        <v>4</v>
      </c>
      <c r="J1829" s="2">
        <f>F1829-E1829</f>
        <v>108</v>
      </c>
      <c r="K1829" s="2" t="s">
        <v>2655</v>
      </c>
      <c r="L1829" s="2">
        <v>1</v>
      </c>
      <c r="M1829" s="2">
        <v>2</v>
      </c>
      <c r="N1829" s="2">
        <v>0</v>
      </c>
      <c r="O1829" s="2" t="s">
        <v>2683</v>
      </c>
      <c r="P1829" s="2" t="s">
        <v>2656</v>
      </c>
      <c r="Q1829" s="2" t="s">
        <v>2649</v>
      </c>
      <c r="R1829" s="3">
        <v>4600</v>
      </c>
      <c r="S1829" s="3">
        <f>I1829*L1829*R1829</f>
        <v>18400</v>
      </c>
      <c r="T1829" s="2">
        <f>M1829+N1829</f>
        <v>2</v>
      </c>
    </row>
    <row r="1830" spans="1:20" x14ac:dyDescent="0.2">
      <c r="A1830" s="2" t="s">
        <v>4494</v>
      </c>
      <c r="B1830" s="2" t="s">
        <v>2441</v>
      </c>
      <c r="C1830" s="2" t="s">
        <v>13</v>
      </c>
      <c r="D1830" s="2" t="str">
        <f>INDEX(Hotels!$C$2:$C$49,MATCH(C1830,Hotels!$A$2:$A$49,0))</f>
        <v>Goa</v>
      </c>
      <c r="E1830" s="11">
        <v>45788</v>
      </c>
      <c r="F1830" s="11">
        <v>45831</v>
      </c>
      <c r="G1830" s="11">
        <v>45834</v>
      </c>
      <c r="H1830" s="13">
        <f>DATE(YEAR(F1830),MONTH(F1830),1)</f>
        <v>45809</v>
      </c>
      <c r="I1830" s="2">
        <f>G1830-F1830</f>
        <v>3</v>
      </c>
      <c r="J1830" s="2">
        <f>F1830-E1830</f>
        <v>43</v>
      </c>
      <c r="K1830" s="2" t="s">
        <v>2646</v>
      </c>
      <c r="L1830" s="2">
        <v>1</v>
      </c>
      <c r="M1830" s="2">
        <v>3</v>
      </c>
      <c r="N1830" s="2">
        <v>0</v>
      </c>
      <c r="O1830" s="2" t="s">
        <v>2689</v>
      </c>
      <c r="P1830" s="2" t="s">
        <v>2652</v>
      </c>
      <c r="Q1830" s="2" t="s">
        <v>2649</v>
      </c>
      <c r="R1830" s="3">
        <v>14150</v>
      </c>
      <c r="S1830" s="3">
        <f>I1830*L1830*R1830</f>
        <v>42450</v>
      </c>
      <c r="T1830" s="2">
        <f>M1830+N1830</f>
        <v>3</v>
      </c>
    </row>
    <row r="1831" spans="1:20" x14ac:dyDescent="0.2">
      <c r="A1831" s="2" t="s">
        <v>4495</v>
      </c>
      <c r="B1831" s="2" t="s">
        <v>861</v>
      </c>
      <c r="C1831" s="2" t="s">
        <v>116</v>
      </c>
      <c r="D1831" s="2" t="str">
        <f>INDEX(Hotels!$C$2:$C$49,MATCH(C1831,Hotels!$A$2:$A$49,0))</f>
        <v>Rishikesh</v>
      </c>
      <c r="E1831" s="11">
        <v>45789</v>
      </c>
      <c r="F1831" s="11">
        <v>45826</v>
      </c>
      <c r="G1831" s="11">
        <v>45828</v>
      </c>
      <c r="H1831" s="13">
        <f>DATE(YEAR(F1831),MONTH(F1831),1)</f>
        <v>45809</v>
      </c>
      <c r="I1831" s="2">
        <f>G1831-F1831</f>
        <v>2</v>
      </c>
      <c r="J1831" s="2">
        <f>F1831-E1831</f>
        <v>37</v>
      </c>
      <c r="K1831" s="2" t="s">
        <v>2666</v>
      </c>
      <c r="L1831" s="2">
        <v>1</v>
      </c>
      <c r="M1831" s="2">
        <v>1</v>
      </c>
      <c r="N1831" s="2">
        <v>0</v>
      </c>
      <c r="O1831" s="2" t="s">
        <v>2732</v>
      </c>
      <c r="P1831" s="2" t="s">
        <v>2656</v>
      </c>
      <c r="Q1831" s="2" t="s">
        <v>2649</v>
      </c>
      <c r="R1831" s="3">
        <v>8500</v>
      </c>
      <c r="S1831" s="3">
        <f>I1831*L1831*R1831</f>
        <v>17000</v>
      </c>
      <c r="T1831" s="2">
        <f>M1831+N1831</f>
        <v>1</v>
      </c>
    </row>
    <row r="1832" spans="1:20" x14ac:dyDescent="0.2">
      <c r="A1832" s="2" t="s">
        <v>4496</v>
      </c>
      <c r="B1832" s="2" t="s">
        <v>1462</v>
      </c>
      <c r="C1832" s="2" t="s">
        <v>37</v>
      </c>
      <c r="D1832" s="2" t="str">
        <f>INDEX(Hotels!$C$2:$C$49,MATCH(C1832,Hotels!$A$2:$A$49,0))</f>
        <v>Udaipur</v>
      </c>
      <c r="E1832" s="11">
        <v>45789</v>
      </c>
      <c r="F1832" s="11">
        <v>45864</v>
      </c>
      <c r="G1832" s="11">
        <v>45866</v>
      </c>
      <c r="H1832" s="13">
        <f>DATE(YEAR(F1832),MONTH(F1832),1)</f>
        <v>45839</v>
      </c>
      <c r="I1832" s="2">
        <f>G1832-F1832</f>
        <v>2</v>
      </c>
      <c r="J1832" s="2">
        <f>F1832-E1832</f>
        <v>75</v>
      </c>
      <c r="K1832" s="2" t="s">
        <v>2655</v>
      </c>
      <c r="L1832" s="2">
        <v>1</v>
      </c>
      <c r="M1832" s="2">
        <v>2</v>
      </c>
      <c r="N1832" s="2">
        <v>0</v>
      </c>
      <c r="O1832" s="2" t="s">
        <v>2683</v>
      </c>
      <c r="P1832" s="2" t="s">
        <v>2652</v>
      </c>
      <c r="Q1832" s="2" t="s">
        <v>2653</v>
      </c>
      <c r="R1832" s="3">
        <v>11900</v>
      </c>
      <c r="S1832" s="3">
        <f>I1832*L1832*R1832</f>
        <v>23800</v>
      </c>
      <c r="T1832" s="2">
        <f>M1832+N1832</f>
        <v>2</v>
      </c>
    </row>
    <row r="1833" spans="1:20" x14ac:dyDescent="0.2">
      <c r="A1833" s="2" t="s">
        <v>4497</v>
      </c>
      <c r="B1833" s="2" t="s">
        <v>1644</v>
      </c>
      <c r="C1833" s="2" t="s">
        <v>125</v>
      </c>
      <c r="D1833" s="2" t="str">
        <f>INDEX(Hotels!$C$2:$C$49,MATCH(C1833,Hotels!$A$2:$A$49,0))</f>
        <v>Varanasi</v>
      </c>
      <c r="E1833" s="11">
        <v>45789</v>
      </c>
      <c r="F1833" s="11">
        <v>45814</v>
      </c>
      <c r="G1833" s="11">
        <v>45817</v>
      </c>
      <c r="H1833" s="13">
        <f>DATE(YEAR(F1833),MONTH(F1833),1)</f>
        <v>45809</v>
      </c>
      <c r="I1833" s="2">
        <f>G1833-F1833</f>
        <v>3</v>
      </c>
      <c r="J1833" s="2">
        <f>F1833-E1833</f>
        <v>25</v>
      </c>
      <c r="K1833" s="2" t="s">
        <v>2655</v>
      </c>
      <c r="L1833" s="2">
        <v>1</v>
      </c>
      <c r="M1833" s="2">
        <v>1</v>
      </c>
      <c r="N1833" s="2">
        <v>0</v>
      </c>
      <c r="O1833" s="2" t="s">
        <v>2689</v>
      </c>
      <c r="P1833" s="2" t="s">
        <v>2656</v>
      </c>
      <c r="Q1833" s="2" t="s">
        <v>2649</v>
      </c>
      <c r="R1833" s="3">
        <v>7700</v>
      </c>
      <c r="S1833" s="3">
        <f>I1833*L1833*R1833</f>
        <v>23100</v>
      </c>
      <c r="T1833" s="2">
        <f>M1833+N1833</f>
        <v>1</v>
      </c>
    </row>
    <row r="1834" spans="1:20" x14ac:dyDescent="0.2">
      <c r="A1834" s="2" t="s">
        <v>4498</v>
      </c>
      <c r="B1834" s="2" t="s">
        <v>1999</v>
      </c>
      <c r="C1834" s="2" t="s">
        <v>69</v>
      </c>
      <c r="D1834" s="2" t="str">
        <f>INDEX(Hotels!$C$2:$C$49,MATCH(C1834,Hotels!$A$2:$A$49,0))</f>
        <v>New Delhi</v>
      </c>
      <c r="E1834" s="11">
        <v>45789</v>
      </c>
      <c r="F1834" s="11">
        <v>45791</v>
      </c>
      <c r="G1834" s="11">
        <v>45796</v>
      </c>
      <c r="H1834" s="13">
        <f>DATE(YEAR(F1834),MONTH(F1834),1)</f>
        <v>45778</v>
      </c>
      <c r="I1834" s="2">
        <f>G1834-F1834</f>
        <v>5</v>
      </c>
      <c r="J1834" s="2">
        <f>F1834-E1834</f>
        <v>2</v>
      </c>
      <c r="K1834" s="2" t="s">
        <v>2668</v>
      </c>
      <c r="L1834" s="2">
        <v>1</v>
      </c>
      <c r="M1834" s="2">
        <v>2</v>
      </c>
      <c r="N1834" s="2">
        <v>3</v>
      </c>
      <c r="O1834" s="2" t="s">
        <v>2658</v>
      </c>
      <c r="P1834" s="2" t="s">
        <v>2656</v>
      </c>
      <c r="Q1834" s="2" t="s">
        <v>2649</v>
      </c>
      <c r="R1834" s="3">
        <v>12900</v>
      </c>
      <c r="S1834" s="3">
        <f>I1834*L1834*R1834</f>
        <v>64500</v>
      </c>
      <c r="T1834" s="2">
        <f>M1834+N1834</f>
        <v>5</v>
      </c>
    </row>
    <row r="1835" spans="1:20" x14ac:dyDescent="0.2">
      <c r="A1835" s="2" t="s">
        <v>4499</v>
      </c>
      <c r="B1835" s="2" t="s">
        <v>2167</v>
      </c>
      <c r="C1835" s="2" t="s">
        <v>57</v>
      </c>
      <c r="D1835" s="2" t="str">
        <f>INDEX(Hotels!$C$2:$C$49,MATCH(C1835,Hotels!$A$2:$A$49,0))</f>
        <v>Mumbai</v>
      </c>
      <c r="E1835" s="11">
        <v>45789</v>
      </c>
      <c r="F1835" s="11">
        <v>45846</v>
      </c>
      <c r="G1835" s="11">
        <v>45850</v>
      </c>
      <c r="H1835" s="13">
        <f>DATE(YEAR(F1835),MONTH(F1835),1)</f>
        <v>45839</v>
      </c>
      <c r="I1835" s="2">
        <f>G1835-F1835</f>
        <v>4</v>
      </c>
      <c r="J1835" s="2">
        <f>F1835-E1835</f>
        <v>57</v>
      </c>
      <c r="K1835" s="2" t="s">
        <v>2668</v>
      </c>
      <c r="L1835" s="2">
        <v>2</v>
      </c>
      <c r="M1835" s="2">
        <v>4</v>
      </c>
      <c r="N1835" s="2">
        <v>3</v>
      </c>
      <c r="O1835" s="2" t="s">
        <v>2658</v>
      </c>
      <c r="P1835" s="2" t="s">
        <v>2656</v>
      </c>
      <c r="Q1835" s="2" t="s">
        <v>2649</v>
      </c>
      <c r="R1835" s="3">
        <v>5800</v>
      </c>
      <c r="S1835" s="3">
        <f>I1835*L1835*R1835</f>
        <v>46400</v>
      </c>
      <c r="T1835" s="2">
        <f>M1835+N1835</f>
        <v>7</v>
      </c>
    </row>
    <row r="1836" spans="1:20" x14ac:dyDescent="0.2">
      <c r="A1836" s="2" t="s">
        <v>4500</v>
      </c>
      <c r="B1836" s="2" t="s">
        <v>2287</v>
      </c>
      <c r="C1836" s="2" t="s">
        <v>29</v>
      </c>
      <c r="D1836" s="2" t="str">
        <f>INDEX(Hotels!$C$2:$C$49,MATCH(C1836,Hotels!$A$2:$A$49,0))</f>
        <v>Jaipur</v>
      </c>
      <c r="E1836" s="11">
        <v>45789</v>
      </c>
      <c r="F1836" s="11">
        <v>45801</v>
      </c>
      <c r="G1836" s="11">
        <v>45803</v>
      </c>
      <c r="H1836" s="13">
        <f>DATE(YEAR(F1836),MONTH(F1836),1)</f>
        <v>45778</v>
      </c>
      <c r="I1836" s="2">
        <f>G1836-F1836</f>
        <v>2</v>
      </c>
      <c r="J1836" s="2">
        <f>F1836-E1836</f>
        <v>12</v>
      </c>
      <c r="K1836" s="2" t="s">
        <v>2666</v>
      </c>
      <c r="L1836" s="2">
        <v>1</v>
      </c>
      <c r="M1836" s="2">
        <v>2</v>
      </c>
      <c r="N1836" s="2">
        <v>0</v>
      </c>
      <c r="O1836" s="2" t="s">
        <v>2689</v>
      </c>
      <c r="P1836" s="2" t="s">
        <v>2672</v>
      </c>
      <c r="Q1836" s="2" t="s">
        <v>2649</v>
      </c>
      <c r="R1836" s="3">
        <v>14900</v>
      </c>
      <c r="S1836" s="3">
        <f>I1836*L1836*R1836</f>
        <v>29800</v>
      </c>
      <c r="T1836" s="2">
        <f>M1836+N1836</f>
        <v>2</v>
      </c>
    </row>
    <row r="1837" spans="1:20" x14ac:dyDescent="0.2">
      <c r="A1837" s="2" t="s">
        <v>4501</v>
      </c>
      <c r="B1837" s="2" t="s">
        <v>718</v>
      </c>
      <c r="C1837" s="2" t="s">
        <v>53</v>
      </c>
      <c r="D1837" s="2" t="str">
        <f>INDEX(Hotels!$C$2:$C$49,MATCH(C1837,Hotels!$A$2:$A$49,0))</f>
        <v>Mumbai</v>
      </c>
      <c r="E1837" s="11">
        <v>45790</v>
      </c>
      <c r="F1837" s="11">
        <v>45817</v>
      </c>
      <c r="G1837" s="11">
        <v>45821</v>
      </c>
      <c r="H1837" s="13">
        <f>DATE(YEAR(F1837),MONTH(F1837),1)</f>
        <v>45809</v>
      </c>
      <c r="I1837" s="2">
        <f>G1837-F1837</f>
        <v>4</v>
      </c>
      <c r="J1837" s="2">
        <f>F1837-E1837</f>
        <v>27</v>
      </c>
      <c r="K1837" s="2" t="s">
        <v>2655</v>
      </c>
      <c r="L1837" s="2">
        <v>1</v>
      </c>
      <c r="M1837" s="2">
        <v>2</v>
      </c>
      <c r="N1837" s="2">
        <v>0</v>
      </c>
      <c r="O1837" s="2" t="s">
        <v>2670</v>
      </c>
      <c r="P1837" s="2" t="s">
        <v>2662</v>
      </c>
      <c r="Q1837" s="2" t="s">
        <v>2664</v>
      </c>
      <c r="R1837" s="3">
        <v>8150</v>
      </c>
      <c r="S1837" s="3">
        <f>I1837*L1837*R1837</f>
        <v>32600</v>
      </c>
      <c r="T1837" s="2">
        <f>M1837+N1837</f>
        <v>2</v>
      </c>
    </row>
    <row r="1838" spans="1:20" x14ac:dyDescent="0.2">
      <c r="A1838" s="2" t="s">
        <v>4502</v>
      </c>
      <c r="B1838" s="2" t="s">
        <v>2114</v>
      </c>
      <c r="C1838" s="2" t="s">
        <v>110</v>
      </c>
      <c r="D1838" s="2" t="str">
        <f>INDEX(Hotels!$C$2:$C$49,MATCH(C1838,Hotels!$A$2:$A$49,0))</f>
        <v>Manali</v>
      </c>
      <c r="E1838" s="11">
        <v>45790</v>
      </c>
      <c r="F1838" s="11">
        <v>45796</v>
      </c>
      <c r="G1838" s="11">
        <v>45801</v>
      </c>
      <c r="H1838" s="13">
        <f>DATE(YEAR(F1838),MONTH(F1838),1)</f>
        <v>45778</v>
      </c>
      <c r="I1838" s="2">
        <f>G1838-F1838</f>
        <v>5</v>
      </c>
      <c r="J1838" s="2">
        <f>F1838-E1838</f>
        <v>6</v>
      </c>
      <c r="K1838" s="2" t="s">
        <v>2646</v>
      </c>
      <c r="L1838" s="2">
        <v>1</v>
      </c>
      <c r="M1838" s="2">
        <v>2</v>
      </c>
      <c r="N1838" s="2">
        <v>1</v>
      </c>
      <c r="O1838" s="2" t="s">
        <v>2651</v>
      </c>
      <c r="P1838" s="2" t="s">
        <v>2659</v>
      </c>
      <c r="Q1838" s="2" t="s">
        <v>2649</v>
      </c>
      <c r="R1838" s="3">
        <v>10650</v>
      </c>
      <c r="S1838" s="3">
        <f>I1838*L1838*R1838</f>
        <v>53250</v>
      </c>
      <c r="T1838" s="2">
        <f>M1838+N1838</f>
        <v>3</v>
      </c>
    </row>
    <row r="1839" spans="1:20" x14ac:dyDescent="0.2">
      <c r="A1839" s="2" t="s">
        <v>4503</v>
      </c>
      <c r="B1839" s="2" t="s">
        <v>2318</v>
      </c>
      <c r="C1839" s="2" t="s">
        <v>47</v>
      </c>
      <c r="D1839" s="2" t="str">
        <f>INDEX(Hotels!$C$2:$C$49,MATCH(C1839,Hotels!$A$2:$A$49,0))</f>
        <v>Agra</v>
      </c>
      <c r="E1839" s="11">
        <v>45790</v>
      </c>
      <c r="F1839" s="11">
        <v>45824</v>
      </c>
      <c r="G1839" s="11">
        <v>45829</v>
      </c>
      <c r="H1839" s="13">
        <f>DATE(YEAR(F1839),MONTH(F1839),1)</f>
        <v>45809</v>
      </c>
      <c r="I1839" s="2">
        <f>G1839-F1839</f>
        <v>5</v>
      </c>
      <c r="J1839" s="2">
        <f>F1839-E1839</f>
        <v>34</v>
      </c>
      <c r="K1839" s="2" t="s">
        <v>2668</v>
      </c>
      <c r="L1839" s="2">
        <v>1</v>
      </c>
      <c r="M1839" s="2">
        <v>1</v>
      </c>
      <c r="N1839" s="2">
        <v>0</v>
      </c>
      <c r="O1839" s="2" t="s">
        <v>2651</v>
      </c>
      <c r="P1839" s="2" t="s">
        <v>2652</v>
      </c>
      <c r="Q1839" s="2" t="s">
        <v>2649</v>
      </c>
      <c r="R1839" s="3">
        <v>3500</v>
      </c>
      <c r="S1839" s="3">
        <f>I1839*L1839*R1839</f>
        <v>17500</v>
      </c>
      <c r="T1839" s="2">
        <f>M1839+N1839</f>
        <v>1</v>
      </c>
    </row>
    <row r="1840" spans="1:20" x14ac:dyDescent="0.2">
      <c r="A1840" s="2" t="s">
        <v>4504</v>
      </c>
      <c r="B1840" s="2" t="s">
        <v>1367</v>
      </c>
      <c r="C1840" s="2" t="s">
        <v>83</v>
      </c>
      <c r="D1840" s="2" t="str">
        <f>INDEX(Hotels!$C$2:$C$49,MATCH(C1840,Hotels!$A$2:$A$49,0))</f>
        <v>Kochi</v>
      </c>
      <c r="E1840" s="11">
        <v>45791</v>
      </c>
      <c r="F1840" s="11">
        <v>46051</v>
      </c>
      <c r="G1840" s="11">
        <v>46055</v>
      </c>
      <c r="H1840" s="13">
        <f>DATE(YEAR(F1840),MONTH(F1840),1)</f>
        <v>46023</v>
      </c>
      <c r="I1840" s="2">
        <f>G1840-F1840</f>
        <v>4</v>
      </c>
      <c r="J1840" s="2">
        <f>F1840-E1840</f>
        <v>260</v>
      </c>
      <c r="K1840" s="2" t="s">
        <v>2646</v>
      </c>
      <c r="L1840" s="2">
        <v>4</v>
      </c>
      <c r="M1840" s="2">
        <v>8</v>
      </c>
      <c r="N1840" s="2">
        <v>0</v>
      </c>
      <c r="O1840" s="2" t="s">
        <v>2658</v>
      </c>
      <c r="P1840" s="2" t="s">
        <v>2648</v>
      </c>
      <c r="Q1840" s="2" t="s">
        <v>2653</v>
      </c>
      <c r="R1840" s="3">
        <v>22000</v>
      </c>
      <c r="S1840" s="3">
        <f>I1840*L1840*R1840</f>
        <v>352000</v>
      </c>
      <c r="T1840" s="2">
        <f>M1840+N1840</f>
        <v>8</v>
      </c>
    </row>
    <row r="1841" spans="1:20" x14ac:dyDescent="0.2">
      <c r="A1841" s="2" t="s">
        <v>4505</v>
      </c>
      <c r="B1841" s="2" t="s">
        <v>1505</v>
      </c>
      <c r="C1841" s="2" t="s">
        <v>118</v>
      </c>
      <c r="D1841" s="2" t="str">
        <f>INDEX(Hotels!$C$2:$C$49,MATCH(C1841,Hotels!$A$2:$A$49,0))</f>
        <v>Rishikesh</v>
      </c>
      <c r="E1841" s="11">
        <v>45791</v>
      </c>
      <c r="F1841" s="11">
        <v>45800</v>
      </c>
      <c r="G1841" s="11">
        <v>45802</v>
      </c>
      <c r="H1841" s="13">
        <f>DATE(YEAR(F1841),MONTH(F1841),1)</f>
        <v>45778</v>
      </c>
      <c r="I1841" s="2">
        <f>G1841-F1841</f>
        <v>2</v>
      </c>
      <c r="J1841" s="2">
        <f>F1841-E1841</f>
        <v>9</v>
      </c>
      <c r="K1841" s="2" t="s">
        <v>2646</v>
      </c>
      <c r="L1841" s="2">
        <v>1</v>
      </c>
      <c r="M1841" s="2">
        <v>2</v>
      </c>
      <c r="N1841" s="2">
        <v>0</v>
      </c>
      <c r="O1841" s="2" t="s">
        <v>2683</v>
      </c>
      <c r="P1841" s="2" t="s">
        <v>2662</v>
      </c>
      <c r="Q1841" s="2" t="s">
        <v>2649</v>
      </c>
      <c r="R1841" s="3">
        <v>16850</v>
      </c>
      <c r="S1841" s="3">
        <f>I1841*L1841*R1841</f>
        <v>33700</v>
      </c>
      <c r="T1841" s="2">
        <f>M1841+N1841</f>
        <v>2</v>
      </c>
    </row>
    <row r="1842" spans="1:20" x14ac:dyDescent="0.2">
      <c r="A1842" s="2" t="s">
        <v>4506</v>
      </c>
      <c r="B1842" s="2" t="s">
        <v>2040</v>
      </c>
      <c r="C1842" s="2" t="s">
        <v>32</v>
      </c>
      <c r="D1842" s="2" t="str">
        <f>INDEX(Hotels!$C$2:$C$49,MATCH(C1842,Hotels!$A$2:$A$49,0))</f>
        <v>Jaipur</v>
      </c>
      <c r="E1842" s="11">
        <v>45791</v>
      </c>
      <c r="F1842" s="11">
        <v>45793</v>
      </c>
      <c r="G1842" s="11">
        <v>45796</v>
      </c>
      <c r="H1842" s="13">
        <f>DATE(YEAR(F1842),MONTH(F1842),1)</f>
        <v>45778</v>
      </c>
      <c r="I1842" s="2">
        <f>G1842-F1842</f>
        <v>3</v>
      </c>
      <c r="J1842" s="2">
        <f>F1842-E1842</f>
        <v>2</v>
      </c>
      <c r="K1842" s="2" t="s">
        <v>2668</v>
      </c>
      <c r="L1842" s="2">
        <v>1</v>
      </c>
      <c r="M1842" s="2">
        <v>2</v>
      </c>
      <c r="N1842" s="2">
        <v>0</v>
      </c>
      <c r="O1842" s="2" t="s">
        <v>2647</v>
      </c>
      <c r="P1842" s="2" t="s">
        <v>2652</v>
      </c>
      <c r="Q1842" s="2" t="s">
        <v>2664</v>
      </c>
      <c r="R1842" s="3">
        <v>4950</v>
      </c>
      <c r="S1842" s="3">
        <f>I1842*L1842*R1842</f>
        <v>14850</v>
      </c>
      <c r="T1842" s="2">
        <f>M1842+N1842</f>
        <v>2</v>
      </c>
    </row>
    <row r="1843" spans="1:20" x14ac:dyDescent="0.2">
      <c r="A1843" s="2" t="s">
        <v>4507</v>
      </c>
      <c r="B1843" s="2" t="s">
        <v>2586</v>
      </c>
      <c r="C1843" s="2" t="s">
        <v>125</v>
      </c>
      <c r="D1843" s="2" t="str">
        <f>INDEX(Hotels!$C$2:$C$49,MATCH(C1843,Hotels!$A$2:$A$49,0))</f>
        <v>Varanasi</v>
      </c>
      <c r="E1843" s="11">
        <v>45791</v>
      </c>
      <c r="F1843" s="11">
        <v>45808</v>
      </c>
      <c r="G1843" s="11">
        <v>45809</v>
      </c>
      <c r="H1843" s="13">
        <f>DATE(YEAR(F1843),MONTH(F1843),1)</f>
        <v>45778</v>
      </c>
      <c r="I1843" s="2">
        <f>G1843-F1843</f>
        <v>1</v>
      </c>
      <c r="J1843" s="2">
        <f>F1843-E1843</f>
        <v>17</v>
      </c>
      <c r="K1843" s="2" t="s">
        <v>2646</v>
      </c>
      <c r="L1843" s="2">
        <v>1</v>
      </c>
      <c r="M1843" s="2">
        <v>1</v>
      </c>
      <c r="N1843" s="2">
        <v>0</v>
      </c>
      <c r="O1843" s="2" t="s">
        <v>2732</v>
      </c>
      <c r="P1843" s="2" t="s">
        <v>2648</v>
      </c>
      <c r="Q1843" s="2" t="s">
        <v>2664</v>
      </c>
      <c r="R1843" s="3">
        <v>13650</v>
      </c>
      <c r="S1843" s="3">
        <f>I1843*L1843*R1843</f>
        <v>13650</v>
      </c>
      <c r="T1843" s="2">
        <f>M1843+N1843</f>
        <v>1</v>
      </c>
    </row>
    <row r="1844" spans="1:20" x14ac:dyDescent="0.2">
      <c r="A1844" s="2" t="s">
        <v>4508</v>
      </c>
      <c r="B1844" s="2" t="s">
        <v>836</v>
      </c>
      <c r="C1844" s="2" t="s">
        <v>101</v>
      </c>
      <c r="D1844" s="2" t="str">
        <f>INDEX(Hotels!$C$2:$C$49,MATCH(C1844,Hotels!$A$2:$A$49,0))</f>
        <v>Shimla</v>
      </c>
      <c r="E1844" s="11">
        <v>45792</v>
      </c>
      <c r="F1844" s="11">
        <v>45887</v>
      </c>
      <c r="G1844" s="11">
        <v>45893</v>
      </c>
      <c r="H1844" s="13">
        <f>DATE(YEAR(F1844),MONTH(F1844),1)</f>
        <v>45870</v>
      </c>
      <c r="I1844" s="2">
        <f>G1844-F1844</f>
        <v>6</v>
      </c>
      <c r="J1844" s="2">
        <f>F1844-E1844</f>
        <v>95</v>
      </c>
      <c r="K1844" s="2" t="s">
        <v>2646</v>
      </c>
      <c r="L1844" s="2">
        <v>2</v>
      </c>
      <c r="M1844" s="2">
        <v>4</v>
      </c>
      <c r="N1844" s="2">
        <v>3</v>
      </c>
      <c r="O1844" s="2" t="s">
        <v>2689</v>
      </c>
      <c r="P1844" s="2" t="s">
        <v>2648</v>
      </c>
      <c r="Q1844" s="2" t="s">
        <v>2649</v>
      </c>
      <c r="R1844" s="3">
        <v>7100</v>
      </c>
      <c r="S1844" s="3">
        <f>I1844*L1844*R1844</f>
        <v>85200</v>
      </c>
      <c r="T1844" s="2">
        <f>M1844+N1844</f>
        <v>7</v>
      </c>
    </row>
    <row r="1845" spans="1:20" x14ac:dyDescent="0.2">
      <c r="A1845" s="2" t="s">
        <v>4509</v>
      </c>
      <c r="B1845" s="2" t="s">
        <v>1080</v>
      </c>
      <c r="C1845" s="2" t="s">
        <v>129</v>
      </c>
      <c r="D1845" s="2" t="str">
        <f>INDEX(Hotels!$C$2:$C$49,MATCH(C1845,Hotels!$A$2:$A$49,0))</f>
        <v>Varanasi</v>
      </c>
      <c r="E1845" s="11">
        <v>45792</v>
      </c>
      <c r="F1845" s="11">
        <v>45846</v>
      </c>
      <c r="G1845" s="11">
        <v>45848</v>
      </c>
      <c r="H1845" s="13">
        <f>DATE(YEAR(F1845),MONTH(F1845),1)</f>
        <v>45839</v>
      </c>
      <c r="I1845" s="2">
        <f>G1845-F1845</f>
        <v>2</v>
      </c>
      <c r="J1845" s="2">
        <f>F1845-E1845</f>
        <v>54</v>
      </c>
      <c r="K1845" s="2" t="s">
        <v>2655</v>
      </c>
      <c r="L1845" s="2">
        <v>1</v>
      </c>
      <c r="M1845" s="2">
        <v>2</v>
      </c>
      <c r="N1845" s="2">
        <v>0</v>
      </c>
      <c r="O1845" s="2" t="s">
        <v>2689</v>
      </c>
      <c r="P1845" s="2" t="s">
        <v>2652</v>
      </c>
      <c r="Q1845" s="2" t="s">
        <v>2649</v>
      </c>
      <c r="R1845" s="3">
        <v>3550</v>
      </c>
      <c r="S1845" s="3">
        <f>I1845*L1845*R1845</f>
        <v>7100</v>
      </c>
      <c r="T1845" s="2">
        <f>M1845+N1845</f>
        <v>2</v>
      </c>
    </row>
    <row r="1846" spans="1:20" x14ac:dyDescent="0.2">
      <c r="A1846" s="2" t="s">
        <v>4510</v>
      </c>
      <c r="B1846" s="2" t="s">
        <v>2370</v>
      </c>
      <c r="C1846" s="2" t="s">
        <v>118</v>
      </c>
      <c r="D1846" s="2" t="str">
        <f>INDEX(Hotels!$C$2:$C$49,MATCH(C1846,Hotels!$A$2:$A$49,0))</f>
        <v>Rishikesh</v>
      </c>
      <c r="E1846" s="11">
        <v>45792</v>
      </c>
      <c r="F1846" s="11">
        <v>45842</v>
      </c>
      <c r="G1846" s="11">
        <v>45847</v>
      </c>
      <c r="H1846" s="13">
        <f>DATE(YEAR(F1846),MONTH(F1846),1)</f>
        <v>45839</v>
      </c>
      <c r="I1846" s="2">
        <f>G1846-F1846</f>
        <v>5</v>
      </c>
      <c r="J1846" s="2">
        <f>F1846-E1846</f>
        <v>50</v>
      </c>
      <c r="K1846" s="2" t="s">
        <v>2666</v>
      </c>
      <c r="L1846" s="2">
        <v>1</v>
      </c>
      <c r="M1846" s="2">
        <v>2</v>
      </c>
      <c r="N1846" s="2">
        <v>1</v>
      </c>
      <c r="O1846" s="2" t="s">
        <v>2658</v>
      </c>
      <c r="P1846" s="2" t="s">
        <v>2662</v>
      </c>
      <c r="Q1846" s="2" t="s">
        <v>2649</v>
      </c>
      <c r="R1846" s="3">
        <v>15800</v>
      </c>
      <c r="S1846" s="3">
        <f>I1846*L1846*R1846</f>
        <v>79000</v>
      </c>
      <c r="T1846" s="2">
        <f>M1846+N1846</f>
        <v>3</v>
      </c>
    </row>
    <row r="1847" spans="1:20" x14ac:dyDescent="0.2">
      <c r="A1847" s="2" t="s">
        <v>4511</v>
      </c>
      <c r="B1847" s="2" t="s">
        <v>244</v>
      </c>
      <c r="C1847" s="2" t="s">
        <v>89</v>
      </c>
      <c r="D1847" s="2" t="str">
        <f>INDEX(Hotels!$C$2:$C$49,MATCH(C1847,Hotels!$A$2:$A$49,0))</f>
        <v>Kochi</v>
      </c>
      <c r="E1847" s="11">
        <v>45793</v>
      </c>
      <c r="F1847" s="11">
        <v>45797</v>
      </c>
      <c r="G1847" s="11">
        <v>45802</v>
      </c>
      <c r="H1847" s="13">
        <f>DATE(YEAR(F1847),MONTH(F1847),1)</f>
        <v>45778</v>
      </c>
      <c r="I1847" s="2">
        <f>G1847-F1847</f>
        <v>5</v>
      </c>
      <c r="J1847" s="2">
        <f>F1847-E1847</f>
        <v>4</v>
      </c>
      <c r="K1847" s="2" t="s">
        <v>2655</v>
      </c>
      <c r="L1847" s="2">
        <v>1</v>
      </c>
      <c r="M1847" s="2">
        <v>2</v>
      </c>
      <c r="N1847" s="2">
        <v>0</v>
      </c>
      <c r="O1847" s="2" t="s">
        <v>2670</v>
      </c>
      <c r="P1847" s="2" t="s">
        <v>2656</v>
      </c>
      <c r="Q1847" s="2" t="s">
        <v>2664</v>
      </c>
      <c r="R1847" s="3">
        <v>6750</v>
      </c>
      <c r="S1847" s="3">
        <f>I1847*L1847*R1847</f>
        <v>33750</v>
      </c>
      <c r="T1847" s="2">
        <f>M1847+N1847</f>
        <v>2</v>
      </c>
    </row>
    <row r="1848" spans="1:20" x14ac:dyDescent="0.2">
      <c r="A1848" s="2" t="s">
        <v>4512</v>
      </c>
      <c r="B1848" s="2" t="s">
        <v>320</v>
      </c>
      <c r="C1848" s="2" t="s">
        <v>93</v>
      </c>
      <c r="D1848" s="2" t="str">
        <f>INDEX(Hotels!$C$2:$C$49,MATCH(C1848,Hotels!$A$2:$A$49,0))</f>
        <v>Shimla</v>
      </c>
      <c r="E1848" s="11">
        <v>45793</v>
      </c>
      <c r="F1848" s="11">
        <v>45816</v>
      </c>
      <c r="G1848" s="11">
        <v>45819</v>
      </c>
      <c r="H1848" s="13">
        <f>DATE(YEAR(F1848),MONTH(F1848),1)</f>
        <v>45809</v>
      </c>
      <c r="I1848" s="2">
        <f>G1848-F1848</f>
        <v>3</v>
      </c>
      <c r="J1848" s="2">
        <f>F1848-E1848</f>
        <v>23</v>
      </c>
      <c r="K1848" s="2" t="s">
        <v>2668</v>
      </c>
      <c r="L1848" s="2">
        <v>1</v>
      </c>
      <c r="M1848" s="2">
        <v>1</v>
      </c>
      <c r="N1848" s="2">
        <v>0</v>
      </c>
      <c r="O1848" s="2" t="s">
        <v>2732</v>
      </c>
      <c r="P1848" s="2" t="s">
        <v>2652</v>
      </c>
      <c r="Q1848" s="2" t="s">
        <v>2649</v>
      </c>
      <c r="R1848" s="3">
        <v>4800</v>
      </c>
      <c r="S1848" s="3">
        <f>I1848*L1848*R1848</f>
        <v>14400</v>
      </c>
      <c r="T1848" s="2">
        <f>M1848+N1848</f>
        <v>1</v>
      </c>
    </row>
    <row r="1849" spans="1:20" x14ac:dyDescent="0.2">
      <c r="A1849" s="2" t="s">
        <v>4513</v>
      </c>
      <c r="B1849" s="2" t="s">
        <v>547</v>
      </c>
      <c r="C1849" s="2" t="s">
        <v>97</v>
      </c>
      <c r="D1849" s="2" t="str">
        <f>INDEX(Hotels!$C$2:$C$49,MATCH(C1849,Hotels!$A$2:$A$49,0))</f>
        <v>Shimla</v>
      </c>
      <c r="E1849" s="11">
        <v>45793</v>
      </c>
      <c r="F1849" s="11">
        <v>45858</v>
      </c>
      <c r="G1849" s="11">
        <v>45860</v>
      </c>
      <c r="H1849" s="13">
        <f>DATE(YEAR(F1849),MONTH(F1849),1)</f>
        <v>45839</v>
      </c>
      <c r="I1849" s="2">
        <f>G1849-F1849</f>
        <v>2</v>
      </c>
      <c r="J1849" s="2">
        <f>F1849-E1849</f>
        <v>65</v>
      </c>
      <c r="K1849" s="2" t="s">
        <v>2666</v>
      </c>
      <c r="L1849" s="2">
        <v>1</v>
      </c>
      <c r="M1849" s="2">
        <v>1</v>
      </c>
      <c r="N1849" s="2">
        <v>0</v>
      </c>
      <c r="O1849" s="2" t="s">
        <v>2683</v>
      </c>
      <c r="P1849" s="2" t="s">
        <v>2652</v>
      </c>
      <c r="Q1849" s="2" t="s">
        <v>2649</v>
      </c>
      <c r="R1849" s="3">
        <v>19400</v>
      </c>
      <c r="S1849" s="3">
        <f>I1849*L1849*R1849</f>
        <v>38800</v>
      </c>
      <c r="T1849" s="2">
        <f>M1849+N1849</f>
        <v>1</v>
      </c>
    </row>
    <row r="1850" spans="1:20" x14ac:dyDescent="0.2">
      <c r="A1850" s="2" t="s">
        <v>4514</v>
      </c>
      <c r="B1850" s="2" t="s">
        <v>974</v>
      </c>
      <c r="C1850" s="2" t="s">
        <v>67</v>
      </c>
      <c r="D1850" s="2" t="str">
        <f>INDEX(Hotels!$C$2:$C$49,MATCH(C1850,Hotels!$A$2:$A$49,0))</f>
        <v>New Delhi</v>
      </c>
      <c r="E1850" s="11">
        <v>45793</v>
      </c>
      <c r="F1850" s="11">
        <v>45807</v>
      </c>
      <c r="G1850" s="11">
        <v>45808</v>
      </c>
      <c r="H1850" s="13">
        <f>DATE(YEAR(F1850),MONTH(F1850),1)</f>
        <v>45778</v>
      </c>
      <c r="I1850" s="2">
        <f>G1850-F1850</f>
        <v>1</v>
      </c>
      <c r="J1850" s="2">
        <f>F1850-E1850</f>
        <v>14</v>
      </c>
      <c r="K1850" s="2" t="s">
        <v>2668</v>
      </c>
      <c r="L1850" s="2">
        <v>1</v>
      </c>
      <c r="M1850" s="2">
        <v>2</v>
      </c>
      <c r="N1850" s="2">
        <v>0</v>
      </c>
      <c r="O1850" s="2" t="s">
        <v>2670</v>
      </c>
      <c r="P1850" s="2" t="s">
        <v>2652</v>
      </c>
      <c r="Q1850" s="2" t="s">
        <v>2649</v>
      </c>
      <c r="R1850" s="3">
        <v>4050</v>
      </c>
      <c r="S1850" s="3">
        <f>I1850*L1850*R1850</f>
        <v>4050</v>
      </c>
      <c r="T1850" s="2">
        <f>M1850+N1850</f>
        <v>2</v>
      </c>
    </row>
    <row r="1851" spans="1:20" x14ac:dyDescent="0.2">
      <c r="A1851" s="2" t="s">
        <v>4515</v>
      </c>
      <c r="B1851" s="2" t="s">
        <v>974</v>
      </c>
      <c r="C1851" s="2" t="s">
        <v>32</v>
      </c>
      <c r="D1851" s="2" t="str">
        <f>INDEX(Hotels!$C$2:$C$49,MATCH(C1851,Hotels!$A$2:$A$49,0))</f>
        <v>Jaipur</v>
      </c>
      <c r="E1851" s="11">
        <v>45793</v>
      </c>
      <c r="F1851" s="11">
        <v>45809</v>
      </c>
      <c r="G1851" s="11">
        <v>45810</v>
      </c>
      <c r="H1851" s="13">
        <f>DATE(YEAR(F1851),MONTH(F1851),1)</f>
        <v>45809</v>
      </c>
      <c r="I1851" s="2">
        <f>G1851-F1851</f>
        <v>1</v>
      </c>
      <c r="J1851" s="2">
        <f>F1851-E1851</f>
        <v>16</v>
      </c>
      <c r="K1851" s="2" t="s">
        <v>2655</v>
      </c>
      <c r="L1851" s="2">
        <v>1</v>
      </c>
      <c r="M1851" s="2">
        <v>1</v>
      </c>
      <c r="N1851" s="2">
        <v>0</v>
      </c>
      <c r="O1851" s="2" t="s">
        <v>2732</v>
      </c>
      <c r="P1851" s="2" t="s">
        <v>2656</v>
      </c>
      <c r="Q1851" s="2" t="s">
        <v>2649</v>
      </c>
      <c r="R1851" s="3">
        <v>4700</v>
      </c>
      <c r="S1851" s="3">
        <f>I1851*L1851*R1851</f>
        <v>4700</v>
      </c>
      <c r="T1851" s="2">
        <f>M1851+N1851</f>
        <v>1</v>
      </c>
    </row>
    <row r="1852" spans="1:20" x14ac:dyDescent="0.2">
      <c r="A1852" s="2" t="s">
        <v>4516</v>
      </c>
      <c r="B1852" s="2" t="s">
        <v>1248</v>
      </c>
      <c r="C1852" s="2" t="s">
        <v>129</v>
      </c>
      <c r="D1852" s="2" t="str">
        <f>INDEX(Hotels!$C$2:$C$49,MATCH(C1852,Hotels!$A$2:$A$49,0))</f>
        <v>Varanasi</v>
      </c>
      <c r="E1852" s="11">
        <v>45793</v>
      </c>
      <c r="F1852" s="11">
        <v>45823</v>
      </c>
      <c r="G1852" s="11">
        <v>45825</v>
      </c>
      <c r="H1852" s="13">
        <f>DATE(YEAR(F1852),MONTH(F1852),1)</f>
        <v>45809</v>
      </c>
      <c r="I1852" s="2">
        <f>G1852-F1852</f>
        <v>2</v>
      </c>
      <c r="J1852" s="2">
        <f>F1852-E1852</f>
        <v>30</v>
      </c>
      <c r="K1852" s="2" t="s">
        <v>2655</v>
      </c>
      <c r="L1852" s="2">
        <v>2</v>
      </c>
      <c r="M1852" s="2">
        <v>4</v>
      </c>
      <c r="N1852" s="2">
        <v>0</v>
      </c>
      <c r="O1852" s="2" t="s">
        <v>2658</v>
      </c>
      <c r="P1852" s="2" t="s">
        <v>2662</v>
      </c>
      <c r="Q1852" s="2" t="s">
        <v>2649</v>
      </c>
      <c r="R1852" s="3">
        <v>3850</v>
      </c>
      <c r="S1852" s="3">
        <f>I1852*L1852*R1852</f>
        <v>15400</v>
      </c>
      <c r="T1852" s="2">
        <f>M1852+N1852</f>
        <v>4</v>
      </c>
    </row>
    <row r="1853" spans="1:20" x14ac:dyDescent="0.2">
      <c r="A1853" s="2" t="s">
        <v>4517</v>
      </c>
      <c r="B1853" s="2" t="s">
        <v>1396</v>
      </c>
      <c r="C1853" s="2" t="s">
        <v>69</v>
      </c>
      <c r="D1853" s="2" t="str">
        <f>INDEX(Hotels!$C$2:$C$49,MATCH(C1853,Hotels!$A$2:$A$49,0))</f>
        <v>New Delhi</v>
      </c>
      <c r="E1853" s="11">
        <v>45793</v>
      </c>
      <c r="F1853" s="11">
        <v>45897</v>
      </c>
      <c r="G1853" s="11">
        <v>45901</v>
      </c>
      <c r="H1853" s="13">
        <f>DATE(YEAR(F1853),MONTH(F1853),1)</f>
        <v>45870</v>
      </c>
      <c r="I1853" s="2">
        <f>G1853-F1853</f>
        <v>4</v>
      </c>
      <c r="J1853" s="2">
        <f>F1853-E1853</f>
        <v>104</v>
      </c>
      <c r="K1853" s="2" t="s">
        <v>2646</v>
      </c>
      <c r="L1853" s="2">
        <v>1</v>
      </c>
      <c r="M1853" s="2">
        <v>1</v>
      </c>
      <c r="N1853" s="2">
        <v>0</v>
      </c>
      <c r="O1853" s="2" t="s">
        <v>2670</v>
      </c>
      <c r="P1853" s="2" t="s">
        <v>2656</v>
      </c>
      <c r="Q1853" s="2" t="s">
        <v>2649</v>
      </c>
      <c r="R1853" s="3">
        <v>19600</v>
      </c>
      <c r="S1853" s="3">
        <f>I1853*L1853*R1853</f>
        <v>78400</v>
      </c>
      <c r="T1853" s="2">
        <f>M1853+N1853</f>
        <v>1</v>
      </c>
    </row>
    <row r="1854" spans="1:20" x14ac:dyDescent="0.2">
      <c r="A1854" s="2" t="s">
        <v>4518</v>
      </c>
      <c r="B1854" s="2" t="s">
        <v>1841</v>
      </c>
      <c r="C1854" s="2" t="s">
        <v>53</v>
      </c>
      <c r="D1854" s="2" t="str">
        <f>INDEX(Hotels!$C$2:$C$49,MATCH(C1854,Hotels!$A$2:$A$49,0))</f>
        <v>Mumbai</v>
      </c>
      <c r="E1854" s="11">
        <v>45793</v>
      </c>
      <c r="F1854" s="11">
        <v>45809</v>
      </c>
      <c r="G1854" s="11">
        <v>45810</v>
      </c>
      <c r="H1854" s="13">
        <f>DATE(YEAR(F1854),MONTH(F1854),1)</f>
        <v>45809</v>
      </c>
      <c r="I1854" s="2">
        <f>G1854-F1854</f>
        <v>1</v>
      </c>
      <c r="J1854" s="2">
        <f>F1854-E1854</f>
        <v>16</v>
      </c>
      <c r="K1854" s="2" t="s">
        <v>2655</v>
      </c>
      <c r="L1854" s="2">
        <v>1</v>
      </c>
      <c r="M1854" s="2">
        <v>1</v>
      </c>
      <c r="N1854" s="2">
        <v>0</v>
      </c>
      <c r="O1854" s="2" t="s">
        <v>2732</v>
      </c>
      <c r="P1854" s="2" t="s">
        <v>2656</v>
      </c>
      <c r="Q1854" s="2" t="s">
        <v>2649</v>
      </c>
      <c r="R1854" s="3">
        <v>8500</v>
      </c>
      <c r="S1854" s="3">
        <f>I1854*L1854*R1854</f>
        <v>8500</v>
      </c>
      <c r="T1854" s="2">
        <f>M1854+N1854</f>
        <v>1</v>
      </c>
    </row>
    <row r="1855" spans="1:20" x14ac:dyDescent="0.2">
      <c r="A1855" s="2" t="s">
        <v>4519</v>
      </c>
      <c r="B1855" s="2" t="s">
        <v>1914</v>
      </c>
      <c r="C1855" s="2" t="s">
        <v>9</v>
      </c>
      <c r="D1855" s="2" t="str">
        <f>INDEX(Hotels!$C$2:$C$49,MATCH(C1855,Hotels!$A$2:$A$49,0))</f>
        <v>Goa</v>
      </c>
      <c r="E1855" s="11">
        <v>45793</v>
      </c>
      <c r="F1855" s="11">
        <v>45981</v>
      </c>
      <c r="G1855" s="11">
        <v>45987</v>
      </c>
      <c r="H1855" s="13">
        <f>DATE(YEAR(F1855),MONTH(F1855),1)</f>
        <v>45962</v>
      </c>
      <c r="I1855" s="2">
        <f>G1855-F1855</f>
        <v>6</v>
      </c>
      <c r="J1855" s="2">
        <f>F1855-E1855</f>
        <v>188</v>
      </c>
      <c r="K1855" s="2" t="s">
        <v>2646</v>
      </c>
      <c r="L1855" s="2">
        <v>1</v>
      </c>
      <c r="M1855" s="2">
        <v>2</v>
      </c>
      <c r="N1855" s="2">
        <v>1</v>
      </c>
      <c r="O1855" s="2" t="s">
        <v>2661</v>
      </c>
      <c r="P1855" s="2" t="s">
        <v>2652</v>
      </c>
      <c r="Q1855" s="2" t="s">
        <v>2649</v>
      </c>
      <c r="R1855" s="3">
        <v>13050</v>
      </c>
      <c r="S1855" s="3">
        <f>I1855*L1855*R1855</f>
        <v>78300</v>
      </c>
      <c r="T1855" s="2">
        <f>M1855+N1855</f>
        <v>3</v>
      </c>
    </row>
    <row r="1856" spans="1:20" x14ac:dyDescent="0.2">
      <c r="A1856" s="2" t="s">
        <v>4520</v>
      </c>
      <c r="B1856" s="2" t="s">
        <v>2419</v>
      </c>
      <c r="C1856" s="2" t="s">
        <v>83</v>
      </c>
      <c r="D1856" s="2" t="str">
        <f>INDEX(Hotels!$C$2:$C$49,MATCH(C1856,Hotels!$A$2:$A$49,0))</f>
        <v>Kochi</v>
      </c>
      <c r="E1856" s="11">
        <v>45793</v>
      </c>
      <c r="F1856" s="11">
        <v>45842</v>
      </c>
      <c r="G1856" s="11">
        <v>45845</v>
      </c>
      <c r="H1856" s="13">
        <f>DATE(YEAR(F1856),MONTH(F1856),1)</f>
        <v>45839</v>
      </c>
      <c r="I1856" s="2">
        <f>G1856-F1856</f>
        <v>3</v>
      </c>
      <c r="J1856" s="2">
        <f>F1856-E1856</f>
        <v>49</v>
      </c>
      <c r="K1856" s="2" t="s">
        <v>2668</v>
      </c>
      <c r="L1856" s="2">
        <v>1</v>
      </c>
      <c r="M1856" s="2">
        <v>2</v>
      </c>
      <c r="N1856" s="2">
        <v>0</v>
      </c>
      <c r="O1856" s="2" t="s">
        <v>2689</v>
      </c>
      <c r="P1856" s="2" t="s">
        <v>2672</v>
      </c>
      <c r="Q1856" s="2" t="s">
        <v>2649</v>
      </c>
      <c r="R1856" s="3">
        <v>7150</v>
      </c>
      <c r="S1856" s="3">
        <f>I1856*L1856*R1856</f>
        <v>21450</v>
      </c>
      <c r="T1856" s="2">
        <f>M1856+N1856</f>
        <v>2</v>
      </c>
    </row>
    <row r="1857" spans="1:20" x14ac:dyDescent="0.2">
      <c r="A1857" s="2" t="s">
        <v>4521</v>
      </c>
      <c r="B1857" s="2" t="s">
        <v>2433</v>
      </c>
      <c r="C1857" s="2" t="s">
        <v>29</v>
      </c>
      <c r="D1857" s="2" t="str">
        <f>INDEX(Hotels!$C$2:$C$49,MATCH(C1857,Hotels!$A$2:$A$49,0))</f>
        <v>Jaipur</v>
      </c>
      <c r="E1857" s="11">
        <v>45793</v>
      </c>
      <c r="F1857" s="11">
        <v>45807</v>
      </c>
      <c r="G1857" s="11">
        <v>45809</v>
      </c>
      <c r="H1857" s="13">
        <f>DATE(YEAR(F1857),MONTH(F1857),1)</f>
        <v>45778</v>
      </c>
      <c r="I1857" s="2">
        <f>G1857-F1857</f>
        <v>2</v>
      </c>
      <c r="J1857" s="2">
        <f>F1857-E1857</f>
        <v>14</v>
      </c>
      <c r="K1857" s="2" t="s">
        <v>2646</v>
      </c>
      <c r="L1857" s="2">
        <v>3</v>
      </c>
      <c r="M1857" s="2">
        <v>6</v>
      </c>
      <c r="N1857" s="2">
        <v>0</v>
      </c>
      <c r="O1857" s="2" t="s">
        <v>2658</v>
      </c>
      <c r="P1857" s="2" t="s">
        <v>2662</v>
      </c>
      <c r="Q1857" s="2" t="s">
        <v>2649</v>
      </c>
      <c r="R1857" s="3">
        <v>10800</v>
      </c>
      <c r="S1857" s="3">
        <f>I1857*L1857*R1857</f>
        <v>64800</v>
      </c>
      <c r="T1857" s="2">
        <f>M1857+N1857</f>
        <v>6</v>
      </c>
    </row>
    <row r="1858" spans="1:20" x14ac:dyDescent="0.2">
      <c r="A1858" s="2" t="s">
        <v>4522</v>
      </c>
      <c r="B1858" s="2" t="s">
        <v>2586</v>
      </c>
      <c r="C1858" s="2" t="s">
        <v>81</v>
      </c>
      <c r="D1858" s="2" t="str">
        <f>INDEX(Hotels!$C$2:$C$49,MATCH(C1858,Hotels!$A$2:$A$49,0))</f>
        <v>Bengaluru</v>
      </c>
      <c r="E1858" s="11">
        <v>45793</v>
      </c>
      <c r="F1858" s="11">
        <v>45800</v>
      </c>
      <c r="G1858" s="11">
        <v>45801</v>
      </c>
      <c r="H1858" s="13">
        <f>DATE(YEAR(F1858),MONTH(F1858),1)</f>
        <v>45778</v>
      </c>
      <c r="I1858" s="2">
        <f>G1858-F1858</f>
        <v>1</v>
      </c>
      <c r="J1858" s="2">
        <f>F1858-E1858</f>
        <v>7</v>
      </c>
      <c r="K1858" s="2" t="s">
        <v>2668</v>
      </c>
      <c r="L1858" s="2">
        <v>1</v>
      </c>
      <c r="M1858" s="2">
        <v>2</v>
      </c>
      <c r="N1858" s="2">
        <v>0</v>
      </c>
      <c r="O1858" s="2" t="s">
        <v>2732</v>
      </c>
      <c r="P1858" s="2" t="s">
        <v>2656</v>
      </c>
      <c r="Q1858" s="2" t="s">
        <v>2649</v>
      </c>
      <c r="R1858" s="3">
        <v>12550</v>
      </c>
      <c r="S1858" s="3">
        <f>I1858*L1858*R1858</f>
        <v>12550</v>
      </c>
      <c r="T1858" s="2">
        <f>M1858+N1858</f>
        <v>2</v>
      </c>
    </row>
    <row r="1859" spans="1:20" x14ac:dyDescent="0.2">
      <c r="A1859" s="2" t="s">
        <v>4523</v>
      </c>
      <c r="B1859" s="2" t="s">
        <v>229</v>
      </c>
      <c r="C1859" s="2" t="s">
        <v>79</v>
      </c>
      <c r="D1859" s="2" t="str">
        <f>INDEX(Hotels!$C$2:$C$49,MATCH(C1859,Hotels!$A$2:$A$49,0))</f>
        <v>Bengaluru</v>
      </c>
      <c r="E1859" s="11">
        <v>45794</v>
      </c>
      <c r="F1859" s="11">
        <v>45836</v>
      </c>
      <c r="G1859" s="11">
        <v>45839</v>
      </c>
      <c r="H1859" s="13">
        <f>DATE(YEAR(F1859),MONTH(F1859),1)</f>
        <v>45809</v>
      </c>
      <c r="I1859" s="2">
        <f>G1859-F1859</f>
        <v>3</v>
      </c>
      <c r="J1859" s="2">
        <f>F1859-E1859</f>
        <v>42</v>
      </c>
      <c r="K1859" s="2" t="s">
        <v>2646</v>
      </c>
      <c r="L1859" s="2">
        <v>1</v>
      </c>
      <c r="M1859" s="2">
        <v>1</v>
      </c>
      <c r="N1859" s="2">
        <v>0</v>
      </c>
      <c r="O1859" s="2" t="s">
        <v>2647</v>
      </c>
      <c r="P1859" s="2" t="s">
        <v>2672</v>
      </c>
      <c r="Q1859" s="2" t="s">
        <v>2649</v>
      </c>
      <c r="R1859" s="3">
        <v>5500</v>
      </c>
      <c r="S1859" s="3">
        <f>I1859*L1859*R1859</f>
        <v>16500</v>
      </c>
      <c r="T1859" s="2">
        <f>M1859+N1859</f>
        <v>1</v>
      </c>
    </row>
    <row r="1860" spans="1:20" x14ac:dyDescent="0.2">
      <c r="A1860" s="2" t="s">
        <v>4524</v>
      </c>
      <c r="B1860" s="2" t="s">
        <v>301</v>
      </c>
      <c r="C1860" s="2" t="s">
        <v>83</v>
      </c>
      <c r="D1860" s="2" t="str">
        <f>INDEX(Hotels!$C$2:$C$49,MATCH(C1860,Hotels!$A$2:$A$49,0))</f>
        <v>Kochi</v>
      </c>
      <c r="E1860" s="11">
        <v>45794</v>
      </c>
      <c r="F1860" s="11">
        <v>45876</v>
      </c>
      <c r="G1860" s="11">
        <v>45880</v>
      </c>
      <c r="H1860" s="13">
        <f>DATE(YEAR(F1860),MONTH(F1860),1)</f>
        <v>45870</v>
      </c>
      <c r="I1860" s="2">
        <f>G1860-F1860</f>
        <v>4</v>
      </c>
      <c r="J1860" s="2">
        <f>F1860-E1860</f>
        <v>82</v>
      </c>
      <c r="K1860" s="2" t="s">
        <v>2666</v>
      </c>
      <c r="L1860" s="2">
        <v>1</v>
      </c>
      <c r="M1860" s="2">
        <v>2</v>
      </c>
      <c r="N1860" s="2">
        <v>3</v>
      </c>
      <c r="O1860" s="2" t="s">
        <v>2647</v>
      </c>
      <c r="P1860" s="2" t="s">
        <v>2652</v>
      </c>
      <c r="Q1860" s="2" t="s">
        <v>2649</v>
      </c>
      <c r="R1860" s="3">
        <v>19150</v>
      </c>
      <c r="S1860" s="3">
        <f>I1860*L1860*R1860</f>
        <v>76600</v>
      </c>
      <c r="T1860" s="2">
        <f>M1860+N1860</f>
        <v>5</v>
      </c>
    </row>
    <row r="1861" spans="1:20" x14ac:dyDescent="0.2">
      <c r="A1861" s="2" t="s">
        <v>4525</v>
      </c>
      <c r="B1861" s="2" t="s">
        <v>514</v>
      </c>
      <c r="C1861" s="2" t="s">
        <v>129</v>
      </c>
      <c r="D1861" s="2" t="str">
        <f>INDEX(Hotels!$C$2:$C$49,MATCH(C1861,Hotels!$A$2:$A$49,0))</f>
        <v>Varanasi</v>
      </c>
      <c r="E1861" s="11">
        <v>45794</v>
      </c>
      <c r="F1861" s="11">
        <v>45880</v>
      </c>
      <c r="G1861" s="11">
        <v>45884</v>
      </c>
      <c r="H1861" s="13">
        <f>DATE(YEAR(F1861),MONTH(F1861),1)</f>
        <v>45870</v>
      </c>
      <c r="I1861" s="2">
        <f>G1861-F1861</f>
        <v>4</v>
      </c>
      <c r="J1861" s="2">
        <f>F1861-E1861</f>
        <v>86</v>
      </c>
      <c r="K1861" s="2" t="s">
        <v>2668</v>
      </c>
      <c r="L1861" s="2">
        <v>1</v>
      </c>
      <c r="M1861" s="2">
        <v>2</v>
      </c>
      <c r="N1861" s="2">
        <v>0</v>
      </c>
      <c r="O1861" s="2" t="s">
        <v>2683</v>
      </c>
      <c r="P1861" s="2" t="s">
        <v>2656</v>
      </c>
      <c r="Q1861" s="2" t="s">
        <v>2653</v>
      </c>
      <c r="R1861" s="3">
        <v>3050</v>
      </c>
      <c r="S1861" s="3">
        <f>I1861*L1861*R1861</f>
        <v>12200</v>
      </c>
      <c r="T1861" s="2">
        <f>M1861+N1861</f>
        <v>2</v>
      </c>
    </row>
    <row r="1862" spans="1:20" x14ac:dyDescent="0.2">
      <c r="A1862" s="2" t="s">
        <v>4526</v>
      </c>
      <c r="B1862" s="2" t="s">
        <v>603</v>
      </c>
      <c r="C1862" s="2" t="s">
        <v>101</v>
      </c>
      <c r="D1862" s="2" t="str">
        <f>INDEX(Hotels!$C$2:$C$49,MATCH(C1862,Hotels!$A$2:$A$49,0))</f>
        <v>Shimla</v>
      </c>
      <c r="E1862" s="11">
        <v>45794</v>
      </c>
      <c r="F1862" s="11">
        <v>45843</v>
      </c>
      <c r="G1862" s="11">
        <v>45845</v>
      </c>
      <c r="H1862" s="13">
        <f>DATE(YEAR(F1862),MONTH(F1862),1)</f>
        <v>45839</v>
      </c>
      <c r="I1862" s="2">
        <f>G1862-F1862</f>
        <v>2</v>
      </c>
      <c r="J1862" s="2">
        <f>F1862-E1862</f>
        <v>49</v>
      </c>
      <c r="K1862" s="2" t="s">
        <v>2668</v>
      </c>
      <c r="L1862" s="2">
        <v>3</v>
      </c>
      <c r="M1862" s="2">
        <v>6</v>
      </c>
      <c r="N1862" s="2">
        <v>0</v>
      </c>
      <c r="O1862" s="2" t="s">
        <v>2658</v>
      </c>
      <c r="P1862" s="2" t="s">
        <v>2662</v>
      </c>
      <c r="Q1862" s="2" t="s">
        <v>2649</v>
      </c>
      <c r="R1862" s="3">
        <v>4000</v>
      </c>
      <c r="S1862" s="3">
        <f>I1862*L1862*R1862</f>
        <v>24000</v>
      </c>
      <c r="T1862" s="2">
        <f>M1862+N1862</f>
        <v>6</v>
      </c>
    </row>
    <row r="1863" spans="1:20" x14ac:dyDescent="0.2">
      <c r="A1863" s="2" t="s">
        <v>4527</v>
      </c>
      <c r="B1863" s="2" t="s">
        <v>606</v>
      </c>
      <c r="C1863" s="2" t="s">
        <v>39</v>
      </c>
      <c r="D1863" s="2" t="str">
        <f>INDEX(Hotels!$C$2:$C$49,MATCH(C1863,Hotels!$A$2:$A$49,0))</f>
        <v>Udaipur</v>
      </c>
      <c r="E1863" s="11">
        <v>45794</v>
      </c>
      <c r="F1863" s="11">
        <v>46064</v>
      </c>
      <c r="G1863" s="11">
        <v>46067</v>
      </c>
      <c r="H1863" s="13">
        <f>DATE(YEAR(F1863),MONTH(F1863),1)</f>
        <v>46054</v>
      </c>
      <c r="I1863" s="2">
        <f>G1863-F1863</f>
        <v>3</v>
      </c>
      <c r="J1863" s="2">
        <f>F1863-E1863</f>
        <v>270</v>
      </c>
      <c r="K1863" s="2" t="s">
        <v>2655</v>
      </c>
      <c r="L1863" s="2">
        <v>1</v>
      </c>
      <c r="M1863" s="2">
        <v>2</v>
      </c>
      <c r="N1863" s="2">
        <v>1</v>
      </c>
      <c r="O1863" s="2" t="s">
        <v>2651</v>
      </c>
      <c r="P1863" s="2" t="s">
        <v>2648</v>
      </c>
      <c r="Q1863" s="2" t="s">
        <v>2649</v>
      </c>
      <c r="R1863" s="3">
        <v>9250</v>
      </c>
      <c r="S1863" s="3">
        <f>I1863*L1863*R1863</f>
        <v>27750</v>
      </c>
      <c r="T1863" s="2">
        <f>M1863+N1863</f>
        <v>3</v>
      </c>
    </row>
    <row r="1864" spans="1:20" x14ac:dyDescent="0.2">
      <c r="A1864" s="2" t="s">
        <v>4528</v>
      </c>
      <c r="B1864" s="2" t="s">
        <v>691</v>
      </c>
      <c r="C1864" s="2" t="s">
        <v>103</v>
      </c>
      <c r="D1864" s="2" t="str">
        <f>INDEX(Hotels!$C$2:$C$49,MATCH(C1864,Hotels!$A$2:$A$49,0))</f>
        <v>Manali</v>
      </c>
      <c r="E1864" s="11">
        <v>45794</v>
      </c>
      <c r="F1864" s="11">
        <v>45826</v>
      </c>
      <c r="G1864" s="11">
        <v>45828</v>
      </c>
      <c r="H1864" s="13">
        <f>DATE(YEAR(F1864),MONTH(F1864),1)</f>
        <v>45809</v>
      </c>
      <c r="I1864" s="2">
        <f>G1864-F1864</f>
        <v>2</v>
      </c>
      <c r="J1864" s="2">
        <f>F1864-E1864</f>
        <v>32</v>
      </c>
      <c r="K1864" s="2" t="s">
        <v>2668</v>
      </c>
      <c r="L1864" s="2">
        <v>3</v>
      </c>
      <c r="M1864" s="2">
        <v>6</v>
      </c>
      <c r="N1864" s="2">
        <v>0</v>
      </c>
      <c r="O1864" s="2" t="s">
        <v>2651</v>
      </c>
      <c r="P1864" s="2" t="s">
        <v>2652</v>
      </c>
      <c r="Q1864" s="2" t="s">
        <v>2664</v>
      </c>
      <c r="R1864" s="3">
        <v>3800</v>
      </c>
      <c r="S1864" s="3">
        <f>I1864*L1864*R1864</f>
        <v>22800</v>
      </c>
      <c r="T1864" s="2">
        <f>M1864+N1864</f>
        <v>6</v>
      </c>
    </row>
    <row r="1865" spans="1:20" x14ac:dyDescent="0.2">
      <c r="A1865" s="2" t="s">
        <v>4529</v>
      </c>
      <c r="B1865" s="2" t="s">
        <v>1702</v>
      </c>
      <c r="C1865" s="2" t="s">
        <v>116</v>
      </c>
      <c r="D1865" s="2" t="str">
        <f>INDEX(Hotels!$C$2:$C$49,MATCH(C1865,Hotels!$A$2:$A$49,0))</f>
        <v>Rishikesh</v>
      </c>
      <c r="E1865" s="11">
        <v>45794</v>
      </c>
      <c r="F1865" s="11">
        <v>45794</v>
      </c>
      <c r="G1865" s="11">
        <v>45796</v>
      </c>
      <c r="H1865" s="13">
        <f>DATE(YEAR(F1865),MONTH(F1865),1)</f>
        <v>45778</v>
      </c>
      <c r="I1865" s="2">
        <f>G1865-F1865</f>
        <v>2</v>
      </c>
      <c r="J1865" s="2">
        <f>F1865-E1865</f>
        <v>0</v>
      </c>
      <c r="K1865" s="2" t="s">
        <v>2655</v>
      </c>
      <c r="L1865" s="2">
        <v>1</v>
      </c>
      <c r="M1865" s="2">
        <v>3</v>
      </c>
      <c r="N1865" s="2">
        <v>0</v>
      </c>
      <c r="O1865" s="2" t="s">
        <v>2661</v>
      </c>
      <c r="P1865" s="2" t="s">
        <v>2672</v>
      </c>
      <c r="Q1865" s="2" t="s">
        <v>2649</v>
      </c>
      <c r="R1865" s="3">
        <v>6100</v>
      </c>
      <c r="S1865" s="3">
        <f>I1865*L1865*R1865</f>
        <v>12200</v>
      </c>
      <c r="T1865" s="2">
        <f>M1865+N1865</f>
        <v>3</v>
      </c>
    </row>
    <row r="1866" spans="1:20" x14ac:dyDescent="0.2">
      <c r="A1866" s="2" t="s">
        <v>4530</v>
      </c>
      <c r="B1866" s="2" t="s">
        <v>1717</v>
      </c>
      <c r="C1866" s="2" t="s">
        <v>101</v>
      </c>
      <c r="D1866" s="2" t="str">
        <f>INDEX(Hotels!$C$2:$C$49,MATCH(C1866,Hotels!$A$2:$A$49,0))</f>
        <v>Shimla</v>
      </c>
      <c r="E1866" s="11">
        <v>45794</v>
      </c>
      <c r="F1866" s="11">
        <v>45823</v>
      </c>
      <c r="G1866" s="11">
        <v>45826</v>
      </c>
      <c r="H1866" s="13">
        <f>DATE(YEAR(F1866),MONTH(F1866),1)</f>
        <v>45809</v>
      </c>
      <c r="I1866" s="2">
        <f>G1866-F1866</f>
        <v>3</v>
      </c>
      <c r="J1866" s="2">
        <f>F1866-E1866</f>
        <v>29</v>
      </c>
      <c r="K1866" s="2" t="s">
        <v>2655</v>
      </c>
      <c r="L1866" s="2">
        <v>1</v>
      </c>
      <c r="M1866" s="2">
        <v>2</v>
      </c>
      <c r="N1866" s="2">
        <v>0</v>
      </c>
      <c r="O1866" s="2" t="s">
        <v>2689</v>
      </c>
      <c r="P1866" s="2" t="s">
        <v>2659</v>
      </c>
      <c r="Q1866" s="2" t="s">
        <v>2649</v>
      </c>
      <c r="R1866" s="3">
        <v>8100</v>
      </c>
      <c r="S1866" s="3">
        <f>I1866*L1866*R1866</f>
        <v>24300</v>
      </c>
      <c r="T1866" s="2">
        <f>M1866+N1866</f>
        <v>2</v>
      </c>
    </row>
    <row r="1867" spans="1:20" x14ac:dyDescent="0.2">
      <c r="A1867" s="2" t="s">
        <v>4531</v>
      </c>
      <c r="B1867" s="2" t="s">
        <v>2115</v>
      </c>
      <c r="C1867" s="2" t="s">
        <v>83</v>
      </c>
      <c r="D1867" s="2" t="str">
        <f>INDEX(Hotels!$C$2:$C$49,MATCH(C1867,Hotels!$A$2:$A$49,0))</f>
        <v>Kochi</v>
      </c>
      <c r="E1867" s="11">
        <v>45794</v>
      </c>
      <c r="F1867" s="11">
        <v>45903</v>
      </c>
      <c r="G1867" s="11">
        <v>45908</v>
      </c>
      <c r="H1867" s="13">
        <f>DATE(YEAR(F1867),MONTH(F1867),1)</f>
        <v>45901</v>
      </c>
      <c r="I1867" s="2">
        <f>G1867-F1867</f>
        <v>5</v>
      </c>
      <c r="J1867" s="2">
        <f>F1867-E1867</f>
        <v>109</v>
      </c>
      <c r="K1867" s="2" t="s">
        <v>2668</v>
      </c>
      <c r="L1867" s="2">
        <v>1</v>
      </c>
      <c r="M1867" s="2">
        <v>2</v>
      </c>
      <c r="N1867" s="2">
        <v>0</v>
      </c>
      <c r="O1867" s="2" t="s">
        <v>2670</v>
      </c>
      <c r="P1867" s="2" t="s">
        <v>2652</v>
      </c>
      <c r="Q1867" s="2" t="s">
        <v>2649</v>
      </c>
      <c r="R1867" s="3">
        <v>7000</v>
      </c>
      <c r="S1867" s="3">
        <f>I1867*L1867*R1867</f>
        <v>35000</v>
      </c>
      <c r="T1867" s="2">
        <f>M1867+N1867</f>
        <v>2</v>
      </c>
    </row>
    <row r="1868" spans="1:20" x14ac:dyDescent="0.2">
      <c r="A1868" s="2" t="s">
        <v>4532</v>
      </c>
      <c r="B1868" s="2" t="s">
        <v>2161</v>
      </c>
      <c r="C1868" s="2" t="s">
        <v>51</v>
      </c>
      <c r="D1868" s="2" t="str">
        <f>INDEX(Hotels!$C$2:$C$49,MATCH(C1868,Hotels!$A$2:$A$49,0))</f>
        <v>Agra</v>
      </c>
      <c r="E1868" s="11">
        <v>45794</v>
      </c>
      <c r="F1868" s="11">
        <v>45796</v>
      </c>
      <c r="G1868" s="11">
        <v>45798</v>
      </c>
      <c r="H1868" s="13">
        <f>DATE(YEAR(F1868),MONTH(F1868),1)</f>
        <v>45778</v>
      </c>
      <c r="I1868" s="2">
        <f>G1868-F1868</f>
        <v>2</v>
      </c>
      <c r="J1868" s="2">
        <f>F1868-E1868</f>
        <v>2</v>
      </c>
      <c r="K1868" s="2" t="s">
        <v>2668</v>
      </c>
      <c r="L1868" s="2">
        <v>1</v>
      </c>
      <c r="M1868" s="2">
        <v>1</v>
      </c>
      <c r="N1868" s="2">
        <v>0</v>
      </c>
      <c r="O1868" s="2" t="s">
        <v>2651</v>
      </c>
      <c r="P1868" s="2" t="s">
        <v>2652</v>
      </c>
      <c r="Q1868" s="2" t="s">
        <v>2649</v>
      </c>
      <c r="R1868" s="3">
        <v>7100</v>
      </c>
      <c r="S1868" s="3">
        <f>I1868*L1868*R1868</f>
        <v>14200</v>
      </c>
      <c r="T1868" s="2">
        <f>M1868+N1868</f>
        <v>1</v>
      </c>
    </row>
    <row r="1869" spans="1:20" x14ac:dyDescent="0.2">
      <c r="A1869" s="2" t="s">
        <v>4533</v>
      </c>
      <c r="B1869" s="2" t="s">
        <v>320</v>
      </c>
      <c r="C1869" s="2" t="s">
        <v>19</v>
      </c>
      <c r="D1869" s="2" t="str">
        <f>INDEX(Hotels!$C$2:$C$49,MATCH(C1869,Hotels!$A$2:$A$49,0))</f>
        <v>Goa</v>
      </c>
      <c r="E1869" s="11">
        <v>45795</v>
      </c>
      <c r="F1869" s="11">
        <v>45805</v>
      </c>
      <c r="G1869" s="11">
        <v>45806</v>
      </c>
      <c r="H1869" s="13">
        <f>DATE(YEAR(F1869),MONTH(F1869),1)</f>
        <v>45778</v>
      </c>
      <c r="I1869" s="2">
        <f>G1869-F1869</f>
        <v>1</v>
      </c>
      <c r="J1869" s="2">
        <f>F1869-E1869</f>
        <v>10</v>
      </c>
      <c r="K1869" s="2" t="s">
        <v>2666</v>
      </c>
      <c r="L1869" s="2">
        <v>1</v>
      </c>
      <c r="M1869" s="2">
        <v>2</v>
      </c>
      <c r="N1869" s="2">
        <v>0</v>
      </c>
      <c r="O1869" s="2" t="s">
        <v>2651</v>
      </c>
      <c r="P1869" s="2" t="s">
        <v>2662</v>
      </c>
      <c r="Q1869" s="2" t="s">
        <v>2649</v>
      </c>
      <c r="R1869" s="3">
        <v>15150</v>
      </c>
      <c r="S1869" s="3">
        <f>I1869*L1869*R1869</f>
        <v>15150</v>
      </c>
      <c r="T1869" s="2">
        <f>M1869+N1869</f>
        <v>2</v>
      </c>
    </row>
    <row r="1870" spans="1:20" x14ac:dyDescent="0.2">
      <c r="A1870" s="2" t="s">
        <v>4534</v>
      </c>
      <c r="B1870" s="2" t="s">
        <v>632</v>
      </c>
      <c r="C1870" s="2" t="s">
        <v>77</v>
      </c>
      <c r="D1870" s="2" t="str">
        <f>INDEX(Hotels!$C$2:$C$49,MATCH(C1870,Hotels!$A$2:$A$49,0))</f>
        <v>Bengaluru</v>
      </c>
      <c r="E1870" s="11">
        <v>45795</v>
      </c>
      <c r="F1870" s="11">
        <v>45801</v>
      </c>
      <c r="G1870" s="11">
        <v>45804</v>
      </c>
      <c r="H1870" s="13">
        <f>DATE(YEAR(F1870),MONTH(F1870),1)</f>
        <v>45778</v>
      </c>
      <c r="I1870" s="2">
        <f>G1870-F1870</f>
        <v>3</v>
      </c>
      <c r="J1870" s="2">
        <f>F1870-E1870</f>
        <v>6</v>
      </c>
      <c r="K1870" s="2" t="s">
        <v>2655</v>
      </c>
      <c r="L1870" s="2">
        <v>1</v>
      </c>
      <c r="M1870" s="2">
        <v>1</v>
      </c>
      <c r="N1870" s="2">
        <v>0</v>
      </c>
      <c r="O1870" s="2" t="s">
        <v>2732</v>
      </c>
      <c r="P1870" s="2" t="s">
        <v>2672</v>
      </c>
      <c r="Q1870" s="2" t="s">
        <v>2649</v>
      </c>
      <c r="R1870" s="3">
        <v>7950</v>
      </c>
      <c r="S1870" s="3">
        <f>I1870*L1870*R1870</f>
        <v>23850</v>
      </c>
      <c r="T1870" s="2">
        <f>M1870+N1870</f>
        <v>1</v>
      </c>
    </row>
    <row r="1871" spans="1:20" x14ac:dyDescent="0.2">
      <c r="A1871" s="2" t="s">
        <v>4535</v>
      </c>
      <c r="B1871" s="2" t="s">
        <v>1316</v>
      </c>
      <c r="C1871" s="2" t="s">
        <v>13</v>
      </c>
      <c r="D1871" s="2" t="str">
        <f>INDEX(Hotels!$C$2:$C$49,MATCH(C1871,Hotels!$A$2:$A$49,0))</f>
        <v>Goa</v>
      </c>
      <c r="E1871" s="11">
        <v>45795</v>
      </c>
      <c r="F1871" s="11">
        <v>45801</v>
      </c>
      <c r="G1871" s="11">
        <v>45804</v>
      </c>
      <c r="H1871" s="13">
        <f>DATE(YEAR(F1871),MONTH(F1871),1)</f>
        <v>45778</v>
      </c>
      <c r="I1871" s="2">
        <f>G1871-F1871</f>
        <v>3</v>
      </c>
      <c r="J1871" s="2">
        <f>F1871-E1871</f>
        <v>6</v>
      </c>
      <c r="K1871" s="2" t="s">
        <v>2655</v>
      </c>
      <c r="L1871" s="2">
        <v>1</v>
      </c>
      <c r="M1871" s="2">
        <v>2</v>
      </c>
      <c r="N1871" s="2">
        <v>0</v>
      </c>
      <c r="O1871" s="2" t="s">
        <v>2683</v>
      </c>
      <c r="P1871" s="2" t="s">
        <v>2652</v>
      </c>
      <c r="Q1871" s="2" t="s">
        <v>2649</v>
      </c>
      <c r="R1871" s="3">
        <v>12800</v>
      </c>
      <c r="S1871" s="3">
        <f>I1871*L1871*R1871</f>
        <v>38400</v>
      </c>
      <c r="T1871" s="2">
        <f>M1871+N1871</f>
        <v>2</v>
      </c>
    </row>
    <row r="1872" spans="1:20" x14ac:dyDescent="0.2">
      <c r="A1872" s="2" t="s">
        <v>4536</v>
      </c>
      <c r="B1872" s="2" t="s">
        <v>1378</v>
      </c>
      <c r="C1872" s="2" t="s">
        <v>110</v>
      </c>
      <c r="D1872" s="2" t="str">
        <f>INDEX(Hotels!$C$2:$C$49,MATCH(C1872,Hotels!$A$2:$A$49,0))</f>
        <v>Manali</v>
      </c>
      <c r="E1872" s="11">
        <v>45795</v>
      </c>
      <c r="F1872" s="11">
        <v>45845</v>
      </c>
      <c r="G1872" s="11">
        <v>45849</v>
      </c>
      <c r="H1872" s="13">
        <f>DATE(YEAR(F1872),MONTH(F1872),1)</f>
        <v>45839</v>
      </c>
      <c r="I1872" s="2">
        <f>G1872-F1872</f>
        <v>4</v>
      </c>
      <c r="J1872" s="2">
        <f>F1872-E1872</f>
        <v>50</v>
      </c>
      <c r="K1872" s="2" t="s">
        <v>2668</v>
      </c>
      <c r="L1872" s="2">
        <v>1</v>
      </c>
      <c r="M1872" s="2">
        <v>2</v>
      </c>
      <c r="N1872" s="2">
        <v>0</v>
      </c>
      <c r="O1872" s="2" t="s">
        <v>2647</v>
      </c>
      <c r="P1872" s="2" t="s">
        <v>2672</v>
      </c>
      <c r="Q1872" s="2" t="s">
        <v>2664</v>
      </c>
      <c r="R1872" s="3">
        <v>3650</v>
      </c>
      <c r="S1872" s="3">
        <f>I1872*L1872*R1872</f>
        <v>14600</v>
      </c>
      <c r="T1872" s="2">
        <f>M1872+N1872</f>
        <v>2</v>
      </c>
    </row>
    <row r="1873" spans="1:20" x14ac:dyDescent="0.2">
      <c r="A1873" s="2" t="s">
        <v>4537</v>
      </c>
      <c r="B1873" s="2" t="s">
        <v>1899</v>
      </c>
      <c r="C1873" s="2" t="s">
        <v>26</v>
      </c>
      <c r="D1873" s="2" t="str">
        <f>INDEX(Hotels!$C$2:$C$49,MATCH(C1873,Hotels!$A$2:$A$49,0))</f>
        <v>Jaipur</v>
      </c>
      <c r="E1873" s="11">
        <v>45795</v>
      </c>
      <c r="F1873" s="11">
        <v>45833</v>
      </c>
      <c r="G1873" s="11">
        <v>45835</v>
      </c>
      <c r="H1873" s="13">
        <f>DATE(YEAR(F1873),MONTH(F1873),1)</f>
        <v>45809</v>
      </c>
      <c r="I1873" s="2">
        <f>G1873-F1873</f>
        <v>2</v>
      </c>
      <c r="J1873" s="2">
        <f>F1873-E1873</f>
        <v>38</v>
      </c>
      <c r="K1873" s="2" t="s">
        <v>2668</v>
      </c>
      <c r="L1873" s="2">
        <v>1</v>
      </c>
      <c r="M1873" s="2">
        <v>2</v>
      </c>
      <c r="N1873" s="2">
        <v>0</v>
      </c>
      <c r="O1873" s="2" t="s">
        <v>2683</v>
      </c>
      <c r="P1873" s="2" t="s">
        <v>2662</v>
      </c>
      <c r="Q1873" s="2" t="s">
        <v>2649</v>
      </c>
      <c r="R1873" s="3">
        <v>7100</v>
      </c>
      <c r="S1873" s="3">
        <f>I1873*L1873*R1873</f>
        <v>14200</v>
      </c>
      <c r="T1873" s="2">
        <f>M1873+N1873</f>
        <v>2</v>
      </c>
    </row>
    <row r="1874" spans="1:20" x14ac:dyDescent="0.2">
      <c r="A1874" s="2" t="s">
        <v>4538</v>
      </c>
      <c r="B1874" s="2" t="s">
        <v>1915</v>
      </c>
      <c r="C1874" s="2" t="s">
        <v>97</v>
      </c>
      <c r="D1874" s="2" t="str">
        <f>INDEX(Hotels!$C$2:$C$49,MATCH(C1874,Hotels!$A$2:$A$49,0))</f>
        <v>Shimla</v>
      </c>
      <c r="E1874" s="11">
        <v>45795</v>
      </c>
      <c r="F1874" s="11">
        <v>45806</v>
      </c>
      <c r="G1874" s="11">
        <v>45807</v>
      </c>
      <c r="H1874" s="13">
        <f>DATE(YEAR(F1874),MONTH(F1874),1)</f>
        <v>45778</v>
      </c>
      <c r="I1874" s="2">
        <f>G1874-F1874</f>
        <v>1</v>
      </c>
      <c r="J1874" s="2">
        <f>F1874-E1874</f>
        <v>11</v>
      </c>
      <c r="K1874" s="2" t="s">
        <v>2666</v>
      </c>
      <c r="L1874" s="2">
        <v>1</v>
      </c>
      <c r="M1874" s="2">
        <v>1</v>
      </c>
      <c r="N1874" s="2">
        <v>0</v>
      </c>
      <c r="O1874" s="2" t="s">
        <v>2647</v>
      </c>
      <c r="P1874" s="2" t="s">
        <v>2652</v>
      </c>
      <c r="Q1874" s="2" t="s">
        <v>2649</v>
      </c>
      <c r="R1874" s="3">
        <v>27450</v>
      </c>
      <c r="S1874" s="3">
        <f>I1874*L1874*R1874</f>
        <v>27450</v>
      </c>
      <c r="T1874" s="2">
        <f>M1874+N1874</f>
        <v>1</v>
      </c>
    </row>
    <row r="1875" spans="1:20" x14ac:dyDescent="0.2">
      <c r="A1875" s="2" t="s">
        <v>4539</v>
      </c>
      <c r="B1875" s="2" t="s">
        <v>1940</v>
      </c>
      <c r="C1875" s="2" t="s">
        <v>57</v>
      </c>
      <c r="D1875" s="2" t="str">
        <f>INDEX(Hotels!$C$2:$C$49,MATCH(C1875,Hotels!$A$2:$A$49,0))</f>
        <v>Mumbai</v>
      </c>
      <c r="E1875" s="11">
        <v>45795</v>
      </c>
      <c r="F1875" s="11">
        <v>45831</v>
      </c>
      <c r="G1875" s="11">
        <v>45833</v>
      </c>
      <c r="H1875" s="13">
        <f>DATE(YEAR(F1875),MONTH(F1875),1)</f>
        <v>45809</v>
      </c>
      <c r="I1875" s="2">
        <f>G1875-F1875</f>
        <v>2</v>
      </c>
      <c r="J1875" s="2">
        <f>F1875-E1875</f>
        <v>36</v>
      </c>
      <c r="K1875" s="2" t="s">
        <v>2646</v>
      </c>
      <c r="L1875" s="2">
        <v>1</v>
      </c>
      <c r="M1875" s="2">
        <v>2</v>
      </c>
      <c r="N1875" s="2">
        <v>0</v>
      </c>
      <c r="O1875" s="2" t="s">
        <v>2689</v>
      </c>
      <c r="P1875" s="2" t="s">
        <v>2662</v>
      </c>
      <c r="Q1875" s="2" t="s">
        <v>2649</v>
      </c>
      <c r="R1875" s="3">
        <v>11050</v>
      </c>
      <c r="S1875" s="3">
        <f>I1875*L1875*R1875</f>
        <v>22100</v>
      </c>
      <c r="T1875" s="2">
        <f>M1875+N1875</f>
        <v>2</v>
      </c>
    </row>
    <row r="1876" spans="1:20" x14ac:dyDescent="0.2">
      <c r="A1876" s="2" t="s">
        <v>4540</v>
      </c>
      <c r="B1876" s="2" t="s">
        <v>2191</v>
      </c>
      <c r="C1876" s="2" t="s">
        <v>97</v>
      </c>
      <c r="D1876" s="2" t="str">
        <f>INDEX(Hotels!$C$2:$C$49,MATCH(C1876,Hotels!$A$2:$A$49,0))</f>
        <v>Shimla</v>
      </c>
      <c r="E1876" s="11">
        <v>45795</v>
      </c>
      <c r="F1876" s="11">
        <v>45812</v>
      </c>
      <c r="G1876" s="11">
        <v>45815</v>
      </c>
      <c r="H1876" s="13">
        <f>DATE(YEAR(F1876),MONTH(F1876),1)</f>
        <v>45809</v>
      </c>
      <c r="I1876" s="2">
        <f>G1876-F1876</f>
        <v>3</v>
      </c>
      <c r="J1876" s="2">
        <f>F1876-E1876</f>
        <v>17</v>
      </c>
      <c r="K1876" s="2" t="s">
        <v>2646</v>
      </c>
      <c r="L1876" s="2">
        <v>1</v>
      </c>
      <c r="M1876" s="2">
        <v>1</v>
      </c>
      <c r="N1876" s="2">
        <v>0</v>
      </c>
      <c r="O1876" s="2" t="s">
        <v>2732</v>
      </c>
      <c r="P1876" s="2" t="s">
        <v>2659</v>
      </c>
      <c r="Q1876" s="2" t="s">
        <v>2649</v>
      </c>
      <c r="R1876" s="3">
        <v>19150</v>
      </c>
      <c r="S1876" s="3">
        <f>I1876*L1876*R1876</f>
        <v>57450</v>
      </c>
      <c r="T1876" s="2">
        <f>M1876+N1876</f>
        <v>1</v>
      </c>
    </row>
    <row r="1877" spans="1:20" x14ac:dyDescent="0.2">
      <c r="A1877" s="2" t="s">
        <v>4541</v>
      </c>
      <c r="B1877" s="2" t="s">
        <v>2258</v>
      </c>
      <c r="C1877" s="2" t="s">
        <v>29</v>
      </c>
      <c r="D1877" s="2" t="str">
        <f>INDEX(Hotels!$C$2:$C$49,MATCH(C1877,Hotels!$A$2:$A$49,0))</f>
        <v>Jaipur</v>
      </c>
      <c r="E1877" s="11">
        <v>45795</v>
      </c>
      <c r="F1877" s="11">
        <v>45803</v>
      </c>
      <c r="G1877" s="11">
        <v>45806</v>
      </c>
      <c r="H1877" s="13">
        <f>DATE(YEAR(F1877),MONTH(F1877),1)</f>
        <v>45778</v>
      </c>
      <c r="I1877" s="2">
        <f>G1877-F1877</f>
        <v>3</v>
      </c>
      <c r="J1877" s="2">
        <f>F1877-E1877</f>
        <v>8</v>
      </c>
      <c r="K1877" s="2" t="s">
        <v>2646</v>
      </c>
      <c r="L1877" s="2">
        <v>1</v>
      </c>
      <c r="M1877" s="2">
        <v>1</v>
      </c>
      <c r="N1877" s="2">
        <v>0</v>
      </c>
      <c r="O1877" s="2" t="s">
        <v>2683</v>
      </c>
      <c r="P1877" s="2" t="s">
        <v>2652</v>
      </c>
      <c r="Q1877" s="2" t="s">
        <v>2649</v>
      </c>
      <c r="R1877" s="3">
        <v>10100</v>
      </c>
      <c r="S1877" s="3">
        <f>I1877*L1877*R1877</f>
        <v>30300</v>
      </c>
      <c r="T1877" s="2">
        <f>M1877+N1877</f>
        <v>1</v>
      </c>
    </row>
    <row r="1878" spans="1:20" x14ac:dyDescent="0.2">
      <c r="A1878" s="2" t="s">
        <v>4542</v>
      </c>
      <c r="B1878" s="2" t="s">
        <v>2336</v>
      </c>
      <c r="C1878" s="2" t="s">
        <v>53</v>
      </c>
      <c r="D1878" s="2" t="str">
        <f>INDEX(Hotels!$C$2:$C$49,MATCH(C1878,Hotels!$A$2:$A$49,0))</f>
        <v>Mumbai</v>
      </c>
      <c r="E1878" s="11">
        <v>45795</v>
      </c>
      <c r="F1878" s="11">
        <v>45837</v>
      </c>
      <c r="G1878" s="11">
        <v>45840</v>
      </c>
      <c r="H1878" s="13">
        <f>DATE(YEAR(F1878),MONTH(F1878),1)</f>
        <v>45809</v>
      </c>
      <c r="I1878" s="2">
        <f>G1878-F1878</f>
        <v>3</v>
      </c>
      <c r="J1878" s="2">
        <f>F1878-E1878</f>
        <v>42</v>
      </c>
      <c r="K1878" s="2" t="s">
        <v>2646</v>
      </c>
      <c r="L1878" s="2">
        <v>1</v>
      </c>
      <c r="M1878" s="2">
        <v>2</v>
      </c>
      <c r="N1878" s="2">
        <v>0</v>
      </c>
      <c r="O1878" s="2" t="s">
        <v>2651</v>
      </c>
      <c r="P1878" s="2" t="s">
        <v>2648</v>
      </c>
      <c r="Q1878" s="2" t="s">
        <v>2653</v>
      </c>
      <c r="R1878" s="3">
        <v>12550</v>
      </c>
      <c r="S1878" s="3">
        <f>I1878*L1878*R1878</f>
        <v>37650</v>
      </c>
      <c r="T1878" s="2">
        <f>M1878+N1878</f>
        <v>2</v>
      </c>
    </row>
    <row r="1879" spans="1:20" x14ac:dyDescent="0.2">
      <c r="A1879" s="2" t="s">
        <v>4543</v>
      </c>
      <c r="B1879" s="2" t="s">
        <v>2571</v>
      </c>
      <c r="C1879" s="2" t="s">
        <v>26</v>
      </c>
      <c r="D1879" s="2" t="str">
        <f>INDEX(Hotels!$C$2:$C$49,MATCH(C1879,Hotels!$A$2:$A$49,0))</f>
        <v>Jaipur</v>
      </c>
      <c r="E1879" s="11">
        <v>45795</v>
      </c>
      <c r="F1879" s="11">
        <v>45797</v>
      </c>
      <c r="G1879" s="11">
        <v>45800</v>
      </c>
      <c r="H1879" s="13">
        <f>DATE(YEAR(F1879),MONTH(F1879),1)</f>
        <v>45778</v>
      </c>
      <c r="I1879" s="2">
        <f>G1879-F1879</f>
        <v>3</v>
      </c>
      <c r="J1879" s="2">
        <f>F1879-E1879</f>
        <v>2</v>
      </c>
      <c r="K1879" s="2" t="s">
        <v>2668</v>
      </c>
      <c r="L1879" s="2">
        <v>1</v>
      </c>
      <c r="M1879" s="2">
        <v>2</v>
      </c>
      <c r="N1879" s="2">
        <v>0</v>
      </c>
      <c r="O1879" s="2" t="s">
        <v>2689</v>
      </c>
      <c r="P1879" s="2" t="s">
        <v>2662</v>
      </c>
      <c r="Q1879" s="2" t="s">
        <v>2649</v>
      </c>
      <c r="R1879" s="3">
        <v>9250</v>
      </c>
      <c r="S1879" s="3">
        <f>I1879*L1879*R1879</f>
        <v>27750</v>
      </c>
      <c r="T1879" s="2">
        <f>M1879+N1879</f>
        <v>2</v>
      </c>
    </row>
    <row r="1880" spans="1:20" x14ac:dyDescent="0.2">
      <c r="A1880" s="2" t="s">
        <v>4544</v>
      </c>
      <c r="B1880" s="2" t="s">
        <v>804</v>
      </c>
      <c r="C1880" s="2" t="s">
        <v>49</v>
      </c>
      <c r="D1880" s="2" t="str">
        <f>INDEX(Hotels!$C$2:$C$49,MATCH(C1880,Hotels!$A$2:$A$49,0))</f>
        <v>Agra</v>
      </c>
      <c r="E1880" s="11">
        <v>45796</v>
      </c>
      <c r="F1880" s="11">
        <v>45953</v>
      </c>
      <c r="G1880" s="11">
        <v>45956</v>
      </c>
      <c r="H1880" s="13">
        <f>DATE(YEAR(F1880),MONTH(F1880),1)</f>
        <v>45931</v>
      </c>
      <c r="I1880" s="2">
        <f>G1880-F1880</f>
        <v>3</v>
      </c>
      <c r="J1880" s="2">
        <f>F1880-E1880</f>
        <v>157</v>
      </c>
      <c r="K1880" s="2" t="s">
        <v>2655</v>
      </c>
      <c r="L1880" s="2">
        <v>1</v>
      </c>
      <c r="M1880" s="2">
        <v>3</v>
      </c>
      <c r="N1880" s="2">
        <v>0</v>
      </c>
      <c r="O1880" s="2" t="s">
        <v>2683</v>
      </c>
      <c r="P1880" s="2" t="s">
        <v>2648</v>
      </c>
      <c r="Q1880" s="2" t="s">
        <v>2649</v>
      </c>
      <c r="R1880" s="3">
        <v>3700</v>
      </c>
      <c r="S1880" s="3">
        <f>I1880*L1880*R1880</f>
        <v>11100</v>
      </c>
      <c r="T1880" s="2">
        <f>M1880+N1880</f>
        <v>3</v>
      </c>
    </row>
    <row r="1881" spans="1:20" x14ac:dyDescent="0.2">
      <c r="A1881" s="2" t="s">
        <v>4545</v>
      </c>
      <c r="B1881" s="2" t="s">
        <v>846</v>
      </c>
      <c r="C1881" s="2" t="s">
        <v>118</v>
      </c>
      <c r="D1881" s="2" t="str">
        <f>INDEX(Hotels!$C$2:$C$49,MATCH(C1881,Hotels!$A$2:$A$49,0))</f>
        <v>Rishikesh</v>
      </c>
      <c r="E1881" s="11">
        <v>45796</v>
      </c>
      <c r="F1881" s="11">
        <v>45804</v>
      </c>
      <c r="G1881" s="11">
        <v>45807</v>
      </c>
      <c r="H1881" s="13">
        <f>DATE(YEAR(F1881),MONTH(F1881),1)</f>
        <v>45778</v>
      </c>
      <c r="I1881" s="2">
        <f>G1881-F1881</f>
        <v>3</v>
      </c>
      <c r="J1881" s="2">
        <f>F1881-E1881</f>
        <v>8</v>
      </c>
      <c r="K1881" s="2" t="s">
        <v>2668</v>
      </c>
      <c r="L1881" s="2">
        <v>1</v>
      </c>
      <c r="M1881" s="2">
        <v>3</v>
      </c>
      <c r="N1881" s="2">
        <v>0</v>
      </c>
      <c r="O1881" s="2" t="s">
        <v>2689</v>
      </c>
      <c r="P1881" s="2" t="s">
        <v>2652</v>
      </c>
      <c r="Q1881" s="2" t="s">
        <v>2649</v>
      </c>
      <c r="R1881" s="3">
        <v>9000</v>
      </c>
      <c r="S1881" s="3">
        <f>I1881*L1881*R1881</f>
        <v>27000</v>
      </c>
      <c r="T1881" s="2">
        <f>M1881+N1881</f>
        <v>3</v>
      </c>
    </row>
    <row r="1882" spans="1:20" x14ac:dyDescent="0.2">
      <c r="A1882" s="2" t="s">
        <v>4546</v>
      </c>
      <c r="B1882" s="2" t="s">
        <v>865</v>
      </c>
      <c r="C1882" s="2" t="s">
        <v>29</v>
      </c>
      <c r="D1882" s="2" t="str">
        <f>INDEX(Hotels!$C$2:$C$49,MATCH(C1882,Hotels!$A$2:$A$49,0))</f>
        <v>Jaipur</v>
      </c>
      <c r="E1882" s="11">
        <v>45796</v>
      </c>
      <c r="F1882" s="11">
        <v>45800</v>
      </c>
      <c r="G1882" s="11">
        <v>45801</v>
      </c>
      <c r="H1882" s="13">
        <f>DATE(YEAR(F1882),MONTH(F1882),1)</f>
        <v>45778</v>
      </c>
      <c r="I1882" s="2">
        <f>G1882-F1882</f>
        <v>1</v>
      </c>
      <c r="J1882" s="2">
        <f>F1882-E1882</f>
        <v>4</v>
      </c>
      <c r="K1882" s="2" t="s">
        <v>2668</v>
      </c>
      <c r="L1882" s="2">
        <v>1</v>
      </c>
      <c r="M1882" s="2">
        <v>2</v>
      </c>
      <c r="N1882" s="2">
        <v>0</v>
      </c>
      <c r="O1882" s="2" t="s">
        <v>2647</v>
      </c>
      <c r="P1882" s="2" t="s">
        <v>2656</v>
      </c>
      <c r="Q1882" s="2" t="s">
        <v>2649</v>
      </c>
      <c r="R1882" s="3">
        <v>5700</v>
      </c>
      <c r="S1882" s="3">
        <f>I1882*L1882*R1882</f>
        <v>5700</v>
      </c>
      <c r="T1882" s="2">
        <f>M1882+N1882</f>
        <v>2</v>
      </c>
    </row>
    <row r="1883" spans="1:20" x14ac:dyDescent="0.2">
      <c r="A1883" s="2" t="s">
        <v>4547</v>
      </c>
      <c r="B1883" s="2" t="s">
        <v>974</v>
      </c>
      <c r="C1883" s="2" t="s">
        <v>118</v>
      </c>
      <c r="D1883" s="2" t="str">
        <f>INDEX(Hotels!$C$2:$C$49,MATCH(C1883,Hotels!$A$2:$A$49,0))</f>
        <v>Rishikesh</v>
      </c>
      <c r="E1883" s="11">
        <v>45796</v>
      </c>
      <c r="F1883" s="11">
        <v>45805</v>
      </c>
      <c r="G1883" s="11">
        <v>45808</v>
      </c>
      <c r="H1883" s="13">
        <f>DATE(YEAR(F1883),MONTH(F1883),1)</f>
        <v>45778</v>
      </c>
      <c r="I1883" s="2">
        <f>G1883-F1883</f>
        <v>3</v>
      </c>
      <c r="J1883" s="2">
        <f>F1883-E1883</f>
        <v>9</v>
      </c>
      <c r="K1883" s="2" t="s">
        <v>2668</v>
      </c>
      <c r="L1883" s="2">
        <v>1</v>
      </c>
      <c r="M1883" s="2">
        <v>1</v>
      </c>
      <c r="N1883" s="2">
        <v>0</v>
      </c>
      <c r="O1883" s="2" t="s">
        <v>2683</v>
      </c>
      <c r="P1883" s="2" t="s">
        <v>2662</v>
      </c>
      <c r="Q1883" s="2" t="s">
        <v>2649</v>
      </c>
      <c r="R1883" s="3">
        <v>8450</v>
      </c>
      <c r="S1883" s="3">
        <f>I1883*L1883*R1883</f>
        <v>25350</v>
      </c>
      <c r="T1883" s="2">
        <f>M1883+N1883</f>
        <v>1</v>
      </c>
    </row>
    <row r="1884" spans="1:20" x14ac:dyDescent="0.2">
      <c r="A1884" s="2" t="s">
        <v>4548</v>
      </c>
      <c r="B1884" s="2" t="s">
        <v>1585</v>
      </c>
      <c r="C1884" s="2" t="s">
        <v>118</v>
      </c>
      <c r="D1884" s="2" t="str">
        <f>INDEX(Hotels!$C$2:$C$49,MATCH(C1884,Hotels!$A$2:$A$49,0))</f>
        <v>Rishikesh</v>
      </c>
      <c r="E1884" s="11">
        <v>45796</v>
      </c>
      <c r="F1884" s="11">
        <v>45804</v>
      </c>
      <c r="G1884" s="11">
        <v>45806</v>
      </c>
      <c r="H1884" s="13">
        <f>DATE(YEAR(F1884),MONTH(F1884),1)</f>
        <v>45778</v>
      </c>
      <c r="I1884" s="2">
        <f>G1884-F1884</f>
        <v>2</v>
      </c>
      <c r="J1884" s="2">
        <f>F1884-E1884</f>
        <v>8</v>
      </c>
      <c r="K1884" s="2" t="s">
        <v>2655</v>
      </c>
      <c r="L1884" s="2">
        <v>1</v>
      </c>
      <c r="M1884" s="2">
        <v>2</v>
      </c>
      <c r="N1884" s="2">
        <v>1</v>
      </c>
      <c r="O1884" s="2" t="s">
        <v>2661</v>
      </c>
      <c r="P1884" s="2" t="s">
        <v>2656</v>
      </c>
      <c r="Q1884" s="2" t="s">
        <v>2649</v>
      </c>
      <c r="R1884" s="3">
        <v>11200</v>
      </c>
      <c r="S1884" s="3">
        <f>I1884*L1884*R1884</f>
        <v>22400</v>
      </c>
      <c r="T1884" s="2">
        <f>M1884+N1884</f>
        <v>3</v>
      </c>
    </row>
    <row r="1885" spans="1:20" x14ac:dyDescent="0.2">
      <c r="A1885" s="2" t="s">
        <v>4549</v>
      </c>
      <c r="B1885" s="2" t="s">
        <v>1593</v>
      </c>
      <c r="C1885" s="2" t="s">
        <v>22</v>
      </c>
      <c r="D1885" s="2" t="str">
        <f>INDEX(Hotels!$C$2:$C$49,MATCH(C1885,Hotels!$A$2:$A$49,0))</f>
        <v>Jaipur</v>
      </c>
      <c r="E1885" s="11">
        <v>45796</v>
      </c>
      <c r="F1885" s="11">
        <v>45802</v>
      </c>
      <c r="G1885" s="11">
        <v>45805</v>
      </c>
      <c r="H1885" s="13">
        <f>DATE(YEAR(F1885),MONTH(F1885),1)</f>
        <v>45778</v>
      </c>
      <c r="I1885" s="2">
        <f>G1885-F1885</f>
        <v>3</v>
      </c>
      <c r="J1885" s="2">
        <f>F1885-E1885</f>
        <v>6</v>
      </c>
      <c r="K1885" s="2" t="s">
        <v>2655</v>
      </c>
      <c r="L1885" s="2">
        <v>1</v>
      </c>
      <c r="M1885" s="2">
        <v>1</v>
      </c>
      <c r="N1885" s="2">
        <v>0</v>
      </c>
      <c r="O1885" s="2" t="s">
        <v>2732</v>
      </c>
      <c r="P1885" s="2" t="s">
        <v>2652</v>
      </c>
      <c r="Q1885" s="2" t="s">
        <v>2649</v>
      </c>
      <c r="R1885" s="3">
        <v>3950</v>
      </c>
      <c r="S1885" s="3">
        <f>I1885*L1885*R1885</f>
        <v>11850</v>
      </c>
      <c r="T1885" s="2">
        <f>M1885+N1885</f>
        <v>1</v>
      </c>
    </row>
    <row r="1886" spans="1:20" x14ac:dyDescent="0.2">
      <c r="A1886" s="2" t="s">
        <v>4550</v>
      </c>
      <c r="B1886" s="2" t="s">
        <v>1610</v>
      </c>
      <c r="C1886" s="2" t="s">
        <v>51</v>
      </c>
      <c r="D1886" s="2" t="str">
        <f>INDEX(Hotels!$C$2:$C$49,MATCH(C1886,Hotels!$A$2:$A$49,0))</f>
        <v>Agra</v>
      </c>
      <c r="E1886" s="11">
        <v>45796</v>
      </c>
      <c r="F1886" s="11">
        <v>45871</v>
      </c>
      <c r="G1886" s="11">
        <v>45875</v>
      </c>
      <c r="H1886" s="13">
        <f>DATE(YEAR(F1886),MONTH(F1886),1)</f>
        <v>45870</v>
      </c>
      <c r="I1886" s="2">
        <f>G1886-F1886</f>
        <v>4</v>
      </c>
      <c r="J1886" s="2">
        <f>F1886-E1886</f>
        <v>75</v>
      </c>
      <c r="K1886" s="2" t="s">
        <v>2666</v>
      </c>
      <c r="L1886" s="2">
        <v>1</v>
      </c>
      <c r="M1886" s="2">
        <v>2</v>
      </c>
      <c r="N1886" s="2">
        <v>0</v>
      </c>
      <c r="O1886" s="2" t="s">
        <v>2651</v>
      </c>
      <c r="P1886" s="2" t="s">
        <v>2656</v>
      </c>
      <c r="Q1886" s="2" t="s">
        <v>2649</v>
      </c>
      <c r="R1886" s="3">
        <v>16100</v>
      </c>
      <c r="S1886" s="3">
        <f>I1886*L1886*R1886</f>
        <v>64400</v>
      </c>
      <c r="T1886" s="2">
        <f>M1886+N1886</f>
        <v>2</v>
      </c>
    </row>
    <row r="1887" spans="1:20" x14ac:dyDescent="0.2">
      <c r="A1887" s="2" t="s">
        <v>4551</v>
      </c>
      <c r="B1887" s="2" t="s">
        <v>2186</v>
      </c>
      <c r="C1887" s="2" t="s">
        <v>34</v>
      </c>
      <c r="D1887" s="2" t="str">
        <f>INDEX(Hotels!$C$2:$C$49,MATCH(C1887,Hotels!$A$2:$A$49,0))</f>
        <v>Udaipur</v>
      </c>
      <c r="E1887" s="11">
        <v>45796</v>
      </c>
      <c r="F1887" s="11">
        <v>45803</v>
      </c>
      <c r="G1887" s="11">
        <v>45806</v>
      </c>
      <c r="H1887" s="13">
        <f>DATE(YEAR(F1887),MONTH(F1887),1)</f>
        <v>45778</v>
      </c>
      <c r="I1887" s="2">
        <f>G1887-F1887</f>
        <v>3</v>
      </c>
      <c r="J1887" s="2">
        <f>F1887-E1887</f>
        <v>7</v>
      </c>
      <c r="K1887" s="2" t="s">
        <v>2655</v>
      </c>
      <c r="L1887" s="2">
        <v>1</v>
      </c>
      <c r="M1887" s="2">
        <v>2</v>
      </c>
      <c r="N1887" s="2">
        <v>0</v>
      </c>
      <c r="O1887" s="2" t="s">
        <v>2670</v>
      </c>
      <c r="P1887" s="2" t="s">
        <v>2672</v>
      </c>
      <c r="Q1887" s="2" t="s">
        <v>2649</v>
      </c>
      <c r="R1887" s="3">
        <v>6700</v>
      </c>
      <c r="S1887" s="3">
        <f>I1887*L1887*R1887</f>
        <v>20100</v>
      </c>
      <c r="T1887" s="2">
        <f>M1887+N1887</f>
        <v>2</v>
      </c>
    </row>
    <row r="1888" spans="1:20" x14ac:dyDescent="0.2">
      <c r="A1888" s="2" t="s">
        <v>4552</v>
      </c>
      <c r="B1888" s="2" t="s">
        <v>2433</v>
      </c>
      <c r="C1888" s="2" t="s">
        <v>57</v>
      </c>
      <c r="D1888" s="2" t="str">
        <f>INDEX(Hotels!$C$2:$C$49,MATCH(C1888,Hotels!$A$2:$A$49,0))</f>
        <v>Mumbai</v>
      </c>
      <c r="E1888" s="11">
        <v>45796</v>
      </c>
      <c r="F1888" s="11">
        <v>46048</v>
      </c>
      <c r="G1888" s="11">
        <v>46050</v>
      </c>
      <c r="H1888" s="13">
        <f>DATE(YEAR(F1888),MONTH(F1888),1)</f>
        <v>46023</v>
      </c>
      <c r="I1888" s="2">
        <f>G1888-F1888</f>
        <v>2</v>
      </c>
      <c r="J1888" s="2">
        <f>F1888-E1888</f>
        <v>252</v>
      </c>
      <c r="K1888" s="2" t="s">
        <v>2668</v>
      </c>
      <c r="L1888" s="2">
        <v>4</v>
      </c>
      <c r="M1888" s="2">
        <v>8</v>
      </c>
      <c r="N1888" s="2">
        <v>0</v>
      </c>
      <c r="O1888" s="2" t="s">
        <v>2683</v>
      </c>
      <c r="P1888" s="2" t="s">
        <v>2656</v>
      </c>
      <c r="Q1888" s="2" t="s">
        <v>2653</v>
      </c>
      <c r="R1888" s="3">
        <v>9800</v>
      </c>
      <c r="S1888" s="3">
        <f>I1888*L1888*R1888</f>
        <v>78400</v>
      </c>
      <c r="T1888" s="2">
        <f>M1888+N1888</f>
        <v>8</v>
      </c>
    </row>
    <row r="1889" spans="1:20" x14ac:dyDescent="0.2">
      <c r="A1889" s="2" t="s">
        <v>4553</v>
      </c>
      <c r="B1889" s="2" t="s">
        <v>175</v>
      </c>
      <c r="C1889" s="2" t="s">
        <v>108</v>
      </c>
      <c r="D1889" s="2" t="str">
        <f>INDEX(Hotels!$C$2:$C$49,MATCH(C1889,Hotels!$A$2:$A$49,0))</f>
        <v>Manali</v>
      </c>
      <c r="E1889" s="11">
        <v>45797</v>
      </c>
      <c r="F1889" s="11">
        <v>45817</v>
      </c>
      <c r="G1889" s="11">
        <v>45819</v>
      </c>
      <c r="H1889" s="13">
        <f>DATE(YEAR(F1889),MONTH(F1889),1)</f>
        <v>45809</v>
      </c>
      <c r="I1889" s="2">
        <f>G1889-F1889</f>
        <v>2</v>
      </c>
      <c r="J1889" s="2">
        <f>F1889-E1889</f>
        <v>20</v>
      </c>
      <c r="K1889" s="2" t="s">
        <v>2655</v>
      </c>
      <c r="L1889" s="2">
        <v>1</v>
      </c>
      <c r="M1889" s="2">
        <v>1</v>
      </c>
      <c r="N1889" s="2">
        <v>0</v>
      </c>
      <c r="O1889" s="2" t="s">
        <v>2732</v>
      </c>
      <c r="P1889" s="2" t="s">
        <v>2662</v>
      </c>
      <c r="Q1889" s="2" t="s">
        <v>2649</v>
      </c>
      <c r="R1889" s="3">
        <v>13300</v>
      </c>
      <c r="S1889" s="3">
        <f>I1889*L1889*R1889</f>
        <v>26600</v>
      </c>
      <c r="T1889" s="2">
        <f>M1889+N1889</f>
        <v>1</v>
      </c>
    </row>
    <row r="1890" spans="1:20" x14ac:dyDescent="0.2">
      <c r="A1890" s="2" t="s">
        <v>4554</v>
      </c>
      <c r="B1890" s="2" t="s">
        <v>381</v>
      </c>
      <c r="C1890" s="2" t="s">
        <v>37</v>
      </c>
      <c r="D1890" s="2" t="str">
        <f>INDEX(Hotels!$C$2:$C$49,MATCH(C1890,Hotels!$A$2:$A$49,0))</f>
        <v>Udaipur</v>
      </c>
      <c r="E1890" s="11">
        <v>45797</v>
      </c>
      <c r="F1890" s="11">
        <v>45828</v>
      </c>
      <c r="G1890" s="11">
        <v>45829</v>
      </c>
      <c r="H1890" s="13">
        <f>DATE(YEAR(F1890),MONTH(F1890),1)</f>
        <v>45809</v>
      </c>
      <c r="I1890" s="2">
        <f>G1890-F1890</f>
        <v>1</v>
      </c>
      <c r="J1890" s="2">
        <f>F1890-E1890</f>
        <v>31</v>
      </c>
      <c r="K1890" s="2" t="s">
        <v>2646</v>
      </c>
      <c r="L1890" s="2">
        <v>1</v>
      </c>
      <c r="M1890" s="2">
        <v>2</v>
      </c>
      <c r="N1890" s="2">
        <v>0</v>
      </c>
      <c r="O1890" s="2" t="s">
        <v>2651</v>
      </c>
      <c r="P1890" s="2" t="s">
        <v>2656</v>
      </c>
      <c r="Q1890" s="2" t="s">
        <v>2653</v>
      </c>
      <c r="R1890" s="3">
        <v>16850</v>
      </c>
      <c r="S1890" s="3">
        <f>I1890*L1890*R1890</f>
        <v>16850</v>
      </c>
      <c r="T1890" s="2">
        <f>M1890+N1890</f>
        <v>2</v>
      </c>
    </row>
    <row r="1891" spans="1:20" x14ac:dyDescent="0.2">
      <c r="A1891" s="2" t="s">
        <v>4555</v>
      </c>
      <c r="B1891" s="2" t="s">
        <v>892</v>
      </c>
      <c r="C1891" s="2" t="s">
        <v>125</v>
      </c>
      <c r="D1891" s="2" t="str">
        <f>INDEX(Hotels!$C$2:$C$49,MATCH(C1891,Hotels!$A$2:$A$49,0))</f>
        <v>Varanasi</v>
      </c>
      <c r="E1891" s="11">
        <v>45797</v>
      </c>
      <c r="F1891" s="11">
        <v>45809</v>
      </c>
      <c r="G1891" s="11">
        <v>45812</v>
      </c>
      <c r="H1891" s="13">
        <f>DATE(YEAR(F1891),MONTH(F1891),1)</f>
        <v>45809</v>
      </c>
      <c r="I1891" s="2">
        <f>G1891-F1891</f>
        <v>3</v>
      </c>
      <c r="J1891" s="2">
        <f>F1891-E1891</f>
        <v>12</v>
      </c>
      <c r="K1891" s="2" t="s">
        <v>2646</v>
      </c>
      <c r="L1891" s="2">
        <v>1</v>
      </c>
      <c r="M1891" s="2">
        <v>1</v>
      </c>
      <c r="N1891" s="2">
        <v>0</v>
      </c>
      <c r="O1891" s="2" t="s">
        <v>2732</v>
      </c>
      <c r="P1891" s="2" t="s">
        <v>2662</v>
      </c>
      <c r="Q1891" s="2" t="s">
        <v>2649</v>
      </c>
      <c r="R1891" s="3">
        <v>11900</v>
      </c>
      <c r="S1891" s="3">
        <f>I1891*L1891*R1891</f>
        <v>35700</v>
      </c>
      <c r="T1891" s="2">
        <f>M1891+N1891</f>
        <v>1</v>
      </c>
    </row>
    <row r="1892" spans="1:20" x14ac:dyDescent="0.2">
      <c r="A1892" s="2" t="s">
        <v>4556</v>
      </c>
      <c r="B1892" s="2" t="s">
        <v>436</v>
      </c>
      <c r="C1892" s="2" t="s">
        <v>51</v>
      </c>
      <c r="D1892" s="2" t="str">
        <f>INDEX(Hotels!$C$2:$C$49,MATCH(C1892,Hotels!$A$2:$A$49,0))</f>
        <v>Agra</v>
      </c>
      <c r="E1892" s="11">
        <v>45798</v>
      </c>
      <c r="F1892" s="11">
        <v>46058</v>
      </c>
      <c r="G1892" s="11">
        <v>46062</v>
      </c>
      <c r="H1892" s="13">
        <f>DATE(YEAR(F1892),MONTH(F1892),1)</f>
        <v>46054</v>
      </c>
      <c r="I1892" s="2">
        <f>G1892-F1892</f>
        <v>4</v>
      </c>
      <c r="J1892" s="2">
        <f>F1892-E1892</f>
        <v>260</v>
      </c>
      <c r="K1892" s="2" t="s">
        <v>2655</v>
      </c>
      <c r="L1892" s="2">
        <v>4</v>
      </c>
      <c r="M1892" s="2">
        <v>8</v>
      </c>
      <c r="N1892" s="2">
        <v>0</v>
      </c>
      <c r="O1892" s="2" t="s">
        <v>2670</v>
      </c>
      <c r="P1892" s="2" t="s">
        <v>2652</v>
      </c>
      <c r="Q1892" s="2" t="s">
        <v>2664</v>
      </c>
      <c r="R1892" s="3">
        <v>12000</v>
      </c>
      <c r="S1892" s="3">
        <f>I1892*L1892*R1892</f>
        <v>192000</v>
      </c>
      <c r="T1892" s="2">
        <f>M1892+N1892</f>
        <v>8</v>
      </c>
    </row>
    <row r="1893" spans="1:20" x14ac:dyDescent="0.2">
      <c r="A1893" s="2" t="s">
        <v>4557</v>
      </c>
      <c r="B1893" s="2" t="s">
        <v>1365</v>
      </c>
      <c r="C1893" s="2" t="s">
        <v>120</v>
      </c>
      <c r="D1893" s="2" t="str">
        <f>INDEX(Hotels!$C$2:$C$49,MATCH(C1893,Hotels!$A$2:$A$49,0))</f>
        <v>Rishikesh</v>
      </c>
      <c r="E1893" s="11">
        <v>45798</v>
      </c>
      <c r="F1893" s="11">
        <v>45819</v>
      </c>
      <c r="G1893" s="11">
        <v>45825</v>
      </c>
      <c r="H1893" s="13">
        <f>DATE(YEAR(F1893),MONTH(F1893),1)</f>
        <v>45809</v>
      </c>
      <c r="I1893" s="2">
        <f>G1893-F1893</f>
        <v>6</v>
      </c>
      <c r="J1893" s="2">
        <f>F1893-E1893</f>
        <v>21</v>
      </c>
      <c r="K1893" s="2" t="s">
        <v>2668</v>
      </c>
      <c r="L1893" s="2">
        <v>1</v>
      </c>
      <c r="M1893" s="2">
        <v>2</v>
      </c>
      <c r="N1893" s="2">
        <v>2</v>
      </c>
      <c r="O1893" s="2" t="s">
        <v>2670</v>
      </c>
      <c r="P1893" s="2" t="s">
        <v>2662</v>
      </c>
      <c r="Q1893" s="2" t="s">
        <v>2649</v>
      </c>
      <c r="R1893" s="3">
        <v>1800</v>
      </c>
      <c r="S1893" s="3">
        <f>I1893*L1893*R1893</f>
        <v>10800</v>
      </c>
      <c r="T1893" s="2">
        <f>M1893+N1893</f>
        <v>4</v>
      </c>
    </row>
    <row r="1894" spans="1:20" x14ac:dyDescent="0.2">
      <c r="A1894" s="2" t="s">
        <v>4558</v>
      </c>
      <c r="B1894" s="2" t="s">
        <v>1956</v>
      </c>
      <c r="C1894" s="2" t="s">
        <v>101</v>
      </c>
      <c r="D1894" s="2" t="str">
        <f>INDEX(Hotels!$C$2:$C$49,MATCH(C1894,Hotels!$A$2:$A$49,0))</f>
        <v>Shimla</v>
      </c>
      <c r="E1894" s="11">
        <v>45798</v>
      </c>
      <c r="F1894" s="11">
        <v>45818</v>
      </c>
      <c r="G1894" s="11">
        <v>45822</v>
      </c>
      <c r="H1894" s="13">
        <f>DATE(YEAR(F1894),MONTH(F1894),1)</f>
        <v>45809</v>
      </c>
      <c r="I1894" s="2">
        <f>G1894-F1894</f>
        <v>4</v>
      </c>
      <c r="J1894" s="2">
        <f>F1894-E1894</f>
        <v>20</v>
      </c>
      <c r="K1894" s="2" t="s">
        <v>2655</v>
      </c>
      <c r="L1894" s="2">
        <v>1</v>
      </c>
      <c r="M1894" s="2">
        <v>2</v>
      </c>
      <c r="N1894" s="2">
        <v>3</v>
      </c>
      <c r="O1894" s="2" t="s">
        <v>2670</v>
      </c>
      <c r="P1894" s="2" t="s">
        <v>2648</v>
      </c>
      <c r="Q1894" s="2" t="s">
        <v>2649</v>
      </c>
      <c r="R1894" s="3">
        <v>8500</v>
      </c>
      <c r="S1894" s="3">
        <f>I1894*L1894*R1894</f>
        <v>34000</v>
      </c>
      <c r="T1894" s="2">
        <f>M1894+N1894</f>
        <v>5</v>
      </c>
    </row>
    <row r="1895" spans="1:20" x14ac:dyDescent="0.2">
      <c r="A1895" s="2" t="s">
        <v>4559</v>
      </c>
      <c r="B1895" s="2" t="s">
        <v>2336</v>
      </c>
      <c r="C1895" s="2" t="s">
        <v>69</v>
      </c>
      <c r="D1895" s="2" t="str">
        <f>INDEX(Hotels!$C$2:$C$49,MATCH(C1895,Hotels!$A$2:$A$49,0))</f>
        <v>New Delhi</v>
      </c>
      <c r="E1895" s="11">
        <v>45798</v>
      </c>
      <c r="F1895" s="11">
        <v>45824</v>
      </c>
      <c r="G1895" s="11">
        <v>45826</v>
      </c>
      <c r="H1895" s="13">
        <f>DATE(YEAR(F1895),MONTH(F1895),1)</f>
        <v>45809</v>
      </c>
      <c r="I1895" s="2">
        <f>G1895-F1895</f>
        <v>2</v>
      </c>
      <c r="J1895" s="2">
        <f>F1895-E1895</f>
        <v>26</v>
      </c>
      <c r="K1895" s="2" t="s">
        <v>2655</v>
      </c>
      <c r="L1895" s="2">
        <v>1</v>
      </c>
      <c r="M1895" s="2">
        <v>3</v>
      </c>
      <c r="N1895" s="2">
        <v>0</v>
      </c>
      <c r="O1895" s="2" t="s">
        <v>2670</v>
      </c>
      <c r="P1895" s="2" t="s">
        <v>2662</v>
      </c>
      <c r="Q1895" s="2" t="s">
        <v>2649</v>
      </c>
      <c r="R1895" s="3">
        <v>13900</v>
      </c>
      <c r="S1895" s="3">
        <f>I1895*L1895*R1895</f>
        <v>27800</v>
      </c>
      <c r="T1895" s="2">
        <f>M1895+N1895</f>
        <v>3</v>
      </c>
    </row>
    <row r="1896" spans="1:20" x14ac:dyDescent="0.2">
      <c r="A1896" s="2" t="s">
        <v>4560</v>
      </c>
      <c r="B1896" s="2" t="s">
        <v>1416</v>
      </c>
      <c r="C1896" s="2" t="s">
        <v>81</v>
      </c>
      <c r="D1896" s="2" t="str">
        <f>INDEX(Hotels!$C$2:$C$49,MATCH(C1896,Hotels!$A$2:$A$49,0))</f>
        <v>Bengaluru</v>
      </c>
      <c r="E1896" s="11">
        <v>45799</v>
      </c>
      <c r="F1896" s="11">
        <v>45854</v>
      </c>
      <c r="G1896" s="11">
        <v>45858</v>
      </c>
      <c r="H1896" s="13">
        <f>DATE(YEAR(F1896),MONTH(F1896),1)</f>
        <v>45839</v>
      </c>
      <c r="I1896" s="2">
        <f>G1896-F1896</f>
        <v>4</v>
      </c>
      <c r="J1896" s="2">
        <f>F1896-E1896</f>
        <v>55</v>
      </c>
      <c r="K1896" s="2" t="s">
        <v>2646</v>
      </c>
      <c r="L1896" s="2">
        <v>1</v>
      </c>
      <c r="M1896" s="2">
        <v>2</v>
      </c>
      <c r="N1896" s="2">
        <v>0</v>
      </c>
      <c r="O1896" s="2" t="s">
        <v>2658</v>
      </c>
      <c r="P1896" s="2" t="s">
        <v>2648</v>
      </c>
      <c r="Q1896" s="2" t="s">
        <v>2649</v>
      </c>
      <c r="R1896" s="3">
        <v>20900</v>
      </c>
      <c r="S1896" s="3">
        <f>I1896*L1896*R1896</f>
        <v>83600</v>
      </c>
      <c r="T1896" s="2">
        <f>M1896+N1896</f>
        <v>2</v>
      </c>
    </row>
    <row r="1897" spans="1:20" x14ac:dyDescent="0.2">
      <c r="A1897" s="2" t="s">
        <v>4561</v>
      </c>
      <c r="B1897" s="2" t="s">
        <v>1441</v>
      </c>
      <c r="C1897" s="2" t="s">
        <v>51</v>
      </c>
      <c r="D1897" s="2" t="str">
        <f>INDEX(Hotels!$C$2:$C$49,MATCH(C1897,Hotels!$A$2:$A$49,0))</f>
        <v>Agra</v>
      </c>
      <c r="E1897" s="11">
        <v>45799</v>
      </c>
      <c r="F1897" s="11">
        <v>45817</v>
      </c>
      <c r="G1897" s="11">
        <v>45818</v>
      </c>
      <c r="H1897" s="13">
        <f>DATE(YEAR(F1897),MONTH(F1897),1)</f>
        <v>45809</v>
      </c>
      <c r="I1897" s="2">
        <f>G1897-F1897</f>
        <v>1</v>
      </c>
      <c r="J1897" s="2">
        <f>F1897-E1897</f>
        <v>18</v>
      </c>
      <c r="K1897" s="2" t="s">
        <v>2646</v>
      </c>
      <c r="L1897" s="2">
        <v>1</v>
      </c>
      <c r="M1897" s="2">
        <v>1</v>
      </c>
      <c r="N1897" s="2">
        <v>0</v>
      </c>
      <c r="O1897" s="2" t="s">
        <v>2670</v>
      </c>
      <c r="P1897" s="2" t="s">
        <v>2652</v>
      </c>
      <c r="Q1897" s="2" t="s">
        <v>2649</v>
      </c>
      <c r="R1897" s="3">
        <v>10450</v>
      </c>
      <c r="S1897" s="3">
        <f>I1897*L1897*R1897</f>
        <v>10450</v>
      </c>
      <c r="T1897" s="2">
        <f>M1897+N1897</f>
        <v>1</v>
      </c>
    </row>
    <row r="1898" spans="1:20" x14ac:dyDescent="0.2">
      <c r="A1898" s="2" t="s">
        <v>4562</v>
      </c>
      <c r="B1898" s="2" t="s">
        <v>1549</v>
      </c>
      <c r="C1898" s="2" t="s">
        <v>112</v>
      </c>
      <c r="D1898" s="2" t="str">
        <f>INDEX(Hotels!$C$2:$C$49,MATCH(C1898,Hotels!$A$2:$A$49,0))</f>
        <v>Rishikesh</v>
      </c>
      <c r="E1898" s="11">
        <v>45799</v>
      </c>
      <c r="F1898" s="11">
        <v>45801</v>
      </c>
      <c r="G1898" s="11">
        <v>45804</v>
      </c>
      <c r="H1898" s="13">
        <f>DATE(YEAR(F1898),MONTH(F1898),1)</f>
        <v>45778</v>
      </c>
      <c r="I1898" s="2">
        <f>G1898-F1898</f>
        <v>3</v>
      </c>
      <c r="J1898" s="2">
        <f>F1898-E1898</f>
        <v>2</v>
      </c>
      <c r="K1898" s="2" t="s">
        <v>2646</v>
      </c>
      <c r="L1898" s="2">
        <v>1</v>
      </c>
      <c r="M1898" s="2">
        <v>2</v>
      </c>
      <c r="N1898" s="2">
        <v>0</v>
      </c>
      <c r="O1898" s="2" t="s">
        <v>2689</v>
      </c>
      <c r="P1898" s="2" t="s">
        <v>2656</v>
      </c>
      <c r="Q1898" s="2" t="s">
        <v>2649</v>
      </c>
      <c r="R1898" s="3">
        <v>9650</v>
      </c>
      <c r="S1898" s="3">
        <f>I1898*L1898*R1898</f>
        <v>28950</v>
      </c>
      <c r="T1898" s="2">
        <f>M1898+N1898</f>
        <v>2</v>
      </c>
    </row>
    <row r="1899" spans="1:20" x14ac:dyDescent="0.2">
      <c r="A1899" s="2" t="s">
        <v>4563</v>
      </c>
      <c r="B1899" s="2" t="s">
        <v>2042</v>
      </c>
      <c r="C1899" s="2" t="s">
        <v>22</v>
      </c>
      <c r="D1899" s="2" t="str">
        <f>INDEX(Hotels!$C$2:$C$49,MATCH(C1899,Hotels!$A$2:$A$49,0))</f>
        <v>Jaipur</v>
      </c>
      <c r="E1899" s="11">
        <v>45799</v>
      </c>
      <c r="F1899" s="11">
        <v>45799</v>
      </c>
      <c r="G1899" s="11">
        <v>45801</v>
      </c>
      <c r="H1899" s="13">
        <f>DATE(YEAR(F1899),MONTH(F1899),1)</f>
        <v>45778</v>
      </c>
      <c r="I1899" s="2">
        <f>G1899-F1899</f>
        <v>2</v>
      </c>
      <c r="J1899" s="2">
        <f>F1899-E1899</f>
        <v>0</v>
      </c>
      <c r="K1899" s="2" t="s">
        <v>2646</v>
      </c>
      <c r="L1899" s="2">
        <v>1</v>
      </c>
      <c r="M1899" s="2">
        <v>2</v>
      </c>
      <c r="N1899" s="2">
        <v>0</v>
      </c>
      <c r="O1899" s="2" t="s">
        <v>2732</v>
      </c>
      <c r="P1899" s="2" t="s">
        <v>2652</v>
      </c>
      <c r="Q1899" s="2" t="s">
        <v>2649</v>
      </c>
      <c r="R1899" s="3">
        <v>5750</v>
      </c>
      <c r="S1899" s="3">
        <f>I1899*L1899*R1899</f>
        <v>11500</v>
      </c>
      <c r="T1899" s="2">
        <f>M1899+N1899</f>
        <v>2</v>
      </c>
    </row>
    <row r="1900" spans="1:20" x14ac:dyDescent="0.2">
      <c r="A1900" s="2" t="s">
        <v>4564</v>
      </c>
      <c r="B1900" s="2" t="s">
        <v>2118</v>
      </c>
      <c r="C1900" s="2" t="s">
        <v>89</v>
      </c>
      <c r="D1900" s="2" t="str">
        <f>INDEX(Hotels!$C$2:$C$49,MATCH(C1900,Hotels!$A$2:$A$49,0))</f>
        <v>Kochi</v>
      </c>
      <c r="E1900" s="11">
        <v>45799</v>
      </c>
      <c r="F1900" s="11">
        <v>45903</v>
      </c>
      <c r="G1900" s="11">
        <v>45907</v>
      </c>
      <c r="H1900" s="13">
        <f>DATE(YEAR(F1900),MONTH(F1900),1)</f>
        <v>45901</v>
      </c>
      <c r="I1900" s="2">
        <f>G1900-F1900</f>
        <v>4</v>
      </c>
      <c r="J1900" s="2">
        <f>F1900-E1900</f>
        <v>104</v>
      </c>
      <c r="K1900" s="2" t="s">
        <v>2646</v>
      </c>
      <c r="L1900" s="2">
        <v>1</v>
      </c>
      <c r="M1900" s="2">
        <v>2</v>
      </c>
      <c r="N1900" s="2">
        <v>3</v>
      </c>
      <c r="O1900" s="2" t="s">
        <v>2670</v>
      </c>
      <c r="P1900" s="2" t="s">
        <v>2652</v>
      </c>
      <c r="Q1900" s="2" t="s">
        <v>2649</v>
      </c>
      <c r="R1900" s="3">
        <v>8050</v>
      </c>
      <c r="S1900" s="3">
        <f>I1900*L1900*R1900</f>
        <v>32200</v>
      </c>
      <c r="T1900" s="2">
        <f>M1900+N1900</f>
        <v>5</v>
      </c>
    </row>
    <row r="1901" spans="1:20" x14ac:dyDescent="0.2">
      <c r="A1901" s="2" t="s">
        <v>4565</v>
      </c>
      <c r="B1901" s="2" t="s">
        <v>673</v>
      </c>
      <c r="C1901" s="2" t="s">
        <v>71</v>
      </c>
      <c r="D1901" s="2" t="str">
        <f>INDEX(Hotels!$C$2:$C$49,MATCH(C1901,Hotels!$A$2:$A$49,0))</f>
        <v>New Delhi</v>
      </c>
      <c r="E1901" s="11">
        <v>45800</v>
      </c>
      <c r="F1901" s="11">
        <v>45809</v>
      </c>
      <c r="G1901" s="11">
        <v>45813</v>
      </c>
      <c r="H1901" s="13">
        <f>DATE(YEAR(F1901),MONTH(F1901),1)</f>
        <v>45809</v>
      </c>
      <c r="I1901" s="2">
        <f>G1901-F1901</f>
        <v>4</v>
      </c>
      <c r="J1901" s="2">
        <f>F1901-E1901</f>
        <v>9</v>
      </c>
      <c r="K1901" s="2" t="s">
        <v>2655</v>
      </c>
      <c r="L1901" s="2">
        <v>2</v>
      </c>
      <c r="M1901" s="2">
        <v>4</v>
      </c>
      <c r="N1901" s="2">
        <v>3</v>
      </c>
      <c r="O1901" s="2" t="s">
        <v>2661</v>
      </c>
      <c r="P1901" s="2" t="s">
        <v>2652</v>
      </c>
      <c r="Q1901" s="2" t="s">
        <v>2649</v>
      </c>
      <c r="R1901" s="3">
        <v>6900</v>
      </c>
      <c r="S1901" s="3">
        <f>I1901*L1901*R1901</f>
        <v>55200</v>
      </c>
      <c r="T1901" s="2">
        <f>M1901+N1901</f>
        <v>7</v>
      </c>
    </row>
    <row r="1902" spans="1:20" x14ac:dyDescent="0.2">
      <c r="A1902" s="2" t="s">
        <v>4566</v>
      </c>
      <c r="B1902" s="2" t="s">
        <v>2220</v>
      </c>
      <c r="C1902" s="2" t="s">
        <v>13</v>
      </c>
      <c r="D1902" s="2" t="str">
        <f>INDEX(Hotels!$C$2:$C$49,MATCH(C1902,Hotels!$A$2:$A$49,0))</f>
        <v>Goa</v>
      </c>
      <c r="E1902" s="11">
        <v>45800</v>
      </c>
      <c r="F1902" s="11">
        <v>45800</v>
      </c>
      <c r="G1902" s="11">
        <v>45803</v>
      </c>
      <c r="H1902" s="13">
        <f>DATE(YEAR(F1902),MONTH(F1902),1)</f>
        <v>45778</v>
      </c>
      <c r="I1902" s="2">
        <f>G1902-F1902</f>
        <v>3</v>
      </c>
      <c r="J1902" s="2">
        <f>F1902-E1902</f>
        <v>0</v>
      </c>
      <c r="K1902" s="2" t="s">
        <v>2668</v>
      </c>
      <c r="L1902" s="2">
        <v>1</v>
      </c>
      <c r="M1902" s="2">
        <v>2</v>
      </c>
      <c r="N1902" s="2">
        <v>0</v>
      </c>
      <c r="O1902" s="2" t="s">
        <v>2651</v>
      </c>
      <c r="P1902" s="2" t="s">
        <v>2662</v>
      </c>
      <c r="Q1902" s="2" t="s">
        <v>2649</v>
      </c>
      <c r="R1902" s="3">
        <v>10350</v>
      </c>
      <c r="S1902" s="3">
        <f>I1902*L1902*R1902</f>
        <v>31050</v>
      </c>
      <c r="T1902" s="2">
        <f>M1902+N1902</f>
        <v>2</v>
      </c>
    </row>
    <row r="1903" spans="1:20" x14ac:dyDescent="0.2">
      <c r="A1903" s="2" t="s">
        <v>4567</v>
      </c>
      <c r="B1903" s="2" t="s">
        <v>2358</v>
      </c>
      <c r="C1903" s="2" t="s">
        <v>106</v>
      </c>
      <c r="D1903" s="2" t="str">
        <f>INDEX(Hotels!$C$2:$C$49,MATCH(C1903,Hotels!$A$2:$A$49,0))</f>
        <v>Manali</v>
      </c>
      <c r="E1903" s="11">
        <v>45800</v>
      </c>
      <c r="F1903" s="11">
        <v>45837</v>
      </c>
      <c r="G1903" s="11">
        <v>45841</v>
      </c>
      <c r="H1903" s="13">
        <f>DATE(YEAR(F1903),MONTH(F1903),1)</f>
        <v>45809</v>
      </c>
      <c r="I1903" s="2">
        <f>G1903-F1903</f>
        <v>4</v>
      </c>
      <c r="J1903" s="2">
        <f>F1903-E1903</f>
        <v>37</v>
      </c>
      <c r="K1903" s="2" t="s">
        <v>2668</v>
      </c>
      <c r="L1903" s="2">
        <v>1</v>
      </c>
      <c r="M1903" s="2">
        <v>3</v>
      </c>
      <c r="N1903" s="2">
        <v>0</v>
      </c>
      <c r="O1903" s="2" t="s">
        <v>2670</v>
      </c>
      <c r="P1903" s="2" t="s">
        <v>2656</v>
      </c>
      <c r="Q1903" s="2" t="s">
        <v>2649</v>
      </c>
      <c r="R1903" s="3">
        <v>5600</v>
      </c>
      <c r="S1903" s="3">
        <f>I1903*L1903*R1903</f>
        <v>22400</v>
      </c>
      <c r="T1903" s="2">
        <f>M1903+N1903</f>
        <v>3</v>
      </c>
    </row>
    <row r="1904" spans="1:20" x14ac:dyDescent="0.2">
      <c r="A1904" s="2" t="s">
        <v>4568</v>
      </c>
      <c r="B1904" s="2" t="s">
        <v>2375</v>
      </c>
      <c r="C1904" s="2" t="s">
        <v>108</v>
      </c>
      <c r="D1904" s="2" t="str">
        <f>INDEX(Hotels!$C$2:$C$49,MATCH(C1904,Hotels!$A$2:$A$49,0))</f>
        <v>Manali</v>
      </c>
      <c r="E1904" s="11">
        <v>45800</v>
      </c>
      <c r="F1904" s="11">
        <v>45804</v>
      </c>
      <c r="G1904" s="11">
        <v>45806</v>
      </c>
      <c r="H1904" s="13">
        <f>DATE(YEAR(F1904),MONTH(F1904),1)</f>
        <v>45778</v>
      </c>
      <c r="I1904" s="2">
        <f>G1904-F1904</f>
        <v>2</v>
      </c>
      <c r="J1904" s="2">
        <f>F1904-E1904</f>
        <v>4</v>
      </c>
      <c r="K1904" s="2" t="s">
        <v>2666</v>
      </c>
      <c r="L1904" s="2">
        <v>1</v>
      </c>
      <c r="M1904" s="2">
        <v>1</v>
      </c>
      <c r="N1904" s="2">
        <v>0</v>
      </c>
      <c r="O1904" s="2" t="s">
        <v>2732</v>
      </c>
      <c r="P1904" s="2" t="s">
        <v>2652</v>
      </c>
      <c r="Q1904" s="2" t="s">
        <v>2649</v>
      </c>
      <c r="R1904" s="3">
        <v>28700</v>
      </c>
      <c r="S1904" s="3">
        <f>I1904*L1904*R1904</f>
        <v>57400</v>
      </c>
      <c r="T1904" s="2">
        <f>M1904+N1904</f>
        <v>1</v>
      </c>
    </row>
    <row r="1905" spans="1:20" x14ac:dyDescent="0.2">
      <c r="A1905" s="2" t="s">
        <v>4569</v>
      </c>
      <c r="B1905" s="2" t="s">
        <v>2413</v>
      </c>
      <c r="C1905" s="2" t="s">
        <v>69</v>
      </c>
      <c r="D1905" s="2" t="str">
        <f>INDEX(Hotels!$C$2:$C$49,MATCH(C1905,Hotels!$A$2:$A$49,0))</f>
        <v>New Delhi</v>
      </c>
      <c r="E1905" s="11">
        <v>45800</v>
      </c>
      <c r="F1905" s="11">
        <v>45874</v>
      </c>
      <c r="G1905" s="11">
        <v>45877</v>
      </c>
      <c r="H1905" s="13">
        <f>DATE(YEAR(F1905),MONTH(F1905),1)</f>
        <v>45870</v>
      </c>
      <c r="I1905" s="2">
        <f>G1905-F1905</f>
        <v>3</v>
      </c>
      <c r="J1905" s="2">
        <f>F1905-E1905</f>
        <v>74</v>
      </c>
      <c r="K1905" s="2" t="s">
        <v>2668</v>
      </c>
      <c r="L1905" s="2">
        <v>2</v>
      </c>
      <c r="M1905" s="2">
        <v>4</v>
      </c>
      <c r="N1905" s="2">
        <v>0</v>
      </c>
      <c r="O1905" s="2" t="s">
        <v>2647</v>
      </c>
      <c r="P1905" s="2" t="s">
        <v>2656</v>
      </c>
      <c r="Q1905" s="2" t="s">
        <v>2649</v>
      </c>
      <c r="R1905" s="3">
        <v>9900</v>
      </c>
      <c r="S1905" s="3">
        <f>I1905*L1905*R1905</f>
        <v>59400</v>
      </c>
      <c r="T1905" s="2">
        <f>M1905+N1905</f>
        <v>4</v>
      </c>
    </row>
    <row r="1906" spans="1:20" x14ac:dyDescent="0.2">
      <c r="A1906" s="2" t="s">
        <v>4570</v>
      </c>
      <c r="B1906" s="2" t="s">
        <v>903</v>
      </c>
      <c r="C1906" s="2" t="s">
        <v>83</v>
      </c>
      <c r="D1906" s="2" t="str">
        <f>INDEX(Hotels!$C$2:$C$49,MATCH(C1906,Hotels!$A$2:$A$49,0))</f>
        <v>Kochi</v>
      </c>
      <c r="E1906" s="11">
        <v>45801</v>
      </c>
      <c r="F1906" s="11">
        <v>45807</v>
      </c>
      <c r="G1906" s="11">
        <v>45811</v>
      </c>
      <c r="H1906" s="13">
        <f>DATE(YEAR(F1906),MONTH(F1906),1)</f>
        <v>45778</v>
      </c>
      <c r="I1906" s="2">
        <f>G1906-F1906</f>
        <v>4</v>
      </c>
      <c r="J1906" s="2">
        <f>F1906-E1906</f>
        <v>6</v>
      </c>
      <c r="K1906" s="2" t="s">
        <v>2655</v>
      </c>
      <c r="L1906" s="2">
        <v>1</v>
      </c>
      <c r="M1906" s="2">
        <v>2</v>
      </c>
      <c r="N1906" s="2">
        <v>0</v>
      </c>
      <c r="O1906" s="2" t="s">
        <v>2647</v>
      </c>
      <c r="P1906" s="2" t="s">
        <v>2659</v>
      </c>
      <c r="Q1906" s="2" t="s">
        <v>2649</v>
      </c>
      <c r="R1906" s="3">
        <v>10800</v>
      </c>
      <c r="S1906" s="3">
        <f>I1906*L1906*R1906</f>
        <v>43200</v>
      </c>
      <c r="T1906" s="2">
        <f>M1906+N1906</f>
        <v>2</v>
      </c>
    </row>
    <row r="1907" spans="1:20" x14ac:dyDescent="0.2">
      <c r="A1907" s="2" t="s">
        <v>4571</v>
      </c>
      <c r="B1907" s="2" t="s">
        <v>987</v>
      </c>
      <c r="C1907" s="2" t="s">
        <v>108</v>
      </c>
      <c r="D1907" s="2" t="str">
        <f>INDEX(Hotels!$C$2:$C$49,MATCH(C1907,Hotels!$A$2:$A$49,0))</f>
        <v>Manali</v>
      </c>
      <c r="E1907" s="11">
        <v>45801</v>
      </c>
      <c r="F1907" s="11">
        <v>45818</v>
      </c>
      <c r="G1907" s="11">
        <v>45821</v>
      </c>
      <c r="H1907" s="13">
        <f>DATE(YEAR(F1907),MONTH(F1907),1)</f>
        <v>45809</v>
      </c>
      <c r="I1907" s="2">
        <f>G1907-F1907</f>
        <v>3</v>
      </c>
      <c r="J1907" s="2">
        <f>F1907-E1907</f>
        <v>17</v>
      </c>
      <c r="K1907" s="2" t="s">
        <v>2646</v>
      </c>
      <c r="L1907" s="2">
        <v>1</v>
      </c>
      <c r="M1907" s="2">
        <v>1</v>
      </c>
      <c r="N1907" s="2">
        <v>0</v>
      </c>
      <c r="O1907" s="2" t="s">
        <v>2670</v>
      </c>
      <c r="P1907" s="2" t="s">
        <v>2652</v>
      </c>
      <c r="Q1907" s="2" t="s">
        <v>2649</v>
      </c>
      <c r="R1907" s="3">
        <v>19900</v>
      </c>
      <c r="S1907" s="3">
        <f>I1907*L1907*R1907</f>
        <v>59700</v>
      </c>
      <c r="T1907" s="2">
        <f>M1907+N1907</f>
        <v>1</v>
      </c>
    </row>
    <row r="1908" spans="1:20" x14ac:dyDescent="0.2">
      <c r="A1908" s="2" t="s">
        <v>4572</v>
      </c>
      <c r="B1908" s="2" t="s">
        <v>1844</v>
      </c>
      <c r="C1908" s="2" t="s">
        <v>103</v>
      </c>
      <c r="D1908" s="2" t="str">
        <f>INDEX(Hotels!$C$2:$C$49,MATCH(C1908,Hotels!$A$2:$A$49,0))</f>
        <v>Manali</v>
      </c>
      <c r="E1908" s="11">
        <v>45801</v>
      </c>
      <c r="F1908" s="11">
        <v>45919</v>
      </c>
      <c r="G1908" s="11">
        <v>45922</v>
      </c>
      <c r="H1908" s="13">
        <f>DATE(YEAR(F1908),MONTH(F1908),1)</f>
        <v>45901</v>
      </c>
      <c r="I1908" s="2">
        <f>G1908-F1908</f>
        <v>3</v>
      </c>
      <c r="J1908" s="2">
        <f>F1908-E1908</f>
        <v>118</v>
      </c>
      <c r="K1908" s="2" t="s">
        <v>2646</v>
      </c>
      <c r="L1908" s="2">
        <v>2</v>
      </c>
      <c r="M1908" s="2">
        <v>4</v>
      </c>
      <c r="N1908" s="2">
        <v>0</v>
      </c>
      <c r="O1908" s="2" t="s">
        <v>2670</v>
      </c>
      <c r="P1908" s="2" t="s">
        <v>2659</v>
      </c>
      <c r="Q1908" s="2" t="s">
        <v>2649</v>
      </c>
      <c r="R1908" s="3">
        <v>4150</v>
      </c>
      <c r="S1908" s="3">
        <f>I1908*L1908*R1908</f>
        <v>24900</v>
      </c>
      <c r="T1908" s="2">
        <f>M1908+N1908</f>
        <v>4</v>
      </c>
    </row>
    <row r="1909" spans="1:20" x14ac:dyDescent="0.2">
      <c r="A1909" s="2" t="s">
        <v>4573</v>
      </c>
      <c r="B1909" s="2" t="s">
        <v>2054</v>
      </c>
      <c r="C1909" s="2" t="s">
        <v>37</v>
      </c>
      <c r="D1909" s="2" t="str">
        <f>INDEX(Hotels!$C$2:$C$49,MATCH(C1909,Hotels!$A$2:$A$49,0))</f>
        <v>Udaipur</v>
      </c>
      <c r="E1909" s="11">
        <v>45801</v>
      </c>
      <c r="F1909" s="11">
        <v>45816</v>
      </c>
      <c r="G1909" s="11">
        <v>45817</v>
      </c>
      <c r="H1909" s="13">
        <f>DATE(YEAR(F1909),MONTH(F1909),1)</f>
        <v>45809</v>
      </c>
      <c r="I1909" s="2">
        <f>G1909-F1909</f>
        <v>1</v>
      </c>
      <c r="J1909" s="2">
        <f>F1909-E1909</f>
        <v>15</v>
      </c>
      <c r="K1909" s="2" t="s">
        <v>2655</v>
      </c>
      <c r="L1909" s="2">
        <v>1</v>
      </c>
      <c r="M1909" s="2">
        <v>1</v>
      </c>
      <c r="N1909" s="2">
        <v>0</v>
      </c>
      <c r="O1909" s="2" t="s">
        <v>2732</v>
      </c>
      <c r="P1909" s="2" t="s">
        <v>2652</v>
      </c>
      <c r="Q1909" s="2" t="s">
        <v>2649</v>
      </c>
      <c r="R1909" s="3">
        <v>11150</v>
      </c>
      <c r="S1909" s="3">
        <f>I1909*L1909*R1909</f>
        <v>11150</v>
      </c>
      <c r="T1909" s="2">
        <f>M1909+N1909</f>
        <v>1</v>
      </c>
    </row>
    <row r="1910" spans="1:20" x14ac:dyDescent="0.2">
      <c r="A1910" s="2" t="s">
        <v>4574</v>
      </c>
      <c r="B1910" s="2" t="s">
        <v>844</v>
      </c>
      <c r="C1910" s="2" t="s">
        <v>99</v>
      </c>
      <c r="D1910" s="2" t="str">
        <f>INDEX(Hotels!$C$2:$C$49,MATCH(C1910,Hotels!$A$2:$A$49,0))</f>
        <v>Shimla</v>
      </c>
      <c r="E1910" s="11">
        <v>45802</v>
      </c>
      <c r="F1910" s="11">
        <v>45808</v>
      </c>
      <c r="G1910" s="11">
        <v>45810</v>
      </c>
      <c r="H1910" s="13">
        <f>DATE(YEAR(F1910),MONTH(F1910),1)</f>
        <v>45778</v>
      </c>
      <c r="I1910" s="2">
        <f>G1910-F1910</f>
        <v>2</v>
      </c>
      <c r="J1910" s="2">
        <f>F1910-E1910</f>
        <v>6</v>
      </c>
      <c r="K1910" s="2" t="s">
        <v>2655</v>
      </c>
      <c r="L1910" s="2">
        <v>1</v>
      </c>
      <c r="M1910" s="2">
        <v>1</v>
      </c>
      <c r="N1910" s="2">
        <v>0</v>
      </c>
      <c r="O1910" s="2" t="s">
        <v>2732</v>
      </c>
      <c r="P1910" s="2" t="s">
        <v>2652</v>
      </c>
      <c r="Q1910" s="2" t="s">
        <v>2649</v>
      </c>
      <c r="R1910" s="3">
        <v>4000</v>
      </c>
      <c r="S1910" s="3">
        <f>I1910*L1910*R1910</f>
        <v>8000</v>
      </c>
      <c r="T1910" s="2">
        <f>M1910+N1910</f>
        <v>1</v>
      </c>
    </row>
    <row r="1911" spans="1:20" x14ac:dyDescent="0.2">
      <c r="A1911" s="2" t="s">
        <v>4575</v>
      </c>
      <c r="B1911" s="2" t="s">
        <v>2023</v>
      </c>
      <c r="C1911" s="2" t="s">
        <v>19</v>
      </c>
      <c r="D1911" s="2" t="str">
        <f>INDEX(Hotels!$C$2:$C$49,MATCH(C1911,Hotels!$A$2:$A$49,0))</f>
        <v>Goa</v>
      </c>
      <c r="E1911" s="11">
        <v>45802</v>
      </c>
      <c r="F1911" s="11">
        <v>45806</v>
      </c>
      <c r="G1911" s="11">
        <v>45809</v>
      </c>
      <c r="H1911" s="13">
        <f>DATE(YEAR(F1911),MONTH(F1911),1)</f>
        <v>45778</v>
      </c>
      <c r="I1911" s="2">
        <f>G1911-F1911</f>
        <v>3</v>
      </c>
      <c r="J1911" s="2">
        <f>F1911-E1911</f>
        <v>4</v>
      </c>
      <c r="K1911" s="2" t="s">
        <v>2668</v>
      </c>
      <c r="L1911" s="2">
        <v>1</v>
      </c>
      <c r="M1911" s="2">
        <v>1</v>
      </c>
      <c r="N1911" s="2">
        <v>0</v>
      </c>
      <c r="O1911" s="2" t="s">
        <v>2732</v>
      </c>
      <c r="P1911" s="2" t="s">
        <v>2672</v>
      </c>
      <c r="Q1911" s="2" t="s">
        <v>2649</v>
      </c>
      <c r="R1911" s="3">
        <v>5600</v>
      </c>
      <c r="S1911" s="3">
        <f>I1911*L1911*R1911</f>
        <v>16800</v>
      </c>
      <c r="T1911" s="2">
        <f>M1911+N1911</f>
        <v>1</v>
      </c>
    </row>
    <row r="1912" spans="1:20" x14ac:dyDescent="0.2">
      <c r="A1912" s="2" t="s">
        <v>4576</v>
      </c>
      <c r="B1912" s="2" t="s">
        <v>2433</v>
      </c>
      <c r="C1912" s="2" t="s">
        <v>73</v>
      </c>
      <c r="D1912" s="2" t="str">
        <f>INDEX(Hotels!$C$2:$C$49,MATCH(C1912,Hotels!$A$2:$A$49,0))</f>
        <v>Bengaluru</v>
      </c>
      <c r="E1912" s="11">
        <v>45802</v>
      </c>
      <c r="F1912" s="11">
        <v>45863</v>
      </c>
      <c r="G1912" s="11">
        <v>45867</v>
      </c>
      <c r="H1912" s="13">
        <f>DATE(YEAR(F1912),MONTH(F1912),1)</f>
        <v>45839</v>
      </c>
      <c r="I1912" s="2">
        <f>G1912-F1912</f>
        <v>4</v>
      </c>
      <c r="J1912" s="2">
        <f>F1912-E1912</f>
        <v>61</v>
      </c>
      <c r="K1912" s="2" t="s">
        <v>2655</v>
      </c>
      <c r="L1912" s="2">
        <v>2</v>
      </c>
      <c r="M1912" s="2">
        <v>4</v>
      </c>
      <c r="N1912" s="2">
        <v>0</v>
      </c>
      <c r="O1912" s="2" t="s">
        <v>2658</v>
      </c>
      <c r="P1912" s="2" t="s">
        <v>2652</v>
      </c>
      <c r="Q1912" s="2" t="s">
        <v>2649</v>
      </c>
      <c r="R1912" s="3">
        <v>5950</v>
      </c>
      <c r="S1912" s="3">
        <f>I1912*L1912*R1912</f>
        <v>47600</v>
      </c>
      <c r="T1912" s="2">
        <f>M1912+N1912</f>
        <v>4</v>
      </c>
    </row>
    <row r="1913" spans="1:20" x14ac:dyDescent="0.2">
      <c r="A1913" s="2" t="s">
        <v>4577</v>
      </c>
      <c r="B1913" s="2" t="s">
        <v>301</v>
      </c>
      <c r="C1913" s="2" t="s">
        <v>93</v>
      </c>
      <c r="D1913" s="2" t="str">
        <f>INDEX(Hotels!$C$2:$C$49,MATCH(C1913,Hotels!$A$2:$A$49,0))</f>
        <v>Shimla</v>
      </c>
      <c r="E1913" s="11">
        <v>45803</v>
      </c>
      <c r="F1913" s="11">
        <v>45830</v>
      </c>
      <c r="G1913" s="11">
        <v>45835</v>
      </c>
      <c r="H1913" s="13">
        <f>DATE(YEAR(F1913),MONTH(F1913),1)</f>
        <v>45809</v>
      </c>
      <c r="I1913" s="2">
        <f>G1913-F1913</f>
        <v>5</v>
      </c>
      <c r="J1913" s="2">
        <f>F1913-E1913</f>
        <v>27</v>
      </c>
      <c r="K1913" s="2" t="s">
        <v>2655</v>
      </c>
      <c r="L1913" s="2">
        <v>1</v>
      </c>
      <c r="M1913" s="2">
        <v>2</v>
      </c>
      <c r="N1913" s="2">
        <v>1</v>
      </c>
      <c r="O1913" s="2" t="s">
        <v>2670</v>
      </c>
      <c r="P1913" s="2" t="s">
        <v>2652</v>
      </c>
      <c r="Q1913" s="2" t="s">
        <v>2649</v>
      </c>
      <c r="R1913" s="3">
        <v>6400</v>
      </c>
      <c r="S1913" s="3">
        <f>I1913*L1913*R1913</f>
        <v>32000</v>
      </c>
      <c r="T1913" s="2">
        <f>M1913+N1913</f>
        <v>3</v>
      </c>
    </row>
    <row r="1914" spans="1:20" x14ac:dyDescent="0.2">
      <c r="A1914" s="2" t="s">
        <v>4578</v>
      </c>
      <c r="B1914" s="2" t="s">
        <v>691</v>
      </c>
      <c r="C1914" s="2" t="s">
        <v>118</v>
      </c>
      <c r="D1914" s="2" t="str">
        <f>INDEX(Hotels!$C$2:$C$49,MATCH(C1914,Hotels!$A$2:$A$49,0))</f>
        <v>Rishikesh</v>
      </c>
      <c r="E1914" s="11">
        <v>45803</v>
      </c>
      <c r="F1914" s="11">
        <v>45826</v>
      </c>
      <c r="G1914" s="11">
        <v>45830</v>
      </c>
      <c r="H1914" s="13">
        <f>DATE(YEAR(F1914),MONTH(F1914),1)</f>
        <v>45809</v>
      </c>
      <c r="I1914" s="2">
        <f>G1914-F1914</f>
        <v>4</v>
      </c>
      <c r="J1914" s="2">
        <f>F1914-E1914</f>
        <v>23</v>
      </c>
      <c r="K1914" s="2" t="s">
        <v>2668</v>
      </c>
      <c r="L1914" s="2">
        <v>3</v>
      </c>
      <c r="M1914" s="2">
        <v>6</v>
      </c>
      <c r="N1914" s="2">
        <v>0</v>
      </c>
      <c r="O1914" s="2" t="s">
        <v>2658</v>
      </c>
      <c r="P1914" s="2" t="s">
        <v>2652</v>
      </c>
      <c r="Q1914" s="2" t="s">
        <v>2649</v>
      </c>
      <c r="R1914" s="3">
        <v>5450</v>
      </c>
      <c r="S1914" s="3">
        <f>I1914*L1914*R1914</f>
        <v>65400</v>
      </c>
      <c r="T1914" s="2">
        <f>M1914+N1914</f>
        <v>6</v>
      </c>
    </row>
    <row r="1915" spans="1:20" x14ac:dyDescent="0.2">
      <c r="A1915" s="2" t="s">
        <v>4579</v>
      </c>
      <c r="B1915" s="2" t="s">
        <v>1367</v>
      </c>
      <c r="C1915" s="2" t="s">
        <v>69</v>
      </c>
      <c r="D1915" s="2" t="str">
        <f>INDEX(Hotels!$C$2:$C$49,MATCH(C1915,Hotels!$A$2:$A$49,0))</f>
        <v>New Delhi</v>
      </c>
      <c r="E1915" s="11">
        <v>45803</v>
      </c>
      <c r="F1915" s="11">
        <v>45887</v>
      </c>
      <c r="G1915" s="11">
        <v>45891</v>
      </c>
      <c r="H1915" s="13">
        <f>DATE(YEAR(F1915),MONTH(F1915),1)</f>
        <v>45870</v>
      </c>
      <c r="I1915" s="2">
        <f>G1915-F1915</f>
        <v>4</v>
      </c>
      <c r="J1915" s="2">
        <f>F1915-E1915</f>
        <v>84</v>
      </c>
      <c r="K1915" s="2" t="s">
        <v>2646</v>
      </c>
      <c r="L1915" s="2">
        <v>3</v>
      </c>
      <c r="M1915" s="2">
        <v>6</v>
      </c>
      <c r="N1915" s="2">
        <v>0</v>
      </c>
      <c r="O1915" s="2" t="s">
        <v>2658</v>
      </c>
      <c r="P1915" s="2" t="s">
        <v>2656</v>
      </c>
      <c r="Q1915" s="2" t="s">
        <v>2653</v>
      </c>
      <c r="R1915" s="3">
        <v>18500</v>
      </c>
      <c r="S1915" s="3">
        <f>I1915*L1915*R1915</f>
        <v>222000</v>
      </c>
      <c r="T1915" s="2">
        <f>M1915+N1915</f>
        <v>6</v>
      </c>
    </row>
    <row r="1916" spans="1:20" x14ac:dyDescent="0.2">
      <c r="A1916" s="2" t="s">
        <v>4580</v>
      </c>
      <c r="B1916" s="2" t="s">
        <v>2579</v>
      </c>
      <c r="C1916" s="2" t="s">
        <v>108</v>
      </c>
      <c r="D1916" s="2" t="str">
        <f>INDEX(Hotels!$C$2:$C$49,MATCH(C1916,Hotels!$A$2:$A$49,0))</f>
        <v>Manali</v>
      </c>
      <c r="E1916" s="11">
        <v>45803</v>
      </c>
      <c r="F1916" s="11">
        <v>45837</v>
      </c>
      <c r="G1916" s="11">
        <v>45840</v>
      </c>
      <c r="H1916" s="13">
        <f>DATE(YEAR(F1916),MONTH(F1916),1)</f>
        <v>45809</v>
      </c>
      <c r="I1916" s="2">
        <f>G1916-F1916</f>
        <v>3</v>
      </c>
      <c r="J1916" s="2">
        <f>F1916-E1916</f>
        <v>34</v>
      </c>
      <c r="K1916" s="2" t="s">
        <v>2666</v>
      </c>
      <c r="L1916" s="2">
        <v>1</v>
      </c>
      <c r="M1916" s="2">
        <v>2</v>
      </c>
      <c r="N1916" s="2">
        <v>0</v>
      </c>
      <c r="O1916" s="2" t="s">
        <v>2647</v>
      </c>
      <c r="P1916" s="2" t="s">
        <v>2652</v>
      </c>
      <c r="Q1916" s="2" t="s">
        <v>2649</v>
      </c>
      <c r="R1916" s="3">
        <v>28850</v>
      </c>
      <c r="S1916" s="3">
        <f>I1916*L1916*R1916</f>
        <v>86550</v>
      </c>
      <c r="T1916" s="2">
        <f>M1916+N1916</f>
        <v>2</v>
      </c>
    </row>
    <row r="1917" spans="1:20" x14ac:dyDescent="0.2">
      <c r="A1917" s="2" t="s">
        <v>4581</v>
      </c>
      <c r="B1917" s="2" t="s">
        <v>713</v>
      </c>
      <c r="C1917" s="2" t="s">
        <v>13</v>
      </c>
      <c r="D1917" s="2" t="str">
        <f>INDEX(Hotels!$C$2:$C$49,MATCH(C1917,Hotels!$A$2:$A$49,0))</f>
        <v>Goa</v>
      </c>
      <c r="E1917" s="11">
        <v>45804</v>
      </c>
      <c r="F1917" s="11">
        <v>45807</v>
      </c>
      <c r="G1917" s="11">
        <v>45809</v>
      </c>
      <c r="H1917" s="13">
        <f>DATE(YEAR(F1917),MONTH(F1917),1)</f>
        <v>45778</v>
      </c>
      <c r="I1917" s="2">
        <f>G1917-F1917</f>
        <v>2</v>
      </c>
      <c r="J1917" s="2">
        <f>F1917-E1917</f>
        <v>3</v>
      </c>
      <c r="K1917" s="2" t="s">
        <v>2655</v>
      </c>
      <c r="L1917" s="2">
        <v>1</v>
      </c>
      <c r="M1917" s="2">
        <v>1</v>
      </c>
      <c r="N1917" s="2">
        <v>0</v>
      </c>
      <c r="O1917" s="2" t="s">
        <v>2732</v>
      </c>
      <c r="P1917" s="2" t="s">
        <v>2656</v>
      </c>
      <c r="Q1917" s="2" t="s">
        <v>2649</v>
      </c>
      <c r="R1917" s="3">
        <v>13250</v>
      </c>
      <c r="S1917" s="3">
        <f>I1917*L1917*R1917</f>
        <v>26500</v>
      </c>
      <c r="T1917" s="2">
        <f>M1917+N1917</f>
        <v>1</v>
      </c>
    </row>
    <row r="1918" spans="1:20" x14ac:dyDescent="0.2">
      <c r="A1918" s="2" t="s">
        <v>4582</v>
      </c>
      <c r="B1918" s="2" t="s">
        <v>1568</v>
      </c>
      <c r="C1918" s="2" t="s">
        <v>34</v>
      </c>
      <c r="D1918" s="2" t="str">
        <f>INDEX(Hotels!$C$2:$C$49,MATCH(C1918,Hotels!$A$2:$A$49,0))</f>
        <v>Udaipur</v>
      </c>
      <c r="E1918" s="11">
        <v>45804</v>
      </c>
      <c r="F1918" s="11">
        <v>45841</v>
      </c>
      <c r="G1918" s="11">
        <v>45845</v>
      </c>
      <c r="H1918" s="13">
        <f>DATE(YEAR(F1918),MONTH(F1918),1)</f>
        <v>45839</v>
      </c>
      <c r="I1918" s="2">
        <f>G1918-F1918</f>
        <v>4</v>
      </c>
      <c r="J1918" s="2">
        <f>F1918-E1918</f>
        <v>37</v>
      </c>
      <c r="K1918" s="2" t="s">
        <v>2655</v>
      </c>
      <c r="L1918" s="2">
        <v>1</v>
      </c>
      <c r="M1918" s="2">
        <v>2</v>
      </c>
      <c r="N1918" s="2">
        <v>0</v>
      </c>
      <c r="O1918" s="2" t="s">
        <v>2658</v>
      </c>
      <c r="P1918" s="2" t="s">
        <v>2648</v>
      </c>
      <c r="Q1918" s="2" t="s">
        <v>2649</v>
      </c>
      <c r="R1918" s="3">
        <v>5650</v>
      </c>
      <c r="S1918" s="3">
        <f>I1918*L1918*R1918</f>
        <v>22600</v>
      </c>
      <c r="T1918" s="2">
        <f>M1918+N1918</f>
        <v>2</v>
      </c>
    </row>
    <row r="1919" spans="1:20" x14ac:dyDescent="0.2">
      <c r="A1919" s="2" t="s">
        <v>4583</v>
      </c>
      <c r="B1919" s="2" t="s">
        <v>1815</v>
      </c>
      <c r="C1919" s="2" t="s">
        <v>13</v>
      </c>
      <c r="D1919" s="2" t="str">
        <f>INDEX(Hotels!$C$2:$C$49,MATCH(C1919,Hotels!$A$2:$A$49,0))</f>
        <v>Goa</v>
      </c>
      <c r="E1919" s="11">
        <v>45804</v>
      </c>
      <c r="F1919" s="11">
        <v>45844</v>
      </c>
      <c r="G1919" s="11">
        <v>45846</v>
      </c>
      <c r="H1919" s="13">
        <f>DATE(YEAR(F1919),MONTH(F1919),1)</f>
        <v>45839</v>
      </c>
      <c r="I1919" s="2">
        <f>G1919-F1919</f>
        <v>2</v>
      </c>
      <c r="J1919" s="2">
        <f>F1919-E1919</f>
        <v>40</v>
      </c>
      <c r="K1919" s="2" t="s">
        <v>2668</v>
      </c>
      <c r="L1919" s="2">
        <v>1</v>
      </c>
      <c r="M1919" s="2">
        <v>2</v>
      </c>
      <c r="N1919" s="2">
        <v>0</v>
      </c>
      <c r="O1919" s="2" t="s">
        <v>2689</v>
      </c>
      <c r="P1919" s="2" t="s">
        <v>2656</v>
      </c>
      <c r="Q1919" s="2" t="s">
        <v>2649</v>
      </c>
      <c r="R1919" s="3">
        <v>7750</v>
      </c>
      <c r="S1919" s="3">
        <f>I1919*L1919*R1919</f>
        <v>15500</v>
      </c>
      <c r="T1919" s="2">
        <f>M1919+N1919</f>
        <v>2</v>
      </c>
    </row>
    <row r="1920" spans="1:20" x14ac:dyDescent="0.2">
      <c r="A1920" s="2" t="s">
        <v>4584</v>
      </c>
      <c r="B1920" s="2" t="s">
        <v>974</v>
      </c>
      <c r="C1920" s="2" t="s">
        <v>97</v>
      </c>
      <c r="D1920" s="2" t="str">
        <f>INDEX(Hotels!$C$2:$C$49,MATCH(C1920,Hotels!$A$2:$A$49,0))</f>
        <v>Shimla</v>
      </c>
      <c r="E1920" s="11">
        <v>45805</v>
      </c>
      <c r="F1920" s="11">
        <v>45831</v>
      </c>
      <c r="G1920" s="11">
        <v>45832</v>
      </c>
      <c r="H1920" s="13">
        <f>DATE(YEAR(F1920),MONTH(F1920),1)</f>
        <v>45809</v>
      </c>
      <c r="I1920" s="2">
        <f>G1920-F1920</f>
        <v>1</v>
      </c>
      <c r="J1920" s="2">
        <f>F1920-E1920</f>
        <v>26</v>
      </c>
      <c r="K1920" s="2" t="s">
        <v>2655</v>
      </c>
      <c r="L1920" s="2">
        <v>1</v>
      </c>
      <c r="M1920" s="2">
        <v>1</v>
      </c>
      <c r="N1920" s="2">
        <v>0</v>
      </c>
      <c r="O1920" s="2" t="s">
        <v>2689</v>
      </c>
      <c r="P1920" s="2" t="s">
        <v>2652</v>
      </c>
      <c r="Q1920" s="2" t="s">
        <v>2649</v>
      </c>
      <c r="R1920" s="3">
        <v>12950</v>
      </c>
      <c r="S1920" s="3">
        <f>I1920*L1920*R1920</f>
        <v>12950</v>
      </c>
      <c r="T1920" s="2">
        <f>M1920+N1920</f>
        <v>1</v>
      </c>
    </row>
    <row r="1921" spans="1:20" x14ac:dyDescent="0.2">
      <c r="A1921" s="2" t="s">
        <v>4585</v>
      </c>
      <c r="B1921" s="2" t="s">
        <v>991</v>
      </c>
      <c r="C1921" s="2" t="s">
        <v>79</v>
      </c>
      <c r="D1921" s="2" t="str">
        <f>INDEX(Hotels!$C$2:$C$49,MATCH(C1921,Hotels!$A$2:$A$49,0))</f>
        <v>Bengaluru</v>
      </c>
      <c r="E1921" s="11">
        <v>45805</v>
      </c>
      <c r="F1921" s="11">
        <v>45822</v>
      </c>
      <c r="G1921" s="11">
        <v>45824</v>
      </c>
      <c r="H1921" s="13">
        <f>DATE(YEAR(F1921),MONTH(F1921),1)</f>
        <v>45809</v>
      </c>
      <c r="I1921" s="2">
        <f>G1921-F1921</f>
        <v>2</v>
      </c>
      <c r="J1921" s="2">
        <f>F1921-E1921</f>
        <v>17</v>
      </c>
      <c r="K1921" s="2" t="s">
        <v>2668</v>
      </c>
      <c r="L1921" s="2">
        <v>1</v>
      </c>
      <c r="M1921" s="2">
        <v>2</v>
      </c>
      <c r="N1921" s="2">
        <v>0</v>
      </c>
      <c r="O1921" s="2" t="s">
        <v>2670</v>
      </c>
      <c r="P1921" s="2" t="s">
        <v>2652</v>
      </c>
      <c r="Q1921" s="2" t="s">
        <v>2649</v>
      </c>
      <c r="R1921" s="3">
        <v>3150</v>
      </c>
      <c r="S1921" s="3">
        <f>I1921*L1921*R1921</f>
        <v>6300</v>
      </c>
      <c r="T1921" s="2">
        <f>M1921+N1921</f>
        <v>2</v>
      </c>
    </row>
    <row r="1922" spans="1:20" x14ac:dyDescent="0.2">
      <c r="A1922" s="2" t="s">
        <v>4586</v>
      </c>
      <c r="B1922" s="2" t="s">
        <v>1311</v>
      </c>
      <c r="C1922" s="2" t="s">
        <v>99</v>
      </c>
      <c r="D1922" s="2" t="str">
        <f>INDEX(Hotels!$C$2:$C$49,MATCH(C1922,Hotels!$A$2:$A$49,0))</f>
        <v>Shimla</v>
      </c>
      <c r="E1922" s="11">
        <v>45805</v>
      </c>
      <c r="F1922" s="11">
        <v>45814</v>
      </c>
      <c r="G1922" s="11">
        <v>45819</v>
      </c>
      <c r="H1922" s="13">
        <f>DATE(YEAR(F1922),MONTH(F1922),1)</f>
        <v>45809</v>
      </c>
      <c r="I1922" s="2">
        <f>G1922-F1922</f>
        <v>5</v>
      </c>
      <c r="J1922" s="2">
        <f>F1922-E1922</f>
        <v>9</v>
      </c>
      <c r="K1922" s="2" t="s">
        <v>2668</v>
      </c>
      <c r="L1922" s="2">
        <v>1</v>
      </c>
      <c r="M1922" s="2">
        <v>2</v>
      </c>
      <c r="N1922" s="2">
        <v>0</v>
      </c>
      <c r="O1922" s="2" t="s">
        <v>2683</v>
      </c>
      <c r="P1922" s="2" t="s">
        <v>2652</v>
      </c>
      <c r="Q1922" s="2" t="s">
        <v>2653</v>
      </c>
      <c r="R1922" s="3">
        <v>3050</v>
      </c>
      <c r="S1922" s="3">
        <f>I1922*L1922*R1922</f>
        <v>15250</v>
      </c>
      <c r="T1922" s="2">
        <f>M1922+N1922</f>
        <v>2</v>
      </c>
    </row>
    <row r="1923" spans="1:20" x14ac:dyDescent="0.2">
      <c r="A1923" s="2" t="s">
        <v>4587</v>
      </c>
      <c r="B1923" s="2" t="s">
        <v>1545</v>
      </c>
      <c r="C1923" s="2" t="s">
        <v>13</v>
      </c>
      <c r="D1923" s="2" t="str">
        <f>INDEX(Hotels!$C$2:$C$49,MATCH(C1923,Hotels!$A$2:$A$49,0))</f>
        <v>Goa</v>
      </c>
      <c r="E1923" s="11">
        <v>45805</v>
      </c>
      <c r="F1923" s="11">
        <v>45824</v>
      </c>
      <c r="G1923" s="11">
        <v>45827</v>
      </c>
      <c r="H1923" s="13">
        <f>DATE(YEAR(F1923),MONTH(F1923),1)</f>
        <v>45809</v>
      </c>
      <c r="I1923" s="2">
        <f>G1923-F1923</f>
        <v>3</v>
      </c>
      <c r="J1923" s="2">
        <f>F1923-E1923</f>
        <v>19</v>
      </c>
      <c r="K1923" s="2" t="s">
        <v>2646</v>
      </c>
      <c r="L1923" s="2">
        <v>2</v>
      </c>
      <c r="M1923" s="2">
        <v>4</v>
      </c>
      <c r="N1923" s="2">
        <v>2</v>
      </c>
      <c r="O1923" s="2" t="s">
        <v>2670</v>
      </c>
      <c r="P1923" s="2" t="s">
        <v>2652</v>
      </c>
      <c r="Q1923" s="2" t="s">
        <v>2649</v>
      </c>
      <c r="R1923" s="3">
        <v>15950</v>
      </c>
      <c r="S1923" s="3">
        <f>I1923*L1923*R1923</f>
        <v>95700</v>
      </c>
      <c r="T1923" s="2">
        <f>M1923+N1923</f>
        <v>6</v>
      </c>
    </row>
    <row r="1924" spans="1:20" x14ac:dyDescent="0.2">
      <c r="A1924" s="2" t="s">
        <v>4588</v>
      </c>
      <c r="B1924" s="2" t="s">
        <v>1921</v>
      </c>
      <c r="C1924" s="2" t="s">
        <v>129</v>
      </c>
      <c r="D1924" s="2" t="str">
        <f>INDEX(Hotels!$C$2:$C$49,MATCH(C1924,Hotels!$A$2:$A$49,0))</f>
        <v>Varanasi</v>
      </c>
      <c r="E1924" s="11">
        <v>45805</v>
      </c>
      <c r="F1924" s="11">
        <v>45884</v>
      </c>
      <c r="G1924" s="11">
        <v>45886</v>
      </c>
      <c r="H1924" s="13">
        <f>DATE(YEAR(F1924),MONTH(F1924),1)</f>
        <v>45870</v>
      </c>
      <c r="I1924" s="2">
        <f>G1924-F1924</f>
        <v>2</v>
      </c>
      <c r="J1924" s="2">
        <f>F1924-E1924</f>
        <v>79</v>
      </c>
      <c r="K1924" s="2" t="s">
        <v>2668</v>
      </c>
      <c r="L1924" s="2">
        <v>1</v>
      </c>
      <c r="M1924" s="2">
        <v>2</v>
      </c>
      <c r="N1924" s="2">
        <v>0</v>
      </c>
      <c r="O1924" s="2" t="s">
        <v>2651</v>
      </c>
      <c r="P1924" s="2" t="s">
        <v>2652</v>
      </c>
      <c r="Q1924" s="2" t="s">
        <v>2649</v>
      </c>
      <c r="R1924" s="3">
        <v>2850</v>
      </c>
      <c r="S1924" s="3">
        <f>I1924*L1924*R1924</f>
        <v>5700</v>
      </c>
      <c r="T1924" s="2">
        <f>M1924+N1924</f>
        <v>2</v>
      </c>
    </row>
    <row r="1925" spans="1:20" x14ac:dyDescent="0.2">
      <c r="A1925" s="2" t="s">
        <v>4589</v>
      </c>
      <c r="B1925" s="2" t="s">
        <v>214</v>
      </c>
      <c r="C1925" s="2" t="s">
        <v>32</v>
      </c>
      <c r="D1925" s="2" t="str">
        <f>INDEX(Hotels!$C$2:$C$49,MATCH(C1925,Hotels!$A$2:$A$49,0))</f>
        <v>Jaipur</v>
      </c>
      <c r="E1925" s="11">
        <v>45806</v>
      </c>
      <c r="F1925" s="11">
        <v>45901</v>
      </c>
      <c r="G1925" s="11">
        <v>45905</v>
      </c>
      <c r="H1925" s="13">
        <f>DATE(YEAR(F1925),MONTH(F1925),1)</f>
        <v>45901</v>
      </c>
      <c r="I1925" s="2">
        <f>G1925-F1925</f>
        <v>4</v>
      </c>
      <c r="J1925" s="2">
        <f>F1925-E1925</f>
        <v>95</v>
      </c>
      <c r="K1925" s="2" t="s">
        <v>2655</v>
      </c>
      <c r="L1925" s="2">
        <v>4</v>
      </c>
      <c r="M1925" s="2">
        <v>8</v>
      </c>
      <c r="N1925" s="2">
        <v>0</v>
      </c>
      <c r="O1925" s="2" t="s">
        <v>2670</v>
      </c>
      <c r="P1925" s="2" t="s">
        <v>2656</v>
      </c>
      <c r="Q1925" s="2" t="s">
        <v>2649</v>
      </c>
      <c r="R1925" s="3">
        <v>5000</v>
      </c>
      <c r="S1925" s="3">
        <f>I1925*L1925*R1925</f>
        <v>80000</v>
      </c>
      <c r="T1925" s="2">
        <f>M1925+N1925</f>
        <v>8</v>
      </c>
    </row>
    <row r="1926" spans="1:20" x14ac:dyDescent="0.2">
      <c r="A1926" s="2" t="s">
        <v>4590</v>
      </c>
      <c r="B1926" s="2" t="s">
        <v>301</v>
      </c>
      <c r="C1926" s="2" t="s">
        <v>118</v>
      </c>
      <c r="D1926" s="2" t="str">
        <f>INDEX(Hotels!$C$2:$C$49,MATCH(C1926,Hotels!$A$2:$A$49,0))</f>
        <v>Rishikesh</v>
      </c>
      <c r="E1926" s="11">
        <v>45806</v>
      </c>
      <c r="F1926" s="11">
        <v>45974</v>
      </c>
      <c r="G1926" s="11">
        <v>45978</v>
      </c>
      <c r="H1926" s="13">
        <f>DATE(YEAR(F1926),MONTH(F1926),1)</f>
        <v>45962</v>
      </c>
      <c r="I1926" s="2">
        <f>G1926-F1926</f>
        <v>4</v>
      </c>
      <c r="J1926" s="2">
        <f>F1926-E1926</f>
        <v>168</v>
      </c>
      <c r="K1926" s="2" t="s">
        <v>2655</v>
      </c>
      <c r="L1926" s="2">
        <v>2</v>
      </c>
      <c r="M1926" s="2">
        <v>4</v>
      </c>
      <c r="N1926" s="2">
        <v>1</v>
      </c>
      <c r="O1926" s="2" t="s">
        <v>2689</v>
      </c>
      <c r="P1926" s="2" t="s">
        <v>2662</v>
      </c>
      <c r="Q1926" s="2" t="s">
        <v>2649</v>
      </c>
      <c r="R1926" s="3">
        <v>9100</v>
      </c>
      <c r="S1926" s="3">
        <f>I1926*L1926*R1926</f>
        <v>72800</v>
      </c>
      <c r="T1926" s="2">
        <f>M1926+N1926</f>
        <v>5</v>
      </c>
    </row>
    <row r="1927" spans="1:20" x14ac:dyDescent="0.2">
      <c r="A1927" s="2" t="s">
        <v>4591</v>
      </c>
      <c r="B1927" s="2" t="s">
        <v>2162</v>
      </c>
      <c r="C1927" s="2" t="s">
        <v>9</v>
      </c>
      <c r="D1927" s="2" t="str">
        <f>INDEX(Hotels!$C$2:$C$49,MATCH(C1927,Hotels!$A$2:$A$49,0))</f>
        <v>Goa</v>
      </c>
      <c r="E1927" s="11">
        <v>45806</v>
      </c>
      <c r="F1927" s="11">
        <v>45855</v>
      </c>
      <c r="G1927" s="11">
        <v>45858</v>
      </c>
      <c r="H1927" s="13">
        <f>DATE(YEAR(F1927),MONTH(F1927),1)</f>
        <v>45839</v>
      </c>
      <c r="I1927" s="2">
        <f>G1927-F1927</f>
        <v>3</v>
      </c>
      <c r="J1927" s="2">
        <f>F1927-E1927</f>
        <v>49</v>
      </c>
      <c r="K1927" s="2" t="s">
        <v>2655</v>
      </c>
      <c r="L1927" s="2">
        <v>1</v>
      </c>
      <c r="M1927" s="2">
        <v>2</v>
      </c>
      <c r="N1927" s="2">
        <v>3</v>
      </c>
      <c r="O1927" s="2" t="s">
        <v>2647</v>
      </c>
      <c r="P1927" s="2" t="s">
        <v>2656</v>
      </c>
      <c r="Q1927" s="2" t="s">
        <v>2649</v>
      </c>
      <c r="R1927" s="3">
        <v>5200</v>
      </c>
      <c r="S1927" s="3">
        <f>I1927*L1927*R1927</f>
        <v>15600</v>
      </c>
      <c r="T1927" s="2">
        <f>M1927+N1927</f>
        <v>5</v>
      </c>
    </row>
    <row r="1928" spans="1:20" x14ac:dyDescent="0.2">
      <c r="A1928" s="2" t="s">
        <v>4592</v>
      </c>
      <c r="B1928" s="2" t="s">
        <v>2293</v>
      </c>
      <c r="C1928" s="2" t="s">
        <v>116</v>
      </c>
      <c r="D1928" s="2" t="str">
        <f>INDEX(Hotels!$C$2:$C$49,MATCH(C1928,Hotels!$A$2:$A$49,0))</f>
        <v>Rishikesh</v>
      </c>
      <c r="E1928" s="11">
        <v>45806</v>
      </c>
      <c r="F1928" s="11">
        <v>45855</v>
      </c>
      <c r="G1928" s="11">
        <v>45859</v>
      </c>
      <c r="H1928" s="13">
        <f>DATE(YEAR(F1928),MONTH(F1928),1)</f>
        <v>45839</v>
      </c>
      <c r="I1928" s="2">
        <f>G1928-F1928</f>
        <v>4</v>
      </c>
      <c r="J1928" s="2">
        <f>F1928-E1928</f>
        <v>49</v>
      </c>
      <c r="K1928" s="2" t="s">
        <v>2668</v>
      </c>
      <c r="L1928" s="2">
        <v>1</v>
      </c>
      <c r="M1928" s="2">
        <v>2</v>
      </c>
      <c r="N1928" s="2">
        <v>0</v>
      </c>
      <c r="O1928" s="2" t="s">
        <v>2658</v>
      </c>
      <c r="P1928" s="2" t="s">
        <v>2652</v>
      </c>
      <c r="Q1928" s="2" t="s">
        <v>2649</v>
      </c>
      <c r="R1928" s="3">
        <v>3050</v>
      </c>
      <c r="S1928" s="3">
        <f>I1928*L1928*R1928</f>
        <v>12200</v>
      </c>
      <c r="T1928" s="2">
        <f>M1928+N1928</f>
        <v>2</v>
      </c>
    </row>
    <row r="1929" spans="1:20" x14ac:dyDescent="0.2">
      <c r="A1929" s="2" t="s">
        <v>4593</v>
      </c>
      <c r="B1929" s="2" t="s">
        <v>2336</v>
      </c>
      <c r="C1929" s="2" t="s">
        <v>73</v>
      </c>
      <c r="D1929" s="2" t="str">
        <f>INDEX(Hotels!$C$2:$C$49,MATCH(C1929,Hotels!$A$2:$A$49,0))</f>
        <v>Bengaluru</v>
      </c>
      <c r="E1929" s="11">
        <v>45806</v>
      </c>
      <c r="F1929" s="11">
        <v>45809</v>
      </c>
      <c r="G1929" s="11">
        <v>45812</v>
      </c>
      <c r="H1929" s="13">
        <f>DATE(YEAR(F1929),MONTH(F1929),1)</f>
        <v>45809</v>
      </c>
      <c r="I1929" s="2">
        <f>G1929-F1929</f>
        <v>3</v>
      </c>
      <c r="J1929" s="2">
        <f>F1929-E1929</f>
        <v>3</v>
      </c>
      <c r="K1929" s="2" t="s">
        <v>2646</v>
      </c>
      <c r="L1929" s="2">
        <v>1</v>
      </c>
      <c r="M1929" s="2">
        <v>1</v>
      </c>
      <c r="N1929" s="2">
        <v>0</v>
      </c>
      <c r="O1929" s="2" t="s">
        <v>2670</v>
      </c>
      <c r="P1929" s="2" t="s">
        <v>2652</v>
      </c>
      <c r="Q1929" s="2" t="s">
        <v>2649</v>
      </c>
      <c r="R1929" s="3">
        <v>8650</v>
      </c>
      <c r="S1929" s="3">
        <f>I1929*L1929*R1929</f>
        <v>25950</v>
      </c>
      <c r="T1929" s="2">
        <f>M1929+N1929</f>
        <v>1</v>
      </c>
    </row>
    <row r="1930" spans="1:20" x14ac:dyDescent="0.2">
      <c r="A1930" s="2" t="s">
        <v>4594</v>
      </c>
      <c r="B1930" s="2" t="s">
        <v>945</v>
      </c>
      <c r="C1930" s="2" t="s">
        <v>93</v>
      </c>
      <c r="D1930" s="2" t="str">
        <f>INDEX(Hotels!$C$2:$C$49,MATCH(C1930,Hotels!$A$2:$A$49,0))</f>
        <v>Shimla</v>
      </c>
      <c r="E1930" s="11">
        <v>45807</v>
      </c>
      <c r="F1930" s="11">
        <v>45807</v>
      </c>
      <c r="G1930" s="11">
        <v>45810</v>
      </c>
      <c r="H1930" s="13">
        <f>DATE(YEAR(F1930),MONTH(F1930),1)</f>
        <v>45778</v>
      </c>
      <c r="I1930" s="2">
        <f>G1930-F1930</f>
        <v>3</v>
      </c>
      <c r="J1930" s="2">
        <f>F1930-E1930</f>
        <v>0</v>
      </c>
      <c r="K1930" s="2" t="s">
        <v>2646</v>
      </c>
      <c r="L1930" s="2">
        <v>1</v>
      </c>
      <c r="M1930" s="2">
        <v>2</v>
      </c>
      <c r="N1930" s="2">
        <v>0</v>
      </c>
      <c r="O1930" s="2" t="s">
        <v>2647</v>
      </c>
      <c r="P1930" s="2" t="s">
        <v>2662</v>
      </c>
      <c r="Q1930" s="2" t="s">
        <v>2649</v>
      </c>
      <c r="R1930" s="3">
        <v>9200</v>
      </c>
      <c r="S1930" s="3">
        <f>I1930*L1930*R1930</f>
        <v>27600</v>
      </c>
      <c r="T1930" s="2">
        <f>M1930+N1930</f>
        <v>2</v>
      </c>
    </row>
    <row r="1931" spans="1:20" x14ac:dyDescent="0.2">
      <c r="A1931" s="2" t="s">
        <v>4595</v>
      </c>
      <c r="B1931" s="2" t="s">
        <v>2367</v>
      </c>
      <c r="C1931" s="2" t="s">
        <v>29</v>
      </c>
      <c r="D1931" s="2" t="str">
        <f>INDEX(Hotels!$C$2:$C$49,MATCH(C1931,Hotels!$A$2:$A$49,0))</f>
        <v>Jaipur</v>
      </c>
      <c r="E1931" s="11">
        <v>45807</v>
      </c>
      <c r="F1931" s="11">
        <v>45830</v>
      </c>
      <c r="G1931" s="11">
        <v>45834</v>
      </c>
      <c r="H1931" s="13">
        <f>DATE(YEAR(F1931),MONTH(F1931),1)</f>
        <v>45809</v>
      </c>
      <c r="I1931" s="2">
        <f>G1931-F1931</f>
        <v>4</v>
      </c>
      <c r="J1931" s="2">
        <f>F1931-E1931</f>
        <v>23</v>
      </c>
      <c r="K1931" s="2" t="s">
        <v>2668</v>
      </c>
      <c r="L1931" s="2">
        <v>1</v>
      </c>
      <c r="M1931" s="2">
        <v>2</v>
      </c>
      <c r="N1931" s="2">
        <v>0</v>
      </c>
      <c r="O1931" s="2" t="s">
        <v>2647</v>
      </c>
      <c r="P1931" s="2" t="s">
        <v>2656</v>
      </c>
      <c r="Q1931" s="2" t="s">
        <v>2653</v>
      </c>
      <c r="R1931" s="3">
        <v>4350</v>
      </c>
      <c r="S1931" s="3">
        <f>I1931*L1931*R1931</f>
        <v>17400</v>
      </c>
      <c r="T1931" s="2">
        <f>M1931+N1931</f>
        <v>2</v>
      </c>
    </row>
    <row r="1932" spans="1:20" x14ac:dyDescent="0.2">
      <c r="A1932" s="2" t="s">
        <v>4596</v>
      </c>
      <c r="B1932" s="2" t="s">
        <v>728</v>
      </c>
      <c r="C1932" s="2" t="s">
        <v>103</v>
      </c>
      <c r="D1932" s="2" t="str">
        <f>INDEX(Hotels!$C$2:$C$49,MATCH(C1932,Hotels!$A$2:$A$49,0))</f>
        <v>Manali</v>
      </c>
      <c r="E1932" s="11">
        <v>45808</v>
      </c>
      <c r="F1932" s="11">
        <v>45836</v>
      </c>
      <c r="G1932" s="11">
        <v>45837</v>
      </c>
      <c r="H1932" s="13">
        <f>DATE(YEAR(F1932),MONTH(F1932),1)</f>
        <v>45809</v>
      </c>
      <c r="I1932" s="2">
        <f>G1932-F1932</f>
        <v>1</v>
      </c>
      <c r="J1932" s="2">
        <f>F1932-E1932</f>
        <v>28</v>
      </c>
      <c r="K1932" s="2" t="s">
        <v>2655</v>
      </c>
      <c r="L1932" s="2">
        <v>1</v>
      </c>
      <c r="M1932" s="2">
        <v>1</v>
      </c>
      <c r="N1932" s="2">
        <v>0</v>
      </c>
      <c r="O1932" s="2" t="s">
        <v>2732</v>
      </c>
      <c r="P1932" s="2" t="s">
        <v>2652</v>
      </c>
      <c r="Q1932" s="2" t="s">
        <v>2649</v>
      </c>
      <c r="R1932" s="3">
        <v>4700</v>
      </c>
      <c r="S1932" s="3">
        <f>I1932*L1932*R1932</f>
        <v>4700</v>
      </c>
      <c r="T1932" s="2">
        <f>M1932+N1932</f>
        <v>1</v>
      </c>
    </row>
    <row r="1933" spans="1:20" x14ac:dyDescent="0.2">
      <c r="A1933" s="2" t="s">
        <v>4597</v>
      </c>
      <c r="B1933" s="2" t="s">
        <v>1146</v>
      </c>
      <c r="C1933" s="2" t="s">
        <v>112</v>
      </c>
      <c r="D1933" s="2" t="str">
        <f>INDEX(Hotels!$C$2:$C$49,MATCH(C1933,Hotels!$A$2:$A$49,0))</f>
        <v>Rishikesh</v>
      </c>
      <c r="E1933" s="11">
        <v>45808</v>
      </c>
      <c r="F1933" s="11">
        <v>45906</v>
      </c>
      <c r="G1933" s="11">
        <v>45909</v>
      </c>
      <c r="H1933" s="13">
        <f>DATE(YEAR(F1933),MONTH(F1933),1)</f>
        <v>45901</v>
      </c>
      <c r="I1933" s="2">
        <f>G1933-F1933</f>
        <v>3</v>
      </c>
      <c r="J1933" s="2">
        <f>F1933-E1933</f>
        <v>98</v>
      </c>
      <c r="K1933" s="2" t="s">
        <v>2646</v>
      </c>
      <c r="L1933" s="2">
        <v>2</v>
      </c>
      <c r="M1933" s="2">
        <v>4</v>
      </c>
      <c r="N1933" s="2">
        <v>2</v>
      </c>
      <c r="O1933" s="2" t="s">
        <v>2683</v>
      </c>
      <c r="P1933" s="2" t="s">
        <v>2648</v>
      </c>
      <c r="Q1933" s="2" t="s">
        <v>2653</v>
      </c>
      <c r="R1933" s="3">
        <v>10050</v>
      </c>
      <c r="S1933" s="3">
        <f>I1933*L1933*R1933</f>
        <v>60300</v>
      </c>
      <c r="T1933" s="2">
        <f>M1933+N1933</f>
        <v>6</v>
      </c>
    </row>
    <row r="1934" spans="1:20" x14ac:dyDescent="0.2">
      <c r="A1934" s="2" t="s">
        <v>4598</v>
      </c>
      <c r="B1934" s="2" t="s">
        <v>1863</v>
      </c>
      <c r="C1934" s="2" t="s">
        <v>129</v>
      </c>
      <c r="D1934" s="2" t="str">
        <f>INDEX(Hotels!$C$2:$C$49,MATCH(C1934,Hotels!$A$2:$A$49,0))</f>
        <v>Varanasi</v>
      </c>
      <c r="E1934" s="11">
        <v>45808</v>
      </c>
      <c r="F1934" s="11">
        <v>45834</v>
      </c>
      <c r="G1934" s="11">
        <v>45836</v>
      </c>
      <c r="H1934" s="13">
        <f>DATE(YEAR(F1934),MONTH(F1934),1)</f>
        <v>45809</v>
      </c>
      <c r="I1934" s="2">
        <f>G1934-F1934</f>
        <v>2</v>
      </c>
      <c r="J1934" s="2">
        <f>F1934-E1934</f>
        <v>26</v>
      </c>
      <c r="K1934" s="2" t="s">
        <v>2668</v>
      </c>
      <c r="L1934" s="2">
        <v>1</v>
      </c>
      <c r="M1934" s="2">
        <v>2</v>
      </c>
      <c r="N1934" s="2">
        <v>1</v>
      </c>
      <c r="O1934" s="2" t="s">
        <v>2683</v>
      </c>
      <c r="P1934" s="2" t="s">
        <v>2652</v>
      </c>
      <c r="Q1934" s="2" t="s">
        <v>2649</v>
      </c>
      <c r="R1934" s="3">
        <v>3100</v>
      </c>
      <c r="S1934" s="3">
        <f>I1934*L1934*R1934</f>
        <v>6200</v>
      </c>
      <c r="T1934" s="2">
        <f>M1934+N1934</f>
        <v>3</v>
      </c>
    </row>
    <row r="1935" spans="1:20" x14ac:dyDescent="0.2">
      <c r="A1935" s="2" t="s">
        <v>4599</v>
      </c>
      <c r="B1935" s="2" t="s">
        <v>1962</v>
      </c>
      <c r="C1935" s="2" t="s">
        <v>106</v>
      </c>
      <c r="D1935" s="2" t="str">
        <f>INDEX(Hotels!$C$2:$C$49,MATCH(C1935,Hotels!$A$2:$A$49,0))</f>
        <v>Manali</v>
      </c>
      <c r="E1935" s="11">
        <v>45808</v>
      </c>
      <c r="F1935" s="11">
        <v>45822</v>
      </c>
      <c r="G1935" s="11">
        <v>45827</v>
      </c>
      <c r="H1935" s="13">
        <f>DATE(YEAR(F1935),MONTH(F1935),1)</f>
        <v>45809</v>
      </c>
      <c r="I1935" s="2">
        <f>G1935-F1935</f>
        <v>5</v>
      </c>
      <c r="J1935" s="2">
        <f>F1935-E1935</f>
        <v>14</v>
      </c>
      <c r="K1935" s="2" t="s">
        <v>2655</v>
      </c>
      <c r="L1935" s="2">
        <v>1</v>
      </c>
      <c r="M1935" s="2">
        <v>2</v>
      </c>
      <c r="N1935" s="2">
        <v>0</v>
      </c>
      <c r="O1935" s="2" t="s">
        <v>2689</v>
      </c>
      <c r="P1935" s="2" t="s">
        <v>2662</v>
      </c>
      <c r="Q1935" s="2" t="s">
        <v>2649</v>
      </c>
      <c r="R1935" s="3">
        <v>7200</v>
      </c>
      <c r="S1935" s="3">
        <f>I1935*L1935*R1935</f>
        <v>36000</v>
      </c>
      <c r="T1935" s="2">
        <f>M1935+N1935</f>
        <v>2</v>
      </c>
    </row>
    <row r="1936" spans="1:20" x14ac:dyDescent="0.2">
      <c r="A1936" s="2" t="s">
        <v>4600</v>
      </c>
      <c r="B1936" s="2" t="s">
        <v>2038</v>
      </c>
      <c r="C1936" s="2" t="s">
        <v>127</v>
      </c>
      <c r="D1936" s="2" t="str">
        <f>INDEX(Hotels!$C$2:$C$49,MATCH(C1936,Hotels!$A$2:$A$49,0))</f>
        <v>Varanasi</v>
      </c>
      <c r="E1936" s="11">
        <v>45808</v>
      </c>
      <c r="F1936" s="11">
        <v>45849</v>
      </c>
      <c r="G1936" s="11">
        <v>45853</v>
      </c>
      <c r="H1936" s="13">
        <f>DATE(YEAR(F1936),MONTH(F1936),1)</f>
        <v>45839</v>
      </c>
      <c r="I1936" s="2">
        <f>G1936-F1936</f>
        <v>4</v>
      </c>
      <c r="J1936" s="2">
        <f>F1936-E1936</f>
        <v>41</v>
      </c>
      <c r="K1936" s="2" t="s">
        <v>2668</v>
      </c>
      <c r="L1936" s="2">
        <v>1</v>
      </c>
      <c r="M1936" s="2">
        <v>2</v>
      </c>
      <c r="N1936" s="2">
        <v>0</v>
      </c>
      <c r="O1936" s="2" t="s">
        <v>2647</v>
      </c>
      <c r="P1936" s="2" t="s">
        <v>2648</v>
      </c>
      <c r="Q1936" s="2" t="s">
        <v>2649</v>
      </c>
      <c r="R1936" s="3">
        <v>3400</v>
      </c>
      <c r="S1936" s="3">
        <f>I1936*L1936*R1936</f>
        <v>13600</v>
      </c>
      <c r="T1936" s="2">
        <f>M1936+N1936</f>
        <v>2</v>
      </c>
    </row>
    <row r="1937" spans="1:20" x14ac:dyDescent="0.2">
      <c r="A1937" s="2" t="s">
        <v>4601</v>
      </c>
      <c r="B1937" s="2" t="s">
        <v>2336</v>
      </c>
      <c r="C1937" s="2" t="s">
        <v>118</v>
      </c>
      <c r="D1937" s="2" t="str">
        <f>INDEX(Hotels!$C$2:$C$49,MATCH(C1937,Hotels!$A$2:$A$49,0))</f>
        <v>Rishikesh</v>
      </c>
      <c r="E1937" s="11">
        <v>45808</v>
      </c>
      <c r="F1937" s="11">
        <v>45880</v>
      </c>
      <c r="G1937" s="11">
        <v>45885</v>
      </c>
      <c r="H1937" s="13">
        <f>DATE(YEAR(F1937),MONTH(F1937),1)</f>
        <v>45870</v>
      </c>
      <c r="I1937" s="2">
        <f>G1937-F1937</f>
        <v>5</v>
      </c>
      <c r="J1937" s="2">
        <f>F1937-E1937</f>
        <v>72</v>
      </c>
      <c r="K1937" s="2" t="s">
        <v>2646</v>
      </c>
      <c r="L1937" s="2">
        <v>1</v>
      </c>
      <c r="M1937" s="2">
        <v>1</v>
      </c>
      <c r="N1937" s="2">
        <v>0</v>
      </c>
      <c r="O1937" s="2" t="s">
        <v>2689</v>
      </c>
      <c r="P1937" s="2" t="s">
        <v>2672</v>
      </c>
      <c r="Q1937" s="2" t="s">
        <v>2649</v>
      </c>
      <c r="R1937" s="3">
        <v>11300</v>
      </c>
      <c r="S1937" s="3">
        <f>I1937*L1937*R1937</f>
        <v>56500</v>
      </c>
      <c r="T1937" s="2">
        <f>M1937+N1937</f>
        <v>1</v>
      </c>
    </row>
    <row r="1938" spans="1:20" x14ac:dyDescent="0.2">
      <c r="A1938" s="2" t="s">
        <v>4602</v>
      </c>
      <c r="B1938" s="2" t="s">
        <v>722</v>
      </c>
      <c r="C1938" s="2" t="s">
        <v>39</v>
      </c>
      <c r="D1938" s="2" t="str">
        <f>INDEX(Hotels!$C$2:$C$49,MATCH(C1938,Hotels!$A$2:$A$49,0))</f>
        <v>Udaipur</v>
      </c>
      <c r="E1938" s="11">
        <v>45809</v>
      </c>
      <c r="F1938" s="11">
        <v>45858</v>
      </c>
      <c r="G1938" s="11">
        <v>45862</v>
      </c>
      <c r="H1938" s="13">
        <f>DATE(YEAR(F1938),MONTH(F1938),1)</f>
        <v>45839</v>
      </c>
      <c r="I1938" s="2">
        <f>G1938-F1938</f>
        <v>4</v>
      </c>
      <c r="J1938" s="2">
        <f>F1938-E1938</f>
        <v>49</v>
      </c>
      <c r="K1938" s="2" t="s">
        <v>2668</v>
      </c>
      <c r="L1938" s="2">
        <v>1</v>
      </c>
      <c r="M1938" s="2">
        <v>2</v>
      </c>
      <c r="N1938" s="2">
        <v>2</v>
      </c>
      <c r="O1938" s="2" t="s">
        <v>2689</v>
      </c>
      <c r="P1938" s="2" t="s">
        <v>2672</v>
      </c>
      <c r="Q1938" s="2" t="s">
        <v>2664</v>
      </c>
      <c r="R1938" s="3">
        <v>4150</v>
      </c>
      <c r="S1938" s="3">
        <f>I1938*L1938*R1938</f>
        <v>16600</v>
      </c>
      <c r="T1938" s="2">
        <f>M1938+N1938</f>
        <v>4</v>
      </c>
    </row>
    <row r="1939" spans="1:20" x14ac:dyDescent="0.2">
      <c r="A1939" s="2" t="s">
        <v>4603</v>
      </c>
      <c r="B1939" s="2" t="s">
        <v>848</v>
      </c>
      <c r="C1939" s="2" t="s">
        <v>103</v>
      </c>
      <c r="D1939" s="2" t="str">
        <f>INDEX(Hotels!$C$2:$C$49,MATCH(C1939,Hotels!$A$2:$A$49,0))</f>
        <v>Manali</v>
      </c>
      <c r="E1939" s="11">
        <v>45809</v>
      </c>
      <c r="F1939" s="11">
        <v>45822</v>
      </c>
      <c r="G1939" s="11">
        <v>45825</v>
      </c>
      <c r="H1939" s="13">
        <f>DATE(YEAR(F1939),MONTH(F1939),1)</f>
        <v>45809</v>
      </c>
      <c r="I1939" s="2">
        <f>G1939-F1939</f>
        <v>3</v>
      </c>
      <c r="J1939" s="2">
        <f>F1939-E1939</f>
        <v>13</v>
      </c>
      <c r="K1939" s="2" t="s">
        <v>2655</v>
      </c>
      <c r="L1939" s="2">
        <v>1</v>
      </c>
      <c r="M1939" s="2">
        <v>1</v>
      </c>
      <c r="N1939" s="2">
        <v>0</v>
      </c>
      <c r="O1939" s="2" t="s">
        <v>2670</v>
      </c>
      <c r="P1939" s="2" t="s">
        <v>2656</v>
      </c>
      <c r="Q1939" s="2" t="s">
        <v>2649</v>
      </c>
      <c r="R1939" s="3">
        <v>4800</v>
      </c>
      <c r="S1939" s="3">
        <f>I1939*L1939*R1939</f>
        <v>14400</v>
      </c>
      <c r="T1939" s="2">
        <f>M1939+N1939</f>
        <v>1</v>
      </c>
    </row>
    <row r="1940" spans="1:20" x14ac:dyDescent="0.2">
      <c r="A1940" s="2" t="s">
        <v>4604</v>
      </c>
      <c r="B1940" s="2" t="s">
        <v>1095</v>
      </c>
      <c r="C1940" s="2" t="s">
        <v>37</v>
      </c>
      <c r="D1940" s="2" t="str">
        <f>INDEX(Hotels!$C$2:$C$49,MATCH(C1940,Hotels!$A$2:$A$49,0))</f>
        <v>Udaipur</v>
      </c>
      <c r="E1940" s="11">
        <v>45809</v>
      </c>
      <c r="F1940" s="11">
        <v>45825</v>
      </c>
      <c r="G1940" s="11">
        <v>45827</v>
      </c>
      <c r="H1940" s="13">
        <f>DATE(YEAR(F1940),MONTH(F1940),1)</f>
        <v>45809</v>
      </c>
      <c r="I1940" s="2">
        <f>G1940-F1940</f>
        <v>2</v>
      </c>
      <c r="J1940" s="2">
        <f>F1940-E1940</f>
        <v>16</v>
      </c>
      <c r="K1940" s="2" t="s">
        <v>2668</v>
      </c>
      <c r="L1940" s="2">
        <v>1</v>
      </c>
      <c r="M1940" s="2">
        <v>2</v>
      </c>
      <c r="N1940" s="2">
        <v>0</v>
      </c>
      <c r="O1940" s="2" t="s">
        <v>2647</v>
      </c>
      <c r="P1940" s="2" t="s">
        <v>2662</v>
      </c>
      <c r="Q1940" s="2" t="s">
        <v>2649</v>
      </c>
      <c r="R1940" s="3">
        <v>8800</v>
      </c>
      <c r="S1940" s="3">
        <f>I1940*L1940*R1940</f>
        <v>17600</v>
      </c>
      <c r="T1940" s="2">
        <f>M1940+N1940</f>
        <v>2</v>
      </c>
    </row>
    <row r="1941" spans="1:20" x14ac:dyDescent="0.2">
      <c r="A1941" s="2" t="s">
        <v>4605</v>
      </c>
      <c r="B1941" s="2" t="s">
        <v>1410</v>
      </c>
      <c r="C1941" s="2" t="s">
        <v>87</v>
      </c>
      <c r="D1941" s="2" t="str">
        <f>INDEX(Hotels!$C$2:$C$49,MATCH(C1941,Hotels!$A$2:$A$49,0))</f>
        <v>Kochi</v>
      </c>
      <c r="E1941" s="11">
        <v>45809</v>
      </c>
      <c r="F1941" s="11">
        <v>45900</v>
      </c>
      <c r="G1941" s="11">
        <v>45904</v>
      </c>
      <c r="H1941" s="13">
        <f>DATE(YEAR(F1941),MONTH(F1941),1)</f>
        <v>45870</v>
      </c>
      <c r="I1941" s="2">
        <f>G1941-F1941</f>
        <v>4</v>
      </c>
      <c r="J1941" s="2">
        <f>F1941-E1941</f>
        <v>91</v>
      </c>
      <c r="K1941" s="2" t="s">
        <v>2655</v>
      </c>
      <c r="L1941" s="2">
        <v>1</v>
      </c>
      <c r="M1941" s="2">
        <v>2</v>
      </c>
      <c r="N1941" s="2">
        <v>1</v>
      </c>
      <c r="O1941" s="2" t="s">
        <v>2670</v>
      </c>
      <c r="P1941" s="2" t="s">
        <v>2659</v>
      </c>
      <c r="Q1941" s="2" t="s">
        <v>2649</v>
      </c>
      <c r="R1941" s="3">
        <v>4800</v>
      </c>
      <c r="S1941" s="3">
        <f>I1941*L1941*R1941</f>
        <v>19200</v>
      </c>
      <c r="T1941" s="2">
        <f>M1941+N1941</f>
        <v>3</v>
      </c>
    </row>
    <row r="1942" spans="1:20" x14ac:dyDescent="0.2">
      <c r="A1942" s="2" t="s">
        <v>4606</v>
      </c>
      <c r="B1942" s="2" t="s">
        <v>2599</v>
      </c>
      <c r="C1942" s="2" t="s">
        <v>51</v>
      </c>
      <c r="D1942" s="2" t="str">
        <f>INDEX(Hotels!$C$2:$C$49,MATCH(C1942,Hotels!$A$2:$A$49,0))</f>
        <v>Agra</v>
      </c>
      <c r="E1942" s="11">
        <v>45809</v>
      </c>
      <c r="F1942" s="11">
        <v>45841</v>
      </c>
      <c r="G1942" s="11">
        <v>45844</v>
      </c>
      <c r="H1942" s="13">
        <f>DATE(YEAR(F1942),MONTH(F1942),1)</f>
        <v>45839</v>
      </c>
      <c r="I1942" s="2">
        <f>G1942-F1942</f>
        <v>3</v>
      </c>
      <c r="J1942" s="2">
        <f>F1942-E1942</f>
        <v>32</v>
      </c>
      <c r="K1942" s="2" t="s">
        <v>2666</v>
      </c>
      <c r="L1942" s="2">
        <v>1</v>
      </c>
      <c r="M1942" s="2">
        <v>2</v>
      </c>
      <c r="N1942" s="2">
        <v>0</v>
      </c>
      <c r="O1942" s="2" t="s">
        <v>2647</v>
      </c>
      <c r="P1942" s="2" t="s">
        <v>2652</v>
      </c>
      <c r="Q1942" s="2" t="s">
        <v>2649</v>
      </c>
      <c r="R1942" s="3">
        <v>17000</v>
      </c>
      <c r="S1942" s="3">
        <f>I1942*L1942*R1942</f>
        <v>51000</v>
      </c>
      <c r="T1942" s="2">
        <f>M1942+N1942</f>
        <v>2</v>
      </c>
    </row>
    <row r="1943" spans="1:20" x14ac:dyDescent="0.2">
      <c r="A1943" s="2" t="s">
        <v>4607</v>
      </c>
      <c r="B1943" s="2" t="s">
        <v>991</v>
      </c>
      <c r="C1943" s="2" t="s">
        <v>69</v>
      </c>
      <c r="D1943" s="2" t="str">
        <f>INDEX(Hotels!$C$2:$C$49,MATCH(C1943,Hotels!$A$2:$A$49,0))</f>
        <v>New Delhi</v>
      </c>
      <c r="E1943" s="11">
        <v>45810</v>
      </c>
      <c r="F1943" s="11">
        <v>45816</v>
      </c>
      <c r="G1943" s="11">
        <v>45820</v>
      </c>
      <c r="H1943" s="13">
        <f>DATE(YEAR(F1943),MONTH(F1943),1)</f>
        <v>45809</v>
      </c>
      <c r="I1943" s="2">
        <f>G1943-F1943</f>
        <v>4</v>
      </c>
      <c r="J1943" s="2">
        <f>F1943-E1943</f>
        <v>6</v>
      </c>
      <c r="K1943" s="2" t="s">
        <v>2666</v>
      </c>
      <c r="L1943" s="2">
        <v>1</v>
      </c>
      <c r="M1943" s="2">
        <v>3</v>
      </c>
      <c r="N1943" s="2">
        <v>0</v>
      </c>
      <c r="O1943" s="2" t="s">
        <v>2683</v>
      </c>
      <c r="P1943" s="2" t="s">
        <v>2652</v>
      </c>
      <c r="Q1943" s="2" t="s">
        <v>2649</v>
      </c>
      <c r="R1943" s="3">
        <v>29350</v>
      </c>
      <c r="S1943" s="3">
        <f>I1943*L1943*R1943</f>
        <v>117400</v>
      </c>
      <c r="T1943" s="2">
        <f>M1943+N1943</f>
        <v>3</v>
      </c>
    </row>
    <row r="1944" spans="1:20" x14ac:dyDescent="0.2">
      <c r="A1944" s="2" t="s">
        <v>4608</v>
      </c>
      <c r="B1944" s="2" t="s">
        <v>1058</v>
      </c>
      <c r="C1944" s="2" t="s">
        <v>26</v>
      </c>
      <c r="D1944" s="2" t="str">
        <f>INDEX(Hotels!$C$2:$C$49,MATCH(C1944,Hotels!$A$2:$A$49,0))</f>
        <v>Jaipur</v>
      </c>
      <c r="E1944" s="11">
        <v>45810</v>
      </c>
      <c r="F1944" s="11">
        <v>45828</v>
      </c>
      <c r="G1944" s="11">
        <v>45832</v>
      </c>
      <c r="H1944" s="13">
        <f>DATE(YEAR(F1944),MONTH(F1944),1)</f>
        <v>45809</v>
      </c>
      <c r="I1944" s="2">
        <f>G1944-F1944</f>
        <v>4</v>
      </c>
      <c r="J1944" s="2">
        <f>F1944-E1944</f>
        <v>18</v>
      </c>
      <c r="K1944" s="2" t="s">
        <v>2668</v>
      </c>
      <c r="L1944" s="2">
        <v>1</v>
      </c>
      <c r="M1944" s="2">
        <v>2</v>
      </c>
      <c r="N1944" s="2">
        <v>1</v>
      </c>
      <c r="O1944" s="2" t="s">
        <v>2689</v>
      </c>
      <c r="P1944" s="2" t="s">
        <v>2656</v>
      </c>
      <c r="Q1944" s="2" t="s">
        <v>2649</v>
      </c>
      <c r="R1944" s="3">
        <v>7100</v>
      </c>
      <c r="S1944" s="3">
        <f>I1944*L1944*R1944</f>
        <v>28400</v>
      </c>
      <c r="T1944" s="2">
        <f>M1944+N1944</f>
        <v>3</v>
      </c>
    </row>
    <row r="1945" spans="1:20" x14ac:dyDescent="0.2">
      <c r="A1945" s="2" t="s">
        <v>4609</v>
      </c>
      <c r="B1945" s="2" t="s">
        <v>1192</v>
      </c>
      <c r="C1945" s="2" t="s">
        <v>26</v>
      </c>
      <c r="D1945" s="2" t="str">
        <f>INDEX(Hotels!$C$2:$C$49,MATCH(C1945,Hotels!$A$2:$A$49,0))</f>
        <v>Jaipur</v>
      </c>
      <c r="E1945" s="11">
        <v>45810</v>
      </c>
      <c r="F1945" s="11">
        <v>45829</v>
      </c>
      <c r="G1945" s="11">
        <v>45831</v>
      </c>
      <c r="H1945" s="13">
        <f>DATE(YEAR(F1945),MONTH(F1945),1)</f>
        <v>45809</v>
      </c>
      <c r="I1945" s="2">
        <f>G1945-F1945</f>
        <v>2</v>
      </c>
      <c r="J1945" s="2">
        <f>F1945-E1945</f>
        <v>19</v>
      </c>
      <c r="K1945" s="2" t="s">
        <v>2666</v>
      </c>
      <c r="L1945" s="2">
        <v>3</v>
      </c>
      <c r="M1945" s="2">
        <v>6</v>
      </c>
      <c r="N1945" s="2">
        <v>0</v>
      </c>
      <c r="O1945" s="2" t="s">
        <v>2658</v>
      </c>
      <c r="P1945" s="2" t="s">
        <v>2656</v>
      </c>
      <c r="Q1945" s="2" t="s">
        <v>2653</v>
      </c>
      <c r="R1945" s="3">
        <v>19700</v>
      </c>
      <c r="S1945" s="3">
        <f>I1945*L1945*R1945</f>
        <v>118200</v>
      </c>
      <c r="T1945" s="2">
        <f>M1945+N1945</f>
        <v>6</v>
      </c>
    </row>
    <row r="1946" spans="1:20" x14ac:dyDescent="0.2">
      <c r="A1946" s="2" t="s">
        <v>4610</v>
      </c>
      <c r="B1946" s="2" t="s">
        <v>1268</v>
      </c>
      <c r="C1946" s="2" t="s">
        <v>87</v>
      </c>
      <c r="D1946" s="2" t="str">
        <f>INDEX(Hotels!$C$2:$C$49,MATCH(C1946,Hotels!$A$2:$A$49,0))</f>
        <v>Kochi</v>
      </c>
      <c r="E1946" s="11">
        <v>45810</v>
      </c>
      <c r="F1946" s="11">
        <v>45862</v>
      </c>
      <c r="G1946" s="11">
        <v>45865</v>
      </c>
      <c r="H1946" s="13">
        <f>DATE(YEAR(F1946),MONTH(F1946),1)</f>
        <v>45839</v>
      </c>
      <c r="I1946" s="2">
        <f>G1946-F1946</f>
        <v>3</v>
      </c>
      <c r="J1946" s="2">
        <f>F1946-E1946</f>
        <v>52</v>
      </c>
      <c r="K1946" s="2" t="s">
        <v>2655</v>
      </c>
      <c r="L1946" s="2">
        <v>1</v>
      </c>
      <c r="M1946" s="2">
        <v>2</v>
      </c>
      <c r="N1946" s="2">
        <v>0</v>
      </c>
      <c r="O1946" s="2" t="s">
        <v>2651</v>
      </c>
      <c r="P1946" s="2" t="s">
        <v>2662</v>
      </c>
      <c r="Q1946" s="2" t="s">
        <v>2649</v>
      </c>
      <c r="R1946" s="3">
        <v>4950</v>
      </c>
      <c r="S1946" s="3">
        <f>I1946*L1946*R1946</f>
        <v>14850</v>
      </c>
      <c r="T1946" s="2">
        <f>M1946+N1946</f>
        <v>2</v>
      </c>
    </row>
    <row r="1947" spans="1:20" x14ac:dyDescent="0.2">
      <c r="A1947" s="2" t="s">
        <v>4611</v>
      </c>
      <c r="B1947" s="2" t="s">
        <v>1458</v>
      </c>
      <c r="C1947" s="2" t="s">
        <v>19</v>
      </c>
      <c r="D1947" s="2" t="str">
        <f>INDEX(Hotels!$C$2:$C$49,MATCH(C1947,Hotels!$A$2:$A$49,0))</f>
        <v>Goa</v>
      </c>
      <c r="E1947" s="11">
        <v>45810</v>
      </c>
      <c r="F1947" s="11">
        <v>45838</v>
      </c>
      <c r="G1947" s="11">
        <v>45841</v>
      </c>
      <c r="H1947" s="13">
        <f>DATE(YEAR(F1947),MONTH(F1947),1)</f>
        <v>45809</v>
      </c>
      <c r="I1947" s="2">
        <f>G1947-F1947</f>
        <v>3</v>
      </c>
      <c r="J1947" s="2">
        <f>F1947-E1947</f>
        <v>28</v>
      </c>
      <c r="K1947" s="2" t="s">
        <v>2655</v>
      </c>
      <c r="L1947" s="2">
        <v>1</v>
      </c>
      <c r="M1947" s="2">
        <v>2</v>
      </c>
      <c r="N1947" s="2">
        <v>0</v>
      </c>
      <c r="O1947" s="2" t="s">
        <v>2689</v>
      </c>
      <c r="P1947" s="2" t="s">
        <v>2648</v>
      </c>
      <c r="Q1947" s="2" t="s">
        <v>2649</v>
      </c>
      <c r="R1947" s="3">
        <v>5900</v>
      </c>
      <c r="S1947" s="3">
        <f>I1947*L1947*R1947</f>
        <v>17700</v>
      </c>
      <c r="T1947" s="2">
        <f>M1947+N1947</f>
        <v>2</v>
      </c>
    </row>
    <row r="1948" spans="1:20" x14ac:dyDescent="0.2">
      <c r="A1948" s="2" t="s">
        <v>4612</v>
      </c>
      <c r="B1948" s="2" t="s">
        <v>2039</v>
      </c>
      <c r="C1948" s="2" t="s">
        <v>87</v>
      </c>
      <c r="D1948" s="2" t="str">
        <f>INDEX(Hotels!$C$2:$C$49,MATCH(C1948,Hotels!$A$2:$A$49,0))</f>
        <v>Kochi</v>
      </c>
      <c r="E1948" s="11">
        <v>45810</v>
      </c>
      <c r="F1948" s="11">
        <v>45897</v>
      </c>
      <c r="G1948" s="11">
        <v>45899</v>
      </c>
      <c r="H1948" s="13">
        <f>DATE(YEAR(F1948),MONTH(F1948),1)</f>
        <v>45870</v>
      </c>
      <c r="I1948" s="2">
        <f>G1948-F1948</f>
        <v>2</v>
      </c>
      <c r="J1948" s="2">
        <f>F1948-E1948</f>
        <v>87</v>
      </c>
      <c r="K1948" s="2" t="s">
        <v>2655</v>
      </c>
      <c r="L1948" s="2">
        <v>1</v>
      </c>
      <c r="M1948" s="2">
        <v>2</v>
      </c>
      <c r="N1948" s="2">
        <v>0</v>
      </c>
      <c r="O1948" s="2" t="s">
        <v>2689</v>
      </c>
      <c r="P1948" s="2" t="s">
        <v>2652</v>
      </c>
      <c r="Q1948" s="2" t="s">
        <v>2649</v>
      </c>
      <c r="R1948" s="3">
        <v>5150</v>
      </c>
      <c r="S1948" s="3">
        <f>I1948*L1948*R1948</f>
        <v>10300</v>
      </c>
      <c r="T1948" s="2">
        <f>M1948+N1948</f>
        <v>2</v>
      </c>
    </row>
    <row r="1949" spans="1:20" x14ac:dyDescent="0.2">
      <c r="A1949" s="2" t="s">
        <v>4613</v>
      </c>
      <c r="B1949" s="2" t="s">
        <v>1696</v>
      </c>
      <c r="C1949" s="2" t="s">
        <v>49</v>
      </c>
      <c r="D1949" s="2" t="str">
        <f>INDEX(Hotels!$C$2:$C$49,MATCH(C1949,Hotels!$A$2:$A$49,0))</f>
        <v>Agra</v>
      </c>
      <c r="E1949" s="11">
        <v>45811</v>
      </c>
      <c r="F1949" s="11">
        <v>45836</v>
      </c>
      <c r="G1949" s="11">
        <v>45841</v>
      </c>
      <c r="H1949" s="13">
        <f>DATE(YEAR(F1949),MONTH(F1949),1)</f>
        <v>45809</v>
      </c>
      <c r="I1949" s="2">
        <f>G1949-F1949</f>
        <v>5</v>
      </c>
      <c r="J1949" s="2">
        <f>F1949-E1949</f>
        <v>25</v>
      </c>
      <c r="K1949" s="2" t="s">
        <v>2655</v>
      </c>
      <c r="L1949" s="2">
        <v>1</v>
      </c>
      <c r="M1949" s="2">
        <v>1</v>
      </c>
      <c r="N1949" s="2">
        <v>0</v>
      </c>
      <c r="O1949" s="2" t="s">
        <v>2670</v>
      </c>
      <c r="P1949" s="2" t="s">
        <v>2648</v>
      </c>
      <c r="Q1949" s="2" t="s">
        <v>2649</v>
      </c>
      <c r="R1949" s="3">
        <v>2550</v>
      </c>
      <c r="S1949" s="3">
        <f>I1949*L1949*R1949</f>
        <v>12750</v>
      </c>
      <c r="T1949" s="2">
        <f>M1949+N1949</f>
        <v>1</v>
      </c>
    </row>
    <row r="1950" spans="1:20" x14ac:dyDescent="0.2">
      <c r="A1950" s="2" t="s">
        <v>4614</v>
      </c>
      <c r="B1950" s="2" t="s">
        <v>2214</v>
      </c>
      <c r="C1950" s="2" t="s">
        <v>73</v>
      </c>
      <c r="D1950" s="2" t="str">
        <f>INDEX(Hotels!$C$2:$C$49,MATCH(C1950,Hotels!$A$2:$A$49,0))</f>
        <v>Bengaluru</v>
      </c>
      <c r="E1950" s="11">
        <v>45811</v>
      </c>
      <c r="F1950" s="11">
        <v>45838</v>
      </c>
      <c r="G1950" s="11">
        <v>45840</v>
      </c>
      <c r="H1950" s="13">
        <f>DATE(YEAR(F1950),MONTH(F1950),1)</f>
        <v>45809</v>
      </c>
      <c r="I1950" s="2">
        <f>G1950-F1950</f>
        <v>2</v>
      </c>
      <c r="J1950" s="2">
        <f>F1950-E1950</f>
        <v>27</v>
      </c>
      <c r="K1950" s="2" t="s">
        <v>2668</v>
      </c>
      <c r="L1950" s="2">
        <v>1</v>
      </c>
      <c r="M1950" s="2">
        <v>3</v>
      </c>
      <c r="N1950" s="2">
        <v>0</v>
      </c>
      <c r="O1950" s="2" t="s">
        <v>2683</v>
      </c>
      <c r="P1950" s="2" t="s">
        <v>2648</v>
      </c>
      <c r="Q1950" s="2" t="s">
        <v>2649</v>
      </c>
      <c r="R1950" s="3">
        <v>4750</v>
      </c>
      <c r="S1950" s="3">
        <f>I1950*L1950*R1950</f>
        <v>9500</v>
      </c>
      <c r="T1950" s="2">
        <f>M1950+N1950</f>
        <v>3</v>
      </c>
    </row>
    <row r="1951" spans="1:20" x14ac:dyDescent="0.2">
      <c r="A1951" s="2" t="s">
        <v>4615</v>
      </c>
      <c r="B1951" s="2" t="s">
        <v>236</v>
      </c>
      <c r="C1951" s="2" t="s">
        <v>103</v>
      </c>
      <c r="D1951" s="2" t="str">
        <f>INDEX(Hotels!$C$2:$C$49,MATCH(C1951,Hotels!$A$2:$A$49,0))</f>
        <v>Manali</v>
      </c>
      <c r="E1951" s="11">
        <v>45812</v>
      </c>
      <c r="F1951" s="11">
        <v>45818</v>
      </c>
      <c r="G1951" s="11">
        <v>45821</v>
      </c>
      <c r="H1951" s="13">
        <f>DATE(YEAR(F1951),MONTH(F1951),1)</f>
        <v>45809</v>
      </c>
      <c r="I1951" s="2">
        <f>G1951-F1951</f>
        <v>3</v>
      </c>
      <c r="J1951" s="2">
        <f>F1951-E1951</f>
        <v>6</v>
      </c>
      <c r="K1951" s="2" t="s">
        <v>2668</v>
      </c>
      <c r="L1951" s="2">
        <v>1</v>
      </c>
      <c r="M1951" s="2">
        <v>1</v>
      </c>
      <c r="N1951" s="2">
        <v>0</v>
      </c>
      <c r="O1951" s="2" t="s">
        <v>2732</v>
      </c>
      <c r="P1951" s="2" t="s">
        <v>2659</v>
      </c>
      <c r="Q1951" s="2" t="s">
        <v>2649</v>
      </c>
      <c r="R1951" s="3">
        <v>3800</v>
      </c>
      <c r="S1951" s="3">
        <f>I1951*L1951*R1951</f>
        <v>11400</v>
      </c>
      <c r="T1951" s="2">
        <f>M1951+N1951</f>
        <v>1</v>
      </c>
    </row>
    <row r="1952" spans="1:20" x14ac:dyDescent="0.2">
      <c r="A1952" s="2" t="s">
        <v>4616</v>
      </c>
      <c r="B1952" s="2" t="s">
        <v>305</v>
      </c>
      <c r="C1952" s="2" t="s">
        <v>71</v>
      </c>
      <c r="D1952" s="2" t="str">
        <f>INDEX(Hotels!$C$2:$C$49,MATCH(C1952,Hotels!$A$2:$A$49,0))</f>
        <v>New Delhi</v>
      </c>
      <c r="E1952" s="11">
        <v>45812</v>
      </c>
      <c r="F1952" s="11">
        <v>45815</v>
      </c>
      <c r="G1952" s="11">
        <v>45817</v>
      </c>
      <c r="H1952" s="13">
        <f>DATE(YEAR(F1952),MONTH(F1952),1)</f>
        <v>45809</v>
      </c>
      <c r="I1952" s="2">
        <f>G1952-F1952</f>
        <v>2</v>
      </c>
      <c r="J1952" s="2">
        <f>F1952-E1952</f>
        <v>3</v>
      </c>
      <c r="K1952" s="2" t="s">
        <v>2668</v>
      </c>
      <c r="L1952" s="2">
        <v>1</v>
      </c>
      <c r="M1952" s="2">
        <v>1</v>
      </c>
      <c r="N1952" s="2">
        <v>0</v>
      </c>
      <c r="O1952" s="2" t="s">
        <v>2670</v>
      </c>
      <c r="P1952" s="2" t="s">
        <v>2656</v>
      </c>
      <c r="Q1952" s="2" t="s">
        <v>2649</v>
      </c>
      <c r="R1952" s="3">
        <v>5600</v>
      </c>
      <c r="S1952" s="3">
        <f>I1952*L1952*R1952</f>
        <v>11200</v>
      </c>
      <c r="T1952" s="2">
        <f>M1952+N1952</f>
        <v>1</v>
      </c>
    </row>
    <row r="1953" spans="1:20" x14ac:dyDescent="0.2">
      <c r="A1953" s="2" t="s">
        <v>4617</v>
      </c>
      <c r="B1953" s="2" t="s">
        <v>507</v>
      </c>
      <c r="C1953" s="2" t="s">
        <v>37</v>
      </c>
      <c r="D1953" s="2" t="str">
        <f>INDEX(Hotels!$C$2:$C$49,MATCH(C1953,Hotels!$A$2:$A$49,0))</f>
        <v>Udaipur</v>
      </c>
      <c r="E1953" s="11">
        <v>45812</v>
      </c>
      <c r="F1953" s="11">
        <v>45978</v>
      </c>
      <c r="G1953" s="11">
        <v>45983</v>
      </c>
      <c r="H1953" s="13">
        <f>DATE(YEAR(F1953),MONTH(F1953),1)</f>
        <v>45962</v>
      </c>
      <c r="I1953" s="2">
        <f>G1953-F1953</f>
        <v>5</v>
      </c>
      <c r="J1953" s="2">
        <f>F1953-E1953</f>
        <v>166</v>
      </c>
      <c r="K1953" s="2" t="s">
        <v>2668</v>
      </c>
      <c r="L1953" s="2">
        <v>1</v>
      </c>
      <c r="M1953" s="2">
        <v>2</v>
      </c>
      <c r="N1953" s="2">
        <v>1</v>
      </c>
      <c r="O1953" s="2" t="s">
        <v>2651</v>
      </c>
      <c r="P1953" s="2" t="s">
        <v>2656</v>
      </c>
      <c r="Q1953" s="2" t="s">
        <v>2649</v>
      </c>
      <c r="R1953" s="3">
        <v>14000</v>
      </c>
      <c r="S1953" s="3">
        <f>I1953*L1953*R1953</f>
        <v>70000</v>
      </c>
      <c r="T1953" s="2">
        <f>M1953+N1953</f>
        <v>3</v>
      </c>
    </row>
    <row r="1954" spans="1:20" x14ac:dyDescent="0.2">
      <c r="A1954" s="2" t="s">
        <v>4618</v>
      </c>
      <c r="B1954" s="2" t="s">
        <v>584</v>
      </c>
      <c r="C1954" s="2" t="s">
        <v>127</v>
      </c>
      <c r="D1954" s="2" t="str">
        <f>INDEX(Hotels!$C$2:$C$49,MATCH(C1954,Hotels!$A$2:$A$49,0))</f>
        <v>Varanasi</v>
      </c>
      <c r="E1954" s="11">
        <v>45812</v>
      </c>
      <c r="F1954" s="11">
        <v>45818</v>
      </c>
      <c r="G1954" s="11">
        <v>45823</v>
      </c>
      <c r="H1954" s="13">
        <f>DATE(YEAR(F1954),MONTH(F1954),1)</f>
        <v>45809</v>
      </c>
      <c r="I1954" s="2">
        <f>G1954-F1954</f>
        <v>5</v>
      </c>
      <c r="J1954" s="2">
        <f>F1954-E1954</f>
        <v>6</v>
      </c>
      <c r="K1954" s="2" t="s">
        <v>2655</v>
      </c>
      <c r="L1954" s="2">
        <v>1</v>
      </c>
      <c r="M1954" s="2">
        <v>2</v>
      </c>
      <c r="N1954" s="2">
        <v>3</v>
      </c>
      <c r="O1954" s="2" t="s">
        <v>2670</v>
      </c>
      <c r="P1954" s="2" t="s">
        <v>2656</v>
      </c>
      <c r="Q1954" s="2" t="s">
        <v>2649</v>
      </c>
      <c r="R1954" s="3">
        <v>4250</v>
      </c>
      <c r="S1954" s="3">
        <f>I1954*L1954*R1954</f>
        <v>21250</v>
      </c>
      <c r="T1954" s="2">
        <f>M1954+N1954</f>
        <v>5</v>
      </c>
    </row>
    <row r="1955" spans="1:20" x14ac:dyDescent="0.2">
      <c r="A1955" s="2" t="s">
        <v>4619</v>
      </c>
      <c r="B1955" s="2" t="s">
        <v>873</v>
      </c>
      <c r="C1955" s="2" t="s">
        <v>103</v>
      </c>
      <c r="D1955" s="2" t="str">
        <f>INDEX(Hotels!$C$2:$C$49,MATCH(C1955,Hotels!$A$2:$A$49,0))</f>
        <v>Manali</v>
      </c>
      <c r="E1955" s="11">
        <v>45812</v>
      </c>
      <c r="F1955" s="11">
        <v>45826</v>
      </c>
      <c r="G1955" s="11">
        <v>45830</v>
      </c>
      <c r="H1955" s="13">
        <f>DATE(YEAR(F1955),MONTH(F1955),1)</f>
        <v>45809</v>
      </c>
      <c r="I1955" s="2">
        <f>G1955-F1955</f>
        <v>4</v>
      </c>
      <c r="J1955" s="2">
        <f>F1955-E1955</f>
        <v>14</v>
      </c>
      <c r="K1955" s="2" t="s">
        <v>2668</v>
      </c>
      <c r="L1955" s="2">
        <v>1</v>
      </c>
      <c r="M1955" s="2">
        <v>2</v>
      </c>
      <c r="N1955" s="2">
        <v>1</v>
      </c>
      <c r="O1955" s="2" t="s">
        <v>2670</v>
      </c>
      <c r="P1955" s="2" t="s">
        <v>2672</v>
      </c>
      <c r="Q1955" s="2" t="s">
        <v>2649</v>
      </c>
      <c r="R1955" s="3">
        <v>3850</v>
      </c>
      <c r="S1955" s="3">
        <f>I1955*L1955*R1955</f>
        <v>15400</v>
      </c>
      <c r="T1955" s="2">
        <f>M1955+N1955</f>
        <v>3</v>
      </c>
    </row>
    <row r="1956" spans="1:20" x14ac:dyDescent="0.2">
      <c r="A1956" s="2" t="s">
        <v>4620</v>
      </c>
      <c r="B1956" s="2" t="s">
        <v>987</v>
      </c>
      <c r="C1956" s="2" t="s">
        <v>91</v>
      </c>
      <c r="D1956" s="2" t="str">
        <f>INDEX(Hotels!$C$2:$C$49,MATCH(C1956,Hotels!$A$2:$A$49,0))</f>
        <v>Kochi</v>
      </c>
      <c r="E1956" s="11">
        <v>45812</v>
      </c>
      <c r="F1956" s="11">
        <v>45812</v>
      </c>
      <c r="G1956" s="11">
        <v>45813</v>
      </c>
      <c r="H1956" s="13">
        <f>DATE(YEAR(F1956),MONTH(F1956),1)</f>
        <v>45809</v>
      </c>
      <c r="I1956" s="2">
        <f>G1956-F1956</f>
        <v>1</v>
      </c>
      <c r="J1956" s="2">
        <f>F1956-E1956</f>
        <v>0</v>
      </c>
      <c r="K1956" s="2" t="s">
        <v>2668</v>
      </c>
      <c r="L1956" s="2">
        <v>1</v>
      </c>
      <c r="M1956" s="2">
        <v>1</v>
      </c>
      <c r="N1956" s="2">
        <v>0</v>
      </c>
      <c r="O1956" s="2" t="s">
        <v>2647</v>
      </c>
      <c r="P1956" s="2" t="s">
        <v>2672</v>
      </c>
      <c r="Q1956" s="2" t="s">
        <v>2653</v>
      </c>
      <c r="R1956" s="3">
        <v>2200</v>
      </c>
      <c r="S1956" s="3">
        <f>I1956*L1956*R1956</f>
        <v>2200</v>
      </c>
      <c r="T1956" s="2">
        <f>M1956+N1956</f>
        <v>1</v>
      </c>
    </row>
    <row r="1957" spans="1:20" x14ac:dyDescent="0.2">
      <c r="A1957" s="2" t="s">
        <v>4621</v>
      </c>
      <c r="B1957" s="2" t="s">
        <v>1120</v>
      </c>
      <c r="C1957" s="2" t="s">
        <v>53</v>
      </c>
      <c r="D1957" s="2" t="str">
        <f>INDEX(Hotels!$C$2:$C$49,MATCH(C1957,Hotels!$A$2:$A$49,0))</f>
        <v>Mumbai</v>
      </c>
      <c r="E1957" s="11">
        <v>45812</v>
      </c>
      <c r="F1957" s="11">
        <v>46078</v>
      </c>
      <c r="G1957" s="11">
        <v>46082</v>
      </c>
      <c r="H1957" s="13">
        <f>DATE(YEAR(F1957),MONTH(F1957),1)</f>
        <v>46054</v>
      </c>
      <c r="I1957" s="2">
        <f>G1957-F1957</f>
        <v>4</v>
      </c>
      <c r="J1957" s="2">
        <f>F1957-E1957</f>
        <v>266</v>
      </c>
      <c r="K1957" s="2" t="s">
        <v>2668</v>
      </c>
      <c r="L1957" s="2">
        <v>1</v>
      </c>
      <c r="M1957" s="2">
        <v>2</v>
      </c>
      <c r="N1957" s="2">
        <v>2</v>
      </c>
      <c r="O1957" s="2" t="s">
        <v>2670</v>
      </c>
      <c r="P1957" s="2" t="s">
        <v>2656</v>
      </c>
      <c r="Q1957" s="2" t="s">
        <v>2653</v>
      </c>
      <c r="R1957" s="3">
        <v>9950</v>
      </c>
      <c r="S1957" s="3">
        <f>I1957*L1957*R1957</f>
        <v>39800</v>
      </c>
      <c r="T1957" s="2">
        <f>M1957+N1957</f>
        <v>4</v>
      </c>
    </row>
    <row r="1958" spans="1:20" x14ac:dyDescent="0.2">
      <c r="A1958" s="2" t="s">
        <v>4622</v>
      </c>
      <c r="B1958" s="2" t="s">
        <v>400</v>
      </c>
      <c r="C1958" s="2" t="s">
        <v>59</v>
      </c>
      <c r="D1958" s="2" t="str">
        <f>INDEX(Hotels!$C$2:$C$49,MATCH(C1958,Hotels!$A$2:$A$49,0))</f>
        <v>Mumbai</v>
      </c>
      <c r="E1958" s="11">
        <v>45813</v>
      </c>
      <c r="F1958" s="11">
        <v>45883</v>
      </c>
      <c r="G1958" s="11">
        <v>45888</v>
      </c>
      <c r="H1958" s="13">
        <f>DATE(YEAR(F1958),MONTH(F1958),1)</f>
        <v>45870</v>
      </c>
      <c r="I1958" s="2">
        <f>G1958-F1958</f>
        <v>5</v>
      </c>
      <c r="J1958" s="2">
        <f>F1958-E1958</f>
        <v>70</v>
      </c>
      <c r="K1958" s="2" t="s">
        <v>2655</v>
      </c>
      <c r="L1958" s="2">
        <v>1</v>
      </c>
      <c r="M1958" s="2">
        <v>2</v>
      </c>
      <c r="N1958" s="2">
        <v>3</v>
      </c>
      <c r="O1958" s="2" t="s">
        <v>2683</v>
      </c>
      <c r="P1958" s="2" t="s">
        <v>2656</v>
      </c>
      <c r="Q1958" s="2" t="s">
        <v>2653</v>
      </c>
      <c r="R1958" s="3">
        <v>4900</v>
      </c>
      <c r="S1958" s="3">
        <f>I1958*L1958*R1958</f>
        <v>24500</v>
      </c>
      <c r="T1958" s="2">
        <f>M1958+N1958</f>
        <v>5</v>
      </c>
    </row>
    <row r="1959" spans="1:20" x14ac:dyDescent="0.2">
      <c r="A1959" s="2" t="s">
        <v>4623</v>
      </c>
      <c r="B1959" s="2" t="s">
        <v>974</v>
      </c>
      <c r="C1959" s="2" t="s">
        <v>129</v>
      </c>
      <c r="D1959" s="2" t="str">
        <f>INDEX(Hotels!$C$2:$C$49,MATCH(C1959,Hotels!$A$2:$A$49,0))</f>
        <v>Varanasi</v>
      </c>
      <c r="E1959" s="11">
        <v>45813</v>
      </c>
      <c r="F1959" s="11">
        <v>45816</v>
      </c>
      <c r="G1959" s="11">
        <v>45817</v>
      </c>
      <c r="H1959" s="13">
        <f>DATE(YEAR(F1959),MONTH(F1959),1)</f>
        <v>45809</v>
      </c>
      <c r="I1959" s="2">
        <f>G1959-F1959</f>
        <v>1</v>
      </c>
      <c r="J1959" s="2">
        <f>F1959-E1959</f>
        <v>3</v>
      </c>
      <c r="K1959" s="2" t="s">
        <v>2668</v>
      </c>
      <c r="L1959" s="2">
        <v>1</v>
      </c>
      <c r="M1959" s="2">
        <v>1</v>
      </c>
      <c r="N1959" s="2">
        <v>0</v>
      </c>
      <c r="O1959" s="2" t="s">
        <v>2732</v>
      </c>
      <c r="P1959" s="2" t="s">
        <v>2652</v>
      </c>
      <c r="Q1959" s="2" t="s">
        <v>2649</v>
      </c>
      <c r="R1959" s="3">
        <v>3100</v>
      </c>
      <c r="S1959" s="3">
        <f>I1959*L1959*R1959</f>
        <v>3100</v>
      </c>
      <c r="T1959" s="2">
        <f>M1959+N1959</f>
        <v>1</v>
      </c>
    </row>
    <row r="1960" spans="1:20" x14ac:dyDescent="0.2">
      <c r="A1960" s="2" t="s">
        <v>4624</v>
      </c>
      <c r="B1960" s="2" t="s">
        <v>1214</v>
      </c>
      <c r="C1960" s="2" t="s">
        <v>81</v>
      </c>
      <c r="D1960" s="2" t="str">
        <f>INDEX(Hotels!$C$2:$C$49,MATCH(C1960,Hotels!$A$2:$A$49,0))</f>
        <v>Bengaluru</v>
      </c>
      <c r="E1960" s="11">
        <v>45813</v>
      </c>
      <c r="F1960" s="11">
        <v>45849</v>
      </c>
      <c r="G1960" s="11">
        <v>45852</v>
      </c>
      <c r="H1960" s="13">
        <f>DATE(YEAR(F1960),MONTH(F1960),1)</f>
        <v>45839</v>
      </c>
      <c r="I1960" s="2">
        <f>G1960-F1960</f>
        <v>3</v>
      </c>
      <c r="J1960" s="2">
        <f>F1960-E1960</f>
        <v>36</v>
      </c>
      <c r="K1960" s="2" t="s">
        <v>2668</v>
      </c>
      <c r="L1960" s="2">
        <v>1</v>
      </c>
      <c r="M1960" s="2">
        <v>1</v>
      </c>
      <c r="N1960" s="2">
        <v>0</v>
      </c>
      <c r="O1960" s="2" t="s">
        <v>2689</v>
      </c>
      <c r="P1960" s="2" t="s">
        <v>2652</v>
      </c>
      <c r="Q1960" s="2" t="s">
        <v>2649</v>
      </c>
      <c r="R1960" s="3">
        <v>9600</v>
      </c>
      <c r="S1960" s="3">
        <f>I1960*L1960*R1960</f>
        <v>28800</v>
      </c>
      <c r="T1960" s="2">
        <f>M1960+N1960</f>
        <v>1</v>
      </c>
    </row>
    <row r="1961" spans="1:20" x14ac:dyDescent="0.2">
      <c r="A1961" s="2" t="s">
        <v>4625</v>
      </c>
      <c r="B1961" s="2" t="s">
        <v>1283</v>
      </c>
      <c r="C1961" s="2" t="s">
        <v>129</v>
      </c>
      <c r="D1961" s="2" t="str">
        <f>INDEX(Hotels!$C$2:$C$49,MATCH(C1961,Hotels!$A$2:$A$49,0))</f>
        <v>Varanasi</v>
      </c>
      <c r="E1961" s="11">
        <v>45813</v>
      </c>
      <c r="F1961" s="11">
        <v>45813</v>
      </c>
      <c r="G1961" s="11">
        <v>45815</v>
      </c>
      <c r="H1961" s="13">
        <f>DATE(YEAR(F1961),MONTH(F1961),1)</f>
        <v>45809</v>
      </c>
      <c r="I1961" s="2">
        <f>G1961-F1961</f>
        <v>2</v>
      </c>
      <c r="J1961" s="2">
        <f>F1961-E1961</f>
        <v>0</v>
      </c>
      <c r="K1961" s="2" t="s">
        <v>2668</v>
      </c>
      <c r="L1961" s="2">
        <v>1</v>
      </c>
      <c r="M1961" s="2">
        <v>2</v>
      </c>
      <c r="N1961" s="2">
        <v>0</v>
      </c>
      <c r="O1961" s="2" t="s">
        <v>2647</v>
      </c>
      <c r="P1961" s="2" t="s">
        <v>2656</v>
      </c>
      <c r="Q1961" s="2" t="s">
        <v>2649</v>
      </c>
      <c r="R1961" s="3">
        <v>2750</v>
      </c>
      <c r="S1961" s="3">
        <f>I1961*L1961*R1961</f>
        <v>5500</v>
      </c>
      <c r="T1961" s="2">
        <f>M1961+N1961</f>
        <v>2</v>
      </c>
    </row>
    <row r="1962" spans="1:20" x14ac:dyDescent="0.2">
      <c r="A1962" s="2" t="s">
        <v>4626</v>
      </c>
      <c r="B1962" s="2" t="s">
        <v>1458</v>
      </c>
      <c r="C1962" s="2" t="s">
        <v>26</v>
      </c>
      <c r="D1962" s="2" t="str">
        <f>INDEX(Hotels!$C$2:$C$49,MATCH(C1962,Hotels!$A$2:$A$49,0))</f>
        <v>Jaipur</v>
      </c>
      <c r="E1962" s="11">
        <v>45813</v>
      </c>
      <c r="F1962" s="11">
        <v>45866</v>
      </c>
      <c r="G1962" s="11">
        <v>45870</v>
      </c>
      <c r="H1962" s="13">
        <f>DATE(YEAR(F1962),MONTH(F1962),1)</f>
        <v>45839</v>
      </c>
      <c r="I1962" s="2">
        <f>G1962-F1962</f>
        <v>4</v>
      </c>
      <c r="J1962" s="2">
        <f>F1962-E1962</f>
        <v>53</v>
      </c>
      <c r="K1962" s="2" t="s">
        <v>2668</v>
      </c>
      <c r="L1962" s="2">
        <v>1</v>
      </c>
      <c r="M1962" s="2">
        <v>2</v>
      </c>
      <c r="N1962" s="2">
        <v>0</v>
      </c>
      <c r="O1962" s="2" t="s">
        <v>2647</v>
      </c>
      <c r="P1962" s="2" t="s">
        <v>2656</v>
      </c>
      <c r="Q1962" s="2" t="s">
        <v>2649</v>
      </c>
      <c r="R1962" s="3">
        <v>7900</v>
      </c>
      <c r="S1962" s="3">
        <f>I1962*L1962*R1962</f>
        <v>31600</v>
      </c>
      <c r="T1962" s="2">
        <f>M1962+N1962</f>
        <v>2</v>
      </c>
    </row>
    <row r="1963" spans="1:20" x14ac:dyDescent="0.2">
      <c r="A1963" s="2" t="s">
        <v>4627</v>
      </c>
      <c r="B1963" s="2" t="s">
        <v>1751</v>
      </c>
      <c r="C1963" s="2" t="s">
        <v>19</v>
      </c>
      <c r="D1963" s="2" t="str">
        <f>INDEX(Hotels!$C$2:$C$49,MATCH(C1963,Hotels!$A$2:$A$49,0))</f>
        <v>Goa</v>
      </c>
      <c r="E1963" s="11">
        <v>45813</v>
      </c>
      <c r="F1963" s="11">
        <v>45823</v>
      </c>
      <c r="G1963" s="11">
        <v>45824</v>
      </c>
      <c r="H1963" s="13">
        <f>DATE(YEAR(F1963),MONTH(F1963),1)</f>
        <v>45809</v>
      </c>
      <c r="I1963" s="2">
        <f>G1963-F1963</f>
        <v>1</v>
      </c>
      <c r="J1963" s="2">
        <f>F1963-E1963</f>
        <v>10</v>
      </c>
      <c r="K1963" s="2" t="s">
        <v>2668</v>
      </c>
      <c r="L1963" s="2">
        <v>1</v>
      </c>
      <c r="M1963" s="2">
        <v>2</v>
      </c>
      <c r="N1963" s="2">
        <v>0</v>
      </c>
      <c r="O1963" s="2" t="s">
        <v>2651</v>
      </c>
      <c r="P1963" s="2" t="s">
        <v>2659</v>
      </c>
      <c r="Q1963" s="2" t="s">
        <v>2649</v>
      </c>
      <c r="R1963" s="3">
        <v>4550</v>
      </c>
      <c r="S1963" s="3">
        <f>I1963*L1963*R1963</f>
        <v>4550</v>
      </c>
      <c r="T1963" s="2">
        <f>M1963+N1963</f>
        <v>2</v>
      </c>
    </row>
    <row r="1964" spans="1:20" x14ac:dyDescent="0.2">
      <c r="A1964" s="2" t="s">
        <v>4628</v>
      </c>
      <c r="B1964" s="2" t="s">
        <v>301</v>
      </c>
      <c r="C1964" s="2" t="s">
        <v>129</v>
      </c>
      <c r="D1964" s="2" t="str">
        <f>INDEX(Hotels!$C$2:$C$49,MATCH(C1964,Hotels!$A$2:$A$49,0))</f>
        <v>Varanasi</v>
      </c>
      <c r="E1964" s="11">
        <v>45814</v>
      </c>
      <c r="F1964" s="11">
        <v>45853</v>
      </c>
      <c r="G1964" s="11">
        <v>45856</v>
      </c>
      <c r="H1964" s="13">
        <f>DATE(YEAR(F1964),MONTH(F1964),1)</f>
        <v>45839</v>
      </c>
      <c r="I1964" s="2">
        <f>G1964-F1964</f>
        <v>3</v>
      </c>
      <c r="J1964" s="2">
        <f>F1964-E1964</f>
        <v>39</v>
      </c>
      <c r="K1964" s="2" t="s">
        <v>2655</v>
      </c>
      <c r="L1964" s="2">
        <v>1</v>
      </c>
      <c r="M1964" s="2">
        <v>2</v>
      </c>
      <c r="N1964" s="2">
        <v>2</v>
      </c>
      <c r="O1964" s="2" t="s">
        <v>2689</v>
      </c>
      <c r="P1964" s="2" t="s">
        <v>2656</v>
      </c>
      <c r="Q1964" s="2" t="s">
        <v>2649</v>
      </c>
      <c r="R1964" s="3">
        <v>3800</v>
      </c>
      <c r="S1964" s="3">
        <f>I1964*L1964*R1964</f>
        <v>11400</v>
      </c>
      <c r="T1964" s="2">
        <f>M1964+N1964</f>
        <v>4</v>
      </c>
    </row>
    <row r="1965" spans="1:20" x14ac:dyDescent="0.2">
      <c r="A1965" s="2" t="s">
        <v>4629</v>
      </c>
      <c r="B1965" s="2" t="s">
        <v>365</v>
      </c>
      <c r="C1965" s="2" t="s">
        <v>37</v>
      </c>
      <c r="D1965" s="2" t="str">
        <f>INDEX(Hotels!$C$2:$C$49,MATCH(C1965,Hotels!$A$2:$A$49,0))</f>
        <v>Udaipur</v>
      </c>
      <c r="E1965" s="11">
        <v>45814</v>
      </c>
      <c r="F1965" s="11">
        <v>45833</v>
      </c>
      <c r="G1965" s="11">
        <v>45837</v>
      </c>
      <c r="H1965" s="13">
        <f>DATE(YEAR(F1965),MONTH(F1965),1)</f>
        <v>45809</v>
      </c>
      <c r="I1965" s="2">
        <f>G1965-F1965</f>
        <v>4</v>
      </c>
      <c r="J1965" s="2">
        <f>F1965-E1965</f>
        <v>19</v>
      </c>
      <c r="K1965" s="2" t="s">
        <v>2655</v>
      </c>
      <c r="L1965" s="2">
        <v>1</v>
      </c>
      <c r="M1965" s="2">
        <v>3</v>
      </c>
      <c r="N1965" s="2">
        <v>0</v>
      </c>
      <c r="O1965" s="2" t="s">
        <v>2647</v>
      </c>
      <c r="P1965" s="2" t="s">
        <v>2662</v>
      </c>
      <c r="Q1965" s="2" t="s">
        <v>2649</v>
      </c>
      <c r="R1965" s="3">
        <v>11800</v>
      </c>
      <c r="S1965" s="3">
        <f>I1965*L1965*R1965</f>
        <v>47200</v>
      </c>
      <c r="T1965" s="2">
        <f>M1965+N1965</f>
        <v>3</v>
      </c>
    </row>
    <row r="1966" spans="1:20" x14ac:dyDescent="0.2">
      <c r="A1966" s="2" t="s">
        <v>4630</v>
      </c>
      <c r="B1966" s="2" t="s">
        <v>381</v>
      </c>
      <c r="C1966" s="2" t="s">
        <v>106</v>
      </c>
      <c r="D1966" s="2" t="str">
        <f>INDEX(Hotels!$C$2:$C$49,MATCH(C1966,Hotels!$A$2:$A$49,0))</f>
        <v>Manali</v>
      </c>
      <c r="E1966" s="11">
        <v>45814</v>
      </c>
      <c r="F1966" s="11">
        <v>45816</v>
      </c>
      <c r="G1966" s="11">
        <v>45817</v>
      </c>
      <c r="H1966" s="13">
        <f>DATE(YEAR(F1966),MONTH(F1966),1)</f>
        <v>45809</v>
      </c>
      <c r="I1966" s="2">
        <f>G1966-F1966</f>
        <v>1</v>
      </c>
      <c r="J1966" s="2">
        <f>F1966-E1966</f>
        <v>2</v>
      </c>
      <c r="K1966" s="2" t="s">
        <v>2666</v>
      </c>
      <c r="L1966" s="2">
        <v>1</v>
      </c>
      <c r="M1966" s="2">
        <v>1</v>
      </c>
      <c r="N1966" s="2">
        <v>0</v>
      </c>
      <c r="O1966" s="2" t="s">
        <v>2647</v>
      </c>
      <c r="P1966" s="2" t="s">
        <v>2656</v>
      </c>
      <c r="Q1966" s="2" t="s">
        <v>2649</v>
      </c>
      <c r="R1966" s="3">
        <v>17550</v>
      </c>
      <c r="S1966" s="3">
        <f>I1966*L1966*R1966</f>
        <v>17550</v>
      </c>
      <c r="T1966" s="2">
        <f>M1966+N1966</f>
        <v>1</v>
      </c>
    </row>
    <row r="1967" spans="1:20" x14ac:dyDescent="0.2">
      <c r="A1967" s="2" t="s">
        <v>4631</v>
      </c>
      <c r="B1967" s="2" t="s">
        <v>1022</v>
      </c>
      <c r="C1967" s="2" t="s">
        <v>129</v>
      </c>
      <c r="D1967" s="2" t="str">
        <f>INDEX(Hotels!$C$2:$C$49,MATCH(C1967,Hotels!$A$2:$A$49,0))</f>
        <v>Varanasi</v>
      </c>
      <c r="E1967" s="11">
        <v>45814</v>
      </c>
      <c r="F1967" s="11">
        <v>45827</v>
      </c>
      <c r="G1967" s="11">
        <v>45829</v>
      </c>
      <c r="H1967" s="13">
        <f>DATE(YEAR(F1967),MONTH(F1967),1)</f>
        <v>45809</v>
      </c>
      <c r="I1967" s="2">
        <f>G1967-F1967</f>
        <v>2</v>
      </c>
      <c r="J1967" s="2">
        <f>F1967-E1967</f>
        <v>13</v>
      </c>
      <c r="K1967" s="2" t="s">
        <v>2646</v>
      </c>
      <c r="L1967" s="2">
        <v>1</v>
      </c>
      <c r="M1967" s="2">
        <v>1</v>
      </c>
      <c r="N1967" s="2">
        <v>0</v>
      </c>
      <c r="O1967" s="2" t="s">
        <v>2683</v>
      </c>
      <c r="P1967" s="2" t="s">
        <v>2672</v>
      </c>
      <c r="Q1967" s="2" t="s">
        <v>2649</v>
      </c>
      <c r="R1967" s="3">
        <v>5400</v>
      </c>
      <c r="S1967" s="3">
        <f>I1967*L1967*R1967</f>
        <v>10800</v>
      </c>
      <c r="T1967" s="2">
        <f>M1967+N1967</f>
        <v>1</v>
      </c>
    </row>
    <row r="1968" spans="1:20" x14ac:dyDescent="0.2">
      <c r="A1968" s="2" t="s">
        <v>4632</v>
      </c>
      <c r="B1968" s="2" t="s">
        <v>1143</v>
      </c>
      <c r="C1968" s="2" t="s">
        <v>101</v>
      </c>
      <c r="D1968" s="2" t="str">
        <f>INDEX(Hotels!$C$2:$C$49,MATCH(C1968,Hotels!$A$2:$A$49,0))</f>
        <v>Shimla</v>
      </c>
      <c r="E1968" s="11">
        <v>45814</v>
      </c>
      <c r="F1968" s="11">
        <v>45828</v>
      </c>
      <c r="G1968" s="11">
        <v>45829</v>
      </c>
      <c r="H1968" s="13">
        <f>DATE(YEAR(F1968),MONTH(F1968),1)</f>
        <v>45809</v>
      </c>
      <c r="I1968" s="2">
        <f>G1968-F1968</f>
        <v>1</v>
      </c>
      <c r="J1968" s="2">
        <f>F1968-E1968</f>
        <v>14</v>
      </c>
      <c r="K1968" s="2" t="s">
        <v>2646</v>
      </c>
      <c r="L1968" s="2">
        <v>1</v>
      </c>
      <c r="M1968" s="2">
        <v>1</v>
      </c>
      <c r="N1968" s="2">
        <v>0</v>
      </c>
      <c r="O1968" s="2" t="s">
        <v>2732</v>
      </c>
      <c r="P1968" s="2" t="s">
        <v>2652</v>
      </c>
      <c r="Q1968" s="2" t="s">
        <v>2653</v>
      </c>
      <c r="R1968" s="3">
        <v>12350</v>
      </c>
      <c r="S1968" s="3">
        <f>I1968*L1968*R1968</f>
        <v>12350</v>
      </c>
      <c r="T1968" s="2">
        <f>M1968+N1968</f>
        <v>1</v>
      </c>
    </row>
    <row r="1969" spans="1:20" x14ac:dyDescent="0.2">
      <c r="A1969" s="2" t="s">
        <v>4633</v>
      </c>
      <c r="B1969" s="2" t="s">
        <v>1932</v>
      </c>
      <c r="C1969" s="2" t="s">
        <v>125</v>
      </c>
      <c r="D1969" s="2" t="str">
        <f>INDEX(Hotels!$C$2:$C$49,MATCH(C1969,Hotels!$A$2:$A$49,0))</f>
        <v>Varanasi</v>
      </c>
      <c r="E1969" s="11">
        <v>45814</v>
      </c>
      <c r="F1969" s="11">
        <v>45845</v>
      </c>
      <c r="G1969" s="11">
        <v>45850</v>
      </c>
      <c r="H1969" s="13">
        <f>DATE(YEAR(F1969),MONTH(F1969),1)</f>
        <v>45839</v>
      </c>
      <c r="I1969" s="2">
        <f>G1969-F1969</f>
        <v>5</v>
      </c>
      <c r="J1969" s="2">
        <f>F1969-E1969</f>
        <v>31</v>
      </c>
      <c r="K1969" s="2" t="s">
        <v>2655</v>
      </c>
      <c r="L1969" s="2">
        <v>1</v>
      </c>
      <c r="M1969" s="2">
        <v>2</v>
      </c>
      <c r="N1969" s="2">
        <v>1</v>
      </c>
      <c r="O1969" s="2" t="s">
        <v>2651</v>
      </c>
      <c r="P1969" s="2" t="s">
        <v>2656</v>
      </c>
      <c r="Q1969" s="2" t="s">
        <v>2653</v>
      </c>
      <c r="R1969" s="3">
        <v>7500</v>
      </c>
      <c r="S1969" s="3">
        <f>I1969*L1969*R1969</f>
        <v>37500</v>
      </c>
      <c r="T1969" s="2">
        <f>M1969+N1969</f>
        <v>3</v>
      </c>
    </row>
    <row r="1970" spans="1:20" x14ac:dyDescent="0.2">
      <c r="A1970" s="2" t="s">
        <v>4634</v>
      </c>
      <c r="B1970" s="2" t="s">
        <v>495</v>
      </c>
      <c r="C1970" s="2" t="s">
        <v>120</v>
      </c>
      <c r="D1970" s="2" t="str">
        <f>INDEX(Hotels!$C$2:$C$49,MATCH(C1970,Hotels!$A$2:$A$49,0))</f>
        <v>Rishikesh</v>
      </c>
      <c r="E1970" s="11">
        <v>45815</v>
      </c>
      <c r="F1970" s="11">
        <v>45824</v>
      </c>
      <c r="G1970" s="11">
        <v>45827</v>
      </c>
      <c r="H1970" s="13">
        <f>DATE(YEAR(F1970),MONTH(F1970),1)</f>
        <v>45809</v>
      </c>
      <c r="I1970" s="2">
        <f>G1970-F1970</f>
        <v>3</v>
      </c>
      <c r="J1970" s="2">
        <f>F1970-E1970</f>
        <v>9</v>
      </c>
      <c r="K1970" s="2" t="s">
        <v>2666</v>
      </c>
      <c r="L1970" s="2">
        <v>1</v>
      </c>
      <c r="M1970" s="2">
        <v>2</v>
      </c>
      <c r="N1970" s="2">
        <v>0</v>
      </c>
      <c r="O1970" s="2" t="s">
        <v>2670</v>
      </c>
      <c r="P1970" s="2" t="s">
        <v>2656</v>
      </c>
      <c r="Q1970" s="2" t="s">
        <v>2649</v>
      </c>
      <c r="R1970" s="3">
        <v>5200</v>
      </c>
      <c r="S1970" s="3">
        <f>I1970*L1970*R1970</f>
        <v>15600</v>
      </c>
      <c r="T1970" s="2">
        <f>M1970+N1970</f>
        <v>2</v>
      </c>
    </row>
    <row r="1971" spans="1:20" x14ac:dyDescent="0.2">
      <c r="A1971" s="2" t="s">
        <v>4635</v>
      </c>
      <c r="B1971" s="2" t="s">
        <v>732</v>
      </c>
      <c r="C1971" s="2" t="s">
        <v>37</v>
      </c>
      <c r="D1971" s="2" t="str">
        <f>INDEX(Hotels!$C$2:$C$49,MATCH(C1971,Hotels!$A$2:$A$49,0))</f>
        <v>Udaipur</v>
      </c>
      <c r="E1971" s="11">
        <v>45815</v>
      </c>
      <c r="F1971" s="11">
        <v>45931</v>
      </c>
      <c r="G1971" s="11">
        <v>45933</v>
      </c>
      <c r="H1971" s="13">
        <f>DATE(YEAR(F1971),MONTH(F1971),1)</f>
        <v>45931</v>
      </c>
      <c r="I1971" s="2">
        <f>G1971-F1971</f>
        <v>2</v>
      </c>
      <c r="J1971" s="2">
        <f>F1971-E1971</f>
        <v>116</v>
      </c>
      <c r="K1971" s="2" t="s">
        <v>2655</v>
      </c>
      <c r="L1971" s="2">
        <v>1</v>
      </c>
      <c r="M1971" s="2">
        <v>2</v>
      </c>
      <c r="N1971" s="2">
        <v>0</v>
      </c>
      <c r="O1971" s="2" t="s">
        <v>2683</v>
      </c>
      <c r="P1971" s="2" t="s">
        <v>2656</v>
      </c>
      <c r="Q1971" s="2" t="s">
        <v>2649</v>
      </c>
      <c r="R1971" s="3">
        <v>19250</v>
      </c>
      <c r="S1971" s="3">
        <f>I1971*L1971*R1971</f>
        <v>38500</v>
      </c>
      <c r="T1971" s="2">
        <f>M1971+N1971</f>
        <v>2</v>
      </c>
    </row>
    <row r="1972" spans="1:20" x14ac:dyDescent="0.2">
      <c r="A1972" s="2" t="s">
        <v>4636</v>
      </c>
      <c r="B1972" s="2" t="s">
        <v>1372</v>
      </c>
      <c r="C1972" s="2" t="s">
        <v>47</v>
      </c>
      <c r="D1972" s="2" t="str">
        <f>INDEX(Hotels!$C$2:$C$49,MATCH(C1972,Hotels!$A$2:$A$49,0))</f>
        <v>Agra</v>
      </c>
      <c r="E1972" s="11">
        <v>45815</v>
      </c>
      <c r="F1972" s="11">
        <v>45828</v>
      </c>
      <c r="G1972" s="11">
        <v>45831</v>
      </c>
      <c r="H1972" s="13">
        <f>DATE(YEAR(F1972),MONTH(F1972),1)</f>
        <v>45809</v>
      </c>
      <c r="I1972" s="2">
        <f>G1972-F1972</f>
        <v>3</v>
      </c>
      <c r="J1972" s="2">
        <f>F1972-E1972</f>
        <v>13</v>
      </c>
      <c r="K1972" s="2" t="s">
        <v>2655</v>
      </c>
      <c r="L1972" s="2">
        <v>1</v>
      </c>
      <c r="M1972" s="2">
        <v>1</v>
      </c>
      <c r="N1972" s="2">
        <v>0</v>
      </c>
      <c r="O1972" s="2" t="s">
        <v>2732</v>
      </c>
      <c r="P1972" s="2" t="s">
        <v>2656</v>
      </c>
      <c r="Q1972" s="2" t="s">
        <v>2649</v>
      </c>
      <c r="R1972" s="3">
        <v>4500</v>
      </c>
      <c r="S1972" s="3">
        <f>I1972*L1972*R1972</f>
        <v>13500</v>
      </c>
      <c r="T1972" s="2">
        <f>M1972+N1972</f>
        <v>1</v>
      </c>
    </row>
    <row r="1973" spans="1:20" x14ac:dyDescent="0.2">
      <c r="A1973" s="2" t="s">
        <v>4637</v>
      </c>
      <c r="B1973" s="2" t="s">
        <v>2592</v>
      </c>
      <c r="C1973" s="2" t="s">
        <v>129</v>
      </c>
      <c r="D1973" s="2" t="str">
        <f>INDEX(Hotels!$C$2:$C$49,MATCH(C1973,Hotels!$A$2:$A$49,0))</f>
        <v>Varanasi</v>
      </c>
      <c r="E1973" s="11">
        <v>45815</v>
      </c>
      <c r="F1973" s="11">
        <v>45831</v>
      </c>
      <c r="G1973" s="11">
        <v>45833</v>
      </c>
      <c r="H1973" s="13">
        <f>DATE(YEAR(F1973),MONTH(F1973),1)</f>
        <v>45809</v>
      </c>
      <c r="I1973" s="2">
        <f>G1973-F1973</f>
        <v>2</v>
      </c>
      <c r="J1973" s="2">
        <f>F1973-E1973</f>
        <v>16</v>
      </c>
      <c r="K1973" s="2" t="s">
        <v>2655</v>
      </c>
      <c r="L1973" s="2">
        <v>1</v>
      </c>
      <c r="M1973" s="2">
        <v>2</v>
      </c>
      <c r="N1973" s="2">
        <v>0</v>
      </c>
      <c r="O1973" s="2" t="s">
        <v>2647</v>
      </c>
      <c r="P1973" s="2" t="s">
        <v>2656</v>
      </c>
      <c r="Q1973" s="2" t="s">
        <v>2649</v>
      </c>
      <c r="R1973" s="3">
        <v>3700</v>
      </c>
      <c r="S1973" s="3">
        <f>I1973*L1973*R1973</f>
        <v>7400</v>
      </c>
      <c r="T1973" s="2">
        <f>M1973+N1973</f>
        <v>2</v>
      </c>
    </row>
    <row r="1974" spans="1:20" x14ac:dyDescent="0.2">
      <c r="A1974" s="2" t="s">
        <v>4638</v>
      </c>
      <c r="B1974" s="2" t="s">
        <v>1072</v>
      </c>
      <c r="C1974" s="2" t="s">
        <v>83</v>
      </c>
      <c r="D1974" s="2" t="str">
        <f>INDEX(Hotels!$C$2:$C$49,MATCH(C1974,Hotels!$A$2:$A$49,0))</f>
        <v>Kochi</v>
      </c>
      <c r="E1974" s="11">
        <v>45816</v>
      </c>
      <c r="F1974" s="11">
        <v>45886</v>
      </c>
      <c r="G1974" s="11">
        <v>45889</v>
      </c>
      <c r="H1974" s="13">
        <f>DATE(YEAR(F1974),MONTH(F1974),1)</f>
        <v>45870</v>
      </c>
      <c r="I1974" s="2">
        <f>G1974-F1974</f>
        <v>3</v>
      </c>
      <c r="J1974" s="2">
        <f>F1974-E1974</f>
        <v>70</v>
      </c>
      <c r="K1974" s="2" t="s">
        <v>2655</v>
      </c>
      <c r="L1974" s="2">
        <v>1</v>
      </c>
      <c r="M1974" s="2">
        <v>2</v>
      </c>
      <c r="N1974" s="2">
        <v>3</v>
      </c>
      <c r="O1974" s="2" t="s">
        <v>2651</v>
      </c>
      <c r="P1974" s="2" t="s">
        <v>2662</v>
      </c>
      <c r="Q1974" s="2" t="s">
        <v>2649</v>
      </c>
      <c r="R1974" s="3">
        <v>9150</v>
      </c>
      <c r="S1974" s="3">
        <f>I1974*L1974*R1974</f>
        <v>27450</v>
      </c>
      <c r="T1974" s="2">
        <f>M1974+N1974</f>
        <v>5</v>
      </c>
    </row>
    <row r="1975" spans="1:20" x14ac:dyDescent="0.2">
      <c r="A1975" s="2" t="s">
        <v>4639</v>
      </c>
      <c r="B1975" s="2" t="s">
        <v>1152</v>
      </c>
      <c r="C1975" s="2" t="s">
        <v>101</v>
      </c>
      <c r="D1975" s="2" t="str">
        <f>INDEX(Hotels!$C$2:$C$49,MATCH(C1975,Hotels!$A$2:$A$49,0))</f>
        <v>Shimla</v>
      </c>
      <c r="E1975" s="11">
        <v>45816</v>
      </c>
      <c r="F1975" s="11">
        <v>45907</v>
      </c>
      <c r="G1975" s="11">
        <v>45910</v>
      </c>
      <c r="H1975" s="13">
        <f>DATE(YEAR(F1975),MONTH(F1975),1)</f>
        <v>45901</v>
      </c>
      <c r="I1975" s="2">
        <f>G1975-F1975</f>
        <v>3</v>
      </c>
      <c r="J1975" s="2">
        <f>F1975-E1975</f>
        <v>91</v>
      </c>
      <c r="K1975" s="2" t="s">
        <v>2646</v>
      </c>
      <c r="L1975" s="2">
        <v>1</v>
      </c>
      <c r="M1975" s="2">
        <v>2</v>
      </c>
      <c r="N1975" s="2">
        <v>0</v>
      </c>
      <c r="O1975" s="2" t="s">
        <v>2683</v>
      </c>
      <c r="P1975" s="2" t="s">
        <v>2662</v>
      </c>
      <c r="Q1975" s="2" t="s">
        <v>2649</v>
      </c>
      <c r="R1975" s="3">
        <v>8100</v>
      </c>
      <c r="S1975" s="3">
        <f>I1975*L1975*R1975</f>
        <v>24300</v>
      </c>
      <c r="T1975" s="2">
        <f>M1975+N1975</f>
        <v>2</v>
      </c>
    </row>
    <row r="1976" spans="1:20" x14ac:dyDescent="0.2">
      <c r="A1976" s="2" t="s">
        <v>4640</v>
      </c>
      <c r="B1976" s="2" t="s">
        <v>1538</v>
      </c>
      <c r="C1976" s="2" t="s">
        <v>97</v>
      </c>
      <c r="D1976" s="2" t="str">
        <f>INDEX(Hotels!$C$2:$C$49,MATCH(C1976,Hotels!$A$2:$A$49,0))</f>
        <v>Shimla</v>
      </c>
      <c r="E1976" s="11">
        <v>45816</v>
      </c>
      <c r="F1976" s="11">
        <v>45879</v>
      </c>
      <c r="G1976" s="11">
        <v>45882</v>
      </c>
      <c r="H1976" s="13">
        <f>DATE(YEAR(F1976),MONTH(F1976),1)</f>
        <v>45870</v>
      </c>
      <c r="I1976" s="2">
        <f>G1976-F1976</f>
        <v>3</v>
      </c>
      <c r="J1976" s="2">
        <f>F1976-E1976</f>
        <v>63</v>
      </c>
      <c r="K1976" s="2" t="s">
        <v>2646</v>
      </c>
      <c r="L1976" s="2">
        <v>1</v>
      </c>
      <c r="M1976" s="2">
        <v>2</v>
      </c>
      <c r="N1976" s="2">
        <v>1</v>
      </c>
      <c r="O1976" s="2" t="s">
        <v>2658</v>
      </c>
      <c r="P1976" s="2" t="s">
        <v>2656</v>
      </c>
      <c r="Q1976" s="2" t="s">
        <v>2649</v>
      </c>
      <c r="R1976" s="3">
        <v>13200</v>
      </c>
      <c r="S1976" s="3">
        <f>I1976*L1976*R1976</f>
        <v>39600</v>
      </c>
      <c r="T1976" s="2">
        <f>M1976+N1976</f>
        <v>3</v>
      </c>
    </row>
    <row r="1977" spans="1:20" x14ac:dyDescent="0.2">
      <c r="A1977" s="2" t="s">
        <v>4641</v>
      </c>
      <c r="B1977" s="2" t="s">
        <v>1128</v>
      </c>
      <c r="C1977" s="2" t="s">
        <v>29</v>
      </c>
      <c r="D1977" s="2" t="str">
        <f>INDEX(Hotels!$C$2:$C$49,MATCH(C1977,Hotels!$A$2:$A$49,0))</f>
        <v>Jaipur</v>
      </c>
      <c r="E1977" s="11">
        <v>45817</v>
      </c>
      <c r="F1977" s="11">
        <v>45931</v>
      </c>
      <c r="G1977" s="11">
        <v>45934</v>
      </c>
      <c r="H1977" s="13">
        <f>DATE(YEAR(F1977),MONTH(F1977),1)</f>
        <v>45931</v>
      </c>
      <c r="I1977" s="2">
        <f>G1977-F1977</f>
        <v>3</v>
      </c>
      <c r="J1977" s="2">
        <f>F1977-E1977</f>
        <v>114</v>
      </c>
      <c r="K1977" s="2" t="s">
        <v>2668</v>
      </c>
      <c r="L1977" s="2">
        <v>1</v>
      </c>
      <c r="M1977" s="2">
        <v>2</v>
      </c>
      <c r="N1977" s="2">
        <v>2</v>
      </c>
      <c r="O1977" s="2" t="s">
        <v>2647</v>
      </c>
      <c r="P1977" s="2" t="s">
        <v>2656</v>
      </c>
      <c r="Q1977" s="2" t="s">
        <v>2649</v>
      </c>
      <c r="R1977" s="3">
        <v>6800</v>
      </c>
      <c r="S1977" s="3">
        <f>I1977*L1977*R1977</f>
        <v>20400</v>
      </c>
      <c r="T1977" s="2">
        <f>M1977+N1977</f>
        <v>4</v>
      </c>
    </row>
    <row r="1978" spans="1:20" x14ac:dyDescent="0.2">
      <c r="A1978" s="2" t="s">
        <v>4642</v>
      </c>
      <c r="B1978" s="2" t="s">
        <v>1473</v>
      </c>
      <c r="C1978" s="2" t="s">
        <v>49</v>
      </c>
      <c r="D1978" s="2" t="str">
        <f>INDEX(Hotels!$C$2:$C$49,MATCH(C1978,Hotels!$A$2:$A$49,0))</f>
        <v>Agra</v>
      </c>
      <c r="E1978" s="11">
        <v>45817</v>
      </c>
      <c r="F1978" s="11">
        <v>45824</v>
      </c>
      <c r="G1978" s="11">
        <v>45826</v>
      </c>
      <c r="H1978" s="13">
        <f>DATE(YEAR(F1978),MONTH(F1978),1)</f>
        <v>45809</v>
      </c>
      <c r="I1978" s="2">
        <f>G1978-F1978</f>
        <v>2</v>
      </c>
      <c r="J1978" s="2">
        <f>F1978-E1978</f>
        <v>7</v>
      </c>
      <c r="K1978" s="2" t="s">
        <v>2668</v>
      </c>
      <c r="L1978" s="2">
        <v>1</v>
      </c>
      <c r="M1978" s="2">
        <v>1</v>
      </c>
      <c r="N1978" s="2">
        <v>0</v>
      </c>
      <c r="O1978" s="2" t="s">
        <v>2683</v>
      </c>
      <c r="P1978" s="2" t="s">
        <v>2659</v>
      </c>
      <c r="Q1978" s="2" t="s">
        <v>2649</v>
      </c>
      <c r="R1978" s="3">
        <v>1850</v>
      </c>
      <c r="S1978" s="3">
        <f>I1978*L1978*R1978</f>
        <v>3700</v>
      </c>
      <c r="T1978" s="2">
        <f>M1978+N1978</f>
        <v>1</v>
      </c>
    </row>
    <row r="1979" spans="1:20" x14ac:dyDescent="0.2">
      <c r="A1979" s="2" t="s">
        <v>4643</v>
      </c>
      <c r="B1979" s="2" t="s">
        <v>2266</v>
      </c>
      <c r="C1979" s="2" t="s">
        <v>37</v>
      </c>
      <c r="D1979" s="2" t="str">
        <f>INDEX(Hotels!$C$2:$C$49,MATCH(C1979,Hotels!$A$2:$A$49,0))</f>
        <v>Udaipur</v>
      </c>
      <c r="E1979" s="11">
        <v>45817</v>
      </c>
      <c r="F1979" s="11">
        <v>45830</v>
      </c>
      <c r="G1979" s="11">
        <v>45832</v>
      </c>
      <c r="H1979" s="13">
        <f>DATE(YEAR(F1979),MONTH(F1979),1)</f>
        <v>45809</v>
      </c>
      <c r="I1979" s="2">
        <f>G1979-F1979</f>
        <v>2</v>
      </c>
      <c r="J1979" s="2">
        <f>F1979-E1979</f>
        <v>13</v>
      </c>
      <c r="K1979" s="2" t="s">
        <v>2646</v>
      </c>
      <c r="L1979" s="2">
        <v>1</v>
      </c>
      <c r="M1979" s="2">
        <v>2</v>
      </c>
      <c r="N1979" s="2">
        <v>1</v>
      </c>
      <c r="O1979" s="2" t="s">
        <v>2647</v>
      </c>
      <c r="P1979" s="2" t="s">
        <v>2656</v>
      </c>
      <c r="Q1979" s="2" t="s">
        <v>2649</v>
      </c>
      <c r="R1979" s="3">
        <v>15650</v>
      </c>
      <c r="S1979" s="3">
        <f>I1979*L1979*R1979</f>
        <v>31300</v>
      </c>
      <c r="T1979" s="2">
        <f>M1979+N1979</f>
        <v>3</v>
      </c>
    </row>
    <row r="1980" spans="1:20" x14ac:dyDescent="0.2">
      <c r="A1980" s="2" t="s">
        <v>4644</v>
      </c>
      <c r="B1980" s="2" t="s">
        <v>903</v>
      </c>
      <c r="C1980" s="2" t="s">
        <v>37</v>
      </c>
      <c r="D1980" s="2" t="str">
        <f>INDEX(Hotels!$C$2:$C$49,MATCH(C1980,Hotels!$A$2:$A$49,0))</f>
        <v>Udaipur</v>
      </c>
      <c r="E1980" s="11">
        <v>45818</v>
      </c>
      <c r="F1980" s="11">
        <v>45820</v>
      </c>
      <c r="G1980" s="11">
        <v>45823</v>
      </c>
      <c r="H1980" s="13">
        <f>DATE(YEAR(F1980),MONTH(F1980),1)</f>
        <v>45809</v>
      </c>
      <c r="I1980" s="2">
        <f>G1980-F1980</f>
        <v>3</v>
      </c>
      <c r="J1980" s="2">
        <f>F1980-E1980</f>
        <v>2</v>
      </c>
      <c r="K1980" s="2" t="s">
        <v>2668</v>
      </c>
      <c r="L1980" s="2">
        <v>1</v>
      </c>
      <c r="M1980" s="2">
        <v>1</v>
      </c>
      <c r="N1980" s="2">
        <v>0</v>
      </c>
      <c r="O1980" s="2" t="s">
        <v>2647</v>
      </c>
      <c r="P1980" s="2" t="s">
        <v>2656</v>
      </c>
      <c r="Q1980" s="2" t="s">
        <v>2649</v>
      </c>
      <c r="R1980" s="3">
        <v>9300</v>
      </c>
      <c r="S1980" s="3">
        <f>I1980*L1980*R1980</f>
        <v>27900</v>
      </c>
      <c r="T1980" s="2">
        <f>M1980+N1980</f>
        <v>1</v>
      </c>
    </row>
    <row r="1981" spans="1:20" x14ac:dyDescent="0.2">
      <c r="A1981" s="2" t="s">
        <v>4645</v>
      </c>
      <c r="B1981" s="2" t="s">
        <v>945</v>
      </c>
      <c r="C1981" s="2" t="s">
        <v>79</v>
      </c>
      <c r="D1981" s="2" t="str">
        <f>INDEX(Hotels!$C$2:$C$49,MATCH(C1981,Hotels!$A$2:$A$49,0))</f>
        <v>Bengaluru</v>
      </c>
      <c r="E1981" s="11">
        <v>45818</v>
      </c>
      <c r="F1981" s="11">
        <v>45898</v>
      </c>
      <c r="G1981" s="11">
        <v>45900</v>
      </c>
      <c r="H1981" s="13">
        <f>DATE(YEAR(F1981),MONTH(F1981),1)</f>
        <v>45870</v>
      </c>
      <c r="I1981" s="2">
        <f>G1981-F1981</f>
        <v>2</v>
      </c>
      <c r="J1981" s="2">
        <f>F1981-E1981</f>
        <v>80</v>
      </c>
      <c r="K1981" s="2" t="s">
        <v>2668</v>
      </c>
      <c r="L1981" s="2">
        <v>1</v>
      </c>
      <c r="M1981" s="2">
        <v>1</v>
      </c>
      <c r="N1981" s="2">
        <v>0</v>
      </c>
      <c r="O1981" s="2" t="s">
        <v>2670</v>
      </c>
      <c r="P1981" s="2" t="s">
        <v>2652</v>
      </c>
      <c r="Q1981" s="2" t="s">
        <v>2653</v>
      </c>
      <c r="R1981" s="3">
        <v>2950</v>
      </c>
      <c r="S1981" s="3">
        <f>I1981*L1981*R1981</f>
        <v>5900</v>
      </c>
      <c r="T1981" s="2">
        <f>M1981+N1981</f>
        <v>1</v>
      </c>
    </row>
    <row r="1982" spans="1:20" x14ac:dyDescent="0.2">
      <c r="A1982" s="2" t="s">
        <v>4646</v>
      </c>
      <c r="B1982" s="2" t="s">
        <v>974</v>
      </c>
      <c r="C1982" s="2" t="s">
        <v>97</v>
      </c>
      <c r="D1982" s="2" t="str">
        <f>INDEX(Hotels!$C$2:$C$49,MATCH(C1982,Hotels!$A$2:$A$49,0))</f>
        <v>Shimla</v>
      </c>
      <c r="E1982" s="11">
        <v>45818</v>
      </c>
      <c r="F1982" s="11">
        <v>45825</v>
      </c>
      <c r="G1982" s="11">
        <v>45828</v>
      </c>
      <c r="H1982" s="13">
        <f>DATE(YEAR(F1982),MONTH(F1982),1)</f>
        <v>45809</v>
      </c>
      <c r="I1982" s="2">
        <f>G1982-F1982</f>
        <v>3</v>
      </c>
      <c r="J1982" s="2">
        <f>F1982-E1982</f>
        <v>7</v>
      </c>
      <c r="K1982" s="2" t="s">
        <v>2655</v>
      </c>
      <c r="L1982" s="2">
        <v>1</v>
      </c>
      <c r="M1982" s="2">
        <v>2</v>
      </c>
      <c r="N1982" s="2">
        <v>0</v>
      </c>
      <c r="O1982" s="2" t="s">
        <v>2670</v>
      </c>
      <c r="P1982" s="2" t="s">
        <v>2652</v>
      </c>
      <c r="Q1982" s="2" t="s">
        <v>2649</v>
      </c>
      <c r="R1982" s="3">
        <v>14350</v>
      </c>
      <c r="S1982" s="3">
        <f>I1982*L1982*R1982</f>
        <v>43050</v>
      </c>
      <c r="T1982" s="2">
        <f>M1982+N1982</f>
        <v>2</v>
      </c>
    </row>
    <row r="1983" spans="1:20" x14ac:dyDescent="0.2">
      <c r="A1983" s="2" t="s">
        <v>4647</v>
      </c>
      <c r="B1983" s="2" t="s">
        <v>1116</v>
      </c>
      <c r="C1983" s="2" t="s">
        <v>13</v>
      </c>
      <c r="D1983" s="2" t="str">
        <f>INDEX(Hotels!$C$2:$C$49,MATCH(C1983,Hotels!$A$2:$A$49,0))</f>
        <v>Goa</v>
      </c>
      <c r="E1983" s="11">
        <v>45818</v>
      </c>
      <c r="F1983" s="11">
        <v>45887</v>
      </c>
      <c r="G1983" s="11">
        <v>45891</v>
      </c>
      <c r="H1983" s="13">
        <f>DATE(YEAR(F1983),MONTH(F1983),1)</f>
        <v>45870</v>
      </c>
      <c r="I1983" s="2">
        <f>G1983-F1983</f>
        <v>4</v>
      </c>
      <c r="J1983" s="2">
        <f>F1983-E1983</f>
        <v>69</v>
      </c>
      <c r="K1983" s="2" t="s">
        <v>2666</v>
      </c>
      <c r="L1983" s="2">
        <v>1</v>
      </c>
      <c r="M1983" s="2">
        <v>2</v>
      </c>
      <c r="N1983" s="2">
        <v>0</v>
      </c>
      <c r="O1983" s="2" t="s">
        <v>2683</v>
      </c>
      <c r="P1983" s="2" t="s">
        <v>2656</v>
      </c>
      <c r="Q1983" s="2" t="s">
        <v>2649</v>
      </c>
      <c r="R1983" s="3">
        <v>23800</v>
      </c>
      <c r="S1983" s="3">
        <f>I1983*L1983*R1983</f>
        <v>95200</v>
      </c>
      <c r="T1983" s="2">
        <f>M1983+N1983</f>
        <v>2</v>
      </c>
    </row>
    <row r="1984" spans="1:20" x14ac:dyDescent="0.2">
      <c r="A1984" s="2" t="s">
        <v>4648</v>
      </c>
      <c r="B1984" s="2" t="s">
        <v>1140</v>
      </c>
      <c r="C1984" s="2" t="s">
        <v>37</v>
      </c>
      <c r="D1984" s="2" t="str">
        <f>INDEX(Hotels!$C$2:$C$49,MATCH(C1984,Hotels!$A$2:$A$49,0))</f>
        <v>Udaipur</v>
      </c>
      <c r="E1984" s="11">
        <v>45818</v>
      </c>
      <c r="F1984" s="11">
        <v>45855</v>
      </c>
      <c r="G1984" s="11">
        <v>45857</v>
      </c>
      <c r="H1984" s="13">
        <f>DATE(YEAR(F1984),MONTH(F1984),1)</f>
        <v>45839</v>
      </c>
      <c r="I1984" s="2">
        <f>G1984-F1984</f>
        <v>2</v>
      </c>
      <c r="J1984" s="2">
        <f>F1984-E1984</f>
        <v>37</v>
      </c>
      <c r="K1984" s="2" t="s">
        <v>2646</v>
      </c>
      <c r="L1984" s="2">
        <v>1</v>
      </c>
      <c r="M1984" s="2">
        <v>2</v>
      </c>
      <c r="N1984" s="2">
        <v>0</v>
      </c>
      <c r="O1984" s="2" t="s">
        <v>2689</v>
      </c>
      <c r="P1984" s="2" t="s">
        <v>2652</v>
      </c>
      <c r="Q1984" s="2" t="s">
        <v>2649</v>
      </c>
      <c r="R1984" s="3">
        <v>16800</v>
      </c>
      <c r="S1984" s="3">
        <f>I1984*L1984*R1984</f>
        <v>33600</v>
      </c>
      <c r="T1984" s="2">
        <f>M1984+N1984</f>
        <v>2</v>
      </c>
    </row>
    <row r="1985" spans="1:20" x14ac:dyDescent="0.2">
      <c r="A1985" s="2" t="s">
        <v>4649</v>
      </c>
      <c r="B1985" s="2" t="s">
        <v>1228</v>
      </c>
      <c r="C1985" s="2" t="s">
        <v>37</v>
      </c>
      <c r="D1985" s="2" t="str">
        <f>INDEX(Hotels!$C$2:$C$49,MATCH(C1985,Hotels!$A$2:$A$49,0))</f>
        <v>Udaipur</v>
      </c>
      <c r="E1985" s="11">
        <v>45818</v>
      </c>
      <c r="F1985" s="11">
        <v>45828</v>
      </c>
      <c r="G1985" s="11">
        <v>45830</v>
      </c>
      <c r="H1985" s="13">
        <f>DATE(YEAR(F1985),MONTH(F1985),1)</f>
        <v>45809</v>
      </c>
      <c r="I1985" s="2">
        <f>G1985-F1985</f>
        <v>2</v>
      </c>
      <c r="J1985" s="2">
        <f>F1985-E1985</f>
        <v>10</v>
      </c>
      <c r="K1985" s="2" t="s">
        <v>2655</v>
      </c>
      <c r="L1985" s="2">
        <v>1</v>
      </c>
      <c r="M1985" s="2">
        <v>2</v>
      </c>
      <c r="N1985" s="2">
        <v>0</v>
      </c>
      <c r="O1985" s="2" t="s">
        <v>2670</v>
      </c>
      <c r="P1985" s="2" t="s">
        <v>2659</v>
      </c>
      <c r="Q1985" s="2" t="s">
        <v>2649</v>
      </c>
      <c r="R1985" s="3">
        <v>11900</v>
      </c>
      <c r="S1985" s="3">
        <f>I1985*L1985*R1985</f>
        <v>23800</v>
      </c>
      <c r="T1985" s="2">
        <f>M1985+N1985</f>
        <v>2</v>
      </c>
    </row>
    <row r="1986" spans="1:20" x14ac:dyDescent="0.2">
      <c r="A1986" s="2" t="s">
        <v>4650</v>
      </c>
      <c r="B1986" s="2" t="s">
        <v>1626</v>
      </c>
      <c r="C1986" s="2" t="s">
        <v>87</v>
      </c>
      <c r="D1986" s="2" t="str">
        <f>INDEX(Hotels!$C$2:$C$49,MATCH(C1986,Hotels!$A$2:$A$49,0))</f>
        <v>Kochi</v>
      </c>
      <c r="E1986" s="11">
        <v>45818</v>
      </c>
      <c r="F1986" s="11">
        <v>45889</v>
      </c>
      <c r="G1986" s="11">
        <v>45893</v>
      </c>
      <c r="H1986" s="13">
        <f>DATE(YEAR(F1986),MONTH(F1986),1)</f>
        <v>45870</v>
      </c>
      <c r="I1986" s="2">
        <f>G1986-F1986</f>
        <v>4</v>
      </c>
      <c r="J1986" s="2">
        <f>F1986-E1986</f>
        <v>71</v>
      </c>
      <c r="K1986" s="2" t="s">
        <v>2668</v>
      </c>
      <c r="L1986" s="2">
        <v>1</v>
      </c>
      <c r="M1986" s="2">
        <v>2</v>
      </c>
      <c r="N1986" s="2">
        <v>1</v>
      </c>
      <c r="O1986" s="2" t="s">
        <v>2658</v>
      </c>
      <c r="P1986" s="2" t="s">
        <v>2672</v>
      </c>
      <c r="Q1986" s="2" t="s">
        <v>2649</v>
      </c>
      <c r="R1986" s="3">
        <v>4000</v>
      </c>
      <c r="S1986" s="3">
        <f>I1986*L1986*R1986</f>
        <v>16000</v>
      </c>
      <c r="T1986" s="2">
        <f>M1986+N1986</f>
        <v>3</v>
      </c>
    </row>
    <row r="1987" spans="1:20" x14ac:dyDescent="0.2">
      <c r="A1987" s="2" t="s">
        <v>4651</v>
      </c>
      <c r="B1987" s="2" t="s">
        <v>2189</v>
      </c>
      <c r="C1987" s="2" t="s">
        <v>69</v>
      </c>
      <c r="D1987" s="2" t="str">
        <f>INDEX(Hotels!$C$2:$C$49,MATCH(C1987,Hotels!$A$2:$A$49,0))</f>
        <v>New Delhi</v>
      </c>
      <c r="E1987" s="11">
        <v>45818</v>
      </c>
      <c r="F1987" s="11">
        <v>45878</v>
      </c>
      <c r="G1987" s="11">
        <v>45881</v>
      </c>
      <c r="H1987" s="13">
        <f>DATE(YEAR(F1987),MONTH(F1987),1)</f>
        <v>45870</v>
      </c>
      <c r="I1987" s="2">
        <f>G1987-F1987</f>
        <v>3</v>
      </c>
      <c r="J1987" s="2">
        <f>F1987-E1987</f>
        <v>60</v>
      </c>
      <c r="K1987" s="2" t="s">
        <v>2655</v>
      </c>
      <c r="L1987" s="2">
        <v>1</v>
      </c>
      <c r="M1987" s="2">
        <v>2</v>
      </c>
      <c r="N1987" s="2">
        <v>1</v>
      </c>
      <c r="O1987" s="2" t="s">
        <v>2689</v>
      </c>
      <c r="P1987" s="2" t="s">
        <v>2662</v>
      </c>
      <c r="Q1987" s="2" t="s">
        <v>2664</v>
      </c>
      <c r="R1987" s="3">
        <v>13200</v>
      </c>
      <c r="S1987" s="3">
        <f>I1987*L1987*R1987</f>
        <v>39600</v>
      </c>
      <c r="T1987" s="2">
        <f>M1987+N1987</f>
        <v>3</v>
      </c>
    </row>
    <row r="1988" spans="1:20" x14ac:dyDescent="0.2">
      <c r="A1988" s="2" t="s">
        <v>4652</v>
      </c>
      <c r="B1988" s="2" t="s">
        <v>2481</v>
      </c>
      <c r="C1988" s="2" t="s">
        <v>51</v>
      </c>
      <c r="D1988" s="2" t="str">
        <f>INDEX(Hotels!$C$2:$C$49,MATCH(C1988,Hotels!$A$2:$A$49,0))</f>
        <v>Agra</v>
      </c>
      <c r="E1988" s="11">
        <v>45818</v>
      </c>
      <c r="F1988" s="11">
        <v>45970</v>
      </c>
      <c r="G1988" s="11">
        <v>45973</v>
      </c>
      <c r="H1988" s="13">
        <f>DATE(YEAR(F1988),MONTH(F1988),1)</f>
        <v>45962</v>
      </c>
      <c r="I1988" s="2">
        <f>G1988-F1988</f>
        <v>3</v>
      </c>
      <c r="J1988" s="2">
        <f>F1988-E1988</f>
        <v>152</v>
      </c>
      <c r="K1988" s="2" t="s">
        <v>2655</v>
      </c>
      <c r="L1988" s="2">
        <v>2</v>
      </c>
      <c r="M1988" s="2">
        <v>4</v>
      </c>
      <c r="N1988" s="2">
        <v>1</v>
      </c>
      <c r="O1988" s="2" t="s">
        <v>2689</v>
      </c>
      <c r="P1988" s="2" t="s">
        <v>2656</v>
      </c>
      <c r="Q1988" s="2" t="s">
        <v>2649</v>
      </c>
      <c r="R1988" s="3">
        <v>12200</v>
      </c>
      <c r="S1988" s="3">
        <f>I1988*L1988*R1988</f>
        <v>73200</v>
      </c>
      <c r="T1988" s="2">
        <f>M1988+N1988</f>
        <v>5</v>
      </c>
    </row>
    <row r="1989" spans="1:20" x14ac:dyDescent="0.2">
      <c r="A1989" s="2" t="s">
        <v>4653</v>
      </c>
      <c r="B1989" s="2" t="s">
        <v>763</v>
      </c>
      <c r="C1989" s="2" t="s">
        <v>53</v>
      </c>
      <c r="D1989" s="2" t="str">
        <f>INDEX(Hotels!$C$2:$C$49,MATCH(C1989,Hotels!$A$2:$A$49,0))</f>
        <v>Mumbai</v>
      </c>
      <c r="E1989" s="11">
        <v>45819</v>
      </c>
      <c r="F1989" s="11">
        <v>45965</v>
      </c>
      <c r="G1989" s="11">
        <v>45967</v>
      </c>
      <c r="H1989" s="13">
        <f>DATE(YEAR(F1989),MONTH(F1989),1)</f>
        <v>45962</v>
      </c>
      <c r="I1989" s="2">
        <f>G1989-F1989</f>
        <v>2</v>
      </c>
      <c r="J1989" s="2">
        <f>F1989-E1989</f>
        <v>146</v>
      </c>
      <c r="K1989" s="2" t="s">
        <v>2668</v>
      </c>
      <c r="L1989" s="2">
        <v>4</v>
      </c>
      <c r="M1989" s="2">
        <v>8</v>
      </c>
      <c r="N1989" s="2">
        <v>0</v>
      </c>
      <c r="O1989" s="2" t="s">
        <v>2670</v>
      </c>
      <c r="P1989" s="2" t="s">
        <v>2652</v>
      </c>
      <c r="Q1989" s="2" t="s">
        <v>2649</v>
      </c>
      <c r="R1989" s="3">
        <v>10150</v>
      </c>
      <c r="S1989" s="3">
        <f>I1989*L1989*R1989</f>
        <v>81200</v>
      </c>
      <c r="T1989" s="2">
        <f>M1989+N1989</f>
        <v>8</v>
      </c>
    </row>
    <row r="1990" spans="1:20" x14ac:dyDescent="0.2">
      <c r="A1990" s="2" t="s">
        <v>4654</v>
      </c>
      <c r="B1990" s="2" t="s">
        <v>804</v>
      </c>
      <c r="C1990" s="2" t="s">
        <v>87</v>
      </c>
      <c r="D1990" s="2" t="str">
        <f>INDEX(Hotels!$C$2:$C$49,MATCH(C1990,Hotels!$A$2:$A$49,0))</f>
        <v>Kochi</v>
      </c>
      <c r="E1990" s="11">
        <v>45819</v>
      </c>
      <c r="F1990" s="11">
        <v>45833</v>
      </c>
      <c r="G1990" s="11">
        <v>45838</v>
      </c>
      <c r="H1990" s="13">
        <f>DATE(YEAR(F1990),MONTH(F1990),1)</f>
        <v>45809</v>
      </c>
      <c r="I1990" s="2">
        <f>G1990-F1990</f>
        <v>5</v>
      </c>
      <c r="J1990" s="2">
        <f>F1990-E1990</f>
        <v>14</v>
      </c>
      <c r="K1990" s="2" t="s">
        <v>2668</v>
      </c>
      <c r="L1990" s="2">
        <v>1</v>
      </c>
      <c r="M1990" s="2">
        <v>1</v>
      </c>
      <c r="N1990" s="2">
        <v>0</v>
      </c>
      <c r="O1990" s="2" t="s">
        <v>2647</v>
      </c>
      <c r="P1990" s="2" t="s">
        <v>2648</v>
      </c>
      <c r="Q1990" s="2" t="s">
        <v>2649</v>
      </c>
      <c r="R1990" s="3">
        <v>3850</v>
      </c>
      <c r="S1990" s="3">
        <f>I1990*L1990*R1990</f>
        <v>19250</v>
      </c>
      <c r="T1990" s="2">
        <f>M1990+N1990</f>
        <v>1</v>
      </c>
    </row>
    <row r="1991" spans="1:20" x14ac:dyDescent="0.2">
      <c r="A1991" s="2" t="s">
        <v>4655</v>
      </c>
      <c r="B1991" s="2" t="s">
        <v>971</v>
      </c>
      <c r="C1991" s="2" t="s">
        <v>77</v>
      </c>
      <c r="D1991" s="2" t="str">
        <f>INDEX(Hotels!$C$2:$C$49,MATCH(C1991,Hotels!$A$2:$A$49,0))</f>
        <v>Bengaluru</v>
      </c>
      <c r="E1991" s="11">
        <v>45819</v>
      </c>
      <c r="F1991" s="11">
        <v>45825</v>
      </c>
      <c r="G1991" s="11">
        <v>45830</v>
      </c>
      <c r="H1991" s="13">
        <f>DATE(YEAR(F1991),MONTH(F1991),1)</f>
        <v>45809</v>
      </c>
      <c r="I1991" s="2">
        <f>G1991-F1991</f>
        <v>5</v>
      </c>
      <c r="J1991" s="2">
        <f>F1991-E1991</f>
        <v>6</v>
      </c>
      <c r="K1991" s="2" t="s">
        <v>2666</v>
      </c>
      <c r="L1991" s="2">
        <v>1</v>
      </c>
      <c r="M1991" s="2">
        <v>2</v>
      </c>
      <c r="N1991" s="2">
        <v>0</v>
      </c>
      <c r="O1991" s="2" t="s">
        <v>2689</v>
      </c>
      <c r="P1991" s="2" t="s">
        <v>2652</v>
      </c>
      <c r="Q1991" s="2" t="s">
        <v>2649</v>
      </c>
      <c r="R1991" s="3">
        <v>13000</v>
      </c>
      <c r="S1991" s="3">
        <f>I1991*L1991*R1991</f>
        <v>65000</v>
      </c>
      <c r="T1991" s="2">
        <f>M1991+N1991</f>
        <v>2</v>
      </c>
    </row>
    <row r="1992" spans="1:20" x14ac:dyDescent="0.2">
      <c r="A1992" s="2" t="s">
        <v>4656</v>
      </c>
      <c r="B1992" s="2" t="s">
        <v>1015</v>
      </c>
      <c r="C1992" s="2" t="s">
        <v>108</v>
      </c>
      <c r="D1992" s="2" t="str">
        <f>INDEX(Hotels!$C$2:$C$49,MATCH(C1992,Hotels!$A$2:$A$49,0))</f>
        <v>Manali</v>
      </c>
      <c r="E1992" s="11">
        <v>45819</v>
      </c>
      <c r="F1992" s="11">
        <v>45821</v>
      </c>
      <c r="G1992" s="11">
        <v>45823</v>
      </c>
      <c r="H1992" s="13">
        <f>DATE(YEAR(F1992),MONTH(F1992),1)</f>
        <v>45809</v>
      </c>
      <c r="I1992" s="2">
        <f>G1992-F1992</f>
        <v>2</v>
      </c>
      <c r="J1992" s="2">
        <f>F1992-E1992</f>
        <v>2</v>
      </c>
      <c r="K1992" s="2" t="s">
        <v>2668</v>
      </c>
      <c r="L1992" s="2">
        <v>1</v>
      </c>
      <c r="M1992" s="2">
        <v>1</v>
      </c>
      <c r="N1992" s="2">
        <v>0</v>
      </c>
      <c r="O1992" s="2" t="s">
        <v>2732</v>
      </c>
      <c r="P1992" s="2" t="s">
        <v>2656</v>
      </c>
      <c r="Q1992" s="2" t="s">
        <v>2649</v>
      </c>
      <c r="R1992" s="3">
        <v>11250</v>
      </c>
      <c r="S1992" s="3">
        <f>I1992*L1992*R1992</f>
        <v>22500</v>
      </c>
      <c r="T1992" s="2">
        <f>M1992+N1992</f>
        <v>1</v>
      </c>
    </row>
    <row r="1993" spans="1:20" x14ac:dyDescent="0.2">
      <c r="A1993" s="2" t="s">
        <v>4657</v>
      </c>
      <c r="B1993" s="2" t="s">
        <v>398</v>
      </c>
      <c r="C1993" s="2" t="s">
        <v>118</v>
      </c>
      <c r="D1993" s="2" t="str">
        <f>INDEX(Hotels!$C$2:$C$49,MATCH(C1993,Hotels!$A$2:$A$49,0))</f>
        <v>Rishikesh</v>
      </c>
      <c r="E1993" s="11">
        <v>45820</v>
      </c>
      <c r="F1993" s="11">
        <v>45851</v>
      </c>
      <c r="G1993" s="11">
        <v>45855</v>
      </c>
      <c r="H1993" s="13">
        <f>DATE(YEAR(F1993),MONTH(F1993),1)</f>
        <v>45839</v>
      </c>
      <c r="I1993" s="2">
        <f>G1993-F1993</f>
        <v>4</v>
      </c>
      <c r="J1993" s="2">
        <f>F1993-E1993</f>
        <v>31</v>
      </c>
      <c r="K1993" s="2" t="s">
        <v>2668</v>
      </c>
      <c r="L1993" s="2">
        <v>1</v>
      </c>
      <c r="M1993" s="2">
        <v>1</v>
      </c>
      <c r="N1993" s="2">
        <v>0</v>
      </c>
      <c r="O1993" s="2" t="s">
        <v>2683</v>
      </c>
      <c r="P1993" s="2" t="s">
        <v>2662</v>
      </c>
      <c r="Q1993" s="2" t="s">
        <v>2653</v>
      </c>
      <c r="R1993" s="3">
        <v>5350</v>
      </c>
      <c r="S1993" s="3">
        <f>I1993*L1993*R1993</f>
        <v>21400</v>
      </c>
      <c r="T1993" s="2">
        <f>M1993+N1993</f>
        <v>1</v>
      </c>
    </row>
    <row r="1994" spans="1:20" x14ac:dyDescent="0.2">
      <c r="A1994" s="2" t="s">
        <v>4658</v>
      </c>
      <c r="B1994" s="2" t="s">
        <v>532</v>
      </c>
      <c r="C1994" s="2" t="s">
        <v>127</v>
      </c>
      <c r="D1994" s="2" t="str">
        <f>INDEX(Hotels!$C$2:$C$49,MATCH(C1994,Hotels!$A$2:$A$49,0))</f>
        <v>Varanasi</v>
      </c>
      <c r="E1994" s="11">
        <v>45820</v>
      </c>
      <c r="F1994" s="11">
        <v>45821</v>
      </c>
      <c r="G1994" s="11">
        <v>45822</v>
      </c>
      <c r="H1994" s="13">
        <f>DATE(YEAR(F1994),MONTH(F1994),1)</f>
        <v>45809</v>
      </c>
      <c r="I1994" s="2">
        <f>G1994-F1994</f>
        <v>1</v>
      </c>
      <c r="J1994" s="2">
        <f>F1994-E1994</f>
        <v>1</v>
      </c>
      <c r="K1994" s="2" t="s">
        <v>2655</v>
      </c>
      <c r="L1994" s="2">
        <v>1</v>
      </c>
      <c r="M1994" s="2">
        <v>2</v>
      </c>
      <c r="N1994" s="2">
        <v>0</v>
      </c>
      <c r="O1994" s="2" t="s">
        <v>2732</v>
      </c>
      <c r="P1994" s="2" t="s">
        <v>2652</v>
      </c>
      <c r="Q1994" s="2" t="s">
        <v>2649</v>
      </c>
      <c r="R1994" s="3">
        <v>4600</v>
      </c>
      <c r="S1994" s="3">
        <f>I1994*L1994*R1994</f>
        <v>4600</v>
      </c>
      <c r="T1994" s="2">
        <f>M1994+N1994</f>
        <v>2</v>
      </c>
    </row>
    <row r="1995" spans="1:20" x14ac:dyDescent="0.2">
      <c r="A1995" s="2" t="s">
        <v>4659</v>
      </c>
      <c r="B1995" s="2" t="s">
        <v>1217</v>
      </c>
      <c r="C1995" s="2" t="s">
        <v>13</v>
      </c>
      <c r="D1995" s="2" t="str">
        <f>INDEX(Hotels!$C$2:$C$49,MATCH(C1995,Hotels!$A$2:$A$49,0))</f>
        <v>Goa</v>
      </c>
      <c r="E1995" s="11">
        <v>45820</v>
      </c>
      <c r="F1995" s="11">
        <v>45824</v>
      </c>
      <c r="G1995" s="11">
        <v>45828</v>
      </c>
      <c r="H1995" s="13">
        <f>DATE(YEAR(F1995),MONTH(F1995),1)</f>
        <v>45809</v>
      </c>
      <c r="I1995" s="2">
        <f>G1995-F1995</f>
        <v>4</v>
      </c>
      <c r="J1995" s="2">
        <f>F1995-E1995</f>
        <v>4</v>
      </c>
      <c r="K1995" s="2" t="s">
        <v>2668</v>
      </c>
      <c r="L1995" s="2">
        <v>1</v>
      </c>
      <c r="M1995" s="2">
        <v>1</v>
      </c>
      <c r="N1995" s="2">
        <v>1</v>
      </c>
      <c r="O1995" s="2" t="s">
        <v>2658</v>
      </c>
      <c r="P1995" s="2" t="s">
        <v>2662</v>
      </c>
      <c r="Q1995" s="2" t="s">
        <v>2649</v>
      </c>
      <c r="R1995" s="3">
        <v>7650</v>
      </c>
      <c r="S1995" s="3">
        <f>I1995*L1995*R1995</f>
        <v>30600</v>
      </c>
      <c r="T1995" s="2">
        <f>M1995+N1995</f>
        <v>2</v>
      </c>
    </row>
    <row r="1996" spans="1:20" x14ac:dyDescent="0.2">
      <c r="A1996" s="2" t="s">
        <v>4660</v>
      </c>
      <c r="B1996" s="2" t="s">
        <v>1723</v>
      </c>
      <c r="C1996" s="2" t="s">
        <v>39</v>
      </c>
      <c r="D1996" s="2" t="str">
        <f>INDEX(Hotels!$C$2:$C$49,MATCH(C1996,Hotels!$A$2:$A$49,0))</f>
        <v>Udaipur</v>
      </c>
      <c r="E1996" s="11">
        <v>45820</v>
      </c>
      <c r="F1996" s="11">
        <v>45825</v>
      </c>
      <c r="G1996" s="11">
        <v>45828</v>
      </c>
      <c r="H1996" s="13">
        <f>DATE(YEAR(F1996),MONTH(F1996),1)</f>
        <v>45809</v>
      </c>
      <c r="I1996" s="2">
        <f>G1996-F1996</f>
        <v>3</v>
      </c>
      <c r="J1996" s="2">
        <f>F1996-E1996</f>
        <v>5</v>
      </c>
      <c r="K1996" s="2" t="s">
        <v>2668</v>
      </c>
      <c r="L1996" s="2">
        <v>1</v>
      </c>
      <c r="M1996" s="2">
        <v>1</v>
      </c>
      <c r="N1996" s="2">
        <v>1</v>
      </c>
      <c r="O1996" s="2" t="s">
        <v>2651</v>
      </c>
      <c r="P1996" s="2" t="s">
        <v>2652</v>
      </c>
      <c r="Q1996" s="2" t="s">
        <v>2653</v>
      </c>
      <c r="R1996" s="3">
        <v>4350</v>
      </c>
      <c r="S1996" s="3">
        <f>I1996*L1996*R1996</f>
        <v>13050</v>
      </c>
      <c r="T1996" s="2">
        <f>M1996+N1996</f>
        <v>2</v>
      </c>
    </row>
    <row r="1997" spans="1:20" x14ac:dyDescent="0.2">
      <c r="A1997" s="2" t="s">
        <v>4661</v>
      </c>
      <c r="B1997" s="2" t="s">
        <v>2019</v>
      </c>
      <c r="C1997" s="2" t="s">
        <v>129</v>
      </c>
      <c r="D1997" s="2" t="str">
        <f>INDEX(Hotels!$C$2:$C$49,MATCH(C1997,Hotels!$A$2:$A$49,0))</f>
        <v>Varanasi</v>
      </c>
      <c r="E1997" s="11">
        <v>45820</v>
      </c>
      <c r="F1997" s="11">
        <v>45968</v>
      </c>
      <c r="G1997" s="11">
        <v>45973</v>
      </c>
      <c r="H1997" s="13">
        <f>DATE(YEAR(F1997),MONTH(F1997),1)</f>
        <v>45962</v>
      </c>
      <c r="I1997" s="2">
        <f>G1997-F1997</f>
        <v>5</v>
      </c>
      <c r="J1997" s="2">
        <f>F1997-E1997</f>
        <v>148</v>
      </c>
      <c r="K1997" s="2" t="s">
        <v>2655</v>
      </c>
      <c r="L1997" s="2">
        <v>2</v>
      </c>
      <c r="M1997" s="2">
        <v>4</v>
      </c>
      <c r="N1997" s="2">
        <v>1</v>
      </c>
      <c r="O1997" s="2" t="s">
        <v>2683</v>
      </c>
      <c r="P1997" s="2" t="s">
        <v>2656</v>
      </c>
      <c r="Q1997" s="2" t="s">
        <v>2649</v>
      </c>
      <c r="R1997" s="3">
        <v>6350</v>
      </c>
      <c r="S1997" s="3">
        <f>I1997*L1997*R1997</f>
        <v>63500</v>
      </c>
      <c r="T1997" s="2">
        <f>M1997+N1997</f>
        <v>5</v>
      </c>
    </row>
    <row r="1998" spans="1:20" x14ac:dyDescent="0.2">
      <c r="A1998" s="2" t="s">
        <v>4662</v>
      </c>
      <c r="B1998" s="2" t="s">
        <v>2501</v>
      </c>
      <c r="C1998" s="2" t="s">
        <v>106</v>
      </c>
      <c r="D1998" s="2" t="str">
        <f>INDEX(Hotels!$C$2:$C$49,MATCH(C1998,Hotels!$A$2:$A$49,0))</f>
        <v>Manali</v>
      </c>
      <c r="E1998" s="11">
        <v>45820</v>
      </c>
      <c r="F1998" s="11">
        <v>45974</v>
      </c>
      <c r="G1998" s="11">
        <v>45977</v>
      </c>
      <c r="H1998" s="13">
        <f>DATE(YEAR(F1998),MONTH(F1998),1)</f>
        <v>45962</v>
      </c>
      <c r="I1998" s="2">
        <f>G1998-F1998</f>
        <v>3</v>
      </c>
      <c r="J1998" s="2">
        <f>F1998-E1998</f>
        <v>154</v>
      </c>
      <c r="K1998" s="2" t="s">
        <v>2655</v>
      </c>
      <c r="L1998" s="2">
        <v>1</v>
      </c>
      <c r="M1998" s="2">
        <v>2</v>
      </c>
      <c r="N1998" s="2">
        <v>0</v>
      </c>
      <c r="O1998" s="2" t="s">
        <v>2651</v>
      </c>
      <c r="P1998" s="2" t="s">
        <v>2662</v>
      </c>
      <c r="Q1998" s="2" t="s">
        <v>2649</v>
      </c>
      <c r="R1998" s="3">
        <v>6050</v>
      </c>
      <c r="S1998" s="3">
        <f>I1998*L1998*R1998</f>
        <v>18150</v>
      </c>
      <c r="T1998" s="2">
        <f>M1998+N1998</f>
        <v>2</v>
      </c>
    </row>
    <row r="1999" spans="1:20" x14ac:dyDescent="0.2">
      <c r="A1999" s="2" t="s">
        <v>4663</v>
      </c>
      <c r="B1999" s="2" t="s">
        <v>974</v>
      </c>
      <c r="C1999" s="2" t="s">
        <v>127</v>
      </c>
      <c r="D1999" s="2" t="str">
        <f>INDEX(Hotels!$C$2:$C$49,MATCH(C1999,Hotels!$A$2:$A$49,0))</f>
        <v>Varanasi</v>
      </c>
      <c r="E1999" s="11">
        <v>45821</v>
      </c>
      <c r="F1999" s="11">
        <v>45822</v>
      </c>
      <c r="G1999" s="11">
        <v>45823</v>
      </c>
      <c r="H1999" s="13">
        <f>DATE(YEAR(F1999),MONTH(F1999),1)</f>
        <v>45809</v>
      </c>
      <c r="I1999" s="2">
        <f>G1999-F1999</f>
        <v>1</v>
      </c>
      <c r="J1999" s="2">
        <f>F1999-E1999</f>
        <v>1</v>
      </c>
      <c r="K1999" s="2" t="s">
        <v>2655</v>
      </c>
      <c r="L1999" s="2">
        <v>1</v>
      </c>
      <c r="M1999" s="2">
        <v>1</v>
      </c>
      <c r="N1999" s="2">
        <v>0</v>
      </c>
      <c r="O1999" s="2" t="s">
        <v>2732</v>
      </c>
      <c r="P1999" s="2" t="s">
        <v>2648</v>
      </c>
      <c r="Q1999" s="2" t="s">
        <v>2649</v>
      </c>
      <c r="R1999" s="3">
        <v>4500</v>
      </c>
      <c r="S1999" s="3">
        <f>I1999*L1999*R1999</f>
        <v>4500</v>
      </c>
      <c r="T1999" s="2">
        <f>M1999+N1999</f>
        <v>1</v>
      </c>
    </row>
    <row r="2000" spans="1:20" x14ac:dyDescent="0.2">
      <c r="A2000" s="2" t="s">
        <v>4664</v>
      </c>
      <c r="B2000" s="2" t="s">
        <v>1290</v>
      </c>
      <c r="C2000" s="2" t="s">
        <v>59</v>
      </c>
      <c r="D2000" s="2" t="str">
        <f>INDEX(Hotels!$C$2:$C$49,MATCH(C2000,Hotels!$A$2:$A$49,0))</f>
        <v>Mumbai</v>
      </c>
      <c r="E2000" s="11">
        <v>45821</v>
      </c>
      <c r="F2000" s="11">
        <v>45841</v>
      </c>
      <c r="G2000" s="11">
        <v>45843</v>
      </c>
      <c r="H2000" s="13">
        <f>DATE(YEAR(F2000),MONTH(F2000),1)</f>
        <v>45839</v>
      </c>
      <c r="I2000" s="2">
        <f>G2000-F2000</f>
        <v>2</v>
      </c>
      <c r="J2000" s="2">
        <f>F2000-E2000</f>
        <v>20</v>
      </c>
      <c r="K2000" s="2" t="s">
        <v>2668</v>
      </c>
      <c r="L2000" s="2">
        <v>1</v>
      </c>
      <c r="M2000" s="2">
        <v>1</v>
      </c>
      <c r="N2000" s="2">
        <v>0</v>
      </c>
      <c r="O2000" s="2" t="s">
        <v>2683</v>
      </c>
      <c r="P2000" s="2" t="s">
        <v>2652</v>
      </c>
      <c r="Q2000" s="2" t="s">
        <v>2649</v>
      </c>
      <c r="R2000" s="3">
        <v>3600</v>
      </c>
      <c r="S2000" s="3">
        <f>I2000*L2000*R2000</f>
        <v>7200</v>
      </c>
      <c r="T2000" s="2">
        <f>M2000+N2000</f>
        <v>1</v>
      </c>
    </row>
    <row r="2001" spans="1:20" x14ac:dyDescent="0.2">
      <c r="A2001" s="2" t="s">
        <v>4665</v>
      </c>
      <c r="B2001" s="2" t="s">
        <v>1943</v>
      </c>
      <c r="C2001" s="2" t="s">
        <v>106</v>
      </c>
      <c r="D2001" s="2" t="str">
        <f>INDEX(Hotels!$C$2:$C$49,MATCH(C2001,Hotels!$A$2:$A$49,0))</f>
        <v>Manali</v>
      </c>
      <c r="E2001" s="11">
        <v>45821</v>
      </c>
      <c r="F2001" s="11">
        <v>45824</v>
      </c>
      <c r="G2001" s="11">
        <v>45826</v>
      </c>
      <c r="H2001" s="13">
        <f>DATE(YEAR(F2001),MONTH(F2001),1)</f>
        <v>45809</v>
      </c>
      <c r="I2001" s="2">
        <f>G2001-F2001</f>
        <v>2</v>
      </c>
      <c r="J2001" s="2">
        <f>F2001-E2001</f>
        <v>3</v>
      </c>
      <c r="K2001" s="2" t="s">
        <v>2655</v>
      </c>
      <c r="L2001" s="2">
        <v>1</v>
      </c>
      <c r="M2001" s="2">
        <v>1</v>
      </c>
      <c r="N2001" s="2">
        <v>0</v>
      </c>
      <c r="O2001" s="2" t="s">
        <v>2732</v>
      </c>
      <c r="P2001" s="2" t="s">
        <v>2656</v>
      </c>
      <c r="Q2001" s="2" t="s">
        <v>2649</v>
      </c>
      <c r="R2001" s="3">
        <v>8000</v>
      </c>
      <c r="S2001" s="3">
        <f>I2001*L2001*R2001</f>
        <v>16000</v>
      </c>
      <c r="T2001" s="2">
        <f>M2001+N2001</f>
        <v>1</v>
      </c>
    </row>
    <row r="2002" spans="1:20" x14ac:dyDescent="0.2">
      <c r="A2002" s="2" t="s">
        <v>4666</v>
      </c>
      <c r="B2002" s="2" t="s">
        <v>2266</v>
      </c>
      <c r="C2002" s="2" t="s">
        <v>87</v>
      </c>
      <c r="D2002" s="2" t="str">
        <f>INDEX(Hotels!$C$2:$C$49,MATCH(C2002,Hotels!$A$2:$A$49,0))</f>
        <v>Kochi</v>
      </c>
      <c r="E2002" s="11">
        <v>45821</v>
      </c>
      <c r="F2002" s="11">
        <v>45881</v>
      </c>
      <c r="G2002" s="11">
        <v>45885</v>
      </c>
      <c r="H2002" s="13">
        <f>DATE(YEAR(F2002),MONTH(F2002),1)</f>
        <v>45870</v>
      </c>
      <c r="I2002" s="2">
        <f>G2002-F2002</f>
        <v>4</v>
      </c>
      <c r="J2002" s="2">
        <f>F2002-E2002</f>
        <v>60</v>
      </c>
      <c r="K2002" s="2" t="s">
        <v>2655</v>
      </c>
      <c r="L2002" s="2">
        <v>1</v>
      </c>
      <c r="M2002" s="2">
        <v>2</v>
      </c>
      <c r="N2002" s="2">
        <v>0</v>
      </c>
      <c r="O2002" s="2" t="s">
        <v>2689</v>
      </c>
      <c r="P2002" s="2" t="s">
        <v>2648</v>
      </c>
      <c r="Q2002" s="2" t="s">
        <v>2653</v>
      </c>
      <c r="R2002" s="3">
        <v>5100</v>
      </c>
      <c r="S2002" s="3">
        <f>I2002*L2002*R2002</f>
        <v>20400</v>
      </c>
      <c r="T2002" s="2">
        <f>M2002+N2002</f>
        <v>2</v>
      </c>
    </row>
    <row r="2003" spans="1:20" x14ac:dyDescent="0.2">
      <c r="A2003" s="2" t="s">
        <v>4667</v>
      </c>
      <c r="B2003" s="2" t="s">
        <v>2410</v>
      </c>
      <c r="C2003" s="2" t="s">
        <v>69</v>
      </c>
      <c r="D2003" s="2" t="str">
        <f>INDEX(Hotels!$C$2:$C$49,MATCH(C2003,Hotels!$A$2:$A$49,0))</f>
        <v>New Delhi</v>
      </c>
      <c r="E2003" s="11">
        <v>45821</v>
      </c>
      <c r="F2003" s="11">
        <v>45830</v>
      </c>
      <c r="G2003" s="11">
        <v>45832</v>
      </c>
      <c r="H2003" s="13">
        <f>DATE(YEAR(F2003),MONTH(F2003),1)</f>
        <v>45809</v>
      </c>
      <c r="I2003" s="2">
        <f>G2003-F2003</f>
        <v>2</v>
      </c>
      <c r="J2003" s="2">
        <f>F2003-E2003</f>
        <v>9</v>
      </c>
      <c r="K2003" s="2" t="s">
        <v>2646</v>
      </c>
      <c r="L2003" s="2">
        <v>1</v>
      </c>
      <c r="M2003" s="2">
        <v>1</v>
      </c>
      <c r="N2003" s="2">
        <v>0</v>
      </c>
      <c r="O2003" s="2" t="s">
        <v>2670</v>
      </c>
      <c r="P2003" s="2" t="s">
        <v>2656</v>
      </c>
      <c r="Q2003" s="2" t="s">
        <v>2649</v>
      </c>
      <c r="R2003" s="3">
        <v>18100</v>
      </c>
      <c r="S2003" s="3">
        <f>I2003*L2003*R2003</f>
        <v>36200</v>
      </c>
      <c r="T2003" s="2">
        <f>M2003+N2003</f>
        <v>1</v>
      </c>
    </row>
    <row r="2004" spans="1:20" x14ac:dyDescent="0.2">
      <c r="A2004" s="2" t="s">
        <v>4668</v>
      </c>
      <c r="B2004" s="2" t="s">
        <v>2431</v>
      </c>
      <c r="C2004" s="2" t="s">
        <v>69</v>
      </c>
      <c r="D2004" s="2" t="str">
        <f>INDEX(Hotels!$C$2:$C$49,MATCH(C2004,Hotels!$A$2:$A$49,0))</f>
        <v>New Delhi</v>
      </c>
      <c r="E2004" s="11">
        <v>45821</v>
      </c>
      <c r="F2004" s="11">
        <v>45959</v>
      </c>
      <c r="G2004" s="11">
        <v>45964</v>
      </c>
      <c r="H2004" s="13">
        <f>DATE(YEAR(F2004),MONTH(F2004),1)</f>
        <v>45931</v>
      </c>
      <c r="I2004" s="2">
        <f>G2004-F2004</f>
        <v>5</v>
      </c>
      <c r="J2004" s="2">
        <f>F2004-E2004</f>
        <v>138</v>
      </c>
      <c r="K2004" s="2" t="s">
        <v>2655</v>
      </c>
      <c r="L2004" s="2">
        <v>1</v>
      </c>
      <c r="M2004" s="2">
        <v>2</v>
      </c>
      <c r="N2004" s="2">
        <v>2</v>
      </c>
      <c r="O2004" s="2" t="s">
        <v>2658</v>
      </c>
      <c r="P2004" s="2" t="s">
        <v>2672</v>
      </c>
      <c r="Q2004" s="2" t="s">
        <v>2649</v>
      </c>
      <c r="R2004" s="3">
        <v>21200</v>
      </c>
      <c r="S2004" s="3">
        <f>I2004*L2004*R2004</f>
        <v>106000</v>
      </c>
      <c r="T2004" s="2">
        <f>M2004+N2004</f>
        <v>4</v>
      </c>
    </row>
    <row r="2005" spans="1:20" x14ac:dyDescent="0.2">
      <c r="A2005" s="2" t="s">
        <v>4669</v>
      </c>
      <c r="B2005" s="2" t="s">
        <v>523</v>
      </c>
      <c r="C2005" s="2" t="s">
        <v>83</v>
      </c>
      <c r="D2005" s="2" t="str">
        <f>INDEX(Hotels!$C$2:$C$49,MATCH(C2005,Hotels!$A$2:$A$49,0))</f>
        <v>Kochi</v>
      </c>
      <c r="E2005" s="11">
        <v>45822</v>
      </c>
      <c r="F2005" s="11">
        <v>45918</v>
      </c>
      <c r="G2005" s="11">
        <v>45921</v>
      </c>
      <c r="H2005" s="13">
        <f>DATE(YEAR(F2005),MONTH(F2005),1)</f>
        <v>45901</v>
      </c>
      <c r="I2005" s="2">
        <f>G2005-F2005</f>
        <v>3</v>
      </c>
      <c r="J2005" s="2">
        <f>F2005-E2005</f>
        <v>96</v>
      </c>
      <c r="K2005" s="2" t="s">
        <v>2668</v>
      </c>
      <c r="L2005" s="2">
        <v>1</v>
      </c>
      <c r="M2005" s="2">
        <v>2</v>
      </c>
      <c r="N2005" s="2">
        <v>0</v>
      </c>
      <c r="O2005" s="2" t="s">
        <v>2647</v>
      </c>
      <c r="P2005" s="2" t="s">
        <v>2662</v>
      </c>
      <c r="Q2005" s="2" t="s">
        <v>2649</v>
      </c>
      <c r="R2005" s="3">
        <v>6950</v>
      </c>
      <c r="S2005" s="3">
        <f>I2005*L2005*R2005</f>
        <v>20850</v>
      </c>
      <c r="T2005" s="2">
        <f>M2005+N2005</f>
        <v>2</v>
      </c>
    </row>
    <row r="2006" spans="1:20" x14ac:dyDescent="0.2">
      <c r="A2006" s="2" t="s">
        <v>4670</v>
      </c>
      <c r="B2006" s="2" t="s">
        <v>974</v>
      </c>
      <c r="C2006" s="2" t="s">
        <v>77</v>
      </c>
      <c r="D2006" s="2" t="str">
        <f>INDEX(Hotels!$C$2:$C$49,MATCH(C2006,Hotels!$A$2:$A$49,0))</f>
        <v>Bengaluru</v>
      </c>
      <c r="E2006" s="11">
        <v>45822</v>
      </c>
      <c r="F2006" s="11">
        <v>45834</v>
      </c>
      <c r="G2006" s="11">
        <v>45837</v>
      </c>
      <c r="H2006" s="13">
        <f>DATE(YEAR(F2006),MONTH(F2006),1)</f>
        <v>45809</v>
      </c>
      <c r="I2006" s="2">
        <f>G2006-F2006</f>
        <v>3</v>
      </c>
      <c r="J2006" s="2">
        <f>F2006-E2006</f>
        <v>12</v>
      </c>
      <c r="K2006" s="2" t="s">
        <v>2655</v>
      </c>
      <c r="L2006" s="2">
        <v>1</v>
      </c>
      <c r="M2006" s="2">
        <v>1</v>
      </c>
      <c r="N2006" s="2">
        <v>0</v>
      </c>
      <c r="O2006" s="2" t="s">
        <v>2732</v>
      </c>
      <c r="P2006" s="2" t="s">
        <v>2652</v>
      </c>
      <c r="Q2006" s="2" t="s">
        <v>2649</v>
      </c>
      <c r="R2006" s="3">
        <v>6150</v>
      </c>
      <c r="S2006" s="3">
        <f>I2006*L2006*R2006</f>
        <v>18450</v>
      </c>
      <c r="T2006" s="2">
        <f>M2006+N2006</f>
        <v>1</v>
      </c>
    </row>
    <row r="2007" spans="1:20" x14ac:dyDescent="0.2">
      <c r="A2007" s="2" t="s">
        <v>4671</v>
      </c>
      <c r="B2007" s="2" t="s">
        <v>2030</v>
      </c>
      <c r="C2007" s="2" t="s">
        <v>57</v>
      </c>
      <c r="D2007" s="2" t="str">
        <f>INDEX(Hotels!$C$2:$C$49,MATCH(C2007,Hotels!$A$2:$A$49,0))</f>
        <v>Mumbai</v>
      </c>
      <c r="E2007" s="11">
        <v>45822</v>
      </c>
      <c r="F2007" s="11">
        <v>45839</v>
      </c>
      <c r="G2007" s="11">
        <v>45842</v>
      </c>
      <c r="H2007" s="13">
        <f>DATE(YEAR(F2007),MONTH(F2007),1)</f>
        <v>45839</v>
      </c>
      <c r="I2007" s="2">
        <f>G2007-F2007</f>
        <v>3</v>
      </c>
      <c r="J2007" s="2">
        <f>F2007-E2007</f>
        <v>17</v>
      </c>
      <c r="K2007" s="2" t="s">
        <v>2655</v>
      </c>
      <c r="L2007" s="2">
        <v>1</v>
      </c>
      <c r="M2007" s="2">
        <v>1</v>
      </c>
      <c r="N2007" s="2">
        <v>0</v>
      </c>
      <c r="O2007" s="2" t="s">
        <v>2732</v>
      </c>
      <c r="P2007" s="2" t="s">
        <v>2652</v>
      </c>
      <c r="Q2007" s="2" t="s">
        <v>2649</v>
      </c>
      <c r="R2007" s="3">
        <v>7300</v>
      </c>
      <c r="S2007" s="3">
        <f>I2007*L2007*R2007</f>
        <v>21900</v>
      </c>
      <c r="T2007" s="2">
        <f>M2007+N2007</f>
        <v>1</v>
      </c>
    </row>
    <row r="2008" spans="1:20" x14ac:dyDescent="0.2">
      <c r="A2008" s="2" t="s">
        <v>4672</v>
      </c>
      <c r="B2008" s="2" t="s">
        <v>974</v>
      </c>
      <c r="C2008" s="2" t="s">
        <v>37</v>
      </c>
      <c r="D2008" s="2" t="str">
        <f>INDEX(Hotels!$C$2:$C$49,MATCH(C2008,Hotels!$A$2:$A$49,0))</f>
        <v>Udaipur</v>
      </c>
      <c r="E2008" s="11">
        <v>45823</v>
      </c>
      <c r="F2008" s="11">
        <v>45829</v>
      </c>
      <c r="G2008" s="11">
        <v>45831</v>
      </c>
      <c r="H2008" s="13">
        <f>DATE(YEAR(F2008),MONTH(F2008),1)</f>
        <v>45809</v>
      </c>
      <c r="I2008" s="2">
        <f>G2008-F2008</f>
        <v>2</v>
      </c>
      <c r="J2008" s="2">
        <f>F2008-E2008</f>
        <v>6</v>
      </c>
      <c r="K2008" s="2" t="s">
        <v>2655</v>
      </c>
      <c r="L2008" s="2">
        <v>1</v>
      </c>
      <c r="M2008" s="2">
        <v>1</v>
      </c>
      <c r="N2008" s="2">
        <v>0</v>
      </c>
      <c r="O2008" s="2" t="s">
        <v>2670</v>
      </c>
      <c r="P2008" s="2" t="s">
        <v>2648</v>
      </c>
      <c r="Q2008" s="2" t="s">
        <v>2649</v>
      </c>
      <c r="R2008" s="3">
        <v>10750</v>
      </c>
      <c r="S2008" s="3">
        <f>I2008*L2008*R2008</f>
        <v>21500</v>
      </c>
      <c r="T2008" s="2">
        <f>M2008+N2008</f>
        <v>1</v>
      </c>
    </row>
    <row r="2009" spans="1:20" x14ac:dyDescent="0.2">
      <c r="A2009" s="2" t="s">
        <v>4673</v>
      </c>
      <c r="B2009" s="2" t="s">
        <v>1138</v>
      </c>
      <c r="C2009" s="2" t="s">
        <v>108</v>
      </c>
      <c r="D2009" s="2" t="str">
        <f>INDEX(Hotels!$C$2:$C$49,MATCH(C2009,Hotels!$A$2:$A$49,0))</f>
        <v>Manali</v>
      </c>
      <c r="E2009" s="11">
        <v>45823</v>
      </c>
      <c r="F2009" s="11">
        <v>45823</v>
      </c>
      <c r="G2009" s="11">
        <v>45824</v>
      </c>
      <c r="H2009" s="13">
        <f>DATE(YEAR(F2009),MONTH(F2009),1)</f>
        <v>45809</v>
      </c>
      <c r="I2009" s="2">
        <f>G2009-F2009</f>
        <v>1</v>
      </c>
      <c r="J2009" s="2">
        <f>F2009-E2009</f>
        <v>0</v>
      </c>
      <c r="K2009" s="2" t="s">
        <v>2646</v>
      </c>
      <c r="L2009" s="2">
        <v>1</v>
      </c>
      <c r="M2009" s="2">
        <v>1</v>
      </c>
      <c r="N2009" s="2">
        <v>0</v>
      </c>
      <c r="O2009" s="2" t="s">
        <v>2732</v>
      </c>
      <c r="P2009" s="2" t="s">
        <v>2652</v>
      </c>
      <c r="Q2009" s="2" t="s">
        <v>2649</v>
      </c>
      <c r="R2009" s="3">
        <v>20250</v>
      </c>
      <c r="S2009" s="3">
        <f>I2009*L2009*R2009</f>
        <v>20250</v>
      </c>
      <c r="T2009" s="2">
        <f>M2009+N2009</f>
        <v>1</v>
      </c>
    </row>
    <row r="2010" spans="1:20" x14ac:dyDescent="0.2">
      <c r="A2010" s="2" t="s">
        <v>4674</v>
      </c>
      <c r="B2010" s="2" t="s">
        <v>1268</v>
      </c>
      <c r="C2010" s="2" t="s">
        <v>129</v>
      </c>
      <c r="D2010" s="2" t="str">
        <f>INDEX(Hotels!$C$2:$C$49,MATCH(C2010,Hotels!$A$2:$A$49,0))</f>
        <v>Varanasi</v>
      </c>
      <c r="E2010" s="11">
        <v>45823</v>
      </c>
      <c r="F2010" s="11">
        <v>45831</v>
      </c>
      <c r="G2010" s="11">
        <v>45835</v>
      </c>
      <c r="H2010" s="13">
        <f>DATE(YEAR(F2010),MONTH(F2010),1)</f>
        <v>45809</v>
      </c>
      <c r="I2010" s="2">
        <f>G2010-F2010</f>
        <v>4</v>
      </c>
      <c r="J2010" s="2">
        <f>F2010-E2010</f>
        <v>8</v>
      </c>
      <c r="K2010" s="2" t="s">
        <v>2655</v>
      </c>
      <c r="L2010" s="2">
        <v>1</v>
      </c>
      <c r="M2010" s="2">
        <v>2</v>
      </c>
      <c r="N2010" s="2">
        <v>0</v>
      </c>
      <c r="O2010" s="2" t="s">
        <v>2670</v>
      </c>
      <c r="P2010" s="2" t="s">
        <v>2652</v>
      </c>
      <c r="Q2010" s="2" t="s">
        <v>2649</v>
      </c>
      <c r="R2010" s="3">
        <v>3550</v>
      </c>
      <c r="S2010" s="3">
        <f>I2010*L2010*R2010</f>
        <v>14200</v>
      </c>
      <c r="T2010" s="2">
        <f>M2010+N2010</f>
        <v>2</v>
      </c>
    </row>
    <row r="2011" spans="1:20" x14ac:dyDescent="0.2">
      <c r="A2011" s="2" t="s">
        <v>4675</v>
      </c>
      <c r="B2011" s="2" t="s">
        <v>1518</v>
      </c>
      <c r="C2011" s="2" t="s">
        <v>51</v>
      </c>
      <c r="D2011" s="2" t="str">
        <f>INDEX(Hotels!$C$2:$C$49,MATCH(C2011,Hotels!$A$2:$A$49,0))</f>
        <v>Agra</v>
      </c>
      <c r="E2011" s="11">
        <v>45823</v>
      </c>
      <c r="F2011" s="11">
        <v>45830</v>
      </c>
      <c r="G2011" s="11">
        <v>45835</v>
      </c>
      <c r="H2011" s="13">
        <f>DATE(YEAR(F2011),MONTH(F2011),1)</f>
        <v>45809</v>
      </c>
      <c r="I2011" s="2">
        <f>G2011-F2011</f>
        <v>5</v>
      </c>
      <c r="J2011" s="2">
        <f>F2011-E2011</f>
        <v>7</v>
      </c>
      <c r="K2011" s="2" t="s">
        <v>2646</v>
      </c>
      <c r="L2011" s="2">
        <v>1</v>
      </c>
      <c r="M2011" s="2">
        <v>2</v>
      </c>
      <c r="N2011" s="2">
        <v>3</v>
      </c>
      <c r="O2011" s="2" t="s">
        <v>2683</v>
      </c>
      <c r="P2011" s="2" t="s">
        <v>2652</v>
      </c>
      <c r="Q2011" s="2" t="s">
        <v>2649</v>
      </c>
      <c r="R2011" s="3">
        <v>11350</v>
      </c>
      <c r="S2011" s="3">
        <f>I2011*L2011*R2011</f>
        <v>56750</v>
      </c>
      <c r="T2011" s="2">
        <f>M2011+N2011</f>
        <v>5</v>
      </c>
    </row>
    <row r="2012" spans="1:20" x14ac:dyDescent="0.2">
      <c r="A2012" s="2" t="s">
        <v>4676</v>
      </c>
      <c r="B2012" s="2" t="s">
        <v>2020</v>
      </c>
      <c r="C2012" s="2" t="s">
        <v>51</v>
      </c>
      <c r="D2012" s="2" t="str">
        <f>INDEX(Hotels!$C$2:$C$49,MATCH(C2012,Hotels!$A$2:$A$49,0))</f>
        <v>Agra</v>
      </c>
      <c r="E2012" s="11">
        <v>45823</v>
      </c>
      <c r="F2012" s="11">
        <v>45823</v>
      </c>
      <c r="G2012" s="11">
        <v>45824</v>
      </c>
      <c r="H2012" s="13">
        <f>DATE(YEAR(F2012),MONTH(F2012),1)</f>
        <v>45809</v>
      </c>
      <c r="I2012" s="2">
        <f>G2012-F2012</f>
        <v>1</v>
      </c>
      <c r="J2012" s="2">
        <f>F2012-E2012</f>
        <v>0</v>
      </c>
      <c r="K2012" s="2" t="s">
        <v>2655</v>
      </c>
      <c r="L2012" s="2">
        <v>1</v>
      </c>
      <c r="M2012" s="2">
        <v>1</v>
      </c>
      <c r="N2012" s="2">
        <v>0</v>
      </c>
      <c r="O2012" s="2" t="s">
        <v>2732</v>
      </c>
      <c r="P2012" s="2" t="s">
        <v>2659</v>
      </c>
      <c r="Q2012" s="2" t="s">
        <v>2649</v>
      </c>
      <c r="R2012" s="3">
        <v>7650</v>
      </c>
      <c r="S2012" s="3">
        <f>I2012*L2012*R2012</f>
        <v>7650</v>
      </c>
      <c r="T2012" s="2">
        <f>M2012+N2012</f>
        <v>1</v>
      </c>
    </row>
    <row r="2013" spans="1:20" x14ac:dyDescent="0.2">
      <c r="A2013" s="2" t="s">
        <v>4677</v>
      </c>
      <c r="B2013" s="2" t="s">
        <v>2087</v>
      </c>
      <c r="C2013" s="2" t="s">
        <v>71</v>
      </c>
      <c r="D2013" s="2" t="str">
        <f>INDEX(Hotels!$C$2:$C$49,MATCH(C2013,Hotels!$A$2:$A$49,0))</f>
        <v>New Delhi</v>
      </c>
      <c r="E2013" s="11">
        <v>45823</v>
      </c>
      <c r="F2013" s="11">
        <v>45967</v>
      </c>
      <c r="G2013" s="11">
        <v>45970</v>
      </c>
      <c r="H2013" s="13">
        <f>DATE(YEAR(F2013),MONTH(F2013),1)</f>
        <v>45962</v>
      </c>
      <c r="I2013" s="2">
        <f>G2013-F2013</f>
        <v>3</v>
      </c>
      <c r="J2013" s="2">
        <f>F2013-E2013</f>
        <v>144</v>
      </c>
      <c r="K2013" s="2" t="s">
        <v>2655</v>
      </c>
      <c r="L2013" s="2">
        <v>1</v>
      </c>
      <c r="M2013" s="2">
        <v>1</v>
      </c>
      <c r="N2013" s="2">
        <v>0</v>
      </c>
      <c r="O2013" s="2" t="s">
        <v>2689</v>
      </c>
      <c r="P2013" s="2" t="s">
        <v>2672</v>
      </c>
      <c r="Q2013" s="2" t="s">
        <v>2649</v>
      </c>
      <c r="R2013" s="3">
        <v>12050</v>
      </c>
      <c r="S2013" s="3">
        <f>I2013*L2013*R2013</f>
        <v>36150</v>
      </c>
      <c r="T2013" s="2">
        <f>M2013+N2013</f>
        <v>1</v>
      </c>
    </row>
    <row r="2014" spans="1:20" x14ac:dyDescent="0.2">
      <c r="A2014" s="2" t="s">
        <v>4678</v>
      </c>
      <c r="B2014" s="2" t="s">
        <v>2162</v>
      </c>
      <c r="C2014" s="2" t="s">
        <v>101</v>
      </c>
      <c r="D2014" s="2" t="str">
        <f>INDEX(Hotels!$C$2:$C$49,MATCH(C2014,Hotels!$A$2:$A$49,0))</f>
        <v>Shimla</v>
      </c>
      <c r="E2014" s="11">
        <v>45823</v>
      </c>
      <c r="F2014" s="11">
        <v>45824</v>
      </c>
      <c r="G2014" s="11">
        <v>45829</v>
      </c>
      <c r="H2014" s="13">
        <f>DATE(YEAR(F2014),MONTH(F2014),1)</f>
        <v>45809</v>
      </c>
      <c r="I2014" s="2">
        <f>G2014-F2014</f>
        <v>5</v>
      </c>
      <c r="J2014" s="2">
        <f>F2014-E2014</f>
        <v>1</v>
      </c>
      <c r="K2014" s="2" t="s">
        <v>2668</v>
      </c>
      <c r="L2014" s="2">
        <v>1</v>
      </c>
      <c r="M2014" s="2">
        <v>2</v>
      </c>
      <c r="N2014" s="2">
        <v>3</v>
      </c>
      <c r="O2014" s="2" t="s">
        <v>2689</v>
      </c>
      <c r="P2014" s="2" t="s">
        <v>2652</v>
      </c>
      <c r="Q2014" s="2" t="s">
        <v>2649</v>
      </c>
      <c r="R2014" s="3">
        <v>6400</v>
      </c>
      <c r="S2014" s="3">
        <f>I2014*L2014*R2014</f>
        <v>32000</v>
      </c>
      <c r="T2014" s="2">
        <f>M2014+N2014</f>
        <v>5</v>
      </c>
    </row>
    <row r="2015" spans="1:20" x14ac:dyDescent="0.2">
      <c r="A2015" s="2" t="s">
        <v>4679</v>
      </c>
      <c r="B2015" s="2" t="s">
        <v>510</v>
      </c>
      <c r="C2015" s="2" t="s">
        <v>63</v>
      </c>
      <c r="D2015" s="2" t="str">
        <f>INDEX(Hotels!$C$2:$C$49,MATCH(C2015,Hotels!$A$2:$A$49,0))</f>
        <v>New Delhi</v>
      </c>
      <c r="E2015" s="11">
        <v>45824</v>
      </c>
      <c r="F2015" s="11">
        <v>45888</v>
      </c>
      <c r="G2015" s="11">
        <v>45891</v>
      </c>
      <c r="H2015" s="13">
        <f>DATE(YEAR(F2015),MONTH(F2015),1)</f>
        <v>45870</v>
      </c>
      <c r="I2015" s="2">
        <f>G2015-F2015</f>
        <v>3</v>
      </c>
      <c r="J2015" s="2">
        <f>F2015-E2015</f>
        <v>64</v>
      </c>
      <c r="K2015" s="2" t="s">
        <v>2655</v>
      </c>
      <c r="L2015" s="2">
        <v>1</v>
      </c>
      <c r="M2015" s="2">
        <v>1</v>
      </c>
      <c r="N2015" s="2">
        <v>0</v>
      </c>
      <c r="O2015" s="2" t="s">
        <v>2689</v>
      </c>
      <c r="P2015" s="2" t="s">
        <v>2656</v>
      </c>
      <c r="Q2015" s="2" t="s">
        <v>2649</v>
      </c>
      <c r="R2015" s="3">
        <v>7050</v>
      </c>
      <c r="S2015" s="3">
        <f>I2015*L2015*R2015</f>
        <v>21150</v>
      </c>
      <c r="T2015" s="2">
        <f>M2015+N2015</f>
        <v>1</v>
      </c>
    </row>
    <row r="2016" spans="1:20" x14ac:dyDescent="0.2">
      <c r="A2016" s="2" t="s">
        <v>4680</v>
      </c>
      <c r="B2016" s="2" t="s">
        <v>673</v>
      </c>
      <c r="C2016" s="2" t="s">
        <v>97</v>
      </c>
      <c r="D2016" s="2" t="str">
        <f>INDEX(Hotels!$C$2:$C$49,MATCH(C2016,Hotels!$A$2:$A$49,0))</f>
        <v>Shimla</v>
      </c>
      <c r="E2016" s="11">
        <v>45824</v>
      </c>
      <c r="F2016" s="11">
        <v>45998</v>
      </c>
      <c r="G2016" s="11">
        <v>46004</v>
      </c>
      <c r="H2016" s="13">
        <f>DATE(YEAR(F2016),MONTH(F2016),1)</f>
        <v>45992</v>
      </c>
      <c r="I2016" s="2">
        <f>G2016-F2016</f>
        <v>6</v>
      </c>
      <c r="J2016" s="2">
        <f>F2016-E2016</f>
        <v>174</v>
      </c>
      <c r="K2016" s="2" t="s">
        <v>2668</v>
      </c>
      <c r="L2016" s="2">
        <v>1</v>
      </c>
      <c r="M2016" s="2">
        <v>2</v>
      </c>
      <c r="N2016" s="2">
        <v>1</v>
      </c>
      <c r="O2016" s="2" t="s">
        <v>2651</v>
      </c>
      <c r="P2016" s="2" t="s">
        <v>2656</v>
      </c>
      <c r="Q2016" s="2" t="s">
        <v>2649</v>
      </c>
      <c r="R2016" s="3">
        <v>11200</v>
      </c>
      <c r="S2016" s="3">
        <f>I2016*L2016*R2016</f>
        <v>67200</v>
      </c>
      <c r="T2016" s="2">
        <f>M2016+N2016</f>
        <v>3</v>
      </c>
    </row>
    <row r="2017" spans="1:20" x14ac:dyDescent="0.2">
      <c r="A2017" s="2" t="s">
        <v>4681</v>
      </c>
      <c r="B2017" s="2" t="s">
        <v>752</v>
      </c>
      <c r="C2017" s="2" t="s">
        <v>61</v>
      </c>
      <c r="D2017" s="2" t="str">
        <f>INDEX(Hotels!$C$2:$C$49,MATCH(C2017,Hotels!$A$2:$A$49,0))</f>
        <v>Mumbai</v>
      </c>
      <c r="E2017" s="11">
        <v>45824</v>
      </c>
      <c r="F2017" s="11">
        <v>45844</v>
      </c>
      <c r="G2017" s="11">
        <v>45847</v>
      </c>
      <c r="H2017" s="13">
        <f>DATE(YEAR(F2017),MONTH(F2017),1)</f>
        <v>45839</v>
      </c>
      <c r="I2017" s="2">
        <f>G2017-F2017</f>
        <v>3</v>
      </c>
      <c r="J2017" s="2">
        <f>F2017-E2017</f>
        <v>20</v>
      </c>
      <c r="K2017" s="2" t="s">
        <v>2646</v>
      </c>
      <c r="L2017" s="2">
        <v>4</v>
      </c>
      <c r="M2017" s="2">
        <v>8</v>
      </c>
      <c r="N2017" s="2">
        <v>0</v>
      </c>
      <c r="O2017" s="2" t="s">
        <v>2658</v>
      </c>
      <c r="P2017" s="2" t="s">
        <v>2652</v>
      </c>
      <c r="Q2017" s="2" t="s">
        <v>2649</v>
      </c>
      <c r="R2017" s="3">
        <v>20300</v>
      </c>
      <c r="S2017" s="3">
        <f>I2017*L2017*R2017</f>
        <v>243600</v>
      </c>
      <c r="T2017" s="2">
        <f>M2017+N2017</f>
        <v>8</v>
      </c>
    </row>
    <row r="2018" spans="1:20" x14ac:dyDescent="0.2">
      <c r="A2018" s="2" t="s">
        <v>4682</v>
      </c>
      <c r="B2018" s="2" t="s">
        <v>974</v>
      </c>
      <c r="C2018" s="2" t="s">
        <v>93</v>
      </c>
      <c r="D2018" s="2" t="str">
        <f>INDEX(Hotels!$C$2:$C$49,MATCH(C2018,Hotels!$A$2:$A$49,0))</f>
        <v>Shimla</v>
      </c>
      <c r="E2018" s="11">
        <v>45824</v>
      </c>
      <c r="F2018" s="11">
        <v>45838</v>
      </c>
      <c r="G2018" s="11">
        <v>45839</v>
      </c>
      <c r="H2018" s="13">
        <f>DATE(YEAR(F2018),MONTH(F2018),1)</f>
        <v>45809</v>
      </c>
      <c r="I2018" s="2">
        <f>G2018-F2018</f>
        <v>1</v>
      </c>
      <c r="J2018" s="2">
        <f>F2018-E2018</f>
        <v>14</v>
      </c>
      <c r="K2018" s="2" t="s">
        <v>2646</v>
      </c>
      <c r="L2018" s="2">
        <v>1</v>
      </c>
      <c r="M2018" s="2">
        <v>1</v>
      </c>
      <c r="N2018" s="2">
        <v>0</v>
      </c>
      <c r="O2018" s="2" t="s">
        <v>2647</v>
      </c>
      <c r="P2018" s="2" t="s">
        <v>2652</v>
      </c>
      <c r="Q2018" s="2" t="s">
        <v>2649</v>
      </c>
      <c r="R2018" s="3">
        <v>9550</v>
      </c>
      <c r="S2018" s="3">
        <f>I2018*L2018*R2018</f>
        <v>9550</v>
      </c>
      <c r="T2018" s="2">
        <f>M2018+N2018</f>
        <v>1</v>
      </c>
    </row>
    <row r="2019" spans="1:20" x14ac:dyDescent="0.2">
      <c r="A2019" s="2" t="s">
        <v>4683</v>
      </c>
      <c r="B2019" s="2" t="s">
        <v>1278</v>
      </c>
      <c r="C2019" s="2" t="s">
        <v>43</v>
      </c>
      <c r="D2019" s="2" t="str">
        <f>INDEX(Hotels!$C$2:$C$49,MATCH(C2019,Hotels!$A$2:$A$49,0))</f>
        <v>Agra</v>
      </c>
      <c r="E2019" s="11">
        <v>45824</v>
      </c>
      <c r="F2019" s="11">
        <v>45933</v>
      </c>
      <c r="G2019" s="11">
        <v>45936</v>
      </c>
      <c r="H2019" s="13">
        <f>DATE(YEAR(F2019),MONTH(F2019),1)</f>
        <v>45931</v>
      </c>
      <c r="I2019" s="2">
        <f>G2019-F2019</f>
        <v>3</v>
      </c>
      <c r="J2019" s="2">
        <f>F2019-E2019</f>
        <v>109</v>
      </c>
      <c r="K2019" s="2" t="s">
        <v>2668</v>
      </c>
      <c r="L2019" s="2">
        <v>1</v>
      </c>
      <c r="M2019" s="2">
        <v>2</v>
      </c>
      <c r="N2019" s="2">
        <v>0</v>
      </c>
      <c r="O2019" s="2" t="s">
        <v>2658</v>
      </c>
      <c r="P2019" s="2" t="s">
        <v>2672</v>
      </c>
      <c r="Q2019" s="2" t="s">
        <v>2649</v>
      </c>
      <c r="R2019" s="3">
        <v>4700</v>
      </c>
      <c r="S2019" s="3">
        <f>I2019*L2019*R2019</f>
        <v>14100</v>
      </c>
      <c r="T2019" s="2">
        <f>M2019+N2019</f>
        <v>2</v>
      </c>
    </row>
    <row r="2020" spans="1:20" x14ac:dyDescent="0.2">
      <c r="A2020" s="2" t="s">
        <v>4684</v>
      </c>
      <c r="B2020" s="2" t="s">
        <v>2076</v>
      </c>
      <c r="C2020" s="2" t="s">
        <v>116</v>
      </c>
      <c r="D2020" s="2" t="str">
        <f>INDEX(Hotels!$C$2:$C$49,MATCH(C2020,Hotels!$A$2:$A$49,0))</f>
        <v>Rishikesh</v>
      </c>
      <c r="E2020" s="11">
        <v>45824</v>
      </c>
      <c r="F2020" s="11">
        <v>45937</v>
      </c>
      <c r="G2020" s="11">
        <v>45939</v>
      </c>
      <c r="H2020" s="13">
        <f>DATE(YEAR(F2020),MONTH(F2020),1)</f>
        <v>45931</v>
      </c>
      <c r="I2020" s="2">
        <f>G2020-F2020</f>
        <v>2</v>
      </c>
      <c r="J2020" s="2">
        <f>F2020-E2020</f>
        <v>113</v>
      </c>
      <c r="K2020" s="2" t="s">
        <v>2646</v>
      </c>
      <c r="L2020" s="2">
        <v>1</v>
      </c>
      <c r="M2020" s="2">
        <v>2</v>
      </c>
      <c r="N2020" s="2">
        <v>0</v>
      </c>
      <c r="O2020" s="2" t="s">
        <v>2670</v>
      </c>
      <c r="P2020" s="2" t="s">
        <v>2652</v>
      </c>
      <c r="Q2020" s="2" t="s">
        <v>2649</v>
      </c>
      <c r="R2020" s="3">
        <v>8300</v>
      </c>
      <c r="S2020" s="3">
        <f>I2020*L2020*R2020</f>
        <v>16600</v>
      </c>
      <c r="T2020" s="2">
        <f>M2020+N2020</f>
        <v>2</v>
      </c>
    </row>
    <row r="2021" spans="1:20" x14ac:dyDescent="0.2">
      <c r="A2021" s="2" t="s">
        <v>4685</v>
      </c>
      <c r="B2021" s="2" t="s">
        <v>691</v>
      </c>
      <c r="C2021" s="2" t="s">
        <v>63</v>
      </c>
      <c r="D2021" s="2" t="str">
        <f>INDEX(Hotels!$C$2:$C$49,MATCH(C2021,Hotels!$A$2:$A$49,0))</f>
        <v>New Delhi</v>
      </c>
      <c r="E2021" s="11">
        <v>45825</v>
      </c>
      <c r="F2021" s="11">
        <v>45866</v>
      </c>
      <c r="G2021" s="11">
        <v>45869</v>
      </c>
      <c r="H2021" s="13">
        <f>DATE(YEAR(F2021),MONTH(F2021),1)</f>
        <v>45839</v>
      </c>
      <c r="I2021" s="2">
        <f>G2021-F2021</f>
        <v>3</v>
      </c>
      <c r="J2021" s="2">
        <f>F2021-E2021</f>
        <v>41</v>
      </c>
      <c r="K2021" s="2" t="s">
        <v>2655</v>
      </c>
      <c r="L2021" s="2">
        <v>3</v>
      </c>
      <c r="M2021" s="2">
        <v>6</v>
      </c>
      <c r="N2021" s="2">
        <v>0</v>
      </c>
      <c r="O2021" s="2" t="s">
        <v>2651</v>
      </c>
      <c r="P2021" s="2" t="s">
        <v>2662</v>
      </c>
      <c r="Q2021" s="2" t="s">
        <v>2649</v>
      </c>
      <c r="R2021" s="3">
        <v>7100</v>
      </c>
      <c r="S2021" s="3">
        <f>I2021*L2021*R2021</f>
        <v>63900</v>
      </c>
      <c r="T2021" s="2">
        <f>M2021+N2021</f>
        <v>6</v>
      </c>
    </row>
    <row r="2022" spans="1:20" x14ac:dyDescent="0.2">
      <c r="A2022" s="2" t="s">
        <v>4686</v>
      </c>
      <c r="B2022" s="2" t="s">
        <v>907</v>
      </c>
      <c r="C2022" s="2" t="s">
        <v>43</v>
      </c>
      <c r="D2022" s="2" t="str">
        <f>INDEX(Hotels!$C$2:$C$49,MATCH(C2022,Hotels!$A$2:$A$49,0))</f>
        <v>Agra</v>
      </c>
      <c r="E2022" s="11">
        <v>45825</v>
      </c>
      <c r="F2022" s="11">
        <v>45874</v>
      </c>
      <c r="G2022" s="11">
        <v>45877</v>
      </c>
      <c r="H2022" s="13">
        <f>DATE(YEAR(F2022),MONTH(F2022),1)</f>
        <v>45870</v>
      </c>
      <c r="I2022" s="2">
        <f>G2022-F2022</f>
        <v>3</v>
      </c>
      <c r="J2022" s="2">
        <f>F2022-E2022</f>
        <v>49</v>
      </c>
      <c r="K2022" s="2" t="s">
        <v>2655</v>
      </c>
      <c r="L2022" s="2">
        <v>1</v>
      </c>
      <c r="M2022" s="2">
        <v>2</v>
      </c>
      <c r="N2022" s="2">
        <v>0</v>
      </c>
      <c r="O2022" s="2" t="s">
        <v>2670</v>
      </c>
      <c r="P2022" s="2" t="s">
        <v>2662</v>
      </c>
      <c r="Q2022" s="2" t="s">
        <v>2649</v>
      </c>
      <c r="R2022" s="3">
        <v>3800</v>
      </c>
      <c r="S2022" s="3">
        <f>I2022*L2022*R2022</f>
        <v>11400</v>
      </c>
      <c r="T2022" s="2">
        <f>M2022+N2022</f>
        <v>2</v>
      </c>
    </row>
    <row r="2023" spans="1:20" x14ac:dyDescent="0.2">
      <c r="A2023" s="2" t="s">
        <v>4687</v>
      </c>
      <c r="B2023" s="2" t="s">
        <v>1671</v>
      </c>
      <c r="C2023" s="2" t="s">
        <v>118</v>
      </c>
      <c r="D2023" s="2" t="str">
        <f>INDEX(Hotels!$C$2:$C$49,MATCH(C2023,Hotels!$A$2:$A$49,0))</f>
        <v>Rishikesh</v>
      </c>
      <c r="E2023" s="11">
        <v>45825</v>
      </c>
      <c r="F2023" s="11">
        <v>45828</v>
      </c>
      <c r="G2023" s="11">
        <v>45829</v>
      </c>
      <c r="H2023" s="13">
        <f>DATE(YEAR(F2023),MONTH(F2023),1)</f>
        <v>45809</v>
      </c>
      <c r="I2023" s="2">
        <f>G2023-F2023</f>
        <v>1</v>
      </c>
      <c r="J2023" s="2">
        <f>F2023-E2023</f>
        <v>3</v>
      </c>
      <c r="K2023" s="2" t="s">
        <v>2666</v>
      </c>
      <c r="L2023" s="2">
        <v>1</v>
      </c>
      <c r="M2023" s="2">
        <v>1</v>
      </c>
      <c r="N2023" s="2">
        <v>0</v>
      </c>
      <c r="O2023" s="2" t="s">
        <v>2689</v>
      </c>
      <c r="P2023" s="2" t="s">
        <v>2656</v>
      </c>
      <c r="Q2023" s="2" t="s">
        <v>2649</v>
      </c>
      <c r="R2023" s="3">
        <v>15050</v>
      </c>
      <c r="S2023" s="3">
        <f>I2023*L2023*R2023</f>
        <v>15050</v>
      </c>
      <c r="T2023" s="2">
        <f>M2023+N2023</f>
        <v>1</v>
      </c>
    </row>
    <row r="2024" spans="1:20" x14ac:dyDescent="0.2">
      <c r="A2024" s="2" t="s">
        <v>4688</v>
      </c>
      <c r="B2024" s="2" t="s">
        <v>1936</v>
      </c>
      <c r="C2024" s="2" t="s">
        <v>67</v>
      </c>
      <c r="D2024" s="2" t="str">
        <f>INDEX(Hotels!$C$2:$C$49,MATCH(C2024,Hotels!$A$2:$A$49,0))</f>
        <v>New Delhi</v>
      </c>
      <c r="E2024" s="11">
        <v>45825</v>
      </c>
      <c r="F2024" s="11">
        <v>45829</v>
      </c>
      <c r="G2024" s="11">
        <v>45830</v>
      </c>
      <c r="H2024" s="13">
        <f>DATE(YEAR(F2024),MONTH(F2024),1)</f>
        <v>45809</v>
      </c>
      <c r="I2024" s="2">
        <f>G2024-F2024</f>
        <v>1</v>
      </c>
      <c r="J2024" s="2">
        <f>F2024-E2024</f>
        <v>4</v>
      </c>
      <c r="K2024" s="2" t="s">
        <v>2668</v>
      </c>
      <c r="L2024" s="2">
        <v>1</v>
      </c>
      <c r="M2024" s="2">
        <v>2</v>
      </c>
      <c r="N2024" s="2">
        <v>0</v>
      </c>
      <c r="O2024" s="2" t="s">
        <v>2732</v>
      </c>
      <c r="P2024" s="2" t="s">
        <v>2652</v>
      </c>
      <c r="Q2024" s="2" t="s">
        <v>2649</v>
      </c>
      <c r="R2024" s="3">
        <v>3400</v>
      </c>
      <c r="S2024" s="3">
        <f>I2024*L2024*R2024</f>
        <v>3400</v>
      </c>
      <c r="T2024" s="2">
        <f>M2024+N2024</f>
        <v>2</v>
      </c>
    </row>
    <row r="2025" spans="1:20" x14ac:dyDescent="0.2">
      <c r="A2025" s="2" t="s">
        <v>4689</v>
      </c>
      <c r="B2025" s="2" t="s">
        <v>2189</v>
      </c>
      <c r="C2025" s="2" t="s">
        <v>34</v>
      </c>
      <c r="D2025" s="2" t="str">
        <f>INDEX(Hotels!$C$2:$C$49,MATCH(C2025,Hotels!$A$2:$A$49,0))</f>
        <v>Udaipur</v>
      </c>
      <c r="E2025" s="11">
        <v>45825</v>
      </c>
      <c r="F2025" s="11">
        <v>46083</v>
      </c>
      <c r="G2025" s="11">
        <v>46088</v>
      </c>
      <c r="H2025" s="13">
        <f>DATE(YEAR(F2025),MONTH(F2025),1)</f>
        <v>46082</v>
      </c>
      <c r="I2025" s="2">
        <f>G2025-F2025</f>
        <v>5</v>
      </c>
      <c r="J2025" s="2">
        <f>F2025-E2025</f>
        <v>258</v>
      </c>
      <c r="K2025" s="2" t="s">
        <v>2646</v>
      </c>
      <c r="L2025" s="2">
        <v>1</v>
      </c>
      <c r="M2025" s="2">
        <v>2</v>
      </c>
      <c r="N2025" s="2">
        <v>1</v>
      </c>
      <c r="O2025" s="2" t="s">
        <v>2658</v>
      </c>
      <c r="P2025" s="2" t="s">
        <v>2656</v>
      </c>
      <c r="Q2025" s="2" t="s">
        <v>2649</v>
      </c>
      <c r="R2025" s="3">
        <v>13550</v>
      </c>
      <c r="S2025" s="3">
        <f>I2025*L2025*R2025</f>
        <v>67750</v>
      </c>
      <c r="T2025" s="2">
        <f>M2025+N2025</f>
        <v>3</v>
      </c>
    </row>
    <row r="2026" spans="1:20" x14ac:dyDescent="0.2">
      <c r="A2026" s="2" t="s">
        <v>4690</v>
      </c>
      <c r="B2026" s="2" t="s">
        <v>2410</v>
      </c>
      <c r="C2026" s="2" t="s">
        <v>93</v>
      </c>
      <c r="D2026" s="2" t="str">
        <f>INDEX(Hotels!$C$2:$C$49,MATCH(C2026,Hotels!$A$2:$A$49,0))</f>
        <v>Shimla</v>
      </c>
      <c r="E2026" s="11">
        <v>45825</v>
      </c>
      <c r="F2026" s="11">
        <v>45854</v>
      </c>
      <c r="G2026" s="11">
        <v>45856</v>
      </c>
      <c r="H2026" s="13">
        <f>DATE(YEAR(F2026),MONTH(F2026),1)</f>
        <v>45839</v>
      </c>
      <c r="I2026" s="2">
        <f>G2026-F2026</f>
        <v>2</v>
      </c>
      <c r="J2026" s="2">
        <f>F2026-E2026</f>
        <v>29</v>
      </c>
      <c r="K2026" s="2" t="s">
        <v>2655</v>
      </c>
      <c r="L2026" s="2">
        <v>1</v>
      </c>
      <c r="M2026" s="2">
        <v>1</v>
      </c>
      <c r="N2026" s="2">
        <v>0</v>
      </c>
      <c r="O2026" s="2" t="s">
        <v>2732</v>
      </c>
      <c r="P2026" s="2" t="s">
        <v>2672</v>
      </c>
      <c r="Q2026" s="2" t="s">
        <v>2653</v>
      </c>
      <c r="R2026" s="3">
        <v>4500</v>
      </c>
      <c r="S2026" s="3">
        <f>I2026*L2026*R2026</f>
        <v>9000</v>
      </c>
      <c r="T2026" s="2">
        <f>M2026+N2026</f>
        <v>1</v>
      </c>
    </row>
    <row r="2027" spans="1:20" x14ac:dyDescent="0.2">
      <c r="A2027" s="2" t="s">
        <v>4691</v>
      </c>
      <c r="B2027" s="2" t="s">
        <v>2581</v>
      </c>
      <c r="C2027" s="2" t="s">
        <v>63</v>
      </c>
      <c r="D2027" s="2" t="str">
        <f>INDEX(Hotels!$C$2:$C$49,MATCH(C2027,Hotels!$A$2:$A$49,0))</f>
        <v>New Delhi</v>
      </c>
      <c r="E2027" s="11">
        <v>45825</v>
      </c>
      <c r="F2027" s="11">
        <v>45832</v>
      </c>
      <c r="G2027" s="11">
        <v>45837</v>
      </c>
      <c r="H2027" s="13">
        <f>DATE(YEAR(F2027),MONTH(F2027),1)</f>
        <v>45809</v>
      </c>
      <c r="I2027" s="2">
        <f>G2027-F2027</f>
        <v>5</v>
      </c>
      <c r="J2027" s="2">
        <f>F2027-E2027</f>
        <v>7</v>
      </c>
      <c r="K2027" s="2" t="s">
        <v>2646</v>
      </c>
      <c r="L2027" s="2">
        <v>1</v>
      </c>
      <c r="M2027" s="2">
        <v>2</v>
      </c>
      <c r="N2027" s="2">
        <v>0</v>
      </c>
      <c r="O2027" s="2" t="s">
        <v>2689</v>
      </c>
      <c r="P2027" s="2" t="s">
        <v>2672</v>
      </c>
      <c r="Q2027" s="2" t="s">
        <v>2649</v>
      </c>
      <c r="R2027" s="3">
        <v>11250</v>
      </c>
      <c r="S2027" s="3">
        <f>I2027*L2027*R2027</f>
        <v>56250</v>
      </c>
      <c r="T2027" s="2">
        <f>M2027+N2027</f>
        <v>2</v>
      </c>
    </row>
    <row r="2028" spans="1:20" x14ac:dyDescent="0.2">
      <c r="A2028" s="2" t="s">
        <v>4692</v>
      </c>
      <c r="B2028" s="2" t="s">
        <v>503</v>
      </c>
      <c r="C2028" s="2" t="s">
        <v>51</v>
      </c>
      <c r="D2028" s="2" t="str">
        <f>INDEX(Hotels!$C$2:$C$49,MATCH(C2028,Hotels!$A$2:$A$49,0))</f>
        <v>Agra</v>
      </c>
      <c r="E2028" s="11">
        <v>45826</v>
      </c>
      <c r="F2028" s="11">
        <v>46033</v>
      </c>
      <c r="G2028" s="11">
        <v>46037</v>
      </c>
      <c r="H2028" s="13">
        <f>DATE(YEAR(F2028),MONTH(F2028),1)</f>
        <v>46023</v>
      </c>
      <c r="I2028" s="2">
        <f>G2028-F2028</f>
        <v>4</v>
      </c>
      <c r="J2028" s="2">
        <f>F2028-E2028</f>
        <v>207</v>
      </c>
      <c r="K2028" s="2" t="s">
        <v>2646</v>
      </c>
      <c r="L2028" s="2">
        <v>4</v>
      </c>
      <c r="M2028" s="2">
        <v>8</v>
      </c>
      <c r="N2028" s="2">
        <v>0</v>
      </c>
      <c r="O2028" s="2" t="s">
        <v>2658</v>
      </c>
      <c r="P2028" s="2" t="s">
        <v>2652</v>
      </c>
      <c r="Q2028" s="2" t="s">
        <v>2649</v>
      </c>
      <c r="R2028" s="3">
        <v>16550</v>
      </c>
      <c r="S2028" s="3">
        <f>I2028*L2028*R2028</f>
        <v>264800</v>
      </c>
      <c r="T2028" s="2">
        <f>M2028+N2028</f>
        <v>8</v>
      </c>
    </row>
    <row r="2029" spans="1:20" x14ac:dyDescent="0.2">
      <c r="A2029" s="2" t="s">
        <v>4693</v>
      </c>
      <c r="B2029" s="2" t="s">
        <v>691</v>
      </c>
      <c r="C2029" s="2" t="s">
        <v>108</v>
      </c>
      <c r="D2029" s="2" t="str">
        <f>INDEX(Hotels!$C$2:$C$49,MATCH(C2029,Hotels!$A$2:$A$49,0))</f>
        <v>Manali</v>
      </c>
      <c r="E2029" s="11">
        <v>45826</v>
      </c>
      <c r="F2029" s="11">
        <v>45835</v>
      </c>
      <c r="G2029" s="11">
        <v>45839</v>
      </c>
      <c r="H2029" s="13">
        <f>DATE(YEAR(F2029),MONTH(F2029),1)</f>
        <v>45809</v>
      </c>
      <c r="I2029" s="2">
        <f>G2029-F2029</f>
        <v>4</v>
      </c>
      <c r="J2029" s="2">
        <f>F2029-E2029</f>
        <v>9</v>
      </c>
      <c r="K2029" s="2" t="s">
        <v>2655</v>
      </c>
      <c r="L2029" s="2">
        <v>2</v>
      </c>
      <c r="M2029" s="2">
        <v>4</v>
      </c>
      <c r="N2029" s="2">
        <v>0</v>
      </c>
      <c r="O2029" s="2" t="s">
        <v>2689</v>
      </c>
      <c r="P2029" s="2" t="s">
        <v>2652</v>
      </c>
      <c r="Q2029" s="2" t="s">
        <v>2653</v>
      </c>
      <c r="R2029" s="3">
        <v>13200</v>
      </c>
      <c r="S2029" s="3">
        <f>I2029*L2029*R2029</f>
        <v>105600</v>
      </c>
      <c r="T2029" s="2">
        <f>M2029+N2029</f>
        <v>4</v>
      </c>
    </row>
    <row r="2030" spans="1:20" x14ac:dyDescent="0.2">
      <c r="A2030" s="2" t="s">
        <v>4694</v>
      </c>
      <c r="B2030" s="2" t="s">
        <v>974</v>
      </c>
      <c r="C2030" s="2" t="s">
        <v>118</v>
      </c>
      <c r="D2030" s="2" t="str">
        <f>INDEX(Hotels!$C$2:$C$49,MATCH(C2030,Hotels!$A$2:$A$49,0))</f>
        <v>Rishikesh</v>
      </c>
      <c r="E2030" s="11">
        <v>45826</v>
      </c>
      <c r="F2030" s="11">
        <v>45826</v>
      </c>
      <c r="G2030" s="11">
        <v>45828</v>
      </c>
      <c r="H2030" s="13">
        <f>DATE(YEAR(F2030),MONTH(F2030),1)</f>
        <v>45809</v>
      </c>
      <c r="I2030" s="2">
        <f>G2030-F2030</f>
        <v>2</v>
      </c>
      <c r="J2030" s="2">
        <f>F2030-E2030</f>
        <v>0</v>
      </c>
      <c r="K2030" s="2" t="s">
        <v>2655</v>
      </c>
      <c r="L2030" s="2">
        <v>1</v>
      </c>
      <c r="M2030" s="2">
        <v>1</v>
      </c>
      <c r="N2030" s="2">
        <v>0</v>
      </c>
      <c r="O2030" s="2" t="s">
        <v>2732</v>
      </c>
      <c r="P2030" s="2" t="s">
        <v>2656</v>
      </c>
      <c r="Q2030" s="2" t="s">
        <v>2649</v>
      </c>
      <c r="R2030" s="3">
        <v>7250</v>
      </c>
      <c r="S2030" s="3">
        <f>I2030*L2030*R2030</f>
        <v>14500</v>
      </c>
      <c r="T2030" s="2">
        <f>M2030+N2030</f>
        <v>1</v>
      </c>
    </row>
    <row r="2031" spans="1:20" x14ac:dyDescent="0.2">
      <c r="A2031" s="2" t="s">
        <v>4695</v>
      </c>
      <c r="B2031" s="2" t="s">
        <v>1221</v>
      </c>
      <c r="C2031" s="2" t="s">
        <v>71</v>
      </c>
      <c r="D2031" s="2" t="str">
        <f>INDEX(Hotels!$C$2:$C$49,MATCH(C2031,Hotels!$A$2:$A$49,0))</f>
        <v>New Delhi</v>
      </c>
      <c r="E2031" s="11">
        <v>45826</v>
      </c>
      <c r="F2031" s="11">
        <v>45826</v>
      </c>
      <c r="G2031" s="11">
        <v>45828</v>
      </c>
      <c r="H2031" s="13">
        <f>DATE(YEAR(F2031),MONTH(F2031),1)</f>
        <v>45809</v>
      </c>
      <c r="I2031" s="2">
        <f>G2031-F2031</f>
        <v>2</v>
      </c>
      <c r="J2031" s="2">
        <f>F2031-E2031</f>
        <v>0</v>
      </c>
      <c r="K2031" s="2" t="s">
        <v>2655</v>
      </c>
      <c r="L2031" s="2">
        <v>1</v>
      </c>
      <c r="M2031" s="2">
        <v>1</v>
      </c>
      <c r="N2031" s="2">
        <v>0</v>
      </c>
      <c r="O2031" s="2" t="s">
        <v>2732</v>
      </c>
      <c r="P2031" s="2" t="s">
        <v>2656</v>
      </c>
      <c r="Q2031" s="2" t="s">
        <v>2649</v>
      </c>
      <c r="R2031" s="3">
        <v>7250</v>
      </c>
      <c r="S2031" s="3">
        <f>I2031*L2031*R2031</f>
        <v>14500</v>
      </c>
      <c r="T2031" s="2">
        <f>M2031+N2031</f>
        <v>1</v>
      </c>
    </row>
    <row r="2032" spans="1:20" x14ac:dyDescent="0.2">
      <c r="A2032" s="2" t="s">
        <v>4696</v>
      </c>
      <c r="B2032" s="2" t="s">
        <v>1438</v>
      </c>
      <c r="C2032" s="2" t="s">
        <v>93</v>
      </c>
      <c r="D2032" s="2" t="str">
        <f>INDEX(Hotels!$C$2:$C$49,MATCH(C2032,Hotels!$A$2:$A$49,0))</f>
        <v>Shimla</v>
      </c>
      <c r="E2032" s="11">
        <v>45826</v>
      </c>
      <c r="F2032" s="11">
        <v>45968</v>
      </c>
      <c r="G2032" s="11">
        <v>45970</v>
      </c>
      <c r="H2032" s="13">
        <f>DATE(YEAR(F2032),MONTH(F2032),1)</f>
        <v>45962</v>
      </c>
      <c r="I2032" s="2">
        <f>G2032-F2032</f>
        <v>2</v>
      </c>
      <c r="J2032" s="2">
        <f>F2032-E2032</f>
        <v>142</v>
      </c>
      <c r="K2032" s="2" t="s">
        <v>2655</v>
      </c>
      <c r="L2032" s="2">
        <v>1</v>
      </c>
      <c r="M2032" s="2">
        <v>3</v>
      </c>
      <c r="N2032" s="2">
        <v>0</v>
      </c>
      <c r="O2032" s="2" t="s">
        <v>2658</v>
      </c>
      <c r="P2032" s="2" t="s">
        <v>2672</v>
      </c>
      <c r="Q2032" s="2" t="s">
        <v>2649</v>
      </c>
      <c r="R2032" s="3">
        <v>5100</v>
      </c>
      <c r="S2032" s="3">
        <f>I2032*L2032*R2032</f>
        <v>10200</v>
      </c>
      <c r="T2032" s="2">
        <f>M2032+N2032</f>
        <v>3</v>
      </c>
    </row>
    <row r="2033" spans="1:20" x14ac:dyDescent="0.2">
      <c r="A2033" s="2" t="s">
        <v>4697</v>
      </c>
      <c r="B2033" s="2" t="s">
        <v>1447</v>
      </c>
      <c r="C2033" s="2" t="s">
        <v>83</v>
      </c>
      <c r="D2033" s="2" t="str">
        <f>INDEX(Hotels!$C$2:$C$49,MATCH(C2033,Hotels!$A$2:$A$49,0))</f>
        <v>Kochi</v>
      </c>
      <c r="E2033" s="11">
        <v>45826</v>
      </c>
      <c r="F2033" s="11">
        <v>45835</v>
      </c>
      <c r="G2033" s="11">
        <v>45836</v>
      </c>
      <c r="H2033" s="13">
        <f>DATE(YEAR(F2033),MONTH(F2033),1)</f>
        <v>45809</v>
      </c>
      <c r="I2033" s="2">
        <f>G2033-F2033</f>
        <v>1</v>
      </c>
      <c r="J2033" s="2">
        <f>F2033-E2033</f>
        <v>9</v>
      </c>
      <c r="K2033" s="2" t="s">
        <v>2646</v>
      </c>
      <c r="L2033" s="2">
        <v>1</v>
      </c>
      <c r="M2033" s="2">
        <v>1</v>
      </c>
      <c r="N2033" s="2">
        <v>0</v>
      </c>
      <c r="O2033" s="2" t="s">
        <v>2647</v>
      </c>
      <c r="P2033" s="2" t="s">
        <v>2656</v>
      </c>
      <c r="Q2033" s="2" t="s">
        <v>2649</v>
      </c>
      <c r="R2033" s="3">
        <v>12950</v>
      </c>
      <c r="S2033" s="3">
        <f>I2033*L2033*R2033</f>
        <v>12950</v>
      </c>
      <c r="T2033" s="2">
        <f>M2033+N2033</f>
        <v>1</v>
      </c>
    </row>
    <row r="2034" spans="1:20" x14ac:dyDescent="0.2">
      <c r="A2034" s="2" t="s">
        <v>4698</v>
      </c>
      <c r="B2034" s="2" t="s">
        <v>1950</v>
      </c>
      <c r="C2034" s="2" t="s">
        <v>13</v>
      </c>
      <c r="D2034" s="2" t="str">
        <f>INDEX(Hotels!$C$2:$C$49,MATCH(C2034,Hotels!$A$2:$A$49,0))</f>
        <v>Goa</v>
      </c>
      <c r="E2034" s="11">
        <v>45826</v>
      </c>
      <c r="F2034" s="11">
        <v>45826</v>
      </c>
      <c r="G2034" s="11">
        <v>45827</v>
      </c>
      <c r="H2034" s="13">
        <f>DATE(YEAR(F2034),MONTH(F2034),1)</f>
        <v>45809</v>
      </c>
      <c r="I2034" s="2">
        <f>G2034-F2034</f>
        <v>1</v>
      </c>
      <c r="J2034" s="2">
        <f>F2034-E2034</f>
        <v>0</v>
      </c>
      <c r="K2034" s="2" t="s">
        <v>2655</v>
      </c>
      <c r="L2034" s="2">
        <v>1</v>
      </c>
      <c r="M2034" s="2">
        <v>2</v>
      </c>
      <c r="N2034" s="2">
        <v>0</v>
      </c>
      <c r="O2034" s="2" t="s">
        <v>2670</v>
      </c>
      <c r="P2034" s="2" t="s">
        <v>2648</v>
      </c>
      <c r="Q2034" s="2" t="s">
        <v>2649</v>
      </c>
      <c r="R2034" s="3">
        <v>9900</v>
      </c>
      <c r="S2034" s="3">
        <f>I2034*L2034*R2034</f>
        <v>9900</v>
      </c>
      <c r="T2034" s="2">
        <f>M2034+N2034</f>
        <v>2</v>
      </c>
    </row>
    <row r="2035" spans="1:20" x14ac:dyDescent="0.2">
      <c r="A2035" s="2" t="s">
        <v>4699</v>
      </c>
      <c r="B2035" s="2" t="s">
        <v>2173</v>
      </c>
      <c r="C2035" s="2" t="s">
        <v>71</v>
      </c>
      <c r="D2035" s="2" t="str">
        <f>INDEX(Hotels!$C$2:$C$49,MATCH(C2035,Hotels!$A$2:$A$49,0))</f>
        <v>New Delhi</v>
      </c>
      <c r="E2035" s="11">
        <v>45826</v>
      </c>
      <c r="F2035" s="11">
        <v>46044</v>
      </c>
      <c r="G2035" s="11">
        <v>46047</v>
      </c>
      <c r="H2035" s="13">
        <f>DATE(YEAR(F2035),MONTH(F2035),1)</f>
        <v>46023</v>
      </c>
      <c r="I2035" s="2">
        <f>G2035-F2035</f>
        <v>3</v>
      </c>
      <c r="J2035" s="2">
        <f>F2035-E2035</f>
        <v>218</v>
      </c>
      <c r="K2035" s="2" t="s">
        <v>2655</v>
      </c>
      <c r="L2035" s="2">
        <v>1</v>
      </c>
      <c r="M2035" s="2">
        <v>2</v>
      </c>
      <c r="N2035" s="2">
        <v>3</v>
      </c>
      <c r="O2035" s="2" t="s">
        <v>2689</v>
      </c>
      <c r="P2035" s="2" t="s">
        <v>2656</v>
      </c>
      <c r="Q2035" s="2" t="s">
        <v>2653</v>
      </c>
      <c r="R2035" s="3">
        <v>12100</v>
      </c>
      <c r="S2035" s="3">
        <f>I2035*L2035*R2035</f>
        <v>36300</v>
      </c>
      <c r="T2035" s="2">
        <f>M2035+N2035</f>
        <v>5</v>
      </c>
    </row>
    <row r="2036" spans="1:20" x14ac:dyDescent="0.2">
      <c r="A2036" s="2" t="s">
        <v>4700</v>
      </c>
      <c r="B2036" s="2" t="s">
        <v>390</v>
      </c>
      <c r="C2036" s="2" t="s">
        <v>29</v>
      </c>
      <c r="D2036" s="2" t="str">
        <f>INDEX(Hotels!$C$2:$C$49,MATCH(C2036,Hotels!$A$2:$A$49,0))</f>
        <v>Jaipur</v>
      </c>
      <c r="E2036" s="11">
        <v>45827</v>
      </c>
      <c r="F2036" s="11">
        <v>45895</v>
      </c>
      <c r="G2036" s="11">
        <v>45900</v>
      </c>
      <c r="H2036" s="13">
        <f>DATE(YEAR(F2036),MONTH(F2036),1)</f>
        <v>45870</v>
      </c>
      <c r="I2036" s="2">
        <f>G2036-F2036</f>
        <v>5</v>
      </c>
      <c r="J2036" s="2">
        <f>F2036-E2036</f>
        <v>68</v>
      </c>
      <c r="K2036" s="2" t="s">
        <v>2646</v>
      </c>
      <c r="L2036" s="2">
        <v>1</v>
      </c>
      <c r="M2036" s="2">
        <v>2</v>
      </c>
      <c r="N2036" s="2">
        <v>2</v>
      </c>
      <c r="O2036" s="2" t="s">
        <v>2661</v>
      </c>
      <c r="P2036" s="2" t="s">
        <v>2656</v>
      </c>
      <c r="Q2036" s="2" t="s">
        <v>2649</v>
      </c>
      <c r="R2036" s="3">
        <v>8250</v>
      </c>
      <c r="S2036" s="3">
        <f>I2036*L2036*R2036</f>
        <v>41250</v>
      </c>
      <c r="T2036" s="2">
        <f>M2036+N2036</f>
        <v>4</v>
      </c>
    </row>
    <row r="2037" spans="1:20" x14ac:dyDescent="0.2">
      <c r="A2037" s="2" t="s">
        <v>4701</v>
      </c>
      <c r="B2037" s="2" t="s">
        <v>1122</v>
      </c>
      <c r="C2037" s="2" t="s">
        <v>89</v>
      </c>
      <c r="D2037" s="2" t="str">
        <f>INDEX(Hotels!$C$2:$C$49,MATCH(C2037,Hotels!$A$2:$A$49,0))</f>
        <v>Kochi</v>
      </c>
      <c r="E2037" s="11">
        <v>45827</v>
      </c>
      <c r="F2037" s="11">
        <v>45858</v>
      </c>
      <c r="G2037" s="11">
        <v>45860</v>
      </c>
      <c r="H2037" s="13">
        <f>DATE(YEAR(F2037),MONTH(F2037),1)</f>
        <v>45839</v>
      </c>
      <c r="I2037" s="2">
        <f>G2037-F2037</f>
        <v>2</v>
      </c>
      <c r="J2037" s="2">
        <f>F2037-E2037</f>
        <v>31</v>
      </c>
      <c r="K2037" s="2" t="s">
        <v>2646</v>
      </c>
      <c r="L2037" s="2">
        <v>1</v>
      </c>
      <c r="M2037" s="2">
        <v>1</v>
      </c>
      <c r="N2037" s="2">
        <v>0</v>
      </c>
      <c r="O2037" s="2" t="s">
        <v>2732</v>
      </c>
      <c r="P2037" s="2" t="s">
        <v>2662</v>
      </c>
      <c r="Q2037" s="2" t="s">
        <v>2649</v>
      </c>
      <c r="R2037" s="3">
        <v>7400</v>
      </c>
      <c r="S2037" s="3">
        <f>I2037*L2037*R2037</f>
        <v>14800</v>
      </c>
      <c r="T2037" s="2">
        <f>M2037+N2037</f>
        <v>1</v>
      </c>
    </row>
    <row r="2038" spans="1:20" x14ac:dyDescent="0.2">
      <c r="A2038" s="2" t="s">
        <v>4702</v>
      </c>
      <c r="B2038" s="2" t="s">
        <v>2001</v>
      </c>
      <c r="C2038" s="2" t="s">
        <v>69</v>
      </c>
      <c r="D2038" s="2" t="str">
        <f>INDEX(Hotels!$C$2:$C$49,MATCH(C2038,Hotels!$A$2:$A$49,0))</f>
        <v>New Delhi</v>
      </c>
      <c r="E2038" s="11">
        <v>45827</v>
      </c>
      <c r="F2038" s="11">
        <v>45879</v>
      </c>
      <c r="G2038" s="11">
        <v>45884</v>
      </c>
      <c r="H2038" s="13">
        <f>DATE(YEAR(F2038),MONTH(F2038),1)</f>
        <v>45870</v>
      </c>
      <c r="I2038" s="2">
        <f>G2038-F2038</f>
        <v>5</v>
      </c>
      <c r="J2038" s="2">
        <f>F2038-E2038</f>
        <v>52</v>
      </c>
      <c r="K2038" s="2" t="s">
        <v>2655</v>
      </c>
      <c r="L2038" s="2">
        <v>1</v>
      </c>
      <c r="M2038" s="2">
        <v>2</v>
      </c>
      <c r="N2038" s="2">
        <v>3</v>
      </c>
      <c r="O2038" s="2" t="s">
        <v>2670</v>
      </c>
      <c r="P2038" s="2" t="s">
        <v>2662</v>
      </c>
      <c r="Q2038" s="2" t="s">
        <v>2653</v>
      </c>
      <c r="R2038" s="3">
        <v>12450</v>
      </c>
      <c r="S2038" s="3">
        <f>I2038*L2038*R2038</f>
        <v>62250</v>
      </c>
      <c r="T2038" s="2">
        <f>M2038+N2038</f>
        <v>5</v>
      </c>
    </row>
    <row r="2039" spans="1:20" x14ac:dyDescent="0.2">
      <c r="A2039" s="2" t="s">
        <v>4703</v>
      </c>
      <c r="B2039" s="2" t="s">
        <v>2305</v>
      </c>
      <c r="C2039" s="2" t="s">
        <v>129</v>
      </c>
      <c r="D2039" s="2" t="str">
        <f>INDEX(Hotels!$C$2:$C$49,MATCH(C2039,Hotels!$A$2:$A$49,0))</f>
        <v>Varanasi</v>
      </c>
      <c r="E2039" s="11">
        <v>45827</v>
      </c>
      <c r="F2039" s="11">
        <v>45860</v>
      </c>
      <c r="G2039" s="11">
        <v>45862</v>
      </c>
      <c r="H2039" s="13">
        <f>DATE(YEAR(F2039),MONTH(F2039),1)</f>
        <v>45839</v>
      </c>
      <c r="I2039" s="2">
        <f>G2039-F2039</f>
        <v>2</v>
      </c>
      <c r="J2039" s="2">
        <f>F2039-E2039</f>
        <v>33</v>
      </c>
      <c r="K2039" s="2" t="s">
        <v>2655</v>
      </c>
      <c r="L2039" s="2">
        <v>1</v>
      </c>
      <c r="M2039" s="2">
        <v>2</v>
      </c>
      <c r="N2039" s="2">
        <v>0</v>
      </c>
      <c r="O2039" s="2" t="s">
        <v>2647</v>
      </c>
      <c r="P2039" s="2" t="s">
        <v>2652</v>
      </c>
      <c r="Q2039" s="2" t="s">
        <v>2649</v>
      </c>
      <c r="R2039" s="3">
        <v>3950</v>
      </c>
      <c r="S2039" s="3">
        <f>I2039*L2039*R2039</f>
        <v>7900</v>
      </c>
      <c r="T2039" s="2">
        <f>M2039+N2039</f>
        <v>2</v>
      </c>
    </row>
    <row r="2040" spans="1:20" x14ac:dyDescent="0.2">
      <c r="A2040" s="2" t="s">
        <v>4704</v>
      </c>
      <c r="B2040" s="2" t="s">
        <v>584</v>
      </c>
      <c r="C2040" s="2" t="s">
        <v>79</v>
      </c>
      <c r="D2040" s="2" t="str">
        <f>INDEX(Hotels!$C$2:$C$49,MATCH(C2040,Hotels!$A$2:$A$49,0))</f>
        <v>Bengaluru</v>
      </c>
      <c r="E2040" s="11">
        <v>45828</v>
      </c>
      <c r="F2040" s="11">
        <v>45894</v>
      </c>
      <c r="G2040" s="11">
        <v>45899</v>
      </c>
      <c r="H2040" s="13">
        <f>DATE(YEAR(F2040),MONTH(F2040),1)</f>
        <v>45870</v>
      </c>
      <c r="I2040" s="2">
        <f>G2040-F2040</f>
        <v>5</v>
      </c>
      <c r="J2040" s="2">
        <f>F2040-E2040</f>
        <v>66</v>
      </c>
      <c r="K2040" s="2" t="s">
        <v>2668</v>
      </c>
      <c r="L2040" s="2">
        <v>2</v>
      </c>
      <c r="M2040" s="2">
        <v>4</v>
      </c>
      <c r="N2040" s="2">
        <v>1</v>
      </c>
      <c r="O2040" s="2" t="s">
        <v>2651</v>
      </c>
      <c r="P2040" s="2" t="s">
        <v>2662</v>
      </c>
      <c r="Q2040" s="2" t="s">
        <v>2653</v>
      </c>
      <c r="R2040" s="3">
        <v>2850</v>
      </c>
      <c r="S2040" s="3">
        <f>I2040*L2040*R2040</f>
        <v>28500</v>
      </c>
      <c r="T2040" s="2">
        <f>M2040+N2040</f>
        <v>5</v>
      </c>
    </row>
    <row r="2041" spans="1:20" x14ac:dyDescent="0.2">
      <c r="A2041" s="2" t="s">
        <v>4705</v>
      </c>
      <c r="B2041" s="2" t="s">
        <v>758</v>
      </c>
      <c r="C2041" s="2" t="s">
        <v>97</v>
      </c>
      <c r="D2041" s="2" t="str">
        <f>INDEX(Hotels!$C$2:$C$49,MATCH(C2041,Hotels!$A$2:$A$49,0))</f>
        <v>Shimla</v>
      </c>
      <c r="E2041" s="11">
        <v>45828</v>
      </c>
      <c r="F2041" s="11">
        <v>45830</v>
      </c>
      <c r="G2041" s="11">
        <v>45833</v>
      </c>
      <c r="H2041" s="13">
        <f>DATE(YEAR(F2041),MONTH(F2041),1)</f>
        <v>45809</v>
      </c>
      <c r="I2041" s="2">
        <f>G2041-F2041</f>
        <v>3</v>
      </c>
      <c r="J2041" s="2">
        <f>F2041-E2041</f>
        <v>2</v>
      </c>
      <c r="K2041" s="2" t="s">
        <v>2646</v>
      </c>
      <c r="L2041" s="2">
        <v>1</v>
      </c>
      <c r="M2041" s="2">
        <v>1</v>
      </c>
      <c r="N2041" s="2">
        <v>0</v>
      </c>
      <c r="O2041" s="2" t="s">
        <v>2732</v>
      </c>
      <c r="P2041" s="2" t="s">
        <v>2656</v>
      </c>
      <c r="Q2041" s="2" t="s">
        <v>2649</v>
      </c>
      <c r="R2041" s="3">
        <v>18950</v>
      </c>
      <c r="S2041" s="3">
        <f>I2041*L2041*R2041</f>
        <v>56850</v>
      </c>
      <c r="T2041" s="2">
        <f>M2041+N2041</f>
        <v>1</v>
      </c>
    </row>
    <row r="2042" spans="1:20" x14ac:dyDescent="0.2">
      <c r="A2042" s="2" t="s">
        <v>4706</v>
      </c>
      <c r="B2042" s="2" t="s">
        <v>765</v>
      </c>
      <c r="C2042" s="2" t="s">
        <v>89</v>
      </c>
      <c r="D2042" s="2" t="str">
        <f>INDEX(Hotels!$C$2:$C$49,MATCH(C2042,Hotels!$A$2:$A$49,0))</f>
        <v>Kochi</v>
      </c>
      <c r="E2042" s="11">
        <v>45828</v>
      </c>
      <c r="F2042" s="11">
        <v>45839</v>
      </c>
      <c r="G2042" s="11">
        <v>45842</v>
      </c>
      <c r="H2042" s="13">
        <f>DATE(YEAR(F2042),MONTH(F2042),1)</f>
        <v>45839</v>
      </c>
      <c r="I2042" s="2">
        <f>G2042-F2042</f>
        <v>3</v>
      </c>
      <c r="J2042" s="2">
        <f>F2042-E2042</f>
        <v>11</v>
      </c>
      <c r="K2042" s="2" t="s">
        <v>2655</v>
      </c>
      <c r="L2042" s="2">
        <v>1</v>
      </c>
      <c r="M2042" s="2">
        <v>1</v>
      </c>
      <c r="N2042" s="2">
        <v>0</v>
      </c>
      <c r="O2042" s="2" t="s">
        <v>2689</v>
      </c>
      <c r="P2042" s="2" t="s">
        <v>2656</v>
      </c>
      <c r="Q2042" s="2" t="s">
        <v>2649</v>
      </c>
      <c r="R2042" s="3">
        <v>5150</v>
      </c>
      <c r="S2042" s="3">
        <f>I2042*L2042*R2042</f>
        <v>15450</v>
      </c>
      <c r="T2042" s="2">
        <f>M2042+N2042</f>
        <v>1</v>
      </c>
    </row>
    <row r="2043" spans="1:20" x14ac:dyDescent="0.2">
      <c r="A2043" s="2" t="s">
        <v>4707</v>
      </c>
      <c r="B2043" s="2" t="s">
        <v>1095</v>
      </c>
      <c r="C2043" s="2" t="s">
        <v>69</v>
      </c>
      <c r="D2043" s="2" t="str">
        <f>INDEX(Hotels!$C$2:$C$49,MATCH(C2043,Hotels!$A$2:$A$49,0))</f>
        <v>New Delhi</v>
      </c>
      <c r="E2043" s="11">
        <v>45828</v>
      </c>
      <c r="F2043" s="11">
        <v>45845</v>
      </c>
      <c r="G2043" s="11">
        <v>45848</v>
      </c>
      <c r="H2043" s="13">
        <f>DATE(YEAR(F2043),MONTH(F2043),1)</f>
        <v>45839</v>
      </c>
      <c r="I2043" s="2">
        <f>G2043-F2043</f>
        <v>3</v>
      </c>
      <c r="J2043" s="2">
        <f>F2043-E2043</f>
        <v>17</v>
      </c>
      <c r="K2043" s="2" t="s">
        <v>2668</v>
      </c>
      <c r="L2043" s="2">
        <v>1</v>
      </c>
      <c r="M2043" s="2">
        <v>3</v>
      </c>
      <c r="N2043" s="2">
        <v>0</v>
      </c>
      <c r="O2043" s="2" t="s">
        <v>2647</v>
      </c>
      <c r="P2043" s="2" t="s">
        <v>2662</v>
      </c>
      <c r="Q2043" s="2" t="s">
        <v>2649</v>
      </c>
      <c r="R2043" s="3">
        <v>9700</v>
      </c>
      <c r="S2043" s="3">
        <f>I2043*L2043*R2043</f>
        <v>29100</v>
      </c>
      <c r="T2043" s="2">
        <f>M2043+N2043</f>
        <v>3</v>
      </c>
    </row>
    <row r="2044" spans="1:20" x14ac:dyDescent="0.2">
      <c r="A2044" s="2" t="s">
        <v>4708</v>
      </c>
      <c r="B2044" s="2" t="s">
        <v>1247</v>
      </c>
      <c r="C2044" s="2" t="s">
        <v>13</v>
      </c>
      <c r="D2044" s="2" t="str">
        <f>INDEX(Hotels!$C$2:$C$49,MATCH(C2044,Hotels!$A$2:$A$49,0))</f>
        <v>Goa</v>
      </c>
      <c r="E2044" s="11">
        <v>45828</v>
      </c>
      <c r="F2044" s="11">
        <v>45861</v>
      </c>
      <c r="G2044" s="11">
        <v>45864</v>
      </c>
      <c r="H2044" s="13">
        <f>DATE(YEAR(F2044),MONTH(F2044),1)</f>
        <v>45839</v>
      </c>
      <c r="I2044" s="2">
        <f>G2044-F2044</f>
        <v>3</v>
      </c>
      <c r="J2044" s="2">
        <f>F2044-E2044</f>
        <v>33</v>
      </c>
      <c r="K2044" s="2" t="s">
        <v>2668</v>
      </c>
      <c r="L2044" s="2">
        <v>1</v>
      </c>
      <c r="M2044" s="2">
        <v>1</v>
      </c>
      <c r="N2044" s="2">
        <v>0</v>
      </c>
      <c r="O2044" s="2" t="s">
        <v>2689</v>
      </c>
      <c r="P2044" s="2" t="s">
        <v>2659</v>
      </c>
      <c r="Q2044" s="2" t="s">
        <v>2649</v>
      </c>
      <c r="R2044" s="3">
        <v>8150</v>
      </c>
      <c r="S2044" s="3">
        <f>I2044*L2044*R2044</f>
        <v>24450</v>
      </c>
      <c r="T2044" s="2">
        <f>M2044+N2044</f>
        <v>1</v>
      </c>
    </row>
    <row r="2045" spans="1:20" x14ac:dyDescent="0.2">
      <c r="A2045" s="2" t="s">
        <v>4709</v>
      </c>
      <c r="B2045" s="2" t="s">
        <v>1633</v>
      </c>
      <c r="C2045" s="2" t="s">
        <v>112</v>
      </c>
      <c r="D2045" s="2" t="str">
        <f>INDEX(Hotels!$C$2:$C$49,MATCH(C2045,Hotels!$A$2:$A$49,0))</f>
        <v>Rishikesh</v>
      </c>
      <c r="E2045" s="11">
        <v>45828</v>
      </c>
      <c r="F2045" s="11">
        <v>45847</v>
      </c>
      <c r="G2045" s="11">
        <v>45849</v>
      </c>
      <c r="H2045" s="13">
        <f>DATE(YEAR(F2045),MONTH(F2045),1)</f>
        <v>45839</v>
      </c>
      <c r="I2045" s="2">
        <f>G2045-F2045</f>
        <v>2</v>
      </c>
      <c r="J2045" s="2">
        <f>F2045-E2045</f>
        <v>19</v>
      </c>
      <c r="K2045" s="2" t="s">
        <v>2655</v>
      </c>
      <c r="L2045" s="2">
        <v>1</v>
      </c>
      <c r="M2045" s="2">
        <v>2</v>
      </c>
      <c r="N2045" s="2">
        <v>0</v>
      </c>
      <c r="O2045" s="2" t="s">
        <v>2647</v>
      </c>
      <c r="P2045" s="2" t="s">
        <v>2672</v>
      </c>
      <c r="Q2045" s="2" t="s">
        <v>2653</v>
      </c>
      <c r="R2045" s="3">
        <v>4050</v>
      </c>
      <c r="S2045" s="3">
        <f>I2045*L2045*R2045</f>
        <v>8100</v>
      </c>
      <c r="T2045" s="2">
        <f>M2045+N2045</f>
        <v>2</v>
      </c>
    </row>
    <row r="2046" spans="1:20" x14ac:dyDescent="0.2">
      <c r="A2046" s="2" t="s">
        <v>4710</v>
      </c>
      <c r="B2046" s="2" t="s">
        <v>673</v>
      </c>
      <c r="C2046" s="2" t="s">
        <v>83</v>
      </c>
      <c r="D2046" s="2" t="str">
        <f>INDEX(Hotels!$C$2:$C$49,MATCH(C2046,Hotels!$A$2:$A$49,0))</f>
        <v>Kochi</v>
      </c>
      <c r="E2046" s="11">
        <v>45829</v>
      </c>
      <c r="F2046" s="11">
        <v>45986</v>
      </c>
      <c r="G2046" s="11">
        <v>45990</v>
      </c>
      <c r="H2046" s="13">
        <f>DATE(YEAR(F2046),MONTH(F2046),1)</f>
        <v>45962</v>
      </c>
      <c r="I2046" s="2">
        <f>G2046-F2046</f>
        <v>4</v>
      </c>
      <c r="J2046" s="2">
        <f>F2046-E2046</f>
        <v>157</v>
      </c>
      <c r="K2046" s="2" t="s">
        <v>2668</v>
      </c>
      <c r="L2046" s="2">
        <v>2</v>
      </c>
      <c r="M2046" s="2">
        <v>4</v>
      </c>
      <c r="N2046" s="2">
        <v>3</v>
      </c>
      <c r="O2046" s="2" t="s">
        <v>2683</v>
      </c>
      <c r="P2046" s="2" t="s">
        <v>2656</v>
      </c>
      <c r="Q2046" s="2" t="s">
        <v>2653</v>
      </c>
      <c r="R2046" s="3">
        <v>10650</v>
      </c>
      <c r="S2046" s="3">
        <f>I2046*L2046*R2046</f>
        <v>85200</v>
      </c>
      <c r="T2046" s="2">
        <f>M2046+N2046</f>
        <v>7</v>
      </c>
    </row>
    <row r="2047" spans="1:20" x14ac:dyDescent="0.2">
      <c r="A2047" s="2" t="s">
        <v>4711</v>
      </c>
      <c r="B2047" s="2" t="s">
        <v>937</v>
      </c>
      <c r="C2047" s="2" t="s">
        <v>118</v>
      </c>
      <c r="D2047" s="2" t="str">
        <f>INDEX(Hotels!$C$2:$C$49,MATCH(C2047,Hotels!$A$2:$A$49,0))</f>
        <v>Rishikesh</v>
      </c>
      <c r="E2047" s="11">
        <v>45829</v>
      </c>
      <c r="F2047" s="11">
        <v>45926</v>
      </c>
      <c r="G2047" s="11">
        <v>45932</v>
      </c>
      <c r="H2047" s="13">
        <f>DATE(YEAR(F2047),MONTH(F2047),1)</f>
        <v>45901</v>
      </c>
      <c r="I2047" s="2">
        <f>G2047-F2047</f>
        <v>6</v>
      </c>
      <c r="J2047" s="2">
        <f>F2047-E2047</f>
        <v>97</v>
      </c>
      <c r="K2047" s="2" t="s">
        <v>2668</v>
      </c>
      <c r="L2047" s="2">
        <v>1</v>
      </c>
      <c r="M2047" s="2">
        <v>2</v>
      </c>
      <c r="N2047" s="2">
        <v>2</v>
      </c>
      <c r="O2047" s="2" t="s">
        <v>2683</v>
      </c>
      <c r="P2047" s="2" t="s">
        <v>2672</v>
      </c>
      <c r="Q2047" s="2" t="s">
        <v>2649</v>
      </c>
      <c r="R2047" s="3">
        <v>9000</v>
      </c>
      <c r="S2047" s="3">
        <f>I2047*L2047*R2047</f>
        <v>54000</v>
      </c>
      <c r="T2047" s="2">
        <f>M2047+N2047</f>
        <v>4</v>
      </c>
    </row>
    <row r="2048" spans="1:20" x14ac:dyDescent="0.2">
      <c r="A2048" s="2" t="s">
        <v>4712</v>
      </c>
      <c r="B2048" s="2" t="s">
        <v>1361</v>
      </c>
      <c r="C2048" s="2" t="s">
        <v>118</v>
      </c>
      <c r="D2048" s="2" t="str">
        <f>INDEX(Hotels!$C$2:$C$49,MATCH(C2048,Hotels!$A$2:$A$49,0))</f>
        <v>Rishikesh</v>
      </c>
      <c r="E2048" s="11">
        <v>45829</v>
      </c>
      <c r="F2048" s="11">
        <v>45899</v>
      </c>
      <c r="G2048" s="11">
        <v>45902</v>
      </c>
      <c r="H2048" s="13">
        <f>DATE(YEAR(F2048),MONTH(F2048),1)</f>
        <v>45870</v>
      </c>
      <c r="I2048" s="2">
        <f>G2048-F2048</f>
        <v>3</v>
      </c>
      <c r="J2048" s="2">
        <f>F2048-E2048</f>
        <v>70</v>
      </c>
      <c r="K2048" s="2" t="s">
        <v>2646</v>
      </c>
      <c r="L2048" s="2">
        <v>1</v>
      </c>
      <c r="M2048" s="2">
        <v>2</v>
      </c>
      <c r="N2048" s="2">
        <v>0</v>
      </c>
      <c r="O2048" s="2" t="s">
        <v>2647</v>
      </c>
      <c r="P2048" s="2" t="s">
        <v>2656</v>
      </c>
      <c r="Q2048" s="2" t="s">
        <v>2653</v>
      </c>
      <c r="R2048" s="3">
        <v>10550</v>
      </c>
      <c r="S2048" s="3">
        <f>I2048*L2048*R2048</f>
        <v>31650</v>
      </c>
      <c r="T2048" s="2">
        <f>M2048+N2048</f>
        <v>2</v>
      </c>
    </row>
    <row r="2049" spans="1:20" x14ac:dyDescent="0.2">
      <c r="A2049" s="2" t="s">
        <v>4713</v>
      </c>
      <c r="B2049" s="2" t="s">
        <v>1466</v>
      </c>
      <c r="C2049" s="2" t="s">
        <v>101</v>
      </c>
      <c r="D2049" s="2" t="str">
        <f>INDEX(Hotels!$C$2:$C$49,MATCH(C2049,Hotels!$A$2:$A$49,0))</f>
        <v>Shimla</v>
      </c>
      <c r="E2049" s="11">
        <v>45829</v>
      </c>
      <c r="F2049" s="11">
        <v>45829</v>
      </c>
      <c r="G2049" s="11">
        <v>45831</v>
      </c>
      <c r="H2049" s="13">
        <f>DATE(YEAR(F2049),MONTH(F2049),1)</f>
        <v>45809</v>
      </c>
      <c r="I2049" s="2">
        <f>G2049-F2049</f>
        <v>2</v>
      </c>
      <c r="J2049" s="2">
        <f>F2049-E2049</f>
        <v>0</v>
      </c>
      <c r="K2049" s="2" t="s">
        <v>2655</v>
      </c>
      <c r="L2049" s="2">
        <v>1</v>
      </c>
      <c r="M2049" s="2">
        <v>2</v>
      </c>
      <c r="N2049" s="2">
        <v>0</v>
      </c>
      <c r="O2049" s="2" t="s">
        <v>2683</v>
      </c>
      <c r="P2049" s="2" t="s">
        <v>2656</v>
      </c>
      <c r="Q2049" s="2" t="s">
        <v>2653</v>
      </c>
      <c r="R2049" s="3">
        <v>8450</v>
      </c>
      <c r="S2049" s="3">
        <f>I2049*L2049*R2049</f>
        <v>16900</v>
      </c>
      <c r="T2049" s="2">
        <f>M2049+N2049</f>
        <v>2</v>
      </c>
    </row>
    <row r="2050" spans="1:20" x14ac:dyDescent="0.2">
      <c r="A2050" s="2" t="s">
        <v>4714</v>
      </c>
      <c r="B2050" s="2" t="s">
        <v>1705</v>
      </c>
      <c r="C2050" s="2" t="s">
        <v>19</v>
      </c>
      <c r="D2050" s="2" t="str">
        <f>INDEX(Hotels!$C$2:$C$49,MATCH(C2050,Hotels!$A$2:$A$49,0))</f>
        <v>Goa</v>
      </c>
      <c r="E2050" s="11">
        <v>45829</v>
      </c>
      <c r="F2050" s="11">
        <v>45834</v>
      </c>
      <c r="G2050" s="11">
        <v>45835</v>
      </c>
      <c r="H2050" s="13">
        <f>DATE(YEAR(F2050),MONTH(F2050),1)</f>
        <v>45809</v>
      </c>
      <c r="I2050" s="2">
        <f>G2050-F2050</f>
        <v>1</v>
      </c>
      <c r="J2050" s="2">
        <f>F2050-E2050</f>
        <v>5</v>
      </c>
      <c r="K2050" s="2" t="s">
        <v>2655</v>
      </c>
      <c r="L2050" s="2">
        <v>1</v>
      </c>
      <c r="M2050" s="2">
        <v>1</v>
      </c>
      <c r="N2050" s="2">
        <v>0</v>
      </c>
      <c r="O2050" s="2" t="s">
        <v>2683</v>
      </c>
      <c r="P2050" s="2" t="s">
        <v>2648</v>
      </c>
      <c r="Q2050" s="2" t="s">
        <v>2649</v>
      </c>
      <c r="R2050" s="3">
        <v>6200</v>
      </c>
      <c r="S2050" s="3">
        <f>I2050*L2050*R2050</f>
        <v>6200</v>
      </c>
      <c r="T2050" s="2">
        <f>M2050+N2050</f>
        <v>1</v>
      </c>
    </row>
    <row r="2051" spans="1:20" x14ac:dyDescent="0.2">
      <c r="A2051" s="2" t="s">
        <v>4715</v>
      </c>
      <c r="B2051" s="2" t="s">
        <v>2226</v>
      </c>
      <c r="C2051" s="2" t="s">
        <v>26</v>
      </c>
      <c r="D2051" s="2" t="str">
        <f>INDEX(Hotels!$C$2:$C$49,MATCH(C2051,Hotels!$A$2:$A$49,0))</f>
        <v>Jaipur</v>
      </c>
      <c r="E2051" s="11">
        <v>45829</v>
      </c>
      <c r="F2051" s="11">
        <v>45855</v>
      </c>
      <c r="G2051" s="11">
        <v>45859</v>
      </c>
      <c r="H2051" s="13">
        <f>DATE(YEAR(F2051),MONTH(F2051),1)</f>
        <v>45839</v>
      </c>
      <c r="I2051" s="2">
        <f>G2051-F2051</f>
        <v>4</v>
      </c>
      <c r="J2051" s="2">
        <f>F2051-E2051</f>
        <v>26</v>
      </c>
      <c r="K2051" s="2" t="s">
        <v>2646</v>
      </c>
      <c r="L2051" s="2">
        <v>1</v>
      </c>
      <c r="M2051" s="2">
        <v>2</v>
      </c>
      <c r="N2051" s="2">
        <v>0</v>
      </c>
      <c r="O2051" s="2" t="s">
        <v>2683</v>
      </c>
      <c r="P2051" s="2" t="s">
        <v>2652</v>
      </c>
      <c r="Q2051" s="2" t="s">
        <v>2649</v>
      </c>
      <c r="R2051" s="3">
        <v>14900</v>
      </c>
      <c r="S2051" s="3">
        <f>I2051*L2051*R2051</f>
        <v>59600</v>
      </c>
      <c r="T2051" s="2">
        <f>M2051+N2051</f>
        <v>2</v>
      </c>
    </row>
    <row r="2052" spans="1:20" x14ac:dyDescent="0.2">
      <c r="A2052" s="2" t="s">
        <v>4716</v>
      </c>
      <c r="B2052" s="2" t="s">
        <v>2433</v>
      </c>
      <c r="C2052" s="2" t="s">
        <v>47</v>
      </c>
      <c r="D2052" s="2" t="str">
        <f>INDEX(Hotels!$C$2:$C$49,MATCH(C2052,Hotels!$A$2:$A$49,0))</f>
        <v>Agra</v>
      </c>
      <c r="E2052" s="11">
        <v>45829</v>
      </c>
      <c r="F2052" s="11">
        <v>46001</v>
      </c>
      <c r="G2052" s="11">
        <v>46004</v>
      </c>
      <c r="H2052" s="13">
        <f>DATE(YEAR(F2052),MONTH(F2052),1)</f>
        <v>45992</v>
      </c>
      <c r="I2052" s="2">
        <f>G2052-F2052</f>
        <v>3</v>
      </c>
      <c r="J2052" s="2">
        <f>F2052-E2052</f>
        <v>172</v>
      </c>
      <c r="K2052" s="2" t="s">
        <v>2646</v>
      </c>
      <c r="L2052" s="2">
        <v>2</v>
      </c>
      <c r="M2052" s="2">
        <v>4</v>
      </c>
      <c r="N2052" s="2">
        <v>0</v>
      </c>
      <c r="O2052" s="2" t="s">
        <v>2658</v>
      </c>
      <c r="P2052" s="2" t="s">
        <v>2662</v>
      </c>
      <c r="Q2052" s="2" t="s">
        <v>2649</v>
      </c>
      <c r="R2052" s="3">
        <v>9850</v>
      </c>
      <c r="S2052" s="3">
        <f>I2052*L2052*R2052</f>
        <v>59100</v>
      </c>
      <c r="T2052" s="2">
        <f>M2052+N2052</f>
        <v>4</v>
      </c>
    </row>
    <row r="2053" spans="1:20" x14ac:dyDescent="0.2">
      <c r="A2053" s="2" t="s">
        <v>4717</v>
      </c>
      <c r="B2053" s="2" t="s">
        <v>2579</v>
      </c>
      <c r="C2053" s="2" t="s">
        <v>129</v>
      </c>
      <c r="D2053" s="2" t="str">
        <f>INDEX(Hotels!$C$2:$C$49,MATCH(C2053,Hotels!$A$2:$A$49,0))</f>
        <v>Varanasi</v>
      </c>
      <c r="E2053" s="11">
        <v>45829</v>
      </c>
      <c r="F2053" s="11">
        <v>45853</v>
      </c>
      <c r="G2053" s="11">
        <v>45856</v>
      </c>
      <c r="H2053" s="13">
        <f>DATE(YEAR(F2053),MONTH(F2053),1)</f>
        <v>45839</v>
      </c>
      <c r="I2053" s="2">
        <f>G2053-F2053</f>
        <v>3</v>
      </c>
      <c r="J2053" s="2">
        <f>F2053-E2053</f>
        <v>24</v>
      </c>
      <c r="K2053" s="2" t="s">
        <v>2646</v>
      </c>
      <c r="L2053" s="2">
        <v>1</v>
      </c>
      <c r="M2053" s="2">
        <v>2</v>
      </c>
      <c r="N2053" s="2">
        <v>0</v>
      </c>
      <c r="O2053" s="2" t="s">
        <v>2689</v>
      </c>
      <c r="P2053" s="2" t="s">
        <v>2659</v>
      </c>
      <c r="Q2053" s="2" t="s">
        <v>2649</v>
      </c>
      <c r="R2053" s="3">
        <v>5750</v>
      </c>
      <c r="S2053" s="3">
        <f>I2053*L2053*R2053</f>
        <v>17250</v>
      </c>
      <c r="T2053" s="2">
        <f>M2053+N2053</f>
        <v>2</v>
      </c>
    </row>
    <row r="2054" spans="1:20" x14ac:dyDescent="0.2">
      <c r="A2054" s="2" t="s">
        <v>4718</v>
      </c>
      <c r="B2054" s="2" t="s">
        <v>282</v>
      </c>
      <c r="C2054" s="2" t="s">
        <v>106</v>
      </c>
      <c r="D2054" s="2" t="str">
        <f>INDEX(Hotels!$C$2:$C$49,MATCH(C2054,Hotels!$A$2:$A$49,0))</f>
        <v>Manali</v>
      </c>
      <c r="E2054" s="11">
        <v>45830</v>
      </c>
      <c r="F2054" s="11">
        <v>45890</v>
      </c>
      <c r="G2054" s="11">
        <v>45893</v>
      </c>
      <c r="H2054" s="13">
        <f>DATE(YEAR(F2054),MONTH(F2054),1)</f>
        <v>45870</v>
      </c>
      <c r="I2054" s="2">
        <f>G2054-F2054</f>
        <v>3</v>
      </c>
      <c r="J2054" s="2">
        <f>F2054-E2054</f>
        <v>60</v>
      </c>
      <c r="K2054" s="2" t="s">
        <v>2668</v>
      </c>
      <c r="L2054" s="2">
        <v>1</v>
      </c>
      <c r="M2054" s="2">
        <v>2</v>
      </c>
      <c r="N2054" s="2">
        <v>2</v>
      </c>
      <c r="O2054" s="2" t="s">
        <v>2647</v>
      </c>
      <c r="P2054" s="2" t="s">
        <v>2656</v>
      </c>
      <c r="Q2054" s="2" t="s">
        <v>2653</v>
      </c>
      <c r="R2054" s="3">
        <v>3850</v>
      </c>
      <c r="S2054" s="3">
        <f>I2054*L2054*R2054</f>
        <v>11550</v>
      </c>
      <c r="T2054" s="2">
        <f>M2054+N2054</f>
        <v>4</v>
      </c>
    </row>
    <row r="2055" spans="1:20" x14ac:dyDescent="0.2">
      <c r="A2055" s="2" t="s">
        <v>4719</v>
      </c>
      <c r="B2055" s="2" t="s">
        <v>584</v>
      </c>
      <c r="C2055" s="2" t="s">
        <v>63</v>
      </c>
      <c r="D2055" s="2" t="str">
        <f>INDEX(Hotels!$C$2:$C$49,MATCH(C2055,Hotels!$A$2:$A$49,0))</f>
        <v>New Delhi</v>
      </c>
      <c r="E2055" s="11">
        <v>45830</v>
      </c>
      <c r="F2055" s="11">
        <v>45843</v>
      </c>
      <c r="G2055" s="11">
        <v>45849</v>
      </c>
      <c r="H2055" s="13">
        <f>DATE(YEAR(F2055),MONTH(F2055),1)</f>
        <v>45839</v>
      </c>
      <c r="I2055" s="2">
        <f>G2055-F2055</f>
        <v>6</v>
      </c>
      <c r="J2055" s="2">
        <f>F2055-E2055</f>
        <v>13</v>
      </c>
      <c r="K2055" s="2" t="s">
        <v>2668</v>
      </c>
      <c r="L2055" s="2">
        <v>1</v>
      </c>
      <c r="M2055" s="2">
        <v>2</v>
      </c>
      <c r="N2055" s="2">
        <v>1</v>
      </c>
      <c r="O2055" s="2" t="s">
        <v>2658</v>
      </c>
      <c r="P2055" s="2" t="s">
        <v>2648</v>
      </c>
      <c r="Q2055" s="2" t="s">
        <v>2649</v>
      </c>
      <c r="R2055" s="3">
        <v>5850</v>
      </c>
      <c r="S2055" s="3">
        <f>I2055*L2055*R2055</f>
        <v>35100</v>
      </c>
      <c r="T2055" s="2">
        <f>M2055+N2055</f>
        <v>3</v>
      </c>
    </row>
    <row r="2056" spans="1:20" x14ac:dyDescent="0.2">
      <c r="A2056" s="2" t="s">
        <v>4720</v>
      </c>
      <c r="B2056" s="2" t="s">
        <v>659</v>
      </c>
      <c r="C2056" s="2" t="s">
        <v>43</v>
      </c>
      <c r="D2056" s="2" t="str">
        <f>INDEX(Hotels!$C$2:$C$49,MATCH(C2056,Hotels!$A$2:$A$49,0))</f>
        <v>Agra</v>
      </c>
      <c r="E2056" s="11">
        <v>45830</v>
      </c>
      <c r="F2056" s="11">
        <v>45846</v>
      </c>
      <c r="G2056" s="11">
        <v>45849</v>
      </c>
      <c r="H2056" s="13">
        <f>DATE(YEAR(F2056),MONTH(F2056),1)</f>
        <v>45839</v>
      </c>
      <c r="I2056" s="2">
        <f>G2056-F2056</f>
        <v>3</v>
      </c>
      <c r="J2056" s="2">
        <f>F2056-E2056</f>
        <v>16</v>
      </c>
      <c r="K2056" s="2" t="s">
        <v>2668</v>
      </c>
      <c r="L2056" s="2">
        <v>1</v>
      </c>
      <c r="M2056" s="2">
        <v>2</v>
      </c>
      <c r="N2056" s="2">
        <v>2</v>
      </c>
      <c r="O2056" s="2" t="s">
        <v>2683</v>
      </c>
      <c r="P2056" s="2" t="s">
        <v>2656</v>
      </c>
      <c r="Q2056" s="2" t="s">
        <v>2649</v>
      </c>
      <c r="R2056" s="3">
        <v>3050</v>
      </c>
      <c r="S2056" s="3">
        <f>I2056*L2056*R2056</f>
        <v>9150</v>
      </c>
      <c r="T2056" s="2">
        <f>M2056+N2056</f>
        <v>4</v>
      </c>
    </row>
    <row r="2057" spans="1:20" x14ac:dyDescent="0.2">
      <c r="A2057" s="2" t="s">
        <v>4721</v>
      </c>
      <c r="B2057" s="2" t="s">
        <v>691</v>
      </c>
      <c r="C2057" s="2" t="s">
        <v>125</v>
      </c>
      <c r="D2057" s="2" t="str">
        <f>INDEX(Hotels!$C$2:$C$49,MATCH(C2057,Hotels!$A$2:$A$49,0))</f>
        <v>Varanasi</v>
      </c>
      <c r="E2057" s="11">
        <v>45830</v>
      </c>
      <c r="F2057" s="11">
        <v>45882</v>
      </c>
      <c r="G2057" s="11">
        <v>45884</v>
      </c>
      <c r="H2057" s="13">
        <f>DATE(YEAR(F2057),MONTH(F2057),1)</f>
        <v>45870</v>
      </c>
      <c r="I2057" s="2">
        <f>G2057-F2057</f>
        <v>2</v>
      </c>
      <c r="J2057" s="2">
        <f>F2057-E2057</f>
        <v>52</v>
      </c>
      <c r="K2057" s="2" t="s">
        <v>2655</v>
      </c>
      <c r="L2057" s="2">
        <v>3</v>
      </c>
      <c r="M2057" s="2">
        <v>6</v>
      </c>
      <c r="N2057" s="2">
        <v>0</v>
      </c>
      <c r="O2057" s="2" t="s">
        <v>2658</v>
      </c>
      <c r="P2057" s="2" t="s">
        <v>2656</v>
      </c>
      <c r="Q2057" s="2" t="s">
        <v>2649</v>
      </c>
      <c r="R2057" s="3">
        <v>7750</v>
      </c>
      <c r="S2057" s="3">
        <f>I2057*L2057*R2057</f>
        <v>46500</v>
      </c>
      <c r="T2057" s="2">
        <f>M2057+N2057</f>
        <v>6</v>
      </c>
    </row>
    <row r="2058" spans="1:20" x14ac:dyDescent="0.2">
      <c r="A2058" s="2" t="s">
        <v>4722</v>
      </c>
      <c r="B2058" s="2" t="s">
        <v>1089</v>
      </c>
      <c r="C2058" s="2" t="s">
        <v>61</v>
      </c>
      <c r="D2058" s="2" t="str">
        <f>INDEX(Hotels!$C$2:$C$49,MATCH(C2058,Hotels!$A$2:$A$49,0))</f>
        <v>Mumbai</v>
      </c>
      <c r="E2058" s="11">
        <v>45830</v>
      </c>
      <c r="F2058" s="11">
        <v>46008</v>
      </c>
      <c r="G2058" s="11">
        <v>46011</v>
      </c>
      <c r="H2058" s="13">
        <f>DATE(YEAR(F2058),MONTH(F2058),1)</f>
        <v>45992</v>
      </c>
      <c r="I2058" s="2">
        <f>G2058-F2058</f>
        <v>3</v>
      </c>
      <c r="J2058" s="2">
        <f>F2058-E2058</f>
        <v>178</v>
      </c>
      <c r="K2058" s="2" t="s">
        <v>2668</v>
      </c>
      <c r="L2058" s="2">
        <v>4</v>
      </c>
      <c r="M2058" s="2">
        <v>8</v>
      </c>
      <c r="N2058" s="2">
        <v>0</v>
      </c>
      <c r="O2058" s="2" t="s">
        <v>2689</v>
      </c>
      <c r="P2058" s="2" t="s">
        <v>2659</v>
      </c>
      <c r="Q2058" s="2" t="s">
        <v>2649</v>
      </c>
      <c r="R2058" s="3">
        <v>16250</v>
      </c>
      <c r="S2058" s="3">
        <f>I2058*L2058*R2058</f>
        <v>195000</v>
      </c>
      <c r="T2058" s="2">
        <f>M2058+N2058</f>
        <v>8</v>
      </c>
    </row>
    <row r="2059" spans="1:20" x14ac:dyDescent="0.2">
      <c r="A2059" s="2" t="s">
        <v>4723</v>
      </c>
      <c r="B2059" s="2" t="s">
        <v>1192</v>
      </c>
      <c r="C2059" s="2" t="s">
        <v>26</v>
      </c>
      <c r="D2059" s="2" t="str">
        <f>INDEX(Hotels!$C$2:$C$49,MATCH(C2059,Hotels!$A$2:$A$49,0))</f>
        <v>Jaipur</v>
      </c>
      <c r="E2059" s="11">
        <v>45830</v>
      </c>
      <c r="F2059" s="11">
        <v>45837</v>
      </c>
      <c r="G2059" s="11">
        <v>45841</v>
      </c>
      <c r="H2059" s="13">
        <f>DATE(YEAR(F2059),MONTH(F2059),1)</f>
        <v>45809</v>
      </c>
      <c r="I2059" s="2">
        <f>G2059-F2059</f>
        <v>4</v>
      </c>
      <c r="J2059" s="2">
        <f>F2059-E2059</f>
        <v>7</v>
      </c>
      <c r="K2059" s="2" t="s">
        <v>2646</v>
      </c>
      <c r="L2059" s="2">
        <v>3</v>
      </c>
      <c r="M2059" s="2">
        <v>6</v>
      </c>
      <c r="N2059" s="2">
        <v>0</v>
      </c>
      <c r="O2059" s="2" t="s">
        <v>2670</v>
      </c>
      <c r="P2059" s="2" t="s">
        <v>2652</v>
      </c>
      <c r="Q2059" s="2" t="s">
        <v>2649</v>
      </c>
      <c r="R2059" s="3">
        <v>14800</v>
      </c>
      <c r="S2059" s="3">
        <f>I2059*L2059*R2059</f>
        <v>177600</v>
      </c>
      <c r="T2059" s="2">
        <f>M2059+N2059</f>
        <v>6</v>
      </c>
    </row>
    <row r="2060" spans="1:20" x14ac:dyDescent="0.2">
      <c r="A2060" s="2" t="s">
        <v>4724</v>
      </c>
      <c r="B2060" s="2" t="s">
        <v>1329</v>
      </c>
      <c r="C2060" s="2" t="s">
        <v>93</v>
      </c>
      <c r="D2060" s="2" t="str">
        <f>INDEX(Hotels!$C$2:$C$49,MATCH(C2060,Hotels!$A$2:$A$49,0))</f>
        <v>Shimla</v>
      </c>
      <c r="E2060" s="11">
        <v>45830</v>
      </c>
      <c r="F2060" s="11">
        <v>45833</v>
      </c>
      <c r="G2060" s="11">
        <v>45838</v>
      </c>
      <c r="H2060" s="13">
        <f>DATE(YEAR(F2060),MONTH(F2060),1)</f>
        <v>45809</v>
      </c>
      <c r="I2060" s="2">
        <f>G2060-F2060</f>
        <v>5</v>
      </c>
      <c r="J2060" s="2">
        <f>F2060-E2060</f>
        <v>3</v>
      </c>
      <c r="K2060" s="2" t="s">
        <v>2646</v>
      </c>
      <c r="L2060" s="2">
        <v>1</v>
      </c>
      <c r="M2060" s="2">
        <v>1</v>
      </c>
      <c r="N2060" s="2">
        <v>0</v>
      </c>
      <c r="O2060" s="2" t="s">
        <v>2647</v>
      </c>
      <c r="P2060" s="2" t="s">
        <v>2656</v>
      </c>
      <c r="Q2060" s="2" t="s">
        <v>2649</v>
      </c>
      <c r="R2060" s="3">
        <v>9250</v>
      </c>
      <c r="S2060" s="3">
        <f>I2060*L2060*R2060</f>
        <v>46250</v>
      </c>
      <c r="T2060" s="2">
        <f>M2060+N2060</f>
        <v>1</v>
      </c>
    </row>
    <row r="2061" spans="1:20" x14ac:dyDescent="0.2">
      <c r="A2061" s="2" t="s">
        <v>4725</v>
      </c>
      <c r="B2061" s="2" t="s">
        <v>2433</v>
      </c>
      <c r="C2061" s="2" t="s">
        <v>59</v>
      </c>
      <c r="D2061" s="2" t="str">
        <f>INDEX(Hotels!$C$2:$C$49,MATCH(C2061,Hotels!$A$2:$A$49,0))</f>
        <v>Mumbai</v>
      </c>
      <c r="E2061" s="11">
        <v>45830</v>
      </c>
      <c r="F2061" s="11">
        <v>45862</v>
      </c>
      <c r="G2061" s="11">
        <v>45866</v>
      </c>
      <c r="H2061" s="13">
        <f>DATE(YEAR(F2061),MONTH(F2061),1)</f>
        <v>45839</v>
      </c>
      <c r="I2061" s="2">
        <f>G2061-F2061</f>
        <v>4</v>
      </c>
      <c r="J2061" s="2">
        <f>F2061-E2061</f>
        <v>32</v>
      </c>
      <c r="K2061" s="2" t="s">
        <v>2655</v>
      </c>
      <c r="L2061" s="2">
        <v>2</v>
      </c>
      <c r="M2061" s="2">
        <v>4</v>
      </c>
      <c r="N2061" s="2">
        <v>0</v>
      </c>
      <c r="O2061" s="2" t="s">
        <v>2658</v>
      </c>
      <c r="P2061" s="2" t="s">
        <v>2659</v>
      </c>
      <c r="Q2061" s="2" t="s">
        <v>2649</v>
      </c>
      <c r="R2061" s="3">
        <v>5000</v>
      </c>
      <c r="S2061" s="3">
        <f>I2061*L2061*R2061</f>
        <v>40000</v>
      </c>
      <c r="T2061" s="2">
        <f>M2061+N2061</f>
        <v>4</v>
      </c>
    </row>
    <row r="2062" spans="1:20" x14ac:dyDescent="0.2">
      <c r="A2062" s="2" t="s">
        <v>4726</v>
      </c>
      <c r="B2062" s="2" t="s">
        <v>241</v>
      </c>
      <c r="C2062" s="2" t="s">
        <v>51</v>
      </c>
      <c r="D2062" s="2" t="str">
        <f>INDEX(Hotels!$C$2:$C$49,MATCH(C2062,Hotels!$A$2:$A$49,0))</f>
        <v>Agra</v>
      </c>
      <c r="E2062" s="11">
        <v>45831</v>
      </c>
      <c r="F2062" s="11">
        <v>46079</v>
      </c>
      <c r="G2062" s="11">
        <v>46081</v>
      </c>
      <c r="H2062" s="13">
        <f>DATE(YEAR(F2062),MONTH(F2062),1)</f>
        <v>46054</v>
      </c>
      <c r="I2062" s="2">
        <f>G2062-F2062</f>
        <v>2</v>
      </c>
      <c r="J2062" s="2">
        <f>F2062-E2062</f>
        <v>248</v>
      </c>
      <c r="K2062" s="2" t="s">
        <v>2668</v>
      </c>
      <c r="L2062" s="2">
        <v>4</v>
      </c>
      <c r="M2062" s="2">
        <v>8</v>
      </c>
      <c r="N2062" s="2">
        <v>0</v>
      </c>
      <c r="O2062" s="2" t="s">
        <v>2658</v>
      </c>
      <c r="P2062" s="2" t="s">
        <v>2656</v>
      </c>
      <c r="Q2062" s="2" t="s">
        <v>2649</v>
      </c>
      <c r="R2062" s="3">
        <v>9500</v>
      </c>
      <c r="S2062" s="3">
        <f>I2062*L2062*R2062</f>
        <v>76000</v>
      </c>
      <c r="T2062" s="2">
        <f>M2062+N2062</f>
        <v>8</v>
      </c>
    </row>
    <row r="2063" spans="1:20" x14ac:dyDescent="0.2">
      <c r="A2063" s="2" t="s">
        <v>4727</v>
      </c>
      <c r="B2063" s="2" t="s">
        <v>732</v>
      </c>
      <c r="C2063" s="2" t="s">
        <v>89</v>
      </c>
      <c r="D2063" s="2" t="str">
        <f>INDEX(Hotels!$C$2:$C$49,MATCH(C2063,Hotels!$A$2:$A$49,0))</f>
        <v>Kochi</v>
      </c>
      <c r="E2063" s="11">
        <v>45831</v>
      </c>
      <c r="F2063" s="11">
        <v>45844</v>
      </c>
      <c r="G2063" s="11">
        <v>45847</v>
      </c>
      <c r="H2063" s="13">
        <f>DATE(YEAR(F2063),MONTH(F2063),1)</f>
        <v>45839</v>
      </c>
      <c r="I2063" s="2">
        <f>G2063-F2063</f>
        <v>3</v>
      </c>
      <c r="J2063" s="2">
        <f>F2063-E2063</f>
        <v>13</v>
      </c>
      <c r="K2063" s="2" t="s">
        <v>2655</v>
      </c>
      <c r="L2063" s="2">
        <v>1</v>
      </c>
      <c r="M2063" s="2">
        <v>2</v>
      </c>
      <c r="N2063" s="2">
        <v>0</v>
      </c>
      <c r="O2063" s="2" t="s">
        <v>2647</v>
      </c>
      <c r="P2063" s="2" t="s">
        <v>2656</v>
      </c>
      <c r="Q2063" s="2" t="s">
        <v>2649</v>
      </c>
      <c r="R2063" s="3">
        <v>5700</v>
      </c>
      <c r="S2063" s="3">
        <f>I2063*L2063*R2063</f>
        <v>17100</v>
      </c>
      <c r="T2063" s="2">
        <f>M2063+N2063</f>
        <v>2</v>
      </c>
    </row>
    <row r="2064" spans="1:20" x14ac:dyDescent="0.2">
      <c r="A2064" s="2" t="s">
        <v>4728</v>
      </c>
      <c r="B2064" s="2" t="s">
        <v>424</v>
      </c>
      <c r="C2064" s="2" t="s">
        <v>57</v>
      </c>
      <c r="D2064" s="2" t="str">
        <f>INDEX(Hotels!$C$2:$C$49,MATCH(C2064,Hotels!$A$2:$A$49,0))</f>
        <v>Mumbai</v>
      </c>
      <c r="E2064" s="11">
        <v>45832</v>
      </c>
      <c r="F2064" s="11">
        <v>45848</v>
      </c>
      <c r="G2064" s="11">
        <v>45850</v>
      </c>
      <c r="H2064" s="13">
        <f>DATE(YEAR(F2064),MONTH(F2064),1)</f>
        <v>45839</v>
      </c>
      <c r="I2064" s="2">
        <f>G2064-F2064</f>
        <v>2</v>
      </c>
      <c r="J2064" s="2">
        <f>F2064-E2064</f>
        <v>16</v>
      </c>
      <c r="K2064" s="2" t="s">
        <v>2655</v>
      </c>
      <c r="L2064" s="2">
        <v>1</v>
      </c>
      <c r="M2064" s="2">
        <v>2</v>
      </c>
      <c r="N2064" s="2">
        <v>0</v>
      </c>
      <c r="O2064" s="2" t="s">
        <v>2670</v>
      </c>
      <c r="P2064" s="2" t="s">
        <v>2652</v>
      </c>
      <c r="Q2064" s="2" t="s">
        <v>2649</v>
      </c>
      <c r="R2064" s="3">
        <v>7350</v>
      </c>
      <c r="S2064" s="3">
        <f>I2064*L2064*R2064</f>
        <v>14700</v>
      </c>
      <c r="T2064" s="2">
        <f>M2064+N2064</f>
        <v>2</v>
      </c>
    </row>
    <row r="2065" spans="1:20" x14ac:dyDescent="0.2">
      <c r="A2065" s="2" t="s">
        <v>4729</v>
      </c>
      <c r="B2065" s="2" t="s">
        <v>550</v>
      </c>
      <c r="C2065" s="2" t="s">
        <v>89</v>
      </c>
      <c r="D2065" s="2" t="str">
        <f>INDEX(Hotels!$C$2:$C$49,MATCH(C2065,Hotels!$A$2:$A$49,0))</f>
        <v>Kochi</v>
      </c>
      <c r="E2065" s="11">
        <v>45832</v>
      </c>
      <c r="F2065" s="11">
        <v>45837</v>
      </c>
      <c r="G2065" s="11">
        <v>45839</v>
      </c>
      <c r="H2065" s="13">
        <f>DATE(YEAR(F2065),MONTH(F2065),1)</f>
        <v>45809</v>
      </c>
      <c r="I2065" s="2">
        <f>G2065-F2065</f>
        <v>2</v>
      </c>
      <c r="J2065" s="2">
        <f>F2065-E2065</f>
        <v>5</v>
      </c>
      <c r="K2065" s="2" t="s">
        <v>2668</v>
      </c>
      <c r="L2065" s="2">
        <v>1</v>
      </c>
      <c r="M2065" s="2">
        <v>2</v>
      </c>
      <c r="N2065" s="2">
        <v>0</v>
      </c>
      <c r="O2065" s="2" t="s">
        <v>2683</v>
      </c>
      <c r="P2065" s="2" t="s">
        <v>2652</v>
      </c>
      <c r="Q2065" s="2" t="s">
        <v>2649</v>
      </c>
      <c r="R2065" s="3">
        <v>4350</v>
      </c>
      <c r="S2065" s="3">
        <f>I2065*L2065*R2065</f>
        <v>8700</v>
      </c>
      <c r="T2065" s="2">
        <f>M2065+N2065</f>
        <v>2</v>
      </c>
    </row>
    <row r="2066" spans="1:20" x14ac:dyDescent="0.2">
      <c r="A2066" s="2" t="s">
        <v>4730</v>
      </c>
      <c r="B2066" s="2" t="s">
        <v>651</v>
      </c>
      <c r="C2066" s="2" t="s">
        <v>93</v>
      </c>
      <c r="D2066" s="2" t="str">
        <f>INDEX(Hotels!$C$2:$C$49,MATCH(C2066,Hotels!$A$2:$A$49,0))</f>
        <v>Shimla</v>
      </c>
      <c r="E2066" s="11">
        <v>45832</v>
      </c>
      <c r="F2066" s="11">
        <v>45839</v>
      </c>
      <c r="G2066" s="11">
        <v>45845</v>
      </c>
      <c r="H2066" s="13">
        <f>DATE(YEAR(F2066),MONTH(F2066),1)</f>
        <v>45839</v>
      </c>
      <c r="I2066" s="2">
        <f>G2066-F2066</f>
        <v>6</v>
      </c>
      <c r="J2066" s="2">
        <f>F2066-E2066</f>
        <v>7</v>
      </c>
      <c r="K2066" s="2" t="s">
        <v>2655</v>
      </c>
      <c r="L2066" s="2">
        <v>1</v>
      </c>
      <c r="M2066" s="2">
        <v>2</v>
      </c>
      <c r="N2066" s="2">
        <v>2</v>
      </c>
      <c r="O2066" s="2" t="s">
        <v>2658</v>
      </c>
      <c r="P2066" s="2" t="s">
        <v>2656</v>
      </c>
      <c r="Q2066" s="2" t="s">
        <v>2649</v>
      </c>
      <c r="R2066" s="3">
        <v>4400</v>
      </c>
      <c r="S2066" s="3">
        <f>I2066*L2066*R2066</f>
        <v>26400</v>
      </c>
      <c r="T2066" s="2">
        <f>M2066+N2066</f>
        <v>4</v>
      </c>
    </row>
    <row r="2067" spans="1:20" x14ac:dyDescent="0.2">
      <c r="A2067" s="2" t="s">
        <v>4731</v>
      </c>
      <c r="B2067" s="2" t="s">
        <v>771</v>
      </c>
      <c r="C2067" s="2" t="s">
        <v>127</v>
      </c>
      <c r="D2067" s="2" t="str">
        <f>INDEX(Hotels!$C$2:$C$49,MATCH(C2067,Hotels!$A$2:$A$49,0))</f>
        <v>Varanasi</v>
      </c>
      <c r="E2067" s="11">
        <v>45832</v>
      </c>
      <c r="F2067" s="11">
        <v>45933</v>
      </c>
      <c r="G2067" s="11">
        <v>45936</v>
      </c>
      <c r="H2067" s="13">
        <f>DATE(YEAR(F2067),MONTH(F2067),1)</f>
        <v>45931</v>
      </c>
      <c r="I2067" s="2">
        <f>G2067-F2067</f>
        <v>3</v>
      </c>
      <c r="J2067" s="2">
        <f>F2067-E2067</f>
        <v>101</v>
      </c>
      <c r="K2067" s="2" t="s">
        <v>2668</v>
      </c>
      <c r="L2067" s="2">
        <v>4</v>
      </c>
      <c r="M2067" s="2">
        <v>8</v>
      </c>
      <c r="N2067" s="2">
        <v>0</v>
      </c>
      <c r="O2067" s="2" t="s">
        <v>2661</v>
      </c>
      <c r="P2067" s="2" t="s">
        <v>2652</v>
      </c>
      <c r="Q2067" s="2" t="s">
        <v>2649</v>
      </c>
      <c r="R2067" s="3">
        <v>5650</v>
      </c>
      <c r="S2067" s="3">
        <f>I2067*L2067*R2067</f>
        <v>67800</v>
      </c>
      <c r="T2067" s="2">
        <f>M2067+N2067</f>
        <v>8</v>
      </c>
    </row>
    <row r="2068" spans="1:20" x14ac:dyDescent="0.2">
      <c r="A2068" s="2" t="s">
        <v>4732</v>
      </c>
      <c r="B2068" s="2" t="s">
        <v>811</v>
      </c>
      <c r="C2068" s="2" t="s">
        <v>103</v>
      </c>
      <c r="D2068" s="2" t="str">
        <f>INDEX(Hotels!$C$2:$C$49,MATCH(C2068,Hotels!$A$2:$A$49,0))</f>
        <v>Manali</v>
      </c>
      <c r="E2068" s="11">
        <v>45832</v>
      </c>
      <c r="F2068" s="11">
        <v>45834</v>
      </c>
      <c r="G2068" s="11">
        <v>45835</v>
      </c>
      <c r="H2068" s="13">
        <f>DATE(YEAR(F2068),MONTH(F2068),1)</f>
        <v>45809</v>
      </c>
      <c r="I2068" s="2">
        <f>G2068-F2068</f>
        <v>1</v>
      </c>
      <c r="J2068" s="2">
        <f>F2068-E2068</f>
        <v>2</v>
      </c>
      <c r="K2068" s="2" t="s">
        <v>2668</v>
      </c>
      <c r="L2068" s="2">
        <v>1</v>
      </c>
      <c r="M2068" s="2">
        <v>1</v>
      </c>
      <c r="N2068" s="2">
        <v>0</v>
      </c>
      <c r="O2068" s="2" t="s">
        <v>2689</v>
      </c>
      <c r="P2068" s="2" t="s">
        <v>2656</v>
      </c>
      <c r="Q2068" s="2" t="s">
        <v>2649</v>
      </c>
      <c r="R2068" s="3">
        <v>3350</v>
      </c>
      <c r="S2068" s="3">
        <f>I2068*L2068*R2068</f>
        <v>3350</v>
      </c>
      <c r="T2068" s="2">
        <f>M2068+N2068</f>
        <v>1</v>
      </c>
    </row>
    <row r="2069" spans="1:20" x14ac:dyDescent="0.2">
      <c r="A2069" s="2" t="s">
        <v>4733</v>
      </c>
      <c r="B2069" s="2" t="s">
        <v>1680</v>
      </c>
      <c r="C2069" s="2" t="s">
        <v>13</v>
      </c>
      <c r="D2069" s="2" t="str">
        <f>INDEX(Hotels!$C$2:$C$49,MATCH(C2069,Hotels!$A$2:$A$49,0))</f>
        <v>Goa</v>
      </c>
      <c r="E2069" s="11">
        <v>45832</v>
      </c>
      <c r="F2069" s="11">
        <v>45901</v>
      </c>
      <c r="G2069" s="11">
        <v>45905</v>
      </c>
      <c r="H2069" s="13">
        <f>DATE(YEAR(F2069),MONTH(F2069),1)</f>
        <v>45901</v>
      </c>
      <c r="I2069" s="2">
        <f>G2069-F2069</f>
        <v>4</v>
      </c>
      <c r="J2069" s="2">
        <f>F2069-E2069</f>
        <v>69</v>
      </c>
      <c r="K2069" s="2" t="s">
        <v>2668</v>
      </c>
      <c r="L2069" s="2">
        <v>1</v>
      </c>
      <c r="M2069" s="2">
        <v>2</v>
      </c>
      <c r="N2069" s="2">
        <v>0</v>
      </c>
      <c r="O2069" s="2" t="s">
        <v>2683</v>
      </c>
      <c r="P2069" s="2" t="s">
        <v>2656</v>
      </c>
      <c r="Q2069" s="2" t="s">
        <v>2649</v>
      </c>
      <c r="R2069" s="3">
        <v>8050</v>
      </c>
      <c r="S2069" s="3">
        <f>I2069*L2069*R2069</f>
        <v>32200</v>
      </c>
      <c r="T2069" s="2">
        <f>M2069+N2069</f>
        <v>2</v>
      </c>
    </row>
    <row r="2070" spans="1:20" x14ac:dyDescent="0.2">
      <c r="A2070" s="2" t="s">
        <v>4734</v>
      </c>
      <c r="B2070" s="2" t="s">
        <v>1781</v>
      </c>
      <c r="C2070" s="2" t="s">
        <v>97</v>
      </c>
      <c r="D2070" s="2" t="str">
        <f>INDEX(Hotels!$C$2:$C$49,MATCH(C2070,Hotels!$A$2:$A$49,0))</f>
        <v>Shimla</v>
      </c>
      <c r="E2070" s="11">
        <v>45832</v>
      </c>
      <c r="F2070" s="11">
        <v>45855</v>
      </c>
      <c r="G2070" s="11">
        <v>45856</v>
      </c>
      <c r="H2070" s="13">
        <f>DATE(YEAR(F2070),MONTH(F2070),1)</f>
        <v>45839</v>
      </c>
      <c r="I2070" s="2">
        <f>G2070-F2070</f>
        <v>1</v>
      </c>
      <c r="J2070" s="2">
        <f>F2070-E2070</f>
        <v>23</v>
      </c>
      <c r="K2070" s="2" t="s">
        <v>2646</v>
      </c>
      <c r="L2070" s="2">
        <v>1</v>
      </c>
      <c r="M2070" s="2">
        <v>2</v>
      </c>
      <c r="N2070" s="2">
        <v>0</v>
      </c>
      <c r="O2070" s="2" t="s">
        <v>2732</v>
      </c>
      <c r="P2070" s="2" t="s">
        <v>2662</v>
      </c>
      <c r="Q2070" s="2" t="s">
        <v>2649</v>
      </c>
      <c r="R2070" s="3">
        <v>12350</v>
      </c>
      <c r="S2070" s="3">
        <f>I2070*L2070*R2070</f>
        <v>12350</v>
      </c>
      <c r="T2070" s="2">
        <f>M2070+N2070</f>
        <v>2</v>
      </c>
    </row>
    <row r="2071" spans="1:20" x14ac:dyDescent="0.2">
      <c r="A2071" s="2" t="s">
        <v>4735</v>
      </c>
      <c r="B2071" s="2" t="s">
        <v>1804</v>
      </c>
      <c r="C2071" s="2" t="s">
        <v>26</v>
      </c>
      <c r="D2071" s="2" t="str">
        <f>INDEX(Hotels!$C$2:$C$49,MATCH(C2071,Hotels!$A$2:$A$49,0))</f>
        <v>Jaipur</v>
      </c>
      <c r="E2071" s="11">
        <v>45832</v>
      </c>
      <c r="F2071" s="11">
        <v>45842</v>
      </c>
      <c r="G2071" s="11">
        <v>45844</v>
      </c>
      <c r="H2071" s="13">
        <f>DATE(YEAR(F2071),MONTH(F2071),1)</f>
        <v>45839</v>
      </c>
      <c r="I2071" s="2">
        <f>G2071-F2071</f>
        <v>2</v>
      </c>
      <c r="J2071" s="2">
        <f>F2071-E2071</f>
        <v>10</v>
      </c>
      <c r="K2071" s="2" t="s">
        <v>2646</v>
      </c>
      <c r="L2071" s="2">
        <v>1</v>
      </c>
      <c r="M2071" s="2">
        <v>2</v>
      </c>
      <c r="N2071" s="2">
        <v>0</v>
      </c>
      <c r="O2071" s="2" t="s">
        <v>2683</v>
      </c>
      <c r="P2071" s="2" t="s">
        <v>2662</v>
      </c>
      <c r="Q2071" s="2" t="s">
        <v>2649</v>
      </c>
      <c r="R2071" s="3">
        <v>14050</v>
      </c>
      <c r="S2071" s="3">
        <f>I2071*L2071*R2071</f>
        <v>28100</v>
      </c>
      <c r="T2071" s="2">
        <f>M2071+N2071</f>
        <v>2</v>
      </c>
    </row>
    <row r="2072" spans="1:20" x14ac:dyDescent="0.2">
      <c r="A2072" s="2" t="s">
        <v>4736</v>
      </c>
      <c r="B2072" s="2" t="s">
        <v>2217</v>
      </c>
      <c r="C2072" s="2" t="s">
        <v>101</v>
      </c>
      <c r="D2072" s="2" t="str">
        <f>INDEX(Hotels!$C$2:$C$49,MATCH(C2072,Hotels!$A$2:$A$49,0))</f>
        <v>Shimla</v>
      </c>
      <c r="E2072" s="11">
        <v>45832</v>
      </c>
      <c r="F2072" s="11">
        <v>45842</v>
      </c>
      <c r="G2072" s="11">
        <v>45847</v>
      </c>
      <c r="H2072" s="13">
        <f>DATE(YEAR(F2072),MONTH(F2072),1)</f>
        <v>45839</v>
      </c>
      <c r="I2072" s="2">
        <f>G2072-F2072</f>
        <v>5</v>
      </c>
      <c r="J2072" s="2">
        <f>F2072-E2072</f>
        <v>10</v>
      </c>
      <c r="K2072" s="2" t="s">
        <v>2668</v>
      </c>
      <c r="L2072" s="2">
        <v>1</v>
      </c>
      <c r="M2072" s="2">
        <v>2</v>
      </c>
      <c r="N2072" s="2">
        <v>3</v>
      </c>
      <c r="O2072" s="2" t="s">
        <v>2658</v>
      </c>
      <c r="P2072" s="2" t="s">
        <v>2662</v>
      </c>
      <c r="Q2072" s="2" t="s">
        <v>2653</v>
      </c>
      <c r="R2072" s="3">
        <v>3900</v>
      </c>
      <c r="S2072" s="3">
        <f>I2072*L2072*R2072</f>
        <v>19500</v>
      </c>
      <c r="T2072" s="2">
        <f>M2072+N2072</f>
        <v>5</v>
      </c>
    </row>
    <row r="2073" spans="1:20" x14ac:dyDescent="0.2">
      <c r="A2073" s="2" t="s">
        <v>4737</v>
      </c>
      <c r="B2073" s="2" t="s">
        <v>2590</v>
      </c>
      <c r="C2073" s="2" t="s">
        <v>29</v>
      </c>
      <c r="D2073" s="2" t="str">
        <f>INDEX(Hotels!$C$2:$C$49,MATCH(C2073,Hotels!$A$2:$A$49,0))</f>
        <v>Jaipur</v>
      </c>
      <c r="E2073" s="11">
        <v>45832</v>
      </c>
      <c r="F2073" s="11">
        <v>45839</v>
      </c>
      <c r="G2073" s="11">
        <v>45843</v>
      </c>
      <c r="H2073" s="13">
        <f>DATE(YEAR(F2073),MONTH(F2073),1)</f>
        <v>45839</v>
      </c>
      <c r="I2073" s="2">
        <f>G2073-F2073</f>
        <v>4</v>
      </c>
      <c r="J2073" s="2">
        <f>F2073-E2073</f>
        <v>7</v>
      </c>
      <c r="K2073" s="2" t="s">
        <v>2655</v>
      </c>
      <c r="L2073" s="2">
        <v>1</v>
      </c>
      <c r="M2073" s="2">
        <v>2</v>
      </c>
      <c r="N2073" s="2">
        <v>0</v>
      </c>
      <c r="O2073" s="2" t="s">
        <v>2670</v>
      </c>
      <c r="P2073" s="2" t="s">
        <v>2656</v>
      </c>
      <c r="Q2073" s="2" t="s">
        <v>2649</v>
      </c>
      <c r="R2073" s="3">
        <v>5450</v>
      </c>
      <c r="S2073" s="3">
        <f>I2073*L2073*R2073</f>
        <v>21800</v>
      </c>
      <c r="T2073" s="2">
        <f>M2073+N2073</f>
        <v>2</v>
      </c>
    </row>
    <row r="2074" spans="1:20" x14ac:dyDescent="0.2">
      <c r="A2074" s="2" t="s">
        <v>4738</v>
      </c>
      <c r="B2074" s="2" t="s">
        <v>564</v>
      </c>
      <c r="C2074" s="2" t="s">
        <v>89</v>
      </c>
      <c r="D2074" s="2" t="str">
        <f>INDEX(Hotels!$C$2:$C$49,MATCH(C2074,Hotels!$A$2:$A$49,0))</f>
        <v>Kochi</v>
      </c>
      <c r="E2074" s="11">
        <v>45833</v>
      </c>
      <c r="F2074" s="11">
        <v>45869</v>
      </c>
      <c r="G2074" s="11">
        <v>45872</v>
      </c>
      <c r="H2074" s="13">
        <f>DATE(YEAR(F2074),MONTH(F2074),1)</f>
        <v>45839</v>
      </c>
      <c r="I2074" s="2">
        <f>G2074-F2074</f>
        <v>3</v>
      </c>
      <c r="J2074" s="2">
        <f>F2074-E2074</f>
        <v>36</v>
      </c>
      <c r="K2074" s="2" t="s">
        <v>2668</v>
      </c>
      <c r="L2074" s="2">
        <v>1</v>
      </c>
      <c r="M2074" s="2">
        <v>1</v>
      </c>
      <c r="N2074" s="2">
        <v>0</v>
      </c>
      <c r="O2074" s="2" t="s">
        <v>2670</v>
      </c>
      <c r="P2074" s="2" t="s">
        <v>2652</v>
      </c>
      <c r="Q2074" s="2" t="s">
        <v>2653</v>
      </c>
      <c r="R2074" s="3">
        <v>4400</v>
      </c>
      <c r="S2074" s="3">
        <f>I2074*L2074*R2074</f>
        <v>13200</v>
      </c>
      <c r="T2074" s="2">
        <f>M2074+N2074</f>
        <v>1</v>
      </c>
    </row>
    <row r="2075" spans="1:20" x14ac:dyDescent="0.2">
      <c r="A2075" s="2" t="s">
        <v>4739</v>
      </c>
      <c r="B2075" s="2" t="s">
        <v>1380</v>
      </c>
      <c r="C2075" s="2" t="s">
        <v>87</v>
      </c>
      <c r="D2075" s="2" t="str">
        <f>INDEX(Hotels!$C$2:$C$49,MATCH(C2075,Hotels!$A$2:$A$49,0))</f>
        <v>Kochi</v>
      </c>
      <c r="E2075" s="11">
        <v>45833</v>
      </c>
      <c r="F2075" s="11">
        <v>45846</v>
      </c>
      <c r="G2075" s="11">
        <v>45848</v>
      </c>
      <c r="H2075" s="13">
        <f>DATE(YEAR(F2075),MONTH(F2075),1)</f>
        <v>45839</v>
      </c>
      <c r="I2075" s="2">
        <f>G2075-F2075</f>
        <v>2</v>
      </c>
      <c r="J2075" s="2">
        <f>F2075-E2075</f>
        <v>13</v>
      </c>
      <c r="K2075" s="2" t="s">
        <v>2655</v>
      </c>
      <c r="L2075" s="2">
        <v>1</v>
      </c>
      <c r="M2075" s="2">
        <v>1</v>
      </c>
      <c r="N2075" s="2">
        <v>0</v>
      </c>
      <c r="O2075" s="2" t="s">
        <v>2732</v>
      </c>
      <c r="P2075" s="2" t="s">
        <v>2662</v>
      </c>
      <c r="Q2075" s="2" t="s">
        <v>2649</v>
      </c>
      <c r="R2075" s="3">
        <v>5400</v>
      </c>
      <c r="S2075" s="3">
        <f>I2075*L2075*R2075</f>
        <v>10800</v>
      </c>
      <c r="T2075" s="2">
        <f>M2075+N2075</f>
        <v>1</v>
      </c>
    </row>
    <row r="2076" spans="1:20" x14ac:dyDescent="0.2">
      <c r="A2076" s="2" t="s">
        <v>4740</v>
      </c>
      <c r="B2076" s="2" t="s">
        <v>1852</v>
      </c>
      <c r="C2076" s="2" t="s">
        <v>57</v>
      </c>
      <c r="D2076" s="2" t="str">
        <f>INDEX(Hotels!$C$2:$C$49,MATCH(C2076,Hotels!$A$2:$A$49,0))</f>
        <v>Mumbai</v>
      </c>
      <c r="E2076" s="11">
        <v>45833</v>
      </c>
      <c r="F2076" s="11">
        <v>45848</v>
      </c>
      <c r="G2076" s="11">
        <v>45851</v>
      </c>
      <c r="H2076" s="13">
        <f>DATE(YEAR(F2076),MONTH(F2076),1)</f>
        <v>45839</v>
      </c>
      <c r="I2076" s="2">
        <f>G2076-F2076</f>
        <v>3</v>
      </c>
      <c r="J2076" s="2">
        <f>F2076-E2076</f>
        <v>15</v>
      </c>
      <c r="K2076" s="2" t="s">
        <v>2655</v>
      </c>
      <c r="L2076" s="2">
        <v>1</v>
      </c>
      <c r="M2076" s="2">
        <v>3</v>
      </c>
      <c r="N2076" s="2">
        <v>0</v>
      </c>
      <c r="O2076" s="2" t="s">
        <v>2689</v>
      </c>
      <c r="P2076" s="2" t="s">
        <v>2652</v>
      </c>
      <c r="Q2076" s="2" t="s">
        <v>2653</v>
      </c>
      <c r="R2076" s="3">
        <v>7450</v>
      </c>
      <c r="S2076" s="3">
        <f>I2076*L2076*R2076</f>
        <v>22350</v>
      </c>
      <c r="T2076" s="2">
        <f>M2076+N2076</f>
        <v>3</v>
      </c>
    </row>
    <row r="2077" spans="1:20" x14ac:dyDescent="0.2">
      <c r="A2077" s="2" t="s">
        <v>4741</v>
      </c>
      <c r="B2077" s="2" t="s">
        <v>1640</v>
      </c>
      <c r="C2077" s="2" t="s">
        <v>26</v>
      </c>
      <c r="D2077" s="2" t="str">
        <f>INDEX(Hotels!$C$2:$C$49,MATCH(C2077,Hotels!$A$2:$A$49,0))</f>
        <v>Jaipur</v>
      </c>
      <c r="E2077" s="11">
        <v>45834</v>
      </c>
      <c r="F2077" s="11">
        <v>45874</v>
      </c>
      <c r="G2077" s="11">
        <v>45879</v>
      </c>
      <c r="H2077" s="13">
        <f>DATE(YEAR(F2077),MONTH(F2077),1)</f>
        <v>45870</v>
      </c>
      <c r="I2077" s="2">
        <f>G2077-F2077</f>
        <v>5</v>
      </c>
      <c r="J2077" s="2">
        <f>F2077-E2077</f>
        <v>40</v>
      </c>
      <c r="K2077" s="2" t="s">
        <v>2655</v>
      </c>
      <c r="L2077" s="2">
        <v>1</v>
      </c>
      <c r="M2077" s="2">
        <v>2</v>
      </c>
      <c r="N2077" s="2">
        <v>0</v>
      </c>
      <c r="O2077" s="2" t="s">
        <v>2647</v>
      </c>
      <c r="P2077" s="2" t="s">
        <v>2656</v>
      </c>
      <c r="Q2077" s="2" t="s">
        <v>2653</v>
      </c>
      <c r="R2077" s="3">
        <v>9400</v>
      </c>
      <c r="S2077" s="3">
        <f>I2077*L2077*R2077</f>
        <v>47000</v>
      </c>
      <c r="T2077" s="2">
        <f>M2077+N2077</f>
        <v>2</v>
      </c>
    </row>
    <row r="2078" spans="1:20" x14ac:dyDescent="0.2">
      <c r="A2078" s="2" t="s">
        <v>4742</v>
      </c>
      <c r="B2078" s="2" t="s">
        <v>1698</v>
      </c>
      <c r="C2078" s="2" t="s">
        <v>71</v>
      </c>
      <c r="D2078" s="2" t="str">
        <f>INDEX(Hotels!$C$2:$C$49,MATCH(C2078,Hotels!$A$2:$A$49,0))</f>
        <v>New Delhi</v>
      </c>
      <c r="E2078" s="11">
        <v>45834</v>
      </c>
      <c r="F2078" s="11">
        <v>45929</v>
      </c>
      <c r="G2078" s="11">
        <v>45931</v>
      </c>
      <c r="H2078" s="13">
        <f>DATE(YEAR(F2078),MONTH(F2078),1)</f>
        <v>45901</v>
      </c>
      <c r="I2078" s="2">
        <f>G2078-F2078</f>
        <v>2</v>
      </c>
      <c r="J2078" s="2">
        <f>F2078-E2078</f>
        <v>95</v>
      </c>
      <c r="K2078" s="2" t="s">
        <v>2646</v>
      </c>
      <c r="L2078" s="2">
        <v>1</v>
      </c>
      <c r="M2078" s="2">
        <v>2</v>
      </c>
      <c r="N2078" s="2">
        <v>0</v>
      </c>
      <c r="O2078" s="2" t="s">
        <v>2670</v>
      </c>
      <c r="P2078" s="2" t="s">
        <v>2656</v>
      </c>
      <c r="Q2078" s="2" t="s">
        <v>2649</v>
      </c>
      <c r="R2078" s="3">
        <v>10800</v>
      </c>
      <c r="S2078" s="3">
        <f>I2078*L2078*R2078</f>
        <v>21600</v>
      </c>
      <c r="T2078" s="2">
        <f>M2078+N2078</f>
        <v>2</v>
      </c>
    </row>
    <row r="2079" spans="1:20" x14ac:dyDescent="0.2">
      <c r="A2079" s="2" t="s">
        <v>4743</v>
      </c>
      <c r="B2079" s="2" t="s">
        <v>1858</v>
      </c>
      <c r="C2079" s="2" t="s">
        <v>77</v>
      </c>
      <c r="D2079" s="2" t="str">
        <f>INDEX(Hotels!$C$2:$C$49,MATCH(C2079,Hotels!$A$2:$A$49,0))</f>
        <v>Bengaluru</v>
      </c>
      <c r="E2079" s="11">
        <v>45834</v>
      </c>
      <c r="F2079" s="11">
        <v>45967</v>
      </c>
      <c r="G2079" s="11">
        <v>45971</v>
      </c>
      <c r="H2079" s="13">
        <f>DATE(YEAR(F2079),MONTH(F2079),1)</f>
        <v>45962</v>
      </c>
      <c r="I2079" s="2">
        <f>G2079-F2079</f>
        <v>4</v>
      </c>
      <c r="J2079" s="2">
        <f>F2079-E2079</f>
        <v>133</v>
      </c>
      <c r="K2079" s="2" t="s">
        <v>2668</v>
      </c>
      <c r="L2079" s="2">
        <v>1</v>
      </c>
      <c r="M2079" s="2">
        <v>2</v>
      </c>
      <c r="N2079" s="2">
        <v>1</v>
      </c>
      <c r="O2079" s="2" t="s">
        <v>2670</v>
      </c>
      <c r="P2079" s="2" t="s">
        <v>2659</v>
      </c>
      <c r="Q2079" s="2" t="s">
        <v>2649</v>
      </c>
      <c r="R2079" s="3">
        <v>7350</v>
      </c>
      <c r="S2079" s="3">
        <f>I2079*L2079*R2079</f>
        <v>29400</v>
      </c>
      <c r="T2079" s="2">
        <f>M2079+N2079</f>
        <v>3</v>
      </c>
    </row>
    <row r="2080" spans="1:20" x14ac:dyDescent="0.2">
      <c r="A2080" s="2" t="s">
        <v>4744</v>
      </c>
      <c r="B2080" s="2" t="s">
        <v>1983</v>
      </c>
      <c r="C2080" s="2" t="s">
        <v>26</v>
      </c>
      <c r="D2080" s="2" t="str">
        <f>INDEX(Hotels!$C$2:$C$49,MATCH(C2080,Hotels!$A$2:$A$49,0))</f>
        <v>Jaipur</v>
      </c>
      <c r="E2080" s="11">
        <v>45834</v>
      </c>
      <c r="F2080" s="11">
        <v>45850</v>
      </c>
      <c r="G2080" s="11">
        <v>45855</v>
      </c>
      <c r="H2080" s="13">
        <f>DATE(YEAR(F2080),MONTH(F2080),1)</f>
        <v>45839</v>
      </c>
      <c r="I2080" s="2">
        <f>G2080-F2080</f>
        <v>5</v>
      </c>
      <c r="J2080" s="2">
        <f>F2080-E2080</f>
        <v>16</v>
      </c>
      <c r="K2080" s="2" t="s">
        <v>2655</v>
      </c>
      <c r="L2080" s="2">
        <v>1</v>
      </c>
      <c r="M2080" s="2">
        <v>2</v>
      </c>
      <c r="N2080" s="2">
        <v>0</v>
      </c>
      <c r="O2080" s="2" t="s">
        <v>2647</v>
      </c>
      <c r="P2080" s="2" t="s">
        <v>2662</v>
      </c>
      <c r="Q2080" s="2" t="s">
        <v>2649</v>
      </c>
      <c r="R2080" s="3">
        <v>9400</v>
      </c>
      <c r="S2080" s="3">
        <f>I2080*L2080*R2080</f>
        <v>47000</v>
      </c>
      <c r="T2080" s="2">
        <f>M2080+N2080</f>
        <v>2</v>
      </c>
    </row>
    <row r="2081" spans="1:20" x14ac:dyDescent="0.2">
      <c r="A2081" s="2" t="s">
        <v>4745</v>
      </c>
      <c r="B2081" s="2" t="s">
        <v>974</v>
      </c>
      <c r="C2081" s="2" t="s">
        <v>120</v>
      </c>
      <c r="D2081" s="2" t="str">
        <f>INDEX(Hotels!$C$2:$C$49,MATCH(C2081,Hotels!$A$2:$A$49,0))</f>
        <v>Rishikesh</v>
      </c>
      <c r="E2081" s="11">
        <v>45835</v>
      </c>
      <c r="F2081" s="11">
        <v>45855</v>
      </c>
      <c r="G2081" s="11">
        <v>45857</v>
      </c>
      <c r="H2081" s="13">
        <f>DATE(YEAR(F2081),MONTH(F2081),1)</f>
        <v>45839</v>
      </c>
      <c r="I2081" s="2">
        <f>G2081-F2081</f>
        <v>2</v>
      </c>
      <c r="J2081" s="2">
        <f>F2081-E2081</f>
        <v>20</v>
      </c>
      <c r="K2081" s="2" t="s">
        <v>2646</v>
      </c>
      <c r="L2081" s="2">
        <v>1</v>
      </c>
      <c r="M2081" s="2">
        <v>1</v>
      </c>
      <c r="N2081" s="2">
        <v>0</v>
      </c>
      <c r="O2081" s="2" t="s">
        <v>2670</v>
      </c>
      <c r="P2081" s="2" t="s">
        <v>2656</v>
      </c>
      <c r="Q2081" s="2" t="s">
        <v>2649</v>
      </c>
      <c r="R2081" s="3">
        <v>3600</v>
      </c>
      <c r="S2081" s="3">
        <f>I2081*L2081*R2081</f>
        <v>7200</v>
      </c>
      <c r="T2081" s="2">
        <f>M2081+N2081</f>
        <v>1</v>
      </c>
    </row>
    <row r="2082" spans="1:20" x14ac:dyDescent="0.2">
      <c r="A2082" s="2" t="s">
        <v>4746</v>
      </c>
      <c r="B2082" s="2" t="s">
        <v>1148</v>
      </c>
      <c r="C2082" s="2" t="s">
        <v>83</v>
      </c>
      <c r="D2082" s="2" t="str">
        <f>INDEX(Hotels!$C$2:$C$49,MATCH(C2082,Hotels!$A$2:$A$49,0))</f>
        <v>Kochi</v>
      </c>
      <c r="E2082" s="11">
        <v>45835</v>
      </c>
      <c r="F2082" s="11">
        <v>45914</v>
      </c>
      <c r="G2082" s="11">
        <v>45916</v>
      </c>
      <c r="H2082" s="13">
        <f>DATE(YEAR(F2082),MONTH(F2082),1)</f>
        <v>45901</v>
      </c>
      <c r="I2082" s="2">
        <f>G2082-F2082</f>
        <v>2</v>
      </c>
      <c r="J2082" s="2">
        <f>F2082-E2082</f>
        <v>79</v>
      </c>
      <c r="K2082" s="2" t="s">
        <v>2655</v>
      </c>
      <c r="L2082" s="2">
        <v>4</v>
      </c>
      <c r="M2082" s="2">
        <v>8</v>
      </c>
      <c r="N2082" s="2">
        <v>0</v>
      </c>
      <c r="O2082" s="2" t="s">
        <v>2683</v>
      </c>
      <c r="P2082" s="2" t="s">
        <v>2656</v>
      </c>
      <c r="Q2082" s="2" t="s">
        <v>2649</v>
      </c>
      <c r="R2082" s="3">
        <v>9300</v>
      </c>
      <c r="S2082" s="3">
        <f>I2082*L2082*R2082</f>
        <v>74400</v>
      </c>
      <c r="T2082" s="2">
        <f>M2082+N2082</f>
        <v>8</v>
      </c>
    </row>
    <row r="2083" spans="1:20" x14ac:dyDescent="0.2">
      <c r="A2083" s="2" t="s">
        <v>4747</v>
      </c>
      <c r="B2083" s="2" t="s">
        <v>1219</v>
      </c>
      <c r="C2083" s="2" t="s">
        <v>83</v>
      </c>
      <c r="D2083" s="2" t="str">
        <f>INDEX(Hotels!$C$2:$C$49,MATCH(C2083,Hotels!$A$2:$A$49,0))</f>
        <v>Kochi</v>
      </c>
      <c r="E2083" s="11">
        <v>45835</v>
      </c>
      <c r="F2083" s="11">
        <v>45843</v>
      </c>
      <c r="G2083" s="11">
        <v>45847</v>
      </c>
      <c r="H2083" s="13">
        <f>DATE(YEAR(F2083),MONTH(F2083),1)</f>
        <v>45839</v>
      </c>
      <c r="I2083" s="2">
        <f>G2083-F2083</f>
        <v>4</v>
      </c>
      <c r="J2083" s="2">
        <f>F2083-E2083</f>
        <v>8</v>
      </c>
      <c r="K2083" s="2" t="s">
        <v>2646</v>
      </c>
      <c r="L2083" s="2">
        <v>1</v>
      </c>
      <c r="M2083" s="2">
        <v>2</v>
      </c>
      <c r="N2083" s="2">
        <v>0</v>
      </c>
      <c r="O2083" s="2" t="s">
        <v>2647</v>
      </c>
      <c r="P2083" s="2" t="s">
        <v>2656</v>
      </c>
      <c r="Q2083" s="2" t="s">
        <v>2649</v>
      </c>
      <c r="R2083" s="3">
        <v>13650</v>
      </c>
      <c r="S2083" s="3">
        <f>I2083*L2083*R2083</f>
        <v>54600</v>
      </c>
      <c r="T2083" s="2">
        <f>M2083+N2083</f>
        <v>2</v>
      </c>
    </row>
    <row r="2084" spans="1:20" x14ac:dyDescent="0.2">
      <c r="A2084" s="2" t="s">
        <v>4748</v>
      </c>
      <c r="B2084" s="2" t="s">
        <v>1313</v>
      </c>
      <c r="C2084" s="2" t="s">
        <v>73</v>
      </c>
      <c r="D2084" s="2" t="str">
        <f>INDEX(Hotels!$C$2:$C$49,MATCH(C2084,Hotels!$A$2:$A$49,0))</f>
        <v>Bengaluru</v>
      </c>
      <c r="E2084" s="11">
        <v>45835</v>
      </c>
      <c r="F2084" s="11">
        <v>46034</v>
      </c>
      <c r="G2084" s="11">
        <v>46038</v>
      </c>
      <c r="H2084" s="13">
        <f>DATE(YEAR(F2084),MONTH(F2084),1)</f>
        <v>46023</v>
      </c>
      <c r="I2084" s="2">
        <f>G2084-F2084</f>
        <v>4</v>
      </c>
      <c r="J2084" s="2">
        <f>F2084-E2084</f>
        <v>199</v>
      </c>
      <c r="K2084" s="2" t="s">
        <v>2655</v>
      </c>
      <c r="L2084" s="2">
        <v>1</v>
      </c>
      <c r="M2084" s="2">
        <v>2</v>
      </c>
      <c r="N2084" s="2">
        <v>0</v>
      </c>
      <c r="O2084" s="2" t="s">
        <v>2689</v>
      </c>
      <c r="P2084" s="2" t="s">
        <v>2652</v>
      </c>
      <c r="Q2084" s="2" t="s">
        <v>2649</v>
      </c>
      <c r="R2084" s="3">
        <v>9750</v>
      </c>
      <c r="S2084" s="3">
        <f>I2084*L2084*R2084</f>
        <v>39000</v>
      </c>
      <c r="T2084" s="2">
        <f>M2084+N2084</f>
        <v>2</v>
      </c>
    </row>
    <row r="2085" spans="1:20" x14ac:dyDescent="0.2">
      <c r="A2085" s="2" t="s">
        <v>4749</v>
      </c>
      <c r="B2085" s="2" t="s">
        <v>2367</v>
      </c>
      <c r="C2085" s="2" t="s">
        <v>13</v>
      </c>
      <c r="D2085" s="2" t="str">
        <f>INDEX(Hotels!$C$2:$C$49,MATCH(C2085,Hotels!$A$2:$A$49,0))</f>
        <v>Goa</v>
      </c>
      <c r="E2085" s="11">
        <v>45835</v>
      </c>
      <c r="F2085" s="11">
        <v>45903</v>
      </c>
      <c r="G2085" s="11">
        <v>45905</v>
      </c>
      <c r="H2085" s="13">
        <f>DATE(YEAR(F2085),MONTH(F2085),1)</f>
        <v>45901</v>
      </c>
      <c r="I2085" s="2">
        <f>G2085-F2085</f>
        <v>2</v>
      </c>
      <c r="J2085" s="2">
        <f>F2085-E2085</f>
        <v>68</v>
      </c>
      <c r="K2085" s="2" t="s">
        <v>2666</v>
      </c>
      <c r="L2085" s="2">
        <v>1</v>
      </c>
      <c r="M2085" s="2">
        <v>2</v>
      </c>
      <c r="N2085" s="2">
        <v>0</v>
      </c>
      <c r="O2085" s="2" t="s">
        <v>2670</v>
      </c>
      <c r="P2085" s="2" t="s">
        <v>2662</v>
      </c>
      <c r="Q2085" s="2" t="s">
        <v>2649</v>
      </c>
      <c r="R2085" s="3">
        <v>21700</v>
      </c>
      <c r="S2085" s="3">
        <f>I2085*L2085*R2085</f>
        <v>43400</v>
      </c>
      <c r="T2085" s="2">
        <f>M2085+N2085</f>
        <v>2</v>
      </c>
    </row>
    <row r="2086" spans="1:20" x14ac:dyDescent="0.2">
      <c r="A2086" s="2" t="s">
        <v>4750</v>
      </c>
      <c r="B2086" s="2" t="s">
        <v>2472</v>
      </c>
      <c r="C2086" s="2" t="s">
        <v>57</v>
      </c>
      <c r="D2086" s="2" t="str">
        <f>INDEX(Hotels!$C$2:$C$49,MATCH(C2086,Hotels!$A$2:$A$49,0))</f>
        <v>Mumbai</v>
      </c>
      <c r="E2086" s="11">
        <v>45835</v>
      </c>
      <c r="F2086" s="11">
        <v>45983</v>
      </c>
      <c r="G2086" s="11">
        <v>45989</v>
      </c>
      <c r="H2086" s="13">
        <f>DATE(YEAR(F2086),MONTH(F2086),1)</f>
        <v>45962</v>
      </c>
      <c r="I2086" s="2">
        <f>G2086-F2086</f>
        <v>6</v>
      </c>
      <c r="J2086" s="2">
        <f>F2086-E2086</f>
        <v>148</v>
      </c>
      <c r="K2086" s="2" t="s">
        <v>2646</v>
      </c>
      <c r="L2086" s="2">
        <v>1</v>
      </c>
      <c r="M2086" s="2">
        <v>2</v>
      </c>
      <c r="N2086" s="2">
        <v>3</v>
      </c>
      <c r="O2086" s="2" t="s">
        <v>2647</v>
      </c>
      <c r="P2086" s="2" t="s">
        <v>2652</v>
      </c>
      <c r="Q2086" s="2" t="s">
        <v>2649</v>
      </c>
      <c r="R2086" s="3">
        <v>17100</v>
      </c>
      <c r="S2086" s="3">
        <f>I2086*L2086*R2086</f>
        <v>102600</v>
      </c>
      <c r="T2086" s="2">
        <f>M2086+N2086</f>
        <v>5</v>
      </c>
    </row>
    <row r="2087" spans="1:20" x14ac:dyDescent="0.2">
      <c r="A2087" s="2" t="s">
        <v>4751</v>
      </c>
      <c r="B2087" s="2" t="s">
        <v>1089</v>
      </c>
      <c r="C2087" s="2" t="s">
        <v>61</v>
      </c>
      <c r="D2087" s="2" t="str">
        <f>INDEX(Hotels!$C$2:$C$49,MATCH(C2087,Hotels!$A$2:$A$49,0))</f>
        <v>Mumbai</v>
      </c>
      <c r="E2087" s="11">
        <v>45836</v>
      </c>
      <c r="F2087" s="11">
        <v>45852</v>
      </c>
      <c r="G2087" s="11">
        <v>45856</v>
      </c>
      <c r="H2087" s="13">
        <f>DATE(YEAR(F2087),MONTH(F2087),1)</f>
        <v>45839</v>
      </c>
      <c r="I2087" s="2">
        <f>G2087-F2087</f>
        <v>4</v>
      </c>
      <c r="J2087" s="2">
        <f>F2087-E2087</f>
        <v>16</v>
      </c>
      <c r="K2087" s="2" t="s">
        <v>2666</v>
      </c>
      <c r="L2087" s="2">
        <v>4</v>
      </c>
      <c r="M2087" s="2">
        <v>8</v>
      </c>
      <c r="N2087" s="2">
        <v>0</v>
      </c>
      <c r="O2087" s="2" t="s">
        <v>2670</v>
      </c>
      <c r="P2087" s="2" t="s">
        <v>2656</v>
      </c>
      <c r="Q2087" s="2" t="s">
        <v>2649</v>
      </c>
      <c r="R2087" s="3">
        <v>32250</v>
      </c>
      <c r="S2087" s="3">
        <f>I2087*L2087*R2087</f>
        <v>516000</v>
      </c>
      <c r="T2087" s="2">
        <f>M2087+N2087</f>
        <v>8</v>
      </c>
    </row>
    <row r="2088" spans="1:20" x14ac:dyDescent="0.2">
      <c r="A2088" s="2" t="s">
        <v>4752</v>
      </c>
      <c r="B2088" s="2" t="s">
        <v>2095</v>
      </c>
      <c r="C2088" s="2" t="s">
        <v>77</v>
      </c>
      <c r="D2088" s="2" t="str">
        <f>INDEX(Hotels!$C$2:$C$49,MATCH(C2088,Hotels!$A$2:$A$49,0))</f>
        <v>Bengaluru</v>
      </c>
      <c r="E2088" s="11">
        <v>45836</v>
      </c>
      <c r="F2088" s="11">
        <v>45837</v>
      </c>
      <c r="G2088" s="11">
        <v>45842</v>
      </c>
      <c r="H2088" s="13">
        <f>DATE(YEAR(F2088),MONTH(F2088),1)</f>
        <v>45809</v>
      </c>
      <c r="I2088" s="2">
        <f>G2088-F2088</f>
        <v>5</v>
      </c>
      <c r="J2088" s="2">
        <f>F2088-E2088</f>
        <v>1</v>
      </c>
      <c r="K2088" s="2" t="s">
        <v>2655</v>
      </c>
      <c r="L2088" s="2">
        <v>1</v>
      </c>
      <c r="M2088" s="2">
        <v>2</v>
      </c>
      <c r="N2088" s="2">
        <v>2</v>
      </c>
      <c r="O2088" s="2" t="s">
        <v>2670</v>
      </c>
      <c r="P2088" s="2" t="s">
        <v>2656</v>
      </c>
      <c r="Q2088" s="2" t="s">
        <v>2649</v>
      </c>
      <c r="R2088" s="3">
        <v>6150</v>
      </c>
      <c r="S2088" s="3">
        <f>I2088*L2088*R2088</f>
        <v>30750</v>
      </c>
      <c r="T2088" s="2">
        <f>M2088+N2088</f>
        <v>4</v>
      </c>
    </row>
    <row r="2089" spans="1:20" x14ac:dyDescent="0.2">
      <c r="A2089" s="2" t="s">
        <v>4753</v>
      </c>
      <c r="B2089" s="2" t="s">
        <v>2541</v>
      </c>
      <c r="C2089" s="2" t="s">
        <v>89</v>
      </c>
      <c r="D2089" s="2" t="str">
        <f>INDEX(Hotels!$C$2:$C$49,MATCH(C2089,Hotels!$A$2:$A$49,0))</f>
        <v>Kochi</v>
      </c>
      <c r="E2089" s="11">
        <v>45836</v>
      </c>
      <c r="F2089" s="11">
        <v>45972</v>
      </c>
      <c r="G2089" s="11">
        <v>45974</v>
      </c>
      <c r="H2089" s="13">
        <f>DATE(YEAR(F2089),MONTH(F2089),1)</f>
        <v>45962</v>
      </c>
      <c r="I2089" s="2">
        <f>G2089-F2089</f>
        <v>2</v>
      </c>
      <c r="J2089" s="2">
        <f>F2089-E2089</f>
        <v>136</v>
      </c>
      <c r="K2089" s="2" t="s">
        <v>2668</v>
      </c>
      <c r="L2089" s="2">
        <v>1</v>
      </c>
      <c r="M2089" s="2">
        <v>2</v>
      </c>
      <c r="N2089" s="2">
        <v>0</v>
      </c>
      <c r="O2089" s="2" t="s">
        <v>2651</v>
      </c>
      <c r="P2089" s="2" t="s">
        <v>2648</v>
      </c>
      <c r="Q2089" s="2" t="s">
        <v>2649</v>
      </c>
      <c r="R2089" s="3">
        <v>6300</v>
      </c>
      <c r="S2089" s="3">
        <f>I2089*L2089*R2089</f>
        <v>12600</v>
      </c>
      <c r="T2089" s="2">
        <f>M2089+N2089</f>
        <v>2</v>
      </c>
    </row>
    <row r="2090" spans="1:20" x14ac:dyDescent="0.2">
      <c r="A2090" s="2" t="s">
        <v>4754</v>
      </c>
      <c r="B2090" s="2" t="s">
        <v>985</v>
      </c>
      <c r="C2090" s="2" t="s">
        <v>69</v>
      </c>
      <c r="D2090" s="2" t="str">
        <f>INDEX(Hotels!$C$2:$C$49,MATCH(C2090,Hotels!$A$2:$A$49,0))</f>
        <v>New Delhi</v>
      </c>
      <c r="E2090" s="11">
        <v>45837</v>
      </c>
      <c r="F2090" s="11">
        <v>45843</v>
      </c>
      <c r="G2090" s="11">
        <v>45845</v>
      </c>
      <c r="H2090" s="13">
        <f>DATE(YEAR(F2090),MONTH(F2090),1)</f>
        <v>45839</v>
      </c>
      <c r="I2090" s="2">
        <f>G2090-F2090</f>
        <v>2</v>
      </c>
      <c r="J2090" s="2">
        <f>F2090-E2090</f>
        <v>6</v>
      </c>
      <c r="K2090" s="2" t="s">
        <v>2646</v>
      </c>
      <c r="L2090" s="2">
        <v>1</v>
      </c>
      <c r="M2090" s="2">
        <v>2</v>
      </c>
      <c r="N2090" s="2">
        <v>0</v>
      </c>
      <c r="O2090" s="2" t="s">
        <v>2651</v>
      </c>
      <c r="P2090" s="2" t="s">
        <v>2659</v>
      </c>
      <c r="Q2090" s="2" t="s">
        <v>2649</v>
      </c>
      <c r="R2090" s="3">
        <v>20550</v>
      </c>
      <c r="S2090" s="3">
        <f>I2090*L2090*R2090</f>
        <v>41100</v>
      </c>
      <c r="T2090" s="2">
        <f>M2090+N2090</f>
        <v>2</v>
      </c>
    </row>
    <row r="2091" spans="1:20" x14ac:dyDescent="0.2">
      <c r="A2091" s="2" t="s">
        <v>4755</v>
      </c>
      <c r="B2091" s="2" t="s">
        <v>1306</v>
      </c>
      <c r="C2091" s="2" t="s">
        <v>26</v>
      </c>
      <c r="D2091" s="2" t="str">
        <f>INDEX(Hotels!$C$2:$C$49,MATCH(C2091,Hotels!$A$2:$A$49,0))</f>
        <v>Jaipur</v>
      </c>
      <c r="E2091" s="11">
        <v>45837</v>
      </c>
      <c r="F2091" s="11">
        <v>45850</v>
      </c>
      <c r="G2091" s="11">
        <v>45853</v>
      </c>
      <c r="H2091" s="13">
        <f>DATE(YEAR(F2091),MONTH(F2091),1)</f>
        <v>45839</v>
      </c>
      <c r="I2091" s="2">
        <f>G2091-F2091</f>
        <v>3</v>
      </c>
      <c r="J2091" s="2">
        <f>F2091-E2091</f>
        <v>13</v>
      </c>
      <c r="K2091" s="2" t="s">
        <v>2655</v>
      </c>
      <c r="L2091" s="2">
        <v>2</v>
      </c>
      <c r="M2091" s="2">
        <v>4</v>
      </c>
      <c r="N2091" s="2">
        <v>2</v>
      </c>
      <c r="O2091" s="2" t="s">
        <v>2658</v>
      </c>
      <c r="P2091" s="2" t="s">
        <v>2662</v>
      </c>
      <c r="Q2091" s="2" t="s">
        <v>2649</v>
      </c>
      <c r="R2091" s="3">
        <v>9300</v>
      </c>
      <c r="S2091" s="3">
        <f>I2091*L2091*R2091</f>
        <v>55800</v>
      </c>
      <c r="T2091" s="2">
        <f>M2091+N2091</f>
        <v>6</v>
      </c>
    </row>
    <row r="2092" spans="1:20" x14ac:dyDescent="0.2">
      <c r="A2092" s="2" t="s">
        <v>4756</v>
      </c>
      <c r="B2092" s="2" t="s">
        <v>1505</v>
      </c>
      <c r="C2092" s="2" t="s">
        <v>125</v>
      </c>
      <c r="D2092" s="2" t="str">
        <f>INDEX(Hotels!$C$2:$C$49,MATCH(C2092,Hotels!$A$2:$A$49,0))</f>
        <v>Varanasi</v>
      </c>
      <c r="E2092" s="11">
        <v>45837</v>
      </c>
      <c r="F2092" s="11">
        <v>45867</v>
      </c>
      <c r="G2092" s="11">
        <v>45869</v>
      </c>
      <c r="H2092" s="13">
        <f>DATE(YEAR(F2092),MONTH(F2092),1)</f>
        <v>45839</v>
      </c>
      <c r="I2092" s="2">
        <f>G2092-F2092</f>
        <v>2</v>
      </c>
      <c r="J2092" s="2">
        <f>F2092-E2092</f>
        <v>30</v>
      </c>
      <c r="K2092" s="2" t="s">
        <v>2655</v>
      </c>
      <c r="L2092" s="2">
        <v>1</v>
      </c>
      <c r="M2092" s="2">
        <v>2</v>
      </c>
      <c r="N2092" s="2">
        <v>0</v>
      </c>
      <c r="O2092" s="2" t="s">
        <v>2689</v>
      </c>
      <c r="P2092" s="2" t="s">
        <v>2652</v>
      </c>
      <c r="Q2092" s="2" t="s">
        <v>2649</v>
      </c>
      <c r="R2092" s="3">
        <v>7700</v>
      </c>
      <c r="S2092" s="3">
        <f>I2092*L2092*R2092</f>
        <v>15400</v>
      </c>
      <c r="T2092" s="2">
        <f>M2092+N2092</f>
        <v>2</v>
      </c>
    </row>
    <row r="2093" spans="1:20" x14ac:dyDescent="0.2">
      <c r="A2093" s="2" t="s">
        <v>4757</v>
      </c>
      <c r="B2093" s="2" t="s">
        <v>2028</v>
      </c>
      <c r="C2093" s="2" t="s">
        <v>39</v>
      </c>
      <c r="D2093" s="2" t="str">
        <f>INDEX(Hotels!$C$2:$C$49,MATCH(C2093,Hotels!$A$2:$A$49,0))</f>
        <v>Udaipur</v>
      </c>
      <c r="E2093" s="11">
        <v>45837</v>
      </c>
      <c r="F2093" s="11">
        <v>45839</v>
      </c>
      <c r="G2093" s="11">
        <v>45843</v>
      </c>
      <c r="H2093" s="13">
        <f>DATE(YEAR(F2093),MONTH(F2093),1)</f>
        <v>45839</v>
      </c>
      <c r="I2093" s="2">
        <f>G2093-F2093</f>
        <v>4</v>
      </c>
      <c r="J2093" s="2">
        <f>F2093-E2093</f>
        <v>2</v>
      </c>
      <c r="K2093" s="2" t="s">
        <v>2655</v>
      </c>
      <c r="L2093" s="2">
        <v>1</v>
      </c>
      <c r="M2093" s="2">
        <v>2</v>
      </c>
      <c r="N2093" s="2">
        <v>0</v>
      </c>
      <c r="O2093" s="2" t="s">
        <v>2689</v>
      </c>
      <c r="P2093" s="2" t="s">
        <v>2656</v>
      </c>
      <c r="Q2093" s="2" t="s">
        <v>2653</v>
      </c>
      <c r="R2093" s="3">
        <v>5550</v>
      </c>
      <c r="S2093" s="3">
        <f>I2093*L2093*R2093</f>
        <v>22200</v>
      </c>
      <c r="T2093" s="2">
        <f>M2093+N2093</f>
        <v>2</v>
      </c>
    </row>
    <row r="2094" spans="1:20" x14ac:dyDescent="0.2">
      <c r="A2094" s="2" t="s">
        <v>4758</v>
      </c>
      <c r="B2094" s="2" t="s">
        <v>2244</v>
      </c>
      <c r="C2094" s="2" t="s">
        <v>51</v>
      </c>
      <c r="D2094" s="2" t="str">
        <f>INDEX(Hotels!$C$2:$C$49,MATCH(C2094,Hotels!$A$2:$A$49,0))</f>
        <v>Agra</v>
      </c>
      <c r="E2094" s="11">
        <v>45837</v>
      </c>
      <c r="F2094" s="11">
        <v>45839</v>
      </c>
      <c r="G2094" s="11">
        <v>45844</v>
      </c>
      <c r="H2094" s="13">
        <f>DATE(YEAR(F2094),MONTH(F2094),1)</f>
        <v>45839</v>
      </c>
      <c r="I2094" s="2">
        <f>G2094-F2094</f>
        <v>5</v>
      </c>
      <c r="J2094" s="2">
        <f>F2094-E2094</f>
        <v>2</v>
      </c>
      <c r="K2094" s="2" t="s">
        <v>2668</v>
      </c>
      <c r="L2094" s="2">
        <v>2</v>
      </c>
      <c r="M2094" s="2">
        <v>4</v>
      </c>
      <c r="N2094" s="2">
        <v>3</v>
      </c>
      <c r="O2094" s="2" t="s">
        <v>2651</v>
      </c>
      <c r="P2094" s="2" t="s">
        <v>2652</v>
      </c>
      <c r="Q2094" s="2" t="s">
        <v>2649</v>
      </c>
      <c r="R2094" s="3">
        <v>5350</v>
      </c>
      <c r="S2094" s="3">
        <f>I2094*L2094*R2094</f>
        <v>53500</v>
      </c>
      <c r="T2094" s="2">
        <f>M2094+N2094</f>
        <v>7</v>
      </c>
    </row>
    <row r="2095" spans="1:20" x14ac:dyDescent="0.2">
      <c r="A2095" s="2" t="s">
        <v>4759</v>
      </c>
      <c r="B2095" s="2" t="s">
        <v>2426</v>
      </c>
      <c r="C2095" s="2" t="s">
        <v>122</v>
      </c>
      <c r="D2095" s="2" t="str">
        <f>INDEX(Hotels!$C$2:$C$49,MATCH(C2095,Hotels!$A$2:$A$49,0))</f>
        <v>Varanasi</v>
      </c>
      <c r="E2095" s="11">
        <v>45837</v>
      </c>
      <c r="F2095" s="11">
        <v>45873</v>
      </c>
      <c r="G2095" s="11">
        <v>45876</v>
      </c>
      <c r="H2095" s="13">
        <f>DATE(YEAR(F2095),MONTH(F2095),1)</f>
        <v>45870</v>
      </c>
      <c r="I2095" s="2">
        <f>G2095-F2095</f>
        <v>3</v>
      </c>
      <c r="J2095" s="2">
        <f>F2095-E2095</f>
        <v>36</v>
      </c>
      <c r="K2095" s="2" t="s">
        <v>2668</v>
      </c>
      <c r="L2095" s="2">
        <v>1</v>
      </c>
      <c r="M2095" s="2">
        <v>2</v>
      </c>
      <c r="N2095" s="2">
        <v>2</v>
      </c>
      <c r="O2095" s="2" t="s">
        <v>2670</v>
      </c>
      <c r="P2095" s="2" t="s">
        <v>2662</v>
      </c>
      <c r="Q2095" s="2" t="s">
        <v>2649</v>
      </c>
      <c r="R2095" s="3">
        <v>1650</v>
      </c>
      <c r="S2095" s="3">
        <f>I2095*L2095*R2095</f>
        <v>4950</v>
      </c>
      <c r="T2095" s="2">
        <f>M2095+N2095</f>
        <v>4</v>
      </c>
    </row>
    <row r="2096" spans="1:20" x14ac:dyDescent="0.2">
      <c r="A2096" s="2" t="s">
        <v>4760</v>
      </c>
      <c r="B2096" s="2" t="s">
        <v>2482</v>
      </c>
      <c r="C2096" s="2" t="s">
        <v>69</v>
      </c>
      <c r="D2096" s="2" t="str">
        <f>INDEX(Hotels!$C$2:$C$49,MATCH(C2096,Hotels!$A$2:$A$49,0))</f>
        <v>New Delhi</v>
      </c>
      <c r="E2096" s="11">
        <v>45837</v>
      </c>
      <c r="F2096" s="11">
        <v>45845</v>
      </c>
      <c r="G2096" s="11">
        <v>45846</v>
      </c>
      <c r="H2096" s="13">
        <f>DATE(YEAR(F2096),MONTH(F2096),1)</f>
        <v>45839</v>
      </c>
      <c r="I2096" s="2">
        <f>G2096-F2096</f>
        <v>1</v>
      </c>
      <c r="J2096" s="2">
        <f>F2096-E2096</f>
        <v>8</v>
      </c>
      <c r="K2096" s="2" t="s">
        <v>2655</v>
      </c>
      <c r="L2096" s="2">
        <v>1</v>
      </c>
      <c r="M2096" s="2">
        <v>1</v>
      </c>
      <c r="N2096" s="2">
        <v>0</v>
      </c>
      <c r="O2096" s="2" t="s">
        <v>2732</v>
      </c>
      <c r="P2096" s="2" t="s">
        <v>2652</v>
      </c>
      <c r="Q2096" s="2" t="s">
        <v>2653</v>
      </c>
      <c r="R2096" s="3">
        <v>12750</v>
      </c>
      <c r="S2096" s="3">
        <f>I2096*L2096*R2096</f>
        <v>12750</v>
      </c>
      <c r="T2096" s="2">
        <f>M2096+N2096</f>
        <v>1</v>
      </c>
    </row>
    <row r="2097" spans="1:20" x14ac:dyDescent="0.2">
      <c r="A2097" s="2" t="s">
        <v>4761</v>
      </c>
      <c r="B2097" s="2" t="s">
        <v>2575</v>
      </c>
      <c r="C2097" s="2" t="s">
        <v>9</v>
      </c>
      <c r="D2097" s="2" t="str">
        <f>INDEX(Hotels!$C$2:$C$49,MATCH(C2097,Hotels!$A$2:$A$49,0))</f>
        <v>Goa</v>
      </c>
      <c r="E2097" s="11">
        <v>45837</v>
      </c>
      <c r="F2097" s="11">
        <v>45891</v>
      </c>
      <c r="G2097" s="11">
        <v>45893</v>
      </c>
      <c r="H2097" s="13">
        <f>DATE(YEAR(F2097),MONTH(F2097),1)</f>
        <v>45870</v>
      </c>
      <c r="I2097" s="2">
        <f>G2097-F2097</f>
        <v>2</v>
      </c>
      <c r="J2097" s="2">
        <f>F2097-E2097</f>
        <v>54</v>
      </c>
      <c r="K2097" s="2" t="s">
        <v>2655</v>
      </c>
      <c r="L2097" s="2">
        <v>1</v>
      </c>
      <c r="M2097" s="2">
        <v>1</v>
      </c>
      <c r="N2097" s="2">
        <v>0</v>
      </c>
      <c r="O2097" s="2" t="s">
        <v>2732</v>
      </c>
      <c r="P2097" s="2" t="s">
        <v>2662</v>
      </c>
      <c r="Q2097" s="2" t="s">
        <v>2649</v>
      </c>
      <c r="R2097" s="3">
        <v>5400</v>
      </c>
      <c r="S2097" s="3">
        <f>I2097*L2097*R2097</f>
        <v>10800</v>
      </c>
      <c r="T2097" s="2">
        <f>M2097+N2097</f>
        <v>1</v>
      </c>
    </row>
    <row r="2098" spans="1:20" x14ac:dyDescent="0.2">
      <c r="A2098" s="2" t="s">
        <v>4762</v>
      </c>
      <c r="B2098" s="2" t="s">
        <v>1921</v>
      </c>
      <c r="C2098" s="2" t="s">
        <v>83</v>
      </c>
      <c r="D2098" s="2" t="str">
        <f>INDEX(Hotels!$C$2:$C$49,MATCH(C2098,Hotels!$A$2:$A$49,0))</f>
        <v>Kochi</v>
      </c>
      <c r="E2098" s="11">
        <v>45838</v>
      </c>
      <c r="F2098" s="11">
        <v>45839</v>
      </c>
      <c r="G2098" s="11">
        <v>45841</v>
      </c>
      <c r="H2098" s="13">
        <f>DATE(YEAR(F2098),MONTH(F2098),1)</f>
        <v>45839</v>
      </c>
      <c r="I2098" s="2">
        <f>G2098-F2098</f>
        <v>2</v>
      </c>
      <c r="J2098" s="2">
        <f>F2098-E2098</f>
        <v>1</v>
      </c>
      <c r="K2098" s="2" t="s">
        <v>2666</v>
      </c>
      <c r="L2098" s="2">
        <v>1</v>
      </c>
      <c r="M2098" s="2">
        <v>2</v>
      </c>
      <c r="N2098" s="2">
        <v>0</v>
      </c>
      <c r="O2098" s="2" t="s">
        <v>2683</v>
      </c>
      <c r="P2098" s="2" t="s">
        <v>2672</v>
      </c>
      <c r="Q2098" s="2" t="s">
        <v>2649</v>
      </c>
      <c r="R2098" s="3">
        <v>18400</v>
      </c>
      <c r="S2098" s="3">
        <f>I2098*L2098*R2098</f>
        <v>36800</v>
      </c>
      <c r="T2098" s="2">
        <f>M2098+N2098</f>
        <v>2</v>
      </c>
    </row>
    <row r="2099" spans="1:20" x14ac:dyDescent="0.2">
      <c r="A2099" s="2" t="s">
        <v>4763</v>
      </c>
      <c r="B2099" s="2" t="s">
        <v>2220</v>
      </c>
      <c r="C2099" s="2" t="s">
        <v>108</v>
      </c>
      <c r="D2099" s="2" t="str">
        <f>INDEX(Hotels!$C$2:$C$49,MATCH(C2099,Hotels!$A$2:$A$49,0))</f>
        <v>Manali</v>
      </c>
      <c r="E2099" s="11">
        <v>45838</v>
      </c>
      <c r="F2099" s="11">
        <v>45893</v>
      </c>
      <c r="G2099" s="11">
        <v>45898</v>
      </c>
      <c r="H2099" s="13">
        <f>DATE(YEAR(F2099),MONTH(F2099),1)</f>
        <v>45870</v>
      </c>
      <c r="I2099" s="2">
        <f>G2099-F2099</f>
        <v>5</v>
      </c>
      <c r="J2099" s="2">
        <f>F2099-E2099</f>
        <v>55</v>
      </c>
      <c r="K2099" s="2" t="s">
        <v>2655</v>
      </c>
      <c r="L2099" s="2">
        <v>1</v>
      </c>
      <c r="M2099" s="2">
        <v>2</v>
      </c>
      <c r="N2099" s="2">
        <v>0</v>
      </c>
      <c r="O2099" s="2" t="s">
        <v>2689</v>
      </c>
      <c r="P2099" s="2" t="s">
        <v>2656</v>
      </c>
      <c r="Q2099" s="2" t="s">
        <v>2649</v>
      </c>
      <c r="R2099" s="3">
        <v>8600</v>
      </c>
      <c r="S2099" s="3">
        <f>I2099*L2099*R2099</f>
        <v>43000</v>
      </c>
      <c r="T2099" s="2">
        <f>M2099+N2099</f>
        <v>2</v>
      </c>
    </row>
    <row r="2100" spans="1:20" x14ac:dyDescent="0.2">
      <c r="A2100" s="2" t="s">
        <v>4764</v>
      </c>
      <c r="B2100" s="2" t="s">
        <v>2551</v>
      </c>
      <c r="C2100" s="2" t="s">
        <v>116</v>
      </c>
      <c r="D2100" s="2" t="str">
        <f>INDEX(Hotels!$C$2:$C$49,MATCH(C2100,Hotels!$A$2:$A$49,0))</f>
        <v>Rishikesh</v>
      </c>
      <c r="E2100" s="11">
        <v>45838</v>
      </c>
      <c r="F2100" s="11">
        <v>45996</v>
      </c>
      <c r="G2100" s="11">
        <v>46001</v>
      </c>
      <c r="H2100" s="13">
        <f>DATE(YEAR(F2100),MONTH(F2100),1)</f>
        <v>45992</v>
      </c>
      <c r="I2100" s="2">
        <f>G2100-F2100</f>
        <v>5</v>
      </c>
      <c r="J2100" s="2">
        <f>F2100-E2100</f>
        <v>158</v>
      </c>
      <c r="K2100" s="2" t="s">
        <v>2666</v>
      </c>
      <c r="L2100" s="2">
        <v>1</v>
      </c>
      <c r="M2100" s="2">
        <v>2</v>
      </c>
      <c r="N2100" s="2">
        <v>3</v>
      </c>
      <c r="O2100" s="2" t="s">
        <v>2689</v>
      </c>
      <c r="P2100" s="2" t="s">
        <v>2672</v>
      </c>
      <c r="Q2100" s="2" t="s">
        <v>2653</v>
      </c>
      <c r="R2100" s="3">
        <v>9950</v>
      </c>
      <c r="S2100" s="3">
        <f>I2100*L2100*R2100</f>
        <v>49750</v>
      </c>
      <c r="T2100" s="2">
        <f>M2100+N2100</f>
        <v>5</v>
      </c>
    </row>
    <row r="2101" spans="1:20" x14ac:dyDescent="0.2">
      <c r="A2101" s="2" t="s">
        <v>4765</v>
      </c>
      <c r="B2101" s="2" t="s">
        <v>2592</v>
      </c>
      <c r="C2101" s="2" t="s">
        <v>129</v>
      </c>
      <c r="D2101" s="2" t="str">
        <f>INDEX(Hotels!$C$2:$C$49,MATCH(C2101,Hotels!$A$2:$A$49,0))</f>
        <v>Varanasi</v>
      </c>
      <c r="E2101" s="11">
        <v>45838</v>
      </c>
      <c r="F2101" s="11">
        <v>45853</v>
      </c>
      <c r="G2101" s="11">
        <v>45856</v>
      </c>
      <c r="H2101" s="13">
        <f>DATE(YEAR(F2101),MONTH(F2101),1)</f>
        <v>45839</v>
      </c>
      <c r="I2101" s="2">
        <f>G2101-F2101</f>
        <v>3</v>
      </c>
      <c r="J2101" s="2">
        <f>F2101-E2101</f>
        <v>15</v>
      </c>
      <c r="K2101" s="2" t="s">
        <v>2668</v>
      </c>
      <c r="L2101" s="2">
        <v>1</v>
      </c>
      <c r="M2101" s="2">
        <v>2</v>
      </c>
      <c r="N2101" s="2">
        <v>1</v>
      </c>
      <c r="O2101" s="2" t="s">
        <v>2689</v>
      </c>
      <c r="P2101" s="2" t="s">
        <v>2652</v>
      </c>
      <c r="Q2101" s="2" t="s">
        <v>2649</v>
      </c>
      <c r="R2101" s="3">
        <v>3050</v>
      </c>
      <c r="S2101" s="3">
        <f>I2101*L2101*R2101</f>
        <v>9150</v>
      </c>
      <c r="T2101" s="2">
        <f>M2101+N2101</f>
        <v>3</v>
      </c>
    </row>
    <row r="2102" spans="1:20" x14ac:dyDescent="0.2">
      <c r="A2102" s="2" t="s">
        <v>4766</v>
      </c>
      <c r="B2102" s="2" t="s">
        <v>800</v>
      </c>
      <c r="C2102" s="2" t="s">
        <v>51</v>
      </c>
      <c r="D2102" s="2" t="str">
        <f>INDEX(Hotels!$C$2:$C$49,MATCH(C2102,Hotels!$A$2:$A$49,0))</f>
        <v>Agra</v>
      </c>
      <c r="E2102" s="11">
        <v>45839</v>
      </c>
      <c r="F2102" s="11">
        <v>45901</v>
      </c>
      <c r="G2102" s="11">
        <v>45904</v>
      </c>
      <c r="H2102" s="13">
        <f>DATE(YEAR(F2102),MONTH(F2102),1)</f>
        <v>45901</v>
      </c>
      <c r="I2102" s="2">
        <f>G2102-F2102</f>
        <v>3</v>
      </c>
      <c r="J2102" s="2">
        <f>F2102-E2102</f>
        <v>62</v>
      </c>
      <c r="K2102" s="2" t="s">
        <v>2655</v>
      </c>
      <c r="L2102" s="2">
        <v>1</v>
      </c>
      <c r="M2102" s="2">
        <v>2</v>
      </c>
      <c r="N2102" s="2">
        <v>0</v>
      </c>
      <c r="O2102" s="2" t="s">
        <v>2651</v>
      </c>
      <c r="P2102" s="2" t="s">
        <v>2672</v>
      </c>
      <c r="Q2102" s="2" t="s">
        <v>2649</v>
      </c>
      <c r="R2102" s="3">
        <v>7450</v>
      </c>
      <c r="S2102" s="3">
        <f>I2102*L2102*R2102</f>
        <v>22350</v>
      </c>
      <c r="T2102" s="2">
        <f>M2102+N2102</f>
        <v>2</v>
      </c>
    </row>
    <row r="2103" spans="1:20" x14ac:dyDescent="0.2">
      <c r="A2103" s="2" t="s">
        <v>4767</v>
      </c>
      <c r="B2103" s="2" t="s">
        <v>916</v>
      </c>
      <c r="C2103" s="2" t="s">
        <v>13</v>
      </c>
      <c r="D2103" s="2" t="str">
        <f>INDEX(Hotels!$C$2:$C$49,MATCH(C2103,Hotels!$A$2:$A$49,0))</f>
        <v>Goa</v>
      </c>
      <c r="E2103" s="11">
        <v>45839</v>
      </c>
      <c r="F2103" s="11">
        <v>45847</v>
      </c>
      <c r="G2103" s="11">
        <v>45851</v>
      </c>
      <c r="H2103" s="13">
        <f>DATE(YEAR(F2103),MONTH(F2103),1)</f>
        <v>45839</v>
      </c>
      <c r="I2103" s="2">
        <f>G2103-F2103</f>
        <v>4</v>
      </c>
      <c r="J2103" s="2">
        <f>F2103-E2103</f>
        <v>8</v>
      </c>
      <c r="K2103" s="2" t="s">
        <v>2646</v>
      </c>
      <c r="L2103" s="2">
        <v>1</v>
      </c>
      <c r="M2103" s="2">
        <v>2</v>
      </c>
      <c r="N2103" s="2">
        <v>1</v>
      </c>
      <c r="O2103" s="2" t="s">
        <v>2658</v>
      </c>
      <c r="P2103" s="2" t="s">
        <v>2672</v>
      </c>
      <c r="Q2103" s="2" t="s">
        <v>2649</v>
      </c>
      <c r="R2103" s="3">
        <v>15850</v>
      </c>
      <c r="S2103" s="3">
        <f>I2103*L2103*R2103</f>
        <v>63400</v>
      </c>
      <c r="T2103" s="2">
        <f>M2103+N2103</f>
        <v>3</v>
      </c>
    </row>
    <row r="2104" spans="1:20" x14ac:dyDescent="0.2">
      <c r="A2104" s="2" t="s">
        <v>4768</v>
      </c>
      <c r="B2104" s="2" t="s">
        <v>945</v>
      </c>
      <c r="C2104" s="2" t="s">
        <v>108</v>
      </c>
      <c r="D2104" s="2" t="str">
        <f>INDEX(Hotels!$C$2:$C$49,MATCH(C2104,Hotels!$A$2:$A$49,0))</f>
        <v>Manali</v>
      </c>
      <c r="E2104" s="11">
        <v>45839</v>
      </c>
      <c r="F2104" s="11">
        <v>45872</v>
      </c>
      <c r="G2104" s="11">
        <v>45877</v>
      </c>
      <c r="H2104" s="13">
        <f>DATE(YEAR(F2104),MONTH(F2104),1)</f>
        <v>45870</v>
      </c>
      <c r="I2104" s="2">
        <f>G2104-F2104</f>
        <v>5</v>
      </c>
      <c r="J2104" s="2">
        <f>F2104-E2104</f>
        <v>33</v>
      </c>
      <c r="K2104" s="2" t="s">
        <v>2646</v>
      </c>
      <c r="L2104" s="2">
        <v>1</v>
      </c>
      <c r="M2104" s="2">
        <v>1</v>
      </c>
      <c r="N2104" s="2">
        <v>0</v>
      </c>
      <c r="O2104" s="2" t="s">
        <v>2683</v>
      </c>
      <c r="P2104" s="2" t="s">
        <v>2656</v>
      </c>
      <c r="Q2104" s="2" t="s">
        <v>2649</v>
      </c>
      <c r="R2104" s="3">
        <v>12350</v>
      </c>
      <c r="S2104" s="3">
        <f>I2104*L2104*R2104</f>
        <v>61750</v>
      </c>
      <c r="T2104" s="2">
        <f>M2104+N2104</f>
        <v>1</v>
      </c>
    </row>
    <row r="2105" spans="1:20" x14ac:dyDescent="0.2">
      <c r="A2105" s="2" t="s">
        <v>4769</v>
      </c>
      <c r="B2105" s="2" t="s">
        <v>1577</v>
      </c>
      <c r="C2105" s="2" t="s">
        <v>16</v>
      </c>
      <c r="D2105" s="2" t="str">
        <f>INDEX(Hotels!$C$2:$C$49,MATCH(C2105,Hotels!$A$2:$A$49,0))</f>
        <v>Goa</v>
      </c>
      <c r="E2105" s="11">
        <v>45839</v>
      </c>
      <c r="F2105" s="11">
        <v>45853</v>
      </c>
      <c r="G2105" s="11">
        <v>45856</v>
      </c>
      <c r="H2105" s="13">
        <f>DATE(YEAR(F2105),MONTH(F2105),1)</f>
        <v>45839</v>
      </c>
      <c r="I2105" s="2">
        <f>G2105-F2105</f>
        <v>3</v>
      </c>
      <c r="J2105" s="2">
        <f>F2105-E2105</f>
        <v>14</v>
      </c>
      <c r="K2105" s="2" t="s">
        <v>2668</v>
      </c>
      <c r="L2105" s="2">
        <v>1</v>
      </c>
      <c r="M2105" s="2">
        <v>1</v>
      </c>
      <c r="N2105" s="2">
        <v>0</v>
      </c>
      <c r="O2105" s="2" t="s">
        <v>2647</v>
      </c>
      <c r="P2105" s="2" t="s">
        <v>2652</v>
      </c>
      <c r="Q2105" s="2" t="s">
        <v>2649</v>
      </c>
      <c r="R2105" s="3">
        <v>2350</v>
      </c>
      <c r="S2105" s="3">
        <f>I2105*L2105*R2105</f>
        <v>7050</v>
      </c>
      <c r="T2105" s="2">
        <f>M2105+N2105</f>
        <v>1</v>
      </c>
    </row>
    <row r="2106" spans="1:20" x14ac:dyDescent="0.2">
      <c r="A2106" s="2" t="s">
        <v>4770</v>
      </c>
      <c r="B2106" s="2" t="s">
        <v>1770</v>
      </c>
      <c r="C2106" s="2" t="s">
        <v>71</v>
      </c>
      <c r="D2106" s="2" t="str">
        <f>INDEX(Hotels!$C$2:$C$49,MATCH(C2106,Hotels!$A$2:$A$49,0))</f>
        <v>New Delhi</v>
      </c>
      <c r="E2106" s="11">
        <v>45839</v>
      </c>
      <c r="F2106" s="11">
        <v>45866</v>
      </c>
      <c r="G2106" s="11">
        <v>45870</v>
      </c>
      <c r="H2106" s="13">
        <f>DATE(YEAR(F2106),MONTH(F2106),1)</f>
        <v>45839</v>
      </c>
      <c r="I2106" s="2">
        <f>G2106-F2106</f>
        <v>4</v>
      </c>
      <c r="J2106" s="2">
        <f>F2106-E2106</f>
        <v>27</v>
      </c>
      <c r="K2106" s="2" t="s">
        <v>2655</v>
      </c>
      <c r="L2106" s="2">
        <v>1</v>
      </c>
      <c r="M2106" s="2">
        <v>3</v>
      </c>
      <c r="N2106" s="2">
        <v>0</v>
      </c>
      <c r="O2106" s="2" t="s">
        <v>2651</v>
      </c>
      <c r="P2106" s="2" t="s">
        <v>2652</v>
      </c>
      <c r="Q2106" s="2" t="s">
        <v>2649</v>
      </c>
      <c r="R2106" s="3">
        <v>7200</v>
      </c>
      <c r="S2106" s="3">
        <f>I2106*L2106*R2106</f>
        <v>28800</v>
      </c>
      <c r="T2106" s="2">
        <f>M2106+N2106</f>
        <v>3</v>
      </c>
    </row>
    <row r="2107" spans="1:20" x14ac:dyDescent="0.2">
      <c r="A2107" s="2" t="s">
        <v>4771</v>
      </c>
      <c r="B2107" s="2" t="s">
        <v>272</v>
      </c>
      <c r="C2107" s="2" t="s">
        <v>63</v>
      </c>
      <c r="D2107" s="2" t="str">
        <f>INDEX(Hotels!$C$2:$C$49,MATCH(C2107,Hotels!$A$2:$A$49,0))</f>
        <v>New Delhi</v>
      </c>
      <c r="E2107" s="11">
        <v>45840</v>
      </c>
      <c r="F2107" s="11">
        <v>45935</v>
      </c>
      <c r="G2107" s="11">
        <v>45938</v>
      </c>
      <c r="H2107" s="13">
        <f>DATE(YEAR(F2107),MONTH(F2107),1)</f>
        <v>45931</v>
      </c>
      <c r="I2107" s="2">
        <f>G2107-F2107</f>
        <v>3</v>
      </c>
      <c r="J2107" s="2">
        <f>F2107-E2107</f>
        <v>95</v>
      </c>
      <c r="K2107" s="2" t="s">
        <v>2655</v>
      </c>
      <c r="L2107" s="2">
        <v>1</v>
      </c>
      <c r="M2107" s="2">
        <v>2</v>
      </c>
      <c r="N2107" s="2">
        <v>0</v>
      </c>
      <c r="O2107" s="2" t="s">
        <v>2670</v>
      </c>
      <c r="P2107" s="2" t="s">
        <v>2656</v>
      </c>
      <c r="Q2107" s="2" t="s">
        <v>2649</v>
      </c>
      <c r="R2107" s="3">
        <v>11850</v>
      </c>
      <c r="S2107" s="3">
        <f>I2107*L2107*R2107</f>
        <v>35550</v>
      </c>
      <c r="T2107" s="2">
        <f>M2107+N2107</f>
        <v>2</v>
      </c>
    </row>
    <row r="2108" spans="1:20" x14ac:dyDescent="0.2">
      <c r="A2108" s="2" t="s">
        <v>4772</v>
      </c>
      <c r="B2108" s="2" t="s">
        <v>514</v>
      </c>
      <c r="C2108" s="2" t="s">
        <v>29</v>
      </c>
      <c r="D2108" s="2" t="str">
        <f>INDEX(Hotels!$C$2:$C$49,MATCH(C2108,Hotels!$A$2:$A$49,0))</f>
        <v>Jaipur</v>
      </c>
      <c r="E2108" s="11">
        <v>45840</v>
      </c>
      <c r="F2108" s="11">
        <v>46012</v>
      </c>
      <c r="G2108" s="11">
        <v>46015</v>
      </c>
      <c r="H2108" s="13">
        <f>DATE(YEAR(F2108),MONTH(F2108),1)</f>
        <v>45992</v>
      </c>
      <c r="I2108" s="2">
        <f>G2108-F2108</f>
        <v>3</v>
      </c>
      <c r="J2108" s="2">
        <f>F2108-E2108</f>
        <v>172</v>
      </c>
      <c r="K2108" s="2" t="s">
        <v>2646</v>
      </c>
      <c r="L2108" s="2">
        <v>1</v>
      </c>
      <c r="M2108" s="2">
        <v>2</v>
      </c>
      <c r="N2108" s="2">
        <v>0</v>
      </c>
      <c r="O2108" s="2" t="s">
        <v>2647</v>
      </c>
      <c r="P2108" s="2" t="s">
        <v>2652</v>
      </c>
      <c r="Q2108" s="2" t="s">
        <v>2649</v>
      </c>
      <c r="R2108" s="3">
        <v>12650</v>
      </c>
      <c r="S2108" s="3">
        <f>I2108*L2108*R2108</f>
        <v>37950</v>
      </c>
      <c r="T2108" s="2">
        <f>M2108+N2108</f>
        <v>2</v>
      </c>
    </row>
    <row r="2109" spans="1:20" x14ac:dyDescent="0.2">
      <c r="A2109" s="2" t="s">
        <v>4773</v>
      </c>
      <c r="B2109" s="2" t="s">
        <v>918</v>
      </c>
      <c r="C2109" s="2" t="s">
        <v>61</v>
      </c>
      <c r="D2109" s="2" t="str">
        <f>INDEX(Hotels!$C$2:$C$49,MATCH(C2109,Hotels!$A$2:$A$49,0))</f>
        <v>Mumbai</v>
      </c>
      <c r="E2109" s="11">
        <v>45840</v>
      </c>
      <c r="F2109" s="11">
        <v>45953</v>
      </c>
      <c r="G2109" s="11">
        <v>45956</v>
      </c>
      <c r="H2109" s="13">
        <f>DATE(YEAR(F2109),MONTH(F2109),1)</f>
        <v>45931</v>
      </c>
      <c r="I2109" s="2">
        <f>G2109-F2109</f>
        <v>3</v>
      </c>
      <c r="J2109" s="2">
        <f>F2109-E2109</f>
        <v>113</v>
      </c>
      <c r="K2109" s="2" t="s">
        <v>2666</v>
      </c>
      <c r="L2109" s="2">
        <v>1</v>
      </c>
      <c r="M2109" s="2">
        <v>2</v>
      </c>
      <c r="N2109" s="2">
        <v>1</v>
      </c>
      <c r="O2109" s="2" t="s">
        <v>2647</v>
      </c>
      <c r="P2109" s="2" t="s">
        <v>2656</v>
      </c>
      <c r="Q2109" s="2" t="s">
        <v>2649</v>
      </c>
      <c r="R2109" s="3">
        <v>38250</v>
      </c>
      <c r="S2109" s="3">
        <f>I2109*L2109*R2109</f>
        <v>114750</v>
      </c>
      <c r="T2109" s="2">
        <f>M2109+N2109</f>
        <v>3</v>
      </c>
    </row>
    <row r="2110" spans="1:20" x14ac:dyDescent="0.2">
      <c r="A2110" s="2" t="s">
        <v>4774</v>
      </c>
      <c r="B2110" s="2" t="s">
        <v>1131</v>
      </c>
      <c r="C2110" s="2" t="s">
        <v>97</v>
      </c>
      <c r="D2110" s="2" t="str">
        <f>INDEX(Hotels!$C$2:$C$49,MATCH(C2110,Hotels!$A$2:$A$49,0))</f>
        <v>Shimla</v>
      </c>
      <c r="E2110" s="11">
        <v>45840</v>
      </c>
      <c r="F2110" s="11">
        <v>45844</v>
      </c>
      <c r="G2110" s="11">
        <v>45848</v>
      </c>
      <c r="H2110" s="13">
        <f>DATE(YEAR(F2110),MONTH(F2110),1)</f>
        <v>45839</v>
      </c>
      <c r="I2110" s="2">
        <f>G2110-F2110</f>
        <v>4</v>
      </c>
      <c r="J2110" s="2">
        <f>F2110-E2110</f>
        <v>4</v>
      </c>
      <c r="K2110" s="2" t="s">
        <v>2668</v>
      </c>
      <c r="L2110" s="2">
        <v>1</v>
      </c>
      <c r="M2110" s="2">
        <v>1</v>
      </c>
      <c r="N2110" s="2">
        <v>0</v>
      </c>
      <c r="O2110" s="2" t="s">
        <v>2647</v>
      </c>
      <c r="P2110" s="2" t="s">
        <v>2656</v>
      </c>
      <c r="Q2110" s="2" t="s">
        <v>2649</v>
      </c>
      <c r="R2110" s="3">
        <v>6650</v>
      </c>
      <c r="S2110" s="3">
        <f>I2110*L2110*R2110</f>
        <v>26600</v>
      </c>
      <c r="T2110" s="2">
        <f>M2110+N2110</f>
        <v>1</v>
      </c>
    </row>
    <row r="2111" spans="1:20" x14ac:dyDescent="0.2">
      <c r="A2111" s="2" t="s">
        <v>4775</v>
      </c>
      <c r="B2111" s="2" t="s">
        <v>1577</v>
      </c>
      <c r="C2111" s="2" t="s">
        <v>108</v>
      </c>
      <c r="D2111" s="2" t="str">
        <f>INDEX(Hotels!$C$2:$C$49,MATCH(C2111,Hotels!$A$2:$A$49,0))</f>
        <v>Manali</v>
      </c>
      <c r="E2111" s="11">
        <v>45840</v>
      </c>
      <c r="F2111" s="11">
        <v>45841</v>
      </c>
      <c r="G2111" s="11">
        <v>45842</v>
      </c>
      <c r="H2111" s="13">
        <f>DATE(YEAR(F2111),MONTH(F2111),1)</f>
        <v>45839</v>
      </c>
      <c r="I2111" s="2">
        <f>G2111-F2111</f>
        <v>1</v>
      </c>
      <c r="J2111" s="2">
        <f>F2111-E2111</f>
        <v>1</v>
      </c>
      <c r="K2111" s="2" t="s">
        <v>2655</v>
      </c>
      <c r="L2111" s="2">
        <v>1</v>
      </c>
      <c r="M2111" s="2">
        <v>1</v>
      </c>
      <c r="N2111" s="2">
        <v>0</v>
      </c>
      <c r="O2111" s="2" t="s">
        <v>2670</v>
      </c>
      <c r="P2111" s="2" t="s">
        <v>2652</v>
      </c>
      <c r="Q2111" s="2" t="s">
        <v>2649</v>
      </c>
      <c r="R2111" s="3">
        <v>8800</v>
      </c>
      <c r="S2111" s="3">
        <f>I2111*L2111*R2111</f>
        <v>8800</v>
      </c>
      <c r="T2111" s="2">
        <f>M2111+N2111</f>
        <v>1</v>
      </c>
    </row>
    <row r="2112" spans="1:20" x14ac:dyDescent="0.2">
      <c r="A2112" s="2" t="s">
        <v>4776</v>
      </c>
      <c r="B2112" s="2" t="s">
        <v>1640</v>
      </c>
      <c r="C2112" s="2" t="s">
        <v>101</v>
      </c>
      <c r="D2112" s="2" t="str">
        <f>INDEX(Hotels!$C$2:$C$49,MATCH(C2112,Hotels!$A$2:$A$49,0))</f>
        <v>Shimla</v>
      </c>
      <c r="E2112" s="11">
        <v>45840</v>
      </c>
      <c r="F2112" s="11">
        <v>45964</v>
      </c>
      <c r="G2112" s="11">
        <v>45967</v>
      </c>
      <c r="H2112" s="13">
        <f>DATE(YEAR(F2112),MONTH(F2112),1)</f>
        <v>45962</v>
      </c>
      <c r="I2112" s="2">
        <f>G2112-F2112</f>
        <v>3</v>
      </c>
      <c r="J2112" s="2">
        <f>F2112-E2112</f>
        <v>124</v>
      </c>
      <c r="K2112" s="2" t="s">
        <v>2655</v>
      </c>
      <c r="L2112" s="2">
        <v>1</v>
      </c>
      <c r="M2112" s="2">
        <v>2</v>
      </c>
      <c r="N2112" s="2">
        <v>0</v>
      </c>
      <c r="O2112" s="2" t="s">
        <v>2689</v>
      </c>
      <c r="P2112" s="2" t="s">
        <v>2652</v>
      </c>
      <c r="Q2112" s="2" t="s">
        <v>2649</v>
      </c>
      <c r="R2112" s="3">
        <v>6900</v>
      </c>
      <c r="S2112" s="3">
        <f>I2112*L2112*R2112</f>
        <v>20700</v>
      </c>
      <c r="T2112" s="2">
        <f>M2112+N2112</f>
        <v>2</v>
      </c>
    </row>
    <row r="2113" spans="1:20" x14ac:dyDescent="0.2">
      <c r="A2113" s="2" t="s">
        <v>4777</v>
      </c>
      <c r="B2113" s="2" t="s">
        <v>1844</v>
      </c>
      <c r="C2113" s="2" t="s">
        <v>63</v>
      </c>
      <c r="D2113" s="2" t="str">
        <f>INDEX(Hotels!$C$2:$C$49,MATCH(C2113,Hotels!$A$2:$A$49,0))</f>
        <v>New Delhi</v>
      </c>
      <c r="E2113" s="11">
        <v>45840</v>
      </c>
      <c r="F2113" s="11">
        <v>45908</v>
      </c>
      <c r="G2113" s="11">
        <v>45910</v>
      </c>
      <c r="H2113" s="13">
        <f>DATE(YEAR(F2113),MONTH(F2113),1)</f>
        <v>45901</v>
      </c>
      <c r="I2113" s="2">
        <f>G2113-F2113</f>
        <v>2</v>
      </c>
      <c r="J2113" s="2">
        <f>F2113-E2113</f>
        <v>68</v>
      </c>
      <c r="K2113" s="2" t="s">
        <v>2666</v>
      </c>
      <c r="L2113" s="2">
        <v>2</v>
      </c>
      <c r="M2113" s="2">
        <v>4</v>
      </c>
      <c r="N2113" s="2">
        <v>0</v>
      </c>
      <c r="O2113" s="2" t="s">
        <v>2658</v>
      </c>
      <c r="P2113" s="2" t="s">
        <v>2662</v>
      </c>
      <c r="Q2113" s="2" t="s">
        <v>2664</v>
      </c>
      <c r="R2113" s="3">
        <v>15250</v>
      </c>
      <c r="S2113" s="3">
        <f>I2113*L2113*R2113</f>
        <v>61000</v>
      </c>
      <c r="T2113" s="2">
        <f>M2113+N2113</f>
        <v>4</v>
      </c>
    </row>
    <row r="2114" spans="1:20" x14ac:dyDescent="0.2">
      <c r="A2114" s="2" t="s">
        <v>4778</v>
      </c>
      <c r="B2114" s="2" t="s">
        <v>1950</v>
      </c>
      <c r="C2114" s="2" t="s">
        <v>37</v>
      </c>
      <c r="D2114" s="2" t="str">
        <f>INDEX(Hotels!$C$2:$C$49,MATCH(C2114,Hotels!$A$2:$A$49,0))</f>
        <v>Udaipur</v>
      </c>
      <c r="E2114" s="11">
        <v>45840</v>
      </c>
      <c r="F2114" s="11">
        <v>45882</v>
      </c>
      <c r="G2114" s="11">
        <v>45883</v>
      </c>
      <c r="H2114" s="13">
        <f>DATE(YEAR(F2114),MONTH(F2114),1)</f>
        <v>45870</v>
      </c>
      <c r="I2114" s="2">
        <f>G2114-F2114</f>
        <v>1</v>
      </c>
      <c r="J2114" s="2">
        <f>F2114-E2114</f>
        <v>42</v>
      </c>
      <c r="K2114" s="2" t="s">
        <v>2655</v>
      </c>
      <c r="L2114" s="2">
        <v>1</v>
      </c>
      <c r="M2114" s="2">
        <v>1</v>
      </c>
      <c r="N2114" s="2">
        <v>0</v>
      </c>
      <c r="O2114" s="2" t="s">
        <v>2670</v>
      </c>
      <c r="P2114" s="2" t="s">
        <v>2659</v>
      </c>
      <c r="Q2114" s="2" t="s">
        <v>2649</v>
      </c>
      <c r="R2114" s="3">
        <v>11000</v>
      </c>
      <c r="S2114" s="3">
        <f>I2114*L2114*R2114</f>
        <v>11000</v>
      </c>
      <c r="T2114" s="2">
        <f>M2114+N2114</f>
        <v>1</v>
      </c>
    </row>
    <row r="2115" spans="1:20" x14ac:dyDescent="0.2">
      <c r="A2115" s="2" t="s">
        <v>4779</v>
      </c>
      <c r="B2115" s="2" t="s">
        <v>2358</v>
      </c>
      <c r="C2115" s="2" t="s">
        <v>67</v>
      </c>
      <c r="D2115" s="2" t="str">
        <f>INDEX(Hotels!$C$2:$C$49,MATCH(C2115,Hotels!$A$2:$A$49,0))</f>
        <v>New Delhi</v>
      </c>
      <c r="E2115" s="11">
        <v>45840</v>
      </c>
      <c r="F2115" s="11">
        <v>45843</v>
      </c>
      <c r="G2115" s="11">
        <v>45846</v>
      </c>
      <c r="H2115" s="13">
        <f>DATE(YEAR(F2115),MONTH(F2115),1)</f>
        <v>45839</v>
      </c>
      <c r="I2115" s="2">
        <f>G2115-F2115</f>
        <v>3</v>
      </c>
      <c r="J2115" s="2">
        <f>F2115-E2115</f>
        <v>3</v>
      </c>
      <c r="K2115" s="2" t="s">
        <v>2668</v>
      </c>
      <c r="L2115" s="2">
        <v>1</v>
      </c>
      <c r="M2115" s="2">
        <v>2</v>
      </c>
      <c r="N2115" s="2">
        <v>0</v>
      </c>
      <c r="O2115" s="2" t="s">
        <v>2670</v>
      </c>
      <c r="P2115" s="2" t="s">
        <v>2652</v>
      </c>
      <c r="Q2115" s="2" t="s">
        <v>2649</v>
      </c>
      <c r="R2115" s="3">
        <v>3250</v>
      </c>
      <c r="S2115" s="3">
        <f>I2115*L2115*R2115</f>
        <v>9750</v>
      </c>
      <c r="T2115" s="2">
        <f>M2115+N2115</f>
        <v>2</v>
      </c>
    </row>
    <row r="2116" spans="1:20" x14ac:dyDescent="0.2">
      <c r="A2116" s="2" t="s">
        <v>4780</v>
      </c>
      <c r="B2116" s="2" t="s">
        <v>2410</v>
      </c>
      <c r="C2116" s="2" t="s">
        <v>69</v>
      </c>
      <c r="D2116" s="2" t="str">
        <f>INDEX(Hotels!$C$2:$C$49,MATCH(C2116,Hotels!$A$2:$A$49,0))</f>
        <v>New Delhi</v>
      </c>
      <c r="E2116" s="11">
        <v>45840</v>
      </c>
      <c r="F2116" s="11">
        <v>45856</v>
      </c>
      <c r="G2116" s="11">
        <v>45857</v>
      </c>
      <c r="H2116" s="13">
        <f>DATE(YEAR(F2116),MONTH(F2116),1)</f>
        <v>45839</v>
      </c>
      <c r="I2116" s="2">
        <f>G2116-F2116</f>
        <v>1</v>
      </c>
      <c r="J2116" s="2">
        <f>F2116-E2116</f>
        <v>16</v>
      </c>
      <c r="K2116" s="2" t="s">
        <v>2655</v>
      </c>
      <c r="L2116" s="2">
        <v>1</v>
      </c>
      <c r="M2116" s="2">
        <v>1</v>
      </c>
      <c r="N2116" s="2">
        <v>0</v>
      </c>
      <c r="O2116" s="2" t="s">
        <v>2647</v>
      </c>
      <c r="P2116" s="2" t="s">
        <v>2656</v>
      </c>
      <c r="Q2116" s="2" t="s">
        <v>2649</v>
      </c>
      <c r="R2116" s="3">
        <v>13750</v>
      </c>
      <c r="S2116" s="3">
        <f>I2116*L2116*R2116</f>
        <v>13750</v>
      </c>
      <c r="T2116" s="2">
        <f>M2116+N2116</f>
        <v>1</v>
      </c>
    </row>
    <row r="2117" spans="1:20" x14ac:dyDescent="0.2">
      <c r="A2117" s="2" t="s">
        <v>4781</v>
      </c>
      <c r="B2117" s="2" t="s">
        <v>2482</v>
      </c>
      <c r="C2117" s="2" t="s">
        <v>91</v>
      </c>
      <c r="D2117" s="2" t="str">
        <f>INDEX(Hotels!$C$2:$C$49,MATCH(C2117,Hotels!$A$2:$A$49,0))</f>
        <v>Kochi</v>
      </c>
      <c r="E2117" s="11">
        <v>45840</v>
      </c>
      <c r="F2117" s="11">
        <v>45843</v>
      </c>
      <c r="G2117" s="11">
        <v>45844</v>
      </c>
      <c r="H2117" s="13">
        <f>DATE(YEAR(F2117),MONTH(F2117),1)</f>
        <v>45839</v>
      </c>
      <c r="I2117" s="2">
        <f>G2117-F2117</f>
        <v>1</v>
      </c>
      <c r="J2117" s="2">
        <f>F2117-E2117</f>
        <v>3</v>
      </c>
      <c r="K2117" s="2" t="s">
        <v>2655</v>
      </c>
      <c r="L2117" s="2">
        <v>1</v>
      </c>
      <c r="M2117" s="2">
        <v>1</v>
      </c>
      <c r="N2117" s="2">
        <v>0</v>
      </c>
      <c r="O2117" s="2" t="s">
        <v>2670</v>
      </c>
      <c r="P2117" s="2" t="s">
        <v>2662</v>
      </c>
      <c r="Q2117" s="2" t="s">
        <v>2649</v>
      </c>
      <c r="R2117" s="3">
        <v>3150</v>
      </c>
      <c r="S2117" s="3">
        <f>I2117*L2117*R2117</f>
        <v>3150</v>
      </c>
      <c r="T2117" s="2">
        <f>M2117+N2117</f>
        <v>1</v>
      </c>
    </row>
    <row r="2118" spans="1:20" x14ac:dyDescent="0.2">
      <c r="A2118" s="2" t="s">
        <v>4782</v>
      </c>
      <c r="B2118" s="2" t="s">
        <v>638</v>
      </c>
      <c r="C2118" s="2" t="s">
        <v>79</v>
      </c>
      <c r="D2118" s="2" t="str">
        <f>INDEX(Hotels!$C$2:$C$49,MATCH(C2118,Hotels!$A$2:$A$49,0))</f>
        <v>Bengaluru</v>
      </c>
      <c r="E2118" s="11">
        <v>45841</v>
      </c>
      <c r="F2118" s="11">
        <v>45846</v>
      </c>
      <c r="G2118" s="11">
        <v>45848</v>
      </c>
      <c r="H2118" s="13">
        <f>DATE(YEAR(F2118),MONTH(F2118),1)</f>
        <v>45839</v>
      </c>
      <c r="I2118" s="2">
        <f>G2118-F2118</f>
        <v>2</v>
      </c>
      <c r="J2118" s="2">
        <f>F2118-E2118</f>
        <v>5</v>
      </c>
      <c r="K2118" s="2" t="s">
        <v>2646</v>
      </c>
      <c r="L2118" s="2">
        <v>3</v>
      </c>
      <c r="M2118" s="2">
        <v>6</v>
      </c>
      <c r="N2118" s="2">
        <v>0</v>
      </c>
      <c r="O2118" s="2" t="s">
        <v>2658</v>
      </c>
      <c r="P2118" s="2" t="s">
        <v>2652</v>
      </c>
      <c r="Q2118" s="2" t="s">
        <v>2649</v>
      </c>
      <c r="R2118" s="3">
        <v>5350</v>
      </c>
      <c r="S2118" s="3">
        <f>I2118*L2118*R2118</f>
        <v>32100</v>
      </c>
      <c r="T2118" s="2">
        <f>M2118+N2118</f>
        <v>6</v>
      </c>
    </row>
    <row r="2119" spans="1:20" x14ac:dyDescent="0.2">
      <c r="A2119" s="2" t="s">
        <v>4783</v>
      </c>
      <c r="B2119" s="2" t="s">
        <v>1136</v>
      </c>
      <c r="C2119" s="2" t="s">
        <v>125</v>
      </c>
      <c r="D2119" s="2" t="str">
        <f>INDEX(Hotels!$C$2:$C$49,MATCH(C2119,Hotels!$A$2:$A$49,0))</f>
        <v>Varanasi</v>
      </c>
      <c r="E2119" s="11">
        <v>45841</v>
      </c>
      <c r="F2119" s="11">
        <v>45851</v>
      </c>
      <c r="G2119" s="11">
        <v>45853</v>
      </c>
      <c r="H2119" s="13">
        <f>DATE(YEAR(F2119),MONTH(F2119),1)</f>
        <v>45839</v>
      </c>
      <c r="I2119" s="2">
        <f>G2119-F2119</f>
        <v>2</v>
      </c>
      <c r="J2119" s="2">
        <f>F2119-E2119</f>
        <v>10</v>
      </c>
      <c r="K2119" s="2" t="s">
        <v>2646</v>
      </c>
      <c r="L2119" s="2">
        <v>1</v>
      </c>
      <c r="M2119" s="2">
        <v>1</v>
      </c>
      <c r="N2119" s="2">
        <v>0</v>
      </c>
      <c r="O2119" s="2" t="s">
        <v>2732</v>
      </c>
      <c r="P2119" s="2" t="s">
        <v>2662</v>
      </c>
      <c r="Q2119" s="2" t="s">
        <v>2649</v>
      </c>
      <c r="R2119" s="3">
        <v>11400</v>
      </c>
      <c r="S2119" s="3">
        <f>I2119*L2119*R2119</f>
        <v>22800</v>
      </c>
      <c r="T2119" s="2">
        <f>M2119+N2119</f>
        <v>1</v>
      </c>
    </row>
    <row r="2120" spans="1:20" x14ac:dyDescent="0.2">
      <c r="A2120" s="2" t="s">
        <v>4784</v>
      </c>
      <c r="B2120" s="2" t="s">
        <v>1225</v>
      </c>
      <c r="C2120" s="2" t="s">
        <v>37</v>
      </c>
      <c r="D2120" s="2" t="str">
        <f>INDEX(Hotels!$C$2:$C$49,MATCH(C2120,Hotels!$A$2:$A$49,0))</f>
        <v>Udaipur</v>
      </c>
      <c r="E2120" s="11">
        <v>45841</v>
      </c>
      <c r="F2120" s="11">
        <v>45846</v>
      </c>
      <c r="G2120" s="11">
        <v>45850</v>
      </c>
      <c r="H2120" s="13">
        <f>DATE(YEAR(F2120),MONTH(F2120),1)</f>
        <v>45839</v>
      </c>
      <c r="I2120" s="2">
        <f>G2120-F2120</f>
        <v>4</v>
      </c>
      <c r="J2120" s="2">
        <f>F2120-E2120</f>
        <v>5</v>
      </c>
      <c r="K2120" s="2" t="s">
        <v>2646</v>
      </c>
      <c r="L2120" s="2">
        <v>1</v>
      </c>
      <c r="M2120" s="2">
        <v>2</v>
      </c>
      <c r="N2120" s="2">
        <v>0</v>
      </c>
      <c r="O2120" s="2" t="s">
        <v>2683</v>
      </c>
      <c r="P2120" s="2" t="s">
        <v>2652</v>
      </c>
      <c r="Q2120" s="2" t="s">
        <v>2649</v>
      </c>
      <c r="R2120" s="3">
        <v>15850</v>
      </c>
      <c r="S2120" s="3">
        <f>I2120*L2120*R2120</f>
        <v>63400</v>
      </c>
      <c r="T2120" s="2">
        <f>M2120+N2120</f>
        <v>2</v>
      </c>
    </row>
    <row r="2121" spans="1:20" x14ac:dyDescent="0.2">
      <c r="A2121" s="2" t="s">
        <v>4785</v>
      </c>
      <c r="B2121" s="2" t="s">
        <v>1293</v>
      </c>
      <c r="C2121" s="2" t="s">
        <v>93</v>
      </c>
      <c r="D2121" s="2" t="str">
        <f>INDEX(Hotels!$C$2:$C$49,MATCH(C2121,Hotels!$A$2:$A$49,0))</f>
        <v>Shimla</v>
      </c>
      <c r="E2121" s="11">
        <v>45841</v>
      </c>
      <c r="F2121" s="11">
        <v>45880</v>
      </c>
      <c r="G2121" s="11">
        <v>45885</v>
      </c>
      <c r="H2121" s="13">
        <f>DATE(YEAR(F2121),MONTH(F2121),1)</f>
        <v>45870</v>
      </c>
      <c r="I2121" s="2">
        <f>G2121-F2121</f>
        <v>5</v>
      </c>
      <c r="J2121" s="2">
        <f>F2121-E2121</f>
        <v>39</v>
      </c>
      <c r="K2121" s="2" t="s">
        <v>2668</v>
      </c>
      <c r="L2121" s="2">
        <v>1</v>
      </c>
      <c r="M2121" s="2">
        <v>2</v>
      </c>
      <c r="N2121" s="2">
        <v>1</v>
      </c>
      <c r="O2121" s="2" t="s">
        <v>2670</v>
      </c>
      <c r="P2121" s="2" t="s">
        <v>2652</v>
      </c>
      <c r="Q2121" s="2" t="s">
        <v>2649</v>
      </c>
      <c r="R2121" s="3">
        <v>3450</v>
      </c>
      <c r="S2121" s="3">
        <f>I2121*L2121*R2121</f>
        <v>17250</v>
      </c>
      <c r="T2121" s="2">
        <f>M2121+N2121</f>
        <v>3</v>
      </c>
    </row>
    <row r="2122" spans="1:20" x14ac:dyDescent="0.2">
      <c r="A2122" s="2" t="s">
        <v>4786</v>
      </c>
      <c r="B2122" s="2" t="s">
        <v>1630</v>
      </c>
      <c r="C2122" s="2" t="s">
        <v>37</v>
      </c>
      <c r="D2122" s="2" t="str">
        <f>INDEX(Hotels!$C$2:$C$49,MATCH(C2122,Hotels!$A$2:$A$49,0))</f>
        <v>Udaipur</v>
      </c>
      <c r="E2122" s="11">
        <v>45841</v>
      </c>
      <c r="F2122" s="11">
        <v>45844</v>
      </c>
      <c r="G2122" s="11">
        <v>45846</v>
      </c>
      <c r="H2122" s="13">
        <f>DATE(YEAR(F2122),MONTH(F2122),1)</f>
        <v>45839</v>
      </c>
      <c r="I2122" s="2">
        <f>G2122-F2122</f>
        <v>2</v>
      </c>
      <c r="J2122" s="2">
        <f>F2122-E2122</f>
        <v>3</v>
      </c>
      <c r="K2122" s="2" t="s">
        <v>2655</v>
      </c>
      <c r="L2122" s="2">
        <v>1</v>
      </c>
      <c r="M2122" s="2">
        <v>2</v>
      </c>
      <c r="N2122" s="2">
        <v>0</v>
      </c>
      <c r="O2122" s="2" t="s">
        <v>2670</v>
      </c>
      <c r="P2122" s="2" t="s">
        <v>2652</v>
      </c>
      <c r="Q2122" s="2" t="s">
        <v>2649</v>
      </c>
      <c r="R2122" s="3">
        <v>12050</v>
      </c>
      <c r="S2122" s="3">
        <f>I2122*L2122*R2122</f>
        <v>24100</v>
      </c>
      <c r="T2122" s="2">
        <f>M2122+N2122</f>
        <v>2</v>
      </c>
    </row>
    <row r="2123" spans="1:20" x14ac:dyDescent="0.2">
      <c r="A2123" s="2" t="s">
        <v>4787</v>
      </c>
      <c r="B2123" s="2" t="s">
        <v>775</v>
      </c>
      <c r="C2123" s="2" t="s">
        <v>63</v>
      </c>
      <c r="D2123" s="2" t="str">
        <f>INDEX(Hotels!$C$2:$C$49,MATCH(C2123,Hotels!$A$2:$A$49,0))</f>
        <v>New Delhi</v>
      </c>
      <c r="E2123" s="11">
        <v>45842</v>
      </c>
      <c r="F2123" s="11">
        <v>45861</v>
      </c>
      <c r="G2123" s="11">
        <v>45864</v>
      </c>
      <c r="H2123" s="13">
        <f>DATE(YEAR(F2123),MONTH(F2123),1)</f>
        <v>45839</v>
      </c>
      <c r="I2123" s="2">
        <f>G2123-F2123</f>
        <v>3</v>
      </c>
      <c r="J2123" s="2">
        <f>F2123-E2123</f>
        <v>19</v>
      </c>
      <c r="K2123" s="2" t="s">
        <v>2646</v>
      </c>
      <c r="L2123" s="2">
        <v>1</v>
      </c>
      <c r="M2123" s="2">
        <v>1</v>
      </c>
      <c r="N2123" s="2">
        <v>1</v>
      </c>
      <c r="O2123" s="2" t="s">
        <v>2689</v>
      </c>
      <c r="P2123" s="2" t="s">
        <v>2652</v>
      </c>
      <c r="Q2123" s="2" t="s">
        <v>2649</v>
      </c>
      <c r="R2123" s="3">
        <v>10900</v>
      </c>
      <c r="S2123" s="3">
        <f>I2123*L2123*R2123</f>
        <v>32700</v>
      </c>
      <c r="T2123" s="2">
        <f>M2123+N2123</f>
        <v>2</v>
      </c>
    </row>
    <row r="2124" spans="1:20" x14ac:dyDescent="0.2">
      <c r="A2124" s="2" t="s">
        <v>4788</v>
      </c>
      <c r="B2124" s="2" t="s">
        <v>867</v>
      </c>
      <c r="C2124" s="2" t="s">
        <v>106</v>
      </c>
      <c r="D2124" s="2" t="str">
        <f>INDEX(Hotels!$C$2:$C$49,MATCH(C2124,Hotels!$A$2:$A$49,0))</f>
        <v>Manali</v>
      </c>
      <c r="E2124" s="11">
        <v>45842</v>
      </c>
      <c r="F2124" s="11">
        <v>45846</v>
      </c>
      <c r="G2124" s="11">
        <v>45849</v>
      </c>
      <c r="H2124" s="13">
        <f>DATE(YEAR(F2124),MONTH(F2124),1)</f>
        <v>45839</v>
      </c>
      <c r="I2124" s="2">
        <f>G2124-F2124</f>
        <v>3</v>
      </c>
      <c r="J2124" s="2">
        <f>F2124-E2124</f>
        <v>4</v>
      </c>
      <c r="K2124" s="2" t="s">
        <v>2668</v>
      </c>
      <c r="L2124" s="2">
        <v>1</v>
      </c>
      <c r="M2124" s="2">
        <v>1</v>
      </c>
      <c r="N2124" s="2">
        <v>0</v>
      </c>
      <c r="O2124" s="2" t="s">
        <v>2732</v>
      </c>
      <c r="P2124" s="2" t="s">
        <v>2656</v>
      </c>
      <c r="Q2124" s="2" t="s">
        <v>2649</v>
      </c>
      <c r="R2124" s="3">
        <v>3800</v>
      </c>
      <c r="S2124" s="3">
        <f>I2124*L2124*R2124</f>
        <v>11400</v>
      </c>
      <c r="T2124" s="2">
        <f>M2124+N2124</f>
        <v>1</v>
      </c>
    </row>
    <row r="2125" spans="1:20" x14ac:dyDescent="0.2">
      <c r="A2125" s="2" t="s">
        <v>4789</v>
      </c>
      <c r="B2125" s="2" t="s">
        <v>1060</v>
      </c>
      <c r="C2125" s="2" t="s">
        <v>69</v>
      </c>
      <c r="D2125" s="2" t="str">
        <f>INDEX(Hotels!$C$2:$C$49,MATCH(C2125,Hotels!$A$2:$A$49,0))</f>
        <v>New Delhi</v>
      </c>
      <c r="E2125" s="11">
        <v>45842</v>
      </c>
      <c r="F2125" s="11">
        <v>46094</v>
      </c>
      <c r="G2125" s="11">
        <v>46099</v>
      </c>
      <c r="H2125" s="13">
        <f>DATE(YEAR(F2125),MONTH(F2125),1)</f>
        <v>46082</v>
      </c>
      <c r="I2125" s="2">
        <f>G2125-F2125</f>
        <v>5</v>
      </c>
      <c r="J2125" s="2">
        <f>F2125-E2125</f>
        <v>252</v>
      </c>
      <c r="K2125" s="2" t="s">
        <v>2646</v>
      </c>
      <c r="L2125" s="2">
        <v>1</v>
      </c>
      <c r="M2125" s="2">
        <v>3</v>
      </c>
      <c r="N2125" s="2">
        <v>0</v>
      </c>
      <c r="O2125" s="2" t="s">
        <v>2647</v>
      </c>
      <c r="P2125" s="2" t="s">
        <v>2656</v>
      </c>
      <c r="Q2125" s="2" t="s">
        <v>2653</v>
      </c>
      <c r="R2125" s="3">
        <v>32400</v>
      </c>
      <c r="S2125" s="3">
        <f>I2125*L2125*R2125</f>
        <v>162000</v>
      </c>
      <c r="T2125" s="2">
        <f>M2125+N2125</f>
        <v>3</v>
      </c>
    </row>
    <row r="2126" spans="1:20" x14ac:dyDescent="0.2">
      <c r="A2126" s="2" t="s">
        <v>4790</v>
      </c>
      <c r="B2126" s="2" t="s">
        <v>2221</v>
      </c>
      <c r="C2126" s="2" t="s">
        <v>19</v>
      </c>
      <c r="D2126" s="2" t="str">
        <f>INDEX(Hotels!$C$2:$C$49,MATCH(C2126,Hotels!$A$2:$A$49,0))</f>
        <v>Goa</v>
      </c>
      <c r="E2126" s="11">
        <v>45842</v>
      </c>
      <c r="F2126" s="11">
        <v>45903</v>
      </c>
      <c r="G2126" s="11">
        <v>45909</v>
      </c>
      <c r="H2126" s="13">
        <f>DATE(YEAR(F2126),MONTH(F2126),1)</f>
        <v>45901</v>
      </c>
      <c r="I2126" s="2">
        <f>G2126-F2126</f>
        <v>6</v>
      </c>
      <c r="J2126" s="2">
        <f>F2126-E2126</f>
        <v>61</v>
      </c>
      <c r="K2126" s="2" t="s">
        <v>2655</v>
      </c>
      <c r="L2126" s="2">
        <v>1</v>
      </c>
      <c r="M2126" s="2">
        <v>2</v>
      </c>
      <c r="N2126" s="2">
        <v>1</v>
      </c>
      <c r="O2126" s="2" t="s">
        <v>2689</v>
      </c>
      <c r="P2126" s="2" t="s">
        <v>2656</v>
      </c>
      <c r="Q2126" s="2" t="s">
        <v>2649</v>
      </c>
      <c r="R2126" s="3">
        <v>5600</v>
      </c>
      <c r="S2126" s="3">
        <f>I2126*L2126*R2126</f>
        <v>33600</v>
      </c>
      <c r="T2126" s="2">
        <f>M2126+N2126</f>
        <v>3</v>
      </c>
    </row>
    <row r="2127" spans="1:20" x14ac:dyDescent="0.2">
      <c r="A2127" s="2" t="s">
        <v>4791</v>
      </c>
      <c r="B2127" s="2" t="s">
        <v>2403</v>
      </c>
      <c r="C2127" s="2" t="s">
        <v>118</v>
      </c>
      <c r="D2127" s="2" t="str">
        <f>INDEX(Hotels!$C$2:$C$49,MATCH(C2127,Hotels!$A$2:$A$49,0))</f>
        <v>Rishikesh</v>
      </c>
      <c r="E2127" s="11">
        <v>45842</v>
      </c>
      <c r="F2127" s="11">
        <v>45846</v>
      </c>
      <c r="G2127" s="11">
        <v>45848</v>
      </c>
      <c r="H2127" s="13">
        <f>DATE(YEAR(F2127),MONTH(F2127),1)</f>
        <v>45839</v>
      </c>
      <c r="I2127" s="2">
        <f>G2127-F2127</f>
        <v>2</v>
      </c>
      <c r="J2127" s="2">
        <f>F2127-E2127</f>
        <v>4</v>
      </c>
      <c r="K2127" s="2" t="s">
        <v>2646</v>
      </c>
      <c r="L2127" s="2">
        <v>1</v>
      </c>
      <c r="M2127" s="2">
        <v>1</v>
      </c>
      <c r="N2127" s="2">
        <v>0</v>
      </c>
      <c r="O2127" s="2" t="s">
        <v>2647</v>
      </c>
      <c r="P2127" s="2" t="s">
        <v>2656</v>
      </c>
      <c r="Q2127" s="2" t="s">
        <v>2649</v>
      </c>
      <c r="R2127" s="3">
        <v>10450</v>
      </c>
      <c r="S2127" s="3">
        <f>I2127*L2127*R2127</f>
        <v>20900</v>
      </c>
      <c r="T2127" s="2">
        <f>M2127+N2127</f>
        <v>1</v>
      </c>
    </row>
    <row r="2128" spans="1:20" x14ac:dyDescent="0.2">
      <c r="A2128" s="2" t="s">
        <v>4792</v>
      </c>
      <c r="B2128" s="2" t="s">
        <v>867</v>
      </c>
      <c r="C2128" s="2" t="s">
        <v>125</v>
      </c>
      <c r="D2128" s="2" t="str">
        <f>INDEX(Hotels!$C$2:$C$49,MATCH(C2128,Hotels!$A$2:$A$49,0))</f>
        <v>Varanasi</v>
      </c>
      <c r="E2128" s="11">
        <v>45843</v>
      </c>
      <c r="F2128" s="11">
        <v>45849</v>
      </c>
      <c r="G2128" s="11">
        <v>45852</v>
      </c>
      <c r="H2128" s="13">
        <f>DATE(YEAR(F2128),MONTH(F2128),1)</f>
        <v>45839</v>
      </c>
      <c r="I2128" s="2">
        <f>G2128-F2128</f>
        <v>3</v>
      </c>
      <c r="J2128" s="2">
        <f>F2128-E2128</f>
        <v>6</v>
      </c>
      <c r="K2128" s="2" t="s">
        <v>2668</v>
      </c>
      <c r="L2128" s="2">
        <v>1</v>
      </c>
      <c r="M2128" s="2">
        <v>2</v>
      </c>
      <c r="N2128" s="2">
        <v>0</v>
      </c>
      <c r="O2128" s="2" t="s">
        <v>2683</v>
      </c>
      <c r="P2128" s="2" t="s">
        <v>2656</v>
      </c>
      <c r="Q2128" s="2" t="s">
        <v>2649</v>
      </c>
      <c r="R2128" s="3">
        <v>5500</v>
      </c>
      <c r="S2128" s="3">
        <f>I2128*L2128*R2128</f>
        <v>16500</v>
      </c>
      <c r="T2128" s="2">
        <f>M2128+N2128</f>
        <v>2</v>
      </c>
    </row>
    <row r="2129" spans="1:20" x14ac:dyDescent="0.2">
      <c r="A2129" s="2" t="s">
        <v>4793</v>
      </c>
      <c r="B2129" s="2" t="s">
        <v>973</v>
      </c>
      <c r="C2129" s="2" t="s">
        <v>83</v>
      </c>
      <c r="D2129" s="2" t="str">
        <f>INDEX(Hotels!$C$2:$C$49,MATCH(C2129,Hotels!$A$2:$A$49,0))</f>
        <v>Kochi</v>
      </c>
      <c r="E2129" s="11">
        <v>45843</v>
      </c>
      <c r="F2129" s="11">
        <v>46019</v>
      </c>
      <c r="G2129" s="11">
        <v>46022</v>
      </c>
      <c r="H2129" s="13">
        <f>DATE(YEAR(F2129),MONTH(F2129),1)</f>
        <v>45992</v>
      </c>
      <c r="I2129" s="2">
        <f>G2129-F2129</f>
        <v>3</v>
      </c>
      <c r="J2129" s="2">
        <f>F2129-E2129</f>
        <v>176</v>
      </c>
      <c r="K2129" s="2" t="s">
        <v>2666</v>
      </c>
      <c r="L2129" s="2">
        <v>1</v>
      </c>
      <c r="M2129" s="2">
        <v>2</v>
      </c>
      <c r="N2129" s="2">
        <v>0</v>
      </c>
      <c r="O2129" s="2" t="s">
        <v>2647</v>
      </c>
      <c r="P2129" s="2" t="s">
        <v>2652</v>
      </c>
      <c r="Q2129" s="2" t="s">
        <v>2649</v>
      </c>
      <c r="R2129" s="3">
        <v>32750</v>
      </c>
      <c r="S2129" s="3">
        <f>I2129*L2129*R2129</f>
        <v>98250</v>
      </c>
      <c r="T2129" s="2">
        <f>M2129+N2129</f>
        <v>2</v>
      </c>
    </row>
    <row r="2130" spans="1:20" x14ac:dyDescent="0.2">
      <c r="A2130" s="2" t="s">
        <v>4794</v>
      </c>
      <c r="B2130" s="2" t="s">
        <v>2037</v>
      </c>
      <c r="C2130" s="2" t="s">
        <v>110</v>
      </c>
      <c r="D2130" s="2" t="str">
        <f>INDEX(Hotels!$C$2:$C$49,MATCH(C2130,Hotels!$A$2:$A$49,0))</f>
        <v>Manali</v>
      </c>
      <c r="E2130" s="11">
        <v>45843</v>
      </c>
      <c r="F2130" s="11">
        <v>45920</v>
      </c>
      <c r="G2130" s="11">
        <v>45924</v>
      </c>
      <c r="H2130" s="13">
        <f>DATE(YEAR(F2130),MONTH(F2130),1)</f>
        <v>45901</v>
      </c>
      <c r="I2130" s="2">
        <f>G2130-F2130</f>
        <v>4</v>
      </c>
      <c r="J2130" s="2">
        <f>F2130-E2130</f>
        <v>77</v>
      </c>
      <c r="K2130" s="2" t="s">
        <v>2668</v>
      </c>
      <c r="L2130" s="2">
        <v>1</v>
      </c>
      <c r="M2130" s="2">
        <v>3</v>
      </c>
      <c r="N2130" s="2">
        <v>0</v>
      </c>
      <c r="O2130" s="2" t="s">
        <v>2683</v>
      </c>
      <c r="P2130" s="2" t="s">
        <v>2652</v>
      </c>
      <c r="Q2130" s="2" t="s">
        <v>2649</v>
      </c>
      <c r="R2130" s="3">
        <v>3500</v>
      </c>
      <c r="S2130" s="3">
        <f>I2130*L2130*R2130</f>
        <v>14000</v>
      </c>
      <c r="T2130" s="2">
        <f>M2130+N2130</f>
        <v>3</v>
      </c>
    </row>
    <row r="2131" spans="1:20" x14ac:dyDescent="0.2">
      <c r="A2131" s="2" t="s">
        <v>4795</v>
      </c>
      <c r="B2131" s="2" t="s">
        <v>2128</v>
      </c>
      <c r="C2131" s="2" t="s">
        <v>71</v>
      </c>
      <c r="D2131" s="2" t="str">
        <f>INDEX(Hotels!$C$2:$C$49,MATCH(C2131,Hotels!$A$2:$A$49,0))</f>
        <v>New Delhi</v>
      </c>
      <c r="E2131" s="11">
        <v>45843</v>
      </c>
      <c r="F2131" s="11">
        <v>45852</v>
      </c>
      <c r="G2131" s="11">
        <v>45855</v>
      </c>
      <c r="H2131" s="13">
        <f>DATE(YEAR(F2131),MONTH(F2131),1)</f>
        <v>45839</v>
      </c>
      <c r="I2131" s="2">
        <f>G2131-F2131</f>
        <v>3</v>
      </c>
      <c r="J2131" s="2">
        <f>F2131-E2131</f>
        <v>9</v>
      </c>
      <c r="K2131" s="2" t="s">
        <v>2668</v>
      </c>
      <c r="L2131" s="2">
        <v>1</v>
      </c>
      <c r="M2131" s="2">
        <v>1</v>
      </c>
      <c r="N2131" s="2">
        <v>0</v>
      </c>
      <c r="O2131" s="2" t="s">
        <v>2732</v>
      </c>
      <c r="P2131" s="2" t="s">
        <v>2648</v>
      </c>
      <c r="Q2131" s="2" t="s">
        <v>2649</v>
      </c>
      <c r="R2131" s="3">
        <v>5300</v>
      </c>
      <c r="S2131" s="3">
        <f>I2131*L2131*R2131</f>
        <v>15900</v>
      </c>
      <c r="T2131" s="2">
        <f>M2131+N2131</f>
        <v>1</v>
      </c>
    </row>
    <row r="2132" spans="1:20" x14ac:dyDescent="0.2">
      <c r="A2132" s="2" t="s">
        <v>4796</v>
      </c>
      <c r="B2132" s="2" t="s">
        <v>2519</v>
      </c>
      <c r="C2132" s="2" t="s">
        <v>13</v>
      </c>
      <c r="D2132" s="2" t="str">
        <f>INDEX(Hotels!$C$2:$C$49,MATCH(C2132,Hotels!$A$2:$A$49,0))</f>
        <v>Goa</v>
      </c>
      <c r="E2132" s="11">
        <v>45843</v>
      </c>
      <c r="F2132" s="11">
        <v>45863</v>
      </c>
      <c r="G2132" s="11">
        <v>45866</v>
      </c>
      <c r="H2132" s="13">
        <f>DATE(YEAR(F2132),MONTH(F2132),1)</f>
        <v>45839</v>
      </c>
      <c r="I2132" s="2">
        <f>G2132-F2132</f>
        <v>3</v>
      </c>
      <c r="J2132" s="2">
        <f>F2132-E2132</f>
        <v>20</v>
      </c>
      <c r="K2132" s="2" t="s">
        <v>2655</v>
      </c>
      <c r="L2132" s="2">
        <v>1</v>
      </c>
      <c r="M2132" s="2">
        <v>1</v>
      </c>
      <c r="N2132" s="2">
        <v>0</v>
      </c>
      <c r="O2132" s="2" t="s">
        <v>2732</v>
      </c>
      <c r="P2132" s="2" t="s">
        <v>2672</v>
      </c>
      <c r="Q2132" s="2" t="s">
        <v>2649</v>
      </c>
      <c r="R2132" s="3">
        <v>10100</v>
      </c>
      <c r="S2132" s="3">
        <f>I2132*L2132*R2132</f>
        <v>30300</v>
      </c>
      <c r="T2132" s="2">
        <f>M2132+N2132</f>
        <v>1</v>
      </c>
    </row>
    <row r="2133" spans="1:20" x14ac:dyDescent="0.2">
      <c r="A2133" s="2" t="s">
        <v>4797</v>
      </c>
      <c r="B2133" s="2" t="s">
        <v>701</v>
      </c>
      <c r="C2133" s="2" t="s">
        <v>61</v>
      </c>
      <c r="D2133" s="2" t="str">
        <f>INDEX(Hotels!$C$2:$C$49,MATCH(C2133,Hotels!$A$2:$A$49,0))</f>
        <v>Mumbai</v>
      </c>
      <c r="E2133" s="11">
        <v>45844</v>
      </c>
      <c r="F2133" s="11">
        <v>45958</v>
      </c>
      <c r="G2133" s="11">
        <v>45963</v>
      </c>
      <c r="H2133" s="13">
        <f>DATE(YEAR(F2133),MONTH(F2133),1)</f>
        <v>45931</v>
      </c>
      <c r="I2133" s="2">
        <f>G2133-F2133</f>
        <v>5</v>
      </c>
      <c r="J2133" s="2">
        <f>F2133-E2133</f>
        <v>114</v>
      </c>
      <c r="K2133" s="2" t="s">
        <v>2668</v>
      </c>
      <c r="L2133" s="2">
        <v>1</v>
      </c>
      <c r="M2133" s="2">
        <v>2</v>
      </c>
      <c r="N2133" s="2">
        <v>1</v>
      </c>
      <c r="O2133" s="2" t="s">
        <v>2651</v>
      </c>
      <c r="P2133" s="2" t="s">
        <v>2656</v>
      </c>
      <c r="Q2133" s="2" t="s">
        <v>2649</v>
      </c>
      <c r="R2133" s="3">
        <v>12900</v>
      </c>
      <c r="S2133" s="3">
        <f>I2133*L2133*R2133</f>
        <v>64500</v>
      </c>
      <c r="T2133" s="2">
        <f>M2133+N2133</f>
        <v>3</v>
      </c>
    </row>
    <row r="2134" spans="1:20" x14ac:dyDescent="0.2">
      <c r="A2134" s="2" t="s">
        <v>4798</v>
      </c>
      <c r="B2134" s="2" t="s">
        <v>1921</v>
      </c>
      <c r="C2134" s="2" t="s">
        <v>91</v>
      </c>
      <c r="D2134" s="2" t="str">
        <f>INDEX(Hotels!$C$2:$C$49,MATCH(C2134,Hotels!$A$2:$A$49,0))</f>
        <v>Kochi</v>
      </c>
      <c r="E2134" s="11">
        <v>45844</v>
      </c>
      <c r="F2134" s="11">
        <v>45882</v>
      </c>
      <c r="G2134" s="11">
        <v>45885</v>
      </c>
      <c r="H2134" s="13">
        <f>DATE(YEAR(F2134),MONTH(F2134),1)</f>
        <v>45870</v>
      </c>
      <c r="I2134" s="2">
        <f>G2134-F2134</f>
        <v>3</v>
      </c>
      <c r="J2134" s="2">
        <f>F2134-E2134</f>
        <v>38</v>
      </c>
      <c r="K2134" s="2" t="s">
        <v>2668</v>
      </c>
      <c r="L2134" s="2">
        <v>1</v>
      </c>
      <c r="M2134" s="2">
        <v>2</v>
      </c>
      <c r="N2134" s="2">
        <v>0</v>
      </c>
      <c r="O2134" s="2" t="s">
        <v>2647</v>
      </c>
      <c r="P2134" s="2" t="s">
        <v>2648</v>
      </c>
      <c r="Q2134" s="2" t="s">
        <v>2649</v>
      </c>
      <c r="R2134" s="3">
        <v>2350</v>
      </c>
      <c r="S2134" s="3">
        <f>I2134*L2134*R2134</f>
        <v>7050</v>
      </c>
      <c r="T2134" s="2">
        <f>M2134+N2134</f>
        <v>2</v>
      </c>
    </row>
    <row r="2135" spans="1:20" x14ac:dyDescent="0.2">
      <c r="A2135" s="2" t="s">
        <v>4799</v>
      </c>
      <c r="B2135" s="2" t="s">
        <v>2384</v>
      </c>
      <c r="C2135" s="2" t="s">
        <v>106</v>
      </c>
      <c r="D2135" s="2" t="str">
        <f>INDEX(Hotels!$C$2:$C$49,MATCH(C2135,Hotels!$A$2:$A$49,0))</f>
        <v>Manali</v>
      </c>
      <c r="E2135" s="11">
        <v>45844</v>
      </c>
      <c r="F2135" s="11">
        <v>45865</v>
      </c>
      <c r="G2135" s="11">
        <v>45867</v>
      </c>
      <c r="H2135" s="13">
        <f>DATE(YEAR(F2135),MONTH(F2135),1)</f>
        <v>45839</v>
      </c>
      <c r="I2135" s="2">
        <f>G2135-F2135</f>
        <v>2</v>
      </c>
      <c r="J2135" s="2">
        <f>F2135-E2135</f>
        <v>21</v>
      </c>
      <c r="K2135" s="2" t="s">
        <v>2655</v>
      </c>
      <c r="L2135" s="2">
        <v>1</v>
      </c>
      <c r="M2135" s="2">
        <v>2</v>
      </c>
      <c r="N2135" s="2">
        <v>1</v>
      </c>
      <c r="O2135" s="2" t="s">
        <v>2647</v>
      </c>
      <c r="P2135" s="2" t="s">
        <v>2662</v>
      </c>
      <c r="Q2135" s="2" t="s">
        <v>2649</v>
      </c>
      <c r="R2135" s="3">
        <v>4900</v>
      </c>
      <c r="S2135" s="3">
        <f>I2135*L2135*R2135</f>
        <v>9800</v>
      </c>
      <c r="T2135" s="2">
        <f>M2135+N2135</f>
        <v>3</v>
      </c>
    </row>
    <row r="2136" spans="1:20" x14ac:dyDescent="0.2">
      <c r="A2136" s="2" t="s">
        <v>4800</v>
      </c>
      <c r="B2136" s="2" t="s">
        <v>2592</v>
      </c>
      <c r="C2136" s="2" t="s">
        <v>63</v>
      </c>
      <c r="D2136" s="2" t="str">
        <f>INDEX(Hotels!$C$2:$C$49,MATCH(C2136,Hotels!$A$2:$A$49,0))</f>
        <v>New Delhi</v>
      </c>
      <c r="E2136" s="11">
        <v>45844</v>
      </c>
      <c r="F2136" s="11">
        <v>45903</v>
      </c>
      <c r="G2136" s="11">
        <v>45908</v>
      </c>
      <c r="H2136" s="13">
        <f>DATE(YEAR(F2136),MONTH(F2136),1)</f>
        <v>45901</v>
      </c>
      <c r="I2136" s="2">
        <f>G2136-F2136</f>
        <v>5</v>
      </c>
      <c r="J2136" s="2">
        <f>F2136-E2136</f>
        <v>59</v>
      </c>
      <c r="K2136" s="2" t="s">
        <v>2655</v>
      </c>
      <c r="L2136" s="2">
        <v>1</v>
      </c>
      <c r="M2136" s="2">
        <v>2</v>
      </c>
      <c r="N2136" s="2">
        <v>0</v>
      </c>
      <c r="O2136" s="2" t="s">
        <v>2647</v>
      </c>
      <c r="P2136" s="2" t="s">
        <v>2656</v>
      </c>
      <c r="Q2136" s="2" t="s">
        <v>2649</v>
      </c>
      <c r="R2136" s="3">
        <v>7200</v>
      </c>
      <c r="S2136" s="3">
        <f>I2136*L2136*R2136</f>
        <v>36000</v>
      </c>
      <c r="T2136" s="2">
        <f>M2136+N2136</f>
        <v>2</v>
      </c>
    </row>
    <row r="2137" spans="1:20" x14ac:dyDescent="0.2">
      <c r="A2137" s="2" t="s">
        <v>4801</v>
      </c>
      <c r="B2137" s="2" t="s">
        <v>510</v>
      </c>
      <c r="C2137" s="2" t="s">
        <v>118</v>
      </c>
      <c r="D2137" s="2" t="str">
        <f>INDEX(Hotels!$C$2:$C$49,MATCH(C2137,Hotels!$A$2:$A$49,0))</f>
        <v>Rishikesh</v>
      </c>
      <c r="E2137" s="11">
        <v>45845</v>
      </c>
      <c r="F2137" s="11">
        <v>45896</v>
      </c>
      <c r="G2137" s="11">
        <v>45900</v>
      </c>
      <c r="H2137" s="13">
        <f>DATE(YEAR(F2137),MONTH(F2137),1)</f>
        <v>45870</v>
      </c>
      <c r="I2137" s="2">
        <f>G2137-F2137</f>
        <v>4</v>
      </c>
      <c r="J2137" s="2">
        <f>F2137-E2137</f>
        <v>51</v>
      </c>
      <c r="K2137" s="2" t="s">
        <v>2668</v>
      </c>
      <c r="L2137" s="2">
        <v>1</v>
      </c>
      <c r="M2137" s="2">
        <v>2</v>
      </c>
      <c r="N2137" s="2">
        <v>0</v>
      </c>
      <c r="O2137" s="2" t="s">
        <v>2683</v>
      </c>
      <c r="P2137" s="2" t="s">
        <v>2672</v>
      </c>
      <c r="Q2137" s="2" t="s">
        <v>2649</v>
      </c>
      <c r="R2137" s="3">
        <v>5500</v>
      </c>
      <c r="S2137" s="3">
        <f>I2137*L2137*R2137</f>
        <v>22000</v>
      </c>
      <c r="T2137" s="2">
        <f>M2137+N2137</f>
        <v>2</v>
      </c>
    </row>
    <row r="2138" spans="1:20" x14ac:dyDescent="0.2">
      <c r="A2138" s="2" t="s">
        <v>4802</v>
      </c>
      <c r="B2138" s="2" t="s">
        <v>549</v>
      </c>
      <c r="C2138" s="2" t="s">
        <v>87</v>
      </c>
      <c r="D2138" s="2" t="str">
        <f>INDEX(Hotels!$C$2:$C$49,MATCH(C2138,Hotels!$A$2:$A$49,0))</f>
        <v>Kochi</v>
      </c>
      <c r="E2138" s="11">
        <v>45845</v>
      </c>
      <c r="F2138" s="11">
        <v>45849</v>
      </c>
      <c r="G2138" s="11">
        <v>45854</v>
      </c>
      <c r="H2138" s="13">
        <f>DATE(YEAR(F2138),MONTH(F2138),1)</f>
        <v>45839</v>
      </c>
      <c r="I2138" s="2">
        <f>G2138-F2138</f>
        <v>5</v>
      </c>
      <c r="J2138" s="2">
        <f>F2138-E2138</f>
        <v>4</v>
      </c>
      <c r="K2138" s="2" t="s">
        <v>2655</v>
      </c>
      <c r="L2138" s="2">
        <v>1</v>
      </c>
      <c r="M2138" s="2">
        <v>2</v>
      </c>
      <c r="N2138" s="2">
        <v>0</v>
      </c>
      <c r="O2138" s="2" t="s">
        <v>2683</v>
      </c>
      <c r="P2138" s="2" t="s">
        <v>2662</v>
      </c>
      <c r="Q2138" s="2" t="s">
        <v>2649</v>
      </c>
      <c r="R2138" s="3">
        <v>5350</v>
      </c>
      <c r="S2138" s="3">
        <f>I2138*L2138*R2138</f>
        <v>26750</v>
      </c>
      <c r="T2138" s="2">
        <f>M2138+N2138</f>
        <v>2</v>
      </c>
    </row>
    <row r="2139" spans="1:20" x14ac:dyDescent="0.2">
      <c r="A2139" s="2" t="s">
        <v>4803</v>
      </c>
      <c r="B2139" s="2" t="s">
        <v>850</v>
      </c>
      <c r="C2139" s="2" t="s">
        <v>129</v>
      </c>
      <c r="D2139" s="2" t="str">
        <f>INDEX(Hotels!$C$2:$C$49,MATCH(C2139,Hotels!$A$2:$A$49,0))</f>
        <v>Varanasi</v>
      </c>
      <c r="E2139" s="11">
        <v>45845</v>
      </c>
      <c r="F2139" s="11">
        <v>45894</v>
      </c>
      <c r="G2139" s="11">
        <v>45898</v>
      </c>
      <c r="H2139" s="13">
        <f>DATE(YEAR(F2139),MONTH(F2139),1)</f>
        <v>45870</v>
      </c>
      <c r="I2139" s="2">
        <f>G2139-F2139</f>
        <v>4</v>
      </c>
      <c r="J2139" s="2">
        <f>F2139-E2139</f>
        <v>49</v>
      </c>
      <c r="K2139" s="2" t="s">
        <v>2655</v>
      </c>
      <c r="L2139" s="2">
        <v>2</v>
      </c>
      <c r="M2139" s="2">
        <v>4</v>
      </c>
      <c r="N2139" s="2">
        <v>0</v>
      </c>
      <c r="O2139" s="2" t="s">
        <v>2661</v>
      </c>
      <c r="P2139" s="2" t="s">
        <v>2662</v>
      </c>
      <c r="Q2139" s="2" t="s">
        <v>2649</v>
      </c>
      <c r="R2139" s="3">
        <v>3600</v>
      </c>
      <c r="S2139" s="3">
        <f>I2139*L2139*R2139</f>
        <v>28800</v>
      </c>
      <c r="T2139" s="2">
        <f>M2139+N2139</f>
        <v>4</v>
      </c>
    </row>
    <row r="2140" spans="1:20" x14ac:dyDescent="0.2">
      <c r="A2140" s="2" t="s">
        <v>4804</v>
      </c>
      <c r="B2140" s="2" t="s">
        <v>1455</v>
      </c>
      <c r="C2140" s="2" t="s">
        <v>103</v>
      </c>
      <c r="D2140" s="2" t="str">
        <f>INDEX(Hotels!$C$2:$C$49,MATCH(C2140,Hotels!$A$2:$A$49,0))</f>
        <v>Manali</v>
      </c>
      <c r="E2140" s="11">
        <v>45845</v>
      </c>
      <c r="F2140" s="11">
        <v>45845</v>
      </c>
      <c r="G2140" s="11">
        <v>45849</v>
      </c>
      <c r="H2140" s="13">
        <f>DATE(YEAR(F2140),MONTH(F2140),1)</f>
        <v>45839</v>
      </c>
      <c r="I2140" s="2">
        <f>G2140-F2140</f>
        <v>4</v>
      </c>
      <c r="J2140" s="2">
        <f>F2140-E2140</f>
        <v>0</v>
      </c>
      <c r="K2140" s="2" t="s">
        <v>2668</v>
      </c>
      <c r="L2140" s="2">
        <v>1</v>
      </c>
      <c r="M2140" s="2">
        <v>2</v>
      </c>
      <c r="N2140" s="2">
        <v>0</v>
      </c>
      <c r="O2140" s="2" t="s">
        <v>2647</v>
      </c>
      <c r="P2140" s="2" t="s">
        <v>2656</v>
      </c>
      <c r="Q2140" s="2" t="s">
        <v>2649</v>
      </c>
      <c r="R2140" s="3">
        <v>2400</v>
      </c>
      <c r="S2140" s="3">
        <f>I2140*L2140*R2140</f>
        <v>9600</v>
      </c>
      <c r="T2140" s="2">
        <f>M2140+N2140</f>
        <v>2</v>
      </c>
    </row>
    <row r="2141" spans="1:20" x14ac:dyDescent="0.2">
      <c r="A2141" s="2" t="s">
        <v>4805</v>
      </c>
      <c r="B2141" s="2" t="s">
        <v>2111</v>
      </c>
      <c r="C2141" s="2" t="s">
        <v>83</v>
      </c>
      <c r="D2141" s="2" t="str">
        <f>INDEX(Hotels!$C$2:$C$49,MATCH(C2141,Hotels!$A$2:$A$49,0))</f>
        <v>Kochi</v>
      </c>
      <c r="E2141" s="11">
        <v>45845</v>
      </c>
      <c r="F2141" s="11">
        <v>45886</v>
      </c>
      <c r="G2141" s="11">
        <v>45889</v>
      </c>
      <c r="H2141" s="13">
        <f>DATE(YEAR(F2141),MONTH(F2141),1)</f>
        <v>45870</v>
      </c>
      <c r="I2141" s="2">
        <f>G2141-F2141</f>
        <v>3</v>
      </c>
      <c r="J2141" s="2">
        <f>F2141-E2141</f>
        <v>41</v>
      </c>
      <c r="K2141" s="2" t="s">
        <v>2646</v>
      </c>
      <c r="L2141" s="2">
        <v>1</v>
      </c>
      <c r="M2141" s="2">
        <v>3</v>
      </c>
      <c r="N2141" s="2">
        <v>0</v>
      </c>
      <c r="O2141" s="2" t="s">
        <v>2689</v>
      </c>
      <c r="P2141" s="2" t="s">
        <v>2656</v>
      </c>
      <c r="Q2141" s="2" t="s">
        <v>2649</v>
      </c>
      <c r="R2141" s="3">
        <v>13200</v>
      </c>
      <c r="S2141" s="3">
        <f>I2141*L2141*R2141</f>
        <v>39600</v>
      </c>
      <c r="T2141" s="2">
        <f>M2141+N2141</f>
        <v>3</v>
      </c>
    </row>
    <row r="2142" spans="1:20" x14ac:dyDescent="0.2">
      <c r="A2142" s="2" t="s">
        <v>4806</v>
      </c>
      <c r="B2142" s="2" t="s">
        <v>476</v>
      </c>
      <c r="C2142" s="2" t="s">
        <v>37</v>
      </c>
      <c r="D2142" s="2" t="str">
        <f>INDEX(Hotels!$C$2:$C$49,MATCH(C2142,Hotels!$A$2:$A$49,0))</f>
        <v>Udaipur</v>
      </c>
      <c r="E2142" s="11">
        <v>45846</v>
      </c>
      <c r="F2142" s="11">
        <v>45854</v>
      </c>
      <c r="G2142" s="11">
        <v>45855</v>
      </c>
      <c r="H2142" s="13">
        <f>DATE(YEAR(F2142),MONTH(F2142),1)</f>
        <v>45839</v>
      </c>
      <c r="I2142" s="2">
        <f>G2142-F2142</f>
        <v>1</v>
      </c>
      <c r="J2142" s="2">
        <f>F2142-E2142</f>
        <v>8</v>
      </c>
      <c r="K2142" s="2" t="s">
        <v>2646</v>
      </c>
      <c r="L2142" s="2">
        <v>1</v>
      </c>
      <c r="M2142" s="2">
        <v>1</v>
      </c>
      <c r="N2142" s="2">
        <v>0</v>
      </c>
      <c r="O2142" s="2" t="s">
        <v>2689</v>
      </c>
      <c r="P2142" s="2" t="s">
        <v>2662</v>
      </c>
      <c r="Q2142" s="2" t="s">
        <v>2653</v>
      </c>
      <c r="R2142" s="3">
        <v>15950</v>
      </c>
      <c r="S2142" s="3">
        <f>I2142*L2142*R2142</f>
        <v>15950</v>
      </c>
      <c r="T2142" s="2">
        <f>M2142+N2142</f>
        <v>1</v>
      </c>
    </row>
    <row r="2143" spans="1:20" x14ac:dyDescent="0.2">
      <c r="A2143" s="2" t="s">
        <v>4807</v>
      </c>
      <c r="B2143" s="2" t="s">
        <v>846</v>
      </c>
      <c r="C2143" s="2" t="s">
        <v>51</v>
      </c>
      <c r="D2143" s="2" t="str">
        <f>INDEX(Hotels!$C$2:$C$49,MATCH(C2143,Hotels!$A$2:$A$49,0))</f>
        <v>Agra</v>
      </c>
      <c r="E2143" s="11">
        <v>45846</v>
      </c>
      <c r="F2143" s="11">
        <v>45921</v>
      </c>
      <c r="G2143" s="11">
        <v>45924</v>
      </c>
      <c r="H2143" s="13">
        <f>DATE(YEAR(F2143),MONTH(F2143),1)</f>
        <v>45901</v>
      </c>
      <c r="I2143" s="2">
        <f>G2143-F2143</f>
        <v>3</v>
      </c>
      <c r="J2143" s="2">
        <f>F2143-E2143</f>
        <v>75</v>
      </c>
      <c r="K2143" s="2" t="s">
        <v>2655</v>
      </c>
      <c r="L2143" s="2">
        <v>1</v>
      </c>
      <c r="M2143" s="2">
        <v>2</v>
      </c>
      <c r="N2143" s="2">
        <v>0</v>
      </c>
      <c r="O2143" s="2" t="s">
        <v>2670</v>
      </c>
      <c r="P2143" s="2" t="s">
        <v>2672</v>
      </c>
      <c r="Q2143" s="2" t="s">
        <v>2653</v>
      </c>
      <c r="R2143" s="3">
        <v>7800</v>
      </c>
      <c r="S2143" s="3">
        <f>I2143*L2143*R2143</f>
        <v>23400</v>
      </c>
      <c r="T2143" s="2">
        <f>M2143+N2143</f>
        <v>2</v>
      </c>
    </row>
    <row r="2144" spans="1:20" x14ac:dyDescent="0.2">
      <c r="A2144" s="2" t="s">
        <v>4808</v>
      </c>
      <c r="B2144" s="2" t="s">
        <v>1268</v>
      </c>
      <c r="C2144" s="2" t="s">
        <v>9</v>
      </c>
      <c r="D2144" s="2" t="str">
        <f>INDEX(Hotels!$C$2:$C$49,MATCH(C2144,Hotels!$A$2:$A$49,0))</f>
        <v>Goa</v>
      </c>
      <c r="E2144" s="11">
        <v>45846</v>
      </c>
      <c r="F2144" s="11">
        <v>45890</v>
      </c>
      <c r="G2144" s="11">
        <v>45894</v>
      </c>
      <c r="H2144" s="13">
        <f>DATE(YEAR(F2144),MONTH(F2144),1)</f>
        <v>45870</v>
      </c>
      <c r="I2144" s="2">
        <f>G2144-F2144</f>
        <v>4</v>
      </c>
      <c r="J2144" s="2">
        <f>F2144-E2144</f>
        <v>44</v>
      </c>
      <c r="K2144" s="2" t="s">
        <v>2646</v>
      </c>
      <c r="L2144" s="2">
        <v>1</v>
      </c>
      <c r="M2144" s="2">
        <v>2</v>
      </c>
      <c r="N2144" s="2">
        <v>0</v>
      </c>
      <c r="O2144" s="2" t="s">
        <v>2647</v>
      </c>
      <c r="P2144" s="2" t="s">
        <v>2662</v>
      </c>
      <c r="Q2144" s="2" t="s">
        <v>2649</v>
      </c>
      <c r="R2144" s="3">
        <v>7950</v>
      </c>
      <c r="S2144" s="3">
        <f>I2144*L2144*R2144</f>
        <v>31800</v>
      </c>
      <c r="T2144" s="2">
        <f>M2144+N2144</f>
        <v>2</v>
      </c>
    </row>
    <row r="2145" spans="1:20" x14ac:dyDescent="0.2">
      <c r="A2145" s="2" t="s">
        <v>4809</v>
      </c>
      <c r="B2145" s="2" t="s">
        <v>1679</v>
      </c>
      <c r="C2145" s="2" t="s">
        <v>39</v>
      </c>
      <c r="D2145" s="2" t="str">
        <f>INDEX(Hotels!$C$2:$C$49,MATCH(C2145,Hotels!$A$2:$A$49,0))</f>
        <v>Udaipur</v>
      </c>
      <c r="E2145" s="11">
        <v>45846</v>
      </c>
      <c r="F2145" s="11">
        <v>45871</v>
      </c>
      <c r="G2145" s="11">
        <v>45874</v>
      </c>
      <c r="H2145" s="13">
        <f>DATE(YEAR(F2145),MONTH(F2145),1)</f>
        <v>45870</v>
      </c>
      <c r="I2145" s="2">
        <f>G2145-F2145</f>
        <v>3</v>
      </c>
      <c r="J2145" s="2">
        <f>F2145-E2145</f>
        <v>25</v>
      </c>
      <c r="K2145" s="2" t="s">
        <v>2666</v>
      </c>
      <c r="L2145" s="2">
        <v>1</v>
      </c>
      <c r="M2145" s="2">
        <v>2</v>
      </c>
      <c r="N2145" s="2">
        <v>3</v>
      </c>
      <c r="O2145" s="2" t="s">
        <v>2651</v>
      </c>
      <c r="P2145" s="2" t="s">
        <v>2652</v>
      </c>
      <c r="Q2145" s="2" t="s">
        <v>2649</v>
      </c>
      <c r="R2145" s="3">
        <v>12200</v>
      </c>
      <c r="S2145" s="3">
        <f>I2145*L2145*R2145</f>
        <v>36600</v>
      </c>
      <c r="T2145" s="2">
        <f>M2145+N2145</f>
        <v>5</v>
      </c>
    </row>
    <row r="2146" spans="1:20" x14ac:dyDescent="0.2">
      <c r="A2146" s="2" t="s">
        <v>4810</v>
      </c>
      <c r="B2146" s="2" t="s">
        <v>2127</v>
      </c>
      <c r="C2146" s="2" t="s">
        <v>61</v>
      </c>
      <c r="D2146" s="2" t="str">
        <f>INDEX(Hotels!$C$2:$C$49,MATCH(C2146,Hotels!$A$2:$A$49,0))</f>
        <v>Mumbai</v>
      </c>
      <c r="E2146" s="11">
        <v>45846</v>
      </c>
      <c r="F2146" s="11">
        <v>45852</v>
      </c>
      <c r="G2146" s="11">
        <v>45856</v>
      </c>
      <c r="H2146" s="13">
        <f>DATE(YEAR(F2146),MONTH(F2146),1)</f>
        <v>45839</v>
      </c>
      <c r="I2146" s="2">
        <f>G2146-F2146</f>
        <v>4</v>
      </c>
      <c r="J2146" s="2">
        <f>F2146-E2146</f>
        <v>6</v>
      </c>
      <c r="K2146" s="2" t="s">
        <v>2646</v>
      </c>
      <c r="L2146" s="2">
        <v>1</v>
      </c>
      <c r="M2146" s="2">
        <v>2</v>
      </c>
      <c r="N2146" s="2">
        <v>0</v>
      </c>
      <c r="O2146" s="2" t="s">
        <v>2689</v>
      </c>
      <c r="P2146" s="2" t="s">
        <v>2656</v>
      </c>
      <c r="Q2146" s="2" t="s">
        <v>2649</v>
      </c>
      <c r="R2146" s="3">
        <v>21500</v>
      </c>
      <c r="S2146" s="3">
        <f>I2146*L2146*R2146</f>
        <v>86000</v>
      </c>
      <c r="T2146" s="2">
        <f>M2146+N2146</f>
        <v>2</v>
      </c>
    </row>
    <row r="2147" spans="1:20" x14ac:dyDescent="0.2">
      <c r="A2147" s="2" t="s">
        <v>4811</v>
      </c>
      <c r="B2147" s="2" t="s">
        <v>2476</v>
      </c>
      <c r="C2147" s="2" t="s">
        <v>83</v>
      </c>
      <c r="D2147" s="2" t="str">
        <f>INDEX(Hotels!$C$2:$C$49,MATCH(C2147,Hotels!$A$2:$A$49,0))</f>
        <v>Kochi</v>
      </c>
      <c r="E2147" s="11">
        <v>45846</v>
      </c>
      <c r="F2147" s="11">
        <v>45939</v>
      </c>
      <c r="G2147" s="11">
        <v>45942</v>
      </c>
      <c r="H2147" s="13">
        <f>DATE(YEAR(F2147),MONTH(F2147),1)</f>
        <v>45931</v>
      </c>
      <c r="I2147" s="2">
        <f>G2147-F2147</f>
        <v>3</v>
      </c>
      <c r="J2147" s="2">
        <f>F2147-E2147</f>
        <v>93</v>
      </c>
      <c r="K2147" s="2" t="s">
        <v>2646</v>
      </c>
      <c r="L2147" s="2">
        <v>1</v>
      </c>
      <c r="M2147" s="2">
        <v>2</v>
      </c>
      <c r="N2147" s="2">
        <v>0</v>
      </c>
      <c r="O2147" s="2" t="s">
        <v>2683</v>
      </c>
      <c r="P2147" s="2" t="s">
        <v>2662</v>
      </c>
      <c r="Q2147" s="2" t="s">
        <v>2649</v>
      </c>
      <c r="R2147" s="3">
        <v>22500</v>
      </c>
      <c r="S2147" s="3">
        <f>I2147*L2147*R2147</f>
        <v>67500</v>
      </c>
      <c r="T2147" s="2">
        <f>M2147+N2147</f>
        <v>2</v>
      </c>
    </row>
    <row r="2148" spans="1:20" x14ac:dyDescent="0.2">
      <c r="A2148" s="2" t="s">
        <v>4812</v>
      </c>
      <c r="B2148" s="2" t="s">
        <v>416</v>
      </c>
      <c r="C2148" s="2" t="s">
        <v>125</v>
      </c>
      <c r="D2148" s="2" t="str">
        <f>INDEX(Hotels!$C$2:$C$49,MATCH(C2148,Hotels!$A$2:$A$49,0))</f>
        <v>Varanasi</v>
      </c>
      <c r="E2148" s="11">
        <v>45847</v>
      </c>
      <c r="F2148" s="11">
        <v>46004</v>
      </c>
      <c r="G2148" s="11">
        <v>46006</v>
      </c>
      <c r="H2148" s="13">
        <f>DATE(YEAR(F2148),MONTH(F2148),1)</f>
        <v>45992</v>
      </c>
      <c r="I2148" s="2">
        <f>G2148-F2148</f>
        <v>2</v>
      </c>
      <c r="J2148" s="2">
        <f>F2148-E2148</f>
        <v>157</v>
      </c>
      <c r="K2148" s="2" t="s">
        <v>2646</v>
      </c>
      <c r="L2148" s="2">
        <v>1</v>
      </c>
      <c r="M2148" s="2">
        <v>2</v>
      </c>
      <c r="N2148" s="2">
        <v>0</v>
      </c>
      <c r="O2148" s="2" t="s">
        <v>2647</v>
      </c>
      <c r="P2148" s="2" t="s">
        <v>2672</v>
      </c>
      <c r="Q2148" s="2" t="s">
        <v>2649</v>
      </c>
      <c r="R2148" s="3">
        <v>16800</v>
      </c>
      <c r="S2148" s="3">
        <f>I2148*L2148*R2148</f>
        <v>33600</v>
      </c>
      <c r="T2148" s="2">
        <f>M2148+N2148</f>
        <v>2</v>
      </c>
    </row>
    <row r="2149" spans="1:20" x14ac:dyDescent="0.2">
      <c r="A2149" s="2" t="s">
        <v>4813</v>
      </c>
      <c r="B2149" s="2" t="s">
        <v>474</v>
      </c>
      <c r="C2149" s="2" t="s">
        <v>83</v>
      </c>
      <c r="D2149" s="2" t="str">
        <f>INDEX(Hotels!$C$2:$C$49,MATCH(C2149,Hotels!$A$2:$A$49,0))</f>
        <v>Kochi</v>
      </c>
      <c r="E2149" s="11">
        <v>45847</v>
      </c>
      <c r="F2149" s="11">
        <v>45854</v>
      </c>
      <c r="G2149" s="11">
        <v>45856</v>
      </c>
      <c r="H2149" s="13">
        <f>DATE(YEAR(F2149),MONTH(F2149),1)</f>
        <v>45839</v>
      </c>
      <c r="I2149" s="2">
        <f>G2149-F2149</f>
        <v>2</v>
      </c>
      <c r="J2149" s="2">
        <f>F2149-E2149</f>
        <v>7</v>
      </c>
      <c r="K2149" s="2" t="s">
        <v>2646</v>
      </c>
      <c r="L2149" s="2">
        <v>1</v>
      </c>
      <c r="M2149" s="2">
        <v>1</v>
      </c>
      <c r="N2149" s="2">
        <v>0</v>
      </c>
      <c r="O2149" s="2" t="s">
        <v>2732</v>
      </c>
      <c r="P2149" s="2" t="s">
        <v>2652</v>
      </c>
      <c r="Q2149" s="2" t="s">
        <v>2649</v>
      </c>
      <c r="R2149" s="3">
        <v>14150</v>
      </c>
      <c r="S2149" s="3">
        <f>I2149*L2149*R2149</f>
        <v>28300</v>
      </c>
      <c r="T2149" s="2">
        <f>M2149+N2149</f>
        <v>1</v>
      </c>
    </row>
    <row r="2150" spans="1:20" x14ac:dyDescent="0.2">
      <c r="A2150" s="2" t="s">
        <v>4814</v>
      </c>
      <c r="B2150" s="2" t="s">
        <v>1097</v>
      </c>
      <c r="C2150" s="2" t="s">
        <v>47</v>
      </c>
      <c r="D2150" s="2" t="str">
        <f>INDEX(Hotels!$C$2:$C$49,MATCH(C2150,Hotels!$A$2:$A$49,0))</f>
        <v>Agra</v>
      </c>
      <c r="E2150" s="11">
        <v>45847</v>
      </c>
      <c r="F2150" s="11">
        <v>45865</v>
      </c>
      <c r="G2150" s="11">
        <v>45867</v>
      </c>
      <c r="H2150" s="13">
        <f>DATE(YEAR(F2150),MONTH(F2150),1)</f>
        <v>45839</v>
      </c>
      <c r="I2150" s="2">
        <f>G2150-F2150</f>
        <v>2</v>
      </c>
      <c r="J2150" s="2">
        <f>F2150-E2150</f>
        <v>18</v>
      </c>
      <c r="K2150" s="2" t="s">
        <v>2668</v>
      </c>
      <c r="L2150" s="2">
        <v>1</v>
      </c>
      <c r="M2150" s="2">
        <v>2</v>
      </c>
      <c r="N2150" s="2">
        <v>0</v>
      </c>
      <c r="O2150" s="2" t="s">
        <v>2732</v>
      </c>
      <c r="P2150" s="2" t="s">
        <v>2656</v>
      </c>
      <c r="Q2150" s="2" t="s">
        <v>2649</v>
      </c>
      <c r="R2150" s="3">
        <v>3200</v>
      </c>
      <c r="S2150" s="3">
        <f>I2150*L2150*R2150</f>
        <v>6400</v>
      </c>
      <c r="T2150" s="2">
        <f>M2150+N2150</f>
        <v>2</v>
      </c>
    </row>
    <row r="2151" spans="1:20" x14ac:dyDescent="0.2">
      <c r="A2151" s="2" t="s">
        <v>4815</v>
      </c>
      <c r="B2151" s="2" t="s">
        <v>1480</v>
      </c>
      <c r="C2151" s="2" t="s">
        <v>108</v>
      </c>
      <c r="D2151" s="2" t="str">
        <f>INDEX(Hotels!$C$2:$C$49,MATCH(C2151,Hotels!$A$2:$A$49,0))</f>
        <v>Manali</v>
      </c>
      <c r="E2151" s="11">
        <v>45847</v>
      </c>
      <c r="F2151" s="11">
        <v>45852</v>
      </c>
      <c r="G2151" s="11">
        <v>45856</v>
      </c>
      <c r="H2151" s="13">
        <f>DATE(YEAR(F2151),MONTH(F2151),1)</f>
        <v>45839</v>
      </c>
      <c r="I2151" s="2">
        <f>G2151-F2151</f>
        <v>4</v>
      </c>
      <c r="J2151" s="2">
        <f>F2151-E2151</f>
        <v>5</v>
      </c>
      <c r="K2151" s="2" t="s">
        <v>2655</v>
      </c>
      <c r="L2151" s="2">
        <v>1</v>
      </c>
      <c r="M2151" s="2">
        <v>2</v>
      </c>
      <c r="N2151" s="2">
        <v>0</v>
      </c>
      <c r="O2151" s="2" t="s">
        <v>2670</v>
      </c>
      <c r="P2151" s="2" t="s">
        <v>2652</v>
      </c>
      <c r="Q2151" s="2" t="s">
        <v>2649</v>
      </c>
      <c r="R2151" s="3">
        <v>8400</v>
      </c>
      <c r="S2151" s="3">
        <f>I2151*L2151*R2151</f>
        <v>33600</v>
      </c>
      <c r="T2151" s="2">
        <f>M2151+N2151</f>
        <v>2</v>
      </c>
    </row>
    <row r="2152" spans="1:20" x14ac:dyDescent="0.2">
      <c r="A2152" s="2" t="s">
        <v>4816</v>
      </c>
      <c r="B2152" s="2" t="s">
        <v>1640</v>
      </c>
      <c r="C2152" s="2" t="s">
        <v>81</v>
      </c>
      <c r="D2152" s="2" t="str">
        <f>INDEX(Hotels!$C$2:$C$49,MATCH(C2152,Hotels!$A$2:$A$49,0))</f>
        <v>Bengaluru</v>
      </c>
      <c r="E2152" s="11">
        <v>45847</v>
      </c>
      <c r="F2152" s="11">
        <v>45934</v>
      </c>
      <c r="G2152" s="11">
        <v>45936</v>
      </c>
      <c r="H2152" s="13">
        <f>DATE(YEAR(F2152),MONTH(F2152),1)</f>
        <v>45931</v>
      </c>
      <c r="I2152" s="2">
        <f>G2152-F2152</f>
        <v>2</v>
      </c>
      <c r="J2152" s="2">
        <f>F2152-E2152</f>
        <v>87</v>
      </c>
      <c r="K2152" s="2" t="s">
        <v>2666</v>
      </c>
      <c r="L2152" s="2">
        <v>1</v>
      </c>
      <c r="M2152" s="2">
        <v>1</v>
      </c>
      <c r="N2152" s="2">
        <v>0</v>
      </c>
      <c r="O2152" s="2" t="s">
        <v>2670</v>
      </c>
      <c r="P2152" s="2" t="s">
        <v>2652</v>
      </c>
      <c r="Q2152" s="2" t="s">
        <v>2649</v>
      </c>
      <c r="R2152" s="3">
        <v>33950</v>
      </c>
      <c r="S2152" s="3">
        <f>I2152*L2152*R2152</f>
        <v>67900</v>
      </c>
      <c r="T2152" s="2">
        <f>M2152+N2152</f>
        <v>1</v>
      </c>
    </row>
    <row r="2153" spans="1:20" x14ac:dyDescent="0.2">
      <c r="A2153" s="2" t="s">
        <v>4817</v>
      </c>
      <c r="B2153" s="2" t="s">
        <v>1930</v>
      </c>
      <c r="C2153" s="2" t="s">
        <v>125</v>
      </c>
      <c r="D2153" s="2" t="str">
        <f>INDEX(Hotels!$C$2:$C$49,MATCH(C2153,Hotels!$A$2:$A$49,0))</f>
        <v>Varanasi</v>
      </c>
      <c r="E2153" s="11">
        <v>45847</v>
      </c>
      <c r="F2153" s="11">
        <v>45877</v>
      </c>
      <c r="G2153" s="11">
        <v>45880</v>
      </c>
      <c r="H2153" s="13">
        <f>DATE(YEAR(F2153),MONTH(F2153),1)</f>
        <v>45870</v>
      </c>
      <c r="I2153" s="2">
        <f>G2153-F2153</f>
        <v>3</v>
      </c>
      <c r="J2153" s="2">
        <f>F2153-E2153</f>
        <v>30</v>
      </c>
      <c r="K2153" s="2" t="s">
        <v>2655</v>
      </c>
      <c r="L2153" s="2">
        <v>1</v>
      </c>
      <c r="M2153" s="2">
        <v>2</v>
      </c>
      <c r="N2153" s="2">
        <v>0</v>
      </c>
      <c r="O2153" s="2" t="s">
        <v>2732</v>
      </c>
      <c r="P2153" s="2" t="s">
        <v>2662</v>
      </c>
      <c r="Q2153" s="2" t="s">
        <v>2649</v>
      </c>
      <c r="R2153" s="3">
        <v>7200</v>
      </c>
      <c r="S2153" s="3">
        <f>I2153*L2153*R2153</f>
        <v>21600</v>
      </c>
      <c r="T2153" s="2">
        <f>M2153+N2153</f>
        <v>2</v>
      </c>
    </row>
    <row r="2154" spans="1:20" x14ac:dyDescent="0.2">
      <c r="A2154" s="2" t="s">
        <v>4818</v>
      </c>
      <c r="B2154" s="2" t="s">
        <v>2230</v>
      </c>
      <c r="C2154" s="2" t="s">
        <v>103</v>
      </c>
      <c r="D2154" s="2" t="str">
        <f>INDEX(Hotels!$C$2:$C$49,MATCH(C2154,Hotels!$A$2:$A$49,0))</f>
        <v>Manali</v>
      </c>
      <c r="E2154" s="11">
        <v>45847</v>
      </c>
      <c r="F2154" s="11">
        <v>46037</v>
      </c>
      <c r="G2154" s="11">
        <v>46039</v>
      </c>
      <c r="H2154" s="13">
        <f>DATE(YEAR(F2154),MONTH(F2154),1)</f>
        <v>46023</v>
      </c>
      <c r="I2154" s="2">
        <f>G2154-F2154</f>
        <v>2</v>
      </c>
      <c r="J2154" s="2">
        <f>F2154-E2154</f>
        <v>190</v>
      </c>
      <c r="K2154" s="2" t="s">
        <v>2668</v>
      </c>
      <c r="L2154" s="2">
        <v>1</v>
      </c>
      <c r="M2154" s="2">
        <v>3</v>
      </c>
      <c r="N2154" s="2">
        <v>0</v>
      </c>
      <c r="O2154" s="2" t="s">
        <v>2658</v>
      </c>
      <c r="P2154" s="2" t="s">
        <v>2662</v>
      </c>
      <c r="Q2154" s="2" t="s">
        <v>2649</v>
      </c>
      <c r="R2154" s="3">
        <v>3550</v>
      </c>
      <c r="S2154" s="3">
        <f>I2154*L2154*R2154</f>
        <v>7100</v>
      </c>
      <c r="T2154" s="2">
        <f>M2154+N2154</f>
        <v>3</v>
      </c>
    </row>
    <row r="2155" spans="1:20" x14ac:dyDescent="0.2">
      <c r="A2155" s="2" t="s">
        <v>4819</v>
      </c>
      <c r="B2155" s="2" t="s">
        <v>2234</v>
      </c>
      <c r="C2155" s="2" t="s">
        <v>26</v>
      </c>
      <c r="D2155" s="2" t="str">
        <f>INDEX(Hotels!$C$2:$C$49,MATCH(C2155,Hotels!$A$2:$A$49,0))</f>
        <v>Jaipur</v>
      </c>
      <c r="E2155" s="11">
        <v>45847</v>
      </c>
      <c r="F2155" s="11">
        <v>45864</v>
      </c>
      <c r="G2155" s="11">
        <v>45866</v>
      </c>
      <c r="H2155" s="13">
        <f>DATE(YEAR(F2155),MONTH(F2155),1)</f>
        <v>45839</v>
      </c>
      <c r="I2155" s="2">
        <f>G2155-F2155</f>
        <v>2</v>
      </c>
      <c r="J2155" s="2">
        <f>F2155-E2155</f>
        <v>17</v>
      </c>
      <c r="K2155" s="2" t="s">
        <v>2646</v>
      </c>
      <c r="L2155" s="2">
        <v>1</v>
      </c>
      <c r="M2155" s="2">
        <v>2</v>
      </c>
      <c r="N2155" s="2">
        <v>1</v>
      </c>
      <c r="O2155" s="2" t="s">
        <v>2689</v>
      </c>
      <c r="P2155" s="2" t="s">
        <v>2652</v>
      </c>
      <c r="Q2155" s="2" t="s">
        <v>2653</v>
      </c>
      <c r="R2155" s="3">
        <v>15100</v>
      </c>
      <c r="S2155" s="3">
        <f>I2155*L2155*R2155</f>
        <v>30200</v>
      </c>
      <c r="T2155" s="2">
        <f>M2155+N2155</f>
        <v>3</v>
      </c>
    </row>
    <row r="2156" spans="1:20" x14ac:dyDescent="0.2">
      <c r="A2156" s="2" t="s">
        <v>4820</v>
      </c>
      <c r="B2156" s="2" t="s">
        <v>628</v>
      </c>
      <c r="C2156" s="2" t="s">
        <v>93</v>
      </c>
      <c r="D2156" s="2" t="str">
        <f>INDEX(Hotels!$C$2:$C$49,MATCH(C2156,Hotels!$A$2:$A$49,0))</f>
        <v>Shimla</v>
      </c>
      <c r="E2156" s="11">
        <v>45848</v>
      </c>
      <c r="F2156" s="11">
        <v>46117</v>
      </c>
      <c r="G2156" s="11">
        <v>46123</v>
      </c>
      <c r="H2156" s="13">
        <f>DATE(YEAR(F2156),MONTH(F2156),1)</f>
        <v>46113</v>
      </c>
      <c r="I2156" s="2">
        <f>G2156-F2156</f>
        <v>6</v>
      </c>
      <c r="J2156" s="2">
        <f>F2156-E2156</f>
        <v>269</v>
      </c>
      <c r="K2156" s="2" t="s">
        <v>2646</v>
      </c>
      <c r="L2156" s="2">
        <v>2</v>
      </c>
      <c r="M2156" s="2">
        <v>4</v>
      </c>
      <c r="N2156" s="2">
        <v>1</v>
      </c>
      <c r="O2156" s="2" t="s">
        <v>2670</v>
      </c>
      <c r="P2156" s="2" t="s">
        <v>2672</v>
      </c>
      <c r="Q2156" s="2" t="s">
        <v>2649</v>
      </c>
      <c r="R2156" s="3">
        <v>10500</v>
      </c>
      <c r="S2156" s="3">
        <f>I2156*L2156*R2156</f>
        <v>126000</v>
      </c>
      <c r="T2156" s="2">
        <f>M2156+N2156</f>
        <v>5</v>
      </c>
    </row>
    <row r="2157" spans="1:20" x14ac:dyDescent="0.2">
      <c r="A2157" s="2" t="s">
        <v>4821</v>
      </c>
      <c r="B2157" s="2" t="s">
        <v>867</v>
      </c>
      <c r="C2157" s="2" t="s">
        <v>108</v>
      </c>
      <c r="D2157" s="2" t="str">
        <f>INDEX(Hotels!$C$2:$C$49,MATCH(C2157,Hotels!$A$2:$A$49,0))</f>
        <v>Manali</v>
      </c>
      <c r="E2157" s="11">
        <v>45848</v>
      </c>
      <c r="F2157" s="11">
        <v>45858</v>
      </c>
      <c r="G2157" s="11">
        <v>45859</v>
      </c>
      <c r="H2157" s="13">
        <f>DATE(YEAR(F2157),MONTH(F2157),1)</f>
        <v>45839</v>
      </c>
      <c r="I2157" s="2">
        <f>G2157-F2157</f>
        <v>1</v>
      </c>
      <c r="J2157" s="2">
        <f>F2157-E2157</f>
        <v>10</v>
      </c>
      <c r="K2157" s="2" t="s">
        <v>2666</v>
      </c>
      <c r="L2157" s="2">
        <v>1</v>
      </c>
      <c r="M2157" s="2">
        <v>1</v>
      </c>
      <c r="N2157" s="2">
        <v>0</v>
      </c>
      <c r="O2157" s="2" t="s">
        <v>2732</v>
      </c>
      <c r="P2157" s="2" t="s">
        <v>2662</v>
      </c>
      <c r="Q2157" s="2" t="s">
        <v>2649</v>
      </c>
      <c r="R2157" s="3">
        <v>20350</v>
      </c>
      <c r="S2157" s="3">
        <f>I2157*L2157*R2157</f>
        <v>20350</v>
      </c>
      <c r="T2157" s="2">
        <f>M2157+N2157</f>
        <v>1</v>
      </c>
    </row>
    <row r="2158" spans="1:20" x14ac:dyDescent="0.2">
      <c r="A2158" s="2" t="s">
        <v>4822</v>
      </c>
      <c r="B2158" s="2" t="s">
        <v>930</v>
      </c>
      <c r="C2158" s="2" t="s">
        <v>37</v>
      </c>
      <c r="D2158" s="2" t="str">
        <f>INDEX(Hotels!$C$2:$C$49,MATCH(C2158,Hotels!$A$2:$A$49,0))</f>
        <v>Udaipur</v>
      </c>
      <c r="E2158" s="11">
        <v>45848</v>
      </c>
      <c r="F2158" s="11">
        <v>45850</v>
      </c>
      <c r="G2158" s="11">
        <v>45853</v>
      </c>
      <c r="H2158" s="13">
        <f>DATE(YEAR(F2158),MONTH(F2158),1)</f>
        <v>45839</v>
      </c>
      <c r="I2158" s="2">
        <f>G2158-F2158</f>
        <v>3</v>
      </c>
      <c r="J2158" s="2">
        <f>F2158-E2158</f>
        <v>2</v>
      </c>
      <c r="K2158" s="2" t="s">
        <v>2655</v>
      </c>
      <c r="L2158" s="2">
        <v>1</v>
      </c>
      <c r="M2158" s="2">
        <v>2</v>
      </c>
      <c r="N2158" s="2">
        <v>0</v>
      </c>
      <c r="O2158" s="2" t="s">
        <v>2689</v>
      </c>
      <c r="P2158" s="2" t="s">
        <v>2652</v>
      </c>
      <c r="Q2158" s="2" t="s">
        <v>2649</v>
      </c>
      <c r="R2158" s="3">
        <v>11850</v>
      </c>
      <c r="S2158" s="3">
        <f>I2158*L2158*R2158</f>
        <v>35550</v>
      </c>
      <c r="T2158" s="2">
        <f>M2158+N2158</f>
        <v>2</v>
      </c>
    </row>
    <row r="2159" spans="1:20" x14ac:dyDescent="0.2">
      <c r="A2159" s="2" t="s">
        <v>4823</v>
      </c>
      <c r="B2159" s="2" t="s">
        <v>1837</v>
      </c>
      <c r="C2159" s="2" t="s">
        <v>89</v>
      </c>
      <c r="D2159" s="2" t="str">
        <f>INDEX(Hotels!$C$2:$C$49,MATCH(C2159,Hotels!$A$2:$A$49,0))</f>
        <v>Kochi</v>
      </c>
      <c r="E2159" s="11">
        <v>45848</v>
      </c>
      <c r="F2159" s="11">
        <v>45901</v>
      </c>
      <c r="G2159" s="11">
        <v>45904</v>
      </c>
      <c r="H2159" s="13">
        <f>DATE(YEAR(F2159),MONTH(F2159),1)</f>
        <v>45901</v>
      </c>
      <c r="I2159" s="2">
        <f>G2159-F2159</f>
        <v>3</v>
      </c>
      <c r="J2159" s="2">
        <f>F2159-E2159</f>
        <v>53</v>
      </c>
      <c r="K2159" s="2" t="s">
        <v>2668</v>
      </c>
      <c r="L2159" s="2">
        <v>1</v>
      </c>
      <c r="M2159" s="2">
        <v>2</v>
      </c>
      <c r="N2159" s="2">
        <v>0</v>
      </c>
      <c r="O2159" s="2" t="s">
        <v>2658</v>
      </c>
      <c r="P2159" s="2" t="s">
        <v>2652</v>
      </c>
      <c r="Q2159" s="2" t="s">
        <v>2649</v>
      </c>
      <c r="R2159" s="3">
        <v>4400</v>
      </c>
      <c r="S2159" s="3">
        <f>I2159*L2159*R2159</f>
        <v>13200</v>
      </c>
      <c r="T2159" s="2">
        <f>M2159+N2159</f>
        <v>2</v>
      </c>
    </row>
    <row r="2160" spans="1:20" x14ac:dyDescent="0.2">
      <c r="A2160" s="2" t="s">
        <v>4824</v>
      </c>
      <c r="B2160" s="2" t="s">
        <v>2087</v>
      </c>
      <c r="C2160" s="2" t="s">
        <v>19</v>
      </c>
      <c r="D2160" s="2" t="str">
        <f>INDEX(Hotels!$C$2:$C$49,MATCH(C2160,Hotels!$A$2:$A$49,0))</f>
        <v>Goa</v>
      </c>
      <c r="E2160" s="11">
        <v>45848</v>
      </c>
      <c r="F2160" s="11">
        <v>45850</v>
      </c>
      <c r="G2160" s="11">
        <v>45854</v>
      </c>
      <c r="H2160" s="13">
        <f>DATE(YEAR(F2160),MONTH(F2160),1)</f>
        <v>45839</v>
      </c>
      <c r="I2160" s="2">
        <f>G2160-F2160</f>
        <v>4</v>
      </c>
      <c r="J2160" s="2">
        <f>F2160-E2160</f>
        <v>2</v>
      </c>
      <c r="K2160" s="2" t="s">
        <v>2646</v>
      </c>
      <c r="L2160" s="2">
        <v>1</v>
      </c>
      <c r="M2160" s="2">
        <v>2</v>
      </c>
      <c r="N2160" s="2">
        <v>0</v>
      </c>
      <c r="O2160" s="2" t="s">
        <v>2661</v>
      </c>
      <c r="P2160" s="2" t="s">
        <v>2648</v>
      </c>
      <c r="Q2160" s="2" t="s">
        <v>2649</v>
      </c>
      <c r="R2160" s="3">
        <v>8200</v>
      </c>
      <c r="S2160" s="3">
        <f>I2160*L2160*R2160</f>
        <v>32800</v>
      </c>
      <c r="T2160" s="2">
        <f>M2160+N2160</f>
        <v>2</v>
      </c>
    </row>
    <row r="2161" spans="1:20" x14ac:dyDescent="0.2">
      <c r="A2161" s="2" t="s">
        <v>4825</v>
      </c>
      <c r="B2161" s="2" t="s">
        <v>2552</v>
      </c>
      <c r="C2161" s="2" t="s">
        <v>61</v>
      </c>
      <c r="D2161" s="2" t="str">
        <f>INDEX(Hotels!$C$2:$C$49,MATCH(C2161,Hotels!$A$2:$A$49,0))</f>
        <v>Mumbai</v>
      </c>
      <c r="E2161" s="11">
        <v>45848</v>
      </c>
      <c r="F2161" s="11">
        <v>45850</v>
      </c>
      <c r="G2161" s="11">
        <v>45853</v>
      </c>
      <c r="H2161" s="13">
        <f>DATE(YEAR(F2161),MONTH(F2161),1)</f>
        <v>45839</v>
      </c>
      <c r="I2161" s="2">
        <f>G2161-F2161</f>
        <v>3</v>
      </c>
      <c r="J2161" s="2">
        <f>F2161-E2161</f>
        <v>2</v>
      </c>
      <c r="K2161" s="2" t="s">
        <v>2655</v>
      </c>
      <c r="L2161" s="2">
        <v>1</v>
      </c>
      <c r="M2161" s="2">
        <v>1</v>
      </c>
      <c r="N2161" s="2">
        <v>0</v>
      </c>
      <c r="O2161" s="2" t="s">
        <v>2661</v>
      </c>
      <c r="P2161" s="2" t="s">
        <v>2656</v>
      </c>
      <c r="Q2161" s="2" t="s">
        <v>2649</v>
      </c>
      <c r="R2161" s="3">
        <v>14800</v>
      </c>
      <c r="S2161" s="3">
        <f>I2161*L2161*R2161</f>
        <v>44400</v>
      </c>
      <c r="T2161" s="2">
        <f>M2161+N2161</f>
        <v>1</v>
      </c>
    </row>
    <row r="2162" spans="1:20" x14ac:dyDescent="0.2">
      <c r="A2162" s="2" t="s">
        <v>4826</v>
      </c>
      <c r="B2162" s="2" t="s">
        <v>1048</v>
      </c>
      <c r="C2162" s="2" t="s">
        <v>32</v>
      </c>
      <c r="D2162" s="2" t="str">
        <f>INDEX(Hotels!$C$2:$C$49,MATCH(C2162,Hotels!$A$2:$A$49,0))</f>
        <v>Jaipur</v>
      </c>
      <c r="E2162" s="11">
        <v>45849</v>
      </c>
      <c r="F2162" s="11">
        <v>45898</v>
      </c>
      <c r="G2162" s="11">
        <v>45904</v>
      </c>
      <c r="H2162" s="13">
        <f>DATE(YEAR(F2162),MONTH(F2162),1)</f>
        <v>45870</v>
      </c>
      <c r="I2162" s="2">
        <f>G2162-F2162</f>
        <v>6</v>
      </c>
      <c r="J2162" s="2">
        <f>F2162-E2162</f>
        <v>49</v>
      </c>
      <c r="K2162" s="2" t="s">
        <v>2655</v>
      </c>
      <c r="L2162" s="2">
        <v>2</v>
      </c>
      <c r="M2162" s="2">
        <v>4</v>
      </c>
      <c r="N2162" s="2">
        <v>3</v>
      </c>
      <c r="O2162" s="2" t="s">
        <v>2689</v>
      </c>
      <c r="P2162" s="2" t="s">
        <v>2672</v>
      </c>
      <c r="Q2162" s="2" t="s">
        <v>2649</v>
      </c>
      <c r="R2162" s="3">
        <v>5050</v>
      </c>
      <c r="S2162" s="3">
        <f>I2162*L2162*R2162</f>
        <v>60600</v>
      </c>
      <c r="T2162" s="2">
        <f>M2162+N2162</f>
        <v>7</v>
      </c>
    </row>
    <row r="2163" spans="1:20" x14ac:dyDescent="0.2">
      <c r="A2163" s="2" t="s">
        <v>4827</v>
      </c>
      <c r="B2163" s="2" t="s">
        <v>2193</v>
      </c>
      <c r="C2163" s="2" t="s">
        <v>125</v>
      </c>
      <c r="D2163" s="2" t="str">
        <f>INDEX(Hotels!$C$2:$C$49,MATCH(C2163,Hotels!$A$2:$A$49,0))</f>
        <v>Varanasi</v>
      </c>
      <c r="E2163" s="11">
        <v>45849</v>
      </c>
      <c r="F2163" s="11">
        <v>45856</v>
      </c>
      <c r="G2163" s="11">
        <v>45859</v>
      </c>
      <c r="H2163" s="13">
        <f>DATE(YEAR(F2163),MONTH(F2163),1)</f>
        <v>45839</v>
      </c>
      <c r="I2163" s="2">
        <f>G2163-F2163</f>
        <v>3</v>
      </c>
      <c r="J2163" s="2">
        <f>F2163-E2163</f>
        <v>7</v>
      </c>
      <c r="K2163" s="2" t="s">
        <v>2655</v>
      </c>
      <c r="L2163" s="2">
        <v>1</v>
      </c>
      <c r="M2163" s="2">
        <v>1</v>
      </c>
      <c r="N2163" s="2">
        <v>0</v>
      </c>
      <c r="O2163" s="2" t="s">
        <v>2670</v>
      </c>
      <c r="P2163" s="2" t="s">
        <v>2652</v>
      </c>
      <c r="Q2163" s="2" t="s">
        <v>2649</v>
      </c>
      <c r="R2163" s="3">
        <v>7850</v>
      </c>
      <c r="S2163" s="3">
        <f>I2163*L2163*R2163</f>
        <v>23550</v>
      </c>
      <c r="T2163" s="2">
        <f>M2163+N2163</f>
        <v>1</v>
      </c>
    </row>
    <row r="2164" spans="1:20" x14ac:dyDescent="0.2">
      <c r="A2164" s="2" t="s">
        <v>4828</v>
      </c>
      <c r="B2164" s="2" t="s">
        <v>763</v>
      </c>
      <c r="C2164" s="2" t="s">
        <v>120</v>
      </c>
      <c r="D2164" s="2" t="str">
        <f>INDEX(Hotels!$C$2:$C$49,MATCH(C2164,Hotels!$A$2:$A$49,0))</f>
        <v>Rishikesh</v>
      </c>
      <c r="E2164" s="11">
        <v>45850</v>
      </c>
      <c r="F2164" s="11">
        <v>45918</v>
      </c>
      <c r="G2164" s="11">
        <v>45920</v>
      </c>
      <c r="H2164" s="13">
        <f>DATE(YEAR(F2164),MONTH(F2164),1)</f>
        <v>45901</v>
      </c>
      <c r="I2164" s="2">
        <f>G2164-F2164</f>
        <v>2</v>
      </c>
      <c r="J2164" s="2">
        <f>F2164-E2164</f>
        <v>68</v>
      </c>
      <c r="K2164" s="2" t="s">
        <v>2646</v>
      </c>
      <c r="L2164" s="2">
        <v>2</v>
      </c>
      <c r="M2164" s="2">
        <v>4</v>
      </c>
      <c r="N2164" s="2">
        <v>0</v>
      </c>
      <c r="O2164" s="2" t="s">
        <v>2658</v>
      </c>
      <c r="P2164" s="2" t="s">
        <v>2652</v>
      </c>
      <c r="Q2164" s="2" t="s">
        <v>2649</v>
      </c>
      <c r="R2164" s="3">
        <v>6100</v>
      </c>
      <c r="S2164" s="3">
        <f>I2164*L2164*R2164</f>
        <v>24400</v>
      </c>
      <c r="T2164" s="2">
        <f>M2164+N2164</f>
        <v>4</v>
      </c>
    </row>
    <row r="2165" spans="1:20" x14ac:dyDescent="0.2">
      <c r="A2165" s="2" t="s">
        <v>4829</v>
      </c>
      <c r="B2165" s="2" t="s">
        <v>1458</v>
      </c>
      <c r="C2165" s="2" t="s">
        <v>118</v>
      </c>
      <c r="D2165" s="2" t="str">
        <f>INDEX(Hotels!$C$2:$C$49,MATCH(C2165,Hotels!$A$2:$A$49,0))</f>
        <v>Rishikesh</v>
      </c>
      <c r="E2165" s="11">
        <v>45850</v>
      </c>
      <c r="F2165" s="11">
        <v>45883</v>
      </c>
      <c r="G2165" s="11">
        <v>45886</v>
      </c>
      <c r="H2165" s="13">
        <f>DATE(YEAR(F2165),MONTH(F2165),1)</f>
        <v>45870</v>
      </c>
      <c r="I2165" s="2">
        <f>G2165-F2165</f>
        <v>3</v>
      </c>
      <c r="J2165" s="2">
        <f>F2165-E2165</f>
        <v>33</v>
      </c>
      <c r="K2165" s="2" t="s">
        <v>2655</v>
      </c>
      <c r="L2165" s="2">
        <v>1</v>
      </c>
      <c r="M2165" s="2">
        <v>2</v>
      </c>
      <c r="N2165" s="2">
        <v>0</v>
      </c>
      <c r="O2165" s="2" t="s">
        <v>2670</v>
      </c>
      <c r="P2165" s="2" t="s">
        <v>2656</v>
      </c>
      <c r="Q2165" s="2" t="s">
        <v>2649</v>
      </c>
      <c r="R2165" s="3">
        <v>6900</v>
      </c>
      <c r="S2165" s="3">
        <f>I2165*L2165*R2165</f>
        <v>20700</v>
      </c>
      <c r="T2165" s="2">
        <f>M2165+N2165</f>
        <v>2</v>
      </c>
    </row>
    <row r="2166" spans="1:20" x14ac:dyDescent="0.2">
      <c r="A2166" s="2" t="s">
        <v>4830</v>
      </c>
      <c r="B2166" s="2" t="s">
        <v>1713</v>
      </c>
      <c r="C2166" s="2" t="s">
        <v>43</v>
      </c>
      <c r="D2166" s="2" t="str">
        <f>INDEX(Hotels!$C$2:$C$49,MATCH(C2166,Hotels!$A$2:$A$49,0))</f>
        <v>Agra</v>
      </c>
      <c r="E2166" s="11">
        <v>45850</v>
      </c>
      <c r="F2166" s="11">
        <v>45855</v>
      </c>
      <c r="G2166" s="11">
        <v>45857</v>
      </c>
      <c r="H2166" s="13">
        <f>DATE(YEAR(F2166),MONTH(F2166),1)</f>
        <v>45839</v>
      </c>
      <c r="I2166" s="2">
        <f>G2166-F2166</f>
        <v>2</v>
      </c>
      <c r="J2166" s="2">
        <f>F2166-E2166</f>
        <v>5</v>
      </c>
      <c r="K2166" s="2" t="s">
        <v>2646</v>
      </c>
      <c r="L2166" s="2">
        <v>2</v>
      </c>
      <c r="M2166" s="2">
        <v>4</v>
      </c>
      <c r="N2166" s="2">
        <v>0</v>
      </c>
      <c r="O2166" s="2" t="s">
        <v>2658</v>
      </c>
      <c r="P2166" s="2" t="s">
        <v>2652</v>
      </c>
      <c r="Q2166" s="2" t="s">
        <v>2649</v>
      </c>
      <c r="R2166" s="3">
        <v>6150</v>
      </c>
      <c r="S2166" s="3">
        <f>I2166*L2166*R2166</f>
        <v>24600</v>
      </c>
      <c r="T2166" s="2">
        <f>M2166+N2166</f>
        <v>4</v>
      </c>
    </row>
    <row r="2167" spans="1:20" x14ac:dyDescent="0.2">
      <c r="A2167" s="2" t="s">
        <v>4831</v>
      </c>
      <c r="B2167" s="2" t="s">
        <v>2189</v>
      </c>
      <c r="C2167" s="2" t="s">
        <v>53</v>
      </c>
      <c r="D2167" s="2" t="str">
        <f>INDEX(Hotels!$C$2:$C$49,MATCH(C2167,Hotels!$A$2:$A$49,0))</f>
        <v>Mumbai</v>
      </c>
      <c r="E2167" s="11">
        <v>45850</v>
      </c>
      <c r="F2167" s="11">
        <v>46074</v>
      </c>
      <c r="G2167" s="11">
        <v>46080</v>
      </c>
      <c r="H2167" s="13">
        <f>DATE(YEAR(F2167),MONTH(F2167),1)</f>
        <v>46054</v>
      </c>
      <c r="I2167" s="2">
        <f>G2167-F2167</f>
        <v>6</v>
      </c>
      <c r="J2167" s="2">
        <f>F2167-E2167</f>
        <v>224</v>
      </c>
      <c r="K2167" s="2" t="s">
        <v>2668</v>
      </c>
      <c r="L2167" s="2">
        <v>2</v>
      </c>
      <c r="M2167" s="2">
        <v>4</v>
      </c>
      <c r="N2167" s="2">
        <v>3</v>
      </c>
      <c r="O2167" s="2" t="s">
        <v>2658</v>
      </c>
      <c r="P2167" s="2" t="s">
        <v>2656</v>
      </c>
      <c r="Q2167" s="2" t="s">
        <v>2649</v>
      </c>
      <c r="R2167" s="3">
        <v>9550</v>
      </c>
      <c r="S2167" s="3">
        <f>I2167*L2167*R2167</f>
        <v>114600</v>
      </c>
      <c r="T2167" s="2">
        <f>M2167+N2167</f>
        <v>7</v>
      </c>
    </row>
    <row r="2168" spans="1:20" x14ac:dyDescent="0.2">
      <c r="A2168" s="2" t="s">
        <v>4832</v>
      </c>
      <c r="B2168" s="2" t="s">
        <v>2349</v>
      </c>
      <c r="C2168" s="2" t="s">
        <v>32</v>
      </c>
      <c r="D2168" s="2" t="str">
        <f>INDEX(Hotels!$C$2:$C$49,MATCH(C2168,Hotels!$A$2:$A$49,0))</f>
        <v>Jaipur</v>
      </c>
      <c r="E2168" s="11">
        <v>45850</v>
      </c>
      <c r="F2168" s="11">
        <v>45866</v>
      </c>
      <c r="G2168" s="11">
        <v>45869</v>
      </c>
      <c r="H2168" s="13">
        <f>DATE(YEAR(F2168),MONTH(F2168),1)</f>
        <v>45839</v>
      </c>
      <c r="I2168" s="2">
        <f>G2168-F2168</f>
        <v>3</v>
      </c>
      <c r="J2168" s="2">
        <f>F2168-E2168</f>
        <v>16</v>
      </c>
      <c r="K2168" s="2" t="s">
        <v>2655</v>
      </c>
      <c r="L2168" s="2">
        <v>1</v>
      </c>
      <c r="M2168" s="2">
        <v>1</v>
      </c>
      <c r="N2168" s="2">
        <v>0</v>
      </c>
      <c r="O2168" s="2" t="s">
        <v>2647</v>
      </c>
      <c r="P2168" s="2" t="s">
        <v>2652</v>
      </c>
      <c r="Q2168" s="2" t="s">
        <v>2649</v>
      </c>
      <c r="R2168" s="3">
        <v>4700</v>
      </c>
      <c r="S2168" s="3">
        <f>I2168*L2168*R2168</f>
        <v>14100</v>
      </c>
      <c r="T2168" s="2">
        <f>M2168+N2168</f>
        <v>1</v>
      </c>
    </row>
    <row r="2169" spans="1:20" x14ac:dyDescent="0.2">
      <c r="A2169" s="2" t="s">
        <v>4833</v>
      </c>
      <c r="B2169" s="2" t="s">
        <v>1558</v>
      </c>
      <c r="C2169" s="2" t="s">
        <v>125</v>
      </c>
      <c r="D2169" s="2" t="str">
        <f>INDEX(Hotels!$C$2:$C$49,MATCH(C2169,Hotels!$A$2:$A$49,0))</f>
        <v>Varanasi</v>
      </c>
      <c r="E2169" s="11">
        <v>45851</v>
      </c>
      <c r="F2169" s="11">
        <v>45988</v>
      </c>
      <c r="G2169" s="11">
        <v>45990</v>
      </c>
      <c r="H2169" s="13">
        <f>DATE(YEAR(F2169),MONTH(F2169),1)</f>
        <v>45962</v>
      </c>
      <c r="I2169" s="2">
        <f>G2169-F2169</f>
        <v>2</v>
      </c>
      <c r="J2169" s="2">
        <f>F2169-E2169</f>
        <v>137</v>
      </c>
      <c r="K2169" s="2" t="s">
        <v>2668</v>
      </c>
      <c r="L2169" s="2">
        <v>1</v>
      </c>
      <c r="M2169" s="2">
        <v>2</v>
      </c>
      <c r="N2169" s="2">
        <v>0</v>
      </c>
      <c r="O2169" s="2" t="s">
        <v>2647</v>
      </c>
      <c r="P2169" s="2" t="s">
        <v>2656</v>
      </c>
      <c r="Q2169" s="2" t="s">
        <v>2649</v>
      </c>
      <c r="R2169" s="3">
        <v>9000</v>
      </c>
      <c r="S2169" s="3">
        <f>I2169*L2169*R2169</f>
        <v>18000</v>
      </c>
      <c r="T2169" s="2">
        <f>M2169+N2169</f>
        <v>2</v>
      </c>
    </row>
    <row r="2170" spans="1:20" x14ac:dyDescent="0.2">
      <c r="A2170" s="2" t="s">
        <v>4834</v>
      </c>
      <c r="B2170" s="2" t="s">
        <v>2293</v>
      </c>
      <c r="C2170" s="2" t="s">
        <v>22</v>
      </c>
      <c r="D2170" s="2" t="str">
        <f>INDEX(Hotels!$C$2:$C$49,MATCH(C2170,Hotels!$A$2:$A$49,0))</f>
        <v>Jaipur</v>
      </c>
      <c r="E2170" s="11">
        <v>45851</v>
      </c>
      <c r="F2170" s="11">
        <v>45902</v>
      </c>
      <c r="G2170" s="11">
        <v>45907</v>
      </c>
      <c r="H2170" s="13">
        <f>DATE(YEAR(F2170),MONTH(F2170),1)</f>
        <v>45901</v>
      </c>
      <c r="I2170" s="2">
        <f>G2170-F2170</f>
        <v>5</v>
      </c>
      <c r="J2170" s="2">
        <f>F2170-E2170</f>
        <v>51</v>
      </c>
      <c r="K2170" s="2" t="s">
        <v>2655</v>
      </c>
      <c r="L2170" s="2">
        <v>1</v>
      </c>
      <c r="M2170" s="2">
        <v>2</v>
      </c>
      <c r="N2170" s="2">
        <v>0</v>
      </c>
      <c r="O2170" s="2" t="s">
        <v>2689</v>
      </c>
      <c r="P2170" s="2" t="s">
        <v>2652</v>
      </c>
      <c r="Q2170" s="2" t="s">
        <v>2649</v>
      </c>
      <c r="R2170" s="3">
        <v>3400</v>
      </c>
      <c r="S2170" s="3">
        <f>I2170*L2170*R2170</f>
        <v>17000</v>
      </c>
      <c r="T2170" s="2">
        <f>M2170+N2170</f>
        <v>2</v>
      </c>
    </row>
    <row r="2171" spans="1:20" x14ac:dyDescent="0.2">
      <c r="A2171" s="2" t="s">
        <v>4835</v>
      </c>
      <c r="B2171" s="2" t="s">
        <v>1803</v>
      </c>
      <c r="C2171" s="2" t="s">
        <v>51</v>
      </c>
      <c r="D2171" s="2" t="str">
        <f>INDEX(Hotels!$C$2:$C$49,MATCH(C2171,Hotels!$A$2:$A$49,0))</f>
        <v>Agra</v>
      </c>
      <c r="E2171" s="11">
        <v>45852</v>
      </c>
      <c r="F2171" s="11">
        <v>45855</v>
      </c>
      <c r="G2171" s="11">
        <v>45859</v>
      </c>
      <c r="H2171" s="13">
        <f>DATE(YEAR(F2171),MONTH(F2171),1)</f>
        <v>45839</v>
      </c>
      <c r="I2171" s="2">
        <f>G2171-F2171</f>
        <v>4</v>
      </c>
      <c r="J2171" s="2">
        <f>F2171-E2171</f>
        <v>3</v>
      </c>
      <c r="K2171" s="2" t="s">
        <v>2668</v>
      </c>
      <c r="L2171" s="2">
        <v>1</v>
      </c>
      <c r="M2171" s="2">
        <v>2</v>
      </c>
      <c r="N2171" s="2">
        <v>0</v>
      </c>
      <c r="O2171" s="2" t="s">
        <v>2689</v>
      </c>
      <c r="P2171" s="2" t="s">
        <v>2662</v>
      </c>
      <c r="Q2171" s="2" t="s">
        <v>2649</v>
      </c>
      <c r="R2171" s="3">
        <v>5650</v>
      </c>
      <c r="S2171" s="3">
        <f>I2171*L2171*R2171</f>
        <v>22600</v>
      </c>
      <c r="T2171" s="2">
        <f>M2171+N2171</f>
        <v>2</v>
      </c>
    </row>
    <row r="2172" spans="1:20" x14ac:dyDescent="0.2">
      <c r="A2172" s="2" t="s">
        <v>4836</v>
      </c>
      <c r="B2172" s="2" t="s">
        <v>2349</v>
      </c>
      <c r="C2172" s="2" t="s">
        <v>43</v>
      </c>
      <c r="D2172" s="2" t="str">
        <f>INDEX(Hotels!$C$2:$C$49,MATCH(C2172,Hotels!$A$2:$A$49,0))</f>
        <v>Agra</v>
      </c>
      <c r="E2172" s="11">
        <v>45852</v>
      </c>
      <c r="F2172" s="11">
        <v>45935</v>
      </c>
      <c r="G2172" s="11">
        <v>45938</v>
      </c>
      <c r="H2172" s="13">
        <f>DATE(YEAR(F2172),MONTH(F2172),1)</f>
        <v>45931</v>
      </c>
      <c r="I2172" s="2">
        <f>G2172-F2172</f>
        <v>3</v>
      </c>
      <c r="J2172" s="2">
        <f>F2172-E2172</f>
        <v>83</v>
      </c>
      <c r="K2172" s="2" t="s">
        <v>2646</v>
      </c>
      <c r="L2172" s="2">
        <v>1</v>
      </c>
      <c r="M2172" s="2">
        <v>2</v>
      </c>
      <c r="N2172" s="2">
        <v>0</v>
      </c>
      <c r="O2172" s="2" t="s">
        <v>2661</v>
      </c>
      <c r="P2172" s="2" t="s">
        <v>2662</v>
      </c>
      <c r="Q2172" s="2" t="s">
        <v>2649</v>
      </c>
      <c r="R2172" s="3">
        <v>9300</v>
      </c>
      <c r="S2172" s="3">
        <f>I2172*L2172*R2172</f>
        <v>27900</v>
      </c>
      <c r="T2172" s="2">
        <f>M2172+N2172</f>
        <v>2</v>
      </c>
    </row>
    <row r="2173" spans="1:20" x14ac:dyDescent="0.2">
      <c r="A2173" s="2" t="s">
        <v>4837</v>
      </c>
      <c r="B2173" s="2" t="s">
        <v>2565</v>
      </c>
      <c r="C2173" s="2" t="s">
        <v>110</v>
      </c>
      <c r="D2173" s="2" t="str">
        <f>INDEX(Hotels!$C$2:$C$49,MATCH(C2173,Hotels!$A$2:$A$49,0))</f>
        <v>Manali</v>
      </c>
      <c r="E2173" s="11">
        <v>45852</v>
      </c>
      <c r="F2173" s="11">
        <v>46020</v>
      </c>
      <c r="G2173" s="11">
        <v>46025</v>
      </c>
      <c r="H2173" s="13">
        <f>DATE(YEAR(F2173),MONTH(F2173),1)</f>
        <v>45992</v>
      </c>
      <c r="I2173" s="2">
        <f>G2173-F2173</f>
        <v>5</v>
      </c>
      <c r="J2173" s="2">
        <f>F2173-E2173</f>
        <v>168</v>
      </c>
      <c r="K2173" s="2" t="s">
        <v>2668</v>
      </c>
      <c r="L2173" s="2">
        <v>1</v>
      </c>
      <c r="M2173" s="2">
        <v>2</v>
      </c>
      <c r="N2173" s="2">
        <v>1</v>
      </c>
      <c r="O2173" s="2" t="s">
        <v>2670</v>
      </c>
      <c r="P2173" s="2" t="s">
        <v>2662</v>
      </c>
      <c r="Q2173" s="2" t="s">
        <v>2649</v>
      </c>
      <c r="R2173" s="3">
        <v>5750</v>
      </c>
      <c r="S2173" s="3">
        <f>I2173*L2173*R2173</f>
        <v>28750</v>
      </c>
      <c r="T2173" s="2">
        <f>M2173+N2173</f>
        <v>3</v>
      </c>
    </row>
    <row r="2174" spans="1:20" x14ac:dyDescent="0.2">
      <c r="A2174" s="2" t="s">
        <v>4838</v>
      </c>
      <c r="B2174" s="2" t="s">
        <v>771</v>
      </c>
      <c r="C2174" s="2" t="s">
        <v>37</v>
      </c>
      <c r="D2174" s="2" t="str">
        <f>INDEX(Hotels!$C$2:$C$49,MATCH(C2174,Hotels!$A$2:$A$49,0))</f>
        <v>Udaipur</v>
      </c>
      <c r="E2174" s="11">
        <v>45853</v>
      </c>
      <c r="F2174" s="11">
        <v>45916</v>
      </c>
      <c r="G2174" s="11">
        <v>45919</v>
      </c>
      <c r="H2174" s="13">
        <f>DATE(YEAR(F2174),MONTH(F2174),1)</f>
        <v>45901</v>
      </c>
      <c r="I2174" s="2">
        <f>G2174-F2174</f>
        <v>3</v>
      </c>
      <c r="J2174" s="2">
        <f>F2174-E2174</f>
        <v>63</v>
      </c>
      <c r="K2174" s="2" t="s">
        <v>2668</v>
      </c>
      <c r="L2174" s="2">
        <v>4</v>
      </c>
      <c r="M2174" s="2">
        <v>8</v>
      </c>
      <c r="N2174" s="2">
        <v>0</v>
      </c>
      <c r="O2174" s="2" t="s">
        <v>2658</v>
      </c>
      <c r="P2174" s="2" t="s">
        <v>2656</v>
      </c>
      <c r="Q2174" s="2" t="s">
        <v>2649</v>
      </c>
      <c r="R2174" s="3">
        <v>8500</v>
      </c>
      <c r="S2174" s="3">
        <f>I2174*L2174*R2174</f>
        <v>102000</v>
      </c>
      <c r="T2174" s="2">
        <f>M2174+N2174</f>
        <v>8</v>
      </c>
    </row>
    <row r="2175" spans="1:20" x14ac:dyDescent="0.2">
      <c r="A2175" s="2" t="s">
        <v>4839</v>
      </c>
      <c r="B2175" s="2" t="s">
        <v>844</v>
      </c>
      <c r="C2175" s="2" t="s">
        <v>37</v>
      </c>
      <c r="D2175" s="2" t="str">
        <f>INDEX(Hotels!$C$2:$C$49,MATCH(C2175,Hotels!$A$2:$A$49,0))</f>
        <v>Udaipur</v>
      </c>
      <c r="E2175" s="11">
        <v>45853</v>
      </c>
      <c r="F2175" s="11">
        <v>45855</v>
      </c>
      <c r="G2175" s="11">
        <v>45858</v>
      </c>
      <c r="H2175" s="13">
        <f>DATE(YEAR(F2175),MONTH(F2175),1)</f>
        <v>45839</v>
      </c>
      <c r="I2175" s="2">
        <f>G2175-F2175</f>
        <v>3</v>
      </c>
      <c r="J2175" s="2">
        <f>F2175-E2175</f>
        <v>2</v>
      </c>
      <c r="K2175" s="2" t="s">
        <v>2668</v>
      </c>
      <c r="L2175" s="2">
        <v>1</v>
      </c>
      <c r="M2175" s="2">
        <v>1</v>
      </c>
      <c r="N2175" s="2">
        <v>0</v>
      </c>
      <c r="O2175" s="2" t="s">
        <v>2732</v>
      </c>
      <c r="P2175" s="2" t="s">
        <v>2656</v>
      </c>
      <c r="Q2175" s="2" t="s">
        <v>2649</v>
      </c>
      <c r="R2175" s="3">
        <v>9100</v>
      </c>
      <c r="S2175" s="3">
        <f>I2175*L2175*R2175</f>
        <v>27300</v>
      </c>
      <c r="T2175" s="2">
        <f>M2175+N2175</f>
        <v>1</v>
      </c>
    </row>
    <row r="2176" spans="1:20" x14ac:dyDescent="0.2">
      <c r="A2176" s="2" t="s">
        <v>4840</v>
      </c>
      <c r="B2176" s="2" t="s">
        <v>1055</v>
      </c>
      <c r="C2176" s="2" t="s">
        <v>49</v>
      </c>
      <c r="D2176" s="2" t="str">
        <f>INDEX(Hotels!$C$2:$C$49,MATCH(C2176,Hotels!$A$2:$A$49,0))</f>
        <v>Agra</v>
      </c>
      <c r="E2176" s="11">
        <v>45853</v>
      </c>
      <c r="F2176" s="11">
        <v>45861</v>
      </c>
      <c r="G2176" s="11">
        <v>45864</v>
      </c>
      <c r="H2176" s="13">
        <f>DATE(YEAR(F2176),MONTH(F2176),1)</f>
        <v>45839</v>
      </c>
      <c r="I2176" s="2">
        <f>G2176-F2176</f>
        <v>3</v>
      </c>
      <c r="J2176" s="2">
        <f>F2176-E2176</f>
        <v>8</v>
      </c>
      <c r="K2176" s="2" t="s">
        <v>2655</v>
      </c>
      <c r="L2176" s="2">
        <v>1</v>
      </c>
      <c r="M2176" s="2">
        <v>1</v>
      </c>
      <c r="N2176" s="2">
        <v>0</v>
      </c>
      <c r="O2176" s="2" t="s">
        <v>2661</v>
      </c>
      <c r="P2176" s="2" t="s">
        <v>2652</v>
      </c>
      <c r="Q2176" s="2" t="s">
        <v>2649</v>
      </c>
      <c r="R2176" s="3">
        <v>2300</v>
      </c>
      <c r="S2176" s="3">
        <f>I2176*L2176*R2176</f>
        <v>6900</v>
      </c>
      <c r="T2176" s="2">
        <f>M2176+N2176</f>
        <v>1</v>
      </c>
    </row>
    <row r="2177" spans="1:20" x14ac:dyDescent="0.2">
      <c r="A2177" s="2" t="s">
        <v>4841</v>
      </c>
      <c r="B2177" s="2" t="s">
        <v>1180</v>
      </c>
      <c r="C2177" s="2" t="s">
        <v>101</v>
      </c>
      <c r="D2177" s="2" t="str">
        <f>INDEX(Hotels!$C$2:$C$49,MATCH(C2177,Hotels!$A$2:$A$49,0))</f>
        <v>Shimla</v>
      </c>
      <c r="E2177" s="11">
        <v>45853</v>
      </c>
      <c r="F2177" s="11">
        <v>45919</v>
      </c>
      <c r="G2177" s="11">
        <v>45921</v>
      </c>
      <c r="H2177" s="13">
        <f>DATE(YEAR(F2177),MONTH(F2177),1)</f>
        <v>45901</v>
      </c>
      <c r="I2177" s="2">
        <f>G2177-F2177</f>
        <v>2</v>
      </c>
      <c r="J2177" s="2">
        <f>F2177-E2177</f>
        <v>66</v>
      </c>
      <c r="K2177" s="2" t="s">
        <v>2668</v>
      </c>
      <c r="L2177" s="2">
        <v>1</v>
      </c>
      <c r="M2177" s="2">
        <v>2</v>
      </c>
      <c r="N2177" s="2">
        <v>0</v>
      </c>
      <c r="O2177" s="2" t="s">
        <v>2670</v>
      </c>
      <c r="P2177" s="2" t="s">
        <v>2672</v>
      </c>
      <c r="Q2177" s="2" t="s">
        <v>2649</v>
      </c>
      <c r="R2177" s="3">
        <v>4000</v>
      </c>
      <c r="S2177" s="3">
        <f>I2177*L2177*R2177</f>
        <v>8000</v>
      </c>
      <c r="T2177" s="2">
        <f>M2177+N2177</f>
        <v>2</v>
      </c>
    </row>
    <row r="2178" spans="1:20" x14ac:dyDescent="0.2">
      <c r="A2178" s="2" t="s">
        <v>4842</v>
      </c>
      <c r="B2178" s="2" t="s">
        <v>1214</v>
      </c>
      <c r="C2178" s="2" t="s">
        <v>16</v>
      </c>
      <c r="D2178" s="2" t="str">
        <f>INDEX(Hotels!$C$2:$C$49,MATCH(C2178,Hotels!$A$2:$A$49,0))</f>
        <v>Goa</v>
      </c>
      <c r="E2178" s="11">
        <v>45853</v>
      </c>
      <c r="F2178" s="11">
        <v>45859</v>
      </c>
      <c r="G2178" s="11">
        <v>45861</v>
      </c>
      <c r="H2178" s="13">
        <f>DATE(YEAR(F2178),MONTH(F2178),1)</f>
        <v>45839</v>
      </c>
      <c r="I2178" s="2">
        <f>G2178-F2178</f>
        <v>2</v>
      </c>
      <c r="J2178" s="2">
        <f>F2178-E2178</f>
        <v>6</v>
      </c>
      <c r="K2178" s="2" t="s">
        <v>2666</v>
      </c>
      <c r="L2178" s="2">
        <v>1</v>
      </c>
      <c r="M2178" s="2">
        <v>2</v>
      </c>
      <c r="N2178" s="2">
        <v>0</v>
      </c>
      <c r="O2178" s="2" t="s">
        <v>2670</v>
      </c>
      <c r="P2178" s="2" t="s">
        <v>2652</v>
      </c>
      <c r="Q2178" s="2" t="s">
        <v>2649</v>
      </c>
      <c r="R2178" s="3">
        <v>6450</v>
      </c>
      <c r="S2178" s="3">
        <f>I2178*L2178*R2178</f>
        <v>12900</v>
      </c>
      <c r="T2178" s="2">
        <f>M2178+N2178</f>
        <v>2</v>
      </c>
    </row>
    <row r="2179" spans="1:20" x14ac:dyDescent="0.2">
      <c r="A2179" s="2" t="s">
        <v>4843</v>
      </c>
      <c r="B2179" s="2" t="s">
        <v>1760</v>
      </c>
      <c r="C2179" s="2" t="s">
        <v>9</v>
      </c>
      <c r="D2179" s="2" t="str">
        <f>INDEX(Hotels!$C$2:$C$49,MATCH(C2179,Hotels!$A$2:$A$49,0))</f>
        <v>Goa</v>
      </c>
      <c r="E2179" s="11">
        <v>45853</v>
      </c>
      <c r="F2179" s="11">
        <v>45876</v>
      </c>
      <c r="G2179" s="11">
        <v>45880</v>
      </c>
      <c r="H2179" s="13">
        <f>DATE(YEAR(F2179),MONTH(F2179),1)</f>
        <v>45870</v>
      </c>
      <c r="I2179" s="2">
        <f>G2179-F2179</f>
        <v>4</v>
      </c>
      <c r="J2179" s="2">
        <f>F2179-E2179</f>
        <v>23</v>
      </c>
      <c r="K2179" s="2" t="s">
        <v>2655</v>
      </c>
      <c r="L2179" s="2">
        <v>4</v>
      </c>
      <c r="M2179" s="2">
        <v>8</v>
      </c>
      <c r="N2179" s="2">
        <v>0</v>
      </c>
      <c r="O2179" s="2" t="s">
        <v>2658</v>
      </c>
      <c r="P2179" s="2" t="s">
        <v>2652</v>
      </c>
      <c r="Q2179" s="2" t="s">
        <v>2649</v>
      </c>
      <c r="R2179" s="3">
        <v>5400</v>
      </c>
      <c r="S2179" s="3">
        <f>I2179*L2179*R2179</f>
        <v>86400</v>
      </c>
      <c r="T2179" s="2">
        <f>M2179+N2179</f>
        <v>8</v>
      </c>
    </row>
    <row r="2180" spans="1:20" x14ac:dyDescent="0.2">
      <c r="A2180" s="2" t="s">
        <v>4844</v>
      </c>
      <c r="B2180" s="2" t="s">
        <v>1891</v>
      </c>
      <c r="C2180" s="2" t="s">
        <v>69</v>
      </c>
      <c r="D2180" s="2" t="str">
        <f>INDEX(Hotels!$C$2:$C$49,MATCH(C2180,Hotels!$A$2:$A$49,0))</f>
        <v>New Delhi</v>
      </c>
      <c r="E2180" s="11">
        <v>45853</v>
      </c>
      <c r="F2180" s="11">
        <v>45899</v>
      </c>
      <c r="G2180" s="11">
        <v>45905</v>
      </c>
      <c r="H2180" s="13">
        <f>DATE(YEAR(F2180),MONTH(F2180),1)</f>
        <v>45870</v>
      </c>
      <c r="I2180" s="2">
        <f>G2180-F2180</f>
        <v>6</v>
      </c>
      <c r="J2180" s="2">
        <f>F2180-E2180</f>
        <v>46</v>
      </c>
      <c r="K2180" s="2" t="s">
        <v>2646</v>
      </c>
      <c r="L2180" s="2">
        <v>2</v>
      </c>
      <c r="M2180" s="2">
        <v>4</v>
      </c>
      <c r="N2180" s="2">
        <v>2</v>
      </c>
      <c r="O2180" s="2" t="s">
        <v>2670</v>
      </c>
      <c r="P2180" s="2" t="s">
        <v>2652</v>
      </c>
      <c r="Q2180" s="2" t="s">
        <v>2649</v>
      </c>
      <c r="R2180" s="3">
        <v>19750</v>
      </c>
      <c r="S2180" s="3">
        <f>I2180*L2180*R2180</f>
        <v>237000</v>
      </c>
      <c r="T2180" s="2">
        <f>M2180+N2180</f>
        <v>6</v>
      </c>
    </row>
    <row r="2181" spans="1:20" x14ac:dyDescent="0.2">
      <c r="A2181" s="2" t="s">
        <v>4845</v>
      </c>
      <c r="B2181" s="2" t="s">
        <v>2022</v>
      </c>
      <c r="C2181" s="2" t="s">
        <v>57</v>
      </c>
      <c r="D2181" s="2" t="str">
        <f>INDEX(Hotels!$C$2:$C$49,MATCH(C2181,Hotels!$A$2:$A$49,0))</f>
        <v>Mumbai</v>
      </c>
      <c r="E2181" s="11">
        <v>45853</v>
      </c>
      <c r="F2181" s="11">
        <v>45973</v>
      </c>
      <c r="G2181" s="11">
        <v>45979</v>
      </c>
      <c r="H2181" s="13">
        <f>DATE(YEAR(F2181),MONTH(F2181),1)</f>
        <v>45962</v>
      </c>
      <c r="I2181" s="2">
        <f>G2181-F2181</f>
        <v>6</v>
      </c>
      <c r="J2181" s="2">
        <f>F2181-E2181</f>
        <v>120</v>
      </c>
      <c r="K2181" s="2" t="s">
        <v>2655</v>
      </c>
      <c r="L2181" s="2">
        <v>1</v>
      </c>
      <c r="M2181" s="2">
        <v>2</v>
      </c>
      <c r="N2181" s="2">
        <v>2</v>
      </c>
      <c r="O2181" s="2" t="s">
        <v>2661</v>
      </c>
      <c r="P2181" s="2" t="s">
        <v>2656</v>
      </c>
      <c r="Q2181" s="2" t="s">
        <v>2649</v>
      </c>
      <c r="R2181" s="3">
        <v>12400</v>
      </c>
      <c r="S2181" s="3">
        <f>I2181*L2181*R2181</f>
        <v>74400</v>
      </c>
      <c r="T2181" s="2">
        <f>M2181+N2181</f>
        <v>4</v>
      </c>
    </row>
    <row r="2182" spans="1:20" x14ac:dyDescent="0.2">
      <c r="A2182" s="2" t="s">
        <v>4846</v>
      </c>
      <c r="B2182" s="2" t="s">
        <v>2085</v>
      </c>
      <c r="C2182" s="2" t="s">
        <v>81</v>
      </c>
      <c r="D2182" s="2" t="str">
        <f>INDEX(Hotels!$C$2:$C$49,MATCH(C2182,Hotels!$A$2:$A$49,0))</f>
        <v>Bengaluru</v>
      </c>
      <c r="E2182" s="11">
        <v>45853</v>
      </c>
      <c r="F2182" s="11">
        <v>46045</v>
      </c>
      <c r="G2182" s="11">
        <v>46047</v>
      </c>
      <c r="H2182" s="13">
        <f>DATE(YEAR(F2182),MONTH(F2182),1)</f>
        <v>46023</v>
      </c>
      <c r="I2182" s="2">
        <f>G2182-F2182</f>
        <v>2</v>
      </c>
      <c r="J2182" s="2">
        <f>F2182-E2182</f>
        <v>192</v>
      </c>
      <c r="K2182" s="2" t="s">
        <v>2646</v>
      </c>
      <c r="L2182" s="2">
        <v>1</v>
      </c>
      <c r="M2182" s="2">
        <v>2</v>
      </c>
      <c r="N2182" s="2">
        <v>0</v>
      </c>
      <c r="O2182" s="2" t="s">
        <v>2683</v>
      </c>
      <c r="P2182" s="2" t="s">
        <v>2656</v>
      </c>
      <c r="Q2182" s="2" t="s">
        <v>2649</v>
      </c>
      <c r="R2182" s="3">
        <v>33250</v>
      </c>
      <c r="S2182" s="3">
        <f>I2182*L2182*R2182</f>
        <v>66500</v>
      </c>
      <c r="T2182" s="2">
        <f>M2182+N2182</f>
        <v>2</v>
      </c>
    </row>
    <row r="2183" spans="1:20" x14ac:dyDescent="0.2">
      <c r="A2183" s="2" t="s">
        <v>4847</v>
      </c>
      <c r="B2183" s="2" t="s">
        <v>2098</v>
      </c>
      <c r="C2183" s="2" t="s">
        <v>34</v>
      </c>
      <c r="D2183" s="2" t="str">
        <f>INDEX(Hotels!$C$2:$C$49,MATCH(C2183,Hotels!$A$2:$A$49,0))</f>
        <v>Udaipur</v>
      </c>
      <c r="E2183" s="11">
        <v>45853</v>
      </c>
      <c r="F2183" s="11">
        <v>45988</v>
      </c>
      <c r="G2183" s="11">
        <v>45993</v>
      </c>
      <c r="H2183" s="13">
        <f>DATE(YEAR(F2183),MONTH(F2183),1)</f>
        <v>45962</v>
      </c>
      <c r="I2183" s="2">
        <f>G2183-F2183</f>
        <v>5</v>
      </c>
      <c r="J2183" s="2">
        <f>F2183-E2183</f>
        <v>135</v>
      </c>
      <c r="K2183" s="2" t="s">
        <v>2646</v>
      </c>
      <c r="L2183" s="2">
        <v>1</v>
      </c>
      <c r="M2183" s="2">
        <v>1</v>
      </c>
      <c r="N2183" s="2">
        <v>0</v>
      </c>
      <c r="O2183" s="2" t="s">
        <v>2647</v>
      </c>
      <c r="P2183" s="2" t="s">
        <v>2652</v>
      </c>
      <c r="Q2183" s="2" t="s">
        <v>2653</v>
      </c>
      <c r="R2183" s="3">
        <v>13300</v>
      </c>
      <c r="S2183" s="3">
        <f>I2183*L2183*R2183</f>
        <v>66500</v>
      </c>
      <c r="T2183" s="2">
        <f>M2183+N2183</f>
        <v>1</v>
      </c>
    </row>
    <row r="2184" spans="1:20" x14ac:dyDescent="0.2">
      <c r="A2184" s="2" t="s">
        <v>4848</v>
      </c>
      <c r="B2184" s="2" t="s">
        <v>918</v>
      </c>
      <c r="C2184" s="2" t="s">
        <v>43</v>
      </c>
      <c r="D2184" s="2" t="str">
        <f>INDEX(Hotels!$C$2:$C$49,MATCH(C2184,Hotels!$A$2:$A$49,0))</f>
        <v>Agra</v>
      </c>
      <c r="E2184" s="11">
        <v>45854</v>
      </c>
      <c r="F2184" s="11">
        <v>45939</v>
      </c>
      <c r="G2184" s="11">
        <v>45942</v>
      </c>
      <c r="H2184" s="13">
        <f>DATE(YEAR(F2184),MONTH(F2184),1)</f>
        <v>45931</v>
      </c>
      <c r="I2184" s="2">
        <f>G2184-F2184</f>
        <v>3</v>
      </c>
      <c r="J2184" s="2">
        <f>F2184-E2184</f>
        <v>85</v>
      </c>
      <c r="K2184" s="2" t="s">
        <v>2655</v>
      </c>
      <c r="L2184" s="2">
        <v>1</v>
      </c>
      <c r="M2184" s="2">
        <v>2</v>
      </c>
      <c r="N2184" s="2">
        <v>3</v>
      </c>
      <c r="O2184" s="2" t="s">
        <v>2661</v>
      </c>
      <c r="P2184" s="2" t="s">
        <v>2672</v>
      </c>
      <c r="Q2184" s="2" t="s">
        <v>2649</v>
      </c>
      <c r="R2184" s="3">
        <v>6350</v>
      </c>
      <c r="S2184" s="3">
        <f>I2184*L2184*R2184</f>
        <v>19050</v>
      </c>
      <c r="T2184" s="2">
        <f>M2184+N2184</f>
        <v>5</v>
      </c>
    </row>
    <row r="2185" spans="1:20" x14ac:dyDescent="0.2">
      <c r="A2185" s="2" t="s">
        <v>4849</v>
      </c>
      <c r="B2185" s="2" t="s">
        <v>1202</v>
      </c>
      <c r="C2185" s="2" t="s">
        <v>91</v>
      </c>
      <c r="D2185" s="2" t="str">
        <f>INDEX(Hotels!$C$2:$C$49,MATCH(C2185,Hotels!$A$2:$A$49,0))</f>
        <v>Kochi</v>
      </c>
      <c r="E2185" s="11">
        <v>45854</v>
      </c>
      <c r="F2185" s="11">
        <v>45856</v>
      </c>
      <c r="G2185" s="11">
        <v>45861</v>
      </c>
      <c r="H2185" s="13">
        <f>DATE(YEAR(F2185),MONTH(F2185),1)</f>
        <v>45839</v>
      </c>
      <c r="I2185" s="2">
        <f>G2185-F2185</f>
        <v>5</v>
      </c>
      <c r="J2185" s="2">
        <f>F2185-E2185</f>
        <v>2</v>
      </c>
      <c r="K2185" s="2" t="s">
        <v>2668</v>
      </c>
      <c r="L2185" s="2">
        <v>1</v>
      </c>
      <c r="M2185" s="2">
        <v>3</v>
      </c>
      <c r="N2185" s="2">
        <v>0</v>
      </c>
      <c r="O2185" s="2" t="s">
        <v>2670</v>
      </c>
      <c r="P2185" s="2" t="s">
        <v>2652</v>
      </c>
      <c r="Q2185" s="2" t="s">
        <v>2653</v>
      </c>
      <c r="R2185" s="3">
        <v>2200</v>
      </c>
      <c r="S2185" s="3">
        <f>I2185*L2185*R2185</f>
        <v>11000</v>
      </c>
      <c r="T2185" s="2">
        <f>M2185+N2185</f>
        <v>3</v>
      </c>
    </row>
    <row r="2186" spans="1:20" x14ac:dyDescent="0.2">
      <c r="A2186" s="2" t="s">
        <v>4850</v>
      </c>
      <c r="B2186" s="2" t="s">
        <v>2283</v>
      </c>
      <c r="C2186" s="2" t="s">
        <v>59</v>
      </c>
      <c r="D2186" s="2" t="str">
        <f>INDEX(Hotels!$C$2:$C$49,MATCH(C2186,Hotels!$A$2:$A$49,0))</f>
        <v>Mumbai</v>
      </c>
      <c r="E2186" s="11">
        <v>45854</v>
      </c>
      <c r="F2186" s="11">
        <v>46073</v>
      </c>
      <c r="G2186" s="11">
        <v>46076</v>
      </c>
      <c r="H2186" s="13">
        <f>DATE(YEAR(F2186),MONTH(F2186),1)</f>
        <v>46054</v>
      </c>
      <c r="I2186" s="2">
        <f>G2186-F2186</f>
        <v>3</v>
      </c>
      <c r="J2186" s="2">
        <f>F2186-E2186</f>
        <v>219</v>
      </c>
      <c r="K2186" s="2" t="s">
        <v>2655</v>
      </c>
      <c r="L2186" s="2">
        <v>2</v>
      </c>
      <c r="M2186" s="2">
        <v>4</v>
      </c>
      <c r="N2186" s="2">
        <v>0</v>
      </c>
      <c r="O2186" s="2" t="s">
        <v>2658</v>
      </c>
      <c r="P2186" s="2" t="s">
        <v>2652</v>
      </c>
      <c r="Q2186" s="2" t="s">
        <v>2649</v>
      </c>
      <c r="R2186" s="3">
        <v>8250</v>
      </c>
      <c r="S2186" s="3">
        <f>I2186*L2186*R2186</f>
        <v>49500</v>
      </c>
      <c r="T2186" s="2">
        <f>M2186+N2186</f>
        <v>4</v>
      </c>
    </row>
    <row r="2187" spans="1:20" x14ac:dyDescent="0.2">
      <c r="A2187" s="2" t="s">
        <v>4851</v>
      </c>
      <c r="B2187" s="2" t="s">
        <v>2433</v>
      </c>
      <c r="C2187" s="2" t="s">
        <v>87</v>
      </c>
      <c r="D2187" s="2" t="str">
        <f>INDEX(Hotels!$C$2:$C$49,MATCH(C2187,Hotels!$A$2:$A$49,0))</f>
        <v>Kochi</v>
      </c>
      <c r="E2187" s="11">
        <v>45854</v>
      </c>
      <c r="F2187" s="11">
        <v>46023</v>
      </c>
      <c r="G2187" s="11">
        <v>46026</v>
      </c>
      <c r="H2187" s="13">
        <f>DATE(YEAR(F2187),MONTH(F2187),1)</f>
        <v>46023</v>
      </c>
      <c r="I2187" s="2">
        <f>G2187-F2187</f>
        <v>3</v>
      </c>
      <c r="J2187" s="2">
        <f>F2187-E2187</f>
        <v>169</v>
      </c>
      <c r="K2187" s="2" t="s">
        <v>2655</v>
      </c>
      <c r="L2187" s="2">
        <v>4</v>
      </c>
      <c r="M2187" s="2">
        <v>8</v>
      </c>
      <c r="N2187" s="2">
        <v>0</v>
      </c>
      <c r="O2187" s="2" t="s">
        <v>2658</v>
      </c>
      <c r="P2187" s="2" t="s">
        <v>2656</v>
      </c>
      <c r="Q2187" s="2" t="s">
        <v>2653</v>
      </c>
      <c r="R2187" s="3">
        <v>8000</v>
      </c>
      <c r="S2187" s="3">
        <f>I2187*L2187*R2187</f>
        <v>96000</v>
      </c>
      <c r="T2187" s="2">
        <f>M2187+N2187</f>
        <v>8</v>
      </c>
    </row>
    <row r="2188" spans="1:20" x14ac:dyDescent="0.2">
      <c r="A2188" s="2" t="s">
        <v>4852</v>
      </c>
      <c r="B2188" s="2" t="s">
        <v>1024</v>
      </c>
      <c r="C2188" s="2" t="s">
        <v>34</v>
      </c>
      <c r="D2188" s="2" t="str">
        <f>INDEX(Hotels!$C$2:$C$49,MATCH(C2188,Hotels!$A$2:$A$49,0))</f>
        <v>Udaipur</v>
      </c>
      <c r="E2188" s="11">
        <v>45855</v>
      </c>
      <c r="F2188" s="11">
        <v>45920</v>
      </c>
      <c r="G2188" s="11">
        <v>45922</v>
      </c>
      <c r="H2188" s="13">
        <f>DATE(YEAR(F2188),MONTH(F2188),1)</f>
        <v>45901</v>
      </c>
      <c r="I2188" s="2">
        <f>G2188-F2188</f>
        <v>2</v>
      </c>
      <c r="J2188" s="2">
        <f>F2188-E2188</f>
        <v>65</v>
      </c>
      <c r="K2188" s="2" t="s">
        <v>2646</v>
      </c>
      <c r="L2188" s="2">
        <v>1</v>
      </c>
      <c r="M2188" s="2">
        <v>3</v>
      </c>
      <c r="N2188" s="2">
        <v>0</v>
      </c>
      <c r="O2188" s="2" t="s">
        <v>2658</v>
      </c>
      <c r="P2188" s="2" t="s">
        <v>2656</v>
      </c>
      <c r="Q2188" s="2" t="s">
        <v>2649</v>
      </c>
      <c r="R2188" s="3">
        <v>7850</v>
      </c>
      <c r="S2188" s="3">
        <f>I2188*L2188*R2188</f>
        <v>15700</v>
      </c>
      <c r="T2188" s="2">
        <f>M2188+N2188</f>
        <v>3</v>
      </c>
    </row>
    <row r="2189" spans="1:20" x14ac:dyDescent="0.2">
      <c r="A2189" s="2" t="s">
        <v>4853</v>
      </c>
      <c r="B2189" s="2" t="s">
        <v>1574</v>
      </c>
      <c r="C2189" s="2" t="s">
        <v>29</v>
      </c>
      <c r="D2189" s="2" t="str">
        <f>INDEX(Hotels!$C$2:$C$49,MATCH(C2189,Hotels!$A$2:$A$49,0))</f>
        <v>Jaipur</v>
      </c>
      <c r="E2189" s="11">
        <v>45855</v>
      </c>
      <c r="F2189" s="11">
        <v>46008</v>
      </c>
      <c r="G2189" s="11">
        <v>46013</v>
      </c>
      <c r="H2189" s="13">
        <f>DATE(YEAR(F2189),MONTH(F2189),1)</f>
        <v>45992</v>
      </c>
      <c r="I2189" s="2">
        <f>G2189-F2189</f>
        <v>5</v>
      </c>
      <c r="J2189" s="2">
        <f>F2189-E2189</f>
        <v>153</v>
      </c>
      <c r="K2189" s="2" t="s">
        <v>2655</v>
      </c>
      <c r="L2189" s="2">
        <v>1</v>
      </c>
      <c r="M2189" s="2">
        <v>2</v>
      </c>
      <c r="N2189" s="2">
        <v>1</v>
      </c>
      <c r="O2189" s="2" t="s">
        <v>2683</v>
      </c>
      <c r="P2189" s="2" t="s">
        <v>2659</v>
      </c>
      <c r="Q2189" s="2" t="s">
        <v>2653</v>
      </c>
      <c r="R2189" s="3">
        <v>9250</v>
      </c>
      <c r="S2189" s="3">
        <f>I2189*L2189*R2189</f>
        <v>46250</v>
      </c>
      <c r="T2189" s="2">
        <f>M2189+N2189</f>
        <v>3</v>
      </c>
    </row>
    <row r="2190" spans="1:20" x14ac:dyDescent="0.2">
      <c r="A2190" s="2" t="s">
        <v>4854</v>
      </c>
      <c r="B2190" s="2" t="s">
        <v>1808</v>
      </c>
      <c r="C2190" s="2" t="s">
        <v>43</v>
      </c>
      <c r="D2190" s="2" t="str">
        <f>INDEX(Hotels!$C$2:$C$49,MATCH(C2190,Hotels!$A$2:$A$49,0))</f>
        <v>Agra</v>
      </c>
      <c r="E2190" s="11">
        <v>45855</v>
      </c>
      <c r="F2190" s="11">
        <v>45861</v>
      </c>
      <c r="G2190" s="11">
        <v>45862</v>
      </c>
      <c r="H2190" s="13">
        <f>DATE(YEAR(F2190),MONTH(F2190),1)</f>
        <v>45839</v>
      </c>
      <c r="I2190" s="2">
        <f>G2190-F2190</f>
        <v>1</v>
      </c>
      <c r="J2190" s="2">
        <f>F2190-E2190</f>
        <v>6</v>
      </c>
      <c r="K2190" s="2" t="s">
        <v>2668</v>
      </c>
      <c r="L2190" s="2">
        <v>1</v>
      </c>
      <c r="M2190" s="2">
        <v>1</v>
      </c>
      <c r="N2190" s="2">
        <v>0</v>
      </c>
      <c r="O2190" s="2" t="s">
        <v>2732</v>
      </c>
      <c r="P2190" s="2" t="s">
        <v>2656</v>
      </c>
      <c r="Q2190" s="2" t="s">
        <v>2649</v>
      </c>
      <c r="R2190" s="3">
        <v>2950</v>
      </c>
      <c r="S2190" s="3">
        <f>I2190*L2190*R2190</f>
        <v>2950</v>
      </c>
      <c r="T2190" s="2">
        <f>M2190+N2190</f>
        <v>1</v>
      </c>
    </row>
    <row r="2191" spans="1:20" x14ac:dyDescent="0.2">
      <c r="A2191" s="2" t="s">
        <v>4855</v>
      </c>
      <c r="B2191" s="2" t="s">
        <v>2111</v>
      </c>
      <c r="C2191" s="2" t="s">
        <v>106</v>
      </c>
      <c r="D2191" s="2" t="str">
        <f>INDEX(Hotels!$C$2:$C$49,MATCH(C2191,Hotels!$A$2:$A$49,0))</f>
        <v>Manali</v>
      </c>
      <c r="E2191" s="11">
        <v>45855</v>
      </c>
      <c r="F2191" s="11">
        <v>45874</v>
      </c>
      <c r="G2191" s="11">
        <v>45876</v>
      </c>
      <c r="H2191" s="13">
        <f>DATE(YEAR(F2191),MONTH(F2191),1)</f>
        <v>45870</v>
      </c>
      <c r="I2191" s="2">
        <f>G2191-F2191</f>
        <v>2</v>
      </c>
      <c r="J2191" s="2">
        <f>F2191-E2191</f>
        <v>19</v>
      </c>
      <c r="K2191" s="2" t="s">
        <v>2655</v>
      </c>
      <c r="L2191" s="2">
        <v>1</v>
      </c>
      <c r="M2191" s="2">
        <v>1</v>
      </c>
      <c r="N2191" s="2">
        <v>0</v>
      </c>
      <c r="O2191" s="2" t="s">
        <v>2658</v>
      </c>
      <c r="P2191" s="2" t="s">
        <v>2659</v>
      </c>
      <c r="Q2191" s="2" t="s">
        <v>2649</v>
      </c>
      <c r="R2191" s="3">
        <v>4750</v>
      </c>
      <c r="S2191" s="3">
        <f>I2191*L2191*R2191</f>
        <v>9500</v>
      </c>
      <c r="T2191" s="2">
        <f>M2191+N2191</f>
        <v>1</v>
      </c>
    </row>
    <row r="2192" spans="1:20" x14ac:dyDescent="0.2">
      <c r="A2192" s="2" t="s">
        <v>4856</v>
      </c>
      <c r="B2192" s="2" t="s">
        <v>2563</v>
      </c>
      <c r="C2192" s="2" t="s">
        <v>37</v>
      </c>
      <c r="D2192" s="2" t="str">
        <f>INDEX(Hotels!$C$2:$C$49,MATCH(C2192,Hotels!$A$2:$A$49,0))</f>
        <v>Udaipur</v>
      </c>
      <c r="E2192" s="11">
        <v>45855</v>
      </c>
      <c r="F2192" s="11">
        <v>45898</v>
      </c>
      <c r="G2192" s="11">
        <v>45900</v>
      </c>
      <c r="H2192" s="13">
        <f>DATE(YEAR(F2192),MONTH(F2192),1)</f>
        <v>45870</v>
      </c>
      <c r="I2192" s="2">
        <f>G2192-F2192</f>
        <v>2</v>
      </c>
      <c r="J2192" s="2">
        <f>F2192-E2192</f>
        <v>43</v>
      </c>
      <c r="K2192" s="2" t="s">
        <v>2655</v>
      </c>
      <c r="L2192" s="2">
        <v>1</v>
      </c>
      <c r="M2192" s="2">
        <v>2</v>
      </c>
      <c r="N2192" s="2">
        <v>0</v>
      </c>
      <c r="O2192" s="2" t="s">
        <v>2647</v>
      </c>
      <c r="P2192" s="2" t="s">
        <v>2652</v>
      </c>
      <c r="Q2192" s="2" t="s">
        <v>2653</v>
      </c>
      <c r="R2192" s="3">
        <v>12150</v>
      </c>
      <c r="S2192" s="3">
        <f>I2192*L2192*R2192</f>
        <v>24300</v>
      </c>
      <c r="T2192" s="2">
        <f>M2192+N2192</f>
        <v>2</v>
      </c>
    </row>
    <row r="2193" spans="1:20" x14ac:dyDescent="0.2">
      <c r="A2193" s="2" t="s">
        <v>4857</v>
      </c>
      <c r="B2193" s="2" t="s">
        <v>377</v>
      </c>
      <c r="C2193" s="2" t="s">
        <v>41</v>
      </c>
      <c r="D2193" s="2" t="str">
        <f>INDEX(Hotels!$C$2:$C$49,MATCH(C2193,Hotels!$A$2:$A$49,0))</f>
        <v>Udaipur</v>
      </c>
      <c r="E2193" s="11">
        <v>45856</v>
      </c>
      <c r="F2193" s="11">
        <v>45933</v>
      </c>
      <c r="G2193" s="11">
        <v>45938</v>
      </c>
      <c r="H2193" s="13">
        <f>DATE(YEAR(F2193),MONTH(F2193),1)</f>
        <v>45931</v>
      </c>
      <c r="I2193" s="2">
        <f>G2193-F2193</f>
        <v>5</v>
      </c>
      <c r="J2193" s="2">
        <f>F2193-E2193</f>
        <v>77</v>
      </c>
      <c r="K2193" s="2" t="s">
        <v>2668</v>
      </c>
      <c r="L2193" s="2">
        <v>1</v>
      </c>
      <c r="M2193" s="2">
        <v>2</v>
      </c>
      <c r="N2193" s="2">
        <v>0</v>
      </c>
      <c r="O2193" s="2" t="s">
        <v>2689</v>
      </c>
      <c r="P2193" s="2" t="s">
        <v>2652</v>
      </c>
      <c r="Q2193" s="2" t="s">
        <v>2649</v>
      </c>
      <c r="R2193" s="3">
        <v>4400</v>
      </c>
      <c r="S2193" s="3">
        <f>I2193*L2193*R2193</f>
        <v>22000</v>
      </c>
      <c r="T2193" s="2">
        <f>M2193+N2193</f>
        <v>2</v>
      </c>
    </row>
    <row r="2194" spans="1:20" x14ac:dyDescent="0.2">
      <c r="A2194" s="2" t="s">
        <v>4858</v>
      </c>
      <c r="B2194" s="2" t="s">
        <v>510</v>
      </c>
      <c r="C2194" s="2" t="s">
        <v>83</v>
      </c>
      <c r="D2194" s="2" t="str">
        <f>INDEX(Hotels!$C$2:$C$49,MATCH(C2194,Hotels!$A$2:$A$49,0))</f>
        <v>Kochi</v>
      </c>
      <c r="E2194" s="11">
        <v>45856</v>
      </c>
      <c r="F2194" s="11">
        <v>46025</v>
      </c>
      <c r="G2194" s="11">
        <v>46030</v>
      </c>
      <c r="H2194" s="13">
        <f>DATE(YEAR(F2194),MONTH(F2194),1)</f>
        <v>46023</v>
      </c>
      <c r="I2194" s="2">
        <f>G2194-F2194</f>
        <v>5</v>
      </c>
      <c r="J2194" s="2">
        <f>F2194-E2194</f>
        <v>169</v>
      </c>
      <c r="K2194" s="2" t="s">
        <v>2668</v>
      </c>
      <c r="L2194" s="2">
        <v>1</v>
      </c>
      <c r="M2194" s="2">
        <v>2</v>
      </c>
      <c r="N2194" s="2">
        <v>0</v>
      </c>
      <c r="O2194" s="2" t="s">
        <v>2683</v>
      </c>
      <c r="P2194" s="2" t="s">
        <v>2652</v>
      </c>
      <c r="Q2194" s="2" t="s">
        <v>2649</v>
      </c>
      <c r="R2194" s="3">
        <v>11950</v>
      </c>
      <c r="S2194" s="3">
        <f>I2194*L2194*R2194</f>
        <v>59750</v>
      </c>
      <c r="T2194" s="2">
        <f>M2194+N2194</f>
        <v>2</v>
      </c>
    </row>
    <row r="2195" spans="1:20" x14ac:dyDescent="0.2">
      <c r="A2195" s="2" t="s">
        <v>4859</v>
      </c>
      <c r="B2195" s="2" t="s">
        <v>771</v>
      </c>
      <c r="C2195" s="2" t="s">
        <v>125</v>
      </c>
      <c r="D2195" s="2" t="str">
        <f>INDEX(Hotels!$C$2:$C$49,MATCH(C2195,Hotels!$A$2:$A$49,0))</f>
        <v>Varanasi</v>
      </c>
      <c r="E2195" s="11">
        <v>45856</v>
      </c>
      <c r="F2195" s="11">
        <v>45935</v>
      </c>
      <c r="G2195" s="11">
        <v>45938</v>
      </c>
      <c r="H2195" s="13">
        <f>DATE(YEAR(F2195),MONTH(F2195),1)</f>
        <v>45931</v>
      </c>
      <c r="I2195" s="2">
        <f>G2195-F2195</f>
        <v>3</v>
      </c>
      <c r="J2195" s="2">
        <f>F2195-E2195</f>
        <v>79</v>
      </c>
      <c r="K2195" s="2" t="s">
        <v>2666</v>
      </c>
      <c r="L2195" s="2">
        <v>2</v>
      </c>
      <c r="M2195" s="2">
        <v>4</v>
      </c>
      <c r="N2195" s="2">
        <v>0</v>
      </c>
      <c r="O2195" s="2" t="s">
        <v>2658</v>
      </c>
      <c r="P2195" s="2" t="s">
        <v>2656</v>
      </c>
      <c r="Q2195" s="2" t="s">
        <v>2649</v>
      </c>
      <c r="R2195" s="3">
        <v>25700</v>
      </c>
      <c r="S2195" s="3">
        <f>I2195*L2195*R2195</f>
        <v>154200</v>
      </c>
      <c r="T2195" s="2">
        <f>M2195+N2195</f>
        <v>4</v>
      </c>
    </row>
    <row r="2196" spans="1:20" x14ac:dyDescent="0.2">
      <c r="A2196" s="2" t="s">
        <v>4860</v>
      </c>
      <c r="B2196" s="2" t="s">
        <v>2211</v>
      </c>
      <c r="C2196" s="2" t="s">
        <v>13</v>
      </c>
      <c r="D2196" s="2" t="str">
        <f>INDEX(Hotels!$C$2:$C$49,MATCH(C2196,Hotels!$A$2:$A$49,0))</f>
        <v>Goa</v>
      </c>
      <c r="E2196" s="11">
        <v>45856</v>
      </c>
      <c r="F2196" s="11">
        <v>45901</v>
      </c>
      <c r="G2196" s="11">
        <v>45907</v>
      </c>
      <c r="H2196" s="13">
        <f>DATE(YEAR(F2196),MONTH(F2196),1)</f>
        <v>45901</v>
      </c>
      <c r="I2196" s="2">
        <f>G2196-F2196</f>
        <v>6</v>
      </c>
      <c r="J2196" s="2">
        <f>F2196-E2196</f>
        <v>45</v>
      </c>
      <c r="K2196" s="2" t="s">
        <v>2655</v>
      </c>
      <c r="L2196" s="2">
        <v>1</v>
      </c>
      <c r="M2196" s="2">
        <v>2</v>
      </c>
      <c r="N2196" s="2">
        <v>2</v>
      </c>
      <c r="O2196" s="2" t="s">
        <v>2670</v>
      </c>
      <c r="P2196" s="2" t="s">
        <v>2652</v>
      </c>
      <c r="Q2196" s="2" t="s">
        <v>2649</v>
      </c>
      <c r="R2196" s="3">
        <v>10700</v>
      </c>
      <c r="S2196" s="3">
        <f>I2196*L2196*R2196</f>
        <v>64200</v>
      </c>
      <c r="T2196" s="2">
        <f>M2196+N2196</f>
        <v>4</v>
      </c>
    </row>
    <row r="2197" spans="1:20" x14ac:dyDescent="0.2">
      <c r="A2197" s="2" t="s">
        <v>4861</v>
      </c>
      <c r="B2197" s="2" t="s">
        <v>2305</v>
      </c>
      <c r="C2197" s="2" t="s">
        <v>43</v>
      </c>
      <c r="D2197" s="2" t="str">
        <f>INDEX(Hotels!$C$2:$C$49,MATCH(C2197,Hotels!$A$2:$A$49,0))</f>
        <v>Agra</v>
      </c>
      <c r="E2197" s="11">
        <v>45856</v>
      </c>
      <c r="F2197" s="11">
        <v>45866</v>
      </c>
      <c r="G2197" s="11">
        <v>45869</v>
      </c>
      <c r="H2197" s="13">
        <f>DATE(YEAR(F2197),MONTH(F2197),1)</f>
        <v>45839</v>
      </c>
      <c r="I2197" s="2">
        <f>G2197-F2197</f>
        <v>3</v>
      </c>
      <c r="J2197" s="2">
        <f>F2197-E2197</f>
        <v>10</v>
      </c>
      <c r="K2197" s="2" t="s">
        <v>2655</v>
      </c>
      <c r="L2197" s="2">
        <v>1</v>
      </c>
      <c r="M2197" s="2">
        <v>2</v>
      </c>
      <c r="N2197" s="2">
        <v>0</v>
      </c>
      <c r="O2197" s="2" t="s">
        <v>2670</v>
      </c>
      <c r="P2197" s="2" t="s">
        <v>2652</v>
      </c>
      <c r="Q2197" s="2" t="s">
        <v>2649</v>
      </c>
      <c r="R2197" s="3">
        <v>4150</v>
      </c>
      <c r="S2197" s="3">
        <f>I2197*L2197*R2197</f>
        <v>12450</v>
      </c>
      <c r="T2197" s="2">
        <f>M2197+N2197</f>
        <v>2</v>
      </c>
    </row>
    <row r="2198" spans="1:20" x14ac:dyDescent="0.2">
      <c r="A2198" s="2" t="s">
        <v>4862</v>
      </c>
      <c r="B2198" s="2" t="s">
        <v>373</v>
      </c>
      <c r="C2198" s="2" t="s">
        <v>83</v>
      </c>
      <c r="D2198" s="2" t="str">
        <f>INDEX(Hotels!$C$2:$C$49,MATCH(C2198,Hotels!$A$2:$A$49,0))</f>
        <v>Kochi</v>
      </c>
      <c r="E2198" s="11">
        <v>45857</v>
      </c>
      <c r="F2198" s="11">
        <v>45869</v>
      </c>
      <c r="G2198" s="11">
        <v>45872</v>
      </c>
      <c r="H2198" s="13">
        <f>DATE(YEAR(F2198),MONTH(F2198),1)</f>
        <v>45839</v>
      </c>
      <c r="I2198" s="2">
        <f>G2198-F2198</f>
        <v>3</v>
      </c>
      <c r="J2198" s="2">
        <f>F2198-E2198</f>
        <v>12</v>
      </c>
      <c r="K2198" s="2" t="s">
        <v>2646</v>
      </c>
      <c r="L2198" s="2">
        <v>1</v>
      </c>
      <c r="M2198" s="2">
        <v>1</v>
      </c>
      <c r="N2198" s="2">
        <v>0</v>
      </c>
      <c r="O2198" s="2" t="s">
        <v>2732</v>
      </c>
      <c r="P2198" s="2" t="s">
        <v>2652</v>
      </c>
      <c r="Q2198" s="2" t="s">
        <v>2653</v>
      </c>
      <c r="R2198" s="3">
        <v>13150</v>
      </c>
      <c r="S2198" s="3">
        <f>I2198*L2198*R2198</f>
        <v>39450</v>
      </c>
      <c r="T2198" s="2">
        <f>M2198+N2198</f>
        <v>1</v>
      </c>
    </row>
    <row r="2199" spans="1:20" x14ac:dyDescent="0.2">
      <c r="A2199" s="2" t="s">
        <v>4863</v>
      </c>
      <c r="B2199" s="2" t="s">
        <v>383</v>
      </c>
      <c r="C2199" s="2" t="s">
        <v>47</v>
      </c>
      <c r="D2199" s="2" t="str">
        <f>INDEX(Hotels!$C$2:$C$49,MATCH(C2199,Hotels!$A$2:$A$49,0))</f>
        <v>Agra</v>
      </c>
      <c r="E2199" s="11">
        <v>45857</v>
      </c>
      <c r="F2199" s="11">
        <v>45900</v>
      </c>
      <c r="G2199" s="11">
        <v>45905</v>
      </c>
      <c r="H2199" s="13">
        <f>DATE(YEAR(F2199),MONTH(F2199),1)</f>
        <v>45870</v>
      </c>
      <c r="I2199" s="2">
        <f>G2199-F2199</f>
        <v>5</v>
      </c>
      <c r="J2199" s="2">
        <f>F2199-E2199</f>
        <v>43</v>
      </c>
      <c r="K2199" s="2" t="s">
        <v>2655</v>
      </c>
      <c r="L2199" s="2">
        <v>1</v>
      </c>
      <c r="M2199" s="2">
        <v>2</v>
      </c>
      <c r="N2199" s="2">
        <v>0</v>
      </c>
      <c r="O2199" s="2" t="s">
        <v>2670</v>
      </c>
      <c r="P2199" s="2" t="s">
        <v>2656</v>
      </c>
      <c r="Q2199" s="2" t="s">
        <v>2649</v>
      </c>
      <c r="R2199" s="3">
        <v>4550</v>
      </c>
      <c r="S2199" s="3">
        <f>I2199*L2199*R2199</f>
        <v>22750</v>
      </c>
      <c r="T2199" s="2">
        <f>M2199+N2199</f>
        <v>2</v>
      </c>
    </row>
    <row r="2200" spans="1:20" x14ac:dyDescent="0.2">
      <c r="A2200" s="2" t="s">
        <v>4864</v>
      </c>
      <c r="B2200" s="2" t="s">
        <v>482</v>
      </c>
      <c r="C2200" s="2" t="s">
        <v>93</v>
      </c>
      <c r="D2200" s="2" t="str">
        <f>INDEX(Hotels!$C$2:$C$49,MATCH(C2200,Hotels!$A$2:$A$49,0))</f>
        <v>Shimla</v>
      </c>
      <c r="E2200" s="11">
        <v>45857</v>
      </c>
      <c r="F2200" s="11">
        <v>45994</v>
      </c>
      <c r="G2200" s="11">
        <v>45997</v>
      </c>
      <c r="H2200" s="13">
        <f>DATE(YEAR(F2200),MONTH(F2200),1)</f>
        <v>45992</v>
      </c>
      <c r="I2200" s="2">
        <f>G2200-F2200</f>
        <v>3</v>
      </c>
      <c r="J2200" s="2">
        <f>F2200-E2200</f>
        <v>137</v>
      </c>
      <c r="K2200" s="2" t="s">
        <v>2655</v>
      </c>
      <c r="L2200" s="2">
        <v>1</v>
      </c>
      <c r="M2200" s="2">
        <v>2</v>
      </c>
      <c r="N2200" s="2">
        <v>0</v>
      </c>
      <c r="O2200" s="2" t="s">
        <v>2661</v>
      </c>
      <c r="P2200" s="2" t="s">
        <v>2656</v>
      </c>
      <c r="Q2200" s="2" t="s">
        <v>2649</v>
      </c>
      <c r="R2200" s="3">
        <v>6950</v>
      </c>
      <c r="S2200" s="3">
        <f>I2200*L2200*R2200</f>
        <v>20850</v>
      </c>
      <c r="T2200" s="2">
        <f>M2200+N2200</f>
        <v>2</v>
      </c>
    </row>
    <row r="2201" spans="1:20" x14ac:dyDescent="0.2">
      <c r="A2201" s="2" t="s">
        <v>4865</v>
      </c>
      <c r="B2201" s="2" t="s">
        <v>945</v>
      </c>
      <c r="C2201" s="2" t="s">
        <v>129</v>
      </c>
      <c r="D2201" s="2" t="str">
        <f>INDEX(Hotels!$C$2:$C$49,MATCH(C2201,Hotels!$A$2:$A$49,0))</f>
        <v>Varanasi</v>
      </c>
      <c r="E2201" s="11">
        <v>45857</v>
      </c>
      <c r="F2201" s="11">
        <v>45886</v>
      </c>
      <c r="G2201" s="11">
        <v>45891</v>
      </c>
      <c r="H2201" s="13">
        <f>DATE(YEAR(F2201),MONTH(F2201),1)</f>
        <v>45870</v>
      </c>
      <c r="I2201" s="2">
        <f>G2201-F2201</f>
        <v>5</v>
      </c>
      <c r="J2201" s="2">
        <f>F2201-E2201</f>
        <v>29</v>
      </c>
      <c r="K2201" s="2" t="s">
        <v>2668</v>
      </c>
      <c r="L2201" s="2">
        <v>1</v>
      </c>
      <c r="M2201" s="2">
        <v>1</v>
      </c>
      <c r="N2201" s="2">
        <v>0</v>
      </c>
      <c r="O2201" s="2" t="s">
        <v>2689</v>
      </c>
      <c r="P2201" s="2" t="s">
        <v>2652</v>
      </c>
      <c r="Q2201" s="2" t="s">
        <v>2649</v>
      </c>
      <c r="R2201" s="3">
        <v>2900</v>
      </c>
      <c r="S2201" s="3">
        <f>I2201*L2201*R2201</f>
        <v>14500</v>
      </c>
      <c r="T2201" s="2">
        <f>M2201+N2201</f>
        <v>1</v>
      </c>
    </row>
    <row r="2202" spans="1:20" x14ac:dyDescent="0.2">
      <c r="A2202" s="2" t="s">
        <v>4866</v>
      </c>
      <c r="B2202" s="2" t="s">
        <v>1268</v>
      </c>
      <c r="C2202" s="2" t="s">
        <v>51</v>
      </c>
      <c r="D2202" s="2" t="str">
        <f>INDEX(Hotels!$C$2:$C$49,MATCH(C2202,Hotels!$A$2:$A$49,0))</f>
        <v>Agra</v>
      </c>
      <c r="E2202" s="11">
        <v>45857</v>
      </c>
      <c r="F2202" s="11">
        <v>45866</v>
      </c>
      <c r="G2202" s="11">
        <v>45870</v>
      </c>
      <c r="H2202" s="13">
        <f>DATE(YEAR(F2202),MONTH(F2202),1)</f>
        <v>45839</v>
      </c>
      <c r="I2202" s="2">
        <f>G2202-F2202</f>
        <v>4</v>
      </c>
      <c r="J2202" s="2">
        <f>F2202-E2202</f>
        <v>9</v>
      </c>
      <c r="K2202" s="2" t="s">
        <v>2668</v>
      </c>
      <c r="L2202" s="2">
        <v>1</v>
      </c>
      <c r="M2202" s="2">
        <v>2</v>
      </c>
      <c r="N2202" s="2">
        <v>0</v>
      </c>
      <c r="O2202" s="2" t="s">
        <v>2689</v>
      </c>
      <c r="P2202" s="2" t="s">
        <v>2656</v>
      </c>
      <c r="Q2202" s="2" t="s">
        <v>2649</v>
      </c>
      <c r="R2202" s="3">
        <v>5700</v>
      </c>
      <c r="S2202" s="3">
        <f>I2202*L2202*R2202</f>
        <v>22800</v>
      </c>
      <c r="T2202" s="2">
        <f>M2202+N2202</f>
        <v>2</v>
      </c>
    </row>
    <row r="2203" spans="1:20" x14ac:dyDescent="0.2">
      <c r="A2203" s="2" t="s">
        <v>4867</v>
      </c>
      <c r="B2203" s="2" t="s">
        <v>360</v>
      </c>
      <c r="C2203" s="2" t="s">
        <v>51</v>
      </c>
      <c r="D2203" s="2" t="str">
        <f>INDEX(Hotels!$C$2:$C$49,MATCH(C2203,Hotels!$A$2:$A$49,0))</f>
        <v>Agra</v>
      </c>
      <c r="E2203" s="11">
        <v>45858</v>
      </c>
      <c r="F2203" s="11">
        <v>45932</v>
      </c>
      <c r="G2203" s="11">
        <v>45937</v>
      </c>
      <c r="H2203" s="13">
        <f>DATE(YEAR(F2203),MONTH(F2203),1)</f>
        <v>45931</v>
      </c>
      <c r="I2203" s="2">
        <f>G2203-F2203</f>
        <v>5</v>
      </c>
      <c r="J2203" s="2">
        <f>F2203-E2203</f>
        <v>74</v>
      </c>
      <c r="K2203" s="2" t="s">
        <v>2655</v>
      </c>
      <c r="L2203" s="2">
        <v>1</v>
      </c>
      <c r="M2203" s="2">
        <v>3</v>
      </c>
      <c r="N2203" s="2">
        <v>0</v>
      </c>
      <c r="O2203" s="2" t="s">
        <v>2651</v>
      </c>
      <c r="P2203" s="2" t="s">
        <v>2672</v>
      </c>
      <c r="Q2203" s="2" t="s">
        <v>2649</v>
      </c>
      <c r="R2203" s="3">
        <v>12300</v>
      </c>
      <c r="S2203" s="3">
        <f>I2203*L2203*R2203</f>
        <v>61500</v>
      </c>
      <c r="T2203" s="2">
        <f>M2203+N2203</f>
        <v>3</v>
      </c>
    </row>
    <row r="2204" spans="1:20" x14ac:dyDescent="0.2">
      <c r="A2204" s="2" t="s">
        <v>4868</v>
      </c>
      <c r="B2204" s="2" t="s">
        <v>510</v>
      </c>
      <c r="C2204" s="2" t="s">
        <v>13</v>
      </c>
      <c r="D2204" s="2" t="str">
        <f>INDEX(Hotels!$C$2:$C$49,MATCH(C2204,Hotels!$A$2:$A$49,0))</f>
        <v>Goa</v>
      </c>
      <c r="E2204" s="11">
        <v>45858</v>
      </c>
      <c r="F2204" s="11">
        <v>45886</v>
      </c>
      <c r="G2204" s="11">
        <v>45888</v>
      </c>
      <c r="H2204" s="13">
        <f>DATE(YEAR(F2204),MONTH(F2204),1)</f>
        <v>45870</v>
      </c>
      <c r="I2204" s="2">
        <f>G2204-F2204</f>
        <v>2</v>
      </c>
      <c r="J2204" s="2">
        <f>F2204-E2204</f>
        <v>28</v>
      </c>
      <c r="K2204" s="2" t="s">
        <v>2646</v>
      </c>
      <c r="L2204" s="2">
        <v>1</v>
      </c>
      <c r="M2204" s="2">
        <v>2</v>
      </c>
      <c r="N2204" s="2">
        <v>0</v>
      </c>
      <c r="O2204" s="2" t="s">
        <v>2683</v>
      </c>
      <c r="P2204" s="2" t="s">
        <v>2648</v>
      </c>
      <c r="Q2204" s="2" t="s">
        <v>2664</v>
      </c>
      <c r="R2204" s="3">
        <v>16150</v>
      </c>
      <c r="S2204" s="3">
        <f>I2204*L2204*R2204</f>
        <v>32300</v>
      </c>
      <c r="T2204" s="2">
        <f>M2204+N2204</f>
        <v>2</v>
      </c>
    </row>
    <row r="2205" spans="1:20" x14ac:dyDescent="0.2">
      <c r="A2205" s="2" t="s">
        <v>4869</v>
      </c>
      <c r="B2205" s="2" t="s">
        <v>973</v>
      </c>
      <c r="C2205" s="2" t="s">
        <v>83</v>
      </c>
      <c r="D2205" s="2" t="str">
        <f>INDEX(Hotels!$C$2:$C$49,MATCH(C2205,Hotels!$A$2:$A$49,0))</f>
        <v>Kochi</v>
      </c>
      <c r="E2205" s="11">
        <v>45858</v>
      </c>
      <c r="F2205" s="11">
        <v>45931</v>
      </c>
      <c r="G2205" s="11">
        <v>45934</v>
      </c>
      <c r="H2205" s="13">
        <f>DATE(YEAR(F2205),MONTH(F2205),1)</f>
        <v>45931</v>
      </c>
      <c r="I2205" s="2">
        <f>G2205-F2205</f>
        <v>3</v>
      </c>
      <c r="J2205" s="2">
        <f>F2205-E2205</f>
        <v>73</v>
      </c>
      <c r="K2205" s="2" t="s">
        <v>2655</v>
      </c>
      <c r="L2205" s="2">
        <v>1</v>
      </c>
      <c r="M2205" s="2">
        <v>1</v>
      </c>
      <c r="N2205" s="2">
        <v>0</v>
      </c>
      <c r="O2205" s="2" t="s">
        <v>2670</v>
      </c>
      <c r="P2205" s="2" t="s">
        <v>2656</v>
      </c>
      <c r="Q2205" s="2" t="s">
        <v>2649</v>
      </c>
      <c r="R2205" s="3">
        <v>14350</v>
      </c>
      <c r="S2205" s="3">
        <f>I2205*L2205*R2205</f>
        <v>43050</v>
      </c>
      <c r="T2205" s="2">
        <f>M2205+N2205</f>
        <v>1</v>
      </c>
    </row>
    <row r="2206" spans="1:20" x14ac:dyDescent="0.2">
      <c r="A2206" s="2" t="s">
        <v>4870</v>
      </c>
      <c r="B2206" s="2" t="s">
        <v>1095</v>
      </c>
      <c r="C2206" s="2" t="s">
        <v>49</v>
      </c>
      <c r="D2206" s="2" t="str">
        <f>INDEX(Hotels!$C$2:$C$49,MATCH(C2206,Hotels!$A$2:$A$49,0))</f>
        <v>Agra</v>
      </c>
      <c r="E2206" s="11">
        <v>45858</v>
      </c>
      <c r="F2206" s="11">
        <v>45885</v>
      </c>
      <c r="G2206" s="11">
        <v>45887</v>
      </c>
      <c r="H2206" s="13">
        <f>DATE(YEAR(F2206),MONTH(F2206),1)</f>
        <v>45870</v>
      </c>
      <c r="I2206" s="2">
        <f>G2206-F2206</f>
        <v>2</v>
      </c>
      <c r="J2206" s="2">
        <f>F2206-E2206</f>
        <v>27</v>
      </c>
      <c r="K2206" s="2" t="s">
        <v>2668</v>
      </c>
      <c r="L2206" s="2">
        <v>1</v>
      </c>
      <c r="M2206" s="2">
        <v>1</v>
      </c>
      <c r="N2206" s="2">
        <v>0</v>
      </c>
      <c r="O2206" s="2" t="s">
        <v>2683</v>
      </c>
      <c r="P2206" s="2" t="s">
        <v>2652</v>
      </c>
      <c r="Q2206" s="2" t="s">
        <v>2649</v>
      </c>
      <c r="R2206" s="3">
        <v>1900</v>
      </c>
      <c r="S2206" s="3">
        <f>I2206*L2206*R2206</f>
        <v>3800</v>
      </c>
      <c r="T2206" s="2">
        <f>M2206+N2206</f>
        <v>1</v>
      </c>
    </row>
    <row r="2207" spans="1:20" x14ac:dyDescent="0.2">
      <c r="A2207" s="2" t="s">
        <v>4871</v>
      </c>
      <c r="B2207" s="2" t="s">
        <v>2297</v>
      </c>
      <c r="C2207" s="2" t="s">
        <v>112</v>
      </c>
      <c r="D2207" s="2" t="str">
        <f>INDEX(Hotels!$C$2:$C$49,MATCH(C2207,Hotels!$A$2:$A$49,0))</f>
        <v>Rishikesh</v>
      </c>
      <c r="E2207" s="11">
        <v>45858</v>
      </c>
      <c r="F2207" s="11">
        <v>45946</v>
      </c>
      <c r="G2207" s="11">
        <v>45952</v>
      </c>
      <c r="H2207" s="13">
        <f>DATE(YEAR(F2207),MONTH(F2207),1)</f>
        <v>45931</v>
      </c>
      <c r="I2207" s="2">
        <f>G2207-F2207</f>
        <v>6</v>
      </c>
      <c r="J2207" s="2">
        <f>F2207-E2207</f>
        <v>88</v>
      </c>
      <c r="K2207" s="2" t="s">
        <v>2646</v>
      </c>
      <c r="L2207" s="2">
        <v>2</v>
      </c>
      <c r="M2207" s="2">
        <v>4</v>
      </c>
      <c r="N2207" s="2">
        <v>3</v>
      </c>
      <c r="O2207" s="2" t="s">
        <v>2683</v>
      </c>
      <c r="P2207" s="2" t="s">
        <v>2656</v>
      </c>
      <c r="Q2207" s="2" t="s">
        <v>2649</v>
      </c>
      <c r="R2207" s="3">
        <v>9550</v>
      </c>
      <c r="S2207" s="3">
        <f>I2207*L2207*R2207</f>
        <v>114600</v>
      </c>
      <c r="T2207" s="2">
        <f>M2207+N2207</f>
        <v>7</v>
      </c>
    </row>
    <row r="2208" spans="1:20" x14ac:dyDescent="0.2">
      <c r="A2208" s="2" t="s">
        <v>4872</v>
      </c>
      <c r="B2208" s="2" t="s">
        <v>2599</v>
      </c>
      <c r="C2208" s="2" t="s">
        <v>81</v>
      </c>
      <c r="D2208" s="2" t="str">
        <f>INDEX(Hotels!$C$2:$C$49,MATCH(C2208,Hotels!$A$2:$A$49,0))</f>
        <v>Bengaluru</v>
      </c>
      <c r="E2208" s="11">
        <v>45858</v>
      </c>
      <c r="F2208" s="11">
        <v>45906</v>
      </c>
      <c r="G2208" s="11">
        <v>45910</v>
      </c>
      <c r="H2208" s="13">
        <f>DATE(YEAR(F2208),MONTH(F2208),1)</f>
        <v>45901</v>
      </c>
      <c r="I2208" s="2">
        <f>G2208-F2208</f>
        <v>4</v>
      </c>
      <c r="J2208" s="2">
        <f>F2208-E2208</f>
        <v>48</v>
      </c>
      <c r="K2208" s="2" t="s">
        <v>2646</v>
      </c>
      <c r="L2208" s="2">
        <v>1</v>
      </c>
      <c r="M2208" s="2">
        <v>2</v>
      </c>
      <c r="N2208" s="2">
        <v>0</v>
      </c>
      <c r="O2208" s="2" t="s">
        <v>2670</v>
      </c>
      <c r="P2208" s="2" t="s">
        <v>2652</v>
      </c>
      <c r="Q2208" s="2" t="s">
        <v>2664</v>
      </c>
      <c r="R2208" s="3">
        <v>20250</v>
      </c>
      <c r="S2208" s="3">
        <f>I2208*L2208*R2208</f>
        <v>81000</v>
      </c>
      <c r="T2208" s="2">
        <f>M2208+N2208</f>
        <v>2</v>
      </c>
    </row>
    <row r="2209" spans="1:20" x14ac:dyDescent="0.2">
      <c r="A2209" s="2" t="s">
        <v>4873</v>
      </c>
      <c r="B2209" s="2" t="s">
        <v>876</v>
      </c>
      <c r="C2209" s="2" t="s">
        <v>63</v>
      </c>
      <c r="D2209" s="2" t="str">
        <f>INDEX(Hotels!$C$2:$C$49,MATCH(C2209,Hotels!$A$2:$A$49,0))</f>
        <v>New Delhi</v>
      </c>
      <c r="E2209" s="11">
        <v>45859</v>
      </c>
      <c r="F2209" s="11">
        <v>45892</v>
      </c>
      <c r="G2209" s="11">
        <v>45895</v>
      </c>
      <c r="H2209" s="13">
        <f>DATE(YEAR(F2209),MONTH(F2209),1)</f>
        <v>45870</v>
      </c>
      <c r="I2209" s="2">
        <f>G2209-F2209</f>
        <v>3</v>
      </c>
      <c r="J2209" s="2">
        <f>F2209-E2209</f>
        <v>33</v>
      </c>
      <c r="K2209" s="2" t="s">
        <v>2668</v>
      </c>
      <c r="L2209" s="2">
        <v>1</v>
      </c>
      <c r="M2209" s="2">
        <v>2</v>
      </c>
      <c r="N2209" s="2">
        <v>0</v>
      </c>
      <c r="O2209" s="2" t="s">
        <v>2647</v>
      </c>
      <c r="P2209" s="2" t="s">
        <v>2656</v>
      </c>
      <c r="Q2209" s="2" t="s">
        <v>2649</v>
      </c>
      <c r="R2209" s="3">
        <v>5550</v>
      </c>
      <c r="S2209" s="3">
        <f>I2209*L2209*R2209</f>
        <v>16650</v>
      </c>
      <c r="T2209" s="2">
        <f>M2209+N2209</f>
        <v>2</v>
      </c>
    </row>
    <row r="2210" spans="1:20" x14ac:dyDescent="0.2">
      <c r="A2210" s="2" t="s">
        <v>4874</v>
      </c>
      <c r="B2210" s="2" t="s">
        <v>1554</v>
      </c>
      <c r="C2210" s="2" t="s">
        <v>101</v>
      </c>
      <c r="D2210" s="2" t="str">
        <f>INDEX(Hotels!$C$2:$C$49,MATCH(C2210,Hotels!$A$2:$A$49,0))</f>
        <v>Shimla</v>
      </c>
      <c r="E2210" s="11">
        <v>45859</v>
      </c>
      <c r="F2210" s="11">
        <v>45958</v>
      </c>
      <c r="G2210" s="11">
        <v>45962</v>
      </c>
      <c r="H2210" s="13">
        <f>DATE(YEAR(F2210),MONTH(F2210),1)</f>
        <v>45931</v>
      </c>
      <c r="I2210" s="2">
        <f>G2210-F2210</f>
        <v>4</v>
      </c>
      <c r="J2210" s="2">
        <f>F2210-E2210</f>
        <v>99</v>
      </c>
      <c r="K2210" s="2" t="s">
        <v>2655</v>
      </c>
      <c r="L2210" s="2">
        <v>1</v>
      </c>
      <c r="M2210" s="2">
        <v>2</v>
      </c>
      <c r="N2210" s="2">
        <v>0</v>
      </c>
      <c r="O2210" s="2" t="s">
        <v>2670</v>
      </c>
      <c r="P2210" s="2" t="s">
        <v>2652</v>
      </c>
      <c r="Q2210" s="2" t="s">
        <v>2649</v>
      </c>
      <c r="R2210" s="3">
        <v>6900</v>
      </c>
      <c r="S2210" s="3">
        <f>I2210*L2210*R2210</f>
        <v>27600</v>
      </c>
      <c r="T2210" s="2">
        <f>M2210+N2210</f>
        <v>2</v>
      </c>
    </row>
    <row r="2211" spans="1:20" x14ac:dyDescent="0.2">
      <c r="A2211" s="2" t="s">
        <v>4875</v>
      </c>
      <c r="B2211" s="2" t="s">
        <v>2413</v>
      </c>
      <c r="C2211" s="2" t="s">
        <v>26</v>
      </c>
      <c r="D2211" s="2" t="str">
        <f>INDEX(Hotels!$C$2:$C$49,MATCH(C2211,Hotels!$A$2:$A$49,0))</f>
        <v>Jaipur</v>
      </c>
      <c r="E2211" s="11">
        <v>45859</v>
      </c>
      <c r="F2211" s="11">
        <v>45937</v>
      </c>
      <c r="G2211" s="11">
        <v>45941</v>
      </c>
      <c r="H2211" s="13">
        <f>DATE(YEAR(F2211),MONTH(F2211),1)</f>
        <v>45931</v>
      </c>
      <c r="I2211" s="2">
        <f>G2211-F2211</f>
        <v>4</v>
      </c>
      <c r="J2211" s="2">
        <f>F2211-E2211</f>
        <v>78</v>
      </c>
      <c r="K2211" s="2" t="s">
        <v>2655</v>
      </c>
      <c r="L2211" s="2">
        <v>2</v>
      </c>
      <c r="M2211" s="2">
        <v>4</v>
      </c>
      <c r="N2211" s="2">
        <v>0</v>
      </c>
      <c r="O2211" s="2" t="s">
        <v>2658</v>
      </c>
      <c r="P2211" s="2" t="s">
        <v>2648</v>
      </c>
      <c r="Q2211" s="2" t="s">
        <v>2649</v>
      </c>
      <c r="R2211" s="3">
        <v>16150</v>
      </c>
      <c r="S2211" s="3">
        <f>I2211*L2211*R2211</f>
        <v>129200</v>
      </c>
      <c r="T2211" s="2">
        <f>M2211+N2211</f>
        <v>4</v>
      </c>
    </row>
    <row r="2212" spans="1:20" x14ac:dyDescent="0.2">
      <c r="A2212" s="2" t="s">
        <v>4876</v>
      </c>
      <c r="B2212" s="2" t="s">
        <v>539</v>
      </c>
      <c r="C2212" s="2" t="s">
        <v>69</v>
      </c>
      <c r="D2212" s="2" t="str">
        <f>INDEX(Hotels!$C$2:$C$49,MATCH(C2212,Hotels!$A$2:$A$49,0))</f>
        <v>New Delhi</v>
      </c>
      <c r="E2212" s="11">
        <v>45860</v>
      </c>
      <c r="F2212" s="11">
        <v>46030</v>
      </c>
      <c r="G2212" s="11">
        <v>46033</v>
      </c>
      <c r="H2212" s="13">
        <f>DATE(YEAR(F2212),MONTH(F2212),1)</f>
        <v>46023</v>
      </c>
      <c r="I2212" s="2">
        <f>G2212-F2212</f>
        <v>3</v>
      </c>
      <c r="J2212" s="2">
        <f>F2212-E2212</f>
        <v>170</v>
      </c>
      <c r="K2212" s="2" t="s">
        <v>2668</v>
      </c>
      <c r="L2212" s="2">
        <v>3</v>
      </c>
      <c r="M2212" s="2">
        <v>6</v>
      </c>
      <c r="N2212" s="2">
        <v>0</v>
      </c>
      <c r="O2212" s="2" t="s">
        <v>2670</v>
      </c>
      <c r="P2212" s="2" t="s">
        <v>2648</v>
      </c>
      <c r="Q2212" s="2" t="s">
        <v>2664</v>
      </c>
      <c r="R2212" s="3">
        <v>16850</v>
      </c>
      <c r="S2212" s="3">
        <f>I2212*L2212*R2212</f>
        <v>151650</v>
      </c>
      <c r="T2212" s="2">
        <f>M2212+N2212</f>
        <v>6</v>
      </c>
    </row>
    <row r="2213" spans="1:20" x14ac:dyDescent="0.2">
      <c r="A2213" s="2" t="s">
        <v>4877</v>
      </c>
      <c r="B2213" s="2" t="s">
        <v>913</v>
      </c>
      <c r="C2213" s="2" t="s">
        <v>89</v>
      </c>
      <c r="D2213" s="2" t="str">
        <f>INDEX(Hotels!$C$2:$C$49,MATCH(C2213,Hotels!$A$2:$A$49,0))</f>
        <v>Kochi</v>
      </c>
      <c r="E2213" s="11">
        <v>45860</v>
      </c>
      <c r="F2213" s="11">
        <v>46013</v>
      </c>
      <c r="G2213" s="11">
        <v>46016</v>
      </c>
      <c r="H2213" s="13">
        <f>DATE(YEAR(F2213),MONTH(F2213),1)</f>
        <v>45992</v>
      </c>
      <c r="I2213" s="2">
        <f>G2213-F2213</f>
        <v>3</v>
      </c>
      <c r="J2213" s="2">
        <f>F2213-E2213</f>
        <v>153</v>
      </c>
      <c r="K2213" s="2" t="s">
        <v>2646</v>
      </c>
      <c r="L2213" s="2">
        <v>1</v>
      </c>
      <c r="M2213" s="2">
        <v>2</v>
      </c>
      <c r="N2213" s="2">
        <v>2</v>
      </c>
      <c r="O2213" s="2" t="s">
        <v>2658</v>
      </c>
      <c r="P2213" s="2" t="s">
        <v>2662</v>
      </c>
      <c r="Q2213" s="2" t="s">
        <v>2649</v>
      </c>
      <c r="R2213" s="3">
        <v>13150</v>
      </c>
      <c r="S2213" s="3">
        <f>I2213*L2213*R2213</f>
        <v>39450</v>
      </c>
      <c r="T2213" s="2">
        <f>M2213+N2213</f>
        <v>4</v>
      </c>
    </row>
    <row r="2214" spans="1:20" x14ac:dyDescent="0.2">
      <c r="A2214" s="2" t="s">
        <v>4878</v>
      </c>
      <c r="B2214" s="2" t="s">
        <v>937</v>
      </c>
      <c r="C2214" s="2" t="s">
        <v>53</v>
      </c>
      <c r="D2214" s="2" t="str">
        <f>INDEX(Hotels!$C$2:$C$49,MATCH(C2214,Hotels!$A$2:$A$49,0))</f>
        <v>Mumbai</v>
      </c>
      <c r="E2214" s="11">
        <v>45860</v>
      </c>
      <c r="F2214" s="11">
        <v>45983</v>
      </c>
      <c r="G2214" s="11">
        <v>45988</v>
      </c>
      <c r="H2214" s="13">
        <f>DATE(YEAR(F2214),MONTH(F2214),1)</f>
        <v>45962</v>
      </c>
      <c r="I2214" s="2">
        <f>G2214-F2214</f>
        <v>5</v>
      </c>
      <c r="J2214" s="2">
        <f>F2214-E2214</f>
        <v>123</v>
      </c>
      <c r="K2214" s="2" t="s">
        <v>2646</v>
      </c>
      <c r="L2214" s="2">
        <v>1</v>
      </c>
      <c r="M2214" s="2">
        <v>2</v>
      </c>
      <c r="N2214" s="2">
        <v>2</v>
      </c>
      <c r="O2214" s="2" t="s">
        <v>2670</v>
      </c>
      <c r="P2214" s="2" t="s">
        <v>2662</v>
      </c>
      <c r="Q2214" s="2" t="s">
        <v>2649</v>
      </c>
      <c r="R2214" s="3">
        <v>18500</v>
      </c>
      <c r="S2214" s="3">
        <f>I2214*L2214*R2214</f>
        <v>92500</v>
      </c>
      <c r="T2214" s="2">
        <f>M2214+N2214</f>
        <v>4</v>
      </c>
    </row>
    <row r="2215" spans="1:20" x14ac:dyDescent="0.2">
      <c r="A2215" s="2" t="s">
        <v>4879</v>
      </c>
      <c r="B2215" s="2" t="s">
        <v>1095</v>
      </c>
      <c r="C2215" s="2" t="s">
        <v>9</v>
      </c>
      <c r="D2215" s="2" t="str">
        <f>INDEX(Hotels!$C$2:$C$49,MATCH(C2215,Hotels!$A$2:$A$49,0))</f>
        <v>Goa</v>
      </c>
      <c r="E2215" s="11">
        <v>45860</v>
      </c>
      <c r="F2215" s="11">
        <v>45936</v>
      </c>
      <c r="G2215" s="11">
        <v>45941</v>
      </c>
      <c r="H2215" s="13">
        <f>DATE(YEAR(F2215),MONTH(F2215),1)</f>
        <v>45931</v>
      </c>
      <c r="I2215" s="2">
        <f>G2215-F2215</f>
        <v>5</v>
      </c>
      <c r="J2215" s="2">
        <f>F2215-E2215</f>
        <v>76</v>
      </c>
      <c r="K2215" s="2" t="s">
        <v>2668</v>
      </c>
      <c r="L2215" s="2">
        <v>1</v>
      </c>
      <c r="M2215" s="2">
        <v>2</v>
      </c>
      <c r="N2215" s="2">
        <v>0</v>
      </c>
      <c r="O2215" s="2" t="s">
        <v>2670</v>
      </c>
      <c r="P2215" s="2" t="s">
        <v>2662</v>
      </c>
      <c r="Q2215" s="2" t="s">
        <v>2649</v>
      </c>
      <c r="R2215" s="3">
        <v>5400</v>
      </c>
      <c r="S2215" s="3">
        <f>I2215*L2215*R2215</f>
        <v>27000</v>
      </c>
      <c r="T2215" s="2">
        <f>M2215+N2215</f>
        <v>2</v>
      </c>
    </row>
    <row r="2216" spans="1:20" x14ac:dyDescent="0.2">
      <c r="A2216" s="2" t="s">
        <v>4880</v>
      </c>
      <c r="B2216" s="2" t="s">
        <v>1369</v>
      </c>
      <c r="C2216" s="2" t="s">
        <v>13</v>
      </c>
      <c r="D2216" s="2" t="str">
        <f>INDEX(Hotels!$C$2:$C$49,MATCH(C2216,Hotels!$A$2:$A$49,0))</f>
        <v>Goa</v>
      </c>
      <c r="E2216" s="11">
        <v>45860</v>
      </c>
      <c r="F2216" s="11">
        <v>46029</v>
      </c>
      <c r="G2216" s="11">
        <v>46032</v>
      </c>
      <c r="H2216" s="13">
        <f>DATE(YEAR(F2216),MONTH(F2216),1)</f>
        <v>46023</v>
      </c>
      <c r="I2216" s="2">
        <f>G2216-F2216</f>
        <v>3</v>
      </c>
      <c r="J2216" s="2">
        <f>F2216-E2216</f>
        <v>169</v>
      </c>
      <c r="K2216" s="2" t="s">
        <v>2646</v>
      </c>
      <c r="L2216" s="2">
        <v>1</v>
      </c>
      <c r="M2216" s="2">
        <v>2</v>
      </c>
      <c r="N2216" s="2">
        <v>1</v>
      </c>
      <c r="O2216" s="2" t="s">
        <v>2689</v>
      </c>
      <c r="P2216" s="2" t="s">
        <v>2662</v>
      </c>
      <c r="Q2216" s="2" t="s">
        <v>2649</v>
      </c>
      <c r="R2216" s="3">
        <v>25200</v>
      </c>
      <c r="S2216" s="3">
        <f>I2216*L2216*R2216</f>
        <v>75600</v>
      </c>
      <c r="T2216" s="2">
        <f>M2216+N2216</f>
        <v>3</v>
      </c>
    </row>
    <row r="2217" spans="1:20" x14ac:dyDescent="0.2">
      <c r="A2217" s="2" t="s">
        <v>4881</v>
      </c>
      <c r="B2217" s="2" t="s">
        <v>1981</v>
      </c>
      <c r="C2217" s="2" t="s">
        <v>69</v>
      </c>
      <c r="D2217" s="2" t="str">
        <f>INDEX(Hotels!$C$2:$C$49,MATCH(C2217,Hotels!$A$2:$A$49,0))</f>
        <v>New Delhi</v>
      </c>
      <c r="E2217" s="11">
        <v>45860</v>
      </c>
      <c r="F2217" s="11">
        <v>46002</v>
      </c>
      <c r="G2217" s="11">
        <v>46004</v>
      </c>
      <c r="H2217" s="13">
        <f>DATE(YEAR(F2217),MONTH(F2217),1)</f>
        <v>45992</v>
      </c>
      <c r="I2217" s="2">
        <f>G2217-F2217</f>
        <v>2</v>
      </c>
      <c r="J2217" s="2">
        <f>F2217-E2217</f>
        <v>142</v>
      </c>
      <c r="K2217" s="2" t="s">
        <v>2646</v>
      </c>
      <c r="L2217" s="2">
        <v>1</v>
      </c>
      <c r="M2217" s="2">
        <v>2</v>
      </c>
      <c r="N2217" s="2">
        <v>0</v>
      </c>
      <c r="O2217" s="2" t="s">
        <v>2647</v>
      </c>
      <c r="P2217" s="2" t="s">
        <v>2652</v>
      </c>
      <c r="Q2217" s="2" t="s">
        <v>2649</v>
      </c>
      <c r="R2217" s="3">
        <v>29750</v>
      </c>
      <c r="S2217" s="3">
        <f>I2217*L2217*R2217</f>
        <v>59500</v>
      </c>
      <c r="T2217" s="2">
        <f>M2217+N2217</f>
        <v>2</v>
      </c>
    </row>
    <row r="2218" spans="1:20" x14ac:dyDescent="0.2">
      <c r="A2218" s="2" t="s">
        <v>4882</v>
      </c>
      <c r="B2218" s="2" t="s">
        <v>2341</v>
      </c>
      <c r="C2218" s="2" t="s">
        <v>32</v>
      </c>
      <c r="D2218" s="2" t="str">
        <f>INDEX(Hotels!$C$2:$C$49,MATCH(C2218,Hotels!$A$2:$A$49,0))</f>
        <v>Jaipur</v>
      </c>
      <c r="E2218" s="11">
        <v>45860</v>
      </c>
      <c r="F2218" s="11">
        <v>45905</v>
      </c>
      <c r="G2218" s="11">
        <v>45908</v>
      </c>
      <c r="H2218" s="13">
        <f>DATE(YEAR(F2218),MONTH(F2218),1)</f>
        <v>45901</v>
      </c>
      <c r="I2218" s="2">
        <f>G2218-F2218</f>
        <v>3</v>
      </c>
      <c r="J2218" s="2">
        <f>F2218-E2218</f>
        <v>45</v>
      </c>
      <c r="K2218" s="2" t="s">
        <v>2646</v>
      </c>
      <c r="L2218" s="2">
        <v>1</v>
      </c>
      <c r="M2218" s="2">
        <v>2</v>
      </c>
      <c r="N2218" s="2">
        <v>0</v>
      </c>
      <c r="O2218" s="2" t="s">
        <v>2651</v>
      </c>
      <c r="P2218" s="2" t="s">
        <v>2652</v>
      </c>
      <c r="Q2218" s="2" t="s">
        <v>2649</v>
      </c>
      <c r="R2218" s="3">
        <v>7000</v>
      </c>
      <c r="S2218" s="3">
        <f>I2218*L2218*R2218</f>
        <v>21000</v>
      </c>
      <c r="T2218" s="2">
        <f>M2218+N2218</f>
        <v>2</v>
      </c>
    </row>
    <row r="2219" spans="1:20" x14ac:dyDescent="0.2">
      <c r="A2219" s="2" t="s">
        <v>4883</v>
      </c>
      <c r="B2219" s="2" t="s">
        <v>2115</v>
      </c>
      <c r="C2219" s="2" t="s">
        <v>22</v>
      </c>
      <c r="D2219" s="2" t="str">
        <f>INDEX(Hotels!$C$2:$C$49,MATCH(C2219,Hotels!$A$2:$A$49,0))</f>
        <v>Jaipur</v>
      </c>
      <c r="E2219" s="11">
        <v>45861</v>
      </c>
      <c r="F2219" s="11">
        <v>45874</v>
      </c>
      <c r="G2219" s="11">
        <v>45878</v>
      </c>
      <c r="H2219" s="13">
        <f>DATE(YEAR(F2219),MONTH(F2219),1)</f>
        <v>45870</v>
      </c>
      <c r="I2219" s="2">
        <f>G2219-F2219</f>
        <v>4</v>
      </c>
      <c r="J2219" s="2">
        <f>F2219-E2219</f>
        <v>13</v>
      </c>
      <c r="K2219" s="2" t="s">
        <v>2668</v>
      </c>
      <c r="L2219" s="2">
        <v>1</v>
      </c>
      <c r="M2219" s="2">
        <v>2</v>
      </c>
      <c r="N2219" s="2">
        <v>0</v>
      </c>
      <c r="O2219" s="2" t="s">
        <v>2670</v>
      </c>
      <c r="P2219" s="2" t="s">
        <v>2659</v>
      </c>
      <c r="Q2219" s="2" t="s">
        <v>2649</v>
      </c>
      <c r="R2219" s="3">
        <v>2350</v>
      </c>
      <c r="S2219" s="3">
        <f>I2219*L2219*R2219</f>
        <v>9400</v>
      </c>
      <c r="T2219" s="2">
        <f>M2219+N2219</f>
        <v>2</v>
      </c>
    </row>
    <row r="2220" spans="1:20" x14ac:dyDescent="0.2">
      <c r="A2220" s="2" t="s">
        <v>4884</v>
      </c>
      <c r="B2220" s="2" t="s">
        <v>2297</v>
      </c>
      <c r="C2220" s="2" t="s">
        <v>118</v>
      </c>
      <c r="D2220" s="2" t="str">
        <f>INDEX(Hotels!$C$2:$C$49,MATCH(C2220,Hotels!$A$2:$A$49,0))</f>
        <v>Rishikesh</v>
      </c>
      <c r="E2220" s="11">
        <v>45861</v>
      </c>
      <c r="F2220" s="11">
        <v>45914</v>
      </c>
      <c r="G2220" s="11">
        <v>45918</v>
      </c>
      <c r="H2220" s="13">
        <f>DATE(YEAR(F2220),MONTH(F2220),1)</f>
        <v>45901</v>
      </c>
      <c r="I2220" s="2">
        <f>G2220-F2220</f>
        <v>4</v>
      </c>
      <c r="J2220" s="2">
        <f>F2220-E2220</f>
        <v>53</v>
      </c>
      <c r="K2220" s="2" t="s">
        <v>2668</v>
      </c>
      <c r="L2220" s="2">
        <v>2</v>
      </c>
      <c r="M2220" s="2">
        <v>4</v>
      </c>
      <c r="N2220" s="2">
        <v>2</v>
      </c>
      <c r="O2220" s="2" t="s">
        <v>2670</v>
      </c>
      <c r="P2220" s="2" t="s">
        <v>2652</v>
      </c>
      <c r="Q2220" s="2" t="s">
        <v>2649</v>
      </c>
      <c r="R2220" s="3">
        <v>8250</v>
      </c>
      <c r="S2220" s="3">
        <f>I2220*L2220*R2220</f>
        <v>66000</v>
      </c>
      <c r="T2220" s="2">
        <f>M2220+N2220</f>
        <v>6</v>
      </c>
    </row>
    <row r="2221" spans="1:20" x14ac:dyDescent="0.2">
      <c r="A2221" s="2" t="s">
        <v>4885</v>
      </c>
      <c r="B2221" s="2" t="s">
        <v>2317</v>
      </c>
      <c r="C2221" s="2" t="s">
        <v>19</v>
      </c>
      <c r="D2221" s="2" t="str">
        <f>INDEX(Hotels!$C$2:$C$49,MATCH(C2221,Hotels!$A$2:$A$49,0))</f>
        <v>Goa</v>
      </c>
      <c r="E2221" s="11">
        <v>45861</v>
      </c>
      <c r="F2221" s="11">
        <v>45915</v>
      </c>
      <c r="G2221" s="11">
        <v>45918</v>
      </c>
      <c r="H2221" s="13">
        <f>DATE(YEAR(F2221),MONTH(F2221),1)</f>
        <v>45901</v>
      </c>
      <c r="I2221" s="2">
        <f>G2221-F2221</f>
        <v>3</v>
      </c>
      <c r="J2221" s="2">
        <f>F2221-E2221</f>
        <v>54</v>
      </c>
      <c r="K2221" s="2" t="s">
        <v>2655</v>
      </c>
      <c r="L2221" s="2">
        <v>1</v>
      </c>
      <c r="M2221" s="2">
        <v>2</v>
      </c>
      <c r="N2221" s="2">
        <v>0</v>
      </c>
      <c r="O2221" s="2" t="s">
        <v>2689</v>
      </c>
      <c r="P2221" s="2" t="s">
        <v>2659</v>
      </c>
      <c r="Q2221" s="2" t="s">
        <v>2649</v>
      </c>
      <c r="R2221" s="3">
        <v>5900</v>
      </c>
      <c r="S2221" s="3">
        <f>I2221*L2221*R2221</f>
        <v>17700</v>
      </c>
      <c r="T2221" s="2">
        <f>M2221+N2221</f>
        <v>2</v>
      </c>
    </row>
    <row r="2222" spans="1:20" x14ac:dyDescent="0.2">
      <c r="A2222" s="2" t="s">
        <v>4886</v>
      </c>
      <c r="B2222" s="2" t="s">
        <v>2459</v>
      </c>
      <c r="C2222" s="2" t="s">
        <v>37</v>
      </c>
      <c r="D2222" s="2" t="str">
        <f>INDEX(Hotels!$C$2:$C$49,MATCH(C2222,Hotels!$A$2:$A$49,0))</f>
        <v>Udaipur</v>
      </c>
      <c r="E2222" s="11">
        <v>45861</v>
      </c>
      <c r="F2222" s="11">
        <v>45920</v>
      </c>
      <c r="G2222" s="11">
        <v>45923</v>
      </c>
      <c r="H2222" s="13">
        <f>DATE(YEAR(F2222),MONTH(F2222),1)</f>
        <v>45901</v>
      </c>
      <c r="I2222" s="2">
        <f>G2222-F2222</f>
        <v>3</v>
      </c>
      <c r="J2222" s="2">
        <f>F2222-E2222</f>
        <v>59</v>
      </c>
      <c r="K2222" s="2" t="s">
        <v>2655</v>
      </c>
      <c r="L2222" s="2">
        <v>1</v>
      </c>
      <c r="M2222" s="2">
        <v>2</v>
      </c>
      <c r="N2222" s="2">
        <v>0</v>
      </c>
      <c r="O2222" s="2" t="s">
        <v>2651</v>
      </c>
      <c r="P2222" s="2" t="s">
        <v>2662</v>
      </c>
      <c r="Q2222" s="2" t="s">
        <v>2649</v>
      </c>
      <c r="R2222" s="3">
        <v>11200</v>
      </c>
      <c r="S2222" s="3">
        <f>I2222*L2222*R2222</f>
        <v>33600</v>
      </c>
      <c r="T2222" s="2">
        <f>M2222+N2222</f>
        <v>2</v>
      </c>
    </row>
    <row r="2223" spans="1:20" x14ac:dyDescent="0.2">
      <c r="A2223" s="2" t="s">
        <v>4887</v>
      </c>
      <c r="B2223" s="2" t="s">
        <v>486</v>
      </c>
      <c r="C2223" s="2" t="s">
        <v>125</v>
      </c>
      <c r="D2223" s="2" t="str">
        <f>INDEX(Hotels!$C$2:$C$49,MATCH(C2223,Hotels!$A$2:$A$49,0))</f>
        <v>Varanasi</v>
      </c>
      <c r="E2223" s="11">
        <v>45862</v>
      </c>
      <c r="F2223" s="11">
        <v>46121</v>
      </c>
      <c r="G2223" s="11">
        <v>46125</v>
      </c>
      <c r="H2223" s="13">
        <f>DATE(YEAR(F2223),MONTH(F2223),1)</f>
        <v>46113</v>
      </c>
      <c r="I2223" s="2">
        <f>G2223-F2223</f>
        <v>4</v>
      </c>
      <c r="J2223" s="2">
        <f>F2223-E2223</f>
        <v>259</v>
      </c>
      <c r="K2223" s="2" t="s">
        <v>2655</v>
      </c>
      <c r="L2223" s="2">
        <v>1</v>
      </c>
      <c r="M2223" s="2">
        <v>2</v>
      </c>
      <c r="N2223" s="2">
        <v>2</v>
      </c>
      <c r="O2223" s="2" t="s">
        <v>2689</v>
      </c>
      <c r="P2223" s="2" t="s">
        <v>2656</v>
      </c>
      <c r="Q2223" s="2" t="s">
        <v>2649</v>
      </c>
      <c r="R2223" s="3">
        <v>9900</v>
      </c>
      <c r="S2223" s="3">
        <f>I2223*L2223*R2223</f>
        <v>39600</v>
      </c>
      <c r="T2223" s="2">
        <f>M2223+N2223</f>
        <v>4</v>
      </c>
    </row>
    <row r="2224" spans="1:20" x14ac:dyDescent="0.2">
      <c r="A2224" s="2" t="s">
        <v>4888</v>
      </c>
      <c r="B2224" s="2" t="s">
        <v>1209</v>
      </c>
      <c r="C2224" s="2" t="s">
        <v>69</v>
      </c>
      <c r="D2224" s="2" t="str">
        <f>INDEX(Hotels!$C$2:$C$49,MATCH(C2224,Hotels!$A$2:$A$49,0))</f>
        <v>New Delhi</v>
      </c>
      <c r="E2224" s="11">
        <v>45862</v>
      </c>
      <c r="F2224" s="11">
        <v>45900</v>
      </c>
      <c r="G2224" s="11">
        <v>45904</v>
      </c>
      <c r="H2224" s="13">
        <f>DATE(YEAR(F2224),MONTH(F2224),1)</f>
        <v>45870</v>
      </c>
      <c r="I2224" s="2">
        <f>G2224-F2224</f>
        <v>4</v>
      </c>
      <c r="J2224" s="2">
        <f>F2224-E2224</f>
        <v>38</v>
      </c>
      <c r="K2224" s="2" t="s">
        <v>2655</v>
      </c>
      <c r="L2224" s="2">
        <v>1</v>
      </c>
      <c r="M2224" s="2">
        <v>2</v>
      </c>
      <c r="N2224" s="2">
        <v>0</v>
      </c>
      <c r="O2224" s="2" t="s">
        <v>2670</v>
      </c>
      <c r="P2224" s="2" t="s">
        <v>2672</v>
      </c>
      <c r="Q2224" s="2" t="s">
        <v>2649</v>
      </c>
      <c r="R2224" s="3">
        <v>14100</v>
      </c>
      <c r="S2224" s="3">
        <f>I2224*L2224*R2224</f>
        <v>56400</v>
      </c>
      <c r="T2224" s="2">
        <f>M2224+N2224</f>
        <v>2</v>
      </c>
    </row>
    <row r="2225" spans="1:20" x14ac:dyDescent="0.2">
      <c r="A2225" s="2" t="s">
        <v>4889</v>
      </c>
      <c r="B2225" s="2" t="s">
        <v>1346</v>
      </c>
      <c r="C2225" s="2" t="s">
        <v>116</v>
      </c>
      <c r="D2225" s="2" t="str">
        <f>INDEX(Hotels!$C$2:$C$49,MATCH(C2225,Hotels!$A$2:$A$49,0))</f>
        <v>Rishikesh</v>
      </c>
      <c r="E2225" s="11">
        <v>45862</v>
      </c>
      <c r="F2225" s="11">
        <v>45915</v>
      </c>
      <c r="G2225" s="11">
        <v>45919</v>
      </c>
      <c r="H2225" s="13">
        <f>DATE(YEAR(F2225),MONTH(F2225),1)</f>
        <v>45901</v>
      </c>
      <c r="I2225" s="2">
        <f>G2225-F2225</f>
        <v>4</v>
      </c>
      <c r="J2225" s="2">
        <f>F2225-E2225</f>
        <v>53</v>
      </c>
      <c r="K2225" s="2" t="s">
        <v>2655</v>
      </c>
      <c r="L2225" s="2">
        <v>1</v>
      </c>
      <c r="M2225" s="2">
        <v>3</v>
      </c>
      <c r="N2225" s="2">
        <v>0</v>
      </c>
      <c r="O2225" s="2" t="s">
        <v>2670</v>
      </c>
      <c r="P2225" s="2" t="s">
        <v>2652</v>
      </c>
      <c r="Q2225" s="2" t="s">
        <v>2649</v>
      </c>
      <c r="R2225" s="3">
        <v>5800</v>
      </c>
      <c r="S2225" s="3">
        <f>I2225*L2225*R2225</f>
        <v>23200</v>
      </c>
      <c r="T2225" s="2">
        <f>M2225+N2225</f>
        <v>3</v>
      </c>
    </row>
    <row r="2226" spans="1:20" x14ac:dyDescent="0.2">
      <c r="A2226" s="2" t="s">
        <v>4890</v>
      </c>
      <c r="B2226" s="2" t="s">
        <v>2454</v>
      </c>
      <c r="C2226" s="2" t="s">
        <v>97</v>
      </c>
      <c r="D2226" s="2" t="str">
        <f>INDEX(Hotels!$C$2:$C$49,MATCH(C2226,Hotels!$A$2:$A$49,0))</f>
        <v>Shimla</v>
      </c>
      <c r="E2226" s="11">
        <v>45862</v>
      </c>
      <c r="F2226" s="11">
        <v>45871</v>
      </c>
      <c r="G2226" s="11">
        <v>45873</v>
      </c>
      <c r="H2226" s="13">
        <f>DATE(YEAR(F2226),MONTH(F2226),1)</f>
        <v>45870</v>
      </c>
      <c r="I2226" s="2">
        <f>G2226-F2226</f>
        <v>2</v>
      </c>
      <c r="J2226" s="2">
        <f>F2226-E2226</f>
        <v>9</v>
      </c>
      <c r="K2226" s="2" t="s">
        <v>2646</v>
      </c>
      <c r="L2226" s="2">
        <v>1</v>
      </c>
      <c r="M2226" s="2">
        <v>2</v>
      </c>
      <c r="N2226" s="2">
        <v>0</v>
      </c>
      <c r="O2226" s="2" t="s">
        <v>2670</v>
      </c>
      <c r="P2226" s="2" t="s">
        <v>2656</v>
      </c>
      <c r="Q2226" s="2" t="s">
        <v>2649</v>
      </c>
      <c r="R2226" s="3">
        <v>12750</v>
      </c>
      <c r="S2226" s="3">
        <f>I2226*L2226*R2226</f>
        <v>25500</v>
      </c>
      <c r="T2226" s="2">
        <f>M2226+N2226</f>
        <v>2</v>
      </c>
    </row>
    <row r="2227" spans="1:20" x14ac:dyDescent="0.2">
      <c r="A2227" s="2" t="s">
        <v>4891</v>
      </c>
      <c r="B2227" s="2" t="s">
        <v>744</v>
      </c>
      <c r="C2227" s="2" t="s">
        <v>16</v>
      </c>
      <c r="D2227" s="2" t="str">
        <f>INDEX(Hotels!$C$2:$C$49,MATCH(C2227,Hotels!$A$2:$A$49,0))</f>
        <v>Goa</v>
      </c>
      <c r="E2227" s="11">
        <v>45863</v>
      </c>
      <c r="F2227" s="11">
        <v>45948</v>
      </c>
      <c r="G2227" s="11">
        <v>45952</v>
      </c>
      <c r="H2227" s="13">
        <f>DATE(YEAR(F2227),MONTH(F2227),1)</f>
        <v>45931</v>
      </c>
      <c r="I2227" s="2">
        <f>G2227-F2227</f>
        <v>4</v>
      </c>
      <c r="J2227" s="2">
        <f>F2227-E2227</f>
        <v>85</v>
      </c>
      <c r="K2227" s="2" t="s">
        <v>2668</v>
      </c>
      <c r="L2227" s="2">
        <v>1</v>
      </c>
      <c r="M2227" s="2">
        <v>2</v>
      </c>
      <c r="N2227" s="2">
        <v>3</v>
      </c>
      <c r="O2227" s="2" t="s">
        <v>2670</v>
      </c>
      <c r="P2227" s="2" t="s">
        <v>2652</v>
      </c>
      <c r="Q2227" s="2" t="s">
        <v>2649</v>
      </c>
      <c r="R2227" s="3">
        <v>3250</v>
      </c>
      <c r="S2227" s="3">
        <f>I2227*L2227*R2227</f>
        <v>13000</v>
      </c>
      <c r="T2227" s="2">
        <f>M2227+N2227</f>
        <v>5</v>
      </c>
    </row>
    <row r="2228" spans="1:20" x14ac:dyDescent="0.2">
      <c r="A2228" s="2" t="s">
        <v>4892</v>
      </c>
      <c r="B2228" s="2" t="s">
        <v>1378</v>
      </c>
      <c r="C2228" s="2" t="s">
        <v>83</v>
      </c>
      <c r="D2228" s="2" t="str">
        <f>INDEX(Hotels!$C$2:$C$49,MATCH(C2228,Hotels!$A$2:$A$49,0))</f>
        <v>Kochi</v>
      </c>
      <c r="E2228" s="11">
        <v>45863</v>
      </c>
      <c r="F2228" s="11">
        <v>45873</v>
      </c>
      <c r="G2228" s="11">
        <v>45876</v>
      </c>
      <c r="H2228" s="13">
        <f>DATE(YEAR(F2228),MONTH(F2228),1)</f>
        <v>45870</v>
      </c>
      <c r="I2228" s="2">
        <f>G2228-F2228</f>
        <v>3</v>
      </c>
      <c r="J2228" s="2">
        <f>F2228-E2228</f>
        <v>10</v>
      </c>
      <c r="K2228" s="2" t="s">
        <v>2646</v>
      </c>
      <c r="L2228" s="2">
        <v>1</v>
      </c>
      <c r="M2228" s="2">
        <v>2</v>
      </c>
      <c r="N2228" s="2">
        <v>0</v>
      </c>
      <c r="O2228" s="2" t="s">
        <v>2689</v>
      </c>
      <c r="P2228" s="2" t="s">
        <v>2652</v>
      </c>
      <c r="Q2228" s="2" t="s">
        <v>2649</v>
      </c>
      <c r="R2228" s="3">
        <v>12750</v>
      </c>
      <c r="S2228" s="3">
        <f>I2228*L2228*R2228</f>
        <v>38250</v>
      </c>
      <c r="T2228" s="2">
        <f>M2228+N2228</f>
        <v>2</v>
      </c>
    </row>
    <row r="2229" spans="1:20" x14ac:dyDescent="0.2">
      <c r="A2229" s="2" t="s">
        <v>4893</v>
      </c>
      <c r="B2229" s="2" t="s">
        <v>1496</v>
      </c>
      <c r="C2229" s="2" t="s">
        <v>93</v>
      </c>
      <c r="D2229" s="2" t="str">
        <f>INDEX(Hotels!$C$2:$C$49,MATCH(C2229,Hotels!$A$2:$A$49,0))</f>
        <v>Shimla</v>
      </c>
      <c r="E2229" s="11">
        <v>45863</v>
      </c>
      <c r="F2229" s="11">
        <v>45949</v>
      </c>
      <c r="G2229" s="11">
        <v>45953</v>
      </c>
      <c r="H2229" s="13">
        <f>DATE(YEAR(F2229),MONTH(F2229),1)</f>
        <v>45931</v>
      </c>
      <c r="I2229" s="2">
        <f>G2229-F2229</f>
        <v>4</v>
      </c>
      <c r="J2229" s="2">
        <f>F2229-E2229</f>
        <v>86</v>
      </c>
      <c r="K2229" s="2" t="s">
        <v>2655</v>
      </c>
      <c r="L2229" s="2">
        <v>4</v>
      </c>
      <c r="M2229" s="2">
        <v>8</v>
      </c>
      <c r="N2229" s="2">
        <v>0</v>
      </c>
      <c r="O2229" s="2" t="s">
        <v>2658</v>
      </c>
      <c r="P2229" s="2" t="s">
        <v>2652</v>
      </c>
      <c r="Q2229" s="2" t="s">
        <v>2664</v>
      </c>
      <c r="R2229" s="3">
        <v>5350</v>
      </c>
      <c r="S2229" s="3">
        <f>I2229*L2229*R2229</f>
        <v>85600</v>
      </c>
      <c r="T2229" s="2">
        <f>M2229+N2229</f>
        <v>8</v>
      </c>
    </row>
    <row r="2230" spans="1:20" x14ac:dyDescent="0.2">
      <c r="A2230" s="2" t="s">
        <v>4894</v>
      </c>
      <c r="B2230" s="2" t="s">
        <v>2170</v>
      </c>
      <c r="C2230" s="2" t="s">
        <v>41</v>
      </c>
      <c r="D2230" s="2" t="str">
        <f>INDEX(Hotels!$C$2:$C$49,MATCH(C2230,Hotels!$A$2:$A$49,0))</f>
        <v>Udaipur</v>
      </c>
      <c r="E2230" s="11">
        <v>45863</v>
      </c>
      <c r="F2230" s="11">
        <v>45873</v>
      </c>
      <c r="G2230" s="11">
        <v>45879</v>
      </c>
      <c r="H2230" s="13">
        <f>DATE(YEAR(F2230),MONTH(F2230),1)</f>
        <v>45870</v>
      </c>
      <c r="I2230" s="2">
        <f>G2230-F2230</f>
        <v>6</v>
      </c>
      <c r="J2230" s="2">
        <f>F2230-E2230</f>
        <v>10</v>
      </c>
      <c r="K2230" s="2" t="s">
        <v>2655</v>
      </c>
      <c r="L2230" s="2">
        <v>1</v>
      </c>
      <c r="M2230" s="2">
        <v>2</v>
      </c>
      <c r="N2230" s="2">
        <v>3</v>
      </c>
      <c r="O2230" s="2" t="s">
        <v>2647</v>
      </c>
      <c r="P2230" s="2" t="s">
        <v>2672</v>
      </c>
      <c r="Q2230" s="2" t="s">
        <v>2649</v>
      </c>
      <c r="R2230" s="3">
        <v>3850</v>
      </c>
      <c r="S2230" s="3">
        <f>I2230*L2230*R2230</f>
        <v>23100</v>
      </c>
      <c r="T2230" s="2">
        <f>M2230+N2230</f>
        <v>5</v>
      </c>
    </row>
    <row r="2231" spans="1:20" x14ac:dyDescent="0.2">
      <c r="A2231" s="2" t="s">
        <v>4895</v>
      </c>
      <c r="B2231" s="2" t="s">
        <v>2197</v>
      </c>
      <c r="C2231" s="2" t="s">
        <v>47</v>
      </c>
      <c r="D2231" s="2" t="str">
        <f>INDEX(Hotels!$C$2:$C$49,MATCH(C2231,Hotels!$A$2:$A$49,0))</f>
        <v>Agra</v>
      </c>
      <c r="E2231" s="11">
        <v>45863</v>
      </c>
      <c r="F2231" s="11">
        <v>45961</v>
      </c>
      <c r="G2231" s="11">
        <v>45965</v>
      </c>
      <c r="H2231" s="13">
        <f>DATE(YEAR(F2231),MONTH(F2231),1)</f>
        <v>45931</v>
      </c>
      <c r="I2231" s="2">
        <f>G2231-F2231</f>
        <v>4</v>
      </c>
      <c r="J2231" s="2">
        <f>F2231-E2231</f>
        <v>98</v>
      </c>
      <c r="K2231" s="2" t="s">
        <v>2655</v>
      </c>
      <c r="L2231" s="2">
        <v>2</v>
      </c>
      <c r="M2231" s="2">
        <v>4</v>
      </c>
      <c r="N2231" s="2">
        <v>2</v>
      </c>
      <c r="O2231" s="2" t="s">
        <v>2658</v>
      </c>
      <c r="P2231" s="2" t="s">
        <v>2656</v>
      </c>
      <c r="Q2231" s="2" t="s">
        <v>2649</v>
      </c>
      <c r="R2231" s="3">
        <v>7150</v>
      </c>
      <c r="S2231" s="3">
        <f>I2231*L2231*R2231</f>
        <v>57200</v>
      </c>
      <c r="T2231" s="2">
        <f>M2231+N2231</f>
        <v>6</v>
      </c>
    </row>
    <row r="2232" spans="1:20" x14ac:dyDescent="0.2">
      <c r="A2232" s="2" t="s">
        <v>4896</v>
      </c>
      <c r="B2232" s="2" t="s">
        <v>2210</v>
      </c>
      <c r="C2232" s="2" t="s">
        <v>108</v>
      </c>
      <c r="D2232" s="2" t="str">
        <f>INDEX(Hotels!$C$2:$C$49,MATCH(C2232,Hotels!$A$2:$A$49,0))</f>
        <v>Manali</v>
      </c>
      <c r="E2232" s="11">
        <v>45863</v>
      </c>
      <c r="F2232" s="11">
        <v>45987</v>
      </c>
      <c r="G2232" s="11">
        <v>45990</v>
      </c>
      <c r="H2232" s="13">
        <f>DATE(YEAR(F2232),MONTH(F2232),1)</f>
        <v>45962</v>
      </c>
      <c r="I2232" s="2">
        <f>G2232-F2232</f>
        <v>3</v>
      </c>
      <c r="J2232" s="2">
        <f>F2232-E2232</f>
        <v>124</v>
      </c>
      <c r="K2232" s="2" t="s">
        <v>2655</v>
      </c>
      <c r="L2232" s="2">
        <v>1</v>
      </c>
      <c r="M2232" s="2">
        <v>2</v>
      </c>
      <c r="N2232" s="2">
        <v>0</v>
      </c>
      <c r="O2232" s="2" t="s">
        <v>2651</v>
      </c>
      <c r="P2232" s="2" t="s">
        <v>2648</v>
      </c>
      <c r="Q2232" s="2" t="s">
        <v>2649</v>
      </c>
      <c r="R2232" s="3">
        <v>11150</v>
      </c>
      <c r="S2232" s="3">
        <f>I2232*L2232*R2232</f>
        <v>33450</v>
      </c>
      <c r="T2232" s="2">
        <f>M2232+N2232</f>
        <v>2</v>
      </c>
    </row>
    <row r="2233" spans="1:20" x14ac:dyDescent="0.2">
      <c r="A2233" s="2" t="s">
        <v>4897</v>
      </c>
      <c r="B2233" s="2" t="s">
        <v>715</v>
      </c>
      <c r="C2233" s="2" t="s">
        <v>110</v>
      </c>
      <c r="D2233" s="2" t="str">
        <f>INDEX(Hotels!$C$2:$C$49,MATCH(C2233,Hotels!$A$2:$A$49,0))</f>
        <v>Manali</v>
      </c>
      <c r="E2233" s="11">
        <v>45864</v>
      </c>
      <c r="F2233" s="11">
        <v>45875</v>
      </c>
      <c r="G2233" s="11">
        <v>45876</v>
      </c>
      <c r="H2233" s="13">
        <f>DATE(YEAR(F2233),MONTH(F2233),1)</f>
        <v>45870</v>
      </c>
      <c r="I2233" s="2">
        <f>G2233-F2233</f>
        <v>1</v>
      </c>
      <c r="J2233" s="2">
        <f>F2233-E2233</f>
        <v>11</v>
      </c>
      <c r="K2233" s="2" t="s">
        <v>2655</v>
      </c>
      <c r="L2233" s="2">
        <v>1</v>
      </c>
      <c r="M2233" s="2">
        <v>1</v>
      </c>
      <c r="N2233" s="2">
        <v>0</v>
      </c>
      <c r="O2233" s="2" t="s">
        <v>2732</v>
      </c>
      <c r="P2233" s="2" t="s">
        <v>2648</v>
      </c>
      <c r="Q2233" s="2" t="s">
        <v>2649</v>
      </c>
      <c r="R2233" s="3">
        <v>4350</v>
      </c>
      <c r="S2233" s="3">
        <f>I2233*L2233*R2233</f>
        <v>4350</v>
      </c>
      <c r="T2233" s="2">
        <f>M2233+N2233</f>
        <v>1</v>
      </c>
    </row>
    <row r="2234" spans="1:20" x14ac:dyDescent="0.2">
      <c r="A2234" s="2" t="s">
        <v>4898</v>
      </c>
      <c r="B2234" s="2" t="s">
        <v>993</v>
      </c>
      <c r="C2234" s="2" t="s">
        <v>53</v>
      </c>
      <c r="D2234" s="2" t="str">
        <f>INDEX(Hotels!$C$2:$C$49,MATCH(C2234,Hotels!$A$2:$A$49,0))</f>
        <v>Mumbai</v>
      </c>
      <c r="E2234" s="11">
        <v>45864</v>
      </c>
      <c r="F2234" s="11">
        <v>45879</v>
      </c>
      <c r="G2234" s="11">
        <v>45882</v>
      </c>
      <c r="H2234" s="13">
        <f>DATE(YEAR(F2234),MONTH(F2234),1)</f>
        <v>45870</v>
      </c>
      <c r="I2234" s="2">
        <f>G2234-F2234</f>
        <v>3</v>
      </c>
      <c r="J2234" s="2">
        <f>F2234-E2234</f>
        <v>15</v>
      </c>
      <c r="K2234" s="2" t="s">
        <v>2646</v>
      </c>
      <c r="L2234" s="2">
        <v>1</v>
      </c>
      <c r="M2234" s="2">
        <v>3</v>
      </c>
      <c r="N2234" s="2">
        <v>0</v>
      </c>
      <c r="O2234" s="2" t="s">
        <v>2689</v>
      </c>
      <c r="P2234" s="2" t="s">
        <v>2659</v>
      </c>
      <c r="Q2234" s="2" t="s">
        <v>2649</v>
      </c>
      <c r="R2234" s="3">
        <v>12350</v>
      </c>
      <c r="S2234" s="3">
        <f>I2234*L2234*R2234</f>
        <v>37050</v>
      </c>
      <c r="T2234" s="2">
        <f>M2234+N2234</f>
        <v>3</v>
      </c>
    </row>
    <row r="2235" spans="1:20" x14ac:dyDescent="0.2">
      <c r="A2235" s="2" t="s">
        <v>4899</v>
      </c>
      <c r="B2235" s="2" t="s">
        <v>187</v>
      </c>
      <c r="C2235" s="2" t="s">
        <v>26</v>
      </c>
      <c r="D2235" s="2" t="str">
        <f>INDEX(Hotels!$C$2:$C$49,MATCH(C2235,Hotels!$A$2:$A$49,0))</f>
        <v>Jaipur</v>
      </c>
      <c r="E2235" s="11">
        <v>45865</v>
      </c>
      <c r="F2235" s="11">
        <v>45865</v>
      </c>
      <c r="G2235" s="11">
        <v>45868</v>
      </c>
      <c r="H2235" s="13">
        <f>DATE(YEAR(F2235),MONTH(F2235),1)</f>
        <v>45839</v>
      </c>
      <c r="I2235" s="2">
        <f>G2235-F2235</f>
        <v>3</v>
      </c>
      <c r="J2235" s="2">
        <f>F2235-E2235</f>
        <v>0</v>
      </c>
      <c r="K2235" s="2" t="s">
        <v>2666</v>
      </c>
      <c r="L2235" s="2">
        <v>1</v>
      </c>
      <c r="M2235" s="2">
        <v>2</v>
      </c>
      <c r="N2235" s="2">
        <v>0</v>
      </c>
      <c r="O2235" s="2" t="s">
        <v>2651</v>
      </c>
      <c r="P2235" s="2" t="s">
        <v>2652</v>
      </c>
      <c r="Q2235" s="2" t="s">
        <v>2653</v>
      </c>
      <c r="R2235" s="3">
        <v>22450</v>
      </c>
      <c r="S2235" s="3">
        <f>I2235*L2235*R2235</f>
        <v>67350</v>
      </c>
      <c r="T2235" s="2">
        <f>M2235+N2235</f>
        <v>2</v>
      </c>
    </row>
    <row r="2236" spans="1:20" x14ac:dyDescent="0.2">
      <c r="A2236" s="2" t="s">
        <v>4900</v>
      </c>
      <c r="B2236" s="2" t="s">
        <v>1630</v>
      </c>
      <c r="C2236" s="2" t="s">
        <v>57</v>
      </c>
      <c r="D2236" s="2" t="str">
        <f>INDEX(Hotels!$C$2:$C$49,MATCH(C2236,Hotels!$A$2:$A$49,0))</f>
        <v>Mumbai</v>
      </c>
      <c r="E2236" s="11">
        <v>45865</v>
      </c>
      <c r="F2236" s="11">
        <v>45880</v>
      </c>
      <c r="G2236" s="11">
        <v>45884</v>
      </c>
      <c r="H2236" s="13">
        <f>DATE(YEAR(F2236),MONTH(F2236),1)</f>
        <v>45870</v>
      </c>
      <c r="I2236" s="2">
        <f>G2236-F2236</f>
        <v>4</v>
      </c>
      <c r="J2236" s="2">
        <f>F2236-E2236</f>
        <v>15</v>
      </c>
      <c r="K2236" s="2" t="s">
        <v>2655</v>
      </c>
      <c r="L2236" s="2">
        <v>1</v>
      </c>
      <c r="M2236" s="2">
        <v>1</v>
      </c>
      <c r="N2236" s="2">
        <v>0</v>
      </c>
      <c r="O2236" s="2" t="s">
        <v>2661</v>
      </c>
      <c r="P2236" s="2" t="s">
        <v>2656</v>
      </c>
      <c r="Q2236" s="2" t="s">
        <v>2649</v>
      </c>
      <c r="R2236" s="3">
        <v>7800</v>
      </c>
      <c r="S2236" s="3">
        <f>I2236*L2236*R2236</f>
        <v>31200</v>
      </c>
      <c r="T2236" s="2">
        <f>M2236+N2236</f>
        <v>1</v>
      </c>
    </row>
    <row r="2237" spans="1:20" x14ac:dyDescent="0.2">
      <c r="A2237" s="2" t="s">
        <v>4901</v>
      </c>
      <c r="B2237" s="2" t="s">
        <v>2003</v>
      </c>
      <c r="C2237" s="2" t="s">
        <v>37</v>
      </c>
      <c r="D2237" s="2" t="str">
        <f>INDEX(Hotels!$C$2:$C$49,MATCH(C2237,Hotels!$A$2:$A$49,0))</f>
        <v>Udaipur</v>
      </c>
      <c r="E2237" s="11">
        <v>45865</v>
      </c>
      <c r="F2237" s="11">
        <v>45994</v>
      </c>
      <c r="G2237" s="11">
        <v>45999</v>
      </c>
      <c r="H2237" s="13">
        <f>DATE(YEAR(F2237),MONTH(F2237),1)</f>
        <v>45992</v>
      </c>
      <c r="I2237" s="2">
        <f>G2237-F2237</f>
        <v>5</v>
      </c>
      <c r="J2237" s="2">
        <f>F2237-E2237</f>
        <v>129</v>
      </c>
      <c r="K2237" s="2" t="s">
        <v>2646</v>
      </c>
      <c r="L2237" s="2">
        <v>1</v>
      </c>
      <c r="M2237" s="2">
        <v>2</v>
      </c>
      <c r="N2237" s="2">
        <v>2</v>
      </c>
      <c r="O2237" s="2" t="s">
        <v>2658</v>
      </c>
      <c r="P2237" s="2" t="s">
        <v>2656</v>
      </c>
      <c r="Q2237" s="2" t="s">
        <v>2649</v>
      </c>
      <c r="R2237" s="3">
        <v>28350</v>
      </c>
      <c r="S2237" s="3">
        <f>I2237*L2237*R2237</f>
        <v>141750</v>
      </c>
      <c r="T2237" s="2">
        <f>M2237+N2237</f>
        <v>4</v>
      </c>
    </row>
    <row r="2238" spans="1:20" x14ac:dyDescent="0.2">
      <c r="A2238" s="2" t="s">
        <v>4902</v>
      </c>
      <c r="B2238" s="2" t="s">
        <v>2059</v>
      </c>
      <c r="C2238" s="2" t="s">
        <v>71</v>
      </c>
      <c r="D2238" s="2" t="str">
        <f>INDEX(Hotels!$C$2:$C$49,MATCH(C2238,Hotels!$A$2:$A$49,0))</f>
        <v>New Delhi</v>
      </c>
      <c r="E2238" s="11">
        <v>45865</v>
      </c>
      <c r="F2238" s="11">
        <v>45882</v>
      </c>
      <c r="G2238" s="11">
        <v>45887</v>
      </c>
      <c r="H2238" s="13">
        <f>DATE(YEAR(F2238),MONTH(F2238),1)</f>
        <v>45870</v>
      </c>
      <c r="I2238" s="2">
        <f>G2238-F2238</f>
        <v>5</v>
      </c>
      <c r="J2238" s="2">
        <f>F2238-E2238</f>
        <v>17</v>
      </c>
      <c r="K2238" s="2" t="s">
        <v>2668</v>
      </c>
      <c r="L2238" s="2">
        <v>1</v>
      </c>
      <c r="M2238" s="2">
        <v>2</v>
      </c>
      <c r="N2238" s="2">
        <v>1</v>
      </c>
      <c r="O2238" s="2" t="s">
        <v>2647</v>
      </c>
      <c r="P2238" s="2" t="s">
        <v>2652</v>
      </c>
      <c r="Q2238" s="2" t="s">
        <v>2649</v>
      </c>
      <c r="R2238" s="3">
        <v>5600</v>
      </c>
      <c r="S2238" s="3">
        <f>I2238*L2238*R2238</f>
        <v>28000</v>
      </c>
      <c r="T2238" s="2">
        <f>M2238+N2238</f>
        <v>3</v>
      </c>
    </row>
    <row r="2239" spans="1:20" x14ac:dyDescent="0.2">
      <c r="A2239" s="2" t="s">
        <v>4903</v>
      </c>
      <c r="B2239" s="2" t="s">
        <v>488</v>
      </c>
      <c r="C2239" s="2" t="s">
        <v>29</v>
      </c>
      <c r="D2239" s="2" t="str">
        <f>INDEX(Hotels!$C$2:$C$49,MATCH(C2239,Hotels!$A$2:$A$49,0))</f>
        <v>Jaipur</v>
      </c>
      <c r="E2239" s="11">
        <v>45866</v>
      </c>
      <c r="F2239" s="11">
        <v>45931</v>
      </c>
      <c r="G2239" s="11">
        <v>45934</v>
      </c>
      <c r="H2239" s="13">
        <f>DATE(YEAR(F2239),MONTH(F2239),1)</f>
        <v>45931</v>
      </c>
      <c r="I2239" s="2">
        <f>G2239-F2239</f>
        <v>3</v>
      </c>
      <c r="J2239" s="2">
        <f>F2239-E2239</f>
        <v>65</v>
      </c>
      <c r="K2239" s="2" t="s">
        <v>2668</v>
      </c>
      <c r="L2239" s="2">
        <v>1</v>
      </c>
      <c r="M2239" s="2">
        <v>2</v>
      </c>
      <c r="N2239" s="2">
        <v>0</v>
      </c>
      <c r="O2239" s="2" t="s">
        <v>2670</v>
      </c>
      <c r="P2239" s="2" t="s">
        <v>2672</v>
      </c>
      <c r="Q2239" s="2" t="s">
        <v>2649</v>
      </c>
      <c r="R2239" s="3">
        <v>6800</v>
      </c>
      <c r="S2239" s="3">
        <f>I2239*L2239*R2239</f>
        <v>20400</v>
      </c>
      <c r="T2239" s="2">
        <f>M2239+N2239</f>
        <v>2</v>
      </c>
    </row>
    <row r="2240" spans="1:20" x14ac:dyDescent="0.2">
      <c r="A2240" s="2" t="s">
        <v>4904</v>
      </c>
      <c r="B2240" s="2" t="s">
        <v>918</v>
      </c>
      <c r="C2240" s="2" t="s">
        <v>39</v>
      </c>
      <c r="D2240" s="2" t="str">
        <f>INDEX(Hotels!$C$2:$C$49,MATCH(C2240,Hotels!$A$2:$A$49,0))</f>
        <v>Udaipur</v>
      </c>
      <c r="E2240" s="11">
        <v>45866</v>
      </c>
      <c r="F2240" s="11">
        <v>45952</v>
      </c>
      <c r="G2240" s="11">
        <v>45956</v>
      </c>
      <c r="H2240" s="13">
        <f>DATE(YEAR(F2240),MONTH(F2240),1)</f>
        <v>45931</v>
      </c>
      <c r="I2240" s="2">
        <f>G2240-F2240</f>
        <v>4</v>
      </c>
      <c r="J2240" s="2">
        <f>F2240-E2240</f>
        <v>86</v>
      </c>
      <c r="K2240" s="2" t="s">
        <v>2655</v>
      </c>
      <c r="L2240" s="2">
        <v>2</v>
      </c>
      <c r="M2240" s="2">
        <v>4</v>
      </c>
      <c r="N2240" s="2">
        <v>3</v>
      </c>
      <c r="O2240" s="2" t="s">
        <v>2689</v>
      </c>
      <c r="P2240" s="2" t="s">
        <v>2652</v>
      </c>
      <c r="Q2240" s="2" t="s">
        <v>2649</v>
      </c>
      <c r="R2240" s="3">
        <v>8050</v>
      </c>
      <c r="S2240" s="3">
        <f>I2240*L2240*R2240</f>
        <v>64400</v>
      </c>
      <c r="T2240" s="2">
        <f>M2240+N2240</f>
        <v>7</v>
      </c>
    </row>
    <row r="2241" spans="1:20" x14ac:dyDescent="0.2">
      <c r="A2241" s="2" t="s">
        <v>4905</v>
      </c>
      <c r="B2241" s="2" t="s">
        <v>1234</v>
      </c>
      <c r="C2241" s="2" t="s">
        <v>16</v>
      </c>
      <c r="D2241" s="2" t="str">
        <f>INDEX(Hotels!$C$2:$C$49,MATCH(C2241,Hotels!$A$2:$A$49,0))</f>
        <v>Goa</v>
      </c>
      <c r="E2241" s="11">
        <v>45866</v>
      </c>
      <c r="F2241" s="11">
        <v>45999</v>
      </c>
      <c r="G2241" s="11">
        <v>46002</v>
      </c>
      <c r="H2241" s="13">
        <f>DATE(YEAR(F2241),MONTH(F2241),1)</f>
        <v>45992</v>
      </c>
      <c r="I2241" s="2">
        <f>G2241-F2241</f>
        <v>3</v>
      </c>
      <c r="J2241" s="2">
        <f>F2241-E2241</f>
        <v>133</v>
      </c>
      <c r="K2241" s="2" t="s">
        <v>2668</v>
      </c>
      <c r="L2241" s="2">
        <v>1</v>
      </c>
      <c r="M2241" s="2">
        <v>2</v>
      </c>
      <c r="N2241" s="2">
        <v>0</v>
      </c>
      <c r="O2241" s="2" t="s">
        <v>2670</v>
      </c>
      <c r="P2241" s="2" t="s">
        <v>2652</v>
      </c>
      <c r="Q2241" s="2" t="s">
        <v>2649</v>
      </c>
      <c r="R2241" s="3">
        <v>3950</v>
      </c>
      <c r="S2241" s="3">
        <f>I2241*L2241*R2241</f>
        <v>11850</v>
      </c>
      <c r="T2241" s="2">
        <f>M2241+N2241</f>
        <v>2</v>
      </c>
    </row>
    <row r="2242" spans="1:20" x14ac:dyDescent="0.2">
      <c r="A2242" s="2" t="s">
        <v>4906</v>
      </c>
      <c r="B2242" s="2" t="s">
        <v>2387</v>
      </c>
      <c r="C2242" s="2" t="s">
        <v>13</v>
      </c>
      <c r="D2242" s="2" t="str">
        <f>INDEX(Hotels!$C$2:$C$49,MATCH(C2242,Hotels!$A$2:$A$49,0))</f>
        <v>Goa</v>
      </c>
      <c r="E2242" s="11">
        <v>45866</v>
      </c>
      <c r="F2242" s="11">
        <v>46044</v>
      </c>
      <c r="G2242" s="11">
        <v>46049</v>
      </c>
      <c r="H2242" s="13">
        <f>DATE(YEAR(F2242),MONTH(F2242),1)</f>
        <v>46023</v>
      </c>
      <c r="I2242" s="2">
        <f>G2242-F2242</f>
        <v>5</v>
      </c>
      <c r="J2242" s="2">
        <f>F2242-E2242</f>
        <v>178</v>
      </c>
      <c r="K2242" s="2" t="s">
        <v>2646</v>
      </c>
      <c r="L2242" s="2">
        <v>1</v>
      </c>
      <c r="M2242" s="2">
        <v>2</v>
      </c>
      <c r="N2242" s="2">
        <v>1</v>
      </c>
      <c r="O2242" s="2" t="s">
        <v>2670</v>
      </c>
      <c r="P2242" s="2" t="s">
        <v>2648</v>
      </c>
      <c r="Q2242" s="2" t="s">
        <v>2649</v>
      </c>
      <c r="R2242" s="3">
        <v>23050</v>
      </c>
      <c r="S2242" s="3">
        <f>I2242*L2242*R2242</f>
        <v>115250</v>
      </c>
      <c r="T2242" s="2">
        <f>M2242+N2242</f>
        <v>3</v>
      </c>
    </row>
    <row r="2243" spans="1:20" x14ac:dyDescent="0.2">
      <c r="A2243" s="2" t="s">
        <v>4907</v>
      </c>
      <c r="B2243" s="2" t="s">
        <v>1319</v>
      </c>
      <c r="C2243" s="2" t="s">
        <v>69</v>
      </c>
      <c r="D2243" s="2" t="str">
        <f>INDEX(Hotels!$C$2:$C$49,MATCH(C2243,Hotels!$A$2:$A$49,0))</f>
        <v>New Delhi</v>
      </c>
      <c r="E2243" s="11">
        <v>45867</v>
      </c>
      <c r="F2243" s="11">
        <v>45966</v>
      </c>
      <c r="G2243" s="11">
        <v>45971</v>
      </c>
      <c r="H2243" s="13">
        <f>DATE(YEAR(F2243),MONTH(F2243),1)</f>
        <v>45962</v>
      </c>
      <c r="I2243" s="2">
        <f>G2243-F2243</f>
        <v>5</v>
      </c>
      <c r="J2243" s="2">
        <f>F2243-E2243</f>
        <v>99</v>
      </c>
      <c r="K2243" s="2" t="s">
        <v>2655</v>
      </c>
      <c r="L2243" s="2">
        <v>1</v>
      </c>
      <c r="M2243" s="2">
        <v>2</v>
      </c>
      <c r="N2243" s="2">
        <v>3</v>
      </c>
      <c r="O2243" s="2" t="s">
        <v>2689</v>
      </c>
      <c r="P2243" s="2" t="s">
        <v>2662</v>
      </c>
      <c r="Q2243" s="2" t="s">
        <v>2649</v>
      </c>
      <c r="R2243" s="3">
        <v>19950</v>
      </c>
      <c r="S2243" s="3">
        <f>I2243*L2243*R2243</f>
        <v>99750</v>
      </c>
      <c r="T2243" s="2">
        <f>M2243+N2243</f>
        <v>5</v>
      </c>
    </row>
    <row r="2244" spans="1:20" x14ac:dyDescent="0.2">
      <c r="A2244" s="2" t="s">
        <v>4908</v>
      </c>
      <c r="B2244" s="2" t="s">
        <v>1630</v>
      </c>
      <c r="C2244" s="2" t="s">
        <v>51</v>
      </c>
      <c r="D2244" s="2" t="str">
        <f>INDEX(Hotels!$C$2:$C$49,MATCH(C2244,Hotels!$A$2:$A$49,0))</f>
        <v>Agra</v>
      </c>
      <c r="E2244" s="11">
        <v>45867</v>
      </c>
      <c r="F2244" s="11">
        <v>45963</v>
      </c>
      <c r="G2244" s="11">
        <v>45968</v>
      </c>
      <c r="H2244" s="13">
        <f>DATE(YEAR(F2244),MONTH(F2244),1)</f>
        <v>45962</v>
      </c>
      <c r="I2244" s="2">
        <f>G2244-F2244</f>
        <v>5</v>
      </c>
      <c r="J2244" s="2">
        <f>F2244-E2244</f>
        <v>96</v>
      </c>
      <c r="K2244" s="2" t="s">
        <v>2655</v>
      </c>
      <c r="L2244" s="2">
        <v>1</v>
      </c>
      <c r="M2244" s="2">
        <v>2</v>
      </c>
      <c r="N2244" s="2">
        <v>0</v>
      </c>
      <c r="O2244" s="2" t="s">
        <v>2670</v>
      </c>
      <c r="P2244" s="2" t="s">
        <v>2652</v>
      </c>
      <c r="Q2244" s="2" t="s">
        <v>2649</v>
      </c>
      <c r="R2244" s="3">
        <v>12350</v>
      </c>
      <c r="S2244" s="3">
        <f>I2244*L2244*R2244</f>
        <v>61750</v>
      </c>
      <c r="T2244" s="2">
        <f>M2244+N2244</f>
        <v>2</v>
      </c>
    </row>
    <row r="2245" spans="1:20" x14ac:dyDescent="0.2">
      <c r="A2245" s="2" t="s">
        <v>4909</v>
      </c>
      <c r="B2245" s="2" t="s">
        <v>2057</v>
      </c>
      <c r="C2245" s="2" t="s">
        <v>101</v>
      </c>
      <c r="D2245" s="2" t="str">
        <f>INDEX(Hotels!$C$2:$C$49,MATCH(C2245,Hotels!$A$2:$A$49,0))</f>
        <v>Shimla</v>
      </c>
      <c r="E2245" s="11">
        <v>45867</v>
      </c>
      <c r="F2245" s="11">
        <v>45952</v>
      </c>
      <c r="G2245" s="11">
        <v>45956</v>
      </c>
      <c r="H2245" s="13">
        <f>DATE(YEAR(F2245),MONTH(F2245),1)</f>
        <v>45931</v>
      </c>
      <c r="I2245" s="2">
        <f>G2245-F2245</f>
        <v>4</v>
      </c>
      <c r="J2245" s="2">
        <f>F2245-E2245</f>
        <v>85</v>
      </c>
      <c r="K2245" s="2" t="s">
        <v>2655</v>
      </c>
      <c r="L2245" s="2">
        <v>1</v>
      </c>
      <c r="M2245" s="2">
        <v>2</v>
      </c>
      <c r="N2245" s="2">
        <v>0</v>
      </c>
      <c r="O2245" s="2" t="s">
        <v>2683</v>
      </c>
      <c r="P2245" s="2" t="s">
        <v>2656</v>
      </c>
      <c r="Q2245" s="2" t="s">
        <v>2649</v>
      </c>
      <c r="R2245" s="3">
        <v>6800</v>
      </c>
      <c r="S2245" s="3">
        <f>I2245*L2245*R2245</f>
        <v>27200</v>
      </c>
      <c r="T2245" s="2">
        <f>M2245+N2245</f>
        <v>2</v>
      </c>
    </row>
    <row r="2246" spans="1:20" x14ac:dyDescent="0.2">
      <c r="A2246" s="2" t="s">
        <v>4910</v>
      </c>
      <c r="B2246" s="2" t="s">
        <v>232</v>
      </c>
      <c r="C2246" s="2" t="s">
        <v>120</v>
      </c>
      <c r="D2246" s="2" t="str">
        <f>INDEX(Hotels!$C$2:$C$49,MATCH(C2246,Hotels!$A$2:$A$49,0))</f>
        <v>Rishikesh</v>
      </c>
      <c r="E2246" s="11">
        <v>45868</v>
      </c>
      <c r="F2246" s="11">
        <v>45941</v>
      </c>
      <c r="G2246" s="11">
        <v>45943</v>
      </c>
      <c r="H2246" s="13">
        <f>DATE(YEAR(F2246),MONTH(F2246),1)</f>
        <v>45931</v>
      </c>
      <c r="I2246" s="2">
        <f>G2246-F2246</f>
        <v>2</v>
      </c>
      <c r="J2246" s="2">
        <f>F2246-E2246</f>
        <v>73</v>
      </c>
      <c r="K2246" s="2" t="s">
        <v>2668</v>
      </c>
      <c r="L2246" s="2">
        <v>4</v>
      </c>
      <c r="M2246" s="2">
        <v>8</v>
      </c>
      <c r="N2246" s="2">
        <v>0</v>
      </c>
      <c r="O2246" s="2" t="s">
        <v>2661</v>
      </c>
      <c r="P2246" s="2" t="s">
        <v>2656</v>
      </c>
      <c r="Q2246" s="2" t="s">
        <v>2649</v>
      </c>
      <c r="R2246" s="3">
        <v>2850</v>
      </c>
      <c r="S2246" s="3">
        <f>I2246*L2246*R2246</f>
        <v>22800</v>
      </c>
      <c r="T2246" s="2">
        <f>M2246+N2246</f>
        <v>8</v>
      </c>
    </row>
    <row r="2247" spans="1:20" x14ac:dyDescent="0.2">
      <c r="A2247" s="2" t="s">
        <v>4911</v>
      </c>
      <c r="B2247" s="2" t="s">
        <v>742</v>
      </c>
      <c r="C2247" s="2" t="s">
        <v>61</v>
      </c>
      <c r="D2247" s="2" t="str">
        <f>INDEX(Hotels!$C$2:$C$49,MATCH(C2247,Hotels!$A$2:$A$49,0))</f>
        <v>Mumbai</v>
      </c>
      <c r="E2247" s="11">
        <v>45868</v>
      </c>
      <c r="F2247" s="11">
        <v>45946</v>
      </c>
      <c r="G2247" s="11">
        <v>45951</v>
      </c>
      <c r="H2247" s="13">
        <f>DATE(YEAR(F2247),MONTH(F2247),1)</f>
        <v>45931</v>
      </c>
      <c r="I2247" s="2">
        <f>G2247-F2247</f>
        <v>5</v>
      </c>
      <c r="J2247" s="2">
        <f>F2247-E2247</f>
        <v>78</v>
      </c>
      <c r="K2247" s="2" t="s">
        <v>2655</v>
      </c>
      <c r="L2247" s="2">
        <v>1</v>
      </c>
      <c r="M2247" s="2">
        <v>2</v>
      </c>
      <c r="N2247" s="2">
        <v>1</v>
      </c>
      <c r="O2247" s="2" t="s">
        <v>2689</v>
      </c>
      <c r="P2247" s="2" t="s">
        <v>2648</v>
      </c>
      <c r="Q2247" s="2" t="s">
        <v>2649</v>
      </c>
      <c r="R2247" s="3">
        <v>17900</v>
      </c>
      <c r="S2247" s="3">
        <f>I2247*L2247*R2247</f>
        <v>89500</v>
      </c>
      <c r="T2247" s="2">
        <f>M2247+N2247</f>
        <v>3</v>
      </c>
    </row>
    <row r="2248" spans="1:20" x14ac:dyDescent="0.2">
      <c r="A2248" s="2" t="s">
        <v>4912</v>
      </c>
      <c r="B2248" s="2" t="s">
        <v>865</v>
      </c>
      <c r="C2248" s="2" t="s">
        <v>73</v>
      </c>
      <c r="D2248" s="2" t="str">
        <f>INDEX(Hotels!$C$2:$C$49,MATCH(C2248,Hotels!$A$2:$A$49,0))</f>
        <v>Bengaluru</v>
      </c>
      <c r="E2248" s="11">
        <v>45868</v>
      </c>
      <c r="F2248" s="11">
        <v>45889</v>
      </c>
      <c r="G2248" s="11">
        <v>45892</v>
      </c>
      <c r="H2248" s="13">
        <f>DATE(YEAR(F2248),MONTH(F2248),1)</f>
        <v>45870</v>
      </c>
      <c r="I2248" s="2">
        <f>G2248-F2248</f>
        <v>3</v>
      </c>
      <c r="J2248" s="2">
        <f>F2248-E2248</f>
        <v>21</v>
      </c>
      <c r="K2248" s="2" t="s">
        <v>2668</v>
      </c>
      <c r="L2248" s="2">
        <v>1</v>
      </c>
      <c r="M2248" s="2">
        <v>2</v>
      </c>
      <c r="N2248" s="2">
        <v>0</v>
      </c>
      <c r="O2248" s="2" t="s">
        <v>2732</v>
      </c>
      <c r="P2248" s="2" t="s">
        <v>2659</v>
      </c>
      <c r="Q2248" s="2" t="s">
        <v>2649</v>
      </c>
      <c r="R2248" s="3">
        <v>4950</v>
      </c>
      <c r="S2248" s="3">
        <f>I2248*L2248*R2248</f>
        <v>14850</v>
      </c>
      <c r="T2248" s="2">
        <f>M2248+N2248</f>
        <v>2</v>
      </c>
    </row>
    <row r="2249" spans="1:20" x14ac:dyDescent="0.2">
      <c r="A2249" s="2" t="s">
        <v>4913</v>
      </c>
      <c r="B2249" s="2" t="s">
        <v>1367</v>
      </c>
      <c r="C2249" s="2" t="s">
        <v>103</v>
      </c>
      <c r="D2249" s="2" t="str">
        <f>INDEX(Hotels!$C$2:$C$49,MATCH(C2249,Hotels!$A$2:$A$49,0))</f>
        <v>Manali</v>
      </c>
      <c r="E2249" s="11">
        <v>45868</v>
      </c>
      <c r="F2249" s="11">
        <v>46001</v>
      </c>
      <c r="G2249" s="11">
        <v>46005</v>
      </c>
      <c r="H2249" s="13">
        <f>DATE(YEAR(F2249),MONTH(F2249),1)</f>
        <v>45992</v>
      </c>
      <c r="I2249" s="2">
        <f>G2249-F2249</f>
        <v>4</v>
      </c>
      <c r="J2249" s="2">
        <f>F2249-E2249</f>
        <v>133</v>
      </c>
      <c r="K2249" s="2" t="s">
        <v>2668</v>
      </c>
      <c r="L2249" s="2">
        <v>4</v>
      </c>
      <c r="M2249" s="2">
        <v>8</v>
      </c>
      <c r="N2249" s="2">
        <v>0</v>
      </c>
      <c r="O2249" s="2" t="s">
        <v>2689</v>
      </c>
      <c r="P2249" s="2" t="s">
        <v>2652</v>
      </c>
      <c r="Q2249" s="2" t="s">
        <v>2649</v>
      </c>
      <c r="R2249" s="3">
        <v>3550</v>
      </c>
      <c r="S2249" s="3">
        <f>I2249*L2249*R2249</f>
        <v>56800</v>
      </c>
      <c r="T2249" s="2">
        <f>M2249+N2249</f>
        <v>8</v>
      </c>
    </row>
    <row r="2250" spans="1:20" x14ac:dyDescent="0.2">
      <c r="A2250" s="2" t="s">
        <v>4914</v>
      </c>
      <c r="B2250" s="2" t="s">
        <v>1545</v>
      </c>
      <c r="C2250" s="2" t="s">
        <v>34</v>
      </c>
      <c r="D2250" s="2" t="str">
        <f>INDEX(Hotels!$C$2:$C$49,MATCH(C2250,Hotels!$A$2:$A$49,0))</f>
        <v>Udaipur</v>
      </c>
      <c r="E2250" s="11">
        <v>45868</v>
      </c>
      <c r="F2250" s="11">
        <v>45938</v>
      </c>
      <c r="G2250" s="11">
        <v>45944</v>
      </c>
      <c r="H2250" s="13">
        <f>DATE(YEAR(F2250),MONTH(F2250),1)</f>
        <v>45931</v>
      </c>
      <c r="I2250" s="2">
        <f>G2250-F2250</f>
        <v>6</v>
      </c>
      <c r="J2250" s="2">
        <f>F2250-E2250</f>
        <v>70</v>
      </c>
      <c r="K2250" s="2" t="s">
        <v>2655</v>
      </c>
      <c r="L2250" s="2">
        <v>1</v>
      </c>
      <c r="M2250" s="2">
        <v>2</v>
      </c>
      <c r="N2250" s="2">
        <v>1</v>
      </c>
      <c r="O2250" s="2" t="s">
        <v>2689</v>
      </c>
      <c r="P2250" s="2" t="s">
        <v>2656</v>
      </c>
      <c r="Q2250" s="2" t="s">
        <v>2653</v>
      </c>
      <c r="R2250" s="3">
        <v>8900</v>
      </c>
      <c r="S2250" s="3">
        <f>I2250*L2250*R2250</f>
        <v>53400</v>
      </c>
      <c r="T2250" s="2">
        <f>M2250+N2250</f>
        <v>3</v>
      </c>
    </row>
    <row r="2251" spans="1:20" x14ac:dyDescent="0.2">
      <c r="A2251" s="2" t="s">
        <v>4915</v>
      </c>
      <c r="B2251" s="2" t="s">
        <v>1906</v>
      </c>
      <c r="C2251" s="2" t="s">
        <v>97</v>
      </c>
      <c r="D2251" s="2" t="str">
        <f>INDEX(Hotels!$C$2:$C$49,MATCH(C2251,Hotels!$A$2:$A$49,0))</f>
        <v>Shimla</v>
      </c>
      <c r="E2251" s="11">
        <v>45868</v>
      </c>
      <c r="F2251" s="11">
        <v>45895</v>
      </c>
      <c r="G2251" s="11">
        <v>45899</v>
      </c>
      <c r="H2251" s="13">
        <f>DATE(YEAR(F2251),MONTH(F2251),1)</f>
        <v>45870</v>
      </c>
      <c r="I2251" s="2">
        <f>G2251-F2251</f>
        <v>4</v>
      </c>
      <c r="J2251" s="2">
        <f>F2251-E2251</f>
        <v>27</v>
      </c>
      <c r="K2251" s="2" t="s">
        <v>2646</v>
      </c>
      <c r="L2251" s="2">
        <v>1</v>
      </c>
      <c r="M2251" s="2">
        <v>2</v>
      </c>
      <c r="N2251" s="2">
        <v>0</v>
      </c>
      <c r="O2251" s="2" t="s">
        <v>2647</v>
      </c>
      <c r="P2251" s="2" t="s">
        <v>2656</v>
      </c>
      <c r="Q2251" s="2" t="s">
        <v>2653</v>
      </c>
      <c r="R2251" s="3">
        <v>13400</v>
      </c>
      <c r="S2251" s="3">
        <f>I2251*L2251*R2251</f>
        <v>53600</v>
      </c>
      <c r="T2251" s="2">
        <f>M2251+N2251</f>
        <v>2</v>
      </c>
    </row>
    <row r="2252" spans="1:20" x14ac:dyDescent="0.2">
      <c r="A2252" s="2" t="s">
        <v>4916</v>
      </c>
      <c r="B2252" s="2" t="s">
        <v>2000</v>
      </c>
      <c r="C2252" s="2" t="s">
        <v>83</v>
      </c>
      <c r="D2252" s="2" t="str">
        <f>INDEX(Hotels!$C$2:$C$49,MATCH(C2252,Hotels!$A$2:$A$49,0))</f>
        <v>Kochi</v>
      </c>
      <c r="E2252" s="11">
        <v>45868</v>
      </c>
      <c r="F2252" s="11">
        <v>45966</v>
      </c>
      <c r="G2252" s="11">
        <v>45969</v>
      </c>
      <c r="H2252" s="13">
        <f>DATE(YEAR(F2252),MONTH(F2252),1)</f>
        <v>45962</v>
      </c>
      <c r="I2252" s="2">
        <f>G2252-F2252</f>
        <v>3</v>
      </c>
      <c r="J2252" s="2">
        <f>F2252-E2252</f>
        <v>98</v>
      </c>
      <c r="K2252" s="2" t="s">
        <v>2646</v>
      </c>
      <c r="L2252" s="2">
        <v>1</v>
      </c>
      <c r="M2252" s="2">
        <v>2</v>
      </c>
      <c r="N2252" s="2">
        <v>0</v>
      </c>
      <c r="O2252" s="2" t="s">
        <v>2670</v>
      </c>
      <c r="P2252" s="2" t="s">
        <v>2652</v>
      </c>
      <c r="Q2252" s="2" t="s">
        <v>2649</v>
      </c>
      <c r="R2252" s="3">
        <v>20000</v>
      </c>
      <c r="S2252" s="3">
        <f>I2252*L2252*R2252</f>
        <v>60000</v>
      </c>
      <c r="T2252" s="2">
        <f>M2252+N2252</f>
        <v>2</v>
      </c>
    </row>
    <row r="2253" spans="1:20" x14ac:dyDescent="0.2">
      <c r="A2253" s="2" t="s">
        <v>4917</v>
      </c>
      <c r="B2253" s="2" t="s">
        <v>2149</v>
      </c>
      <c r="C2253" s="2" t="s">
        <v>112</v>
      </c>
      <c r="D2253" s="2" t="str">
        <f>INDEX(Hotels!$C$2:$C$49,MATCH(C2253,Hotels!$A$2:$A$49,0))</f>
        <v>Rishikesh</v>
      </c>
      <c r="E2253" s="11">
        <v>45868</v>
      </c>
      <c r="F2253" s="11">
        <v>46014</v>
      </c>
      <c r="G2253" s="11">
        <v>46017</v>
      </c>
      <c r="H2253" s="13">
        <f>DATE(YEAR(F2253),MONTH(F2253),1)</f>
        <v>45992</v>
      </c>
      <c r="I2253" s="2">
        <f>G2253-F2253</f>
        <v>3</v>
      </c>
      <c r="J2253" s="2">
        <f>F2253-E2253</f>
        <v>146</v>
      </c>
      <c r="K2253" s="2" t="s">
        <v>2655</v>
      </c>
      <c r="L2253" s="2">
        <v>4</v>
      </c>
      <c r="M2253" s="2">
        <v>8</v>
      </c>
      <c r="N2253" s="2">
        <v>0</v>
      </c>
      <c r="O2253" s="2" t="s">
        <v>2689</v>
      </c>
      <c r="P2253" s="2" t="s">
        <v>2672</v>
      </c>
      <c r="Q2253" s="2" t="s">
        <v>2649</v>
      </c>
      <c r="R2253" s="3">
        <v>5400</v>
      </c>
      <c r="S2253" s="3">
        <f>I2253*L2253*R2253</f>
        <v>64800</v>
      </c>
      <c r="T2253" s="2">
        <f>M2253+N2253</f>
        <v>8</v>
      </c>
    </row>
    <row r="2254" spans="1:20" x14ac:dyDescent="0.2">
      <c r="A2254" s="2" t="s">
        <v>4918</v>
      </c>
      <c r="B2254" s="2" t="s">
        <v>1170</v>
      </c>
      <c r="C2254" s="2" t="s">
        <v>122</v>
      </c>
      <c r="D2254" s="2" t="str">
        <f>INDEX(Hotels!$C$2:$C$49,MATCH(C2254,Hotels!$A$2:$A$49,0))</f>
        <v>Varanasi</v>
      </c>
      <c r="E2254" s="11">
        <v>45869</v>
      </c>
      <c r="F2254" s="11">
        <v>45870</v>
      </c>
      <c r="G2254" s="11">
        <v>45872</v>
      </c>
      <c r="H2254" s="13">
        <f>DATE(YEAR(F2254),MONTH(F2254),1)</f>
        <v>45870</v>
      </c>
      <c r="I2254" s="2">
        <f>G2254-F2254</f>
        <v>2</v>
      </c>
      <c r="J2254" s="2">
        <f>F2254-E2254</f>
        <v>1</v>
      </c>
      <c r="K2254" s="2" t="s">
        <v>2655</v>
      </c>
      <c r="L2254" s="2">
        <v>1</v>
      </c>
      <c r="M2254" s="2">
        <v>1</v>
      </c>
      <c r="N2254" s="2">
        <v>0</v>
      </c>
      <c r="O2254" s="2" t="s">
        <v>2670</v>
      </c>
      <c r="P2254" s="2" t="s">
        <v>2656</v>
      </c>
      <c r="Q2254" s="2" t="s">
        <v>2649</v>
      </c>
      <c r="R2254" s="3">
        <v>2250</v>
      </c>
      <c r="S2254" s="3">
        <f>I2254*L2254*R2254</f>
        <v>4500</v>
      </c>
      <c r="T2254" s="2">
        <f>M2254+N2254</f>
        <v>1</v>
      </c>
    </row>
    <row r="2255" spans="1:20" x14ac:dyDescent="0.2">
      <c r="A2255" s="2" t="s">
        <v>4919</v>
      </c>
      <c r="B2255" s="2" t="s">
        <v>1625</v>
      </c>
      <c r="C2255" s="2" t="s">
        <v>63</v>
      </c>
      <c r="D2255" s="2" t="str">
        <f>INDEX(Hotels!$C$2:$C$49,MATCH(C2255,Hotels!$A$2:$A$49,0))</f>
        <v>New Delhi</v>
      </c>
      <c r="E2255" s="11">
        <v>45869</v>
      </c>
      <c r="F2255" s="11">
        <v>45987</v>
      </c>
      <c r="G2255" s="11">
        <v>45992</v>
      </c>
      <c r="H2255" s="13">
        <f>DATE(YEAR(F2255),MONTH(F2255),1)</f>
        <v>45962</v>
      </c>
      <c r="I2255" s="2">
        <f>G2255-F2255</f>
        <v>5</v>
      </c>
      <c r="J2255" s="2">
        <f>F2255-E2255</f>
        <v>118</v>
      </c>
      <c r="K2255" s="2" t="s">
        <v>2655</v>
      </c>
      <c r="L2255" s="2">
        <v>1</v>
      </c>
      <c r="M2255" s="2">
        <v>3</v>
      </c>
      <c r="N2255" s="2">
        <v>0</v>
      </c>
      <c r="O2255" s="2" t="s">
        <v>2670</v>
      </c>
      <c r="P2255" s="2" t="s">
        <v>2656</v>
      </c>
      <c r="Q2255" s="2" t="s">
        <v>2653</v>
      </c>
      <c r="R2255" s="3">
        <v>11300</v>
      </c>
      <c r="S2255" s="3">
        <f>I2255*L2255*R2255</f>
        <v>56500</v>
      </c>
      <c r="T2255" s="2">
        <f>M2255+N2255</f>
        <v>3</v>
      </c>
    </row>
    <row r="2256" spans="1:20" x14ac:dyDescent="0.2">
      <c r="A2256" s="2" t="s">
        <v>4920</v>
      </c>
      <c r="B2256" s="2" t="s">
        <v>1689</v>
      </c>
      <c r="C2256" s="2" t="s">
        <v>13</v>
      </c>
      <c r="D2256" s="2" t="str">
        <f>INDEX(Hotels!$C$2:$C$49,MATCH(C2256,Hotels!$A$2:$A$49,0))</f>
        <v>Goa</v>
      </c>
      <c r="E2256" s="11">
        <v>45869</v>
      </c>
      <c r="F2256" s="11">
        <v>45869</v>
      </c>
      <c r="G2256" s="11">
        <v>45871</v>
      </c>
      <c r="H2256" s="13">
        <f>DATE(YEAR(F2256),MONTH(F2256),1)</f>
        <v>45839</v>
      </c>
      <c r="I2256" s="2">
        <f>G2256-F2256</f>
        <v>2</v>
      </c>
      <c r="J2256" s="2">
        <f>F2256-E2256</f>
        <v>0</v>
      </c>
      <c r="K2256" s="2" t="s">
        <v>2655</v>
      </c>
      <c r="L2256" s="2">
        <v>1</v>
      </c>
      <c r="M2256" s="2">
        <v>1</v>
      </c>
      <c r="N2256" s="2">
        <v>0</v>
      </c>
      <c r="O2256" s="2" t="s">
        <v>2732</v>
      </c>
      <c r="P2256" s="2" t="s">
        <v>2652</v>
      </c>
      <c r="Q2256" s="2" t="s">
        <v>2649</v>
      </c>
      <c r="R2256" s="3">
        <v>10450</v>
      </c>
      <c r="S2256" s="3">
        <f>I2256*L2256*R2256</f>
        <v>20900</v>
      </c>
      <c r="T2256" s="2">
        <f>M2256+N2256</f>
        <v>1</v>
      </c>
    </row>
    <row r="2257" spans="1:20" x14ac:dyDescent="0.2">
      <c r="A2257" s="2" t="s">
        <v>4921</v>
      </c>
      <c r="B2257" s="2" t="s">
        <v>2101</v>
      </c>
      <c r="C2257" s="2" t="s">
        <v>32</v>
      </c>
      <c r="D2257" s="2" t="str">
        <f>INDEX(Hotels!$C$2:$C$49,MATCH(C2257,Hotels!$A$2:$A$49,0))</f>
        <v>Jaipur</v>
      </c>
      <c r="E2257" s="11">
        <v>45869</v>
      </c>
      <c r="F2257" s="11">
        <v>45934</v>
      </c>
      <c r="G2257" s="11">
        <v>45937</v>
      </c>
      <c r="H2257" s="13">
        <f>DATE(YEAR(F2257),MONTH(F2257),1)</f>
        <v>45931</v>
      </c>
      <c r="I2257" s="2">
        <f>G2257-F2257</f>
        <v>3</v>
      </c>
      <c r="J2257" s="2">
        <f>F2257-E2257</f>
        <v>65</v>
      </c>
      <c r="K2257" s="2" t="s">
        <v>2655</v>
      </c>
      <c r="L2257" s="2">
        <v>1</v>
      </c>
      <c r="M2257" s="2">
        <v>1</v>
      </c>
      <c r="N2257" s="2">
        <v>0</v>
      </c>
      <c r="O2257" s="2" t="s">
        <v>2647</v>
      </c>
      <c r="P2257" s="2" t="s">
        <v>2656</v>
      </c>
      <c r="Q2257" s="2" t="s">
        <v>2649</v>
      </c>
      <c r="R2257" s="3">
        <v>7450</v>
      </c>
      <c r="S2257" s="3">
        <f>I2257*L2257*R2257</f>
        <v>22350</v>
      </c>
      <c r="T2257" s="2">
        <f>M2257+N2257</f>
        <v>1</v>
      </c>
    </row>
    <row r="2258" spans="1:20" x14ac:dyDescent="0.2">
      <c r="A2258" s="2" t="s">
        <v>4922</v>
      </c>
      <c r="B2258" s="2" t="s">
        <v>2297</v>
      </c>
      <c r="C2258" s="2" t="s">
        <v>79</v>
      </c>
      <c r="D2258" s="2" t="str">
        <f>INDEX(Hotels!$C$2:$C$49,MATCH(C2258,Hotels!$A$2:$A$49,0))</f>
        <v>Bengaluru</v>
      </c>
      <c r="E2258" s="11">
        <v>45869</v>
      </c>
      <c r="F2258" s="11">
        <v>46004</v>
      </c>
      <c r="G2258" s="11">
        <v>46007</v>
      </c>
      <c r="H2258" s="13">
        <f>DATE(YEAR(F2258),MONTH(F2258),1)</f>
        <v>45992</v>
      </c>
      <c r="I2258" s="2">
        <f>G2258-F2258</f>
        <v>3</v>
      </c>
      <c r="J2258" s="2">
        <f>F2258-E2258</f>
        <v>135</v>
      </c>
      <c r="K2258" s="2" t="s">
        <v>2655</v>
      </c>
      <c r="L2258" s="2">
        <v>1</v>
      </c>
      <c r="M2258" s="2">
        <v>2</v>
      </c>
      <c r="N2258" s="2">
        <v>3</v>
      </c>
      <c r="O2258" s="2" t="s">
        <v>2647</v>
      </c>
      <c r="P2258" s="2" t="s">
        <v>2659</v>
      </c>
      <c r="Q2258" s="2" t="s">
        <v>2649</v>
      </c>
      <c r="R2258" s="3">
        <v>6100</v>
      </c>
      <c r="S2258" s="3">
        <f>I2258*L2258*R2258</f>
        <v>18300</v>
      </c>
      <c r="T2258" s="2">
        <f>M2258+N2258</f>
        <v>5</v>
      </c>
    </row>
    <row r="2259" spans="1:20" x14ac:dyDescent="0.2">
      <c r="A2259" s="2" t="s">
        <v>4923</v>
      </c>
      <c r="B2259" s="2" t="s">
        <v>525</v>
      </c>
      <c r="C2259" s="2" t="s">
        <v>37</v>
      </c>
      <c r="D2259" s="2" t="str">
        <f>INDEX(Hotels!$C$2:$C$49,MATCH(C2259,Hotels!$A$2:$A$49,0))</f>
        <v>Udaipur</v>
      </c>
      <c r="E2259" s="11">
        <v>45870</v>
      </c>
      <c r="F2259" s="11">
        <v>45876</v>
      </c>
      <c r="G2259" s="11">
        <v>45879</v>
      </c>
      <c r="H2259" s="13">
        <f>DATE(YEAR(F2259),MONTH(F2259),1)</f>
        <v>45870</v>
      </c>
      <c r="I2259" s="2">
        <f>G2259-F2259</f>
        <v>3</v>
      </c>
      <c r="J2259" s="2">
        <f>F2259-E2259</f>
        <v>6</v>
      </c>
      <c r="K2259" s="2" t="s">
        <v>2646</v>
      </c>
      <c r="L2259" s="2">
        <v>1</v>
      </c>
      <c r="M2259" s="2">
        <v>1</v>
      </c>
      <c r="N2259" s="2">
        <v>0</v>
      </c>
      <c r="O2259" s="2" t="s">
        <v>2683</v>
      </c>
      <c r="P2259" s="2" t="s">
        <v>2656</v>
      </c>
      <c r="Q2259" s="2" t="s">
        <v>2653</v>
      </c>
      <c r="R2259" s="3">
        <v>17000</v>
      </c>
      <c r="S2259" s="3">
        <f>I2259*L2259*R2259</f>
        <v>51000</v>
      </c>
      <c r="T2259" s="2">
        <f>M2259+N2259</f>
        <v>1</v>
      </c>
    </row>
    <row r="2260" spans="1:20" x14ac:dyDescent="0.2">
      <c r="A2260" s="2" t="s">
        <v>4924</v>
      </c>
      <c r="B2260" s="2" t="s">
        <v>907</v>
      </c>
      <c r="C2260" s="2" t="s">
        <v>13</v>
      </c>
      <c r="D2260" s="2" t="str">
        <f>INDEX(Hotels!$C$2:$C$49,MATCH(C2260,Hotels!$A$2:$A$49,0))</f>
        <v>Goa</v>
      </c>
      <c r="E2260" s="11">
        <v>45870</v>
      </c>
      <c r="F2260" s="11">
        <v>45877</v>
      </c>
      <c r="G2260" s="11">
        <v>45879</v>
      </c>
      <c r="H2260" s="13">
        <f>DATE(YEAR(F2260),MONTH(F2260),1)</f>
        <v>45870</v>
      </c>
      <c r="I2260" s="2">
        <f>G2260-F2260</f>
        <v>2</v>
      </c>
      <c r="J2260" s="2">
        <f>F2260-E2260</f>
        <v>7</v>
      </c>
      <c r="K2260" s="2" t="s">
        <v>2646</v>
      </c>
      <c r="L2260" s="2">
        <v>1</v>
      </c>
      <c r="M2260" s="2">
        <v>1</v>
      </c>
      <c r="N2260" s="2">
        <v>0</v>
      </c>
      <c r="O2260" s="2" t="s">
        <v>2683</v>
      </c>
      <c r="P2260" s="2" t="s">
        <v>2656</v>
      </c>
      <c r="Q2260" s="2" t="s">
        <v>2649</v>
      </c>
      <c r="R2260" s="3">
        <v>15200</v>
      </c>
      <c r="S2260" s="3">
        <f>I2260*L2260*R2260</f>
        <v>30400</v>
      </c>
      <c r="T2260" s="2">
        <f>M2260+N2260</f>
        <v>1</v>
      </c>
    </row>
    <row r="2261" spans="1:20" x14ac:dyDescent="0.2">
      <c r="A2261" s="2" t="s">
        <v>4925</v>
      </c>
      <c r="B2261" s="2" t="s">
        <v>1106</v>
      </c>
      <c r="C2261" s="2" t="s">
        <v>116</v>
      </c>
      <c r="D2261" s="2" t="str">
        <f>INDEX(Hotels!$C$2:$C$49,MATCH(C2261,Hotels!$A$2:$A$49,0))</f>
        <v>Rishikesh</v>
      </c>
      <c r="E2261" s="11">
        <v>45870</v>
      </c>
      <c r="F2261" s="11">
        <v>45904</v>
      </c>
      <c r="G2261" s="11">
        <v>45907</v>
      </c>
      <c r="H2261" s="13">
        <f>DATE(YEAR(F2261),MONTH(F2261),1)</f>
        <v>45901</v>
      </c>
      <c r="I2261" s="2">
        <f>G2261-F2261</f>
        <v>3</v>
      </c>
      <c r="J2261" s="2">
        <f>F2261-E2261</f>
        <v>34</v>
      </c>
      <c r="K2261" s="2" t="s">
        <v>2655</v>
      </c>
      <c r="L2261" s="2">
        <v>1</v>
      </c>
      <c r="M2261" s="2">
        <v>2</v>
      </c>
      <c r="N2261" s="2">
        <v>1</v>
      </c>
      <c r="O2261" s="2" t="s">
        <v>2647</v>
      </c>
      <c r="P2261" s="2" t="s">
        <v>2656</v>
      </c>
      <c r="Q2261" s="2" t="s">
        <v>2649</v>
      </c>
      <c r="R2261" s="3">
        <v>5550</v>
      </c>
      <c r="S2261" s="3">
        <f>I2261*L2261*R2261</f>
        <v>16650</v>
      </c>
      <c r="T2261" s="2">
        <f>M2261+N2261</f>
        <v>3</v>
      </c>
    </row>
    <row r="2262" spans="1:20" x14ac:dyDescent="0.2">
      <c r="A2262" s="2" t="s">
        <v>4926</v>
      </c>
      <c r="B2262" s="2" t="s">
        <v>1420</v>
      </c>
      <c r="C2262" s="2" t="s">
        <v>73</v>
      </c>
      <c r="D2262" s="2" t="str">
        <f>INDEX(Hotels!$C$2:$C$49,MATCH(C2262,Hotels!$A$2:$A$49,0))</f>
        <v>Bengaluru</v>
      </c>
      <c r="E2262" s="11">
        <v>45870</v>
      </c>
      <c r="F2262" s="11">
        <v>45951</v>
      </c>
      <c r="G2262" s="11">
        <v>45953</v>
      </c>
      <c r="H2262" s="13">
        <f>DATE(YEAR(F2262),MONTH(F2262),1)</f>
        <v>45931</v>
      </c>
      <c r="I2262" s="2">
        <f>G2262-F2262</f>
        <v>2</v>
      </c>
      <c r="J2262" s="2">
        <f>F2262-E2262</f>
        <v>81</v>
      </c>
      <c r="K2262" s="2" t="s">
        <v>2646</v>
      </c>
      <c r="L2262" s="2">
        <v>1</v>
      </c>
      <c r="M2262" s="2">
        <v>1</v>
      </c>
      <c r="N2262" s="2">
        <v>0</v>
      </c>
      <c r="O2262" s="2" t="s">
        <v>2683</v>
      </c>
      <c r="P2262" s="2" t="s">
        <v>2652</v>
      </c>
      <c r="Q2262" s="2" t="s">
        <v>2653</v>
      </c>
      <c r="R2262" s="3">
        <v>11400</v>
      </c>
      <c r="S2262" s="3">
        <f>I2262*L2262*R2262</f>
        <v>22800</v>
      </c>
      <c r="T2262" s="2">
        <f>M2262+N2262</f>
        <v>1</v>
      </c>
    </row>
    <row r="2263" spans="1:20" x14ac:dyDescent="0.2">
      <c r="A2263" s="2" t="s">
        <v>4927</v>
      </c>
      <c r="B2263" s="2" t="s">
        <v>1600</v>
      </c>
      <c r="C2263" s="2" t="s">
        <v>61</v>
      </c>
      <c r="D2263" s="2" t="str">
        <f>INDEX(Hotels!$C$2:$C$49,MATCH(C2263,Hotels!$A$2:$A$49,0))</f>
        <v>Mumbai</v>
      </c>
      <c r="E2263" s="11">
        <v>45870</v>
      </c>
      <c r="F2263" s="11">
        <v>46041</v>
      </c>
      <c r="G2263" s="11">
        <v>46045</v>
      </c>
      <c r="H2263" s="13">
        <f>DATE(YEAR(F2263),MONTH(F2263),1)</f>
        <v>46023</v>
      </c>
      <c r="I2263" s="2">
        <f>G2263-F2263</f>
        <v>4</v>
      </c>
      <c r="J2263" s="2">
        <f>F2263-E2263</f>
        <v>171</v>
      </c>
      <c r="K2263" s="2" t="s">
        <v>2666</v>
      </c>
      <c r="L2263" s="2">
        <v>1</v>
      </c>
      <c r="M2263" s="2">
        <v>2</v>
      </c>
      <c r="N2263" s="2">
        <v>0</v>
      </c>
      <c r="O2263" s="2" t="s">
        <v>2683</v>
      </c>
      <c r="P2263" s="2" t="s">
        <v>2652</v>
      </c>
      <c r="Q2263" s="2" t="s">
        <v>2649</v>
      </c>
      <c r="R2263" s="3">
        <v>50850</v>
      </c>
      <c r="S2263" s="3">
        <f>I2263*L2263*R2263</f>
        <v>203400</v>
      </c>
      <c r="T2263" s="2">
        <f>M2263+N2263</f>
        <v>2</v>
      </c>
    </row>
    <row r="2264" spans="1:20" x14ac:dyDescent="0.2">
      <c r="A2264" s="2" t="s">
        <v>4928</v>
      </c>
      <c r="B2264" s="2" t="s">
        <v>248</v>
      </c>
      <c r="C2264" s="2" t="s">
        <v>51</v>
      </c>
      <c r="D2264" s="2" t="str">
        <f>INDEX(Hotels!$C$2:$C$49,MATCH(C2264,Hotels!$A$2:$A$49,0))</f>
        <v>Agra</v>
      </c>
      <c r="E2264" s="11">
        <v>45871</v>
      </c>
      <c r="F2264" s="11">
        <v>45949</v>
      </c>
      <c r="G2264" s="11">
        <v>45951</v>
      </c>
      <c r="H2264" s="13">
        <f>DATE(YEAR(F2264),MONTH(F2264),1)</f>
        <v>45931</v>
      </c>
      <c r="I2264" s="2">
        <f>G2264-F2264</f>
        <v>2</v>
      </c>
      <c r="J2264" s="2">
        <f>F2264-E2264</f>
        <v>78</v>
      </c>
      <c r="K2264" s="2" t="s">
        <v>2646</v>
      </c>
      <c r="L2264" s="2">
        <v>3</v>
      </c>
      <c r="M2264" s="2">
        <v>6</v>
      </c>
      <c r="N2264" s="2">
        <v>0</v>
      </c>
      <c r="O2264" s="2" t="s">
        <v>2658</v>
      </c>
      <c r="P2264" s="2" t="s">
        <v>2652</v>
      </c>
      <c r="Q2264" s="2" t="s">
        <v>2649</v>
      </c>
      <c r="R2264" s="3">
        <v>17000</v>
      </c>
      <c r="S2264" s="3">
        <f>I2264*L2264*R2264</f>
        <v>102000</v>
      </c>
      <c r="T2264" s="2">
        <f>M2264+N2264</f>
        <v>6</v>
      </c>
    </row>
    <row r="2265" spans="1:20" x14ac:dyDescent="0.2">
      <c r="A2265" s="2" t="s">
        <v>4929</v>
      </c>
      <c r="B2265" s="2" t="s">
        <v>1549</v>
      </c>
      <c r="C2265" s="2" t="s">
        <v>69</v>
      </c>
      <c r="D2265" s="2" t="str">
        <f>INDEX(Hotels!$C$2:$C$49,MATCH(C2265,Hotels!$A$2:$A$49,0))</f>
        <v>New Delhi</v>
      </c>
      <c r="E2265" s="11">
        <v>45871</v>
      </c>
      <c r="F2265" s="11">
        <v>45871</v>
      </c>
      <c r="G2265" s="11">
        <v>45873</v>
      </c>
      <c r="H2265" s="13">
        <f>DATE(YEAR(F2265),MONTH(F2265),1)</f>
        <v>45870</v>
      </c>
      <c r="I2265" s="2">
        <f>G2265-F2265</f>
        <v>2</v>
      </c>
      <c r="J2265" s="2">
        <f>F2265-E2265</f>
        <v>0</v>
      </c>
      <c r="K2265" s="2" t="s">
        <v>2668</v>
      </c>
      <c r="L2265" s="2">
        <v>1</v>
      </c>
      <c r="M2265" s="2">
        <v>3</v>
      </c>
      <c r="N2265" s="2">
        <v>1</v>
      </c>
      <c r="O2265" s="2" t="s">
        <v>2670</v>
      </c>
      <c r="P2265" s="2" t="s">
        <v>2659</v>
      </c>
      <c r="Q2265" s="2" t="s">
        <v>2653</v>
      </c>
      <c r="R2265" s="3">
        <v>10800</v>
      </c>
      <c r="S2265" s="3">
        <f>I2265*L2265*R2265</f>
        <v>21600</v>
      </c>
      <c r="T2265" s="2">
        <f>M2265+N2265</f>
        <v>4</v>
      </c>
    </row>
    <row r="2266" spans="1:20" x14ac:dyDescent="0.2">
      <c r="A2266" s="2" t="s">
        <v>4930</v>
      </c>
      <c r="B2266" s="2" t="s">
        <v>2358</v>
      </c>
      <c r="C2266" s="2" t="s">
        <v>91</v>
      </c>
      <c r="D2266" s="2" t="str">
        <f>INDEX(Hotels!$C$2:$C$49,MATCH(C2266,Hotels!$A$2:$A$49,0))</f>
        <v>Kochi</v>
      </c>
      <c r="E2266" s="11">
        <v>45871</v>
      </c>
      <c r="F2266" s="11">
        <v>45952</v>
      </c>
      <c r="G2266" s="11">
        <v>45955</v>
      </c>
      <c r="H2266" s="13">
        <f>DATE(YEAR(F2266),MONTH(F2266),1)</f>
        <v>45931</v>
      </c>
      <c r="I2266" s="2">
        <f>G2266-F2266</f>
        <v>3</v>
      </c>
      <c r="J2266" s="2">
        <f>F2266-E2266</f>
        <v>81</v>
      </c>
      <c r="K2266" s="2" t="s">
        <v>2655</v>
      </c>
      <c r="L2266" s="2">
        <v>1</v>
      </c>
      <c r="M2266" s="2">
        <v>3</v>
      </c>
      <c r="N2266" s="2">
        <v>0</v>
      </c>
      <c r="O2266" s="2" t="s">
        <v>2670</v>
      </c>
      <c r="P2266" s="2" t="s">
        <v>2652</v>
      </c>
      <c r="Q2266" s="2" t="s">
        <v>2649</v>
      </c>
      <c r="R2266" s="3">
        <v>4500</v>
      </c>
      <c r="S2266" s="3">
        <f>I2266*L2266*R2266</f>
        <v>13500</v>
      </c>
      <c r="T2266" s="2">
        <f>M2266+N2266</f>
        <v>3</v>
      </c>
    </row>
    <row r="2267" spans="1:20" x14ac:dyDescent="0.2">
      <c r="A2267" s="2" t="s">
        <v>4931</v>
      </c>
      <c r="B2267" s="2" t="s">
        <v>2456</v>
      </c>
      <c r="C2267" s="2" t="s">
        <v>120</v>
      </c>
      <c r="D2267" s="2" t="str">
        <f>INDEX(Hotels!$C$2:$C$49,MATCH(C2267,Hotels!$A$2:$A$49,0))</f>
        <v>Rishikesh</v>
      </c>
      <c r="E2267" s="11">
        <v>45871</v>
      </c>
      <c r="F2267" s="11">
        <v>45884</v>
      </c>
      <c r="G2267" s="11">
        <v>45886</v>
      </c>
      <c r="H2267" s="13">
        <f>DATE(YEAR(F2267),MONTH(F2267),1)</f>
        <v>45870</v>
      </c>
      <c r="I2267" s="2">
        <f>G2267-F2267</f>
        <v>2</v>
      </c>
      <c r="J2267" s="2">
        <f>F2267-E2267</f>
        <v>13</v>
      </c>
      <c r="K2267" s="2" t="s">
        <v>2646</v>
      </c>
      <c r="L2267" s="2">
        <v>1</v>
      </c>
      <c r="M2267" s="2">
        <v>1</v>
      </c>
      <c r="N2267" s="2">
        <v>0</v>
      </c>
      <c r="O2267" s="2" t="s">
        <v>2651</v>
      </c>
      <c r="P2267" s="2" t="s">
        <v>2652</v>
      </c>
      <c r="Q2267" s="2" t="s">
        <v>2649</v>
      </c>
      <c r="R2267" s="3">
        <v>3550</v>
      </c>
      <c r="S2267" s="3">
        <f>I2267*L2267*R2267</f>
        <v>7100</v>
      </c>
      <c r="T2267" s="2">
        <f>M2267+N2267</f>
        <v>1</v>
      </c>
    </row>
    <row r="2268" spans="1:20" x14ac:dyDescent="0.2">
      <c r="A2268" s="2" t="s">
        <v>4932</v>
      </c>
      <c r="B2268" s="2" t="s">
        <v>1057</v>
      </c>
      <c r="C2268" s="2" t="s">
        <v>13</v>
      </c>
      <c r="D2268" s="2" t="str">
        <f>INDEX(Hotels!$C$2:$C$49,MATCH(C2268,Hotels!$A$2:$A$49,0))</f>
        <v>Goa</v>
      </c>
      <c r="E2268" s="11">
        <v>45872</v>
      </c>
      <c r="F2268" s="11">
        <v>46038</v>
      </c>
      <c r="G2268" s="11">
        <v>46041</v>
      </c>
      <c r="H2268" s="13">
        <f>DATE(YEAR(F2268),MONTH(F2268),1)</f>
        <v>46023</v>
      </c>
      <c r="I2268" s="2">
        <f>G2268-F2268</f>
        <v>3</v>
      </c>
      <c r="J2268" s="2">
        <f>F2268-E2268</f>
        <v>166</v>
      </c>
      <c r="K2268" s="2" t="s">
        <v>2655</v>
      </c>
      <c r="L2268" s="2">
        <v>3</v>
      </c>
      <c r="M2268" s="2">
        <v>6</v>
      </c>
      <c r="N2268" s="2">
        <v>0</v>
      </c>
      <c r="O2268" s="2" t="s">
        <v>2670</v>
      </c>
      <c r="P2268" s="2" t="s">
        <v>2656</v>
      </c>
      <c r="Q2268" s="2" t="s">
        <v>2649</v>
      </c>
      <c r="R2268" s="3">
        <v>16300</v>
      </c>
      <c r="S2268" s="3">
        <f>I2268*L2268*R2268</f>
        <v>146700</v>
      </c>
      <c r="T2268" s="2">
        <f>M2268+N2268</f>
        <v>6</v>
      </c>
    </row>
    <row r="2269" spans="1:20" x14ac:dyDescent="0.2">
      <c r="A2269" s="2" t="s">
        <v>4933</v>
      </c>
      <c r="B2269" s="2" t="s">
        <v>1600</v>
      </c>
      <c r="C2269" s="2" t="s">
        <v>93</v>
      </c>
      <c r="D2269" s="2" t="str">
        <f>INDEX(Hotels!$C$2:$C$49,MATCH(C2269,Hotels!$A$2:$A$49,0))</f>
        <v>Shimla</v>
      </c>
      <c r="E2269" s="11">
        <v>45872</v>
      </c>
      <c r="F2269" s="11">
        <v>45878</v>
      </c>
      <c r="G2269" s="11">
        <v>45881</v>
      </c>
      <c r="H2269" s="13">
        <f>DATE(YEAR(F2269),MONTH(F2269),1)</f>
        <v>45870</v>
      </c>
      <c r="I2269" s="2">
        <f>G2269-F2269</f>
        <v>3</v>
      </c>
      <c r="J2269" s="2">
        <f>F2269-E2269</f>
        <v>6</v>
      </c>
      <c r="K2269" s="2" t="s">
        <v>2655</v>
      </c>
      <c r="L2269" s="2">
        <v>1</v>
      </c>
      <c r="M2269" s="2">
        <v>1</v>
      </c>
      <c r="N2269" s="2">
        <v>0</v>
      </c>
      <c r="O2269" s="2" t="s">
        <v>2689</v>
      </c>
      <c r="P2269" s="2" t="s">
        <v>2656</v>
      </c>
      <c r="Q2269" s="2" t="s">
        <v>2649</v>
      </c>
      <c r="R2269" s="3">
        <v>4400</v>
      </c>
      <c r="S2269" s="3">
        <f>I2269*L2269*R2269</f>
        <v>13200</v>
      </c>
      <c r="T2269" s="2">
        <f>M2269+N2269</f>
        <v>1</v>
      </c>
    </row>
    <row r="2270" spans="1:20" x14ac:dyDescent="0.2">
      <c r="A2270" s="2" t="s">
        <v>4934</v>
      </c>
      <c r="B2270" s="2" t="s">
        <v>1914</v>
      </c>
      <c r="C2270" s="2" t="s">
        <v>108</v>
      </c>
      <c r="D2270" s="2" t="str">
        <f>INDEX(Hotels!$C$2:$C$49,MATCH(C2270,Hotels!$A$2:$A$49,0))</f>
        <v>Manali</v>
      </c>
      <c r="E2270" s="11">
        <v>45872</v>
      </c>
      <c r="F2270" s="11">
        <v>45936</v>
      </c>
      <c r="G2270" s="11">
        <v>45940</v>
      </c>
      <c r="H2270" s="13">
        <f>DATE(YEAR(F2270),MONTH(F2270),1)</f>
        <v>45931</v>
      </c>
      <c r="I2270" s="2">
        <f>G2270-F2270</f>
        <v>4</v>
      </c>
      <c r="J2270" s="2">
        <f>F2270-E2270</f>
        <v>64</v>
      </c>
      <c r="K2270" s="2" t="s">
        <v>2668</v>
      </c>
      <c r="L2270" s="2">
        <v>1</v>
      </c>
      <c r="M2270" s="2">
        <v>2</v>
      </c>
      <c r="N2270" s="2">
        <v>2</v>
      </c>
      <c r="O2270" s="2" t="s">
        <v>2670</v>
      </c>
      <c r="P2270" s="2" t="s">
        <v>2652</v>
      </c>
      <c r="Q2270" s="2" t="s">
        <v>2649</v>
      </c>
      <c r="R2270" s="3">
        <v>8150</v>
      </c>
      <c r="S2270" s="3">
        <f>I2270*L2270*R2270</f>
        <v>32600</v>
      </c>
      <c r="T2270" s="2">
        <f>M2270+N2270</f>
        <v>4</v>
      </c>
    </row>
    <row r="2271" spans="1:20" x14ac:dyDescent="0.2">
      <c r="A2271" s="2" t="s">
        <v>4935</v>
      </c>
      <c r="B2271" s="2" t="s">
        <v>2194</v>
      </c>
      <c r="C2271" s="2" t="s">
        <v>129</v>
      </c>
      <c r="D2271" s="2" t="str">
        <f>INDEX(Hotels!$C$2:$C$49,MATCH(C2271,Hotels!$A$2:$A$49,0))</f>
        <v>Varanasi</v>
      </c>
      <c r="E2271" s="11">
        <v>45872</v>
      </c>
      <c r="F2271" s="11">
        <v>45917</v>
      </c>
      <c r="G2271" s="11">
        <v>45922</v>
      </c>
      <c r="H2271" s="13">
        <f>DATE(YEAR(F2271),MONTH(F2271),1)</f>
        <v>45901</v>
      </c>
      <c r="I2271" s="2">
        <f>G2271-F2271</f>
        <v>5</v>
      </c>
      <c r="J2271" s="2">
        <f>F2271-E2271</f>
        <v>45</v>
      </c>
      <c r="K2271" s="2" t="s">
        <v>2646</v>
      </c>
      <c r="L2271" s="2">
        <v>1</v>
      </c>
      <c r="M2271" s="2">
        <v>2</v>
      </c>
      <c r="N2271" s="2">
        <v>0</v>
      </c>
      <c r="O2271" s="2" t="s">
        <v>2670</v>
      </c>
      <c r="P2271" s="2" t="s">
        <v>2652</v>
      </c>
      <c r="Q2271" s="2" t="s">
        <v>2649</v>
      </c>
      <c r="R2271" s="3">
        <v>5250</v>
      </c>
      <c r="S2271" s="3">
        <f>I2271*L2271*R2271</f>
        <v>26250</v>
      </c>
      <c r="T2271" s="2">
        <f>M2271+N2271</f>
        <v>2</v>
      </c>
    </row>
    <row r="2272" spans="1:20" x14ac:dyDescent="0.2">
      <c r="A2272" s="2" t="s">
        <v>4936</v>
      </c>
      <c r="B2272" s="2" t="s">
        <v>2518</v>
      </c>
      <c r="C2272" s="2" t="s">
        <v>83</v>
      </c>
      <c r="D2272" s="2" t="str">
        <f>INDEX(Hotels!$C$2:$C$49,MATCH(C2272,Hotels!$A$2:$A$49,0))</f>
        <v>Kochi</v>
      </c>
      <c r="E2272" s="11">
        <v>45872</v>
      </c>
      <c r="F2272" s="11">
        <v>45919</v>
      </c>
      <c r="G2272" s="11">
        <v>45923</v>
      </c>
      <c r="H2272" s="13">
        <f>DATE(YEAR(F2272),MONTH(F2272),1)</f>
        <v>45901</v>
      </c>
      <c r="I2272" s="2">
        <f>G2272-F2272</f>
        <v>4</v>
      </c>
      <c r="J2272" s="2">
        <f>F2272-E2272</f>
        <v>47</v>
      </c>
      <c r="K2272" s="2" t="s">
        <v>2668</v>
      </c>
      <c r="L2272" s="2">
        <v>1</v>
      </c>
      <c r="M2272" s="2">
        <v>2</v>
      </c>
      <c r="N2272" s="2">
        <v>3</v>
      </c>
      <c r="O2272" s="2" t="s">
        <v>2658</v>
      </c>
      <c r="P2272" s="2" t="s">
        <v>2656</v>
      </c>
      <c r="Q2272" s="2" t="s">
        <v>2649</v>
      </c>
      <c r="R2272" s="3">
        <v>7000</v>
      </c>
      <c r="S2272" s="3">
        <f>I2272*L2272*R2272</f>
        <v>28000</v>
      </c>
      <c r="T2272" s="2">
        <f>M2272+N2272</f>
        <v>5</v>
      </c>
    </row>
    <row r="2273" spans="1:20" x14ac:dyDescent="0.2">
      <c r="A2273" s="2" t="s">
        <v>4937</v>
      </c>
      <c r="B2273" s="2" t="s">
        <v>974</v>
      </c>
      <c r="C2273" s="2" t="s">
        <v>63</v>
      </c>
      <c r="D2273" s="2" t="str">
        <f>INDEX(Hotels!$C$2:$C$49,MATCH(C2273,Hotels!$A$2:$A$49,0))</f>
        <v>New Delhi</v>
      </c>
      <c r="E2273" s="11">
        <v>45873</v>
      </c>
      <c r="F2273" s="11">
        <v>45880</v>
      </c>
      <c r="G2273" s="11">
        <v>45883</v>
      </c>
      <c r="H2273" s="13">
        <f>DATE(YEAR(F2273),MONTH(F2273),1)</f>
        <v>45870</v>
      </c>
      <c r="I2273" s="2">
        <f>G2273-F2273</f>
        <v>3</v>
      </c>
      <c r="J2273" s="2">
        <f>F2273-E2273</f>
        <v>7</v>
      </c>
      <c r="K2273" s="2" t="s">
        <v>2655</v>
      </c>
      <c r="L2273" s="2">
        <v>1</v>
      </c>
      <c r="M2273" s="2">
        <v>1</v>
      </c>
      <c r="N2273" s="2">
        <v>0</v>
      </c>
      <c r="O2273" s="2" t="s">
        <v>2732</v>
      </c>
      <c r="P2273" s="2" t="s">
        <v>2659</v>
      </c>
      <c r="Q2273" s="2" t="s">
        <v>2649</v>
      </c>
      <c r="R2273" s="3">
        <v>6800</v>
      </c>
      <c r="S2273" s="3">
        <f>I2273*L2273*R2273</f>
        <v>20400</v>
      </c>
      <c r="T2273" s="2">
        <f>M2273+N2273</f>
        <v>1</v>
      </c>
    </row>
    <row r="2274" spans="1:20" x14ac:dyDescent="0.2">
      <c r="A2274" s="2" t="s">
        <v>4938</v>
      </c>
      <c r="B2274" s="2" t="s">
        <v>1174</v>
      </c>
      <c r="C2274" s="2" t="s">
        <v>37</v>
      </c>
      <c r="D2274" s="2" t="str">
        <f>INDEX(Hotels!$C$2:$C$49,MATCH(C2274,Hotels!$A$2:$A$49,0))</f>
        <v>Udaipur</v>
      </c>
      <c r="E2274" s="11">
        <v>45873</v>
      </c>
      <c r="F2274" s="11">
        <v>45914</v>
      </c>
      <c r="G2274" s="11">
        <v>45916</v>
      </c>
      <c r="H2274" s="13">
        <f>DATE(YEAR(F2274),MONTH(F2274),1)</f>
        <v>45901</v>
      </c>
      <c r="I2274" s="2">
        <f>G2274-F2274</f>
        <v>2</v>
      </c>
      <c r="J2274" s="2">
        <f>F2274-E2274</f>
        <v>41</v>
      </c>
      <c r="K2274" s="2" t="s">
        <v>2668</v>
      </c>
      <c r="L2274" s="2">
        <v>1</v>
      </c>
      <c r="M2274" s="2">
        <v>3</v>
      </c>
      <c r="N2274" s="2">
        <v>0</v>
      </c>
      <c r="O2274" s="2" t="s">
        <v>2647</v>
      </c>
      <c r="P2274" s="2" t="s">
        <v>2652</v>
      </c>
      <c r="Q2274" s="2" t="s">
        <v>2649</v>
      </c>
      <c r="R2274" s="3">
        <v>8350</v>
      </c>
      <c r="S2274" s="3">
        <f>I2274*L2274*R2274</f>
        <v>16700</v>
      </c>
      <c r="T2274" s="2">
        <f>M2274+N2274</f>
        <v>3</v>
      </c>
    </row>
    <row r="2275" spans="1:20" x14ac:dyDescent="0.2">
      <c r="A2275" s="2" t="s">
        <v>4939</v>
      </c>
      <c r="B2275" s="2" t="s">
        <v>1200</v>
      </c>
      <c r="C2275" s="2" t="s">
        <v>77</v>
      </c>
      <c r="D2275" s="2" t="str">
        <f>INDEX(Hotels!$C$2:$C$49,MATCH(C2275,Hotels!$A$2:$A$49,0))</f>
        <v>Bengaluru</v>
      </c>
      <c r="E2275" s="11">
        <v>45873</v>
      </c>
      <c r="F2275" s="11">
        <v>46014</v>
      </c>
      <c r="G2275" s="11">
        <v>46018</v>
      </c>
      <c r="H2275" s="13">
        <f>DATE(YEAR(F2275),MONTH(F2275),1)</f>
        <v>45992</v>
      </c>
      <c r="I2275" s="2">
        <f>G2275-F2275</f>
        <v>4</v>
      </c>
      <c r="J2275" s="2">
        <f>F2275-E2275</f>
        <v>141</v>
      </c>
      <c r="K2275" s="2" t="s">
        <v>2655</v>
      </c>
      <c r="L2275" s="2">
        <v>1</v>
      </c>
      <c r="M2275" s="2">
        <v>2</v>
      </c>
      <c r="N2275" s="2">
        <v>1</v>
      </c>
      <c r="O2275" s="2" t="s">
        <v>2658</v>
      </c>
      <c r="P2275" s="2" t="s">
        <v>2652</v>
      </c>
      <c r="Q2275" s="2" t="s">
        <v>2649</v>
      </c>
      <c r="R2275" s="3">
        <v>10000</v>
      </c>
      <c r="S2275" s="3">
        <f>I2275*L2275*R2275</f>
        <v>40000</v>
      </c>
      <c r="T2275" s="2">
        <f>M2275+N2275</f>
        <v>3</v>
      </c>
    </row>
    <row r="2276" spans="1:20" x14ac:dyDescent="0.2">
      <c r="A2276" s="2" t="s">
        <v>4940</v>
      </c>
      <c r="B2276" s="2" t="s">
        <v>1238</v>
      </c>
      <c r="C2276" s="2" t="s">
        <v>129</v>
      </c>
      <c r="D2276" s="2" t="str">
        <f>INDEX(Hotels!$C$2:$C$49,MATCH(C2276,Hotels!$A$2:$A$49,0))</f>
        <v>Varanasi</v>
      </c>
      <c r="E2276" s="11">
        <v>45873</v>
      </c>
      <c r="F2276" s="11">
        <v>46005</v>
      </c>
      <c r="G2276" s="11">
        <v>46008</v>
      </c>
      <c r="H2276" s="13">
        <f>DATE(YEAR(F2276),MONTH(F2276),1)</f>
        <v>45992</v>
      </c>
      <c r="I2276" s="2">
        <f>G2276-F2276</f>
        <v>3</v>
      </c>
      <c r="J2276" s="2">
        <f>F2276-E2276</f>
        <v>132</v>
      </c>
      <c r="K2276" s="2" t="s">
        <v>2655</v>
      </c>
      <c r="L2276" s="2">
        <v>1</v>
      </c>
      <c r="M2276" s="2">
        <v>2</v>
      </c>
      <c r="N2276" s="2">
        <v>2</v>
      </c>
      <c r="O2276" s="2" t="s">
        <v>2651</v>
      </c>
      <c r="P2276" s="2" t="s">
        <v>2656</v>
      </c>
      <c r="Q2276" s="2" t="s">
        <v>2649</v>
      </c>
      <c r="R2276" s="3">
        <v>6100</v>
      </c>
      <c r="S2276" s="3">
        <f>I2276*L2276*R2276</f>
        <v>18300</v>
      </c>
      <c r="T2276" s="2">
        <f>M2276+N2276</f>
        <v>4</v>
      </c>
    </row>
    <row r="2277" spans="1:20" x14ac:dyDescent="0.2">
      <c r="A2277" s="2" t="s">
        <v>4941</v>
      </c>
      <c r="B2277" s="2" t="s">
        <v>2036</v>
      </c>
      <c r="C2277" s="2" t="s">
        <v>89</v>
      </c>
      <c r="D2277" s="2" t="str">
        <f>INDEX(Hotels!$C$2:$C$49,MATCH(C2277,Hotels!$A$2:$A$49,0))</f>
        <v>Kochi</v>
      </c>
      <c r="E2277" s="11">
        <v>45873</v>
      </c>
      <c r="F2277" s="11">
        <v>45948</v>
      </c>
      <c r="G2277" s="11">
        <v>45952</v>
      </c>
      <c r="H2277" s="13">
        <f>DATE(YEAR(F2277),MONTH(F2277),1)</f>
        <v>45931</v>
      </c>
      <c r="I2277" s="2">
        <f>G2277-F2277</f>
        <v>4</v>
      </c>
      <c r="J2277" s="2">
        <f>F2277-E2277</f>
        <v>75</v>
      </c>
      <c r="K2277" s="2" t="s">
        <v>2655</v>
      </c>
      <c r="L2277" s="2">
        <v>1</v>
      </c>
      <c r="M2277" s="2">
        <v>3</v>
      </c>
      <c r="N2277" s="2">
        <v>0</v>
      </c>
      <c r="O2277" s="2" t="s">
        <v>2689</v>
      </c>
      <c r="P2277" s="2" t="s">
        <v>2648</v>
      </c>
      <c r="Q2277" s="2" t="s">
        <v>2649</v>
      </c>
      <c r="R2277" s="3">
        <v>7950</v>
      </c>
      <c r="S2277" s="3">
        <f>I2277*L2277*R2277</f>
        <v>31800</v>
      </c>
      <c r="T2277" s="2">
        <f>M2277+N2277</f>
        <v>3</v>
      </c>
    </row>
    <row r="2278" spans="1:20" x14ac:dyDescent="0.2">
      <c r="A2278" s="2" t="s">
        <v>4942</v>
      </c>
      <c r="B2278" s="2" t="s">
        <v>2386</v>
      </c>
      <c r="C2278" s="2" t="s">
        <v>108</v>
      </c>
      <c r="D2278" s="2" t="str">
        <f>INDEX(Hotels!$C$2:$C$49,MATCH(C2278,Hotels!$A$2:$A$49,0))</f>
        <v>Manali</v>
      </c>
      <c r="E2278" s="11">
        <v>45873</v>
      </c>
      <c r="F2278" s="11">
        <v>45945</v>
      </c>
      <c r="G2278" s="11">
        <v>45948</v>
      </c>
      <c r="H2278" s="13">
        <f>DATE(YEAR(F2278),MONTH(F2278),1)</f>
        <v>45931</v>
      </c>
      <c r="I2278" s="2">
        <f>G2278-F2278</f>
        <v>3</v>
      </c>
      <c r="J2278" s="2">
        <f>F2278-E2278</f>
        <v>72</v>
      </c>
      <c r="K2278" s="2" t="s">
        <v>2646</v>
      </c>
      <c r="L2278" s="2">
        <v>4</v>
      </c>
      <c r="M2278" s="2">
        <v>8</v>
      </c>
      <c r="N2278" s="2">
        <v>0</v>
      </c>
      <c r="O2278" s="2" t="s">
        <v>2658</v>
      </c>
      <c r="P2278" s="2" t="s">
        <v>2648</v>
      </c>
      <c r="Q2278" s="2" t="s">
        <v>2649</v>
      </c>
      <c r="R2278" s="3">
        <v>16100</v>
      </c>
      <c r="S2278" s="3">
        <f>I2278*L2278*R2278</f>
        <v>193200</v>
      </c>
      <c r="T2278" s="2">
        <f>M2278+N2278</f>
        <v>8</v>
      </c>
    </row>
    <row r="2279" spans="1:20" x14ac:dyDescent="0.2">
      <c r="A2279" s="2" t="s">
        <v>4943</v>
      </c>
      <c r="B2279" s="2" t="s">
        <v>512</v>
      </c>
      <c r="C2279" s="2" t="s">
        <v>43</v>
      </c>
      <c r="D2279" s="2" t="str">
        <f>INDEX(Hotels!$C$2:$C$49,MATCH(C2279,Hotels!$A$2:$A$49,0))</f>
        <v>Agra</v>
      </c>
      <c r="E2279" s="11">
        <v>45874</v>
      </c>
      <c r="F2279" s="11">
        <v>45875</v>
      </c>
      <c r="G2279" s="11">
        <v>45878</v>
      </c>
      <c r="H2279" s="13">
        <f>DATE(YEAR(F2279),MONTH(F2279),1)</f>
        <v>45870</v>
      </c>
      <c r="I2279" s="2">
        <f>G2279-F2279</f>
        <v>3</v>
      </c>
      <c r="J2279" s="2">
        <f>F2279-E2279</f>
        <v>1</v>
      </c>
      <c r="K2279" s="2" t="s">
        <v>2655</v>
      </c>
      <c r="L2279" s="2">
        <v>1</v>
      </c>
      <c r="M2279" s="2">
        <v>2</v>
      </c>
      <c r="N2279" s="2">
        <v>0</v>
      </c>
      <c r="O2279" s="2" t="s">
        <v>2683</v>
      </c>
      <c r="P2279" s="2" t="s">
        <v>2656</v>
      </c>
      <c r="Q2279" s="2" t="s">
        <v>2649</v>
      </c>
      <c r="R2279" s="3">
        <v>4200</v>
      </c>
      <c r="S2279" s="3">
        <f>I2279*L2279*R2279</f>
        <v>12600</v>
      </c>
      <c r="T2279" s="2">
        <f>M2279+N2279</f>
        <v>2</v>
      </c>
    </row>
    <row r="2280" spans="1:20" x14ac:dyDescent="0.2">
      <c r="A2280" s="2" t="s">
        <v>4944</v>
      </c>
      <c r="B2280" s="2" t="s">
        <v>671</v>
      </c>
      <c r="C2280" s="2" t="s">
        <v>37</v>
      </c>
      <c r="D2280" s="2" t="str">
        <f>INDEX(Hotels!$C$2:$C$49,MATCH(C2280,Hotels!$A$2:$A$49,0))</f>
        <v>Udaipur</v>
      </c>
      <c r="E2280" s="11">
        <v>45874</v>
      </c>
      <c r="F2280" s="11">
        <v>45889</v>
      </c>
      <c r="G2280" s="11">
        <v>45892</v>
      </c>
      <c r="H2280" s="13">
        <f>DATE(YEAR(F2280),MONTH(F2280),1)</f>
        <v>45870</v>
      </c>
      <c r="I2280" s="2">
        <f>G2280-F2280</f>
        <v>3</v>
      </c>
      <c r="J2280" s="2">
        <f>F2280-E2280</f>
        <v>15</v>
      </c>
      <c r="K2280" s="2" t="s">
        <v>2646</v>
      </c>
      <c r="L2280" s="2">
        <v>1</v>
      </c>
      <c r="M2280" s="2">
        <v>1</v>
      </c>
      <c r="N2280" s="2">
        <v>0</v>
      </c>
      <c r="O2280" s="2" t="s">
        <v>2732</v>
      </c>
      <c r="P2280" s="2" t="s">
        <v>2672</v>
      </c>
      <c r="Q2280" s="2" t="s">
        <v>2649</v>
      </c>
      <c r="R2280" s="3">
        <v>17350</v>
      </c>
      <c r="S2280" s="3">
        <f>I2280*L2280*R2280</f>
        <v>52050</v>
      </c>
      <c r="T2280" s="2">
        <f>M2280+N2280</f>
        <v>1</v>
      </c>
    </row>
    <row r="2281" spans="1:20" x14ac:dyDescent="0.2">
      <c r="A2281" s="2" t="s">
        <v>4945</v>
      </c>
      <c r="B2281" s="2" t="s">
        <v>789</v>
      </c>
      <c r="C2281" s="2" t="s">
        <v>69</v>
      </c>
      <c r="D2281" s="2" t="str">
        <f>INDEX(Hotels!$C$2:$C$49,MATCH(C2281,Hotels!$A$2:$A$49,0))</f>
        <v>New Delhi</v>
      </c>
      <c r="E2281" s="11">
        <v>45874</v>
      </c>
      <c r="F2281" s="11">
        <v>45917</v>
      </c>
      <c r="G2281" s="11">
        <v>45919</v>
      </c>
      <c r="H2281" s="13">
        <f>DATE(YEAR(F2281),MONTH(F2281),1)</f>
        <v>45901</v>
      </c>
      <c r="I2281" s="2">
        <f>G2281-F2281</f>
        <v>2</v>
      </c>
      <c r="J2281" s="2">
        <f>F2281-E2281</f>
        <v>43</v>
      </c>
      <c r="K2281" s="2" t="s">
        <v>2646</v>
      </c>
      <c r="L2281" s="2">
        <v>1</v>
      </c>
      <c r="M2281" s="2">
        <v>2</v>
      </c>
      <c r="N2281" s="2">
        <v>0</v>
      </c>
      <c r="O2281" s="2" t="s">
        <v>2689</v>
      </c>
      <c r="P2281" s="2" t="s">
        <v>2652</v>
      </c>
      <c r="Q2281" s="2" t="s">
        <v>2649</v>
      </c>
      <c r="R2281" s="3">
        <v>18550</v>
      </c>
      <c r="S2281" s="3">
        <f>I2281*L2281*R2281</f>
        <v>37100</v>
      </c>
      <c r="T2281" s="2">
        <f>M2281+N2281</f>
        <v>2</v>
      </c>
    </row>
    <row r="2282" spans="1:20" x14ac:dyDescent="0.2">
      <c r="A2282" s="2" t="s">
        <v>4946</v>
      </c>
      <c r="B2282" s="2" t="s">
        <v>1999</v>
      </c>
      <c r="C2282" s="2" t="s">
        <v>26</v>
      </c>
      <c r="D2282" s="2" t="str">
        <f>INDEX(Hotels!$C$2:$C$49,MATCH(C2282,Hotels!$A$2:$A$49,0))</f>
        <v>Jaipur</v>
      </c>
      <c r="E2282" s="11">
        <v>45874</v>
      </c>
      <c r="F2282" s="11">
        <v>45961</v>
      </c>
      <c r="G2282" s="11">
        <v>45967</v>
      </c>
      <c r="H2282" s="13">
        <f>DATE(YEAR(F2282),MONTH(F2282),1)</f>
        <v>45931</v>
      </c>
      <c r="I2282" s="2">
        <f>G2282-F2282</f>
        <v>6</v>
      </c>
      <c r="J2282" s="2">
        <f>F2282-E2282</f>
        <v>87</v>
      </c>
      <c r="K2282" s="2" t="s">
        <v>2668</v>
      </c>
      <c r="L2282" s="2">
        <v>1</v>
      </c>
      <c r="M2282" s="2">
        <v>2</v>
      </c>
      <c r="N2282" s="2">
        <v>1</v>
      </c>
      <c r="O2282" s="2" t="s">
        <v>2683</v>
      </c>
      <c r="P2282" s="2" t="s">
        <v>2652</v>
      </c>
      <c r="Q2282" s="2" t="s">
        <v>2649</v>
      </c>
      <c r="R2282" s="3">
        <v>11150</v>
      </c>
      <c r="S2282" s="3">
        <f>I2282*L2282*R2282</f>
        <v>66900</v>
      </c>
      <c r="T2282" s="2">
        <f>M2282+N2282</f>
        <v>3</v>
      </c>
    </row>
    <row r="2283" spans="1:20" x14ac:dyDescent="0.2">
      <c r="A2283" s="2" t="s">
        <v>4947</v>
      </c>
      <c r="B2283" s="2" t="s">
        <v>811</v>
      </c>
      <c r="C2283" s="2" t="s">
        <v>57</v>
      </c>
      <c r="D2283" s="2" t="str">
        <f>INDEX(Hotels!$C$2:$C$49,MATCH(C2283,Hotels!$A$2:$A$49,0))</f>
        <v>Mumbai</v>
      </c>
      <c r="E2283" s="11">
        <v>45875</v>
      </c>
      <c r="F2283" s="11">
        <v>45879</v>
      </c>
      <c r="G2283" s="11">
        <v>45881</v>
      </c>
      <c r="H2283" s="13">
        <f>DATE(YEAR(F2283),MONTH(F2283),1)</f>
        <v>45870</v>
      </c>
      <c r="I2283" s="2">
        <f>G2283-F2283</f>
        <v>2</v>
      </c>
      <c r="J2283" s="2">
        <f>F2283-E2283</f>
        <v>4</v>
      </c>
      <c r="K2283" s="2" t="s">
        <v>2646</v>
      </c>
      <c r="L2283" s="2">
        <v>1</v>
      </c>
      <c r="M2283" s="2">
        <v>2</v>
      </c>
      <c r="N2283" s="2">
        <v>0</v>
      </c>
      <c r="O2283" s="2" t="s">
        <v>2732</v>
      </c>
      <c r="P2283" s="2" t="s">
        <v>2672</v>
      </c>
      <c r="Q2283" s="2" t="s">
        <v>2649</v>
      </c>
      <c r="R2283" s="3">
        <v>10550</v>
      </c>
      <c r="S2283" s="3">
        <f>I2283*L2283*R2283</f>
        <v>21100</v>
      </c>
      <c r="T2283" s="2">
        <f>M2283+N2283</f>
        <v>2</v>
      </c>
    </row>
    <row r="2284" spans="1:20" x14ac:dyDescent="0.2">
      <c r="A2284" s="2" t="s">
        <v>4948</v>
      </c>
      <c r="B2284" s="2" t="s">
        <v>1104</v>
      </c>
      <c r="C2284" s="2" t="s">
        <v>101</v>
      </c>
      <c r="D2284" s="2" t="str">
        <f>INDEX(Hotels!$C$2:$C$49,MATCH(C2284,Hotels!$A$2:$A$49,0))</f>
        <v>Shimla</v>
      </c>
      <c r="E2284" s="11">
        <v>45875</v>
      </c>
      <c r="F2284" s="11">
        <v>45931</v>
      </c>
      <c r="G2284" s="11">
        <v>45934</v>
      </c>
      <c r="H2284" s="13">
        <f>DATE(YEAR(F2284),MONTH(F2284),1)</f>
        <v>45931</v>
      </c>
      <c r="I2284" s="2">
        <f>G2284-F2284</f>
        <v>3</v>
      </c>
      <c r="J2284" s="2">
        <f>F2284-E2284</f>
        <v>56</v>
      </c>
      <c r="K2284" s="2" t="s">
        <v>2666</v>
      </c>
      <c r="L2284" s="2">
        <v>1</v>
      </c>
      <c r="M2284" s="2">
        <v>2</v>
      </c>
      <c r="N2284" s="2">
        <v>0</v>
      </c>
      <c r="O2284" s="2" t="s">
        <v>2647</v>
      </c>
      <c r="P2284" s="2" t="s">
        <v>2652</v>
      </c>
      <c r="Q2284" s="2" t="s">
        <v>2649</v>
      </c>
      <c r="R2284" s="3">
        <v>13500</v>
      </c>
      <c r="S2284" s="3">
        <f>I2284*L2284*R2284</f>
        <v>40500</v>
      </c>
      <c r="T2284" s="2">
        <f>M2284+N2284</f>
        <v>2</v>
      </c>
    </row>
    <row r="2285" spans="1:20" x14ac:dyDescent="0.2">
      <c r="A2285" s="2" t="s">
        <v>4949</v>
      </c>
      <c r="B2285" s="2" t="s">
        <v>1119</v>
      </c>
      <c r="C2285" s="2" t="s">
        <v>47</v>
      </c>
      <c r="D2285" s="2" t="str">
        <f>INDEX(Hotels!$C$2:$C$49,MATCH(C2285,Hotels!$A$2:$A$49,0))</f>
        <v>Agra</v>
      </c>
      <c r="E2285" s="11">
        <v>45875</v>
      </c>
      <c r="F2285" s="11">
        <v>45969</v>
      </c>
      <c r="G2285" s="11">
        <v>45973</v>
      </c>
      <c r="H2285" s="13">
        <f>DATE(YEAR(F2285),MONTH(F2285),1)</f>
        <v>45962</v>
      </c>
      <c r="I2285" s="2">
        <f>G2285-F2285</f>
        <v>4</v>
      </c>
      <c r="J2285" s="2">
        <f>F2285-E2285</f>
        <v>94</v>
      </c>
      <c r="K2285" s="2" t="s">
        <v>2655</v>
      </c>
      <c r="L2285" s="2">
        <v>3</v>
      </c>
      <c r="M2285" s="2">
        <v>6</v>
      </c>
      <c r="N2285" s="2">
        <v>0</v>
      </c>
      <c r="O2285" s="2" t="s">
        <v>2658</v>
      </c>
      <c r="P2285" s="2" t="s">
        <v>2656</v>
      </c>
      <c r="Q2285" s="2" t="s">
        <v>2649</v>
      </c>
      <c r="R2285" s="3">
        <v>7100</v>
      </c>
      <c r="S2285" s="3">
        <f>I2285*L2285*R2285</f>
        <v>85200</v>
      </c>
      <c r="T2285" s="2">
        <f>M2285+N2285</f>
        <v>6</v>
      </c>
    </row>
    <row r="2286" spans="1:20" x14ac:dyDescent="0.2">
      <c r="A2286" s="2" t="s">
        <v>4950</v>
      </c>
      <c r="B2286" s="2" t="s">
        <v>1443</v>
      </c>
      <c r="C2286" s="2" t="s">
        <v>37</v>
      </c>
      <c r="D2286" s="2" t="str">
        <f>INDEX(Hotels!$C$2:$C$49,MATCH(C2286,Hotels!$A$2:$A$49,0))</f>
        <v>Udaipur</v>
      </c>
      <c r="E2286" s="11">
        <v>45875</v>
      </c>
      <c r="F2286" s="11">
        <v>45891</v>
      </c>
      <c r="G2286" s="11">
        <v>45894</v>
      </c>
      <c r="H2286" s="13">
        <f>DATE(YEAR(F2286),MONTH(F2286),1)</f>
        <v>45870</v>
      </c>
      <c r="I2286" s="2">
        <f>G2286-F2286</f>
        <v>3</v>
      </c>
      <c r="J2286" s="2">
        <f>F2286-E2286</f>
        <v>16</v>
      </c>
      <c r="K2286" s="2" t="s">
        <v>2666</v>
      </c>
      <c r="L2286" s="2">
        <v>1</v>
      </c>
      <c r="M2286" s="2">
        <v>2</v>
      </c>
      <c r="N2286" s="2">
        <v>0</v>
      </c>
      <c r="O2286" s="2" t="s">
        <v>2647</v>
      </c>
      <c r="P2286" s="2" t="s">
        <v>2648</v>
      </c>
      <c r="Q2286" s="2" t="s">
        <v>2649</v>
      </c>
      <c r="R2286" s="3">
        <v>25500</v>
      </c>
      <c r="S2286" s="3">
        <f>I2286*L2286*R2286</f>
        <v>76500</v>
      </c>
      <c r="T2286" s="2">
        <f>M2286+N2286</f>
        <v>2</v>
      </c>
    </row>
    <row r="2287" spans="1:20" x14ac:dyDescent="0.2">
      <c r="A2287" s="2" t="s">
        <v>4951</v>
      </c>
      <c r="B2287" s="2" t="s">
        <v>1713</v>
      </c>
      <c r="C2287" s="2" t="s">
        <v>61</v>
      </c>
      <c r="D2287" s="2" t="str">
        <f>INDEX(Hotels!$C$2:$C$49,MATCH(C2287,Hotels!$A$2:$A$49,0))</f>
        <v>Mumbai</v>
      </c>
      <c r="E2287" s="11">
        <v>45875</v>
      </c>
      <c r="F2287" s="11">
        <v>45952</v>
      </c>
      <c r="G2287" s="11">
        <v>45954</v>
      </c>
      <c r="H2287" s="13">
        <f>DATE(YEAR(F2287),MONTH(F2287),1)</f>
        <v>45931</v>
      </c>
      <c r="I2287" s="2">
        <f>G2287-F2287</f>
        <v>2</v>
      </c>
      <c r="J2287" s="2">
        <f>F2287-E2287</f>
        <v>77</v>
      </c>
      <c r="K2287" s="2" t="s">
        <v>2655</v>
      </c>
      <c r="L2287" s="2">
        <v>3</v>
      </c>
      <c r="M2287" s="2">
        <v>6</v>
      </c>
      <c r="N2287" s="2">
        <v>0</v>
      </c>
      <c r="O2287" s="2" t="s">
        <v>2658</v>
      </c>
      <c r="P2287" s="2" t="s">
        <v>2652</v>
      </c>
      <c r="Q2287" s="2" t="s">
        <v>2649</v>
      </c>
      <c r="R2287" s="3">
        <v>16900</v>
      </c>
      <c r="S2287" s="3">
        <f>I2287*L2287*R2287</f>
        <v>101400</v>
      </c>
      <c r="T2287" s="2">
        <f>M2287+N2287</f>
        <v>6</v>
      </c>
    </row>
    <row r="2288" spans="1:20" x14ac:dyDescent="0.2">
      <c r="A2288" s="2" t="s">
        <v>4952</v>
      </c>
      <c r="B2288" s="2" t="s">
        <v>1749</v>
      </c>
      <c r="C2288" s="2" t="s">
        <v>53</v>
      </c>
      <c r="D2288" s="2" t="str">
        <f>INDEX(Hotels!$C$2:$C$49,MATCH(C2288,Hotels!$A$2:$A$49,0))</f>
        <v>Mumbai</v>
      </c>
      <c r="E2288" s="11">
        <v>45875</v>
      </c>
      <c r="F2288" s="11">
        <v>45940</v>
      </c>
      <c r="G2288" s="11">
        <v>45944</v>
      </c>
      <c r="H2288" s="13">
        <f>DATE(YEAR(F2288),MONTH(F2288),1)</f>
        <v>45931</v>
      </c>
      <c r="I2288" s="2">
        <f>G2288-F2288</f>
        <v>4</v>
      </c>
      <c r="J2288" s="2">
        <f>F2288-E2288</f>
        <v>65</v>
      </c>
      <c r="K2288" s="2" t="s">
        <v>2668</v>
      </c>
      <c r="L2288" s="2">
        <v>1</v>
      </c>
      <c r="M2288" s="2">
        <v>2</v>
      </c>
      <c r="N2288" s="2">
        <v>3</v>
      </c>
      <c r="O2288" s="2" t="s">
        <v>2647</v>
      </c>
      <c r="P2288" s="2" t="s">
        <v>2652</v>
      </c>
      <c r="Q2288" s="2" t="s">
        <v>2649</v>
      </c>
      <c r="R2288" s="3">
        <v>7500</v>
      </c>
      <c r="S2288" s="3">
        <f>I2288*L2288*R2288</f>
        <v>30000</v>
      </c>
      <c r="T2288" s="2">
        <f>M2288+N2288</f>
        <v>5</v>
      </c>
    </row>
    <row r="2289" spans="1:20" x14ac:dyDescent="0.2">
      <c r="A2289" s="2" t="s">
        <v>4953</v>
      </c>
      <c r="B2289" s="2" t="s">
        <v>2087</v>
      </c>
      <c r="C2289" s="2" t="s">
        <v>116</v>
      </c>
      <c r="D2289" s="2" t="str">
        <f>INDEX(Hotels!$C$2:$C$49,MATCH(C2289,Hotels!$A$2:$A$49,0))</f>
        <v>Rishikesh</v>
      </c>
      <c r="E2289" s="11">
        <v>45875</v>
      </c>
      <c r="F2289" s="11">
        <v>45910</v>
      </c>
      <c r="G2289" s="11">
        <v>45915</v>
      </c>
      <c r="H2289" s="13">
        <f>DATE(YEAR(F2289),MONTH(F2289),1)</f>
        <v>45901</v>
      </c>
      <c r="I2289" s="2">
        <f>G2289-F2289</f>
        <v>5</v>
      </c>
      <c r="J2289" s="2">
        <f>F2289-E2289</f>
        <v>35</v>
      </c>
      <c r="K2289" s="2" t="s">
        <v>2646</v>
      </c>
      <c r="L2289" s="2">
        <v>1</v>
      </c>
      <c r="M2289" s="2">
        <v>1</v>
      </c>
      <c r="N2289" s="2">
        <v>1</v>
      </c>
      <c r="O2289" s="2" t="s">
        <v>2651</v>
      </c>
      <c r="P2289" s="2" t="s">
        <v>2662</v>
      </c>
      <c r="Q2289" s="2" t="s">
        <v>2649</v>
      </c>
      <c r="R2289" s="3">
        <v>8550</v>
      </c>
      <c r="S2289" s="3">
        <f>I2289*L2289*R2289</f>
        <v>42750</v>
      </c>
      <c r="T2289" s="2">
        <f>M2289+N2289</f>
        <v>2</v>
      </c>
    </row>
    <row r="2290" spans="1:20" x14ac:dyDescent="0.2">
      <c r="A2290" s="2" t="s">
        <v>4954</v>
      </c>
      <c r="B2290" s="2" t="s">
        <v>2283</v>
      </c>
      <c r="C2290" s="2" t="s">
        <v>112</v>
      </c>
      <c r="D2290" s="2" t="str">
        <f>INDEX(Hotels!$C$2:$C$49,MATCH(C2290,Hotels!$A$2:$A$49,0))</f>
        <v>Rishikesh</v>
      </c>
      <c r="E2290" s="11">
        <v>45875</v>
      </c>
      <c r="F2290" s="11">
        <v>45894</v>
      </c>
      <c r="G2290" s="11">
        <v>45896</v>
      </c>
      <c r="H2290" s="13">
        <f>DATE(YEAR(F2290),MONTH(F2290),1)</f>
        <v>45870</v>
      </c>
      <c r="I2290" s="2">
        <f>G2290-F2290</f>
        <v>2</v>
      </c>
      <c r="J2290" s="2">
        <f>F2290-E2290</f>
        <v>19</v>
      </c>
      <c r="K2290" s="2" t="s">
        <v>2646</v>
      </c>
      <c r="L2290" s="2">
        <v>4</v>
      </c>
      <c r="M2290" s="2">
        <v>8</v>
      </c>
      <c r="N2290" s="2">
        <v>0</v>
      </c>
      <c r="O2290" s="2" t="s">
        <v>2658</v>
      </c>
      <c r="P2290" s="2" t="s">
        <v>2672</v>
      </c>
      <c r="Q2290" s="2" t="s">
        <v>2649</v>
      </c>
      <c r="R2290" s="3">
        <v>6000</v>
      </c>
      <c r="S2290" s="3">
        <f>I2290*L2290*R2290</f>
        <v>48000</v>
      </c>
      <c r="T2290" s="2">
        <f>M2290+N2290</f>
        <v>8</v>
      </c>
    </row>
    <row r="2291" spans="1:20" x14ac:dyDescent="0.2">
      <c r="A2291" s="2" t="s">
        <v>4955</v>
      </c>
      <c r="B2291" s="2" t="s">
        <v>203</v>
      </c>
      <c r="C2291" s="2" t="s">
        <v>93</v>
      </c>
      <c r="D2291" s="2" t="str">
        <f>INDEX(Hotels!$C$2:$C$49,MATCH(C2291,Hotels!$A$2:$A$49,0))</f>
        <v>Shimla</v>
      </c>
      <c r="E2291" s="11">
        <v>45876</v>
      </c>
      <c r="F2291" s="11">
        <v>45929</v>
      </c>
      <c r="G2291" s="11">
        <v>45933</v>
      </c>
      <c r="H2291" s="13">
        <f>DATE(YEAR(F2291),MONTH(F2291),1)</f>
        <v>45901</v>
      </c>
      <c r="I2291" s="2">
        <f>G2291-F2291</f>
        <v>4</v>
      </c>
      <c r="J2291" s="2">
        <f>F2291-E2291</f>
        <v>53</v>
      </c>
      <c r="K2291" s="2" t="s">
        <v>2655</v>
      </c>
      <c r="L2291" s="2">
        <v>1</v>
      </c>
      <c r="M2291" s="2">
        <v>2</v>
      </c>
      <c r="N2291" s="2">
        <v>0</v>
      </c>
      <c r="O2291" s="2" t="s">
        <v>2670</v>
      </c>
      <c r="P2291" s="2" t="s">
        <v>2652</v>
      </c>
      <c r="Q2291" s="2" t="s">
        <v>2649</v>
      </c>
      <c r="R2291" s="3">
        <v>4150</v>
      </c>
      <c r="S2291" s="3">
        <f>I2291*L2291*R2291</f>
        <v>16600</v>
      </c>
      <c r="T2291" s="2">
        <f>M2291+N2291</f>
        <v>2</v>
      </c>
    </row>
    <row r="2292" spans="1:20" x14ac:dyDescent="0.2">
      <c r="A2292" s="2" t="s">
        <v>4956</v>
      </c>
      <c r="B2292" s="2" t="s">
        <v>605</v>
      </c>
      <c r="C2292" s="2" t="s">
        <v>41</v>
      </c>
      <c r="D2292" s="2" t="str">
        <f>INDEX(Hotels!$C$2:$C$49,MATCH(C2292,Hotels!$A$2:$A$49,0))</f>
        <v>Udaipur</v>
      </c>
      <c r="E2292" s="11">
        <v>45876</v>
      </c>
      <c r="F2292" s="11">
        <v>46084</v>
      </c>
      <c r="G2292" s="11">
        <v>46086</v>
      </c>
      <c r="H2292" s="13">
        <f>DATE(YEAR(F2292),MONTH(F2292),1)</f>
        <v>46082</v>
      </c>
      <c r="I2292" s="2">
        <f>G2292-F2292</f>
        <v>2</v>
      </c>
      <c r="J2292" s="2">
        <f>F2292-E2292</f>
        <v>208</v>
      </c>
      <c r="K2292" s="2" t="s">
        <v>2668</v>
      </c>
      <c r="L2292" s="2">
        <v>1</v>
      </c>
      <c r="M2292" s="2">
        <v>2</v>
      </c>
      <c r="N2292" s="2">
        <v>0</v>
      </c>
      <c r="O2292" s="2" t="s">
        <v>2683</v>
      </c>
      <c r="P2292" s="2" t="s">
        <v>2672</v>
      </c>
      <c r="Q2292" s="2" t="s">
        <v>2653</v>
      </c>
      <c r="R2292" s="3">
        <v>4950</v>
      </c>
      <c r="S2292" s="3">
        <f>I2292*L2292*R2292</f>
        <v>9900</v>
      </c>
      <c r="T2292" s="2">
        <f>M2292+N2292</f>
        <v>2</v>
      </c>
    </row>
    <row r="2293" spans="1:20" x14ac:dyDescent="0.2">
      <c r="A2293" s="2" t="s">
        <v>4957</v>
      </c>
      <c r="B2293" s="2" t="s">
        <v>768</v>
      </c>
      <c r="C2293" s="2" t="s">
        <v>89</v>
      </c>
      <c r="D2293" s="2" t="str">
        <f>INDEX(Hotels!$C$2:$C$49,MATCH(C2293,Hotels!$A$2:$A$49,0))</f>
        <v>Kochi</v>
      </c>
      <c r="E2293" s="11">
        <v>45876</v>
      </c>
      <c r="F2293" s="11">
        <v>46022</v>
      </c>
      <c r="G2293" s="11">
        <v>46027</v>
      </c>
      <c r="H2293" s="13">
        <f>DATE(YEAR(F2293),MONTH(F2293),1)</f>
        <v>45992</v>
      </c>
      <c r="I2293" s="2">
        <f>G2293-F2293</f>
        <v>5</v>
      </c>
      <c r="J2293" s="2">
        <f>F2293-E2293</f>
        <v>146</v>
      </c>
      <c r="K2293" s="2" t="s">
        <v>2655</v>
      </c>
      <c r="L2293" s="2">
        <v>1</v>
      </c>
      <c r="M2293" s="2">
        <v>1</v>
      </c>
      <c r="N2293" s="2">
        <v>0</v>
      </c>
      <c r="O2293" s="2" t="s">
        <v>2689</v>
      </c>
      <c r="P2293" s="2" t="s">
        <v>2648</v>
      </c>
      <c r="Q2293" s="2" t="s">
        <v>2649</v>
      </c>
      <c r="R2293" s="3">
        <v>8200</v>
      </c>
      <c r="S2293" s="3">
        <f>I2293*L2293*R2293</f>
        <v>41000</v>
      </c>
      <c r="T2293" s="2">
        <f>M2293+N2293</f>
        <v>1</v>
      </c>
    </row>
    <row r="2294" spans="1:20" x14ac:dyDescent="0.2">
      <c r="A2294" s="2" t="s">
        <v>4958</v>
      </c>
      <c r="B2294" s="2" t="s">
        <v>1034</v>
      </c>
      <c r="C2294" s="2" t="s">
        <v>77</v>
      </c>
      <c r="D2294" s="2" t="str">
        <f>INDEX(Hotels!$C$2:$C$49,MATCH(C2294,Hotels!$A$2:$A$49,0))</f>
        <v>Bengaluru</v>
      </c>
      <c r="E2294" s="11">
        <v>45876</v>
      </c>
      <c r="F2294" s="11">
        <v>45878</v>
      </c>
      <c r="G2294" s="11">
        <v>45881</v>
      </c>
      <c r="H2294" s="13">
        <f>DATE(YEAR(F2294),MONTH(F2294),1)</f>
        <v>45870</v>
      </c>
      <c r="I2294" s="2">
        <f>G2294-F2294</f>
        <v>3</v>
      </c>
      <c r="J2294" s="2">
        <f>F2294-E2294</f>
        <v>2</v>
      </c>
      <c r="K2294" s="2" t="s">
        <v>2668</v>
      </c>
      <c r="L2294" s="2">
        <v>1</v>
      </c>
      <c r="M2294" s="2">
        <v>3</v>
      </c>
      <c r="N2294" s="2">
        <v>0</v>
      </c>
      <c r="O2294" s="2" t="s">
        <v>2651</v>
      </c>
      <c r="P2294" s="2" t="s">
        <v>2662</v>
      </c>
      <c r="Q2294" s="2" t="s">
        <v>2649</v>
      </c>
      <c r="R2294" s="3">
        <v>4450</v>
      </c>
      <c r="S2294" s="3">
        <f>I2294*L2294*R2294</f>
        <v>13350</v>
      </c>
      <c r="T2294" s="2">
        <f>M2294+N2294</f>
        <v>3</v>
      </c>
    </row>
    <row r="2295" spans="1:20" x14ac:dyDescent="0.2">
      <c r="A2295" s="2" t="s">
        <v>4959</v>
      </c>
      <c r="B2295" s="2" t="s">
        <v>1407</v>
      </c>
      <c r="C2295" s="2" t="s">
        <v>37</v>
      </c>
      <c r="D2295" s="2" t="str">
        <f>INDEX(Hotels!$C$2:$C$49,MATCH(C2295,Hotels!$A$2:$A$49,0))</f>
        <v>Udaipur</v>
      </c>
      <c r="E2295" s="11">
        <v>45876</v>
      </c>
      <c r="F2295" s="11">
        <v>45895</v>
      </c>
      <c r="G2295" s="11">
        <v>45897</v>
      </c>
      <c r="H2295" s="13">
        <f>DATE(YEAR(F2295),MONTH(F2295),1)</f>
        <v>45870</v>
      </c>
      <c r="I2295" s="2">
        <f>G2295-F2295</f>
        <v>2</v>
      </c>
      <c r="J2295" s="2">
        <f>F2295-E2295</f>
        <v>19</v>
      </c>
      <c r="K2295" s="2" t="s">
        <v>2655</v>
      </c>
      <c r="L2295" s="2">
        <v>1</v>
      </c>
      <c r="M2295" s="2">
        <v>2</v>
      </c>
      <c r="N2295" s="2">
        <v>0</v>
      </c>
      <c r="O2295" s="2" t="s">
        <v>2683</v>
      </c>
      <c r="P2295" s="2" t="s">
        <v>2656</v>
      </c>
      <c r="Q2295" s="2" t="s">
        <v>2649</v>
      </c>
      <c r="R2295" s="3">
        <v>12200</v>
      </c>
      <c r="S2295" s="3">
        <f>I2295*L2295*R2295</f>
        <v>24400</v>
      </c>
      <c r="T2295" s="2">
        <f>M2295+N2295</f>
        <v>2</v>
      </c>
    </row>
    <row r="2296" spans="1:20" x14ac:dyDescent="0.2">
      <c r="A2296" s="2" t="s">
        <v>4960</v>
      </c>
      <c r="B2296" s="2" t="s">
        <v>1826</v>
      </c>
      <c r="C2296" s="2" t="s">
        <v>47</v>
      </c>
      <c r="D2296" s="2" t="str">
        <f>INDEX(Hotels!$C$2:$C$49,MATCH(C2296,Hotels!$A$2:$A$49,0))</f>
        <v>Agra</v>
      </c>
      <c r="E2296" s="11">
        <v>45876</v>
      </c>
      <c r="F2296" s="11">
        <v>45930</v>
      </c>
      <c r="G2296" s="11">
        <v>45932</v>
      </c>
      <c r="H2296" s="13">
        <f>DATE(YEAR(F2296),MONTH(F2296),1)</f>
        <v>45901</v>
      </c>
      <c r="I2296" s="2">
        <f>G2296-F2296</f>
        <v>2</v>
      </c>
      <c r="J2296" s="2">
        <f>F2296-E2296</f>
        <v>54</v>
      </c>
      <c r="K2296" s="2" t="s">
        <v>2646</v>
      </c>
      <c r="L2296" s="2">
        <v>1</v>
      </c>
      <c r="M2296" s="2">
        <v>3</v>
      </c>
      <c r="N2296" s="2">
        <v>0</v>
      </c>
      <c r="O2296" s="2" t="s">
        <v>2683</v>
      </c>
      <c r="P2296" s="2" t="s">
        <v>2656</v>
      </c>
      <c r="Q2296" s="2" t="s">
        <v>2653</v>
      </c>
      <c r="R2296" s="3">
        <v>6350</v>
      </c>
      <c r="S2296" s="3">
        <f>I2296*L2296*R2296</f>
        <v>12700</v>
      </c>
      <c r="T2296" s="2">
        <f>M2296+N2296</f>
        <v>3</v>
      </c>
    </row>
    <row r="2297" spans="1:20" x14ac:dyDescent="0.2">
      <c r="A2297" s="2" t="s">
        <v>4961</v>
      </c>
      <c r="B2297" s="2" t="s">
        <v>2191</v>
      </c>
      <c r="C2297" s="2" t="s">
        <v>13</v>
      </c>
      <c r="D2297" s="2" t="str">
        <f>INDEX(Hotels!$C$2:$C$49,MATCH(C2297,Hotels!$A$2:$A$49,0))</f>
        <v>Goa</v>
      </c>
      <c r="E2297" s="11">
        <v>45876</v>
      </c>
      <c r="F2297" s="11">
        <v>45880</v>
      </c>
      <c r="G2297" s="11">
        <v>45881</v>
      </c>
      <c r="H2297" s="13">
        <f>DATE(YEAR(F2297),MONTH(F2297),1)</f>
        <v>45870</v>
      </c>
      <c r="I2297" s="2">
        <f>G2297-F2297</f>
        <v>1</v>
      </c>
      <c r="J2297" s="2">
        <f>F2297-E2297</f>
        <v>4</v>
      </c>
      <c r="K2297" s="2" t="s">
        <v>2668</v>
      </c>
      <c r="L2297" s="2">
        <v>1</v>
      </c>
      <c r="M2297" s="2">
        <v>1</v>
      </c>
      <c r="N2297" s="2">
        <v>0</v>
      </c>
      <c r="O2297" s="2" t="s">
        <v>2732</v>
      </c>
      <c r="P2297" s="2" t="s">
        <v>2659</v>
      </c>
      <c r="Q2297" s="2" t="s">
        <v>2649</v>
      </c>
      <c r="R2297" s="3">
        <v>8150</v>
      </c>
      <c r="S2297" s="3">
        <f>I2297*L2297*R2297</f>
        <v>8150</v>
      </c>
      <c r="T2297" s="2">
        <f>M2297+N2297</f>
        <v>1</v>
      </c>
    </row>
    <row r="2298" spans="1:20" x14ac:dyDescent="0.2">
      <c r="A2298" s="2" t="s">
        <v>4962</v>
      </c>
      <c r="B2298" s="2" t="s">
        <v>2303</v>
      </c>
      <c r="C2298" s="2" t="s">
        <v>99</v>
      </c>
      <c r="D2298" s="2" t="str">
        <f>INDEX(Hotels!$C$2:$C$49,MATCH(C2298,Hotels!$A$2:$A$49,0))</f>
        <v>Shimla</v>
      </c>
      <c r="E2298" s="11">
        <v>45876</v>
      </c>
      <c r="F2298" s="11">
        <v>45905</v>
      </c>
      <c r="G2298" s="11">
        <v>45910</v>
      </c>
      <c r="H2298" s="13">
        <f>DATE(YEAR(F2298),MONTH(F2298),1)</f>
        <v>45901</v>
      </c>
      <c r="I2298" s="2">
        <f>G2298-F2298</f>
        <v>5</v>
      </c>
      <c r="J2298" s="2">
        <f>F2298-E2298</f>
        <v>29</v>
      </c>
      <c r="K2298" s="2" t="s">
        <v>2646</v>
      </c>
      <c r="L2298" s="2">
        <v>1</v>
      </c>
      <c r="M2298" s="2">
        <v>2</v>
      </c>
      <c r="N2298" s="2">
        <v>1</v>
      </c>
      <c r="O2298" s="2" t="s">
        <v>2670</v>
      </c>
      <c r="P2298" s="2" t="s">
        <v>2652</v>
      </c>
      <c r="Q2298" s="2" t="s">
        <v>2649</v>
      </c>
      <c r="R2298" s="3">
        <v>3550</v>
      </c>
      <c r="S2298" s="3">
        <f>I2298*L2298*R2298</f>
        <v>17750</v>
      </c>
      <c r="T2298" s="2">
        <f>M2298+N2298</f>
        <v>3</v>
      </c>
    </row>
    <row r="2299" spans="1:20" x14ac:dyDescent="0.2">
      <c r="A2299" s="2" t="s">
        <v>4963</v>
      </c>
      <c r="B2299" s="2" t="s">
        <v>2385</v>
      </c>
      <c r="C2299" s="2" t="s">
        <v>93</v>
      </c>
      <c r="D2299" s="2" t="str">
        <f>INDEX(Hotels!$C$2:$C$49,MATCH(C2299,Hotels!$A$2:$A$49,0))</f>
        <v>Shimla</v>
      </c>
      <c r="E2299" s="11">
        <v>45876</v>
      </c>
      <c r="F2299" s="11">
        <v>45925</v>
      </c>
      <c r="G2299" s="11">
        <v>45929</v>
      </c>
      <c r="H2299" s="13">
        <f>DATE(YEAR(F2299),MONTH(F2299),1)</f>
        <v>45901</v>
      </c>
      <c r="I2299" s="2">
        <f>G2299-F2299</f>
        <v>4</v>
      </c>
      <c r="J2299" s="2">
        <f>F2299-E2299</f>
        <v>49</v>
      </c>
      <c r="K2299" s="2" t="s">
        <v>2655</v>
      </c>
      <c r="L2299" s="2">
        <v>3</v>
      </c>
      <c r="M2299" s="2">
        <v>6</v>
      </c>
      <c r="N2299" s="2">
        <v>0</v>
      </c>
      <c r="O2299" s="2" t="s">
        <v>2658</v>
      </c>
      <c r="P2299" s="2" t="s">
        <v>2662</v>
      </c>
      <c r="Q2299" s="2" t="s">
        <v>2649</v>
      </c>
      <c r="R2299" s="3">
        <v>4200</v>
      </c>
      <c r="S2299" s="3">
        <f>I2299*L2299*R2299</f>
        <v>50400</v>
      </c>
      <c r="T2299" s="2">
        <f>M2299+N2299</f>
        <v>6</v>
      </c>
    </row>
    <row r="2300" spans="1:20" x14ac:dyDescent="0.2">
      <c r="A2300" s="2" t="s">
        <v>4964</v>
      </c>
      <c r="B2300" s="2" t="s">
        <v>406</v>
      </c>
      <c r="C2300" s="2" t="s">
        <v>106</v>
      </c>
      <c r="D2300" s="2" t="str">
        <f>INDEX(Hotels!$C$2:$C$49,MATCH(C2300,Hotels!$A$2:$A$49,0))</f>
        <v>Manali</v>
      </c>
      <c r="E2300" s="11">
        <v>45877</v>
      </c>
      <c r="F2300" s="11">
        <v>46002</v>
      </c>
      <c r="G2300" s="11">
        <v>46004</v>
      </c>
      <c r="H2300" s="13">
        <f>DATE(YEAR(F2300),MONTH(F2300),1)</f>
        <v>45992</v>
      </c>
      <c r="I2300" s="2">
        <f>G2300-F2300</f>
        <v>2</v>
      </c>
      <c r="J2300" s="2">
        <f>F2300-E2300</f>
        <v>125</v>
      </c>
      <c r="K2300" s="2" t="s">
        <v>2655</v>
      </c>
      <c r="L2300" s="2">
        <v>4</v>
      </c>
      <c r="M2300" s="2">
        <v>8</v>
      </c>
      <c r="N2300" s="2">
        <v>0</v>
      </c>
      <c r="O2300" s="2" t="s">
        <v>2658</v>
      </c>
      <c r="P2300" s="2" t="s">
        <v>2656</v>
      </c>
      <c r="Q2300" s="2" t="s">
        <v>2649</v>
      </c>
      <c r="R2300" s="3">
        <v>8400</v>
      </c>
      <c r="S2300" s="3">
        <f>I2300*L2300*R2300</f>
        <v>67200</v>
      </c>
      <c r="T2300" s="2">
        <f>M2300+N2300</f>
        <v>8</v>
      </c>
    </row>
    <row r="2301" spans="1:20" x14ac:dyDescent="0.2">
      <c r="A2301" s="2" t="s">
        <v>4965</v>
      </c>
      <c r="B2301" s="2" t="s">
        <v>2452</v>
      </c>
      <c r="C2301" s="2" t="s">
        <v>127</v>
      </c>
      <c r="D2301" s="2" t="str">
        <f>INDEX(Hotels!$C$2:$C$49,MATCH(C2301,Hotels!$A$2:$A$49,0))</f>
        <v>Varanasi</v>
      </c>
      <c r="E2301" s="11">
        <v>45877</v>
      </c>
      <c r="F2301" s="11">
        <v>45914</v>
      </c>
      <c r="G2301" s="11">
        <v>45916</v>
      </c>
      <c r="H2301" s="13">
        <f>DATE(YEAR(F2301),MONTH(F2301),1)</f>
        <v>45901</v>
      </c>
      <c r="I2301" s="2">
        <f>G2301-F2301</f>
        <v>2</v>
      </c>
      <c r="J2301" s="2">
        <f>F2301-E2301</f>
        <v>37</v>
      </c>
      <c r="K2301" s="2" t="s">
        <v>2668</v>
      </c>
      <c r="L2301" s="2">
        <v>1</v>
      </c>
      <c r="M2301" s="2">
        <v>2</v>
      </c>
      <c r="N2301" s="2">
        <v>0</v>
      </c>
      <c r="O2301" s="2" t="s">
        <v>2732</v>
      </c>
      <c r="P2301" s="2" t="s">
        <v>2656</v>
      </c>
      <c r="Q2301" s="2" t="s">
        <v>2664</v>
      </c>
      <c r="R2301" s="3">
        <v>3400</v>
      </c>
      <c r="S2301" s="3">
        <f>I2301*L2301*R2301</f>
        <v>6800</v>
      </c>
      <c r="T2301" s="2">
        <f>M2301+N2301</f>
        <v>2</v>
      </c>
    </row>
    <row r="2302" spans="1:20" x14ac:dyDescent="0.2">
      <c r="A2302" s="2" t="s">
        <v>4966</v>
      </c>
      <c r="B2302" s="2" t="s">
        <v>2583</v>
      </c>
      <c r="C2302" s="2" t="s">
        <v>125</v>
      </c>
      <c r="D2302" s="2" t="str">
        <f>INDEX(Hotels!$C$2:$C$49,MATCH(C2302,Hotels!$A$2:$A$49,0))</f>
        <v>Varanasi</v>
      </c>
      <c r="E2302" s="11">
        <v>45877</v>
      </c>
      <c r="F2302" s="11">
        <v>45881</v>
      </c>
      <c r="G2302" s="11">
        <v>45885</v>
      </c>
      <c r="H2302" s="13">
        <f>DATE(YEAR(F2302),MONTH(F2302),1)</f>
        <v>45870</v>
      </c>
      <c r="I2302" s="2">
        <f>G2302-F2302</f>
        <v>4</v>
      </c>
      <c r="J2302" s="2">
        <f>F2302-E2302</f>
        <v>4</v>
      </c>
      <c r="K2302" s="2" t="s">
        <v>2646</v>
      </c>
      <c r="L2302" s="2">
        <v>1</v>
      </c>
      <c r="M2302" s="2">
        <v>2</v>
      </c>
      <c r="N2302" s="2">
        <v>0</v>
      </c>
      <c r="O2302" s="2" t="s">
        <v>2647</v>
      </c>
      <c r="P2302" s="2" t="s">
        <v>2662</v>
      </c>
      <c r="Q2302" s="2" t="s">
        <v>2649</v>
      </c>
      <c r="R2302" s="3">
        <v>10550</v>
      </c>
      <c r="S2302" s="3">
        <f>I2302*L2302*R2302</f>
        <v>42200</v>
      </c>
      <c r="T2302" s="2">
        <f>M2302+N2302</f>
        <v>2</v>
      </c>
    </row>
    <row r="2303" spans="1:20" x14ac:dyDescent="0.2">
      <c r="A2303" s="2" t="s">
        <v>4967</v>
      </c>
      <c r="B2303" s="2" t="s">
        <v>823</v>
      </c>
      <c r="C2303" s="2" t="s">
        <v>43</v>
      </c>
      <c r="D2303" s="2" t="str">
        <f>INDEX(Hotels!$C$2:$C$49,MATCH(C2303,Hotels!$A$2:$A$49,0))</f>
        <v>Agra</v>
      </c>
      <c r="E2303" s="11">
        <v>45878</v>
      </c>
      <c r="F2303" s="11">
        <v>45934</v>
      </c>
      <c r="G2303" s="11">
        <v>45940</v>
      </c>
      <c r="H2303" s="13">
        <f>DATE(YEAR(F2303),MONTH(F2303),1)</f>
        <v>45931</v>
      </c>
      <c r="I2303" s="2">
        <f>G2303-F2303</f>
        <v>6</v>
      </c>
      <c r="J2303" s="2">
        <f>F2303-E2303</f>
        <v>56</v>
      </c>
      <c r="K2303" s="2" t="s">
        <v>2655</v>
      </c>
      <c r="L2303" s="2">
        <v>1</v>
      </c>
      <c r="M2303" s="2">
        <v>2</v>
      </c>
      <c r="N2303" s="2">
        <v>1</v>
      </c>
      <c r="O2303" s="2" t="s">
        <v>2647</v>
      </c>
      <c r="P2303" s="2" t="s">
        <v>2652</v>
      </c>
      <c r="Q2303" s="2" t="s">
        <v>2649</v>
      </c>
      <c r="R2303" s="3">
        <v>6250</v>
      </c>
      <c r="S2303" s="3">
        <f>I2303*L2303*R2303</f>
        <v>37500</v>
      </c>
      <c r="T2303" s="2">
        <f>M2303+N2303</f>
        <v>3</v>
      </c>
    </row>
    <row r="2304" spans="1:20" x14ac:dyDescent="0.2">
      <c r="A2304" s="2" t="s">
        <v>4968</v>
      </c>
      <c r="B2304" s="2" t="s">
        <v>1095</v>
      </c>
      <c r="C2304" s="2" t="s">
        <v>51</v>
      </c>
      <c r="D2304" s="2" t="str">
        <f>INDEX(Hotels!$C$2:$C$49,MATCH(C2304,Hotels!$A$2:$A$49,0))</f>
        <v>Agra</v>
      </c>
      <c r="E2304" s="11">
        <v>45878</v>
      </c>
      <c r="F2304" s="11">
        <v>45956</v>
      </c>
      <c r="G2304" s="11">
        <v>45960</v>
      </c>
      <c r="H2304" s="13">
        <f>DATE(YEAR(F2304),MONTH(F2304),1)</f>
        <v>45931</v>
      </c>
      <c r="I2304" s="2">
        <f>G2304-F2304</f>
        <v>4</v>
      </c>
      <c r="J2304" s="2">
        <f>F2304-E2304</f>
        <v>78</v>
      </c>
      <c r="K2304" s="2" t="s">
        <v>2666</v>
      </c>
      <c r="L2304" s="2">
        <v>1</v>
      </c>
      <c r="M2304" s="2">
        <v>2</v>
      </c>
      <c r="N2304" s="2">
        <v>1</v>
      </c>
      <c r="O2304" s="2" t="s">
        <v>2658</v>
      </c>
      <c r="P2304" s="2" t="s">
        <v>2652</v>
      </c>
      <c r="Q2304" s="2" t="s">
        <v>2649</v>
      </c>
      <c r="R2304" s="3">
        <v>26950</v>
      </c>
      <c r="S2304" s="3">
        <f>I2304*L2304*R2304</f>
        <v>107800</v>
      </c>
      <c r="T2304" s="2">
        <f>M2304+N2304</f>
        <v>3</v>
      </c>
    </row>
    <row r="2305" spans="1:20" x14ac:dyDescent="0.2">
      <c r="A2305" s="2" t="s">
        <v>4969</v>
      </c>
      <c r="B2305" s="2" t="s">
        <v>1696</v>
      </c>
      <c r="C2305" s="2" t="s">
        <v>108</v>
      </c>
      <c r="D2305" s="2" t="str">
        <f>INDEX(Hotels!$C$2:$C$49,MATCH(C2305,Hotels!$A$2:$A$49,0))</f>
        <v>Manali</v>
      </c>
      <c r="E2305" s="11">
        <v>45878</v>
      </c>
      <c r="F2305" s="11">
        <v>45961</v>
      </c>
      <c r="G2305" s="11">
        <v>45965</v>
      </c>
      <c r="H2305" s="13">
        <f>DATE(YEAR(F2305),MONTH(F2305),1)</f>
        <v>45931</v>
      </c>
      <c r="I2305" s="2">
        <f>G2305-F2305</f>
        <v>4</v>
      </c>
      <c r="J2305" s="2">
        <f>F2305-E2305</f>
        <v>83</v>
      </c>
      <c r="K2305" s="2" t="s">
        <v>2646</v>
      </c>
      <c r="L2305" s="2">
        <v>1</v>
      </c>
      <c r="M2305" s="2">
        <v>2</v>
      </c>
      <c r="N2305" s="2">
        <v>0</v>
      </c>
      <c r="O2305" s="2" t="s">
        <v>2670</v>
      </c>
      <c r="P2305" s="2" t="s">
        <v>2656</v>
      </c>
      <c r="Q2305" s="2" t="s">
        <v>2649</v>
      </c>
      <c r="R2305" s="3">
        <v>17500</v>
      </c>
      <c r="S2305" s="3">
        <f>I2305*L2305*R2305</f>
        <v>70000</v>
      </c>
      <c r="T2305" s="2">
        <f>M2305+N2305</f>
        <v>2</v>
      </c>
    </row>
    <row r="2306" spans="1:20" x14ac:dyDescent="0.2">
      <c r="A2306" s="2" t="s">
        <v>4970</v>
      </c>
      <c r="B2306" s="2" t="s">
        <v>2061</v>
      </c>
      <c r="C2306" s="2" t="s">
        <v>71</v>
      </c>
      <c r="D2306" s="2" t="str">
        <f>INDEX(Hotels!$C$2:$C$49,MATCH(C2306,Hotels!$A$2:$A$49,0))</f>
        <v>New Delhi</v>
      </c>
      <c r="E2306" s="11">
        <v>45878</v>
      </c>
      <c r="F2306" s="11">
        <v>45901</v>
      </c>
      <c r="G2306" s="11">
        <v>45902</v>
      </c>
      <c r="H2306" s="13">
        <f>DATE(YEAR(F2306),MONTH(F2306),1)</f>
        <v>45901</v>
      </c>
      <c r="I2306" s="2">
        <f>G2306-F2306</f>
        <v>1</v>
      </c>
      <c r="J2306" s="2">
        <f>F2306-E2306</f>
        <v>23</v>
      </c>
      <c r="K2306" s="2" t="s">
        <v>2646</v>
      </c>
      <c r="L2306" s="2">
        <v>1</v>
      </c>
      <c r="M2306" s="2">
        <v>1</v>
      </c>
      <c r="N2306" s="2">
        <v>0</v>
      </c>
      <c r="O2306" s="2" t="s">
        <v>2683</v>
      </c>
      <c r="P2306" s="2" t="s">
        <v>2652</v>
      </c>
      <c r="Q2306" s="2" t="s">
        <v>2649</v>
      </c>
      <c r="R2306" s="3">
        <v>10750</v>
      </c>
      <c r="S2306" s="3">
        <f>I2306*L2306*R2306</f>
        <v>10750</v>
      </c>
      <c r="T2306" s="2">
        <f>M2306+N2306</f>
        <v>1</v>
      </c>
    </row>
    <row r="2307" spans="1:20" x14ac:dyDescent="0.2">
      <c r="A2307" s="2" t="s">
        <v>4971</v>
      </c>
      <c r="B2307" s="2" t="s">
        <v>848</v>
      </c>
      <c r="C2307" s="2" t="s">
        <v>99</v>
      </c>
      <c r="D2307" s="2" t="str">
        <f>INDEX(Hotels!$C$2:$C$49,MATCH(C2307,Hotels!$A$2:$A$49,0))</f>
        <v>Shimla</v>
      </c>
      <c r="E2307" s="11">
        <v>45879</v>
      </c>
      <c r="F2307" s="11">
        <v>45879</v>
      </c>
      <c r="G2307" s="11">
        <v>45881</v>
      </c>
      <c r="H2307" s="13">
        <f>DATE(YEAR(F2307),MONTH(F2307),1)</f>
        <v>45870</v>
      </c>
      <c r="I2307" s="2">
        <f>G2307-F2307</f>
        <v>2</v>
      </c>
      <c r="J2307" s="2">
        <f>F2307-E2307</f>
        <v>0</v>
      </c>
      <c r="K2307" s="2" t="s">
        <v>2668</v>
      </c>
      <c r="L2307" s="2">
        <v>1</v>
      </c>
      <c r="M2307" s="2">
        <v>2</v>
      </c>
      <c r="N2307" s="2">
        <v>0</v>
      </c>
      <c r="O2307" s="2" t="s">
        <v>2689</v>
      </c>
      <c r="P2307" s="2" t="s">
        <v>2652</v>
      </c>
      <c r="Q2307" s="2" t="s">
        <v>2653</v>
      </c>
      <c r="R2307" s="3">
        <v>1850</v>
      </c>
      <c r="S2307" s="3">
        <f>I2307*L2307*R2307</f>
        <v>3700</v>
      </c>
      <c r="T2307" s="2">
        <f>M2307+N2307</f>
        <v>2</v>
      </c>
    </row>
    <row r="2308" spans="1:20" x14ac:dyDescent="0.2">
      <c r="A2308" s="2" t="s">
        <v>4972</v>
      </c>
      <c r="B2308" s="2" t="s">
        <v>1234</v>
      </c>
      <c r="C2308" s="2" t="s">
        <v>97</v>
      </c>
      <c r="D2308" s="2" t="str">
        <f>INDEX(Hotels!$C$2:$C$49,MATCH(C2308,Hotels!$A$2:$A$49,0))</f>
        <v>Shimla</v>
      </c>
      <c r="E2308" s="11">
        <v>45879</v>
      </c>
      <c r="F2308" s="11">
        <v>45998</v>
      </c>
      <c r="G2308" s="11">
        <v>46001</v>
      </c>
      <c r="H2308" s="13">
        <f>DATE(YEAR(F2308),MONTH(F2308),1)</f>
        <v>45992</v>
      </c>
      <c r="I2308" s="2">
        <f>G2308-F2308</f>
        <v>3</v>
      </c>
      <c r="J2308" s="2">
        <f>F2308-E2308</f>
        <v>119</v>
      </c>
      <c r="K2308" s="2" t="s">
        <v>2646</v>
      </c>
      <c r="L2308" s="2">
        <v>1</v>
      </c>
      <c r="M2308" s="2">
        <v>2</v>
      </c>
      <c r="N2308" s="2">
        <v>0</v>
      </c>
      <c r="O2308" s="2" t="s">
        <v>2670</v>
      </c>
      <c r="P2308" s="2" t="s">
        <v>2652</v>
      </c>
      <c r="Q2308" s="2" t="s">
        <v>2653</v>
      </c>
      <c r="R2308" s="3">
        <v>20950</v>
      </c>
      <c r="S2308" s="3">
        <f>I2308*L2308*R2308</f>
        <v>62850</v>
      </c>
      <c r="T2308" s="2">
        <f>M2308+N2308</f>
        <v>2</v>
      </c>
    </row>
    <row r="2309" spans="1:20" x14ac:dyDescent="0.2">
      <c r="A2309" s="2" t="s">
        <v>4973</v>
      </c>
      <c r="B2309" s="2" t="s">
        <v>1705</v>
      </c>
      <c r="C2309" s="2" t="s">
        <v>129</v>
      </c>
      <c r="D2309" s="2" t="str">
        <f>INDEX(Hotels!$C$2:$C$49,MATCH(C2309,Hotels!$A$2:$A$49,0))</f>
        <v>Varanasi</v>
      </c>
      <c r="E2309" s="11">
        <v>45879</v>
      </c>
      <c r="F2309" s="11">
        <v>45884</v>
      </c>
      <c r="G2309" s="11">
        <v>45885</v>
      </c>
      <c r="H2309" s="13">
        <f>DATE(YEAR(F2309),MONTH(F2309),1)</f>
        <v>45870</v>
      </c>
      <c r="I2309" s="2">
        <f>G2309-F2309</f>
        <v>1</v>
      </c>
      <c r="J2309" s="2">
        <f>F2309-E2309</f>
        <v>5</v>
      </c>
      <c r="K2309" s="2" t="s">
        <v>2668</v>
      </c>
      <c r="L2309" s="2">
        <v>1</v>
      </c>
      <c r="M2309" s="2">
        <v>1</v>
      </c>
      <c r="N2309" s="2">
        <v>0</v>
      </c>
      <c r="O2309" s="2" t="s">
        <v>2647</v>
      </c>
      <c r="P2309" s="2" t="s">
        <v>2656</v>
      </c>
      <c r="Q2309" s="2" t="s">
        <v>2649</v>
      </c>
      <c r="R2309" s="3">
        <v>2950</v>
      </c>
      <c r="S2309" s="3">
        <f>I2309*L2309*R2309</f>
        <v>2950</v>
      </c>
      <c r="T2309" s="2">
        <f>M2309+N2309</f>
        <v>1</v>
      </c>
    </row>
    <row r="2310" spans="1:20" x14ac:dyDescent="0.2">
      <c r="A2310" s="2" t="s">
        <v>4974</v>
      </c>
      <c r="B2310" s="2" t="s">
        <v>1848</v>
      </c>
      <c r="C2310" s="2" t="s">
        <v>43</v>
      </c>
      <c r="D2310" s="2" t="str">
        <f>INDEX(Hotels!$C$2:$C$49,MATCH(C2310,Hotels!$A$2:$A$49,0))</f>
        <v>Agra</v>
      </c>
      <c r="E2310" s="11">
        <v>45879</v>
      </c>
      <c r="F2310" s="11">
        <v>45956</v>
      </c>
      <c r="G2310" s="11">
        <v>45961</v>
      </c>
      <c r="H2310" s="13">
        <f>DATE(YEAR(F2310),MONTH(F2310),1)</f>
        <v>45931</v>
      </c>
      <c r="I2310" s="2">
        <f>G2310-F2310</f>
        <v>5</v>
      </c>
      <c r="J2310" s="2">
        <f>F2310-E2310</f>
        <v>77</v>
      </c>
      <c r="K2310" s="2" t="s">
        <v>2655</v>
      </c>
      <c r="L2310" s="2">
        <v>1</v>
      </c>
      <c r="M2310" s="2">
        <v>2</v>
      </c>
      <c r="N2310" s="2">
        <v>2</v>
      </c>
      <c r="O2310" s="2" t="s">
        <v>2689</v>
      </c>
      <c r="P2310" s="2" t="s">
        <v>2662</v>
      </c>
      <c r="Q2310" s="2" t="s">
        <v>2649</v>
      </c>
      <c r="R2310" s="3">
        <v>6450</v>
      </c>
      <c r="S2310" s="3">
        <f>I2310*L2310*R2310</f>
        <v>32250</v>
      </c>
      <c r="T2310" s="2">
        <f>M2310+N2310</f>
        <v>4</v>
      </c>
    </row>
    <row r="2311" spans="1:20" x14ac:dyDescent="0.2">
      <c r="A2311" s="2" t="s">
        <v>4975</v>
      </c>
      <c r="B2311" s="2" t="s">
        <v>2433</v>
      </c>
      <c r="C2311" s="2" t="s">
        <v>29</v>
      </c>
      <c r="D2311" s="2" t="str">
        <f>INDEX(Hotels!$C$2:$C$49,MATCH(C2311,Hotels!$A$2:$A$49,0))</f>
        <v>Jaipur</v>
      </c>
      <c r="E2311" s="11">
        <v>45879</v>
      </c>
      <c r="F2311" s="11">
        <v>45970</v>
      </c>
      <c r="G2311" s="11">
        <v>45972</v>
      </c>
      <c r="H2311" s="13">
        <f>DATE(YEAR(F2311),MONTH(F2311),1)</f>
        <v>45962</v>
      </c>
      <c r="I2311" s="2">
        <f>G2311-F2311</f>
        <v>2</v>
      </c>
      <c r="J2311" s="2">
        <f>F2311-E2311</f>
        <v>91</v>
      </c>
      <c r="K2311" s="2" t="s">
        <v>2655</v>
      </c>
      <c r="L2311" s="2">
        <v>2</v>
      </c>
      <c r="M2311" s="2">
        <v>4</v>
      </c>
      <c r="N2311" s="2">
        <v>0</v>
      </c>
      <c r="O2311" s="2" t="s">
        <v>2658</v>
      </c>
      <c r="P2311" s="2" t="s">
        <v>2652</v>
      </c>
      <c r="Q2311" s="2" t="s">
        <v>2653</v>
      </c>
      <c r="R2311" s="3">
        <v>9350</v>
      </c>
      <c r="S2311" s="3">
        <f>I2311*L2311*R2311</f>
        <v>37400</v>
      </c>
      <c r="T2311" s="2">
        <f>M2311+N2311</f>
        <v>4</v>
      </c>
    </row>
    <row r="2312" spans="1:20" x14ac:dyDescent="0.2">
      <c r="A2312" s="2" t="s">
        <v>4976</v>
      </c>
      <c r="B2312" s="2" t="s">
        <v>2199</v>
      </c>
      <c r="C2312" s="2" t="s">
        <v>67</v>
      </c>
      <c r="D2312" s="2" t="str">
        <f>INDEX(Hotels!$C$2:$C$49,MATCH(C2312,Hotels!$A$2:$A$49,0))</f>
        <v>New Delhi</v>
      </c>
      <c r="E2312" s="11">
        <v>45880</v>
      </c>
      <c r="F2312" s="11">
        <v>46069</v>
      </c>
      <c r="G2312" s="11">
        <v>46072</v>
      </c>
      <c r="H2312" s="13">
        <f>DATE(YEAR(F2312),MONTH(F2312),1)</f>
        <v>46054</v>
      </c>
      <c r="I2312" s="2">
        <f>G2312-F2312</f>
        <v>3</v>
      </c>
      <c r="J2312" s="2">
        <f>F2312-E2312</f>
        <v>189</v>
      </c>
      <c r="K2312" s="2" t="s">
        <v>2668</v>
      </c>
      <c r="L2312" s="2">
        <v>2</v>
      </c>
      <c r="M2312" s="2">
        <v>4</v>
      </c>
      <c r="N2312" s="2">
        <v>0</v>
      </c>
      <c r="O2312" s="2" t="s">
        <v>2670</v>
      </c>
      <c r="P2312" s="2" t="s">
        <v>2652</v>
      </c>
      <c r="Q2312" s="2" t="s">
        <v>2649</v>
      </c>
      <c r="R2312" s="3">
        <v>5000</v>
      </c>
      <c r="S2312" s="3">
        <f>I2312*L2312*R2312</f>
        <v>30000</v>
      </c>
      <c r="T2312" s="2">
        <f>M2312+N2312</f>
        <v>4</v>
      </c>
    </row>
    <row r="2313" spans="1:20" x14ac:dyDescent="0.2">
      <c r="A2313" s="2" t="s">
        <v>4977</v>
      </c>
      <c r="B2313" s="2" t="s">
        <v>385</v>
      </c>
      <c r="C2313" s="2" t="s">
        <v>108</v>
      </c>
      <c r="D2313" s="2" t="str">
        <f>INDEX(Hotels!$C$2:$C$49,MATCH(C2313,Hotels!$A$2:$A$49,0))</f>
        <v>Manali</v>
      </c>
      <c r="E2313" s="11">
        <v>45881</v>
      </c>
      <c r="F2313" s="11">
        <v>45887</v>
      </c>
      <c r="G2313" s="11">
        <v>45888</v>
      </c>
      <c r="H2313" s="13">
        <f>DATE(YEAR(F2313),MONTH(F2313),1)</f>
        <v>45870</v>
      </c>
      <c r="I2313" s="2">
        <f>G2313-F2313</f>
        <v>1</v>
      </c>
      <c r="J2313" s="2">
        <f>F2313-E2313</f>
        <v>6</v>
      </c>
      <c r="K2313" s="2" t="s">
        <v>2668</v>
      </c>
      <c r="L2313" s="2">
        <v>1</v>
      </c>
      <c r="M2313" s="2">
        <v>1</v>
      </c>
      <c r="N2313" s="2">
        <v>0</v>
      </c>
      <c r="O2313" s="2" t="s">
        <v>2647</v>
      </c>
      <c r="P2313" s="2" t="s">
        <v>2656</v>
      </c>
      <c r="Q2313" s="2" t="s">
        <v>2649</v>
      </c>
      <c r="R2313" s="3">
        <v>7300</v>
      </c>
      <c r="S2313" s="3">
        <f>I2313*L2313*R2313</f>
        <v>7300</v>
      </c>
      <c r="T2313" s="2">
        <f>M2313+N2313</f>
        <v>1</v>
      </c>
    </row>
    <row r="2314" spans="1:20" x14ac:dyDescent="0.2">
      <c r="A2314" s="2" t="s">
        <v>4978</v>
      </c>
      <c r="B2314" s="2" t="s">
        <v>1856</v>
      </c>
      <c r="C2314" s="2" t="s">
        <v>9</v>
      </c>
      <c r="D2314" s="2" t="str">
        <f>INDEX(Hotels!$C$2:$C$49,MATCH(C2314,Hotels!$A$2:$A$49,0))</f>
        <v>Goa</v>
      </c>
      <c r="E2314" s="11">
        <v>45881</v>
      </c>
      <c r="F2314" s="11">
        <v>45916</v>
      </c>
      <c r="G2314" s="11">
        <v>45922</v>
      </c>
      <c r="H2314" s="13">
        <f>DATE(YEAR(F2314),MONTH(F2314),1)</f>
        <v>45901</v>
      </c>
      <c r="I2314" s="2">
        <f>G2314-F2314</f>
        <v>6</v>
      </c>
      <c r="J2314" s="2">
        <f>F2314-E2314</f>
        <v>35</v>
      </c>
      <c r="K2314" s="2" t="s">
        <v>2655</v>
      </c>
      <c r="L2314" s="2">
        <v>1</v>
      </c>
      <c r="M2314" s="2">
        <v>2</v>
      </c>
      <c r="N2314" s="2">
        <v>1</v>
      </c>
      <c r="O2314" s="2" t="s">
        <v>2658</v>
      </c>
      <c r="P2314" s="2" t="s">
        <v>2656</v>
      </c>
      <c r="Q2314" s="2" t="s">
        <v>2649</v>
      </c>
      <c r="R2314" s="3">
        <v>5250</v>
      </c>
      <c r="S2314" s="3">
        <f>I2314*L2314*R2314</f>
        <v>31500</v>
      </c>
      <c r="T2314" s="2">
        <f>M2314+N2314</f>
        <v>3</v>
      </c>
    </row>
    <row r="2315" spans="1:20" x14ac:dyDescent="0.2">
      <c r="A2315" s="2" t="s">
        <v>4979</v>
      </c>
      <c r="B2315" s="2" t="s">
        <v>1980</v>
      </c>
      <c r="C2315" s="2" t="s">
        <v>53</v>
      </c>
      <c r="D2315" s="2" t="str">
        <f>INDEX(Hotels!$C$2:$C$49,MATCH(C2315,Hotels!$A$2:$A$49,0))</f>
        <v>Mumbai</v>
      </c>
      <c r="E2315" s="11">
        <v>45881</v>
      </c>
      <c r="F2315" s="11">
        <v>45902</v>
      </c>
      <c r="G2315" s="11">
        <v>45905</v>
      </c>
      <c r="H2315" s="13">
        <f>DATE(YEAR(F2315),MONTH(F2315),1)</f>
        <v>45901</v>
      </c>
      <c r="I2315" s="2">
        <f>G2315-F2315</f>
        <v>3</v>
      </c>
      <c r="J2315" s="2">
        <f>F2315-E2315</f>
        <v>21</v>
      </c>
      <c r="K2315" s="2" t="s">
        <v>2655</v>
      </c>
      <c r="L2315" s="2">
        <v>1</v>
      </c>
      <c r="M2315" s="2">
        <v>1</v>
      </c>
      <c r="N2315" s="2">
        <v>0</v>
      </c>
      <c r="O2315" s="2" t="s">
        <v>2661</v>
      </c>
      <c r="P2315" s="2" t="s">
        <v>2652</v>
      </c>
      <c r="Q2315" s="2" t="s">
        <v>2649</v>
      </c>
      <c r="R2315" s="3">
        <v>8550</v>
      </c>
      <c r="S2315" s="3">
        <f>I2315*L2315*R2315</f>
        <v>25650</v>
      </c>
      <c r="T2315" s="2">
        <f>M2315+N2315</f>
        <v>1</v>
      </c>
    </row>
    <row r="2316" spans="1:20" x14ac:dyDescent="0.2">
      <c r="A2316" s="2" t="s">
        <v>4980</v>
      </c>
      <c r="B2316" s="2" t="s">
        <v>1983</v>
      </c>
      <c r="C2316" s="2" t="s">
        <v>118</v>
      </c>
      <c r="D2316" s="2" t="str">
        <f>INDEX(Hotels!$C$2:$C$49,MATCH(C2316,Hotels!$A$2:$A$49,0))</f>
        <v>Rishikesh</v>
      </c>
      <c r="E2316" s="11">
        <v>45881</v>
      </c>
      <c r="F2316" s="11">
        <v>45916</v>
      </c>
      <c r="G2316" s="11">
        <v>45920</v>
      </c>
      <c r="H2316" s="13">
        <f>DATE(YEAR(F2316),MONTH(F2316),1)</f>
        <v>45901</v>
      </c>
      <c r="I2316" s="2">
        <f>G2316-F2316</f>
        <v>4</v>
      </c>
      <c r="J2316" s="2">
        <f>F2316-E2316</f>
        <v>35</v>
      </c>
      <c r="K2316" s="2" t="s">
        <v>2655</v>
      </c>
      <c r="L2316" s="2">
        <v>1</v>
      </c>
      <c r="M2316" s="2">
        <v>3</v>
      </c>
      <c r="N2316" s="2">
        <v>0</v>
      </c>
      <c r="O2316" s="2" t="s">
        <v>2689</v>
      </c>
      <c r="P2316" s="2" t="s">
        <v>2652</v>
      </c>
      <c r="Q2316" s="2" t="s">
        <v>2649</v>
      </c>
      <c r="R2316" s="3">
        <v>11350</v>
      </c>
      <c r="S2316" s="3">
        <f>I2316*L2316*R2316</f>
        <v>45400</v>
      </c>
      <c r="T2316" s="2">
        <f>M2316+N2316</f>
        <v>3</v>
      </c>
    </row>
    <row r="2317" spans="1:20" x14ac:dyDescent="0.2">
      <c r="A2317" s="2" t="s">
        <v>4981</v>
      </c>
      <c r="B2317" s="2" t="s">
        <v>2070</v>
      </c>
      <c r="C2317" s="2" t="s">
        <v>83</v>
      </c>
      <c r="D2317" s="2" t="str">
        <f>INDEX(Hotels!$C$2:$C$49,MATCH(C2317,Hotels!$A$2:$A$49,0))</f>
        <v>Kochi</v>
      </c>
      <c r="E2317" s="11">
        <v>45881</v>
      </c>
      <c r="F2317" s="11">
        <v>45940</v>
      </c>
      <c r="G2317" s="11">
        <v>45945</v>
      </c>
      <c r="H2317" s="13">
        <f>DATE(YEAR(F2317),MONTH(F2317),1)</f>
        <v>45931</v>
      </c>
      <c r="I2317" s="2">
        <f>G2317-F2317</f>
        <v>5</v>
      </c>
      <c r="J2317" s="2">
        <f>F2317-E2317</f>
        <v>59</v>
      </c>
      <c r="K2317" s="2" t="s">
        <v>2668</v>
      </c>
      <c r="L2317" s="2">
        <v>1</v>
      </c>
      <c r="M2317" s="2">
        <v>2</v>
      </c>
      <c r="N2317" s="2">
        <v>0</v>
      </c>
      <c r="O2317" s="2" t="s">
        <v>2683</v>
      </c>
      <c r="P2317" s="2" t="s">
        <v>2652</v>
      </c>
      <c r="Q2317" s="2" t="s">
        <v>2649</v>
      </c>
      <c r="R2317" s="3">
        <v>11500</v>
      </c>
      <c r="S2317" s="3">
        <f>I2317*L2317*R2317</f>
        <v>57500</v>
      </c>
      <c r="T2317" s="2">
        <f>M2317+N2317</f>
        <v>2</v>
      </c>
    </row>
    <row r="2318" spans="1:20" x14ac:dyDescent="0.2">
      <c r="A2318" s="2" t="s">
        <v>4982</v>
      </c>
      <c r="B2318" s="2" t="s">
        <v>2410</v>
      </c>
      <c r="C2318" s="2" t="s">
        <v>118</v>
      </c>
      <c r="D2318" s="2" t="str">
        <f>INDEX(Hotels!$C$2:$C$49,MATCH(C2318,Hotels!$A$2:$A$49,0))</f>
        <v>Rishikesh</v>
      </c>
      <c r="E2318" s="11">
        <v>45881</v>
      </c>
      <c r="F2318" s="11">
        <v>45906</v>
      </c>
      <c r="G2318" s="11">
        <v>45908</v>
      </c>
      <c r="H2318" s="13">
        <f>DATE(YEAR(F2318),MONTH(F2318),1)</f>
        <v>45901</v>
      </c>
      <c r="I2318" s="2">
        <f>G2318-F2318</f>
        <v>2</v>
      </c>
      <c r="J2318" s="2">
        <f>F2318-E2318</f>
        <v>25</v>
      </c>
      <c r="K2318" s="2" t="s">
        <v>2646</v>
      </c>
      <c r="L2318" s="2">
        <v>1</v>
      </c>
      <c r="M2318" s="2">
        <v>1</v>
      </c>
      <c r="N2318" s="2">
        <v>0</v>
      </c>
      <c r="O2318" s="2" t="s">
        <v>2661</v>
      </c>
      <c r="P2318" s="2" t="s">
        <v>2656</v>
      </c>
      <c r="Q2318" s="2" t="s">
        <v>2653</v>
      </c>
      <c r="R2318" s="3">
        <v>16050</v>
      </c>
      <c r="S2318" s="3">
        <f>I2318*L2318*R2318</f>
        <v>32100</v>
      </c>
      <c r="T2318" s="2">
        <f>M2318+N2318</f>
        <v>1</v>
      </c>
    </row>
    <row r="2319" spans="1:20" x14ac:dyDescent="0.2">
      <c r="A2319" s="2" t="s">
        <v>4983</v>
      </c>
      <c r="B2319" s="2" t="s">
        <v>2419</v>
      </c>
      <c r="C2319" s="2" t="s">
        <v>112</v>
      </c>
      <c r="D2319" s="2" t="str">
        <f>INDEX(Hotels!$C$2:$C$49,MATCH(C2319,Hotels!$A$2:$A$49,0))</f>
        <v>Rishikesh</v>
      </c>
      <c r="E2319" s="11">
        <v>45881</v>
      </c>
      <c r="F2319" s="11">
        <v>45881</v>
      </c>
      <c r="G2319" s="11">
        <v>45883</v>
      </c>
      <c r="H2319" s="13">
        <f>DATE(YEAR(F2319),MONTH(F2319),1)</f>
        <v>45870</v>
      </c>
      <c r="I2319" s="2">
        <f>G2319-F2319</f>
        <v>2</v>
      </c>
      <c r="J2319" s="2">
        <f>F2319-E2319</f>
        <v>0</v>
      </c>
      <c r="K2319" s="2" t="s">
        <v>2655</v>
      </c>
      <c r="L2319" s="2">
        <v>1</v>
      </c>
      <c r="M2319" s="2">
        <v>2</v>
      </c>
      <c r="N2319" s="2">
        <v>0</v>
      </c>
      <c r="O2319" s="2" t="s">
        <v>2658</v>
      </c>
      <c r="P2319" s="2" t="s">
        <v>2652</v>
      </c>
      <c r="Q2319" s="2" t="s">
        <v>2649</v>
      </c>
      <c r="R2319" s="3">
        <v>4600</v>
      </c>
      <c r="S2319" s="3">
        <f>I2319*L2319*R2319</f>
        <v>9200</v>
      </c>
      <c r="T2319" s="2">
        <f>M2319+N2319</f>
        <v>2</v>
      </c>
    </row>
    <row r="2320" spans="1:20" x14ac:dyDescent="0.2">
      <c r="A2320" s="2" t="s">
        <v>4984</v>
      </c>
      <c r="B2320" s="2" t="s">
        <v>445</v>
      </c>
      <c r="C2320" s="2" t="s">
        <v>51</v>
      </c>
      <c r="D2320" s="2" t="str">
        <f>INDEX(Hotels!$C$2:$C$49,MATCH(C2320,Hotels!$A$2:$A$49,0))</f>
        <v>Agra</v>
      </c>
      <c r="E2320" s="11">
        <v>45882</v>
      </c>
      <c r="F2320" s="11">
        <v>45906</v>
      </c>
      <c r="G2320" s="11">
        <v>45910</v>
      </c>
      <c r="H2320" s="13">
        <f>DATE(YEAR(F2320),MONTH(F2320),1)</f>
        <v>45901</v>
      </c>
      <c r="I2320" s="2">
        <f>G2320-F2320</f>
        <v>4</v>
      </c>
      <c r="J2320" s="2">
        <f>F2320-E2320</f>
        <v>24</v>
      </c>
      <c r="K2320" s="2" t="s">
        <v>2666</v>
      </c>
      <c r="L2320" s="2">
        <v>1</v>
      </c>
      <c r="M2320" s="2">
        <v>1</v>
      </c>
      <c r="N2320" s="2">
        <v>0</v>
      </c>
      <c r="O2320" s="2" t="s">
        <v>2647</v>
      </c>
      <c r="P2320" s="2" t="s">
        <v>2659</v>
      </c>
      <c r="Q2320" s="2" t="s">
        <v>2649</v>
      </c>
      <c r="R2320" s="3">
        <v>16950</v>
      </c>
      <c r="S2320" s="3">
        <f>I2320*L2320*R2320</f>
        <v>67800</v>
      </c>
      <c r="T2320" s="2">
        <f>M2320+N2320</f>
        <v>1</v>
      </c>
    </row>
    <row r="2321" spans="1:20" x14ac:dyDescent="0.2">
      <c r="A2321" s="2" t="s">
        <v>4985</v>
      </c>
      <c r="B2321" s="2" t="s">
        <v>678</v>
      </c>
      <c r="C2321" s="2" t="s">
        <v>73</v>
      </c>
      <c r="D2321" s="2" t="str">
        <f>INDEX(Hotels!$C$2:$C$49,MATCH(C2321,Hotels!$A$2:$A$49,0))</f>
        <v>Bengaluru</v>
      </c>
      <c r="E2321" s="11">
        <v>45882</v>
      </c>
      <c r="F2321" s="11">
        <v>45952</v>
      </c>
      <c r="G2321" s="11">
        <v>45956</v>
      </c>
      <c r="H2321" s="13">
        <f>DATE(YEAR(F2321),MONTH(F2321),1)</f>
        <v>45931</v>
      </c>
      <c r="I2321" s="2">
        <f>G2321-F2321</f>
        <v>4</v>
      </c>
      <c r="J2321" s="2">
        <f>F2321-E2321</f>
        <v>70</v>
      </c>
      <c r="K2321" s="2" t="s">
        <v>2666</v>
      </c>
      <c r="L2321" s="2">
        <v>1</v>
      </c>
      <c r="M2321" s="2">
        <v>2</v>
      </c>
      <c r="N2321" s="2">
        <v>1</v>
      </c>
      <c r="O2321" s="2" t="s">
        <v>2689</v>
      </c>
      <c r="P2321" s="2" t="s">
        <v>2662</v>
      </c>
      <c r="Q2321" s="2" t="s">
        <v>2649</v>
      </c>
      <c r="R2321" s="3">
        <v>17900</v>
      </c>
      <c r="S2321" s="3">
        <f>I2321*L2321*R2321</f>
        <v>71600</v>
      </c>
      <c r="T2321" s="2">
        <f>M2321+N2321</f>
        <v>3</v>
      </c>
    </row>
    <row r="2322" spans="1:20" x14ac:dyDescent="0.2">
      <c r="A2322" s="2" t="s">
        <v>4986</v>
      </c>
      <c r="B2322" s="2" t="s">
        <v>1051</v>
      </c>
      <c r="C2322" s="2" t="s">
        <v>116</v>
      </c>
      <c r="D2322" s="2" t="str">
        <f>INDEX(Hotels!$C$2:$C$49,MATCH(C2322,Hotels!$A$2:$A$49,0))</f>
        <v>Rishikesh</v>
      </c>
      <c r="E2322" s="11">
        <v>45882</v>
      </c>
      <c r="F2322" s="11">
        <v>45936</v>
      </c>
      <c r="G2322" s="11">
        <v>45941</v>
      </c>
      <c r="H2322" s="13">
        <f>DATE(YEAR(F2322),MONTH(F2322),1)</f>
        <v>45931</v>
      </c>
      <c r="I2322" s="2">
        <f>G2322-F2322</f>
        <v>5</v>
      </c>
      <c r="J2322" s="2">
        <f>F2322-E2322</f>
        <v>54</v>
      </c>
      <c r="K2322" s="2" t="s">
        <v>2655</v>
      </c>
      <c r="L2322" s="2">
        <v>1</v>
      </c>
      <c r="M2322" s="2">
        <v>1</v>
      </c>
      <c r="N2322" s="2">
        <v>0</v>
      </c>
      <c r="O2322" s="2" t="s">
        <v>2647</v>
      </c>
      <c r="P2322" s="2" t="s">
        <v>2656</v>
      </c>
      <c r="Q2322" s="2" t="s">
        <v>2649</v>
      </c>
      <c r="R2322" s="3">
        <v>5900</v>
      </c>
      <c r="S2322" s="3">
        <f>I2322*L2322*R2322</f>
        <v>29500</v>
      </c>
      <c r="T2322" s="2">
        <f>M2322+N2322</f>
        <v>1</v>
      </c>
    </row>
    <row r="2323" spans="1:20" x14ac:dyDescent="0.2">
      <c r="A2323" s="2" t="s">
        <v>4987</v>
      </c>
      <c r="B2323" s="2" t="s">
        <v>1124</v>
      </c>
      <c r="C2323" s="2" t="s">
        <v>110</v>
      </c>
      <c r="D2323" s="2" t="str">
        <f>INDEX(Hotels!$C$2:$C$49,MATCH(C2323,Hotels!$A$2:$A$49,0))</f>
        <v>Manali</v>
      </c>
      <c r="E2323" s="11">
        <v>45882</v>
      </c>
      <c r="F2323" s="11">
        <v>45957</v>
      </c>
      <c r="G2323" s="11">
        <v>45959</v>
      </c>
      <c r="H2323" s="13">
        <f>DATE(YEAR(F2323),MONTH(F2323),1)</f>
        <v>45931</v>
      </c>
      <c r="I2323" s="2">
        <f>G2323-F2323</f>
        <v>2</v>
      </c>
      <c r="J2323" s="2">
        <f>F2323-E2323</f>
        <v>75</v>
      </c>
      <c r="K2323" s="2" t="s">
        <v>2655</v>
      </c>
      <c r="L2323" s="2">
        <v>1</v>
      </c>
      <c r="M2323" s="2">
        <v>2</v>
      </c>
      <c r="N2323" s="2">
        <v>0</v>
      </c>
      <c r="O2323" s="2" t="s">
        <v>2683</v>
      </c>
      <c r="P2323" s="2" t="s">
        <v>2656</v>
      </c>
      <c r="Q2323" s="2" t="s">
        <v>2653</v>
      </c>
      <c r="R2323" s="3">
        <v>5650</v>
      </c>
      <c r="S2323" s="3">
        <f>I2323*L2323*R2323</f>
        <v>11300</v>
      </c>
      <c r="T2323" s="2">
        <f>M2323+N2323</f>
        <v>2</v>
      </c>
    </row>
    <row r="2324" spans="1:20" x14ac:dyDescent="0.2">
      <c r="A2324" s="2" t="s">
        <v>4988</v>
      </c>
      <c r="B2324" s="2" t="s">
        <v>1409</v>
      </c>
      <c r="C2324" s="2" t="s">
        <v>93</v>
      </c>
      <c r="D2324" s="2" t="str">
        <f>INDEX(Hotels!$C$2:$C$49,MATCH(C2324,Hotels!$A$2:$A$49,0))</f>
        <v>Shimla</v>
      </c>
      <c r="E2324" s="11">
        <v>45882</v>
      </c>
      <c r="F2324" s="11">
        <v>45886</v>
      </c>
      <c r="G2324" s="11">
        <v>45888</v>
      </c>
      <c r="H2324" s="13">
        <f>DATE(YEAR(F2324),MONTH(F2324),1)</f>
        <v>45870</v>
      </c>
      <c r="I2324" s="2">
        <f>G2324-F2324</f>
        <v>2</v>
      </c>
      <c r="J2324" s="2">
        <f>F2324-E2324</f>
        <v>4</v>
      </c>
      <c r="K2324" s="2" t="s">
        <v>2655</v>
      </c>
      <c r="L2324" s="2">
        <v>1</v>
      </c>
      <c r="M2324" s="2">
        <v>2</v>
      </c>
      <c r="N2324" s="2">
        <v>1</v>
      </c>
      <c r="O2324" s="2" t="s">
        <v>2647</v>
      </c>
      <c r="P2324" s="2" t="s">
        <v>2652</v>
      </c>
      <c r="Q2324" s="2" t="s">
        <v>2664</v>
      </c>
      <c r="R2324" s="3">
        <v>4550</v>
      </c>
      <c r="S2324" s="3">
        <f>I2324*L2324*R2324</f>
        <v>9100</v>
      </c>
      <c r="T2324" s="2">
        <f>M2324+N2324</f>
        <v>3</v>
      </c>
    </row>
    <row r="2325" spans="1:20" x14ac:dyDescent="0.2">
      <c r="A2325" s="2" t="s">
        <v>4989</v>
      </c>
      <c r="B2325" s="2" t="s">
        <v>1552</v>
      </c>
      <c r="C2325" s="2" t="s">
        <v>110</v>
      </c>
      <c r="D2325" s="2" t="str">
        <f>INDEX(Hotels!$C$2:$C$49,MATCH(C2325,Hotels!$A$2:$A$49,0))</f>
        <v>Manali</v>
      </c>
      <c r="E2325" s="11">
        <v>45882</v>
      </c>
      <c r="F2325" s="11">
        <v>45992</v>
      </c>
      <c r="G2325" s="11">
        <v>45995</v>
      </c>
      <c r="H2325" s="13">
        <f>DATE(YEAR(F2325),MONTH(F2325),1)</f>
        <v>45992</v>
      </c>
      <c r="I2325" s="2">
        <f>G2325-F2325</f>
        <v>3</v>
      </c>
      <c r="J2325" s="2">
        <f>F2325-E2325</f>
        <v>110</v>
      </c>
      <c r="K2325" s="2" t="s">
        <v>2655</v>
      </c>
      <c r="L2325" s="2">
        <v>1</v>
      </c>
      <c r="M2325" s="2">
        <v>1</v>
      </c>
      <c r="N2325" s="2">
        <v>0</v>
      </c>
      <c r="O2325" s="2" t="s">
        <v>2670</v>
      </c>
      <c r="P2325" s="2" t="s">
        <v>2656</v>
      </c>
      <c r="Q2325" s="2" t="s">
        <v>2649</v>
      </c>
      <c r="R2325" s="3">
        <v>6650</v>
      </c>
      <c r="S2325" s="3">
        <f>I2325*L2325*R2325</f>
        <v>19950</v>
      </c>
      <c r="T2325" s="2">
        <f>M2325+N2325</f>
        <v>1</v>
      </c>
    </row>
    <row r="2326" spans="1:20" x14ac:dyDescent="0.2">
      <c r="A2326" s="2" t="s">
        <v>4990</v>
      </c>
      <c r="B2326" s="2" t="s">
        <v>1862</v>
      </c>
      <c r="C2326" s="2" t="s">
        <v>13</v>
      </c>
      <c r="D2326" s="2" t="str">
        <f>INDEX(Hotels!$C$2:$C$49,MATCH(C2326,Hotels!$A$2:$A$49,0))</f>
        <v>Goa</v>
      </c>
      <c r="E2326" s="11">
        <v>45882</v>
      </c>
      <c r="F2326" s="11">
        <v>45915</v>
      </c>
      <c r="G2326" s="11">
        <v>45921</v>
      </c>
      <c r="H2326" s="13">
        <f>DATE(YEAR(F2326),MONTH(F2326),1)</f>
        <v>45901</v>
      </c>
      <c r="I2326" s="2">
        <f>G2326-F2326</f>
        <v>6</v>
      </c>
      <c r="J2326" s="2">
        <f>F2326-E2326</f>
        <v>33</v>
      </c>
      <c r="K2326" s="2" t="s">
        <v>2646</v>
      </c>
      <c r="L2326" s="2">
        <v>1</v>
      </c>
      <c r="M2326" s="2">
        <v>2</v>
      </c>
      <c r="N2326" s="2">
        <v>1</v>
      </c>
      <c r="O2326" s="2" t="s">
        <v>2670</v>
      </c>
      <c r="P2326" s="2" t="s">
        <v>2656</v>
      </c>
      <c r="Q2326" s="2" t="s">
        <v>2649</v>
      </c>
      <c r="R2326" s="3">
        <v>16000</v>
      </c>
      <c r="S2326" s="3">
        <f>I2326*L2326*R2326</f>
        <v>96000</v>
      </c>
      <c r="T2326" s="2">
        <f>M2326+N2326</f>
        <v>3</v>
      </c>
    </row>
    <row r="2327" spans="1:20" x14ac:dyDescent="0.2">
      <c r="A2327" s="2" t="s">
        <v>4991</v>
      </c>
      <c r="B2327" s="2" t="s">
        <v>2365</v>
      </c>
      <c r="C2327" s="2" t="s">
        <v>129</v>
      </c>
      <c r="D2327" s="2" t="str">
        <f>INDEX(Hotels!$C$2:$C$49,MATCH(C2327,Hotels!$A$2:$A$49,0))</f>
        <v>Varanasi</v>
      </c>
      <c r="E2327" s="11">
        <v>45882</v>
      </c>
      <c r="F2327" s="11">
        <v>45902</v>
      </c>
      <c r="G2327" s="11">
        <v>45907</v>
      </c>
      <c r="H2327" s="13">
        <f>DATE(YEAR(F2327),MONTH(F2327),1)</f>
        <v>45901</v>
      </c>
      <c r="I2327" s="2">
        <f>G2327-F2327</f>
        <v>5</v>
      </c>
      <c r="J2327" s="2">
        <f>F2327-E2327</f>
        <v>20</v>
      </c>
      <c r="K2327" s="2" t="s">
        <v>2668</v>
      </c>
      <c r="L2327" s="2">
        <v>1</v>
      </c>
      <c r="M2327" s="2">
        <v>2</v>
      </c>
      <c r="N2327" s="2">
        <v>0</v>
      </c>
      <c r="O2327" s="2" t="s">
        <v>2647</v>
      </c>
      <c r="P2327" s="2" t="s">
        <v>2656</v>
      </c>
      <c r="Q2327" s="2" t="s">
        <v>2653</v>
      </c>
      <c r="R2327" s="3">
        <v>3100</v>
      </c>
      <c r="S2327" s="3">
        <f>I2327*L2327*R2327</f>
        <v>15500</v>
      </c>
      <c r="T2327" s="2">
        <f>M2327+N2327</f>
        <v>2</v>
      </c>
    </row>
    <row r="2328" spans="1:20" x14ac:dyDescent="0.2">
      <c r="A2328" s="2" t="s">
        <v>4992</v>
      </c>
      <c r="B2328" s="2" t="s">
        <v>512</v>
      </c>
      <c r="C2328" s="2" t="s">
        <v>69</v>
      </c>
      <c r="D2328" s="2" t="str">
        <f>INDEX(Hotels!$C$2:$C$49,MATCH(C2328,Hotels!$A$2:$A$49,0))</f>
        <v>New Delhi</v>
      </c>
      <c r="E2328" s="11">
        <v>45883</v>
      </c>
      <c r="F2328" s="11">
        <v>45916</v>
      </c>
      <c r="G2328" s="11">
        <v>45918</v>
      </c>
      <c r="H2328" s="13">
        <f>DATE(YEAR(F2328),MONTH(F2328),1)</f>
        <v>45901</v>
      </c>
      <c r="I2328" s="2">
        <f>G2328-F2328</f>
        <v>2</v>
      </c>
      <c r="J2328" s="2">
        <f>F2328-E2328</f>
        <v>33</v>
      </c>
      <c r="K2328" s="2" t="s">
        <v>2666</v>
      </c>
      <c r="L2328" s="2">
        <v>1</v>
      </c>
      <c r="M2328" s="2">
        <v>2</v>
      </c>
      <c r="N2328" s="2">
        <v>0</v>
      </c>
      <c r="O2328" s="2" t="s">
        <v>2647</v>
      </c>
      <c r="P2328" s="2" t="s">
        <v>2672</v>
      </c>
      <c r="Q2328" s="2" t="s">
        <v>2649</v>
      </c>
      <c r="R2328" s="3">
        <v>28200</v>
      </c>
      <c r="S2328" s="3">
        <f>I2328*L2328*R2328</f>
        <v>56400</v>
      </c>
      <c r="T2328" s="2">
        <f>M2328+N2328</f>
        <v>2</v>
      </c>
    </row>
    <row r="2329" spans="1:20" x14ac:dyDescent="0.2">
      <c r="A2329" s="2" t="s">
        <v>4993</v>
      </c>
      <c r="B2329" s="2" t="s">
        <v>718</v>
      </c>
      <c r="C2329" s="2" t="s">
        <v>61</v>
      </c>
      <c r="D2329" s="2" t="str">
        <f>INDEX(Hotels!$C$2:$C$49,MATCH(C2329,Hotels!$A$2:$A$49,0))</f>
        <v>Mumbai</v>
      </c>
      <c r="E2329" s="11">
        <v>45883</v>
      </c>
      <c r="F2329" s="11">
        <v>45894</v>
      </c>
      <c r="G2329" s="11">
        <v>45896</v>
      </c>
      <c r="H2329" s="13">
        <f>DATE(YEAR(F2329),MONTH(F2329),1)</f>
        <v>45870</v>
      </c>
      <c r="I2329" s="2">
        <f>G2329-F2329</f>
        <v>2</v>
      </c>
      <c r="J2329" s="2">
        <f>F2329-E2329</f>
        <v>11</v>
      </c>
      <c r="K2329" s="2" t="s">
        <v>2646</v>
      </c>
      <c r="L2329" s="2">
        <v>1</v>
      </c>
      <c r="M2329" s="2">
        <v>2</v>
      </c>
      <c r="N2329" s="2">
        <v>0</v>
      </c>
      <c r="O2329" s="2" t="s">
        <v>2670</v>
      </c>
      <c r="P2329" s="2" t="s">
        <v>2652</v>
      </c>
      <c r="Q2329" s="2" t="s">
        <v>2649</v>
      </c>
      <c r="R2329" s="3">
        <v>21250</v>
      </c>
      <c r="S2329" s="3">
        <f>I2329*L2329*R2329</f>
        <v>42500</v>
      </c>
      <c r="T2329" s="2">
        <f>M2329+N2329</f>
        <v>2</v>
      </c>
    </row>
    <row r="2330" spans="1:20" x14ac:dyDescent="0.2">
      <c r="A2330" s="2" t="s">
        <v>4994</v>
      </c>
      <c r="B2330" s="2" t="s">
        <v>1617</v>
      </c>
      <c r="C2330" s="2" t="s">
        <v>51</v>
      </c>
      <c r="D2330" s="2" t="str">
        <f>INDEX(Hotels!$C$2:$C$49,MATCH(C2330,Hotels!$A$2:$A$49,0))</f>
        <v>Agra</v>
      </c>
      <c r="E2330" s="11">
        <v>45883</v>
      </c>
      <c r="F2330" s="11">
        <v>45951</v>
      </c>
      <c r="G2330" s="11">
        <v>45955</v>
      </c>
      <c r="H2330" s="13">
        <f>DATE(YEAR(F2330),MONTH(F2330),1)</f>
        <v>45931</v>
      </c>
      <c r="I2330" s="2">
        <f>G2330-F2330</f>
        <v>4</v>
      </c>
      <c r="J2330" s="2">
        <f>F2330-E2330</f>
        <v>68</v>
      </c>
      <c r="K2330" s="2" t="s">
        <v>2666</v>
      </c>
      <c r="L2330" s="2">
        <v>3</v>
      </c>
      <c r="M2330" s="2">
        <v>6</v>
      </c>
      <c r="N2330" s="2">
        <v>0</v>
      </c>
      <c r="O2330" s="2" t="s">
        <v>2651</v>
      </c>
      <c r="P2330" s="2" t="s">
        <v>2652</v>
      </c>
      <c r="Q2330" s="2" t="s">
        <v>2649</v>
      </c>
      <c r="R2330" s="3">
        <v>25950</v>
      </c>
      <c r="S2330" s="3">
        <f>I2330*L2330*R2330</f>
        <v>311400</v>
      </c>
      <c r="T2330" s="2">
        <f>M2330+N2330</f>
        <v>6</v>
      </c>
    </row>
    <row r="2331" spans="1:20" x14ac:dyDescent="0.2">
      <c r="A2331" s="2" t="s">
        <v>4995</v>
      </c>
      <c r="B2331" s="2" t="s">
        <v>1763</v>
      </c>
      <c r="C2331" s="2" t="s">
        <v>39</v>
      </c>
      <c r="D2331" s="2" t="str">
        <f>INDEX(Hotels!$C$2:$C$49,MATCH(C2331,Hotels!$A$2:$A$49,0))</f>
        <v>Udaipur</v>
      </c>
      <c r="E2331" s="11">
        <v>45883</v>
      </c>
      <c r="F2331" s="11">
        <v>45953</v>
      </c>
      <c r="G2331" s="11">
        <v>45955</v>
      </c>
      <c r="H2331" s="13">
        <f>DATE(YEAR(F2331),MONTH(F2331),1)</f>
        <v>45931</v>
      </c>
      <c r="I2331" s="2">
        <f>G2331-F2331</f>
        <v>2</v>
      </c>
      <c r="J2331" s="2">
        <f>F2331-E2331</f>
        <v>70</v>
      </c>
      <c r="K2331" s="2" t="s">
        <v>2668</v>
      </c>
      <c r="L2331" s="2">
        <v>1</v>
      </c>
      <c r="M2331" s="2">
        <v>2</v>
      </c>
      <c r="N2331" s="2">
        <v>0</v>
      </c>
      <c r="O2331" s="2" t="s">
        <v>2651</v>
      </c>
      <c r="P2331" s="2" t="s">
        <v>2662</v>
      </c>
      <c r="Q2331" s="2" t="s">
        <v>2649</v>
      </c>
      <c r="R2331" s="3">
        <v>6200</v>
      </c>
      <c r="S2331" s="3">
        <f>I2331*L2331*R2331</f>
        <v>12400</v>
      </c>
      <c r="T2331" s="2">
        <f>M2331+N2331</f>
        <v>2</v>
      </c>
    </row>
    <row r="2332" spans="1:20" x14ac:dyDescent="0.2">
      <c r="A2332" s="2" t="s">
        <v>4996</v>
      </c>
      <c r="B2332" s="2" t="s">
        <v>1830</v>
      </c>
      <c r="C2332" s="2" t="s">
        <v>73</v>
      </c>
      <c r="D2332" s="2" t="str">
        <f>INDEX(Hotels!$C$2:$C$49,MATCH(C2332,Hotels!$A$2:$A$49,0))</f>
        <v>Bengaluru</v>
      </c>
      <c r="E2332" s="11">
        <v>45883</v>
      </c>
      <c r="F2332" s="11">
        <v>46004</v>
      </c>
      <c r="G2332" s="11">
        <v>46010</v>
      </c>
      <c r="H2332" s="13">
        <f>DATE(YEAR(F2332),MONTH(F2332),1)</f>
        <v>45992</v>
      </c>
      <c r="I2332" s="2">
        <f>G2332-F2332</f>
        <v>6</v>
      </c>
      <c r="J2332" s="2">
        <f>F2332-E2332</f>
        <v>121</v>
      </c>
      <c r="K2332" s="2" t="s">
        <v>2668</v>
      </c>
      <c r="L2332" s="2">
        <v>1</v>
      </c>
      <c r="M2332" s="2">
        <v>2</v>
      </c>
      <c r="N2332" s="2">
        <v>1</v>
      </c>
      <c r="O2332" s="2" t="s">
        <v>2670</v>
      </c>
      <c r="P2332" s="2" t="s">
        <v>2672</v>
      </c>
      <c r="Q2332" s="2" t="s">
        <v>2649</v>
      </c>
      <c r="R2332" s="3">
        <v>7400</v>
      </c>
      <c r="S2332" s="3">
        <f>I2332*L2332*R2332</f>
        <v>44400</v>
      </c>
      <c r="T2332" s="2">
        <f>M2332+N2332</f>
        <v>3</v>
      </c>
    </row>
    <row r="2333" spans="1:20" x14ac:dyDescent="0.2">
      <c r="A2333" s="2" t="s">
        <v>4997</v>
      </c>
      <c r="B2333" s="2" t="s">
        <v>2253</v>
      </c>
      <c r="C2333" s="2" t="s">
        <v>89</v>
      </c>
      <c r="D2333" s="2" t="str">
        <f>INDEX(Hotels!$C$2:$C$49,MATCH(C2333,Hotels!$A$2:$A$49,0))</f>
        <v>Kochi</v>
      </c>
      <c r="E2333" s="11">
        <v>45883</v>
      </c>
      <c r="F2333" s="11">
        <v>46038</v>
      </c>
      <c r="G2333" s="11">
        <v>46041</v>
      </c>
      <c r="H2333" s="13">
        <f>DATE(YEAR(F2333),MONTH(F2333),1)</f>
        <v>46023</v>
      </c>
      <c r="I2333" s="2">
        <f>G2333-F2333</f>
        <v>3</v>
      </c>
      <c r="J2333" s="2">
        <f>F2333-E2333</f>
        <v>155</v>
      </c>
      <c r="K2333" s="2" t="s">
        <v>2655</v>
      </c>
      <c r="L2333" s="2">
        <v>2</v>
      </c>
      <c r="M2333" s="2">
        <v>4</v>
      </c>
      <c r="N2333" s="2">
        <v>0</v>
      </c>
      <c r="O2333" s="2" t="s">
        <v>2658</v>
      </c>
      <c r="P2333" s="2" t="s">
        <v>2662</v>
      </c>
      <c r="Q2333" s="2" t="s">
        <v>2664</v>
      </c>
      <c r="R2333" s="3">
        <v>8250</v>
      </c>
      <c r="S2333" s="3">
        <f>I2333*L2333*R2333</f>
        <v>49500</v>
      </c>
      <c r="T2333" s="2">
        <f>M2333+N2333</f>
        <v>4</v>
      </c>
    </row>
    <row r="2334" spans="1:20" x14ac:dyDescent="0.2">
      <c r="A2334" s="2" t="s">
        <v>4998</v>
      </c>
      <c r="B2334" s="2" t="s">
        <v>1640</v>
      </c>
      <c r="C2334" s="2" t="s">
        <v>99</v>
      </c>
      <c r="D2334" s="2" t="str">
        <f>INDEX(Hotels!$C$2:$C$49,MATCH(C2334,Hotels!$A$2:$A$49,0))</f>
        <v>Shimla</v>
      </c>
      <c r="E2334" s="11">
        <v>45884</v>
      </c>
      <c r="F2334" s="11">
        <v>45887</v>
      </c>
      <c r="G2334" s="11">
        <v>45891</v>
      </c>
      <c r="H2334" s="13">
        <f>DATE(YEAR(F2334),MONTH(F2334),1)</f>
        <v>45870</v>
      </c>
      <c r="I2334" s="2">
        <f>G2334-F2334</f>
        <v>4</v>
      </c>
      <c r="J2334" s="2">
        <f>F2334-E2334</f>
        <v>3</v>
      </c>
      <c r="K2334" s="2" t="s">
        <v>2655</v>
      </c>
      <c r="L2334" s="2">
        <v>1</v>
      </c>
      <c r="M2334" s="2">
        <v>3</v>
      </c>
      <c r="N2334" s="2">
        <v>0</v>
      </c>
      <c r="O2334" s="2" t="s">
        <v>2689</v>
      </c>
      <c r="P2334" s="2" t="s">
        <v>2652</v>
      </c>
      <c r="Q2334" s="2" t="s">
        <v>2664</v>
      </c>
      <c r="R2334" s="3">
        <v>2650</v>
      </c>
      <c r="S2334" s="3">
        <f>I2334*L2334*R2334</f>
        <v>10600</v>
      </c>
      <c r="T2334" s="2">
        <f>M2334+N2334</f>
        <v>3</v>
      </c>
    </row>
    <row r="2335" spans="1:20" x14ac:dyDescent="0.2">
      <c r="A2335" s="2" t="s">
        <v>4999</v>
      </c>
      <c r="B2335" s="2" t="s">
        <v>1873</v>
      </c>
      <c r="C2335" s="2" t="s">
        <v>118</v>
      </c>
      <c r="D2335" s="2" t="str">
        <f>INDEX(Hotels!$C$2:$C$49,MATCH(C2335,Hotels!$A$2:$A$49,0))</f>
        <v>Rishikesh</v>
      </c>
      <c r="E2335" s="11">
        <v>45884</v>
      </c>
      <c r="F2335" s="11">
        <v>45886</v>
      </c>
      <c r="G2335" s="11">
        <v>45889</v>
      </c>
      <c r="H2335" s="13">
        <f>DATE(YEAR(F2335),MONTH(F2335),1)</f>
        <v>45870</v>
      </c>
      <c r="I2335" s="2">
        <f>G2335-F2335</f>
        <v>3</v>
      </c>
      <c r="J2335" s="2">
        <f>F2335-E2335</f>
        <v>2</v>
      </c>
      <c r="K2335" s="2" t="s">
        <v>2655</v>
      </c>
      <c r="L2335" s="2">
        <v>1</v>
      </c>
      <c r="M2335" s="2">
        <v>1</v>
      </c>
      <c r="N2335" s="2">
        <v>0</v>
      </c>
      <c r="O2335" s="2" t="s">
        <v>2732</v>
      </c>
      <c r="P2335" s="2" t="s">
        <v>2656</v>
      </c>
      <c r="Q2335" s="2" t="s">
        <v>2649</v>
      </c>
      <c r="R2335" s="3">
        <v>7550</v>
      </c>
      <c r="S2335" s="3">
        <f>I2335*L2335*R2335</f>
        <v>22650</v>
      </c>
      <c r="T2335" s="2">
        <f>M2335+N2335</f>
        <v>1</v>
      </c>
    </row>
    <row r="2336" spans="1:20" x14ac:dyDescent="0.2">
      <c r="A2336" s="2" t="s">
        <v>5000</v>
      </c>
      <c r="B2336" s="2" t="s">
        <v>1936</v>
      </c>
      <c r="C2336" s="2" t="s">
        <v>127</v>
      </c>
      <c r="D2336" s="2" t="str">
        <f>INDEX(Hotels!$C$2:$C$49,MATCH(C2336,Hotels!$A$2:$A$49,0))</f>
        <v>Varanasi</v>
      </c>
      <c r="E2336" s="11">
        <v>45884</v>
      </c>
      <c r="F2336" s="11">
        <v>45905</v>
      </c>
      <c r="G2336" s="11">
        <v>45908</v>
      </c>
      <c r="H2336" s="13">
        <f>DATE(YEAR(F2336),MONTH(F2336),1)</f>
        <v>45901</v>
      </c>
      <c r="I2336" s="2">
        <f>G2336-F2336</f>
        <v>3</v>
      </c>
      <c r="J2336" s="2">
        <f>F2336-E2336</f>
        <v>21</v>
      </c>
      <c r="K2336" s="2" t="s">
        <v>2668</v>
      </c>
      <c r="L2336" s="2">
        <v>1</v>
      </c>
      <c r="M2336" s="2">
        <v>1</v>
      </c>
      <c r="N2336" s="2">
        <v>0</v>
      </c>
      <c r="O2336" s="2" t="s">
        <v>2732</v>
      </c>
      <c r="P2336" s="2" t="s">
        <v>2656</v>
      </c>
      <c r="Q2336" s="2" t="s">
        <v>2649</v>
      </c>
      <c r="R2336" s="3">
        <v>3400</v>
      </c>
      <c r="S2336" s="3">
        <f>I2336*L2336*R2336</f>
        <v>10200</v>
      </c>
      <c r="T2336" s="2">
        <f>M2336+N2336</f>
        <v>1</v>
      </c>
    </row>
    <row r="2337" spans="1:20" x14ac:dyDescent="0.2">
      <c r="A2337" s="2" t="s">
        <v>5001</v>
      </c>
      <c r="B2337" s="2" t="s">
        <v>394</v>
      </c>
      <c r="C2337" s="2" t="s">
        <v>49</v>
      </c>
      <c r="D2337" s="2" t="str">
        <f>INDEX(Hotels!$C$2:$C$49,MATCH(C2337,Hotels!$A$2:$A$49,0))</f>
        <v>Agra</v>
      </c>
      <c r="E2337" s="11">
        <v>45885</v>
      </c>
      <c r="F2337" s="11">
        <v>45969</v>
      </c>
      <c r="G2337" s="11">
        <v>45972</v>
      </c>
      <c r="H2337" s="13">
        <f>DATE(YEAR(F2337),MONTH(F2337),1)</f>
        <v>45962</v>
      </c>
      <c r="I2337" s="2">
        <f>G2337-F2337</f>
        <v>3</v>
      </c>
      <c r="J2337" s="2">
        <f>F2337-E2337</f>
        <v>84</v>
      </c>
      <c r="K2337" s="2" t="s">
        <v>2655</v>
      </c>
      <c r="L2337" s="2">
        <v>1</v>
      </c>
      <c r="M2337" s="2">
        <v>1</v>
      </c>
      <c r="N2337" s="2">
        <v>0</v>
      </c>
      <c r="O2337" s="2" t="s">
        <v>2647</v>
      </c>
      <c r="P2337" s="2" t="s">
        <v>2652</v>
      </c>
      <c r="Q2337" s="2" t="s">
        <v>2649</v>
      </c>
      <c r="R2337" s="3">
        <v>4050</v>
      </c>
      <c r="S2337" s="3">
        <f>I2337*L2337*R2337</f>
        <v>12150</v>
      </c>
      <c r="T2337" s="2">
        <f>M2337+N2337</f>
        <v>1</v>
      </c>
    </row>
    <row r="2338" spans="1:20" x14ac:dyDescent="0.2">
      <c r="A2338" s="2" t="s">
        <v>5002</v>
      </c>
      <c r="B2338" s="2" t="s">
        <v>1801</v>
      </c>
      <c r="C2338" s="2" t="s">
        <v>39</v>
      </c>
      <c r="D2338" s="2" t="str">
        <f>INDEX(Hotels!$C$2:$C$49,MATCH(C2338,Hotels!$A$2:$A$49,0))</f>
        <v>Udaipur</v>
      </c>
      <c r="E2338" s="11">
        <v>45885</v>
      </c>
      <c r="F2338" s="11">
        <v>45894</v>
      </c>
      <c r="G2338" s="11">
        <v>45897</v>
      </c>
      <c r="H2338" s="13">
        <f>DATE(YEAR(F2338),MONTH(F2338),1)</f>
        <v>45870</v>
      </c>
      <c r="I2338" s="2">
        <f>G2338-F2338</f>
        <v>3</v>
      </c>
      <c r="J2338" s="2">
        <f>F2338-E2338</f>
        <v>9</v>
      </c>
      <c r="K2338" s="2" t="s">
        <v>2668</v>
      </c>
      <c r="L2338" s="2">
        <v>1</v>
      </c>
      <c r="M2338" s="2">
        <v>1</v>
      </c>
      <c r="N2338" s="2">
        <v>0</v>
      </c>
      <c r="O2338" s="2" t="s">
        <v>2689</v>
      </c>
      <c r="P2338" s="2" t="s">
        <v>2652</v>
      </c>
      <c r="Q2338" s="2" t="s">
        <v>2649</v>
      </c>
      <c r="R2338" s="3">
        <v>4100</v>
      </c>
      <c r="S2338" s="3">
        <f>I2338*L2338*R2338</f>
        <v>12300</v>
      </c>
      <c r="T2338" s="2">
        <f>M2338+N2338</f>
        <v>1</v>
      </c>
    </row>
    <row r="2339" spans="1:20" x14ac:dyDescent="0.2">
      <c r="A2339" s="2" t="s">
        <v>5003</v>
      </c>
      <c r="B2339" s="2" t="s">
        <v>545</v>
      </c>
      <c r="C2339" s="2" t="s">
        <v>79</v>
      </c>
      <c r="D2339" s="2" t="str">
        <f>INDEX(Hotels!$C$2:$C$49,MATCH(C2339,Hotels!$A$2:$A$49,0))</f>
        <v>Bengaluru</v>
      </c>
      <c r="E2339" s="11">
        <v>45886</v>
      </c>
      <c r="F2339" s="11">
        <v>45903</v>
      </c>
      <c r="G2339" s="11">
        <v>45906</v>
      </c>
      <c r="H2339" s="13">
        <f>DATE(YEAR(F2339),MONTH(F2339),1)</f>
        <v>45901</v>
      </c>
      <c r="I2339" s="2">
        <f>G2339-F2339</f>
        <v>3</v>
      </c>
      <c r="J2339" s="2">
        <f>F2339-E2339</f>
        <v>17</v>
      </c>
      <c r="K2339" s="2" t="s">
        <v>2655</v>
      </c>
      <c r="L2339" s="2">
        <v>1</v>
      </c>
      <c r="M2339" s="2">
        <v>1</v>
      </c>
      <c r="N2339" s="2">
        <v>1</v>
      </c>
      <c r="O2339" s="2" t="s">
        <v>2651</v>
      </c>
      <c r="P2339" s="2" t="s">
        <v>2656</v>
      </c>
      <c r="Q2339" s="2" t="s">
        <v>2649</v>
      </c>
      <c r="R2339" s="3">
        <v>3700</v>
      </c>
      <c r="S2339" s="3">
        <f>I2339*L2339*R2339</f>
        <v>11100</v>
      </c>
      <c r="T2339" s="2">
        <f>M2339+N2339</f>
        <v>2</v>
      </c>
    </row>
    <row r="2340" spans="1:20" x14ac:dyDescent="0.2">
      <c r="A2340" s="2" t="s">
        <v>5004</v>
      </c>
      <c r="B2340" s="2" t="s">
        <v>628</v>
      </c>
      <c r="C2340" s="2" t="s">
        <v>16</v>
      </c>
      <c r="D2340" s="2" t="str">
        <f>INDEX(Hotels!$C$2:$C$49,MATCH(C2340,Hotels!$A$2:$A$49,0))</f>
        <v>Goa</v>
      </c>
      <c r="E2340" s="11">
        <v>45886</v>
      </c>
      <c r="F2340" s="11">
        <v>45974</v>
      </c>
      <c r="G2340" s="11">
        <v>45977</v>
      </c>
      <c r="H2340" s="13">
        <f>DATE(YEAR(F2340),MONTH(F2340),1)</f>
        <v>45962</v>
      </c>
      <c r="I2340" s="2">
        <f>G2340-F2340</f>
        <v>3</v>
      </c>
      <c r="J2340" s="2">
        <f>F2340-E2340</f>
        <v>88</v>
      </c>
      <c r="K2340" s="2" t="s">
        <v>2666</v>
      </c>
      <c r="L2340" s="2">
        <v>1</v>
      </c>
      <c r="M2340" s="2">
        <v>2</v>
      </c>
      <c r="N2340" s="2">
        <v>1</v>
      </c>
      <c r="O2340" s="2" t="s">
        <v>2670</v>
      </c>
      <c r="P2340" s="2" t="s">
        <v>2656</v>
      </c>
      <c r="Q2340" s="2" t="s">
        <v>2649</v>
      </c>
      <c r="R2340" s="3">
        <v>10300</v>
      </c>
      <c r="S2340" s="3">
        <f>I2340*L2340*R2340</f>
        <v>30900</v>
      </c>
      <c r="T2340" s="2">
        <f>M2340+N2340</f>
        <v>3</v>
      </c>
    </row>
    <row r="2341" spans="1:20" x14ac:dyDescent="0.2">
      <c r="A2341" s="2" t="s">
        <v>5005</v>
      </c>
      <c r="B2341" s="2" t="s">
        <v>1909</v>
      </c>
      <c r="C2341" s="2" t="s">
        <v>112</v>
      </c>
      <c r="D2341" s="2" t="str">
        <f>INDEX(Hotels!$C$2:$C$49,MATCH(C2341,Hotels!$A$2:$A$49,0))</f>
        <v>Rishikesh</v>
      </c>
      <c r="E2341" s="11">
        <v>45886</v>
      </c>
      <c r="F2341" s="11">
        <v>45931</v>
      </c>
      <c r="G2341" s="11">
        <v>45934</v>
      </c>
      <c r="H2341" s="13">
        <f>DATE(YEAR(F2341),MONTH(F2341),1)</f>
        <v>45931</v>
      </c>
      <c r="I2341" s="2">
        <f>G2341-F2341</f>
        <v>3</v>
      </c>
      <c r="J2341" s="2">
        <f>F2341-E2341</f>
        <v>45</v>
      </c>
      <c r="K2341" s="2" t="s">
        <v>2655</v>
      </c>
      <c r="L2341" s="2">
        <v>1</v>
      </c>
      <c r="M2341" s="2">
        <v>1</v>
      </c>
      <c r="N2341" s="2">
        <v>0</v>
      </c>
      <c r="O2341" s="2" t="s">
        <v>2651</v>
      </c>
      <c r="P2341" s="2" t="s">
        <v>2656</v>
      </c>
      <c r="Q2341" s="2" t="s">
        <v>2653</v>
      </c>
      <c r="R2341" s="3">
        <v>6550</v>
      </c>
      <c r="S2341" s="3">
        <f>I2341*L2341*R2341</f>
        <v>19650</v>
      </c>
      <c r="T2341" s="2">
        <f>M2341+N2341</f>
        <v>1</v>
      </c>
    </row>
    <row r="2342" spans="1:20" x14ac:dyDescent="0.2">
      <c r="A2342" s="2" t="s">
        <v>5006</v>
      </c>
      <c r="B2342" s="2" t="s">
        <v>490</v>
      </c>
      <c r="C2342" s="2" t="s">
        <v>77</v>
      </c>
      <c r="D2342" s="2" t="str">
        <f>INDEX(Hotels!$C$2:$C$49,MATCH(C2342,Hotels!$A$2:$A$49,0))</f>
        <v>Bengaluru</v>
      </c>
      <c r="E2342" s="11">
        <v>45887</v>
      </c>
      <c r="F2342" s="11">
        <v>45888</v>
      </c>
      <c r="G2342" s="11">
        <v>45892</v>
      </c>
      <c r="H2342" s="13">
        <f>DATE(YEAR(F2342),MONTH(F2342),1)</f>
        <v>45870</v>
      </c>
      <c r="I2342" s="2">
        <f>G2342-F2342</f>
        <v>4</v>
      </c>
      <c r="J2342" s="2">
        <f>F2342-E2342</f>
        <v>1</v>
      </c>
      <c r="K2342" s="2" t="s">
        <v>2655</v>
      </c>
      <c r="L2342" s="2">
        <v>1</v>
      </c>
      <c r="M2342" s="2">
        <v>2</v>
      </c>
      <c r="N2342" s="2">
        <v>0</v>
      </c>
      <c r="O2342" s="2" t="s">
        <v>2670</v>
      </c>
      <c r="P2342" s="2" t="s">
        <v>2648</v>
      </c>
      <c r="Q2342" s="2" t="s">
        <v>2653</v>
      </c>
      <c r="R2342" s="3">
        <v>6350</v>
      </c>
      <c r="S2342" s="3">
        <f>I2342*L2342*R2342</f>
        <v>25400</v>
      </c>
      <c r="T2342" s="2">
        <f>M2342+N2342</f>
        <v>2</v>
      </c>
    </row>
    <row r="2343" spans="1:20" x14ac:dyDescent="0.2">
      <c r="A2343" s="2" t="s">
        <v>5007</v>
      </c>
      <c r="B2343" s="2" t="s">
        <v>784</v>
      </c>
      <c r="C2343" s="2" t="s">
        <v>69</v>
      </c>
      <c r="D2343" s="2" t="str">
        <f>INDEX(Hotels!$C$2:$C$49,MATCH(C2343,Hotels!$A$2:$A$49,0))</f>
        <v>New Delhi</v>
      </c>
      <c r="E2343" s="11">
        <v>45887</v>
      </c>
      <c r="F2343" s="11">
        <v>46111</v>
      </c>
      <c r="G2343" s="11">
        <v>46115</v>
      </c>
      <c r="H2343" s="13">
        <f>DATE(YEAR(F2343),MONTH(F2343),1)</f>
        <v>46082</v>
      </c>
      <c r="I2343" s="2">
        <f>G2343-F2343</f>
        <v>4</v>
      </c>
      <c r="J2343" s="2">
        <f>F2343-E2343</f>
        <v>224</v>
      </c>
      <c r="K2343" s="2" t="s">
        <v>2655</v>
      </c>
      <c r="L2343" s="2">
        <v>3</v>
      </c>
      <c r="M2343" s="2">
        <v>6</v>
      </c>
      <c r="N2343" s="2">
        <v>0</v>
      </c>
      <c r="O2343" s="2" t="s">
        <v>2689</v>
      </c>
      <c r="P2343" s="2" t="s">
        <v>2656</v>
      </c>
      <c r="Q2343" s="2" t="s">
        <v>2649</v>
      </c>
      <c r="R2343" s="3">
        <v>20350</v>
      </c>
      <c r="S2343" s="3">
        <f>I2343*L2343*R2343</f>
        <v>244200</v>
      </c>
      <c r="T2343" s="2">
        <f>M2343+N2343</f>
        <v>6</v>
      </c>
    </row>
    <row r="2344" spans="1:20" x14ac:dyDescent="0.2">
      <c r="A2344" s="2" t="s">
        <v>5008</v>
      </c>
      <c r="B2344" s="2" t="s">
        <v>908</v>
      </c>
      <c r="C2344" s="2" t="s">
        <v>77</v>
      </c>
      <c r="D2344" s="2" t="str">
        <f>INDEX(Hotels!$C$2:$C$49,MATCH(C2344,Hotels!$A$2:$A$49,0))</f>
        <v>Bengaluru</v>
      </c>
      <c r="E2344" s="11">
        <v>45887</v>
      </c>
      <c r="F2344" s="11">
        <v>46112</v>
      </c>
      <c r="G2344" s="11">
        <v>46115</v>
      </c>
      <c r="H2344" s="13">
        <f>DATE(YEAR(F2344),MONTH(F2344),1)</f>
        <v>46082</v>
      </c>
      <c r="I2344" s="2">
        <f>G2344-F2344</f>
        <v>3</v>
      </c>
      <c r="J2344" s="2">
        <f>F2344-E2344</f>
        <v>225</v>
      </c>
      <c r="K2344" s="2" t="s">
        <v>2655</v>
      </c>
      <c r="L2344" s="2">
        <v>1</v>
      </c>
      <c r="M2344" s="2">
        <v>3</v>
      </c>
      <c r="N2344" s="2">
        <v>0</v>
      </c>
      <c r="O2344" s="2" t="s">
        <v>2658</v>
      </c>
      <c r="P2344" s="2" t="s">
        <v>2652</v>
      </c>
      <c r="Q2344" s="2" t="s">
        <v>2653</v>
      </c>
      <c r="R2344" s="3">
        <v>9750</v>
      </c>
      <c r="S2344" s="3">
        <f>I2344*L2344*R2344</f>
        <v>29250</v>
      </c>
      <c r="T2344" s="2">
        <f>M2344+N2344</f>
        <v>3</v>
      </c>
    </row>
    <row r="2345" spans="1:20" x14ac:dyDescent="0.2">
      <c r="A2345" s="2" t="s">
        <v>5009</v>
      </c>
      <c r="B2345" s="2" t="s">
        <v>1343</v>
      </c>
      <c r="C2345" s="2" t="s">
        <v>26</v>
      </c>
      <c r="D2345" s="2" t="str">
        <f>INDEX(Hotels!$C$2:$C$49,MATCH(C2345,Hotels!$A$2:$A$49,0))</f>
        <v>Jaipur</v>
      </c>
      <c r="E2345" s="11">
        <v>45887</v>
      </c>
      <c r="F2345" s="11">
        <v>45888</v>
      </c>
      <c r="G2345" s="11">
        <v>45890</v>
      </c>
      <c r="H2345" s="13">
        <f>DATE(YEAR(F2345),MONTH(F2345),1)</f>
        <v>45870</v>
      </c>
      <c r="I2345" s="2">
        <f>G2345-F2345</f>
        <v>2</v>
      </c>
      <c r="J2345" s="2">
        <f>F2345-E2345</f>
        <v>1</v>
      </c>
      <c r="K2345" s="2" t="s">
        <v>2655</v>
      </c>
      <c r="L2345" s="2">
        <v>1</v>
      </c>
      <c r="M2345" s="2">
        <v>1</v>
      </c>
      <c r="N2345" s="2">
        <v>0</v>
      </c>
      <c r="O2345" s="2" t="s">
        <v>2732</v>
      </c>
      <c r="P2345" s="2" t="s">
        <v>2652</v>
      </c>
      <c r="Q2345" s="2" t="s">
        <v>2649</v>
      </c>
      <c r="R2345" s="3">
        <v>10050</v>
      </c>
      <c r="S2345" s="3">
        <f>I2345*L2345*R2345</f>
        <v>20100</v>
      </c>
      <c r="T2345" s="2">
        <f>M2345+N2345</f>
        <v>1</v>
      </c>
    </row>
    <row r="2346" spans="1:20" x14ac:dyDescent="0.2">
      <c r="A2346" s="2" t="s">
        <v>5010</v>
      </c>
      <c r="B2346" s="2" t="s">
        <v>2253</v>
      </c>
      <c r="C2346" s="2" t="s">
        <v>53</v>
      </c>
      <c r="D2346" s="2" t="str">
        <f>INDEX(Hotels!$C$2:$C$49,MATCH(C2346,Hotels!$A$2:$A$49,0))</f>
        <v>Mumbai</v>
      </c>
      <c r="E2346" s="11">
        <v>45887</v>
      </c>
      <c r="F2346" s="11">
        <v>45997</v>
      </c>
      <c r="G2346" s="11">
        <v>46000</v>
      </c>
      <c r="H2346" s="13">
        <f>DATE(YEAR(F2346),MONTH(F2346),1)</f>
        <v>45992</v>
      </c>
      <c r="I2346" s="2">
        <f>G2346-F2346</f>
        <v>3</v>
      </c>
      <c r="J2346" s="2">
        <f>F2346-E2346</f>
        <v>110</v>
      </c>
      <c r="K2346" s="2" t="s">
        <v>2655</v>
      </c>
      <c r="L2346" s="2">
        <v>3</v>
      </c>
      <c r="M2346" s="2">
        <v>6</v>
      </c>
      <c r="N2346" s="2">
        <v>0</v>
      </c>
      <c r="O2346" s="2" t="s">
        <v>2658</v>
      </c>
      <c r="P2346" s="2" t="s">
        <v>2662</v>
      </c>
      <c r="Q2346" s="2" t="s">
        <v>2649</v>
      </c>
      <c r="R2346" s="3">
        <v>12300</v>
      </c>
      <c r="S2346" s="3">
        <f>I2346*L2346*R2346</f>
        <v>110700</v>
      </c>
      <c r="T2346" s="2">
        <f>M2346+N2346</f>
        <v>6</v>
      </c>
    </row>
    <row r="2347" spans="1:20" x14ac:dyDescent="0.2">
      <c r="A2347" s="2" t="s">
        <v>5011</v>
      </c>
      <c r="B2347" s="2" t="s">
        <v>593</v>
      </c>
      <c r="C2347" s="2" t="s">
        <v>29</v>
      </c>
      <c r="D2347" s="2" t="str">
        <f>INDEX(Hotels!$C$2:$C$49,MATCH(C2347,Hotels!$A$2:$A$49,0))</f>
        <v>Jaipur</v>
      </c>
      <c r="E2347" s="11">
        <v>45888</v>
      </c>
      <c r="F2347" s="11">
        <v>45913</v>
      </c>
      <c r="G2347" s="11">
        <v>45917</v>
      </c>
      <c r="H2347" s="13">
        <f>DATE(YEAR(F2347),MONTH(F2347),1)</f>
        <v>45901</v>
      </c>
      <c r="I2347" s="2">
        <f>G2347-F2347</f>
        <v>4</v>
      </c>
      <c r="J2347" s="2">
        <f>F2347-E2347</f>
        <v>25</v>
      </c>
      <c r="K2347" s="2" t="s">
        <v>2646</v>
      </c>
      <c r="L2347" s="2">
        <v>1</v>
      </c>
      <c r="M2347" s="2">
        <v>2</v>
      </c>
      <c r="N2347" s="2">
        <v>0</v>
      </c>
      <c r="O2347" s="2" t="s">
        <v>2683</v>
      </c>
      <c r="P2347" s="2" t="s">
        <v>2652</v>
      </c>
      <c r="Q2347" s="2" t="s">
        <v>2653</v>
      </c>
      <c r="R2347" s="3">
        <v>8950</v>
      </c>
      <c r="S2347" s="3">
        <f>I2347*L2347*R2347</f>
        <v>35800</v>
      </c>
      <c r="T2347" s="2">
        <f>M2347+N2347</f>
        <v>2</v>
      </c>
    </row>
    <row r="2348" spans="1:20" x14ac:dyDescent="0.2">
      <c r="A2348" s="2" t="s">
        <v>5012</v>
      </c>
      <c r="B2348" s="2" t="s">
        <v>733</v>
      </c>
      <c r="C2348" s="2" t="s">
        <v>108</v>
      </c>
      <c r="D2348" s="2" t="str">
        <f>INDEX(Hotels!$C$2:$C$49,MATCH(C2348,Hotels!$A$2:$A$49,0))</f>
        <v>Manali</v>
      </c>
      <c r="E2348" s="11">
        <v>45888</v>
      </c>
      <c r="F2348" s="11">
        <v>45903</v>
      </c>
      <c r="G2348" s="11">
        <v>45906</v>
      </c>
      <c r="H2348" s="13">
        <f>DATE(YEAR(F2348),MONTH(F2348),1)</f>
        <v>45901</v>
      </c>
      <c r="I2348" s="2">
        <f>G2348-F2348</f>
        <v>3</v>
      </c>
      <c r="J2348" s="2">
        <f>F2348-E2348</f>
        <v>15</v>
      </c>
      <c r="K2348" s="2" t="s">
        <v>2655</v>
      </c>
      <c r="L2348" s="2">
        <v>1</v>
      </c>
      <c r="M2348" s="2">
        <v>2</v>
      </c>
      <c r="N2348" s="2">
        <v>0</v>
      </c>
      <c r="O2348" s="2" t="s">
        <v>2732</v>
      </c>
      <c r="P2348" s="2" t="s">
        <v>2652</v>
      </c>
      <c r="Q2348" s="2" t="s">
        <v>2649</v>
      </c>
      <c r="R2348" s="3">
        <v>9450</v>
      </c>
      <c r="S2348" s="3">
        <f>I2348*L2348*R2348</f>
        <v>28350</v>
      </c>
      <c r="T2348" s="2">
        <f>M2348+N2348</f>
        <v>2</v>
      </c>
    </row>
    <row r="2349" spans="1:20" x14ac:dyDescent="0.2">
      <c r="A2349" s="2" t="s">
        <v>5013</v>
      </c>
      <c r="B2349" s="2" t="s">
        <v>1808</v>
      </c>
      <c r="C2349" s="2" t="s">
        <v>9</v>
      </c>
      <c r="D2349" s="2" t="str">
        <f>INDEX(Hotels!$C$2:$C$49,MATCH(C2349,Hotels!$A$2:$A$49,0))</f>
        <v>Goa</v>
      </c>
      <c r="E2349" s="11">
        <v>45888</v>
      </c>
      <c r="F2349" s="11">
        <v>45889</v>
      </c>
      <c r="G2349" s="11">
        <v>45891</v>
      </c>
      <c r="H2349" s="13">
        <f>DATE(YEAR(F2349),MONTH(F2349),1)</f>
        <v>45870</v>
      </c>
      <c r="I2349" s="2">
        <f>G2349-F2349</f>
        <v>2</v>
      </c>
      <c r="J2349" s="2">
        <f>F2349-E2349</f>
        <v>1</v>
      </c>
      <c r="K2349" s="2" t="s">
        <v>2668</v>
      </c>
      <c r="L2349" s="2">
        <v>1</v>
      </c>
      <c r="M2349" s="2">
        <v>1</v>
      </c>
      <c r="N2349" s="2">
        <v>0</v>
      </c>
      <c r="O2349" s="2" t="s">
        <v>2647</v>
      </c>
      <c r="P2349" s="2" t="s">
        <v>2659</v>
      </c>
      <c r="Q2349" s="2" t="s">
        <v>2649</v>
      </c>
      <c r="R2349" s="3">
        <v>4400</v>
      </c>
      <c r="S2349" s="3">
        <f>I2349*L2349*R2349</f>
        <v>8800</v>
      </c>
      <c r="T2349" s="2">
        <f>M2349+N2349</f>
        <v>1</v>
      </c>
    </row>
    <row r="2350" spans="1:20" x14ac:dyDescent="0.2">
      <c r="A2350" s="2" t="s">
        <v>5014</v>
      </c>
      <c r="B2350" s="2" t="s">
        <v>2337</v>
      </c>
      <c r="C2350" s="2" t="s">
        <v>61</v>
      </c>
      <c r="D2350" s="2" t="str">
        <f>INDEX(Hotels!$C$2:$C$49,MATCH(C2350,Hotels!$A$2:$A$49,0))</f>
        <v>Mumbai</v>
      </c>
      <c r="E2350" s="11">
        <v>45888</v>
      </c>
      <c r="F2350" s="11">
        <v>46006</v>
      </c>
      <c r="G2350" s="11">
        <v>46010</v>
      </c>
      <c r="H2350" s="13">
        <f>DATE(YEAR(F2350),MONTH(F2350),1)</f>
        <v>45992</v>
      </c>
      <c r="I2350" s="2">
        <f>G2350-F2350</f>
        <v>4</v>
      </c>
      <c r="J2350" s="2">
        <f>F2350-E2350</f>
        <v>118</v>
      </c>
      <c r="K2350" s="2" t="s">
        <v>2646</v>
      </c>
      <c r="L2350" s="2">
        <v>1</v>
      </c>
      <c r="M2350" s="2">
        <v>2</v>
      </c>
      <c r="N2350" s="2">
        <v>0</v>
      </c>
      <c r="O2350" s="2" t="s">
        <v>2689</v>
      </c>
      <c r="P2350" s="2" t="s">
        <v>2662</v>
      </c>
      <c r="Q2350" s="2" t="s">
        <v>2649</v>
      </c>
      <c r="R2350" s="3">
        <v>31850</v>
      </c>
      <c r="S2350" s="3">
        <f>I2350*L2350*R2350</f>
        <v>127400</v>
      </c>
      <c r="T2350" s="2">
        <f>M2350+N2350</f>
        <v>2</v>
      </c>
    </row>
    <row r="2351" spans="1:20" x14ac:dyDescent="0.2">
      <c r="A2351" s="2" t="s">
        <v>5015</v>
      </c>
      <c r="B2351" s="2" t="s">
        <v>2485</v>
      </c>
      <c r="C2351" s="2" t="s">
        <v>91</v>
      </c>
      <c r="D2351" s="2" t="str">
        <f>INDEX(Hotels!$C$2:$C$49,MATCH(C2351,Hotels!$A$2:$A$49,0))</f>
        <v>Kochi</v>
      </c>
      <c r="E2351" s="11">
        <v>45888</v>
      </c>
      <c r="F2351" s="11">
        <v>45914</v>
      </c>
      <c r="G2351" s="11">
        <v>45918</v>
      </c>
      <c r="H2351" s="13">
        <f>DATE(YEAR(F2351),MONTH(F2351),1)</f>
        <v>45901</v>
      </c>
      <c r="I2351" s="2">
        <f>G2351-F2351</f>
        <v>4</v>
      </c>
      <c r="J2351" s="2">
        <f>F2351-E2351</f>
        <v>26</v>
      </c>
      <c r="K2351" s="2" t="s">
        <v>2668</v>
      </c>
      <c r="L2351" s="2">
        <v>1</v>
      </c>
      <c r="M2351" s="2">
        <v>2</v>
      </c>
      <c r="N2351" s="2">
        <v>2</v>
      </c>
      <c r="O2351" s="2" t="s">
        <v>2658</v>
      </c>
      <c r="P2351" s="2" t="s">
        <v>2659</v>
      </c>
      <c r="Q2351" s="2" t="s">
        <v>2653</v>
      </c>
      <c r="R2351" s="3">
        <v>2450</v>
      </c>
      <c r="S2351" s="3">
        <f>I2351*L2351*R2351</f>
        <v>9800</v>
      </c>
      <c r="T2351" s="2">
        <f>M2351+N2351</f>
        <v>4</v>
      </c>
    </row>
    <row r="2352" spans="1:20" x14ac:dyDescent="0.2">
      <c r="A2352" s="2" t="s">
        <v>5016</v>
      </c>
      <c r="B2352" s="2" t="s">
        <v>2519</v>
      </c>
      <c r="C2352" s="2" t="s">
        <v>97</v>
      </c>
      <c r="D2352" s="2" t="str">
        <f>INDEX(Hotels!$C$2:$C$49,MATCH(C2352,Hotels!$A$2:$A$49,0))</f>
        <v>Shimla</v>
      </c>
      <c r="E2352" s="11">
        <v>45888</v>
      </c>
      <c r="F2352" s="11">
        <v>45894</v>
      </c>
      <c r="G2352" s="11">
        <v>45895</v>
      </c>
      <c r="H2352" s="13">
        <f>DATE(YEAR(F2352),MONTH(F2352),1)</f>
        <v>45870</v>
      </c>
      <c r="I2352" s="2">
        <f>G2352-F2352</f>
        <v>1</v>
      </c>
      <c r="J2352" s="2">
        <f>F2352-E2352</f>
        <v>6</v>
      </c>
      <c r="K2352" s="2" t="s">
        <v>2646</v>
      </c>
      <c r="L2352" s="2">
        <v>1</v>
      </c>
      <c r="M2352" s="2">
        <v>1</v>
      </c>
      <c r="N2352" s="2">
        <v>0</v>
      </c>
      <c r="O2352" s="2" t="s">
        <v>2732</v>
      </c>
      <c r="P2352" s="2" t="s">
        <v>2652</v>
      </c>
      <c r="Q2352" s="2" t="s">
        <v>2649</v>
      </c>
      <c r="R2352" s="3">
        <v>12450</v>
      </c>
      <c r="S2352" s="3">
        <f>I2352*L2352*R2352</f>
        <v>12450</v>
      </c>
      <c r="T2352" s="2">
        <f>M2352+N2352</f>
        <v>1</v>
      </c>
    </row>
    <row r="2353" spans="1:20" x14ac:dyDescent="0.2">
      <c r="A2353" s="2" t="s">
        <v>5017</v>
      </c>
      <c r="B2353" s="2" t="s">
        <v>691</v>
      </c>
      <c r="C2353" s="2" t="s">
        <v>127</v>
      </c>
      <c r="D2353" s="2" t="str">
        <f>INDEX(Hotels!$C$2:$C$49,MATCH(C2353,Hotels!$A$2:$A$49,0))</f>
        <v>Varanasi</v>
      </c>
      <c r="E2353" s="11">
        <v>45889</v>
      </c>
      <c r="F2353" s="11">
        <v>45918</v>
      </c>
      <c r="G2353" s="11">
        <v>45921</v>
      </c>
      <c r="H2353" s="13">
        <f>DATE(YEAR(F2353),MONTH(F2353),1)</f>
        <v>45901</v>
      </c>
      <c r="I2353" s="2">
        <f>G2353-F2353</f>
        <v>3</v>
      </c>
      <c r="J2353" s="2">
        <f>F2353-E2353</f>
        <v>29</v>
      </c>
      <c r="K2353" s="2" t="s">
        <v>2655</v>
      </c>
      <c r="L2353" s="2">
        <v>2</v>
      </c>
      <c r="M2353" s="2">
        <v>4</v>
      </c>
      <c r="N2353" s="2">
        <v>0</v>
      </c>
      <c r="O2353" s="2" t="s">
        <v>2689</v>
      </c>
      <c r="P2353" s="2" t="s">
        <v>2656</v>
      </c>
      <c r="Q2353" s="2" t="s">
        <v>2649</v>
      </c>
      <c r="R2353" s="3">
        <v>4250</v>
      </c>
      <c r="S2353" s="3">
        <f>I2353*L2353*R2353</f>
        <v>25500</v>
      </c>
      <c r="T2353" s="2">
        <f>M2353+N2353</f>
        <v>4</v>
      </c>
    </row>
    <row r="2354" spans="1:20" x14ac:dyDescent="0.2">
      <c r="A2354" s="2" t="s">
        <v>5018</v>
      </c>
      <c r="B2354" s="2" t="s">
        <v>848</v>
      </c>
      <c r="C2354" s="2" t="s">
        <v>69</v>
      </c>
      <c r="D2354" s="2" t="str">
        <f>INDEX(Hotels!$C$2:$C$49,MATCH(C2354,Hotels!$A$2:$A$49,0))</f>
        <v>New Delhi</v>
      </c>
      <c r="E2354" s="11">
        <v>45889</v>
      </c>
      <c r="F2354" s="11">
        <v>45894</v>
      </c>
      <c r="G2354" s="11">
        <v>45895</v>
      </c>
      <c r="H2354" s="13">
        <f>DATE(YEAR(F2354),MONTH(F2354),1)</f>
        <v>45870</v>
      </c>
      <c r="I2354" s="2">
        <f>G2354-F2354</f>
        <v>1</v>
      </c>
      <c r="J2354" s="2">
        <f>F2354-E2354</f>
        <v>5</v>
      </c>
      <c r="K2354" s="2" t="s">
        <v>2655</v>
      </c>
      <c r="L2354" s="2">
        <v>1</v>
      </c>
      <c r="M2354" s="2">
        <v>2</v>
      </c>
      <c r="N2354" s="2">
        <v>0</v>
      </c>
      <c r="O2354" s="2" t="s">
        <v>2689</v>
      </c>
      <c r="P2354" s="2" t="s">
        <v>2656</v>
      </c>
      <c r="Q2354" s="2" t="s">
        <v>2649</v>
      </c>
      <c r="R2354" s="3">
        <v>13200</v>
      </c>
      <c r="S2354" s="3">
        <f>I2354*L2354*R2354</f>
        <v>13200</v>
      </c>
      <c r="T2354" s="2">
        <f>M2354+N2354</f>
        <v>2</v>
      </c>
    </row>
    <row r="2355" spans="1:20" x14ac:dyDescent="0.2">
      <c r="A2355" s="2" t="s">
        <v>5019</v>
      </c>
      <c r="B2355" s="2" t="s">
        <v>1159</v>
      </c>
      <c r="C2355" s="2" t="s">
        <v>83</v>
      </c>
      <c r="D2355" s="2" t="str">
        <f>INDEX(Hotels!$C$2:$C$49,MATCH(C2355,Hotels!$A$2:$A$49,0))</f>
        <v>Kochi</v>
      </c>
      <c r="E2355" s="11">
        <v>45889</v>
      </c>
      <c r="F2355" s="11">
        <v>45937</v>
      </c>
      <c r="G2355" s="11">
        <v>45940</v>
      </c>
      <c r="H2355" s="13">
        <f>DATE(YEAR(F2355),MONTH(F2355),1)</f>
        <v>45931</v>
      </c>
      <c r="I2355" s="2">
        <f>G2355-F2355</f>
        <v>3</v>
      </c>
      <c r="J2355" s="2">
        <f>F2355-E2355</f>
        <v>48</v>
      </c>
      <c r="K2355" s="2" t="s">
        <v>2646</v>
      </c>
      <c r="L2355" s="2">
        <v>2</v>
      </c>
      <c r="M2355" s="2">
        <v>4</v>
      </c>
      <c r="N2355" s="2">
        <v>0</v>
      </c>
      <c r="O2355" s="2" t="s">
        <v>2670</v>
      </c>
      <c r="P2355" s="2" t="s">
        <v>2652</v>
      </c>
      <c r="Q2355" s="2" t="s">
        <v>2649</v>
      </c>
      <c r="R2355" s="3">
        <v>20000</v>
      </c>
      <c r="S2355" s="3">
        <f>I2355*L2355*R2355</f>
        <v>120000</v>
      </c>
      <c r="T2355" s="2">
        <f>M2355+N2355</f>
        <v>4</v>
      </c>
    </row>
    <row r="2356" spans="1:20" x14ac:dyDescent="0.2">
      <c r="A2356" s="2" t="s">
        <v>5020</v>
      </c>
      <c r="B2356" s="2" t="s">
        <v>1663</v>
      </c>
      <c r="C2356" s="2" t="s">
        <v>13</v>
      </c>
      <c r="D2356" s="2" t="str">
        <f>INDEX(Hotels!$C$2:$C$49,MATCH(C2356,Hotels!$A$2:$A$49,0))</f>
        <v>Goa</v>
      </c>
      <c r="E2356" s="11">
        <v>45889</v>
      </c>
      <c r="F2356" s="11">
        <v>46024</v>
      </c>
      <c r="G2356" s="11">
        <v>46026</v>
      </c>
      <c r="H2356" s="13">
        <f>DATE(YEAR(F2356),MONTH(F2356),1)</f>
        <v>46023</v>
      </c>
      <c r="I2356" s="2">
        <f>G2356-F2356</f>
        <v>2</v>
      </c>
      <c r="J2356" s="2">
        <f>F2356-E2356</f>
        <v>135</v>
      </c>
      <c r="K2356" s="2" t="s">
        <v>2666</v>
      </c>
      <c r="L2356" s="2">
        <v>1</v>
      </c>
      <c r="M2356" s="2">
        <v>2</v>
      </c>
      <c r="N2356" s="2">
        <v>0</v>
      </c>
      <c r="O2356" s="2" t="s">
        <v>2683</v>
      </c>
      <c r="P2356" s="2" t="s">
        <v>2656</v>
      </c>
      <c r="Q2356" s="2" t="s">
        <v>2649</v>
      </c>
      <c r="R2356" s="3">
        <v>37750</v>
      </c>
      <c r="S2356" s="3">
        <f>I2356*L2356*R2356</f>
        <v>75500</v>
      </c>
      <c r="T2356" s="2">
        <f>M2356+N2356</f>
        <v>2</v>
      </c>
    </row>
    <row r="2357" spans="1:20" x14ac:dyDescent="0.2">
      <c r="A2357" s="2" t="s">
        <v>5021</v>
      </c>
      <c r="B2357" s="2" t="s">
        <v>1720</v>
      </c>
      <c r="C2357" s="2" t="s">
        <v>101</v>
      </c>
      <c r="D2357" s="2" t="str">
        <f>INDEX(Hotels!$C$2:$C$49,MATCH(C2357,Hotels!$A$2:$A$49,0))</f>
        <v>Shimla</v>
      </c>
      <c r="E2357" s="11">
        <v>45889</v>
      </c>
      <c r="F2357" s="11">
        <v>45945</v>
      </c>
      <c r="G2357" s="11">
        <v>45947</v>
      </c>
      <c r="H2357" s="13">
        <f>DATE(YEAR(F2357),MONTH(F2357),1)</f>
        <v>45931</v>
      </c>
      <c r="I2357" s="2">
        <f>G2357-F2357</f>
        <v>2</v>
      </c>
      <c r="J2357" s="2">
        <f>F2357-E2357</f>
        <v>56</v>
      </c>
      <c r="K2357" s="2" t="s">
        <v>2655</v>
      </c>
      <c r="L2357" s="2">
        <v>1</v>
      </c>
      <c r="M2357" s="2">
        <v>2</v>
      </c>
      <c r="N2357" s="2">
        <v>0</v>
      </c>
      <c r="O2357" s="2" t="s">
        <v>2647</v>
      </c>
      <c r="P2357" s="2" t="s">
        <v>2652</v>
      </c>
      <c r="Q2357" s="2" t="s">
        <v>2649</v>
      </c>
      <c r="R2357" s="3">
        <v>6950</v>
      </c>
      <c r="S2357" s="3">
        <f>I2357*L2357*R2357</f>
        <v>13900</v>
      </c>
      <c r="T2357" s="2">
        <f>M2357+N2357</f>
        <v>2</v>
      </c>
    </row>
    <row r="2358" spans="1:20" x14ac:dyDescent="0.2">
      <c r="A2358" s="2" t="s">
        <v>5022</v>
      </c>
      <c r="B2358" s="2" t="s">
        <v>2217</v>
      </c>
      <c r="C2358" s="2" t="s">
        <v>81</v>
      </c>
      <c r="D2358" s="2" t="str">
        <f>INDEX(Hotels!$C$2:$C$49,MATCH(C2358,Hotels!$A$2:$A$49,0))</f>
        <v>Bengaluru</v>
      </c>
      <c r="E2358" s="11">
        <v>45889</v>
      </c>
      <c r="F2358" s="11">
        <v>45972</v>
      </c>
      <c r="G2358" s="11">
        <v>45976</v>
      </c>
      <c r="H2358" s="13">
        <f>DATE(YEAR(F2358),MONTH(F2358),1)</f>
        <v>45962</v>
      </c>
      <c r="I2358" s="2">
        <f>G2358-F2358</f>
        <v>4</v>
      </c>
      <c r="J2358" s="2">
        <f>F2358-E2358</f>
        <v>83</v>
      </c>
      <c r="K2358" s="2" t="s">
        <v>2646</v>
      </c>
      <c r="L2358" s="2">
        <v>1</v>
      </c>
      <c r="M2358" s="2">
        <v>2</v>
      </c>
      <c r="N2358" s="2">
        <v>2</v>
      </c>
      <c r="O2358" s="2" t="s">
        <v>2658</v>
      </c>
      <c r="P2358" s="2" t="s">
        <v>2652</v>
      </c>
      <c r="Q2358" s="2" t="s">
        <v>2649</v>
      </c>
      <c r="R2358" s="3">
        <v>32550</v>
      </c>
      <c r="S2358" s="3">
        <f>I2358*L2358*R2358</f>
        <v>130200</v>
      </c>
      <c r="T2358" s="2">
        <f>M2358+N2358</f>
        <v>4</v>
      </c>
    </row>
    <row r="2359" spans="1:20" x14ac:dyDescent="0.2">
      <c r="A2359" s="2" t="s">
        <v>5023</v>
      </c>
      <c r="B2359" s="2" t="s">
        <v>2322</v>
      </c>
      <c r="C2359" s="2" t="s">
        <v>29</v>
      </c>
      <c r="D2359" s="2" t="str">
        <f>INDEX(Hotels!$C$2:$C$49,MATCH(C2359,Hotels!$A$2:$A$49,0))</f>
        <v>Jaipur</v>
      </c>
      <c r="E2359" s="11">
        <v>45889</v>
      </c>
      <c r="F2359" s="11">
        <v>45912</v>
      </c>
      <c r="G2359" s="11">
        <v>45917</v>
      </c>
      <c r="H2359" s="13">
        <f>DATE(YEAR(F2359),MONTH(F2359),1)</f>
        <v>45901</v>
      </c>
      <c r="I2359" s="2">
        <f>G2359-F2359</f>
        <v>5</v>
      </c>
      <c r="J2359" s="2">
        <f>F2359-E2359</f>
        <v>23</v>
      </c>
      <c r="K2359" s="2" t="s">
        <v>2655</v>
      </c>
      <c r="L2359" s="2">
        <v>1</v>
      </c>
      <c r="M2359" s="2">
        <v>2</v>
      </c>
      <c r="N2359" s="2">
        <v>1</v>
      </c>
      <c r="O2359" s="2" t="s">
        <v>2647</v>
      </c>
      <c r="P2359" s="2" t="s">
        <v>2672</v>
      </c>
      <c r="Q2359" s="2" t="s">
        <v>2649</v>
      </c>
      <c r="R2359" s="3">
        <v>5500</v>
      </c>
      <c r="S2359" s="3">
        <f>I2359*L2359*R2359</f>
        <v>27500</v>
      </c>
      <c r="T2359" s="2">
        <f>M2359+N2359</f>
        <v>3</v>
      </c>
    </row>
    <row r="2360" spans="1:20" x14ac:dyDescent="0.2">
      <c r="A2360" s="2" t="s">
        <v>5024</v>
      </c>
      <c r="B2360" s="2" t="s">
        <v>2512</v>
      </c>
      <c r="C2360" s="2" t="s">
        <v>51</v>
      </c>
      <c r="D2360" s="2" t="str">
        <f>INDEX(Hotels!$C$2:$C$49,MATCH(C2360,Hotels!$A$2:$A$49,0))</f>
        <v>Agra</v>
      </c>
      <c r="E2360" s="11">
        <v>45889</v>
      </c>
      <c r="F2360" s="11">
        <v>46080</v>
      </c>
      <c r="G2360" s="11">
        <v>46083</v>
      </c>
      <c r="H2360" s="13">
        <f>DATE(YEAR(F2360),MONTH(F2360),1)</f>
        <v>46054</v>
      </c>
      <c r="I2360" s="2">
        <f>G2360-F2360</f>
        <v>3</v>
      </c>
      <c r="J2360" s="2">
        <f>F2360-E2360</f>
        <v>191</v>
      </c>
      <c r="K2360" s="2" t="s">
        <v>2668</v>
      </c>
      <c r="L2360" s="2">
        <v>1</v>
      </c>
      <c r="M2360" s="2">
        <v>1</v>
      </c>
      <c r="N2360" s="2">
        <v>0</v>
      </c>
      <c r="O2360" s="2" t="s">
        <v>2670</v>
      </c>
      <c r="P2360" s="2" t="s">
        <v>2656</v>
      </c>
      <c r="Q2360" s="2" t="s">
        <v>2653</v>
      </c>
      <c r="R2360" s="3">
        <v>9200</v>
      </c>
      <c r="S2360" s="3">
        <f>I2360*L2360*R2360</f>
        <v>27600</v>
      </c>
      <c r="T2360" s="2">
        <f>M2360+N2360</f>
        <v>1</v>
      </c>
    </row>
    <row r="2361" spans="1:20" x14ac:dyDescent="0.2">
      <c r="A2361" s="2" t="s">
        <v>5025</v>
      </c>
      <c r="B2361" s="2" t="s">
        <v>2581</v>
      </c>
      <c r="C2361" s="2" t="s">
        <v>47</v>
      </c>
      <c r="D2361" s="2" t="str">
        <f>INDEX(Hotels!$C$2:$C$49,MATCH(C2361,Hotels!$A$2:$A$49,0))</f>
        <v>Agra</v>
      </c>
      <c r="E2361" s="11">
        <v>45889</v>
      </c>
      <c r="F2361" s="11">
        <v>45984</v>
      </c>
      <c r="G2361" s="11">
        <v>45989</v>
      </c>
      <c r="H2361" s="13">
        <f>DATE(YEAR(F2361),MONTH(F2361),1)</f>
        <v>45962</v>
      </c>
      <c r="I2361" s="2">
        <f>G2361-F2361</f>
        <v>5</v>
      </c>
      <c r="J2361" s="2">
        <f>F2361-E2361</f>
        <v>95</v>
      </c>
      <c r="K2361" s="2" t="s">
        <v>2655</v>
      </c>
      <c r="L2361" s="2">
        <v>1</v>
      </c>
      <c r="M2361" s="2">
        <v>1</v>
      </c>
      <c r="N2361" s="2">
        <v>0</v>
      </c>
      <c r="O2361" s="2" t="s">
        <v>2651</v>
      </c>
      <c r="P2361" s="2" t="s">
        <v>2672</v>
      </c>
      <c r="Q2361" s="2" t="s">
        <v>2649</v>
      </c>
      <c r="R2361" s="3">
        <v>6750</v>
      </c>
      <c r="S2361" s="3">
        <f>I2361*L2361*R2361</f>
        <v>33750</v>
      </c>
      <c r="T2361" s="2">
        <f>M2361+N2361</f>
        <v>1</v>
      </c>
    </row>
    <row r="2362" spans="1:20" x14ac:dyDescent="0.2">
      <c r="A2362" s="2" t="s">
        <v>5026</v>
      </c>
      <c r="B2362" s="2" t="s">
        <v>412</v>
      </c>
      <c r="C2362" s="2" t="s">
        <v>129</v>
      </c>
      <c r="D2362" s="2" t="str">
        <f>INDEX(Hotels!$C$2:$C$49,MATCH(C2362,Hotels!$A$2:$A$49,0))</f>
        <v>Varanasi</v>
      </c>
      <c r="E2362" s="11">
        <v>45890</v>
      </c>
      <c r="F2362" s="11">
        <v>45902</v>
      </c>
      <c r="G2362" s="11">
        <v>45905</v>
      </c>
      <c r="H2362" s="13">
        <f>DATE(YEAR(F2362),MONTH(F2362),1)</f>
        <v>45901</v>
      </c>
      <c r="I2362" s="2">
        <f>G2362-F2362</f>
        <v>3</v>
      </c>
      <c r="J2362" s="2">
        <f>F2362-E2362</f>
        <v>12</v>
      </c>
      <c r="K2362" s="2" t="s">
        <v>2646</v>
      </c>
      <c r="L2362" s="2">
        <v>1</v>
      </c>
      <c r="M2362" s="2">
        <v>2</v>
      </c>
      <c r="N2362" s="2">
        <v>0</v>
      </c>
      <c r="O2362" s="2" t="s">
        <v>2732</v>
      </c>
      <c r="P2362" s="2" t="s">
        <v>2648</v>
      </c>
      <c r="Q2362" s="2" t="s">
        <v>2649</v>
      </c>
      <c r="R2362" s="3">
        <v>5300</v>
      </c>
      <c r="S2362" s="3">
        <f>I2362*L2362*R2362</f>
        <v>15900</v>
      </c>
      <c r="T2362" s="2">
        <f>M2362+N2362</f>
        <v>2</v>
      </c>
    </row>
    <row r="2363" spans="1:20" x14ac:dyDescent="0.2">
      <c r="A2363" s="2" t="s">
        <v>5027</v>
      </c>
      <c r="B2363" s="2" t="s">
        <v>424</v>
      </c>
      <c r="C2363" s="2" t="s">
        <v>87</v>
      </c>
      <c r="D2363" s="2" t="str">
        <f>INDEX(Hotels!$C$2:$C$49,MATCH(C2363,Hotels!$A$2:$A$49,0))</f>
        <v>Kochi</v>
      </c>
      <c r="E2363" s="11">
        <v>45890</v>
      </c>
      <c r="F2363" s="11">
        <v>45971</v>
      </c>
      <c r="G2363" s="11">
        <v>45975</v>
      </c>
      <c r="H2363" s="13">
        <f>DATE(YEAR(F2363),MONTH(F2363),1)</f>
        <v>45962</v>
      </c>
      <c r="I2363" s="2">
        <f>G2363-F2363</f>
        <v>4</v>
      </c>
      <c r="J2363" s="2">
        <f>F2363-E2363</f>
        <v>81</v>
      </c>
      <c r="K2363" s="2" t="s">
        <v>2655</v>
      </c>
      <c r="L2363" s="2">
        <v>1</v>
      </c>
      <c r="M2363" s="2">
        <v>2</v>
      </c>
      <c r="N2363" s="2">
        <v>0</v>
      </c>
      <c r="O2363" s="2" t="s">
        <v>2689</v>
      </c>
      <c r="P2363" s="2" t="s">
        <v>2652</v>
      </c>
      <c r="Q2363" s="2" t="s">
        <v>2653</v>
      </c>
      <c r="R2363" s="3">
        <v>8550</v>
      </c>
      <c r="S2363" s="3">
        <f>I2363*L2363*R2363</f>
        <v>34200</v>
      </c>
      <c r="T2363" s="2">
        <f>M2363+N2363</f>
        <v>2</v>
      </c>
    </row>
    <row r="2364" spans="1:20" x14ac:dyDescent="0.2">
      <c r="A2364" s="2" t="s">
        <v>5028</v>
      </c>
      <c r="B2364" s="2" t="s">
        <v>669</v>
      </c>
      <c r="C2364" s="2" t="s">
        <v>125</v>
      </c>
      <c r="D2364" s="2" t="str">
        <f>INDEX(Hotels!$C$2:$C$49,MATCH(C2364,Hotels!$A$2:$A$49,0))</f>
        <v>Varanasi</v>
      </c>
      <c r="E2364" s="11">
        <v>45890</v>
      </c>
      <c r="F2364" s="11">
        <v>45965</v>
      </c>
      <c r="G2364" s="11">
        <v>45970</v>
      </c>
      <c r="H2364" s="13">
        <f>DATE(YEAR(F2364),MONTH(F2364),1)</f>
        <v>45962</v>
      </c>
      <c r="I2364" s="2">
        <f>G2364-F2364</f>
        <v>5</v>
      </c>
      <c r="J2364" s="2">
        <f>F2364-E2364</f>
        <v>75</v>
      </c>
      <c r="K2364" s="2" t="s">
        <v>2655</v>
      </c>
      <c r="L2364" s="2">
        <v>1</v>
      </c>
      <c r="M2364" s="2">
        <v>2</v>
      </c>
      <c r="N2364" s="2">
        <v>2</v>
      </c>
      <c r="O2364" s="2" t="s">
        <v>2658</v>
      </c>
      <c r="P2364" s="2" t="s">
        <v>2662</v>
      </c>
      <c r="Q2364" s="2" t="s">
        <v>2649</v>
      </c>
      <c r="R2364" s="3">
        <v>12250</v>
      </c>
      <c r="S2364" s="3">
        <f>I2364*L2364*R2364</f>
        <v>61250</v>
      </c>
      <c r="T2364" s="2">
        <f>M2364+N2364</f>
        <v>4</v>
      </c>
    </row>
    <row r="2365" spans="1:20" x14ac:dyDescent="0.2">
      <c r="A2365" s="2" t="s">
        <v>5029</v>
      </c>
      <c r="B2365" s="2" t="s">
        <v>1614</v>
      </c>
      <c r="C2365" s="2" t="s">
        <v>43</v>
      </c>
      <c r="D2365" s="2" t="str">
        <f>INDEX(Hotels!$C$2:$C$49,MATCH(C2365,Hotels!$A$2:$A$49,0))</f>
        <v>Agra</v>
      </c>
      <c r="E2365" s="11">
        <v>45890</v>
      </c>
      <c r="F2365" s="11">
        <v>45950</v>
      </c>
      <c r="G2365" s="11">
        <v>45955</v>
      </c>
      <c r="H2365" s="13">
        <f>DATE(YEAR(F2365),MONTH(F2365),1)</f>
        <v>45931</v>
      </c>
      <c r="I2365" s="2">
        <f>G2365-F2365</f>
        <v>5</v>
      </c>
      <c r="J2365" s="2">
        <f>F2365-E2365</f>
        <v>60</v>
      </c>
      <c r="K2365" s="2" t="s">
        <v>2655</v>
      </c>
      <c r="L2365" s="2">
        <v>1</v>
      </c>
      <c r="M2365" s="2">
        <v>2</v>
      </c>
      <c r="N2365" s="2">
        <v>2</v>
      </c>
      <c r="O2365" s="2" t="s">
        <v>2658</v>
      </c>
      <c r="P2365" s="2" t="s">
        <v>2672</v>
      </c>
      <c r="Q2365" s="2" t="s">
        <v>2649</v>
      </c>
      <c r="R2365" s="3">
        <v>6100</v>
      </c>
      <c r="S2365" s="3">
        <f>I2365*L2365*R2365</f>
        <v>30500</v>
      </c>
      <c r="T2365" s="2">
        <f>M2365+N2365</f>
        <v>4</v>
      </c>
    </row>
    <row r="2366" spans="1:20" x14ac:dyDescent="0.2">
      <c r="A2366" s="2" t="s">
        <v>5030</v>
      </c>
      <c r="B2366" s="2" t="s">
        <v>678</v>
      </c>
      <c r="C2366" s="2" t="s">
        <v>125</v>
      </c>
      <c r="D2366" s="2" t="str">
        <f>INDEX(Hotels!$C$2:$C$49,MATCH(C2366,Hotels!$A$2:$A$49,0))</f>
        <v>Varanasi</v>
      </c>
      <c r="E2366" s="11">
        <v>45891</v>
      </c>
      <c r="F2366" s="11">
        <v>45900</v>
      </c>
      <c r="G2366" s="11">
        <v>45904</v>
      </c>
      <c r="H2366" s="13">
        <f>DATE(YEAR(F2366),MONTH(F2366),1)</f>
        <v>45870</v>
      </c>
      <c r="I2366" s="2">
        <f>G2366-F2366</f>
        <v>4</v>
      </c>
      <c r="J2366" s="2">
        <f>F2366-E2366</f>
        <v>9</v>
      </c>
      <c r="K2366" s="2" t="s">
        <v>2655</v>
      </c>
      <c r="L2366" s="2">
        <v>1</v>
      </c>
      <c r="M2366" s="2">
        <v>2</v>
      </c>
      <c r="N2366" s="2">
        <v>2</v>
      </c>
      <c r="O2366" s="2" t="s">
        <v>2658</v>
      </c>
      <c r="P2366" s="2" t="s">
        <v>2656</v>
      </c>
      <c r="Q2366" s="2" t="s">
        <v>2649</v>
      </c>
      <c r="R2366" s="3">
        <v>7950</v>
      </c>
      <c r="S2366" s="3">
        <f>I2366*L2366*R2366</f>
        <v>31800</v>
      </c>
      <c r="T2366" s="2">
        <f>M2366+N2366</f>
        <v>4</v>
      </c>
    </row>
    <row r="2367" spans="1:20" x14ac:dyDescent="0.2">
      <c r="A2367" s="2" t="s">
        <v>5031</v>
      </c>
      <c r="B2367" s="2" t="s">
        <v>1152</v>
      </c>
      <c r="C2367" s="2" t="s">
        <v>127</v>
      </c>
      <c r="D2367" s="2" t="str">
        <f>INDEX(Hotels!$C$2:$C$49,MATCH(C2367,Hotels!$A$2:$A$49,0))</f>
        <v>Varanasi</v>
      </c>
      <c r="E2367" s="11">
        <v>45891</v>
      </c>
      <c r="F2367" s="11">
        <v>45954</v>
      </c>
      <c r="G2367" s="11">
        <v>45957</v>
      </c>
      <c r="H2367" s="13">
        <f>DATE(YEAR(F2367),MONTH(F2367),1)</f>
        <v>45931</v>
      </c>
      <c r="I2367" s="2">
        <f>G2367-F2367</f>
        <v>3</v>
      </c>
      <c r="J2367" s="2">
        <f>F2367-E2367</f>
        <v>63</v>
      </c>
      <c r="K2367" s="2" t="s">
        <v>2655</v>
      </c>
      <c r="L2367" s="2">
        <v>1</v>
      </c>
      <c r="M2367" s="2">
        <v>2</v>
      </c>
      <c r="N2367" s="2">
        <v>0</v>
      </c>
      <c r="O2367" s="2" t="s">
        <v>2647</v>
      </c>
      <c r="P2367" s="2" t="s">
        <v>2656</v>
      </c>
      <c r="Q2367" s="2" t="s">
        <v>2649</v>
      </c>
      <c r="R2367" s="3">
        <v>7000</v>
      </c>
      <c r="S2367" s="3">
        <f>I2367*L2367*R2367</f>
        <v>21000</v>
      </c>
      <c r="T2367" s="2">
        <f>M2367+N2367</f>
        <v>2</v>
      </c>
    </row>
    <row r="2368" spans="1:20" x14ac:dyDescent="0.2">
      <c r="A2368" s="2" t="s">
        <v>5032</v>
      </c>
      <c r="B2368" s="2" t="s">
        <v>2171</v>
      </c>
      <c r="C2368" s="2" t="s">
        <v>116</v>
      </c>
      <c r="D2368" s="2" t="str">
        <f>INDEX(Hotels!$C$2:$C$49,MATCH(C2368,Hotels!$A$2:$A$49,0))</f>
        <v>Rishikesh</v>
      </c>
      <c r="E2368" s="11">
        <v>45891</v>
      </c>
      <c r="F2368" s="11">
        <v>45891</v>
      </c>
      <c r="G2368" s="11">
        <v>45892</v>
      </c>
      <c r="H2368" s="13">
        <f>DATE(YEAR(F2368),MONTH(F2368),1)</f>
        <v>45870</v>
      </c>
      <c r="I2368" s="2">
        <f>G2368-F2368</f>
        <v>1</v>
      </c>
      <c r="J2368" s="2">
        <f>F2368-E2368</f>
        <v>0</v>
      </c>
      <c r="K2368" s="2" t="s">
        <v>2668</v>
      </c>
      <c r="L2368" s="2">
        <v>1</v>
      </c>
      <c r="M2368" s="2">
        <v>1</v>
      </c>
      <c r="N2368" s="2">
        <v>0</v>
      </c>
      <c r="O2368" s="2" t="s">
        <v>2732</v>
      </c>
      <c r="P2368" s="2" t="s">
        <v>2662</v>
      </c>
      <c r="Q2368" s="2" t="s">
        <v>2649</v>
      </c>
      <c r="R2368" s="3">
        <v>3000</v>
      </c>
      <c r="S2368" s="3">
        <f>I2368*L2368*R2368</f>
        <v>3000</v>
      </c>
      <c r="T2368" s="2">
        <f>M2368+N2368</f>
        <v>1</v>
      </c>
    </row>
    <row r="2369" spans="1:20" x14ac:dyDescent="0.2">
      <c r="A2369" s="2" t="s">
        <v>5033</v>
      </c>
      <c r="B2369" s="2" t="s">
        <v>2175</v>
      </c>
      <c r="C2369" s="2" t="s">
        <v>22</v>
      </c>
      <c r="D2369" s="2" t="str">
        <f>INDEX(Hotels!$C$2:$C$49,MATCH(C2369,Hotels!$A$2:$A$49,0))</f>
        <v>Jaipur</v>
      </c>
      <c r="E2369" s="11">
        <v>45891</v>
      </c>
      <c r="F2369" s="11">
        <v>46045</v>
      </c>
      <c r="G2369" s="11">
        <v>46049</v>
      </c>
      <c r="H2369" s="13">
        <f>DATE(YEAR(F2369),MONTH(F2369),1)</f>
        <v>46023</v>
      </c>
      <c r="I2369" s="2">
        <f>G2369-F2369</f>
        <v>4</v>
      </c>
      <c r="J2369" s="2">
        <f>F2369-E2369</f>
        <v>154</v>
      </c>
      <c r="K2369" s="2" t="s">
        <v>2668</v>
      </c>
      <c r="L2369" s="2">
        <v>2</v>
      </c>
      <c r="M2369" s="2">
        <v>4</v>
      </c>
      <c r="N2369" s="2">
        <v>2</v>
      </c>
      <c r="O2369" s="2" t="s">
        <v>2647</v>
      </c>
      <c r="P2369" s="2" t="s">
        <v>2656</v>
      </c>
      <c r="Q2369" s="2" t="s">
        <v>2649</v>
      </c>
      <c r="R2369" s="3">
        <v>3700</v>
      </c>
      <c r="S2369" s="3">
        <f>I2369*L2369*R2369</f>
        <v>29600</v>
      </c>
      <c r="T2369" s="2">
        <f>M2369+N2369</f>
        <v>6</v>
      </c>
    </row>
    <row r="2370" spans="1:20" x14ac:dyDescent="0.2">
      <c r="A2370" s="2" t="s">
        <v>5034</v>
      </c>
      <c r="B2370" s="2" t="s">
        <v>2450</v>
      </c>
      <c r="C2370" s="2" t="s">
        <v>93</v>
      </c>
      <c r="D2370" s="2" t="str">
        <f>INDEX(Hotels!$C$2:$C$49,MATCH(C2370,Hotels!$A$2:$A$49,0))</f>
        <v>Shimla</v>
      </c>
      <c r="E2370" s="11">
        <v>45891</v>
      </c>
      <c r="F2370" s="11">
        <v>45916</v>
      </c>
      <c r="G2370" s="11">
        <v>45919</v>
      </c>
      <c r="H2370" s="13">
        <f>DATE(YEAR(F2370),MONTH(F2370),1)</f>
        <v>45901</v>
      </c>
      <c r="I2370" s="2">
        <f>G2370-F2370</f>
        <v>3</v>
      </c>
      <c r="J2370" s="2">
        <f>F2370-E2370</f>
        <v>25</v>
      </c>
      <c r="K2370" s="2" t="s">
        <v>2668</v>
      </c>
      <c r="L2370" s="2">
        <v>1</v>
      </c>
      <c r="M2370" s="2">
        <v>2</v>
      </c>
      <c r="N2370" s="2">
        <v>0</v>
      </c>
      <c r="O2370" s="2" t="s">
        <v>2670</v>
      </c>
      <c r="P2370" s="2" t="s">
        <v>2656</v>
      </c>
      <c r="Q2370" s="2" t="s">
        <v>2649</v>
      </c>
      <c r="R2370" s="3">
        <v>3350</v>
      </c>
      <c r="S2370" s="3">
        <f>I2370*L2370*R2370</f>
        <v>10050</v>
      </c>
      <c r="T2370" s="2">
        <f>M2370+N2370</f>
        <v>2</v>
      </c>
    </row>
    <row r="2371" spans="1:20" x14ac:dyDescent="0.2">
      <c r="A2371" s="2" t="s">
        <v>5035</v>
      </c>
      <c r="B2371" s="2" t="s">
        <v>2451</v>
      </c>
      <c r="C2371" s="2" t="s">
        <v>34</v>
      </c>
      <c r="D2371" s="2" t="str">
        <f>INDEX(Hotels!$C$2:$C$49,MATCH(C2371,Hotels!$A$2:$A$49,0))</f>
        <v>Udaipur</v>
      </c>
      <c r="E2371" s="11">
        <v>45891</v>
      </c>
      <c r="F2371" s="11">
        <v>45929</v>
      </c>
      <c r="G2371" s="11">
        <v>45931</v>
      </c>
      <c r="H2371" s="13">
        <f>DATE(YEAR(F2371),MONTH(F2371),1)</f>
        <v>45901</v>
      </c>
      <c r="I2371" s="2">
        <f>G2371-F2371</f>
        <v>2</v>
      </c>
      <c r="J2371" s="2">
        <f>F2371-E2371</f>
        <v>38</v>
      </c>
      <c r="K2371" s="2" t="s">
        <v>2668</v>
      </c>
      <c r="L2371" s="2">
        <v>1</v>
      </c>
      <c r="M2371" s="2">
        <v>2</v>
      </c>
      <c r="N2371" s="2">
        <v>0</v>
      </c>
      <c r="O2371" s="2" t="s">
        <v>2689</v>
      </c>
      <c r="P2371" s="2" t="s">
        <v>2648</v>
      </c>
      <c r="Q2371" s="2" t="s">
        <v>2649</v>
      </c>
      <c r="R2371" s="3">
        <v>3900</v>
      </c>
      <c r="S2371" s="3">
        <f>I2371*L2371*R2371</f>
        <v>7800</v>
      </c>
      <c r="T2371" s="2">
        <f>M2371+N2371</f>
        <v>2</v>
      </c>
    </row>
    <row r="2372" spans="1:20" x14ac:dyDescent="0.2">
      <c r="A2372" s="2" t="s">
        <v>5036</v>
      </c>
      <c r="B2372" s="2" t="s">
        <v>908</v>
      </c>
      <c r="C2372" s="2" t="s">
        <v>53</v>
      </c>
      <c r="D2372" s="2" t="str">
        <f>INDEX(Hotels!$C$2:$C$49,MATCH(C2372,Hotels!$A$2:$A$49,0))</f>
        <v>Mumbai</v>
      </c>
      <c r="E2372" s="11">
        <v>45892</v>
      </c>
      <c r="F2372" s="11">
        <v>45977</v>
      </c>
      <c r="G2372" s="11">
        <v>45982</v>
      </c>
      <c r="H2372" s="13">
        <f>DATE(YEAR(F2372),MONTH(F2372),1)</f>
        <v>45962</v>
      </c>
      <c r="I2372" s="2">
        <f>G2372-F2372</f>
        <v>5</v>
      </c>
      <c r="J2372" s="2">
        <f>F2372-E2372</f>
        <v>85</v>
      </c>
      <c r="K2372" s="2" t="s">
        <v>2668</v>
      </c>
      <c r="L2372" s="2">
        <v>1</v>
      </c>
      <c r="M2372" s="2">
        <v>2</v>
      </c>
      <c r="N2372" s="2">
        <v>1</v>
      </c>
      <c r="O2372" s="2" t="s">
        <v>2658</v>
      </c>
      <c r="P2372" s="2" t="s">
        <v>2652</v>
      </c>
      <c r="Q2372" s="2" t="s">
        <v>2649</v>
      </c>
      <c r="R2372" s="3">
        <v>10200</v>
      </c>
      <c r="S2372" s="3">
        <f>I2372*L2372*R2372</f>
        <v>51000</v>
      </c>
      <c r="T2372" s="2">
        <f>M2372+N2372</f>
        <v>3</v>
      </c>
    </row>
    <row r="2373" spans="1:20" x14ac:dyDescent="0.2">
      <c r="A2373" s="2" t="s">
        <v>5037</v>
      </c>
      <c r="B2373" s="2" t="s">
        <v>1072</v>
      </c>
      <c r="C2373" s="2" t="s">
        <v>53</v>
      </c>
      <c r="D2373" s="2" t="str">
        <f>INDEX(Hotels!$C$2:$C$49,MATCH(C2373,Hotels!$A$2:$A$49,0))</f>
        <v>Mumbai</v>
      </c>
      <c r="E2373" s="11">
        <v>45892</v>
      </c>
      <c r="F2373" s="11">
        <v>45968</v>
      </c>
      <c r="G2373" s="11">
        <v>45971</v>
      </c>
      <c r="H2373" s="13">
        <f>DATE(YEAR(F2373),MONTH(F2373),1)</f>
        <v>45962</v>
      </c>
      <c r="I2373" s="2">
        <f>G2373-F2373</f>
        <v>3</v>
      </c>
      <c r="J2373" s="2">
        <f>F2373-E2373</f>
        <v>76</v>
      </c>
      <c r="K2373" s="2" t="s">
        <v>2668</v>
      </c>
      <c r="L2373" s="2">
        <v>1</v>
      </c>
      <c r="M2373" s="2">
        <v>2</v>
      </c>
      <c r="N2373" s="2">
        <v>3</v>
      </c>
      <c r="O2373" s="2" t="s">
        <v>2689</v>
      </c>
      <c r="P2373" s="2" t="s">
        <v>2652</v>
      </c>
      <c r="Q2373" s="2" t="s">
        <v>2649</v>
      </c>
      <c r="R2373" s="3">
        <v>10200</v>
      </c>
      <c r="S2373" s="3">
        <f>I2373*L2373*R2373</f>
        <v>30600</v>
      </c>
      <c r="T2373" s="2">
        <f>M2373+N2373</f>
        <v>5</v>
      </c>
    </row>
    <row r="2374" spans="1:20" x14ac:dyDescent="0.2">
      <c r="A2374" s="2" t="s">
        <v>5038</v>
      </c>
      <c r="B2374" s="2" t="s">
        <v>1131</v>
      </c>
      <c r="C2374" s="2" t="s">
        <v>67</v>
      </c>
      <c r="D2374" s="2" t="str">
        <f>INDEX(Hotels!$C$2:$C$49,MATCH(C2374,Hotels!$A$2:$A$49,0))</f>
        <v>New Delhi</v>
      </c>
      <c r="E2374" s="11">
        <v>45892</v>
      </c>
      <c r="F2374" s="11">
        <v>45996</v>
      </c>
      <c r="G2374" s="11">
        <v>46000</v>
      </c>
      <c r="H2374" s="13">
        <f>DATE(YEAR(F2374),MONTH(F2374),1)</f>
        <v>45992</v>
      </c>
      <c r="I2374" s="2">
        <f>G2374-F2374</f>
        <v>4</v>
      </c>
      <c r="J2374" s="2">
        <f>F2374-E2374</f>
        <v>104</v>
      </c>
      <c r="K2374" s="2" t="s">
        <v>2646</v>
      </c>
      <c r="L2374" s="2">
        <v>1</v>
      </c>
      <c r="M2374" s="2">
        <v>3</v>
      </c>
      <c r="N2374" s="2">
        <v>0</v>
      </c>
      <c r="O2374" s="2" t="s">
        <v>2670</v>
      </c>
      <c r="P2374" s="2" t="s">
        <v>2652</v>
      </c>
      <c r="Q2374" s="2" t="s">
        <v>2649</v>
      </c>
      <c r="R2374" s="3">
        <v>9950</v>
      </c>
      <c r="S2374" s="3">
        <f>I2374*L2374*R2374</f>
        <v>39800</v>
      </c>
      <c r="T2374" s="2">
        <f>M2374+N2374</f>
        <v>3</v>
      </c>
    </row>
    <row r="2375" spans="1:20" x14ac:dyDescent="0.2">
      <c r="A2375" s="2" t="s">
        <v>5039</v>
      </c>
      <c r="B2375" s="2" t="s">
        <v>1161</v>
      </c>
      <c r="C2375" s="2" t="s">
        <v>57</v>
      </c>
      <c r="D2375" s="2" t="str">
        <f>INDEX(Hotels!$C$2:$C$49,MATCH(C2375,Hotels!$A$2:$A$49,0))</f>
        <v>Mumbai</v>
      </c>
      <c r="E2375" s="11">
        <v>45892</v>
      </c>
      <c r="F2375" s="11">
        <v>45894</v>
      </c>
      <c r="G2375" s="11">
        <v>45897</v>
      </c>
      <c r="H2375" s="13">
        <f>DATE(YEAR(F2375),MONTH(F2375),1)</f>
        <v>45870</v>
      </c>
      <c r="I2375" s="2">
        <f>G2375-F2375</f>
        <v>3</v>
      </c>
      <c r="J2375" s="2">
        <f>F2375-E2375</f>
        <v>2</v>
      </c>
      <c r="K2375" s="2" t="s">
        <v>2655</v>
      </c>
      <c r="L2375" s="2">
        <v>1</v>
      </c>
      <c r="M2375" s="2">
        <v>1</v>
      </c>
      <c r="N2375" s="2">
        <v>0</v>
      </c>
      <c r="O2375" s="2" t="s">
        <v>2670</v>
      </c>
      <c r="P2375" s="2" t="s">
        <v>2672</v>
      </c>
      <c r="Q2375" s="2" t="s">
        <v>2649</v>
      </c>
      <c r="R2375" s="3">
        <v>7250</v>
      </c>
      <c r="S2375" s="3">
        <f>I2375*L2375*R2375</f>
        <v>21750</v>
      </c>
      <c r="T2375" s="2">
        <f>M2375+N2375</f>
        <v>1</v>
      </c>
    </row>
    <row r="2376" spans="1:20" x14ac:dyDescent="0.2">
      <c r="A2376" s="2" t="s">
        <v>5040</v>
      </c>
      <c r="B2376" s="2" t="s">
        <v>1367</v>
      </c>
      <c r="C2376" s="2" t="s">
        <v>57</v>
      </c>
      <c r="D2376" s="2" t="str">
        <f>INDEX(Hotels!$C$2:$C$49,MATCH(C2376,Hotels!$A$2:$A$49,0))</f>
        <v>Mumbai</v>
      </c>
      <c r="E2376" s="11">
        <v>45892</v>
      </c>
      <c r="F2376" s="11">
        <v>45960</v>
      </c>
      <c r="G2376" s="11">
        <v>45963</v>
      </c>
      <c r="H2376" s="13">
        <f>DATE(YEAR(F2376),MONTH(F2376),1)</f>
        <v>45931</v>
      </c>
      <c r="I2376" s="2">
        <f>G2376-F2376</f>
        <v>3</v>
      </c>
      <c r="J2376" s="2">
        <f>F2376-E2376</f>
        <v>68</v>
      </c>
      <c r="K2376" s="2" t="s">
        <v>2646</v>
      </c>
      <c r="L2376" s="2">
        <v>3</v>
      </c>
      <c r="M2376" s="2">
        <v>6</v>
      </c>
      <c r="N2376" s="2">
        <v>0</v>
      </c>
      <c r="O2376" s="2" t="s">
        <v>2658</v>
      </c>
      <c r="P2376" s="2" t="s">
        <v>2648</v>
      </c>
      <c r="Q2376" s="2" t="s">
        <v>2649</v>
      </c>
      <c r="R2376" s="3">
        <v>13150</v>
      </c>
      <c r="S2376" s="3">
        <f>I2376*L2376*R2376</f>
        <v>118350</v>
      </c>
      <c r="T2376" s="2">
        <f>M2376+N2376</f>
        <v>6</v>
      </c>
    </row>
    <row r="2377" spans="1:20" x14ac:dyDescent="0.2">
      <c r="A2377" s="2" t="s">
        <v>5041</v>
      </c>
      <c r="B2377" s="2" t="s">
        <v>1570</v>
      </c>
      <c r="C2377" s="2" t="s">
        <v>32</v>
      </c>
      <c r="D2377" s="2" t="str">
        <f>INDEX(Hotels!$C$2:$C$49,MATCH(C2377,Hotels!$A$2:$A$49,0))</f>
        <v>Jaipur</v>
      </c>
      <c r="E2377" s="11">
        <v>45892</v>
      </c>
      <c r="F2377" s="11">
        <v>45918</v>
      </c>
      <c r="G2377" s="11">
        <v>45920</v>
      </c>
      <c r="H2377" s="13">
        <f>DATE(YEAR(F2377),MONTH(F2377),1)</f>
        <v>45901</v>
      </c>
      <c r="I2377" s="2">
        <f>G2377-F2377</f>
        <v>2</v>
      </c>
      <c r="J2377" s="2">
        <f>F2377-E2377</f>
        <v>26</v>
      </c>
      <c r="K2377" s="2" t="s">
        <v>2655</v>
      </c>
      <c r="L2377" s="2">
        <v>1</v>
      </c>
      <c r="M2377" s="2">
        <v>2</v>
      </c>
      <c r="N2377" s="2">
        <v>0</v>
      </c>
      <c r="O2377" s="2" t="s">
        <v>2732</v>
      </c>
      <c r="P2377" s="2" t="s">
        <v>2656</v>
      </c>
      <c r="Q2377" s="2" t="s">
        <v>2649</v>
      </c>
      <c r="R2377" s="3">
        <v>4950</v>
      </c>
      <c r="S2377" s="3">
        <f>I2377*L2377*R2377</f>
        <v>9900</v>
      </c>
      <c r="T2377" s="2">
        <f>M2377+N2377</f>
        <v>2</v>
      </c>
    </row>
    <row r="2378" spans="1:20" x14ac:dyDescent="0.2">
      <c r="A2378" s="2" t="s">
        <v>5042</v>
      </c>
      <c r="B2378" s="2" t="s">
        <v>2457</v>
      </c>
      <c r="C2378" s="2" t="s">
        <v>43</v>
      </c>
      <c r="D2378" s="2" t="str">
        <f>INDEX(Hotels!$C$2:$C$49,MATCH(C2378,Hotels!$A$2:$A$49,0))</f>
        <v>Agra</v>
      </c>
      <c r="E2378" s="11">
        <v>45892</v>
      </c>
      <c r="F2378" s="11">
        <v>45894</v>
      </c>
      <c r="G2378" s="11">
        <v>45898</v>
      </c>
      <c r="H2378" s="13">
        <f>DATE(YEAR(F2378),MONTH(F2378),1)</f>
        <v>45870</v>
      </c>
      <c r="I2378" s="2">
        <f>G2378-F2378</f>
        <v>4</v>
      </c>
      <c r="J2378" s="2">
        <f>F2378-E2378</f>
        <v>2</v>
      </c>
      <c r="K2378" s="2" t="s">
        <v>2668</v>
      </c>
      <c r="L2378" s="2">
        <v>1</v>
      </c>
      <c r="M2378" s="2">
        <v>2</v>
      </c>
      <c r="N2378" s="2">
        <v>0</v>
      </c>
      <c r="O2378" s="2" t="s">
        <v>2683</v>
      </c>
      <c r="P2378" s="2" t="s">
        <v>2656</v>
      </c>
      <c r="Q2378" s="2" t="s">
        <v>2653</v>
      </c>
      <c r="R2378" s="3">
        <v>3250</v>
      </c>
      <c r="S2378" s="3">
        <f>I2378*L2378*R2378</f>
        <v>13000</v>
      </c>
      <c r="T2378" s="2">
        <f>M2378+N2378</f>
        <v>2</v>
      </c>
    </row>
    <row r="2379" spans="1:20" x14ac:dyDescent="0.2">
      <c r="A2379" s="2" t="s">
        <v>5043</v>
      </c>
      <c r="B2379" s="2" t="s">
        <v>2459</v>
      </c>
      <c r="C2379" s="2" t="s">
        <v>83</v>
      </c>
      <c r="D2379" s="2" t="str">
        <f>INDEX(Hotels!$C$2:$C$49,MATCH(C2379,Hotels!$A$2:$A$49,0))</f>
        <v>Kochi</v>
      </c>
      <c r="E2379" s="11">
        <v>45892</v>
      </c>
      <c r="F2379" s="11">
        <v>46008</v>
      </c>
      <c r="G2379" s="11">
        <v>46010</v>
      </c>
      <c r="H2379" s="13">
        <f>DATE(YEAR(F2379),MONTH(F2379),1)</f>
        <v>45992</v>
      </c>
      <c r="I2379" s="2">
        <f>G2379-F2379</f>
        <v>2</v>
      </c>
      <c r="J2379" s="2">
        <f>F2379-E2379</f>
        <v>116</v>
      </c>
      <c r="K2379" s="2" t="s">
        <v>2646</v>
      </c>
      <c r="L2379" s="2">
        <v>1</v>
      </c>
      <c r="M2379" s="2">
        <v>2</v>
      </c>
      <c r="N2379" s="2">
        <v>0</v>
      </c>
      <c r="O2379" s="2" t="s">
        <v>2647</v>
      </c>
      <c r="P2379" s="2" t="s">
        <v>2662</v>
      </c>
      <c r="Q2379" s="2" t="s">
        <v>2649</v>
      </c>
      <c r="R2379" s="3">
        <v>19850</v>
      </c>
      <c r="S2379" s="3">
        <f>I2379*L2379*R2379</f>
        <v>39700</v>
      </c>
      <c r="T2379" s="2">
        <f>M2379+N2379</f>
        <v>2</v>
      </c>
    </row>
    <row r="2380" spans="1:20" x14ac:dyDescent="0.2">
      <c r="A2380" s="2" t="s">
        <v>5044</v>
      </c>
      <c r="B2380" s="2" t="s">
        <v>2599</v>
      </c>
      <c r="C2380" s="2" t="s">
        <v>81</v>
      </c>
      <c r="D2380" s="2" t="str">
        <f>INDEX(Hotels!$C$2:$C$49,MATCH(C2380,Hotels!$A$2:$A$49,0))</f>
        <v>Bengaluru</v>
      </c>
      <c r="E2380" s="11">
        <v>45892</v>
      </c>
      <c r="F2380" s="11">
        <v>45906</v>
      </c>
      <c r="G2380" s="11">
        <v>45910</v>
      </c>
      <c r="H2380" s="13">
        <f>DATE(YEAR(F2380),MONTH(F2380),1)</f>
        <v>45901</v>
      </c>
      <c r="I2380" s="2">
        <f>G2380-F2380</f>
        <v>4</v>
      </c>
      <c r="J2380" s="2">
        <f>F2380-E2380</f>
        <v>14</v>
      </c>
      <c r="K2380" s="2" t="s">
        <v>2646</v>
      </c>
      <c r="L2380" s="2">
        <v>1</v>
      </c>
      <c r="M2380" s="2">
        <v>2</v>
      </c>
      <c r="N2380" s="2">
        <v>0</v>
      </c>
      <c r="O2380" s="2" t="s">
        <v>2689</v>
      </c>
      <c r="P2380" s="2" t="s">
        <v>2656</v>
      </c>
      <c r="Q2380" s="2" t="s">
        <v>2649</v>
      </c>
      <c r="R2380" s="3">
        <v>20050</v>
      </c>
      <c r="S2380" s="3">
        <f>I2380*L2380*R2380</f>
        <v>80200</v>
      </c>
      <c r="T2380" s="2">
        <f>M2380+N2380</f>
        <v>2</v>
      </c>
    </row>
    <row r="2381" spans="1:20" x14ac:dyDescent="0.2">
      <c r="A2381" s="2" t="s">
        <v>5045</v>
      </c>
      <c r="B2381" s="2" t="s">
        <v>510</v>
      </c>
      <c r="C2381" s="2" t="s">
        <v>81</v>
      </c>
      <c r="D2381" s="2" t="str">
        <f>INDEX(Hotels!$C$2:$C$49,MATCH(C2381,Hotels!$A$2:$A$49,0))</f>
        <v>Bengaluru</v>
      </c>
      <c r="E2381" s="11">
        <v>45893</v>
      </c>
      <c r="F2381" s="11">
        <v>45981</v>
      </c>
      <c r="G2381" s="11">
        <v>45986</v>
      </c>
      <c r="H2381" s="13">
        <f>DATE(YEAR(F2381),MONTH(F2381),1)</f>
        <v>45962</v>
      </c>
      <c r="I2381" s="2">
        <f>G2381-F2381</f>
        <v>5</v>
      </c>
      <c r="J2381" s="2">
        <f>F2381-E2381</f>
        <v>88</v>
      </c>
      <c r="K2381" s="2" t="s">
        <v>2666</v>
      </c>
      <c r="L2381" s="2">
        <v>1</v>
      </c>
      <c r="M2381" s="2">
        <v>3</v>
      </c>
      <c r="N2381" s="2">
        <v>0</v>
      </c>
      <c r="O2381" s="2" t="s">
        <v>2670</v>
      </c>
      <c r="P2381" s="2" t="s">
        <v>2672</v>
      </c>
      <c r="Q2381" s="2" t="s">
        <v>2649</v>
      </c>
      <c r="R2381" s="3">
        <v>47050</v>
      </c>
      <c r="S2381" s="3">
        <f>I2381*L2381*R2381</f>
        <v>235250</v>
      </c>
      <c r="T2381" s="2">
        <f>M2381+N2381</f>
        <v>3</v>
      </c>
    </row>
    <row r="2382" spans="1:20" x14ac:dyDescent="0.2">
      <c r="A2382" s="2" t="s">
        <v>5046</v>
      </c>
      <c r="B2382" s="2" t="s">
        <v>573</v>
      </c>
      <c r="C2382" s="2" t="s">
        <v>118</v>
      </c>
      <c r="D2382" s="2" t="str">
        <f>INDEX(Hotels!$C$2:$C$49,MATCH(C2382,Hotels!$A$2:$A$49,0))</f>
        <v>Rishikesh</v>
      </c>
      <c r="E2382" s="11">
        <v>45893</v>
      </c>
      <c r="F2382" s="11">
        <v>45933</v>
      </c>
      <c r="G2382" s="11">
        <v>45936</v>
      </c>
      <c r="H2382" s="13">
        <f>DATE(YEAR(F2382),MONTH(F2382),1)</f>
        <v>45931</v>
      </c>
      <c r="I2382" s="2">
        <f>G2382-F2382</f>
        <v>3</v>
      </c>
      <c r="J2382" s="2">
        <f>F2382-E2382</f>
        <v>40</v>
      </c>
      <c r="K2382" s="2" t="s">
        <v>2655</v>
      </c>
      <c r="L2382" s="2">
        <v>1</v>
      </c>
      <c r="M2382" s="2">
        <v>2</v>
      </c>
      <c r="N2382" s="2">
        <v>0</v>
      </c>
      <c r="O2382" s="2" t="s">
        <v>2651</v>
      </c>
      <c r="P2382" s="2" t="s">
        <v>2652</v>
      </c>
      <c r="Q2382" s="2" t="s">
        <v>2649</v>
      </c>
      <c r="R2382" s="3">
        <v>11850</v>
      </c>
      <c r="S2382" s="3">
        <f>I2382*L2382*R2382</f>
        <v>35550</v>
      </c>
      <c r="T2382" s="2">
        <f>M2382+N2382</f>
        <v>2</v>
      </c>
    </row>
    <row r="2383" spans="1:20" x14ac:dyDescent="0.2">
      <c r="A2383" s="2" t="s">
        <v>5047</v>
      </c>
      <c r="B2383" s="2" t="s">
        <v>763</v>
      </c>
      <c r="C2383" s="2" t="s">
        <v>77</v>
      </c>
      <c r="D2383" s="2" t="str">
        <f>INDEX(Hotels!$C$2:$C$49,MATCH(C2383,Hotels!$A$2:$A$49,0))</f>
        <v>Bengaluru</v>
      </c>
      <c r="E2383" s="11">
        <v>45893</v>
      </c>
      <c r="F2383" s="11">
        <v>45921</v>
      </c>
      <c r="G2383" s="11">
        <v>45923</v>
      </c>
      <c r="H2383" s="13">
        <f>DATE(YEAR(F2383),MONTH(F2383),1)</f>
        <v>45901</v>
      </c>
      <c r="I2383" s="2">
        <f>G2383-F2383</f>
        <v>2</v>
      </c>
      <c r="J2383" s="2">
        <f>F2383-E2383</f>
        <v>28</v>
      </c>
      <c r="K2383" s="2" t="s">
        <v>2668</v>
      </c>
      <c r="L2383" s="2">
        <v>2</v>
      </c>
      <c r="M2383" s="2">
        <v>4</v>
      </c>
      <c r="N2383" s="2">
        <v>0</v>
      </c>
      <c r="O2383" s="2" t="s">
        <v>2658</v>
      </c>
      <c r="P2383" s="2" t="s">
        <v>2656</v>
      </c>
      <c r="Q2383" s="2" t="s">
        <v>2649</v>
      </c>
      <c r="R2383" s="3">
        <v>4550</v>
      </c>
      <c r="S2383" s="3">
        <f>I2383*L2383*R2383</f>
        <v>18200</v>
      </c>
      <c r="T2383" s="2">
        <f>M2383+N2383</f>
        <v>4</v>
      </c>
    </row>
    <row r="2384" spans="1:20" x14ac:dyDescent="0.2">
      <c r="A2384" s="2" t="s">
        <v>5048</v>
      </c>
      <c r="B2384" s="2" t="s">
        <v>974</v>
      </c>
      <c r="C2384" s="2" t="s">
        <v>97</v>
      </c>
      <c r="D2384" s="2" t="str">
        <f>INDEX(Hotels!$C$2:$C$49,MATCH(C2384,Hotels!$A$2:$A$49,0))</f>
        <v>Shimla</v>
      </c>
      <c r="E2384" s="11">
        <v>45893</v>
      </c>
      <c r="F2384" s="11">
        <v>45898</v>
      </c>
      <c r="G2384" s="11">
        <v>45901</v>
      </c>
      <c r="H2384" s="13">
        <f>DATE(YEAR(F2384),MONTH(F2384),1)</f>
        <v>45870</v>
      </c>
      <c r="I2384" s="2">
        <f>G2384-F2384</f>
        <v>3</v>
      </c>
      <c r="J2384" s="2">
        <f>F2384-E2384</f>
        <v>5</v>
      </c>
      <c r="K2384" s="2" t="s">
        <v>2655</v>
      </c>
      <c r="L2384" s="2">
        <v>1</v>
      </c>
      <c r="M2384" s="2">
        <v>1</v>
      </c>
      <c r="N2384" s="2">
        <v>0</v>
      </c>
      <c r="O2384" s="2" t="s">
        <v>2670</v>
      </c>
      <c r="P2384" s="2" t="s">
        <v>2662</v>
      </c>
      <c r="Q2384" s="2" t="s">
        <v>2649</v>
      </c>
      <c r="R2384" s="3">
        <v>8900</v>
      </c>
      <c r="S2384" s="3">
        <f>I2384*L2384*R2384</f>
        <v>26700</v>
      </c>
      <c r="T2384" s="2">
        <f>M2384+N2384</f>
        <v>1</v>
      </c>
    </row>
    <row r="2385" spans="1:20" x14ac:dyDescent="0.2">
      <c r="A2385" s="2" t="s">
        <v>5049</v>
      </c>
      <c r="B2385" s="2" t="s">
        <v>1399</v>
      </c>
      <c r="C2385" s="2" t="s">
        <v>83</v>
      </c>
      <c r="D2385" s="2" t="str">
        <f>INDEX(Hotels!$C$2:$C$49,MATCH(C2385,Hotels!$A$2:$A$49,0))</f>
        <v>Kochi</v>
      </c>
      <c r="E2385" s="11">
        <v>45893</v>
      </c>
      <c r="F2385" s="11">
        <v>45931</v>
      </c>
      <c r="G2385" s="11">
        <v>45934</v>
      </c>
      <c r="H2385" s="13">
        <f>DATE(YEAR(F2385),MONTH(F2385),1)</f>
        <v>45931</v>
      </c>
      <c r="I2385" s="2">
        <f>G2385-F2385</f>
        <v>3</v>
      </c>
      <c r="J2385" s="2">
        <f>F2385-E2385</f>
        <v>38</v>
      </c>
      <c r="K2385" s="2" t="s">
        <v>2646</v>
      </c>
      <c r="L2385" s="2">
        <v>1</v>
      </c>
      <c r="M2385" s="2">
        <v>1</v>
      </c>
      <c r="N2385" s="2">
        <v>0</v>
      </c>
      <c r="O2385" s="2" t="s">
        <v>2683</v>
      </c>
      <c r="P2385" s="2" t="s">
        <v>2662</v>
      </c>
      <c r="Q2385" s="2" t="s">
        <v>2649</v>
      </c>
      <c r="R2385" s="3">
        <v>21700</v>
      </c>
      <c r="S2385" s="3">
        <f>I2385*L2385*R2385</f>
        <v>65100</v>
      </c>
      <c r="T2385" s="2">
        <f>M2385+N2385</f>
        <v>1</v>
      </c>
    </row>
    <row r="2386" spans="1:20" x14ac:dyDescent="0.2">
      <c r="A2386" s="2" t="s">
        <v>5050</v>
      </c>
      <c r="B2386" s="2" t="s">
        <v>1604</v>
      </c>
      <c r="C2386" s="2" t="s">
        <v>19</v>
      </c>
      <c r="D2386" s="2" t="str">
        <f>INDEX(Hotels!$C$2:$C$49,MATCH(C2386,Hotels!$A$2:$A$49,0))</f>
        <v>Goa</v>
      </c>
      <c r="E2386" s="11">
        <v>45893</v>
      </c>
      <c r="F2386" s="11">
        <v>45936</v>
      </c>
      <c r="G2386" s="11">
        <v>45939</v>
      </c>
      <c r="H2386" s="13">
        <f>DATE(YEAR(F2386),MONTH(F2386),1)</f>
        <v>45931</v>
      </c>
      <c r="I2386" s="2">
        <f>G2386-F2386</f>
        <v>3</v>
      </c>
      <c r="J2386" s="2">
        <f>F2386-E2386</f>
        <v>43</v>
      </c>
      <c r="K2386" s="2" t="s">
        <v>2655</v>
      </c>
      <c r="L2386" s="2">
        <v>1</v>
      </c>
      <c r="M2386" s="2">
        <v>1</v>
      </c>
      <c r="N2386" s="2">
        <v>0</v>
      </c>
      <c r="O2386" s="2" t="s">
        <v>2651</v>
      </c>
      <c r="P2386" s="2" t="s">
        <v>2652</v>
      </c>
      <c r="Q2386" s="2" t="s">
        <v>2653</v>
      </c>
      <c r="R2386" s="3">
        <v>7600</v>
      </c>
      <c r="S2386" s="3">
        <f>I2386*L2386*R2386</f>
        <v>22800</v>
      </c>
      <c r="T2386" s="2">
        <f>M2386+N2386</f>
        <v>1</v>
      </c>
    </row>
    <row r="2387" spans="1:20" x14ac:dyDescent="0.2">
      <c r="A2387" s="2" t="s">
        <v>5051</v>
      </c>
      <c r="B2387" s="2" t="s">
        <v>1803</v>
      </c>
      <c r="C2387" s="2" t="s">
        <v>73</v>
      </c>
      <c r="D2387" s="2" t="str">
        <f>INDEX(Hotels!$C$2:$C$49,MATCH(C2387,Hotels!$A$2:$A$49,0))</f>
        <v>Bengaluru</v>
      </c>
      <c r="E2387" s="11">
        <v>45893</v>
      </c>
      <c r="F2387" s="11">
        <v>46000</v>
      </c>
      <c r="G2387" s="11">
        <v>46003</v>
      </c>
      <c r="H2387" s="13">
        <f>DATE(YEAR(F2387),MONTH(F2387),1)</f>
        <v>45992</v>
      </c>
      <c r="I2387" s="2">
        <f>G2387-F2387</f>
        <v>3</v>
      </c>
      <c r="J2387" s="2">
        <f>F2387-E2387</f>
        <v>107</v>
      </c>
      <c r="K2387" s="2" t="s">
        <v>2668</v>
      </c>
      <c r="L2387" s="2">
        <v>1</v>
      </c>
      <c r="M2387" s="2">
        <v>1</v>
      </c>
      <c r="N2387" s="2">
        <v>0</v>
      </c>
      <c r="O2387" s="2" t="s">
        <v>2647</v>
      </c>
      <c r="P2387" s="2" t="s">
        <v>2652</v>
      </c>
      <c r="Q2387" s="2" t="s">
        <v>2649</v>
      </c>
      <c r="R2387" s="3">
        <v>7650</v>
      </c>
      <c r="S2387" s="3">
        <f>I2387*L2387*R2387</f>
        <v>22950</v>
      </c>
      <c r="T2387" s="2">
        <f>M2387+N2387</f>
        <v>1</v>
      </c>
    </row>
    <row r="2388" spans="1:20" x14ac:dyDescent="0.2">
      <c r="A2388" s="2" t="s">
        <v>5052</v>
      </c>
      <c r="B2388" s="2" t="s">
        <v>2317</v>
      </c>
      <c r="C2388" s="2" t="s">
        <v>43</v>
      </c>
      <c r="D2388" s="2" t="str">
        <f>INDEX(Hotels!$C$2:$C$49,MATCH(C2388,Hotels!$A$2:$A$49,0))</f>
        <v>Agra</v>
      </c>
      <c r="E2388" s="11">
        <v>45893</v>
      </c>
      <c r="F2388" s="11">
        <v>45948</v>
      </c>
      <c r="G2388" s="11">
        <v>45952</v>
      </c>
      <c r="H2388" s="13">
        <f>DATE(YEAR(F2388),MONTH(F2388),1)</f>
        <v>45931</v>
      </c>
      <c r="I2388" s="2">
        <f>G2388-F2388</f>
        <v>4</v>
      </c>
      <c r="J2388" s="2">
        <f>F2388-E2388</f>
        <v>55</v>
      </c>
      <c r="K2388" s="2" t="s">
        <v>2666</v>
      </c>
      <c r="L2388" s="2">
        <v>1</v>
      </c>
      <c r="M2388" s="2">
        <v>2</v>
      </c>
      <c r="N2388" s="2">
        <v>0</v>
      </c>
      <c r="O2388" s="2" t="s">
        <v>2670</v>
      </c>
      <c r="P2388" s="2" t="s">
        <v>2656</v>
      </c>
      <c r="Q2388" s="2" t="s">
        <v>2649</v>
      </c>
      <c r="R2388" s="3">
        <v>12650</v>
      </c>
      <c r="S2388" s="3">
        <f>I2388*L2388*R2388</f>
        <v>50600</v>
      </c>
      <c r="T2388" s="2">
        <f>M2388+N2388</f>
        <v>2</v>
      </c>
    </row>
    <row r="2389" spans="1:20" x14ac:dyDescent="0.2">
      <c r="A2389" s="2" t="s">
        <v>5053</v>
      </c>
      <c r="B2389" s="2" t="s">
        <v>2410</v>
      </c>
      <c r="C2389" s="2" t="s">
        <v>39</v>
      </c>
      <c r="D2389" s="2" t="str">
        <f>INDEX(Hotels!$C$2:$C$49,MATCH(C2389,Hotels!$A$2:$A$49,0))</f>
        <v>Udaipur</v>
      </c>
      <c r="E2389" s="11">
        <v>45893</v>
      </c>
      <c r="F2389" s="11">
        <v>45908</v>
      </c>
      <c r="G2389" s="11">
        <v>45910</v>
      </c>
      <c r="H2389" s="13">
        <f>DATE(YEAR(F2389),MONTH(F2389),1)</f>
        <v>45901</v>
      </c>
      <c r="I2389" s="2">
        <f>G2389-F2389</f>
        <v>2</v>
      </c>
      <c r="J2389" s="2">
        <f>F2389-E2389</f>
        <v>15</v>
      </c>
      <c r="K2389" s="2" t="s">
        <v>2646</v>
      </c>
      <c r="L2389" s="2">
        <v>1</v>
      </c>
      <c r="M2389" s="2">
        <v>1</v>
      </c>
      <c r="N2389" s="2">
        <v>0</v>
      </c>
      <c r="O2389" s="2" t="s">
        <v>2732</v>
      </c>
      <c r="P2389" s="2" t="s">
        <v>2659</v>
      </c>
      <c r="Q2389" s="2" t="s">
        <v>2649</v>
      </c>
      <c r="R2389" s="3">
        <v>8350</v>
      </c>
      <c r="S2389" s="3">
        <f>I2389*L2389*R2389</f>
        <v>16700</v>
      </c>
      <c r="T2389" s="2">
        <f>M2389+N2389</f>
        <v>1</v>
      </c>
    </row>
    <row r="2390" spans="1:20" x14ac:dyDescent="0.2">
      <c r="A2390" s="2" t="s">
        <v>5054</v>
      </c>
      <c r="B2390" s="2" t="s">
        <v>324</v>
      </c>
      <c r="C2390" s="2" t="s">
        <v>59</v>
      </c>
      <c r="D2390" s="2" t="str">
        <f>INDEX(Hotels!$C$2:$C$49,MATCH(C2390,Hotels!$A$2:$A$49,0))</f>
        <v>Mumbai</v>
      </c>
      <c r="E2390" s="11">
        <v>45894</v>
      </c>
      <c r="F2390" s="11">
        <v>45967</v>
      </c>
      <c r="G2390" s="11">
        <v>45971</v>
      </c>
      <c r="H2390" s="13">
        <f>DATE(YEAR(F2390),MONTH(F2390),1)</f>
        <v>45962</v>
      </c>
      <c r="I2390" s="2">
        <f>G2390-F2390</f>
        <v>4</v>
      </c>
      <c r="J2390" s="2">
        <f>F2390-E2390</f>
        <v>73</v>
      </c>
      <c r="K2390" s="2" t="s">
        <v>2655</v>
      </c>
      <c r="L2390" s="2">
        <v>3</v>
      </c>
      <c r="M2390" s="2">
        <v>6</v>
      </c>
      <c r="N2390" s="2">
        <v>0</v>
      </c>
      <c r="O2390" s="2" t="s">
        <v>2658</v>
      </c>
      <c r="P2390" s="2" t="s">
        <v>2662</v>
      </c>
      <c r="Q2390" s="2" t="s">
        <v>2649</v>
      </c>
      <c r="R2390" s="3">
        <v>8200</v>
      </c>
      <c r="S2390" s="3">
        <f>I2390*L2390*R2390</f>
        <v>98400</v>
      </c>
      <c r="T2390" s="2">
        <f>M2390+N2390</f>
        <v>6</v>
      </c>
    </row>
    <row r="2391" spans="1:20" x14ac:dyDescent="0.2">
      <c r="A2391" s="2" t="s">
        <v>5055</v>
      </c>
      <c r="B2391" s="2" t="s">
        <v>601</v>
      </c>
      <c r="C2391" s="2" t="s">
        <v>112</v>
      </c>
      <c r="D2391" s="2" t="str">
        <f>INDEX(Hotels!$C$2:$C$49,MATCH(C2391,Hotels!$A$2:$A$49,0))</f>
        <v>Rishikesh</v>
      </c>
      <c r="E2391" s="11">
        <v>45894</v>
      </c>
      <c r="F2391" s="11">
        <v>45917</v>
      </c>
      <c r="G2391" s="11">
        <v>45920</v>
      </c>
      <c r="H2391" s="13">
        <f>DATE(YEAR(F2391),MONTH(F2391),1)</f>
        <v>45901</v>
      </c>
      <c r="I2391" s="2">
        <f>G2391-F2391</f>
        <v>3</v>
      </c>
      <c r="J2391" s="2">
        <f>F2391-E2391</f>
        <v>23</v>
      </c>
      <c r="K2391" s="2" t="s">
        <v>2668</v>
      </c>
      <c r="L2391" s="2">
        <v>1</v>
      </c>
      <c r="M2391" s="2">
        <v>2</v>
      </c>
      <c r="N2391" s="2">
        <v>2</v>
      </c>
      <c r="O2391" s="2" t="s">
        <v>2683</v>
      </c>
      <c r="P2391" s="2" t="s">
        <v>2672</v>
      </c>
      <c r="Q2391" s="2" t="s">
        <v>2653</v>
      </c>
      <c r="R2391" s="3">
        <v>5250</v>
      </c>
      <c r="S2391" s="3">
        <f>I2391*L2391*R2391</f>
        <v>15750</v>
      </c>
      <c r="T2391" s="2">
        <f>M2391+N2391</f>
        <v>4</v>
      </c>
    </row>
    <row r="2392" spans="1:20" x14ac:dyDescent="0.2">
      <c r="A2392" s="2" t="s">
        <v>5056</v>
      </c>
      <c r="B2392" s="2" t="s">
        <v>711</v>
      </c>
      <c r="C2392" s="2" t="s">
        <v>9</v>
      </c>
      <c r="D2392" s="2" t="str">
        <f>INDEX(Hotels!$C$2:$C$49,MATCH(C2392,Hotels!$A$2:$A$49,0))</f>
        <v>Goa</v>
      </c>
      <c r="E2392" s="11">
        <v>45894</v>
      </c>
      <c r="F2392" s="11">
        <v>46025</v>
      </c>
      <c r="G2392" s="11">
        <v>46029</v>
      </c>
      <c r="H2392" s="13">
        <f>DATE(YEAR(F2392),MONTH(F2392),1)</f>
        <v>46023</v>
      </c>
      <c r="I2392" s="2">
        <f>G2392-F2392</f>
        <v>4</v>
      </c>
      <c r="J2392" s="2">
        <f>F2392-E2392</f>
        <v>131</v>
      </c>
      <c r="K2392" s="2" t="s">
        <v>2668</v>
      </c>
      <c r="L2392" s="2">
        <v>1</v>
      </c>
      <c r="M2392" s="2">
        <v>3</v>
      </c>
      <c r="N2392" s="2">
        <v>1</v>
      </c>
      <c r="O2392" s="2" t="s">
        <v>2670</v>
      </c>
      <c r="P2392" s="2" t="s">
        <v>2656</v>
      </c>
      <c r="Q2392" s="2" t="s">
        <v>2649</v>
      </c>
      <c r="R2392" s="3">
        <v>7000</v>
      </c>
      <c r="S2392" s="3">
        <f>I2392*L2392*R2392</f>
        <v>28000</v>
      </c>
      <c r="T2392" s="2">
        <f>M2392+N2392</f>
        <v>4</v>
      </c>
    </row>
    <row r="2393" spans="1:20" x14ac:dyDescent="0.2">
      <c r="A2393" s="2" t="s">
        <v>5057</v>
      </c>
      <c r="B2393" s="2" t="s">
        <v>2101</v>
      </c>
      <c r="C2393" s="2" t="s">
        <v>127</v>
      </c>
      <c r="D2393" s="2" t="str">
        <f>INDEX(Hotels!$C$2:$C$49,MATCH(C2393,Hotels!$A$2:$A$49,0))</f>
        <v>Varanasi</v>
      </c>
      <c r="E2393" s="11">
        <v>45894</v>
      </c>
      <c r="F2393" s="11">
        <v>45949</v>
      </c>
      <c r="G2393" s="11">
        <v>45951</v>
      </c>
      <c r="H2393" s="13">
        <f>DATE(YEAR(F2393),MONTH(F2393),1)</f>
        <v>45931</v>
      </c>
      <c r="I2393" s="2">
        <f>G2393-F2393</f>
        <v>2</v>
      </c>
      <c r="J2393" s="2">
        <f>F2393-E2393</f>
        <v>55</v>
      </c>
      <c r="K2393" s="2" t="s">
        <v>2655</v>
      </c>
      <c r="L2393" s="2">
        <v>1</v>
      </c>
      <c r="M2393" s="2">
        <v>1</v>
      </c>
      <c r="N2393" s="2">
        <v>1</v>
      </c>
      <c r="O2393" s="2" t="s">
        <v>2647</v>
      </c>
      <c r="P2393" s="2" t="s">
        <v>2652</v>
      </c>
      <c r="Q2393" s="2" t="s">
        <v>2653</v>
      </c>
      <c r="R2393" s="3">
        <v>7100</v>
      </c>
      <c r="S2393" s="3">
        <f>I2393*L2393*R2393</f>
        <v>14200</v>
      </c>
      <c r="T2393" s="2">
        <f>M2393+N2393</f>
        <v>2</v>
      </c>
    </row>
    <row r="2394" spans="1:20" x14ac:dyDescent="0.2">
      <c r="A2394" s="2" t="s">
        <v>5058</v>
      </c>
      <c r="B2394" s="2" t="s">
        <v>2417</v>
      </c>
      <c r="C2394" s="2" t="s">
        <v>61</v>
      </c>
      <c r="D2394" s="2" t="str">
        <f>INDEX(Hotels!$C$2:$C$49,MATCH(C2394,Hotels!$A$2:$A$49,0))</f>
        <v>Mumbai</v>
      </c>
      <c r="E2394" s="11">
        <v>45894</v>
      </c>
      <c r="F2394" s="11">
        <v>45929</v>
      </c>
      <c r="G2394" s="11">
        <v>45933</v>
      </c>
      <c r="H2394" s="13">
        <f>DATE(YEAR(F2394),MONTH(F2394),1)</f>
        <v>45901</v>
      </c>
      <c r="I2394" s="2">
        <f>G2394-F2394</f>
        <v>4</v>
      </c>
      <c r="J2394" s="2">
        <f>F2394-E2394</f>
        <v>35</v>
      </c>
      <c r="K2394" s="2" t="s">
        <v>2646</v>
      </c>
      <c r="L2394" s="2">
        <v>1</v>
      </c>
      <c r="M2394" s="2">
        <v>2</v>
      </c>
      <c r="N2394" s="2">
        <v>0</v>
      </c>
      <c r="O2394" s="2" t="s">
        <v>2647</v>
      </c>
      <c r="P2394" s="2" t="s">
        <v>2648</v>
      </c>
      <c r="Q2394" s="2" t="s">
        <v>2649</v>
      </c>
      <c r="R2394" s="3">
        <v>20550</v>
      </c>
      <c r="S2394" s="3">
        <f>I2394*L2394*R2394</f>
        <v>82200</v>
      </c>
      <c r="T2394" s="2">
        <f>M2394+N2394</f>
        <v>2</v>
      </c>
    </row>
    <row r="2395" spans="1:20" x14ac:dyDescent="0.2">
      <c r="A2395" s="2" t="s">
        <v>5059</v>
      </c>
      <c r="B2395" s="2" t="s">
        <v>2538</v>
      </c>
      <c r="C2395" s="2" t="s">
        <v>47</v>
      </c>
      <c r="D2395" s="2" t="str">
        <f>INDEX(Hotels!$C$2:$C$49,MATCH(C2395,Hotels!$A$2:$A$49,0))</f>
        <v>Agra</v>
      </c>
      <c r="E2395" s="11">
        <v>45894</v>
      </c>
      <c r="F2395" s="11">
        <v>45934</v>
      </c>
      <c r="G2395" s="11">
        <v>45936</v>
      </c>
      <c r="H2395" s="13">
        <f>DATE(YEAR(F2395),MONTH(F2395),1)</f>
        <v>45931</v>
      </c>
      <c r="I2395" s="2">
        <f>G2395-F2395</f>
        <v>2</v>
      </c>
      <c r="J2395" s="2">
        <f>F2395-E2395</f>
        <v>40</v>
      </c>
      <c r="K2395" s="2" t="s">
        <v>2668</v>
      </c>
      <c r="L2395" s="2">
        <v>1</v>
      </c>
      <c r="M2395" s="2">
        <v>2</v>
      </c>
      <c r="N2395" s="2">
        <v>0</v>
      </c>
      <c r="O2395" s="2" t="s">
        <v>2683</v>
      </c>
      <c r="P2395" s="2" t="s">
        <v>2656</v>
      </c>
      <c r="Q2395" s="2" t="s">
        <v>2649</v>
      </c>
      <c r="R2395" s="3">
        <v>4900</v>
      </c>
      <c r="S2395" s="3">
        <f>I2395*L2395*R2395</f>
        <v>9800</v>
      </c>
      <c r="T2395" s="2">
        <f>M2395+N2395</f>
        <v>2</v>
      </c>
    </row>
    <row r="2396" spans="1:20" x14ac:dyDescent="0.2">
      <c r="A2396" s="2" t="s">
        <v>5060</v>
      </c>
      <c r="B2396" s="2" t="s">
        <v>510</v>
      </c>
      <c r="C2396" s="2" t="s">
        <v>106</v>
      </c>
      <c r="D2396" s="2" t="str">
        <f>INDEX(Hotels!$C$2:$C$49,MATCH(C2396,Hotels!$A$2:$A$49,0))</f>
        <v>Manali</v>
      </c>
      <c r="E2396" s="11">
        <v>45895</v>
      </c>
      <c r="F2396" s="11">
        <v>45969</v>
      </c>
      <c r="G2396" s="11">
        <v>45972</v>
      </c>
      <c r="H2396" s="13">
        <f>DATE(YEAR(F2396),MONTH(F2396),1)</f>
        <v>45962</v>
      </c>
      <c r="I2396" s="2">
        <f>G2396-F2396</f>
        <v>3</v>
      </c>
      <c r="J2396" s="2">
        <f>F2396-E2396</f>
        <v>74</v>
      </c>
      <c r="K2396" s="2" t="s">
        <v>2646</v>
      </c>
      <c r="L2396" s="2">
        <v>1</v>
      </c>
      <c r="M2396" s="2">
        <v>2</v>
      </c>
      <c r="N2396" s="2">
        <v>1</v>
      </c>
      <c r="O2396" s="2" t="s">
        <v>2658</v>
      </c>
      <c r="P2396" s="2" t="s">
        <v>2652</v>
      </c>
      <c r="Q2396" s="2" t="s">
        <v>2649</v>
      </c>
      <c r="R2396" s="3">
        <v>9450</v>
      </c>
      <c r="S2396" s="3">
        <f>I2396*L2396*R2396</f>
        <v>28350</v>
      </c>
      <c r="T2396" s="2">
        <f>M2396+N2396</f>
        <v>3</v>
      </c>
    </row>
    <row r="2397" spans="1:20" x14ac:dyDescent="0.2">
      <c r="A2397" s="2" t="s">
        <v>5061</v>
      </c>
      <c r="B2397" s="2" t="s">
        <v>974</v>
      </c>
      <c r="C2397" s="2" t="s">
        <v>112</v>
      </c>
      <c r="D2397" s="2" t="str">
        <f>INDEX(Hotels!$C$2:$C$49,MATCH(C2397,Hotels!$A$2:$A$49,0))</f>
        <v>Rishikesh</v>
      </c>
      <c r="E2397" s="11">
        <v>45895</v>
      </c>
      <c r="F2397" s="11">
        <v>45911</v>
      </c>
      <c r="G2397" s="11">
        <v>45914</v>
      </c>
      <c r="H2397" s="13">
        <f>DATE(YEAR(F2397),MONTH(F2397),1)</f>
        <v>45901</v>
      </c>
      <c r="I2397" s="2">
        <f>G2397-F2397</f>
        <v>3</v>
      </c>
      <c r="J2397" s="2">
        <f>F2397-E2397</f>
        <v>16</v>
      </c>
      <c r="K2397" s="2" t="s">
        <v>2668</v>
      </c>
      <c r="L2397" s="2">
        <v>1</v>
      </c>
      <c r="M2397" s="2">
        <v>1</v>
      </c>
      <c r="N2397" s="2">
        <v>0</v>
      </c>
      <c r="O2397" s="2" t="s">
        <v>2732</v>
      </c>
      <c r="P2397" s="2" t="s">
        <v>2662</v>
      </c>
      <c r="Q2397" s="2" t="s">
        <v>2653</v>
      </c>
      <c r="R2397" s="3">
        <v>5350</v>
      </c>
      <c r="S2397" s="3">
        <f>I2397*L2397*R2397</f>
        <v>16050</v>
      </c>
      <c r="T2397" s="2">
        <f>M2397+N2397</f>
        <v>1</v>
      </c>
    </row>
    <row r="2398" spans="1:20" x14ac:dyDescent="0.2">
      <c r="A2398" s="2" t="s">
        <v>5062</v>
      </c>
      <c r="B2398" s="2" t="s">
        <v>1192</v>
      </c>
      <c r="C2398" s="2" t="s">
        <v>118</v>
      </c>
      <c r="D2398" s="2" t="str">
        <f>INDEX(Hotels!$C$2:$C$49,MATCH(C2398,Hotels!$A$2:$A$49,0))</f>
        <v>Rishikesh</v>
      </c>
      <c r="E2398" s="11">
        <v>45895</v>
      </c>
      <c r="F2398" s="11">
        <v>45905</v>
      </c>
      <c r="G2398" s="11">
        <v>45908</v>
      </c>
      <c r="H2398" s="13">
        <f>DATE(YEAR(F2398),MONTH(F2398),1)</f>
        <v>45901</v>
      </c>
      <c r="I2398" s="2">
        <f>G2398-F2398</f>
        <v>3</v>
      </c>
      <c r="J2398" s="2">
        <f>F2398-E2398</f>
        <v>10</v>
      </c>
      <c r="K2398" s="2" t="s">
        <v>2646</v>
      </c>
      <c r="L2398" s="2">
        <v>4</v>
      </c>
      <c r="M2398" s="2">
        <v>8</v>
      </c>
      <c r="N2398" s="2">
        <v>0</v>
      </c>
      <c r="O2398" s="2" t="s">
        <v>2658</v>
      </c>
      <c r="P2398" s="2" t="s">
        <v>2652</v>
      </c>
      <c r="Q2398" s="2" t="s">
        <v>2649</v>
      </c>
      <c r="R2398" s="3">
        <v>17650</v>
      </c>
      <c r="S2398" s="3">
        <f>I2398*L2398*R2398</f>
        <v>211800</v>
      </c>
      <c r="T2398" s="2">
        <f>M2398+N2398</f>
        <v>8</v>
      </c>
    </row>
    <row r="2399" spans="1:20" x14ac:dyDescent="0.2">
      <c r="A2399" s="2" t="s">
        <v>5063</v>
      </c>
      <c r="B2399" s="2" t="s">
        <v>1407</v>
      </c>
      <c r="C2399" s="2" t="s">
        <v>19</v>
      </c>
      <c r="D2399" s="2" t="str">
        <f>INDEX(Hotels!$C$2:$C$49,MATCH(C2399,Hotels!$A$2:$A$49,0))</f>
        <v>Goa</v>
      </c>
      <c r="E2399" s="11">
        <v>45895</v>
      </c>
      <c r="F2399" s="11">
        <v>45934</v>
      </c>
      <c r="G2399" s="11">
        <v>45938</v>
      </c>
      <c r="H2399" s="13">
        <f>DATE(YEAR(F2399),MONTH(F2399),1)</f>
        <v>45931</v>
      </c>
      <c r="I2399" s="2">
        <f>G2399-F2399</f>
        <v>4</v>
      </c>
      <c r="J2399" s="2">
        <f>F2399-E2399</f>
        <v>39</v>
      </c>
      <c r="K2399" s="2" t="s">
        <v>2666</v>
      </c>
      <c r="L2399" s="2">
        <v>1</v>
      </c>
      <c r="M2399" s="2">
        <v>2</v>
      </c>
      <c r="N2399" s="2">
        <v>0</v>
      </c>
      <c r="O2399" s="2" t="s">
        <v>2651</v>
      </c>
      <c r="P2399" s="2" t="s">
        <v>2656</v>
      </c>
      <c r="Q2399" s="2" t="s">
        <v>2649</v>
      </c>
      <c r="R2399" s="3">
        <v>17100</v>
      </c>
      <c r="S2399" s="3">
        <f>I2399*L2399*R2399</f>
        <v>68400</v>
      </c>
      <c r="T2399" s="2">
        <f>M2399+N2399</f>
        <v>2</v>
      </c>
    </row>
    <row r="2400" spans="1:20" x14ac:dyDescent="0.2">
      <c r="A2400" s="2" t="s">
        <v>5064</v>
      </c>
      <c r="B2400" s="2" t="s">
        <v>1496</v>
      </c>
      <c r="C2400" s="2" t="s">
        <v>129</v>
      </c>
      <c r="D2400" s="2" t="str">
        <f>INDEX(Hotels!$C$2:$C$49,MATCH(C2400,Hotels!$A$2:$A$49,0))</f>
        <v>Varanasi</v>
      </c>
      <c r="E2400" s="11">
        <v>45895</v>
      </c>
      <c r="F2400" s="11">
        <v>46148</v>
      </c>
      <c r="G2400" s="11">
        <v>46150</v>
      </c>
      <c r="H2400" s="13">
        <f>DATE(YEAR(F2400),MONTH(F2400),1)</f>
        <v>46143</v>
      </c>
      <c r="I2400" s="2">
        <f>G2400-F2400</f>
        <v>2</v>
      </c>
      <c r="J2400" s="2">
        <f>F2400-E2400</f>
        <v>253</v>
      </c>
      <c r="K2400" s="2" t="s">
        <v>2655</v>
      </c>
      <c r="L2400" s="2">
        <v>4</v>
      </c>
      <c r="M2400" s="2">
        <v>8</v>
      </c>
      <c r="N2400" s="2">
        <v>0</v>
      </c>
      <c r="O2400" s="2" t="s">
        <v>2658</v>
      </c>
      <c r="P2400" s="2" t="s">
        <v>2672</v>
      </c>
      <c r="Q2400" s="2" t="s">
        <v>2649</v>
      </c>
      <c r="R2400" s="3">
        <v>4850</v>
      </c>
      <c r="S2400" s="3">
        <f>I2400*L2400*R2400</f>
        <v>38800</v>
      </c>
      <c r="T2400" s="2">
        <f>M2400+N2400</f>
        <v>8</v>
      </c>
    </row>
    <row r="2401" spans="1:20" x14ac:dyDescent="0.2">
      <c r="A2401" s="2" t="s">
        <v>5065</v>
      </c>
      <c r="B2401" s="2" t="s">
        <v>1570</v>
      </c>
      <c r="C2401" s="2" t="s">
        <v>53</v>
      </c>
      <c r="D2401" s="2" t="str">
        <f>INDEX(Hotels!$C$2:$C$49,MATCH(C2401,Hotels!$A$2:$A$49,0))</f>
        <v>Mumbai</v>
      </c>
      <c r="E2401" s="11">
        <v>45895</v>
      </c>
      <c r="F2401" s="11">
        <v>45899</v>
      </c>
      <c r="G2401" s="11">
        <v>45900</v>
      </c>
      <c r="H2401" s="13">
        <f>DATE(YEAR(F2401),MONTH(F2401),1)</f>
        <v>45870</v>
      </c>
      <c r="I2401" s="2">
        <f>G2401-F2401</f>
        <v>1</v>
      </c>
      <c r="J2401" s="2">
        <f>F2401-E2401</f>
        <v>4</v>
      </c>
      <c r="K2401" s="2" t="s">
        <v>2655</v>
      </c>
      <c r="L2401" s="2">
        <v>1</v>
      </c>
      <c r="M2401" s="2">
        <v>1</v>
      </c>
      <c r="N2401" s="2">
        <v>0</v>
      </c>
      <c r="O2401" s="2" t="s">
        <v>2670</v>
      </c>
      <c r="P2401" s="2" t="s">
        <v>2659</v>
      </c>
      <c r="Q2401" s="2" t="s">
        <v>2649</v>
      </c>
      <c r="R2401" s="3">
        <v>8000</v>
      </c>
      <c r="S2401" s="3">
        <f>I2401*L2401*R2401</f>
        <v>8000</v>
      </c>
      <c r="T2401" s="2">
        <f>M2401+N2401</f>
        <v>1</v>
      </c>
    </row>
    <row r="2402" spans="1:20" x14ac:dyDescent="0.2">
      <c r="A2402" s="2" t="s">
        <v>5066</v>
      </c>
      <c r="B2402" s="2" t="s">
        <v>1902</v>
      </c>
      <c r="C2402" s="2" t="s">
        <v>69</v>
      </c>
      <c r="D2402" s="2" t="str">
        <f>INDEX(Hotels!$C$2:$C$49,MATCH(C2402,Hotels!$A$2:$A$49,0))</f>
        <v>New Delhi</v>
      </c>
      <c r="E2402" s="11">
        <v>45895</v>
      </c>
      <c r="F2402" s="11">
        <v>45928</v>
      </c>
      <c r="G2402" s="11">
        <v>45933</v>
      </c>
      <c r="H2402" s="13">
        <f>DATE(YEAR(F2402),MONTH(F2402),1)</f>
        <v>45901</v>
      </c>
      <c r="I2402" s="2">
        <f>G2402-F2402</f>
        <v>5</v>
      </c>
      <c r="J2402" s="2">
        <f>F2402-E2402</f>
        <v>33</v>
      </c>
      <c r="K2402" s="2" t="s">
        <v>2646</v>
      </c>
      <c r="L2402" s="2">
        <v>1</v>
      </c>
      <c r="M2402" s="2">
        <v>2</v>
      </c>
      <c r="N2402" s="2">
        <v>1</v>
      </c>
      <c r="O2402" s="2" t="s">
        <v>2689</v>
      </c>
      <c r="P2402" s="2" t="s">
        <v>2652</v>
      </c>
      <c r="Q2402" s="2" t="s">
        <v>2649</v>
      </c>
      <c r="R2402" s="3">
        <v>19500</v>
      </c>
      <c r="S2402" s="3">
        <f>I2402*L2402*R2402</f>
        <v>97500</v>
      </c>
      <c r="T2402" s="2">
        <f>M2402+N2402</f>
        <v>3</v>
      </c>
    </row>
    <row r="2403" spans="1:20" x14ac:dyDescent="0.2">
      <c r="A2403" s="2" t="s">
        <v>5067</v>
      </c>
      <c r="B2403" s="2" t="s">
        <v>2093</v>
      </c>
      <c r="C2403" s="2" t="s">
        <v>57</v>
      </c>
      <c r="D2403" s="2" t="str">
        <f>INDEX(Hotels!$C$2:$C$49,MATCH(C2403,Hotels!$A$2:$A$49,0))</f>
        <v>Mumbai</v>
      </c>
      <c r="E2403" s="11">
        <v>45895</v>
      </c>
      <c r="F2403" s="11">
        <v>45926</v>
      </c>
      <c r="G2403" s="11">
        <v>45929</v>
      </c>
      <c r="H2403" s="13">
        <f>DATE(YEAR(F2403),MONTH(F2403),1)</f>
        <v>45901</v>
      </c>
      <c r="I2403" s="2">
        <f>G2403-F2403</f>
        <v>3</v>
      </c>
      <c r="J2403" s="2">
        <f>F2403-E2403</f>
        <v>31</v>
      </c>
      <c r="K2403" s="2" t="s">
        <v>2668</v>
      </c>
      <c r="L2403" s="2">
        <v>1</v>
      </c>
      <c r="M2403" s="2">
        <v>2</v>
      </c>
      <c r="N2403" s="2">
        <v>0</v>
      </c>
      <c r="O2403" s="2" t="s">
        <v>2683</v>
      </c>
      <c r="P2403" s="2" t="s">
        <v>2652</v>
      </c>
      <c r="Q2403" s="2" t="s">
        <v>2649</v>
      </c>
      <c r="R2403" s="3">
        <v>6000</v>
      </c>
      <c r="S2403" s="3">
        <f>I2403*L2403*R2403</f>
        <v>18000</v>
      </c>
      <c r="T2403" s="2">
        <f>M2403+N2403</f>
        <v>2</v>
      </c>
    </row>
    <row r="2404" spans="1:20" x14ac:dyDescent="0.2">
      <c r="A2404" s="2" t="s">
        <v>5068</v>
      </c>
      <c r="B2404" s="2" t="s">
        <v>2314</v>
      </c>
      <c r="C2404" s="2" t="s">
        <v>69</v>
      </c>
      <c r="D2404" s="2" t="str">
        <f>INDEX(Hotels!$C$2:$C$49,MATCH(C2404,Hotels!$A$2:$A$49,0))</f>
        <v>New Delhi</v>
      </c>
      <c r="E2404" s="11">
        <v>45895</v>
      </c>
      <c r="F2404" s="11">
        <v>45932</v>
      </c>
      <c r="G2404" s="11">
        <v>45937</v>
      </c>
      <c r="H2404" s="13">
        <f>DATE(YEAR(F2404),MONTH(F2404),1)</f>
        <v>45931</v>
      </c>
      <c r="I2404" s="2">
        <f>G2404-F2404</f>
        <v>5</v>
      </c>
      <c r="J2404" s="2">
        <f>F2404-E2404</f>
        <v>37</v>
      </c>
      <c r="K2404" s="2" t="s">
        <v>2666</v>
      </c>
      <c r="L2404" s="2">
        <v>1</v>
      </c>
      <c r="M2404" s="2">
        <v>2</v>
      </c>
      <c r="N2404" s="2">
        <v>0</v>
      </c>
      <c r="O2404" s="2" t="s">
        <v>2689</v>
      </c>
      <c r="P2404" s="2" t="s">
        <v>2652</v>
      </c>
      <c r="Q2404" s="2" t="s">
        <v>2653</v>
      </c>
      <c r="R2404" s="3">
        <v>48200</v>
      </c>
      <c r="S2404" s="3">
        <f>I2404*L2404*R2404</f>
        <v>241000</v>
      </c>
      <c r="T2404" s="2">
        <f>M2404+N2404</f>
        <v>2</v>
      </c>
    </row>
    <row r="2405" spans="1:20" x14ac:dyDescent="0.2">
      <c r="A2405" s="2" t="s">
        <v>5069</v>
      </c>
      <c r="B2405" s="2" t="s">
        <v>2443</v>
      </c>
      <c r="C2405" s="2" t="s">
        <v>32</v>
      </c>
      <c r="D2405" s="2" t="str">
        <f>INDEX(Hotels!$C$2:$C$49,MATCH(C2405,Hotels!$A$2:$A$49,0))</f>
        <v>Jaipur</v>
      </c>
      <c r="E2405" s="11">
        <v>45895</v>
      </c>
      <c r="F2405" s="11">
        <v>45899</v>
      </c>
      <c r="G2405" s="11">
        <v>45902</v>
      </c>
      <c r="H2405" s="13">
        <f>DATE(YEAR(F2405),MONTH(F2405),1)</f>
        <v>45870</v>
      </c>
      <c r="I2405" s="2">
        <f>G2405-F2405</f>
        <v>3</v>
      </c>
      <c r="J2405" s="2">
        <f>F2405-E2405</f>
        <v>4</v>
      </c>
      <c r="K2405" s="2" t="s">
        <v>2655</v>
      </c>
      <c r="L2405" s="2">
        <v>1</v>
      </c>
      <c r="M2405" s="2">
        <v>1</v>
      </c>
      <c r="N2405" s="2">
        <v>0</v>
      </c>
      <c r="O2405" s="2" t="s">
        <v>2689</v>
      </c>
      <c r="P2405" s="2" t="s">
        <v>2662</v>
      </c>
      <c r="Q2405" s="2" t="s">
        <v>2649</v>
      </c>
      <c r="R2405" s="3">
        <v>4950</v>
      </c>
      <c r="S2405" s="3">
        <f>I2405*L2405*R2405</f>
        <v>14850</v>
      </c>
      <c r="T2405" s="2">
        <f>M2405+N2405</f>
        <v>1</v>
      </c>
    </row>
    <row r="2406" spans="1:20" x14ac:dyDescent="0.2">
      <c r="A2406" s="2" t="s">
        <v>5070</v>
      </c>
      <c r="B2406" s="2" t="s">
        <v>2595</v>
      </c>
      <c r="C2406" s="2" t="s">
        <v>108</v>
      </c>
      <c r="D2406" s="2" t="str">
        <f>INDEX(Hotels!$C$2:$C$49,MATCH(C2406,Hotels!$A$2:$A$49,0))</f>
        <v>Manali</v>
      </c>
      <c r="E2406" s="11">
        <v>45895</v>
      </c>
      <c r="F2406" s="11">
        <v>45931</v>
      </c>
      <c r="G2406" s="11">
        <v>45933</v>
      </c>
      <c r="H2406" s="13">
        <f>DATE(YEAR(F2406),MONTH(F2406),1)</f>
        <v>45931</v>
      </c>
      <c r="I2406" s="2">
        <f>G2406-F2406</f>
        <v>2</v>
      </c>
      <c r="J2406" s="2">
        <f>F2406-E2406</f>
        <v>36</v>
      </c>
      <c r="K2406" s="2" t="s">
        <v>2646</v>
      </c>
      <c r="L2406" s="2">
        <v>1</v>
      </c>
      <c r="M2406" s="2">
        <v>2</v>
      </c>
      <c r="N2406" s="2">
        <v>0</v>
      </c>
      <c r="O2406" s="2" t="s">
        <v>2689</v>
      </c>
      <c r="P2406" s="2" t="s">
        <v>2656</v>
      </c>
      <c r="Q2406" s="2" t="s">
        <v>2649</v>
      </c>
      <c r="R2406" s="3">
        <v>15700</v>
      </c>
      <c r="S2406" s="3">
        <f>I2406*L2406*R2406</f>
        <v>31400</v>
      </c>
      <c r="T2406" s="2">
        <f>M2406+N2406</f>
        <v>2</v>
      </c>
    </row>
    <row r="2407" spans="1:20" x14ac:dyDescent="0.2">
      <c r="A2407" s="2" t="s">
        <v>5071</v>
      </c>
      <c r="B2407" s="2" t="s">
        <v>1718</v>
      </c>
      <c r="C2407" s="2" t="s">
        <v>83</v>
      </c>
      <c r="D2407" s="2" t="str">
        <f>INDEX(Hotels!$C$2:$C$49,MATCH(C2407,Hotels!$A$2:$A$49,0))</f>
        <v>Kochi</v>
      </c>
      <c r="E2407" s="11">
        <v>45896</v>
      </c>
      <c r="F2407" s="11">
        <v>45919</v>
      </c>
      <c r="G2407" s="11">
        <v>45924</v>
      </c>
      <c r="H2407" s="13">
        <f>DATE(YEAR(F2407),MONTH(F2407),1)</f>
        <v>45901</v>
      </c>
      <c r="I2407" s="2">
        <f>G2407-F2407</f>
        <v>5</v>
      </c>
      <c r="J2407" s="2">
        <f>F2407-E2407</f>
        <v>23</v>
      </c>
      <c r="K2407" s="2" t="s">
        <v>2655</v>
      </c>
      <c r="L2407" s="2">
        <v>1</v>
      </c>
      <c r="M2407" s="2">
        <v>2</v>
      </c>
      <c r="N2407" s="2">
        <v>3</v>
      </c>
      <c r="O2407" s="2" t="s">
        <v>2683</v>
      </c>
      <c r="P2407" s="2" t="s">
        <v>2652</v>
      </c>
      <c r="Q2407" s="2" t="s">
        <v>2649</v>
      </c>
      <c r="R2407" s="3">
        <v>8700</v>
      </c>
      <c r="S2407" s="3">
        <f>I2407*L2407*R2407</f>
        <v>43500</v>
      </c>
      <c r="T2407" s="2">
        <f>M2407+N2407</f>
        <v>5</v>
      </c>
    </row>
    <row r="2408" spans="1:20" x14ac:dyDescent="0.2">
      <c r="A2408" s="2" t="s">
        <v>5072</v>
      </c>
      <c r="B2408" s="2" t="s">
        <v>2277</v>
      </c>
      <c r="C2408" s="2" t="s">
        <v>63</v>
      </c>
      <c r="D2408" s="2" t="str">
        <f>INDEX(Hotels!$C$2:$C$49,MATCH(C2408,Hotels!$A$2:$A$49,0))</f>
        <v>New Delhi</v>
      </c>
      <c r="E2408" s="11">
        <v>45896</v>
      </c>
      <c r="F2408" s="11">
        <v>46087</v>
      </c>
      <c r="G2408" s="11">
        <v>46090</v>
      </c>
      <c r="H2408" s="13">
        <f>DATE(YEAR(F2408),MONTH(F2408),1)</f>
        <v>46082</v>
      </c>
      <c r="I2408" s="2">
        <f>G2408-F2408</f>
        <v>3</v>
      </c>
      <c r="J2408" s="2">
        <f>F2408-E2408</f>
        <v>191</v>
      </c>
      <c r="K2408" s="2" t="s">
        <v>2668</v>
      </c>
      <c r="L2408" s="2">
        <v>3</v>
      </c>
      <c r="M2408" s="2">
        <v>6</v>
      </c>
      <c r="N2408" s="2">
        <v>0</v>
      </c>
      <c r="O2408" s="2" t="s">
        <v>2658</v>
      </c>
      <c r="P2408" s="2" t="s">
        <v>2656</v>
      </c>
      <c r="Q2408" s="2" t="s">
        <v>2653</v>
      </c>
      <c r="R2408" s="3">
        <v>8900</v>
      </c>
      <c r="S2408" s="3">
        <f>I2408*L2408*R2408</f>
        <v>80100</v>
      </c>
      <c r="T2408" s="2">
        <f>M2408+N2408</f>
        <v>6</v>
      </c>
    </row>
    <row r="2409" spans="1:20" x14ac:dyDescent="0.2">
      <c r="A2409" s="2" t="s">
        <v>5073</v>
      </c>
      <c r="B2409" s="2" t="s">
        <v>2292</v>
      </c>
      <c r="C2409" s="2" t="s">
        <v>39</v>
      </c>
      <c r="D2409" s="2" t="str">
        <f>INDEX(Hotels!$C$2:$C$49,MATCH(C2409,Hotels!$A$2:$A$49,0))</f>
        <v>Udaipur</v>
      </c>
      <c r="E2409" s="11">
        <v>45896</v>
      </c>
      <c r="F2409" s="11">
        <v>45905</v>
      </c>
      <c r="G2409" s="11">
        <v>45908</v>
      </c>
      <c r="H2409" s="13">
        <f>DATE(YEAR(F2409),MONTH(F2409),1)</f>
        <v>45901</v>
      </c>
      <c r="I2409" s="2">
        <f>G2409-F2409</f>
        <v>3</v>
      </c>
      <c r="J2409" s="2">
        <f>F2409-E2409</f>
        <v>9</v>
      </c>
      <c r="K2409" s="2" t="s">
        <v>2668</v>
      </c>
      <c r="L2409" s="2">
        <v>1</v>
      </c>
      <c r="M2409" s="2">
        <v>2</v>
      </c>
      <c r="N2409" s="2">
        <v>1</v>
      </c>
      <c r="O2409" s="2" t="s">
        <v>2670</v>
      </c>
      <c r="P2409" s="2" t="s">
        <v>2662</v>
      </c>
      <c r="Q2409" s="2" t="s">
        <v>2649</v>
      </c>
      <c r="R2409" s="3">
        <v>4150</v>
      </c>
      <c r="S2409" s="3">
        <f>I2409*L2409*R2409</f>
        <v>12450</v>
      </c>
      <c r="T2409" s="2">
        <f>M2409+N2409</f>
        <v>3</v>
      </c>
    </row>
    <row r="2410" spans="1:20" x14ac:dyDescent="0.2">
      <c r="A2410" s="2" t="s">
        <v>5074</v>
      </c>
      <c r="B2410" s="2" t="s">
        <v>2521</v>
      </c>
      <c r="C2410" s="2" t="s">
        <v>37</v>
      </c>
      <c r="D2410" s="2" t="str">
        <f>INDEX(Hotels!$C$2:$C$49,MATCH(C2410,Hotels!$A$2:$A$49,0))</f>
        <v>Udaipur</v>
      </c>
      <c r="E2410" s="11">
        <v>45896</v>
      </c>
      <c r="F2410" s="11">
        <v>45904</v>
      </c>
      <c r="G2410" s="11">
        <v>45908</v>
      </c>
      <c r="H2410" s="13">
        <f>DATE(YEAR(F2410),MONTH(F2410),1)</f>
        <v>45901</v>
      </c>
      <c r="I2410" s="2">
        <f>G2410-F2410</f>
        <v>4</v>
      </c>
      <c r="J2410" s="2">
        <f>F2410-E2410</f>
        <v>8</v>
      </c>
      <c r="K2410" s="2" t="s">
        <v>2668</v>
      </c>
      <c r="L2410" s="2">
        <v>1</v>
      </c>
      <c r="M2410" s="2">
        <v>1</v>
      </c>
      <c r="N2410" s="2">
        <v>0</v>
      </c>
      <c r="O2410" s="2" t="s">
        <v>2683</v>
      </c>
      <c r="P2410" s="2" t="s">
        <v>2659</v>
      </c>
      <c r="Q2410" s="2" t="s">
        <v>2649</v>
      </c>
      <c r="R2410" s="3">
        <v>9150</v>
      </c>
      <c r="S2410" s="3">
        <f>I2410*L2410*R2410</f>
        <v>36600</v>
      </c>
      <c r="T2410" s="2">
        <f>M2410+N2410</f>
        <v>1</v>
      </c>
    </row>
    <row r="2411" spans="1:20" x14ac:dyDescent="0.2">
      <c r="A2411" s="2" t="s">
        <v>5075</v>
      </c>
      <c r="B2411" s="2" t="s">
        <v>1496</v>
      </c>
      <c r="C2411" s="2" t="s">
        <v>49</v>
      </c>
      <c r="D2411" s="2" t="str">
        <f>INDEX(Hotels!$C$2:$C$49,MATCH(C2411,Hotels!$A$2:$A$49,0))</f>
        <v>Agra</v>
      </c>
      <c r="E2411" s="11">
        <v>45897</v>
      </c>
      <c r="F2411" s="11">
        <v>46133</v>
      </c>
      <c r="G2411" s="11">
        <v>46137</v>
      </c>
      <c r="H2411" s="13">
        <f>DATE(YEAR(F2411),MONTH(F2411),1)</f>
        <v>46113</v>
      </c>
      <c r="I2411" s="2">
        <f>G2411-F2411</f>
        <v>4</v>
      </c>
      <c r="J2411" s="2">
        <f>F2411-E2411</f>
        <v>236</v>
      </c>
      <c r="K2411" s="2" t="s">
        <v>2668</v>
      </c>
      <c r="L2411" s="2">
        <v>3</v>
      </c>
      <c r="M2411" s="2">
        <v>6</v>
      </c>
      <c r="N2411" s="2">
        <v>0</v>
      </c>
      <c r="O2411" s="2" t="s">
        <v>2658</v>
      </c>
      <c r="P2411" s="2" t="s">
        <v>2662</v>
      </c>
      <c r="Q2411" s="2" t="s">
        <v>2653</v>
      </c>
      <c r="R2411" s="3">
        <v>2600</v>
      </c>
      <c r="S2411" s="3">
        <f>I2411*L2411*R2411</f>
        <v>31200</v>
      </c>
      <c r="T2411" s="2">
        <f>M2411+N2411</f>
        <v>6</v>
      </c>
    </row>
    <row r="2412" spans="1:20" x14ac:dyDescent="0.2">
      <c r="A2412" s="2" t="s">
        <v>5076</v>
      </c>
      <c r="B2412" s="2" t="s">
        <v>1556</v>
      </c>
      <c r="C2412" s="2" t="s">
        <v>125</v>
      </c>
      <c r="D2412" s="2" t="str">
        <f>INDEX(Hotels!$C$2:$C$49,MATCH(C2412,Hotels!$A$2:$A$49,0))</f>
        <v>Varanasi</v>
      </c>
      <c r="E2412" s="11">
        <v>45897</v>
      </c>
      <c r="F2412" s="11">
        <v>45955</v>
      </c>
      <c r="G2412" s="11">
        <v>45958</v>
      </c>
      <c r="H2412" s="13">
        <f>DATE(YEAR(F2412),MONTH(F2412),1)</f>
        <v>45931</v>
      </c>
      <c r="I2412" s="2">
        <f>G2412-F2412</f>
        <v>3</v>
      </c>
      <c r="J2412" s="2">
        <f>F2412-E2412</f>
        <v>58</v>
      </c>
      <c r="K2412" s="2" t="s">
        <v>2666</v>
      </c>
      <c r="L2412" s="2">
        <v>1</v>
      </c>
      <c r="M2412" s="2">
        <v>1</v>
      </c>
      <c r="N2412" s="2">
        <v>0</v>
      </c>
      <c r="O2412" s="2" t="s">
        <v>2689</v>
      </c>
      <c r="P2412" s="2" t="s">
        <v>2662</v>
      </c>
      <c r="Q2412" s="2" t="s">
        <v>2653</v>
      </c>
      <c r="R2412" s="3">
        <v>25300</v>
      </c>
      <c r="S2412" s="3">
        <f>I2412*L2412*R2412</f>
        <v>75900</v>
      </c>
      <c r="T2412" s="2">
        <f>M2412+N2412</f>
        <v>1</v>
      </c>
    </row>
    <row r="2413" spans="1:20" x14ac:dyDescent="0.2">
      <c r="A2413" s="2" t="s">
        <v>5077</v>
      </c>
      <c r="B2413" s="2" t="s">
        <v>1808</v>
      </c>
      <c r="C2413" s="2" t="s">
        <v>53</v>
      </c>
      <c r="D2413" s="2" t="str">
        <f>INDEX(Hotels!$C$2:$C$49,MATCH(C2413,Hotels!$A$2:$A$49,0))</f>
        <v>Mumbai</v>
      </c>
      <c r="E2413" s="11">
        <v>45897</v>
      </c>
      <c r="F2413" s="11">
        <v>45905</v>
      </c>
      <c r="G2413" s="11">
        <v>45907</v>
      </c>
      <c r="H2413" s="13">
        <f>DATE(YEAR(F2413),MONTH(F2413),1)</f>
        <v>45901</v>
      </c>
      <c r="I2413" s="2">
        <f>G2413-F2413</f>
        <v>2</v>
      </c>
      <c r="J2413" s="2">
        <f>F2413-E2413</f>
        <v>8</v>
      </c>
      <c r="K2413" s="2" t="s">
        <v>2655</v>
      </c>
      <c r="L2413" s="2">
        <v>1</v>
      </c>
      <c r="M2413" s="2">
        <v>1</v>
      </c>
      <c r="N2413" s="2">
        <v>0</v>
      </c>
      <c r="O2413" s="2" t="s">
        <v>2732</v>
      </c>
      <c r="P2413" s="2" t="s">
        <v>2652</v>
      </c>
      <c r="Q2413" s="2" t="s">
        <v>2649</v>
      </c>
      <c r="R2413" s="3">
        <v>8800</v>
      </c>
      <c r="S2413" s="3">
        <f>I2413*L2413*R2413</f>
        <v>17600</v>
      </c>
      <c r="T2413" s="2">
        <f>M2413+N2413</f>
        <v>1</v>
      </c>
    </row>
    <row r="2414" spans="1:20" x14ac:dyDescent="0.2">
      <c r="A2414" s="2" t="s">
        <v>5078</v>
      </c>
      <c r="B2414" s="2" t="s">
        <v>2094</v>
      </c>
      <c r="C2414" s="2" t="s">
        <v>93</v>
      </c>
      <c r="D2414" s="2" t="str">
        <f>INDEX(Hotels!$C$2:$C$49,MATCH(C2414,Hotels!$A$2:$A$49,0))</f>
        <v>Shimla</v>
      </c>
      <c r="E2414" s="11">
        <v>45897</v>
      </c>
      <c r="F2414" s="11">
        <v>46026</v>
      </c>
      <c r="G2414" s="11">
        <v>46028</v>
      </c>
      <c r="H2414" s="13">
        <f>DATE(YEAR(F2414),MONTH(F2414),1)</f>
        <v>46023</v>
      </c>
      <c r="I2414" s="2">
        <f>G2414-F2414</f>
        <v>2</v>
      </c>
      <c r="J2414" s="2">
        <f>F2414-E2414</f>
        <v>129</v>
      </c>
      <c r="K2414" s="2" t="s">
        <v>2646</v>
      </c>
      <c r="L2414" s="2">
        <v>1</v>
      </c>
      <c r="M2414" s="2">
        <v>2</v>
      </c>
      <c r="N2414" s="2">
        <v>0</v>
      </c>
      <c r="O2414" s="2" t="s">
        <v>2647</v>
      </c>
      <c r="P2414" s="2" t="s">
        <v>2652</v>
      </c>
      <c r="Q2414" s="2" t="s">
        <v>2649</v>
      </c>
      <c r="R2414" s="3">
        <v>8200</v>
      </c>
      <c r="S2414" s="3">
        <f>I2414*L2414*R2414</f>
        <v>16400</v>
      </c>
      <c r="T2414" s="2">
        <f>M2414+N2414</f>
        <v>2</v>
      </c>
    </row>
    <row r="2415" spans="1:20" x14ac:dyDescent="0.2">
      <c r="A2415" s="2" t="s">
        <v>5079</v>
      </c>
      <c r="B2415" s="2" t="s">
        <v>2402</v>
      </c>
      <c r="C2415" s="2" t="s">
        <v>26</v>
      </c>
      <c r="D2415" s="2" t="str">
        <f>INDEX(Hotels!$C$2:$C$49,MATCH(C2415,Hotels!$A$2:$A$49,0))</f>
        <v>Jaipur</v>
      </c>
      <c r="E2415" s="11">
        <v>45897</v>
      </c>
      <c r="F2415" s="11">
        <v>45908</v>
      </c>
      <c r="G2415" s="11">
        <v>45912</v>
      </c>
      <c r="H2415" s="13">
        <f>DATE(YEAR(F2415),MONTH(F2415),1)</f>
        <v>45901</v>
      </c>
      <c r="I2415" s="2">
        <f>G2415-F2415</f>
        <v>4</v>
      </c>
      <c r="J2415" s="2">
        <f>F2415-E2415</f>
        <v>11</v>
      </c>
      <c r="K2415" s="2" t="s">
        <v>2655</v>
      </c>
      <c r="L2415" s="2">
        <v>4</v>
      </c>
      <c r="M2415" s="2">
        <v>8</v>
      </c>
      <c r="N2415" s="2">
        <v>0</v>
      </c>
      <c r="O2415" s="2" t="s">
        <v>2658</v>
      </c>
      <c r="P2415" s="2" t="s">
        <v>2652</v>
      </c>
      <c r="Q2415" s="2" t="s">
        <v>2649</v>
      </c>
      <c r="R2415" s="3">
        <v>9750</v>
      </c>
      <c r="S2415" s="3">
        <f>I2415*L2415*R2415</f>
        <v>156000</v>
      </c>
      <c r="T2415" s="2">
        <f>M2415+N2415</f>
        <v>8</v>
      </c>
    </row>
    <row r="2416" spans="1:20" x14ac:dyDescent="0.2">
      <c r="A2416" s="2" t="s">
        <v>5080</v>
      </c>
      <c r="B2416" s="2" t="s">
        <v>373</v>
      </c>
      <c r="C2416" s="2" t="s">
        <v>118</v>
      </c>
      <c r="D2416" s="2" t="str">
        <f>INDEX(Hotels!$C$2:$C$49,MATCH(C2416,Hotels!$A$2:$A$49,0))</f>
        <v>Rishikesh</v>
      </c>
      <c r="E2416" s="11">
        <v>45898</v>
      </c>
      <c r="F2416" s="11">
        <v>45918</v>
      </c>
      <c r="G2416" s="11">
        <v>45920</v>
      </c>
      <c r="H2416" s="13">
        <f>DATE(YEAR(F2416),MONTH(F2416),1)</f>
        <v>45901</v>
      </c>
      <c r="I2416" s="2">
        <f>G2416-F2416</f>
        <v>2</v>
      </c>
      <c r="J2416" s="2">
        <f>F2416-E2416</f>
        <v>20</v>
      </c>
      <c r="K2416" s="2" t="s">
        <v>2655</v>
      </c>
      <c r="L2416" s="2">
        <v>1</v>
      </c>
      <c r="M2416" s="2">
        <v>1</v>
      </c>
      <c r="N2416" s="2">
        <v>0</v>
      </c>
      <c r="O2416" s="2" t="s">
        <v>2670</v>
      </c>
      <c r="P2416" s="2" t="s">
        <v>2656</v>
      </c>
      <c r="Q2416" s="2" t="s">
        <v>2649</v>
      </c>
      <c r="R2416" s="3">
        <v>11650</v>
      </c>
      <c r="S2416" s="3">
        <f>I2416*L2416*R2416</f>
        <v>23300</v>
      </c>
      <c r="T2416" s="2">
        <f>M2416+N2416</f>
        <v>1</v>
      </c>
    </row>
    <row r="2417" spans="1:20" x14ac:dyDescent="0.2">
      <c r="A2417" s="2" t="s">
        <v>5081</v>
      </c>
      <c r="B2417" s="2" t="s">
        <v>771</v>
      </c>
      <c r="C2417" s="2" t="s">
        <v>13</v>
      </c>
      <c r="D2417" s="2" t="str">
        <f>INDEX(Hotels!$C$2:$C$49,MATCH(C2417,Hotels!$A$2:$A$49,0))</f>
        <v>Goa</v>
      </c>
      <c r="E2417" s="11">
        <v>45898</v>
      </c>
      <c r="F2417" s="11">
        <v>45925</v>
      </c>
      <c r="G2417" s="11">
        <v>45927</v>
      </c>
      <c r="H2417" s="13">
        <f>DATE(YEAR(F2417),MONTH(F2417),1)</f>
        <v>45901</v>
      </c>
      <c r="I2417" s="2">
        <f>G2417-F2417</f>
        <v>2</v>
      </c>
      <c r="J2417" s="2">
        <f>F2417-E2417</f>
        <v>27</v>
      </c>
      <c r="K2417" s="2" t="s">
        <v>2668</v>
      </c>
      <c r="L2417" s="2">
        <v>4</v>
      </c>
      <c r="M2417" s="2">
        <v>8</v>
      </c>
      <c r="N2417" s="2">
        <v>0</v>
      </c>
      <c r="O2417" s="2" t="s">
        <v>2670</v>
      </c>
      <c r="P2417" s="2" t="s">
        <v>2652</v>
      </c>
      <c r="Q2417" s="2" t="s">
        <v>2649</v>
      </c>
      <c r="R2417" s="3">
        <v>8350</v>
      </c>
      <c r="S2417" s="3">
        <f>I2417*L2417*R2417</f>
        <v>66800</v>
      </c>
      <c r="T2417" s="2">
        <f>M2417+N2417</f>
        <v>8</v>
      </c>
    </row>
    <row r="2418" spans="1:20" x14ac:dyDescent="0.2">
      <c r="A2418" s="2" t="s">
        <v>5082</v>
      </c>
      <c r="B2418" s="2" t="s">
        <v>858</v>
      </c>
      <c r="C2418" s="2" t="s">
        <v>101</v>
      </c>
      <c r="D2418" s="2" t="str">
        <f>INDEX(Hotels!$C$2:$C$49,MATCH(C2418,Hotels!$A$2:$A$49,0))</f>
        <v>Shimla</v>
      </c>
      <c r="E2418" s="11">
        <v>45898</v>
      </c>
      <c r="F2418" s="11">
        <v>45977</v>
      </c>
      <c r="G2418" s="11">
        <v>45981</v>
      </c>
      <c r="H2418" s="13">
        <f>DATE(YEAR(F2418),MONTH(F2418),1)</f>
        <v>45962</v>
      </c>
      <c r="I2418" s="2">
        <f>G2418-F2418</f>
        <v>4</v>
      </c>
      <c r="J2418" s="2">
        <f>F2418-E2418</f>
        <v>79</v>
      </c>
      <c r="K2418" s="2" t="s">
        <v>2646</v>
      </c>
      <c r="L2418" s="2">
        <v>1</v>
      </c>
      <c r="M2418" s="2">
        <v>2</v>
      </c>
      <c r="N2418" s="2">
        <v>0</v>
      </c>
      <c r="O2418" s="2" t="s">
        <v>2683</v>
      </c>
      <c r="P2418" s="2" t="s">
        <v>2656</v>
      </c>
      <c r="Q2418" s="2" t="s">
        <v>2649</v>
      </c>
      <c r="R2418" s="3">
        <v>10200</v>
      </c>
      <c r="S2418" s="3">
        <f>I2418*L2418*R2418</f>
        <v>40800</v>
      </c>
      <c r="T2418" s="2">
        <f>M2418+N2418</f>
        <v>2</v>
      </c>
    </row>
    <row r="2419" spans="1:20" x14ac:dyDescent="0.2">
      <c r="A2419" s="2" t="s">
        <v>5083</v>
      </c>
      <c r="B2419" s="2" t="s">
        <v>1031</v>
      </c>
      <c r="C2419" s="2" t="s">
        <v>118</v>
      </c>
      <c r="D2419" s="2" t="str">
        <f>INDEX(Hotels!$C$2:$C$49,MATCH(C2419,Hotels!$A$2:$A$49,0))</f>
        <v>Rishikesh</v>
      </c>
      <c r="E2419" s="11">
        <v>45898</v>
      </c>
      <c r="F2419" s="11">
        <v>45906</v>
      </c>
      <c r="G2419" s="11">
        <v>45910</v>
      </c>
      <c r="H2419" s="13">
        <f>DATE(YEAR(F2419),MONTH(F2419),1)</f>
        <v>45901</v>
      </c>
      <c r="I2419" s="2">
        <f>G2419-F2419</f>
        <v>4</v>
      </c>
      <c r="J2419" s="2">
        <f>F2419-E2419</f>
        <v>8</v>
      </c>
      <c r="K2419" s="2" t="s">
        <v>2655</v>
      </c>
      <c r="L2419" s="2">
        <v>1</v>
      </c>
      <c r="M2419" s="2">
        <v>1</v>
      </c>
      <c r="N2419" s="2">
        <v>0</v>
      </c>
      <c r="O2419" s="2" t="s">
        <v>2651</v>
      </c>
      <c r="P2419" s="2" t="s">
        <v>2662</v>
      </c>
      <c r="Q2419" s="2" t="s">
        <v>2649</v>
      </c>
      <c r="R2419" s="3">
        <v>11600</v>
      </c>
      <c r="S2419" s="3">
        <f>I2419*L2419*R2419</f>
        <v>46400</v>
      </c>
      <c r="T2419" s="2">
        <f>M2419+N2419</f>
        <v>1</v>
      </c>
    </row>
    <row r="2420" spans="1:20" x14ac:dyDescent="0.2">
      <c r="A2420" s="2" t="s">
        <v>5084</v>
      </c>
      <c r="B2420" s="2" t="s">
        <v>1095</v>
      </c>
      <c r="C2420" s="2" t="s">
        <v>129</v>
      </c>
      <c r="D2420" s="2" t="str">
        <f>INDEX(Hotels!$C$2:$C$49,MATCH(C2420,Hotels!$A$2:$A$49,0))</f>
        <v>Varanasi</v>
      </c>
      <c r="E2420" s="11">
        <v>45898</v>
      </c>
      <c r="F2420" s="11">
        <v>45943</v>
      </c>
      <c r="G2420" s="11">
        <v>45946</v>
      </c>
      <c r="H2420" s="13">
        <f>DATE(YEAR(F2420),MONTH(F2420),1)</f>
        <v>45931</v>
      </c>
      <c r="I2420" s="2">
        <f>G2420-F2420</f>
        <v>3</v>
      </c>
      <c r="J2420" s="2">
        <f>F2420-E2420</f>
        <v>45</v>
      </c>
      <c r="K2420" s="2" t="s">
        <v>2655</v>
      </c>
      <c r="L2420" s="2">
        <v>1</v>
      </c>
      <c r="M2420" s="2">
        <v>1</v>
      </c>
      <c r="N2420" s="2">
        <v>0</v>
      </c>
      <c r="O2420" s="2" t="s">
        <v>2647</v>
      </c>
      <c r="P2420" s="2" t="s">
        <v>2656</v>
      </c>
      <c r="Q2420" s="2" t="s">
        <v>2649</v>
      </c>
      <c r="R2420" s="3">
        <v>5600</v>
      </c>
      <c r="S2420" s="3">
        <f>I2420*L2420*R2420</f>
        <v>16800</v>
      </c>
      <c r="T2420" s="2">
        <f>M2420+N2420</f>
        <v>1</v>
      </c>
    </row>
    <row r="2421" spans="1:20" x14ac:dyDescent="0.2">
      <c r="A2421" s="2" t="s">
        <v>5085</v>
      </c>
      <c r="B2421" s="2" t="s">
        <v>1338</v>
      </c>
      <c r="C2421" s="2" t="s">
        <v>106</v>
      </c>
      <c r="D2421" s="2" t="str">
        <f>INDEX(Hotels!$C$2:$C$49,MATCH(C2421,Hotels!$A$2:$A$49,0))</f>
        <v>Manali</v>
      </c>
      <c r="E2421" s="11">
        <v>45898</v>
      </c>
      <c r="F2421" s="11">
        <v>45927</v>
      </c>
      <c r="G2421" s="11">
        <v>45929</v>
      </c>
      <c r="H2421" s="13">
        <f>DATE(YEAR(F2421),MONTH(F2421),1)</f>
        <v>45901</v>
      </c>
      <c r="I2421" s="2">
        <f>G2421-F2421</f>
        <v>2</v>
      </c>
      <c r="J2421" s="2">
        <f>F2421-E2421</f>
        <v>29</v>
      </c>
      <c r="K2421" s="2" t="s">
        <v>2655</v>
      </c>
      <c r="L2421" s="2">
        <v>1</v>
      </c>
      <c r="M2421" s="2">
        <v>3</v>
      </c>
      <c r="N2421" s="2">
        <v>0</v>
      </c>
      <c r="O2421" s="2" t="s">
        <v>2670</v>
      </c>
      <c r="P2421" s="2" t="s">
        <v>2652</v>
      </c>
      <c r="Q2421" s="2" t="s">
        <v>2649</v>
      </c>
      <c r="R2421" s="3">
        <v>5150</v>
      </c>
      <c r="S2421" s="3">
        <f>I2421*L2421*R2421</f>
        <v>10300</v>
      </c>
      <c r="T2421" s="2">
        <f>M2421+N2421</f>
        <v>3</v>
      </c>
    </row>
    <row r="2422" spans="1:20" x14ac:dyDescent="0.2">
      <c r="A2422" s="2" t="s">
        <v>5086</v>
      </c>
      <c r="B2422" s="2" t="s">
        <v>1698</v>
      </c>
      <c r="C2422" s="2" t="s">
        <v>43</v>
      </c>
      <c r="D2422" s="2" t="str">
        <f>INDEX(Hotels!$C$2:$C$49,MATCH(C2422,Hotels!$A$2:$A$49,0))</f>
        <v>Agra</v>
      </c>
      <c r="E2422" s="11">
        <v>45898</v>
      </c>
      <c r="F2422" s="11">
        <v>45969</v>
      </c>
      <c r="G2422" s="11">
        <v>45972</v>
      </c>
      <c r="H2422" s="13">
        <f>DATE(YEAR(F2422),MONTH(F2422),1)</f>
        <v>45962</v>
      </c>
      <c r="I2422" s="2">
        <f>G2422-F2422</f>
        <v>3</v>
      </c>
      <c r="J2422" s="2">
        <f>F2422-E2422</f>
        <v>71</v>
      </c>
      <c r="K2422" s="2" t="s">
        <v>2668</v>
      </c>
      <c r="L2422" s="2">
        <v>1</v>
      </c>
      <c r="M2422" s="2">
        <v>1</v>
      </c>
      <c r="N2422" s="2">
        <v>0</v>
      </c>
      <c r="O2422" s="2" t="s">
        <v>2647</v>
      </c>
      <c r="P2422" s="2" t="s">
        <v>2656</v>
      </c>
      <c r="Q2422" s="2" t="s">
        <v>2649</v>
      </c>
      <c r="R2422" s="3">
        <v>4850</v>
      </c>
      <c r="S2422" s="3">
        <f>I2422*L2422*R2422</f>
        <v>14550</v>
      </c>
      <c r="T2422" s="2">
        <f>M2422+N2422</f>
        <v>1</v>
      </c>
    </row>
    <row r="2423" spans="1:20" x14ac:dyDescent="0.2">
      <c r="A2423" s="2" t="s">
        <v>5087</v>
      </c>
      <c r="B2423" s="2" t="s">
        <v>2107</v>
      </c>
      <c r="C2423" s="2" t="s">
        <v>112</v>
      </c>
      <c r="D2423" s="2" t="str">
        <f>INDEX(Hotels!$C$2:$C$49,MATCH(C2423,Hotels!$A$2:$A$49,0))</f>
        <v>Rishikesh</v>
      </c>
      <c r="E2423" s="11">
        <v>45898</v>
      </c>
      <c r="F2423" s="11">
        <v>45903</v>
      </c>
      <c r="G2423" s="11">
        <v>45908</v>
      </c>
      <c r="H2423" s="13">
        <f>DATE(YEAR(F2423),MONTH(F2423),1)</f>
        <v>45901</v>
      </c>
      <c r="I2423" s="2">
        <f>G2423-F2423</f>
        <v>5</v>
      </c>
      <c r="J2423" s="2">
        <f>F2423-E2423</f>
        <v>5</v>
      </c>
      <c r="K2423" s="2" t="s">
        <v>2655</v>
      </c>
      <c r="L2423" s="2">
        <v>1</v>
      </c>
      <c r="M2423" s="2">
        <v>2</v>
      </c>
      <c r="N2423" s="2">
        <v>0</v>
      </c>
      <c r="O2423" s="2" t="s">
        <v>2651</v>
      </c>
      <c r="P2423" s="2" t="s">
        <v>2656</v>
      </c>
      <c r="Q2423" s="2" t="s">
        <v>2649</v>
      </c>
      <c r="R2423" s="3">
        <v>7150</v>
      </c>
      <c r="S2423" s="3">
        <f>I2423*L2423*R2423</f>
        <v>35750</v>
      </c>
      <c r="T2423" s="2">
        <f>M2423+N2423</f>
        <v>2</v>
      </c>
    </row>
    <row r="2424" spans="1:20" x14ac:dyDescent="0.2">
      <c r="A2424" s="2" t="s">
        <v>5088</v>
      </c>
      <c r="B2424" s="2" t="s">
        <v>2184</v>
      </c>
      <c r="C2424" s="2" t="s">
        <v>129</v>
      </c>
      <c r="D2424" s="2" t="str">
        <f>INDEX(Hotels!$C$2:$C$49,MATCH(C2424,Hotels!$A$2:$A$49,0))</f>
        <v>Varanasi</v>
      </c>
      <c r="E2424" s="11">
        <v>45898</v>
      </c>
      <c r="F2424" s="11">
        <v>45907</v>
      </c>
      <c r="G2424" s="11">
        <v>45912</v>
      </c>
      <c r="H2424" s="13">
        <f>DATE(YEAR(F2424),MONTH(F2424),1)</f>
        <v>45901</v>
      </c>
      <c r="I2424" s="2">
        <f>G2424-F2424</f>
        <v>5</v>
      </c>
      <c r="J2424" s="2">
        <f>F2424-E2424</f>
        <v>9</v>
      </c>
      <c r="K2424" s="2" t="s">
        <v>2655</v>
      </c>
      <c r="L2424" s="2">
        <v>2</v>
      </c>
      <c r="M2424" s="2">
        <v>4</v>
      </c>
      <c r="N2424" s="2">
        <v>1</v>
      </c>
      <c r="O2424" s="2" t="s">
        <v>2670</v>
      </c>
      <c r="P2424" s="2" t="s">
        <v>2662</v>
      </c>
      <c r="Q2424" s="2" t="s">
        <v>2649</v>
      </c>
      <c r="R2424" s="3">
        <v>4000</v>
      </c>
      <c r="S2424" s="3">
        <f>I2424*L2424*R2424</f>
        <v>40000</v>
      </c>
      <c r="T2424" s="2">
        <f>M2424+N2424</f>
        <v>5</v>
      </c>
    </row>
    <row r="2425" spans="1:20" x14ac:dyDescent="0.2">
      <c r="A2425" s="2" t="s">
        <v>5089</v>
      </c>
      <c r="B2425" s="2" t="s">
        <v>2312</v>
      </c>
      <c r="C2425" s="2" t="s">
        <v>73</v>
      </c>
      <c r="D2425" s="2" t="str">
        <f>INDEX(Hotels!$C$2:$C$49,MATCH(C2425,Hotels!$A$2:$A$49,0))</f>
        <v>Bengaluru</v>
      </c>
      <c r="E2425" s="11">
        <v>45898</v>
      </c>
      <c r="F2425" s="11">
        <v>45987</v>
      </c>
      <c r="G2425" s="11">
        <v>45993</v>
      </c>
      <c r="H2425" s="13">
        <f>DATE(YEAR(F2425),MONTH(F2425),1)</f>
        <v>45962</v>
      </c>
      <c r="I2425" s="2">
        <f>G2425-F2425</f>
        <v>6</v>
      </c>
      <c r="J2425" s="2">
        <f>F2425-E2425</f>
        <v>89</v>
      </c>
      <c r="K2425" s="2" t="s">
        <v>2655</v>
      </c>
      <c r="L2425" s="2">
        <v>1</v>
      </c>
      <c r="M2425" s="2">
        <v>2</v>
      </c>
      <c r="N2425" s="2">
        <v>2</v>
      </c>
      <c r="O2425" s="2" t="s">
        <v>2670</v>
      </c>
      <c r="P2425" s="2" t="s">
        <v>2672</v>
      </c>
      <c r="Q2425" s="2" t="s">
        <v>2649</v>
      </c>
      <c r="R2425" s="3">
        <v>9950</v>
      </c>
      <c r="S2425" s="3">
        <f>I2425*L2425*R2425</f>
        <v>59700</v>
      </c>
      <c r="T2425" s="2">
        <f>M2425+N2425</f>
        <v>4</v>
      </c>
    </row>
    <row r="2426" spans="1:20" x14ac:dyDescent="0.2">
      <c r="A2426" s="2" t="s">
        <v>5090</v>
      </c>
      <c r="B2426" s="2" t="s">
        <v>400</v>
      </c>
      <c r="C2426" s="2" t="s">
        <v>26</v>
      </c>
      <c r="D2426" s="2" t="str">
        <f>INDEX(Hotels!$C$2:$C$49,MATCH(C2426,Hotels!$A$2:$A$49,0))</f>
        <v>Jaipur</v>
      </c>
      <c r="E2426" s="11">
        <v>45899</v>
      </c>
      <c r="F2426" s="11">
        <v>45922</v>
      </c>
      <c r="G2426" s="11">
        <v>45928</v>
      </c>
      <c r="H2426" s="13">
        <f>DATE(YEAR(F2426),MONTH(F2426),1)</f>
        <v>45901</v>
      </c>
      <c r="I2426" s="2">
        <f>G2426-F2426</f>
        <v>6</v>
      </c>
      <c r="J2426" s="2">
        <f>F2426-E2426</f>
        <v>23</v>
      </c>
      <c r="K2426" s="2" t="s">
        <v>2646</v>
      </c>
      <c r="L2426" s="2">
        <v>1</v>
      </c>
      <c r="M2426" s="2">
        <v>2</v>
      </c>
      <c r="N2426" s="2">
        <v>3</v>
      </c>
      <c r="O2426" s="2" t="s">
        <v>2670</v>
      </c>
      <c r="P2426" s="2" t="s">
        <v>2672</v>
      </c>
      <c r="Q2426" s="2" t="s">
        <v>2649</v>
      </c>
      <c r="R2426" s="3">
        <v>15200</v>
      </c>
      <c r="S2426" s="3">
        <f>I2426*L2426*R2426</f>
        <v>91200</v>
      </c>
      <c r="T2426" s="2">
        <f>M2426+N2426</f>
        <v>5</v>
      </c>
    </row>
    <row r="2427" spans="1:20" x14ac:dyDescent="0.2">
      <c r="A2427" s="2" t="s">
        <v>5091</v>
      </c>
      <c r="B2427" s="2" t="s">
        <v>406</v>
      </c>
      <c r="C2427" s="2" t="s">
        <v>49</v>
      </c>
      <c r="D2427" s="2" t="str">
        <f>INDEX(Hotels!$C$2:$C$49,MATCH(C2427,Hotels!$A$2:$A$49,0))</f>
        <v>Agra</v>
      </c>
      <c r="E2427" s="11">
        <v>45899</v>
      </c>
      <c r="F2427" s="11">
        <v>46140</v>
      </c>
      <c r="G2427" s="11">
        <v>46143</v>
      </c>
      <c r="H2427" s="13">
        <f>DATE(YEAR(F2427),MONTH(F2427),1)</f>
        <v>46113</v>
      </c>
      <c r="I2427" s="2">
        <f>G2427-F2427</f>
        <v>3</v>
      </c>
      <c r="J2427" s="2">
        <f>F2427-E2427</f>
        <v>241</v>
      </c>
      <c r="K2427" s="2" t="s">
        <v>2668</v>
      </c>
      <c r="L2427" s="2">
        <v>4</v>
      </c>
      <c r="M2427" s="2">
        <v>8</v>
      </c>
      <c r="N2427" s="2">
        <v>0</v>
      </c>
      <c r="O2427" s="2" t="s">
        <v>2689</v>
      </c>
      <c r="P2427" s="2" t="s">
        <v>2656</v>
      </c>
      <c r="Q2427" s="2" t="s">
        <v>2653</v>
      </c>
      <c r="R2427" s="3">
        <v>2500</v>
      </c>
      <c r="S2427" s="3">
        <f>I2427*L2427*R2427</f>
        <v>30000</v>
      </c>
      <c r="T2427" s="2">
        <f>M2427+N2427</f>
        <v>8</v>
      </c>
    </row>
    <row r="2428" spans="1:20" x14ac:dyDescent="0.2">
      <c r="A2428" s="2" t="s">
        <v>5092</v>
      </c>
      <c r="B2428" s="2" t="s">
        <v>868</v>
      </c>
      <c r="C2428" s="2" t="s">
        <v>19</v>
      </c>
      <c r="D2428" s="2" t="str">
        <f>INDEX(Hotels!$C$2:$C$49,MATCH(C2428,Hotels!$A$2:$A$49,0))</f>
        <v>Goa</v>
      </c>
      <c r="E2428" s="11">
        <v>45899</v>
      </c>
      <c r="F2428" s="11">
        <v>45962</v>
      </c>
      <c r="G2428" s="11">
        <v>45967</v>
      </c>
      <c r="H2428" s="13">
        <f>DATE(YEAR(F2428),MONTH(F2428),1)</f>
        <v>45962</v>
      </c>
      <c r="I2428" s="2">
        <f>G2428-F2428</f>
        <v>5</v>
      </c>
      <c r="J2428" s="2">
        <f>F2428-E2428</f>
        <v>63</v>
      </c>
      <c r="K2428" s="2" t="s">
        <v>2655</v>
      </c>
      <c r="L2428" s="2">
        <v>1</v>
      </c>
      <c r="M2428" s="2">
        <v>2</v>
      </c>
      <c r="N2428" s="2">
        <v>0</v>
      </c>
      <c r="O2428" s="2" t="s">
        <v>2651</v>
      </c>
      <c r="P2428" s="2" t="s">
        <v>2652</v>
      </c>
      <c r="Q2428" s="2" t="s">
        <v>2649</v>
      </c>
      <c r="R2428" s="3">
        <v>9000</v>
      </c>
      <c r="S2428" s="3">
        <f>I2428*L2428*R2428</f>
        <v>45000</v>
      </c>
      <c r="T2428" s="2">
        <f>M2428+N2428</f>
        <v>2</v>
      </c>
    </row>
    <row r="2429" spans="1:20" x14ac:dyDescent="0.2">
      <c r="A2429" s="2" t="s">
        <v>5093</v>
      </c>
      <c r="B2429" s="2" t="s">
        <v>925</v>
      </c>
      <c r="C2429" s="2" t="s">
        <v>26</v>
      </c>
      <c r="D2429" s="2" t="str">
        <f>INDEX(Hotels!$C$2:$C$49,MATCH(C2429,Hotels!$A$2:$A$49,0))</f>
        <v>Jaipur</v>
      </c>
      <c r="E2429" s="11">
        <v>45899</v>
      </c>
      <c r="F2429" s="11">
        <v>45943</v>
      </c>
      <c r="G2429" s="11">
        <v>45946</v>
      </c>
      <c r="H2429" s="13">
        <f>DATE(YEAR(F2429),MONTH(F2429),1)</f>
        <v>45931</v>
      </c>
      <c r="I2429" s="2">
        <f>G2429-F2429</f>
        <v>3</v>
      </c>
      <c r="J2429" s="2">
        <f>F2429-E2429</f>
        <v>44</v>
      </c>
      <c r="K2429" s="2" t="s">
        <v>2655</v>
      </c>
      <c r="L2429" s="2">
        <v>1</v>
      </c>
      <c r="M2429" s="2">
        <v>2</v>
      </c>
      <c r="N2429" s="2">
        <v>2</v>
      </c>
      <c r="O2429" s="2" t="s">
        <v>2658</v>
      </c>
      <c r="P2429" s="2" t="s">
        <v>2672</v>
      </c>
      <c r="Q2429" s="2" t="s">
        <v>2649</v>
      </c>
      <c r="R2429" s="3">
        <v>14500</v>
      </c>
      <c r="S2429" s="3">
        <f>I2429*L2429*R2429</f>
        <v>43500</v>
      </c>
      <c r="T2429" s="2">
        <f>M2429+N2429</f>
        <v>4</v>
      </c>
    </row>
    <row r="2430" spans="1:20" x14ac:dyDescent="0.2">
      <c r="A2430" s="2" t="s">
        <v>5094</v>
      </c>
      <c r="B2430" s="2" t="s">
        <v>2075</v>
      </c>
      <c r="C2430" s="2" t="s">
        <v>83</v>
      </c>
      <c r="D2430" s="2" t="str">
        <f>INDEX(Hotels!$C$2:$C$49,MATCH(C2430,Hotels!$A$2:$A$49,0))</f>
        <v>Kochi</v>
      </c>
      <c r="E2430" s="11">
        <v>45899</v>
      </c>
      <c r="F2430" s="11">
        <v>45916</v>
      </c>
      <c r="G2430" s="11">
        <v>45918</v>
      </c>
      <c r="H2430" s="13">
        <f>DATE(YEAR(F2430),MONTH(F2430),1)</f>
        <v>45901</v>
      </c>
      <c r="I2430" s="2">
        <f>G2430-F2430</f>
        <v>2</v>
      </c>
      <c r="J2430" s="2">
        <f>F2430-E2430</f>
        <v>17</v>
      </c>
      <c r="K2430" s="2" t="s">
        <v>2655</v>
      </c>
      <c r="L2430" s="2">
        <v>1</v>
      </c>
      <c r="M2430" s="2">
        <v>2</v>
      </c>
      <c r="N2430" s="2">
        <v>0</v>
      </c>
      <c r="O2430" s="2" t="s">
        <v>2683</v>
      </c>
      <c r="P2430" s="2" t="s">
        <v>2648</v>
      </c>
      <c r="Q2430" s="2" t="s">
        <v>2649</v>
      </c>
      <c r="R2430" s="3">
        <v>9650</v>
      </c>
      <c r="S2430" s="3">
        <f>I2430*L2430*R2430</f>
        <v>19300</v>
      </c>
      <c r="T2430" s="2">
        <f>M2430+N2430</f>
        <v>2</v>
      </c>
    </row>
    <row r="2431" spans="1:20" x14ac:dyDescent="0.2">
      <c r="A2431" s="2" t="s">
        <v>5095</v>
      </c>
      <c r="B2431" s="2" t="s">
        <v>406</v>
      </c>
      <c r="C2431" s="2" t="s">
        <v>122</v>
      </c>
      <c r="D2431" s="2" t="str">
        <f>INDEX(Hotels!$C$2:$C$49,MATCH(C2431,Hotels!$A$2:$A$49,0))</f>
        <v>Varanasi</v>
      </c>
      <c r="E2431" s="11">
        <v>45900</v>
      </c>
      <c r="F2431" s="11">
        <v>45950</v>
      </c>
      <c r="G2431" s="11">
        <v>45953</v>
      </c>
      <c r="H2431" s="13">
        <f>DATE(YEAR(F2431),MONTH(F2431),1)</f>
        <v>45931</v>
      </c>
      <c r="I2431" s="2">
        <f>G2431-F2431</f>
        <v>3</v>
      </c>
      <c r="J2431" s="2">
        <f>F2431-E2431</f>
        <v>50</v>
      </c>
      <c r="K2431" s="2" t="s">
        <v>2668</v>
      </c>
      <c r="L2431" s="2">
        <v>4</v>
      </c>
      <c r="M2431" s="2">
        <v>8</v>
      </c>
      <c r="N2431" s="2">
        <v>0</v>
      </c>
      <c r="O2431" s="2" t="s">
        <v>2658</v>
      </c>
      <c r="P2431" s="2" t="s">
        <v>2652</v>
      </c>
      <c r="Q2431" s="2" t="s">
        <v>2649</v>
      </c>
      <c r="R2431" s="3">
        <v>2600</v>
      </c>
      <c r="S2431" s="3">
        <f>I2431*L2431*R2431</f>
        <v>31200</v>
      </c>
      <c r="T2431" s="2">
        <f>M2431+N2431</f>
        <v>8</v>
      </c>
    </row>
    <row r="2432" spans="1:20" x14ac:dyDescent="0.2">
      <c r="A2432" s="2" t="s">
        <v>5096</v>
      </c>
      <c r="B2432" s="2" t="s">
        <v>1409</v>
      </c>
      <c r="C2432" s="2" t="s">
        <v>69</v>
      </c>
      <c r="D2432" s="2" t="str">
        <f>INDEX(Hotels!$C$2:$C$49,MATCH(C2432,Hotels!$A$2:$A$49,0))</f>
        <v>New Delhi</v>
      </c>
      <c r="E2432" s="11">
        <v>45900</v>
      </c>
      <c r="F2432" s="11">
        <v>45935</v>
      </c>
      <c r="G2432" s="11">
        <v>45938</v>
      </c>
      <c r="H2432" s="13">
        <f>DATE(YEAR(F2432),MONTH(F2432),1)</f>
        <v>45931</v>
      </c>
      <c r="I2432" s="2">
        <f>G2432-F2432</f>
        <v>3</v>
      </c>
      <c r="J2432" s="2">
        <f>F2432-E2432</f>
        <v>35</v>
      </c>
      <c r="K2432" s="2" t="s">
        <v>2646</v>
      </c>
      <c r="L2432" s="2">
        <v>1</v>
      </c>
      <c r="M2432" s="2">
        <v>3</v>
      </c>
      <c r="N2432" s="2">
        <v>0</v>
      </c>
      <c r="O2432" s="2" t="s">
        <v>2689</v>
      </c>
      <c r="P2432" s="2" t="s">
        <v>2659</v>
      </c>
      <c r="Q2432" s="2" t="s">
        <v>2649</v>
      </c>
      <c r="R2432" s="3">
        <v>31600</v>
      </c>
      <c r="S2432" s="3">
        <f>I2432*L2432*R2432</f>
        <v>94800</v>
      </c>
      <c r="T2432" s="2">
        <f>M2432+N2432</f>
        <v>3</v>
      </c>
    </row>
    <row r="2433" spans="1:20" x14ac:dyDescent="0.2">
      <c r="A2433" s="2" t="s">
        <v>5097</v>
      </c>
      <c r="B2433" s="2" t="s">
        <v>1451</v>
      </c>
      <c r="C2433" s="2" t="s">
        <v>19</v>
      </c>
      <c r="D2433" s="2" t="str">
        <f>INDEX(Hotels!$C$2:$C$49,MATCH(C2433,Hotels!$A$2:$A$49,0))</f>
        <v>Goa</v>
      </c>
      <c r="E2433" s="11">
        <v>45900</v>
      </c>
      <c r="F2433" s="11">
        <v>45910</v>
      </c>
      <c r="G2433" s="11">
        <v>45912</v>
      </c>
      <c r="H2433" s="13">
        <f>DATE(YEAR(F2433),MONTH(F2433),1)</f>
        <v>45901</v>
      </c>
      <c r="I2433" s="2">
        <f>G2433-F2433</f>
        <v>2</v>
      </c>
      <c r="J2433" s="2">
        <f>F2433-E2433</f>
        <v>10</v>
      </c>
      <c r="K2433" s="2" t="s">
        <v>2666</v>
      </c>
      <c r="L2433" s="2">
        <v>1</v>
      </c>
      <c r="M2433" s="2">
        <v>1</v>
      </c>
      <c r="N2433" s="2">
        <v>0</v>
      </c>
      <c r="O2433" s="2" t="s">
        <v>2683</v>
      </c>
      <c r="P2433" s="2" t="s">
        <v>2652</v>
      </c>
      <c r="Q2433" s="2" t="s">
        <v>2649</v>
      </c>
      <c r="R2433" s="3">
        <v>12850</v>
      </c>
      <c r="S2433" s="3">
        <f>I2433*L2433*R2433</f>
        <v>25700</v>
      </c>
      <c r="T2433" s="2">
        <f>M2433+N2433</f>
        <v>1</v>
      </c>
    </row>
    <row r="2434" spans="1:20" x14ac:dyDescent="0.2">
      <c r="A2434" s="2" t="s">
        <v>5098</v>
      </c>
      <c r="B2434" s="2" t="s">
        <v>1732</v>
      </c>
      <c r="C2434" s="2" t="s">
        <v>129</v>
      </c>
      <c r="D2434" s="2" t="str">
        <f>INDEX(Hotels!$C$2:$C$49,MATCH(C2434,Hotels!$A$2:$A$49,0))</f>
        <v>Varanasi</v>
      </c>
      <c r="E2434" s="11">
        <v>45900</v>
      </c>
      <c r="F2434" s="11">
        <v>45981</v>
      </c>
      <c r="G2434" s="11">
        <v>45983</v>
      </c>
      <c r="H2434" s="13">
        <f>DATE(YEAR(F2434),MONTH(F2434),1)</f>
        <v>45962</v>
      </c>
      <c r="I2434" s="2">
        <f>G2434-F2434</f>
        <v>2</v>
      </c>
      <c r="J2434" s="2">
        <f>F2434-E2434</f>
        <v>81</v>
      </c>
      <c r="K2434" s="2" t="s">
        <v>2668</v>
      </c>
      <c r="L2434" s="2">
        <v>1</v>
      </c>
      <c r="M2434" s="2">
        <v>1</v>
      </c>
      <c r="N2434" s="2">
        <v>0</v>
      </c>
      <c r="O2434" s="2" t="s">
        <v>2689</v>
      </c>
      <c r="P2434" s="2" t="s">
        <v>2656</v>
      </c>
      <c r="Q2434" s="2" t="s">
        <v>2649</v>
      </c>
      <c r="R2434" s="3">
        <v>4300</v>
      </c>
      <c r="S2434" s="3">
        <f>I2434*L2434*R2434</f>
        <v>8600</v>
      </c>
      <c r="T2434" s="2">
        <f>M2434+N2434</f>
        <v>1</v>
      </c>
    </row>
    <row r="2435" spans="1:20" x14ac:dyDescent="0.2">
      <c r="A2435" s="2" t="s">
        <v>5099</v>
      </c>
      <c r="B2435" s="2" t="s">
        <v>2599</v>
      </c>
      <c r="C2435" s="2" t="s">
        <v>32</v>
      </c>
      <c r="D2435" s="2" t="str">
        <f>INDEX(Hotels!$C$2:$C$49,MATCH(C2435,Hotels!$A$2:$A$49,0))</f>
        <v>Jaipur</v>
      </c>
      <c r="E2435" s="11">
        <v>45900</v>
      </c>
      <c r="F2435" s="11">
        <v>45959</v>
      </c>
      <c r="G2435" s="11">
        <v>45961</v>
      </c>
      <c r="H2435" s="13">
        <f>DATE(YEAR(F2435),MONTH(F2435),1)</f>
        <v>45931</v>
      </c>
      <c r="I2435" s="2">
        <f>G2435-F2435</f>
        <v>2</v>
      </c>
      <c r="J2435" s="2">
        <f>F2435-E2435</f>
        <v>59</v>
      </c>
      <c r="K2435" s="2" t="s">
        <v>2655</v>
      </c>
      <c r="L2435" s="2">
        <v>1</v>
      </c>
      <c r="M2435" s="2">
        <v>2</v>
      </c>
      <c r="N2435" s="2">
        <v>0</v>
      </c>
      <c r="O2435" s="2" t="s">
        <v>2670</v>
      </c>
      <c r="P2435" s="2" t="s">
        <v>2656</v>
      </c>
      <c r="Q2435" s="2" t="s">
        <v>2649</v>
      </c>
      <c r="R2435" s="3">
        <v>8050</v>
      </c>
      <c r="S2435" s="3">
        <f>I2435*L2435*R2435</f>
        <v>16100</v>
      </c>
      <c r="T2435" s="2">
        <f>M2435+N2435</f>
        <v>2</v>
      </c>
    </row>
    <row r="2436" spans="1:20" x14ac:dyDescent="0.2">
      <c r="A2436" s="2" t="s">
        <v>5100</v>
      </c>
      <c r="B2436" s="2" t="s">
        <v>549</v>
      </c>
      <c r="C2436" s="2" t="s">
        <v>47</v>
      </c>
      <c r="D2436" s="2" t="str">
        <f>INDEX(Hotels!$C$2:$C$49,MATCH(C2436,Hotels!$A$2:$A$49,0))</f>
        <v>Agra</v>
      </c>
      <c r="E2436" s="11">
        <v>45901</v>
      </c>
      <c r="F2436" s="11">
        <v>45948</v>
      </c>
      <c r="G2436" s="11">
        <v>45950</v>
      </c>
      <c r="H2436" s="13">
        <f>DATE(YEAR(F2436),MONTH(F2436),1)</f>
        <v>45931</v>
      </c>
      <c r="I2436" s="2">
        <f>G2436-F2436</f>
        <v>2</v>
      </c>
      <c r="J2436" s="2">
        <f>F2436-E2436</f>
        <v>47</v>
      </c>
      <c r="K2436" s="2" t="s">
        <v>2668</v>
      </c>
      <c r="L2436" s="2">
        <v>1</v>
      </c>
      <c r="M2436" s="2">
        <v>1</v>
      </c>
      <c r="N2436" s="2">
        <v>0</v>
      </c>
      <c r="O2436" s="2" t="s">
        <v>2658</v>
      </c>
      <c r="P2436" s="2" t="s">
        <v>2656</v>
      </c>
      <c r="Q2436" s="2" t="s">
        <v>2649</v>
      </c>
      <c r="R2436" s="3">
        <v>5000</v>
      </c>
      <c r="S2436" s="3">
        <f>I2436*L2436*R2436</f>
        <v>10000</v>
      </c>
      <c r="T2436" s="2">
        <f>M2436+N2436</f>
        <v>1</v>
      </c>
    </row>
    <row r="2437" spans="1:20" x14ac:dyDescent="0.2">
      <c r="A2437" s="2" t="s">
        <v>5101</v>
      </c>
      <c r="B2437" s="2" t="s">
        <v>769</v>
      </c>
      <c r="C2437" s="2" t="s">
        <v>112</v>
      </c>
      <c r="D2437" s="2" t="str">
        <f>INDEX(Hotels!$C$2:$C$49,MATCH(C2437,Hotels!$A$2:$A$49,0))</f>
        <v>Rishikesh</v>
      </c>
      <c r="E2437" s="11">
        <v>45901</v>
      </c>
      <c r="F2437" s="11">
        <v>45906</v>
      </c>
      <c r="G2437" s="11">
        <v>45909</v>
      </c>
      <c r="H2437" s="13">
        <f>DATE(YEAR(F2437),MONTH(F2437),1)</f>
        <v>45901</v>
      </c>
      <c r="I2437" s="2">
        <f>G2437-F2437</f>
        <v>3</v>
      </c>
      <c r="J2437" s="2">
        <f>F2437-E2437</f>
        <v>5</v>
      </c>
      <c r="K2437" s="2" t="s">
        <v>2668</v>
      </c>
      <c r="L2437" s="2">
        <v>1</v>
      </c>
      <c r="M2437" s="2">
        <v>2</v>
      </c>
      <c r="N2437" s="2">
        <v>0</v>
      </c>
      <c r="O2437" s="2" t="s">
        <v>2732</v>
      </c>
      <c r="P2437" s="2" t="s">
        <v>2672</v>
      </c>
      <c r="Q2437" s="2" t="s">
        <v>2649</v>
      </c>
      <c r="R2437" s="3">
        <v>5300</v>
      </c>
      <c r="S2437" s="3">
        <f>I2437*L2437*R2437</f>
        <v>15900</v>
      </c>
      <c r="T2437" s="2">
        <f>M2437+N2437</f>
        <v>2</v>
      </c>
    </row>
    <row r="2438" spans="1:20" x14ac:dyDescent="0.2">
      <c r="A2438" s="2" t="s">
        <v>5102</v>
      </c>
      <c r="B2438" s="2" t="s">
        <v>1696</v>
      </c>
      <c r="C2438" s="2" t="s">
        <v>26</v>
      </c>
      <c r="D2438" s="2" t="str">
        <f>INDEX(Hotels!$C$2:$C$49,MATCH(C2438,Hotels!$A$2:$A$49,0))</f>
        <v>Jaipur</v>
      </c>
      <c r="E2438" s="11">
        <v>45901</v>
      </c>
      <c r="F2438" s="11">
        <v>46031</v>
      </c>
      <c r="G2438" s="11">
        <v>46036</v>
      </c>
      <c r="H2438" s="13">
        <f>DATE(YEAR(F2438),MONTH(F2438),1)</f>
        <v>46023</v>
      </c>
      <c r="I2438" s="2">
        <f>G2438-F2438</f>
        <v>5</v>
      </c>
      <c r="J2438" s="2">
        <f>F2438-E2438</f>
        <v>130</v>
      </c>
      <c r="K2438" s="2" t="s">
        <v>2666</v>
      </c>
      <c r="L2438" s="2">
        <v>1</v>
      </c>
      <c r="M2438" s="2">
        <v>1</v>
      </c>
      <c r="N2438" s="2">
        <v>0</v>
      </c>
      <c r="O2438" s="2" t="s">
        <v>2651</v>
      </c>
      <c r="P2438" s="2" t="s">
        <v>2656</v>
      </c>
      <c r="Q2438" s="2" t="s">
        <v>2649</v>
      </c>
      <c r="R2438" s="3">
        <v>34350</v>
      </c>
      <c r="S2438" s="3">
        <f>I2438*L2438*R2438</f>
        <v>171750</v>
      </c>
      <c r="T2438" s="2">
        <f>M2438+N2438</f>
        <v>1</v>
      </c>
    </row>
    <row r="2439" spans="1:20" x14ac:dyDescent="0.2">
      <c r="A2439" s="2" t="s">
        <v>5103</v>
      </c>
      <c r="B2439" s="2" t="s">
        <v>1815</v>
      </c>
      <c r="C2439" s="2" t="s">
        <v>81</v>
      </c>
      <c r="D2439" s="2" t="str">
        <f>INDEX(Hotels!$C$2:$C$49,MATCH(C2439,Hotels!$A$2:$A$49,0))</f>
        <v>Bengaluru</v>
      </c>
      <c r="E2439" s="11">
        <v>45901</v>
      </c>
      <c r="F2439" s="11">
        <v>45991</v>
      </c>
      <c r="G2439" s="11">
        <v>45995</v>
      </c>
      <c r="H2439" s="13">
        <f>DATE(YEAR(F2439),MONTH(F2439),1)</f>
        <v>45962</v>
      </c>
      <c r="I2439" s="2">
        <f>G2439-F2439</f>
        <v>4</v>
      </c>
      <c r="J2439" s="2">
        <f>F2439-E2439</f>
        <v>90</v>
      </c>
      <c r="K2439" s="2" t="s">
        <v>2655</v>
      </c>
      <c r="L2439" s="2">
        <v>1</v>
      </c>
      <c r="M2439" s="2">
        <v>2</v>
      </c>
      <c r="N2439" s="2">
        <v>0</v>
      </c>
      <c r="O2439" s="2" t="s">
        <v>2670</v>
      </c>
      <c r="P2439" s="2" t="s">
        <v>2648</v>
      </c>
      <c r="Q2439" s="2" t="s">
        <v>2649</v>
      </c>
      <c r="R2439" s="3">
        <v>20950</v>
      </c>
      <c r="S2439" s="3">
        <f>I2439*L2439*R2439</f>
        <v>83800</v>
      </c>
      <c r="T2439" s="2">
        <f>M2439+N2439</f>
        <v>2</v>
      </c>
    </row>
    <row r="2440" spans="1:20" x14ac:dyDescent="0.2">
      <c r="A2440" s="2" t="s">
        <v>5104</v>
      </c>
      <c r="B2440" s="2" t="s">
        <v>1841</v>
      </c>
      <c r="C2440" s="2" t="s">
        <v>93</v>
      </c>
      <c r="D2440" s="2" t="str">
        <f>INDEX(Hotels!$C$2:$C$49,MATCH(C2440,Hotels!$A$2:$A$49,0))</f>
        <v>Shimla</v>
      </c>
      <c r="E2440" s="11">
        <v>45901</v>
      </c>
      <c r="F2440" s="11">
        <v>45908</v>
      </c>
      <c r="G2440" s="11">
        <v>45911</v>
      </c>
      <c r="H2440" s="13">
        <f>DATE(YEAR(F2440),MONTH(F2440),1)</f>
        <v>45901</v>
      </c>
      <c r="I2440" s="2">
        <f>G2440-F2440</f>
        <v>3</v>
      </c>
      <c r="J2440" s="2">
        <f>F2440-E2440</f>
        <v>7</v>
      </c>
      <c r="K2440" s="2" t="s">
        <v>2668</v>
      </c>
      <c r="L2440" s="2">
        <v>1</v>
      </c>
      <c r="M2440" s="2">
        <v>1</v>
      </c>
      <c r="N2440" s="2">
        <v>0</v>
      </c>
      <c r="O2440" s="2" t="s">
        <v>2732</v>
      </c>
      <c r="P2440" s="2" t="s">
        <v>2652</v>
      </c>
      <c r="Q2440" s="2" t="s">
        <v>2649</v>
      </c>
      <c r="R2440" s="3">
        <v>3550</v>
      </c>
      <c r="S2440" s="3">
        <f>I2440*L2440*R2440</f>
        <v>10650</v>
      </c>
      <c r="T2440" s="2">
        <f>M2440+N2440</f>
        <v>1</v>
      </c>
    </row>
    <row r="2441" spans="1:20" x14ac:dyDescent="0.2">
      <c r="A2441" s="2" t="s">
        <v>5105</v>
      </c>
      <c r="B2441" s="2" t="s">
        <v>1906</v>
      </c>
      <c r="C2441" s="2" t="s">
        <v>99</v>
      </c>
      <c r="D2441" s="2" t="str">
        <f>INDEX(Hotels!$C$2:$C$49,MATCH(C2441,Hotels!$A$2:$A$49,0))</f>
        <v>Shimla</v>
      </c>
      <c r="E2441" s="11">
        <v>45901</v>
      </c>
      <c r="F2441" s="11">
        <v>45950</v>
      </c>
      <c r="G2441" s="11">
        <v>45954</v>
      </c>
      <c r="H2441" s="13">
        <f>DATE(YEAR(F2441),MONTH(F2441),1)</f>
        <v>45931</v>
      </c>
      <c r="I2441" s="2">
        <f>G2441-F2441</f>
        <v>4</v>
      </c>
      <c r="J2441" s="2">
        <f>F2441-E2441</f>
        <v>49</v>
      </c>
      <c r="K2441" s="2" t="s">
        <v>2668</v>
      </c>
      <c r="L2441" s="2">
        <v>1</v>
      </c>
      <c r="M2441" s="2">
        <v>2</v>
      </c>
      <c r="N2441" s="2">
        <v>0</v>
      </c>
      <c r="O2441" s="2" t="s">
        <v>2651</v>
      </c>
      <c r="P2441" s="2" t="s">
        <v>2656</v>
      </c>
      <c r="Q2441" s="2" t="s">
        <v>2649</v>
      </c>
      <c r="R2441" s="3">
        <v>2500</v>
      </c>
      <c r="S2441" s="3">
        <f>I2441*L2441*R2441</f>
        <v>10000</v>
      </c>
      <c r="T2441" s="2">
        <f>M2441+N2441</f>
        <v>2</v>
      </c>
    </row>
    <row r="2442" spans="1:20" x14ac:dyDescent="0.2">
      <c r="A2442" s="2" t="s">
        <v>5106</v>
      </c>
      <c r="B2442" s="2" t="s">
        <v>2033</v>
      </c>
      <c r="C2442" s="2" t="s">
        <v>61</v>
      </c>
      <c r="D2442" s="2" t="str">
        <f>INDEX(Hotels!$C$2:$C$49,MATCH(C2442,Hotels!$A$2:$A$49,0))</f>
        <v>Mumbai</v>
      </c>
      <c r="E2442" s="11">
        <v>45901</v>
      </c>
      <c r="F2442" s="11">
        <v>45963</v>
      </c>
      <c r="G2442" s="11">
        <v>45966</v>
      </c>
      <c r="H2442" s="13">
        <f>DATE(YEAR(F2442),MONTH(F2442),1)</f>
        <v>45962</v>
      </c>
      <c r="I2442" s="2">
        <f>G2442-F2442</f>
        <v>3</v>
      </c>
      <c r="J2442" s="2">
        <f>F2442-E2442</f>
        <v>62</v>
      </c>
      <c r="K2442" s="2" t="s">
        <v>2655</v>
      </c>
      <c r="L2442" s="2">
        <v>2</v>
      </c>
      <c r="M2442" s="2">
        <v>4</v>
      </c>
      <c r="N2442" s="2">
        <v>0</v>
      </c>
      <c r="O2442" s="2" t="s">
        <v>2670</v>
      </c>
      <c r="P2442" s="2" t="s">
        <v>2652</v>
      </c>
      <c r="Q2442" s="2" t="s">
        <v>2649</v>
      </c>
      <c r="R2442" s="3">
        <v>21900</v>
      </c>
      <c r="S2442" s="3">
        <f>I2442*L2442*R2442</f>
        <v>131400</v>
      </c>
      <c r="T2442" s="2">
        <f>M2442+N2442</f>
        <v>4</v>
      </c>
    </row>
    <row r="2443" spans="1:20" x14ac:dyDescent="0.2">
      <c r="A2443" s="2" t="s">
        <v>5107</v>
      </c>
      <c r="B2443" s="2" t="s">
        <v>2125</v>
      </c>
      <c r="C2443" s="2" t="s">
        <v>127</v>
      </c>
      <c r="D2443" s="2" t="str">
        <f>INDEX(Hotels!$C$2:$C$49,MATCH(C2443,Hotels!$A$2:$A$49,0))</f>
        <v>Varanasi</v>
      </c>
      <c r="E2443" s="11">
        <v>45901</v>
      </c>
      <c r="F2443" s="11">
        <v>46005</v>
      </c>
      <c r="G2443" s="11">
        <v>46009</v>
      </c>
      <c r="H2443" s="13">
        <f>DATE(YEAR(F2443),MONTH(F2443),1)</f>
        <v>45992</v>
      </c>
      <c r="I2443" s="2">
        <f>G2443-F2443</f>
        <v>4</v>
      </c>
      <c r="J2443" s="2">
        <f>F2443-E2443</f>
        <v>104</v>
      </c>
      <c r="K2443" s="2" t="s">
        <v>2668</v>
      </c>
      <c r="L2443" s="2">
        <v>1</v>
      </c>
      <c r="M2443" s="2">
        <v>2</v>
      </c>
      <c r="N2443" s="2">
        <v>0</v>
      </c>
      <c r="O2443" s="2" t="s">
        <v>2689</v>
      </c>
      <c r="P2443" s="2" t="s">
        <v>2652</v>
      </c>
      <c r="Q2443" s="2" t="s">
        <v>2649</v>
      </c>
      <c r="R2443" s="3">
        <v>5150</v>
      </c>
      <c r="S2443" s="3">
        <f>I2443*L2443*R2443</f>
        <v>20600</v>
      </c>
      <c r="T2443" s="2">
        <f>M2443+N2443</f>
        <v>2</v>
      </c>
    </row>
    <row r="2444" spans="1:20" x14ac:dyDescent="0.2">
      <c r="A2444" s="2" t="s">
        <v>5108</v>
      </c>
      <c r="B2444" s="2" t="s">
        <v>2223</v>
      </c>
      <c r="C2444" s="2" t="s">
        <v>87</v>
      </c>
      <c r="D2444" s="2" t="str">
        <f>INDEX(Hotels!$C$2:$C$49,MATCH(C2444,Hotels!$A$2:$A$49,0))</f>
        <v>Kochi</v>
      </c>
      <c r="E2444" s="11">
        <v>45901</v>
      </c>
      <c r="F2444" s="11">
        <v>46099</v>
      </c>
      <c r="G2444" s="11">
        <v>46104</v>
      </c>
      <c r="H2444" s="13">
        <f>DATE(YEAR(F2444),MONTH(F2444),1)</f>
        <v>46082</v>
      </c>
      <c r="I2444" s="2">
        <f>G2444-F2444</f>
        <v>5</v>
      </c>
      <c r="J2444" s="2">
        <f>F2444-E2444</f>
        <v>198</v>
      </c>
      <c r="K2444" s="2" t="s">
        <v>2655</v>
      </c>
      <c r="L2444" s="2">
        <v>1</v>
      </c>
      <c r="M2444" s="2">
        <v>3</v>
      </c>
      <c r="N2444" s="2">
        <v>0</v>
      </c>
      <c r="O2444" s="2" t="s">
        <v>2683</v>
      </c>
      <c r="P2444" s="2" t="s">
        <v>2652</v>
      </c>
      <c r="Q2444" s="2" t="s">
        <v>2649</v>
      </c>
      <c r="R2444" s="3">
        <v>8450</v>
      </c>
      <c r="S2444" s="3">
        <f>I2444*L2444*R2444</f>
        <v>42250</v>
      </c>
      <c r="T2444" s="2">
        <f>M2444+N2444</f>
        <v>3</v>
      </c>
    </row>
    <row r="2445" spans="1:20" x14ac:dyDescent="0.2">
      <c r="A2445" s="2" t="s">
        <v>5109</v>
      </c>
      <c r="B2445" s="2" t="s">
        <v>2439</v>
      </c>
      <c r="C2445" s="2" t="s">
        <v>79</v>
      </c>
      <c r="D2445" s="2" t="str">
        <f>INDEX(Hotels!$C$2:$C$49,MATCH(C2445,Hotels!$A$2:$A$49,0))</f>
        <v>Bengaluru</v>
      </c>
      <c r="E2445" s="11">
        <v>45901</v>
      </c>
      <c r="F2445" s="11">
        <v>45912</v>
      </c>
      <c r="G2445" s="11">
        <v>45916</v>
      </c>
      <c r="H2445" s="13">
        <f>DATE(YEAR(F2445),MONTH(F2445),1)</f>
        <v>45901</v>
      </c>
      <c r="I2445" s="2">
        <f>G2445-F2445</f>
        <v>4</v>
      </c>
      <c r="J2445" s="2">
        <f>F2445-E2445</f>
        <v>11</v>
      </c>
      <c r="K2445" s="2" t="s">
        <v>2646</v>
      </c>
      <c r="L2445" s="2">
        <v>1</v>
      </c>
      <c r="M2445" s="2">
        <v>1</v>
      </c>
      <c r="N2445" s="2">
        <v>0</v>
      </c>
      <c r="O2445" s="2" t="s">
        <v>2647</v>
      </c>
      <c r="P2445" s="2" t="s">
        <v>2652</v>
      </c>
      <c r="Q2445" s="2" t="s">
        <v>2649</v>
      </c>
      <c r="R2445" s="3">
        <v>5450</v>
      </c>
      <c r="S2445" s="3">
        <f>I2445*L2445*R2445</f>
        <v>21800</v>
      </c>
      <c r="T2445" s="2">
        <f>M2445+N2445</f>
        <v>1</v>
      </c>
    </row>
    <row r="2446" spans="1:20" x14ac:dyDescent="0.2">
      <c r="A2446" s="2" t="s">
        <v>5110</v>
      </c>
      <c r="B2446" s="2" t="s">
        <v>464</v>
      </c>
      <c r="C2446" s="2" t="s">
        <v>29</v>
      </c>
      <c r="D2446" s="2" t="str">
        <f>INDEX(Hotels!$C$2:$C$49,MATCH(C2446,Hotels!$A$2:$A$49,0))</f>
        <v>Jaipur</v>
      </c>
      <c r="E2446" s="11">
        <v>45902</v>
      </c>
      <c r="F2446" s="11">
        <v>45905</v>
      </c>
      <c r="G2446" s="11">
        <v>45907</v>
      </c>
      <c r="H2446" s="13">
        <f>DATE(YEAR(F2446),MONTH(F2446),1)</f>
        <v>45901</v>
      </c>
      <c r="I2446" s="2">
        <f>G2446-F2446</f>
        <v>2</v>
      </c>
      <c r="J2446" s="2">
        <f>F2446-E2446</f>
        <v>3</v>
      </c>
      <c r="K2446" s="2" t="s">
        <v>2655</v>
      </c>
      <c r="L2446" s="2">
        <v>1</v>
      </c>
      <c r="M2446" s="2">
        <v>1</v>
      </c>
      <c r="N2446" s="2">
        <v>0</v>
      </c>
      <c r="O2446" s="2" t="s">
        <v>2732</v>
      </c>
      <c r="P2446" s="2" t="s">
        <v>2659</v>
      </c>
      <c r="Q2446" s="2" t="s">
        <v>2649</v>
      </c>
      <c r="R2446" s="3">
        <v>5500</v>
      </c>
      <c r="S2446" s="3">
        <f>I2446*L2446*R2446</f>
        <v>11000</v>
      </c>
      <c r="T2446" s="2">
        <f>M2446+N2446</f>
        <v>1</v>
      </c>
    </row>
    <row r="2447" spans="1:20" x14ac:dyDescent="0.2">
      <c r="A2447" s="2" t="s">
        <v>5111</v>
      </c>
      <c r="B2447" s="2" t="s">
        <v>673</v>
      </c>
      <c r="C2447" s="2" t="s">
        <v>127</v>
      </c>
      <c r="D2447" s="2" t="str">
        <f>INDEX(Hotels!$C$2:$C$49,MATCH(C2447,Hotels!$A$2:$A$49,0))</f>
        <v>Varanasi</v>
      </c>
      <c r="E2447" s="11">
        <v>45902</v>
      </c>
      <c r="F2447" s="11">
        <v>45937</v>
      </c>
      <c r="G2447" s="11">
        <v>45941</v>
      </c>
      <c r="H2447" s="13">
        <f>DATE(YEAR(F2447),MONTH(F2447),1)</f>
        <v>45931</v>
      </c>
      <c r="I2447" s="2">
        <f>G2447-F2447</f>
        <v>4</v>
      </c>
      <c r="J2447" s="2">
        <f>F2447-E2447</f>
        <v>35</v>
      </c>
      <c r="K2447" s="2" t="s">
        <v>2646</v>
      </c>
      <c r="L2447" s="2">
        <v>1</v>
      </c>
      <c r="M2447" s="2">
        <v>2</v>
      </c>
      <c r="N2447" s="2">
        <v>1</v>
      </c>
      <c r="O2447" s="2" t="s">
        <v>2670</v>
      </c>
      <c r="P2447" s="2" t="s">
        <v>2648</v>
      </c>
      <c r="Q2447" s="2" t="s">
        <v>2649</v>
      </c>
      <c r="R2447" s="3">
        <v>9900</v>
      </c>
      <c r="S2447" s="3">
        <f>I2447*L2447*R2447</f>
        <v>39600</v>
      </c>
      <c r="T2447" s="2">
        <f>M2447+N2447</f>
        <v>3</v>
      </c>
    </row>
    <row r="2448" spans="1:20" x14ac:dyDescent="0.2">
      <c r="A2448" s="2" t="s">
        <v>5112</v>
      </c>
      <c r="B2448" s="2" t="s">
        <v>804</v>
      </c>
      <c r="C2448" s="2" t="s">
        <v>125</v>
      </c>
      <c r="D2448" s="2" t="str">
        <f>INDEX(Hotels!$C$2:$C$49,MATCH(C2448,Hotels!$A$2:$A$49,0))</f>
        <v>Varanasi</v>
      </c>
      <c r="E2448" s="11">
        <v>45902</v>
      </c>
      <c r="F2448" s="11">
        <v>45951</v>
      </c>
      <c r="G2448" s="11">
        <v>45955</v>
      </c>
      <c r="H2448" s="13">
        <f>DATE(YEAR(F2448),MONTH(F2448),1)</f>
        <v>45931</v>
      </c>
      <c r="I2448" s="2">
        <f>G2448-F2448</f>
        <v>4</v>
      </c>
      <c r="J2448" s="2">
        <f>F2448-E2448</f>
        <v>49</v>
      </c>
      <c r="K2448" s="2" t="s">
        <v>2655</v>
      </c>
      <c r="L2448" s="2">
        <v>1</v>
      </c>
      <c r="M2448" s="2">
        <v>3</v>
      </c>
      <c r="N2448" s="2">
        <v>0</v>
      </c>
      <c r="O2448" s="2" t="s">
        <v>2670</v>
      </c>
      <c r="P2448" s="2" t="s">
        <v>2652</v>
      </c>
      <c r="Q2448" s="2" t="s">
        <v>2649</v>
      </c>
      <c r="R2448" s="3">
        <v>11600</v>
      </c>
      <c r="S2448" s="3">
        <f>I2448*L2448*R2448</f>
        <v>46400</v>
      </c>
      <c r="T2448" s="2">
        <f>M2448+N2448</f>
        <v>3</v>
      </c>
    </row>
    <row r="2449" spans="1:20" x14ac:dyDescent="0.2">
      <c r="A2449" s="2" t="s">
        <v>5113</v>
      </c>
      <c r="B2449" s="2" t="s">
        <v>1095</v>
      </c>
      <c r="C2449" s="2" t="s">
        <v>87</v>
      </c>
      <c r="D2449" s="2" t="str">
        <f>INDEX(Hotels!$C$2:$C$49,MATCH(C2449,Hotels!$A$2:$A$49,0))</f>
        <v>Kochi</v>
      </c>
      <c r="E2449" s="11">
        <v>45902</v>
      </c>
      <c r="F2449" s="11">
        <v>45962</v>
      </c>
      <c r="G2449" s="11">
        <v>45964</v>
      </c>
      <c r="H2449" s="13">
        <f>DATE(YEAR(F2449),MONTH(F2449),1)</f>
        <v>45962</v>
      </c>
      <c r="I2449" s="2">
        <f>G2449-F2449</f>
        <v>2</v>
      </c>
      <c r="J2449" s="2">
        <f>F2449-E2449</f>
        <v>60</v>
      </c>
      <c r="K2449" s="2" t="s">
        <v>2668</v>
      </c>
      <c r="L2449" s="2">
        <v>1</v>
      </c>
      <c r="M2449" s="2">
        <v>2</v>
      </c>
      <c r="N2449" s="2">
        <v>0</v>
      </c>
      <c r="O2449" s="2" t="s">
        <v>2651</v>
      </c>
      <c r="P2449" s="2" t="s">
        <v>2656</v>
      </c>
      <c r="Q2449" s="2" t="s">
        <v>2649</v>
      </c>
      <c r="R2449" s="3">
        <v>6250</v>
      </c>
      <c r="S2449" s="3">
        <f>I2449*L2449*R2449</f>
        <v>12500</v>
      </c>
      <c r="T2449" s="2">
        <f>M2449+N2449</f>
        <v>2</v>
      </c>
    </row>
    <row r="2450" spans="1:20" x14ac:dyDescent="0.2">
      <c r="A2450" s="2" t="s">
        <v>5114</v>
      </c>
      <c r="B2450" s="2" t="s">
        <v>1443</v>
      </c>
      <c r="C2450" s="2" t="s">
        <v>32</v>
      </c>
      <c r="D2450" s="2" t="str">
        <f>INDEX(Hotels!$C$2:$C$49,MATCH(C2450,Hotels!$A$2:$A$49,0))</f>
        <v>Jaipur</v>
      </c>
      <c r="E2450" s="11">
        <v>45902</v>
      </c>
      <c r="F2450" s="11">
        <v>45938</v>
      </c>
      <c r="G2450" s="11">
        <v>45941</v>
      </c>
      <c r="H2450" s="13">
        <f>DATE(YEAR(F2450),MONTH(F2450),1)</f>
        <v>45931</v>
      </c>
      <c r="I2450" s="2">
        <f>G2450-F2450</f>
        <v>3</v>
      </c>
      <c r="J2450" s="2">
        <f>F2450-E2450</f>
        <v>36</v>
      </c>
      <c r="K2450" s="2" t="s">
        <v>2668</v>
      </c>
      <c r="L2450" s="2">
        <v>1</v>
      </c>
      <c r="M2450" s="2">
        <v>2</v>
      </c>
      <c r="N2450" s="2">
        <v>0</v>
      </c>
      <c r="O2450" s="2" t="s">
        <v>2670</v>
      </c>
      <c r="P2450" s="2" t="s">
        <v>2672</v>
      </c>
      <c r="Q2450" s="2" t="s">
        <v>2649</v>
      </c>
      <c r="R2450" s="3">
        <v>6100</v>
      </c>
      <c r="S2450" s="3">
        <f>I2450*L2450*R2450</f>
        <v>18300</v>
      </c>
      <c r="T2450" s="2">
        <f>M2450+N2450</f>
        <v>2</v>
      </c>
    </row>
    <row r="2451" spans="1:20" x14ac:dyDescent="0.2">
      <c r="A2451" s="2" t="s">
        <v>5115</v>
      </c>
      <c r="B2451" s="2" t="s">
        <v>1921</v>
      </c>
      <c r="C2451" s="2" t="s">
        <v>26</v>
      </c>
      <c r="D2451" s="2" t="str">
        <f>INDEX(Hotels!$C$2:$C$49,MATCH(C2451,Hotels!$A$2:$A$49,0))</f>
        <v>Jaipur</v>
      </c>
      <c r="E2451" s="11">
        <v>45902</v>
      </c>
      <c r="F2451" s="11">
        <v>46059</v>
      </c>
      <c r="G2451" s="11">
        <v>46062</v>
      </c>
      <c r="H2451" s="13">
        <f>DATE(YEAR(F2451),MONTH(F2451),1)</f>
        <v>46054</v>
      </c>
      <c r="I2451" s="2">
        <f>G2451-F2451</f>
        <v>3</v>
      </c>
      <c r="J2451" s="2">
        <f>F2451-E2451</f>
        <v>157</v>
      </c>
      <c r="K2451" s="2" t="s">
        <v>2655</v>
      </c>
      <c r="L2451" s="2">
        <v>1</v>
      </c>
      <c r="M2451" s="2">
        <v>2</v>
      </c>
      <c r="N2451" s="2">
        <v>0</v>
      </c>
      <c r="O2451" s="2" t="s">
        <v>2683</v>
      </c>
      <c r="P2451" s="2" t="s">
        <v>2656</v>
      </c>
      <c r="Q2451" s="2" t="s">
        <v>2664</v>
      </c>
      <c r="R2451" s="3">
        <v>14950</v>
      </c>
      <c r="S2451" s="3">
        <f>I2451*L2451*R2451</f>
        <v>44850</v>
      </c>
      <c r="T2451" s="2">
        <f>M2451+N2451</f>
        <v>2</v>
      </c>
    </row>
    <row r="2452" spans="1:20" x14ac:dyDescent="0.2">
      <c r="A2452" s="2" t="s">
        <v>5116</v>
      </c>
      <c r="B2452" s="2" t="s">
        <v>2038</v>
      </c>
      <c r="C2452" s="2" t="s">
        <v>77</v>
      </c>
      <c r="D2452" s="2" t="str">
        <f>INDEX(Hotels!$C$2:$C$49,MATCH(C2452,Hotels!$A$2:$A$49,0))</f>
        <v>Bengaluru</v>
      </c>
      <c r="E2452" s="11">
        <v>45902</v>
      </c>
      <c r="F2452" s="11">
        <v>45998</v>
      </c>
      <c r="G2452" s="11">
        <v>46001</v>
      </c>
      <c r="H2452" s="13">
        <f>DATE(YEAR(F2452),MONTH(F2452),1)</f>
        <v>45992</v>
      </c>
      <c r="I2452" s="2">
        <f>G2452-F2452</f>
        <v>3</v>
      </c>
      <c r="J2452" s="2">
        <f>F2452-E2452</f>
        <v>96</v>
      </c>
      <c r="K2452" s="2" t="s">
        <v>2668</v>
      </c>
      <c r="L2452" s="2">
        <v>1</v>
      </c>
      <c r="M2452" s="2">
        <v>2</v>
      </c>
      <c r="N2452" s="2">
        <v>0</v>
      </c>
      <c r="O2452" s="2" t="s">
        <v>2647</v>
      </c>
      <c r="P2452" s="2" t="s">
        <v>2656</v>
      </c>
      <c r="Q2452" s="2" t="s">
        <v>2649</v>
      </c>
      <c r="R2452" s="3">
        <v>8050</v>
      </c>
      <c r="S2452" s="3">
        <f>I2452*L2452*R2452</f>
        <v>24150</v>
      </c>
      <c r="T2452" s="2">
        <f>M2452+N2452</f>
        <v>2</v>
      </c>
    </row>
    <row r="2453" spans="1:20" x14ac:dyDescent="0.2">
      <c r="A2453" s="2" t="s">
        <v>5117</v>
      </c>
      <c r="B2453" s="2" t="s">
        <v>2057</v>
      </c>
      <c r="C2453" s="2" t="s">
        <v>97</v>
      </c>
      <c r="D2453" s="2" t="str">
        <f>INDEX(Hotels!$C$2:$C$49,MATCH(C2453,Hotels!$A$2:$A$49,0))</f>
        <v>Shimla</v>
      </c>
      <c r="E2453" s="11">
        <v>45902</v>
      </c>
      <c r="F2453" s="11">
        <v>45956</v>
      </c>
      <c r="G2453" s="11">
        <v>45959</v>
      </c>
      <c r="H2453" s="13">
        <f>DATE(YEAR(F2453),MONTH(F2453),1)</f>
        <v>45931</v>
      </c>
      <c r="I2453" s="2">
        <f>G2453-F2453</f>
        <v>3</v>
      </c>
      <c r="J2453" s="2">
        <f>F2453-E2453</f>
        <v>54</v>
      </c>
      <c r="K2453" s="2" t="s">
        <v>2655</v>
      </c>
      <c r="L2453" s="2">
        <v>1</v>
      </c>
      <c r="M2453" s="2">
        <v>2</v>
      </c>
      <c r="N2453" s="2">
        <v>0</v>
      </c>
      <c r="O2453" s="2" t="s">
        <v>2683</v>
      </c>
      <c r="P2453" s="2" t="s">
        <v>2662</v>
      </c>
      <c r="Q2453" s="2" t="s">
        <v>2649</v>
      </c>
      <c r="R2453" s="3">
        <v>10650</v>
      </c>
      <c r="S2453" s="3">
        <f>I2453*L2453*R2453</f>
        <v>31950</v>
      </c>
      <c r="T2453" s="2">
        <f>M2453+N2453</f>
        <v>2</v>
      </c>
    </row>
    <row r="2454" spans="1:20" x14ac:dyDescent="0.2">
      <c r="A2454" s="2" t="s">
        <v>5118</v>
      </c>
      <c r="B2454" s="2" t="s">
        <v>2283</v>
      </c>
      <c r="C2454" s="2" t="s">
        <v>59</v>
      </c>
      <c r="D2454" s="2" t="str">
        <f>INDEX(Hotels!$C$2:$C$49,MATCH(C2454,Hotels!$A$2:$A$49,0))</f>
        <v>Mumbai</v>
      </c>
      <c r="E2454" s="11">
        <v>45902</v>
      </c>
      <c r="F2454" s="11">
        <v>46025</v>
      </c>
      <c r="G2454" s="11">
        <v>46028</v>
      </c>
      <c r="H2454" s="13">
        <f>DATE(YEAR(F2454),MONTH(F2454),1)</f>
        <v>46023</v>
      </c>
      <c r="I2454" s="2">
        <f>G2454-F2454</f>
        <v>3</v>
      </c>
      <c r="J2454" s="2">
        <f>F2454-E2454</f>
        <v>123</v>
      </c>
      <c r="K2454" s="2" t="s">
        <v>2668</v>
      </c>
      <c r="L2454" s="2">
        <v>4</v>
      </c>
      <c r="M2454" s="2">
        <v>8</v>
      </c>
      <c r="N2454" s="2">
        <v>0</v>
      </c>
      <c r="O2454" s="2" t="s">
        <v>2658</v>
      </c>
      <c r="P2454" s="2" t="s">
        <v>2652</v>
      </c>
      <c r="Q2454" s="2" t="s">
        <v>2649</v>
      </c>
      <c r="R2454" s="3">
        <v>5800</v>
      </c>
      <c r="S2454" s="3">
        <f>I2454*L2454*R2454</f>
        <v>69600</v>
      </c>
      <c r="T2454" s="2">
        <f>M2454+N2454</f>
        <v>8</v>
      </c>
    </row>
    <row r="2455" spans="1:20" x14ac:dyDescent="0.2">
      <c r="A2455" s="2" t="s">
        <v>5119</v>
      </c>
      <c r="B2455" s="2" t="s">
        <v>2386</v>
      </c>
      <c r="C2455" s="2" t="s">
        <v>89</v>
      </c>
      <c r="D2455" s="2" t="str">
        <f>INDEX(Hotels!$C$2:$C$49,MATCH(C2455,Hotels!$A$2:$A$49,0))</f>
        <v>Kochi</v>
      </c>
      <c r="E2455" s="11">
        <v>45902</v>
      </c>
      <c r="F2455" s="11">
        <v>46036</v>
      </c>
      <c r="G2455" s="11">
        <v>46039</v>
      </c>
      <c r="H2455" s="13">
        <f>DATE(YEAR(F2455),MONTH(F2455),1)</f>
        <v>46023</v>
      </c>
      <c r="I2455" s="2">
        <f>G2455-F2455</f>
        <v>3</v>
      </c>
      <c r="J2455" s="2">
        <f>F2455-E2455</f>
        <v>134</v>
      </c>
      <c r="K2455" s="2" t="s">
        <v>2646</v>
      </c>
      <c r="L2455" s="2">
        <v>2</v>
      </c>
      <c r="M2455" s="2">
        <v>4</v>
      </c>
      <c r="N2455" s="2">
        <v>0</v>
      </c>
      <c r="O2455" s="2" t="s">
        <v>2658</v>
      </c>
      <c r="P2455" s="2" t="s">
        <v>2652</v>
      </c>
      <c r="Q2455" s="2" t="s">
        <v>2649</v>
      </c>
      <c r="R2455" s="3">
        <v>13150</v>
      </c>
      <c r="S2455" s="3">
        <f>I2455*L2455*R2455</f>
        <v>78900</v>
      </c>
      <c r="T2455" s="2">
        <f>M2455+N2455</f>
        <v>4</v>
      </c>
    </row>
    <row r="2456" spans="1:20" x14ac:dyDescent="0.2">
      <c r="A2456" s="2" t="s">
        <v>5120</v>
      </c>
      <c r="B2456" s="2" t="s">
        <v>2498</v>
      </c>
      <c r="C2456" s="2" t="s">
        <v>57</v>
      </c>
      <c r="D2456" s="2" t="str">
        <f>INDEX(Hotels!$C$2:$C$49,MATCH(C2456,Hotels!$A$2:$A$49,0))</f>
        <v>Mumbai</v>
      </c>
      <c r="E2456" s="11">
        <v>45902</v>
      </c>
      <c r="F2456" s="11">
        <v>45930</v>
      </c>
      <c r="G2456" s="11">
        <v>45935</v>
      </c>
      <c r="H2456" s="13">
        <f>DATE(YEAR(F2456),MONTH(F2456),1)</f>
        <v>45901</v>
      </c>
      <c r="I2456" s="2">
        <f>G2456-F2456</f>
        <v>5</v>
      </c>
      <c r="J2456" s="2">
        <f>F2456-E2456</f>
        <v>28</v>
      </c>
      <c r="K2456" s="2" t="s">
        <v>2655</v>
      </c>
      <c r="L2456" s="2">
        <v>1</v>
      </c>
      <c r="M2456" s="2">
        <v>3</v>
      </c>
      <c r="N2456" s="2">
        <v>1</v>
      </c>
      <c r="O2456" s="2" t="s">
        <v>2647</v>
      </c>
      <c r="P2456" s="2" t="s">
        <v>2652</v>
      </c>
      <c r="Q2456" s="2" t="s">
        <v>2649</v>
      </c>
      <c r="R2456" s="3">
        <v>7450</v>
      </c>
      <c r="S2456" s="3">
        <f>I2456*L2456*R2456</f>
        <v>37250</v>
      </c>
      <c r="T2456" s="2">
        <f>M2456+N2456</f>
        <v>4</v>
      </c>
    </row>
    <row r="2457" spans="1:20" x14ac:dyDescent="0.2">
      <c r="A2457" s="2" t="s">
        <v>5121</v>
      </c>
      <c r="B2457" s="2" t="s">
        <v>422</v>
      </c>
      <c r="C2457" s="2" t="s">
        <v>87</v>
      </c>
      <c r="D2457" s="2" t="str">
        <f>INDEX(Hotels!$C$2:$C$49,MATCH(C2457,Hotels!$A$2:$A$49,0))</f>
        <v>Kochi</v>
      </c>
      <c r="E2457" s="11">
        <v>45903</v>
      </c>
      <c r="F2457" s="11">
        <v>45910</v>
      </c>
      <c r="G2457" s="11">
        <v>45915</v>
      </c>
      <c r="H2457" s="13">
        <f>DATE(YEAR(F2457),MONTH(F2457),1)</f>
        <v>45901</v>
      </c>
      <c r="I2457" s="2">
        <f>G2457-F2457</f>
        <v>5</v>
      </c>
      <c r="J2457" s="2">
        <f>F2457-E2457</f>
        <v>7</v>
      </c>
      <c r="K2457" s="2" t="s">
        <v>2646</v>
      </c>
      <c r="L2457" s="2">
        <v>1</v>
      </c>
      <c r="M2457" s="2">
        <v>1</v>
      </c>
      <c r="N2457" s="2">
        <v>0</v>
      </c>
      <c r="O2457" s="2" t="s">
        <v>2689</v>
      </c>
      <c r="P2457" s="2" t="s">
        <v>2672</v>
      </c>
      <c r="Q2457" s="2" t="s">
        <v>2649</v>
      </c>
      <c r="R2457" s="3">
        <v>7850</v>
      </c>
      <c r="S2457" s="3">
        <f>I2457*L2457*R2457</f>
        <v>39250</v>
      </c>
      <c r="T2457" s="2">
        <f>M2457+N2457</f>
        <v>1</v>
      </c>
    </row>
    <row r="2458" spans="1:20" x14ac:dyDescent="0.2">
      <c r="A2458" s="2" t="s">
        <v>5122</v>
      </c>
      <c r="B2458" s="2" t="s">
        <v>768</v>
      </c>
      <c r="C2458" s="2" t="s">
        <v>53</v>
      </c>
      <c r="D2458" s="2" t="str">
        <f>INDEX(Hotels!$C$2:$C$49,MATCH(C2458,Hotels!$A$2:$A$49,0))</f>
        <v>Mumbai</v>
      </c>
      <c r="E2458" s="11">
        <v>45903</v>
      </c>
      <c r="F2458" s="11">
        <v>45932</v>
      </c>
      <c r="G2458" s="11">
        <v>45934</v>
      </c>
      <c r="H2458" s="13">
        <f>DATE(YEAR(F2458),MONTH(F2458),1)</f>
        <v>45931</v>
      </c>
      <c r="I2458" s="2">
        <f>G2458-F2458</f>
        <v>2</v>
      </c>
      <c r="J2458" s="2">
        <f>F2458-E2458</f>
        <v>29</v>
      </c>
      <c r="K2458" s="2" t="s">
        <v>2666</v>
      </c>
      <c r="L2458" s="2">
        <v>1</v>
      </c>
      <c r="M2458" s="2">
        <v>2</v>
      </c>
      <c r="N2458" s="2">
        <v>0</v>
      </c>
      <c r="O2458" s="2" t="s">
        <v>2689</v>
      </c>
      <c r="P2458" s="2" t="s">
        <v>2672</v>
      </c>
      <c r="Q2458" s="2" t="s">
        <v>2653</v>
      </c>
      <c r="R2458" s="3">
        <v>20800</v>
      </c>
      <c r="S2458" s="3">
        <f>I2458*L2458*R2458</f>
        <v>41600</v>
      </c>
      <c r="T2458" s="2">
        <f>M2458+N2458</f>
        <v>2</v>
      </c>
    </row>
    <row r="2459" spans="1:20" x14ac:dyDescent="0.2">
      <c r="A2459" s="2" t="s">
        <v>5123</v>
      </c>
      <c r="B2459" s="2" t="s">
        <v>924</v>
      </c>
      <c r="C2459" s="2" t="s">
        <v>101</v>
      </c>
      <c r="D2459" s="2" t="str">
        <f>INDEX(Hotels!$C$2:$C$49,MATCH(C2459,Hotels!$A$2:$A$49,0))</f>
        <v>Shimla</v>
      </c>
      <c r="E2459" s="11">
        <v>45903</v>
      </c>
      <c r="F2459" s="11">
        <v>45906</v>
      </c>
      <c r="G2459" s="11">
        <v>45910</v>
      </c>
      <c r="H2459" s="13">
        <f>DATE(YEAR(F2459),MONTH(F2459),1)</f>
        <v>45901</v>
      </c>
      <c r="I2459" s="2">
        <f>G2459-F2459</f>
        <v>4</v>
      </c>
      <c r="J2459" s="2">
        <f>F2459-E2459</f>
        <v>3</v>
      </c>
      <c r="K2459" s="2" t="s">
        <v>2655</v>
      </c>
      <c r="L2459" s="2">
        <v>1</v>
      </c>
      <c r="M2459" s="2">
        <v>2</v>
      </c>
      <c r="N2459" s="2">
        <v>0</v>
      </c>
      <c r="O2459" s="2" t="s">
        <v>2658</v>
      </c>
      <c r="P2459" s="2" t="s">
        <v>2656</v>
      </c>
      <c r="Q2459" s="2" t="s">
        <v>2649</v>
      </c>
      <c r="R2459" s="3">
        <v>5050</v>
      </c>
      <c r="S2459" s="3">
        <f>I2459*L2459*R2459</f>
        <v>20200</v>
      </c>
      <c r="T2459" s="2">
        <f>M2459+N2459</f>
        <v>2</v>
      </c>
    </row>
    <row r="2460" spans="1:20" x14ac:dyDescent="0.2">
      <c r="A2460" s="2" t="s">
        <v>5124</v>
      </c>
      <c r="B2460" s="2" t="s">
        <v>1161</v>
      </c>
      <c r="C2460" s="2" t="s">
        <v>116</v>
      </c>
      <c r="D2460" s="2" t="str">
        <f>INDEX(Hotels!$C$2:$C$49,MATCH(C2460,Hotels!$A$2:$A$49,0))</f>
        <v>Rishikesh</v>
      </c>
      <c r="E2460" s="11">
        <v>45903</v>
      </c>
      <c r="F2460" s="11">
        <v>45910</v>
      </c>
      <c r="G2460" s="11">
        <v>45913</v>
      </c>
      <c r="H2460" s="13">
        <f>DATE(YEAR(F2460),MONTH(F2460),1)</f>
        <v>45901</v>
      </c>
      <c r="I2460" s="2">
        <f>G2460-F2460</f>
        <v>3</v>
      </c>
      <c r="J2460" s="2">
        <f>F2460-E2460</f>
        <v>7</v>
      </c>
      <c r="K2460" s="2" t="s">
        <v>2655</v>
      </c>
      <c r="L2460" s="2">
        <v>1</v>
      </c>
      <c r="M2460" s="2">
        <v>1</v>
      </c>
      <c r="N2460" s="2">
        <v>0</v>
      </c>
      <c r="O2460" s="2" t="s">
        <v>2732</v>
      </c>
      <c r="P2460" s="2" t="s">
        <v>2656</v>
      </c>
      <c r="Q2460" s="2" t="s">
        <v>2649</v>
      </c>
      <c r="R2460" s="3">
        <v>5750</v>
      </c>
      <c r="S2460" s="3">
        <f>I2460*L2460*R2460</f>
        <v>17250</v>
      </c>
      <c r="T2460" s="2">
        <f>M2460+N2460</f>
        <v>1</v>
      </c>
    </row>
    <row r="2461" spans="1:20" x14ac:dyDescent="0.2">
      <c r="A2461" s="2" t="s">
        <v>5125</v>
      </c>
      <c r="B2461" s="2" t="s">
        <v>2030</v>
      </c>
      <c r="C2461" s="2" t="s">
        <v>122</v>
      </c>
      <c r="D2461" s="2" t="str">
        <f>INDEX(Hotels!$C$2:$C$49,MATCH(C2461,Hotels!$A$2:$A$49,0))</f>
        <v>Varanasi</v>
      </c>
      <c r="E2461" s="11">
        <v>45903</v>
      </c>
      <c r="F2461" s="11">
        <v>45904</v>
      </c>
      <c r="G2461" s="11">
        <v>45906</v>
      </c>
      <c r="H2461" s="13">
        <f>DATE(YEAR(F2461),MONTH(F2461),1)</f>
        <v>45901</v>
      </c>
      <c r="I2461" s="2">
        <f>G2461-F2461</f>
        <v>2</v>
      </c>
      <c r="J2461" s="2">
        <f>F2461-E2461</f>
        <v>1</v>
      </c>
      <c r="K2461" s="2" t="s">
        <v>2668</v>
      </c>
      <c r="L2461" s="2">
        <v>1</v>
      </c>
      <c r="M2461" s="2">
        <v>1</v>
      </c>
      <c r="N2461" s="2">
        <v>0</v>
      </c>
      <c r="O2461" s="2" t="s">
        <v>2647</v>
      </c>
      <c r="P2461" s="2" t="s">
        <v>2652</v>
      </c>
      <c r="Q2461" s="2" t="s">
        <v>2649</v>
      </c>
      <c r="R2461" s="3">
        <v>1900</v>
      </c>
      <c r="S2461" s="3">
        <f>I2461*L2461*R2461</f>
        <v>3800</v>
      </c>
      <c r="T2461" s="2">
        <f>M2461+N2461</f>
        <v>1</v>
      </c>
    </row>
    <row r="2462" spans="1:20" x14ac:dyDescent="0.2">
      <c r="A2462" s="2" t="s">
        <v>5126</v>
      </c>
      <c r="B2462" s="2" t="s">
        <v>2223</v>
      </c>
      <c r="C2462" s="2" t="s">
        <v>89</v>
      </c>
      <c r="D2462" s="2" t="str">
        <f>INDEX(Hotels!$C$2:$C$49,MATCH(C2462,Hotels!$A$2:$A$49,0))</f>
        <v>Kochi</v>
      </c>
      <c r="E2462" s="11">
        <v>45903</v>
      </c>
      <c r="F2462" s="11">
        <v>45942</v>
      </c>
      <c r="G2462" s="11">
        <v>45947</v>
      </c>
      <c r="H2462" s="13">
        <f>DATE(YEAR(F2462),MONTH(F2462),1)</f>
        <v>45931</v>
      </c>
      <c r="I2462" s="2">
        <f>G2462-F2462</f>
        <v>5</v>
      </c>
      <c r="J2462" s="2">
        <f>F2462-E2462</f>
        <v>39</v>
      </c>
      <c r="K2462" s="2" t="s">
        <v>2668</v>
      </c>
      <c r="L2462" s="2">
        <v>1</v>
      </c>
      <c r="M2462" s="2">
        <v>2</v>
      </c>
      <c r="N2462" s="2">
        <v>1</v>
      </c>
      <c r="O2462" s="2" t="s">
        <v>2658</v>
      </c>
      <c r="P2462" s="2" t="s">
        <v>2656</v>
      </c>
      <c r="Q2462" s="2" t="s">
        <v>2649</v>
      </c>
      <c r="R2462" s="3">
        <v>6750</v>
      </c>
      <c r="S2462" s="3">
        <f>I2462*L2462*R2462</f>
        <v>33750</v>
      </c>
      <c r="T2462" s="2">
        <f>M2462+N2462</f>
        <v>3</v>
      </c>
    </row>
    <row r="2463" spans="1:20" x14ac:dyDescent="0.2">
      <c r="A2463" s="2" t="s">
        <v>5127</v>
      </c>
      <c r="B2463" s="2" t="s">
        <v>2398</v>
      </c>
      <c r="C2463" s="2" t="s">
        <v>97</v>
      </c>
      <c r="D2463" s="2" t="str">
        <f>INDEX(Hotels!$C$2:$C$49,MATCH(C2463,Hotels!$A$2:$A$49,0))</f>
        <v>Shimla</v>
      </c>
      <c r="E2463" s="11">
        <v>45903</v>
      </c>
      <c r="F2463" s="11">
        <v>46011</v>
      </c>
      <c r="G2463" s="11">
        <v>46014</v>
      </c>
      <c r="H2463" s="13">
        <f>DATE(YEAR(F2463),MONTH(F2463),1)</f>
        <v>45992</v>
      </c>
      <c r="I2463" s="2">
        <f>G2463-F2463</f>
        <v>3</v>
      </c>
      <c r="J2463" s="2">
        <f>F2463-E2463</f>
        <v>108</v>
      </c>
      <c r="K2463" s="2" t="s">
        <v>2666</v>
      </c>
      <c r="L2463" s="2">
        <v>1</v>
      </c>
      <c r="M2463" s="2">
        <v>3</v>
      </c>
      <c r="N2463" s="2">
        <v>0</v>
      </c>
      <c r="O2463" s="2" t="s">
        <v>2658</v>
      </c>
      <c r="P2463" s="2" t="s">
        <v>2662</v>
      </c>
      <c r="Q2463" s="2" t="s">
        <v>2649</v>
      </c>
      <c r="R2463" s="3">
        <v>31350</v>
      </c>
      <c r="S2463" s="3">
        <f>I2463*L2463*R2463</f>
        <v>94050</v>
      </c>
      <c r="T2463" s="2">
        <f>M2463+N2463</f>
        <v>3</v>
      </c>
    </row>
    <row r="2464" spans="1:20" x14ac:dyDescent="0.2">
      <c r="A2464" s="2" t="s">
        <v>5128</v>
      </c>
      <c r="B2464" s="2" t="s">
        <v>671</v>
      </c>
      <c r="C2464" s="2" t="s">
        <v>106</v>
      </c>
      <c r="D2464" s="2" t="str">
        <f>INDEX(Hotels!$C$2:$C$49,MATCH(C2464,Hotels!$A$2:$A$49,0))</f>
        <v>Manali</v>
      </c>
      <c r="E2464" s="11">
        <v>45904</v>
      </c>
      <c r="F2464" s="11">
        <v>45907</v>
      </c>
      <c r="G2464" s="11">
        <v>45908</v>
      </c>
      <c r="H2464" s="13">
        <f>DATE(YEAR(F2464),MONTH(F2464),1)</f>
        <v>45901</v>
      </c>
      <c r="I2464" s="2">
        <f>G2464-F2464</f>
        <v>1</v>
      </c>
      <c r="J2464" s="2">
        <f>F2464-E2464</f>
        <v>3</v>
      </c>
      <c r="K2464" s="2" t="s">
        <v>2655</v>
      </c>
      <c r="L2464" s="2">
        <v>1</v>
      </c>
      <c r="M2464" s="2">
        <v>2</v>
      </c>
      <c r="N2464" s="2">
        <v>0</v>
      </c>
      <c r="O2464" s="2" t="s">
        <v>2732</v>
      </c>
      <c r="P2464" s="2" t="s">
        <v>2656</v>
      </c>
      <c r="Q2464" s="2" t="s">
        <v>2649</v>
      </c>
      <c r="R2464" s="3">
        <v>5200</v>
      </c>
      <c r="S2464" s="3">
        <f>I2464*L2464*R2464</f>
        <v>5200</v>
      </c>
      <c r="T2464" s="2">
        <f>M2464+N2464</f>
        <v>2</v>
      </c>
    </row>
    <row r="2465" spans="1:20" x14ac:dyDescent="0.2">
      <c r="A2465" s="2" t="s">
        <v>5129</v>
      </c>
      <c r="B2465" s="2" t="s">
        <v>974</v>
      </c>
      <c r="C2465" s="2" t="s">
        <v>125</v>
      </c>
      <c r="D2465" s="2" t="str">
        <f>INDEX(Hotels!$C$2:$C$49,MATCH(C2465,Hotels!$A$2:$A$49,0))</f>
        <v>Varanasi</v>
      </c>
      <c r="E2465" s="11">
        <v>45904</v>
      </c>
      <c r="F2465" s="11">
        <v>45914</v>
      </c>
      <c r="G2465" s="11">
        <v>45915</v>
      </c>
      <c r="H2465" s="13">
        <f>DATE(YEAR(F2465),MONTH(F2465),1)</f>
        <v>45901</v>
      </c>
      <c r="I2465" s="2">
        <f>G2465-F2465</f>
        <v>1</v>
      </c>
      <c r="J2465" s="2">
        <f>F2465-E2465</f>
        <v>10</v>
      </c>
      <c r="K2465" s="2" t="s">
        <v>2655</v>
      </c>
      <c r="L2465" s="2">
        <v>1</v>
      </c>
      <c r="M2465" s="2">
        <v>1</v>
      </c>
      <c r="N2465" s="2">
        <v>0</v>
      </c>
      <c r="O2465" s="2" t="s">
        <v>2732</v>
      </c>
      <c r="P2465" s="2" t="s">
        <v>2672</v>
      </c>
      <c r="Q2465" s="2" t="s">
        <v>2649</v>
      </c>
      <c r="R2465" s="3">
        <v>8000</v>
      </c>
      <c r="S2465" s="3">
        <f>I2465*L2465*R2465</f>
        <v>8000</v>
      </c>
      <c r="T2465" s="2">
        <f>M2465+N2465</f>
        <v>1</v>
      </c>
    </row>
    <row r="2466" spans="1:20" x14ac:dyDescent="0.2">
      <c r="A2466" s="2" t="s">
        <v>5130</v>
      </c>
      <c r="B2466" s="2" t="s">
        <v>1202</v>
      </c>
      <c r="C2466" s="2" t="s">
        <v>116</v>
      </c>
      <c r="D2466" s="2" t="str">
        <f>INDEX(Hotels!$C$2:$C$49,MATCH(C2466,Hotels!$A$2:$A$49,0))</f>
        <v>Rishikesh</v>
      </c>
      <c r="E2466" s="11">
        <v>45904</v>
      </c>
      <c r="F2466" s="11">
        <v>45904</v>
      </c>
      <c r="G2466" s="11">
        <v>45906</v>
      </c>
      <c r="H2466" s="13">
        <f>DATE(YEAR(F2466),MONTH(F2466),1)</f>
        <v>45901</v>
      </c>
      <c r="I2466" s="2">
        <f>G2466-F2466</f>
        <v>2</v>
      </c>
      <c r="J2466" s="2">
        <f>F2466-E2466</f>
        <v>0</v>
      </c>
      <c r="K2466" s="2" t="s">
        <v>2655</v>
      </c>
      <c r="L2466" s="2">
        <v>1</v>
      </c>
      <c r="M2466" s="2">
        <v>3</v>
      </c>
      <c r="N2466" s="2">
        <v>0</v>
      </c>
      <c r="O2466" s="2" t="s">
        <v>2647</v>
      </c>
      <c r="P2466" s="2" t="s">
        <v>2652</v>
      </c>
      <c r="Q2466" s="2" t="s">
        <v>2649</v>
      </c>
      <c r="R2466" s="3">
        <v>5800</v>
      </c>
      <c r="S2466" s="3">
        <f>I2466*L2466*R2466</f>
        <v>11600</v>
      </c>
      <c r="T2466" s="2">
        <f>M2466+N2466</f>
        <v>3</v>
      </c>
    </row>
    <row r="2467" spans="1:20" x14ac:dyDescent="0.2">
      <c r="A2467" s="2" t="s">
        <v>5131</v>
      </c>
      <c r="B2467" s="2" t="s">
        <v>1233</v>
      </c>
      <c r="C2467" s="2" t="s">
        <v>51</v>
      </c>
      <c r="D2467" s="2" t="str">
        <f>INDEX(Hotels!$C$2:$C$49,MATCH(C2467,Hotels!$A$2:$A$49,0))</f>
        <v>Agra</v>
      </c>
      <c r="E2467" s="11">
        <v>45904</v>
      </c>
      <c r="F2467" s="11">
        <v>45911</v>
      </c>
      <c r="G2467" s="11">
        <v>45914</v>
      </c>
      <c r="H2467" s="13">
        <f>DATE(YEAR(F2467),MONTH(F2467),1)</f>
        <v>45901</v>
      </c>
      <c r="I2467" s="2">
        <f>G2467-F2467</f>
        <v>3</v>
      </c>
      <c r="J2467" s="2">
        <f>F2467-E2467</f>
        <v>7</v>
      </c>
      <c r="K2467" s="2" t="s">
        <v>2655</v>
      </c>
      <c r="L2467" s="2">
        <v>1</v>
      </c>
      <c r="M2467" s="2">
        <v>1</v>
      </c>
      <c r="N2467" s="2">
        <v>0</v>
      </c>
      <c r="O2467" s="2" t="s">
        <v>2732</v>
      </c>
      <c r="P2467" s="2" t="s">
        <v>2656</v>
      </c>
      <c r="Q2467" s="2" t="s">
        <v>2649</v>
      </c>
      <c r="R2467" s="3">
        <v>7700</v>
      </c>
      <c r="S2467" s="3">
        <f>I2467*L2467*R2467</f>
        <v>23100</v>
      </c>
      <c r="T2467" s="2">
        <f>M2467+N2467</f>
        <v>1</v>
      </c>
    </row>
    <row r="2468" spans="1:20" x14ac:dyDescent="0.2">
      <c r="A2468" s="2" t="s">
        <v>5132</v>
      </c>
      <c r="B2468" s="2" t="s">
        <v>1332</v>
      </c>
      <c r="C2468" s="2" t="s">
        <v>93</v>
      </c>
      <c r="D2468" s="2" t="str">
        <f>INDEX(Hotels!$C$2:$C$49,MATCH(C2468,Hotels!$A$2:$A$49,0))</f>
        <v>Shimla</v>
      </c>
      <c r="E2468" s="11">
        <v>45904</v>
      </c>
      <c r="F2468" s="11">
        <v>45920</v>
      </c>
      <c r="G2468" s="11">
        <v>45925</v>
      </c>
      <c r="H2468" s="13">
        <f>DATE(YEAR(F2468),MONTH(F2468),1)</f>
        <v>45901</v>
      </c>
      <c r="I2468" s="2">
        <f>G2468-F2468</f>
        <v>5</v>
      </c>
      <c r="J2468" s="2">
        <f>F2468-E2468</f>
        <v>16</v>
      </c>
      <c r="K2468" s="2" t="s">
        <v>2668</v>
      </c>
      <c r="L2468" s="2">
        <v>2</v>
      </c>
      <c r="M2468" s="2">
        <v>4</v>
      </c>
      <c r="N2468" s="2">
        <v>1</v>
      </c>
      <c r="O2468" s="2" t="s">
        <v>2647</v>
      </c>
      <c r="P2468" s="2" t="s">
        <v>2656</v>
      </c>
      <c r="Q2468" s="2" t="s">
        <v>2653</v>
      </c>
      <c r="R2468" s="3">
        <v>3400</v>
      </c>
      <c r="S2468" s="3">
        <f>I2468*L2468*R2468</f>
        <v>34000</v>
      </c>
      <c r="T2468" s="2">
        <f>M2468+N2468</f>
        <v>5</v>
      </c>
    </row>
    <row r="2469" spans="1:20" x14ac:dyDescent="0.2">
      <c r="A2469" s="2" t="s">
        <v>5133</v>
      </c>
      <c r="B2469" s="2" t="s">
        <v>1511</v>
      </c>
      <c r="C2469" s="2" t="s">
        <v>79</v>
      </c>
      <c r="D2469" s="2" t="str">
        <f>INDEX(Hotels!$C$2:$C$49,MATCH(C2469,Hotels!$A$2:$A$49,0))</f>
        <v>Bengaluru</v>
      </c>
      <c r="E2469" s="11">
        <v>45904</v>
      </c>
      <c r="F2469" s="11">
        <v>45978</v>
      </c>
      <c r="G2469" s="11">
        <v>45982</v>
      </c>
      <c r="H2469" s="13">
        <f>DATE(YEAR(F2469),MONTH(F2469),1)</f>
        <v>45962</v>
      </c>
      <c r="I2469" s="2">
        <f>G2469-F2469</f>
        <v>4</v>
      </c>
      <c r="J2469" s="2">
        <f>F2469-E2469</f>
        <v>74</v>
      </c>
      <c r="K2469" s="2" t="s">
        <v>2668</v>
      </c>
      <c r="L2469" s="2">
        <v>1</v>
      </c>
      <c r="M2469" s="2">
        <v>2</v>
      </c>
      <c r="N2469" s="2">
        <v>2</v>
      </c>
      <c r="O2469" s="2" t="s">
        <v>2670</v>
      </c>
      <c r="P2469" s="2" t="s">
        <v>2652</v>
      </c>
      <c r="Q2469" s="2" t="s">
        <v>2649</v>
      </c>
      <c r="R2469" s="3">
        <v>5050</v>
      </c>
      <c r="S2469" s="3">
        <f>I2469*L2469*R2469</f>
        <v>20200</v>
      </c>
      <c r="T2469" s="2">
        <f>M2469+N2469</f>
        <v>4</v>
      </c>
    </row>
    <row r="2470" spans="1:20" x14ac:dyDescent="0.2">
      <c r="A2470" s="2" t="s">
        <v>5134</v>
      </c>
      <c r="B2470" s="2" t="s">
        <v>2070</v>
      </c>
      <c r="C2470" s="2" t="s">
        <v>83</v>
      </c>
      <c r="D2470" s="2" t="str">
        <f>INDEX(Hotels!$C$2:$C$49,MATCH(C2470,Hotels!$A$2:$A$49,0))</f>
        <v>Kochi</v>
      </c>
      <c r="E2470" s="11">
        <v>45904</v>
      </c>
      <c r="F2470" s="11">
        <v>45935</v>
      </c>
      <c r="G2470" s="11">
        <v>45939</v>
      </c>
      <c r="H2470" s="13">
        <f>DATE(YEAR(F2470),MONTH(F2470),1)</f>
        <v>45931</v>
      </c>
      <c r="I2470" s="2">
        <f>G2470-F2470</f>
        <v>4</v>
      </c>
      <c r="J2470" s="2">
        <f>F2470-E2470</f>
        <v>31</v>
      </c>
      <c r="K2470" s="2" t="s">
        <v>2666</v>
      </c>
      <c r="L2470" s="2">
        <v>1</v>
      </c>
      <c r="M2470" s="2">
        <v>3</v>
      </c>
      <c r="N2470" s="2">
        <v>0</v>
      </c>
      <c r="O2470" s="2" t="s">
        <v>2647</v>
      </c>
      <c r="P2470" s="2" t="s">
        <v>2659</v>
      </c>
      <c r="Q2470" s="2" t="s">
        <v>2649</v>
      </c>
      <c r="R2470" s="3">
        <v>31650</v>
      </c>
      <c r="S2470" s="3">
        <f>I2470*L2470*R2470</f>
        <v>126600</v>
      </c>
      <c r="T2470" s="2">
        <f>M2470+N2470</f>
        <v>3</v>
      </c>
    </row>
    <row r="2471" spans="1:20" x14ac:dyDescent="0.2">
      <c r="A2471" s="2" t="s">
        <v>5135</v>
      </c>
      <c r="B2471" s="2" t="s">
        <v>2457</v>
      </c>
      <c r="C2471" s="2" t="s">
        <v>69</v>
      </c>
      <c r="D2471" s="2" t="str">
        <f>INDEX(Hotels!$C$2:$C$49,MATCH(C2471,Hotels!$A$2:$A$49,0))</f>
        <v>New Delhi</v>
      </c>
      <c r="E2471" s="11">
        <v>45904</v>
      </c>
      <c r="F2471" s="11">
        <v>45940</v>
      </c>
      <c r="G2471" s="11">
        <v>45944</v>
      </c>
      <c r="H2471" s="13">
        <f>DATE(YEAR(F2471),MONTH(F2471),1)</f>
        <v>45931</v>
      </c>
      <c r="I2471" s="2">
        <f>G2471-F2471</f>
        <v>4</v>
      </c>
      <c r="J2471" s="2">
        <f>F2471-E2471</f>
        <v>36</v>
      </c>
      <c r="K2471" s="2" t="s">
        <v>2666</v>
      </c>
      <c r="L2471" s="2">
        <v>1</v>
      </c>
      <c r="M2471" s="2">
        <v>2</v>
      </c>
      <c r="N2471" s="2">
        <v>0</v>
      </c>
      <c r="O2471" s="2" t="s">
        <v>2689</v>
      </c>
      <c r="P2471" s="2" t="s">
        <v>2662</v>
      </c>
      <c r="Q2471" s="2" t="s">
        <v>2649</v>
      </c>
      <c r="R2471" s="3">
        <v>44300</v>
      </c>
      <c r="S2471" s="3">
        <f>I2471*L2471*R2471</f>
        <v>177200</v>
      </c>
      <c r="T2471" s="2">
        <f>M2471+N2471</f>
        <v>2</v>
      </c>
    </row>
    <row r="2472" spans="1:20" x14ac:dyDescent="0.2">
      <c r="A2472" s="2" t="s">
        <v>5136</v>
      </c>
      <c r="B2472" s="2" t="s">
        <v>2468</v>
      </c>
      <c r="C2472" s="2" t="s">
        <v>116</v>
      </c>
      <c r="D2472" s="2" t="str">
        <f>INDEX(Hotels!$C$2:$C$49,MATCH(C2472,Hotels!$A$2:$A$49,0))</f>
        <v>Rishikesh</v>
      </c>
      <c r="E2472" s="11">
        <v>45904</v>
      </c>
      <c r="F2472" s="11">
        <v>45937</v>
      </c>
      <c r="G2472" s="11">
        <v>45940</v>
      </c>
      <c r="H2472" s="13">
        <f>DATE(YEAR(F2472),MONTH(F2472),1)</f>
        <v>45931</v>
      </c>
      <c r="I2472" s="2">
        <f>G2472-F2472</f>
        <v>3</v>
      </c>
      <c r="J2472" s="2">
        <f>F2472-E2472</f>
        <v>33</v>
      </c>
      <c r="K2472" s="2" t="s">
        <v>2646</v>
      </c>
      <c r="L2472" s="2">
        <v>2</v>
      </c>
      <c r="M2472" s="2">
        <v>4</v>
      </c>
      <c r="N2472" s="2">
        <v>2</v>
      </c>
      <c r="O2472" s="2" t="s">
        <v>2647</v>
      </c>
      <c r="P2472" s="2" t="s">
        <v>2662</v>
      </c>
      <c r="Q2472" s="2" t="s">
        <v>2653</v>
      </c>
      <c r="R2472" s="3">
        <v>8450</v>
      </c>
      <c r="S2472" s="3">
        <f>I2472*L2472*R2472</f>
        <v>50700</v>
      </c>
      <c r="T2472" s="2">
        <f>M2472+N2472</f>
        <v>6</v>
      </c>
    </row>
    <row r="2473" spans="1:20" x14ac:dyDescent="0.2">
      <c r="A2473" s="2" t="s">
        <v>5137</v>
      </c>
      <c r="B2473" s="2" t="s">
        <v>2540</v>
      </c>
      <c r="C2473" s="2" t="s">
        <v>53</v>
      </c>
      <c r="D2473" s="2" t="str">
        <f>INDEX(Hotels!$C$2:$C$49,MATCH(C2473,Hotels!$A$2:$A$49,0))</f>
        <v>Mumbai</v>
      </c>
      <c r="E2473" s="11">
        <v>45904</v>
      </c>
      <c r="F2473" s="11">
        <v>45906</v>
      </c>
      <c r="G2473" s="11">
        <v>45908</v>
      </c>
      <c r="H2473" s="13">
        <f>DATE(YEAR(F2473),MONTH(F2473),1)</f>
        <v>45901</v>
      </c>
      <c r="I2473" s="2">
        <f>G2473-F2473</f>
        <v>2</v>
      </c>
      <c r="J2473" s="2">
        <f>F2473-E2473</f>
        <v>2</v>
      </c>
      <c r="K2473" s="2" t="s">
        <v>2646</v>
      </c>
      <c r="L2473" s="2">
        <v>1</v>
      </c>
      <c r="M2473" s="2">
        <v>1</v>
      </c>
      <c r="N2473" s="2">
        <v>0</v>
      </c>
      <c r="O2473" s="2" t="s">
        <v>2732</v>
      </c>
      <c r="P2473" s="2" t="s">
        <v>2656</v>
      </c>
      <c r="Q2473" s="2" t="s">
        <v>2649</v>
      </c>
      <c r="R2473" s="3">
        <v>11900</v>
      </c>
      <c r="S2473" s="3">
        <f>I2473*L2473*R2473</f>
        <v>23800</v>
      </c>
      <c r="T2473" s="2">
        <f>M2473+N2473</f>
        <v>1</v>
      </c>
    </row>
    <row r="2474" spans="1:20" x14ac:dyDescent="0.2">
      <c r="A2474" s="2" t="s">
        <v>5138</v>
      </c>
      <c r="B2474" s="2" t="s">
        <v>1514</v>
      </c>
      <c r="C2474" s="2" t="s">
        <v>83</v>
      </c>
      <c r="D2474" s="2" t="str">
        <f>INDEX(Hotels!$C$2:$C$49,MATCH(C2474,Hotels!$A$2:$A$49,0))</f>
        <v>Kochi</v>
      </c>
      <c r="E2474" s="11">
        <v>45905</v>
      </c>
      <c r="F2474" s="11">
        <v>45920</v>
      </c>
      <c r="G2474" s="11">
        <v>45923</v>
      </c>
      <c r="H2474" s="13">
        <f>DATE(YEAR(F2474),MONTH(F2474),1)</f>
        <v>45901</v>
      </c>
      <c r="I2474" s="2">
        <f>G2474-F2474</f>
        <v>3</v>
      </c>
      <c r="J2474" s="2">
        <f>F2474-E2474</f>
        <v>15</v>
      </c>
      <c r="K2474" s="2" t="s">
        <v>2668</v>
      </c>
      <c r="L2474" s="2">
        <v>1</v>
      </c>
      <c r="M2474" s="2">
        <v>1</v>
      </c>
      <c r="N2474" s="2">
        <v>0</v>
      </c>
      <c r="O2474" s="2" t="s">
        <v>2683</v>
      </c>
      <c r="P2474" s="2" t="s">
        <v>2648</v>
      </c>
      <c r="Q2474" s="2" t="s">
        <v>2649</v>
      </c>
      <c r="R2474" s="3">
        <v>7150</v>
      </c>
      <c r="S2474" s="3">
        <f>I2474*L2474*R2474</f>
        <v>21450</v>
      </c>
      <c r="T2474" s="2">
        <f>M2474+N2474</f>
        <v>1</v>
      </c>
    </row>
    <row r="2475" spans="1:20" x14ac:dyDescent="0.2">
      <c r="A2475" s="2" t="s">
        <v>5139</v>
      </c>
      <c r="B2475" s="2" t="s">
        <v>1606</v>
      </c>
      <c r="C2475" s="2" t="s">
        <v>122</v>
      </c>
      <c r="D2475" s="2" t="str">
        <f>INDEX(Hotels!$C$2:$C$49,MATCH(C2475,Hotels!$A$2:$A$49,0))</f>
        <v>Varanasi</v>
      </c>
      <c r="E2475" s="11">
        <v>45905</v>
      </c>
      <c r="F2475" s="11">
        <v>45942</v>
      </c>
      <c r="G2475" s="11">
        <v>45946</v>
      </c>
      <c r="H2475" s="13">
        <f>DATE(YEAR(F2475),MONTH(F2475),1)</f>
        <v>45931</v>
      </c>
      <c r="I2475" s="2">
        <f>G2475-F2475</f>
        <v>4</v>
      </c>
      <c r="J2475" s="2">
        <f>F2475-E2475</f>
        <v>37</v>
      </c>
      <c r="K2475" s="2" t="s">
        <v>2668</v>
      </c>
      <c r="L2475" s="2">
        <v>1</v>
      </c>
      <c r="M2475" s="2">
        <v>2</v>
      </c>
      <c r="N2475" s="2">
        <v>0</v>
      </c>
      <c r="O2475" s="2" t="s">
        <v>2670</v>
      </c>
      <c r="P2475" s="2" t="s">
        <v>2652</v>
      </c>
      <c r="Q2475" s="2" t="s">
        <v>2649</v>
      </c>
      <c r="R2475" s="3">
        <v>2600</v>
      </c>
      <c r="S2475" s="3">
        <f>I2475*L2475*R2475</f>
        <v>10400</v>
      </c>
      <c r="T2475" s="2">
        <f>M2475+N2475</f>
        <v>2</v>
      </c>
    </row>
    <row r="2476" spans="1:20" x14ac:dyDescent="0.2">
      <c r="A2476" s="2" t="s">
        <v>5140</v>
      </c>
      <c r="B2476" s="2" t="s">
        <v>2438</v>
      </c>
      <c r="C2476" s="2" t="s">
        <v>116</v>
      </c>
      <c r="D2476" s="2" t="str">
        <f>INDEX(Hotels!$C$2:$C$49,MATCH(C2476,Hotels!$A$2:$A$49,0))</f>
        <v>Rishikesh</v>
      </c>
      <c r="E2476" s="11">
        <v>45905</v>
      </c>
      <c r="F2476" s="11">
        <v>45912</v>
      </c>
      <c r="G2476" s="11">
        <v>45914</v>
      </c>
      <c r="H2476" s="13">
        <f>DATE(YEAR(F2476),MONTH(F2476),1)</f>
        <v>45901</v>
      </c>
      <c r="I2476" s="2">
        <f>G2476-F2476</f>
        <v>2</v>
      </c>
      <c r="J2476" s="2">
        <f>F2476-E2476</f>
        <v>7</v>
      </c>
      <c r="K2476" s="2" t="s">
        <v>2668</v>
      </c>
      <c r="L2476" s="2">
        <v>1</v>
      </c>
      <c r="M2476" s="2">
        <v>2</v>
      </c>
      <c r="N2476" s="2">
        <v>0</v>
      </c>
      <c r="O2476" s="2" t="s">
        <v>2689</v>
      </c>
      <c r="P2476" s="2" t="s">
        <v>2652</v>
      </c>
      <c r="Q2476" s="2" t="s">
        <v>2649</v>
      </c>
      <c r="R2476" s="3">
        <v>4250</v>
      </c>
      <c r="S2476" s="3">
        <f>I2476*L2476*R2476</f>
        <v>8500</v>
      </c>
      <c r="T2476" s="2">
        <f>M2476+N2476</f>
        <v>2</v>
      </c>
    </row>
    <row r="2477" spans="1:20" x14ac:dyDescent="0.2">
      <c r="A2477" s="2" t="s">
        <v>5141</v>
      </c>
      <c r="B2477" s="2" t="s">
        <v>930</v>
      </c>
      <c r="C2477" s="2" t="s">
        <v>125</v>
      </c>
      <c r="D2477" s="2" t="str">
        <f>INDEX(Hotels!$C$2:$C$49,MATCH(C2477,Hotels!$A$2:$A$49,0))</f>
        <v>Varanasi</v>
      </c>
      <c r="E2477" s="11">
        <v>45906</v>
      </c>
      <c r="F2477" s="11">
        <v>45944</v>
      </c>
      <c r="G2477" s="11">
        <v>45948</v>
      </c>
      <c r="H2477" s="13">
        <f>DATE(YEAR(F2477),MONTH(F2477),1)</f>
        <v>45931</v>
      </c>
      <c r="I2477" s="2">
        <f>G2477-F2477</f>
        <v>4</v>
      </c>
      <c r="J2477" s="2">
        <f>F2477-E2477</f>
        <v>38</v>
      </c>
      <c r="K2477" s="2" t="s">
        <v>2646</v>
      </c>
      <c r="L2477" s="2">
        <v>1</v>
      </c>
      <c r="M2477" s="2">
        <v>2</v>
      </c>
      <c r="N2477" s="2">
        <v>0</v>
      </c>
      <c r="O2477" s="2" t="s">
        <v>2689</v>
      </c>
      <c r="P2477" s="2" t="s">
        <v>2652</v>
      </c>
      <c r="Q2477" s="2" t="s">
        <v>2649</v>
      </c>
      <c r="R2477" s="3">
        <v>18650</v>
      </c>
      <c r="S2477" s="3">
        <f>I2477*L2477*R2477</f>
        <v>74600</v>
      </c>
      <c r="T2477" s="2">
        <f>M2477+N2477</f>
        <v>2</v>
      </c>
    </row>
    <row r="2478" spans="1:20" x14ac:dyDescent="0.2">
      <c r="A2478" s="2" t="s">
        <v>5142</v>
      </c>
      <c r="B2478" s="2" t="s">
        <v>1131</v>
      </c>
      <c r="C2478" s="2" t="s">
        <v>69</v>
      </c>
      <c r="D2478" s="2" t="str">
        <f>INDEX(Hotels!$C$2:$C$49,MATCH(C2478,Hotels!$A$2:$A$49,0))</f>
        <v>New Delhi</v>
      </c>
      <c r="E2478" s="11">
        <v>45906</v>
      </c>
      <c r="F2478" s="11">
        <v>45925</v>
      </c>
      <c r="G2478" s="11">
        <v>45929</v>
      </c>
      <c r="H2478" s="13">
        <f>DATE(YEAR(F2478),MONTH(F2478),1)</f>
        <v>45901</v>
      </c>
      <c r="I2478" s="2">
        <f>G2478-F2478</f>
        <v>4</v>
      </c>
      <c r="J2478" s="2">
        <f>F2478-E2478</f>
        <v>19</v>
      </c>
      <c r="K2478" s="2" t="s">
        <v>2655</v>
      </c>
      <c r="L2478" s="2">
        <v>1</v>
      </c>
      <c r="M2478" s="2">
        <v>2</v>
      </c>
      <c r="N2478" s="2">
        <v>0</v>
      </c>
      <c r="O2478" s="2" t="s">
        <v>2651</v>
      </c>
      <c r="P2478" s="2" t="s">
        <v>2652</v>
      </c>
      <c r="Q2478" s="2" t="s">
        <v>2649</v>
      </c>
      <c r="R2478" s="3">
        <v>14000</v>
      </c>
      <c r="S2478" s="3">
        <f>I2478*L2478*R2478</f>
        <v>56000</v>
      </c>
      <c r="T2478" s="2">
        <f>M2478+N2478</f>
        <v>2</v>
      </c>
    </row>
    <row r="2479" spans="1:20" x14ac:dyDescent="0.2">
      <c r="A2479" s="2" t="s">
        <v>5143</v>
      </c>
      <c r="B2479" s="2" t="s">
        <v>1640</v>
      </c>
      <c r="C2479" s="2" t="s">
        <v>116</v>
      </c>
      <c r="D2479" s="2" t="str">
        <f>INDEX(Hotels!$C$2:$C$49,MATCH(C2479,Hotels!$A$2:$A$49,0))</f>
        <v>Rishikesh</v>
      </c>
      <c r="E2479" s="11">
        <v>45906</v>
      </c>
      <c r="F2479" s="11">
        <v>45911</v>
      </c>
      <c r="G2479" s="11">
        <v>45913</v>
      </c>
      <c r="H2479" s="13">
        <f>DATE(YEAR(F2479),MONTH(F2479),1)</f>
        <v>45901</v>
      </c>
      <c r="I2479" s="2">
        <f>G2479-F2479</f>
        <v>2</v>
      </c>
      <c r="J2479" s="2">
        <f>F2479-E2479</f>
        <v>5</v>
      </c>
      <c r="K2479" s="2" t="s">
        <v>2646</v>
      </c>
      <c r="L2479" s="2">
        <v>1</v>
      </c>
      <c r="M2479" s="2">
        <v>1</v>
      </c>
      <c r="N2479" s="2">
        <v>0</v>
      </c>
      <c r="O2479" s="2" t="s">
        <v>2670</v>
      </c>
      <c r="P2479" s="2" t="s">
        <v>2652</v>
      </c>
      <c r="Q2479" s="2" t="s">
        <v>2649</v>
      </c>
      <c r="R2479" s="3">
        <v>9200</v>
      </c>
      <c r="S2479" s="3">
        <f>I2479*L2479*R2479</f>
        <v>18400</v>
      </c>
      <c r="T2479" s="2">
        <f>M2479+N2479</f>
        <v>1</v>
      </c>
    </row>
    <row r="2480" spans="1:20" x14ac:dyDescent="0.2">
      <c r="A2480" s="2" t="s">
        <v>5144</v>
      </c>
      <c r="B2480" s="2" t="s">
        <v>1696</v>
      </c>
      <c r="C2480" s="2" t="s">
        <v>19</v>
      </c>
      <c r="D2480" s="2" t="str">
        <f>INDEX(Hotels!$C$2:$C$49,MATCH(C2480,Hotels!$A$2:$A$49,0))</f>
        <v>Goa</v>
      </c>
      <c r="E2480" s="11">
        <v>45906</v>
      </c>
      <c r="F2480" s="11">
        <v>45936</v>
      </c>
      <c r="G2480" s="11">
        <v>45940</v>
      </c>
      <c r="H2480" s="13">
        <f>DATE(YEAR(F2480),MONTH(F2480),1)</f>
        <v>45931</v>
      </c>
      <c r="I2480" s="2">
        <f>G2480-F2480</f>
        <v>4</v>
      </c>
      <c r="J2480" s="2">
        <f>F2480-E2480</f>
        <v>30</v>
      </c>
      <c r="K2480" s="2" t="s">
        <v>2655</v>
      </c>
      <c r="L2480" s="2">
        <v>1</v>
      </c>
      <c r="M2480" s="2">
        <v>2</v>
      </c>
      <c r="N2480" s="2">
        <v>0</v>
      </c>
      <c r="O2480" s="2" t="s">
        <v>2683</v>
      </c>
      <c r="P2480" s="2" t="s">
        <v>2656</v>
      </c>
      <c r="Q2480" s="2" t="s">
        <v>2653</v>
      </c>
      <c r="R2480" s="3">
        <v>7800</v>
      </c>
      <c r="S2480" s="3">
        <f>I2480*L2480*R2480</f>
        <v>31200</v>
      </c>
      <c r="T2480" s="2">
        <f>M2480+N2480</f>
        <v>2</v>
      </c>
    </row>
    <row r="2481" spans="1:20" x14ac:dyDescent="0.2">
      <c r="A2481" s="2" t="s">
        <v>5145</v>
      </c>
      <c r="B2481" s="2" t="s">
        <v>2368</v>
      </c>
      <c r="C2481" s="2" t="s">
        <v>37</v>
      </c>
      <c r="D2481" s="2" t="str">
        <f>INDEX(Hotels!$C$2:$C$49,MATCH(C2481,Hotels!$A$2:$A$49,0))</f>
        <v>Udaipur</v>
      </c>
      <c r="E2481" s="11">
        <v>45906</v>
      </c>
      <c r="F2481" s="11">
        <v>45930</v>
      </c>
      <c r="G2481" s="11">
        <v>45934</v>
      </c>
      <c r="H2481" s="13">
        <f>DATE(YEAR(F2481),MONTH(F2481),1)</f>
        <v>45901</v>
      </c>
      <c r="I2481" s="2">
        <f>G2481-F2481</f>
        <v>4</v>
      </c>
      <c r="J2481" s="2">
        <f>F2481-E2481</f>
        <v>24</v>
      </c>
      <c r="K2481" s="2" t="s">
        <v>2655</v>
      </c>
      <c r="L2481" s="2">
        <v>1</v>
      </c>
      <c r="M2481" s="2">
        <v>2</v>
      </c>
      <c r="N2481" s="2">
        <v>0</v>
      </c>
      <c r="O2481" s="2" t="s">
        <v>2670</v>
      </c>
      <c r="P2481" s="2" t="s">
        <v>2656</v>
      </c>
      <c r="Q2481" s="2" t="s">
        <v>2649</v>
      </c>
      <c r="R2481" s="3">
        <v>11750</v>
      </c>
      <c r="S2481" s="3">
        <f>I2481*L2481*R2481</f>
        <v>47000</v>
      </c>
      <c r="T2481" s="2">
        <f>M2481+N2481</f>
        <v>2</v>
      </c>
    </row>
    <row r="2482" spans="1:20" x14ac:dyDescent="0.2">
      <c r="A2482" s="2" t="s">
        <v>5146</v>
      </c>
      <c r="B2482" s="2" t="s">
        <v>2422</v>
      </c>
      <c r="C2482" s="2" t="s">
        <v>13</v>
      </c>
      <c r="D2482" s="2" t="str">
        <f>INDEX(Hotels!$C$2:$C$49,MATCH(C2482,Hotels!$A$2:$A$49,0))</f>
        <v>Goa</v>
      </c>
      <c r="E2482" s="11">
        <v>45906</v>
      </c>
      <c r="F2482" s="11">
        <v>45966</v>
      </c>
      <c r="G2482" s="11">
        <v>45968</v>
      </c>
      <c r="H2482" s="13">
        <f>DATE(YEAR(F2482),MONTH(F2482),1)</f>
        <v>45962</v>
      </c>
      <c r="I2482" s="2">
        <f>G2482-F2482</f>
        <v>2</v>
      </c>
      <c r="J2482" s="2">
        <f>F2482-E2482</f>
        <v>60</v>
      </c>
      <c r="K2482" s="2" t="s">
        <v>2646</v>
      </c>
      <c r="L2482" s="2">
        <v>1</v>
      </c>
      <c r="M2482" s="2">
        <v>2</v>
      </c>
      <c r="N2482" s="2">
        <v>0</v>
      </c>
      <c r="O2482" s="2" t="s">
        <v>2670</v>
      </c>
      <c r="P2482" s="2" t="s">
        <v>2662</v>
      </c>
      <c r="Q2482" s="2" t="s">
        <v>2649</v>
      </c>
      <c r="R2482" s="3">
        <v>22550</v>
      </c>
      <c r="S2482" s="3">
        <f>I2482*L2482*R2482</f>
        <v>45100</v>
      </c>
      <c r="T2482" s="2">
        <f>M2482+N2482</f>
        <v>2</v>
      </c>
    </row>
    <row r="2483" spans="1:20" x14ac:dyDescent="0.2">
      <c r="A2483" s="2" t="s">
        <v>5147</v>
      </c>
      <c r="B2483" s="2" t="s">
        <v>268</v>
      </c>
      <c r="C2483" s="2" t="s">
        <v>87</v>
      </c>
      <c r="D2483" s="2" t="str">
        <f>INDEX(Hotels!$C$2:$C$49,MATCH(C2483,Hotels!$A$2:$A$49,0))</f>
        <v>Kochi</v>
      </c>
      <c r="E2483" s="11">
        <v>45907</v>
      </c>
      <c r="F2483" s="11">
        <v>45979</v>
      </c>
      <c r="G2483" s="11">
        <v>45983</v>
      </c>
      <c r="H2483" s="13">
        <f>DATE(YEAR(F2483),MONTH(F2483),1)</f>
        <v>45962</v>
      </c>
      <c r="I2483" s="2">
        <f>G2483-F2483</f>
        <v>4</v>
      </c>
      <c r="J2483" s="2">
        <f>F2483-E2483</f>
        <v>72</v>
      </c>
      <c r="K2483" s="2" t="s">
        <v>2655</v>
      </c>
      <c r="L2483" s="2">
        <v>2</v>
      </c>
      <c r="M2483" s="2">
        <v>4</v>
      </c>
      <c r="N2483" s="2">
        <v>3</v>
      </c>
      <c r="O2483" s="2" t="s">
        <v>2689</v>
      </c>
      <c r="P2483" s="2" t="s">
        <v>2656</v>
      </c>
      <c r="Q2483" s="2" t="s">
        <v>2649</v>
      </c>
      <c r="R2483" s="3">
        <v>8150</v>
      </c>
      <c r="S2483" s="3">
        <f>I2483*L2483*R2483</f>
        <v>65200</v>
      </c>
      <c r="T2483" s="2">
        <f>M2483+N2483</f>
        <v>7</v>
      </c>
    </row>
    <row r="2484" spans="1:20" x14ac:dyDescent="0.2">
      <c r="A2484" s="2" t="s">
        <v>5148</v>
      </c>
      <c r="B2484" s="2" t="s">
        <v>428</v>
      </c>
      <c r="C2484" s="2" t="s">
        <v>43</v>
      </c>
      <c r="D2484" s="2" t="str">
        <f>INDEX(Hotels!$C$2:$C$49,MATCH(C2484,Hotels!$A$2:$A$49,0))</f>
        <v>Agra</v>
      </c>
      <c r="E2484" s="11">
        <v>45907</v>
      </c>
      <c r="F2484" s="11">
        <v>45931</v>
      </c>
      <c r="G2484" s="11">
        <v>45937</v>
      </c>
      <c r="H2484" s="13">
        <f>DATE(YEAR(F2484),MONTH(F2484),1)</f>
        <v>45931</v>
      </c>
      <c r="I2484" s="2">
        <f>G2484-F2484</f>
        <v>6</v>
      </c>
      <c r="J2484" s="2">
        <f>F2484-E2484</f>
        <v>24</v>
      </c>
      <c r="K2484" s="2" t="s">
        <v>2655</v>
      </c>
      <c r="L2484" s="2">
        <v>1</v>
      </c>
      <c r="M2484" s="2">
        <v>2</v>
      </c>
      <c r="N2484" s="2">
        <v>1</v>
      </c>
      <c r="O2484" s="2" t="s">
        <v>2658</v>
      </c>
      <c r="P2484" s="2" t="s">
        <v>2656</v>
      </c>
      <c r="Q2484" s="2" t="s">
        <v>2653</v>
      </c>
      <c r="R2484" s="3">
        <v>6000</v>
      </c>
      <c r="S2484" s="3">
        <f>I2484*L2484*R2484</f>
        <v>36000</v>
      </c>
      <c r="T2484" s="2">
        <f>M2484+N2484</f>
        <v>3</v>
      </c>
    </row>
    <row r="2485" spans="1:20" x14ac:dyDescent="0.2">
      <c r="A2485" s="2" t="s">
        <v>5149</v>
      </c>
      <c r="B2485" s="2" t="s">
        <v>744</v>
      </c>
      <c r="C2485" s="2" t="s">
        <v>37</v>
      </c>
      <c r="D2485" s="2" t="str">
        <f>INDEX(Hotels!$C$2:$C$49,MATCH(C2485,Hotels!$A$2:$A$49,0))</f>
        <v>Udaipur</v>
      </c>
      <c r="E2485" s="11">
        <v>45907</v>
      </c>
      <c r="F2485" s="11">
        <v>45912</v>
      </c>
      <c r="G2485" s="11">
        <v>45918</v>
      </c>
      <c r="H2485" s="13">
        <f>DATE(YEAR(F2485),MONTH(F2485),1)</f>
        <v>45901</v>
      </c>
      <c r="I2485" s="2">
        <f>G2485-F2485</f>
        <v>6</v>
      </c>
      <c r="J2485" s="2">
        <f>F2485-E2485</f>
        <v>5</v>
      </c>
      <c r="K2485" s="2" t="s">
        <v>2668</v>
      </c>
      <c r="L2485" s="2">
        <v>2</v>
      </c>
      <c r="M2485" s="2">
        <v>4</v>
      </c>
      <c r="N2485" s="2">
        <v>1</v>
      </c>
      <c r="O2485" s="2" t="s">
        <v>2670</v>
      </c>
      <c r="P2485" s="2" t="s">
        <v>2672</v>
      </c>
      <c r="Q2485" s="2" t="s">
        <v>2649</v>
      </c>
      <c r="R2485" s="3">
        <v>8500</v>
      </c>
      <c r="S2485" s="3">
        <f>I2485*L2485*R2485</f>
        <v>102000</v>
      </c>
      <c r="T2485" s="2">
        <f>M2485+N2485</f>
        <v>5</v>
      </c>
    </row>
    <row r="2486" spans="1:20" x14ac:dyDescent="0.2">
      <c r="A2486" s="2" t="s">
        <v>5150</v>
      </c>
      <c r="B2486" s="2" t="s">
        <v>1116</v>
      </c>
      <c r="C2486" s="2" t="s">
        <v>108</v>
      </c>
      <c r="D2486" s="2" t="str">
        <f>INDEX(Hotels!$C$2:$C$49,MATCH(C2486,Hotels!$A$2:$A$49,0))</f>
        <v>Manali</v>
      </c>
      <c r="E2486" s="11">
        <v>45907</v>
      </c>
      <c r="F2486" s="11">
        <v>45963</v>
      </c>
      <c r="G2486" s="11">
        <v>45966</v>
      </c>
      <c r="H2486" s="13">
        <f>DATE(YEAR(F2486),MONTH(F2486),1)</f>
        <v>45962</v>
      </c>
      <c r="I2486" s="2">
        <f>G2486-F2486</f>
        <v>3</v>
      </c>
      <c r="J2486" s="2">
        <f>F2486-E2486</f>
        <v>56</v>
      </c>
      <c r="K2486" s="2" t="s">
        <v>2655</v>
      </c>
      <c r="L2486" s="2">
        <v>1</v>
      </c>
      <c r="M2486" s="2">
        <v>2</v>
      </c>
      <c r="N2486" s="2">
        <v>0</v>
      </c>
      <c r="O2486" s="2" t="s">
        <v>2689</v>
      </c>
      <c r="P2486" s="2" t="s">
        <v>2656</v>
      </c>
      <c r="Q2486" s="2" t="s">
        <v>2653</v>
      </c>
      <c r="R2486" s="3">
        <v>10850</v>
      </c>
      <c r="S2486" s="3">
        <f>I2486*L2486*R2486</f>
        <v>32550</v>
      </c>
      <c r="T2486" s="2">
        <f>M2486+N2486</f>
        <v>2</v>
      </c>
    </row>
    <row r="2487" spans="1:20" x14ac:dyDescent="0.2">
      <c r="A2487" s="2" t="s">
        <v>5151</v>
      </c>
      <c r="B2487" s="2" t="s">
        <v>1717</v>
      </c>
      <c r="C2487" s="2" t="s">
        <v>77</v>
      </c>
      <c r="D2487" s="2" t="str">
        <f>INDEX(Hotels!$C$2:$C$49,MATCH(C2487,Hotels!$A$2:$A$49,0))</f>
        <v>Bengaluru</v>
      </c>
      <c r="E2487" s="11">
        <v>45907</v>
      </c>
      <c r="F2487" s="11">
        <v>45981</v>
      </c>
      <c r="G2487" s="11">
        <v>45983</v>
      </c>
      <c r="H2487" s="13">
        <f>DATE(YEAR(F2487),MONTH(F2487),1)</f>
        <v>45962</v>
      </c>
      <c r="I2487" s="2">
        <f>G2487-F2487</f>
        <v>2</v>
      </c>
      <c r="J2487" s="2">
        <f>F2487-E2487</f>
        <v>74</v>
      </c>
      <c r="K2487" s="2" t="s">
        <v>2655</v>
      </c>
      <c r="L2487" s="2">
        <v>1</v>
      </c>
      <c r="M2487" s="2">
        <v>2</v>
      </c>
      <c r="N2487" s="2">
        <v>0</v>
      </c>
      <c r="O2487" s="2" t="s">
        <v>2689</v>
      </c>
      <c r="P2487" s="2" t="s">
        <v>2652</v>
      </c>
      <c r="Q2487" s="2" t="s">
        <v>2649</v>
      </c>
      <c r="R2487" s="3">
        <v>9700</v>
      </c>
      <c r="S2487" s="3">
        <f>I2487*L2487*R2487</f>
        <v>19400</v>
      </c>
      <c r="T2487" s="2">
        <f>M2487+N2487</f>
        <v>2</v>
      </c>
    </row>
    <row r="2488" spans="1:20" x14ac:dyDescent="0.2">
      <c r="A2488" s="2" t="s">
        <v>5152</v>
      </c>
      <c r="B2488" s="2" t="s">
        <v>1818</v>
      </c>
      <c r="C2488" s="2" t="s">
        <v>118</v>
      </c>
      <c r="D2488" s="2" t="str">
        <f>INDEX(Hotels!$C$2:$C$49,MATCH(C2488,Hotels!$A$2:$A$49,0))</f>
        <v>Rishikesh</v>
      </c>
      <c r="E2488" s="11">
        <v>45907</v>
      </c>
      <c r="F2488" s="11">
        <v>45914</v>
      </c>
      <c r="G2488" s="11">
        <v>45918</v>
      </c>
      <c r="H2488" s="13">
        <f>DATE(YEAR(F2488),MONTH(F2488),1)</f>
        <v>45901</v>
      </c>
      <c r="I2488" s="2">
        <f>G2488-F2488</f>
        <v>4</v>
      </c>
      <c r="J2488" s="2">
        <f>F2488-E2488</f>
        <v>7</v>
      </c>
      <c r="K2488" s="2" t="s">
        <v>2655</v>
      </c>
      <c r="L2488" s="2">
        <v>1</v>
      </c>
      <c r="M2488" s="2">
        <v>2</v>
      </c>
      <c r="N2488" s="2">
        <v>1</v>
      </c>
      <c r="O2488" s="2" t="s">
        <v>2689</v>
      </c>
      <c r="P2488" s="2" t="s">
        <v>2662</v>
      </c>
      <c r="Q2488" s="2" t="s">
        <v>2653</v>
      </c>
      <c r="R2488" s="3">
        <v>11850</v>
      </c>
      <c r="S2488" s="3">
        <f>I2488*L2488*R2488</f>
        <v>47400</v>
      </c>
      <c r="T2488" s="2">
        <f>M2488+N2488</f>
        <v>3</v>
      </c>
    </row>
    <row r="2489" spans="1:20" x14ac:dyDescent="0.2">
      <c r="A2489" s="2" t="s">
        <v>5153</v>
      </c>
      <c r="B2489" s="2" t="s">
        <v>2478</v>
      </c>
      <c r="C2489" s="2" t="s">
        <v>112</v>
      </c>
      <c r="D2489" s="2" t="str">
        <f>INDEX(Hotels!$C$2:$C$49,MATCH(C2489,Hotels!$A$2:$A$49,0))</f>
        <v>Rishikesh</v>
      </c>
      <c r="E2489" s="11">
        <v>45907</v>
      </c>
      <c r="F2489" s="11">
        <v>46061</v>
      </c>
      <c r="G2489" s="11">
        <v>46066</v>
      </c>
      <c r="H2489" s="13">
        <f>DATE(YEAR(F2489),MONTH(F2489),1)</f>
        <v>46054</v>
      </c>
      <c r="I2489" s="2">
        <f>G2489-F2489</f>
        <v>5</v>
      </c>
      <c r="J2489" s="2">
        <f>F2489-E2489</f>
        <v>154</v>
      </c>
      <c r="K2489" s="2" t="s">
        <v>2655</v>
      </c>
      <c r="L2489" s="2">
        <v>1</v>
      </c>
      <c r="M2489" s="2">
        <v>2</v>
      </c>
      <c r="N2489" s="2">
        <v>0</v>
      </c>
      <c r="O2489" s="2" t="s">
        <v>2658</v>
      </c>
      <c r="P2489" s="2" t="s">
        <v>2652</v>
      </c>
      <c r="Q2489" s="2" t="s">
        <v>2649</v>
      </c>
      <c r="R2489" s="3">
        <v>5550</v>
      </c>
      <c r="S2489" s="3">
        <f>I2489*L2489*R2489</f>
        <v>27750</v>
      </c>
      <c r="T2489" s="2">
        <f>M2489+N2489</f>
        <v>2</v>
      </c>
    </row>
    <row r="2490" spans="1:20" x14ac:dyDescent="0.2">
      <c r="A2490" s="2" t="s">
        <v>5154</v>
      </c>
      <c r="B2490" s="2" t="s">
        <v>2560</v>
      </c>
      <c r="C2490" s="2" t="s">
        <v>122</v>
      </c>
      <c r="D2490" s="2" t="str">
        <f>INDEX(Hotels!$C$2:$C$49,MATCH(C2490,Hotels!$A$2:$A$49,0))</f>
        <v>Varanasi</v>
      </c>
      <c r="E2490" s="11">
        <v>45907</v>
      </c>
      <c r="F2490" s="11">
        <v>45991</v>
      </c>
      <c r="G2490" s="11">
        <v>45993</v>
      </c>
      <c r="H2490" s="13">
        <f>DATE(YEAR(F2490),MONTH(F2490),1)</f>
        <v>45962</v>
      </c>
      <c r="I2490" s="2">
        <f>G2490-F2490</f>
        <v>2</v>
      </c>
      <c r="J2490" s="2">
        <f>F2490-E2490</f>
        <v>84</v>
      </c>
      <c r="K2490" s="2" t="s">
        <v>2668</v>
      </c>
      <c r="L2490" s="2">
        <v>1</v>
      </c>
      <c r="M2490" s="2">
        <v>1</v>
      </c>
      <c r="N2490" s="2">
        <v>0</v>
      </c>
      <c r="O2490" s="2" t="s">
        <v>2689</v>
      </c>
      <c r="P2490" s="2" t="s">
        <v>2652</v>
      </c>
      <c r="Q2490" s="2" t="s">
        <v>2649</v>
      </c>
      <c r="R2490" s="3">
        <v>2900</v>
      </c>
      <c r="S2490" s="3">
        <f>I2490*L2490*R2490</f>
        <v>5800</v>
      </c>
      <c r="T2490" s="2">
        <f>M2490+N2490</f>
        <v>1</v>
      </c>
    </row>
    <row r="2491" spans="1:20" x14ac:dyDescent="0.2">
      <c r="A2491" s="2" t="s">
        <v>5155</v>
      </c>
      <c r="B2491" s="2" t="s">
        <v>406</v>
      </c>
      <c r="C2491" s="2" t="s">
        <v>19</v>
      </c>
      <c r="D2491" s="2" t="str">
        <f>INDEX(Hotels!$C$2:$C$49,MATCH(C2491,Hotels!$A$2:$A$49,0))</f>
        <v>Goa</v>
      </c>
      <c r="E2491" s="11">
        <v>45908</v>
      </c>
      <c r="F2491" s="11">
        <v>45948</v>
      </c>
      <c r="G2491" s="11">
        <v>45950</v>
      </c>
      <c r="H2491" s="13">
        <f>DATE(YEAR(F2491),MONTH(F2491),1)</f>
        <v>45931</v>
      </c>
      <c r="I2491" s="2">
        <f>G2491-F2491</f>
        <v>2</v>
      </c>
      <c r="J2491" s="2">
        <f>F2491-E2491</f>
        <v>40</v>
      </c>
      <c r="K2491" s="2" t="s">
        <v>2655</v>
      </c>
      <c r="L2491" s="2">
        <v>3</v>
      </c>
      <c r="M2491" s="2">
        <v>6</v>
      </c>
      <c r="N2491" s="2">
        <v>0</v>
      </c>
      <c r="O2491" s="2" t="s">
        <v>2658</v>
      </c>
      <c r="P2491" s="2" t="s">
        <v>2656</v>
      </c>
      <c r="Q2491" s="2" t="s">
        <v>2664</v>
      </c>
      <c r="R2491" s="3">
        <v>6950</v>
      </c>
      <c r="S2491" s="3">
        <f>I2491*L2491*R2491</f>
        <v>41700</v>
      </c>
      <c r="T2491" s="2">
        <f>M2491+N2491</f>
        <v>6</v>
      </c>
    </row>
    <row r="2492" spans="1:20" x14ac:dyDescent="0.2">
      <c r="A2492" s="2" t="s">
        <v>5156</v>
      </c>
      <c r="B2492" s="2" t="s">
        <v>591</v>
      </c>
      <c r="C2492" s="2" t="s">
        <v>89</v>
      </c>
      <c r="D2492" s="2" t="str">
        <f>INDEX(Hotels!$C$2:$C$49,MATCH(C2492,Hotels!$A$2:$A$49,0))</f>
        <v>Kochi</v>
      </c>
      <c r="E2492" s="11">
        <v>45908</v>
      </c>
      <c r="F2492" s="11">
        <v>45911</v>
      </c>
      <c r="G2492" s="11">
        <v>45913</v>
      </c>
      <c r="H2492" s="13">
        <f>DATE(YEAR(F2492),MONTH(F2492),1)</f>
        <v>45901</v>
      </c>
      <c r="I2492" s="2">
        <f>G2492-F2492</f>
        <v>2</v>
      </c>
      <c r="J2492" s="2">
        <f>F2492-E2492</f>
        <v>3</v>
      </c>
      <c r="K2492" s="2" t="s">
        <v>2668</v>
      </c>
      <c r="L2492" s="2">
        <v>1</v>
      </c>
      <c r="M2492" s="2">
        <v>1</v>
      </c>
      <c r="N2492" s="2">
        <v>0</v>
      </c>
      <c r="O2492" s="2" t="s">
        <v>2732</v>
      </c>
      <c r="P2492" s="2" t="s">
        <v>2652</v>
      </c>
      <c r="Q2492" s="2" t="s">
        <v>2649</v>
      </c>
      <c r="R2492" s="3">
        <v>4200</v>
      </c>
      <c r="S2492" s="3">
        <f>I2492*L2492*R2492</f>
        <v>8400</v>
      </c>
      <c r="T2492" s="2">
        <f>M2492+N2492</f>
        <v>1</v>
      </c>
    </row>
    <row r="2493" spans="1:20" x14ac:dyDescent="0.2">
      <c r="A2493" s="2" t="s">
        <v>5157</v>
      </c>
      <c r="B2493" s="2" t="s">
        <v>1159</v>
      </c>
      <c r="C2493" s="2" t="s">
        <v>26</v>
      </c>
      <c r="D2493" s="2" t="str">
        <f>INDEX(Hotels!$C$2:$C$49,MATCH(C2493,Hotels!$A$2:$A$49,0))</f>
        <v>Jaipur</v>
      </c>
      <c r="E2493" s="11">
        <v>45908</v>
      </c>
      <c r="F2493" s="11">
        <v>45909</v>
      </c>
      <c r="G2493" s="11">
        <v>45913</v>
      </c>
      <c r="H2493" s="13">
        <f>DATE(YEAR(F2493),MONTH(F2493),1)</f>
        <v>45901</v>
      </c>
      <c r="I2493" s="2">
        <f>G2493-F2493</f>
        <v>4</v>
      </c>
      <c r="J2493" s="2">
        <f>F2493-E2493</f>
        <v>1</v>
      </c>
      <c r="K2493" s="2" t="s">
        <v>2655</v>
      </c>
      <c r="L2493" s="2">
        <v>2</v>
      </c>
      <c r="M2493" s="2">
        <v>4</v>
      </c>
      <c r="N2493" s="2">
        <v>0</v>
      </c>
      <c r="O2493" s="2" t="s">
        <v>2658</v>
      </c>
      <c r="P2493" s="2" t="s">
        <v>2652</v>
      </c>
      <c r="Q2493" s="2" t="s">
        <v>2649</v>
      </c>
      <c r="R2493" s="3">
        <v>9350</v>
      </c>
      <c r="S2493" s="3">
        <f>I2493*L2493*R2493</f>
        <v>74800</v>
      </c>
      <c r="T2493" s="2">
        <f>M2493+N2493</f>
        <v>4</v>
      </c>
    </row>
    <row r="2494" spans="1:20" x14ac:dyDescent="0.2">
      <c r="A2494" s="2" t="s">
        <v>5158</v>
      </c>
      <c r="B2494" s="2" t="s">
        <v>1538</v>
      </c>
      <c r="C2494" s="2" t="s">
        <v>83</v>
      </c>
      <c r="D2494" s="2" t="str">
        <f>INDEX(Hotels!$C$2:$C$49,MATCH(C2494,Hotels!$A$2:$A$49,0))</f>
        <v>Kochi</v>
      </c>
      <c r="E2494" s="11">
        <v>45909</v>
      </c>
      <c r="F2494" s="11">
        <v>45919</v>
      </c>
      <c r="G2494" s="11">
        <v>45922</v>
      </c>
      <c r="H2494" s="13">
        <f>DATE(YEAR(F2494),MONTH(F2494),1)</f>
        <v>45901</v>
      </c>
      <c r="I2494" s="2">
        <f>G2494-F2494</f>
        <v>3</v>
      </c>
      <c r="J2494" s="2">
        <f>F2494-E2494</f>
        <v>10</v>
      </c>
      <c r="K2494" s="2" t="s">
        <v>2646</v>
      </c>
      <c r="L2494" s="2">
        <v>1</v>
      </c>
      <c r="M2494" s="2">
        <v>2</v>
      </c>
      <c r="N2494" s="2">
        <v>1</v>
      </c>
      <c r="O2494" s="2" t="s">
        <v>2658</v>
      </c>
      <c r="P2494" s="2" t="s">
        <v>2652</v>
      </c>
      <c r="Q2494" s="2" t="s">
        <v>2649</v>
      </c>
      <c r="R2494" s="3">
        <v>12700</v>
      </c>
      <c r="S2494" s="3">
        <f>I2494*L2494*R2494</f>
        <v>38100</v>
      </c>
      <c r="T2494" s="2">
        <f>M2494+N2494</f>
        <v>3</v>
      </c>
    </row>
    <row r="2495" spans="1:20" x14ac:dyDescent="0.2">
      <c r="A2495" s="2" t="s">
        <v>5159</v>
      </c>
      <c r="B2495" s="2" t="s">
        <v>1907</v>
      </c>
      <c r="C2495" s="2" t="s">
        <v>116</v>
      </c>
      <c r="D2495" s="2" t="str">
        <f>INDEX(Hotels!$C$2:$C$49,MATCH(C2495,Hotels!$A$2:$A$49,0))</f>
        <v>Rishikesh</v>
      </c>
      <c r="E2495" s="11">
        <v>45909</v>
      </c>
      <c r="F2495" s="11">
        <v>45962</v>
      </c>
      <c r="G2495" s="11">
        <v>45964</v>
      </c>
      <c r="H2495" s="13">
        <f>DATE(YEAR(F2495),MONTH(F2495),1)</f>
        <v>45962</v>
      </c>
      <c r="I2495" s="2">
        <f>G2495-F2495</f>
        <v>2</v>
      </c>
      <c r="J2495" s="2">
        <f>F2495-E2495</f>
        <v>53</v>
      </c>
      <c r="K2495" s="2" t="s">
        <v>2668</v>
      </c>
      <c r="L2495" s="2">
        <v>1</v>
      </c>
      <c r="M2495" s="2">
        <v>2</v>
      </c>
      <c r="N2495" s="2">
        <v>0</v>
      </c>
      <c r="O2495" s="2" t="s">
        <v>2661</v>
      </c>
      <c r="P2495" s="2" t="s">
        <v>2652</v>
      </c>
      <c r="Q2495" s="2" t="s">
        <v>2649</v>
      </c>
      <c r="R2495" s="3">
        <v>3700</v>
      </c>
      <c r="S2495" s="3">
        <f>I2495*L2495*R2495</f>
        <v>7400</v>
      </c>
      <c r="T2495" s="2">
        <f>M2495+N2495</f>
        <v>2</v>
      </c>
    </row>
    <row r="2496" spans="1:20" x14ac:dyDescent="0.2">
      <c r="A2496" s="2" t="s">
        <v>5160</v>
      </c>
      <c r="B2496" s="2" t="s">
        <v>2004</v>
      </c>
      <c r="C2496" s="2" t="s">
        <v>97</v>
      </c>
      <c r="D2496" s="2" t="str">
        <f>INDEX(Hotels!$C$2:$C$49,MATCH(C2496,Hotels!$A$2:$A$49,0))</f>
        <v>Shimla</v>
      </c>
      <c r="E2496" s="11">
        <v>45909</v>
      </c>
      <c r="F2496" s="11">
        <v>45975</v>
      </c>
      <c r="G2496" s="11">
        <v>45979</v>
      </c>
      <c r="H2496" s="13">
        <f>DATE(YEAR(F2496),MONTH(F2496),1)</f>
        <v>45962</v>
      </c>
      <c r="I2496" s="2">
        <f>G2496-F2496</f>
        <v>4</v>
      </c>
      <c r="J2496" s="2">
        <f>F2496-E2496</f>
        <v>66</v>
      </c>
      <c r="K2496" s="2" t="s">
        <v>2668</v>
      </c>
      <c r="L2496" s="2">
        <v>1</v>
      </c>
      <c r="M2496" s="2">
        <v>2</v>
      </c>
      <c r="N2496" s="2">
        <v>0</v>
      </c>
      <c r="O2496" s="2" t="s">
        <v>2658</v>
      </c>
      <c r="P2496" s="2" t="s">
        <v>2648</v>
      </c>
      <c r="Q2496" s="2" t="s">
        <v>2649</v>
      </c>
      <c r="R2496" s="3">
        <v>8550</v>
      </c>
      <c r="S2496" s="3">
        <f>I2496*L2496*R2496</f>
        <v>34200</v>
      </c>
      <c r="T2496" s="2">
        <f>M2496+N2496</f>
        <v>2</v>
      </c>
    </row>
    <row r="2497" spans="1:20" x14ac:dyDescent="0.2">
      <c r="A2497" s="2" t="s">
        <v>5161</v>
      </c>
      <c r="B2497" s="2" t="s">
        <v>2099</v>
      </c>
      <c r="C2497" s="2" t="s">
        <v>97</v>
      </c>
      <c r="D2497" s="2" t="str">
        <f>INDEX(Hotels!$C$2:$C$49,MATCH(C2497,Hotels!$A$2:$A$49,0))</f>
        <v>Shimla</v>
      </c>
      <c r="E2497" s="11">
        <v>45909</v>
      </c>
      <c r="F2497" s="11">
        <v>45934</v>
      </c>
      <c r="G2497" s="11">
        <v>45935</v>
      </c>
      <c r="H2497" s="13">
        <f>DATE(YEAR(F2497),MONTH(F2497),1)</f>
        <v>45931</v>
      </c>
      <c r="I2497" s="2">
        <f>G2497-F2497</f>
        <v>1</v>
      </c>
      <c r="J2497" s="2">
        <f>F2497-E2497</f>
        <v>25</v>
      </c>
      <c r="K2497" s="2" t="s">
        <v>2666</v>
      </c>
      <c r="L2497" s="2">
        <v>1</v>
      </c>
      <c r="M2497" s="2">
        <v>1</v>
      </c>
      <c r="N2497" s="2">
        <v>0</v>
      </c>
      <c r="O2497" s="2" t="s">
        <v>2670</v>
      </c>
      <c r="P2497" s="2" t="s">
        <v>2652</v>
      </c>
      <c r="Q2497" s="2" t="s">
        <v>2649</v>
      </c>
      <c r="R2497" s="3">
        <v>22850</v>
      </c>
      <c r="S2497" s="3">
        <f>I2497*L2497*R2497</f>
        <v>22850</v>
      </c>
      <c r="T2497" s="2">
        <f>M2497+N2497</f>
        <v>1</v>
      </c>
    </row>
    <row r="2498" spans="1:20" x14ac:dyDescent="0.2">
      <c r="A2498" s="2" t="s">
        <v>5162</v>
      </c>
      <c r="B2498" s="2" t="s">
        <v>2101</v>
      </c>
      <c r="C2498" s="2" t="s">
        <v>61</v>
      </c>
      <c r="D2498" s="2" t="str">
        <f>INDEX(Hotels!$C$2:$C$49,MATCH(C2498,Hotels!$A$2:$A$49,0))</f>
        <v>Mumbai</v>
      </c>
      <c r="E2498" s="11">
        <v>45909</v>
      </c>
      <c r="F2498" s="11">
        <v>46057</v>
      </c>
      <c r="G2498" s="11">
        <v>46059</v>
      </c>
      <c r="H2498" s="13">
        <f>DATE(YEAR(F2498),MONTH(F2498),1)</f>
        <v>46054</v>
      </c>
      <c r="I2498" s="2">
        <f>G2498-F2498</f>
        <v>2</v>
      </c>
      <c r="J2498" s="2">
        <f>F2498-E2498</f>
        <v>148</v>
      </c>
      <c r="K2498" s="2" t="s">
        <v>2646</v>
      </c>
      <c r="L2498" s="2">
        <v>1</v>
      </c>
      <c r="M2498" s="2">
        <v>1</v>
      </c>
      <c r="N2498" s="2">
        <v>0</v>
      </c>
      <c r="O2498" s="2" t="s">
        <v>2670</v>
      </c>
      <c r="P2498" s="2" t="s">
        <v>2652</v>
      </c>
      <c r="Q2498" s="2" t="s">
        <v>2653</v>
      </c>
      <c r="R2498" s="3">
        <v>35400</v>
      </c>
      <c r="S2498" s="3">
        <f>I2498*L2498*R2498</f>
        <v>70800</v>
      </c>
      <c r="T2498" s="2">
        <f>M2498+N2498</f>
        <v>1</v>
      </c>
    </row>
    <row r="2499" spans="1:20" x14ac:dyDescent="0.2">
      <c r="A2499" s="2" t="s">
        <v>5163</v>
      </c>
      <c r="B2499" s="2" t="s">
        <v>2184</v>
      </c>
      <c r="C2499" s="2" t="s">
        <v>37</v>
      </c>
      <c r="D2499" s="2" t="str">
        <f>INDEX(Hotels!$C$2:$C$49,MATCH(C2499,Hotels!$A$2:$A$49,0))</f>
        <v>Udaipur</v>
      </c>
      <c r="E2499" s="11">
        <v>45909</v>
      </c>
      <c r="F2499" s="11">
        <v>45928</v>
      </c>
      <c r="G2499" s="11">
        <v>45934</v>
      </c>
      <c r="H2499" s="13">
        <f>DATE(YEAR(F2499),MONTH(F2499),1)</f>
        <v>45901</v>
      </c>
      <c r="I2499" s="2">
        <f>G2499-F2499</f>
        <v>6</v>
      </c>
      <c r="J2499" s="2">
        <f>F2499-E2499</f>
        <v>19</v>
      </c>
      <c r="K2499" s="2" t="s">
        <v>2646</v>
      </c>
      <c r="L2499" s="2">
        <v>1</v>
      </c>
      <c r="M2499" s="2">
        <v>2</v>
      </c>
      <c r="N2499" s="2">
        <v>2</v>
      </c>
      <c r="O2499" s="2" t="s">
        <v>2658</v>
      </c>
      <c r="P2499" s="2" t="s">
        <v>2662</v>
      </c>
      <c r="Q2499" s="2" t="s">
        <v>2649</v>
      </c>
      <c r="R2499" s="3">
        <v>17100</v>
      </c>
      <c r="S2499" s="3">
        <f>I2499*L2499*R2499</f>
        <v>102600</v>
      </c>
      <c r="T2499" s="2">
        <f>M2499+N2499</f>
        <v>4</v>
      </c>
    </row>
    <row r="2500" spans="1:20" x14ac:dyDescent="0.2">
      <c r="A2500" s="2" t="s">
        <v>5164</v>
      </c>
      <c r="B2500" s="2" t="s">
        <v>2223</v>
      </c>
      <c r="C2500" s="2" t="s">
        <v>97</v>
      </c>
      <c r="D2500" s="2" t="str">
        <f>INDEX(Hotels!$C$2:$C$49,MATCH(C2500,Hotels!$A$2:$A$49,0))</f>
        <v>Shimla</v>
      </c>
      <c r="E2500" s="11">
        <v>45909</v>
      </c>
      <c r="F2500" s="11">
        <v>45986</v>
      </c>
      <c r="G2500" s="11">
        <v>45991</v>
      </c>
      <c r="H2500" s="13">
        <f>DATE(YEAR(F2500),MONTH(F2500),1)</f>
        <v>45962</v>
      </c>
      <c r="I2500" s="2">
        <f>G2500-F2500</f>
        <v>5</v>
      </c>
      <c r="J2500" s="2">
        <f>F2500-E2500</f>
        <v>77</v>
      </c>
      <c r="K2500" s="2" t="s">
        <v>2646</v>
      </c>
      <c r="L2500" s="2">
        <v>1</v>
      </c>
      <c r="M2500" s="2">
        <v>1</v>
      </c>
      <c r="N2500" s="2">
        <v>0</v>
      </c>
      <c r="O2500" s="2" t="s">
        <v>2689</v>
      </c>
      <c r="P2500" s="2" t="s">
        <v>2659</v>
      </c>
      <c r="Q2500" s="2" t="s">
        <v>2664</v>
      </c>
      <c r="R2500" s="3">
        <v>15950</v>
      </c>
      <c r="S2500" s="3">
        <f>I2500*L2500*R2500</f>
        <v>79750</v>
      </c>
      <c r="T2500" s="2">
        <f>M2500+N2500</f>
        <v>1</v>
      </c>
    </row>
    <row r="2501" spans="1:20" x14ac:dyDescent="0.2">
      <c r="A2501" s="2" t="s">
        <v>5165</v>
      </c>
      <c r="B2501" s="2" t="s">
        <v>2387</v>
      </c>
      <c r="C2501" s="2" t="s">
        <v>116</v>
      </c>
      <c r="D2501" s="2" t="str">
        <f>INDEX(Hotels!$C$2:$C$49,MATCH(C2501,Hotels!$A$2:$A$49,0))</f>
        <v>Rishikesh</v>
      </c>
      <c r="E2501" s="11">
        <v>45909</v>
      </c>
      <c r="F2501" s="11">
        <v>45920</v>
      </c>
      <c r="G2501" s="11">
        <v>45923</v>
      </c>
      <c r="H2501" s="13">
        <f>DATE(YEAR(F2501),MONTH(F2501),1)</f>
        <v>45901</v>
      </c>
      <c r="I2501" s="2">
        <f>G2501-F2501</f>
        <v>3</v>
      </c>
      <c r="J2501" s="2">
        <f>F2501-E2501</f>
        <v>11</v>
      </c>
      <c r="K2501" s="2" t="s">
        <v>2655</v>
      </c>
      <c r="L2501" s="2">
        <v>1</v>
      </c>
      <c r="M2501" s="2">
        <v>2</v>
      </c>
      <c r="N2501" s="2">
        <v>3</v>
      </c>
      <c r="O2501" s="2" t="s">
        <v>2658</v>
      </c>
      <c r="P2501" s="2" t="s">
        <v>2652</v>
      </c>
      <c r="Q2501" s="2" t="s">
        <v>2653</v>
      </c>
      <c r="R2501" s="3">
        <v>6100</v>
      </c>
      <c r="S2501" s="3">
        <f>I2501*L2501*R2501</f>
        <v>18300</v>
      </c>
      <c r="T2501" s="2">
        <f>M2501+N2501</f>
        <v>5</v>
      </c>
    </row>
    <row r="2502" spans="1:20" x14ac:dyDescent="0.2">
      <c r="A2502" s="2" t="s">
        <v>5166</v>
      </c>
      <c r="B2502" s="2" t="s">
        <v>2396</v>
      </c>
      <c r="C2502" s="2" t="s">
        <v>19</v>
      </c>
      <c r="D2502" s="2" t="str">
        <f>INDEX(Hotels!$C$2:$C$49,MATCH(C2502,Hotels!$A$2:$A$49,0))</f>
        <v>Goa</v>
      </c>
      <c r="E2502" s="11">
        <v>45909</v>
      </c>
      <c r="F2502" s="11">
        <v>45914</v>
      </c>
      <c r="G2502" s="11">
        <v>45916</v>
      </c>
      <c r="H2502" s="13">
        <f>DATE(YEAR(F2502),MONTH(F2502),1)</f>
        <v>45901</v>
      </c>
      <c r="I2502" s="2">
        <f>G2502-F2502</f>
        <v>2</v>
      </c>
      <c r="J2502" s="2">
        <f>F2502-E2502</f>
        <v>5</v>
      </c>
      <c r="K2502" s="2" t="s">
        <v>2646</v>
      </c>
      <c r="L2502" s="2">
        <v>1</v>
      </c>
      <c r="M2502" s="2">
        <v>2</v>
      </c>
      <c r="N2502" s="2">
        <v>0</v>
      </c>
      <c r="O2502" s="2" t="s">
        <v>2732</v>
      </c>
      <c r="P2502" s="2" t="s">
        <v>2656</v>
      </c>
      <c r="Q2502" s="2" t="s">
        <v>2649</v>
      </c>
      <c r="R2502" s="3">
        <v>9300</v>
      </c>
      <c r="S2502" s="3">
        <f>I2502*L2502*R2502</f>
        <v>18600</v>
      </c>
      <c r="T2502" s="2">
        <f>M2502+N2502</f>
        <v>2</v>
      </c>
    </row>
    <row r="2503" spans="1:20" x14ac:dyDescent="0.2">
      <c r="A2503" s="2" t="s">
        <v>5167</v>
      </c>
      <c r="B2503" s="2" t="s">
        <v>236</v>
      </c>
      <c r="C2503" s="2" t="s">
        <v>125</v>
      </c>
      <c r="D2503" s="2" t="str">
        <f>INDEX(Hotels!$C$2:$C$49,MATCH(C2503,Hotels!$A$2:$A$49,0))</f>
        <v>Varanasi</v>
      </c>
      <c r="E2503" s="11">
        <v>45910</v>
      </c>
      <c r="F2503" s="11">
        <v>45913</v>
      </c>
      <c r="G2503" s="11">
        <v>45915</v>
      </c>
      <c r="H2503" s="13">
        <f>DATE(YEAR(F2503),MONTH(F2503),1)</f>
        <v>45901</v>
      </c>
      <c r="I2503" s="2">
        <f>G2503-F2503</f>
        <v>2</v>
      </c>
      <c r="J2503" s="2">
        <f>F2503-E2503</f>
        <v>3</v>
      </c>
      <c r="K2503" s="2" t="s">
        <v>2666</v>
      </c>
      <c r="L2503" s="2">
        <v>1</v>
      </c>
      <c r="M2503" s="2">
        <v>1</v>
      </c>
      <c r="N2503" s="2">
        <v>0</v>
      </c>
      <c r="O2503" s="2" t="s">
        <v>2732</v>
      </c>
      <c r="P2503" s="2" t="s">
        <v>2672</v>
      </c>
      <c r="Q2503" s="2" t="s">
        <v>2649</v>
      </c>
      <c r="R2503" s="3">
        <v>15500</v>
      </c>
      <c r="S2503" s="3">
        <f>I2503*L2503*R2503</f>
        <v>31000</v>
      </c>
      <c r="T2503" s="2">
        <f>M2503+N2503</f>
        <v>1</v>
      </c>
    </row>
    <row r="2504" spans="1:20" x14ac:dyDescent="0.2">
      <c r="A2504" s="2" t="s">
        <v>5168</v>
      </c>
      <c r="B2504" s="2" t="s">
        <v>344</v>
      </c>
      <c r="C2504" s="2" t="s">
        <v>79</v>
      </c>
      <c r="D2504" s="2" t="str">
        <f>INDEX(Hotels!$C$2:$C$49,MATCH(C2504,Hotels!$A$2:$A$49,0))</f>
        <v>Bengaluru</v>
      </c>
      <c r="E2504" s="11">
        <v>45910</v>
      </c>
      <c r="F2504" s="11">
        <v>45932</v>
      </c>
      <c r="G2504" s="11">
        <v>45933</v>
      </c>
      <c r="H2504" s="13">
        <f>DATE(YEAR(F2504),MONTH(F2504),1)</f>
        <v>45931</v>
      </c>
      <c r="I2504" s="2">
        <f>G2504-F2504</f>
        <v>1</v>
      </c>
      <c r="J2504" s="2">
        <f>F2504-E2504</f>
        <v>22</v>
      </c>
      <c r="K2504" s="2" t="s">
        <v>2655</v>
      </c>
      <c r="L2504" s="2">
        <v>1</v>
      </c>
      <c r="M2504" s="2">
        <v>2</v>
      </c>
      <c r="N2504" s="2">
        <v>0</v>
      </c>
      <c r="O2504" s="2" t="s">
        <v>2651</v>
      </c>
      <c r="P2504" s="2" t="s">
        <v>2648</v>
      </c>
      <c r="Q2504" s="2" t="s">
        <v>2649</v>
      </c>
      <c r="R2504" s="3">
        <v>4750</v>
      </c>
      <c r="S2504" s="3">
        <f>I2504*L2504*R2504</f>
        <v>4750</v>
      </c>
      <c r="T2504" s="2">
        <f>M2504+N2504</f>
        <v>2</v>
      </c>
    </row>
    <row r="2505" spans="1:20" x14ac:dyDescent="0.2">
      <c r="A2505" s="2" t="s">
        <v>5169</v>
      </c>
      <c r="B2505" s="2" t="s">
        <v>902</v>
      </c>
      <c r="C2505" s="2" t="s">
        <v>26</v>
      </c>
      <c r="D2505" s="2" t="str">
        <f>INDEX(Hotels!$C$2:$C$49,MATCH(C2505,Hotels!$A$2:$A$49,0))</f>
        <v>Jaipur</v>
      </c>
      <c r="E2505" s="11">
        <v>45910</v>
      </c>
      <c r="F2505" s="11">
        <v>45930</v>
      </c>
      <c r="G2505" s="11">
        <v>45933</v>
      </c>
      <c r="H2505" s="13">
        <f>DATE(YEAR(F2505),MONTH(F2505),1)</f>
        <v>45901</v>
      </c>
      <c r="I2505" s="2">
        <f>G2505-F2505</f>
        <v>3</v>
      </c>
      <c r="J2505" s="2">
        <f>F2505-E2505</f>
        <v>20</v>
      </c>
      <c r="K2505" s="2" t="s">
        <v>2666</v>
      </c>
      <c r="L2505" s="2">
        <v>1</v>
      </c>
      <c r="M2505" s="2">
        <v>3</v>
      </c>
      <c r="N2505" s="2">
        <v>0</v>
      </c>
      <c r="O2505" s="2" t="s">
        <v>2689</v>
      </c>
      <c r="P2505" s="2" t="s">
        <v>2662</v>
      </c>
      <c r="Q2505" s="2" t="s">
        <v>2649</v>
      </c>
      <c r="R2505" s="3">
        <v>20150</v>
      </c>
      <c r="S2505" s="3">
        <f>I2505*L2505*R2505</f>
        <v>60450</v>
      </c>
      <c r="T2505" s="2">
        <f>M2505+N2505</f>
        <v>3</v>
      </c>
    </row>
    <row r="2506" spans="1:20" x14ac:dyDescent="0.2">
      <c r="A2506" s="2" t="s">
        <v>5170</v>
      </c>
      <c r="B2506" s="2" t="s">
        <v>974</v>
      </c>
      <c r="C2506" s="2" t="s">
        <v>83</v>
      </c>
      <c r="D2506" s="2" t="str">
        <f>INDEX(Hotels!$C$2:$C$49,MATCH(C2506,Hotels!$A$2:$A$49,0))</f>
        <v>Kochi</v>
      </c>
      <c r="E2506" s="11">
        <v>45910</v>
      </c>
      <c r="F2506" s="11">
        <v>45921</v>
      </c>
      <c r="G2506" s="11">
        <v>45922</v>
      </c>
      <c r="H2506" s="13">
        <f>DATE(YEAR(F2506),MONTH(F2506),1)</f>
        <v>45901</v>
      </c>
      <c r="I2506" s="2">
        <f>G2506-F2506</f>
        <v>1</v>
      </c>
      <c r="J2506" s="2">
        <f>F2506-E2506</f>
        <v>11</v>
      </c>
      <c r="K2506" s="2" t="s">
        <v>2668</v>
      </c>
      <c r="L2506" s="2">
        <v>1</v>
      </c>
      <c r="M2506" s="2">
        <v>1</v>
      </c>
      <c r="N2506" s="2">
        <v>0</v>
      </c>
      <c r="O2506" s="2" t="s">
        <v>2670</v>
      </c>
      <c r="P2506" s="2" t="s">
        <v>2656</v>
      </c>
      <c r="Q2506" s="2" t="s">
        <v>2649</v>
      </c>
      <c r="R2506" s="3">
        <v>7400</v>
      </c>
      <c r="S2506" s="3">
        <f>I2506*L2506*R2506</f>
        <v>7400</v>
      </c>
      <c r="T2506" s="2">
        <f>M2506+N2506</f>
        <v>1</v>
      </c>
    </row>
    <row r="2507" spans="1:20" x14ac:dyDescent="0.2">
      <c r="A2507" s="2" t="s">
        <v>5171</v>
      </c>
      <c r="B2507" s="2" t="s">
        <v>1790</v>
      </c>
      <c r="C2507" s="2" t="s">
        <v>106</v>
      </c>
      <c r="D2507" s="2" t="str">
        <f>INDEX(Hotels!$C$2:$C$49,MATCH(C2507,Hotels!$A$2:$A$49,0))</f>
        <v>Manali</v>
      </c>
      <c r="E2507" s="11">
        <v>45910</v>
      </c>
      <c r="F2507" s="11">
        <v>45959</v>
      </c>
      <c r="G2507" s="11">
        <v>45963</v>
      </c>
      <c r="H2507" s="13">
        <f>DATE(YEAR(F2507),MONTH(F2507),1)</f>
        <v>45931</v>
      </c>
      <c r="I2507" s="2">
        <f>G2507-F2507</f>
        <v>4</v>
      </c>
      <c r="J2507" s="2">
        <f>F2507-E2507</f>
        <v>49</v>
      </c>
      <c r="K2507" s="2" t="s">
        <v>2655</v>
      </c>
      <c r="L2507" s="2">
        <v>1</v>
      </c>
      <c r="M2507" s="2">
        <v>2</v>
      </c>
      <c r="N2507" s="2">
        <v>0</v>
      </c>
      <c r="O2507" s="2" t="s">
        <v>2689</v>
      </c>
      <c r="P2507" s="2" t="s">
        <v>2652</v>
      </c>
      <c r="Q2507" s="2" t="s">
        <v>2653</v>
      </c>
      <c r="R2507" s="3">
        <v>6250</v>
      </c>
      <c r="S2507" s="3">
        <f>I2507*L2507*R2507</f>
        <v>25000</v>
      </c>
      <c r="T2507" s="2">
        <f>M2507+N2507</f>
        <v>2</v>
      </c>
    </row>
    <row r="2508" spans="1:20" x14ac:dyDescent="0.2">
      <c r="A2508" s="2" t="s">
        <v>5172</v>
      </c>
      <c r="B2508" s="2" t="s">
        <v>1904</v>
      </c>
      <c r="C2508" s="2" t="s">
        <v>13</v>
      </c>
      <c r="D2508" s="2" t="str">
        <f>INDEX(Hotels!$C$2:$C$49,MATCH(C2508,Hotels!$A$2:$A$49,0))</f>
        <v>Goa</v>
      </c>
      <c r="E2508" s="11">
        <v>45910</v>
      </c>
      <c r="F2508" s="11">
        <v>45975</v>
      </c>
      <c r="G2508" s="11">
        <v>45979</v>
      </c>
      <c r="H2508" s="13">
        <f>DATE(YEAR(F2508),MONTH(F2508),1)</f>
        <v>45962</v>
      </c>
      <c r="I2508" s="2">
        <f>G2508-F2508</f>
        <v>4</v>
      </c>
      <c r="J2508" s="2">
        <f>F2508-E2508</f>
        <v>65</v>
      </c>
      <c r="K2508" s="2" t="s">
        <v>2646</v>
      </c>
      <c r="L2508" s="2">
        <v>1</v>
      </c>
      <c r="M2508" s="2">
        <v>1</v>
      </c>
      <c r="N2508" s="2">
        <v>0</v>
      </c>
      <c r="O2508" s="2" t="s">
        <v>2647</v>
      </c>
      <c r="P2508" s="2" t="s">
        <v>2662</v>
      </c>
      <c r="Q2508" s="2" t="s">
        <v>2649</v>
      </c>
      <c r="R2508" s="3">
        <v>22500</v>
      </c>
      <c r="S2508" s="3">
        <f>I2508*L2508*R2508</f>
        <v>90000</v>
      </c>
      <c r="T2508" s="2">
        <f>M2508+N2508</f>
        <v>1</v>
      </c>
    </row>
    <row r="2509" spans="1:20" x14ac:dyDescent="0.2">
      <c r="A2509" s="2" t="s">
        <v>5173</v>
      </c>
      <c r="B2509" s="2" t="s">
        <v>2063</v>
      </c>
      <c r="C2509" s="2" t="s">
        <v>93</v>
      </c>
      <c r="D2509" s="2" t="str">
        <f>INDEX(Hotels!$C$2:$C$49,MATCH(C2509,Hotels!$A$2:$A$49,0))</f>
        <v>Shimla</v>
      </c>
      <c r="E2509" s="11">
        <v>45910</v>
      </c>
      <c r="F2509" s="11">
        <v>45947</v>
      </c>
      <c r="G2509" s="11">
        <v>45949</v>
      </c>
      <c r="H2509" s="13">
        <f>DATE(YEAR(F2509),MONTH(F2509),1)</f>
        <v>45931</v>
      </c>
      <c r="I2509" s="2">
        <f>G2509-F2509</f>
        <v>2</v>
      </c>
      <c r="J2509" s="2">
        <f>F2509-E2509</f>
        <v>37</v>
      </c>
      <c r="K2509" s="2" t="s">
        <v>2668</v>
      </c>
      <c r="L2509" s="2">
        <v>1</v>
      </c>
      <c r="M2509" s="2">
        <v>1</v>
      </c>
      <c r="N2509" s="2">
        <v>0</v>
      </c>
      <c r="O2509" s="2" t="s">
        <v>2732</v>
      </c>
      <c r="P2509" s="2" t="s">
        <v>2656</v>
      </c>
      <c r="Q2509" s="2" t="s">
        <v>2649</v>
      </c>
      <c r="R2509" s="3">
        <v>4000</v>
      </c>
      <c r="S2509" s="3">
        <f>I2509*L2509*R2509</f>
        <v>8000</v>
      </c>
      <c r="T2509" s="2">
        <f>M2509+N2509</f>
        <v>1</v>
      </c>
    </row>
    <row r="2510" spans="1:20" x14ac:dyDescent="0.2">
      <c r="A2510" s="2" t="s">
        <v>5174</v>
      </c>
      <c r="B2510" s="2" t="s">
        <v>2288</v>
      </c>
      <c r="C2510" s="2" t="s">
        <v>13</v>
      </c>
      <c r="D2510" s="2" t="str">
        <f>INDEX(Hotels!$C$2:$C$49,MATCH(C2510,Hotels!$A$2:$A$49,0))</f>
        <v>Goa</v>
      </c>
      <c r="E2510" s="11">
        <v>45910</v>
      </c>
      <c r="F2510" s="11">
        <v>45937</v>
      </c>
      <c r="G2510" s="11">
        <v>45938</v>
      </c>
      <c r="H2510" s="13">
        <f>DATE(YEAR(F2510),MONTH(F2510),1)</f>
        <v>45931</v>
      </c>
      <c r="I2510" s="2">
        <f>G2510-F2510</f>
        <v>1</v>
      </c>
      <c r="J2510" s="2">
        <f>F2510-E2510</f>
        <v>27</v>
      </c>
      <c r="K2510" s="2" t="s">
        <v>2655</v>
      </c>
      <c r="L2510" s="2">
        <v>1</v>
      </c>
      <c r="M2510" s="2">
        <v>1</v>
      </c>
      <c r="N2510" s="2">
        <v>0</v>
      </c>
      <c r="O2510" s="2" t="s">
        <v>2732</v>
      </c>
      <c r="P2510" s="2" t="s">
        <v>2652</v>
      </c>
      <c r="Q2510" s="2" t="s">
        <v>2649</v>
      </c>
      <c r="R2510" s="3">
        <v>12850</v>
      </c>
      <c r="S2510" s="3">
        <f>I2510*L2510*R2510</f>
        <v>12850</v>
      </c>
      <c r="T2510" s="2">
        <f>M2510+N2510</f>
        <v>1</v>
      </c>
    </row>
    <row r="2511" spans="1:20" x14ac:dyDescent="0.2">
      <c r="A2511" s="2" t="s">
        <v>5175</v>
      </c>
      <c r="B2511" s="2" t="s">
        <v>2454</v>
      </c>
      <c r="C2511" s="2" t="s">
        <v>127</v>
      </c>
      <c r="D2511" s="2" t="str">
        <f>INDEX(Hotels!$C$2:$C$49,MATCH(C2511,Hotels!$A$2:$A$49,0))</f>
        <v>Varanasi</v>
      </c>
      <c r="E2511" s="11">
        <v>45910</v>
      </c>
      <c r="F2511" s="11">
        <v>45933</v>
      </c>
      <c r="G2511" s="11">
        <v>45935</v>
      </c>
      <c r="H2511" s="13">
        <f>DATE(YEAR(F2511),MONTH(F2511),1)</f>
        <v>45931</v>
      </c>
      <c r="I2511" s="2">
        <f>G2511-F2511</f>
        <v>2</v>
      </c>
      <c r="J2511" s="2">
        <f>F2511-E2511</f>
        <v>23</v>
      </c>
      <c r="K2511" s="2" t="s">
        <v>2655</v>
      </c>
      <c r="L2511" s="2">
        <v>1</v>
      </c>
      <c r="M2511" s="2">
        <v>2</v>
      </c>
      <c r="N2511" s="2">
        <v>0</v>
      </c>
      <c r="O2511" s="2" t="s">
        <v>2647</v>
      </c>
      <c r="P2511" s="2" t="s">
        <v>2652</v>
      </c>
      <c r="Q2511" s="2" t="s">
        <v>2649</v>
      </c>
      <c r="R2511" s="3">
        <v>6800</v>
      </c>
      <c r="S2511" s="3">
        <f>I2511*L2511*R2511</f>
        <v>13600</v>
      </c>
      <c r="T2511" s="2">
        <f>M2511+N2511</f>
        <v>2</v>
      </c>
    </row>
    <row r="2512" spans="1:20" x14ac:dyDescent="0.2">
      <c r="A2512" s="2" t="s">
        <v>5176</v>
      </c>
      <c r="B2512" s="2" t="s">
        <v>2531</v>
      </c>
      <c r="C2512" s="2" t="s">
        <v>106</v>
      </c>
      <c r="D2512" s="2" t="str">
        <f>INDEX(Hotels!$C$2:$C$49,MATCH(C2512,Hotels!$A$2:$A$49,0))</f>
        <v>Manali</v>
      </c>
      <c r="E2512" s="11">
        <v>45910</v>
      </c>
      <c r="F2512" s="11">
        <v>45956</v>
      </c>
      <c r="G2512" s="11">
        <v>45959</v>
      </c>
      <c r="H2512" s="13">
        <f>DATE(YEAR(F2512),MONTH(F2512),1)</f>
        <v>45931</v>
      </c>
      <c r="I2512" s="2">
        <f>G2512-F2512</f>
        <v>3</v>
      </c>
      <c r="J2512" s="2">
        <f>F2512-E2512</f>
        <v>46</v>
      </c>
      <c r="K2512" s="2" t="s">
        <v>2668</v>
      </c>
      <c r="L2512" s="2">
        <v>1</v>
      </c>
      <c r="M2512" s="2">
        <v>2</v>
      </c>
      <c r="N2512" s="2">
        <v>0</v>
      </c>
      <c r="O2512" s="2" t="s">
        <v>2647</v>
      </c>
      <c r="P2512" s="2" t="s">
        <v>2652</v>
      </c>
      <c r="Q2512" s="2" t="s">
        <v>2649</v>
      </c>
      <c r="R2512" s="3">
        <v>4800</v>
      </c>
      <c r="S2512" s="3">
        <f>I2512*L2512*R2512</f>
        <v>14400</v>
      </c>
      <c r="T2512" s="2">
        <f>M2512+N2512</f>
        <v>2</v>
      </c>
    </row>
    <row r="2513" spans="1:20" x14ac:dyDescent="0.2">
      <c r="A2513" s="2" t="s">
        <v>5177</v>
      </c>
      <c r="B2513" s="2" t="s">
        <v>2543</v>
      </c>
      <c r="C2513" s="2" t="s">
        <v>22</v>
      </c>
      <c r="D2513" s="2" t="str">
        <f>INDEX(Hotels!$C$2:$C$49,MATCH(C2513,Hotels!$A$2:$A$49,0))</f>
        <v>Jaipur</v>
      </c>
      <c r="E2513" s="11">
        <v>45910</v>
      </c>
      <c r="F2513" s="11">
        <v>45977</v>
      </c>
      <c r="G2513" s="11">
        <v>45979</v>
      </c>
      <c r="H2513" s="13">
        <f>DATE(YEAR(F2513),MONTH(F2513),1)</f>
        <v>45962</v>
      </c>
      <c r="I2513" s="2">
        <f>G2513-F2513</f>
        <v>2</v>
      </c>
      <c r="J2513" s="2">
        <f>F2513-E2513</f>
        <v>67</v>
      </c>
      <c r="K2513" s="2" t="s">
        <v>2668</v>
      </c>
      <c r="L2513" s="2">
        <v>1</v>
      </c>
      <c r="M2513" s="2">
        <v>2</v>
      </c>
      <c r="N2513" s="2">
        <v>0</v>
      </c>
      <c r="O2513" s="2" t="s">
        <v>2670</v>
      </c>
      <c r="P2513" s="2" t="s">
        <v>2656</v>
      </c>
      <c r="Q2513" s="2" t="s">
        <v>2653</v>
      </c>
      <c r="R2513" s="3">
        <v>3700</v>
      </c>
      <c r="S2513" s="3">
        <f>I2513*L2513*R2513</f>
        <v>7400</v>
      </c>
      <c r="T2513" s="2">
        <f>M2513+N2513</f>
        <v>2</v>
      </c>
    </row>
    <row r="2514" spans="1:20" x14ac:dyDescent="0.2">
      <c r="A2514" s="2" t="s">
        <v>5178</v>
      </c>
      <c r="B2514" s="2" t="s">
        <v>301</v>
      </c>
      <c r="C2514" s="2" t="s">
        <v>87</v>
      </c>
      <c r="D2514" s="2" t="str">
        <f>INDEX(Hotels!$C$2:$C$49,MATCH(C2514,Hotels!$A$2:$A$49,0))</f>
        <v>Kochi</v>
      </c>
      <c r="E2514" s="11">
        <v>45911</v>
      </c>
      <c r="F2514" s="11">
        <v>45911</v>
      </c>
      <c r="G2514" s="11">
        <v>45914</v>
      </c>
      <c r="H2514" s="13">
        <f>DATE(YEAR(F2514),MONTH(F2514),1)</f>
        <v>45901</v>
      </c>
      <c r="I2514" s="2">
        <f>G2514-F2514</f>
        <v>3</v>
      </c>
      <c r="J2514" s="2">
        <f>F2514-E2514</f>
        <v>0</v>
      </c>
      <c r="K2514" s="2" t="s">
        <v>2646</v>
      </c>
      <c r="L2514" s="2">
        <v>2</v>
      </c>
      <c r="M2514" s="2">
        <v>4</v>
      </c>
      <c r="N2514" s="2">
        <v>3</v>
      </c>
      <c r="O2514" s="2" t="s">
        <v>2683</v>
      </c>
      <c r="P2514" s="2" t="s">
        <v>2656</v>
      </c>
      <c r="Q2514" s="2" t="s">
        <v>2649</v>
      </c>
      <c r="R2514" s="3">
        <v>7850</v>
      </c>
      <c r="S2514" s="3">
        <f>I2514*L2514*R2514</f>
        <v>47100</v>
      </c>
      <c r="T2514" s="2">
        <f>M2514+N2514</f>
        <v>7</v>
      </c>
    </row>
    <row r="2515" spans="1:20" x14ac:dyDescent="0.2">
      <c r="A2515" s="2" t="s">
        <v>5179</v>
      </c>
      <c r="B2515" s="2" t="s">
        <v>464</v>
      </c>
      <c r="C2515" s="2" t="s">
        <v>69</v>
      </c>
      <c r="D2515" s="2" t="str">
        <f>INDEX(Hotels!$C$2:$C$49,MATCH(C2515,Hotels!$A$2:$A$49,0))</f>
        <v>New Delhi</v>
      </c>
      <c r="E2515" s="11">
        <v>45911</v>
      </c>
      <c r="F2515" s="11">
        <v>45942</v>
      </c>
      <c r="G2515" s="11">
        <v>45945</v>
      </c>
      <c r="H2515" s="13">
        <f>DATE(YEAR(F2515),MONTH(F2515),1)</f>
        <v>45931</v>
      </c>
      <c r="I2515" s="2">
        <f>G2515-F2515</f>
        <v>3</v>
      </c>
      <c r="J2515" s="2">
        <f>F2515-E2515</f>
        <v>31</v>
      </c>
      <c r="K2515" s="2" t="s">
        <v>2668</v>
      </c>
      <c r="L2515" s="2">
        <v>1</v>
      </c>
      <c r="M2515" s="2">
        <v>1</v>
      </c>
      <c r="N2515" s="2">
        <v>0</v>
      </c>
      <c r="O2515" s="2" t="s">
        <v>2732</v>
      </c>
      <c r="P2515" s="2" t="s">
        <v>2652</v>
      </c>
      <c r="Q2515" s="2" t="s">
        <v>2649</v>
      </c>
      <c r="R2515" s="3">
        <v>16750</v>
      </c>
      <c r="S2515" s="3">
        <f>I2515*L2515*R2515</f>
        <v>50250</v>
      </c>
      <c r="T2515" s="2">
        <f>M2515+N2515</f>
        <v>1</v>
      </c>
    </row>
    <row r="2516" spans="1:20" x14ac:dyDescent="0.2">
      <c r="A2516" s="2" t="s">
        <v>5180</v>
      </c>
      <c r="B2516" s="2" t="s">
        <v>935</v>
      </c>
      <c r="C2516" s="2" t="s">
        <v>120</v>
      </c>
      <c r="D2516" s="2" t="str">
        <f>INDEX(Hotels!$C$2:$C$49,MATCH(C2516,Hotels!$A$2:$A$49,0))</f>
        <v>Rishikesh</v>
      </c>
      <c r="E2516" s="11">
        <v>45911</v>
      </c>
      <c r="F2516" s="11">
        <v>45945</v>
      </c>
      <c r="G2516" s="11">
        <v>45947</v>
      </c>
      <c r="H2516" s="13">
        <f>DATE(YEAR(F2516),MONTH(F2516),1)</f>
        <v>45931</v>
      </c>
      <c r="I2516" s="2">
        <f>G2516-F2516</f>
        <v>2</v>
      </c>
      <c r="J2516" s="2">
        <f>F2516-E2516</f>
        <v>34</v>
      </c>
      <c r="K2516" s="2" t="s">
        <v>2668</v>
      </c>
      <c r="L2516" s="2">
        <v>1</v>
      </c>
      <c r="M2516" s="2">
        <v>1</v>
      </c>
      <c r="N2516" s="2">
        <v>0</v>
      </c>
      <c r="O2516" s="2" t="s">
        <v>2683</v>
      </c>
      <c r="P2516" s="2" t="s">
        <v>2656</v>
      </c>
      <c r="Q2516" s="2" t="s">
        <v>2649</v>
      </c>
      <c r="R2516" s="3">
        <v>2850</v>
      </c>
      <c r="S2516" s="3">
        <f>I2516*L2516*R2516</f>
        <v>5700</v>
      </c>
      <c r="T2516" s="2">
        <f>M2516+N2516</f>
        <v>1</v>
      </c>
    </row>
    <row r="2517" spans="1:20" x14ac:dyDescent="0.2">
      <c r="A2517" s="2" t="s">
        <v>5181</v>
      </c>
      <c r="B2517" s="2" t="s">
        <v>1076</v>
      </c>
      <c r="C2517" s="2" t="s">
        <v>26</v>
      </c>
      <c r="D2517" s="2" t="str">
        <f>INDEX(Hotels!$C$2:$C$49,MATCH(C2517,Hotels!$A$2:$A$49,0))</f>
        <v>Jaipur</v>
      </c>
      <c r="E2517" s="11">
        <v>45911</v>
      </c>
      <c r="F2517" s="11">
        <v>45931</v>
      </c>
      <c r="G2517" s="11">
        <v>45934</v>
      </c>
      <c r="H2517" s="13">
        <f>DATE(YEAR(F2517),MONTH(F2517),1)</f>
        <v>45931</v>
      </c>
      <c r="I2517" s="2">
        <f>G2517-F2517</f>
        <v>3</v>
      </c>
      <c r="J2517" s="2">
        <f>F2517-E2517</f>
        <v>20</v>
      </c>
      <c r="K2517" s="2" t="s">
        <v>2646</v>
      </c>
      <c r="L2517" s="2">
        <v>1</v>
      </c>
      <c r="M2517" s="2">
        <v>1</v>
      </c>
      <c r="N2517" s="2">
        <v>0</v>
      </c>
      <c r="O2517" s="2" t="s">
        <v>2651</v>
      </c>
      <c r="P2517" s="2" t="s">
        <v>2662</v>
      </c>
      <c r="Q2517" s="2" t="s">
        <v>2649</v>
      </c>
      <c r="R2517" s="3">
        <v>22700</v>
      </c>
      <c r="S2517" s="3">
        <f>I2517*L2517*R2517</f>
        <v>68100</v>
      </c>
      <c r="T2517" s="2">
        <f>M2517+N2517</f>
        <v>1</v>
      </c>
    </row>
    <row r="2518" spans="1:20" x14ac:dyDescent="0.2">
      <c r="A2518" s="2" t="s">
        <v>5182</v>
      </c>
      <c r="B2518" s="2" t="s">
        <v>1348</v>
      </c>
      <c r="C2518" s="2" t="s">
        <v>37</v>
      </c>
      <c r="D2518" s="2" t="str">
        <f>INDEX(Hotels!$C$2:$C$49,MATCH(C2518,Hotels!$A$2:$A$49,0))</f>
        <v>Udaipur</v>
      </c>
      <c r="E2518" s="11">
        <v>45911</v>
      </c>
      <c r="F2518" s="11">
        <v>45933</v>
      </c>
      <c r="G2518" s="11">
        <v>45934</v>
      </c>
      <c r="H2518" s="13">
        <f>DATE(YEAR(F2518),MONTH(F2518),1)</f>
        <v>45931</v>
      </c>
      <c r="I2518" s="2">
        <f>G2518-F2518</f>
        <v>1</v>
      </c>
      <c r="J2518" s="2">
        <f>F2518-E2518</f>
        <v>22</v>
      </c>
      <c r="K2518" s="2" t="s">
        <v>2646</v>
      </c>
      <c r="L2518" s="2">
        <v>1</v>
      </c>
      <c r="M2518" s="2">
        <v>2</v>
      </c>
      <c r="N2518" s="2">
        <v>0</v>
      </c>
      <c r="O2518" s="2" t="s">
        <v>2670</v>
      </c>
      <c r="P2518" s="2" t="s">
        <v>2662</v>
      </c>
      <c r="Q2518" s="2" t="s">
        <v>2649</v>
      </c>
      <c r="R2518" s="3">
        <v>25350</v>
      </c>
      <c r="S2518" s="3">
        <f>I2518*L2518*R2518</f>
        <v>25350</v>
      </c>
      <c r="T2518" s="2">
        <f>M2518+N2518</f>
        <v>2</v>
      </c>
    </row>
    <row r="2519" spans="1:20" x14ac:dyDescent="0.2">
      <c r="A2519" s="2" t="s">
        <v>5183</v>
      </c>
      <c r="B2519" s="2" t="s">
        <v>1416</v>
      </c>
      <c r="C2519" s="2" t="s">
        <v>81</v>
      </c>
      <c r="D2519" s="2" t="str">
        <f>INDEX(Hotels!$C$2:$C$49,MATCH(C2519,Hotels!$A$2:$A$49,0))</f>
        <v>Bengaluru</v>
      </c>
      <c r="E2519" s="11">
        <v>45911</v>
      </c>
      <c r="F2519" s="11">
        <v>45921</v>
      </c>
      <c r="G2519" s="11">
        <v>45923</v>
      </c>
      <c r="H2519" s="13">
        <f>DATE(YEAR(F2519),MONTH(F2519),1)</f>
        <v>45901</v>
      </c>
      <c r="I2519" s="2">
        <f>G2519-F2519</f>
        <v>2</v>
      </c>
      <c r="J2519" s="2">
        <f>F2519-E2519</f>
        <v>10</v>
      </c>
      <c r="K2519" s="2" t="s">
        <v>2655</v>
      </c>
      <c r="L2519" s="2">
        <v>1</v>
      </c>
      <c r="M2519" s="2">
        <v>2</v>
      </c>
      <c r="N2519" s="2">
        <v>0</v>
      </c>
      <c r="O2519" s="2" t="s">
        <v>2658</v>
      </c>
      <c r="P2519" s="2" t="s">
        <v>2652</v>
      </c>
      <c r="Q2519" s="2" t="s">
        <v>2649</v>
      </c>
      <c r="R2519" s="3">
        <v>13700</v>
      </c>
      <c r="S2519" s="3">
        <f>I2519*L2519*R2519</f>
        <v>27400</v>
      </c>
      <c r="T2519" s="2">
        <f>M2519+N2519</f>
        <v>2</v>
      </c>
    </row>
    <row r="2520" spans="1:20" x14ac:dyDescent="0.2">
      <c r="A2520" s="2" t="s">
        <v>5184</v>
      </c>
      <c r="B2520" s="2" t="s">
        <v>2039</v>
      </c>
      <c r="C2520" s="2" t="s">
        <v>43</v>
      </c>
      <c r="D2520" s="2" t="str">
        <f>INDEX(Hotels!$C$2:$C$49,MATCH(C2520,Hotels!$A$2:$A$49,0))</f>
        <v>Agra</v>
      </c>
      <c r="E2520" s="11">
        <v>45911</v>
      </c>
      <c r="F2520" s="11">
        <v>45931</v>
      </c>
      <c r="G2520" s="11">
        <v>45933</v>
      </c>
      <c r="H2520" s="13">
        <f>DATE(YEAR(F2520),MONTH(F2520),1)</f>
        <v>45931</v>
      </c>
      <c r="I2520" s="2">
        <f>G2520-F2520</f>
        <v>2</v>
      </c>
      <c r="J2520" s="2">
        <f>F2520-E2520</f>
        <v>20</v>
      </c>
      <c r="K2520" s="2" t="s">
        <v>2655</v>
      </c>
      <c r="L2520" s="2">
        <v>1</v>
      </c>
      <c r="M2520" s="2">
        <v>2</v>
      </c>
      <c r="N2520" s="2">
        <v>0</v>
      </c>
      <c r="O2520" s="2" t="s">
        <v>2683</v>
      </c>
      <c r="P2520" s="2" t="s">
        <v>2652</v>
      </c>
      <c r="Q2520" s="2" t="s">
        <v>2653</v>
      </c>
      <c r="R2520" s="3">
        <v>5950</v>
      </c>
      <c r="S2520" s="3">
        <f>I2520*L2520*R2520</f>
        <v>11900</v>
      </c>
      <c r="T2520" s="2">
        <f>M2520+N2520</f>
        <v>2</v>
      </c>
    </row>
    <row r="2521" spans="1:20" x14ac:dyDescent="0.2">
      <c r="A2521" s="2" t="s">
        <v>5185</v>
      </c>
      <c r="B2521" s="2" t="s">
        <v>2189</v>
      </c>
      <c r="C2521" s="2" t="s">
        <v>120</v>
      </c>
      <c r="D2521" s="2" t="str">
        <f>INDEX(Hotels!$C$2:$C$49,MATCH(C2521,Hotels!$A$2:$A$49,0))</f>
        <v>Rishikesh</v>
      </c>
      <c r="E2521" s="11">
        <v>45911</v>
      </c>
      <c r="F2521" s="11">
        <v>45933</v>
      </c>
      <c r="G2521" s="11">
        <v>45937</v>
      </c>
      <c r="H2521" s="13">
        <f>DATE(YEAR(F2521),MONTH(F2521),1)</f>
        <v>45931</v>
      </c>
      <c r="I2521" s="2">
        <f>G2521-F2521</f>
        <v>4</v>
      </c>
      <c r="J2521" s="2">
        <f>F2521-E2521</f>
        <v>22</v>
      </c>
      <c r="K2521" s="2" t="s">
        <v>2668</v>
      </c>
      <c r="L2521" s="2">
        <v>2</v>
      </c>
      <c r="M2521" s="2">
        <v>4</v>
      </c>
      <c r="N2521" s="2">
        <v>2</v>
      </c>
      <c r="O2521" s="2" t="s">
        <v>2647</v>
      </c>
      <c r="P2521" s="2" t="s">
        <v>2652</v>
      </c>
      <c r="Q2521" s="2" t="s">
        <v>2649</v>
      </c>
      <c r="R2521" s="3">
        <v>3200</v>
      </c>
      <c r="S2521" s="3">
        <f>I2521*L2521*R2521</f>
        <v>25600</v>
      </c>
      <c r="T2521" s="2">
        <f>M2521+N2521</f>
        <v>6</v>
      </c>
    </row>
    <row r="2522" spans="1:20" x14ac:dyDescent="0.2">
      <c r="A2522" s="2" t="s">
        <v>5186</v>
      </c>
      <c r="B2522" s="2" t="s">
        <v>550</v>
      </c>
      <c r="C2522" s="2" t="s">
        <v>49</v>
      </c>
      <c r="D2522" s="2" t="str">
        <f>INDEX(Hotels!$C$2:$C$49,MATCH(C2522,Hotels!$A$2:$A$49,0))</f>
        <v>Agra</v>
      </c>
      <c r="E2522" s="11">
        <v>45912</v>
      </c>
      <c r="F2522" s="11">
        <v>46036</v>
      </c>
      <c r="G2522" s="11">
        <v>46039</v>
      </c>
      <c r="H2522" s="13">
        <f>DATE(YEAR(F2522),MONTH(F2522),1)</f>
        <v>46023</v>
      </c>
      <c r="I2522" s="2">
        <f>G2522-F2522</f>
        <v>3</v>
      </c>
      <c r="J2522" s="2">
        <f>F2522-E2522</f>
        <v>124</v>
      </c>
      <c r="K2522" s="2" t="s">
        <v>2668</v>
      </c>
      <c r="L2522" s="2">
        <v>1</v>
      </c>
      <c r="M2522" s="2">
        <v>3</v>
      </c>
      <c r="N2522" s="2">
        <v>0</v>
      </c>
      <c r="O2522" s="2" t="s">
        <v>2689</v>
      </c>
      <c r="P2522" s="2" t="s">
        <v>2652</v>
      </c>
      <c r="Q2522" s="2" t="s">
        <v>2653</v>
      </c>
      <c r="R2522" s="3">
        <v>3000</v>
      </c>
      <c r="S2522" s="3">
        <f>I2522*L2522*R2522</f>
        <v>9000</v>
      </c>
      <c r="T2522" s="2">
        <f>M2522+N2522</f>
        <v>3</v>
      </c>
    </row>
    <row r="2523" spans="1:20" x14ac:dyDescent="0.2">
      <c r="A2523" s="2" t="s">
        <v>5187</v>
      </c>
      <c r="B2523" s="2" t="s">
        <v>1119</v>
      </c>
      <c r="C2523" s="2" t="s">
        <v>127</v>
      </c>
      <c r="D2523" s="2" t="str">
        <f>INDEX(Hotels!$C$2:$C$49,MATCH(C2523,Hotels!$A$2:$A$49,0))</f>
        <v>Varanasi</v>
      </c>
      <c r="E2523" s="11">
        <v>45912</v>
      </c>
      <c r="F2523" s="11">
        <v>45980</v>
      </c>
      <c r="G2523" s="11">
        <v>45982</v>
      </c>
      <c r="H2523" s="13">
        <f>DATE(YEAR(F2523),MONTH(F2523),1)</f>
        <v>45962</v>
      </c>
      <c r="I2523" s="2">
        <f>G2523-F2523</f>
        <v>2</v>
      </c>
      <c r="J2523" s="2">
        <f>F2523-E2523</f>
        <v>68</v>
      </c>
      <c r="K2523" s="2" t="s">
        <v>2655</v>
      </c>
      <c r="L2523" s="2">
        <v>2</v>
      </c>
      <c r="M2523" s="2">
        <v>4</v>
      </c>
      <c r="N2523" s="2">
        <v>0</v>
      </c>
      <c r="O2523" s="2" t="s">
        <v>2658</v>
      </c>
      <c r="P2523" s="2" t="s">
        <v>2652</v>
      </c>
      <c r="Q2523" s="2" t="s">
        <v>2649</v>
      </c>
      <c r="R2523" s="3">
        <v>7150</v>
      </c>
      <c r="S2523" s="3">
        <f>I2523*L2523*R2523</f>
        <v>28600</v>
      </c>
      <c r="T2523" s="2">
        <f>M2523+N2523</f>
        <v>4</v>
      </c>
    </row>
    <row r="2524" spans="1:20" x14ac:dyDescent="0.2">
      <c r="A2524" s="2" t="s">
        <v>5188</v>
      </c>
      <c r="B2524" s="2" t="s">
        <v>1302</v>
      </c>
      <c r="C2524" s="2" t="s">
        <v>83</v>
      </c>
      <c r="D2524" s="2" t="str">
        <f>INDEX(Hotels!$C$2:$C$49,MATCH(C2524,Hotels!$A$2:$A$49,0))</f>
        <v>Kochi</v>
      </c>
      <c r="E2524" s="11">
        <v>45912</v>
      </c>
      <c r="F2524" s="11">
        <v>45943</v>
      </c>
      <c r="G2524" s="11">
        <v>45946</v>
      </c>
      <c r="H2524" s="13">
        <f>DATE(YEAR(F2524),MONTH(F2524),1)</f>
        <v>45931</v>
      </c>
      <c r="I2524" s="2">
        <f>G2524-F2524</f>
        <v>3</v>
      </c>
      <c r="J2524" s="2">
        <f>F2524-E2524</f>
        <v>31</v>
      </c>
      <c r="K2524" s="2" t="s">
        <v>2668</v>
      </c>
      <c r="L2524" s="2">
        <v>1</v>
      </c>
      <c r="M2524" s="2">
        <v>3</v>
      </c>
      <c r="N2524" s="2">
        <v>1</v>
      </c>
      <c r="O2524" s="2" t="s">
        <v>2670</v>
      </c>
      <c r="P2524" s="2" t="s">
        <v>2656</v>
      </c>
      <c r="Q2524" s="2" t="s">
        <v>2649</v>
      </c>
      <c r="R2524" s="3">
        <v>11850</v>
      </c>
      <c r="S2524" s="3">
        <f>I2524*L2524*R2524</f>
        <v>35550</v>
      </c>
      <c r="T2524" s="2">
        <f>M2524+N2524</f>
        <v>4</v>
      </c>
    </row>
    <row r="2525" spans="1:20" x14ac:dyDescent="0.2">
      <c r="A2525" s="2" t="s">
        <v>5189</v>
      </c>
      <c r="B2525" s="2" t="s">
        <v>1442</v>
      </c>
      <c r="C2525" s="2" t="s">
        <v>108</v>
      </c>
      <c r="D2525" s="2" t="str">
        <f>INDEX(Hotels!$C$2:$C$49,MATCH(C2525,Hotels!$A$2:$A$49,0))</f>
        <v>Manali</v>
      </c>
      <c r="E2525" s="11">
        <v>45912</v>
      </c>
      <c r="F2525" s="11">
        <v>46055</v>
      </c>
      <c r="G2525" s="11">
        <v>46058</v>
      </c>
      <c r="H2525" s="13">
        <f>DATE(YEAR(F2525),MONTH(F2525),1)</f>
        <v>46054</v>
      </c>
      <c r="I2525" s="2">
        <f>G2525-F2525</f>
        <v>3</v>
      </c>
      <c r="J2525" s="2">
        <f>F2525-E2525</f>
        <v>143</v>
      </c>
      <c r="K2525" s="2" t="s">
        <v>2646</v>
      </c>
      <c r="L2525" s="2">
        <v>1</v>
      </c>
      <c r="M2525" s="2">
        <v>2</v>
      </c>
      <c r="N2525" s="2">
        <v>3</v>
      </c>
      <c r="O2525" s="2" t="s">
        <v>2651</v>
      </c>
      <c r="P2525" s="2" t="s">
        <v>2662</v>
      </c>
      <c r="Q2525" s="2" t="s">
        <v>2653</v>
      </c>
      <c r="R2525" s="3">
        <v>16300</v>
      </c>
      <c r="S2525" s="3">
        <f>I2525*L2525*R2525</f>
        <v>48900</v>
      </c>
      <c r="T2525" s="2">
        <f>M2525+N2525</f>
        <v>5</v>
      </c>
    </row>
    <row r="2526" spans="1:20" x14ac:dyDescent="0.2">
      <c r="A2526" s="2" t="s">
        <v>5190</v>
      </c>
      <c r="B2526" s="2" t="s">
        <v>1889</v>
      </c>
      <c r="C2526" s="2" t="s">
        <v>81</v>
      </c>
      <c r="D2526" s="2" t="str">
        <f>INDEX(Hotels!$C$2:$C$49,MATCH(C2526,Hotels!$A$2:$A$49,0))</f>
        <v>Bengaluru</v>
      </c>
      <c r="E2526" s="11">
        <v>45912</v>
      </c>
      <c r="F2526" s="11">
        <v>45966</v>
      </c>
      <c r="G2526" s="11">
        <v>45971</v>
      </c>
      <c r="H2526" s="13">
        <f>DATE(YEAR(F2526),MONTH(F2526),1)</f>
        <v>45962</v>
      </c>
      <c r="I2526" s="2">
        <f>G2526-F2526</f>
        <v>5</v>
      </c>
      <c r="J2526" s="2">
        <f>F2526-E2526</f>
        <v>54</v>
      </c>
      <c r="K2526" s="2" t="s">
        <v>2655</v>
      </c>
      <c r="L2526" s="2">
        <v>1</v>
      </c>
      <c r="M2526" s="2">
        <v>2</v>
      </c>
      <c r="N2526" s="2">
        <v>1</v>
      </c>
      <c r="O2526" s="2" t="s">
        <v>2647</v>
      </c>
      <c r="P2526" s="2" t="s">
        <v>2656</v>
      </c>
      <c r="Q2526" s="2" t="s">
        <v>2649</v>
      </c>
      <c r="R2526" s="3">
        <v>22200</v>
      </c>
      <c r="S2526" s="3">
        <f>I2526*L2526*R2526</f>
        <v>111000</v>
      </c>
      <c r="T2526" s="2">
        <f>M2526+N2526</f>
        <v>3</v>
      </c>
    </row>
    <row r="2527" spans="1:20" x14ac:dyDescent="0.2">
      <c r="A2527" s="2" t="s">
        <v>5191</v>
      </c>
      <c r="B2527" s="2" t="s">
        <v>1930</v>
      </c>
      <c r="C2527" s="2" t="s">
        <v>116</v>
      </c>
      <c r="D2527" s="2" t="str">
        <f>INDEX(Hotels!$C$2:$C$49,MATCH(C2527,Hotels!$A$2:$A$49,0))</f>
        <v>Rishikesh</v>
      </c>
      <c r="E2527" s="11">
        <v>45912</v>
      </c>
      <c r="F2527" s="11">
        <v>45913</v>
      </c>
      <c r="G2527" s="11">
        <v>45916</v>
      </c>
      <c r="H2527" s="13">
        <f>DATE(YEAR(F2527),MONTH(F2527),1)</f>
        <v>45901</v>
      </c>
      <c r="I2527" s="2">
        <f>G2527-F2527</f>
        <v>3</v>
      </c>
      <c r="J2527" s="2">
        <f>F2527-E2527</f>
        <v>1</v>
      </c>
      <c r="K2527" s="2" t="s">
        <v>2668</v>
      </c>
      <c r="L2527" s="2">
        <v>1</v>
      </c>
      <c r="M2527" s="2">
        <v>2</v>
      </c>
      <c r="N2527" s="2">
        <v>0</v>
      </c>
      <c r="O2527" s="2" t="s">
        <v>2689</v>
      </c>
      <c r="P2527" s="2" t="s">
        <v>2672</v>
      </c>
      <c r="Q2527" s="2" t="s">
        <v>2649</v>
      </c>
      <c r="R2527" s="3">
        <v>4600</v>
      </c>
      <c r="S2527" s="3">
        <f>I2527*L2527*R2527</f>
        <v>13800</v>
      </c>
      <c r="T2527" s="2">
        <f>M2527+N2527</f>
        <v>2</v>
      </c>
    </row>
    <row r="2528" spans="1:20" x14ac:dyDescent="0.2">
      <c r="A2528" s="2" t="s">
        <v>5192</v>
      </c>
      <c r="B2528" s="2" t="s">
        <v>2052</v>
      </c>
      <c r="C2528" s="2" t="s">
        <v>41</v>
      </c>
      <c r="D2528" s="2" t="str">
        <f>INDEX(Hotels!$C$2:$C$49,MATCH(C2528,Hotels!$A$2:$A$49,0))</f>
        <v>Udaipur</v>
      </c>
      <c r="E2528" s="11">
        <v>45912</v>
      </c>
      <c r="F2528" s="11">
        <v>46014</v>
      </c>
      <c r="G2528" s="11">
        <v>46019</v>
      </c>
      <c r="H2528" s="13">
        <f>DATE(YEAR(F2528),MONTH(F2528),1)</f>
        <v>45992</v>
      </c>
      <c r="I2528" s="2">
        <f>G2528-F2528</f>
        <v>5</v>
      </c>
      <c r="J2528" s="2">
        <f>F2528-E2528</f>
        <v>102</v>
      </c>
      <c r="K2528" s="2" t="s">
        <v>2668</v>
      </c>
      <c r="L2528" s="2">
        <v>1</v>
      </c>
      <c r="M2528" s="2">
        <v>3</v>
      </c>
      <c r="N2528" s="2">
        <v>0</v>
      </c>
      <c r="O2528" s="2" t="s">
        <v>2658</v>
      </c>
      <c r="P2528" s="2" t="s">
        <v>2648</v>
      </c>
      <c r="Q2528" s="2" t="s">
        <v>2649</v>
      </c>
      <c r="R2528" s="3">
        <v>4450</v>
      </c>
      <c r="S2528" s="3">
        <f>I2528*L2528*R2528</f>
        <v>22250</v>
      </c>
      <c r="T2528" s="2">
        <f>M2528+N2528</f>
        <v>3</v>
      </c>
    </row>
    <row r="2529" spans="1:20" x14ac:dyDescent="0.2">
      <c r="A2529" s="2" t="s">
        <v>5193</v>
      </c>
      <c r="B2529" s="2" t="s">
        <v>2422</v>
      </c>
      <c r="C2529" s="2" t="s">
        <v>112</v>
      </c>
      <c r="D2529" s="2" t="str">
        <f>INDEX(Hotels!$C$2:$C$49,MATCH(C2529,Hotels!$A$2:$A$49,0))</f>
        <v>Rishikesh</v>
      </c>
      <c r="E2529" s="11">
        <v>45912</v>
      </c>
      <c r="F2529" s="11">
        <v>45926</v>
      </c>
      <c r="G2529" s="11">
        <v>45928</v>
      </c>
      <c r="H2529" s="13">
        <f>DATE(YEAR(F2529),MONTH(F2529),1)</f>
        <v>45901</v>
      </c>
      <c r="I2529" s="2">
        <f>G2529-F2529</f>
        <v>2</v>
      </c>
      <c r="J2529" s="2">
        <f>F2529-E2529</f>
        <v>14</v>
      </c>
      <c r="K2529" s="2" t="s">
        <v>2668</v>
      </c>
      <c r="L2529" s="2">
        <v>1</v>
      </c>
      <c r="M2529" s="2">
        <v>2</v>
      </c>
      <c r="N2529" s="2">
        <v>0</v>
      </c>
      <c r="O2529" s="2" t="s">
        <v>2670</v>
      </c>
      <c r="P2529" s="2" t="s">
        <v>2652</v>
      </c>
      <c r="Q2529" s="2" t="s">
        <v>2649</v>
      </c>
      <c r="R2529" s="3">
        <v>5000</v>
      </c>
      <c r="S2529" s="3">
        <f>I2529*L2529*R2529</f>
        <v>10000</v>
      </c>
      <c r="T2529" s="2">
        <f>M2529+N2529</f>
        <v>2</v>
      </c>
    </row>
    <row r="2530" spans="1:20" x14ac:dyDescent="0.2">
      <c r="A2530" s="2" t="s">
        <v>5194</v>
      </c>
      <c r="B2530" s="2" t="s">
        <v>2481</v>
      </c>
      <c r="C2530" s="2" t="s">
        <v>34</v>
      </c>
      <c r="D2530" s="2" t="str">
        <f>INDEX(Hotels!$C$2:$C$49,MATCH(C2530,Hotels!$A$2:$A$49,0))</f>
        <v>Udaipur</v>
      </c>
      <c r="E2530" s="11">
        <v>45912</v>
      </c>
      <c r="F2530" s="11">
        <v>45957</v>
      </c>
      <c r="G2530" s="11">
        <v>45962</v>
      </c>
      <c r="H2530" s="13">
        <f>DATE(YEAR(F2530),MONTH(F2530),1)</f>
        <v>45931</v>
      </c>
      <c r="I2530" s="2">
        <f>G2530-F2530</f>
        <v>5</v>
      </c>
      <c r="J2530" s="2">
        <f>F2530-E2530</f>
        <v>45</v>
      </c>
      <c r="K2530" s="2" t="s">
        <v>2646</v>
      </c>
      <c r="L2530" s="2">
        <v>1</v>
      </c>
      <c r="M2530" s="2">
        <v>2</v>
      </c>
      <c r="N2530" s="2">
        <v>1</v>
      </c>
      <c r="O2530" s="2" t="s">
        <v>2647</v>
      </c>
      <c r="P2530" s="2" t="s">
        <v>2652</v>
      </c>
      <c r="Q2530" s="2" t="s">
        <v>2649</v>
      </c>
      <c r="R2530" s="3">
        <v>12550</v>
      </c>
      <c r="S2530" s="3">
        <f>I2530*L2530*R2530</f>
        <v>62750</v>
      </c>
      <c r="T2530" s="2">
        <f>M2530+N2530</f>
        <v>3</v>
      </c>
    </row>
    <row r="2531" spans="1:20" x14ac:dyDescent="0.2">
      <c r="A2531" s="2" t="s">
        <v>5195</v>
      </c>
      <c r="B2531" s="2" t="s">
        <v>2569</v>
      </c>
      <c r="C2531" s="2" t="s">
        <v>108</v>
      </c>
      <c r="D2531" s="2" t="str">
        <f>INDEX(Hotels!$C$2:$C$49,MATCH(C2531,Hotels!$A$2:$A$49,0))</f>
        <v>Manali</v>
      </c>
      <c r="E2531" s="11">
        <v>45912</v>
      </c>
      <c r="F2531" s="11">
        <v>45974</v>
      </c>
      <c r="G2531" s="11">
        <v>45978</v>
      </c>
      <c r="H2531" s="13">
        <f>DATE(YEAR(F2531),MONTH(F2531),1)</f>
        <v>45962</v>
      </c>
      <c r="I2531" s="2">
        <f>G2531-F2531</f>
        <v>4</v>
      </c>
      <c r="J2531" s="2">
        <f>F2531-E2531</f>
        <v>62</v>
      </c>
      <c r="K2531" s="2" t="s">
        <v>2666</v>
      </c>
      <c r="L2531" s="2">
        <v>1</v>
      </c>
      <c r="M2531" s="2">
        <v>2</v>
      </c>
      <c r="N2531" s="2">
        <v>1</v>
      </c>
      <c r="O2531" s="2" t="s">
        <v>2689</v>
      </c>
      <c r="P2531" s="2" t="s">
        <v>2672</v>
      </c>
      <c r="Q2531" s="2" t="s">
        <v>2649</v>
      </c>
      <c r="R2531" s="3">
        <v>23750</v>
      </c>
      <c r="S2531" s="3">
        <f>I2531*L2531*R2531</f>
        <v>95000</v>
      </c>
      <c r="T2531" s="2">
        <f>M2531+N2531</f>
        <v>3</v>
      </c>
    </row>
    <row r="2532" spans="1:20" x14ac:dyDescent="0.2">
      <c r="A2532" s="2" t="s">
        <v>5196</v>
      </c>
      <c r="B2532" s="2" t="s">
        <v>739</v>
      </c>
      <c r="C2532" s="2" t="s">
        <v>53</v>
      </c>
      <c r="D2532" s="2" t="str">
        <f>INDEX(Hotels!$C$2:$C$49,MATCH(C2532,Hotels!$A$2:$A$49,0))</f>
        <v>Mumbai</v>
      </c>
      <c r="E2532" s="11">
        <v>45913</v>
      </c>
      <c r="F2532" s="11">
        <v>45956</v>
      </c>
      <c r="G2532" s="11">
        <v>45960</v>
      </c>
      <c r="H2532" s="13">
        <f>DATE(YEAR(F2532),MONTH(F2532),1)</f>
        <v>45931</v>
      </c>
      <c r="I2532" s="2">
        <f>G2532-F2532</f>
        <v>4</v>
      </c>
      <c r="J2532" s="2">
        <f>F2532-E2532</f>
        <v>43</v>
      </c>
      <c r="K2532" s="2" t="s">
        <v>2646</v>
      </c>
      <c r="L2532" s="2">
        <v>1</v>
      </c>
      <c r="M2532" s="2">
        <v>2</v>
      </c>
      <c r="N2532" s="2">
        <v>0</v>
      </c>
      <c r="O2532" s="2" t="s">
        <v>2689</v>
      </c>
      <c r="P2532" s="2" t="s">
        <v>2648</v>
      </c>
      <c r="Q2532" s="2" t="s">
        <v>2653</v>
      </c>
      <c r="R2532" s="3">
        <v>15450</v>
      </c>
      <c r="S2532" s="3">
        <f>I2532*L2532*R2532</f>
        <v>61800</v>
      </c>
      <c r="T2532" s="2">
        <f>M2532+N2532</f>
        <v>2</v>
      </c>
    </row>
    <row r="2533" spans="1:20" x14ac:dyDescent="0.2">
      <c r="A2533" s="2" t="s">
        <v>5197</v>
      </c>
      <c r="B2533" s="2" t="s">
        <v>914</v>
      </c>
      <c r="C2533" s="2" t="s">
        <v>118</v>
      </c>
      <c r="D2533" s="2" t="str">
        <f>INDEX(Hotels!$C$2:$C$49,MATCH(C2533,Hotels!$A$2:$A$49,0))</f>
        <v>Rishikesh</v>
      </c>
      <c r="E2533" s="11">
        <v>45913</v>
      </c>
      <c r="F2533" s="11">
        <v>45928</v>
      </c>
      <c r="G2533" s="11">
        <v>45933</v>
      </c>
      <c r="H2533" s="13">
        <f>DATE(YEAR(F2533),MONTH(F2533),1)</f>
        <v>45901</v>
      </c>
      <c r="I2533" s="2">
        <f>G2533-F2533</f>
        <v>5</v>
      </c>
      <c r="J2533" s="2">
        <f>F2533-E2533</f>
        <v>15</v>
      </c>
      <c r="K2533" s="2" t="s">
        <v>2668</v>
      </c>
      <c r="L2533" s="2">
        <v>2</v>
      </c>
      <c r="M2533" s="2">
        <v>4</v>
      </c>
      <c r="N2533" s="2">
        <v>2</v>
      </c>
      <c r="O2533" s="2" t="s">
        <v>2647</v>
      </c>
      <c r="P2533" s="2" t="s">
        <v>2656</v>
      </c>
      <c r="Q2533" s="2" t="s">
        <v>2649</v>
      </c>
      <c r="R2533" s="3">
        <v>8700</v>
      </c>
      <c r="S2533" s="3">
        <f>I2533*L2533*R2533</f>
        <v>87000</v>
      </c>
      <c r="T2533" s="2">
        <f>M2533+N2533</f>
        <v>6</v>
      </c>
    </row>
    <row r="2534" spans="1:20" x14ac:dyDescent="0.2">
      <c r="A2534" s="2" t="s">
        <v>5198</v>
      </c>
      <c r="B2534" s="2" t="s">
        <v>918</v>
      </c>
      <c r="C2534" s="2" t="s">
        <v>32</v>
      </c>
      <c r="D2534" s="2" t="str">
        <f>INDEX(Hotels!$C$2:$C$49,MATCH(C2534,Hotels!$A$2:$A$49,0))</f>
        <v>Jaipur</v>
      </c>
      <c r="E2534" s="11">
        <v>45913</v>
      </c>
      <c r="F2534" s="11">
        <v>45939</v>
      </c>
      <c r="G2534" s="11">
        <v>45943</v>
      </c>
      <c r="H2534" s="13">
        <f>DATE(YEAR(F2534),MONTH(F2534),1)</f>
        <v>45931</v>
      </c>
      <c r="I2534" s="2">
        <f>G2534-F2534</f>
        <v>4</v>
      </c>
      <c r="J2534" s="2">
        <f>F2534-E2534</f>
        <v>26</v>
      </c>
      <c r="K2534" s="2" t="s">
        <v>2666</v>
      </c>
      <c r="L2534" s="2">
        <v>1</v>
      </c>
      <c r="M2534" s="2">
        <v>2</v>
      </c>
      <c r="N2534" s="2">
        <v>1</v>
      </c>
      <c r="O2534" s="2" t="s">
        <v>2689</v>
      </c>
      <c r="P2534" s="2" t="s">
        <v>2652</v>
      </c>
      <c r="Q2534" s="2" t="s">
        <v>2649</v>
      </c>
      <c r="R2534" s="3">
        <v>15450</v>
      </c>
      <c r="S2534" s="3">
        <f>I2534*L2534*R2534</f>
        <v>61800</v>
      </c>
      <c r="T2534" s="2">
        <f>M2534+N2534</f>
        <v>3</v>
      </c>
    </row>
    <row r="2535" spans="1:20" x14ac:dyDescent="0.2">
      <c r="A2535" s="2" t="s">
        <v>5199</v>
      </c>
      <c r="B2535" s="2" t="s">
        <v>1316</v>
      </c>
      <c r="C2535" s="2" t="s">
        <v>61</v>
      </c>
      <c r="D2535" s="2" t="str">
        <f>INDEX(Hotels!$C$2:$C$49,MATCH(C2535,Hotels!$A$2:$A$49,0))</f>
        <v>Mumbai</v>
      </c>
      <c r="E2535" s="11">
        <v>45913</v>
      </c>
      <c r="F2535" s="11">
        <v>46031</v>
      </c>
      <c r="G2535" s="11">
        <v>46033</v>
      </c>
      <c r="H2535" s="13">
        <f>DATE(YEAR(F2535),MONTH(F2535),1)</f>
        <v>46023</v>
      </c>
      <c r="I2535" s="2">
        <f>G2535-F2535</f>
        <v>2</v>
      </c>
      <c r="J2535" s="2">
        <f>F2535-E2535</f>
        <v>118</v>
      </c>
      <c r="K2535" s="2" t="s">
        <v>2668</v>
      </c>
      <c r="L2535" s="2">
        <v>1</v>
      </c>
      <c r="M2535" s="2">
        <v>2</v>
      </c>
      <c r="N2535" s="2">
        <v>0</v>
      </c>
      <c r="O2535" s="2" t="s">
        <v>2647</v>
      </c>
      <c r="P2535" s="2" t="s">
        <v>2662</v>
      </c>
      <c r="Q2535" s="2" t="s">
        <v>2664</v>
      </c>
      <c r="R2535" s="3">
        <v>17400</v>
      </c>
      <c r="S2535" s="3">
        <f>I2535*L2535*R2535</f>
        <v>34800</v>
      </c>
      <c r="T2535" s="2">
        <f>M2535+N2535</f>
        <v>2</v>
      </c>
    </row>
    <row r="2536" spans="1:20" x14ac:dyDescent="0.2">
      <c r="A2536" s="2" t="s">
        <v>5200</v>
      </c>
      <c r="B2536" s="2" t="s">
        <v>2306</v>
      </c>
      <c r="C2536" s="2" t="s">
        <v>116</v>
      </c>
      <c r="D2536" s="2" t="str">
        <f>INDEX(Hotels!$C$2:$C$49,MATCH(C2536,Hotels!$A$2:$A$49,0))</f>
        <v>Rishikesh</v>
      </c>
      <c r="E2536" s="11">
        <v>45913</v>
      </c>
      <c r="F2536" s="11">
        <v>45920</v>
      </c>
      <c r="G2536" s="11">
        <v>45922</v>
      </c>
      <c r="H2536" s="13">
        <f>DATE(YEAR(F2536),MONTH(F2536),1)</f>
        <v>45901</v>
      </c>
      <c r="I2536" s="2">
        <f>G2536-F2536</f>
        <v>2</v>
      </c>
      <c r="J2536" s="2">
        <f>F2536-E2536</f>
        <v>7</v>
      </c>
      <c r="K2536" s="2" t="s">
        <v>2655</v>
      </c>
      <c r="L2536" s="2">
        <v>1</v>
      </c>
      <c r="M2536" s="2">
        <v>3</v>
      </c>
      <c r="N2536" s="2">
        <v>0</v>
      </c>
      <c r="O2536" s="2" t="s">
        <v>2689</v>
      </c>
      <c r="P2536" s="2" t="s">
        <v>2652</v>
      </c>
      <c r="Q2536" s="2" t="s">
        <v>2649</v>
      </c>
      <c r="R2536" s="3">
        <v>5900</v>
      </c>
      <c r="S2536" s="3">
        <f>I2536*L2536*R2536</f>
        <v>11800</v>
      </c>
      <c r="T2536" s="2">
        <f>M2536+N2536</f>
        <v>3</v>
      </c>
    </row>
    <row r="2537" spans="1:20" x14ac:dyDescent="0.2">
      <c r="A2537" s="2" t="s">
        <v>5201</v>
      </c>
      <c r="B2537" s="2" t="s">
        <v>2350</v>
      </c>
      <c r="C2537" s="2" t="s">
        <v>122</v>
      </c>
      <c r="D2537" s="2" t="str">
        <f>INDEX(Hotels!$C$2:$C$49,MATCH(C2537,Hotels!$A$2:$A$49,0))</f>
        <v>Varanasi</v>
      </c>
      <c r="E2537" s="11">
        <v>45913</v>
      </c>
      <c r="F2537" s="11">
        <v>45999</v>
      </c>
      <c r="G2537" s="11">
        <v>46002</v>
      </c>
      <c r="H2537" s="13">
        <f>DATE(YEAR(F2537),MONTH(F2537),1)</f>
        <v>45992</v>
      </c>
      <c r="I2537" s="2">
        <f>G2537-F2537</f>
        <v>3</v>
      </c>
      <c r="J2537" s="2">
        <f>F2537-E2537</f>
        <v>86</v>
      </c>
      <c r="K2537" s="2" t="s">
        <v>2668</v>
      </c>
      <c r="L2537" s="2">
        <v>1</v>
      </c>
      <c r="M2537" s="2">
        <v>2</v>
      </c>
      <c r="N2537" s="2">
        <v>2</v>
      </c>
      <c r="O2537" s="2" t="s">
        <v>2647</v>
      </c>
      <c r="P2537" s="2" t="s">
        <v>2672</v>
      </c>
      <c r="Q2537" s="2" t="s">
        <v>2649</v>
      </c>
      <c r="R2537" s="3">
        <v>2950</v>
      </c>
      <c r="S2537" s="3">
        <f>I2537*L2537*R2537</f>
        <v>8850</v>
      </c>
      <c r="T2537" s="2">
        <f>M2537+N2537</f>
        <v>4</v>
      </c>
    </row>
    <row r="2538" spans="1:20" x14ac:dyDescent="0.2">
      <c r="A2538" s="2" t="s">
        <v>5202</v>
      </c>
      <c r="B2538" s="2" t="s">
        <v>2354</v>
      </c>
      <c r="C2538" s="2" t="s">
        <v>127</v>
      </c>
      <c r="D2538" s="2" t="str">
        <f>INDEX(Hotels!$C$2:$C$49,MATCH(C2538,Hotels!$A$2:$A$49,0))</f>
        <v>Varanasi</v>
      </c>
      <c r="E2538" s="11">
        <v>45913</v>
      </c>
      <c r="F2538" s="11">
        <v>45935</v>
      </c>
      <c r="G2538" s="11">
        <v>45937</v>
      </c>
      <c r="H2538" s="13">
        <f>DATE(YEAR(F2538),MONTH(F2538),1)</f>
        <v>45931</v>
      </c>
      <c r="I2538" s="2">
        <f>G2538-F2538</f>
        <v>2</v>
      </c>
      <c r="J2538" s="2">
        <f>F2538-E2538</f>
        <v>22</v>
      </c>
      <c r="K2538" s="2" t="s">
        <v>2655</v>
      </c>
      <c r="L2538" s="2">
        <v>1</v>
      </c>
      <c r="M2538" s="2">
        <v>2</v>
      </c>
      <c r="N2538" s="2">
        <v>0</v>
      </c>
      <c r="O2538" s="2" t="s">
        <v>2683</v>
      </c>
      <c r="P2538" s="2" t="s">
        <v>2652</v>
      </c>
      <c r="Q2538" s="2" t="s">
        <v>2649</v>
      </c>
      <c r="R2538" s="3">
        <v>7100</v>
      </c>
      <c r="S2538" s="3">
        <f>I2538*L2538*R2538</f>
        <v>14200</v>
      </c>
      <c r="T2538" s="2">
        <f>M2538+N2538</f>
        <v>2</v>
      </c>
    </row>
    <row r="2539" spans="1:20" x14ac:dyDescent="0.2">
      <c r="A2539" s="2" t="s">
        <v>5203</v>
      </c>
      <c r="B2539" s="2" t="s">
        <v>2383</v>
      </c>
      <c r="C2539" s="2" t="s">
        <v>26</v>
      </c>
      <c r="D2539" s="2" t="str">
        <f>INDEX(Hotels!$C$2:$C$49,MATCH(C2539,Hotels!$A$2:$A$49,0))</f>
        <v>Jaipur</v>
      </c>
      <c r="E2539" s="11">
        <v>45913</v>
      </c>
      <c r="F2539" s="11">
        <v>45974</v>
      </c>
      <c r="G2539" s="11">
        <v>45979</v>
      </c>
      <c r="H2539" s="13">
        <f>DATE(YEAR(F2539),MONTH(F2539),1)</f>
        <v>45962</v>
      </c>
      <c r="I2539" s="2">
        <f>G2539-F2539</f>
        <v>5</v>
      </c>
      <c r="J2539" s="2">
        <f>F2539-E2539</f>
        <v>61</v>
      </c>
      <c r="K2539" s="2" t="s">
        <v>2646</v>
      </c>
      <c r="L2539" s="2">
        <v>1</v>
      </c>
      <c r="M2539" s="2">
        <v>2</v>
      </c>
      <c r="N2539" s="2">
        <v>3</v>
      </c>
      <c r="O2539" s="2" t="s">
        <v>2689</v>
      </c>
      <c r="P2539" s="2" t="s">
        <v>2659</v>
      </c>
      <c r="Q2539" s="2" t="s">
        <v>2649</v>
      </c>
      <c r="R2539" s="3">
        <v>22500</v>
      </c>
      <c r="S2539" s="3">
        <f>I2539*L2539*R2539</f>
        <v>112500</v>
      </c>
      <c r="T2539" s="2">
        <f>M2539+N2539</f>
        <v>5</v>
      </c>
    </row>
    <row r="2540" spans="1:20" x14ac:dyDescent="0.2">
      <c r="A2540" s="2" t="s">
        <v>5204</v>
      </c>
      <c r="B2540" s="2" t="s">
        <v>320</v>
      </c>
      <c r="C2540" s="2" t="s">
        <v>83</v>
      </c>
      <c r="D2540" s="2" t="str">
        <f>INDEX(Hotels!$C$2:$C$49,MATCH(C2540,Hotels!$A$2:$A$49,0))</f>
        <v>Kochi</v>
      </c>
      <c r="E2540" s="11">
        <v>45914</v>
      </c>
      <c r="F2540" s="11">
        <v>45932</v>
      </c>
      <c r="G2540" s="11">
        <v>45934</v>
      </c>
      <c r="H2540" s="13">
        <f>DATE(YEAR(F2540),MONTH(F2540),1)</f>
        <v>45931</v>
      </c>
      <c r="I2540" s="2">
        <f>G2540-F2540</f>
        <v>2</v>
      </c>
      <c r="J2540" s="2">
        <f>F2540-E2540</f>
        <v>18</v>
      </c>
      <c r="K2540" s="2" t="s">
        <v>2646</v>
      </c>
      <c r="L2540" s="2">
        <v>1</v>
      </c>
      <c r="M2540" s="2">
        <v>1</v>
      </c>
      <c r="N2540" s="2">
        <v>0</v>
      </c>
      <c r="O2540" s="2" t="s">
        <v>2683</v>
      </c>
      <c r="P2540" s="2" t="s">
        <v>2662</v>
      </c>
      <c r="Q2540" s="2" t="s">
        <v>2653</v>
      </c>
      <c r="R2540" s="3">
        <v>19950</v>
      </c>
      <c r="S2540" s="3">
        <f>I2540*L2540*R2540</f>
        <v>39900</v>
      </c>
      <c r="T2540" s="2">
        <f>M2540+N2540</f>
        <v>1</v>
      </c>
    </row>
    <row r="2541" spans="1:20" x14ac:dyDescent="0.2">
      <c r="A2541" s="2" t="s">
        <v>5205</v>
      </c>
      <c r="B2541" s="2" t="s">
        <v>538</v>
      </c>
      <c r="C2541" s="2" t="s">
        <v>97</v>
      </c>
      <c r="D2541" s="2" t="str">
        <f>INDEX(Hotels!$C$2:$C$49,MATCH(C2541,Hotels!$A$2:$A$49,0))</f>
        <v>Shimla</v>
      </c>
      <c r="E2541" s="11">
        <v>45914</v>
      </c>
      <c r="F2541" s="11">
        <v>45986</v>
      </c>
      <c r="G2541" s="11">
        <v>45991</v>
      </c>
      <c r="H2541" s="13">
        <f>DATE(YEAR(F2541),MONTH(F2541),1)</f>
        <v>45962</v>
      </c>
      <c r="I2541" s="2">
        <f>G2541-F2541</f>
        <v>5</v>
      </c>
      <c r="J2541" s="2">
        <f>F2541-E2541</f>
        <v>72</v>
      </c>
      <c r="K2541" s="2" t="s">
        <v>2668</v>
      </c>
      <c r="L2541" s="2">
        <v>1</v>
      </c>
      <c r="M2541" s="2">
        <v>3</v>
      </c>
      <c r="N2541" s="2">
        <v>0</v>
      </c>
      <c r="O2541" s="2" t="s">
        <v>2689</v>
      </c>
      <c r="P2541" s="2" t="s">
        <v>2652</v>
      </c>
      <c r="Q2541" s="2" t="s">
        <v>2649</v>
      </c>
      <c r="R2541" s="3">
        <v>8300</v>
      </c>
      <c r="S2541" s="3">
        <f>I2541*L2541*R2541</f>
        <v>41500</v>
      </c>
      <c r="T2541" s="2">
        <f>M2541+N2541</f>
        <v>3</v>
      </c>
    </row>
    <row r="2542" spans="1:20" x14ac:dyDescent="0.2">
      <c r="A2542" s="2" t="s">
        <v>5206</v>
      </c>
      <c r="B2542" s="2" t="s">
        <v>597</v>
      </c>
      <c r="C2542" s="2" t="s">
        <v>37</v>
      </c>
      <c r="D2542" s="2" t="str">
        <f>INDEX(Hotels!$C$2:$C$49,MATCH(C2542,Hotels!$A$2:$A$49,0))</f>
        <v>Udaipur</v>
      </c>
      <c r="E2542" s="11">
        <v>45914</v>
      </c>
      <c r="F2542" s="11">
        <v>45960</v>
      </c>
      <c r="G2542" s="11">
        <v>45962</v>
      </c>
      <c r="H2542" s="13">
        <f>DATE(YEAR(F2542),MONTH(F2542),1)</f>
        <v>45931</v>
      </c>
      <c r="I2542" s="2">
        <f>G2542-F2542</f>
        <v>2</v>
      </c>
      <c r="J2542" s="2">
        <f>F2542-E2542</f>
        <v>46</v>
      </c>
      <c r="K2542" s="2" t="s">
        <v>2668</v>
      </c>
      <c r="L2542" s="2">
        <v>4</v>
      </c>
      <c r="M2542" s="2">
        <v>8</v>
      </c>
      <c r="N2542" s="2">
        <v>0</v>
      </c>
      <c r="O2542" s="2" t="s">
        <v>2651</v>
      </c>
      <c r="P2542" s="2" t="s">
        <v>2662</v>
      </c>
      <c r="Q2542" s="2" t="s">
        <v>2649</v>
      </c>
      <c r="R2542" s="3">
        <v>14100</v>
      </c>
      <c r="S2542" s="3">
        <f>I2542*L2542*R2542</f>
        <v>112800</v>
      </c>
      <c r="T2542" s="2">
        <f>M2542+N2542</f>
        <v>8</v>
      </c>
    </row>
    <row r="2543" spans="1:20" x14ac:dyDescent="0.2">
      <c r="A2543" s="2" t="s">
        <v>5207</v>
      </c>
      <c r="B2543" s="2" t="s">
        <v>1194</v>
      </c>
      <c r="C2543" s="2" t="s">
        <v>108</v>
      </c>
      <c r="D2543" s="2" t="str">
        <f>INDEX(Hotels!$C$2:$C$49,MATCH(C2543,Hotels!$A$2:$A$49,0))</f>
        <v>Manali</v>
      </c>
      <c r="E2543" s="11">
        <v>45914</v>
      </c>
      <c r="F2543" s="11">
        <v>45939</v>
      </c>
      <c r="G2543" s="11">
        <v>45943</v>
      </c>
      <c r="H2543" s="13">
        <f>DATE(YEAR(F2543),MONTH(F2543),1)</f>
        <v>45931</v>
      </c>
      <c r="I2543" s="2">
        <f>G2543-F2543</f>
        <v>4</v>
      </c>
      <c r="J2543" s="2">
        <f>F2543-E2543</f>
        <v>25</v>
      </c>
      <c r="K2543" s="2" t="s">
        <v>2666</v>
      </c>
      <c r="L2543" s="2">
        <v>1</v>
      </c>
      <c r="M2543" s="2">
        <v>2</v>
      </c>
      <c r="N2543" s="2">
        <v>0</v>
      </c>
      <c r="O2543" s="2" t="s">
        <v>2670</v>
      </c>
      <c r="P2543" s="2" t="s">
        <v>2656</v>
      </c>
      <c r="Q2543" s="2" t="s">
        <v>2649</v>
      </c>
      <c r="R2543" s="3">
        <v>24800</v>
      </c>
      <c r="S2543" s="3">
        <f>I2543*L2543*R2543</f>
        <v>99200</v>
      </c>
      <c r="T2543" s="2">
        <f>M2543+N2543</f>
        <v>2</v>
      </c>
    </row>
    <row r="2544" spans="1:20" x14ac:dyDescent="0.2">
      <c r="A2544" s="2" t="s">
        <v>5208</v>
      </c>
      <c r="B2544" s="2" t="s">
        <v>2450</v>
      </c>
      <c r="C2544" s="2" t="s">
        <v>87</v>
      </c>
      <c r="D2544" s="2" t="str">
        <f>INDEX(Hotels!$C$2:$C$49,MATCH(C2544,Hotels!$A$2:$A$49,0))</f>
        <v>Kochi</v>
      </c>
      <c r="E2544" s="11">
        <v>45914</v>
      </c>
      <c r="F2544" s="11">
        <v>45974</v>
      </c>
      <c r="G2544" s="11">
        <v>45977</v>
      </c>
      <c r="H2544" s="13">
        <f>DATE(YEAR(F2544),MONTH(F2544),1)</f>
        <v>45962</v>
      </c>
      <c r="I2544" s="2">
        <f>G2544-F2544</f>
        <v>3</v>
      </c>
      <c r="J2544" s="2">
        <f>F2544-E2544</f>
        <v>60</v>
      </c>
      <c r="K2544" s="2" t="s">
        <v>2646</v>
      </c>
      <c r="L2544" s="2">
        <v>1</v>
      </c>
      <c r="M2544" s="2">
        <v>2</v>
      </c>
      <c r="N2544" s="2">
        <v>0</v>
      </c>
      <c r="O2544" s="2" t="s">
        <v>2647</v>
      </c>
      <c r="P2544" s="2" t="s">
        <v>2648</v>
      </c>
      <c r="Q2544" s="2" t="s">
        <v>2649</v>
      </c>
      <c r="R2544" s="3">
        <v>12500</v>
      </c>
      <c r="S2544" s="3">
        <f>I2544*L2544*R2544</f>
        <v>37500</v>
      </c>
      <c r="T2544" s="2">
        <f>M2544+N2544</f>
        <v>2</v>
      </c>
    </row>
    <row r="2545" spans="1:20" x14ac:dyDescent="0.2">
      <c r="A2545" s="2" t="s">
        <v>5209</v>
      </c>
      <c r="B2545" s="2" t="s">
        <v>2569</v>
      </c>
      <c r="C2545" s="2" t="s">
        <v>108</v>
      </c>
      <c r="D2545" s="2" t="str">
        <f>INDEX(Hotels!$C$2:$C$49,MATCH(C2545,Hotels!$A$2:$A$49,0))</f>
        <v>Manali</v>
      </c>
      <c r="E2545" s="11">
        <v>45914</v>
      </c>
      <c r="F2545" s="11">
        <v>45935</v>
      </c>
      <c r="G2545" s="11">
        <v>45938</v>
      </c>
      <c r="H2545" s="13">
        <f>DATE(YEAR(F2545),MONTH(F2545),1)</f>
        <v>45931</v>
      </c>
      <c r="I2545" s="2">
        <f>G2545-F2545</f>
        <v>3</v>
      </c>
      <c r="J2545" s="2">
        <f>F2545-E2545</f>
        <v>21</v>
      </c>
      <c r="K2545" s="2" t="s">
        <v>2655</v>
      </c>
      <c r="L2545" s="2">
        <v>2</v>
      </c>
      <c r="M2545" s="2">
        <v>4</v>
      </c>
      <c r="N2545" s="2">
        <v>3</v>
      </c>
      <c r="O2545" s="2" t="s">
        <v>2689</v>
      </c>
      <c r="P2545" s="2" t="s">
        <v>2652</v>
      </c>
      <c r="Q2545" s="2" t="s">
        <v>2649</v>
      </c>
      <c r="R2545" s="3">
        <v>10650</v>
      </c>
      <c r="S2545" s="3">
        <f>I2545*L2545*R2545</f>
        <v>63900</v>
      </c>
      <c r="T2545" s="2">
        <f>M2545+N2545</f>
        <v>7</v>
      </c>
    </row>
    <row r="2546" spans="1:20" x14ac:dyDescent="0.2">
      <c r="A2546" s="2" t="s">
        <v>5210</v>
      </c>
      <c r="B2546" s="2" t="s">
        <v>673</v>
      </c>
      <c r="C2546" s="2" t="s">
        <v>127</v>
      </c>
      <c r="D2546" s="2" t="str">
        <f>INDEX(Hotels!$C$2:$C$49,MATCH(C2546,Hotels!$A$2:$A$49,0))</f>
        <v>Varanasi</v>
      </c>
      <c r="E2546" s="11">
        <v>45915</v>
      </c>
      <c r="F2546" s="11">
        <v>46021</v>
      </c>
      <c r="G2546" s="11">
        <v>46027</v>
      </c>
      <c r="H2546" s="13">
        <f>DATE(YEAR(F2546),MONTH(F2546),1)</f>
        <v>45992</v>
      </c>
      <c r="I2546" s="2">
        <f>G2546-F2546</f>
        <v>6</v>
      </c>
      <c r="J2546" s="2">
        <f>F2546-E2546</f>
        <v>106</v>
      </c>
      <c r="K2546" s="2" t="s">
        <v>2668</v>
      </c>
      <c r="L2546" s="2">
        <v>2</v>
      </c>
      <c r="M2546" s="2">
        <v>4</v>
      </c>
      <c r="N2546" s="2">
        <v>1</v>
      </c>
      <c r="O2546" s="2" t="s">
        <v>2689</v>
      </c>
      <c r="P2546" s="2" t="s">
        <v>2652</v>
      </c>
      <c r="Q2546" s="2" t="s">
        <v>2653</v>
      </c>
      <c r="R2546" s="3">
        <v>5450</v>
      </c>
      <c r="S2546" s="3">
        <f>I2546*L2546*R2546</f>
        <v>65400</v>
      </c>
      <c r="T2546" s="2">
        <f>M2546+N2546</f>
        <v>5</v>
      </c>
    </row>
    <row r="2547" spans="1:20" x14ac:dyDescent="0.2">
      <c r="A2547" s="2" t="s">
        <v>5211</v>
      </c>
      <c r="B2547" s="2" t="s">
        <v>902</v>
      </c>
      <c r="C2547" s="2" t="s">
        <v>19</v>
      </c>
      <c r="D2547" s="2" t="str">
        <f>INDEX(Hotels!$C$2:$C$49,MATCH(C2547,Hotels!$A$2:$A$49,0))</f>
        <v>Goa</v>
      </c>
      <c r="E2547" s="11">
        <v>45915</v>
      </c>
      <c r="F2547" s="11">
        <v>46010</v>
      </c>
      <c r="G2547" s="11">
        <v>46012</v>
      </c>
      <c r="H2547" s="13">
        <f>DATE(YEAR(F2547),MONTH(F2547),1)</f>
        <v>45992</v>
      </c>
      <c r="I2547" s="2">
        <f>G2547-F2547</f>
        <v>2</v>
      </c>
      <c r="J2547" s="2">
        <f>F2547-E2547</f>
        <v>95</v>
      </c>
      <c r="K2547" s="2" t="s">
        <v>2655</v>
      </c>
      <c r="L2547" s="2">
        <v>1</v>
      </c>
      <c r="M2547" s="2">
        <v>3</v>
      </c>
      <c r="N2547" s="2">
        <v>0</v>
      </c>
      <c r="O2547" s="2" t="s">
        <v>2683</v>
      </c>
      <c r="P2547" s="2" t="s">
        <v>2652</v>
      </c>
      <c r="Q2547" s="2" t="s">
        <v>2649</v>
      </c>
      <c r="R2547" s="3">
        <v>9500</v>
      </c>
      <c r="S2547" s="3">
        <f>I2547*L2547*R2547</f>
        <v>19000</v>
      </c>
      <c r="T2547" s="2">
        <f>M2547+N2547</f>
        <v>3</v>
      </c>
    </row>
    <row r="2548" spans="1:20" x14ac:dyDescent="0.2">
      <c r="A2548" s="2" t="s">
        <v>5212</v>
      </c>
      <c r="B2548" s="2" t="s">
        <v>974</v>
      </c>
      <c r="C2548" s="2" t="s">
        <v>101</v>
      </c>
      <c r="D2548" s="2" t="str">
        <f>INDEX(Hotels!$C$2:$C$49,MATCH(C2548,Hotels!$A$2:$A$49,0))</f>
        <v>Shimla</v>
      </c>
      <c r="E2548" s="11">
        <v>45915</v>
      </c>
      <c r="F2548" s="11">
        <v>45921</v>
      </c>
      <c r="G2548" s="11">
        <v>45922</v>
      </c>
      <c r="H2548" s="13">
        <f>DATE(YEAR(F2548),MONTH(F2548),1)</f>
        <v>45901</v>
      </c>
      <c r="I2548" s="2">
        <f>G2548-F2548</f>
        <v>1</v>
      </c>
      <c r="J2548" s="2">
        <f>F2548-E2548</f>
        <v>6</v>
      </c>
      <c r="K2548" s="2" t="s">
        <v>2666</v>
      </c>
      <c r="L2548" s="2">
        <v>1</v>
      </c>
      <c r="M2548" s="2">
        <v>1</v>
      </c>
      <c r="N2548" s="2">
        <v>0</v>
      </c>
      <c r="O2548" s="2" t="s">
        <v>2670</v>
      </c>
      <c r="P2548" s="2" t="s">
        <v>2662</v>
      </c>
      <c r="Q2548" s="2" t="s">
        <v>2649</v>
      </c>
      <c r="R2548" s="3">
        <v>10600</v>
      </c>
      <c r="S2548" s="3">
        <f>I2548*L2548*R2548</f>
        <v>10600</v>
      </c>
      <c r="T2548" s="2">
        <f>M2548+N2548</f>
        <v>1</v>
      </c>
    </row>
    <row r="2549" spans="1:20" x14ac:dyDescent="0.2">
      <c r="A2549" s="2" t="s">
        <v>5213</v>
      </c>
      <c r="B2549" s="2" t="s">
        <v>1430</v>
      </c>
      <c r="C2549" s="2" t="s">
        <v>26</v>
      </c>
      <c r="D2549" s="2" t="str">
        <f>INDEX(Hotels!$C$2:$C$49,MATCH(C2549,Hotels!$A$2:$A$49,0))</f>
        <v>Jaipur</v>
      </c>
      <c r="E2549" s="11">
        <v>45915</v>
      </c>
      <c r="F2549" s="11">
        <v>45937</v>
      </c>
      <c r="G2549" s="11">
        <v>45942</v>
      </c>
      <c r="H2549" s="13">
        <f>DATE(YEAR(F2549),MONTH(F2549),1)</f>
        <v>45931</v>
      </c>
      <c r="I2549" s="2">
        <f>G2549-F2549</f>
        <v>5</v>
      </c>
      <c r="J2549" s="2">
        <f>F2549-E2549</f>
        <v>22</v>
      </c>
      <c r="K2549" s="2" t="s">
        <v>2646</v>
      </c>
      <c r="L2549" s="2">
        <v>1</v>
      </c>
      <c r="M2549" s="2">
        <v>1</v>
      </c>
      <c r="N2549" s="2">
        <v>0</v>
      </c>
      <c r="O2549" s="2" t="s">
        <v>2689</v>
      </c>
      <c r="P2549" s="2" t="s">
        <v>2656</v>
      </c>
      <c r="Q2549" s="2" t="s">
        <v>2649</v>
      </c>
      <c r="R2549" s="3">
        <v>23950</v>
      </c>
      <c r="S2549" s="3">
        <f>I2549*L2549*R2549</f>
        <v>119750</v>
      </c>
      <c r="T2549" s="2">
        <f>M2549+N2549</f>
        <v>1</v>
      </c>
    </row>
    <row r="2550" spans="1:20" x14ac:dyDescent="0.2">
      <c r="A2550" s="2" t="s">
        <v>5214</v>
      </c>
      <c r="B2550" s="2" t="s">
        <v>1803</v>
      </c>
      <c r="C2550" s="2" t="s">
        <v>83</v>
      </c>
      <c r="D2550" s="2" t="str">
        <f>INDEX(Hotels!$C$2:$C$49,MATCH(C2550,Hotels!$A$2:$A$49,0))</f>
        <v>Kochi</v>
      </c>
      <c r="E2550" s="11">
        <v>45915</v>
      </c>
      <c r="F2550" s="11">
        <v>45994</v>
      </c>
      <c r="G2550" s="11">
        <v>45996</v>
      </c>
      <c r="H2550" s="13">
        <f>DATE(YEAR(F2550),MONTH(F2550),1)</f>
        <v>45992</v>
      </c>
      <c r="I2550" s="2">
        <f>G2550-F2550</f>
        <v>2</v>
      </c>
      <c r="J2550" s="2">
        <f>F2550-E2550</f>
        <v>79</v>
      </c>
      <c r="K2550" s="2" t="s">
        <v>2668</v>
      </c>
      <c r="L2550" s="2">
        <v>1</v>
      </c>
      <c r="M2550" s="2">
        <v>2</v>
      </c>
      <c r="N2550" s="2">
        <v>0</v>
      </c>
      <c r="O2550" s="2" t="s">
        <v>2647</v>
      </c>
      <c r="P2550" s="2" t="s">
        <v>2652</v>
      </c>
      <c r="Q2550" s="2" t="s">
        <v>2649</v>
      </c>
      <c r="R2550" s="3">
        <v>11000</v>
      </c>
      <c r="S2550" s="3">
        <f>I2550*L2550*R2550</f>
        <v>22000</v>
      </c>
      <c r="T2550" s="2">
        <f>M2550+N2550</f>
        <v>2</v>
      </c>
    </row>
    <row r="2551" spans="1:20" x14ac:dyDescent="0.2">
      <c r="A2551" s="2" t="s">
        <v>5215</v>
      </c>
      <c r="B2551" s="2" t="s">
        <v>1826</v>
      </c>
      <c r="C2551" s="2" t="s">
        <v>39</v>
      </c>
      <c r="D2551" s="2" t="str">
        <f>INDEX(Hotels!$C$2:$C$49,MATCH(C2551,Hotels!$A$2:$A$49,0))</f>
        <v>Udaipur</v>
      </c>
      <c r="E2551" s="11">
        <v>45915</v>
      </c>
      <c r="F2551" s="11">
        <v>45977</v>
      </c>
      <c r="G2551" s="11">
        <v>45981</v>
      </c>
      <c r="H2551" s="13">
        <f>DATE(YEAR(F2551),MONTH(F2551),1)</f>
        <v>45962</v>
      </c>
      <c r="I2551" s="2">
        <f>G2551-F2551</f>
        <v>4</v>
      </c>
      <c r="J2551" s="2">
        <f>F2551-E2551</f>
        <v>62</v>
      </c>
      <c r="K2551" s="2" t="s">
        <v>2655</v>
      </c>
      <c r="L2551" s="2">
        <v>1</v>
      </c>
      <c r="M2551" s="2">
        <v>1</v>
      </c>
      <c r="N2551" s="2">
        <v>0</v>
      </c>
      <c r="O2551" s="2" t="s">
        <v>2689</v>
      </c>
      <c r="P2551" s="2" t="s">
        <v>2648</v>
      </c>
      <c r="Q2551" s="2" t="s">
        <v>2653</v>
      </c>
      <c r="R2551" s="3">
        <v>8850</v>
      </c>
      <c r="S2551" s="3">
        <f>I2551*L2551*R2551</f>
        <v>35400</v>
      </c>
      <c r="T2551" s="2">
        <f>M2551+N2551</f>
        <v>1</v>
      </c>
    </row>
    <row r="2552" spans="1:20" x14ac:dyDescent="0.2">
      <c r="A2552" s="2" t="s">
        <v>5216</v>
      </c>
      <c r="B2552" s="2" t="s">
        <v>1875</v>
      </c>
      <c r="C2552" s="2" t="s">
        <v>61</v>
      </c>
      <c r="D2552" s="2" t="str">
        <f>INDEX(Hotels!$C$2:$C$49,MATCH(C2552,Hotels!$A$2:$A$49,0))</f>
        <v>Mumbai</v>
      </c>
      <c r="E2552" s="11">
        <v>45915</v>
      </c>
      <c r="F2552" s="11">
        <v>45977</v>
      </c>
      <c r="G2552" s="11">
        <v>45981</v>
      </c>
      <c r="H2552" s="13">
        <f>DATE(YEAR(F2552),MONTH(F2552),1)</f>
        <v>45962</v>
      </c>
      <c r="I2552" s="2">
        <f>G2552-F2552</f>
        <v>4</v>
      </c>
      <c r="J2552" s="2">
        <f>F2552-E2552</f>
        <v>62</v>
      </c>
      <c r="K2552" s="2" t="s">
        <v>2668</v>
      </c>
      <c r="L2552" s="2">
        <v>1</v>
      </c>
      <c r="M2552" s="2">
        <v>2</v>
      </c>
      <c r="N2552" s="2">
        <v>0</v>
      </c>
      <c r="O2552" s="2" t="s">
        <v>2647</v>
      </c>
      <c r="P2552" s="2" t="s">
        <v>2652</v>
      </c>
      <c r="Q2552" s="2" t="s">
        <v>2649</v>
      </c>
      <c r="R2552" s="3">
        <v>16200</v>
      </c>
      <c r="S2552" s="3">
        <f>I2552*L2552*R2552</f>
        <v>64800</v>
      </c>
      <c r="T2552" s="2">
        <f>M2552+N2552</f>
        <v>2</v>
      </c>
    </row>
    <row r="2553" spans="1:20" x14ac:dyDescent="0.2">
      <c r="A2553" s="2" t="s">
        <v>5217</v>
      </c>
      <c r="B2553" s="2" t="s">
        <v>1943</v>
      </c>
      <c r="C2553" s="2" t="s">
        <v>47</v>
      </c>
      <c r="D2553" s="2" t="str">
        <f>INDEX(Hotels!$C$2:$C$49,MATCH(C2553,Hotels!$A$2:$A$49,0))</f>
        <v>Agra</v>
      </c>
      <c r="E2553" s="11">
        <v>45915</v>
      </c>
      <c r="F2553" s="11">
        <v>45924</v>
      </c>
      <c r="G2553" s="11">
        <v>45927</v>
      </c>
      <c r="H2553" s="13">
        <f>DATE(YEAR(F2553),MONTH(F2553),1)</f>
        <v>45901</v>
      </c>
      <c r="I2553" s="2">
        <f>G2553-F2553</f>
        <v>3</v>
      </c>
      <c r="J2553" s="2">
        <f>F2553-E2553</f>
        <v>9</v>
      </c>
      <c r="K2553" s="2" t="s">
        <v>2668</v>
      </c>
      <c r="L2553" s="2">
        <v>1</v>
      </c>
      <c r="M2553" s="2">
        <v>2</v>
      </c>
      <c r="N2553" s="2">
        <v>0</v>
      </c>
      <c r="O2553" s="2" t="s">
        <v>2732</v>
      </c>
      <c r="P2553" s="2" t="s">
        <v>2652</v>
      </c>
      <c r="Q2553" s="2" t="s">
        <v>2649</v>
      </c>
      <c r="R2553" s="3">
        <v>3150</v>
      </c>
      <c r="S2553" s="3">
        <f>I2553*L2553*R2553</f>
        <v>9450</v>
      </c>
      <c r="T2553" s="2">
        <f>M2553+N2553</f>
        <v>2</v>
      </c>
    </row>
    <row r="2554" spans="1:20" x14ac:dyDescent="0.2">
      <c r="A2554" s="2" t="s">
        <v>5218</v>
      </c>
      <c r="B2554" s="2" t="s">
        <v>1978</v>
      </c>
      <c r="C2554" s="2" t="s">
        <v>89</v>
      </c>
      <c r="D2554" s="2" t="str">
        <f>INDEX(Hotels!$C$2:$C$49,MATCH(C2554,Hotels!$A$2:$A$49,0))</f>
        <v>Kochi</v>
      </c>
      <c r="E2554" s="11">
        <v>45915</v>
      </c>
      <c r="F2554" s="11">
        <v>45930</v>
      </c>
      <c r="G2554" s="11">
        <v>45932</v>
      </c>
      <c r="H2554" s="13">
        <f>DATE(YEAR(F2554),MONTH(F2554),1)</f>
        <v>45901</v>
      </c>
      <c r="I2554" s="2">
        <f>G2554-F2554</f>
        <v>2</v>
      </c>
      <c r="J2554" s="2">
        <f>F2554-E2554</f>
        <v>15</v>
      </c>
      <c r="K2554" s="2" t="s">
        <v>2655</v>
      </c>
      <c r="L2554" s="2">
        <v>1</v>
      </c>
      <c r="M2554" s="2">
        <v>2</v>
      </c>
      <c r="N2554" s="2">
        <v>0</v>
      </c>
      <c r="O2554" s="2" t="s">
        <v>2670</v>
      </c>
      <c r="P2554" s="2" t="s">
        <v>2656</v>
      </c>
      <c r="Q2554" s="2" t="s">
        <v>2649</v>
      </c>
      <c r="R2554" s="3">
        <v>5250</v>
      </c>
      <c r="S2554" s="3">
        <f>I2554*L2554*R2554</f>
        <v>10500</v>
      </c>
      <c r="T2554" s="2">
        <f>M2554+N2554</f>
        <v>2</v>
      </c>
    </row>
    <row r="2555" spans="1:20" x14ac:dyDescent="0.2">
      <c r="A2555" s="2" t="s">
        <v>5219</v>
      </c>
      <c r="B2555" s="2" t="s">
        <v>286</v>
      </c>
      <c r="C2555" s="2" t="s">
        <v>127</v>
      </c>
      <c r="D2555" s="2" t="str">
        <f>INDEX(Hotels!$C$2:$C$49,MATCH(C2555,Hotels!$A$2:$A$49,0))</f>
        <v>Varanasi</v>
      </c>
      <c r="E2555" s="11">
        <v>45916</v>
      </c>
      <c r="F2555" s="11">
        <v>45931</v>
      </c>
      <c r="G2555" s="11">
        <v>45936</v>
      </c>
      <c r="H2555" s="13">
        <f>DATE(YEAR(F2555),MONTH(F2555),1)</f>
        <v>45931</v>
      </c>
      <c r="I2555" s="2">
        <f>G2555-F2555</f>
        <v>5</v>
      </c>
      <c r="J2555" s="2">
        <f>F2555-E2555</f>
        <v>15</v>
      </c>
      <c r="K2555" s="2" t="s">
        <v>2655</v>
      </c>
      <c r="L2555" s="2">
        <v>1</v>
      </c>
      <c r="M2555" s="2">
        <v>2</v>
      </c>
      <c r="N2555" s="2">
        <v>1</v>
      </c>
      <c r="O2555" s="2" t="s">
        <v>2658</v>
      </c>
      <c r="P2555" s="2" t="s">
        <v>2652</v>
      </c>
      <c r="Q2555" s="2" t="s">
        <v>2649</v>
      </c>
      <c r="R2555" s="3">
        <v>7050</v>
      </c>
      <c r="S2555" s="3">
        <f>I2555*L2555*R2555</f>
        <v>35250</v>
      </c>
      <c r="T2555" s="2">
        <f>M2555+N2555</f>
        <v>3</v>
      </c>
    </row>
    <row r="2556" spans="1:20" x14ac:dyDescent="0.2">
      <c r="A2556" s="2" t="s">
        <v>5220</v>
      </c>
      <c r="B2556" s="2" t="s">
        <v>1527</v>
      </c>
      <c r="C2556" s="2" t="s">
        <v>83</v>
      </c>
      <c r="D2556" s="2" t="str">
        <f>INDEX(Hotels!$C$2:$C$49,MATCH(C2556,Hotels!$A$2:$A$49,0))</f>
        <v>Kochi</v>
      </c>
      <c r="E2556" s="11">
        <v>45916</v>
      </c>
      <c r="F2556" s="11">
        <v>45978</v>
      </c>
      <c r="G2556" s="11">
        <v>45980</v>
      </c>
      <c r="H2556" s="13">
        <f>DATE(YEAR(F2556),MONTH(F2556),1)</f>
        <v>45962</v>
      </c>
      <c r="I2556" s="2">
        <f>G2556-F2556</f>
        <v>2</v>
      </c>
      <c r="J2556" s="2">
        <f>F2556-E2556</f>
        <v>62</v>
      </c>
      <c r="K2556" s="2" t="s">
        <v>2655</v>
      </c>
      <c r="L2556" s="2">
        <v>1</v>
      </c>
      <c r="M2556" s="2">
        <v>2</v>
      </c>
      <c r="N2556" s="2">
        <v>0</v>
      </c>
      <c r="O2556" s="2" t="s">
        <v>2670</v>
      </c>
      <c r="P2556" s="2" t="s">
        <v>2656</v>
      </c>
      <c r="Q2556" s="2" t="s">
        <v>2649</v>
      </c>
      <c r="R2556" s="3">
        <v>14700</v>
      </c>
      <c r="S2556" s="3">
        <f>I2556*L2556*R2556</f>
        <v>29400</v>
      </c>
      <c r="T2556" s="2">
        <f>M2556+N2556</f>
        <v>2</v>
      </c>
    </row>
    <row r="2557" spans="1:20" x14ac:dyDescent="0.2">
      <c r="A2557" s="2" t="s">
        <v>5221</v>
      </c>
      <c r="B2557" s="2" t="s">
        <v>1610</v>
      </c>
      <c r="C2557" s="2" t="s">
        <v>103</v>
      </c>
      <c r="D2557" s="2" t="str">
        <f>INDEX(Hotels!$C$2:$C$49,MATCH(C2557,Hotels!$A$2:$A$49,0))</f>
        <v>Manali</v>
      </c>
      <c r="E2557" s="11">
        <v>45916</v>
      </c>
      <c r="F2557" s="11">
        <v>46016</v>
      </c>
      <c r="G2557" s="11">
        <v>46019</v>
      </c>
      <c r="H2557" s="13">
        <f>DATE(YEAR(F2557),MONTH(F2557),1)</f>
        <v>45992</v>
      </c>
      <c r="I2557" s="2">
        <f>G2557-F2557</f>
        <v>3</v>
      </c>
      <c r="J2557" s="2">
        <f>F2557-E2557</f>
        <v>100</v>
      </c>
      <c r="K2557" s="2" t="s">
        <v>2655</v>
      </c>
      <c r="L2557" s="2">
        <v>1</v>
      </c>
      <c r="M2557" s="2">
        <v>2</v>
      </c>
      <c r="N2557" s="2">
        <v>0</v>
      </c>
      <c r="O2557" s="2" t="s">
        <v>2647</v>
      </c>
      <c r="P2557" s="2" t="s">
        <v>2662</v>
      </c>
      <c r="Q2557" s="2" t="s">
        <v>2649</v>
      </c>
      <c r="R2557" s="3">
        <v>4500</v>
      </c>
      <c r="S2557" s="3">
        <f>I2557*L2557*R2557</f>
        <v>13500</v>
      </c>
      <c r="T2557" s="2">
        <f>M2557+N2557</f>
        <v>2</v>
      </c>
    </row>
    <row r="2558" spans="1:20" x14ac:dyDescent="0.2">
      <c r="A2558" s="2" t="s">
        <v>5222</v>
      </c>
      <c r="B2558" s="2" t="s">
        <v>1682</v>
      </c>
      <c r="C2558" s="2" t="s">
        <v>26</v>
      </c>
      <c r="D2558" s="2" t="str">
        <f>INDEX(Hotels!$C$2:$C$49,MATCH(C2558,Hotels!$A$2:$A$49,0))</f>
        <v>Jaipur</v>
      </c>
      <c r="E2558" s="11">
        <v>45916</v>
      </c>
      <c r="F2558" s="11">
        <v>45957</v>
      </c>
      <c r="G2558" s="11">
        <v>45961</v>
      </c>
      <c r="H2558" s="13">
        <f>DATE(YEAR(F2558),MONTH(F2558),1)</f>
        <v>45931</v>
      </c>
      <c r="I2558" s="2">
        <f>G2558-F2558</f>
        <v>4</v>
      </c>
      <c r="J2558" s="2">
        <f>F2558-E2558</f>
        <v>41</v>
      </c>
      <c r="K2558" s="2" t="s">
        <v>2655</v>
      </c>
      <c r="L2558" s="2">
        <v>2</v>
      </c>
      <c r="M2558" s="2">
        <v>4</v>
      </c>
      <c r="N2558" s="2">
        <v>0</v>
      </c>
      <c r="O2558" s="2" t="s">
        <v>2658</v>
      </c>
      <c r="P2558" s="2" t="s">
        <v>2662</v>
      </c>
      <c r="Q2558" s="2" t="s">
        <v>2653</v>
      </c>
      <c r="R2558" s="3">
        <v>15150</v>
      </c>
      <c r="S2558" s="3">
        <f>I2558*L2558*R2558</f>
        <v>121200</v>
      </c>
      <c r="T2558" s="2">
        <f>M2558+N2558</f>
        <v>4</v>
      </c>
    </row>
    <row r="2559" spans="1:20" x14ac:dyDescent="0.2">
      <c r="A2559" s="2" t="s">
        <v>5223</v>
      </c>
      <c r="B2559" s="2" t="s">
        <v>1717</v>
      </c>
      <c r="C2559" s="2" t="s">
        <v>39</v>
      </c>
      <c r="D2559" s="2" t="str">
        <f>INDEX(Hotels!$C$2:$C$49,MATCH(C2559,Hotels!$A$2:$A$49,0))</f>
        <v>Udaipur</v>
      </c>
      <c r="E2559" s="11">
        <v>45916</v>
      </c>
      <c r="F2559" s="11">
        <v>45995</v>
      </c>
      <c r="G2559" s="11">
        <v>45997</v>
      </c>
      <c r="H2559" s="13">
        <f>DATE(YEAR(F2559),MONTH(F2559),1)</f>
        <v>45992</v>
      </c>
      <c r="I2559" s="2">
        <f>G2559-F2559</f>
        <v>2</v>
      </c>
      <c r="J2559" s="2">
        <f>F2559-E2559</f>
        <v>79</v>
      </c>
      <c r="K2559" s="2" t="s">
        <v>2655</v>
      </c>
      <c r="L2559" s="2">
        <v>1</v>
      </c>
      <c r="M2559" s="2">
        <v>2</v>
      </c>
      <c r="N2559" s="2">
        <v>0</v>
      </c>
      <c r="O2559" s="2" t="s">
        <v>2661</v>
      </c>
      <c r="P2559" s="2" t="s">
        <v>2659</v>
      </c>
      <c r="Q2559" s="2" t="s">
        <v>2649</v>
      </c>
      <c r="R2559" s="3">
        <v>8700</v>
      </c>
      <c r="S2559" s="3">
        <f>I2559*L2559*R2559</f>
        <v>17400</v>
      </c>
      <c r="T2559" s="2">
        <f>M2559+N2559</f>
        <v>2</v>
      </c>
    </row>
    <row r="2560" spans="1:20" x14ac:dyDescent="0.2">
      <c r="A2560" s="2" t="s">
        <v>5224</v>
      </c>
      <c r="B2560" s="2" t="s">
        <v>1771</v>
      </c>
      <c r="C2560" s="2" t="s">
        <v>13</v>
      </c>
      <c r="D2560" s="2" t="str">
        <f>INDEX(Hotels!$C$2:$C$49,MATCH(C2560,Hotels!$A$2:$A$49,0))</f>
        <v>Goa</v>
      </c>
      <c r="E2560" s="11">
        <v>45916</v>
      </c>
      <c r="F2560" s="11">
        <v>45926</v>
      </c>
      <c r="G2560" s="11">
        <v>45929</v>
      </c>
      <c r="H2560" s="13">
        <f>DATE(YEAR(F2560),MONTH(F2560),1)</f>
        <v>45901</v>
      </c>
      <c r="I2560" s="2">
        <f>G2560-F2560</f>
        <v>3</v>
      </c>
      <c r="J2560" s="2">
        <f>F2560-E2560</f>
        <v>10</v>
      </c>
      <c r="K2560" s="2" t="s">
        <v>2655</v>
      </c>
      <c r="L2560" s="2">
        <v>1</v>
      </c>
      <c r="M2560" s="2">
        <v>1</v>
      </c>
      <c r="N2560" s="2">
        <v>0</v>
      </c>
      <c r="O2560" s="2" t="s">
        <v>2732</v>
      </c>
      <c r="P2560" s="2" t="s">
        <v>2656</v>
      </c>
      <c r="Q2560" s="2" t="s">
        <v>2653</v>
      </c>
      <c r="R2560" s="3">
        <v>10350</v>
      </c>
      <c r="S2560" s="3">
        <f>I2560*L2560*R2560</f>
        <v>31050</v>
      </c>
      <c r="T2560" s="2">
        <f>M2560+N2560</f>
        <v>1</v>
      </c>
    </row>
    <row r="2561" spans="1:20" x14ac:dyDescent="0.2">
      <c r="A2561" s="2" t="s">
        <v>5225</v>
      </c>
      <c r="B2561" s="2" t="s">
        <v>2048</v>
      </c>
      <c r="C2561" s="2" t="s">
        <v>16</v>
      </c>
      <c r="D2561" s="2" t="str">
        <f>INDEX(Hotels!$C$2:$C$49,MATCH(C2561,Hotels!$A$2:$A$49,0))</f>
        <v>Goa</v>
      </c>
      <c r="E2561" s="11">
        <v>45916</v>
      </c>
      <c r="F2561" s="11">
        <v>45918</v>
      </c>
      <c r="G2561" s="11">
        <v>45920</v>
      </c>
      <c r="H2561" s="13">
        <f>DATE(YEAR(F2561),MONTH(F2561),1)</f>
        <v>45901</v>
      </c>
      <c r="I2561" s="2">
        <f>G2561-F2561</f>
        <v>2</v>
      </c>
      <c r="J2561" s="2">
        <f>F2561-E2561</f>
        <v>2</v>
      </c>
      <c r="K2561" s="2" t="s">
        <v>2655</v>
      </c>
      <c r="L2561" s="2">
        <v>1</v>
      </c>
      <c r="M2561" s="2">
        <v>2</v>
      </c>
      <c r="N2561" s="2">
        <v>0</v>
      </c>
      <c r="O2561" s="2" t="s">
        <v>2683</v>
      </c>
      <c r="P2561" s="2" t="s">
        <v>2656</v>
      </c>
      <c r="Q2561" s="2" t="s">
        <v>2649</v>
      </c>
      <c r="R2561" s="3">
        <v>3000</v>
      </c>
      <c r="S2561" s="3">
        <f>I2561*L2561*R2561</f>
        <v>6000</v>
      </c>
      <c r="T2561" s="2">
        <f>M2561+N2561</f>
        <v>2</v>
      </c>
    </row>
    <row r="2562" spans="1:20" x14ac:dyDescent="0.2">
      <c r="A2562" s="2" t="s">
        <v>5226</v>
      </c>
      <c r="B2562" s="2" t="s">
        <v>270</v>
      </c>
      <c r="C2562" s="2" t="s">
        <v>67</v>
      </c>
      <c r="D2562" s="2" t="str">
        <f>INDEX(Hotels!$C$2:$C$49,MATCH(C2562,Hotels!$A$2:$A$49,0))</f>
        <v>New Delhi</v>
      </c>
      <c r="E2562" s="11">
        <v>45917</v>
      </c>
      <c r="F2562" s="11">
        <v>46045</v>
      </c>
      <c r="G2562" s="11">
        <v>46050</v>
      </c>
      <c r="H2562" s="13">
        <f>DATE(YEAR(F2562),MONTH(F2562),1)</f>
        <v>46023</v>
      </c>
      <c r="I2562" s="2">
        <f>G2562-F2562</f>
        <v>5</v>
      </c>
      <c r="J2562" s="2">
        <f>F2562-E2562</f>
        <v>128</v>
      </c>
      <c r="K2562" s="2" t="s">
        <v>2655</v>
      </c>
      <c r="L2562" s="2">
        <v>1</v>
      </c>
      <c r="M2562" s="2">
        <v>2</v>
      </c>
      <c r="N2562" s="2">
        <v>1</v>
      </c>
      <c r="O2562" s="2" t="s">
        <v>2647</v>
      </c>
      <c r="P2562" s="2" t="s">
        <v>2656</v>
      </c>
      <c r="Q2562" s="2" t="s">
        <v>2649</v>
      </c>
      <c r="R2562" s="3">
        <v>6700</v>
      </c>
      <c r="S2562" s="3">
        <f>I2562*L2562*R2562</f>
        <v>33500</v>
      </c>
      <c r="T2562" s="2">
        <f>M2562+N2562</f>
        <v>3</v>
      </c>
    </row>
    <row r="2563" spans="1:20" x14ac:dyDescent="0.2">
      <c r="A2563" s="2" t="s">
        <v>5227</v>
      </c>
      <c r="B2563" s="2" t="s">
        <v>381</v>
      </c>
      <c r="C2563" s="2" t="s">
        <v>89</v>
      </c>
      <c r="D2563" s="2" t="str">
        <f>INDEX(Hotels!$C$2:$C$49,MATCH(C2563,Hotels!$A$2:$A$49,0))</f>
        <v>Kochi</v>
      </c>
      <c r="E2563" s="11">
        <v>45917</v>
      </c>
      <c r="F2563" s="11">
        <v>45918</v>
      </c>
      <c r="G2563" s="11">
        <v>45919</v>
      </c>
      <c r="H2563" s="13">
        <f>DATE(YEAR(F2563),MONTH(F2563),1)</f>
        <v>45901</v>
      </c>
      <c r="I2563" s="2">
        <f>G2563-F2563</f>
        <v>1</v>
      </c>
      <c r="J2563" s="2">
        <f>F2563-E2563</f>
        <v>1</v>
      </c>
      <c r="K2563" s="2" t="s">
        <v>2646</v>
      </c>
      <c r="L2563" s="2">
        <v>1</v>
      </c>
      <c r="M2563" s="2">
        <v>1</v>
      </c>
      <c r="N2563" s="2">
        <v>0</v>
      </c>
      <c r="O2563" s="2" t="s">
        <v>2732</v>
      </c>
      <c r="P2563" s="2" t="s">
        <v>2648</v>
      </c>
      <c r="Q2563" s="2" t="s">
        <v>2649</v>
      </c>
      <c r="R2563" s="3">
        <v>8100</v>
      </c>
      <c r="S2563" s="3">
        <f>I2563*L2563*R2563</f>
        <v>8100</v>
      </c>
      <c r="T2563" s="2">
        <f>M2563+N2563</f>
        <v>1</v>
      </c>
    </row>
    <row r="2564" spans="1:20" x14ac:dyDescent="0.2">
      <c r="A2564" s="2" t="s">
        <v>5228</v>
      </c>
      <c r="B2564" s="2" t="s">
        <v>814</v>
      </c>
      <c r="C2564" s="2" t="s">
        <v>87</v>
      </c>
      <c r="D2564" s="2" t="str">
        <f>INDEX(Hotels!$C$2:$C$49,MATCH(C2564,Hotels!$A$2:$A$49,0))</f>
        <v>Kochi</v>
      </c>
      <c r="E2564" s="11">
        <v>45917</v>
      </c>
      <c r="F2564" s="11">
        <v>46029</v>
      </c>
      <c r="G2564" s="11">
        <v>46033</v>
      </c>
      <c r="H2564" s="13">
        <f>DATE(YEAR(F2564),MONTH(F2564),1)</f>
        <v>46023</v>
      </c>
      <c r="I2564" s="2">
        <f>G2564-F2564</f>
        <v>4</v>
      </c>
      <c r="J2564" s="2">
        <f>F2564-E2564</f>
        <v>112</v>
      </c>
      <c r="K2564" s="2" t="s">
        <v>2666</v>
      </c>
      <c r="L2564" s="2">
        <v>2</v>
      </c>
      <c r="M2564" s="2">
        <v>4</v>
      </c>
      <c r="N2564" s="2">
        <v>1</v>
      </c>
      <c r="O2564" s="2" t="s">
        <v>2670</v>
      </c>
      <c r="P2564" s="2" t="s">
        <v>2656</v>
      </c>
      <c r="Q2564" s="2" t="s">
        <v>2649</v>
      </c>
      <c r="R2564" s="3">
        <v>17950</v>
      </c>
      <c r="S2564" s="3">
        <f>I2564*L2564*R2564</f>
        <v>143600</v>
      </c>
      <c r="T2564" s="2">
        <f>M2564+N2564</f>
        <v>5</v>
      </c>
    </row>
    <row r="2565" spans="1:20" x14ac:dyDescent="0.2">
      <c r="A2565" s="2" t="s">
        <v>5229</v>
      </c>
      <c r="B2565" s="2" t="s">
        <v>1187</v>
      </c>
      <c r="C2565" s="2" t="s">
        <v>32</v>
      </c>
      <c r="D2565" s="2" t="str">
        <f>INDEX(Hotels!$C$2:$C$49,MATCH(C2565,Hotels!$A$2:$A$49,0))</f>
        <v>Jaipur</v>
      </c>
      <c r="E2565" s="11">
        <v>45917</v>
      </c>
      <c r="F2565" s="11">
        <v>45975</v>
      </c>
      <c r="G2565" s="11">
        <v>45978</v>
      </c>
      <c r="H2565" s="13">
        <f>DATE(YEAR(F2565),MONTH(F2565),1)</f>
        <v>45962</v>
      </c>
      <c r="I2565" s="2">
        <f>G2565-F2565</f>
        <v>3</v>
      </c>
      <c r="J2565" s="2">
        <f>F2565-E2565</f>
        <v>58</v>
      </c>
      <c r="K2565" s="2" t="s">
        <v>2655</v>
      </c>
      <c r="L2565" s="2">
        <v>1</v>
      </c>
      <c r="M2565" s="2">
        <v>2</v>
      </c>
      <c r="N2565" s="2">
        <v>0</v>
      </c>
      <c r="O2565" s="2" t="s">
        <v>2647</v>
      </c>
      <c r="P2565" s="2" t="s">
        <v>2656</v>
      </c>
      <c r="Q2565" s="2" t="s">
        <v>2649</v>
      </c>
      <c r="R2565" s="3">
        <v>7450</v>
      </c>
      <c r="S2565" s="3">
        <f>I2565*L2565*R2565</f>
        <v>22350</v>
      </c>
      <c r="T2565" s="2">
        <f>M2565+N2565</f>
        <v>2</v>
      </c>
    </row>
    <row r="2566" spans="1:20" x14ac:dyDescent="0.2">
      <c r="A2566" s="2" t="s">
        <v>5230</v>
      </c>
      <c r="B2566" s="2" t="s">
        <v>1268</v>
      </c>
      <c r="C2566" s="2" t="s">
        <v>26</v>
      </c>
      <c r="D2566" s="2" t="str">
        <f>INDEX(Hotels!$C$2:$C$49,MATCH(C2566,Hotels!$A$2:$A$49,0))</f>
        <v>Jaipur</v>
      </c>
      <c r="E2566" s="11">
        <v>45917</v>
      </c>
      <c r="F2566" s="11">
        <v>45926</v>
      </c>
      <c r="G2566" s="11">
        <v>45928</v>
      </c>
      <c r="H2566" s="13">
        <f>DATE(YEAR(F2566),MONTH(F2566),1)</f>
        <v>45901</v>
      </c>
      <c r="I2566" s="2">
        <f>G2566-F2566</f>
        <v>2</v>
      </c>
      <c r="J2566" s="2">
        <f>F2566-E2566</f>
        <v>9</v>
      </c>
      <c r="K2566" s="2" t="s">
        <v>2655</v>
      </c>
      <c r="L2566" s="2">
        <v>1</v>
      </c>
      <c r="M2566" s="2">
        <v>2</v>
      </c>
      <c r="N2566" s="2">
        <v>0</v>
      </c>
      <c r="O2566" s="2" t="s">
        <v>2670</v>
      </c>
      <c r="P2566" s="2" t="s">
        <v>2659</v>
      </c>
      <c r="Q2566" s="2" t="s">
        <v>2649</v>
      </c>
      <c r="R2566" s="3">
        <v>10000</v>
      </c>
      <c r="S2566" s="3">
        <f>I2566*L2566*R2566</f>
        <v>20000</v>
      </c>
      <c r="T2566" s="2">
        <f>M2566+N2566</f>
        <v>2</v>
      </c>
    </row>
    <row r="2567" spans="1:20" x14ac:dyDescent="0.2">
      <c r="A2567" s="2" t="s">
        <v>5231</v>
      </c>
      <c r="B2567" s="2" t="s">
        <v>2015</v>
      </c>
      <c r="C2567" s="2" t="s">
        <v>106</v>
      </c>
      <c r="D2567" s="2" t="str">
        <f>INDEX(Hotels!$C$2:$C$49,MATCH(C2567,Hotels!$A$2:$A$49,0))</f>
        <v>Manali</v>
      </c>
      <c r="E2567" s="11">
        <v>45917</v>
      </c>
      <c r="F2567" s="11">
        <v>46111</v>
      </c>
      <c r="G2567" s="11">
        <v>46114</v>
      </c>
      <c r="H2567" s="13">
        <f>DATE(YEAR(F2567),MONTH(F2567),1)</f>
        <v>46082</v>
      </c>
      <c r="I2567" s="2">
        <f>G2567-F2567</f>
        <v>3</v>
      </c>
      <c r="J2567" s="2">
        <f>F2567-E2567</f>
        <v>194</v>
      </c>
      <c r="K2567" s="2" t="s">
        <v>2668</v>
      </c>
      <c r="L2567" s="2">
        <v>1</v>
      </c>
      <c r="M2567" s="2">
        <v>2</v>
      </c>
      <c r="N2567" s="2">
        <v>2</v>
      </c>
      <c r="O2567" s="2" t="s">
        <v>2647</v>
      </c>
      <c r="P2567" s="2" t="s">
        <v>2656</v>
      </c>
      <c r="Q2567" s="2" t="s">
        <v>2649</v>
      </c>
      <c r="R2567" s="3">
        <v>4800</v>
      </c>
      <c r="S2567" s="3">
        <f>I2567*L2567*R2567</f>
        <v>14400</v>
      </c>
      <c r="T2567" s="2">
        <f>M2567+N2567</f>
        <v>4</v>
      </c>
    </row>
    <row r="2568" spans="1:20" x14ac:dyDescent="0.2">
      <c r="A2568" s="2" t="s">
        <v>5232</v>
      </c>
      <c r="B2568" s="2" t="s">
        <v>2521</v>
      </c>
      <c r="C2568" s="2" t="s">
        <v>118</v>
      </c>
      <c r="D2568" s="2" t="str">
        <f>INDEX(Hotels!$C$2:$C$49,MATCH(C2568,Hotels!$A$2:$A$49,0))</f>
        <v>Rishikesh</v>
      </c>
      <c r="E2568" s="11">
        <v>45917</v>
      </c>
      <c r="F2568" s="11">
        <v>46028</v>
      </c>
      <c r="G2568" s="11">
        <v>46030</v>
      </c>
      <c r="H2568" s="13">
        <f>DATE(YEAR(F2568),MONTH(F2568),1)</f>
        <v>46023</v>
      </c>
      <c r="I2568" s="2">
        <f>G2568-F2568</f>
        <v>2</v>
      </c>
      <c r="J2568" s="2">
        <f>F2568-E2568</f>
        <v>111</v>
      </c>
      <c r="K2568" s="2" t="s">
        <v>2668</v>
      </c>
      <c r="L2568" s="2">
        <v>1</v>
      </c>
      <c r="M2568" s="2">
        <v>2</v>
      </c>
      <c r="N2568" s="2">
        <v>0</v>
      </c>
      <c r="O2568" s="2" t="s">
        <v>2670</v>
      </c>
      <c r="P2568" s="2" t="s">
        <v>2656</v>
      </c>
      <c r="Q2568" s="2" t="s">
        <v>2649</v>
      </c>
      <c r="R2568" s="3">
        <v>6950</v>
      </c>
      <c r="S2568" s="3">
        <f>I2568*L2568*R2568</f>
        <v>13900</v>
      </c>
      <c r="T2568" s="2">
        <f>M2568+N2568</f>
        <v>2</v>
      </c>
    </row>
    <row r="2569" spans="1:20" x14ac:dyDescent="0.2">
      <c r="A2569" s="2" t="s">
        <v>5233</v>
      </c>
      <c r="B2569" s="2" t="s">
        <v>1266</v>
      </c>
      <c r="C2569" s="2" t="s">
        <v>87</v>
      </c>
      <c r="D2569" s="2" t="str">
        <f>INDEX(Hotels!$C$2:$C$49,MATCH(C2569,Hotels!$A$2:$A$49,0))</f>
        <v>Kochi</v>
      </c>
      <c r="E2569" s="11">
        <v>45918</v>
      </c>
      <c r="F2569" s="11">
        <v>46021</v>
      </c>
      <c r="G2569" s="11">
        <v>46025</v>
      </c>
      <c r="H2569" s="13">
        <f>DATE(YEAR(F2569),MONTH(F2569),1)</f>
        <v>45992</v>
      </c>
      <c r="I2569" s="2">
        <f>G2569-F2569</f>
        <v>4</v>
      </c>
      <c r="J2569" s="2">
        <f>F2569-E2569</f>
        <v>103</v>
      </c>
      <c r="K2569" s="2" t="s">
        <v>2646</v>
      </c>
      <c r="L2569" s="2">
        <v>1</v>
      </c>
      <c r="M2569" s="2">
        <v>1</v>
      </c>
      <c r="N2569" s="2">
        <v>0</v>
      </c>
      <c r="O2569" s="2" t="s">
        <v>2651</v>
      </c>
      <c r="P2569" s="2" t="s">
        <v>2652</v>
      </c>
      <c r="Q2569" s="2" t="s">
        <v>2653</v>
      </c>
      <c r="R2569" s="3">
        <v>11750</v>
      </c>
      <c r="S2569" s="3">
        <f>I2569*L2569*R2569</f>
        <v>47000</v>
      </c>
      <c r="T2569" s="2">
        <f>M2569+N2569</f>
        <v>1</v>
      </c>
    </row>
    <row r="2570" spans="1:20" x14ac:dyDescent="0.2">
      <c r="A2570" s="2" t="s">
        <v>5234</v>
      </c>
      <c r="B2570" s="2" t="s">
        <v>1556</v>
      </c>
      <c r="C2570" s="2" t="s">
        <v>125</v>
      </c>
      <c r="D2570" s="2" t="str">
        <f>INDEX(Hotels!$C$2:$C$49,MATCH(C2570,Hotels!$A$2:$A$49,0))</f>
        <v>Varanasi</v>
      </c>
      <c r="E2570" s="11">
        <v>45918</v>
      </c>
      <c r="F2570" s="11">
        <v>45932</v>
      </c>
      <c r="G2570" s="11">
        <v>45937</v>
      </c>
      <c r="H2570" s="13">
        <f>DATE(YEAR(F2570),MONTH(F2570),1)</f>
        <v>45931</v>
      </c>
      <c r="I2570" s="2">
        <f>G2570-F2570</f>
        <v>5</v>
      </c>
      <c r="J2570" s="2">
        <f>F2570-E2570</f>
        <v>14</v>
      </c>
      <c r="K2570" s="2" t="s">
        <v>2668</v>
      </c>
      <c r="L2570" s="2">
        <v>1</v>
      </c>
      <c r="M2570" s="2">
        <v>2</v>
      </c>
      <c r="N2570" s="2">
        <v>0</v>
      </c>
      <c r="O2570" s="2" t="s">
        <v>2658</v>
      </c>
      <c r="P2570" s="2" t="s">
        <v>2656</v>
      </c>
      <c r="Q2570" s="2" t="s">
        <v>2649</v>
      </c>
      <c r="R2570" s="3">
        <v>8850</v>
      </c>
      <c r="S2570" s="3">
        <f>I2570*L2570*R2570</f>
        <v>44250</v>
      </c>
      <c r="T2570" s="2">
        <f>M2570+N2570</f>
        <v>2</v>
      </c>
    </row>
    <row r="2571" spans="1:20" x14ac:dyDescent="0.2">
      <c r="A2571" s="2" t="s">
        <v>5235</v>
      </c>
      <c r="B2571" s="2" t="s">
        <v>1557</v>
      </c>
      <c r="C2571" s="2" t="s">
        <v>22</v>
      </c>
      <c r="D2571" s="2" t="str">
        <f>INDEX(Hotels!$C$2:$C$49,MATCH(C2571,Hotels!$A$2:$A$49,0))</f>
        <v>Jaipur</v>
      </c>
      <c r="E2571" s="11">
        <v>45918</v>
      </c>
      <c r="F2571" s="11">
        <v>45941</v>
      </c>
      <c r="G2571" s="11">
        <v>45945</v>
      </c>
      <c r="H2571" s="13">
        <f>DATE(YEAR(F2571),MONTH(F2571),1)</f>
        <v>45931</v>
      </c>
      <c r="I2571" s="2">
        <f>G2571-F2571</f>
        <v>4</v>
      </c>
      <c r="J2571" s="2">
        <f>F2571-E2571</f>
        <v>23</v>
      </c>
      <c r="K2571" s="2" t="s">
        <v>2655</v>
      </c>
      <c r="L2571" s="2">
        <v>1</v>
      </c>
      <c r="M2571" s="2">
        <v>2</v>
      </c>
      <c r="N2571" s="2">
        <v>0</v>
      </c>
      <c r="O2571" s="2" t="s">
        <v>2647</v>
      </c>
      <c r="P2571" s="2" t="s">
        <v>2652</v>
      </c>
      <c r="Q2571" s="2" t="s">
        <v>2649</v>
      </c>
      <c r="R2571" s="3">
        <v>5350</v>
      </c>
      <c r="S2571" s="3">
        <f>I2571*L2571*R2571</f>
        <v>21400</v>
      </c>
      <c r="T2571" s="2">
        <f>M2571+N2571</f>
        <v>2</v>
      </c>
    </row>
    <row r="2572" spans="1:20" x14ac:dyDescent="0.2">
      <c r="A2572" s="2" t="s">
        <v>5236</v>
      </c>
      <c r="B2572" s="2" t="s">
        <v>1582</v>
      </c>
      <c r="C2572" s="2" t="s">
        <v>91</v>
      </c>
      <c r="D2572" s="2" t="str">
        <f>INDEX(Hotels!$C$2:$C$49,MATCH(C2572,Hotels!$A$2:$A$49,0))</f>
        <v>Kochi</v>
      </c>
      <c r="E2572" s="11">
        <v>45918</v>
      </c>
      <c r="F2572" s="11">
        <v>45940</v>
      </c>
      <c r="G2572" s="11">
        <v>45944</v>
      </c>
      <c r="H2572" s="13">
        <f>DATE(YEAR(F2572),MONTH(F2572),1)</f>
        <v>45931</v>
      </c>
      <c r="I2572" s="2">
        <f>G2572-F2572</f>
        <v>4</v>
      </c>
      <c r="J2572" s="2">
        <f>F2572-E2572</f>
        <v>22</v>
      </c>
      <c r="K2572" s="2" t="s">
        <v>2655</v>
      </c>
      <c r="L2572" s="2">
        <v>1</v>
      </c>
      <c r="M2572" s="2">
        <v>1</v>
      </c>
      <c r="N2572" s="2">
        <v>0</v>
      </c>
      <c r="O2572" s="2" t="s">
        <v>2670</v>
      </c>
      <c r="P2572" s="2" t="s">
        <v>2672</v>
      </c>
      <c r="Q2572" s="2" t="s">
        <v>2649</v>
      </c>
      <c r="R2572" s="3">
        <v>4900</v>
      </c>
      <c r="S2572" s="3">
        <f>I2572*L2572*R2572</f>
        <v>19600</v>
      </c>
      <c r="T2572" s="2">
        <f>M2572+N2572</f>
        <v>1</v>
      </c>
    </row>
    <row r="2573" spans="1:20" x14ac:dyDescent="0.2">
      <c r="A2573" s="2" t="s">
        <v>5237</v>
      </c>
      <c r="B2573" s="2" t="s">
        <v>1915</v>
      </c>
      <c r="C2573" s="2" t="s">
        <v>61</v>
      </c>
      <c r="D2573" s="2" t="str">
        <f>INDEX(Hotels!$C$2:$C$49,MATCH(C2573,Hotels!$A$2:$A$49,0))</f>
        <v>Mumbai</v>
      </c>
      <c r="E2573" s="11">
        <v>45918</v>
      </c>
      <c r="F2573" s="11">
        <v>45925</v>
      </c>
      <c r="G2573" s="11">
        <v>45926</v>
      </c>
      <c r="H2573" s="13">
        <f>DATE(YEAR(F2573),MONTH(F2573),1)</f>
        <v>45901</v>
      </c>
      <c r="I2573" s="2">
        <f>G2573-F2573</f>
        <v>1</v>
      </c>
      <c r="J2573" s="2">
        <f>F2573-E2573</f>
        <v>7</v>
      </c>
      <c r="K2573" s="2" t="s">
        <v>2668</v>
      </c>
      <c r="L2573" s="2">
        <v>1</v>
      </c>
      <c r="M2573" s="2">
        <v>1</v>
      </c>
      <c r="N2573" s="2">
        <v>0</v>
      </c>
      <c r="O2573" s="2" t="s">
        <v>2732</v>
      </c>
      <c r="P2573" s="2" t="s">
        <v>2656</v>
      </c>
      <c r="Q2573" s="2" t="s">
        <v>2649</v>
      </c>
      <c r="R2573" s="3">
        <v>11000</v>
      </c>
      <c r="S2573" s="3">
        <f>I2573*L2573*R2573</f>
        <v>11000</v>
      </c>
      <c r="T2573" s="2">
        <f>M2573+N2573</f>
        <v>1</v>
      </c>
    </row>
    <row r="2574" spans="1:20" x14ac:dyDescent="0.2">
      <c r="A2574" s="2" t="s">
        <v>5238</v>
      </c>
      <c r="B2574" s="2" t="s">
        <v>2433</v>
      </c>
      <c r="C2574" s="2" t="s">
        <v>125</v>
      </c>
      <c r="D2574" s="2" t="str">
        <f>INDEX(Hotels!$C$2:$C$49,MATCH(C2574,Hotels!$A$2:$A$49,0))</f>
        <v>Varanasi</v>
      </c>
      <c r="E2574" s="11">
        <v>45918</v>
      </c>
      <c r="F2574" s="11">
        <v>45986</v>
      </c>
      <c r="G2574" s="11">
        <v>45989</v>
      </c>
      <c r="H2574" s="13">
        <f>DATE(YEAR(F2574),MONTH(F2574),1)</f>
        <v>45962</v>
      </c>
      <c r="I2574" s="2">
        <f>G2574-F2574</f>
        <v>3</v>
      </c>
      <c r="J2574" s="2">
        <f>F2574-E2574</f>
        <v>68</v>
      </c>
      <c r="K2574" s="2" t="s">
        <v>2646</v>
      </c>
      <c r="L2574" s="2">
        <v>3</v>
      </c>
      <c r="M2574" s="2">
        <v>6</v>
      </c>
      <c r="N2574" s="2">
        <v>0</v>
      </c>
      <c r="O2574" s="2" t="s">
        <v>2658</v>
      </c>
      <c r="P2574" s="2" t="s">
        <v>2652</v>
      </c>
      <c r="Q2574" s="2" t="s">
        <v>2649</v>
      </c>
      <c r="R2574" s="3">
        <v>16700</v>
      </c>
      <c r="S2574" s="3">
        <f>I2574*L2574*R2574</f>
        <v>150300</v>
      </c>
      <c r="T2574" s="2">
        <f>M2574+N2574</f>
        <v>6</v>
      </c>
    </row>
    <row r="2575" spans="1:20" x14ac:dyDescent="0.2">
      <c r="A2575" s="2" t="s">
        <v>5239</v>
      </c>
      <c r="B2575" s="2" t="s">
        <v>2512</v>
      </c>
      <c r="C2575" s="2" t="s">
        <v>127</v>
      </c>
      <c r="D2575" s="2" t="str">
        <f>INDEX(Hotels!$C$2:$C$49,MATCH(C2575,Hotels!$A$2:$A$49,0))</f>
        <v>Varanasi</v>
      </c>
      <c r="E2575" s="11">
        <v>45918</v>
      </c>
      <c r="F2575" s="11">
        <v>45972</v>
      </c>
      <c r="G2575" s="11">
        <v>45975</v>
      </c>
      <c r="H2575" s="13">
        <f>DATE(YEAR(F2575),MONTH(F2575),1)</f>
        <v>45962</v>
      </c>
      <c r="I2575" s="2">
        <f>G2575-F2575</f>
        <v>3</v>
      </c>
      <c r="J2575" s="2">
        <f>F2575-E2575</f>
        <v>54</v>
      </c>
      <c r="K2575" s="2" t="s">
        <v>2668</v>
      </c>
      <c r="L2575" s="2">
        <v>1</v>
      </c>
      <c r="M2575" s="2">
        <v>3</v>
      </c>
      <c r="N2575" s="2">
        <v>0</v>
      </c>
      <c r="O2575" s="2" t="s">
        <v>2647</v>
      </c>
      <c r="P2575" s="2" t="s">
        <v>2656</v>
      </c>
      <c r="Q2575" s="2" t="s">
        <v>2649</v>
      </c>
      <c r="R2575" s="3">
        <v>5500</v>
      </c>
      <c r="S2575" s="3">
        <f>I2575*L2575*R2575</f>
        <v>16500</v>
      </c>
      <c r="T2575" s="2">
        <f>M2575+N2575</f>
        <v>3</v>
      </c>
    </row>
    <row r="2576" spans="1:20" x14ac:dyDescent="0.2">
      <c r="A2576" s="2" t="s">
        <v>5240</v>
      </c>
      <c r="B2576" s="2" t="s">
        <v>882</v>
      </c>
      <c r="C2576" s="2" t="s">
        <v>51</v>
      </c>
      <c r="D2576" s="2" t="str">
        <f>INDEX(Hotels!$C$2:$C$49,MATCH(C2576,Hotels!$A$2:$A$49,0))</f>
        <v>Agra</v>
      </c>
      <c r="E2576" s="11">
        <v>45919</v>
      </c>
      <c r="F2576" s="11">
        <v>45973</v>
      </c>
      <c r="G2576" s="11">
        <v>45976</v>
      </c>
      <c r="H2576" s="13">
        <f>DATE(YEAR(F2576),MONTH(F2576),1)</f>
        <v>45962</v>
      </c>
      <c r="I2576" s="2">
        <f>G2576-F2576</f>
        <v>3</v>
      </c>
      <c r="J2576" s="2">
        <f>F2576-E2576</f>
        <v>54</v>
      </c>
      <c r="K2576" s="2" t="s">
        <v>2655</v>
      </c>
      <c r="L2576" s="2">
        <v>2</v>
      </c>
      <c r="M2576" s="2">
        <v>4</v>
      </c>
      <c r="N2576" s="2">
        <v>0</v>
      </c>
      <c r="O2576" s="2" t="s">
        <v>2670</v>
      </c>
      <c r="P2576" s="2" t="s">
        <v>2652</v>
      </c>
      <c r="Q2576" s="2" t="s">
        <v>2649</v>
      </c>
      <c r="R2576" s="3">
        <v>12600</v>
      </c>
      <c r="S2576" s="3">
        <f>I2576*L2576*R2576</f>
        <v>75600</v>
      </c>
      <c r="T2576" s="2">
        <f>M2576+N2576</f>
        <v>4</v>
      </c>
    </row>
    <row r="2577" spans="1:20" x14ac:dyDescent="0.2">
      <c r="A2577" s="2" t="s">
        <v>5241</v>
      </c>
      <c r="B2577" s="2" t="s">
        <v>1358</v>
      </c>
      <c r="C2577" s="2" t="s">
        <v>87</v>
      </c>
      <c r="D2577" s="2" t="str">
        <f>INDEX(Hotels!$C$2:$C$49,MATCH(C2577,Hotels!$A$2:$A$49,0))</f>
        <v>Kochi</v>
      </c>
      <c r="E2577" s="11">
        <v>45919</v>
      </c>
      <c r="F2577" s="11">
        <v>45996</v>
      </c>
      <c r="G2577" s="11">
        <v>46001</v>
      </c>
      <c r="H2577" s="13">
        <f>DATE(YEAR(F2577),MONTH(F2577),1)</f>
        <v>45992</v>
      </c>
      <c r="I2577" s="2">
        <f>G2577-F2577</f>
        <v>5</v>
      </c>
      <c r="J2577" s="2">
        <f>F2577-E2577</f>
        <v>77</v>
      </c>
      <c r="K2577" s="2" t="s">
        <v>2668</v>
      </c>
      <c r="L2577" s="2">
        <v>1</v>
      </c>
      <c r="M2577" s="2">
        <v>2</v>
      </c>
      <c r="N2577" s="2">
        <v>0</v>
      </c>
      <c r="O2577" s="2" t="s">
        <v>2670</v>
      </c>
      <c r="P2577" s="2" t="s">
        <v>2656</v>
      </c>
      <c r="Q2577" s="2" t="s">
        <v>2649</v>
      </c>
      <c r="R2577" s="3">
        <v>6250</v>
      </c>
      <c r="S2577" s="3">
        <f>I2577*L2577*R2577</f>
        <v>31250</v>
      </c>
      <c r="T2577" s="2">
        <f>M2577+N2577</f>
        <v>2</v>
      </c>
    </row>
    <row r="2578" spans="1:20" x14ac:dyDescent="0.2">
      <c r="A2578" s="2" t="s">
        <v>5242</v>
      </c>
      <c r="B2578" s="2" t="s">
        <v>2112</v>
      </c>
      <c r="C2578" s="2" t="s">
        <v>51</v>
      </c>
      <c r="D2578" s="2" t="str">
        <f>INDEX(Hotels!$C$2:$C$49,MATCH(C2578,Hotels!$A$2:$A$49,0))</f>
        <v>Agra</v>
      </c>
      <c r="E2578" s="11">
        <v>45919</v>
      </c>
      <c r="F2578" s="11">
        <v>46025</v>
      </c>
      <c r="G2578" s="11">
        <v>46030</v>
      </c>
      <c r="H2578" s="13">
        <f>DATE(YEAR(F2578),MONTH(F2578),1)</f>
        <v>46023</v>
      </c>
      <c r="I2578" s="2">
        <f>G2578-F2578</f>
        <v>5</v>
      </c>
      <c r="J2578" s="2">
        <f>F2578-E2578</f>
        <v>106</v>
      </c>
      <c r="K2578" s="2" t="s">
        <v>2668</v>
      </c>
      <c r="L2578" s="2">
        <v>1</v>
      </c>
      <c r="M2578" s="2">
        <v>2</v>
      </c>
      <c r="N2578" s="2">
        <v>1</v>
      </c>
      <c r="O2578" s="2" t="s">
        <v>2689</v>
      </c>
      <c r="P2578" s="2" t="s">
        <v>2659</v>
      </c>
      <c r="Q2578" s="2" t="s">
        <v>2653</v>
      </c>
      <c r="R2578" s="3">
        <v>9350</v>
      </c>
      <c r="S2578" s="3">
        <f>I2578*L2578*R2578</f>
        <v>46750</v>
      </c>
      <c r="T2578" s="2">
        <f>M2578+N2578</f>
        <v>3</v>
      </c>
    </row>
    <row r="2579" spans="1:20" x14ac:dyDescent="0.2">
      <c r="A2579" s="2" t="s">
        <v>5243</v>
      </c>
      <c r="B2579" s="2" t="s">
        <v>1031</v>
      </c>
      <c r="C2579" s="2" t="s">
        <v>39</v>
      </c>
      <c r="D2579" s="2" t="str">
        <f>INDEX(Hotels!$C$2:$C$49,MATCH(C2579,Hotels!$A$2:$A$49,0))</f>
        <v>Udaipur</v>
      </c>
      <c r="E2579" s="11">
        <v>45920</v>
      </c>
      <c r="F2579" s="11">
        <v>45942</v>
      </c>
      <c r="G2579" s="11">
        <v>45944</v>
      </c>
      <c r="H2579" s="13">
        <f>DATE(YEAR(F2579),MONTH(F2579),1)</f>
        <v>45931</v>
      </c>
      <c r="I2579" s="2">
        <f>G2579-F2579</f>
        <v>2</v>
      </c>
      <c r="J2579" s="2">
        <f>F2579-E2579</f>
        <v>22</v>
      </c>
      <c r="K2579" s="2" t="s">
        <v>2655</v>
      </c>
      <c r="L2579" s="2">
        <v>1</v>
      </c>
      <c r="M2579" s="2">
        <v>1</v>
      </c>
      <c r="N2579" s="2">
        <v>0</v>
      </c>
      <c r="O2579" s="2" t="s">
        <v>2647</v>
      </c>
      <c r="P2579" s="2" t="s">
        <v>2662</v>
      </c>
      <c r="Q2579" s="2" t="s">
        <v>2649</v>
      </c>
      <c r="R2579" s="3">
        <v>8350</v>
      </c>
      <c r="S2579" s="3">
        <f>I2579*L2579*R2579</f>
        <v>16700</v>
      </c>
      <c r="T2579" s="2">
        <f>M2579+N2579</f>
        <v>1</v>
      </c>
    </row>
    <row r="2580" spans="1:20" x14ac:dyDescent="0.2">
      <c r="A2580" s="2" t="s">
        <v>5244</v>
      </c>
      <c r="B2580" s="2" t="s">
        <v>1281</v>
      </c>
      <c r="C2580" s="2" t="s">
        <v>26</v>
      </c>
      <c r="D2580" s="2" t="str">
        <f>INDEX(Hotels!$C$2:$C$49,MATCH(C2580,Hotels!$A$2:$A$49,0))</f>
        <v>Jaipur</v>
      </c>
      <c r="E2580" s="11">
        <v>45920</v>
      </c>
      <c r="F2580" s="11">
        <v>45936</v>
      </c>
      <c r="G2580" s="11">
        <v>45940</v>
      </c>
      <c r="H2580" s="13">
        <f>DATE(YEAR(F2580),MONTH(F2580),1)</f>
        <v>45931</v>
      </c>
      <c r="I2580" s="2">
        <f>G2580-F2580</f>
        <v>4</v>
      </c>
      <c r="J2580" s="2">
        <f>F2580-E2580</f>
        <v>16</v>
      </c>
      <c r="K2580" s="2" t="s">
        <v>2655</v>
      </c>
      <c r="L2580" s="2">
        <v>1</v>
      </c>
      <c r="M2580" s="2">
        <v>2</v>
      </c>
      <c r="N2580" s="2">
        <v>0</v>
      </c>
      <c r="O2580" s="2" t="s">
        <v>2689</v>
      </c>
      <c r="P2580" s="2" t="s">
        <v>2656</v>
      </c>
      <c r="Q2580" s="2" t="s">
        <v>2649</v>
      </c>
      <c r="R2580" s="3">
        <v>15250</v>
      </c>
      <c r="S2580" s="3">
        <f>I2580*L2580*R2580</f>
        <v>61000</v>
      </c>
      <c r="T2580" s="2">
        <f>M2580+N2580</f>
        <v>2</v>
      </c>
    </row>
    <row r="2581" spans="1:20" x14ac:dyDescent="0.2">
      <c r="A2581" s="2" t="s">
        <v>5245</v>
      </c>
      <c r="B2581" s="2" t="s">
        <v>1367</v>
      </c>
      <c r="C2581" s="2" t="s">
        <v>91</v>
      </c>
      <c r="D2581" s="2" t="str">
        <f>INDEX(Hotels!$C$2:$C$49,MATCH(C2581,Hotels!$A$2:$A$49,0))</f>
        <v>Kochi</v>
      </c>
      <c r="E2581" s="11">
        <v>45920</v>
      </c>
      <c r="F2581" s="11">
        <v>46013</v>
      </c>
      <c r="G2581" s="11">
        <v>46017</v>
      </c>
      <c r="H2581" s="13">
        <f>DATE(YEAR(F2581),MONTH(F2581),1)</f>
        <v>45992</v>
      </c>
      <c r="I2581" s="2">
        <f>G2581-F2581</f>
        <v>4</v>
      </c>
      <c r="J2581" s="2">
        <f>F2581-E2581</f>
        <v>93</v>
      </c>
      <c r="K2581" s="2" t="s">
        <v>2655</v>
      </c>
      <c r="L2581" s="2">
        <v>2</v>
      </c>
      <c r="M2581" s="2">
        <v>4</v>
      </c>
      <c r="N2581" s="2">
        <v>0</v>
      </c>
      <c r="O2581" s="2" t="s">
        <v>2658</v>
      </c>
      <c r="P2581" s="2" t="s">
        <v>2659</v>
      </c>
      <c r="Q2581" s="2" t="s">
        <v>2649</v>
      </c>
      <c r="R2581" s="3">
        <v>4750</v>
      </c>
      <c r="S2581" s="3">
        <f>I2581*L2581*R2581</f>
        <v>38000</v>
      </c>
      <c r="T2581" s="2">
        <f>M2581+N2581</f>
        <v>4</v>
      </c>
    </row>
    <row r="2582" spans="1:20" x14ac:dyDescent="0.2">
      <c r="A2582" s="2" t="s">
        <v>5246</v>
      </c>
      <c r="B2582" s="2" t="s">
        <v>2348</v>
      </c>
      <c r="C2582" s="2" t="s">
        <v>97</v>
      </c>
      <c r="D2582" s="2" t="str">
        <f>INDEX(Hotels!$C$2:$C$49,MATCH(C2582,Hotels!$A$2:$A$49,0))</f>
        <v>Shimla</v>
      </c>
      <c r="E2582" s="11">
        <v>45920</v>
      </c>
      <c r="F2582" s="11">
        <v>46190</v>
      </c>
      <c r="G2582" s="11">
        <v>46193</v>
      </c>
      <c r="H2582" s="13">
        <f>DATE(YEAR(F2582),MONTH(F2582),1)</f>
        <v>46174</v>
      </c>
      <c r="I2582" s="2">
        <f>G2582-F2582</f>
        <v>3</v>
      </c>
      <c r="J2582" s="2">
        <f>F2582-E2582</f>
        <v>270</v>
      </c>
      <c r="K2582" s="2" t="s">
        <v>2668</v>
      </c>
      <c r="L2582" s="2">
        <v>1</v>
      </c>
      <c r="M2582" s="2">
        <v>2</v>
      </c>
      <c r="N2582" s="2">
        <v>3</v>
      </c>
      <c r="O2582" s="2" t="s">
        <v>2689</v>
      </c>
      <c r="P2582" s="2" t="s">
        <v>2652</v>
      </c>
      <c r="Q2582" s="2" t="s">
        <v>2649</v>
      </c>
      <c r="R2582" s="3">
        <v>10600</v>
      </c>
      <c r="S2582" s="3">
        <f>I2582*L2582*R2582</f>
        <v>31800</v>
      </c>
      <c r="T2582" s="2">
        <f>M2582+N2582</f>
        <v>5</v>
      </c>
    </row>
    <row r="2583" spans="1:20" x14ac:dyDescent="0.2">
      <c r="A2583" s="2" t="s">
        <v>5247</v>
      </c>
      <c r="B2583" s="2" t="s">
        <v>927</v>
      </c>
      <c r="C2583" s="2" t="s">
        <v>116</v>
      </c>
      <c r="D2583" s="2" t="str">
        <f>INDEX(Hotels!$C$2:$C$49,MATCH(C2583,Hotels!$A$2:$A$49,0))</f>
        <v>Rishikesh</v>
      </c>
      <c r="E2583" s="11">
        <v>45921</v>
      </c>
      <c r="F2583" s="11">
        <v>45931</v>
      </c>
      <c r="G2583" s="11">
        <v>45934</v>
      </c>
      <c r="H2583" s="13">
        <f>DATE(YEAR(F2583),MONTH(F2583),1)</f>
        <v>45931</v>
      </c>
      <c r="I2583" s="2">
        <f>G2583-F2583</f>
        <v>3</v>
      </c>
      <c r="J2583" s="2">
        <f>F2583-E2583</f>
        <v>10</v>
      </c>
      <c r="K2583" s="2" t="s">
        <v>2655</v>
      </c>
      <c r="L2583" s="2">
        <v>1</v>
      </c>
      <c r="M2583" s="2">
        <v>2</v>
      </c>
      <c r="N2583" s="2">
        <v>0</v>
      </c>
      <c r="O2583" s="2" t="s">
        <v>2732</v>
      </c>
      <c r="P2583" s="2" t="s">
        <v>2662</v>
      </c>
      <c r="Q2583" s="2" t="s">
        <v>2649</v>
      </c>
      <c r="R2583" s="3">
        <v>5950</v>
      </c>
      <c r="S2583" s="3">
        <f>I2583*L2583*R2583</f>
        <v>17850</v>
      </c>
      <c r="T2583" s="2">
        <f>M2583+N2583</f>
        <v>2</v>
      </c>
    </row>
    <row r="2584" spans="1:20" x14ac:dyDescent="0.2">
      <c r="A2584" s="2" t="s">
        <v>5248</v>
      </c>
      <c r="B2584" s="2" t="s">
        <v>1696</v>
      </c>
      <c r="C2584" s="2" t="s">
        <v>81</v>
      </c>
      <c r="D2584" s="2" t="str">
        <f>INDEX(Hotels!$C$2:$C$49,MATCH(C2584,Hotels!$A$2:$A$49,0))</f>
        <v>Bengaluru</v>
      </c>
      <c r="E2584" s="11">
        <v>45921</v>
      </c>
      <c r="F2584" s="11">
        <v>45940</v>
      </c>
      <c r="G2584" s="11">
        <v>45943</v>
      </c>
      <c r="H2584" s="13">
        <f>DATE(YEAR(F2584),MONTH(F2584),1)</f>
        <v>45931</v>
      </c>
      <c r="I2584" s="2">
        <f>G2584-F2584</f>
        <v>3</v>
      </c>
      <c r="J2584" s="2">
        <f>F2584-E2584</f>
        <v>19</v>
      </c>
      <c r="K2584" s="2" t="s">
        <v>2655</v>
      </c>
      <c r="L2584" s="2">
        <v>1</v>
      </c>
      <c r="M2584" s="2">
        <v>1</v>
      </c>
      <c r="N2584" s="2">
        <v>1</v>
      </c>
      <c r="O2584" s="2" t="s">
        <v>2689</v>
      </c>
      <c r="P2584" s="2" t="s">
        <v>2656</v>
      </c>
      <c r="Q2584" s="2" t="s">
        <v>2649</v>
      </c>
      <c r="R2584" s="3">
        <v>16650</v>
      </c>
      <c r="S2584" s="3">
        <f>I2584*L2584*R2584</f>
        <v>49950</v>
      </c>
      <c r="T2584" s="2">
        <f>M2584+N2584</f>
        <v>2</v>
      </c>
    </row>
    <row r="2585" spans="1:20" x14ac:dyDescent="0.2">
      <c r="A2585" s="2" t="s">
        <v>5249</v>
      </c>
      <c r="B2585" s="2" t="s">
        <v>1972</v>
      </c>
      <c r="C2585" s="2" t="s">
        <v>69</v>
      </c>
      <c r="D2585" s="2" t="str">
        <f>INDEX(Hotels!$C$2:$C$49,MATCH(C2585,Hotels!$A$2:$A$49,0))</f>
        <v>New Delhi</v>
      </c>
      <c r="E2585" s="11">
        <v>45921</v>
      </c>
      <c r="F2585" s="11">
        <v>45993</v>
      </c>
      <c r="G2585" s="11">
        <v>45996</v>
      </c>
      <c r="H2585" s="13">
        <f>DATE(YEAR(F2585),MONTH(F2585),1)</f>
        <v>45992</v>
      </c>
      <c r="I2585" s="2">
        <f>G2585-F2585</f>
        <v>3</v>
      </c>
      <c r="J2585" s="2">
        <f>F2585-E2585</f>
        <v>72</v>
      </c>
      <c r="K2585" s="2" t="s">
        <v>2655</v>
      </c>
      <c r="L2585" s="2">
        <v>2</v>
      </c>
      <c r="M2585" s="2">
        <v>4</v>
      </c>
      <c r="N2585" s="2">
        <v>1</v>
      </c>
      <c r="O2585" s="2" t="s">
        <v>2658</v>
      </c>
      <c r="P2585" s="2" t="s">
        <v>2652</v>
      </c>
      <c r="Q2585" s="2" t="s">
        <v>2653</v>
      </c>
      <c r="R2585" s="3">
        <v>19800</v>
      </c>
      <c r="S2585" s="3">
        <f>I2585*L2585*R2585</f>
        <v>118800</v>
      </c>
      <c r="T2585" s="2">
        <f>M2585+N2585</f>
        <v>5</v>
      </c>
    </row>
    <row r="2586" spans="1:20" x14ac:dyDescent="0.2">
      <c r="A2586" s="2" t="s">
        <v>5250</v>
      </c>
      <c r="B2586" s="2" t="s">
        <v>2094</v>
      </c>
      <c r="C2586" s="2" t="s">
        <v>29</v>
      </c>
      <c r="D2586" s="2" t="str">
        <f>INDEX(Hotels!$C$2:$C$49,MATCH(C2586,Hotels!$A$2:$A$49,0))</f>
        <v>Jaipur</v>
      </c>
      <c r="E2586" s="11">
        <v>45921</v>
      </c>
      <c r="F2586" s="11">
        <v>45942</v>
      </c>
      <c r="G2586" s="11">
        <v>45945</v>
      </c>
      <c r="H2586" s="13">
        <f>DATE(YEAR(F2586),MONTH(F2586),1)</f>
        <v>45931</v>
      </c>
      <c r="I2586" s="2">
        <f>G2586-F2586</f>
        <v>3</v>
      </c>
      <c r="J2586" s="2">
        <f>F2586-E2586</f>
        <v>21</v>
      </c>
      <c r="K2586" s="2" t="s">
        <v>2655</v>
      </c>
      <c r="L2586" s="2">
        <v>1</v>
      </c>
      <c r="M2586" s="2">
        <v>2</v>
      </c>
      <c r="N2586" s="2">
        <v>0</v>
      </c>
      <c r="O2586" s="2" t="s">
        <v>2683</v>
      </c>
      <c r="P2586" s="2" t="s">
        <v>2652</v>
      </c>
      <c r="Q2586" s="2" t="s">
        <v>2653</v>
      </c>
      <c r="R2586" s="3">
        <v>9600</v>
      </c>
      <c r="S2586" s="3">
        <f>I2586*L2586*R2586</f>
        <v>28800</v>
      </c>
      <c r="T2586" s="2">
        <f>M2586+N2586</f>
        <v>2</v>
      </c>
    </row>
    <row r="2587" spans="1:20" x14ac:dyDescent="0.2">
      <c r="A2587" s="2" t="s">
        <v>5251</v>
      </c>
      <c r="B2587" s="2" t="s">
        <v>763</v>
      </c>
      <c r="C2587" s="2" t="s">
        <v>77</v>
      </c>
      <c r="D2587" s="2" t="str">
        <f>INDEX(Hotels!$C$2:$C$49,MATCH(C2587,Hotels!$A$2:$A$49,0))</f>
        <v>Bengaluru</v>
      </c>
      <c r="E2587" s="11">
        <v>45922</v>
      </c>
      <c r="F2587" s="11">
        <v>45987</v>
      </c>
      <c r="G2587" s="11">
        <v>45991</v>
      </c>
      <c r="H2587" s="13">
        <f>DATE(YEAR(F2587),MONTH(F2587),1)</f>
        <v>45962</v>
      </c>
      <c r="I2587" s="2">
        <f>G2587-F2587</f>
        <v>4</v>
      </c>
      <c r="J2587" s="2">
        <f>F2587-E2587</f>
        <v>65</v>
      </c>
      <c r="K2587" s="2" t="s">
        <v>2655</v>
      </c>
      <c r="L2587" s="2">
        <v>3</v>
      </c>
      <c r="M2587" s="2">
        <v>6</v>
      </c>
      <c r="N2587" s="2">
        <v>0</v>
      </c>
      <c r="O2587" s="2" t="s">
        <v>2658</v>
      </c>
      <c r="P2587" s="2" t="s">
        <v>2662</v>
      </c>
      <c r="Q2587" s="2" t="s">
        <v>2664</v>
      </c>
      <c r="R2587" s="3">
        <v>10050</v>
      </c>
      <c r="S2587" s="3">
        <f>I2587*L2587*R2587</f>
        <v>120600</v>
      </c>
      <c r="T2587" s="2">
        <f>M2587+N2587</f>
        <v>6</v>
      </c>
    </row>
    <row r="2588" spans="1:20" x14ac:dyDescent="0.2">
      <c r="A2588" s="2" t="s">
        <v>5252</v>
      </c>
      <c r="B2588" s="2" t="s">
        <v>784</v>
      </c>
      <c r="C2588" s="2" t="s">
        <v>34</v>
      </c>
      <c r="D2588" s="2" t="str">
        <f>INDEX(Hotels!$C$2:$C$49,MATCH(C2588,Hotels!$A$2:$A$49,0))</f>
        <v>Udaipur</v>
      </c>
      <c r="E2588" s="11">
        <v>45922</v>
      </c>
      <c r="F2588" s="11">
        <v>45948</v>
      </c>
      <c r="G2588" s="11">
        <v>45950</v>
      </c>
      <c r="H2588" s="13">
        <f>DATE(YEAR(F2588),MONTH(F2588),1)</f>
        <v>45931</v>
      </c>
      <c r="I2588" s="2">
        <f>G2588-F2588</f>
        <v>2</v>
      </c>
      <c r="J2588" s="2">
        <f>F2588-E2588</f>
        <v>26</v>
      </c>
      <c r="K2588" s="2" t="s">
        <v>2668</v>
      </c>
      <c r="L2588" s="2">
        <v>3</v>
      </c>
      <c r="M2588" s="2">
        <v>6</v>
      </c>
      <c r="N2588" s="2">
        <v>0</v>
      </c>
      <c r="O2588" s="2" t="s">
        <v>2670</v>
      </c>
      <c r="P2588" s="2" t="s">
        <v>2652</v>
      </c>
      <c r="Q2588" s="2" t="s">
        <v>2649</v>
      </c>
      <c r="R2588" s="3">
        <v>6400</v>
      </c>
      <c r="S2588" s="3">
        <f>I2588*L2588*R2588</f>
        <v>38400</v>
      </c>
      <c r="T2588" s="2">
        <f>M2588+N2588</f>
        <v>6</v>
      </c>
    </row>
    <row r="2589" spans="1:20" x14ac:dyDescent="0.2">
      <c r="A2589" s="2" t="s">
        <v>5253</v>
      </c>
      <c r="B2589" s="2" t="s">
        <v>821</v>
      </c>
      <c r="C2589" s="2" t="s">
        <v>51</v>
      </c>
      <c r="D2589" s="2" t="str">
        <f>INDEX(Hotels!$C$2:$C$49,MATCH(C2589,Hotels!$A$2:$A$49,0))</f>
        <v>Agra</v>
      </c>
      <c r="E2589" s="11">
        <v>45922</v>
      </c>
      <c r="F2589" s="11">
        <v>45923</v>
      </c>
      <c r="G2589" s="11">
        <v>45924</v>
      </c>
      <c r="H2589" s="13">
        <f>DATE(YEAR(F2589),MONTH(F2589),1)</f>
        <v>45901</v>
      </c>
      <c r="I2589" s="2">
        <f>G2589-F2589</f>
        <v>1</v>
      </c>
      <c r="J2589" s="2">
        <f>F2589-E2589</f>
        <v>1</v>
      </c>
      <c r="K2589" s="2" t="s">
        <v>2668</v>
      </c>
      <c r="L2589" s="2">
        <v>1</v>
      </c>
      <c r="M2589" s="2">
        <v>1</v>
      </c>
      <c r="N2589" s="2">
        <v>0</v>
      </c>
      <c r="O2589" s="2" t="s">
        <v>2732</v>
      </c>
      <c r="P2589" s="2" t="s">
        <v>2648</v>
      </c>
      <c r="Q2589" s="2" t="s">
        <v>2649</v>
      </c>
      <c r="R2589" s="3">
        <v>5350</v>
      </c>
      <c r="S2589" s="3">
        <f>I2589*L2589*R2589</f>
        <v>5350</v>
      </c>
      <c r="T2589" s="2">
        <f>M2589+N2589</f>
        <v>1</v>
      </c>
    </row>
    <row r="2590" spans="1:20" x14ac:dyDescent="0.2">
      <c r="A2590" s="2" t="s">
        <v>5254</v>
      </c>
      <c r="B2590" s="2" t="s">
        <v>1287</v>
      </c>
      <c r="C2590" s="2" t="s">
        <v>89</v>
      </c>
      <c r="D2590" s="2" t="str">
        <f>INDEX(Hotels!$C$2:$C$49,MATCH(C2590,Hotels!$A$2:$A$49,0))</f>
        <v>Kochi</v>
      </c>
      <c r="E2590" s="11">
        <v>45922</v>
      </c>
      <c r="F2590" s="11">
        <v>45932</v>
      </c>
      <c r="G2590" s="11">
        <v>45936</v>
      </c>
      <c r="H2590" s="13">
        <f>DATE(YEAR(F2590),MONTH(F2590),1)</f>
        <v>45931</v>
      </c>
      <c r="I2590" s="2">
        <f>G2590-F2590</f>
        <v>4</v>
      </c>
      <c r="J2590" s="2">
        <f>F2590-E2590</f>
        <v>10</v>
      </c>
      <c r="K2590" s="2" t="s">
        <v>2655</v>
      </c>
      <c r="L2590" s="2">
        <v>1</v>
      </c>
      <c r="M2590" s="2">
        <v>2</v>
      </c>
      <c r="N2590" s="2">
        <v>2</v>
      </c>
      <c r="O2590" s="2" t="s">
        <v>2658</v>
      </c>
      <c r="P2590" s="2" t="s">
        <v>2656</v>
      </c>
      <c r="Q2590" s="2" t="s">
        <v>2653</v>
      </c>
      <c r="R2590" s="3">
        <v>8000</v>
      </c>
      <c r="S2590" s="3">
        <f>I2590*L2590*R2590</f>
        <v>32000</v>
      </c>
      <c r="T2590" s="2">
        <f>M2590+N2590</f>
        <v>4</v>
      </c>
    </row>
    <row r="2591" spans="1:20" x14ac:dyDescent="0.2">
      <c r="A2591" s="2" t="s">
        <v>5255</v>
      </c>
      <c r="B2591" s="2" t="s">
        <v>1885</v>
      </c>
      <c r="C2591" s="2" t="s">
        <v>116</v>
      </c>
      <c r="D2591" s="2" t="str">
        <f>INDEX(Hotels!$C$2:$C$49,MATCH(C2591,Hotels!$A$2:$A$49,0))</f>
        <v>Rishikesh</v>
      </c>
      <c r="E2591" s="11">
        <v>45922</v>
      </c>
      <c r="F2591" s="11">
        <v>45934</v>
      </c>
      <c r="G2591" s="11">
        <v>45937</v>
      </c>
      <c r="H2591" s="13">
        <f>DATE(YEAR(F2591),MONTH(F2591),1)</f>
        <v>45931</v>
      </c>
      <c r="I2591" s="2">
        <f>G2591-F2591</f>
        <v>3</v>
      </c>
      <c r="J2591" s="2">
        <f>F2591-E2591</f>
        <v>12</v>
      </c>
      <c r="K2591" s="2" t="s">
        <v>2646</v>
      </c>
      <c r="L2591" s="2">
        <v>1</v>
      </c>
      <c r="M2591" s="2">
        <v>1</v>
      </c>
      <c r="N2591" s="2">
        <v>0</v>
      </c>
      <c r="O2591" s="2" t="s">
        <v>2689</v>
      </c>
      <c r="P2591" s="2" t="s">
        <v>2662</v>
      </c>
      <c r="Q2591" s="2" t="s">
        <v>2649</v>
      </c>
      <c r="R2591" s="3">
        <v>9150</v>
      </c>
      <c r="S2591" s="3">
        <f>I2591*L2591*R2591</f>
        <v>27450</v>
      </c>
      <c r="T2591" s="2">
        <f>M2591+N2591</f>
        <v>1</v>
      </c>
    </row>
    <row r="2592" spans="1:20" x14ac:dyDescent="0.2">
      <c r="A2592" s="2" t="s">
        <v>5256</v>
      </c>
      <c r="B2592" s="2" t="s">
        <v>2020</v>
      </c>
      <c r="C2592" s="2" t="s">
        <v>129</v>
      </c>
      <c r="D2592" s="2" t="str">
        <f>INDEX(Hotels!$C$2:$C$49,MATCH(C2592,Hotels!$A$2:$A$49,0))</f>
        <v>Varanasi</v>
      </c>
      <c r="E2592" s="11">
        <v>45922</v>
      </c>
      <c r="F2592" s="11">
        <v>45925</v>
      </c>
      <c r="G2592" s="11">
        <v>45927</v>
      </c>
      <c r="H2592" s="13">
        <f>DATE(YEAR(F2592),MONTH(F2592),1)</f>
        <v>45901</v>
      </c>
      <c r="I2592" s="2">
        <f>G2592-F2592</f>
        <v>2</v>
      </c>
      <c r="J2592" s="2">
        <f>F2592-E2592</f>
        <v>3</v>
      </c>
      <c r="K2592" s="2" t="s">
        <v>2655</v>
      </c>
      <c r="L2592" s="2">
        <v>1</v>
      </c>
      <c r="M2592" s="2">
        <v>2</v>
      </c>
      <c r="N2592" s="2">
        <v>0</v>
      </c>
      <c r="O2592" s="2" t="s">
        <v>2732</v>
      </c>
      <c r="P2592" s="2" t="s">
        <v>2652</v>
      </c>
      <c r="Q2592" s="2" t="s">
        <v>2649</v>
      </c>
      <c r="R2592" s="3">
        <v>3700</v>
      </c>
      <c r="S2592" s="3">
        <f>I2592*L2592*R2592</f>
        <v>7400</v>
      </c>
      <c r="T2592" s="2">
        <f>M2592+N2592</f>
        <v>2</v>
      </c>
    </row>
    <row r="2593" spans="1:20" x14ac:dyDescent="0.2">
      <c r="A2593" s="2" t="s">
        <v>5257</v>
      </c>
      <c r="B2593" s="2" t="s">
        <v>2220</v>
      </c>
      <c r="C2593" s="2" t="s">
        <v>13</v>
      </c>
      <c r="D2593" s="2" t="str">
        <f>INDEX(Hotels!$C$2:$C$49,MATCH(C2593,Hotels!$A$2:$A$49,0))</f>
        <v>Goa</v>
      </c>
      <c r="E2593" s="11">
        <v>45922</v>
      </c>
      <c r="F2593" s="11">
        <v>46020</v>
      </c>
      <c r="G2593" s="11">
        <v>46024</v>
      </c>
      <c r="H2593" s="13">
        <f>DATE(YEAR(F2593),MONTH(F2593),1)</f>
        <v>45992</v>
      </c>
      <c r="I2593" s="2">
        <f>G2593-F2593</f>
        <v>4</v>
      </c>
      <c r="J2593" s="2">
        <f>F2593-E2593</f>
        <v>98</v>
      </c>
      <c r="K2593" s="2" t="s">
        <v>2655</v>
      </c>
      <c r="L2593" s="2">
        <v>1</v>
      </c>
      <c r="M2593" s="2">
        <v>3</v>
      </c>
      <c r="N2593" s="2">
        <v>0</v>
      </c>
      <c r="O2593" s="2" t="s">
        <v>2689</v>
      </c>
      <c r="P2593" s="2" t="s">
        <v>2652</v>
      </c>
      <c r="Q2593" s="2" t="s">
        <v>2649</v>
      </c>
      <c r="R2593" s="3">
        <v>15600</v>
      </c>
      <c r="S2593" s="3">
        <f>I2593*L2593*R2593</f>
        <v>62400</v>
      </c>
      <c r="T2593" s="2">
        <f>M2593+N2593</f>
        <v>3</v>
      </c>
    </row>
    <row r="2594" spans="1:20" x14ac:dyDescent="0.2">
      <c r="A2594" s="2" t="s">
        <v>5258</v>
      </c>
      <c r="B2594" s="2" t="s">
        <v>2481</v>
      </c>
      <c r="C2594" s="2" t="s">
        <v>13</v>
      </c>
      <c r="D2594" s="2" t="str">
        <f>INDEX(Hotels!$C$2:$C$49,MATCH(C2594,Hotels!$A$2:$A$49,0))</f>
        <v>Goa</v>
      </c>
      <c r="E2594" s="11">
        <v>45922</v>
      </c>
      <c r="F2594" s="11">
        <v>46003</v>
      </c>
      <c r="G2594" s="11">
        <v>46006</v>
      </c>
      <c r="H2594" s="13">
        <f>DATE(YEAR(F2594),MONTH(F2594),1)</f>
        <v>45992</v>
      </c>
      <c r="I2594" s="2">
        <f>G2594-F2594</f>
        <v>3</v>
      </c>
      <c r="J2594" s="2">
        <f>F2594-E2594</f>
        <v>81</v>
      </c>
      <c r="K2594" s="2" t="s">
        <v>2655</v>
      </c>
      <c r="L2594" s="2">
        <v>1</v>
      </c>
      <c r="M2594" s="2">
        <v>2</v>
      </c>
      <c r="N2594" s="2">
        <v>2</v>
      </c>
      <c r="O2594" s="2" t="s">
        <v>2651</v>
      </c>
      <c r="P2594" s="2" t="s">
        <v>2652</v>
      </c>
      <c r="Q2594" s="2" t="s">
        <v>2649</v>
      </c>
      <c r="R2594" s="3">
        <v>17050</v>
      </c>
      <c r="S2594" s="3">
        <f>I2594*L2594*R2594</f>
        <v>51150</v>
      </c>
      <c r="T2594" s="2">
        <f>M2594+N2594</f>
        <v>4</v>
      </c>
    </row>
    <row r="2595" spans="1:20" x14ac:dyDescent="0.2">
      <c r="A2595" s="2" t="s">
        <v>5259</v>
      </c>
      <c r="B2595" s="2" t="s">
        <v>1093</v>
      </c>
      <c r="C2595" s="2" t="s">
        <v>69</v>
      </c>
      <c r="D2595" s="2" t="str">
        <f>INDEX(Hotels!$C$2:$C$49,MATCH(C2595,Hotels!$A$2:$A$49,0))</f>
        <v>New Delhi</v>
      </c>
      <c r="E2595" s="11">
        <v>45923</v>
      </c>
      <c r="F2595" s="11">
        <v>46060</v>
      </c>
      <c r="G2595" s="11">
        <v>46064</v>
      </c>
      <c r="H2595" s="13">
        <f>DATE(YEAR(F2595),MONTH(F2595),1)</f>
        <v>46054</v>
      </c>
      <c r="I2595" s="2">
        <f>G2595-F2595</f>
        <v>4</v>
      </c>
      <c r="J2595" s="2">
        <f>F2595-E2595</f>
        <v>137</v>
      </c>
      <c r="K2595" s="2" t="s">
        <v>2668</v>
      </c>
      <c r="L2595" s="2">
        <v>1</v>
      </c>
      <c r="M2595" s="2">
        <v>2</v>
      </c>
      <c r="N2595" s="2">
        <v>1</v>
      </c>
      <c r="O2595" s="2" t="s">
        <v>2647</v>
      </c>
      <c r="P2595" s="2" t="s">
        <v>2662</v>
      </c>
      <c r="Q2595" s="2" t="s">
        <v>2649</v>
      </c>
      <c r="R2595" s="3">
        <v>16250</v>
      </c>
      <c r="S2595" s="3">
        <f>I2595*L2595*R2595</f>
        <v>65000</v>
      </c>
      <c r="T2595" s="2">
        <f>M2595+N2595</f>
        <v>3</v>
      </c>
    </row>
    <row r="2596" spans="1:20" x14ac:dyDescent="0.2">
      <c r="A2596" s="2" t="s">
        <v>5260</v>
      </c>
      <c r="B2596" s="2" t="s">
        <v>1380</v>
      </c>
      <c r="C2596" s="2" t="s">
        <v>19</v>
      </c>
      <c r="D2596" s="2" t="str">
        <f>INDEX(Hotels!$C$2:$C$49,MATCH(C2596,Hotels!$A$2:$A$49,0))</f>
        <v>Goa</v>
      </c>
      <c r="E2596" s="11">
        <v>45923</v>
      </c>
      <c r="F2596" s="11">
        <v>45937</v>
      </c>
      <c r="G2596" s="11">
        <v>45938</v>
      </c>
      <c r="H2596" s="13">
        <f>DATE(YEAR(F2596),MONTH(F2596),1)</f>
        <v>45931</v>
      </c>
      <c r="I2596" s="2">
        <f>G2596-F2596</f>
        <v>1</v>
      </c>
      <c r="J2596" s="2">
        <f>F2596-E2596</f>
        <v>14</v>
      </c>
      <c r="K2596" s="2" t="s">
        <v>2668</v>
      </c>
      <c r="L2596" s="2">
        <v>1</v>
      </c>
      <c r="M2596" s="2">
        <v>2</v>
      </c>
      <c r="N2596" s="2">
        <v>0</v>
      </c>
      <c r="O2596" s="2" t="s">
        <v>2670</v>
      </c>
      <c r="P2596" s="2" t="s">
        <v>2656</v>
      </c>
      <c r="Q2596" s="2" t="s">
        <v>2649</v>
      </c>
      <c r="R2596" s="3">
        <v>5500</v>
      </c>
      <c r="S2596" s="3">
        <f>I2596*L2596*R2596</f>
        <v>5500</v>
      </c>
      <c r="T2596" s="2">
        <f>M2596+N2596</f>
        <v>2</v>
      </c>
    </row>
    <row r="2597" spans="1:20" x14ac:dyDescent="0.2">
      <c r="A2597" s="2" t="s">
        <v>5261</v>
      </c>
      <c r="B2597" s="2" t="s">
        <v>1516</v>
      </c>
      <c r="C2597" s="2" t="s">
        <v>43</v>
      </c>
      <c r="D2597" s="2" t="str">
        <f>INDEX(Hotels!$C$2:$C$49,MATCH(C2597,Hotels!$A$2:$A$49,0))</f>
        <v>Agra</v>
      </c>
      <c r="E2597" s="11">
        <v>45923</v>
      </c>
      <c r="F2597" s="11">
        <v>46004</v>
      </c>
      <c r="G2597" s="11">
        <v>46009</v>
      </c>
      <c r="H2597" s="13">
        <f>DATE(YEAR(F2597),MONTH(F2597),1)</f>
        <v>45992</v>
      </c>
      <c r="I2597" s="2">
        <f>G2597-F2597</f>
        <v>5</v>
      </c>
      <c r="J2597" s="2">
        <f>F2597-E2597</f>
        <v>81</v>
      </c>
      <c r="K2597" s="2" t="s">
        <v>2646</v>
      </c>
      <c r="L2597" s="2">
        <v>1</v>
      </c>
      <c r="M2597" s="2">
        <v>1</v>
      </c>
      <c r="N2597" s="2">
        <v>0</v>
      </c>
      <c r="O2597" s="2" t="s">
        <v>2683</v>
      </c>
      <c r="P2597" s="2" t="s">
        <v>2652</v>
      </c>
      <c r="Q2597" s="2" t="s">
        <v>2649</v>
      </c>
      <c r="R2597" s="3">
        <v>9300</v>
      </c>
      <c r="S2597" s="3">
        <f>I2597*L2597*R2597</f>
        <v>46500</v>
      </c>
      <c r="T2597" s="2">
        <f>M2597+N2597</f>
        <v>1</v>
      </c>
    </row>
    <row r="2598" spans="1:20" x14ac:dyDescent="0.2">
      <c r="A2598" s="2" t="s">
        <v>5262</v>
      </c>
      <c r="B2598" s="2" t="s">
        <v>1983</v>
      </c>
      <c r="C2598" s="2" t="s">
        <v>118</v>
      </c>
      <c r="D2598" s="2" t="str">
        <f>INDEX(Hotels!$C$2:$C$49,MATCH(C2598,Hotels!$A$2:$A$49,0))</f>
        <v>Rishikesh</v>
      </c>
      <c r="E2598" s="11">
        <v>45923</v>
      </c>
      <c r="F2598" s="11">
        <v>45943</v>
      </c>
      <c r="G2598" s="11">
        <v>45945</v>
      </c>
      <c r="H2598" s="13">
        <f>DATE(YEAR(F2598),MONTH(F2598),1)</f>
        <v>45931</v>
      </c>
      <c r="I2598" s="2">
        <f>G2598-F2598</f>
        <v>2</v>
      </c>
      <c r="J2598" s="2">
        <f>F2598-E2598</f>
        <v>20</v>
      </c>
      <c r="K2598" s="2" t="s">
        <v>2668</v>
      </c>
      <c r="L2598" s="2">
        <v>1</v>
      </c>
      <c r="M2598" s="2">
        <v>3</v>
      </c>
      <c r="N2598" s="2">
        <v>0</v>
      </c>
      <c r="O2598" s="2" t="s">
        <v>2683</v>
      </c>
      <c r="P2598" s="2" t="s">
        <v>2652</v>
      </c>
      <c r="Q2598" s="2" t="s">
        <v>2649</v>
      </c>
      <c r="R2598" s="3">
        <v>8550</v>
      </c>
      <c r="S2598" s="3">
        <f>I2598*L2598*R2598</f>
        <v>17100</v>
      </c>
      <c r="T2598" s="2">
        <f>M2598+N2598</f>
        <v>3</v>
      </c>
    </row>
    <row r="2599" spans="1:20" x14ac:dyDescent="0.2">
      <c r="A2599" s="2" t="s">
        <v>5263</v>
      </c>
      <c r="B2599" s="2" t="s">
        <v>385</v>
      </c>
      <c r="C2599" s="2" t="s">
        <v>69</v>
      </c>
      <c r="D2599" s="2" t="str">
        <f>INDEX(Hotels!$C$2:$C$49,MATCH(C2599,Hotels!$A$2:$A$49,0))</f>
        <v>New Delhi</v>
      </c>
      <c r="E2599" s="11">
        <v>45924</v>
      </c>
      <c r="F2599" s="11">
        <v>45939</v>
      </c>
      <c r="G2599" s="11">
        <v>45940</v>
      </c>
      <c r="H2599" s="13">
        <f>DATE(YEAR(F2599),MONTH(F2599),1)</f>
        <v>45931</v>
      </c>
      <c r="I2599" s="2">
        <f>G2599-F2599</f>
        <v>1</v>
      </c>
      <c r="J2599" s="2">
        <f>F2599-E2599</f>
        <v>15</v>
      </c>
      <c r="K2599" s="2" t="s">
        <v>2668</v>
      </c>
      <c r="L2599" s="2">
        <v>1</v>
      </c>
      <c r="M2599" s="2">
        <v>1</v>
      </c>
      <c r="N2599" s="2">
        <v>0</v>
      </c>
      <c r="O2599" s="2" t="s">
        <v>2732</v>
      </c>
      <c r="P2599" s="2" t="s">
        <v>2656</v>
      </c>
      <c r="Q2599" s="2" t="s">
        <v>2649</v>
      </c>
      <c r="R2599" s="3">
        <v>16450</v>
      </c>
      <c r="S2599" s="3">
        <f>I2599*L2599*R2599</f>
        <v>16450</v>
      </c>
      <c r="T2599" s="2">
        <f>M2599+N2599</f>
        <v>1</v>
      </c>
    </row>
    <row r="2600" spans="1:20" x14ac:dyDescent="0.2">
      <c r="A2600" s="2" t="s">
        <v>5264</v>
      </c>
      <c r="B2600" s="2" t="s">
        <v>406</v>
      </c>
      <c r="C2600" s="2" t="s">
        <v>77</v>
      </c>
      <c r="D2600" s="2" t="str">
        <f>INDEX(Hotels!$C$2:$C$49,MATCH(C2600,Hotels!$A$2:$A$49,0))</f>
        <v>Bengaluru</v>
      </c>
      <c r="E2600" s="11">
        <v>45924</v>
      </c>
      <c r="F2600" s="11">
        <v>46061</v>
      </c>
      <c r="G2600" s="11">
        <v>46064</v>
      </c>
      <c r="H2600" s="13">
        <f>DATE(YEAR(F2600),MONTH(F2600),1)</f>
        <v>46054</v>
      </c>
      <c r="I2600" s="2">
        <f>G2600-F2600</f>
        <v>3</v>
      </c>
      <c r="J2600" s="2">
        <f>F2600-E2600</f>
        <v>137</v>
      </c>
      <c r="K2600" s="2" t="s">
        <v>2655</v>
      </c>
      <c r="L2600" s="2">
        <v>3</v>
      </c>
      <c r="M2600" s="2">
        <v>6</v>
      </c>
      <c r="N2600" s="2">
        <v>0</v>
      </c>
      <c r="O2600" s="2" t="s">
        <v>2689</v>
      </c>
      <c r="P2600" s="2" t="s">
        <v>2656</v>
      </c>
      <c r="Q2600" s="2" t="s">
        <v>2649</v>
      </c>
      <c r="R2600" s="3">
        <v>10450</v>
      </c>
      <c r="S2600" s="3">
        <f>I2600*L2600*R2600</f>
        <v>94050</v>
      </c>
      <c r="T2600" s="2">
        <f>M2600+N2600</f>
        <v>6</v>
      </c>
    </row>
    <row r="2601" spans="1:20" x14ac:dyDescent="0.2">
      <c r="A2601" s="2" t="s">
        <v>5265</v>
      </c>
      <c r="B2601" s="2" t="s">
        <v>735</v>
      </c>
      <c r="C2601" s="2" t="s">
        <v>93</v>
      </c>
      <c r="D2601" s="2" t="str">
        <f>INDEX(Hotels!$C$2:$C$49,MATCH(C2601,Hotels!$A$2:$A$49,0))</f>
        <v>Shimla</v>
      </c>
      <c r="E2601" s="11">
        <v>45924</v>
      </c>
      <c r="F2601" s="11">
        <v>45943</v>
      </c>
      <c r="G2601" s="11">
        <v>45947</v>
      </c>
      <c r="H2601" s="13">
        <f>DATE(YEAR(F2601),MONTH(F2601),1)</f>
        <v>45931</v>
      </c>
      <c r="I2601" s="2">
        <f>G2601-F2601</f>
        <v>4</v>
      </c>
      <c r="J2601" s="2">
        <f>F2601-E2601</f>
        <v>19</v>
      </c>
      <c r="K2601" s="2" t="s">
        <v>2655</v>
      </c>
      <c r="L2601" s="2">
        <v>1</v>
      </c>
      <c r="M2601" s="2">
        <v>1</v>
      </c>
      <c r="N2601" s="2">
        <v>0</v>
      </c>
      <c r="O2601" s="2" t="s">
        <v>2689</v>
      </c>
      <c r="P2601" s="2" t="s">
        <v>2662</v>
      </c>
      <c r="Q2601" s="2" t="s">
        <v>2649</v>
      </c>
      <c r="R2601" s="3">
        <v>5100</v>
      </c>
      <c r="S2601" s="3">
        <f>I2601*L2601*R2601</f>
        <v>20400</v>
      </c>
      <c r="T2601" s="2">
        <f>M2601+N2601</f>
        <v>1</v>
      </c>
    </row>
    <row r="2602" spans="1:20" x14ac:dyDescent="0.2">
      <c r="A2602" s="2" t="s">
        <v>5266</v>
      </c>
      <c r="B2602" s="2" t="s">
        <v>1223</v>
      </c>
      <c r="C2602" s="2" t="s">
        <v>29</v>
      </c>
      <c r="D2602" s="2" t="str">
        <f>INDEX(Hotels!$C$2:$C$49,MATCH(C2602,Hotels!$A$2:$A$49,0))</f>
        <v>Jaipur</v>
      </c>
      <c r="E2602" s="11">
        <v>45924</v>
      </c>
      <c r="F2602" s="11">
        <v>45934</v>
      </c>
      <c r="G2602" s="11">
        <v>45936</v>
      </c>
      <c r="H2602" s="13">
        <f>DATE(YEAR(F2602),MONTH(F2602),1)</f>
        <v>45931</v>
      </c>
      <c r="I2602" s="2">
        <f>G2602-F2602</f>
        <v>2</v>
      </c>
      <c r="J2602" s="2">
        <f>F2602-E2602</f>
        <v>10</v>
      </c>
      <c r="K2602" s="2" t="s">
        <v>2668</v>
      </c>
      <c r="L2602" s="2">
        <v>1</v>
      </c>
      <c r="M2602" s="2">
        <v>1</v>
      </c>
      <c r="N2602" s="2">
        <v>0</v>
      </c>
      <c r="O2602" s="2" t="s">
        <v>2647</v>
      </c>
      <c r="P2602" s="2" t="s">
        <v>2652</v>
      </c>
      <c r="Q2602" s="2" t="s">
        <v>2649</v>
      </c>
      <c r="R2602" s="3">
        <v>7150</v>
      </c>
      <c r="S2602" s="3">
        <f>I2602*L2602*R2602</f>
        <v>14300</v>
      </c>
      <c r="T2602" s="2">
        <f>M2602+N2602</f>
        <v>1</v>
      </c>
    </row>
    <row r="2603" spans="1:20" x14ac:dyDescent="0.2">
      <c r="A2603" s="2" t="s">
        <v>5267</v>
      </c>
      <c r="B2603" s="2" t="s">
        <v>1268</v>
      </c>
      <c r="C2603" s="2" t="s">
        <v>77</v>
      </c>
      <c r="D2603" s="2" t="str">
        <f>INDEX(Hotels!$C$2:$C$49,MATCH(C2603,Hotels!$A$2:$A$49,0))</f>
        <v>Bengaluru</v>
      </c>
      <c r="E2603" s="11">
        <v>45924</v>
      </c>
      <c r="F2603" s="11">
        <v>45992</v>
      </c>
      <c r="G2603" s="11">
        <v>45995</v>
      </c>
      <c r="H2603" s="13">
        <f>DATE(YEAR(F2603),MONTH(F2603),1)</f>
        <v>45992</v>
      </c>
      <c r="I2603" s="2">
        <f>G2603-F2603</f>
        <v>3</v>
      </c>
      <c r="J2603" s="2">
        <f>F2603-E2603</f>
        <v>68</v>
      </c>
      <c r="K2603" s="2" t="s">
        <v>2646</v>
      </c>
      <c r="L2603" s="2">
        <v>1</v>
      </c>
      <c r="M2603" s="2">
        <v>2</v>
      </c>
      <c r="N2603" s="2">
        <v>0</v>
      </c>
      <c r="O2603" s="2" t="s">
        <v>2689</v>
      </c>
      <c r="P2603" s="2" t="s">
        <v>2662</v>
      </c>
      <c r="Q2603" s="2" t="s">
        <v>2649</v>
      </c>
      <c r="R2603" s="3">
        <v>13700</v>
      </c>
      <c r="S2603" s="3">
        <f>I2603*L2603*R2603</f>
        <v>41100</v>
      </c>
      <c r="T2603" s="2">
        <f>M2603+N2603</f>
        <v>2</v>
      </c>
    </row>
    <row r="2604" spans="1:20" x14ac:dyDescent="0.2">
      <c r="A2604" s="2" t="s">
        <v>5268</v>
      </c>
      <c r="B2604" s="2" t="s">
        <v>1299</v>
      </c>
      <c r="C2604" s="2" t="s">
        <v>118</v>
      </c>
      <c r="D2604" s="2" t="str">
        <f>INDEX(Hotels!$C$2:$C$49,MATCH(C2604,Hotels!$A$2:$A$49,0))</f>
        <v>Rishikesh</v>
      </c>
      <c r="E2604" s="11">
        <v>45924</v>
      </c>
      <c r="F2604" s="11">
        <v>46010</v>
      </c>
      <c r="G2604" s="11">
        <v>46014</v>
      </c>
      <c r="H2604" s="13">
        <f>DATE(YEAR(F2604),MONTH(F2604),1)</f>
        <v>45992</v>
      </c>
      <c r="I2604" s="2">
        <f>G2604-F2604</f>
        <v>4</v>
      </c>
      <c r="J2604" s="2">
        <f>F2604-E2604</f>
        <v>86</v>
      </c>
      <c r="K2604" s="2" t="s">
        <v>2655</v>
      </c>
      <c r="L2604" s="2">
        <v>1</v>
      </c>
      <c r="M2604" s="2">
        <v>3</v>
      </c>
      <c r="N2604" s="2">
        <v>0</v>
      </c>
      <c r="O2604" s="2" t="s">
        <v>2647</v>
      </c>
      <c r="P2604" s="2" t="s">
        <v>2662</v>
      </c>
      <c r="Q2604" s="2" t="s">
        <v>2649</v>
      </c>
      <c r="R2604" s="3">
        <v>8700</v>
      </c>
      <c r="S2604" s="3">
        <f>I2604*L2604*R2604</f>
        <v>34800</v>
      </c>
      <c r="T2604" s="2">
        <f>M2604+N2604</f>
        <v>3</v>
      </c>
    </row>
    <row r="2605" spans="1:20" x14ac:dyDescent="0.2">
      <c r="A2605" s="2" t="s">
        <v>5269</v>
      </c>
      <c r="B2605" s="2" t="s">
        <v>1803</v>
      </c>
      <c r="C2605" s="2" t="s">
        <v>37</v>
      </c>
      <c r="D2605" s="2" t="str">
        <f>INDEX(Hotels!$C$2:$C$49,MATCH(C2605,Hotels!$A$2:$A$49,0))</f>
        <v>Udaipur</v>
      </c>
      <c r="E2605" s="11">
        <v>45924</v>
      </c>
      <c r="F2605" s="11">
        <v>45967</v>
      </c>
      <c r="G2605" s="11">
        <v>45971</v>
      </c>
      <c r="H2605" s="13">
        <f>DATE(YEAR(F2605),MONTH(F2605),1)</f>
        <v>45962</v>
      </c>
      <c r="I2605" s="2">
        <f>G2605-F2605</f>
        <v>4</v>
      </c>
      <c r="J2605" s="2">
        <f>F2605-E2605</f>
        <v>43</v>
      </c>
      <c r="K2605" s="2" t="s">
        <v>2655</v>
      </c>
      <c r="L2605" s="2">
        <v>1</v>
      </c>
      <c r="M2605" s="2">
        <v>2</v>
      </c>
      <c r="N2605" s="2">
        <v>0</v>
      </c>
      <c r="O2605" s="2" t="s">
        <v>2689</v>
      </c>
      <c r="P2605" s="2" t="s">
        <v>2659</v>
      </c>
      <c r="Q2605" s="2" t="s">
        <v>2649</v>
      </c>
      <c r="R2605" s="3">
        <v>17100</v>
      </c>
      <c r="S2605" s="3">
        <f>I2605*L2605*R2605</f>
        <v>68400</v>
      </c>
      <c r="T2605" s="2">
        <f>M2605+N2605</f>
        <v>2</v>
      </c>
    </row>
    <row r="2606" spans="1:20" x14ac:dyDescent="0.2">
      <c r="A2606" s="2" t="s">
        <v>5270</v>
      </c>
      <c r="B2606" s="2" t="s">
        <v>1881</v>
      </c>
      <c r="C2606" s="2" t="s">
        <v>129</v>
      </c>
      <c r="D2606" s="2" t="str">
        <f>INDEX(Hotels!$C$2:$C$49,MATCH(C2606,Hotels!$A$2:$A$49,0))</f>
        <v>Varanasi</v>
      </c>
      <c r="E2606" s="11">
        <v>45924</v>
      </c>
      <c r="F2606" s="11">
        <v>45993</v>
      </c>
      <c r="G2606" s="11">
        <v>45998</v>
      </c>
      <c r="H2606" s="13">
        <f>DATE(YEAR(F2606),MONTH(F2606),1)</f>
        <v>45992</v>
      </c>
      <c r="I2606" s="2">
        <f>G2606-F2606</f>
        <v>5</v>
      </c>
      <c r="J2606" s="2">
        <f>F2606-E2606</f>
        <v>69</v>
      </c>
      <c r="K2606" s="2" t="s">
        <v>2668</v>
      </c>
      <c r="L2606" s="2">
        <v>1</v>
      </c>
      <c r="M2606" s="2">
        <v>2</v>
      </c>
      <c r="N2606" s="2">
        <v>3</v>
      </c>
      <c r="O2606" s="2" t="s">
        <v>2651</v>
      </c>
      <c r="P2606" s="2" t="s">
        <v>2656</v>
      </c>
      <c r="Q2606" s="2" t="s">
        <v>2649</v>
      </c>
      <c r="R2606" s="3">
        <v>4350</v>
      </c>
      <c r="S2606" s="3">
        <f>I2606*L2606*R2606</f>
        <v>21750</v>
      </c>
      <c r="T2606" s="2">
        <f>M2606+N2606</f>
        <v>5</v>
      </c>
    </row>
    <row r="2607" spans="1:20" x14ac:dyDescent="0.2">
      <c r="A2607" s="2" t="s">
        <v>5271</v>
      </c>
      <c r="B2607" s="2" t="s">
        <v>379</v>
      </c>
      <c r="C2607" s="2" t="s">
        <v>81</v>
      </c>
      <c r="D2607" s="2" t="str">
        <f>INDEX(Hotels!$C$2:$C$49,MATCH(C2607,Hotels!$A$2:$A$49,0))</f>
        <v>Bengaluru</v>
      </c>
      <c r="E2607" s="11">
        <v>45925</v>
      </c>
      <c r="F2607" s="11">
        <v>45928</v>
      </c>
      <c r="G2607" s="11">
        <v>45932</v>
      </c>
      <c r="H2607" s="13">
        <f>DATE(YEAR(F2607),MONTH(F2607),1)</f>
        <v>45901</v>
      </c>
      <c r="I2607" s="2">
        <f>G2607-F2607</f>
        <v>4</v>
      </c>
      <c r="J2607" s="2">
        <f>F2607-E2607</f>
        <v>3</v>
      </c>
      <c r="K2607" s="2" t="s">
        <v>2668</v>
      </c>
      <c r="L2607" s="2">
        <v>1</v>
      </c>
      <c r="M2607" s="2">
        <v>2</v>
      </c>
      <c r="N2607" s="2">
        <v>0</v>
      </c>
      <c r="O2607" s="2" t="s">
        <v>2647</v>
      </c>
      <c r="P2607" s="2" t="s">
        <v>2652</v>
      </c>
      <c r="Q2607" s="2" t="s">
        <v>2649</v>
      </c>
      <c r="R2607" s="3">
        <v>10000</v>
      </c>
      <c r="S2607" s="3">
        <f>I2607*L2607*R2607</f>
        <v>40000</v>
      </c>
      <c r="T2607" s="2">
        <f>M2607+N2607</f>
        <v>2</v>
      </c>
    </row>
    <row r="2608" spans="1:20" x14ac:dyDescent="0.2">
      <c r="A2608" s="2" t="s">
        <v>5272</v>
      </c>
      <c r="B2608" s="2" t="s">
        <v>424</v>
      </c>
      <c r="C2608" s="2" t="s">
        <v>53</v>
      </c>
      <c r="D2608" s="2" t="str">
        <f>INDEX(Hotels!$C$2:$C$49,MATCH(C2608,Hotels!$A$2:$A$49,0))</f>
        <v>Mumbai</v>
      </c>
      <c r="E2608" s="11">
        <v>45925</v>
      </c>
      <c r="F2608" s="11">
        <v>45949</v>
      </c>
      <c r="G2608" s="11">
        <v>45952</v>
      </c>
      <c r="H2608" s="13">
        <f>DATE(YEAR(F2608),MONTH(F2608),1)</f>
        <v>45931</v>
      </c>
      <c r="I2608" s="2">
        <f>G2608-F2608</f>
        <v>3</v>
      </c>
      <c r="J2608" s="2">
        <f>F2608-E2608</f>
        <v>24</v>
      </c>
      <c r="K2608" s="2" t="s">
        <v>2655</v>
      </c>
      <c r="L2608" s="2">
        <v>1</v>
      </c>
      <c r="M2608" s="2">
        <v>2</v>
      </c>
      <c r="N2608" s="2">
        <v>0</v>
      </c>
      <c r="O2608" s="2" t="s">
        <v>2647</v>
      </c>
      <c r="P2608" s="2" t="s">
        <v>2648</v>
      </c>
      <c r="Q2608" s="2" t="s">
        <v>2649</v>
      </c>
      <c r="R2608" s="3">
        <v>9850</v>
      </c>
      <c r="S2608" s="3">
        <f>I2608*L2608*R2608</f>
        <v>29550</v>
      </c>
      <c r="T2608" s="2">
        <f>M2608+N2608</f>
        <v>2</v>
      </c>
    </row>
    <row r="2609" spans="1:20" x14ac:dyDescent="0.2">
      <c r="A2609" s="2" t="s">
        <v>5273</v>
      </c>
      <c r="B2609" s="2" t="s">
        <v>873</v>
      </c>
      <c r="C2609" s="2" t="s">
        <v>69</v>
      </c>
      <c r="D2609" s="2" t="str">
        <f>INDEX(Hotels!$C$2:$C$49,MATCH(C2609,Hotels!$A$2:$A$49,0))</f>
        <v>New Delhi</v>
      </c>
      <c r="E2609" s="11">
        <v>45925</v>
      </c>
      <c r="F2609" s="11">
        <v>45951</v>
      </c>
      <c r="G2609" s="11">
        <v>45954</v>
      </c>
      <c r="H2609" s="13">
        <f>DATE(YEAR(F2609),MONTH(F2609),1)</f>
        <v>45931</v>
      </c>
      <c r="I2609" s="2">
        <f>G2609-F2609</f>
        <v>3</v>
      </c>
      <c r="J2609" s="2">
        <f>F2609-E2609</f>
        <v>26</v>
      </c>
      <c r="K2609" s="2" t="s">
        <v>2646</v>
      </c>
      <c r="L2609" s="2">
        <v>1</v>
      </c>
      <c r="M2609" s="2">
        <v>2</v>
      </c>
      <c r="N2609" s="2">
        <v>1</v>
      </c>
      <c r="O2609" s="2" t="s">
        <v>2658</v>
      </c>
      <c r="P2609" s="2" t="s">
        <v>2656</v>
      </c>
      <c r="Q2609" s="2" t="s">
        <v>2649</v>
      </c>
      <c r="R2609" s="3">
        <v>29650</v>
      </c>
      <c r="S2609" s="3">
        <f>I2609*L2609*R2609</f>
        <v>88950</v>
      </c>
      <c r="T2609" s="2">
        <f>M2609+N2609</f>
        <v>3</v>
      </c>
    </row>
    <row r="2610" spans="1:20" x14ac:dyDescent="0.2">
      <c r="A2610" s="2" t="s">
        <v>5274</v>
      </c>
      <c r="B2610" s="2" t="s">
        <v>892</v>
      </c>
      <c r="C2610" s="2" t="s">
        <v>69</v>
      </c>
      <c r="D2610" s="2" t="str">
        <f>INDEX(Hotels!$C$2:$C$49,MATCH(C2610,Hotels!$A$2:$A$49,0))</f>
        <v>New Delhi</v>
      </c>
      <c r="E2610" s="11">
        <v>45925</v>
      </c>
      <c r="F2610" s="11">
        <v>45932</v>
      </c>
      <c r="G2610" s="11">
        <v>45934</v>
      </c>
      <c r="H2610" s="13">
        <f>DATE(YEAR(F2610),MONTH(F2610),1)</f>
        <v>45931</v>
      </c>
      <c r="I2610" s="2">
        <f>G2610-F2610</f>
        <v>2</v>
      </c>
      <c r="J2610" s="2">
        <f>F2610-E2610</f>
        <v>7</v>
      </c>
      <c r="K2610" s="2" t="s">
        <v>2668</v>
      </c>
      <c r="L2610" s="2">
        <v>1</v>
      </c>
      <c r="M2610" s="2">
        <v>1</v>
      </c>
      <c r="N2610" s="2">
        <v>0</v>
      </c>
      <c r="O2610" s="2" t="s">
        <v>2732</v>
      </c>
      <c r="P2610" s="2" t="s">
        <v>2672</v>
      </c>
      <c r="Q2610" s="2" t="s">
        <v>2653</v>
      </c>
      <c r="R2610" s="3">
        <v>15450</v>
      </c>
      <c r="S2610" s="3">
        <f>I2610*L2610*R2610</f>
        <v>30900</v>
      </c>
      <c r="T2610" s="2">
        <f>M2610+N2610</f>
        <v>1</v>
      </c>
    </row>
    <row r="2611" spans="1:20" x14ac:dyDescent="0.2">
      <c r="A2611" s="2" t="s">
        <v>5275</v>
      </c>
      <c r="B2611" s="2" t="s">
        <v>927</v>
      </c>
      <c r="C2611" s="2" t="s">
        <v>71</v>
      </c>
      <c r="D2611" s="2" t="str">
        <f>INDEX(Hotels!$C$2:$C$49,MATCH(C2611,Hotels!$A$2:$A$49,0))</f>
        <v>New Delhi</v>
      </c>
      <c r="E2611" s="11">
        <v>45925</v>
      </c>
      <c r="F2611" s="11">
        <v>45929</v>
      </c>
      <c r="G2611" s="11">
        <v>45931</v>
      </c>
      <c r="H2611" s="13">
        <f>DATE(YEAR(F2611),MONTH(F2611),1)</f>
        <v>45901</v>
      </c>
      <c r="I2611" s="2">
        <f>G2611-F2611</f>
        <v>2</v>
      </c>
      <c r="J2611" s="2">
        <f>F2611-E2611</f>
        <v>4</v>
      </c>
      <c r="K2611" s="2" t="s">
        <v>2666</v>
      </c>
      <c r="L2611" s="2">
        <v>1</v>
      </c>
      <c r="M2611" s="2">
        <v>1</v>
      </c>
      <c r="N2611" s="2">
        <v>0</v>
      </c>
      <c r="O2611" s="2" t="s">
        <v>2732</v>
      </c>
      <c r="P2611" s="2" t="s">
        <v>2656</v>
      </c>
      <c r="Q2611" s="2" t="s">
        <v>2649</v>
      </c>
      <c r="R2611" s="3">
        <v>14750</v>
      </c>
      <c r="S2611" s="3">
        <f>I2611*L2611*R2611</f>
        <v>29500</v>
      </c>
      <c r="T2611" s="2">
        <f>M2611+N2611</f>
        <v>1</v>
      </c>
    </row>
    <row r="2612" spans="1:20" x14ac:dyDescent="0.2">
      <c r="A2612" s="2" t="s">
        <v>5276</v>
      </c>
      <c r="B2612" s="2" t="s">
        <v>998</v>
      </c>
      <c r="C2612" s="2" t="s">
        <v>39</v>
      </c>
      <c r="D2612" s="2" t="str">
        <f>INDEX(Hotels!$C$2:$C$49,MATCH(C2612,Hotels!$A$2:$A$49,0))</f>
        <v>Udaipur</v>
      </c>
      <c r="E2612" s="11">
        <v>45925</v>
      </c>
      <c r="F2612" s="11">
        <v>45930</v>
      </c>
      <c r="G2612" s="11">
        <v>45933</v>
      </c>
      <c r="H2612" s="13">
        <f>DATE(YEAR(F2612),MONTH(F2612),1)</f>
        <v>45901</v>
      </c>
      <c r="I2612" s="2">
        <f>G2612-F2612</f>
        <v>3</v>
      </c>
      <c r="J2612" s="2">
        <f>F2612-E2612</f>
        <v>5</v>
      </c>
      <c r="K2612" s="2" t="s">
        <v>2646</v>
      </c>
      <c r="L2612" s="2">
        <v>1</v>
      </c>
      <c r="M2612" s="2">
        <v>2</v>
      </c>
      <c r="N2612" s="2">
        <v>3</v>
      </c>
      <c r="O2612" s="2" t="s">
        <v>2670</v>
      </c>
      <c r="P2612" s="2" t="s">
        <v>2662</v>
      </c>
      <c r="Q2612" s="2" t="s">
        <v>2649</v>
      </c>
      <c r="R2612" s="3">
        <v>8100</v>
      </c>
      <c r="S2612" s="3">
        <f>I2612*L2612*R2612</f>
        <v>24300</v>
      </c>
      <c r="T2612" s="2">
        <f>M2612+N2612</f>
        <v>5</v>
      </c>
    </row>
    <row r="2613" spans="1:20" x14ac:dyDescent="0.2">
      <c r="A2613" s="2" t="s">
        <v>5277</v>
      </c>
      <c r="B2613" s="2" t="s">
        <v>1215</v>
      </c>
      <c r="C2613" s="2" t="s">
        <v>61</v>
      </c>
      <c r="D2613" s="2" t="str">
        <f>INDEX(Hotels!$C$2:$C$49,MATCH(C2613,Hotels!$A$2:$A$49,0))</f>
        <v>Mumbai</v>
      </c>
      <c r="E2613" s="11">
        <v>45925</v>
      </c>
      <c r="F2613" s="11">
        <v>45983</v>
      </c>
      <c r="G2613" s="11">
        <v>45986</v>
      </c>
      <c r="H2613" s="13">
        <f>DATE(YEAR(F2613),MONTH(F2613),1)</f>
        <v>45962</v>
      </c>
      <c r="I2613" s="2">
        <f>G2613-F2613</f>
        <v>3</v>
      </c>
      <c r="J2613" s="2">
        <f>F2613-E2613</f>
        <v>58</v>
      </c>
      <c r="K2613" s="2" t="s">
        <v>2668</v>
      </c>
      <c r="L2613" s="2">
        <v>1</v>
      </c>
      <c r="M2613" s="2">
        <v>1</v>
      </c>
      <c r="N2613" s="2">
        <v>1</v>
      </c>
      <c r="O2613" s="2" t="s">
        <v>2651</v>
      </c>
      <c r="P2613" s="2" t="s">
        <v>2672</v>
      </c>
      <c r="Q2613" s="2" t="s">
        <v>2649</v>
      </c>
      <c r="R2613" s="3">
        <v>17450</v>
      </c>
      <c r="S2613" s="3">
        <f>I2613*L2613*R2613</f>
        <v>52350</v>
      </c>
      <c r="T2613" s="2">
        <f>M2613+N2613</f>
        <v>2</v>
      </c>
    </row>
    <row r="2614" spans="1:20" x14ac:dyDescent="0.2">
      <c r="A2614" s="2" t="s">
        <v>5278</v>
      </c>
      <c r="B2614" s="2" t="s">
        <v>2085</v>
      </c>
      <c r="C2614" s="2" t="s">
        <v>125</v>
      </c>
      <c r="D2614" s="2" t="str">
        <f>INDEX(Hotels!$C$2:$C$49,MATCH(C2614,Hotels!$A$2:$A$49,0))</f>
        <v>Varanasi</v>
      </c>
      <c r="E2614" s="11">
        <v>45925</v>
      </c>
      <c r="F2614" s="11">
        <v>45935</v>
      </c>
      <c r="G2614" s="11">
        <v>45937</v>
      </c>
      <c r="H2614" s="13">
        <f>DATE(YEAR(F2614),MONTH(F2614),1)</f>
        <v>45931</v>
      </c>
      <c r="I2614" s="2">
        <f>G2614-F2614</f>
        <v>2</v>
      </c>
      <c r="J2614" s="2">
        <f>F2614-E2614</f>
        <v>10</v>
      </c>
      <c r="K2614" s="2" t="s">
        <v>2666</v>
      </c>
      <c r="L2614" s="2">
        <v>1</v>
      </c>
      <c r="M2614" s="2">
        <v>2</v>
      </c>
      <c r="N2614" s="2">
        <v>1</v>
      </c>
      <c r="O2614" s="2" t="s">
        <v>2670</v>
      </c>
      <c r="P2614" s="2" t="s">
        <v>2652</v>
      </c>
      <c r="Q2614" s="2" t="s">
        <v>2649</v>
      </c>
      <c r="R2614" s="3">
        <v>25400</v>
      </c>
      <c r="S2614" s="3">
        <f>I2614*L2614*R2614</f>
        <v>50800</v>
      </c>
      <c r="T2614" s="2">
        <f>M2614+N2614</f>
        <v>3</v>
      </c>
    </row>
    <row r="2615" spans="1:20" x14ac:dyDescent="0.2">
      <c r="A2615" s="2" t="s">
        <v>5279</v>
      </c>
      <c r="B2615" s="2" t="s">
        <v>2383</v>
      </c>
      <c r="C2615" s="2" t="s">
        <v>112</v>
      </c>
      <c r="D2615" s="2" t="str">
        <f>INDEX(Hotels!$C$2:$C$49,MATCH(C2615,Hotels!$A$2:$A$49,0))</f>
        <v>Rishikesh</v>
      </c>
      <c r="E2615" s="11">
        <v>45925</v>
      </c>
      <c r="F2615" s="11">
        <v>45929</v>
      </c>
      <c r="G2615" s="11">
        <v>45932</v>
      </c>
      <c r="H2615" s="13">
        <f>DATE(YEAR(F2615),MONTH(F2615),1)</f>
        <v>45901</v>
      </c>
      <c r="I2615" s="2">
        <f>G2615-F2615</f>
        <v>3</v>
      </c>
      <c r="J2615" s="2">
        <f>F2615-E2615</f>
        <v>4</v>
      </c>
      <c r="K2615" s="2" t="s">
        <v>2668</v>
      </c>
      <c r="L2615" s="2">
        <v>1</v>
      </c>
      <c r="M2615" s="2">
        <v>2</v>
      </c>
      <c r="N2615" s="2">
        <v>3</v>
      </c>
      <c r="O2615" s="2" t="s">
        <v>2683</v>
      </c>
      <c r="P2615" s="2" t="s">
        <v>2672</v>
      </c>
      <c r="Q2615" s="2" t="s">
        <v>2649</v>
      </c>
      <c r="R2615" s="3">
        <v>5250</v>
      </c>
      <c r="S2615" s="3">
        <f>I2615*L2615*R2615</f>
        <v>15750</v>
      </c>
      <c r="T2615" s="2">
        <f>M2615+N2615</f>
        <v>5</v>
      </c>
    </row>
    <row r="2616" spans="1:20" x14ac:dyDescent="0.2">
      <c r="A2616" s="2" t="s">
        <v>5280</v>
      </c>
      <c r="B2616" s="2" t="s">
        <v>2513</v>
      </c>
      <c r="C2616" s="2" t="s">
        <v>19</v>
      </c>
      <c r="D2616" s="2" t="str">
        <f>INDEX(Hotels!$C$2:$C$49,MATCH(C2616,Hotels!$A$2:$A$49,0))</f>
        <v>Goa</v>
      </c>
      <c r="E2616" s="11">
        <v>45925</v>
      </c>
      <c r="F2616" s="11">
        <v>45956</v>
      </c>
      <c r="G2616" s="11">
        <v>45960</v>
      </c>
      <c r="H2616" s="13">
        <f>DATE(YEAR(F2616),MONTH(F2616),1)</f>
        <v>45931</v>
      </c>
      <c r="I2616" s="2">
        <f>G2616-F2616</f>
        <v>4</v>
      </c>
      <c r="J2616" s="2">
        <f>F2616-E2616</f>
        <v>31</v>
      </c>
      <c r="K2616" s="2" t="s">
        <v>2666</v>
      </c>
      <c r="L2616" s="2">
        <v>1</v>
      </c>
      <c r="M2616" s="2">
        <v>2</v>
      </c>
      <c r="N2616" s="2">
        <v>0</v>
      </c>
      <c r="O2616" s="2" t="s">
        <v>2670</v>
      </c>
      <c r="P2616" s="2" t="s">
        <v>2659</v>
      </c>
      <c r="Q2616" s="2" t="s">
        <v>2649</v>
      </c>
      <c r="R2616" s="3">
        <v>15350</v>
      </c>
      <c r="S2616" s="3">
        <f>I2616*L2616*R2616</f>
        <v>61400</v>
      </c>
      <c r="T2616" s="2">
        <f>M2616+N2616</f>
        <v>2</v>
      </c>
    </row>
    <row r="2617" spans="1:20" x14ac:dyDescent="0.2">
      <c r="A2617" s="2" t="s">
        <v>5281</v>
      </c>
      <c r="B2617" s="2" t="s">
        <v>976</v>
      </c>
      <c r="C2617" s="2" t="s">
        <v>51</v>
      </c>
      <c r="D2617" s="2" t="str">
        <f>INDEX(Hotels!$C$2:$C$49,MATCH(C2617,Hotels!$A$2:$A$49,0))</f>
        <v>Agra</v>
      </c>
      <c r="E2617" s="11">
        <v>45926</v>
      </c>
      <c r="F2617" s="11">
        <v>45945</v>
      </c>
      <c r="G2617" s="11">
        <v>45947</v>
      </c>
      <c r="H2617" s="13">
        <f>DATE(YEAR(F2617),MONTH(F2617),1)</f>
        <v>45931</v>
      </c>
      <c r="I2617" s="2">
        <f>G2617-F2617</f>
        <v>2</v>
      </c>
      <c r="J2617" s="2">
        <f>F2617-E2617</f>
        <v>19</v>
      </c>
      <c r="K2617" s="2" t="s">
        <v>2646</v>
      </c>
      <c r="L2617" s="2">
        <v>1</v>
      </c>
      <c r="M2617" s="2">
        <v>1</v>
      </c>
      <c r="N2617" s="2">
        <v>0</v>
      </c>
      <c r="O2617" s="2" t="s">
        <v>2689</v>
      </c>
      <c r="P2617" s="2" t="s">
        <v>2656</v>
      </c>
      <c r="Q2617" s="2" t="s">
        <v>2649</v>
      </c>
      <c r="R2617" s="3">
        <v>18100</v>
      </c>
      <c r="S2617" s="3">
        <f>I2617*L2617*R2617</f>
        <v>36200</v>
      </c>
      <c r="T2617" s="2">
        <f>M2617+N2617</f>
        <v>1</v>
      </c>
    </row>
    <row r="2618" spans="1:20" x14ac:dyDescent="0.2">
      <c r="A2618" s="2" t="s">
        <v>5282</v>
      </c>
      <c r="B2618" s="2" t="s">
        <v>1150</v>
      </c>
      <c r="C2618" s="2" t="s">
        <v>99</v>
      </c>
      <c r="D2618" s="2" t="str">
        <f>INDEX(Hotels!$C$2:$C$49,MATCH(C2618,Hotels!$A$2:$A$49,0))</f>
        <v>Shimla</v>
      </c>
      <c r="E2618" s="11">
        <v>45926</v>
      </c>
      <c r="F2618" s="11">
        <v>45998</v>
      </c>
      <c r="G2618" s="11">
        <v>46000</v>
      </c>
      <c r="H2618" s="13">
        <f>DATE(YEAR(F2618),MONTH(F2618),1)</f>
        <v>45992</v>
      </c>
      <c r="I2618" s="2">
        <f>G2618-F2618</f>
        <v>2</v>
      </c>
      <c r="J2618" s="2">
        <f>F2618-E2618</f>
        <v>72</v>
      </c>
      <c r="K2618" s="2" t="s">
        <v>2668</v>
      </c>
      <c r="L2618" s="2">
        <v>1</v>
      </c>
      <c r="M2618" s="2">
        <v>2</v>
      </c>
      <c r="N2618" s="2">
        <v>0</v>
      </c>
      <c r="O2618" s="2" t="s">
        <v>2651</v>
      </c>
      <c r="P2618" s="2" t="s">
        <v>2652</v>
      </c>
      <c r="Q2618" s="2" t="s">
        <v>2649</v>
      </c>
      <c r="R2618" s="3">
        <v>3150</v>
      </c>
      <c r="S2618" s="3">
        <f>I2618*L2618*R2618</f>
        <v>6300</v>
      </c>
      <c r="T2618" s="2">
        <f>M2618+N2618</f>
        <v>2</v>
      </c>
    </row>
    <row r="2619" spans="1:20" x14ac:dyDescent="0.2">
      <c r="A2619" s="2" t="s">
        <v>5283</v>
      </c>
      <c r="B2619" s="2" t="s">
        <v>1234</v>
      </c>
      <c r="C2619" s="2" t="s">
        <v>63</v>
      </c>
      <c r="D2619" s="2" t="str">
        <f>INDEX(Hotels!$C$2:$C$49,MATCH(C2619,Hotels!$A$2:$A$49,0))</f>
        <v>New Delhi</v>
      </c>
      <c r="E2619" s="11">
        <v>45926</v>
      </c>
      <c r="F2619" s="11">
        <v>45951</v>
      </c>
      <c r="G2619" s="11">
        <v>45953</v>
      </c>
      <c r="H2619" s="13">
        <f>DATE(YEAR(F2619),MONTH(F2619),1)</f>
        <v>45931</v>
      </c>
      <c r="I2619" s="2">
        <f>G2619-F2619</f>
        <v>2</v>
      </c>
      <c r="J2619" s="2">
        <f>F2619-E2619</f>
        <v>25</v>
      </c>
      <c r="K2619" s="2" t="s">
        <v>2655</v>
      </c>
      <c r="L2619" s="2">
        <v>1</v>
      </c>
      <c r="M2619" s="2">
        <v>2</v>
      </c>
      <c r="N2619" s="2">
        <v>0</v>
      </c>
      <c r="O2619" s="2" t="s">
        <v>2647</v>
      </c>
      <c r="P2619" s="2" t="s">
        <v>2652</v>
      </c>
      <c r="Q2619" s="2" t="s">
        <v>2653</v>
      </c>
      <c r="R2619" s="3">
        <v>12150</v>
      </c>
      <c r="S2619" s="3">
        <f>I2619*L2619*R2619</f>
        <v>24300</v>
      </c>
      <c r="T2619" s="2">
        <f>M2619+N2619</f>
        <v>2</v>
      </c>
    </row>
    <row r="2620" spans="1:20" x14ac:dyDescent="0.2">
      <c r="A2620" s="2" t="s">
        <v>5284</v>
      </c>
      <c r="B2620" s="2" t="s">
        <v>1598</v>
      </c>
      <c r="C2620" s="2" t="s">
        <v>69</v>
      </c>
      <c r="D2620" s="2" t="str">
        <f>INDEX(Hotels!$C$2:$C$49,MATCH(C2620,Hotels!$A$2:$A$49,0))</f>
        <v>New Delhi</v>
      </c>
      <c r="E2620" s="11">
        <v>45926</v>
      </c>
      <c r="F2620" s="11">
        <v>45932</v>
      </c>
      <c r="G2620" s="11">
        <v>45933</v>
      </c>
      <c r="H2620" s="13">
        <f>DATE(YEAR(F2620),MONTH(F2620),1)</f>
        <v>45931</v>
      </c>
      <c r="I2620" s="2">
        <f>G2620-F2620</f>
        <v>1</v>
      </c>
      <c r="J2620" s="2">
        <f>F2620-E2620</f>
        <v>6</v>
      </c>
      <c r="K2620" s="2" t="s">
        <v>2666</v>
      </c>
      <c r="L2620" s="2">
        <v>1</v>
      </c>
      <c r="M2620" s="2">
        <v>1</v>
      </c>
      <c r="N2620" s="2">
        <v>0</v>
      </c>
      <c r="O2620" s="2" t="s">
        <v>2683</v>
      </c>
      <c r="P2620" s="2" t="s">
        <v>2656</v>
      </c>
      <c r="Q2620" s="2" t="s">
        <v>2653</v>
      </c>
      <c r="R2620" s="3">
        <v>42100</v>
      </c>
      <c r="S2620" s="3">
        <f>I2620*L2620*R2620</f>
        <v>42100</v>
      </c>
      <c r="T2620" s="2">
        <f>M2620+N2620</f>
        <v>1</v>
      </c>
    </row>
    <row r="2621" spans="1:20" x14ac:dyDescent="0.2">
      <c r="A2621" s="2" t="s">
        <v>5285</v>
      </c>
      <c r="B2621" s="2" t="s">
        <v>1610</v>
      </c>
      <c r="C2621" s="2" t="s">
        <v>9</v>
      </c>
      <c r="D2621" s="2" t="str">
        <f>INDEX(Hotels!$C$2:$C$49,MATCH(C2621,Hotels!$A$2:$A$49,0))</f>
        <v>Goa</v>
      </c>
      <c r="E2621" s="11">
        <v>45926</v>
      </c>
      <c r="F2621" s="11">
        <v>46018</v>
      </c>
      <c r="G2621" s="11">
        <v>46022</v>
      </c>
      <c r="H2621" s="13">
        <f>DATE(YEAR(F2621),MONTH(F2621),1)</f>
        <v>45992</v>
      </c>
      <c r="I2621" s="2">
        <f>G2621-F2621</f>
        <v>4</v>
      </c>
      <c r="J2621" s="2">
        <f>F2621-E2621</f>
        <v>92</v>
      </c>
      <c r="K2621" s="2" t="s">
        <v>2646</v>
      </c>
      <c r="L2621" s="2">
        <v>1</v>
      </c>
      <c r="M2621" s="2">
        <v>2</v>
      </c>
      <c r="N2621" s="2">
        <v>0</v>
      </c>
      <c r="O2621" s="2" t="s">
        <v>2670</v>
      </c>
      <c r="P2621" s="2" t="s">
        <v>2648</v>
      </c>
      <c r="Q2621" s="2" t="s">
        <v>2653</v>
      </c>
      <c r="R2621" s="3">
        <v>13400</v>
      </c>
      <c r="S2621" s="3">
        <f>I2621*L2621*R2621</f>
        <v>53600</v>
      </c>
      <c r="T2621" s="2">
        <f>M2621+N2621</f>
        <v>2</v>
      </c>
    </row>
    <row r="2622" spans="1:20" x14ac:dyDescent="0.2">
      <c r="A2622" s="2" t="s">
        <v>5286</v>
      </c>
      <c r="B2622" s="2" t="s">
        <v>2040</v>
      </c>
      <c r="C2622" s="2" t="s">
        <v>87</v>
      </c>
      <c r="D2622" s="2" t="str">
        <f>INDEX(Hotels!$C$2:$C$49,MATCH(C2622,Hotels!$A$2:$A$49,0))</f>
        <v>Kochi</v>
      </c>
      <c r="E2622" s="11">
        <v>45926</v>
      </c>
      <c r="F2622" s="11">
        <v>45976</v>
      </c>
      <c r="G2622" s="11">
        <v>45978</v>
      </c>
      <c r="H2622" s="13">
        <f>DATE(YEAR(F2622),MONTH(F2622),1)</f>
        <v>45962</v>
      </c>
      <c r="I2622" s="2">
        <f>G2622-F2622</f>
        <v>2</v>
      </c>
      <c r="J2622" s="2">
        <f>F2622-E2622</f>
        <v>50</v>
      </c>
      <c r="K2622" s="2" t="s">
        <v>2668</v>
      </c>
      <c r="L2622" s="2">
        <v>1</v>
      </c>
      <c r="M2622" s="2">
        <v>1</v>
      </c>
      <c r="N2622" s="2">
        <v>0</v>
      </c>
      <c r="O2622" s="2" t="s">
        <v>2670</v>
      </c>
      <c r="P2622" s="2" t="s">
        <v>2652</v>
      </c>
      <c r="Q2622" s="2" t="s">
        <v>2649</v>
      </c>
      <c r="R2622" s="3">
        <v>6200</v>
      </c>
      <c r="S2622" s="3">
        <f>I2622*L2622*R2622</f>
        <v>12400</v>
      </c>
      <c r="T2622" s="2">
        <f>M2622+N2622</f>
        <v>1</v>
      </c>
    </row>
    <row r="2623" spans="1:20" x14ac:dyDescent="0.2">
      <c r="A2623" s="2" t="s">
        <v>5287</v>
      </c>
      <c r="B2623" s="2" t="s">
        <v>2217</v>
      </c>
      <c r="C2623" s="2" t="s">
        <v>108</v>
      </c>
      <c r="D2623" s="2" t="str">
        <f>INDEX(Hotels!$C$2:$C$49,MATCH(C2623,Hotels!$A$2:$A$49,0))</f>
        <v>Manali</v>
      </c>
      <c r="E2623" s="11">
        <v>45926</v>
      </c>
      <c r="F2623" s="11">
        <v>46186</v>
      </c>
      <c r="G2623" s="11">
        <v>46191</v>
      </c>
      <c r="H2623" s="13">
        <f>DATE(YEAR(F2623),MONTH(F2623),1)</f>
        <v>46174</v>
      </c>
      <c r="I2623" s="2">
        <f>G2623-F2623</f>
        <v>5</v>
      </c>
      <c r="J2623" s="2">
        <f>F2623-E2623</f>
        <v>260</v>
      </c>
      <c r="K2623" s="2" t="s">
        <v>2646</v>
      </c>
      <c r="L2623" s="2">
        <v>2</v>
      </c>
      <c r="M2623" s="2">
        <v>4</v>
      </c>
      <c r="N2623" s="2">
        <v>3</v>
      </c>
      <c r="O2623" s="2" t="s">
        <v>2670</v>
      </c>
      <c r="P2623" s="2" t="s">
        <v>2659</v>
      </c>
      <c r="Q2623" s="2" t="s">
        <v>2649</v>
      </c>
      <c r="R2623" s="3">
        <v>22400</v>
      </c>
      <c r="S2623" s="3">
        <f>I2623*L2623*R2623</f>
        <v>224000</v>
      </c>
      <c r="T2623" s="2">
        <f>M2623+N2623</f>
        <v>7</v>
      </c>
    </row>
    <row r="2624" spans="1:20" x14ac:dyDescent="0.2">
      <c r="A2624" s="2" t="s">
        <v>5288</v>
      </c>
      <c r="B2624" s="2" t="s">
        <v>2512</v>
      </c>
      <c r="C2624" s="2" t="s">
        <v>19</v>
      </c>
      <c r="D2624" s="2" t="str">
        <f>INDEX(Hotels!$C$2:$C$49,MATCH(C2624,Hotels!$A$2:$A$49,0))</f>
        <v>Goa</v>
      </c>
      <c r="E2624" s="11">
        <v>45926</v>
      </c>
      <c r="F2624" s="11">
        <v>45962</v>
      </c>
      <c r="G2624" s="11">
        <v>45965</v>
      </c>
      <c r="H2624" s="13">
        <f>DATE(YEAR(F2624),MONTH(F2624),1)</f>
        <v>45962</v>
      </c>
      <c r="I2624" s="2">
        <f>G2624-F2624</f>
        <v>3</v>
      </c>
      <c r="J2624" s="2">
        <f>F2624-E2624</f>
        <v>36</v>
      </c>
      <c r="K2624" s="2" t="s">
        <v>2668</v>
      </c>
      <c r="L2624" s="2">
        <v>1</v>
      </c>
      <c r="M2624" s="2">
        <v>3</v>
      </c>
      <c r="N2624" s="2">
        <v>0</v>
      </c>
      <c r="O2624" s="2" t="s">
        <v>2651</v>
      </c>
      <c r="P2624" s="2" t="s">
        <v>2656</v>
      </c>
      <c r="Q2624" s="2" t="s">
        <v>2649</v>
      </c>
      <c r="R2624" s="3">
        <v>7300</v>
      </c>
      <c r="S2624" s="3">
        <f>I2624*L2624*R2624</f>
        <v>21900</v>
      </c>
      <c r="T2624" s="2">
        <f>M2624+N2624</f>
        <v>3</v>
      </c>
    </row>
    <row r="2625" spans="1:20" x14ac:dyDescent="0.2">
      <c r="A2625" s="2" t="s">
        <v>5289</v>
      </c>
      <c r="B2625" s="2" t="s">
        <v>620</v>
      </c>
      <c r="C2625" s="2" t="s">
        <v>34</v>
      </c>
      <c r="D2625" s="2" t="str">
        <f>INDEX(Hotels!$C$2:$C$49,MATCH(C2625,Hotels!$A$2:$A$49,0))</f>
        <v>Udaipur</v>
      </c>
      <c r="E2625" s="11">
        <v>45927</v>
      </c>
      <c r="F2625" s="11">
        <v>46067</v>
      </c>
      <c r="G2625" s="11">
        <v>46070</v>
      </c>
      <c r="H2625" s="13">
        <f>DATE(YEAR(F2625),MONTH(F2625),1)</f>
        <v>46054</v>
      </c>
      <c r="I2625" s="2">
        <f>G2625-F2625</f>
        <v>3</v>
      </c>
      <c r="J2625" s="2">
        <f>F2625-E2625</f>
        <v>140</v>
      </c>
      <c r="K2625" s="2" t="s">
        <v>2655</v>
      </c>
      <c r="L2625" s="2">
        <v>2</v>
      </c>
      <c r="M2625" s="2">
        <v>4</v>
      </c>
      <c r="N2625" s="2">
        <v>1</v>
      </c>
      <c r="O2625" s="2" t="s">
        <v>2658</v>
      </c>
      <c r="P2625" s="2" t="s">
        <v>2652</v>
      </c>
      <c r="Q2625" s="2" t="s">
        <v>2653</v>
      </c>
      <c r="R2625" s="3">
        <v>8300</v>
      </c>
      <c r="S2625" s="3">
        <f>I2625*L2625*R2625</f>
        <v>49800</v>
      </c>
      <c r="T2625" s="2">
        <f>M2625+N2625</f>
        <v>5</v>
      </c>
    </row>
    <row r="2626" spans="1:20" x14ac:dyDescent="0.2">
      <c r="A2626" s="2" t="s">
        <v>5290</v>
      </c>
      <c r="B2626" s="2" t="s">
        <v>722</v>
      </c>
      <c r="C2626" s="2" t="s">
        <v>71</v>
      </c>
      <c r="D2626" s="2" t="str">
        <f>INDEX(Hotels!$C$2:$C$49,MATCH(C2626,Hotels!$A$2:$A$49,0))</f>
        <v>New Delhi</v>
      </c>
      <c r="E2626" s="11">
        <v>45927</v>
      </c>
      <c r="F2626" s="11">
        <v>46028</v>
      </c>
      <c r="G2626" s="11">
        <v>46032</v>
      </c>
      <c r="H2626" s="13">
        <f>DATE(YEAR(F2626),MONTH(F2626),1)</f>
        <v>46023</v>
      </c>
      <c r="I2626" s="2">
        <f>G2626-F2626</f>
        <v>4</v>
      </c>
      <c r="J2626" s="2">
        <f>F2626-E2626</f>
        <v>101</v>
      </c>
      <c r="K2626" s="2" t="s">
        <v>2666</v>
      </c>
      <c r="L2626" s="2">
        <v>1</v>
      </c>
      <c r="M2626" s="2">
        <v>2</v>
      </c>
      <c r="N2626" s="2">
        <v>1</v>
      </c>
      <c r="O2626" s="2" t="s">
        <v>2683</v>
      </c>
      <c r="P2626" s="2" t="s">
        <v>2656</v>
      </c>
      <c r="Q2626" s="2" t="s">
        <v>2653</v>
      </c>
      <c r="R2626" s="3">
        <v>25800</v>
      </c>
      <c r="S2626" s="3">
        <f>I2626*L2626*R2626</f>
        <v>103200</v>
      </c>
      <c r="T2626" s="2">
        <f>M2626+N2626</f>
        <v>3</v>
      </c>
    </row>
    <row r="2627" spans="1:20" x14ac:dyDescent="0.2">
      <c r="A2627" s="2" t="s">
        <v>5291</v>
      </c>
      <c r="B2627" s="2" t="s">
        <v>786</v>
      </c>
      <c r="C2627" s="2" t="s">
        <v>71</v>
      </c>
      <c r="D2627" s="2" t="str">
        <f>INDEX(Hotels!$C$2:$C$49,MATCH(C2627,Hotels!$A$2:$A$49,0))</f>
        <v>New Delhi</v>
      </c>
      <c r="E2627" s="11">
        <v>45927</v>
      </c>
      <c r="F2627" s="11">
        <v>45955</v>
      </c>
      <c r="G2627" s="11">
        <v>45959</v>
      </c>
      <c r="H2627" s="13">
        <f>DATE(YEAR(F2627),MONTH(F2627),1)</f>
        <v>45931</v>
      </c>
      <c r="I2627" s="2">
        <f>G2627-F2627</f>
        <v>4</v>
      </c>
      <c r="J2627" s="2">
        <f>F2627-E2627</f>
        <v>28</v>
      </c>
      <c r="K2627" s="2" t="s">
        <v>2655</v>
      </c>
      <c r="L2627" s="2">
        <v>1</v>
      </c>
      <c r="M2627" s="2">
        <v>2</v>
      </c>
      <c r="N2627" s="2">
        <v>0</v>
      </c>
      <c r="O2627" s="2" t="s">
        <v>2647</v>
      </c>
      <c r="P2627" s="2" t="s">
        <v>2662</v>
      </c>
      <c r="Q2627" s="2" t="s">
        <v>2649</v>
      </c>
      <c r="R2627" s="3">
        <v>11000</v>
      </c>
      <c r="S2627" s="3">
        <f>I2627*L2627*R2627</f>
        <v>44000</v>
      </c>
      <c r="T2627" s="2">
        <f>M2627+N2627</f>
        <v>2</v>
      </c>
    </row>
    <row r="2628" spans="1:20" x14ac:dyDescent="0.2">
      <c r="A2628" s="2" t="s">
        <v>5292</v>
      </c>
      <c r="B2628" s="2" t="s">
        <v>1072</v>
      </c>
      <c r="C2628" s="2" t="s">
        <v>99</v>
      </c>
      <c r="D2628" s="2" t="str">
        <f>INDEX(Hotels!$C$2:$C$49,MATCH(C2628,Hotels!$A$2:$A$49,0))</f>
        <v>Shimla</v>
      </c>
      <c r="E2628" s="11">
        <v>45927</v>
      </c>
      <c r="F2628" s="11">
        <v>45986</v>
      </c>
      <c r="G2628" s="11">
        <v>45990</v>
      </c>
      <c r="H2628" s="13">
        <f>DATE(YEAR(F2628),MONTH(F2628),1)</f>
        <v>45962</v>
      </c>
      <c r="I2628" s="2">
        <f>G2628-F2628</f>
        <v>4</v>
      </c>
      <c r="J2628" s="2">
        <f>F2628-E2628</f>
        <v>59</v>
      </c>
      <c r="K2628" s="2" t="s">
        <v>2655</v>
      </c>
      <c r="L2628" s="2">
        <v>1</v>
      </c>
      <c r="M2628" s="2">
        <v>2</v>
      </c>
      <c r="N2628" s="2">
        <v>1</v>
      </c>
      <c r="O2628" s="2" t="s">
        <v>2658</v>
      </c>
      <c r="P2628" s="2" t="s">
        <v>2656</v>
      </c>
      <c r="Q2628" s="2" t="s">
        <v>2649</v>
      </c>
      <c r="R2628" s="3">
        <v>3000</v>
      </c>
      <c r="S2628" s="3">
        <f>I2628*L2628*R2628</f>
        <v>12000</v>
      </c>
      <c r="T2628" s="2">
        <f>M2628+N2628</f>
        <v>3</v>
      </c>
    </row>
    <row r="2629" spans="1:20" x14ac:dyDescent="0.2">
      <c r="A2629" s="2" t="s">
        <v>5293</v>
      </c>
      <c r="B2629" s="2" t="s">
        <v>1140</v>
      </c>
      <c r="C2629" s="2" t="s">
        <v>89</v>
      </c>
      <c r="D2629" s="2" t="str">
        <f>INDEX(Hotels!$C$2:$C$49,MATCH(C2629,Hotels!$A$2:$A$49,0))</f>
        <v>Kochi</v>
      </c>
      <c r="E2629" s="11">
        <v>45927</v>
      </c>
      <c r="F2629" s="11">
        <v>45956</v>
      </c>
      <c r="G2629" s="11">
        <v>45959</v>
      </c>
      <c r="H2629" s="13">
        <f>DATE(YEAR(F2629),MONTH(F2629),1)</f>
        <v>45931</v>
      </c>
      <c r="I2629" s="2">
        <f>G2629-F2629</f>
        <v>3</v>
      </c>
      <c r="J2629" s="2">
        <f>F2629-E2629</f>
        <v>29</v>
      </c>
      <c r="K2629" s="2" t="s">
        <v>2655</v>
      </c>
      <c r="L2629" s="2">
        <v>1</v>
      </c>
      <c r="M2629" s="2">
        <v>2</v>
      </c>
      <c r="N2629" s="2">
        <v>0</v>
      </c>
      <c r="O2629" s="2" t="s">
        <v>2651</v>
      </c>
      <c r="P2629" s="2" t="s">
        <v>2662</v>
      </c>
      <c r="Q2629" s="2" t="s">
        <v>2649</v>
      </c>
      <c r="R2629" s="3">
        <v>8400</v>
      </c>
      <c r="S2629" s="3">
        <f>I2629*L2629*R2629</f>
        <v>25200</v>
      </c>
      <c r="T2629" s="2">
        <f>M2629+N2629</f>
        <v>2</v>
      </c>
    </row>
    <row r="2630" spans="1:20" x14ac:dyDescent="0.2">
      <c r="A2630" s="2" t="s">
        <v>5294</v>
      </c>
      <c r="B2630" s="2" t="s">
        <v>1430</v>
      </c>
      <c r="C2630" s="2" t="s">
        <v>112</v>
      </c>
      <c r="D2630" s="2" t="str">
        <f>INDEX(Hotels!$C$2:$C$49,MATCH(C2630,Hotels!$A$2:$A$49,0))</f>
        <v>Rishikesh</v>
      </c>
      <c r="E2630" s="11">
        <v>45927</v>
      </c>
      <c r="F2630" s="11">
        <v>46082</v>
      </c>
      <c r="G2630" s="11">
        <v>46086</v>
      </c>
      <c r="H2630" s="13">
        <f>DATE(YEAR(F2630),MONTH(F2630),1)</f>
        <v>46082</v>
      </c>
      <c r="I2630" s="2">
        <f>G2630-F2630</f>
        <v>4</v>
      </c>
      <c r="J2630" s="2">
        <f>F2630-E2630</f>
        <v>155</v>
      </c>
      <c r="K2630" s="2" t="s">
        <v>2668</v>
      </c>
      <c r="L2630" s="2">
        <v>1</v>
      </c>
      <c r="M2630" s="2">
        <v>1</v>
      </c>
      <c r="N2630" s="2">
        <v>0</v>
      </c>
      <c r="O2630" s="2" t="s">
        <v>2689</v>
      </c>
      <c r="P2630" s="2" t="s">
        <v>2656</v>
      </c>
      <c r="Q2630" s="2" t="s">
        <v>2653</v>
      </c>
      <c r="R2630" s="3">
        <v>5250</v>
      </c>
      <c r="S2630" s="3">
        <f>I2630*L2630*R2630</f>
        <v>21000</v>
      </c>
      <c r="T2630" s="2">
        <f>M2630+N2630</f>
        <v>1</v>
      </c>
    </row>
    <row r="2631" spans="1:20" x14ac:dyDescent="0.2">
      <c r="A2631" s="2" t="s">
        <v>5295</v>
      </c>
      <c r="B2631" s="2" t="s">
        <v>1494</v>
      </c>
      <c r="C2631" s="2" t="s">
        <v>53</v>
      </c>
      <c r="D2631" s="2" t="str">
        <f>INDEX(Hotels!$C$2:$C$49,MATCH(C2631,Hotels!$A$2:$A$49,0))</f>
        <v>Mumbai</v>
      </c>
      <c r="E2631" s="11">
        <v>45927</v>
      </c>
      <c r="F2631" s="11">
        <v>45981</v>
      </c>
      <c r="G2631" s="11">
        <v>45985</v>
      </c>
      <c r="H2631" s="13">
        <f>DATE(YEAR(F2631),MONTH(F2631),1)</f>
        <v>45962</v>
      </c>
      <c r="I2631" s="2">
        <f>G2631-F2631</f>
        <v>4</v>
      </c>
      <c r="J2631" s="2">
        <f>F2631-E2631</f>
        <v>54</v>
      </c>
      <c r="K2631" s="2" t="s">
        <v>2655</v>
      </c>
      <c r="L2631" s="2">
        <v>2</v>
      </c>
      <c r="M2631" s="2">
        <v>4</v>
      </c>
      <c r="N2631" s="2">
        <v>1</v>
      </c>
      <c r="O2631" s="2" t="s">
        <v>2647</v>
      </c>
      <c r="P2631" s="2" t="s">
        <v>2656</v>
      </c>
      <c r="Q2631" s="2" t="s">
        <v>2653</v>
      </c>
      <c r="R2631" s="3">
        <v>13650</v>
      </c>
      <c r="S2631" s="3">
        <f>I2631*L2631*R2631</f>
        <v>109200</v>
      </c>
      <c r="T2631" s="2">
        <f>M2631+N2631</f>
        <v>5</v>
      </c>
    </row>
    <row r="2632" spans="1:20" x14ac:dyDescent="0.2">
      <c r="A2632" s="2" t="s">
        <v>5296</v>
      </c>
      <c r="B2632" s="2" t="s">
        <v>1702</v>
      </c>
      <c r="C2632" s="2" t="s">
        <v>129</v>
      </c>
      <c r="D2632" s="2" t="str">
        <f>INDEX(Hotels!$C$2:$C$49,MATCH(C2632,Hotels!$A$2:$A$49,0))</f>
        <v>Varanasi</v>
      </c>
      <c r="E2632" s="11">
        <v>45927</v>
      </c>
      <c r="F2632" s="11">
        <v>45955</v>
      </c>
      <c r="G2632" s="11">
        <v>45960</v>
      </c>
      <c r="H2632" s="13">
        <f>DATE(YEAR(F2632),MONTH(F2632),1)</f>
        <v>45931</v>
      </c>
      <c r="I2632" s="2">
        <f>G2632-F2632</f>
        <v>5</v>
      </c>
      <c r="J2632" s="2">
        <f>F2632-E2632</f>
        <v>28</v>
      </c>
      <c r="K2632" s="2" t="s">
        <v>2646</v>
      </c>
      <c r="L2632" s="2">
        <v>1</v>
      </c>
      <c r="M2632" s="2">
        <v>2</v>
      </c>
      <c r="N2632" s="2">
        <v>0</v>
      </c>
      <c r="O2632" s="2" t="s">
        <v>2689</v>
      </c>
      <c r="P2632" s="2" t="s">
        <v>2656</v>
      </c>
      <c r="Q2632" s="2" t="s">
        <v>2649</v>
      </c>
      <c r="R2632" s="3">
        <v>9000</v>
      </c>
      <c r="S2632" s="3">
        <f>I2632*L2632*R2632</f>
        <v>45000</v>
      </c>
      <c r="T2632" s="2">
        <f>M2632+N2632</f>
        <v>2</v>
      </c>
    </row>
    <row r="2633" spans="1:20" x14ac:dyDescent="0.2">
      <c r="A2633" s="2" t="s">
        <v>5297</v>
      </c>
      <c r="B2633" s="2" t="s">
        <v>1850</v>
      </c>
      <c r="C2633" s="2" t="s">
        <v>120</v>
      </c>
      <c r="D2633" s="2" t="str">
        <f>INDEX(Hotels!$C$2:$C$49,MATCH(C2633,Hotels!$A$2:$A$49,0))</f>
        <v>Rishikesh</v>
      </c>
      <c r="E2633" s="11">
        <v>45927</v>
      </c>
      <c r="F2633" s="11">
        <v>45955</v>
      </c>
      <c r="G2633" s="11">
        <v>45960</v>
      </c>
      <c r="H2633" s="13">
        <f>DATE(YEAR(F2633),MONTH(F2633),1)</f>
        <v>45931</v>
      </c>
      <c r="I2633" s="2">
        <f>G2633-F2633</f>
        <v>5</v>
      </c>
      <c r="J2633" s="2">
        <f>F2633-E2633</f>
        <v>28</v>
      </c>
      <c r="K2633" s="2" t="s">
        <v>2655</v>
      </c>
      <c r="L2633" s="2">
        <v>1</v>
      </c>
      <c r="M2633" s="2">
        <v>2</v>
      </c>
      <c r="N2633" s="2">
        <v>0</v>
      </c>
      <c r="O2633" s="2" t="s">
        <v>2683</v>
      </c>
      <c r="P2633" s="2" t="s">
        <v>2672</v>
      </c>
      <c r="Q2633" s="2" t="s">
        <v>2649</v>
      </c>
      <c r="R2633" s="3">
        <v>3650</v>
      </c>
      <c r="S2633" s="3">
        <f>I2633*L2633*R2633</f>
        <v>18250</v>
      </c>
      <c r="T2633" s="2">
        <f>M2633+N2633</f>
        <v>2</v>
      </c>
    </row>
    <row r="2634" spans="1:20" x14ac:dyDescent="0.2">
      <c r="A2634" s="2" t="s">
        <v>5298</v>
      </c>
      <c r="B2634" s="2" t="s">
        <v>2091</v>
      </c>
      <c r="C2634" s="2" t="s">
        <v>67</v>
      </c>
      <c r="D2634" s="2" t="str">
        <f>INDEX(Hotels!$C$2:$C$49,MATCH(C2634,Hotels!$A$2:$A$49,0))</f>
        <v>New Delhi</v>
      </c>
      <c r="E2634" s="11">
        <v>45927</v>
      </c>
      <c r="F2634" s="11">
        <v>45994</v>
      </c>
      <c r="G2634" s="11">
        <v>45998</v>
      </c>
      <c r="H2634" s="13">
        <f>DATE(YEAR(F2634),MONTH(F2634),1)</f>
        <v>45992</v>
      </c>
      <c r="I2634" s="2">
        <f>G2634-F2634</f>
        <v>4</v>
      </c>
      <c r="J2634" s="2">
        <f>F2634-E2634</f>
        <v>67</v>
      </c>
      <c r="K2634" s="2" t="s">
        <v>2668</v>
      </c>
      <c r="L2634" s="2">
        <v>1</v>
      </c>
      <c r="M2634" s="2">
        <v>2</v>
      </c>
      <c r="N2634" s="2">
        <v>0</v>
      </c>
      <c r="O2634" s="2" t="s">
        <v>2670</v>
      </c>
      <c r="P2634" s="2" t="s">
        <v>2652</v>
      </c>
      <c r="Q2634" s="2" t="s">
        <v>2649</v>
      </c>
      <c r="R2634" s="3">
        <v>5200</v>
      </c>
      <c r="S2634" s="3">
        <f>I2634*L2634*R2634</f>
        <v>20800</v>
      </c>
      <c r="T2634" s="2">
        <f>M2634+N2634</f>
        <v>2</v>
      </c>
    </row>
    <row r="2635" spans="1:20" x14ac:dyDescent="0.2">
      <c r="A2635" s="2" t="s">
        <v>5299</v>
      </c>
      <c r="B2635" s="2" t="s">
        <v>2162</v>
      </c>
      <c r="C2635" s="2" t="s">
        <v>81</v>
      </c>
      <c r="D2635" s="2" t="str">
        <f>INDEX(Hotels!$C$2:$C$49,MATCH(C2635,Hotels!$A$2:$A$49,0))</f>
        <v>Bengaluru</v>
      </c>
      <c r="E2635" s="11">
        <v>45927</v>
      </c>
      <c r="F2635" s="11">
        <v>45953</v>
      </c>
      <c r="G2635" s="11">
        <v>45959</v>
      </c>
      <c r="H2635" s="13">
        <f>DATE(YEAR(F2635),MONTH(F2635),1)</f>
        <v>45931</v>
      </c>
      <c r="I2635" s="2">
        <f>G2635-F2635</f>
        <v>6</v>
      </c>
      <c r="J2635" s="2">
        <f>F2635-E2635</f>
        <v>26</v>
      </c>
      <c r="K2635" s="2" t="s">
        <v>2655</v>
      </c>
      <c r="L2635" s="2">
        <v>1</v>
      </c>
      <c r="M2635" s="2">
        <v>2</v>
      </c>
      <c r="N2635" s="2">
        <v>2</v>
      </c>
      <c r="O2635" s="2" t="s">
        <v>2658</v>
      </c>
      <c r="P2635" s="2" t="s">
        <v>2672</v>
      </c>
      <c r="Q2635" s="2" t="s">
        <v>2664</v>
      </c>
      <c r="R2635" s="3">
        <v>17100</v>
      </c>
      <c r="S2635" s="3">
        <f>I2635*L2635*R2635</f>
        <v>102600</v>
      </c>
      <c r="T2635" s="2">
        <f>M2635+N2635</f>
        <v>4</v>
      </c>
    </row>
    <row r="2636" spans="1:20" x14ac:dyDescent="0.2">
      <c r="A2636" s="2" t="s">
        <v>5300</v>
      </c>
      <c r="B2636" s="2" t="s">
        <v>2299</v>
      </c>
      <c r="C2636" s="2" t="s">
        <v>73</v>
      </c>
      <c r="D2636" s="2" t="str">
        <f>INDEX(Hotels!$C$2:$C$49,MATCH(C2636,Hotels!$A$2:$A$49,0))</f>
        <v>Bengaluru</v>
      </c>
      <c r="E2636" s="11">
        <v>45927</v>
      </c>
      <c r="F2636" s="11">
        <v>46000</v>
      </c>
      <c r="G2636" s="11">
        <v>46002</v>
      </c>
      <c r="H2636" s="13">
        <f>DATE(YEAR(F2636),MONTH(F2636),1)</f>
        <v>45992</v>
      </c>
      <c r="I2636" s="2">
        <f>G2636-F2636</f>
        <v>2</v>
      </c>
      <c r="J2636" s="2">
        <f>F2636-E2636</f>
        <v>73</v>
      </c>
      <c r="K2636" s="2" t="s">
        <v>2666</v>
      </c>
      <c r="L2636" s="2">
        <v>1</v>
      </c>
      <c r="M2636" s="2">
        <v>1</v>
      </c>
      <c r="N2636" s="2">
        <v>0</v>
      </c>
      <c r="O2636" s="2" t="s">
        <v>2647</v>
      </c>
      <c r="P2636" s="2" t="s">
        <v>2656</v>
      </c>
      <c r="Q2636" s="2" t="s">
        <v>2649</v>
      </c>
      <c r="R2636" s="3">
        <v>20650</v>
      </c>
      <c r="S2636" s="3">
        <f>I2636*L2636*R2636</f>
        <v>41300</v>
      </c>
      <c r="T2636" s="2">
        <f>M2636+N2636</f>
        <v>1</v>
      </c>
    </row>
    <row r="2637" spans="1:20" x14ac:dyDescent="0.2">
      <c r="A2637" s="2" t="s">
        <v>5301</v>
      </c>
      <c r="B2637" s="2" t="s">
        <v>456</v>
      </c>
      <c r="C2637" s="2" t="s">
        <v>34</v>
      </c>
      <c r="D2637" s="2" t="str">
        <f>INDEX(Hotels!$C$2:$C$49,MATCH(C2637,Hotels!$A$2:$A$49,0))</f>
        <v>Udaipur</v>
      </c>
      <c r="E2637" s="11">
        <v>45928</v>
      </c>
      <c r="F2637" s="11">
        <v>45952</v>
      </c>
      <c r="G2637" s="11">
        <v>45957</v>
      </c>
      <c r="H2637" s="13">
        <f>DATE(YEAR(F2637),MONTH(F2637),1)</f>
        <v>45931</v>
      </c>
      <c r="I2637" s="2">
        <f>G2637-F2637</f>
        <v>5</v>
      </c>
      <c r="J2637" s="2">
        <f>F2637-E2637</f>
        <v>24</v>
      </c>
      <c r="K2637" s="2" t="s">
        <v>2666</v>
      </c>
      <c r="L2637" s="2">
        <v>2</v>
      </c>
      <c r="M2637" s="2">
        <v>4</v>
      </c>
      <c r="N2637" s="2">
        <v>1</v>
      </c>
      <c r="O2637" s="2" t="s">
        <v>2670</v>
      </c>
      <c r="P2637" s="2" t="s">
        <v>2652</v>
      </c>
      <c r="Q2637" s="2" t="s">
        <v>2649</v>
      </c>
      <c r="R2637" s="3">
        <v>19550</v>
      </c>
      <c r="S2637" s="3">
        <f>I2637*L2637*R2637</f>
        <v>195500</v>
      </c>
      <c r="T2637" s="2">
        <f>M2637+N2637</f>
        <v>5</v>
      </c>
    </row>
    <row r="2638" spans="1:20" x14ac:dyDescent="0.2">
      <c r="A2638" s="2" t="s">
        <v>5302</v>
      </c>
      <c r="B2638" s="2" t="s">
        <v>488</v>
      </c>
      <c r="C2638" s="2" t="s">
        <v>47</v>
      </c>
      <c r="D2638" s="2" t="str">
        <f>INDEX(Hotels!$C$2:$C$49,MATCH(C2638,Hotels!$A$2:$A$49,0))</f>
        <v>Agra</v>
      </c>
      <c r="E2638" s="11">
        <v>45928</v>
      </c>
      <c r="F2638" s="11">
        <v>46020</v>
      </c>
      <c r="G2638" s="11">
        <v>46024</v>
      </c>
      <c r="H2638" s="13">
        <f>DATE(YEAR(F2638),MONTH(F2638),1)</f>
        <v>45992</v>
      </c>
      <c r="I2638" s="2">
        <f>G2638-F2638</f>
        <v>4</v>
      </c>
      <c r="J2638" s="2">
        <f>F2638-E2638</f>
        <v>92</v>
      </c>
      <c r="K2638" s="2" t="s">
        <v>2655</v>
      </c>
      <c r="L2638" s="2">
        <v>1</v>
      </c>
      <c r="M2638" s="2">
        <v>2</v>
      </c>
      <c r="N2638" s="2">
        <v>0</v>
      </c>
      <c r="O2638" s="2" t="s">
        <v>2647</v>
      </c>
      <c r="P2638" s="2" t="s">
        <v>2662</v>
      </c>
      <c r="Q2638" s="2" t="s">
        <v>2649</v>
      </c>
      <c r="R2638" s="3">
        <v>6850</v>
      </c>
      <c r="S2638" s="3">
        <f>I2638*L2638*R2638</f>
        <v>27400</v>
      </c>
      <c r="T2638" s="2">
        <f>M2638+N2638</f>
        <v>2</v>
      </c>
    </row>
    <row r="2639" spans="1:20" x14ac:dyDescent="0.2">
      <c r="A2639" s="2" t="s">
        <v>5303</v>
      </c>
      <c r="B2639" s="2" t="s">
        <v>641</v>
      </c>
      <c r="C2639" s="2" t="s">
        <v>37</v>
      </c>
      <c r="D2639" s="2" t="str">
        <f>INDEX(Hotels!$C$2:$C$49,MATCH(C2639,Hotels!$A$2:$A$49,0))</f>
        <v>Udaipur</v>
      </c>
      <c r="E2639" s="11">
        <v>45928</v>
      </c>
      <c r="F2639" s="11">
        <v>45939</v>
      </c>
      <c r="G2639" s="11">
        <v>45943</v>
      </c>
      <c r="H2639" s="13">
        <f>DATE(YEAR(F2639),MONTH(F2639),1)</f>
        <v>45931</v>
      </c>
      <c r="I2639" s="2">
        <f>G2639-F2639</f>
        <v>4</v>
      </c>
      <c r="J2639" s="2">
        <f>F2639-E2639</f>
        <v>11</v>
      </c>
      <c r="K2639" s="2" t="s">
        <v>2655</v>
      </c>
      <c r="L2639" s="2">
        <v>1</v>
      </c>
      <c r="M2639" s="2">
        <v>1</v>
      </c>
      <c r="N2639" s="2">
        <v>0</v>
      </c>
      <c r="O2639" s="2" t="s">
        <v>2689</v>
      </c>
      <c r="P2639" s="2" t="s">
        <v>2662</v>
      </c>
      <c r="Q2639" s="2" t="s">
        <v>2649</v>
      </c>
      <c r="R2639" s="3">
        <v>17850</v>
      </c>
      <c r="S2639" s="3">
        <f>I2639*L2639*R2639</f>
        <v>71400</v>
      </c>
      <c r="T2639" s="2">
        <f>M2639+N2639</f>
        <v>1</v>
      </c>
    </row>
    <row r="2640" spans="1:20" x14ac:dyDescent="0.2">
      <c r="A2640" s="2" t="s">
        <v>5304</v>
      </c>
      <c r="B2640" s="2" t="s">
        <v>1331</v>
      </c>
      <c r="C2640" s="2" t="s">
        <v>129</v>
      </c>
      <c r="D2640" s="2" t="str">
        <f>INDEX(Hotels!$C$2:$C$49,MATCH(C2640,Hotels!$A$2:$A$49,0))</f>
        <v>Varanasi</v>
      </c>
      <c r="E2640" s="11">
        <v>45928</v>
      </c>
      <c r="F2640" s="11">
        <v>45947</v>
      </c>
      <c r="G2640" s="11">
        <v>45950</v>
      </c>
      <c r="H2640" s="13">
        <f>DATE(YEAR(F2640),MONTH(F2640),1)</f>
        <v>45931</v>
      </c>
      <c r="I2640" s="2">
        <f>G2640-F2640</f>
        <v>3</v>
      </c>
      <c r="J2640" s="2">
        <f>F2640-E2640</f>
        <v>19</v>
      </c>
      <c r="K2640" s="2" t="s">
        <v>2668</v>
      </c>
      <c r="L2640" s="2">
        <v>1</v>
      </c>
      <c r="M2640" s="2">
        <v>2</v>
      </c>
      <c r="N2640" s="2">
        <v>1</v>
      </c>
      <c r="O2640" s="2" t="s">
        <v>2651</v>
      </c>
      <c r="P2640" s="2" t="s">
        <v>2662</v>
      </c>
      <c r="Q2640" s="2" t="s">
        <v>2649</v>
      </c>
      <c r="R2640" s="3">
        <v>4850</v>
      </c>
      <c r="S2640" s="3">
        <f>I2640*L2640*R2640</f>
        <v>14550</v>
      </c>
      <c r="T2640" s="2">
        <f>M2640+N2640</f>
        <v>3</v>
      </c>
    </row>
    <row r="2641" spans="1:20" x14ac:dyDescent="0.2">
      <c r="A2641" s="2" t="s">
        <v>5305</v>
      </c>
      <c r="B2641" s="2" t="s">
        <v>1557</v>
      </c>
      <c r="C2641" s="2" t="s">
        <v>106</v>
      </c>
      <c r="D2641" s="2" t="str">
        <f>INDEX(Hotels!$C$2:$C$49,MATCH(C2641,Hotels!$A$2:$A$49,0))</f>
        <v>Manali</v>
      </c>
      <c r="E2641" s="11">
        <v>45928</v>
      </c>
      <c r="F2641" s="11">
        <v>45931</v>
      </c>
      <c r="G2641" s="11">
        <v>45933</v>
      </c>
      <c r="H2641" s="13">
        <f>DATE(YEAR(F2641),MONTH(F2641),1)</f>
        <v>45931</v>
      </c>
      <c r="I2641" s="2">
        <f>G2641-F2641</f>
        <v>2</v>
      </c>
      <c r="J2641" s="2">
        <f>F2641-E2641</f>
        <v>3</v>
      </c>
      <c r="K2641" s="2" t="s">
        <v>2668</v>
      </c>
      <c r="L2641" s="2">
        <v>1</v>
      </c>
      <c r="M2641" s="2">
        <v>2</v>
      </c>
      <c r="N2641" s="2">
        <v>0</v>
      </c>
      <c r="O2641" s="2" t="s">
        <v>2661</v>
      </c>
      <c r="P2641" s="2" t="s">
        <v>2652</v>
      </c>
      <c r="Q2641" s="2" t="s">
        <v>2649</v>
      </c>
      <c r="R2641" s="3">
        <v>4900</v>
      </c>
      <c r="S2641" s="3">
        <f>I2641*L2641*R2641</f>
        <v>9800</v>
      </c>
      <c r="T2641" s="2">
        <f>M2641+N2641</f>
        <v>2</v>
      </c>
    </row>
    <row r="2642" spans="1:20" x14ac:dyDescent="0.2">
      <c r="A2642" s="2" t="s">
        <v>5306</v>
      </c>
      <c r="B2642" s="2" t="s">
        <v>272</v>
      </c>
      <c r="C2642" s="2" t="s">
        <v>19</v>
      </c>
      <c r="D2642" s="2" t="str">
        <f>INDEX(Hotels!$C$2:$C$49,MATCH(C2642,Hotels!$A$2:$A$49,0))</f>
        <v>Goa</v>
      </c>
      <c r="E2642" s="11">
        <v>45929</v>
      </c>
      <c r="F2642" s="11">
        <v>46014</v>
      </c>
      <c r="G2642" s="11">
        <v>46017</v>
      </c>
      <c r="H2642" s="13">
        <f>DATE(YEAR(F2642),MONTH(F2642),1)</f>
        <v>45992</v>
      </c>
      <c r="I2642" s="2">
        <f>G2642-F2642</f>
        <v>3</v>
      </c>
      <c r="J2642" s="2">
        <f>F2642-E2642</f>
        <v>85</v>
      </c>
      <c r="K2642" s="2" t="s">
        <v>2655</v>
      </c>
      <c r="L2642" s="2">
        <v>1</v>
      </c>
      <c r="M2642" s="2">
        <v>2</v>
      </c>
      <c r="N2642" s="2">
        <v>0</v>
      </c>
      <c r="O2642" s="2" t="s">
        <v>2661</v>
      </c>
      <c r="P2642" s="2" t="s">
        <v>2656</v>
      </c>
      <c r="Q2642" s="2" t="s">
        <v>2649</v>
      </c>
      <c r="R2642" s="3">
        <v>9550</v>
      </c>
      <c r="S2642" s="3">
        <f>I2642*L2642*R2642</f>
        <v>28650</v>
      </c>
      <c r="T2642" s="2">
        <f>M2642+N2642</f>
        <v>2</v>
      </c>
    </row>
    <row r="2643" spans="1:20" x14ac:dyDescent="0.2">
      <c r="A2643" s="2" t="s">
        <v>5307</v>
      </c>
      <c r="B2643" s="2" t="s">
        <v>512</v>
      </c>
      <c r="C2643" s="2" t="s">
        <v>97</v>
      </c>
      <c r="D2643" s="2" t="str">
        <f>INDEX(Hotels!$C$2:$C$49,MATCH(C2643,Hotels!$A$2:$A$49,0))</f>
        <v>Shimla</v>
      </c>
      <c r="E2643" s="11">
        <v>45929</v>
      </c>
      <c r="F2643" s="11">
        <v>45949</v>
      </c>
      <c r="G2643" s="11">
        <v>45953</v>
      </c>
      <c r="H2643" s="13">
        <f>DATE(YEAR(F2643),MONTH(F2643),1)</f>
        <v>45931</v>
      </c>
      <c r="I2643" s="2">
        <f>G2643-F2643</f>
        <v>4</v>
      </c>
      <c r="J2643" s="2">
        <f>F2643-E2643</f>
        <v>20</v>
      </c>
      <c r="K2643" s="2" t="s">
        <v>2646</v>
      </c>
      <c r="L2643" s="2">
        <v>1</v>
      </c>
      <c r="M2643" s="2">
        <v>2</v>
      </c>
      <c r="N2643" s="2">
        <v>0</v>
      </c>
      <c r="O2643" s="2" t="s">
        <v>2647</v>
      </c>
      <c r="P2643" s="2" t="s">
        <v>2656</v>
      </c>
      <c r="Q2643" s="2" t="s">
        <v>2649</v>
      </c>
      <c r="R2643" s="3">
        <v>16400</v>
      </c>
      <c r="S2643" s="3">
        <f>I2643*L2643*R2643</f>
        <v>65600</v>
      </c>
      <c r="T2643" s="2">
        <f>M2643+N2643</f>
        <v>2</v>
      </c>
    </row>
    <row r="2644" spans="1:20" x14ac:dyDescent="0.2">
      <c r="A2644" s="2" t="s">
        <v>5308</v>
      </c>
      <c r="B2644" s="2" t="s">
        <v>703</v>
      </c>
      <c r="C2644" s="2" t="s">
        <v>39</v>
      </c>
      <c r="D2644" s="2" t="str">
        <f>INDEX(Hotels!$C$2:$C$49,MATCH(C2644,Hotels!$A$2:$A$49,0))</f>
        <v>Udaipur</v>
      </c>
      <c r="E2644" s="11">
        <v>45929</v>
      </c>
      <c r="F2644" s="11">
        <v>45939</v>
      </c>
      <c r="G2644" s="11">
        <v>45944</v>
      </c>
      <c r="H2644" s="13">
        <f>DATE(YEAR(F2644),MONTH(F2644),1)</f>
        <v>45931</v>
      </c>
      <c r="I2644" s="2">
        <f>G2644-F2644</f>
        <v>5</v>
      </c>
      <c r="J2644" s="2">
        <f>F2644-E2644</f>
        <v>10</v>
      </c>
      <c r="K2644" s="2" t="s">
        <v>2655</v>
      </c>
      <c r="L2644" s="2">
        <v>1</v>
      </c>
      <c r="M2644" s="2">
        <v>2</v>
      </c>
      <c r="N2644" s="2">
        <v>1</v>
      </c>
      <c r="O2644" s="2" t="s">
        <v>2689</v>
      </c>
      <c r="P2644" s="2" t="s">
        <v>2652</v>
      </c>
      <c r="Q2644" s="2" t="s">
        <v>2649</v>
      </c>
      <c r="R2644" s="3">
        <v>8550</v>
      </c>
      <c r="S2644" s="3">
        <f>I2644*L2644*R2644</f>
        <v>42750</v>
      </c>
      <c r="T2644" s="2">
        <f>M2644+N2644</f>
        <v>3</v>
      </c>
    </row>
    <row r="2645" spans="1:20" x14ac:dyDescent="0.2">
      <c r="A2645" s="2" t="s">
        <v>5309</v>
      </c>
      <c r="B2645" s="2" t="s">
        <v>763</v>
      </c>
      <c r="C2645" s="2" t="s">
        <v>99</v>
      </c>
      <c r="D2645" s="2" t="str">
        <f>INDEX(Hotels!$C$2:$C$49,MATCH(C2645,Hotels!$A$2:$A$49,0))</f>
        <v>Shimla</v>
      </c>
      <c r="E2645" s="11">
        <v>45929</v>
      </c>
      <c r="F2645" s="11">
        <v>45979</v>
      </c>
      <c r="G2645" s="11">
        <v>45982</v>
      </c>
      <c r="H2645" s="13">
        <f>DATE(YEAR(F2645),MONTH(F2645),1)</f>
        <v>45962</v>
      </c>
      <c r="I2645" s="2">
        <f>G2645-F2645</f>
        <v>3</v>
      </c>
      <c r="J2645" s="2">
        <f>F2645-E2645</f>
        <v>50</v>
      </c>
      <c r="K2645" s="2" t="s">
        <v>2668</v>
      </c>
      <c r="L2645" s="2">
        <v>3</v>
      </c>
      <c r="M2645" s="2">
        <v>6</v>
      </c>
      <c r="N2645" s="2">
        <v>0</v>
      </c>
      <c r="O2645" s="2" t="s">
        <v>2658</v>
      </c>
      <c r="P2645" s="2" t="s">
        <v>2659</v>
      </c>
      <c r="Q2645" s="2" t="s">
        <v>2649</v>
      </c>
      <c r="R2645" s="3">
        <v>2500</v>
      </c>
      <c r="S2645" s="3">
        <f>I2645*L2645*R2645</f>
        <v>22500</v>
      </c>
      <c r="T2645" s="2">
        <f>M2645+N2645</f>
        <v>6</v>
      </c>
    </row>
    <row r="2646" spans="1:20" x14ac:dyDescent="0.2">
      <c r="A2646" s="2" t="s">
        <v>5310</v>
      </c>
      <c r="B2646" s="2" t="s">
        <v>911</v>
      </c>
      <c r="C2646" s="2" t="s">
        <v>106</v>
      </c>
      <c r="D2646" s="2" t="str">
        <f>INDEX(Hotels!$C$2:$C$49,MATCH(C2646,Hotels!$A$2:$A$49,0))</f>
        <v>Manali</v>
      </c>
      <c r="E2646" s="11">
        <v>45929</v>
      </c>
      <c r="F2646" s="11">
        <v>46010</v>
      </c>
      <c r="G2646" s="11">
        <v>46014</v>
      </c>
      <c r="H2646" s="13">
        <f>DATE(YEAR(F2646),MONTH(F2646),1)</f>
        <v>45992</v>
      </c>
      <c r="I2646" s="2">
        <f>G2646-F2646</f>
        <v>4</v>
      </c>
      <c r="J2646" s="2">
        <f>F2646-E2646</f>
        <v>81</v>
      </c>
      <c r="K2646" s="2" t="s">
        <v>2666</v>
      </c>
      <c r="L2646" s="2">
        <v>1</v>
      </c>
      <c r="M2646" s="2">
        <v>2</v>
      </c>
      <c r="N2646" s="2">
        <v>0</v>
      </c>
      <c r="O2646" s="2" t="s">
        <v>2670</v>
      </c>
      <c r="P2646" s="2" t="s">
        <v>2648</v>
      </c>
      <c r="Q2646" s="2" t="s">
        <v>2649</v>
      </c>
      <c r="R2646" s="3">
        <v>15850</v>
      </c>
      <c r="S2646" s="3">
        <f>I2646*L2646*R2646</f>
        <v>63400</v>
      </c>
      <c r="T2646" s="2">
        <f>M2646+N2646</f>
        <v>2</v>
      </c>
    </row>
    <row r="2647" spans="1:20" x14ac:dyDescent="0.2">
      <c r="A2647" s="2" t="s">
        <v>5311</v>
      </c>
      <c r="B2647" s="2" t="s">
        <v>1120</v>
      </c>
      <c r="C2647" s="2" t="s">
        <v>37</v>
      </c>
      <c r="D2647" s="2" t="str">
        <f>INDEX(Hotels!$C$2:$C$49,MATCH(C2647,Hotels!$A$2:$A$49,0))</f>
        <v>Udaipur</v>
      </c>
      <c r="E2647" s="11">
        <v>45929</v>
      </c>
      <c r="F2647" s="11">
        <v>46011</v>
      </c>
      <c r="G2647" s="11">
        <v>46014</v>
      </c>
      <c r="H2647" s="13">
        <f>DATE(YEAR(F2647),MONTH(F2647),1)</f>
        <v>45992</v>
      </c>
      <c r="I2647" s="2">
        <f>G2647-F2647</f>
        <v>3</v>
      </c>
      <c r="J2647" s="2">
        <f>F2647-E2647</f>
        <v>82</v>
      </c>
      <c r="K2647" s="2" t="s">
        <v>2655</v>
      </c>
      <c r="L2647" s="2">
        <v>1</v>
      </c>
      <c r="M2647" s="2">
        <v>2</v>
      </c>
      <c r="N2647" s="2">
        <v>1</v>
      </c>
      <c r="O2647" s="2" t="s">
        <v>2651</v>
      </c>
      <c r="P2647" s="2" t="s">
        <v>2652</v>
      </c>
      <c r="Q2647" s="2" t="s">
        <v>2653</v>
      </c>
      <c r="R2647" s="3">
        <v>17400</v>
      </c>
      <c r="S2647" s="3">
        <f>I2647*L2647*R2647</f>
        <v>52200</v>
      </c>
      <c r="T2647" s="2">
        <f>M2647+N2647</f>
        <v>3</v>
      </c>
    </row>
    <row r="2648" spans="1:20" x14ac:dyDescent="0.2">
      <c r="A2648" s="2" t="s">
        <v>5312</v>
      </c>
      <c r="B2648" s="2" t="s">
        <v>1299</v>
      </c>
      <c r="C2648" s="2" t="s">
        <v>69</v>
      </c>
      <c r="D2648" s="2" t="str">
        <f>INDEX(Hotels!$C$2:$C$49,MATCH(C2648,Hotels!$A$2:$A$49,0))</f>
        <v>New Delhi</v>
      </c>
      <c r="E2648" s="11">
        <v>45929</v>
      </c>
      <c r="F2648" s="11">
        <v>45954</v>
      </c>
      <c r="G2648" s="11">
        <v>45957</v>
      </c>
      <c r="H2648" s="13">
        <f>DATE(YEAR(F2648),MONTH(F2648),1)</f>
        <v>45931</v>
      </c>
      <c r="I2648" s="2">
        <f>G2648-F2648</f>
        <v>3</v>
      </c>
      <c r="J2648" s="2">
        <f>F2648-E2648</f>
        <v>25</v>
      </c>
      <c r="K2648" s="2" t="s">
        <v>2646</v>
      </c>
      <c r="L2648" s="2">
        <v>1</v>
      </c>
      <c r="M2648" s="2">
        <v>2</v>
      </c>
      <c r="N2648" s="2">
        <v>0</v>
      </c>
      <c r="O2648" s="2" t="s">
        <v>2661</v>
      </c>
      <c r="P2648" s="2" t="s">
        <v>2648</v>
      </c>
      <c r="Q2648" s="2" t="s">
        <v>2649</v>
      </c>
      <c r="R2648" s="3">
        <v>29300</v>
      </c>
      <c r="S2648" s="3">
        <f>I2648*L2648*R2648</f>
        <v>87900</v>
      </c>
      <c r="T2648" s="2">
        <f>M2648+N2648</f>
        <v>2</v>
      </c>
    </row>
    <row r="2649" spans="1:20" x14ac:dyDescent="0.2">
      <c r="A2649" s="2" t="s">
        <v>5313</v>
      </c>
      <c r="B2649" s="2" t="s">
        <v>1416</v>
      </c>
      <c r="C2649" s="2" t="s">
        <v>73</v>
      </c>
      <c r="D2649" s="2" t="str">
        <f>INDEX(Hotels!$C$2:$C$49,MATCH(C2649,Hotels!$A$2:$A$49,0))</f>
        <v>Bengaluru</v>
      </c>
      <c r="E2649" s="11">
        <v>45929</v>
      </c>
      <c r="F2649" s="11">
        <v>45967</v>
      </c>
      <c r="G2649" s="11">
        <v>45972</v>
      </c>
      <c r="H2649" s="13">
        <f>DATE(YEAR(F2649),MONTH(F2649),1)</f>
        <v>45962</v>
      </c>
      <c r="I2649" s="2">
        <f>G2649-F2649</f>
        <v>5</v>
      </c>
      <c r="J2649" s="2">
        <f>F2649-E2649</f>
        <v>38</v>
      </c>
      <c r="K2649" s="2" t="s">
        <v>2646</v>
      </c>
      <c r="L2649" s="2">
        <v>1</v>
      </c>
      <c r="M2649" s="2">
        <v>2</v>
      </c>
      <c r="N2649" s="2">
        <v>0</v>
      </c>
      <c r="O2649" s="2" t="s">
        <v>2647</v>
      </c>
      <c r="P2649" s="2" t="s">
        <v>2652</v>
      </c>
      <c r="Q2649" s="2" t="s">
        <v>2649</v>
      </c>
      <c r="R2649" s="3">
        <v>14600</v>
      </c>
      <c r="S2649" s="3">
        <f>I2649*L2649*R2649</f>
        <v>73000</v>
      </c>
      <c r="T2649" s="2">
        <f>M2649+N2649</f>
        <v>2</v>
      </c>
    </row>
    <row r="2650" spans="1:20" x14ac:dyDescent="0.2">
      <c r="A2650" s="2" t="s">
        <v>5314</v>
      </c>
      <c r="B2650" s="2" t="s">
        <v>1458</v>
      </c>
      <c r="C2650" s="2" t="s">
        <v>49</v>
      </c>
      <c r="D2650" s="2" t="str">
        <f>INDEX(Hotels!$C$2:$C$49,MATCH(C2650,Hotels!$A$2:$A$49,0))</f>
        <v>Agra</v>
      </c>
      <c r="E2650" s="11">
        <v>45929</v>
      </c>
      <c r="F2650" s="11">
        <v>45956</v>
      </c>
      <c r="G2650" s="11">
        <v>45958</v>
      </c>
      <c r="H2650" s="13">
        <f>DATE(YEAR(F2650),MONTH(F2650),1)</f>
        <v>45931</v>
      </c>
      <c r="I2650" s="2">
        <f>G2650-F2650</f>
        <v>2</v>
      </c>
      <c r="J2650" s="2">
        <f>F2650-E2650</f>
        <v>27</v>
      </c>
      <c r="K2650" s="2" t="s">
        <v>2668</v>
      </c>
      <c r="L2650" s="2">
        <v>1</v>
      </c>
      <c r="M2650" s="2">
        <v>2</v>
      </c>
      <c r="N2650" s="2">
        <v>0</v>
      </c>
      <c r="O2650" s="2" t="s">
        <v>2683</v>
      </c>
      <c r="P2650" s="2" t="s">
        <v>2656</v>
      </c>
      <c r="Q2650" s="2" t="s">
        <v>2649</v>
      </c>
      <c r="R2650" s="3">
        <v>3000</v>
      </c>
      <c r="S2650" s="3">
        <f>I2650*L2650*R2650</f>
        <v>6000</v>
      </c>
      <c r="T2650" s="2">
        <f>M2650+N2650</f>
        <v>2</v>
      </c>
    </row>
    <row r="2651" spans="1:20" x14ac:dyDescent="0.2">
      <c r="A2651" s="2" t="s">
        <v>5315</v>
      </c>
      <c r="B2651" s="2" t="s">
        <v>1680</v>
      </c>
      <c r="C2651" s="2" t="s">
        <v>83</v>
      </c>
      <c r="D2651" s="2" t="str">
        <f>INDEX(Hotels!$C$2:$C$49,MATCH(C2651,Hotels!$A$2:$A$49,0))</f>
        <v>Kochi</v>
      </c>
      <c r="E2651" s="11">
        <v>45929</v>
      </c>
      <c r="F2651" s="11">
        <v>46008</v>
      </c>
      <c r="G2651" s="11">
        <v>46011</v>
      </c>
      <c r="H2651" s="13">
        <f>DATE(YEAR(F2651),MONTH(F2651),1)</f>
        <v>45992</v>
      </c>
      <c r="I2651" s="2">
        <f>G2651-F2651</f>
        <v>3</v>
      </c>
      <c r="J2651" s="2">
        <f>F2651-E2651</f>
        <v>79</v>
      </c>
      <c r="K2651" s="2" t="s">
        <v>2646</v>
      </c>
      <c r="L2651" s="2">
        <v>1</v>
      </c>
      <c r="M2651" s="2">
        <v>2</v>
      </c>
      <c r="N2651" s="2">
        <v>0</v>
      </c>
      <c r="O2651" s="2" t="s">
        <v>2689</v>
      </c>
      <c r="P2651" s="2" t="s">
        <v>2652</v>
      </c>
      <c r="Q2651" s="2" t="s">
        <v>2649</v>
      </c>
      <c r="R2651" s="3">
        <v>21050</v>
      </c>
      <c r="S2651" s="3">
        <f>I2651*L2651*R2651</f>
        <v>63150</v>
      </c>
      <c r="T2651" s="2">
        <f>M2651+N2651</f>
        <v>2</v>
      </c>
    </row>
    <row r="2652" spans="1:20" x14ac:dyDescent="0.2">
      <c r="A2652" s="2" t="s">
        <v>5316</v>
      </c>
      <c r="B2652" s="2" t="s">
        <v>1803</v>
      </c>
      <c r="C2652" s="2" t="s">
        <v>89</v>
      </c>
      <c r="D2652" s="2" t="str">
        <f>INDEX(Hotels!$C$2:$C$49,MATCH(C2652,Hotels!$A$2:$A$49,0))</f>
        <v>Kochi</v>
      </c>
      <c r="E2652" s="11">
        <v>45929</v>
      </c>
      <c r="F2652" s="11">
        <v>45934</v>
      </c>
      <c r="G2652" s="11">
        <v>45937</v>
      </c>
      <c r="H2652" s="13">
        <f>DATE(YEAR(F2652),MONTH(F2652),1)</f>
        <v>45931</v>
      </c>
      <c r="I2652" s="2">
        <f>G2652-F2652</f>
        <v>3</v>
      </c>
      <c r="J2652" s="2">
        <f>F2652-E2652</f>
        <v>5</v>
      </c>
      <c r="K2652" s="2" t="s">
        <v>2655</v>
      </c>
      <c r="L2652" s="2">
        <v>1</v>
      </c>
      <c r="M2652" s="2">
        <v>2</v>
      </c>
      <c r="N2652" s="2">
        <v>1</v>
      </c>
      <c r="O2652" s="2" t="s">
        <v>2647</v>
      </c>
      <c r="P2652" s="2" t="s">
        <v>2652</v>
      </c>
      <c r="Q2652" s="2" t="s">
        <v>2649</v>
      </c>
      <c r="R2652" s="3">
        <v>7950</v>
      </c>
      <c r="S2652" s="3">
        <f>I2652*L2652*R2652</f>
        <v>23850</v>
      </c>
      <c r="T2652" s="2">
        <f>M2652+N2652</f>
        <v>3</v>
      </c>
    </row>
    <row r="2653" spans="1:20" x14ac:dyDescent="0.2">
      <c r="A2653" s="2" t="s">
        <v>5317</v>
      </c>
      <c r="B2653" s="2" t="s">
        <v>1828</v>
      </c>
      <c r="C2653" s="2" t="s">
        <v>51</v>
      </c>
      <c r="D2653" s="2" t="str">
        <f>INDEX(Hotels!$C$2:$C$49,MATCH(C2653,Hotels!$A$2:$A$49,0))</f>
        <v>Agra</v>
      </c>
      <c r="E2653" s="11">
        <v>45929</v>
      </c>
      <c r="F2653" s="11">
        <v>45951</v>
      </c>
      <c r="G2653" s="11">
        <v>45953</v>
      </c>
      <c r="H2653" s="13">
        <f>DATE(YEAR(F2653),MONTH(F2653),1)</f>
        <v>45931</v>
      </c>
      <c r="I2653" s="2">
        <f>G2653-F2653</f>
        <v>2</v>
      </c>
      <c r="J2653" s="2">
        <f>F2653-E2653</f>
        <v>22</v>
      </c>
      <c r="K2653" s="2" t="s">
        <v>2646</v>
      </c>
      <c r="L2653" s="2">
        <v>1</v>
      </c>
      <c r="M2653" s="2">
        <v>2</v>
      </c>
      <c r="N2653" s="2">
        <v>0</v>
      </c>
      <c r="O2653" s="2" t="s">
        <v>2689</v>
      </c>
      <c r="P2653" s="2" t="s">
        <v>2652</v>
      </c>
      <c r="Q2653" s="2" t="s">
        <v>2649</v>
      </c>
      <c r="R2653" s="3">
        <v>16550</v>
      </c>
      <c r="S2653" s="3">
        <f>I2653*L2653*R2653</f>
        <v>33100</v>
      </c>
      <c r="T2653" s="2">
        <f>M2653+N2653</f>
        <v>2</v>
      </c>
    </row>
    <row r="2654" spans="1:20" x14ac:dyDescent="0.2">
      <c r="A2654" s="2" t="s">
        <v>5318</v>
      </c>
      <c r="B2654" s="2" t="s">
        <v>1900</v>
      </c>
      <c r="C2654" s="2" t="s">
        <v>34</v>
      </c>
      <c r="D2654" s="2" t="str">
        <f>INDEX(Hotels!$C$2:$C$49,MATCH(C2654,Hotels!$A$2:$A$49,0))</f>
        <v>Udaipur</v>
      </c>
      <c r="E2654" s="11">
        <v>45929</v>
      </c>
      <c r="F2654" s="11">
        <v>45941</v>
      </c>
      <c r="G2654" s="11">
        <v>45946</v>
      </c>
      <c r="H2654" s="13">
        <f>DATE(YEAR(F2654),MONTH(F2654),1)</f>
        <v>45931</v>
      </c>
      <c r="I2654" s="2">
        <f>G2654-F2654</f>
        <v>5</v>
      </c>
      <c r="J2654" s="2">
        <f>F2654-E2654</f>
        <v>12</v>
      </c>
      <c r="K2654" s="2" t="s">
        <v>2655</v>
      </c>
      <c r="L2654" s="2">
        <v>1</v>
      </c>
      <c r="M2654" s="2">
        <v>1</v>
      </c>
      <c r="N2654" s="2">
        <v>0</v>
      </c>
      <c r="O2654" s="2" t="s">
        <v>2658</v>
      </c>
      <c r="P2654" s="2" t="s">
        <v>2662</v>
      </c>
      <c r="Q2654" s="2" t="s">
        <v>2664</v>
      </c>
      <c r="R2654" s="3">
        <v>8100</v>
      </c>
      <c r="S2654" s="3">
        <f>I2654*L2654*R2654</f>
        <v>40500</v>
      </c>
      <c r="T2654" s="2">
        <f>M2654+N2654</f>
        <v>1</v>
      </c>
    </row>
    <row r="2655" spans="1:20" x14ac:dyDescent="0.2">
      <c r="A2655" s="2" t="s">
        <v>5319</v>
      </c>
      <c r="B2655" s="2" t="s">
        <v>1920</v>
      </c>
      <c r="C2655" s="2" t="s">
        <v>49</v>
      </c>
      <c r="D2655" s="2" t="str">
        <f>INDEX(Hotels!$C$2:$C$49,MATCH(C2655,Hotels!$A$2:$A$49,0))</f>
        <v>Agra</v>
      </c>
      <c r="E2655" s="11">
        <v>45929</v>
      </c>
      <c r="F2655" s="11">
        <v>45933</v>
      </c>
      <c r="G2655" s="11">
        <v>45936</v>
      </c>
      <c r="H2655" s="13">
        <f>DATE(YEAR(F2655),MONTH(F2655),1)</f>
        <v>45931</v>
      </c>
      <c r="I2655" s="2">
        <f>G2655-F2655</f>
        <v>3</v>
      </c>
      <c r="J2655" s="2">
        <f>F2655-E2655</f>
        <v>4</v>
      </c>
      <c r="K2655" s="2" t="s">
        <v>2668</v>
      </c>
      <c r="L2655" s="2">
        <v>1</v>
      </c>
      <c r="M2655" s="2">
        <v>3</v>
      </c>
      <c r="N2655" s="2">
        <v>0</v>
      </c>
      <c r="O2655" s="2" t="s">
        <v>2670</v>
      </c>
      <c r="P2655" s="2" t="s">
        <v>2656</v>
      </c>
      <c r="Q2655" s="2" t="s">
        <v>2649</v>
      </c>
      <c r="R2655" s="3">
        <v>3100</v>
      </c>
      <c r="S2655" s="3">
        <f>I2655*L2655*R2655</f>
        <v>9300</v>
      </c>
      <c r="T2655" s="2">
        <f>M2655+N2655</f>
        <v>3</v>
      </c>
    </row>
    <row r="2656" spans="1:20" x14ac:dyDescent="0.2">
      <c r="A2656" s="2" t="s">
        <v>5320</v>
      </c>
      <c r="B2656" s="2" t="s">
        <v>2094</v>
      </c>
      <c r="C2656" s="2" t="s">
        <v>61</v>
      </c>
      <c r="D2656" s="2" t="str">
        <f>INDEX(Hotels!$C$2:$C$49,MATCH(C2656,Hotels!$A$2:$A$49,0))</f>
        <v>Mumbai</v>
      </c>
      <c r="E2656" s="11">
        <v>45929</v>
      </c>
      <c r="F2656" s="11">
        <v>45981</v>
      </c>
      <c r="G2656" s="11">
        <v>45985</v>
      </c>
      <c r="H2656" s="13">
        <f>DATE(YEAR(F2656),MONTH(F2656),1)</f>
        <v>45962</v>
      </c>
      <c r="I2656" s="2">
        <f>G2656-F2656</f>
        <v>4</v>
      </c>
      <c r="J2656" s="2">
        <f>F2656-E2656</f>
        <v>52</v>
      </c>
      <c r="K2656" s="2" t="s">
        <v>2646</v>
      </c>
      <c r="L2656" s="2">
        <v>1</v>
      </c>
      <c r="M2656" s="2">
        <v>2</v>
      </c>
      <c r="N2656" s="2">
        <v>0</v>
      </c>
      <c r="O2656" s="2" t="s">
        <v>2670</v>
      </c>
      <c r="P2656" s="2" t="s">
        <v>2652</v>
      </c>
      <c r="Q2656" s="2" t="s">
        <v>2649</v>
      </c>
      <c r="R2656" s="3">
        <v>33100</v>
      </c>
      <c r="S2656" s="3">
        <f>I2656*L2656*R2656</f>
        <v>132400</v>
      </c>
      <c r="T2656" s="2">
        <f>M2656+N2656</f>
        <v>2</v>
      </c>
    </row>
    <row r="2657" spans="1:20" x14ac:dyDescent="0.2">
      <c r="A2657" s="2" t="s">
        <v>5321</v>
      </c>
      <c r="B2657" s="2" t="s">
        <v>2283</v>
      </c>
      <c r="C2657" s="2" t="s">
        <v>47</v>
      </c>
      <c r="D2657" s="2" t="str">
        <f>INDEX(Hotels!$C$2:$C$49,MATCH(C2657,Hotels!$A$2:$A$49,0))</f>
        <v>Agra</v>
      </c>
      <c r="E2657" s="11">
        <v>45929</v>
      </c>
      <c r="F2657" s="11">
        <v>45985</v>
      </c>
      <c r="G2657" s="11">
        <v>45989</v>
      </c>
      <c r="H2657" s="13">
        <f>DATE(YEAR(F2657),MONTH(F2657),1)</f>
        <v>45962</v>
      </c>
      <c r="I2657" s="2">
        <f>G2657-F2657</f>
        <v>4</v>
      </c>
      <c r="J2657" s="2">
        <f>F2657-E2657</f>
        <v>56</v>
      </c>
      <c r="K2657" s="2" t="s">
        <v>2655</v>
      </c>
      <c r="L2657" s="2">
        <v>4</v>
      </c>
      <c r="M2657" s="2">
        <v>8</v>
      </c>
      <c r="N2657" s="2">
        <v>0</v>
      </c>
      <c r="O2657" s="2" t="s">
        <v>2732</v>
      </c>
      <c r="P2657" s="2" t="s">
        <v>2672</v>
      </c>
      <c r="Q2657" s="2" t="s">
        <v>2649</v>
      </c>
      <c r="R2657" s="3">
        <v>6700</v>
      </c>
      <c r="S2657" s="3">
        <f>I2657*L2657*R2657</f>
        <v>107200</v>
      </c>
      <c r="T2657" s="2">
        <f>M2657+N2657</f>
        <v>8</v>
      </c>
    </row>
    <row r="2658" spans="1:20" x14ac:dyDescent="0.2">
      <c r="A2658" s="2" t="s">
        <v>5322</v>
      </c>
      <c r="B2658" s="2" t="s">
        <v>924</v>
      </c>
      <c r="C2658" s="2" t="s">
        <v>26</v>
      </c>
      <c r="D2658" s="2" t="str">
        <f>INDEX(Hotels!$C$2:$C$49,MATCH(C2658,Hotels!$A$2:$A$49,0))</f>
        <v>Jaipur</v>
      </c>
      <c r="E2658" s="11">
        <v>45930</v>
      </c>
      <c r="F2658" s="11">
        <v>46022</v>
      </c>
      <c r="G2658" s="11">
        <v>46026</v>
      </c>
      <c r="H2658" s="13">
        <f>DATE(YEAR(F2658),MONTH(F2658),1)</f>
        <v>45992</v>
      </c>
      <c r="I2658" s="2">
        <f>G2658-F2658</f>
        <v>4</v>
      </c>
      <c r="J2658" s="2">
        <f>F2658-E2658</f>
        <v>92</v>
      </c>
      <c r="K2658" s="2" t="s">
        <v>2646</v>
      </c>
      <c r="L2658" s="2">
        <v>1</v>
      </c>
      <c r="M2658" s="2">
        <v>2</v>
      </c>
      <c r="N2658" s="2">
        <v>0</v>
      </c>
      <c r="O2658" s="2" t="s">
        <v>2670</v>
      </c>
      <c r="P2658" s="2" t="s">
        <v>2656</v>
      </c>
      <c r="Q2658" s="2" t="s">
        <v>2649</v>
      </c>
      <c r="R2658" s="3">
        <v>22050</v>
      </c>
      <c r="S2658" s="3">
        <f>I2658*L2658*R2658</f>
        <v>88200</v>
      </c>
      <c r="T2658" s="2">
        <f>M2658+N2658</f>
        <v>2</v>
      </c>
    </row>
    <row r="2659" spans="1:20" x14ac:dyDescent="0.2">
      <c r="A2659" s="2" t="s">
        <v>5323</v>
      </c>
      <c r="B2659" s="2" t="s">
        <v>998</v>
      </c>
      <c r="C2659" s="2" t="s">
        <v>103</v>
      </c>
      <c r="D2659" s="2" t="str">
        <f>INDEX(Hotels!$C$2:$C$49,MATCH(C2659,Hotels!$A$2:$A$49,0))</f>
        <v>Manali</v>
      </c>
      <c r="E2659" s="11">
        <v>45930</v>
      </c>
      <c r="F2659" s="11">
        <v>46020</v>
      </c>
      <c r="G2659" s="11">
        <v>46024</v>
      </c>
      <c r="H2659" s="13">
        <f>DATE(YEAR(F2659),MONTH(F2659),1)</f>
        <v>45992</v>
      </c>
      <c r="I2659" s="2">
        <f>G2659-F2659</f>
        <v>4</v>
      </c>
      <c r="J2659" s="2">
        <f>F2659-E2659</f>
        <v>90</v>
      </c>
      <c r="K2659" s="2" t="s">
        <v>2655</v>
      </c>
      <c r="L2659" s="2">
        <v>1</v>
      </c>
      <c r="M2659" s="2">
        <v>2</v>
      </c>
      <c r="N2659" s="2">
        <v>3</v>
      </c>
      <c r="O2659" s="2" t="s">
        <v>2651</v>
      </c>
      <c r="P2659" s="2" t="s">
        <v>2656</v>
      </c>
      <c r="Q2659" s="2" t="s">
        <v>2653</v>
      </c>
      <c r="R2659" s="3">
        <v>4700</v>
      </c>
      <c r="S2659" s="3">
        <f>I2659*L2659*R2659</f>
        <v>18800</v>
      </c>
      <c r="T2659" s="2">
        <f>M2659+N2659</f>
        <v>5</v>
      </c>
    </row>
    <row r="2660" spans="1:20" x14ac:dyDescent="0.2">
      <c r="A2660" s="2" t="s">
        <v>5324</v>
      </c>
      <c r="B2660" s="2" t="s">
        <v>1557</v>
      </c>
      <c r="C2660" s="2" t="s">
        <v>39</v>
      </c>
      <c r="D2660" s="2" t="str">
        <f>INDEX(Hotels!$C$2:$C$49,MATCH(C2660,Hotels!$A$2:$A$49,0))</f>
        <v>Udaipur</v>
      </c>
      <c r="E2660" s="11">
        <v>45930</v>
      </c>
      <c r="F2660" s="11">
        <v>45952</v>
      </c>
      <c r="G2660" s="11">
        <v>45956</v>
      </c>
      <c r="H2660" s="13">
        <f>DATE(YEAR(F2660),MONTH(F2660),1)</f>
        <v>45931</v>
      </c>
      <c r="I2660" s="2">
        <f>G2660-F2660</f>
        <v>4</v>
      </c>
      <c r="J2660" s="2">
        <f>F2660-E2660</f>
        <v>22</v>
      </c>
      <c r="K2660" s="2" t="s">
        <v>2668</v>
      </c>
      <c r="L2660" s="2">
        <v>1</v>
      </c>
      <c r="M2660" s="2">
        <v>2</v>
      </c>
      <c r="N2660" s="2">
        <v>0</v>
      </c>
      <c r="O2660" s="2" t="s">
        <v>2683</v>
      </c>
      <c r="P2660" s="2" t="s">
        <v>2652</v>
      </c>
      <c r="Q2660" s="2" t="s">
        <v>2653</v>
      </c>
      <c r="R2660" s="3">
        <v>6900</v>
      </c>
      <c r="S2660" s="3">
        <f>I2660*L2660*R2660</f>
        <v>27600</v>
      </c>
      <c r="T2660" s="2">
        <f>M2660+N2660</f>
        <v>2</v>
      </c>
    </row>
    <row r="2661" spans="1:20" x14ac:dyDescent="0.2">
      <c r="A2661" s="2" t="s">
        <v>5325</v>
      </c>
      <c r="B2661" s="2" t="s">
        <v>1945</v>
      </c>
      <c r="C2661" s="2" t="s">
        <v>13</v>
      </c>
      <c r="D2661" s="2" t="str">
        <f>INDEX(Hotels!$C$2:$C$49,MATCH(C2661,Hotels!$A$2:$A$49,0))</f>
        <v>Goa</v>
      </c>
      <c r="E2661" s="11">
        <v>45930</v>
      </c>
      <c r="F2661" s="11">
        <v>45950</v>
      </c>
      <c r="G2661" s="11">
        <v>45955</v>
      </c>
      <c r="H2661" s="13">
        <f>DATE(YEAR(F2661),MONTH(F2661),1)</f>
        <v>45931</v>
      </c>
      <c r="I2661" s="2">
        <f>G2661-F2661</f>
        <v>5</v>
      </c>
      <c r="J2661" s="2">
        <f>F2661-E2661</f>
        <v>20</v>
      </c>
      <c r="K2661" s="2" t="s">
        <v>2666</v>
      </c>
      <c r="L2661" s="2">
        <v>1</v>
      </c>
      <c r="M2661" s="2">
        <v>2</v>
      </c>
      <c r="N2661" s="2">
        <v>1</v>
      </c>
      <c r="O2661" s="2" t="s">
        <v>2670</v>
      </c>
      <c r="P2661" s="2" t="s">
        <v>2652</v>
      </c>
      <c r="Q2661" s="2" t="s">
        <v>2649</v>
      </c>
      <c r="R2661" s="3">
        <v>27050</v>
      </c>
      <c r="S2661" s="3">
        <f>I2661*L2661*R2661</f>
        <v>135250</v>
      </c>
      <c r="T2661" s="2">
        <f>M2661+N2661</f>
        <v>3</v>
      </c>
    </row>
    <row r="2662" spans="1:20" x14ac:dyDescent="0.2">
      <c r="A2662" s="2" t="s">
        <v>5326</v>
      </c>
      <c r="B2662" s="2" t="s">
        <v>2287</v>
      </c>
      <c r="C2662" s="2" t="s">
        <v>112</v>
      </c>
      <c r="D2662" s="2" t="str">
        <f>INDEX(Hotels!$C$2:$C$49,MATCH(C2662,Hotels!$A$2:$A$49,0))</f>
        <v>Rishikesh</v>
      </c>
      <c r="E2662" s="11">
        <v>45930</v>
      </c>
      <c r="F2662" s="11">
        <v>46035</v>
      </c>
      <c r="G2662" s="11">
        <v>46039</v>
      </c>
      <c r="H2662" s="13">
        <f>DATE(YEAR(F2662),MONTH(F2662),1)</f>
        <v>46023</v>
      </c>
      <c r="I2662" s="2">
        <f>G2662-F2662</f>
        <v>4</v>
      </c>
      <c r="J2662" s="2">
        <f>F2662-E2662</f>
        <v>105</v>
      </c>
      <c r="K2662" s="2" t="s">
        <v>2668</v>
      </c>
      <c r="L2662" s="2">
        <v>1</v>
      </c>
      <c r="M2662" s="2">
        <v>2</v>
      </c>
      <c r="N2662" s="2">
        <v>0</v>
      </c>
      <c r="O2662" s="2" t="s">
        <v>2689</v>
      </c>
      <c r="P2662" s="2" t="s">
        <v>2656</v>
      </c>
      <c r="Q2662" s="2" t="s">
        <v>2653</v>
      </c>
      <c r="R2662" s="3">
        <v>4300</v>
      </c>
      <c r="S2662" s="3">
        <f>I2662*L2662*R2662</f>
        <v>17200</v>
      </c>
      <c r="T2662" s="2">
        <f>M2662+N2662</f>
        <v>2</v>
      </c>
    </row>
    <row r="2663" spans="1:20" x14ac:dyDescent="0.2">
      <c r="A2663" s="2" t="s">
        <v>5327</v>
      </c>
      <c r="B2663" s="2" t="s">
        <v>2575</v>
      </c>
      <c r="C2663" s="2" t="s">
        <v>29</v>
      </c>
      <c r="D2663" s="2" t="str">
        <f>INDEX(Hotels!$C$2:$C$49,MATCH(C2663,Hotels!$A$2:$A$49,0))</f>
        <v>Jaipur</v>
      </c>
      <c r="E2663" s="11">
        <v>45930</v>
      </c>
      <c r="F2663" s="11">
        <v>45937</v>
      </c>
      <c r="G2663" s="11">
        <v>45938</v>
      </c>
      <c r="H2663" s="13">
        <f>DATE(YEAR(F2663),MONTH(F2663),1)</f>
        <v>45931</v>
      </c>
      <c r="I2663" s="2">
        <f>G2663-F2663</f>
        <v>1</v>
      </c>
      <c r="J2663" s="2">
        <f>F2663-E2663</f>
        <v>7</v>
      </c>
      <c r="K2663" s="2" t="s">
        <v>2668</v>
      </c>
      <c r="L2663" s="2">
        <v>1</v>
      </c>
      <c r="M2663" s="2">
        <v>1</v>
      </c>
      <c r="N2663" s="2">
        <v>0</v>
      </c>
      <c r="O2663" s="2" t="s">
        <v>2732</v>
      </c>
      <c r="P2663" s="2" t="s">
        <v>2659</v>
      </c>
      <c r="Q2663" s="2" t="s">
        <v>2649</v>
      </c>
      <c r="R2663" s="3">
        <v>7200</v>
      </c>
      <c r="S2663" s="3">
        <f>I2663*L2663*R2663</f>
        <v>7200</v>
      </c>
      <c r="T2663" s="2">
        <f>M2663+N2663</f>
        <v>1</v>
      </c>
    </row>
    <row r="2664" spans="1:20" x14ac:dyDescent="0.2">
      <c r="A2664" s="2" t="s">
        <v>5328</v>
      </c>
      <c r="B2664" s="2" t="s">
        <v>628</v>
      </c>
      <c r="C2664" s="2" t="s">
        <v>99</v>
      </c>
      <c r="D2664" s="2" t="str">
        <f>INDEX(Hotels!$C$2:$C$49,MATCH(C2664,Hotels!$A$2:$A$49,0))</f>
        <v>Shimla</v>
      </c>
      <c r="E2664" s="11">
        <v>45931</v>
      </c>
      <c r="F2664" s="11">
        <v>45932</v>
      </c>
      <c r="G2664" s="11">
        <v>45935</v>
      </c>
      <c r="H2664" s="13">
        <f>DATE(YEAR(F2664),MONTH(F2664),1)</f>
        <v>45931</v>
      </c>
      <c r="I2664" s="2">
        <f>G2664-F2664</f>
        <v>3</v>
      </c>
      <c r="J2664" s="2">
        <f>F2664-E2664</f>
        <v>1</v>
      </c>
      <c r="K2664" s="2" t="s">
        <v>2668</v>
      </c>
      <c r="L2664" s="2">
        <v>1</v>
      </c>
      <c r="M2664" s="2">
        <v>2</v>
      </c>
      <c r="N2664" s="2">
        <v>3</v>
      </c>
      <c r="O2664" s="2" t="s">
        <v>2670</v>
      </c>
      <c r="P2664" s="2" t="s">
        <v>2662</v>
      </c>
      <c r="Q2664" s="2" t="s">
        <v>2649</v>
      </c>
      <c r="R2664" s="3">
        <v>2400</v>
      </c>
      <c r="S2664" s="3">
        <f>I2664*L2664*R2664</f>
        <v>7200</v>
      </c>
      <c r="T2664" s="2">
        <f>M2664+N2664</f>
        <v>5</v>
      </c>
    </row>
    <row r="2665" spans="1:20" x14ac:dyDescent="0.2">
      <c r="A2665" s="2" t="s">
        <v>5329</v>
      </c>
      <c r="B2665" s="2" t="s">
        <v>974</v>
      </c>
      <c r="C2665" s="2" t="s">
        <v>83</v>
      </c>
      <c r="D2665" s="2" t="str">
        <f>INDEX(Hotels!$C$2:$C$49,MATCH(C2665,Hotels!$A$2:$A$49,0))</f>
        <v>Kochi</v>
      </c>
      <c r="E2665" s="11">
        <v>45931</v>
      </c>
      <c r="F2665" s="11">
        <v>45933</v>
      </c>
      <c r="G2665" s="11">
        <v>45935</v>
      </c>
      <c r="H2665" s="13">
        <f>DATE(YEAR(F2665),MONTH(F2665),1)</f>
        <v>45931</v>
      </c>
      <c r="I2665" s="2">
        <f>G2665-F2665</f>
        <v>2</v>
      </c>
      <c r="J2665" s="2">
        <f>F2665-E2665</f>
        <v>2</v>
      </c>
      <c r="K2665" s="2" t="s">
        <v>2646</v>
      </c>
      <c r="L2665" s="2">
        <v>1</v>
      </c>
      <c r="M2665" s="2">
        <v>1</v>
      </c>
      <c r="N2665" s="2">
        <v>0</v>
      </c>
      <c r="O2665" s="2" t="s">
        <v>2732</v>
      </c>
      <c r="P2665" s="2" t="s">
        <v>2656</v>
      </c>
      <c r="Q2665" s="2" t="s">
        <v>2649</v>
      </c>
      <c r="R2665" s="3">
        <v>22450</v>
      </c>
      <c r="S2665" s="3">
        <f>I2665*L2665*R2665</f>
        <v>44900</v>
      </c>
      <c r="T2665" s="2">
        <f>M2665+N2665</f>
        <v>1</v>
      </c>
    </row>
    <row r="2666" spans="1:20" x14ac:dyDescent="0.2">
      <c r="A2666" s="2" t="s">
        <v>5330</v>
      </c>
      <c r="B2666" s="2" t="s">
        <v>974</v>
      </c>
      <c r="C2666" s="2" t="s">
        <v>26</v>
      </c>
      <c r="D2666" s="2" t="str">
        <f>INDEX(Hotels!$C$2:$C$49,MATCH(C2666,Hotels!$A$2:$A$49,0))</f>
        <v>Jaipur</v>
      </c>
      <c r="E2666" s="11">
        <v>45931</v>
      </c>
      <c r="F2666" s="11">
        <v>45939</v>
      </c>
      <c r="G2666" s="11">
        <v>45940</v>
      </c>
      <c r="H2666" s="13">
        <f>DATE(YEAR(F2666),MONTH(F2666),1)</f>
        <v>45931</v>
      </c>
      <c r="I2666" s="2">
        <f>G2666-F2666</f>
        <v>1</v>
      </c>
      <c r="J2666" s="2">
        <f>F2666-E2666</f>
        <v>8</v>
      </c>
      <c r="K2666" s="2" t="s">
        <v>2655</v>
      </c>
      <c r="L2666" s="2">
        <v>1</v>
      </c>
      <c r="M2666" s="2">
        <v>1</v>
      </c>
      <c r="N2666" s="2">
        <v>0</v>
      </c>
      <c r="O2666" s="2" t="s">
        <v>2732</v>
      </c>
      <c r="P2666" s="2" t="s">
        <v>2656</v>
      </c>
      <c r="Q2666" s="2" t="s">
        <v>2649</v>
      </c>
      <c r="R2666" s="3">
        <v>14500</v>
      </c>
      <c r="S2666" s="3">
        <f>I2666*L2666*R2666</f>
        <v>14500</v>
      </c>
      <c r="T2666" s="2">
        <f>M2666+N2666</f>
        <v>1</v>
      </c>
    </row>
    <row r="2667" spans="1:20" x14ac:dyDescent="0.2">
      <c r="A2667" s="2" t="s">
        <v>5331</v>
      </c>
      <c r="B2667" s="2" t="s">
        <v>1332</v>
      </c>
      <c r="C2667" s="2" t="s">
        <v>69</v>
      </c>
      <c r="D2667" s="2" t="str">
        <f>INDEX(Hotels!$C$2:$C$49,MATCH(C2667,Hotels!$A$2:$A$49,0))</f>
        <v>New Delhi</v>
      </c>
      <c r="E2667" s="11">
        <v>45931</v>
      </c>
      <c r="F2667" s="11">
        <v>46020</v>
      </c>
      <c r="G2667" s="11">
        <v>46024</v>
      </c>
      <c r="H2667" s="13">
        <f>DATE(YEAR(F2667),MONTH(F2667),1)</f>
        <v>45992</v>
      </c>
      <c r="I2667" s="2">
        <f>G2667-F2667</f>
        <v>4</v>
      </c>
      <c r="J2667" s="2">
        <f>F2667-E2667</f>
        <v>89</v>
      </c>
      <c r="K2667" s="2" t="s">
        <v>2655</v>
      </c>
      <c r="L2667" s="2">
        <v>1</v>
      </c>
      <c r="M2667" s="2">
        <v>2</v>
      </c>
      <c r="N2667" s="2">
        <v>1</v>
      </c>
      <c r="O2667" s="2" t="s">
        <v>2658</v>
      </c>
      <c r="P2667" s="2" t="s">
        <v>2652</v>
      </c>
      <c r="Q2667" s="2" t="s">
        <v>2649</v>
      </c>
      <c r="R2667" s="3">
        <v>22550</v>
      </c>
      <c r="S2667" s="3">
        <f>I2667*L2667*R2667</f>
        <v>90200</v>
      </c>
      <c r="T2667" s="2">
        <f>M2667+N2667</f>
        <v>3</v>
      </c>
    </row>
    <row r="2668" spans="1:20" x14ac:dyDescent="0.2">
      <c r="A2668" s="2" t="s">
        <v>5332</v>
      </c>
      <c r="B2668" s="2" t="s">
        <v>1419</v>
      </c>
      <c r="C2668" s="2" t="s">
        <v>32</v>
      </c>
      <c r="D2668" s="2" t="str">
        <f>INDEX(Hotels!$C$2:$C$49,MATCH(C2668,Hotels!$A$2:$A$49,0))</f>
        <v>Jaipur</v>
      </c>
      <c r="E2668" s="11">
        <v>45931</v>
      </c>
      <c r="F2668" s="11">
        <v>45952</v>
      </c>
      <c r="G2668" s="11">
        <v>45957</v>
      </c>
      <c r="H2668" s="13">
        <f>DATE(YEAR(F2668),MONTH(F2668),1)</f>
        <v>45931</v>
      </c>
      <c r="I2668" s="2">
        <f>G2668-F2668</f>
        <v>5</v>
      </c>
      <c r="J2668" s="2">
        <f>F2668-E2668</f>
        <v>21</v>
      </c>
      <c r="K2668" s="2" t="s">
        <v>2668</v>
      </c>
      <c r="L2668" s="2">
        <v>1</v>
      </c>
      <c r="M2668" s="2">
        <v>1</v>
      </c>
      <c r="N2668" s="2">
        <v>0</v>
      </c>
      <c r="O2668" s="2" t="s">
        <v>2658</v>
      </c>
      <c r="P2668" s="2" t="s">
        <v>2672</v>
      </c>
      <c r="Q2668" s="2" t="s">
        <v>2649</v>
      </c>
      <c r="R2668" s="3">
        <v>5700</v>
      </c>
      <c r="S2668" s="3">
        <f>I2668*L2668*R2668</f>
        <v>28500</v>
      </c>
      <c r="T2668" s="2">
        <f>M2668+N2668</f>
        <v>1</v>
      </c>
    </row>
    <row r="2669" spans="1:20" x14ac:dyDescent="0.2">
      <c r="A2669" s="2" t="s">
        <v>5333</v>
      </c>
      <c r="B2669" s="2" t="s">
        <v>1940</v>
      </c>
      <c r="C2669" s="2" t="s">
        <v>47</v>
      </c>
      <c r="D2669" s="2" t="str">
        <f>INDEX(Hotels!$C$2:$C$49,MATCH(C2669,Hotels!$A$2:$A$49,0))</f>
        <v>Agra</v>
      </c>
      <c r="E2669" s="11">
        <v>45931</v>
      </c>
      <c r="F2669" s="11">
        <v>45956</v>
      </c>
      <c r="G2669" s="11">
        <v>45960</v>
      </c>
      <c r="H2669" s="13">
        <f>DATE(YEAR(F2669),MONTH(F2669),1)</f>
        <v>45931</v>
      </c>
      <c r="I2669" s="2">
        <f>G2669-F2669</f>
        <v>4</v>
      </c>
      <c r="J2669" s="2">
        <f>F2669-E2669</f>
        <v>25</v>
      </c>
      <c r="K2669" s="2" t="s">
        <v>2655</v>
      </c>
      <c r="L2669" s="2">
        <v>1</v>
      </c>
      <c r="M2669" s="2">
        <v>2</v>
      </c>
      <c r="N2669" s="2">
        <v>0</v>
      </c>
      <c r="O2669" s="2" t="s">
        <v>2647</v>
      </c>
      <c r="P2669" s="2" t="s">
        <v>2662</v>
      </c>
      <c r="Q2669" s="2" t="s">
        <v>2649</v>
      </c>
      <c r="R2669" s="3">
        <v>6900</v>
      </c>
      <c r="S2669" s="3">
        <f>I2669*L2669*R2669</f>
        <v>27600</v>
      </c>
      <c r="T2669" s="2">
        <f>M2669+N2669</f>
        <v>2</v>
      </c>
    </row>
    <row r="2670" spans="1:20" x14ac:dyDescent="0.2">
      <c r="A2670" s="2" t="s">
        <v>5334</v>
      </c>
      <c r="B2670" s="2" t="s">
        <v>2118</v>
      </c>
      <c r="C2670" s="2" t="s">
        <v>34</v>
      </c>
      <c r="D2670" s="2" t="str">
        <f>INDEX(Hotels!$C$2:$C$49,MATCH(C2670,Hotels!$A$2:$A$49,0))</f>
        <v>Udaipur</v>
      </c>
      <c r="E2670" s="11">
        <v>45931</v>
      </c>
      <c r="F2670" s="11">
        <v>45995</v>
      </c>
      <c r="G2670" s="11">
        <v>45999</v>
      </c>
      <c r="H2670" s="13">
        <f>DATE(YEAR(F2670),MONTH(F2670),1)</f>
        <v>45992</v>
      </c>
      <c r="I2670" s="2">
        <f>G2670-F2670</f>
        <v>4</v>
      </c>
      <c r="J2670" s="2">
        <f>F2670-E2670</f>
        <v>64</v>
      </c>
      <c r="K2670" s="2" t="s">
        <v>2668</v>
      </c>
      <c r="L2670" s="2">
        <v>1</v>
      </c>
      <c r="M2670" s="2">
        <v>2</v>
      </c>
      <c r="N2670" s="2">
        <v>1</v>
      </c>
      <c r="O2670" s="2" t="s">
        <v>2670</v>
      </c>
      <c r="P2670" s="2" t="s">
        <v>2656</v>
      </c>
      <c r="Q2670" s="2" t="s">
        <v>2649</v>
      </c>
      <c r="R2670" s="3">
        <v>6800</v>
      </c>
      <c r="S2670" s="3">
        <f>I2670*L2670*R2670</f>
        <v>27200</v>
      </c>
      <c r="T2670" s="2">
        <f>M2670+N2670</f>
        <v>3</v>
      </c>
    </row>
    <row r="2671" spans="1:20" x14ac:dyDescent="0.2">
      <c r="A2671" s="2" t="s">
        <v>5335</v>
      </c>
      <c r="B2671" s="2" t="s">
        <v>2182</v>
      </c>
      <c r="C2671" s="2" t="s">
        <v>120</v>
      </c>
      <c r="D2671" s="2" t="str">
        <f>INDEX(Hotels!$C$2:$C$49,MATCH(C2671,Hotels!$A$2:$A$49,0))</f>
        <v>Rishikesh</v>
      </c>
      <c r="E2671" s="11">
        <v>45931</v>
      </c>
      <c r="F2671" s="11">
        <v>45937</v>
      </c>
      <c r="G2671" s="11">
        <v>45941</v>
      </c>
      <c r="H2671" s="13">
        <f>DATE(YEAR(F2671),MONTH(F2671),1)</f>
        <v>45931</v>
      </c>
      <c r="I2671" s="2">
        <f>G2671-F2671</f>
        <v>4</v>
      </c>
      <c r="J2671" s="2">
        <f>F2671-E2671</f>
        <v>6</v>
      </c>
      <c r="K2671" s="2" t="s">
        <v>2668</v>
      </c>
      <c r="L2671" s="2">
        <v>1</v>
      </c>
      <c r="M2671" s="2">
        <v>2</v>
      </c>
      <c r="N2671" s="2">
        <v>0</v>
      </c>
      <c r="O2671" s="2" t="s">
        <v>2683</v>
      </c>
      <c r="P2671" s="2" t="s">
        <v>2662</v>
      </c>
      <c r="Q2671" s="2" t="s">
        <v>2649</v>
      </c>
      <c r="R2671" s="3">
        <v>3000</v>
      </c>
      <c r="S2671" s="3">
        <f>I2671*L2671*R2671</f>
        <v>12000</v>
      </c>
      <c r="T2671" s="2">
        <f>M2671+N2671</f>
        <v>2</v>
      </c>
    </row>
    <row r="2672" spans="1:20" x14ac:dyDescent="0.2">
      <c r="A2672" s="2" t="s">
        <v>5336</v>
      </c>
      <c r="B2672" s="2" t="s">
        <v>2325</v>
      </c>
      <c r="C2672" s="2" t="s">
        <v>103</v>
      </c>
      <c r="D2672" s="2" t="str">
        <f>INDEX(Hotels!$C$2:$C$49,MATCH(C2672,Hotels!$A$2:$A$49,0))</f>
        <v>Manali</v>
      </c>
      <c r="E2672" s="11">
        <v>45931</v>
      </c>
      <c r="F2672" s="11">
        <v>45931</v>
      </c>
      <c r="G2672" s="11">
        <v>45935</v>
      </c>
      <c r="H2672" s="13">
        <f>DATE(YEAR(F2672),MONTH(F2672),1)</f>
        <v>45931</v>
      </c>
      <c r="I2672" s="2">
        <f>G2672-F2672</f>
        <v>4</v>
      </c>
      <c r="J2672" s="2">
        <f>F2672-E2672</f>
        <v>0</v>
      </c>
      <c r="K2672" s="2" t="s">
        <v>2655</v>
      </c>
      <c r="L2672" s="2">
        <v>1</v>
      </c>
      <c r="M2672" s="2">
        <v>2</v>
      </c>
      <c r="N2672" s="2">
        <v>0</v>
      </c>
      <c r="O2672" s="2" t="s">
        <v>2670</v>
      </c>
      <c r="P2672" s="2" t="s">
        <v>2652</v>
      </c>
      <c r="Q2672" s="2" t="s">
        <v>2649</v>
      </c>
      <c r="R2672" s="3">
        <v>3800</v>
      </c>
      <c r="S2672" s="3">
        <f>I2672*L2672*R2672</f>
        <v>15200</v>
      </c>
      <c r="T2672" s="2">
        <f>M2672+N2672</f>
        <v>2</v>
      </c>
    </row>
    <row r="2673" spans="1:20" x14ac:dyDescent="0.2">
      <c r="A2673" s="2" t="s">
        <v>5337</v>
      </c>
      <c r="B2673" s="2" t="s">
        <v>2459</v>
      </c>
      <c r="C2673" s="2" t="s">
        <v>59</v>
      </c>
      <c r="D2673" s="2" t="str">
        <f>INDEX(Hotels!$C$2:$C$49,MATCH(C2673,Hotels!$A$2:$A$49,0))</f>
        <v>Mumbai</v>
      </c>
      <c r="E2673" s="11">
        <v>45931</v>
      </c>
      <c r="F2673" s="11">
        <v>45944</v>
      </c>
      <c r="G2673" s="11">
        <v>45948</v>
      </c>
      <c r="H2673" s="13">
        <f>DATE(YEAR(F2673),MONTH(F2673),1)</f>
        <v>45931</v>
      </c>
      <c r="I2673" s="2">
        <f>G2673-F2673</f>
        <v>4</v>
      </c>
      <c r="J2673" s="2">
        <f>F2673-E2673</f>
        <v>13</v>
      </c>
      <c r="K2673" s="2" t="s">
        <v>2655</v>
      </c>
      <c r="L2673" s="2">
        <v>1</v>
      </c>
      <c r="M2673" s="2">
        <v>2</v>
      </c>
      <c r="N2673" s="2">
        <v>0</v>
      </c>
      <c r="O2673" s="2" t="s">
        <v>2689</v>
      </c>
      <c r="P2673" s="2" t="s">
        <v>2656</v>
      </c>
      <c r="Q2673" s="2" t="s">
        <v>2649</v>
      </c>
      <c r="R2673" s="3">
        <v>6050</v>
      </c>
      <c r="S2673" s="3">
        <f>I2673*L2673*R2673</f>
        <v>24200</v>
      </c>
      <c r="T2673" s="2">
        <f>M2673+N2673</f>
        <v>2</v>
      </c>
    </row>
    <row r="2674" spans="1:20" x14ac:dyDescent="0.2">
      <c r="A2674" s="2" t="s">
        <v>5338</v>
      </c>
      <c r="B2674" s="2" t="s">
        <v>199</v>
      </c>
      <c r="C2674" s="2" t="s">
        <v>37</v>
      </c>
      <c r="D2674" s="2" t="str">
        <f>INDEX(Hotels!$C$2:$C$49,MATCH(C2674,Hotels!$A$2:$A$49,0))</f>
        <v>Udaipur</v>
      </c>
      <c r="E2674" s="11">
        <v>45932</v>
      </c>
      <c r="F2674" s="11">
        <v>45935</v>
      </c>
      <c r="G2674" s="11">
        <v>45936</v>
      </c>
      <c r="H2674" s="13">
        <f>DATE(YEAR(F2674),MONTH(F2674),1)</f>
        <v>45931</v>
      </c>
      <c r="I2674" s="2">
        <f>G2674-F2674</f>
        <v>1</v>
      </c>
      <c r="J2674" s="2">
        <f>F2674-E2674</f>
        <v>3</v>
      </c>
      <c r="K2674" s="2" t="s">
        <v>2666</v>
      </c>
      <c r="L2674" s="2">
        <v>1</v>
      </c>
      <c r="M2674" s="2">
        <v>1</v>
      </c>
      <c r="N2674" s="2">
        <v>0</v>
      </c>
      <c r="O2674" s="2" t="s">
        <v>2732</v>
      </c>
      <c r="P2674" s="2" t="s">
        <v>2652</v>
      </c>
      <c r="Q2674" s="2" t="s">
        <v>2649</v>
      </c>
      <c r="R2674" s="3">
        <v>36600</v>
      </c>
      <c r="S2674" s="3">
        <f>I2674*L2674*R2674</f>
        <v>36600</v>
      </c>
      <c r="T2674" s="2">
        <f>M2674+N2674</f>
        <v>1</v>
      </c>
    </row>
    <row r="2675" spans="1:20" x14ac:dyDescent="0.2">
      <c r="A2675" s="2" t="s">
        <v>5339</v>
      </c>
      <c r="B2675" s="2" t="s">
        <v>1019</v>
      </c>
      <c r="C2675" s="2" t="s">
        <v>41</v>
      </c>
      <c r="D2675" s="2" t="str">
        <f>INDEX(Hotels!$C$2:$C$49,MATCH(C2675,Hotels!$A$2:$A$49,0))</f>
        <v>Udaipur</v>
      </c>
      <c r="E2675" s="11">
        <v>45932</v>
      </c>
      <c r="F2675" s="11">
        <v>46047</v>
      </c>
      <c r="G2675" s="11">
        <v>46051</v>
      </c>
      <c r="H2675" s="13">
        <f>DATE(YEAR(F2675),MONTH(F2675),1)</f>
        <v>46023</v>
      </c>
      <c r="I2675" s="2">
        <f>G2675-F2675</f>
        <v>4</v>
      </c>
      <c r="J2675" s="2">
        <f>F2675-E2675</f>
        <v>115</v>
      </c>
      <c r="K2675" s="2" t="s">
        <v>2668</v>
      </c>
      <c r="L2675" s="2">
        <v>1</v>
      </c>
      <c r="M2675" s="2">
        <v>1</v>
      </c>
      <c r="N2675" s="2">
        <v>0</v>
      </c>
      <c r="O2675" s="2" t="s">
        <v>2647</v>
      </c>
      <c r="P2675" s="2" t="s">
        <v>2656</v>
      </c>
      <c r="Q2675" s="2" t="s">
        <v>2649</v>
      </c>
      <c r="R2675" s="3">
        <v>4450</v>
      </c>
      <c r="S2675" s="3">
        <f>I2675*L2675*R2675</f>
        <v>17800</v>
      </c>
      <c r="T2675" s="2">
        <f>M2675+N2675</f>
        <v>1</v>
      </c>
    </row>
    <row r="2676" spans="1:20" x14ac:dyDescent="0.2">
      <c r="A2676" s="2" t="s">
        <v>5340</v>
      </c>
      <c r="B2676" s="2" t="s">
        <v>1037</v>
      </c>
      <c r="C2676" s="2" t="s">
        <v>69</v>
      </c>
      <c r="D2676" s="2" t="str">
        <f>INDEX(Hotels!$C$2:$C$49,MATCH(C2676,Hotels!$A$2:$A$49,0))</f>
        <v>New Delhi</v>
      </c>
      <c r="E2676" s="11">
        <v>45932</v>
      </c>
      <c r="F2676" s="11">
        <v>45955</v>
      </c>
      <c r="G2676" s="11">
        <v>45958</v>
      </c>
      <c r="H2676" s="13">
        <f>DATE(YEAR(F2676),MONTH(F2676),1)</f>
        <v>45931</v>
      </c>
      <c r="I2676" s="2">
        <f>G2676-F2676</f>
        <v>3</v>
      </c>
      <c r="J2676" s="2">
        <f>F2676-E2676</f>
        <v>23</v>
      </c>
      <c r="K2676" s="2" t="s">
        <v>2655</v>
      </c>
      <c r="L2676" s="2">
        <v>1</v>
      </c>
      <c r="M2676" s="2">
        <v>2</v>
      </c>
      <c r="N2676" s="2">
        <v>0</v>
      </c>
      <c r="O2676" s="2" t="s">
        <v>2683</v>
      </c>
      <c r="P2676" s="2" t="s">
        <v>2662</v>
      </c>
      <c r="Q2676" s="2" t="s">
        <v>2653</v>
      </c>
      <c r="R2676" s="3">
        <v>21000</v>
      </c>
      <c r="S2676" s="3">
        <f>I2676*L2676*R2676</f>
        <v>63000</v>
      </c>
      <c r="T2676" s="2">
        <f>M2676+N2676</f>
        <v>2</v>
      </c>
    </row>
    <row r="2677" spans="1:20" x14ac:dyDescent="0.2">
      <c r="A2677" s="2" t="s">
        <v>5341</v>
      </c>
      <c r="B2677" s="2" t="s">
        <v>1116</v>
      </c>
      <c r="C2677" s="2" t="s">
        <v>93</v>
      </c>
      <c r="D2677" s="2" t="str">
        <f>INDEX(Hotels!$C$2:$C$49,MATCH(C2677,Hotels!$A$2:$A$49,0))</f>
        <v>Shimla</v>
      </c>
      <c r="E2677" s="11">
        <v>45932</v>
      </c>
      <c r="F2677" s="11">
        <v>45998</v>
      </c>
      <c r="G2677" s="11">
        <v>46000</v>
      </c>
      <c r="H2677" s="13">
        <f>DATE(YEAR(F2677),MONTH(F2677),1)</f>
        <v>45992</v>
      </c>
      <c r="I2677" s="2">
        <f>G2677-F2677</f>
        <v>2</v>
      </c>
      <c r="J2677" s="2">
        <f>F2677-E2677</f>
        <v>66</v>
      </c>
      <c r="K2677" s="2" t="s">
        <v>2668</v>
      </c>
      <c r="L2677" s="2">
        <v>1</v>
      </c>
      <c r="M2677" s="2">
        <v>2</v>
      </c>
      <c r="N2677" s="2">
        <v>0</v>
      </c>
      <c r="O2677" s="2" t="s">
        <v>2683</v>
      </c>
      <c r="P2677" s="2" t="s">
        <v>2656</v>
      </c>
      <c r="Q2677" s="2" t="s">
        <v>2653</v>
      </c>
      <c r="R2677" s="3">
        <v>5050</v>
      </c>
      <c r="S2677" s="3">
        <f>I2677*L2677*R2677</f>
        <v>10100</v>
      </c>
      <c r="T2677" s="2">
        <f>M2677+N2677</f>
        <v>2</v>
      </c>
    </row>
    <row r="2678" spans="1:20" x14ac:dyDescent="0.2">
      <c r="A2678" s="2" t="s">
        <v>5342</v>
      </c>
      <c r="B2678" s="2" t="s">
        <v>2235</v>
      </c>
      <c r="C2678" s="2" t="s">
        <v>26</v>
      </c>
      <c r="D2678" s="2" t="str">
        <f>INDEX(Hotels!$C$2:$C$49,MATCH(C2678,Hotels!$A$2:$A$49,0))</f>
        <v>Jaipur</v>
      </c>
      <c r="E2678" s="11">
        <v>45932</v>
      </c>
      <c r="F2678" s="11">
        <v>45944</v>
      </c>
      <c r="G2678" s="11">
        <v>45947</v>
      </c>
      <c r="H2678" s="13">
        <f>DATE(YEAR(F2678),MONTH(F2678),1)</f>
        <v>45931</v>
      </c>
      <c r="I2678" s="2">
        <f>G2678-F2678</f>
        <v>3</v>
      </c>
      <c r="J2678" s="2">
        <f>F2678-E2678</f>
        <v>12</v>
      </c>
      <c r="K2678" s="2" t="s">
        <v>2646</v>
      </c>
      <c r="L2678" s="2">
        <v>1</v>
      </c>
      <c r="M2678" s="2">
        <v>2</v>
      </c>
      <c r="N2678" s="2">
        <v>0</v>
      </c>
      <c r="O2678" s="2" t="s">
        <v>2670</v>
      </c>
      <c r="P2678" s="2" t="s">
        <v>2672</v>
      </c>
      <c r="Q2678" s="2" t="s">
        <v>2649</v>
      </c>
      <c r="R2678" s="3">
        <v>21400</v>
      </c>
      <c r="S2678" s="3">
        <f>I2678*L2678*R2678</f>
        <v>64200</v>
      </c>
      <c r="T2678" s="2">
        <f>M2678+N2678</f>
        <v>2</v>
      </c>
    </row>
    <row r="2679" spans="1:20" x14ac:dyDescent="0.2">
      <c r="A2679" s="2" t="s">
        <v>5343</v>
      </c>
      <c r="B2679" s="2" t="s">
        <v>902</v>
      </c>
      <c r="C2679" s="2" t="s">
        <v>51</v>
      </c>
      <c r="D2679" s="2" t="str">
        <f>INDEX(Hotels!$C$2:$C$49,MATCH(C2679,Hotels!$A$2:$A$49,0))</f>
        <v>Agra</v>
      </c>
      <c r="E2679" s="11">
        <v>45933</v>
      </c>
      <c r="F2679" s="11">
        <v>45941</v>
      </c>
      <c r="G2679" s="11">
        <v>45946</v>
      </c>
      <c r="H2679" s="13">
        <f>DATE(YEAR(F2679),MONTH(F2679),1)</f>
        <v>45931</v>
      </c>
      <c r="I2679" s="2">
        <f>G2679-F2679</f>
        <v>5</v>
      </c>
      <c r="J2679" s="2">
        <f>F2679-E2679</f>
        <v>8</v>
      </c>
      <c r="K2679" s="2" t="s">
        <v>2668</v>
      </c>
      <c r="L2679" s="2">
        <v>1</v>
      </c>
      <c r="M2679" s="2">
        <v>2</v>
      </c>
      <c r="N2679" s="2">
        <v>0</v>
      </c>
      <c r="O2679" s="2" t="s">
        <v>2651</v>
      </c>
      <c r="P2679" s="2" t="s">
        <v>2656</v>
      </c>
      <c r="Q2679" s="2" t="s">
        <v>2649</v>
      </c>
      <c r="R2679" s="3">
        <v>8850</v>
      </c>
      <c r="S2679" s="3">
        <f>I2679*L2679*R2679</f>
        <v>44250</v>
      </c>
      <c r="T2679" s="2">
        <f>M2679+N2679</f>
        <v>2</v>
      </c>
    </row>
    <row r="2680" spans="1:20" x14ac:dyDescent="0.2">
      <c r="A2680" s="2" t="s">
        <v>5344</v>
      </c>
      <c r="B2680" s="2" t="s">
        <v>974</v>
      </c>
      <c r="C2680" s="2" t="s">
        <v>83</v>
      </c>
      <c r="D2680" s="2" t="str">
        <f>INDEX(Hotels!$C$2:$C$49,MATCH(C2680,Hotels!$A$2:$A$49,0))</f>
        <v>Kochi</v>
      </c>
      <c r="E2680" s="11">
        <v>45933</v>
      </c>
      <c r="F2680" s="11">
        <v>45950</v>
      </c>
      <c r="G2680" s="11">
        <v>45951</v>
      </c>
      <c r="H2680" s="13">
        <f>DATE(YEAR(F2680),MONTH(F2680),1)</f>
        <v>45931</v>
      </c>
      <c r="I2680" s="2">
        <f>G2680-F2680</f>
        <v>1</v>
      </c>
      <c r="J2680" s="2">
        <f>F2680-E2680</f>
        <v>17</v>
      </c>
      <c r="K2680" s="2" t="s">
        <v>2655</v>
      </c>
      <c r="L2680" s="2">
        <v>1</v>
      </c>
      <c r="M2680" s="2">
        <v>1</v>
      </c>
      <c r="N2680" s="2">
        <v>0</v>
      </c>
      <c r="O2680" s="2" t="s">
        <v>2732</v>
      </c>
      <c r="P2680" s="2" t="s">
        <v>2652</v>
      </c>
      <c r="Q2680" s="2" t="s">
        <v>2653</v>
      </c>
      <c r="R2680" s="3">
        <v>13850</v>
      </c>
      <c r="S2680" s="3">
        <f>I2680*L2680*R2680</f>
        <v>13850</v>
      </c>
      <c r="T2680" s="2">
        <f>M2680+N2680</f>
        <v>1</v>
      </c>
    </row>
    <row r="2681" spans="1:20" x14ac:dyDescent="0.2">
      <c r="A2681" s="2" t="s">
        <v>5345</v>
      </c>
      <c r="B2681" s="2" t="s">
        <v>1225</v>
      </c>
      <c r="C2681" s="2" t="s">
        <v>71</v>
      </c>
      <c r="D2681" s="2" t="str">
        <f>INDEX(Hotels!$C$2:$C$49,MATCH(C2681,Hotels!$A$2:$A$49,0))</f>
        <v>New Delhi</v>
      </c>
      <c r="E2681" s="11">
        <v>45933</v>
      </c>
      <c r="F2681" s="11">
        <v>45934</v>
      </c>
      <c r="G2681" s="11">
        <v>45936</v>
      </c>
      <c r="H2681" s="13">
        <f>DATE(YEAR(F2681),MONTH(F2681),1)</f>
        <v>45931</v>
      </c>
      <c r="I2681" s="2">
        <f>G2681-F2681</f>
        <v>2</v>
      </c>
      <c r="J2681" s="2">
        <f>F2681-E2681</f>
        <v>1</v>
      </c>
      <c r="K2681" s="2" t="s">
        <v>2668</v>
      </c>
      <c r="L2681" s="2">
        <v>1</v>
      </c>
      <c r="M2681" s="2">
        <v>2</v>
      </c>
      <c r="N2681" s="2">
        <v>0</v>
      </c>
      <c r="O2681" s="2" t="s">
        <v>2689</v>
      </c>
      <c r="P2681" s="2" t="s">
        <v>2662</v>
      </c>
      <c r="Q2681" s="2" t="s">
        <v>2649</v>
      </c>
      <c r="R2681" s="3">
        <v>9100</v>
      </c>
      <c r="S2681" s="3">
        <f>I2681*L2681*R2681</f>
        <v>18200</v>
      </c>
      <c r="T2681" s="2">
        <f>M2681+N2681</f>
        <v>2</v>
      </c>
    </row>
    <row r="2682" spans="1:20" x14ac:dyDescent="0.2">
      <c r="A2682" s="2" t="s">
        <v>5346</v>
      </c>
      <c r="B2682" s="2" t="s">
        <v>1416</v>
      </c>
      <c r="C2682" s="2" t="s">
        <v>93</v>
      </c>
      <c r="D2682" s="2" t="str">
        <f>INDEX(Hotels!$C$2:$C$49,MATCH(C2682,Hotels!$A$2:$A$49,0))</f>
        <v>Shimla</v>
      </c>
      <c r="E2682" s="11">
        <v>45933</v>
      </c>
      <c r="F2682" s="11">
        <v>46051</v>
      </c>
      <c r="G2682" s="11">
        <v>46053</v>
      </c>
      <c r="H2682" s="13">
        <f>DATE(YEAR(F2682),MONTH(F2682),1)</f>
        <v>46023</v>
      </c>
      <c r="I2682" s="2">
        <f>G2682-F2682</f>
        <v>2</v>
      </c>
      <c r="J2682" s="2">
        <f>F2682-E2682</f>
        <v>118</v>
      </c>
      <c r="K2682" s="2" t="s">
        <v>2655</v>
      </c>
      <c r="L2682" s="2">
        <v>1</v>
      </c>
      <c r="M2682" s="2">
        <v>1</v>
      </c>
      <c r="N2682" s="2">
        <v>0</v>
      </c>
      <c r="O2682" s="2" t="s">
        <v>2689</v>
      </c>
      <c r="P2682" s="2" t="s">
        <v>2652</v>
      </c>
      <c r="Q2682" s="2" t="s">
        <v>2649</v>
      </c>
      <c r="R2682" s="3">
        <v>5700</v>
      </c>
      <c r="S2682" s="3">
        <f>I2682*L2682*R2682</f>
        <v>11400</v>
      </c>
      <c r="T2682" s="2">
        <f>M2682+N2682</f>
        <v>1</v>
      </c>
    </row>
    <row r="2683" spans="1:20" x14ac:dyDescent="0.2">
      <c r="A2683" s="2" t="s">
        <v>5347</v>
      </c>
      <c r="B2683" s="2" t="s">
        <v>2358</v>
      </c>
      <c r="C2683" s="2" t="s">
        <v>106</v>
      </c>
      <c r="D2683" s="2" t="str">
        <f>INDEX(Hotels!$C$2:$C$49,MATCH(C2683,Hotels!$A$2:$A$49,0))</f>
        <v>Manali</v>
      </c>
      <c r="E2683" s="11">
        <v>45933</v>
      </c>
      <c r="F2683" s="11">
        <v>45996</v>
      </c>
      <c r="G2683" s="11">
        <v>45999</v>
      </c>
      <c r="H2683" s="13">
        <f>DATE(YEAR(F2683),MONTH(F2683),1)</f>
        <v>45992</v>
      </c>
      <c r="I2683" s="2">
        <f>G2683-F2683</f>
        <v>3</v>
      </c>
      <c r="J2683" s="2">
        <f>F2683-E2683</f>
        <v>63</v>
      </c>
      <c r="K2683" s="2" t="s">
        <v>2666</v>
      </c>
      <c r="L2683" s="2">
        <v>1</v>
      </c>
      <c r="M2683" s="2">
        <v>2</v>
      </c>
      <c r="N2683" s="2">
        <v>0</v>
      </c>
      <c r="O2683" s="2" t="s">
        <v>2651</v>
      </c>
      <c r="P2683" s="2" t="s">
        <v>2659</v>
      </c>
      <c r="Q2683" s="2" t="s">
        <v>2649</v>
      </c>
      <c r="R2683" s="3">
        <v>17650</v>
      </c>
      <c r="S2683" s="3">
        <f>I2683*L2683*R2683</f>
        <v>52950</v>
      </c>
      <c r="T2683" s="2">
        <f>M2683+N2683</f>
        <v>2</v>
      </c>
    </row>
    <row r="2684" spans="1:20" x14ac:dyDescent="0.2">
      <c r="A2684" s="2" t="s">
        <v>5348</v>
      </c>
      <c r="B2684" s="2" t="s">
        <v>406</v>
      </c>
      <c r="C2684" s="2" t="s">
        <v>127</v>
      </c>
      <c r="D2684" s="2" t="str">
        <f>INDEX(Hotels!$C$2:$C$49,MATCH(C2684,Hotels!$A$2:$A$49,0))</f>
        <v>Varanasi</v>
      </c>
      <c r="E2684" s="11">
        <v>45934</v>
      </c>
      <c r="F2684" s="11">
        <v>45941</v>
      </c>
      <c r="G2684" s="11">
        <v>45945</v>
      </c>
      <c r="H2684" s="13">
        <f>DATE(YEAR(F2684),MONTH(F2684),1)</f>
        <v>45931</v>
      </c>
      <c r="I2684" s="2">
        <f>G2684-F2684</f>
        <v>4</v>
      </c>
      <c r="J2684" s="2">
        <f>F2684-E2684</f>
        <v>7</v>
      </c>
      <c r="K2684" s="2" t="s">
        <v>2655</v>
      </c>
      <c r="L2684" s="2">
        <v>2</v>
      </c>
      <c r="M2684" s="2">
        <v>4</v>
      </c>
      <c r="N2684" s="2">
        <v>0</v>
      </c>
      <c r="O2684" s="2" t="s">
        <v>2658</v>
      </c>
      <c r="P2684" s="2" t="s">
        <v>2648</v>
      </c>
      <c r="Q2684" s="2" t="s">
        <v>2649</v>
      </c>
      <c r="R2684" s="3">
        <v>6650</v>
      </c>
      <c r="S2684" s="3">
        <f>I2684*L2684*R2684</f>
        <v>53200</v>
      </c>
      <c r="T2684" s="2">
        <f>M2684+N2684</f>
        <v>4</v>
      </c>
    </row>
    <row r="2685" spans="1:20" x14ac:dyDescent="0.2">
      <c r="A2685" s="2" t="s">
        <v>5349</v>
      </c>
      <c r="B2685" s="2" t="s">
        <v>628</v>
      </c>
      <c r="C2685" s="2" t="s">
        <v>51</v>
      </c>
      <c r="D2685" s="2" t="str">
        <f>INDEX(Hotels!$C$2:$C$49,MATCH(C2685,Hotels!$A$2:$A$49,0))</f>
        <v>Agra</v>
      </c>
      <c r="E2685" s="11">
        <v>45934</v>
      </c>
      <c r="F2685" s="11">
        <v>46082</v>
      </c>
      <c r="G2685" s="11">
        <v>46085</v>
      </c>
      <c r="H2685" s="13">
        <f>DATE(YEAR(F2685),MONTH(F2685),1)</f>
        <v>46082</v>
      </c>
      <c r="I2685" s="2">
        <f>G2685-F2685</f>
        <v>3</v>
      </c>
      <c r="J2685" s="2">
        <f>F2685-E2685</f>
        <v>148</v>
      </c>
      <c r="K2685" s="2" t="s">
        <v>2668</v>
      </c>
      <c r="L2685" s="2">
        <v>1</v>
      </c>
      <c r="M2685" s="2">
        <v>2</v>
      </c>
      <c r="N2685" s="2">
        <v>3</v>
      </c>
      <c r="O2685" s="2" t="s">
        <v>2689</v>
      </c>
      <c r="P2685" s="2" t="s">
        <v>2662</v>
      </c>
      <c r="Q2685" s="2" t="s">
        <v>2653</v>
      </c>
      <c r="R2685" s="3">
        <v>9450</v>
      </c>
      <c r="S2685" s="3">
        <f>I2685*L2685*R2685</f>
        <v>28350</v>
      </c>
      <c r="T2685" s="2">
        <f>M2685+N2685</f>
        <v>5</v>
      </c>
    </row>
    <row r="2686" spans="1:20" x14ac:dyDescent="0.2">
      <c r="A2686" s="2" t="s">
        <v>5350</v>
      </c>
      <c r="B2686" s="2" t="s">
        <v>1343</v>
      </c>
      <c r="C2686" s="2" t="s">
        <v>47</v>
      </c>
      <c r="D2686" s="2" t="str">
        <f>INDEX(Hotels!$C$2:$C$49,MATCH(C2686,Hotels!$A$2:$A$49,0))</f>
        <v>Agra</v>
      </c>
      <c r="E2686" s="11">
        <v>45934</v>
      </c>
      <c r="F2686" s="11">
        <v>45935</v>
      </c>
      <c r="G2686" s="11">
        <v>45938</v>
      </c>
      <c r="H2686" s="13">
        <f>DATE(YEAR(F2686),MONTH(F2686),1)</f>
        <v>45931</v>
      </c>
      <c r="I2686" s="2">
        <f>G2686-F2686</f>
        <v>3</v>
      </c>
      <c r="J2686" s="2">
        <f>F2686-E2686</f>
        <v>1</v>
      </c>
      <c r="K2686" s="2" t="s">
        <v>2655</v>
      </c>
      <c r="L2686" s="2">
        <v>1</v>
      </c>
      <c r="M2686" s="2">
        <v>2</v>
      </c>
      <c r="N2686" s="2">
        <v>0</v>
      </c>
      <c r="O2686" s="2" t="s">
        <v>2732</v>
      </c>
      <c r="P2686" s="2" t="s">
        <v>2648</v>
      </c>
      <c r="Q2686" s="2" t="s">
        <v>2649</v>
      </c>
      <c r="R2686" s="3">
        <v>7050</v>
      </c>
      <c r="S2686" s="3">
        <f>I2686*L2686*R2686</f>
        <v>21150</v>
      </c>
      <c r="T2686" s="2">
        <f>M2686+N2686</f>
        <v>2</v>
      </c>
    </row>
    <row r="2687" spans="1:20" x14ac:dyDescent="0.2">
      <c r="A2687" s="2" t="s">
        <v>5351</v>
      </c>
      <c r="B2687" s="2" t="s">
        <v>1458</v>
      </c>
      <c r="C2687" s="2" t="s">
        <v>83</v>
      </c>
      <c r="D2687" s="2" t="str">
        <f>INDEX(Hotels!$C$2:$C$49,MATCH(C2687,Hotels!$A$2:$A$49,0))</f>
        <v>Kochi</v>
      </c>
      <c r="E2687" s="11">
        <v>45934</v>
      </c>
      <c r="F2687" s="11">
        <v>45965</v>
      </c>
      <c r="G2687" s="11">
        <v>45968</v>
      </c>
      <c r="H2687" s="13">
        <f>DATE(YEAR(F2687),MONTH(F2687),1)</f>
        <v>45962</v>
      </c>
      <c r="I2687" s="2">
        <f>G2687-F2687</f>
        <v>3</v>
      </c>
      <c r="J2687" s="2">
        <f>F2687-E2687</f>
        <v>31</v>
      </c>
      <c r="K2687" s="2" t="s">
        <v>2655</v>
      </c>
      <c r="L2687" s="2">
        <v>1</v>
      </c>
      <c r="M2687" s="2">
        <v>2</v>
      </c>
      <c r="N2687" s="2">
        <v>0</v>
      </c>
      <c r="O2687" s="2" t="s">
        <v>2670</v>
      </c>
      <c r="P2687" s="2" t="s">
        <v>2652</v>
      </c>
      <c r="Q2687" s="2" t="s">
        <v>2649</v>
      </c>
      <c r="R2687" s="3">
        <v>13950</v>
      </c>
      <c r="S2687" s="3">
        <f>I2687*L2687*R2687</f>
        <v>41850</v>
      </c>
      <c r="T2687" s="2">
        <f>M2687+N2687</f>
        <v>2</v>
      </c>
    </row>
    <row r="2688" spans="1:20" x14ac:dyDescent="0.2">
      <c r="A2688" s="2" t="s">
        <v>5352</v>
      </c>
      <c r="B2688" s="2" t="s">
        <v>1843</v>
      </c>
      <c r="C2688" s="2" t="s">
        <v>51</v>
      </c>
      <c r="D2688" s="2" t="str">
        <f>INDEX(Hotels!$C$2:$C$49,MATCH(C2688,Hotels!$A$2:$A$49,0))</f>
        <v>Agra</v>
      </c>
      <c r="E2688" s="11">
        <v>45934</v>
      </c>
      <c r="F2688" s="11">
        <v>45937</v>
      </c>
      <c r="G2688" s="11">
        <v>45942</v>
      </c>
      <c r="H2688" s="13">
        <f>DATE(YEAR(F2688),MONTH(F2688),1)</f>
        <v>45931</v>
      </c>
      <c r="I2688" s="2">
        <f>G2688-F2688</f>
        <v>5</v>
      </c>
      <c r="J2688" s="2">
        <f>F2688-E2688</f>
        <v>3</v>
      </c>
      <c r="K2688" s="2" t="s">
        <v>2668</v>
      </c>
      <c r="L2688" s="2">
        <v>1</v>
      </c>
      <c r="M2688" s="2">
        <v>3</v>
      </c>
      <c r="N2688" s="2">
        <v>0</v>
      </c>
      <c r="O2688" s="2" t="s">
        <v>2683</v>
      </c>
      <c r="P2688" s="2" t="s">
        <v>2652</v>
      </c>
      <c r="Q2688" s="2" t="s">
        <v>2653</v>
      </c>
      <c r="R2688" s="3">
        <v>9450</v>
      </c>
      <c r="S2688" s="3">
        <f>I2688*L2688*R2688</f>
        <v>47250</v>
      </c>
      <c r="T2688" s="2">
        <f>M2688+N2688</f>
        <v>3</v>
      </c>
    </row>
    <row r="2689" spans="1:20" x14ac:dyDescent="0.2">
      <c r="A2689" s="2" t="s">
        <v>5353</v>
      </c>
      <c r="B2689" s="2" t="s">
        <v>2231</v>
      </c>
      <c r="C2689" s="2" t="s">
        <v>87</v>
      </c>
      <c r="D2689" s="2" t="str">
        <f>INDEX(Hotels!$C$2:$C$49,MATCH(C2689,Hotels!$A$2:$A$49,0))</f>
        <v>Kochi</v>
      </c>
      <c r="E2689" s="11">
        <v>45934</v>
      </c>
      <c r="F2689" s="11">
        <v>45962</v>
      </c>
      <c r="G2689" s="11">
        <v>45964</v>
      </c>
      <c r="H2689" s="13">
        <f>DATE(YEAR(F2689),MONTH(F2689),1)</f>
        <v>45962</v>
      </c>
      <c r="I2689" s="2">
        <f>G2689-F2689</f>
        <v>2</v>
      </c>
      <c r="J2689" s="2">
        <f>F2689-E2689</f>
        <v>28</v>
      </c>
      <c r="K2689" s="2" t="s">
        <v>2655</v>
      </c>
      <c r="L2689" s="2">
        <v>1</v>
      </c>
      <c r="M2689" s="2">
        <v>2</v>
      </c>
      <c r="N2689" s="2">
        <v>0</v>
      </c>
      <c r="O2689" s="2" t="s">
        <v>2689</v>
      </c>
      <c r="P2689" s="2" t="s">
        <v>2652</v>
      </c>
      <c r="Q2689" s="2" t="s">
        <v>2649</v>
      </c>
      <c r="R2689" s="3">
        <v>8150</v>
      </c>
      <c r="S2689" s="3">
        <f>I2689*L2689*R2689</f>
        <v>16300</v>
      </c>
      <c r="T2689" s="2">
        <f>M2689+N2689</f>
        <v>2</v>
      </c>
    </row>
    <row r="2690" spans="1:20" x14ac:dyDescent="0.2">
      <c r="A2690" s="2" t="s">
        <v>5354</v>
      </c>
      <c r="B2690" s="2" t="s">
        <v>2571</v>
      </c>
      <c r="C2690" s="2" t="s">
        <v>77</v>
      </c>
      <c r="D2690" s="2" t="str">
        <f>INDEX(Hotels!$C$2:$C$49,MATCH(C2690,Hotels!$A$2:$A$49,0))</f>
        <v>Bengaluru</v>
      </c>
      <c r="E2690" s="11">
        <v>45934</v>
      </c>
      <c r="F2690" s="11">
        <v>45937</v>
      </c>
      <c r="G2690" s="11">
        <v>45940</v>
      </c>
      <c r="H2690" s="13">
        <f>DATE(YEAR(F2690),MONTH(F2690),1)</f>
        <v>45931</v>
      </c>
      <c r="I2690" s="2">
        <f>G2690-F2690</f>
        <v>3</v>
      </c>
      <c r="J2690" s="2">
        <f>F2690-E2690</f>
        <v>3</v>
      </c>
      <c r="K2690" s="2" t="s">
        <v>2668</v>
      </c>
      <c r="L2690" s="2">
        <v>1</v>
      </c>
      <c r="M2690" s="2">
        <v>2</v>
      </c>
      <c r="N2690" s="2">
        <v>0</v>
      </c>
      <c r="O2690" s="2" t="s">
        <v>2683</v>
      </c>
      <c r="P2690" s="2" t="s">
        <v>2652</v>
      </c>
      <c r="Q2690" s="2" t="s">
        <v>2649</v>
      </c>
      <c r="R2690" s="3">
        <v>5800</v>
      </c>
      <c r="S2690" s="3">
        <f>I2690*L2690*R2690</f>
        <v>17400</v>
      </c>
      <c r="T2690" s="2">
        <f>M2690+N2690</f>
        <v>2</v>
      </c>
    </row>
    <row r="2691" spans="1:20" x14ac:dyDescent="0.2">
      <c r="A2691" s="2" t="s">
        <v>5355</v>
      </c>
      <c r="B2691" s="2" t="s">
        <v>270</v>
      </c>
      <c r="C2691" s="2" t="s">
        <v>79</v>
      </c>
      <c r="D2691" s="2" t="str">
        <f>INDEX(Hotels!$C$2:$C$49,MATCH(C2691,Hotels!$A$2:$A$49,0))</f>
        <v>Bengaluru</v>
      </c>
      <c r="E2691" s="11">
        <v>45935</v>
      </c>
      <c r="F2691" s="11">
        <v>46064</v>
      </c>
      <c r="G2691" s="11">
        <v>46069</v>
      </c>
      <c r="H2691" s="13">
        <f>DATE(YEAR(F2691),MONTH(F2691),1)</f>
        <v>46054</v>
      </c>
      <c r="I2691" s="2">
        <f>G2691-F2691</f>
        <v>5</v>
      </c>
      <c r="J2691" s="2">
        <f>F2691-E2691</f>
        <v>129</v>
      </c>
      <c r="K2691" s="2" t="s">
        <v>2655</v>
      </c>
      <c r="L2691" s="2">
        <v>1</v>
      </c>
      <c r="M2691" s="2">
        <v>2</v>
      </c>
      <c r="N2691" s="2">
        <v>2</v>
      </c>
      <c r="O2691" s="2" t="s">
        <v>2658</v>
      </c>
      <c r="P2691" s="2" t="s">
        <v>2662</v>
      </c>
      <c r="Q2691" s="2" t="s">
        <v>2649</v>
      </c>
      <c r="R2691" s="3">
        <v>6350</v>
      </c>
      <c r="S2691" s="3">
        <f>I2691*L2691*R2691</f>
        <v>31750</v>
      </c>
      <c r="T2691" s="2">
        <f>M2691+N2691</f>
        <v>4</v>
      </c>
    </row>
    <row r="2692" spans="1:20" x14ac:dyDescent="0.2">
      <c r="A2692" s="2" t="s">
        <v>5356</v>
      </c>
      <c r="B2692" s="2" t="s">
        <v>324</v>
      </c>
      <c r="C2692" s="2" t="s">
        <v>118</v>
      </c>
      <c r="D2692" s="2" t="str">
        <f>INDEX(Hotels!$C$2:$C$49,MATCH(C2692,Hotels!$A$2:$A$49,0))</f>
        <v>Rishikesh</v>
      </c>
      <c r="E2692" s="11">
        <v>45935</v>
      </c>
      <c r="F2692" s="11">
        <v>46020</v>
      </c>
      <c r="G2692" s="11">
        <v>46023</v>
      </c>
      <c r="H2692" s="13">
        <f>DATE(YEAR(F2692),MONTH(F2692),1)</f>
        <v>45992</v>
      </c>
      <c r="I2692" s="2">
        <f>G2692-F2692</f>
        <v>3</v>
      </c>
      <c r="J2692" s="2">
        <f>F2692-E2692</f>
        <v>85</v>
      </c>
      <c r="K2692" s="2" t="s">
        <v>2668</v>
      </c>
      <c r="L2692" s="2">
        <v>3</v>
      </c>
      <c r="M2692" s="2">
        <v>6</v>
      </c>
      <c r="N2692" s="2">
        <v>0</v>
      </c>
      <c r="O2692" s="2" t="s">
        <v>2661</v>
      </c>
      <c r="P2692" s="2" t="s">
        <v>2656</v>
      </c>
      <c r="Q2692" s="2" t="s">
        <v>2649</v>
      </c>
      <c r="R2692" s="3">
        <v>7200</v>
      </c>
      <c r="S2692" s="3">
        <f>I2692*L2692*R2692</f>
        <v>64800</v>
      </c>
      <c r="T2692" s="2">
        <f>M2692+N2692</f>
        <v>6</v>
      </c>
    </row>
    <row r="2693" spans="1:20" x14ac:dyDescent="0.2">
      <c r="A2693" s="2" t="s">
        <v>5357</v>
      </c>
      <c r="B2693" s="2" t="s">
        <v>486</v>
      </c>
      <c r="C2693" s="2" t="s">
        <v>71</v>
      </c>
      <c r="D2693" s="2" t="str">
        <f>INDEX(Hotels!$C$2:$C$49,MATCH(C2693,Hotels!$A$2:$A$49,0))</f>
        <v>New Delhi</v>
      </c>
      <c r="E2693" s="11">
        <v>45935</v>
      </c>
      <c r="F2693" s="11">
        <v>45953</v>
      </c>
      <c r="G2693" s="11">
        <v>45958</v>
      </c>
      <c r="H2693" s="13">
        <f>DATE(YEAR(F2693),MONTH(F2693),1)</f>
        <v>45931</v>
      </c>
      <c r="I2693" s="2">
        <f>G2693-F2693</f>
        <v>5</v>
      </c>
      <c r="J2693" s="2">
        <f>F2693-E2693</f>
        <v>18</v>
      </c>
      <c r="K2693" s="2" t="s">
        <v>2655</v>
      </c>
      <c r="L2693" s="2">
        <v>1</v>
      </c>
      <c r="M2693" s="2">
        <v>2</v>
      </c>
      <c r="N2693" s="2">
        <v>1</v>
      </c>
      <c r="O2693" s="2" t="s">
        <v>2647</v>
      </c>
      <c r="P2693" s="2" t="s">
        <v>2652</v>
      </c>
      <c r="Q2693" s="2" t="s">
        <v>2649</v>
      </c>
      <c r="R2693" s="3">
        <v>11300</v>
      </c>
      <c r="S2693" s="3">
        <f>I2693*L2693*R2693</f>
        <v>56500</v>
      </c>
      <c r="T2693" s="2">
        <f>M2693+N2693</f>
        <v>3</v>
      </c>
    </row>
    <row r="2694" spans="1:20" x14ac:dyDescent="0.2">
      <c r="A2694" s="2" t="s">
        <v>5358</v>
      </c>
      <c r="B2694" s="2" t="s">
        <v>550</v>
      </c>
      <c r="C2694" s="2" t="s">
        <v>19</v>
      </c>
      <c r="D2694" s="2" t="str">
        <f>INDEX(Hotels!$C$2:$C$49,MATCH(C2694,Hotels!$A$2:$A$49,0))</f>
        <v>Goa</v>
      </c>
      <c r="E2694" s="11">
        <v>45935</v>
      </c>
      <c r="F2694" s="11">
        <v>46030</v>
      </c>
      <c r="G2694" s="11">
        <v>46033</v>
      </c>
      <c r="H2694" s="13">
        <f>DATE(YEAR(F2694),MONTH(F2694),1)</f>
        <v>46023</v>
      </c>
      <c r="I2694" s="2">
        <f>G2694-F2694</f>
        <v>3</v>
      </c>
      <c r="J2694" s="2">
        <f>F2694-E2694</f>
        <v>95</v>
      </c>
      <c r="K2694" s="2" t="s">
        <v>2668</v>
      </c>
      <c r="L2694" s="2">
        <v>1</v>
      </c>
      <c r="M2694" s="2">
        <v>2</v>
      </c>
      <c r="N2694" s="2">
        <v>0</v>
      </c>
      <c r="O2694" s="2" t="s">
        <v>2670</v>
      </c>
      <c r="P2694" s="2" t="s">
        <v>2662</v>
      </c>
      <c r="Q2694" s="2" t="s">
        <v>2649</v>
      </c>
      <c r="R2694" s="3">
        <v>7750</v>
      </c>
      <c r="S2694" s="3">
        <f>I2694*L2694*R2694</f>
        <v>23250</v>
      </c>
      <c r="T2694" s="2">
        <f>M2694+N2694</f>
        <v>2</v>
      </c>
    </row>
    <row r="2695" spans="1:20" x14ac:dyDescent="0.2">
      <c r="A2695" s="2" t="s">
        <v>5359</v>
      </c>
      <c r="B2695" s="2" t="s">
        <v>1143</v>
      </c>
      <c r="C2695" s="2" t="s">
        <v>129</v>
      </c>
      <c r="D2695" s="2" t="str">
        <f>INDEX(Hotels!$C$2:$C$49,MATCH(C2695,Hotels!$A$2:$A$49,0))</f>
        <v>Varanasi</v>
      </c>
      <c r="E2695" s="11">
        <v>45935</v>
      </c>
      <c r="F2695" s="11">
        <v>45958</v>
      </c>
      <c r="G2695" s="11">
        <v>45959</v>
      </c>
      <c r="H2695" s="13">
        <f>DATE(YEAR(F2695),MONTH(F2695),1)</f>
        <v>45931</v>
      </c>
      <c r="I2695" s="2">
        <f>G2695-F2695</f>
        <v>1</v>
      </c>
      <c r="J2695" s="2">
        <f>F2695-E2695</f>
        <v>23</v>
      </c>
      <c r="K2695" s="2" t="s">
        <v>2666</v>
      </c>
      <c r="L2695" s="2">
        <v>1</v>
      </c>
      <c r="M2695" s="2">
        <v>1</v>
      </c>
      <c r="N2695" s="2">
        <v>0</v>
      </c>
      <c r="O2695" s="2" t="s">
        <v>2661</v>
      </c>
      <c r="P2695" s="2" t="s">
        <v>2672</v>
      </c>
      <c r="Q2695" s="2" t="s">
        <v>2649</v>
      </c>
      <c r="R2695" s="3">
        <v>12500</v>
      </c>
      <c r="S2695" s="3">
        <f>I2695*L2695*R2695</f>
        <v>12500</v>
      </c>
      <c r="T2695" s="2">
        <f>M2695+N2695</f>
        <v>1</v>
      </c>
    </row>
    <row r="2696" spans="1:20" x14ac:dyDescent="0.2">
      <c r="A2696" s="2" t="s">
        <v>5360</v>
      </c>
      <c r="B2696" s="2" t="s">
        <v>1713</v>
      </c>
      <c r="C2696" s="2" t="s">
        <v>51</v>
      </c>
      <c r="D2696" s="2" t="str">
        <f>INDEX(Hotels!$C$2:$C$49,MATCH(C2696,Hotels!$A$2:$A$49,0))</f>
        <v>Agra</v>
      </c>
      <c r="E2696" s="11">
        <v>45935</v>
      </c>
      <c r="F2696" s="11">
        <v>45940</v>
      </c>
      <c r="G2696" s="11">
        <v>45944</v>
      </c>
      <c r="H2696" s="13">
        <f>DATE(YEAR(F2696),MONTH(F2696),1)</f>
        <v>45931</v>
      </c>
      <c r="I2696" s="2">
        <f>G2696-F2696</f>
        <v>4</v>
      </c>
      <c r="J2696" s="2">
        <f>F2696-E2696</f>
        <v>5</v>
      </c>
      <c r="K2696" s="2" t="s">
        <v>2646</v>
      </c>
      <c r="L2696" s="2">
        <v>3</v>
      </c>
      <c r="M2696" s="2">
        <v>6</v>
      </c>
      <c r="N2696" s="2">
        <v>0</v>
      </c>
      <c r="O2696" s="2" t="s">
        <v>2658</v>
      </c>
      <c r="P2696" s="2" t="s">
        <v>2659</v>
      </c>
      <c r="Q2696" s="2" t="s">
        <v>2649</v>
      </c>
      <c r="R2696" s="3">
        <v>18050</v>
      </c>
      <c r="S2696" s="3">
        <f>I2696*L2696*R2696</f>
        <v>216600</v>
      </c>
      <c r="T2696" s="2">
        <f>M2696+N2696</f>
        <v>6</v>
      </c>
    </row>
    <row r="2697" spans="1:20" x14ac:dyDescent="0.2">
      <c r="A2697" s="2" t="s">
        <v>5361</v>
      </c>
      <c r="B2697" s="2" t="s">
        <v>2091</v>
      </c>
      <c r="C2697" s="2" t="s">
        <v>67</v>
      </c>
      <c r="D2697" s="2" t="str">
        <f>INDEX(Hotels!$C$2:$C$49,MATCH(C2697,Hotels!$A$2:$A$49,0))</f>
        <v>New Delhi</v>
      </c>
      <c r="E2697" s="11">
        <v>45935</v>
      </c>
      <c r="F2697" s="11">
        <v>45935</v>
      </c>
      <c r="G2697" s="11">
        <v>45939</v>
      </c>
      <c r="H2697" s="13">
        <f>DATE(YEAR(F2697),MONTH(F2697),1)</f>
        <v>45931</v>
      </c>
      <c r="I2697" s="2">
        <f>G2697-F2697</f>
        <v>4</v>
      </c>
      <c r="J2697" s="2">
        <f>F2697-E2697</f>
        <v>0</v>
      </c>
      <c r="K2697" s="2" t="s">
        <v>2668</v>
      </c>
      <c r="L2697" s="2">
        <v>1</v>
      </c>
      <c r="M2697" s="2">
        <v>1</v>
      </c>
      <c r="N2697" s="2">
        <v>0</v>
      </c>
      <c r="O2697" s="2" t="s">
        <v>2670</v>
      </c>
      <c r="P2697" s="2" t="s">
        <v>2656</v>
      </c>
      <c r="Q2697" s="2" t="s">
        <v>2649</v>
      </c>
      <c r="R2697" s="3">
        <v>5300</v>
      </c>
      <c r="S2697" s="3">
        <f>I2697*L2697*R2697</f>
        <v>21200</v>
      </c>
      <c r="T2697" s="2">
        <f>M2697+N2697</f>
        <v>1</v>
      </c>
    </row>
    <row r="2698" spans="1:20" x14ac:dyDescent="0.2">
      <c r="A2698" s="2" t="s">
        <v>5362</v>
      </c>
      <c r="B2698" s="2" t="s">
        <v>2133</v>
      </c>
      <c r="C2698" s="2" t="s">
        <v>101</v>
      </c>
      <c r="D2698" s="2" t="str">
        <f>INDEX(Hotels!$C$2:$C$49,MATCH(C2698,Hotels!$A$2:$A$49,0))</f>
        <v>Shimla</v>
      </c>
      <c r="E2698" s="11">
        <v>45935</v>
      </c>
      <c r="F2698" s="11">
        <v>45939</v>
      </c>
      <c r="G2698" s="11">
        <v>45940</v>
      </c>
      <c r="H2698" s="13">
        <f>DATE(YEAR(F2698),MONTH(F2698),1)</f>
        <v>45931</v>
      </c>
      <c r="I2698" s="2">
        <f>G2698-F2698</f>
        <v>1</v>
      </c>
      <c r="J2698" s="2">
        <f>F2698-E2698</f>
        <v>4</v>
      </c>
      <c r="K2698" s="2" t="s">
        <v>2668</v>
      </c>
      <c r="L2698" s="2">
        <v>1</v>
      </c>
      <c r="M2698" s="2">
        <v>1</v>
      </c>
      <c r="N2698" s="2">
        <v>0</v>
      </c>
      <c r="O2698" s="2" t="s">
        <v>2732</v>
      </c>
      <c r="P2698" s="2" t="s">
        <v>2656</v>
      </c>
      <c r="Q2698" s="2" t="s">
        <v>2649</v>
      </c>
      <c r="R2698" s="3">
        <v>4950</v>
      </c>
      <c r="S2698" s="3">
        <f>I2698*L2698*R2698</f>
        <v>4950</v>
      </c>
      <c r="T2698" s="2">
        <f>M2698+N2698</f>
        <v>1</v>
      </c>
    </row>
    <row r="2699" spans="1:20" x14ac:dyDescent="0.2">
      <c r="A2699" s="2" t="s">
        <v>5363</v>
      </c>
      <c r="B2699" s="2" t="s">
        <v>2189</v>
      </c>
      <c r="C2699" s="2" t="s">
        <v>34</v>
      </c>
      <c r="D2699" s="2" t="str">
        <f>INDEX(Hotels!$C$2:$C$49,MATCH(C2699,Hotels!$A$2:$A$49,0))</f>
        <v>Udaipur</v>
      </c>
      <c r="E2699" s="11">
        <v>45935</v>
      </c>
      <c r="F2699" s="11">
        <v>45942</v>
      </c>
      <c r="G2699" s="11">
        <v>45948</v>
      </c>
      <c r="H2699" s="13">
        <f>DATE(YEAR(F2699),MONTH(F2699),1)</f>
        <v>45931</v>
      </c>
      <c r="I2699" s="2">
        <f>G2699-F2699</f>
        <v>6</v>
      </c>
      <c r="J2699" s="2">
        <f>F2699-E2699</f>
        <v>7</v>
      </c>
      <c r="K2699" s="2" t="s">
        <v>2646</v>
      </c>
      <c r="L2699" s="2">
        <v>1</v>
      </c>
      <c r="M2699" s="2">
        <v>2</v>
      </c>
      <c r="N2699" s="2">
        <v>2</v>
      </c>
      <c r="O2699" s="2" t="s">
        <v>2658</v>
      </c>
      <c r="P2699" s="2" t="s">
        <v>2656</v>
      </c>
      <c r="Q2699" s="2" t="s">
        <v>2649</v>
      </c>
      <c r="R2699" s="3">
        <v>13300</v>
      </c>
      <c r="S2699" s="3">
        <f>I2699*L2699*R2699</f>
        <v>79800</v>
      </c>
      <c r="T2699" s="2">
        <f>M2699+N2699</f>
        <v>4</v>
      </c>
    </row>
    <row r="2700" spans="1:20" x14ac:dyDescent="0.2">
      <c r="A2700" s="2" t="s">
        <v>5364</v>
      </c>
      <c r="B2700" s="2" t="s">
        <v>1192</v>
      </c>
      <c r="C2700" s="2" t="s">
        <v>89</v>
      </c>
      <c r="D2700" s="2" t="str">
        <f>INDEX(Hotels!$C$2:$C$49,MATCH(C2700,Hotels!$A$2:$A$49,0))</f>
        <v>Kochi</v>
      </c>
      <c r="E2700" s="11">
        <v>45936</v>
      </c>
      <c r="F2700" s="11">
        <v>46050</v>
      </c>
      <c r="G2700" s="11">
        <v>46053</v>
      </c>
      <c r="H2700" s="13">
        <f>DATE(YEAR(F2700),MONTH(F2700),1)</f>
        <v>46023</v>
      </c>
      <c r="I2700" s="2">
        <f>G2700-F2700</f>
        <v>3</v>
      </c>
      <c r="J2700" s="2">
        <f>F2700-E2700</f>
        <v>114</v>
      </c>
      <c r="K2700" s="2" t="s">
        <v>2668</v>
      </c>
      <c r="L2700" s="2">
        <v>4</v>
      </c>
      <c r="M2700" s="2">
        <v>8</v>
      </c>
      <c r="N2700" s="2">
        <v>0</v>
      </c>
      <c r="O2700" s="2" t="s">
        <v>2670</v>
      </c>
      <c r="P2700" s="2" t="s">
        <v>2652</v>
      </c>
      <c r="Q2700" s="2" t="s">
        <v>2649</v>
      </c>
      <c r="R2700" s="3">
        <v>6900</v>
      </c>
      <c r="S2700" s="3">
        <f>I2700*L2700*R2700</f>
        <v>82800</v>
      </c>
      <c r="T2700" s="2">
        <f>M2700+N2700</f>
        <v>8</v>
      </c>
    </row>
    <row r="2701" spans="1:20" x14ac:dyDescent="0.2">
      <c r="A2701" s="2" t="s">
        <v>5365</v>
      </c>
      <c r="B2701" s="2" t="s">
        <v>1808</v>
      </c>
      <c r="C2701" s="2" t="s">
        <v>71</v>
      </c>
      <c r="D2701" s="2" t="str">
        <f>INDEX(Hotels!$C$2:$C$49,MATCH(C2701,Hotels!$A$2:$A$49,0))</f>
        <v>New Delhi</v>
      </c>
      <c r="E2701" s="11">
        <v>45936</v>
      </c>
      <c r="F2701" s="11">
        <v>45951</v>
      </c>
      <c r="G2701" s="11">
        <v>45952</v>
      </c>
      <c r="H2701" s="13">
        <f>DATE(YEAR(F2701),MONTH(F2701),1)</f>
        <v>45931</v>
      </c>
      <c r="I2701" s="2">
        <f>G2701-F2701</f>
        <v>1</v>
      </c>
      <c r="J2701" s="2">
        <f>F2701-E2701</f>
        <v>15</v>
      </c>
      <c r="K2701" s="2" t="s">
        <v>2655</v>
      </c>
      <c r="L2701" s="2">
        <v>1</v>
      </c>
      <c r="M2701" s="2">
        <v>1</v>
      </c>
      <c r="N2701" s="2">
        <v>0</v>
      </c>
      <c r="O2701" s="2" t="s">
        <v>2732</v>
      </c>
      <c r="P2701" s="2" t="s">
        <v>2656</v>
      </c>
      <c r="Q2701" s="2" t="s">
        <v>2649</v>
      </c>
      <c r="R2701" s="3">
        <v>10750</v>
      </c>
      <c r="S2701" s="3">
        <f>I2701*L2701*R2701</f>
        <v>10750</v>
      </c>
      <c r="T2701" s="2">
        <f>M2701+N2701</f>
        <v>1</v>
      </c>
    </row>
    <row r="2702" spans="1:20" x14ac:dyDescent="0.2">
      <c r="A2702" s="2" t="s">
        <v>5366</v>
      </c>
      <c r="B2702" s="2" t="s">
        <v>2187</v>
      </c>
      <c r="C2702" s="2" t="s">
        <v>77</v>
      </c>
      <c r="D2702" s="2" t="str">
        <f>INDEX(Hotels!$C$2:$C$49,MATCH(C2702,Hotels!$A$2:$A$49,0))</f>
        <v>Bengaluru</v>
      </c>
      <c r="E2702" s="11">
        <v>45936</v>
      </c>
      <c r="F2702" s="11">
        <v>45991</v>
      </c>
      <c r="G2702" s="11">
        <v>45994</v>
      </c>
      <c r="H2702" s="13">
        <f>DATE(YEAR(F2702),MONTH(F2702),1)</f>
        <v>45962</v>
      </c>
      <c r="I2702" s="2">
        <f>G2702-F2702</f>
        <v>3</v>
      </c>
      <c r="J2702" s="2">
        <f>F2702-E2702</f>
        <v>55</v>
      </c>
      <c r="K2702" s="2" t="s">
        <v>2655</v>
      </c>
      <c r="L2702" s="2">
        <v>1</v>
      </c>
      <c r="M2702" s="2">
        <v>1</v>
      </c>
      <c r="N2702" s="2">
        <v>0</v>
      </c>
      <c r="O2702" s="2" t="s">
        <v>2732</v>
      </c>
      <c r="P2702" s="2" t="s">
        <v>2652</v>
      </c>
      <c r="Q2702" s="2" t="s">
        <v>2649</v>
      </c>
      <c r="R2702" s="3">
        <v>10050</v>
      </c>
      <c r="S2702" s="3">
        <f>I2702*L2702*R2702</f>
        <v>30150</v>
      </c>
      <c r="T2702" s="2">
        <f>M2702+N2702</f>
        <v>1</v>
      </c>
    </row>
    <row r="2703" spans="1:20" x14ac:dyDescent="0.2">
      <c r="A2703" s="2" t="s">
        <v>5367</v>
      </c>
      <c r="B2703" s="2" t="s">
        <v>2518</v>
      </c>
      <c r="C2703" s="2" t="s">
        <v>19</v>
      </c>
      <c r="D2703" s="2" t="str">
        <f>INDEX(Hotels!$C$2:$C$49,MATCH(C2703,Hotels!$A$2:$A$49,0))</f>
        <v>Goa</v>
      </c>
      <c r="E2703" s="11">
        <v>45936</v>
      </c>
      <c r="F2703" s="11">
        <v>45941</v>
      </c>
      <c r="G2703" s="11">
        <v>45944</v>
      </c>
      <c r="H2703" s="13">
        <f>DATE(YEAR(F2703),MONTH(F2703),1)</f>
        <v>45931</v>
      </c>
      <c r="I2703" s="2">
        <f>G2703-F2703</f>
        <v>3</v>
      </c>
      <c r="J2703" s="2">
        <f>F2703-E2703</f>
        <v>5</v>
      </c>
      <c r="K2703" s="2" t="s">
        <v>2655</v>
      </c>
      <c r="L2703" s="2">
        <v>1</v>
      </c>
      <c r="M2703" s="2">
        <v>2</v>
      </c>
      <c r="N2703" s="2">
        <v>1</v>
      </c>
      <c r="O2703" s="2" t="s">
        <v>2658</v>
      </c>
      <c r="P2703" s="2" t="s">
        <v>2659</v>
      </c>
      <c r="Q2703" s="2" t="s">
        <v>2653</v>
      </c>
      <c r="R2703" s="3">
        <v>7600</v>
      </c>
      <c r="S2703" s="3">
        <f>I2703*L2703*R2703</f>
        <v>22800</v>
      </c>
      <c r="T2703" s="2">
        <f>M2703+N2703</f>
        <v>3</v>
      </c>
    </row>
    <row r="2704" spans="1:20" x14ac:dyDescent="0.2">
      <c r="A2704" s="2" t="s">
        <v>5368</v>
      </c>
      <c r="B2704" s="2" t="s">
        <v>232</v>
      </c>
      <c r="C2704" s="2" t="s">
        <v>83</v>
      </c>
      <c r="D2704" s="2" t="str">
        <f>INDEX(Hotels!$C$2:$C$49,MATCH(C2704,Hotels!$A$2:$A$49,0))</f>
        <v>Kochi</v>
      </c>
      <c r="E2704" s="11">
        <v>45937</v>
      </c>
      <c r="F2704" s="11">
        <v>45981</v>
      </c>
      <c r="G2704" s="11">
        <v>45983</v>
      </c>
      <c r="H2704" s="13">
        <f>DATE(YEAR(F2704),MONTH(F2704),1)</f>
        <v>45962</v>
      </c>
      <c r="I2704" s="2">
        <f>G2704-F2704</f>
        <v>2</v>
      </c>
      <c r="J2704" s="2">
        <f>F2704-E2704</f>
        <v>44</v>
      </c>
      <c r="K2704" s="2" t="s">
        <v>2666</v>
      </c>
      <c r="L2704" s="2">
        <v>2</v>
      </c>
      <c r="M2704" s="2">
        <v>4</v>
      </c>
      <c r="N2704" s="2">
        <v>0</v>
      </c>
      <c r="O2704" s="2" t="s">
        <v>2658</v>
      </c>
      <c r="P2704" s="2" t="s">
        <v>2656</v>
      </c>
      <c r="Q2704" s="2" t="s">
        <v>2649</v>
      </c>
      <c r="R2704" s="3">
        <v>29250</v>
      </c>
      <c r="S2704" s="3">
        <f>I2704*L2704*R2704</f>
        <v>117000</v>
      </c>
      <c r="T2704" s="2">
        <f>M2704+N2704</f>
        <v>4</v>
      </c>
    </row>
    <row r="2705" spans="1:20" x14ac:dyDescent="0.2">
      <c r="A2705" s="2" t="s">
        <v>5369</v>
      </c>
      <c r="B2705" s="2" t="s">
        <v>503</v>
      </c>
      <c r="C2705" s="2" t="s">
        <v>32</v>
      </c>
      <c r="D2705" s="2" t="str">
        <f>INDEX(Hotels!$C$2:$C$49,MATCH(C2705,Hotels!$A$2:$A$49,0))</f>
        <v>Jaipur</v>
      </c>
      <c r="E2705" s="11">
        <v>45937</v>
      </c>
      <c r="F2705" s="11">
        <v>46097</v>
      </c>
      <c r="G2705" s="11">
        <v>46101</v>
      </c>
      <c r="H2705" s="13">
        <f>DATE(YEAR(F2705),MONTH(F2705),1)</f>
        <v>46082</v>
      </c>
      <c r="I2705" s="2">
        <f>G2705-F2705</f>
        <v>4</v>
      </c>
      <c r="J2705" s="2">
        <f>F2705-E2705</f>
        <v>160</v>
      </c>
      <c r="K2705" s="2" t="s">
        <v>2655</v>
      </c>
      <c r="L2705" s="2">
        <v>3</v>
      </c>
      <c r="M2705" s="2">
        <v>6</v>
      </c>
      <c r="N2705" s="2">
        <v>0</v>
      </c>
      <c r="O2705" s="2" t="s">
        <v>2658</v>
      </c>
      <c r="P2705" s="2" t="s">
        <v>2652</v>
      </c>
      <c r="Q2705" s="2" t="s">
        <v>2653</v>
      </c>
      <c r="R2705" s="3">
        <v>8350</v>
      </c>
      <c r="S2705" s="3">
        <f>I2705*L2705*R2705</f>
        <v>100200</v>
      </c>
      <c r="T2705" s="2">
        <f>M2705+N2705</f>
        <v>6</v>
      </c>
    </row>
    <row r="2706" spans="1:20" x14ac:dyDescent="0.2">
      <c r="A2706" s="2" t="s">
        <v>5370</v>
      </c>
      <c r="B2706" s="2" t="s">
        <v>699</v>
      </c>
      <c r="C2706" s="2" t="s">
        <v>51</v>
      </c>
      <c r="D2706" s="2" t="str">
        <f>INDEX(Hotels!$C$2:$C$49,MATCH(C2706,Hotels!$A$2:$A$49,0))</f>
        <v>Agra</v>
      </c>
      <c r="E2706" s="11">
        <v>45937</v>
      </c>
      <c r="F2706" s="11">
        <v>45962</v>
      </c>
      <c r="G2706" s="11">
        <v>45964</v>
      </c>
      <c r="H2706" s="13">
        <f>DATE(YEAR(F2706),MONTH(F2706),1)</f>
        <v>45962</v>
      </c>
      <c r="I2706" s="2">
        <f>G2706-F2706</f>
        <v>2</v>
      </c>
      <c r="J2706" s="2">
        <f>F2706-E2706</f>
        <v>25</v>
      </c>
      <c r="K2706" s="2" t="s">
        <v>2668</v>
      </c>
      <c r="L2706" s="2">
        <v>1</v>
      </c>
      <c r="M2706" s="2">
        <v>1</v>
      </c>
      <c r="N2706" s="2">
        <v>0</v>
      </c>
      <c r="O2706" s="2" t="s">
        <v>2732</v>
      </c>
      <c r="P2706" s="2" t="s">
        <v>2648</v>
      </c>
      <c r="Q2706" s="2" t="s">
        <v>2649</v>
      </c>
      <c r="R2706" s="3">
        <v>8950</v>
      </c>
      <c r="S2706" s="3">
        <f>I2706*L2706*R2706</f>
        <v>17900</v>
      </c>
      <c r="T2706" s="2">
        <f>M2706+N2706</f>
        <v>1</v>
      </c>
    </row>
    <row r="2707" spans="1:20" x14ac:dyDescent="0.2">
      <c r="A2707" s="2" t="s">
        <v>5371</v>
      </c>
      <c r="B2707" s="2" t="s">
        <v>974</v>
      </c>
      <c r="C2707" s="2" t="s">
        <v>26</v>
      </c>
      <c r="D2707" s="2" t="str">
        <f>INDEX(Hotels!$C$2:$C$49,MATCH(C2707,Hotels!$A$2:$A$49,0))</f>
        <v>Jaipur</v>
      </c>
      <c r="E2707" s="11">
        <v>45937</v>
      </c>
      <c r="F2707" s="11">
        <v>45940</v>
      </c>
      <c r="G2707" s="11">
        <v>45942</v>
      </c>
      <c r="H2707" s="13">
        <f>DATE(YEAR(F2707),MONTH(F2707),1)</f>
        <v>45931</v>
      </c>
      <c r="I2707" s="2">
        <f>G2707-F2707</f>
        <v>2</v>
      </c>
      <c r="J2707" s="2">
        <f>F2707-E2707</f>
        <v>3</v>
      </c>
      <c r="K2707" s="2" t="s">
        <v>2668</v>
      </c>
      <c r="L2707" s="2">
        <v>1</v>
      </c>
      <c r="M2707" s="2">
        <v>1</v>
      </c>
      <c r="N2707" s="2">
        <v>0</v>
      </c>
      <c r="O2707" s="2" t="s">
        <v>2647</v>
      </c>
      <c r="P2707" s="2" t="s">
        <v>2652</v>
      </c>
      <c r="Q2707" s="2" t="s">
        <v>2653</v>
      </c>
      <c r="R2707" s="3">
        <v>12250</v>
      </c>
      <c r="S2707" s="3">
        <f>I2707*L2707*R2707</f>
        <v>24500</v>
      </c>
      <c r="T2707" s="2">
        <f>M2707+N2707</f>
        <v>1</v>
      </c>
    </row>
    <row r="2708" spans="1:20" x14ac:dyDescent="0.2">
      <c r="A2708" s="2" t="s">
        <v>5372</v>
      </c>
      <c r="B2708" s="2" t="s">
        <v>974</v>
      </c>
      <c r="C2708" s="2" t="s">
        <v>118</v>
      </c>
      <c r="D2708" s="2" t="str">
        <f>INDEX(Hotels!$C$2:$C$49,MATCH(C2708,Hotels!$A$2:$A$49,0))</f>
        <v>Rishikesh</v>
      </c>
      <c r="E2708" s="11">
        <v>45937</v>
      </c>
      <c r="F2708" s="11">
        <v>45956</v>
      </c>
      <c r="G2708" s="11">
        <v>45959</v>
      </c>
      <c r="H2708" s="13">
        <f>DATE(YEAR(F2708),MONTH(F2708),1)</f>
        <v>45931</v>
      </c>
      <c r="I2708" s="2">
        <f>G2708-F2708</f>
        <v>3</v>
      </c>
      <c r="J2708" s="2">
        <f>F2708-E2708</f>
        <v>19</v>
      </c>
      <c r="K2708" s="2" t="s">
        <v>2666</v>
      </c>
      <c r="L2708" s="2">
        <v>1</v>
      </c>
      <c r="M2708" s="2">
        <v>1</v>
      </c>
      <c r="N2708" s="2">
        <v>0</v>
      </c>
      <c r="O2708" s="2" t="s">
        <v>2732</v>
      </c>
      <c r="P2708" s="2" t="s">
        <v>2656</v>
      </c>
      <c r="Q2708" s="2" t="s">
        <v>2649</v>
      </c>
      <c r="R2708" s="3">
        <v>24550</v>
      </c>
      <c r="S2708" s="3">
        <f>I2708*L2708*R2708</f>
        <v>73650</v>
      </c>
      <c r="T2708" s="2">
        <f>M2708+N2708</f>
        <v>1</v>
      </c>
    </row>
    <row r="2709" spans="1:20" x14ac:dyDescent="0.2">
      <c r="A2709" s="2" t="s">
        <v>5373</v>
      </c>
      <c r="B2709" s="2" t="s">
        <v>1708</v>
      </c>
      <c r="C2709" s="2" t="s">
        <v>51</v>
      </c>
      <c r="D2709" s="2" t="str">
        <f>INDEX(Hotels!$C$2:$C$49,MATCH(C2709,Hotels!$A$2:$A$49,0))</f>
        <v>Agra</v>
      </c>
      <c r="E2709" s="11">
        <v>45937</v>
      </c>
      <c r="F2709" s="11">
        <v>45941</v>
      </c>
      <c r="G2709" s="11">
        <v>45942</v>
      </c>
      <c r="H2709" s="13">
        <f>DATE(YEAR(F2709),MONTH(F2709),1)</f>
        <v>45931</v>
      </c>
      <c r="I2709" s="2">
        <f>G2709-F2709</f>
        <v>1</v>
      </c>
      <c r="J2709" s="2">
        <f>F2709-E2709</f>
        <v>4</v>
      </c>
      <c r="K2709" s="2" t="s">
        <v>2655</v>
      </c>
      <c r="L2709" s="2">
        <v>1</v>
      </c>
      <c r="M2709" s="2">
        <v>2</v>
      </c>
      <c r="N2709" s="2">
        <v>0</v>
      </c>
      <c r="O2709" s="2" t="s">
        <v>2689</v>
      </c>
      <c r="P2709" s="2" t="s">
        <v>2662</v>
      </c>
      <c r="Q2709" s="2" t="s">
        <v>2649</v>
      </c>
      <c r="R2709" s="3">
        <v>11650</v>
      </c>
      <c r="S2709" s="3">
        <f>I2709*L2709*R2709</f>
        <v>11650</v>
      </c>
      <c r="T2709" s="2">
        <f>M2709+N2709</f>
        <v>2</v>
      </c>
    </row>
    <row r="2710" spans="1:20" x14ac:dyDescent="0.2">
      <c r="A2710" s="2" t="s">
        <v>5374</v>
      </c>
      <c r="B2710" s="2" t="s">
        <v>2044</v>
      </c>
      <c r="C2710" s="2" t="s">
        <v>118</v>
      </c>
      <c r="D2710" s="2" t="str">
        <f>INDEX(Hotels!$C$2:$C$49,MATCH(C2710,Hotels!$A$2:$A$49,0))</f>
        <v>Rishikesh</v>
      </c>
      <c r="E2710" s="11">
        <v>45937</v>
      </c>
      <c r="F2710" s="11">
        <v>46003</v>
      </c>
      <c r="G2710" s="11">
        <v>46008</v>
      </c>
      <c r="H2710" s="13">
        <f>DATE(YEAR(F2710),MONTH(F2710),1)</f>
        <v>45992</v>
      </c>
      <c r="I2710" s="2">
        <f>G2710-F2710</f>
        <v>5</v>
      </c>
      <c r="J2710" s="2">
        <f>F2710-E2710</f>
        <v>66</v>
      </c>
      <c r="K2710" s="2" t="s">
        <v>2655</v>
      </c>
      <c r="L2710" s="2">
        <v>1</v>
      </c>
      <c r="M2710" s="2">
        <v>1</v>
      </c>
      <c r="N2710" s="2">
        <v>0</v>
      </c>
      <c r="O2710" s="2" t="s">
        <v>2683</v>
      </c>
      <c r="P2710" s="2" t="s">
        <v>2652</v>
      </c>
      <c r="Q2710" s="2" t="s">
        <v>2649</v>
      </c>
      <c r="R2710" s="3">
        <v>9550</v>
      </c>
      <c r="S2710" s="3">
        <f>I2710*L2710*R2710</f>
        <v>47750</v>
      </c>
      <c r="T2710" s="2">
        <f>M2710+N2710</f>
        <v>1</v>
      </c>
    </row>
    <row r="2711" spans="1:20" x14ac:dyDescent="0.2">
      <c r="A2711" s="2" t="s">
        <v>5375</v>
      </c>
      <c r="B2711" s="2" t="s">
        <v>2403</v>
      </c>
      <c r="C2711" s="2" t="s">
        <v>93</v>
      </c>
      <c r="D2711" s="2" t="str">
        <f>INDEX(Hotels!$C$2:$C$49,MATCH(C2711,Hotels!$A$2:$A$49,0))</f>
        <v>Shimla</v>
      </c>
      <c r="E2711" s="11">
        <v>45937</v>
      </c>
      <c r="F2711" s="11">
        <v>45947</v>
      </c>
      <c r="G2711" s="11">
        <v>45948</v>
      </c>
      <c r="H2711" s="13">
        <f>DATE(YEAR(F2711),MONTH(F2711),1)</f>
        <v>45931</v>
      </c>
      <c r="I2711" s="2">
        <f>G2711-F2711</f>
        <v>1</v>
      </c>
      <c r="J2711" s="2">
        <f>F2711-E2711</f>
        <v>10</v>
      </c>
      <c r="K2711" s="2" t="s">
        <v>2655</v>
      </c>
      <c r="L2711" s="2">
        <v>1</v>
      </c>
      <c r="M2711" s="2">
        <v>1</v>
      </c>
      <c r="N2711" s="2">
        <v>0</v>
      </c>
      <c r="O2711" s="2" t="s">
        <v>2732</v>
      </c>
      <c r="P2711" s="2" t="s">
        <v>2652</v>
      </c>
      <c r="Q2711" s="2" t="s">
        <v>2664</v>
      </c>
      <c r="R2711" s="3">
        <v>5450</v>
      </c>
      <c r="S2711" s="3">
        <f>I2711*L2711*R2711</f>
        <v>5450</v>
      </c>
      <c r="T2711" s="2">
        <f>M2711+N2711</f>
        <v>1</v>
      </c>
    </row>
    <row r="2712" spans="1:20" x14ac:dyDescent="0.2">
      <c r="A2712" s="2" t="s">
        <v>5376</v>
      </c>
      <c r="B2712" s="2" t="s">
        <v>2451</v>
      </c>
      <c r="C2712" s="2" t="s">
        <v>110</v>
      </c>
      <c r="D2712" s="2" t="str">
        <f>INDEX(Hotels!$C$2:$C$49,MATCH(C2712,Hotels!$A$2:$A$49,0))</f>
        <v>Manali</v>
      </c>
      <c r="E2712" s="11">
        <v>45937</v>
      </c>
      <c r="F2712" s="11">
        <v>46040</v>
      </c>
      <c r="G2712" s="11">
        <v>46042</v>
      </c>
      <c r="H2712" s="13">
        <f>DATE(YEAR(F2712),MONTH(F2712),1)</f>
        <v>46023</v>
      </c>
      <c r="I2712" s="2">
        <f>G2712-F2712</f>
        <v>2</v>
      </c>
      <c r="J2712" s="2">
        <f>F2712-E2712</f>
        <v>103</v>
      </c>
      <c r="K2712" s="2" t="s">
        <v>2655</v>
      </c>
      <c r="L2712" s="2">
        <v>1</v>
      </c>
      <c r="M2712" s="2">
        <v>2</v>
      </c>
      <c r="N2712" s="2">
        <v>0</v>
      </c>
      <c r="O2712" s="2" t="s">
        <v>2647</v>
      </c>
      <c r="P2712" s="2" t="s">
        <v>2652</v>
      </c>
      <c r="Q2712" s="2" t="s">
        <v>2649</v>
      </c>
      <c r="R2712" s="3">
        <v>6800</v>
      </c>
      <c r="S2712" s="3">
        <f>I2712*L2712*R2712</f>
        <v>13600</v>
      </c>
      <c r="T2712" s="2">
        <f>M2712+N2712</f>
        <v>2</v>
      </c>
    </row>
    <row r="2713" spans="1:20" x14ac:dyDescent="0.2">
      <c r="A2713" s="2" t="s">
        <v>5377</v>
      </c>
      <c r="B2713" s="2" t="s">
        <v>441</v>
      </c>
      <c r="C2713" s="2" t="s">
        <v>116</v>
      </c>
      <c r="D2713" s="2" t="str">
        <f>INDEX(Hotels!$C$2:$C$49,MATCH(C2713,Hotels!$A$2:$A$49,0))</f>
        <v>Rishikesh</v>
      </c>
      <c r="E2713" s="11">
        <v>45938</v>
      </c>
      <c r="F2713" s="11">
        <v>46004</v>
      </c>
      <c r="G2713" s="11">
        <v>46007</v>
      </c>
      <c r="H2713" s="13">
        <f>DATE(YEAR(F2713),MONTH(F2713),1)</f>
        <v>45992</v>
      </c>
      <c r="I2713" s="2">
        <f>G2713-F2713</f>
        <v>3</v>
      </c>
      <c r="J2713" s="2">
        <f>F2713-E2713</f>
        <v>66</v>
      </c>
      <c r="K2713" s="2" t="s">
        <v>2668</v>
      </c>
      <c r="L2713" s="2">
        <v>1</v>
      </c>
      <c r="M2713" s="2">
        <v>2</v>
      </c>
      <c r="N2713" s="2">
        <v>0</v>
      </c>
      <c r="O2713" s="2" t="s">
        <v>2658</v>
      </c>
      <c r="P2713" s="2" t="s">
        <v>2656</v>
      </c>
      <c r="Q2713" s="2" t="s">
        <v>2649</v>
      </c>
      <c r="R2713" s="3">
        <v>3650</v>
      </c>
      <c r="S2713" s="3">
        <f>I2713*L2713*R2713</f>
        <v>10950</v>
      </c>
      <c r="T2713" s="2">
        <f>M2713+N2713</f>
        <v>2</v>
      </c>
    </row>
    <row r="2714" spans="1:20" x14ac:dyDescent="0.2">
      <c r="A2714" s="2" t="s">
        <v>5378</v>
      </c>
      <c r="B2714" s="2" t="s">
        <v>577</v>
      </c>
      <c r="C2714" s="2" t="s">
        <v>110</v>
      </c>
      <c r="D2714" s="2" t="str">
        <f>INDEX(Hotels!$C$2:$C$49,MATCH(C2714,Hotels!$A$2:$A$49,0))</f>
        <v>Manali</v>
      </c>
      <c r="E2714" s="11">
        <v>45938</v>
      </c>
      <c r="F2714" s="11">
        <v>45938</v>
      </c>
      <c r="G2714" s="11">
        <v>45940</v>
      </c>
      <c r="H2714" s="13">
        <f>DATE(YEAR(F2714),MONTH(F2714),1)</f>
        <v>45931</v>
      </c>
      <c r="I2714" s="2">
        <f>G2714-F2714</f>
        <v>2</v>
      </c>
      <c r="J2714" s="2">
        <f>F2714-E2714</f>
        <v>0</v>
      </c>
      <c r="K2714" s="2" t="s">
        <v>2655</v>
      </c>
      <c r="L2714" s="2">
        <v>1</v>
      </c>
      <c r="M2714" s="2">
        <v>1</v>
      </c>
      <c r="N2714" s="2">
        <v>0</v>
      </c>
      <c r="O2714" s="2" t="s">
        <v>2732</v>
      </c>
      <c r="P2714" s="2" t="s">
        <v>2652</v>
      </c>
      <c r="Q2714" s="2" t="s">
        <v>2649</v>
      </c>
      <c r="R2714" s="3">
        <v>5750</v>
      </c>
      <c r="S2714" s="3">
        <f>I2714*L2714*R2714</f>
        <v>11500</v>
      </c>
      <c r="T2714" s="2">
        <f>M2714+N2714</f>
        <v>1</v>
      </c>
    </row>
    <row r="2715" spans="1:20" x14ac:dyDescent="0.2">
      <c r="A2715" s="2" t="s">
        <v>5379</v>
      </c>
      <c r="B2715" s="2" t="s">
        <v>865</v>
      </c>
      <c r="C2715" s="2" t="s">
        <v>93</v>
      </c>
      <c r="D2715" s="2" t="str">
        <f>INDEX(Hotels!$C$2:$C$49,MATCH(C2715,Hotels!$A$2:$A$49,0))</f>
        <v>Shimla</v>
      </c>
      <c r="E2715" s="11">
        <v>45938</v>
      </c>
      <c r="F2715" s="11">
        <v>45951</v>
      </c>
      <c r="G2715" s="11">
        <v>45953</v>
      </c>
      <c r="H2715" s="13">
        <f>DATE(YEAR(F2715),MONTH(F2715),1)</f>
        <v>45931</v>
      </c>
      <c r="I2715" s="2">
        <f>G2715-F2715</f>
        <v>2</v>
      </c>
      <c r="J2715" s="2">
        <f>F2715-E2715</f>
        <v>13</v>
      </c>
      <c r="K2715" s="2" t="s">
        <v>2655</v>
      </c>
      <c r="L2715" s="2">
        <v>1</v>
      </c>
      <c r="M2715" s="2">
        <v>1</v>
      </c>
      <c r="N2715" s="2">
        <v>0</v>
      </c>
      <c r="O2715" s="2" t="s">
        <v>2732</v>
      </c>
      <c r="P2715" s="2" t="s">
        <v>2652</v>
      </c>
      <c r="Q2715" s="2" t="s">
        <v>2649</v>
      </c>
      <c r="R2715" s="3">
        <v>5200</v>
      </c>
      <c r="S2715" s="3">
        <f>I2715*L2715*R2715</f>
        <v>10400</v>
      </c>
      <c r="T2715" s="2">
        <f>M2715+N2715</f>
        <v>1</v>
      </c>
    </row>
    <row r="2716" spans="1:20" x14ac:dyDescent="0.2">
      <c r="A2716" s="2" t="s">
        <v>5380</v>
      </c>
      <c r="B2716" s="2" t="s">
        <v>1417</v>
      </c>
      <c r="C2716" s="2" t="s">
        <v>118</v>
      </c>
      <c r="D2716" s="2" t="str">
        <f>INDEX(Hotels!$C$2:$C$49,MATCH(C2716,Hotels!$A$2:$A$49,0))</f>
        <v>Rishikesh</v>
      </c>
      <c r="E2716" s="11">
        <v>45938</v>
      </c>
      <c r="F2716" s="11">
        <v>45943</v>
      </c>
      <c r="G2716" s="11">
        <v>45944</v>
      </c>
      <c r="H2716" s="13">
        <f>DATE(YEAR(F2716),MONTH(F2716),1)</f>
        <v>45931</v>
      </c>
      <c r="I2716" s="2">
        <f>G2716-F2716</f>
        <v>1</v>
      </c>
      <c r="J2716" s="2">
        <f>F2716-E2716</f>
        <v>5</v>
      </c>
      <c r="K2716" s="2" t="s">
        <v>2655</v>
      </c>
      <c r="L2716" s="2">
        <v>1</v>
      </c>
      <c r="M2716" s="2">
        <v>1</v>
      </c>
      <c r="N2716" s="2">
        <v>0</v>
      </c>
      <c r="O2716" s="2" t="s">
        <v>2732</v>
      </c>
      <c r="P2716" s="2" t="s">
        <v>2656</v>
      </c>
      <c r="Q2716" s="2" t="s">
        <v>2649</v>
      </c>
      <c r="R2716" s="3">
        <v>10900</v>
      </c>
      <c r="S2716" s="3">
        <f>I2716*L2716*R2716</f>
        <v>10900</v>
      </c>
      <c r="T2716" s="2">
        <f>M2716+N2716</f>
        <v>1</v>
      </c>
    </row>
    <row r="2717" spans="1:20" x14ac:dyDescent="0.2">
      <c r="A2717" s="2" t="s">
        <v>5381</v>
      </c>
      <c r="B2717" s="2" t="s">
        <v>534</v>
      </c>
      <c r="C2717" s="2" t="s">
        <v>63</v>
      </c>
      <c r="D2717" s="2" t="str">
        <f>INDEX(Hotels!$C$2:$C$49,MATCH(C2717,Hotels!$A$2:$A$49,0))</f>
        <v>New Delhi</v>
      </c>
      <c r="E2717" s="11">
        <v>45939</v>
      </c>
      <c r="F2717" s="11">
        <v>45973</v>
      </c>
      <c r="G2717" s="11">
        <v>45975</v>
      </c>
      <c r="H2717" s="13">
        <f>DATE(YEAR(F2717),MONTH(F2717),1)</f>
        <v>45962</v>
      </c>
      <c r="I2717" s="2">
        <f>G2717-F2717</f>
        <v>2</v>
      </c>
      <c r="J2717" s="2">
        <f>F2717-E2717</f>
        <v>34</v>
      </c>
      <c r="K2717" s="2" t="s">
        <v>2655</v>
      </c>
      <c r="L2717" s="2">
        <v>1</v>
      </c>
      <c r="M2717" s="2">
        <v>3</v>
      </c>
      <c r="N2717" s="2">
        <v>0</v>
      </c>
      <c r="O2717" s="2" t="s">
        <v>2689</v>
      </c>
      <c r="P2717" s="2" t="s">
        <v>2652</v>
      </c>
      <c r="Q2717" s="2" t="s">
        <v>2649</v>
      </c>
      <c r="R2717" s="3">
        <v>10750</v>
      </c>
      <c r="S2717" s="3">
        <f>I2717*L2717*R2717</f>
        <v>21500</v>
      </c>
      <c r="T2717" s="2">
        <f>M2717+N2717</f>
        <v>3</v>
      </c>
    </row>
    <row r="2718" spans="1:20" x14ac:dyDescent="0.2">
      <c r="A2718" s="2" t="s">
        <v>5382</v>
      </c>
      <c r="B2718" s="2" t="s">
        <v>815</v>
      </c>
      <c r="C2718" s="2" t="s">
        <v>37</v>
      </c>
      <c r="D2718" s="2" t="str">
        <f>INDEX(Hotels!$C$2:$C$49,MATCH(C2718,Hotels!$A$2:$A$49,0))</f>
        <v>Udaipur</v>
      </c>
      <c r="E2718" s="11">
        <v>45939</v>
      </c>
      <c r="F2718" s="11">
        <v>45946</v>
      </c>
      <c r="G2718" s="11">
        <v>45947</v>
      </c>
      <c r="H2718" s="13">
        <f>DATE(YEAR(F2718),MONTH(F2718),1)</f>
        <v>45931</v>
      </c>
      <c r="I2718" s="2">
        <f>G2718-F2718</f>
        <v>1</v>
      </c>
      <c r="J2718" s="2">
        <f>F2718-E2718</f>
        <v>7</v>
      </c>
      <c r="K2718" s="2" t="s">
        <v>2668</v>
      </c>
      <c r="L2718" s="2">
        <v>1</v>
      </c>
      <c r="M2718" s="2">
        <v>1</v>
      </c>
      <c r="N2718" s="2">
        <v>0</v>
      </c>
      <c r="O2718" s="2" t="s">
        <v>2732</v>
      </c>
      <c r="P2718" s="2" t="s">
        <v>2652</v>
      </c>
      <c r="Q2718" s="2" t="s">
        <v>2649</v>
      </c>
      <c r="R2718" s="3">
        <v>14850</v>
      </c>
      <c r="S2718" s="3">
        <f>I2718*L2718*R2718</f>
        <v>14850</v>
      </c>
      <c r="T2718" s="2">
        <f>M2718+N2718</f>
        <v>1</v>
      </c>
    </row>
    <row r="2719" spans="1:20" x14ac:dyDescent="0.2">
      <c r="A2719" s="2" t="s">
        <v>5383</v>
      </c>
      <c r="B2719" s="2" t="s">
        <v>1192</v>
      </c>
      <c r="C2719" s="2" t="s">
        <v>110</v>
      </c>
      <c r="D2719" s="2" t="str">
        <f>INDEX(Hotels!$C$2:$C$49,MATCH(C2719,Hotels!$A$2:$A$49,0))</f>
        <v>Manali</v>
      </c>
      <c r="E2719" s="11">
        <v>45939</v>
      </c>
      <c r="F2719" s="11">
        <v>45983</v>
      </c>
      <c r="G2719" s="11">
        <v>45985</v>
      </c>
      <c r="H2719" s="13">
        <f>DATE(YEAR(F2719),MONTH(F2719),1)</f>
        <v>45962</v>
      </c>
      <c r="I2719" s="2">
        <f>G2719-F2719</f>
        <v>2</v>
      </c>
      <c r="J2719" s="2">
        <f>F2719-E2719</f>
        <v>44</v>
      </c>
      <c r="K2719" s="2" t="s">
        <v>2646</v>
      </c>
      <c r="L2719" s="2">
        <v>2</v>
      </c>
      <c r="M2719" s="2">
        <v>4</v>
      </c>
      <c r="N2719" s="2">
        <v>0</v>
      </c>
      <c r="O2719" s="2" t="s">
        <v>2658</v>
      </c>
      <c r="P2719" s="2" t="s">
        <v>2656</v>
      </c>
      <c r="Q2719" s="2" t="s">
        <v>2649</v>
      </c>
      <c r="R2719" s="3">
        <v>7850</v>
      </c>
      <c r="S2719" s="3">
        <f>I2719*L2719*R2719</f>
        <v>31400</v>
      </c>
      <c r="T2719" s="2">
        <f>M2719+N2719</f>
        <v>4</v>
      </c>
    </row>
    <row r="2720" spans="1:20" x14ac:dyDescent="0.2">
      <c r="A2720" s="2" t="s">
        <v>5384</v>
      </c>
      <c r="B2720" s="2" t="s">
        <v>2020</v>
      </c>
      <c r="C2720" s="2" t="s">
        <v>69</v>
      </c>
      <c r="D2720" s="2" t="str">
        <f>INDEX(Hotels!$C$2:$C$49,MATCH(C2720,Hotels!$A$2:$A$49,0))</f>
        <v>New Delhi</v>
      </c>
      <c r="E2720" s="11">
        <v>45939</v>
      </c>
      <c r="F2720" s="11">
        <v>45951</v>
      </c>
      <c r="G2720" s="11">
        <v>45954</v>
      </c>
      <c r="H2720" s="13">
        <f>DATE(YEAR(F2720),MONTH(F2720),1)</f>
        <v>45931</v>
      </c>
      <c r="I2720" s="2">
        <f>G2720-F2720</f>
        <v>3</v>
      </c>
      <c r="J2720" s="2">
        <f>F2720-E2720</f>
        <v>12</v>
      </c>
      <c r="K2720" s="2" t="s">
        <v>2646</v>
      </c>
      <c r="L2720" s="2">
        <v>1</v>
      </c>
      <c r="M2720" s="2">
        <v>2</v>
      </c>
      <c r="N2720" s="2">
        <v>0</v>
      </c>
      <c r="O2720" s="2" t="s">
        <v>2732</v>
      </c>
      <c r="P2720" s="2" t="s">
        <v>2662</v>
      </c>
      <c r="Q2720" s="2" t="s">
        <v>2649</v>
      </c>
      <c r="R2720" s="3">
        <v>29400</v>
      </c>
      <c r="S2720" s="3">
        <f>I2720*L2720*R2720</f>
        <v>88200</v>
      </c>
      <c r="T2720" s="2">
        <f>M2720+N2720</f>
        <v>2</v>
      </c>
    </row>
    <row r="2721" spans="1:20" x14ac:dyDescent="0.2">
      <c r="A2721" s="2" t="s">
        <v>5385</v>
      </c>
      <c r="B2721" s="2" t="s">
        <v>2175</v>
      </c>
      <c r="C2721" s="2" t="s">
        <v>69</v>
      </c>
      <c r="D2721" s="2" t="str">
        <f>INDEX(Hotels!$C$2:$C$49,MATCH(C2721,Hotels!$A$2:$A$49,0))</f>
        <v>New Delhi</v>
      </c>
      <c r="E2721" s="11">
        <v>45939</v>
      </c>
      <c r="F2721" s="11">
        <v>46013</v>
      </c>
      <c r="G2721" s="11">
        <v>46017</v>
      </c>
      <c r="H2721" s="13">
        <f>DATE(YEAR(F2721),MONTH(F2721),1)</f>
        <v>45992</v>
      </c>
      <c r="I2721" s="2">
        <f>G2721-F2721</f>
        <v>4</v>
      </c>
      <c r="J2721" s="2">
        <f>F2721-E2721</f>
        <v>74</v>
      </c>
      <c r="K2721" s="2" t="s">
        <v>2666</v>
      </c>
      <c r="L2721" s="2">
        <v>1</v>
      </c>
      <c r="M2721" s="2">
        <v>2</v>
      </c>
      <c r="N2721" s="2">
        <v>1</v>
      </c>
      <c r="O2721" s="2" t="s">
        <v>2651</v>
      </c>
      <c r="P2721" s="2" t="s">
        <v>2659</v>
      </c>
      <c r="Q2721" s="2" t="s">
        <v>2653</v>
      </c>
      <c r="R2721" s="3">
        <v>47350</v>
      </c>
      <c r="S2721" s="3">
        <f>I2721*L2721*R2721</f>
        <v>189400</v>
      </c>
      <c r="T2721" s="2">
        <f>M2721+N2721</f>
        <v>3</v>
      </c>
    </row>
    <row r="2722" spans="1:20" x14ac:dyDescent="0.2">
      <c r="A2722" s="2" t="s">
        <v>5386</v>
      </c>
      <c r="B2722" s="2" t="s">
        <v>2220</v>
      </c>
      <c r="C2722" s="2" t="s">
        <v>101</v>
      </c>
      <c r="D2722" s="2" t="str">
        <f>INDEX(Hotels!$C$2:$C$49,MATCH(C2722,Hotels!$A$2:$A$49,0))</f>
        <v>Shimla</v>
      </c>
      <c r="E2722" s="11">
        <v>45939</v>
      </c>
      <c r="F2722" s="11">
        <v>45968</v>
      </c>
      <c r="G2722" s="11">
        <v>45972</v>
      </c>
      <c r="H2722" s="13">
        <f>DATE(YEAR(F2722),MONTH(F2722),1)</f>
        <v>45962</v>
      </c>
      <c r="I2722" s="2">
        <f>G2722-F2722</f>
        <v>4</v>
      </c>
      <c r="J2722" s="2">
        <f>F2722-E2722</f>
        <v>29</v>
      </c>
      <c r="K2722" s="2" t="s">
        <v>2668</v>
      </c>
      <c r="L2722" s="2">
        <v>1</v>
      </c>
      <c r="M2722" s="2">
        <v>1</v>
      </c>
      <c r="N2722" s="2">
        <v>0</v>
      </c>
      <c r="O2722" s="2" t="s">
        <v>2683</v>
      </c>
      <c r="P2722" s="2" t="s">
        <v>2656</v>
      </c>
      <c r="Q2722" s="2" t="s">
        <v>2649</v>
      </c>
      <c r="R2722" s="3">
        <v>5150</v>
      </c>
      <c r="S2722" s="3">
        <f>I2722*L2722*R2722</f>
        <v>20600</v>
      </c>
      <c r="T2722" s="2">
        <f>M2722+N2722</f>
        <v>1</v>
      </c>
    </row>
    <row r="2723" spans="1:20" x14ac:dyDescent="0.2">
      <c r="A2723" s="2" t="s">
        <v>5387</v>
      </c>
      <c r="B2723" s="2" t="s">
        <v>580</v>
      </c>
      <c r="C2723" s="2" t="s">
        <v>118</v>
      </c>
      <c r="D2723" s="2" t="str">
        <f>INDEX(Hotels!$C$2:$C$49,MATCH(C2723,Hotels!$A$2:$A$49,0))</f>
        <v>Rishikesh</v>
      </c>
      <c r="E2723" s="11">
        <v>45940</v>
      </c>
      <c r="F2723" s="11">
        <v>45948</v>
      </c>
      <c r="G2723" s="11">
        <v>45950</v>
      </c>
      <c r="H2723" s="13">
        <f>DATE(YEAR(F2723),MONTH(F2723),1)</f>
        <v>45931</v>
      </c>
      <c r="I2723" s="2">
        <f>G2723-F2723</f>
        <v>2</v>
      </c>
      <c r="J2723" s="2">
        <f>F2723-E2723</f>
        <v>8</v>
      </c>
      <c r="K2723" s="2" t="s">
        <v>2646</v>
      </c>
      <c r="L2723" s="2">
        <v>1</v>
      </c>
      <c r="M2723" s="2">
        <v>2</v>
      </c>
      <c r="N2723" s="2">
        <v>0</v>
      </c>
      <c r="O2723" s="2" t="s">
        <v>2683</v>
      </c>
      <c r="P2723" s="2" t="s">
        <v>2652</v>
      </c>
      <c r="Q2723" s="2" t="s">
        <v>2649</v>
      </c>
      <c r="R2723" s="3">
        <v>16150</v>
      </c>
      <c r="S2723" s="3">
        <f>I2723*L2723*R2723</f>
        <v>32300</v>
      </c>
      <c r="T2723" s="2">
        <f>M2723+N2723</f>
        <v>2</v>
      </c>
    </row>
    <row r="2724" spans="1:20" x14ac:dyDescent="0.2">
      <c r="A2724" s="2" t="s">
        <v>5388</v>
      </c>
      <c r="B2724" s="2" t="s">
        <v>974</v>
      </c>
      <c r="C2724" s="2" t="s">
        <v>89</v>
      </c>
      <c r="D2724" s="2" t="str">
        <f>INDEX(Hotels!$C$2:$C$49,MATCH(C2724,Hotels!$A$2:$A$49,0))</f>
        <v>Kochi</v>
      </c>
      <c r="E2724" s="11">
        <v>45940</v>
      </c>
      <c r="F2724" s="11">
        <v>45973</v>
      </c>
      <c r="G2724" s="11">
        <v>45975</v>
      </c>
      <c r="H2724" s="13">
        <f>DATE(YEAR(F2724),MONTH(F2724),1)</f>
        <v>45962</v>
      </c>
      <c r="I2724" s="2">
        <f>G2724-F2724</f>
        <v>2</v>
      </c>
      <c r="J2724" s="2">
        <f>F2724-E2724</f>
        <v>33</v>
      </c>
      <c r="K2724" s="2" t="s">
        <v>2646</v>
      </c>
      <c r="L2724" s="2">
        <v>1</v>
      </c>
      <c r="M2724" s="2">
        <v>2</v>
      </c>
      <c r="N2724" s="2">
        <v>0</v>
      </c>
      <c r="O2724" s="2" t="s">
        <v>2689</v>
      </c>
      <c r="P2724" s="2" t="s">
        <v>2659</v>
      </c>
      <c r="Q2724" s="2" t="s">
        <v>2653</v>
      </c>
      <c r="R2724" s="3">
        <v>13250</v>
      </c>
      <c r="S2724" s="3">
        <f>I2724*L2724*R2724</f>
        <v>26500</v>
      </c>
      <c r="T2724" s="2">
        <f>M2724+N2724</f>
        <v>2</v>
      </c>
    </row>
    <row r="2725" spans="1:20" x14ac:dyDescent="0.2">
      <c r="A2725" s="2" t="s">
        <v>5389</v>
      </c>
      <c r="B2725" s="2" t="s">
        <v>1024</v>
      </c>
      <c r="C2725" s="2" t="s">
        <v>69</v>
      </c>
      <c r="D2725" s="2" t="str">
        <f>INDEX(Hotels!$C$2:$C$49,MATCH(C2725,Hotels!$A$2:$A$49,0))</f>
        <v>New Delhi</v>
      </c>
      <c r="E2725" s="11">
        <v>45940</v>
      </c>
      <c r="F2725" s="11">
        <v>45963</v>
      </c>
      <c r="G2725" s="11">
        <v>45965</v>
      </c>
      <c r="H2725" s="13">
        <f>DATE(YEAR(F2725),MONTH(F2725),1)</f>
        <v>45962</v>
      </c>
      <c r="I2725" s="2">
        <f>G2725-F2725</f>
        <v>2</v>
      </c>
      <c r="J2725" s="2">
        <f>F2725-E2725</f>
        <v>23</v>
      </c>
      <c r="K2725" s="2" t="s">
        <v>2646</v>
      </c>
      <c r="L2725" s="2">
        <v>1</v>
      </c>
      <c r="M2725" s="2">
        <v>3</v>
      </c>
      <c r="N2725" s="2">
        <v>0</v>
      </c>
      <c r="O2725" s="2" t="s">
        <v>2689</v>
      </c>
      <c r="P2725" s="2" t="s">
        <v>2662</v>
      </c>
      <c r="Q2725" s="2" t="s">
        <v>2649</v>
      </c>
      <c r="R2725" s="3">
        <v>29750</v>
      </c>
      <c r="S2725" s="3">
        <f>I2725*L2725*R2725</f>
        <v>59500</v>
      </c>
      <c r="T2725" s="2">
        <f>M2725+N2725</f>
        <v>3</v>
      </c>
    </row>
    <row r="2726" spans="1:20" x14ac:dyDescent="0.2">
      <c r="A2726" s="2" t="s">
        <v>5390</v>
      </c>
      <c r="B2726" s="2" t="s">
        <v>1343</v>
      </c>
      <c r="C2726" s="2" t="s">
        <v>118</v>
      </c>
      <c r="D2726" s="2" t="str">
        <f>INDEX(Hotels!$C$2:$C$49,MATCH(C2726,Hotels!$A$2:$A$49,0))</f>
        <v>Rishikesh</v>
      </c>
      <c r="E2726" s="11">
        <v>45940</v>
      </c>
      <c r="F2726" s="11">
        <v>45940</v>
      </c>
      <c r="G2726" s="11">
        <v>45943</v>
      </c>
      <c r="H2726" s="13">
        <f>DATE(YEAR(F2726),MONTH(F2726),1)</f>
        <v>45931</v>
      </c>
      <c r="I2726" s="2">
        <f>G2726-F2726</f>
        <v>3</v>
      </c>
      <c r="J2726" s="2">
        <f>F2726-E2726</f>
        <v>0</v>
      </c>
      <c r="K2726" s="2" t="s">
        <v>2666</v>
      </c>
      <c r="L2726" s="2">
        <v>1</v>
      </c>
      <c r="M2726" s="2">
        <v>1</v>
      </c>
      <c r="N2726" s="2">
        <v>0</v>
      </c>
      <c r="O2726" s="2" t="s">
        <v>2670</v>
      </c>
      <c r="P2726" s="2" t="s">
        <v>2662</v>
      </c>
      <c r="Q2726" s="2" t="s">
        <v>2649</v>
      </c>
      <c r="R2726" s="3">
        <v>25100</v>
      </c>
      <c r="S2726" s="3">
        <f>I2726*L2726*R2726</f>
        <v>75300</v>
      </c>
      <c r="T2726" s="2">
        <f>M2726+N2726</f>
        <v>1</v>
      </c>
    </row>
    <row r="2727" spans="1:20" x14ac:dyDescent="0.2">
      <c r="A2727" s="2" t="s">
        <v>5391</v>
      </c>
      <c r="B2727" s="2" t="s">
        <v>1369</v>
      </c>
      <c r="C2727" s="2" t="s">
        <v>129</v>
      </c>
      <c r="D2727" s="2" t="str">
        <f>INDEX(Hotels!$C$2:$C$49,MATCH(C2727,Hotels!$A$2:$A$49,0))</f>
        <v>Varanasi</v>
      </c>
      <c r="E2727" s="11">
        <v>45940</v>
      </c>
      <c r="F2727" s="11">
        <v>46053</v>
      </c>
      <c r="G2727" s="11">
        <v>46059</v>
      </c>
      <c r="H2727" s="13">
        <f>DATE(YEAR(F2727),MONTH(F2727),1)</f>
        <v>46023</v>
      </c>
      <c r="I2727" s="2">
        <f>G2727-F2727</f>
        <v>6</v>
      </c>
      <c r="J2727" s="2">
        <f>F2727-E2727</f>
        <v>113</v>
      </c>
      <c r="K2727" s="2" t="s">
        <v>2668</v>
      </c>
      <c r="L2727" s="2">
        <v>1</v>
      </c>
      <c r="M2727" s="2">
        <v>2</v>
      </c>
      <c r="N2727" s="2">
        <v>1</v>
      </c>
      <c r="O2727" s="2" t="s">
        <v>2683</v>
      </c>
      <c r="P2727" s="2" t="s">
        <v>2659</v>
      </c>
      <c r="Q2727" s="2" t="s">
        <v>2649</v>
      </c>
      <c r="R2727" s="3">
        <v>4400</v>
      </c>
      <c r="S2727" s="3">
        <f>I2727*L2727*R2727</f>
        <v>26400</v>
      </c>
      <c r="T2727" s="2">
        <f>M2727+N2727</f>
        <v>3</v>
      </c>
    </row>
    <row r="2728" spans="1:20" x14ac:dyDescent="0.2">
      <c r="A2728" s="2" t="s">
        <v>5392</v>
      </c>
      <c r="B2728" s="2" t="s">
        <v>1689</v>
      </c>
      <c r="C2728" s="2" t="s">
        <v>81</v>
      </c>
      <c r="D2728" s="2" t="str">
        <f>INDEX(Hotels!$C$2:$C$49,MATCH(C2728,Hotels!$A$2:$A$49,0))</f>
        <v>Bengaluru</v>
      </c>
      <c r="E2728" s="11">
        <v>45940</v>
      </c>
      <c r="F2728" s="11">
        <v>45970</v>
      </c>
      <c r="G2728" s="11">
        <v>45973</v>
      </c>
      <c r="H2728" s="13">
        <f>DATE(YEAR(F2728),MONTH(F2728),1)</f>
        <v>45962</v>
      </c>
      <c r="I2728" s="2">
        <f>G2728-F2728</f>
        <v>3</v>
      </c>
      <c r="J2728" s="2">
        <f>F2728-E2728</f>
        <v>30</v>
      </c>
      <c r="K2728" s="2" t="s">
        <v>2668</v>
      </c>
      <c r="L2728" s="2">
        <v>1</v>
      </c>
      <c r="M2728" s="2">
        <v>2</v>
      </c>
      <c r="N2728" s="2">
        <v>0</v>
      </c>
      <c r="O2728" s="2" t="s">
        <v>2732</v>
      </c>
      <c r="P2728" s="2" t="s">
        <v>2652</v>
      </c>
      <c r="Q2728" s="2" t="s">
        <v>2649</v>
      </c>
      <c r="R2728" s="3">
        <v>16450</v>
      </c>
      <c r="S2728" s="3">
        <f>I2728*L2728*R2728</f>
        <v>49350</v>
      </c>
      <c r="T2728" s="2">
        <f>M2728+N2728</f>
        <v>2</v>
      </c>
    </row>
    <row r="2729" spans="1:20" x14ac:dyDescent="0.2">
      <c r="A2729" s="2" t="s">
        <v>5393</v>
      </c>
      <c r="B2729" s="2" t="s">
        <v>2003</v>
      </c>
      <c r="C2729" s="2" t="s">
        <v>47</v>
      </c>
      <c r="D2729" s="2" t="str">
        <f>INDEX(Hotels!$C$2:$C$49,MATCH(C2729,Hotels!$A$2:$A$49,0))</f>
        <v>Agra</v>
      </c>
      <c r="E2729" s="11">
        <v>45940</v>
      </c>
      <c r="F2729" s="11">
        <v>45980</v>
      </c>
      <c r="G2729" s="11">
        <v>45983</v>
      </c>
      <c r="H2729" s="13">
        <f>DATE(YEAR(F2729),MONTH(F2729),1)</f>
        <v>45962</v>
      </c>
      <c r="I2729" s="2">
        <f>G2729-F2729</f>
        <v>3</v>
      </c>
      <c r="J2729" s="2">
        <f>F2729-E2729</f>
        <v>40</v>
      </c>
      <c r="K2729" s="2" t="s">
        <v>2666</v>
      </c>
      <c r="L2729" s="2">
        <v>1</v>
      </c>
      <c r="M2729" s="2">
        <v>2</v>
      </c>
      <c r="N2729" s="2">
        <v>3</v>
      </c>
      <c r="O2729" s="2" t="s">
        <v>2683</v>
      </c>
      <c r="P2729" s="2" t="s">
        <v>2659</v>
      </c>
      <c r="Q2729" s="2" t="s">
        <v>2653</v>
      </c>
      <c r="R2729" s="3">
        <v>14950</v>
      </c>
      <c r="S2729" s="3">
        <f>I2729*L2729*R2729</f>
        <v>44850</v>
      </c>
      <c r="T2729" s="2">
        <f>M2729+N2729</f>
        <v>5</v>
      </c>
    </row>
    <row r="2730" spans="1:20" x14ac:dyDescent="0.2">
      <c r="A2730" s="2" t="s">
        <v>5394</v>
      </c>
      <c r="B2730" s="2" t="s">
        <v>2013</v>
      </c>
      <c r="C2730" s="2" t="s">
        <v>67</v>
      </c>
      <c r="D2730" s="2" t="str">
        <f>INDEX(Hotels!$C$2:$C$49,MATCH(C2730,Hotels!$A$2:$A$49,0))</f>
        <v>New Delhi</v>
      </c>
      <c r="E2730" s="11">
        <v>45940</v>
      </c>
      <c r="F2730" s="11">
        <v>45958</v>
      </c>
      <c r="G2730" s="11">
        <v>45961</v>
      </c>
      <c r="H2730" s="13">
        <f>DATE(YEAR(F2730),MONTH(F2730),1)</f>
        <v>45931</v>
      </c>
      <c r="I2730" s="2">
        <f>G2730-F2730</f>
        <v>3</v>
      </c>
      <c r="J2730" s="2">
        <f>F2730-E2730</f>
        <v>18</v>
      </c>
      <c r="K2730" s="2" t="s">
        <v>2668</v>
      </c>
      <c r="L2730" s="2">
        <v>1</v>
      </c>
      <c r="M2730" s="2">
        <v>2</v>
      </c>
      <c r="N2730" s="2">
        <v>0</v>
      </c>
      <c r="O2730" s="2" t="s">
        <v>2683</v>
      </c>
      <c r="P2730" s="2" t="s">
        <v>2662</v>
      </c>
      <c r="Q2730" s="2" t="s">
        <v>2653</v>
      </c>
      <c r="R2730" s="3">
        <v>4800</v>
      </c>
      <c r="S2730" s="3">
        <f>I2730*L2730*R2730</f>
        <v>14400</v>
      </c>
      <c r="T2730" s="2">
        <f>M2730+N2730</f>
        <v>2</v>
      </c>
    </row>
    <row r="2731" spans="1:20" x14ac:dyDescent="0.2">
      <c r="A2731" s="2" t="s">
        <v>5395</v>
      </c>
      <c r="B2731" s="2" t="s">
        <v>2402</v>
      </c>
      <c r="C2731" s="2" t="s">
        <v>37</v>
      </c>
      <c r="D2731" s="2" t="str">
        <f>INDEX(Hotels!$C$2:$C$49,MATCH(C2731,Hotels!$A$2:$A$49,0))</f>
        <v>Udaipur</v>
      </c>
      <c r="E2731" s="11">
        <v>45940</v>
      </c>
      <c r="F2731" s="11">
        <v>46086</v>
      </c>
      <c r="G2731" s="11">
        <v>46088</v>
      </c>
      <c r="H2731" s="13">
        <f>DATE(YEAR(F2731),MONTH(F2731),1)</f>
        <v>46082</v>
      </c>
      <c r="I2731" s="2">
        <f>G2731-F2731</f>
        <v>2</v>
      </c>
      <c r="J2731" s="2">
        <f>F2731-E2731</f>
        <v>146</v>
      </c>
      <c r="K2731" s="2" t="s">
        <v>2655</v>
      </c>
      <c r="L2731" s="2">
        <v>2</v>
      </c>
      <c r="M2731" s="2">
        <v>4</v>
      </c>
      <c r="N2731" s="2">
        <v>0</v>
      </c>
      <c r="O2731" s="2" t="s">
        <v>2658</v>
      </c>
      <c r="P2731" s="2" t="s">
        <v>2659</v>
      </c>
      <c r="Q2731" s="2" t="s">
        <v>2649</v>
      </c>
      <c r="R2731" s="3">
        <v>19500</v>
      </c>
      <c r="S2731" s="3">
        <f>I2731*L2731*R2731</f>
        <v>78000</v>
      </c>
      <c r="T2731" s="2">
        <f>M2731+N2731</f>
        <v>4</v>
      </c>
    </row>
    <row r="2732" spans="1:20" x14ac:dyDescent="0.2">
      <c r="A2732" s="2" t="s">
        <v>5396</v>
      </c>
      <c r="B2732" s="2" t="s">
        <v>2408</v>
      </c>
      <c r="C2732" s="2" t="s">
        <v>67</v>
      </c>
      <c r="D2732" s="2" t="str">
        <f>INDEX(Hotels!$C$2:$C$49,MATCH(C2732,Hotels!$A$2:$A$49,0))</f>
        <v>New Delhi</v>
      </c>
      <c r="E2732" s="11">
        <v>45940</v>
      </c>
      <c r="F2732" s="11">
        <v>45953</v>
      </c>
      <c r="G2732" s="11">
        <v>45958</v>
      </c>
      <c r="H2732" s="13">
        <f>DATE(YEAR(F2732),MONTH(F2732),1)</f>
        <v>45931</v>
      </c>
      <c r="I2732" s="2">
        <f>G2732-F2732</f>
        <v>5</v>
      </c>
      <c r="J2732" s="2">
        <f>F2732-E2732</f>
        <v>13</v>
      </c>
      <c r="K2732" s="2" t="s">
        <v>2655</v>
      </c>
      <c r="L2732" s="2">
        <v>1</v>
      </c>
      <c r="M2732" s="2">
        <v>1</v>
      </c>
      <c r="N2732" s="2">
        <v>0</v>
      </c>
      <c r="O2732" s="2" t="s">
        <v>2683</v>
      </c>
      <c r="P2732" s="2" t="s">
        <v>2672</v>
      </c>
      <c r="Q2732" s="2" t="s">
        <v>2649</v>
      </c>
      <c r="R2732" s="3">
        <v>6700</v>
      </c>
      <c r="S2732" s="3">
        <f>I2732*L2732*R2732</f>
        <v>33500</v>
      </c>
      <c r="T2732" s="2">
        <f>M2732+N2732</f>
        <v>1</v>
      </c>
    </row>
    <row r="2733" spans="1:20" x14ac:dyDescent="0.2">
      <c r="A2733" s="2" t="s">
        <v>5397</v>
      </c>
      <c r="B2733" s="2" t="s">
        <v>947</v>
      </c>
      <c r="C2733" s="2" t="s">
        <v>49</v>
      </c>
      <c r="D2733" s="2" t="str">
        <f>INDEX(Hotels!$C$2:$C$49,MATCH(C2733,Hotels!$A$2:$A$49,0))</f>
        <v>Agra</v>
      </c>
      <c r="E2733" s="11">
        <v>45941</v>
      </c>
      <c r="F2733" s="11">
        <v>45979</v>
      </c>
      <c r="G2733" s="11">
        <v>45984</v>
      </c>
      <c r="H2733" s="13">
        <f>DATE(YEAR(F2733),MONTH(F2733),1)</f>
        <v>45962</v>
      </c>
      <c r="I2733" s="2">
        <f>G2733-F2733</f>
        <v>5</v>
      </c>
      <c r="J2733" s="2">
        <f>F2733-E2733</f>
        <v>38</v>
      </c>
      <c r="K2733" s="2" t="s">
        <v>2655</v>
      </c>
      <c r="L2733" s="2">
        <v>1</v>
      </c>
      <c r="M2733" s="2">
        <v>2</v>
      </c>
      <c r="N2733" s="2">
        <v>0</v>
      </c>
      <c r="O2733" s="2" t="s">
        <v>2670</v>
      </c>
      <c r="P2733" s="2" t="s">
        <v>2652</v>
      </c>
      <c r="Q2733" s="2" t="s">
        <v>2649</v>
      </c>
      <c r="R2733" s="3">
        <v>3700</v>
      </c>
      <c r="S2733" s="3">
        <f>I2733*L2733*R2733</f>
        <v>18500</v>
      </c>
      <c r="T2733" s="2">
        <f>M2733+N2733</f>
        <v>2</v>
      </c>
    </row>
    <row r="2734" spans="1:20" x14ac:dyDescent="0.2">
      <c r="A2734" s="2" t="s">
        <v>5398</v>
      </c>
      <c r="B2734" s="2" t="s">
        <v>1372</v>
      </c>
      <c r="C2734" s="2" t="s">
        <v>34</v>
      </c>
      <c r="D2734" s="2" t="str">
        <f>INDEX(Hotels!$C$2:$C$49,MATCH(C2734,Hotels!$A$2:$A$49,0))</f>
        <v>Udaipur</v>
      </c>
      <c r="E2734" s="11">
        <v>45941</v>
      </c>
      <c r="F2734" s="11">
        <v>45958</v>
      </c>
      <c r="G2734" s="11">
        <v>45961</v>
      </c>
      <c r="H2734" s="13">
        <f>DATE(YEAR(F2734),MONTH(F2734),1)</f>
        <v>45931</v>
      </c>
      <c r="I2734" s="2">
        <f>G2734-F2734</f>
        <v>3</v>
      </c>
      <c r="J2734" s="2">
        <f>F2734-E2734</f>
        <v>17</v>
      </c>
      <c r="K2734" s="2" t="s">
        <v>2646</v>
      </c>
      <c r="L2734" s="2">
        <v>1</v>
      </c>
      <c r="M2734" s="2">
        <v>1</v>
      </c>
      <c r="N2734" s="2">
        <v>0</v>
      </c>
      <c r="O2734" s="2" t="s">
        <v>2689</v>
      </c>
      <c r="P2734" s="2" t="s">
        <v>2659</v>
      </c>
      <c r="Q2734" s="2" t="s">
        <v>2649</v>
      </c>
      <c r="R2734" s="3">
        <v>12300</v>
      </c>
      <c r="S2734" s="3">
        <f>I2734*L2734*R2734</f>
        <v>36900</v>
      </c>
      <c r="T2734" s="2">
        <f>M2734+N2734</f>
        <v>1</v>
      </c>
    </row>
    <row r="2735" spans="1:20" x14ac:dyDescent="0.2">
      <c r="A2735" s="2" t="s">
        <v>5399</v>
      </c>
      <c r="B2735" s="2" t="s">
        <v>1876</v>
      </c>
      <c r="C2735" s="2" t="s">
        <v>112</v>
      </c>
      <c r="D2735" s="2" t="str">
        <f>INDEX(Hotels!$C$2:$C$49,MATCH(C2735,Hotels!$A$2:$A$49,0))</f>
        <v>Rishikesh</v>
      </c>
      <c r="E2735" s="11">
        <v>45941</v>
      </c>
      <c r="F2735" s="11">
        <v>45950</v>
      </c>
      <c r="G2735" s="11">
        <v>45953</v>
      </c>
      <c r="H2735" s="13">
        <f>DATE(YEAR(F2735),MONTH(F2735),1)</f>
        <v>45931</v>
      </c>
      <c r="I2735" s="2">
        <f>G2735-F2735</f>
        <v>3</v>
      </c>
      <c r="J2735" s="2">
        <f>F2735-E2735</f>
        <v>9</v>
      </c>
      <c r="K2735" s="2" t="s">
        <v>2655</v>
      </c>
      <c r="L2735" s="2">
        <v>2</v>
      </c>
      <c r="M2735" s="2">
        <v>4</v>
      </c>
      <c r="N2735" s="2">
        <v>0</v>
      </c>
      <c r="O2735" s="2" t="s">
        <v>2658</v>
      </c>
      <c r="P2735" s="2" t="s">
        <v>2652</v>
      </c>
      <c r="Q2735" s="2" t="s">
        <v>2649</v>
      </c>
      <c r="R2735" s="3">
        <v>7000</v>
      </c>
      <c r="S2735" s="3">
        <f>I2735*L2735*R2735</f>
        <v>42000</v>
      </c>
      <c r="T2735" s="2">
        <f>M2735+N2735</f>
        <v>4</v>
      </c>
    </row>
    <row r="2736" spans="1:20" x14ac:dyDescent="0.2">
      <c r="A2736" s="2" t="s">
        <v>5400</v>
      </c>
      <c r="B2736" s="2" t="s">
        <v>2054</v>
      </c>
      <c r="C2736" s="2" t="s">
        <v>59</v>
      </c>
      <c r="D2736" s="2" t="str">
        <f>INDEX(Hotels!$C$2:$C$49,MATCH(C2736,Hotels!$A$2:$A$49,0))</f>
        <v>Mumbai</v>
      </c>
      <c r="E2736" s="11">
        <v>45941</v>
      </c>
      <c r="F2736" s="11">
        <v>45947</v>
      </c>
      <c r="G2736" s="11">
        <v>45950</v>
      </c>
      <c r="H2736" s="13">
        <f>DATE(YEAR(F2736),MONTH(F2736),1)</f>
        <v>45931</v>
      </c>
      <c r="I2736" s="2">
        <f>G2736-F2736</f>
        <v>3</v>
      </c>
      <c r="J2736" s="2">
        <f>F2736-E2736</f>
        <v>6</v>
      </c>
      <c r="K2736" s="2" t="s">
        <v>2668</v>
      </c>
      <c r="L2736" s="2">
        <v>1</v>
      </c>
      <c r="M2736" s="2">
        <v>1</v>
      </c>
      <c r="N2736" s="2">
        <v>0</v>
      </c>
      <c r="O2736" s="2" t="s">
        <v>2683</v>
      </c>
      <c r="P2736" s="2" t="s">
        <v>2652</v>
      </c>
      <c r="Q2736" s="2" t="s">
        <v>2649</v>
      </c>
      <c r="R2736" s="3">
        <v>4950</v>
      </c>
      <c r="S2736" s="3">
        <f>I2736*L2736*R2736</f>
        <v>14850</v>
      </c>
      <c r="T2736" s="2">
        <f>M2736+N2736</f>
        <v>1</v>
      </c>
    </row>
    <row r="2737" spans="1:20" x14ac:dyDescent="0.2">
      <c r="A2737" s="2" t="s">
        <v>5401</v>
      </c>
      <c r="B2737" s="2" t="s">
        <v>2182</v>
      </c>
      <c r="C2737" s="2" t="s">
        <v>63</v>
      </c>
      <c r="D2737" s="2" t="str">
        <f>INDEX(Hotels!$C$2:$C$49,MATCH(C2737,Hotels!$A$2:$A$49,0))</f>
        <v>New Delhi</v>
      </c>
      <c r="E2737" s="11">
        <v>45941</v>
      </c>
      <c r="F2737" s="11">
        <v>45962</v>
      </c>
      <c r="G2737" s="11">
        <v>45966</v>
      </c>
      <c r="H2737" s="13">
        <f>DATE(YEAR(F2737),MONTH(F2737),1)</f>
        <v>45962</v>
      </c>
      <c r="I2737" s="2">
        <f>G2737-F2737</f>
        <v>4</v>
      </c>
      <c r="J2737" s="2">
        <f>F2737-E2737</f>
        <v>21</v>
      </c>
      <c r="K2737" s="2" t="s">
        <v>2668</v>
      </c>
      <c r="L2737" s="2">
        <v>1</v>
      </c>
      <c r="M2737" s="2">
        <v>2</v>
      </c>
      <c r="N2737" s="2">
        <v>0</v>
      </c>
      <c r="O2737" s="2" t="s">
        <v>2658</v>
      </c>
      <c r="P2737" s="2" t="s">
        <v>2652</v>
      </c>
      <c r="Q2737" s="2" t="s">
        <v>2649</v>
      </c>
      <c r="R2737" s="3">
        <v>8650</v>
      </c>
      <c r="S2737" s="3">
        <f>I2737*L2737*R2737</f>
        <v>34600</v>
      </c>
      <c r="T2737" s="2">
        <f>M2737+N2737</f>
        <v>2</v>
      </c>
    </row>
    <row r="2738" spans="1:20" x14ac:dyDescent="0.2">
      <c r="A2738" s="2" t="s">
        <v>5402</v>
      </c>
      <c r="B2738" s="2" t="s">
        <v>2305</v>
      </c>
      <c r="C2738" s="2" t="s">
        <v>26</v>
      </c>
      <c r="D2738" s="2" t="str">
        <f>INDEX(Hotels!$C$2:$C$49,MATCH(C2738,Hotels!$A$2:$A$49,0))</f>
        <v>Jaipur</v>
      </c>
      <c r="E2738" s="11">
        <v>45941</v>
      </c>
      <c r="F2738" s="11">
        <v>46028</v>
      </c>
      <c r="G2738" s="11">
        <v>46033</v>
      </c>
      <c r="H2738" s="13">
        <f>DATE(YEAR(F2738),MONTH(F2738),1)</f>
        <v>46023</v>
      </c>
      <c r="I2738" s="2">
        <f>G2738-F2738</f>
        <v>5</v>
      </c>
      <c r="J2738" s="2">
        <f>F2738-E2738</f>
        <v>87</v>
      </c>
      <c r="K2738" s="2" t="s">
        <v>2655</v>
      </c>
      <c r="L2738" s="2">
        <v>1</v>
      </c>
      <c r="M2738" s="2">
        <v>3</v>
      </c>
      <c r="N2738" s="2">
        <v>0</v>
      </c>
      <c r="O2738" s="2" t="s">
        <v>2647</v>
      </c>
      <c r="P2738" s="2" t="s">
        <v>2656</v>
      </c>
      <c r="Q2738" s="2" t="s">
        <v>2649</v>
      </c>
      <c r="R2738" s="3">
        <v>15550</v>
      </c>
      <c r="S2738" s="3">
        <f>I2738*L2738*R2738</f>
        <v>77750</v>
      </c>
      <c r="T2738" s="2">
        <f>M2738+N2738</f>
        <v>3</v>
      </c>
    </row>
    <row r="2739" spans="1:20" x14ac:dyDescent="0.2">
      <c r="A2739" s="2" t="s">
        <v>5403</v>
      </c>
      <c r="B2739" s="2" t="s">
        <v>346</v>
      </c>
      <c r="C2739" s="2" t="s">
        <v>16</v>
      </c>
      <c r="D2739" s="2" t="str">
        <f>INDEX(Hotels!$C$2:$C$49,MATCH(C2739,Hotels!$A$2:$A$49,0))</f>
        <v>Goa</v>
      </c>
      <c r="E2739" s="11">
        <v>45942</v>
      </c>
      <c r="F2739" s="11">
        <v>45967</v>
      </c>
      <c r="G2739" s="11">
        <v>45972</v>
      </c>
      <c r="H2739" s="13">
        <f>DATE(YEAR(F2739),MONTH(F2739),1)</f>
        <v>45962</v>
      </c>
      <c r="I2739" s="2">
        <f>G2739-F2739</f>
        <v>5</v>
      </c>
      <c r="J2739" s="2">
        <f>F2739-E2739</f>
        <v>25</v>
      </c>
      <c r="K2739" s="2" t="s">
        <v>2668</v>
      </c>
      <c r="L2739" s="2">
        <v>2</v>
      </c>
      <c r="M2739" s="2">
        <v>4</v>
      </c>
      <c r="N2739" s="2">
        <v>1</v>
      </c>
      <c r="O2739" s="2" t="s">
        <v>2670</v>
      </c>
      <c r="P2739" s="2" t="s">
        <v>2672</v>
      </c>
      <c r="Q2739" s="2" t="s">
        <v>2649</v>
      </c>
      <c r="R2739" s="3">
        <v>3950</v>
      </c>
      <c r="S2739" s="3">
        <f>I2739*L2739*R2739</f>
        <v>39500</v>
      </c>
      <c r="T2739" s="2">
        <f>M2739+N2739</f>
        <v>5</v>
      </c>
    </row>
    <row r="2740" spans="1:20" x14ac:dyDescent="0.2">
      <c r="A2740" s="2" t="s">
        <v>5404</v>
      </c>
      <c r="B2740" s="2" t="s">
        <v>505</v>
      </c>
      <c r="C2740" s="2" t="s">
        <v>87</v>
      </c>
      <c r="D2740" s="2" t="str">
        <f>INDEX(Hotels!$C$2:$C$49,MATCH(C2740,Hotels!$A$2:$A$49,0))</f>
        <v>Kochi</v>
      </c>
      <c r="E2740" s="11">
        <v>45942</v>
      </c>
      <c r="F2740" s="11">
        <v>46004</v>
      </c>
      <c r="G2740" s="11">
        <v>46008</v>
      </c>
      <c r="H2740" s="13">
        <f>DATE(YEAR(F2740),MONTH(F2740),1)</f>
        <v>45992</v>
      </c>
      <c r="I2740" s="2">
        <f>G2740-F2740</f>
        <v>4</v>
      </c>
      <c r="J2740" s="2">
        <f>F2740-E2740</f>
        <v>62</v>
      </c>
      <c r="K2740" s="2" t="s">
        <v>2655</v>
      </c>
      <c r="L2740" s="2">
        <v>1</v>
      </c>
      <c r="M2740" s="2">
        <v>2</v>
      </c>
      <c r="N2740" s="2">
        <v>0</v>
      </c>
      <c r="O2740" s="2" t="s">
        <v>2683</v>
      </c>
      <c r="P2740" s="2" t="s">
        <v>2656</v>
      </c>
      <c r="Q2740" s="2" t="s">
        <v>2649</v>
      </c>
      <c r="R2740" s="3">
        <v>7800</v>
      </c>
      <c r="S2740" s="3">
        <f>I2740*L2740*R2740</f>
        <v>31200</v>
      </c>
      <c r="T2740" s="2">
        <f>M2740+N2740</f>
        <v>2</v>
      </c>
    </row>
    <row r="2741" spans="1:20" x14ac:dyDescent="0.2">
      <c r="A2741" s="2" t="s">
        <v>5405</v>
      </c>
      <c r="B2741" s="2" t="s">
        <v>608</v>
      </c>
      <c r="C2741" s="2" t="s">
        <v>51</v>
      </c>
      <c r="D2741" s="2" t="str">
        <f>INDEX(Hotels!$C$2:$C$49,MATCH(C2741,Hotels!$A$2:$A$49,0))</f>
        <v>Agra</v>
      </c>
      <c r="E2741" s="11">
        <v>45942</v>
      </c>
      <c r="F2741" s="11">
        <v>45974</v>
      </c>
      <c r="G2741" s="11">
        <v>45979</v>
      </c>
      <c r="H2741" s="13">
        <f>DATE(YEAR(F2741),MONTH(F2741),1)</f>
        <v>45962</v>
      </c>
      <c r="I2741" s="2">
        <f>G2741-F2741</f>
        <v>5</v>
      </c>
      <c r="J2741" s="2">
        <f>F2741-E2741</f>
        <v>32</v>
      </c>
      <c r="K2741" s="2" t="s">
        <v>2646</v>
      </c>
      <c r="L2741" s="2">
        <v>1</v>
      </c>
      <c r="M2741" s="2">
        <v>1</v>
      </c>
      <c r="N2741" s="2">
        <v>0</v>
      </c>
      <c r="O2741" s="2" t="s">
        <v>2647</v>
      </c>
      <c r="P2741" s="2" t="s">
        <v>2656</v>
      </c>
      <c r="Q2741" s="2" t="s">
        <v>2649</v>
      </c>
      <c r="R2741" s="3">
        <v>16950</v>
      </c>
      <c r="S2741" s="3">
        <f>I2741*L2741*R2741</f>
        <v>84750</v>
      </c>
      <c r="T2741" s="2">
        <f>M2741+N2741</f>
        <v>1</v>
      </c>
    </row>
    <row r="2742" spans="1:20" x14ac:dyDescent="0.2">
      <c r="A2742" s="2" t="s">
        <v>5406</v>
      </c>
      <c r="B2742" s="2" t="s">
        <v>758</v>
      </c>
      <c r="C2742" s="2" t="s">
        <v>108</v>
      </c>
      <c r="D2742" s="2" t="str">
        <f>INDEX(Hotels!$C$2:$C$49,MATCH(C2742,Hotels!$A$2:$A$49,0))</f>
        <v>Manali</v>
      </c>
      <c r="E2742" s="11">
        <v>45942</v>
      </c>
      <c r="F2742" s="11">
        <v>45962</v>
      </c>
      <c r="G2742" s="11">
        <v>45963</v>
      </c>
      <c r="H2742" s="13">
        <f>DATE(YEAR(F2742),MONTH(F2742),1)</f>
        <v>45962</v>
      </c>
      <c r="I2742" s="2">
        <f>G2742-F2742</f>
        <v>1</v>
      </c>
      <c r="J2742" s="2">
        <f>F2742-E2742</f>
        <v>20</v>
      </c>
      <c r="K2742" s="2" t="s">
        <v>2668</v>
      </c>
      <c r="L2742" s="2">
        <v>1</v>
      </c>
      <c r="M2742" s="2">
        <v>1</v>
      </c>
      <c r="N2742" s="2">
        <v>0</v>
      </c>
      <c r="O2742" s="2" t="s">
        <v>2647</v>
      </c>
      <c r="P2742" s="2" t="s">
        <v>2656</v>
      </c>
      <c r="Q2742" s="2" t="s">
        <v>2653</v>
      </c>
      <c r="R2742" s="3">
        <v>8600</v>
      </c>
      <c r="S2742" s="3">
        <f>I2742*L2742*R2742</f>
        <v>8600</v>
      </c>
      <c r="T2742" s="2">
        <f>M2742+N2742</f>
        <v>1</v>
      </c>
    </row>
    <row r="2743" spans="1:20" x14ac:dyDescent="0.2">
      <c r="A2743" s="2" t="s">
        <v>5407</v>
      </c>
      <c r="B2743" s="2" t="s">
        <v>965</v>
      </c>
      <c r="C2743" s="2" t="s">
        <v>19</v>
      </c>
      <c r="D2743" s="2" t="str">
        <f>INDEX(Hotels!$C$2:$C$49,MATCH(C2743,Hotels!$A$2:$A$49,0))</f>
        <v>Goa</v>
      </c>
      <c r="E2743" s="11">
        <v>45942</v>
      </c>
      <c r="F2743" s="11">
        <v>45960</v>
      </c>
      <c r="G2743" s="11">
        <v>45963</v>
      </c>
      <c r="H2743" s="13">
        <f>DATE(YEAR(F2743),MONTH(F2743),1)</f>
        <v>45931</v>
      </c>
      <c r="I2743" s="2">
        <f>G2743-F2743</f>
        <v>3</v>
      </c>
      <c r="J2743" s="2">
        <f>F2743-E2743</f>
        <v>18</v>
      </c>
      <c r="K2743" s="2" t="s">
        <v>2655</v>
      </c>
      <c r="L2743" s="2">
        <v>1</v>
      </c>
      <c r="M2743" s="2">
        <v>2</v>
      </c>
      <c r="N2743" s="2">
        <v>0</v>
      </c>
      <c r="O2743" s="2" t="s">
        <v>2647</v>
      </c>
      <c r="P2743" s="2" t="s">
        <v>2652</v>
      </c>
      <c r="Q2743" s="2" t="s">
        <v>2649</v>
      </c>
      <c r="R2743" s="3">
        <v>7750</v>
      </c>
      <c r="S2743" s="3">
        <f>I2743*L2743*R2743</f>
        <v>23250</v>
      </c>
      <c r="T2743" s="2">
        <f>M2743+N2743</f>
        <v>2</v>
      </c>
    </row>
    <row r="2744" spans="1:20" x14ac:dyDescent="0.2">
      <c r="A2744" s="2" t="s">
        <v>5408</v>
      </c>
      <c r="B2744" s="2" t="s">
        <v>973</v>
      </c>
      <c r="C2744" s="2" t="s">
        <v>89</v>
      </c>
      <c r="D2744" s="2" t="str">
        <f>INDEX(Hotels!$C$2:$C$49,MATCH(C2744,Hotels!$A$2:$A$49,0))</f>
        <v>Kochi</v>
      </c>
      <c r="E2744" s="11">
        <v>45942</v>
      </c>
      <c r="F2744" s="11">
        <v>45990</v>
      </c>
      <c r="G2744" s="11">
        <v>45992</v>
      </c>
      <c r="H2744" s="13">
        <f>DATE(YEAR(F2744),MONTH(F2744),1)</f>
        <v>45962</v>
      </c>
      <c r="I2744" s="2">
        <f>G2744-F2744</f>
        <v>2</v>
      </c>
      <c r="J2744" s="2">
        <f>F2744-E2744</f>
        <v>48</v>
      </c>
      <c r="K2744" s="2" t="s">
        <v>2655</v>
      </c>
      <c r="L2744" s="2">
        <v>1</v>
      </c>
      <c r="M2744" s="2">
        <v>2</v>
      </c>
      <c r="N2744" s="2">
        <v>0</v>
      </c>
      <c r="O2744" s="2" t="s">
        <v>2658</v>
      </c>
      <c r="P2744" s="2" t="s">
        <v>2672</v>
      </c>
      <c r="Q2744" s="2" t="s">
        <v>2649</v>
      </c>
      <c r="R2744" s="3">
        <v>8650</v>
      </c>
      <c r="S2744" s="3">
        <f>I2744*L2744*R2744</f>
        <v>17300</v>
      </c>
      <c r="T2744" s="2">
        <f>M2744+N2744</f>
        <v>2</v>
      </c>
    </row>
    <row r="2745" spans="1:20" x14ac:dyDescent="0.2">
      <c r="A2745" s="2" t="s">
        <v>5409</v>
      </c>
      <c r="B2745" s="2" t="s">
        <v>1183</v>
      </c>
      <c r="C2745" s="2" t="s">
        <v>129</v>
      </c>
      <c r="D2745" s="2" t="str">
        <f>INDEX(Hotels!$C$2:$C$49,MATCH(C2745,Hotels!$A$2:$A$49,0))</f>
        <v>Varanasi</v>
      </c>
      <c r="E2745" s="11">
        <v>45942</v>
      </c>
      <c r="F2745" s="11">
        <v>45943</v>
      </c>
      <c r="G2745" s="11">
        <v>45946</v>
      </c>
      <c r="H2745" s="13">
        <f>DATE(YEAR(F2745),MONTH(F2745),1)</f>
        <v>45931</v>
      </c>
      <c r="I2745" s="2">
        <f>G2745-F2745</f>
        <v>3</v>
      </c>
      <c r="J2745" s="2">
        <f>F2745-E2745</f>
        <v>1</v>
      </c>
      <c r="K2745" s="2" t="s">
        <v>2655</v>
      </c>
      <c r="L2745" s="2">
        <v>1</v>
      </c>
      <c r="M2745" s="2">
        <v>2</v>
      </c>
      <c r="N2745" s="2">
        <v>0</v>
      </c>
      <c r="O2745" s="2" t="s">
        <v>2689</v>
      </c>
      <c r="P2745" s="2" t="s">
        <v>2652</v>
      </c>
      <c r="Q2745" s="2" t="s">
        <v>2649</v>
      </c>
      <c r="R2745" s="3">
        <v>5650</v>
      </c>
      <c r="S2745" s="3">
        <f>I2745*L2745*R2745</f>
        <v>16950</v>
      </c>
      <c r="T2745" s="2">
        <f>M2745+N2745</f>
        <v>2</v>
      </c>
    </row>
    <row r="2746" spans="1:20" x14ac:dyDescent="0.2">
      <c r="A2746" s="2" t="s">
        <v>5410</v>
      </c>
      <c r="B2746" s="2" t="s">
        <v>1734</v>
      </c>
      <c r="C2746" s="2" t="s">
        <v>89</v>
      </c>
      <c r="D2746" s="2" t="str">
        <f>INDEX(Hotels!$C$2:$C$49,MATCH(C2746,Hotels!$A$2:$A$49,0))</f>
        <v>Kochi</v>
      </c>
      <c r="E2746" s="11">
        <v>45942</v>
      </c>
      <c r="F2746" s="11">
        <v>46000</v>
      </c>
      <c r="G2746" s="11">
        <v>46004</v>
      </c>
      <c r="H2746" s="13">
        <f>DATE(YEAR(F2746),MONTH(F2746),1)</f>
        <v>45992</v>
      </c>
      <c r="I2746" s="2">
        <f>G2746-F2746</f>
        <v>4</v>
      </c>
      <c r="J2746" s="2">
        <f>F2746-E2746</f>
        <v>58</v>
      </c>
      <c r="K2746" s="2" t="s">
        <v>2655</v>
      </c>
      <c r="L2746" s="2">
        <v>1</v>
      </c>
      <c r="M2746" s="2">
        <v>1</v>
      </c>
      <c r="N2746" s="2">
        <v>0</v>
      </c>
      <c r="O2746" s="2" t="s">
        <v>2670</v>
      </c>
      <c r="P2746" s="2" t="s">
        <v>2656</v>
      </c>
      <c r="Q2746" s="2" t="s">
        <v>2653</v>
      </c>
      <c r="R2746" s="3">
        <v>8600</v>
      </c>
      <c r="S2746" s="3">
        <f>I2746*L2746*R2746</f>
        <v>34400</v>
      </c>
      <c r="T2746" s="2">
        <f>M2746+N2746</f>
        <v>1</v>
      </c>
    </row>
    <row r="2747" spans="1:20" x14ac:dyDescent="0.2">
      <c r="A2747" s="2" t="s">
        <v>5411</v>
      </c>
      <c r="B2747" s="2" t="s">
        <v>2400</v>
      </c>
      <c r="C2747" s="2" t="s">
        <v>93</v>
      </c>
      <c r="D2747" s="2" t="str">
        <f>INDEX(Hotels!$C$2:$C$49,MATCH(C2747,Hotels!$A$2:$A$49,0))</f>
        <v>Shimla</v>
      </c>
      <c r="E2747" s="11">
        <v>45942</v>
      </c>
      <c r="F2747" s="11">
        <v>46034</v>
      </c>
      <c r="G2747" s="11">
        <v>46036</v>
      </c>
      <c r="H2747" s="13">
        <f>DATE(YEAR(F2747),MONTH(F2747),1)</f>
        <v>46023</v>
      </c>
      <c r="I2747" s="2">
        <f>G2747-F2747</f>
        <v>2</v>
      </c>
      <c r="J2747" s="2">
        <f>F2747-E2747</f>
        <v>92</v>
      </c>
      <c r="K2747" s="2" t="s">
        <v>2646</v>
      </c>
      <c r="L2747" s="2">
        <v>1</v>
      </c>
      <c r="M2747" s="2">
        <v>3</v>
      </c>
      <c r="N2747" s="2">
        <v>0</v>
      </c>
      <c r="O2747" s="2" t="s">
        <v>2658</v>
      </c>
      <c r="P2747" s="2" t="s">
        <v>2672</v>
      </c>
      <c r="Q2747" s="2" t="s">
        <v>2653</v>
      </c>
      <c r="R2747" s="3">
        <v>8050</v>
      </c>
      <c r="S2747" s="3">
        <f>I2747*L2747*R2747</f>
        <v>16100</v>
      </c>
      <c r="T2747" s="2">
        <f>M2747+N2747</f>
        <v>3</v>
      </c>
    </row>
    <row r="2748" spans="1:20" x14ac:dyDescent="0.2">
      <c r="A2748" s="2" t="s">
        <v>5412</v>
      </c>
      <c r="B2748" s="2" t="s">
        <v>909</v>
      </c>
      <c r="C2748" s="2" t="s">
        <v>101</v>
      </c>
      <c r="D2748" s="2" t="str">
        <f>INDEX(Hotels!$C$2:$C$49,MATCH(C2748,Hotels!$A$2:$A$49,0))</f>
        <v>Shimla</v>
      </c>
      <c r="E2748" s="11">
        <v>45943</v>
      </c>
      <c r="F2748" s="11">
        <v>45961</v>
      </c>
      <c r="G2748" s="11">
        <v>45965</v>
      </c>
      <c r="H2748" s="13">
        <f>DATE(YEAR(F2748),MONTH(F2748),1)</f>
        <v>45931</v>
      </c>
      <c r="I2748" s="2">
        <f>G2748-F2748</f>
        <v>4</v>
      </c>
      <c r="J2748" s="2">
        <f>F2748-E2748</f>
        <v>18</v>
      </c>
      <c r="K2748" s="2" t="s">
        <v>2668</v>
      </c>
      <c r="L2748" s="2">
        <v>1</v>
      </c>
      <c r="M2748" s="2">
        <v>2</v>
      </c>
      <c r="N2748" s="2">
        <v>0</v>
      </c>
      <c r="O2748" s="2" t="s">
        <v>2683</v>
      </c>
      <c r="P2748" s="2" t="s">
        <v>2672</v>
      </c>
      <c r="Q2748" s="2" t="s">
        <v>2649</v>
      </c>
      <c r="R2748" s="3">
        <v>5100</v>
      </c>
      <c r="S2748" s="3">
        <f>I2748*L2748*R2748</f>
        <v>20400</v>
      </c>
      <c r="T2748" s="2">
        <f>M2748+N2748</f>
        <v>2</v>
      </c>
    </row>
    <row r="2749" spans="1:20" x14ac:dyDescent="0.2">
      <c r="A2749" s="2" t="s">
        <v>5413</v>
      </c>
      <c r="B2749" s="2" t="s">
        <v>1068</v>
      </c>
      <c r="C2749" s="2" t="s">
        <v>39</v>
      </c>
      <c r="D2749" s="2" t="str">
        <f>INDEX(Hotels!$C$2:$C$49,MATCH(C2749,Hotels!$A$2:$A$49,0))</f>
        <v>Udaipur</v>
      </c>
      <c r="E2749" s="11">
        <v>45943</v>
      </c>
      <c r="F2749" s="11">
        <v>45993</v>
      </c>
      <c r="G2749" s="11">
        <v>45995</v>
      </c>
      <c r="H2749" s="13">
        <f>DATE(YEAR(F2749),MONTH(F2749),1)</f>
        <v>45992</v>
      </c>
      <c r="I2749" s="2">
        <f>G2749-F2749</f>
        <v>2</v>
      </c>
      <c r="J2749" s="2">
        <f>F2749-E2749</f>
        <v>50</v>
      </c>
      <c r="K2749" s="2" t="s">
        <v>2655</v>
      </c>
      <c r="L2749" s="2">
        <v>1</v>
      </c>
      <c r="M2749" s="2">
        <v>1</v>
      </c>
      <c r="N2749" s="2">
        <v>0</v>
      </c>
      <c r="O2749" s="2" t="s">
        <v>2732</v>
      </c>
      <c r="P2749" s="2" t="s">
        <v>2662</v>
      </c>
      <c r="Q2749" s="2" t="s">
        <v>2649</v>
      </c>
      <c r="R2749" s="3">
        <v>8500</v>
      </c>
      <c r="S2749" s="3">
        <f>I2749*L2749*R2749</f>
        <v>17000</v>
      </c>
      <c r="T2749" s="2">
        <f>M2749+N2749</f>
        <v>1</v>
      </c>
    </row>
    <row r="2750" spans="1:20" x14ac:dyDescent="0.2">
      <c r="A2750" s="2" t="s">
        <v>5414</v>
      </c>
      <c r="B2750" s="2" t="s">
        <v>1089</v>
      </c>
      <c r="C2750" s="2" t="s">
        <v>93</v>
      </c>
      <c r="D2750" s="2" t="str">
        <f>INDEX(Hotels!$C$2:$C$49,MATCH(C2750,Hotels!$A$2:$A$49,0))</f>
        <v>Shimla</v>
      </c>
      <c r="E2750" s="11">
        <v>45943</v>
      </c>
      <c r="F2750" s="11">
        <v>46117</v>
      </c>
      <c r="G2750" s="11">
        <v>46120</v>
      </c>
      <c r="H2750" s="13">
        <f>DATE(YEAR(F2750),MONTH(F2750),1)</f>
        <v>46113</v>
      </c>
      <c r="I2750" s="2">
        <f>G2750-F2750</f>
        <v>3</v>
      </c>
      <c r="J2750" s="2">
        <f>F2750-E2750</f>
        <v>174</v>
      </c>
      <c r="K2750" s="2" t="s">
        <v>2655</v>
      </c>
      <c r="L2750" s="2">
        <v>3</v>
      </c>
      <c r="M2750" s="2">
        <v>6</v>
      </c>
      <c r="N2750" s="2">
        <v>0</v>
      </c>
      <c r="O2750" s="2" t="s">
        <v>2658</v>
      </c>
      <c r="P2750" s="2" t="s">
        <v>2659</v>
      </c>
      <c r="Q2750" s="2" t="s">
        <v>2649</v>
      </c>
      <c r="R2750" s="3">
        <v>7350</v>
      </c>
      <c r="S2750" s="3">
        <f>I2750*L2750*R2750</f>
        <v>66150</v>
      </c>
      <c r="T2750" s="2">
        <f>M2750+N2750</f>
        <v>6</v>
      </c>
    </row>
    <row r="2751" spans="1:20" x14ac:dyDescent="0.2">
      <c r="A2751" s="2" t="s">
        <v>5415</v>
      </c>
      <c r="B2751" s="2" t="s">
        <v>1365</v>
      </c>
      <c r="C2751" s="2" t="s">
        <v>26</v>
      </c>
      <c r="D2751" s="2" t="str">
        <f>INDEX(Hotels!$C$2:$C$49,MATCH(C2751,Hotels!$A$2:$A$49,0))</f>
        <v>Jaipur</v>
      </c>
      <c r="E2751" s="11">
        <v>45943</v>
      </c>
      <c r="F2751" s="11">
        <v>45972</v>
      </c>
      <c r="G2751" s="11">
        <v>45978</v>
      </c>
      <c r="H2751" s="13">
        <f>DATE(YEAR(F2751),MONTH(F2751),1)</f>
        <v>45962</v>
      </c>
      <c r="I2751" s="2">
        <f>G2751-F2751</f>
        <v>6</v>
      </c>
      <c r="J2751" s="2">
        <f>F2751-E2751</f>
        <v>29</v>
      </c>
      <c r="K2751" s="2" t="s">
        <v>2655</v>
      </c>
      <c r="L2751" s="2">
        <v>1</v>
      </c>
      <c r="M2751" s="2">
        <v>2</v>
      </c>
      <c r="N2751" s="2">
        <v>1</v>
      </c>
      <c r="O2751" s="2" t="s">
        <v>2683</v>
      </c>
      <c r="P2751" s="2" t="s">
        <v>2659</v>
      </c>
      <c r="Q2751" s="2" t="s">
        <v>2649</v>
      </c>
      <c r="R2751" s="3">
        <v>16600</v>
      </c>
      <c r="S2751" s="3">
        <f>I2751*L2751*R2751</f>
        <v>99600</v>
      </c>
      <c r="T2751" s="2">
        <f>M2751+N2751</f>
        <v>3</v>
      </c>
    </row>
    <row r="2752" spans="1:20" x14ac:dyDescent="0.2">
      <c r="A2752" s="2" t="s">
        <v>5416</v>
      </c>
      <c r="B2752" s="2" t="s">
        <v>1369</v>
      </c>
      <c r="C2752" s="2" t="s">
        <v>129</v>
      </c>
      <c r="D2752" s="2" t="str">
        <f>INDEX(Hotels!$C$2:$C$49,MATCH(C2752,Hotels!$A$2:$A$49,0))</f>
        <v>Varanasi</v>
      </c>
      <c r="E2752" s="11">
        <v>45943</v>
      </c>
      <c r="F2752" s="11">
        <v>46040</v>
      </c>
      <c r="G2752" s="11">
        <v>46044</v>
      </c>
      <c r="H2752" s="13">
        <f>DATE(YEAR(F2752),MONTH(F2752),1)</f>
        <v>46023</v>
      </c>
      <c r="I2752" s="2">
        <f>G2752-F2752</f>
        <v>4</v>
      </c>
      <c r="J2752" s="2">
        <f>F2752-E2752</f>
        <v>97</v>
      </c>
      <c r="K2752" s="2" t="s">
        <v>2655</v>
      </c>
      <c r="L2752" s="2">
        <v>2</v>
      </c>
      <c r="M2752" s="2">
        <v>4</v>
      </c>
      <c r="N2752" s="2">
        <v>3</v>
      </c>
      <c r="O2752" s="2" t="s">
        <v>2689</v>
      </c>
      <c r="P2752" s="2" t="s">
        <v>2652</v>
      </c>
      <c r="Q2752" s="2" t="s">
        <v>2649</v>
      </c>
      <c r="R2752" s="3">
        <v>6100</v>
      </c>
      <c r="S2752" s="3">
        <f>I2752*L2752*R2752</f>
        <v>48800</v>
      </c>
      <c r="T2752" s="2">
        <f>M2752+N2752</f>
        <v>7</v>
      </c>
    </row>
    <row r="2753" spans="1:20" x14ac:dyDescent="0.2">
      <c r="A2753" s="2" t="s">
        <v>5417</v>
      </c>
      <c r="B2753" s="2" t="s">
        <v>1419</v>
      </c>
      <c r="C2753" s="2" t="s">
        <v>47</v>
      </c>
      <c r="D2753" s="2" t="str">
        <f>INDEX(Hotels!$C$2:$C$49,MATCH(C2753,Hotels!$A$2:$A$49,0))</f>
        <v>Agra</v>
      </c>
      <c r="E2753" s="11">
        <v>45943</v>
      </c>
      <c r="F2753" s="11">
        <v>46137</v>
      </c>
      <c r="G2753" s="11">
        <v>46141</v>
      </c>
      <c r="H2753" s="13">
        <f>DATE(YEAR(F2753),MONTH(F2753),1)</f>
        <v>46113</v>
      </c>
      <c r="I2753" s="2">
        <f>G2753-F2753</f>
        <v>4</v>
      </c>
      <c r="J2753" s="2">
        <f>F2753-E2753</f>
        <v>194</v>
      </c>
      <c r="K2753" s="2" t="s">
        <v>2668</v>
      </c>
      <c r="L2753" s="2">
        <v>1</v>
      </c>
      <c r="M2753" s="2">
        <v>3</v>
      </c>
      <c r="N2753" s="2">
        <v>0</v>
      </c>
      <c r="O2753" s="2" t="s">
        <v>2683</v>
      </c>
      <c r="P2753" s="2" t="s">
        <v>2672</v>
      </c>
      <c r="Q2753" s="2" t="s">
        <v>2653</v>
      </c>
      <c r="R2753" s="3">
        <v>4150</v>
      </c>
      <c r="S2753" s="3">
        <f>I2753*L2753*R2753</f>
        <v>16600</v>
      </c>
      <c r="T2753" s="2">
        <f>M2753+N2753</f>
        <v>3</v>
      </c>
    </row>
    <row r="2754" spans="1:20" x14ac:dyDescent="0.2">
      <c r="A2754" s="2" t="s">
        <v>5418</v>
      </c>
      <c r="B2754" s="2" t="s">
        <v>1621</v>
      </c>
      <c r="C2754" s="2" t="s">
        <v>22</v>
      </c>
      <c r="D2754" s="2" t="str">
        <f>INDEX(Hotels!$C$2:$C$49,MATCH(C2754,Hotels!$A$2:$A$49,0))</f>
        <v>Jaipur</v>
      </c>
      <c r="E2754" s="11">
        <v>45943</v>
      </c>
      <c r="F2754" s="11">
        <v>45946</v>
      </c>
      <c r="G2754" s="11">
        <v>45949</v>
      </c>
      <c r="H2754" s="13">
        <f>DATE(YEAR(F2754),MONTH(F2754),1)</f>
        <v>45931</v>
      </c>
      <c r="I2754" s="2">
        <f>G2754-F2754</f>
        <v>3</v>
      </c>
      <c r="J2754" s="2">
        <f>F2754-E2754</f>
        <v>3</v>
      </c>
      <c r="K2754" s="2" t="s">
        <v>2655</v>
      </c>
      <c r="L2754" s="2">
        <v>1</v>
      </c>
      <c r="M2754" s="2">
        <v>2</v>
      </c>
      <c r="N2754" s="2">
        <v>0</v>
      </c>
      <c r="O2754" s="2" t="s">
        <v>2647</v>
      </c>
      <c r="P2754" s="2" t="s">
        <v>2652</v>
      </c>
      <c r="Q2754" s="2" t="s">
        <v>2649</v>
      </c>
      <c r="R2754" s="3">
        <v>5000</v>
      </c>
      <c r="S2754" s="3">
        <f>I2754*L2754*R2754</f>
        <v>15000</v>
      </c>
      <c r="T2754" s="2">
        <f>M2754+N2754</f>
        <v>2</v>
      </c>
    </row>
    <row r="2755" spans="1:20" x14ac:dyDescent="0.2">
      <c r="A2755" s="2" t="s">
        <v>5419</v>
      </c>
      <c r="B2755" s="2" t="s">
        <v>2195</v>
      </c>
      <c r="C2755" s="2" t="s">
        <v>71</v>
      </c>
      <c r="D2755" s="2" t="str">
        <f>INDEX(Hotels!$C$2:$C$49,MATCH(C2755,Hotels!$A$2:$A$49,0))</f>
        <v>New Delhi</v>
      </c>
      <c r="E2755" s="11">
        <v>45943</v>
      </c>
      <c r="F2755" s="11">
        <v>45953</v>
      </c>
      <c r="G2755" s="11">
        <v>45957</v>
      </c>
      <c r="H2755" s="13">
        <f>DATE(YEAR(F2755),MONTH(F2755),1)</f>
        <v>45931</v>
      </c>
      <c r="I2755" s="2">
        <f>G2755-F2755</f>
        <v>4</v>
      </c>
      <c r="J2755" s="2">
        <f>F2755-E2755</f>
        <v>10</v>
      </c>
      <c r="K2755" s="2" t="s">
        <v>2655</v>
      </c>
      <c r="L2755" s="2">
        <v>1</v>
      </c>
      <c r="M2755" s="2">
        <v>1</v>
      </c>
      <c r="N2755" s="2">
        <v>0</v>
      </c>
      <c r="O2755" s="2" t="s">
        <v>2689</v>
      </c>
      <c r="P2755" s="2" t="s">
        <v>2659</v>
      </c>
      <c r="Q2755" s="2" t="s">
        <v>2653</v>
      </c>
      <c r="R2755" s="3">
        <v>11350</v>
      </c>
      <c r="S2755" s="3">
        <f>I2755*L2755*R2755</f>
        <v>45400</v>
      </c>
      <c r="T2755" s="2">
        <f>M2755+N2755</f>
        <v>1</v>
      </c>
    </row>
    <row r="2756" spans="1:20" x14ac:dyDescent="0.2">
      <c r="A2756" s="2" t="s">
        <v>5420</v>
      </c>
      <c r="B2756" s="2" t="s">
        <v>2234</v>
      </c>
      <c r="C2756" s="2" t="s">
        <v>83</v>
      </c>
      <c r="D2756" s="2" t="str">
        <f>INDEX(Hotels!$C$2:$C$49,MATCH(C2756,Hotels!$A$2:$A$49,0))</f>
        <v>Kochi</v>
      </c>
      <c r="E2756" s="11">
        <v>45943</v>
      </c>
      <c r="F2756" s="11">
        <v>45994</v>
      </c>
      <c r="G2756" s="11">
        <v>45999</v>
      </c>
      <c r="H2756" s="13">
        <f>DATE(YEAR(F2756),MONTH(F2756),1)</f>
        <v>45992</v>
      </c>
      <c r="I2756" s="2">
        <f>G2756-F2756</f>
        <v>5</v>
      </c>
      <c r="J2756" s="2">
        <f>F2756-E2756</f>
        <v>51</v>
      </c>
      <c r="K2756" s="2" t="s">
        <v>2646</v>
      </c>
      <c r="L2756" s="2">
        <v>1</v>
      </c>
      <c r="M2756" s="2">
        <v>3</v>
      </c>
      <c r="N2756" s="2">
        <v>1</v>
      </c>
      <c r="O2756" s="2" t="s">
        <v>2658</v>
      </c>
      <c r="P2756" s="2" t="s">
        <v>2656</v>
      </c>
      <c r="Q2756" s="2" t="s">
        <v>2653</v>
      </c>
      <c r="R2756" s="3">
        <v>20350</v>
      </c>
      <c r="S2756" s="3">
        <f>I2756*L2756*R2756</f>
        <v>101750</v>
      </c>
      <c r="T2756" s="2">
        <f>M2756+N2756</f>
        <v>4</v>
      </c>
    </row>
    <row r="2757" spans="1:20" x14ac:dyDescent="0.2">
      <c r="A2757" s="2" t="s">
        <v>5421</v>
      </c>
      <c r="B2757" s="2" t="s">
        <v>2283</v>
      </c>
      <c r="C2757" s="2" t="s">
        <v>43</v>
      </c>
      <c r="D2757" s="2" t="str">
        <f>INDEX(Hotels!$C$2:$C$49,MATCH(C2757,Hotels!$A$2:$A$49,0))</f>
        <v>Agra</v>
      </c>
      <c r="E2757" s="11">
        <v>45943</v>
      </c>
      <c r="F2757" s="11">
        <v>46100</v>
      </c>
      <c r="G2757" s="11">
        <v>46102</v>
      </c>
      <c r="H2757" s="13">
        <f>DATE(YEAR(F2757),MONTH(F2757),1)</f>
        <v>46082</v>
      </c>
      <c r="I2757" s="2">
        <f>G2757-F2757</f>
        <v>2</v>
      </c>
      <c r="J2757" s="2">
        <f>F2757-E2757</f>
        <v>157</v>
      </c>
      <c r="K2757" s="2" t="s">
        <v>2646</v>
      </c>
      <c r="L2757" s="2">
        <v>4</v>
      </c>
      <c r="M2757" s="2">
        <v>8</v>
      </c>
      <c r="N2757" s="2">
        <v>0</v>
      </c>
      <c r="O2757" s="2" t="s">
        <v>2658</v>
      </c>
      <c r="P2757" s="2" t="s">
        <v>2652</v>
      </c>
      <c r="Q2757" s="2" t="s">
        <v>2649</v>
      </c>
      <c r="R2757" s="3">
        <v>9250</v>
      </c>
      <c r="S2757" s="3">
        <f>I2757*L2757*R2757</f>
        <v>74000</v>
      </c>
      <c r="T2757" s="2">
        <f>M2757+N2757</f>
        <v>8</v>
      </c>
    </row>
    <row r="2758" spans="1:20" x14ac:dyDescent="0.2">
      <c r="A2758" s="2" t="s">
        <v>5422</v>
      </c>
      <c r="B2758" s="2" t="s">
        <v>2283</v>
      </c>
      <c r="C2758" s="2" t="s">
        <v>87</v>
      </c>
      <c r="D2758" s="2" t="str">
        <f>INDEX(Hotels!$C$2:$C$49,MATCH(C2758,Hotels!$A$2:$A$49,0))</f>
        <v>Kochi</v>
      </c>
      <c r="E2758" s="11">
        <v>45943</v>
      </c>
      <c r="F2758" s="11">
        <v>46104</v>
      </c>
      <c r="G2758" s="11">
        <v>46107</v>
      </c>
      <c r="H2758" s="13">
        <f>DATE(YEAR(F2758),MONTH(F2758),1)</f>
        <v>46082</v>
      </c>
      <c r="I2758" s="2">
        <f>G2758-F2758</f>
        <v>3</v>
      </c>
      <c r="J2758" s="2">
        <f>F2758-E2758</f>
        <v>161</v>
      </c>
      <c r="K2758" s="2" t="s">
        <v>2668</v>
      </c>
      <c r="L2758" s="2">
        <v>2</v>
      </c>
      <c r="M2758" s="2">
        <v>4</v>
      </c>
      <c r="N2758" s="2">
        <v>0</v>
      </c>
      <c r="O2758" s="2" t="s">
        <v>2658</v>
      </c>
      <c r="P2758" s="2" t="s">
        <v>2656</v>
      </c>
      <c r="Q2758" s="2" t="s">
        <v>2649</v>
      </c>
      <c r="R2758" s="3">
        <v>5900</v>
      </c>
      <c r="S2758" s="3">
        <f>I2758*L2758*R2758</f>
        <v>35400</v>
      </c>
      <c r="T2758" s="2">
        <f>M2758+N2758</f>
        <v>4</v>
      </c>
    </row>
    <row r="2759" spans="1:20" x14ac:dyDescent="0.2">
      <c r="A2759" s="2" t="s">
        <v>5423</v>
      </c>
      <c r="B2759" s="2" t="s">
        <v>209</v>
      </c>
      <c r="C2759" s="2" t="s">
        <v>108</v>
      </c>
      <c r="D2759" s="2" t="str">
        <f>INDEX(Hotels!$C$2:$C$49,MATCH(C2759,Hotels!$A$2:$A$49,0))</f>
        <v>Manali</v>
      </c>
      <c r="E2759" s="11">
        <v>45944</v>
      </c>
      <c r="F2759" s="11">
        <v>45970</v>
      </c>
      <c r="G2759" s="11">
        <v>45973</v>
      </c>
      <c r="H2759" s="13">
        <f>DATE(YEAR(F2759),MONTH(F2759),1)</f>
        <v>45962</v>
      </c>
      <c r="I2759" s="2">
        <f>G2759-F2759</f>
        <v>3</v>
      </c>
      <c r="J2759" s="2">
        <f>F2759-E2759</f>
        <v>26</v>
      </c>
      <c r="K2759" s="2" t="s">
        <v>2646</v>
      </c>
      <c r="L2759" s="2">
        <v>1</v>
      </c>
      <c r="M2759" s="2">
        <v>2</v>
      </c>
      <c r="N2759" s="2">
        <v>0</v>
      </c>
      <c r="O2759" s="2" t="s">
        <v>2647</v>
      </c>
      <c r="P2759" s="2" t="s">
        <v>2652</v>
      </c>
      <c r="Q2759" s="2" t="s">
        <v>2649</v>
      </c>
      <c r="R2759" s="3">
        <v>16800</v>
      </c>
      <c r="S2759" s="3">
        <f>I2759*L2759*R2759</f>
        <v>50400</v>
      </c>
      <c r="T2759" s="2">
        <f>M2759+N2759</f>
        <v>2</v>
      </c>
    </row>
    <row r="2760" spans="1:20" x14ac:dyDescent="0.2">
      <c r="A2760" s="2" t="s">
        <v>5424</v>
      </c>
      <c r="B2760" s="2" t="s">
        <v>209</v>
      </c>
      <c r="C2760" s="2" t="s">
        <v>63</v>
      </c>
      <c r="D2760" s="2" t="str">
        <f>INDEX(Hotels!$C$2:$C$49,MATCH(C2760,Hotels!$A$2:$A$49,0))</f>
        <v>New Delhi</v>
      </c>
      <c r="E2760" s="11">
        <v>45944</v>
      </c>
      <c r="F2760" s="11">
        <v>45967</v>
      </c>
      <c r="G2760" s="11">
        <v>45969</v>
      </c>
      <c r="H2760" s="13">
        <f>DATE(YEAR(F2760),MONTH(F2760),1)</f>
        <v>45962</v>
      </c>
      <c r="I2760" s="2">
        <f>G2760-F2760</f>
        <v>2</v>
      </c>
      <c r="J2760" s="2">
        <f>F2760-E2760</f>
        <v>23</v>
      </c>
      <c r="K2760" s="2" t="s">
        <v>2655</v>
      </c>
      <c r="L2760" s="2">
        <v>1</v>
      </c>
      <c r="M2760" s="2">
        <v>2</v>
      </c>
      <c r="N2760" s="2">
        <v>0</v>
      </c>
      <c r="O2760" s="2" t="s">
        <v>2689</v>
      </c>
      <c r="P2760" s="2" t="s">
        <v>2659</v>
      </c>
      <c r="Q2760" s="2" t="s">
        <v>2649</v>
      </c>
      <c r="R2760" s="3">
        <v>11200</v>
      </c>
      <c r="S2760" s="3">
        <f>I2760*L2760*R2760</f>
        <v>22400</v>
      </c>
      <c r="T2760" s="2">
        <f>M2760+N2760</f>
        <v>2</v>
      </c>
    </row>
    <row r="2761" spans="1:20" x14ac:dyDescent="0.2">
      <c r="A2761" s="2" t="s">
        <v>5425</v>
      </c>
      <c r="B2761" s="2" t="s">
        <v>671</v>
      </c>
      <c r="C2761" s="2" t="s">
        <v>57</v>
      </c>
      <c r="D2761" s="2" t="str">
        <f>INDEX(Hotels!$C$2:$C$49,MATCH(C2761,Hotels!$A$2:$A$49,0))</f>
        <v>Mumbai</v>
      </c>
      <c r="E2761" s="11">
        <v>45944</v>
      </c>
      <c r="F2761" s="11">
        <v>45962</v>
      </c>
      <c r="G2761" s="11">
        <v>45964</v>
      </c>
      <c r="H2761" s="13">
        <f>DATE(YEAR(F2761),MONTH(F2761),1)</f>
        <v>45962</v>
      </c>
      <c r="I2761" s="2">
        <f>G2761-F2761</f>
        <v>2</v>
      </c>
      <c r="J2761" s="2">
        <f>F2761-E2761</f>
        <v>18</v>
      </c>
      <c r="K2761" s="2" t="s">
        <v>2646</v>
      </c>
      <c r="L2761" s="2">
        <v>1</v>
      </c>
      <c r="M2761" s="2">
        <v>1</v>
      </c>
      <c r="N2761" s="2">
        <v>0</v>
      </c>
      <c r="O2761" s="2" t="s">
        <v>2732</v>
      </c>
      <c r="P2761" s="2" t="s">
        <v>2652</v>
      </c>
      <c r="Q2761" s="2" t="s">
        <v>2664</v>
      </c>
      <c r="R2761" s="3">
        <v>16400</v>
      </c>
      <c r="S2761" s="3">
        <f>I2761*L2761*R2761</f>
        <v>32800</v>
      </c>
      <c r="T2761" s="2">
        <f>M2761+N2761</f>
        <v>1</v>
      </c>
    </row>
    <row r="2762" spans="1:20" x14ac:dyDescent="0.2">
      <c r="A2762" s="2" t="s">
        <v>5426</v>
      </c>
      <c r="B2762" s="2" t="s">
        <v>1420</v>
      </c>
      <c r="C2762" s="2" t="s">
        <v>69</v>
      </c>
      <c r="D2762" s="2" t="str">
        <f>INDEX(Hotels!$C$2:$C$49,MATCH(C2762,Hotels!$A$2:$A$49,0))</f>
        <v>New Delhi</v>
      </c>
      <c r="E2762" s="11">
        <v>45944</v>
      </c>
      <c r="F2762" s="11">
        <v>45950</v>
      </c>
      <c r="G2762" s="11">
        <v>45955</v>
      </c>
      <c r="H2762" s="13">
        <f>DATE(YEAR(F2762),MONTH(F2762),1)</f>
        <v>45931</v>
      </c>
      <c r="I2762" s="2">
        <f>G2762-F2762</f>
        <v>5</v>
      </c>
      <c r="J2762" s="2">
        <f>F2762-E2762</f>
        <v>6</v>
      </c>
      <c r="K2762" s="2" t="s">
        <v>2655</v>
      </c>
      <c r="L2762" s="2">
        <v>1</v>
      </c>
      <c r="M2762" s="2">
        <v>1</v>
      </c>
      <c r="N2762" s="2">
        <v>0</v>
      </c>
      <c r="O2762" s="2" t="s">
        <v>2689</v>
      </c>
      <c r="P2762" s="2" t="s">
        <v>2652</v>
      </c>
      <c r="Q2762" s="2" t="s">
        <v>2649</v>
      </c>
      <c r="R2762" s="3">
        <v>22050</v>
      </c>
      <c r="S2762" s="3">
        <f>I2762*L2762*R2762</f>
        <v>110250</v>
      </c>
      <c r="T2762" s="2">
        <f>M2762+N2762</f>
        <v>1</v>
      </c>
    </row>
    <row r="2763" spans="1:20" x14ac:dyDescent="0.2">
      <c r="A2763" s="2" t="s">
        <v>5427</v>
      </c>
      <c r="B2763" s="2" t="s">
        <v>1557</v>
      </c>
      <c r="C2763" s="2" t="s">
        <v>116</v>
      </c>
      <c r="D2763" s="2" t="str">
        <f>INDEX(Hotels!$C$2:$C$49,MATCH(C2763,Hotels!$A$2:$A$49,0))</f>
        <v>Rishikesh</v>
      </c>
      <c r="E2763" s="11">
        <v>45944</v>
      </c>
      <c r="F2763" s="11">
        <v>45984</v>
      </c>
      <c r="G2763" s="11">
        <v>45988</v>
      </c>
      <c r="H2763" s="13">
        <f>DATE(YEAR(F2763),MONTH(F2763),1)</f>
        <v>45962</v>
      </c>
      <c r="I2763" s="2">
        <f>G2763-F2763</f>
        <v>4</v>
      </c>
      <c r="J2763" s="2">
        <f>F2763-E2763</f>
        <v>40</v>
      </c>
      <c r="K2763" s="2" t="s">
        <v>2655</v>
      </c>
      <c r="L2763" s="2">
        <v>1</v>
      </c>
      <c r="M2763" s="2">
        <v>2</v>
      </c>
      <c r="N2763" s="2">
        <v>0</v>
      </c>
      <c r="O2763" s="2" t="s">
        <v>2670</v>
      </c>
      <c r="P2763" s="2" t="s">
        <v>2648</v>
      </c>
      <c r="Q2763" s="2" t="s">
        <v>2649</v>
      </c>
      <c r="R2763" s="3">
        <v>4850</v>
      </c>
      <c r="S2763" s="3">
        <f>I2763*L2763*R2763</f>
        <v>19400</v>
      </c>
      <c r="T2763" s="2">
        <f>M2763+N2763</f>
        <v>2</v>
      </c>
    </row>
    <row r="2764" spans="1:20" x14ac:dyDescent="0.2">
      <c r="A2764" s="2" t="s">
        <v>5428</v>
      </c>
      <c r="B2764" s="2" t="s">
        <v>1940</v>
      </c>
      <c r="C2764" s="2" t="s">
        <v>34</v>
      </c>
      <c r="D2764" s="2" t="str">
        <f>INDEX(Hotels!$C$2:$C$49,MATCH(C2764,Hotels!$A$2:$A$49,0))</f>
        <v>Udaipur</v>
      </c>
      <c r="E2764" s="11">
        <v>45944</v>
      </c>
      <c r="F2764" s="11">
        <v>45950</v>
      </c>
      <c r="G2764" s="11">
        <v>45953</v>
      </c>
      <c r="H2764" s="13">
        <f>DATE(YEAR(F2764),MONTH(F2764),1)</f>
        <v>45931</v>
      </c>
      <c r="I2764" s="2">
        <f>G2764-F2764</f>
        <v>3</v>
      </c>
      <c r="J2764" s="2">
        <f>F2764-E2764</f>
        <v>6</v>
      </c>
      <c r="K2764" s="2" t="s">
        <v>2655</v>
      </c>
      <c r="L2764" s="2">
        <v>1</v>
      </c>
      <c r="M2764" s="2">
        <v>2</v>
      </c>
      <c r="N2764" s="2">
        <v>0</v>
      </c>
      <c r="O2764" s="2" t="s">
        <v>2670</v>
      </c>
      <c r="P2764" s="2" t="s">
        <v>2652</v>
      </c>
      <c r="Q2764" s="2" t="s">
        <v>2649</v>
      </c>
      <c r="R2764" s="3">
        <v>8400</v>
      </c>
      <c r="S2764" s="3">
        <f>I2764*L2764*R2764</f>
        <v>25200</v>
      </c>
      <c r="T2764" s="2">
        <f>M2764+N2764</f>
        <v>2</v>
      </c>
    </row>
    <row r="2765" spans="1:20" x14ac:dyDescent="0.2">
      <c r="A2765" s="2" t="s">
        <v>5429</v>
      </c>
      <c r="B2765" s="2" t="s">
        <v>2001</v>
      </c>
      <c r="C2765" s="2" t="s">
        <v>37</v>
      </c>
      <c r="D2765" s="2" t="str">
        <f>INDEX(Hotels!$C$2:$C$49,MATCH(C2765,Hotels!$A$2:$A$49,0))</f>
        <v>Udaipur</v>
      </c>
      <c r="E2765" s="11">
        <v>45944</v>
      </c>
      <c r="F2765" s="11">
        <v>45969</v>
      </c>
      <c r="G2765" s="11">
        <v>45975</v>
      </c>
      <c r="H2765" s="13">
        <f>DATE(YEAR(F2765),MONTH(F2765),1)</f>
        <v>45962</v>
      </c>
      <c r="I2765" s="2">
        <f>G2765-F2765</f>
        <v>6</v>
      </c>
      <c r="J2765" s="2">
        <f>F2765-E2765</f>
        <v>25</v>
      </c>
      <c r="K2765" s="2" t="s">
        <v>2668</v>
      </c>
      <c r="L2765" s="2">
        <v>1</v>
      </c>
      <c r="M2765" s="2">
        <v>2</v>
      </c>
      <c r="N2765" s="2">
        <v>2</v>
      </c>
      <c r="O2765" s="2" t="s">
        <v>2658</v>
      </c>
      <c r="P2765" s="2" t="s">
        <v>2652</v>
      </c>
      <c r="Q2765" s="2" t="s">
        <v>2649</v>
      </c>
      <c r="R2765" s="3">
        <v>13100</v>
      </c>
      <c r="S2765" s="3">
        <f>I2765*L2765*R2765</f>
        <v>78600</v>
      </c>
      <c r="T2765" s="2">
        <f>M2765+N2765</f>
        <v>4</v>
      </c>
    </row>
    <row r="2766" spans="1:20" x14ac:dyDescent="0.2">
      <c r="A2766" s="2" t="s">
        <v>5430</v>
      </c>
      <c r="B2766" s="2" t="s">
        <v>2020</v>
      </c>
      <c r="C2766" s="2" t="s">
        <v>99</v>
      </c>
      <c r="D2766" s="2" t="str">
        <f>INDEX(Hotels!$C$2:$C$49,MATCH(C2766,Hotels!$A$2:$A$49,0))</f>
        <v>Shimla</v>
      </c>
      <c r="E2766" s="11">
        <v>45944</v>
      </c>
      <c r="F2766" s="11">
        <v>46012</v>
      </c>
      <c r="G2766" s="11">
        <v>46013</v>
      </c>
      <c r="H2766" s="13">
        <f>DATE(YEAR(F2766),MONTH(F2766),1)</f>
        <v>45992</v>
      </c>
      <c r="I2766" s="2">
        <f>G2766-F2766</f>
        <v>1</v>
      </c>
      <c r="J2766" s="2">
        <f>F2766-E2766</f>
        <v>68</v>
      </c>
      <c r="K2766" s="2" t="s">
        <v>2655</v>
      </c>
      <c r="L2766" s="2">
        <v>1</v>
      </c>
      <c r="M2766" s="2">
        <v>1</v>
      </c>
      <c r="N2766" s="2">
        <v>0</v>
      </c>
      <c r="O2766" s="2" t="s">
        <v>2732</v>
      </c>
      <c r="P2766" s="2" t="s">
        <v>2648</v>
      </c>
      <c r="Q2766" s="2" t="s">
        <v>2649</v>
      </c>
      <c r="R2766" s="3">
        <v>3700</v>
      </c>
      <c r="S2766" s="3">
        <f>I2766*L2766*R2766</f>
        <v>3700</v>
      </c>
      <c r="T2766" s="2">
        <f>M2766+N2766</f>
        <v>1</v>
      </c>
    </row>
    <row r="2767" spans="1:20" x14ac:dyDescent="0.2">
      <c r="A2767" s="2" t="s">
        <v>5431</v>
      </c>
      <c r="B2767" s="2" t="s">
        <v>2184</v>
      </c>
      <c r="C2767" s="2" t="s">
        <v>118</v>
      </c>
      <c r="D2767" s="2" t="str">
        <f>INDEX(Hotels!$C$2:$C$49,MATCH(C2767,Hotels!$A$2:$A$49,0))</f>
        <v>Rishikesh</v>
      </c>
      <c r="E2767" s="11">
        <v>45944</v>
      </c>
      <c r="F2767" s="11">
        <v>45991</v>
      </c>
      <c r="G2767" s="11">
        <v>45995</v>
      </c>
      <c r="H2767" s="13">
        <f>DATE(YEAR(F2767),MONTH(F2767),1)</f>
        <v>45962</v>
      </c>
      <c r="I2767" s="2">
        <f>G2767-F2767</f>
        <v>4</v>
      </c>
      <c r="J2767" s="2">
        <f>F2767-E2767</f>
        <v>47</v>
      </c>
      <c r="K2767" s="2" t="s">
        <v>2655</v>
      </c>
      <c r="L2767" s="2">
        <v>1</v>
      </c>
      <c r="M2767" s="2">
        <v>2</v>
      </c>
      <c r="N2767" s="2">
        <v>3</v>
      </c>
      <c r="O2767" s="2" t="s">
        <v>2670</v>
      </c>
      <c r="P2767" s="2" t="s">
        <v>2656</v>
      </c>
      <c r="Q2767" s="2" t="s">
        <v>2649</v>
      </c>
      <c r="R2767" s="3">
        <v>9750</v>
      </c>
      <c r="S2767" s="3">
        <f>I2767*L2767*R2767</f>
        <v>39000</v>
      </c>
      <c r="T2767" s="2">
        <f>M2767+N2767</f>
        <v>5</v>
      </c>
    </row>
    <row r="2768" spans="1:20" x14ac:dyDescent="0.2">
      <c r="A2768" s="2" t="s">
        <v>5432</v>
      </c>
      <c r="B2768" s="2" t="s">
        <v>2261</v>
      </c>
      <c r="C2768" s="2" t="s">
        <v>43</v>
      </c>
      <c r="D2768" s="2" t="str">
        <f>INDEX(Hotels!$C$2:$C$49,MATCH(C2768,Hotels!$A$2:$A$49,0))</f>
        <v>Agra</v>
      </c>
      <c r="E2768" s="11">
        <v>45944</v>
      </c>
      <c r="F2768" s="11">
        <v>46008</v>
      </c>
      <c r="G2768" s="11">
        <v>46014</v>
      </c>
      <c r="H2768" s="13">
        <f>DATE(YEAR(F2768),MONTH(F2768),1)</f>
        <v>45992</v>
      </c>
      <c r="I2768" s="2">
        <f>G2768-F2768</f>
        <v>6</v>
      </c>
      <c r="J2768" s="2">
        <f>F2768-E2768</f>
        <v>64</v>
      </c>
      <c r="K2768" s="2" t="s">
        <v>2668</v>
      </c>
      <c r="L2768" s="2">
        <v>1</v>
      </c>
      <c r="M2768" s="2">
        <v>2</v>
      </c>
      <c r="N2768" s="2">
        <v>2</v>
      </c>
      <c r="O2768" s="2" t="s">
        <v>2670</v>
      </c>
      <c r="P2768" s="2" t="s">
        <v>2656</v>
      </c>
      <c r="Q2768" s="2" t="s">
        <v>2649</v>
      </c>
      <c r="R2768" s="3">
        <v>4850</v>
      </c>
      <c r="S2768" s="3">
        <f>I2768*L2768*R2768</f>
        <v>29100</v>
      </c>
      <c r="T2768" s="2">
        <f>M2768+N2768</f>
        <v>4</v>
      </c>
    </row>
    <row r="2769" spans="1:20" x14ac:dyDescent="0.2">
      <c r="A2769" s="2" t="s">
        <v>5433</v>
      </c>
      <c r="B2769" s="2" t="s">
        <v>2452</v>
      </c>
      <c r="C2769" s="2" t="s">
        <v>129</v>
      </c>
      <c r="D2769" s="2" t="str">
        <f>INDEX(Hotels!$C$2:$C$49,MATCH(C2769,Hotels!$A$2:$A$49,0))</f>
        <v>Varanasi</v>
      </c>
      <c r="E2769" s="11">
        <v>45944</v>
      </c>
      <c r="F2769" s="11">
        <v>45950</v>
      </c>
      <c r="G2769" s="11">
        <v>45951</v>
      </c>
      <c r="H2769" s="13">
        <f>DATE(YEAR(F2769),MONTH(F2769),1)</f>
        <v>45931</v>
      </c>
      <c r="I2769" s="2">
        <f>G2769-F2769</f>
        <v>1</v>
      </c>
      <c r="J2769" s="2">
        <f>F2769-E2769</f>
        <v>6</v>
      </c>
      <c r="K2769" s="2" t="s">
        <v>2668</v>
      </c>
      <c r="L2769" s="2">
        <v>1</v>
      </c>
      <c r="M2769" s="2">
        <v>1</v>
      </c>
      <c r="N2769" s="2">
        <v>0</v>
      </c>
      <c r="O2769" s="2" t="s">
        <v>2670</v>
      </c>
      <c r="P2769" s="2" t="s">
        <v>2652</v>
      </c>
      <c r="Q2769" s="2" t="s">
        <v>2649</v>
      </c>
      <c r="R2769" s="3">
        <v>4450</v>
      </c>
      <c r="S2769" s="3">
        <f>I2769*L2769*R2769</f>
        <v>4450</v>
      </c>
      <c r="T2769" s="2">
        <f>M2769+N2769</f>
        <v>1</v>
      </c>
    </row>
    <row r="2770" spans="1:20" x14ac:dyDescent="0.2">
      <c r="A2770" s="2" t="s">
        <v>5434</v>
      </c>
      <c r="B2770" s="2" t="s">
        <v>507</v>
      </c>
      <c r="C2770" s="2" t="s">
        <v>99</v>
      </c>
      <c r="D2770" s="2" t="str">
        <f>INDEX(Hotels!$C$2:$C$49,MATCH(C2770,Hotels!$A$2:$A$49,0))</f>
        <v>Shimla</v>
      </c>
      <c r="E2770" s="11">
        <v>45945</v>
      </c>
      <c r="F2770" s="11">
        <v>46113</v>
      </c>
      <c r="G2770" s="11">
        <v>46119</v>
      </c>
      <c r="H2770" s="13">
        <f>DATE(YEAR(F2770),MONTH(F2770),1)</f>
        <v>46113</v>
      </c>
      <c r="I2770" s="2">
        <f>G2770-F2770</f>
        <v>6</v>
      </c>
      <c r="J2770" s="2">
        <f>F2770-E2770</f>
        <v>168</v>
      </c>
      <c r="K2770" s="2" t="s">
        <v>2655</v>
      </c>
      <c r="L2770" s="2">
        <v>1</v>
      </c>
      <c r="M2770" s="2">
        <v>2</v>
      </c>
      <c r="N2770" s="2">
        <v>3</v>
      </c>
      <c r="O2770" s="2" t="s">
        <v>2683</v>
      </c>
      <c r="P2770" s="2" t="s">
        <v>2656</v>
      </c>
      <c r="Q2770" s="2" t="s">
        <v>2653</v>
      </c>
      <c r="R2770" s="3">
        <v>3950</v>
      </c>
      <c r="S2770" s="3">
        <f>I2770*L2770*R2770</f>
        <v>23700</v>
      </c>
      <c r="T2770" s="2">
        <f>M2770+N2770</f>
        <v>5</v>
      </c>
    </row>
    <row r="2771" spans="1:20" x14ac:dyDescent="0.2">
      <c r="A2771" s="2" t="s">
        <v>5435</v>
      </c>
      <c r="B2771" s="2" t="s">
        <v>525</v>
      </c>
      <c r="C2771" s="2" t="s">
        <v>93</v>
      </c>
      <c r="D2771" s="2" t="str">
        <f>INDEX(Hotels!$C$2:$C$49,MATCH(C2771,Hotels!$A$2:$A$49,0))</f>
        <v>Shimla</v>
      </c>
      <c r="E2771" s="11">
        <v>45945</v>
      </c>
      <c r="F2771" s="11">
        <v>45947</v>
      </c>
      <c r="G2771" s="11">
        <v>45949</v>
      </c>
      <c r="H2771" s="13">
        <f>DATE(YEAR(F2771),MONTH(F2771),1)</f>
        <v>45931</v>
      </c>
      <c r="I2771" s="2">
        <f>G2771-F2771</f>
        <v>2</v>
      </c>
      <c r="J2771" s="2">
        <f>F2771-E2771</f>
        <v>2</v>
      </c>
      <c r="K2771" s="2" t="s">
        <v>2668</v>
      </c>
      <c r="L2771" s="2">
        <v>1</v>
      </c>
      <c r="M2771" s="2">
        <v>1</v>
      </c>
      <c r="N2771" s="2">
        <v>0</v>
      </c>
      <c r="O2771" s="2" t="s">
        <v>2670</v>
      </c>
      <c r="P2771" s="2" t="s">
        <v>2652</v>
      </c>
      <c r="Q2771" s="2" t="s">
        <v>2649</v>
      </c>
      <c r="R2771" s="3">
        <v>4350</v>
      </c>
      <c r="S2771" s="3">
        <f>I2771*L2771*R2771</f>
        <v>8700</v>
      </c>
      <c r="T2771" s="2">
        <f>M2771+N2771</f>
        <v>1</v>
      </c>
    </row>
    <row r="2772" spans="1:20" x14ac:dyDescent="0.2">
      <c r="A2772" s="2" t="s">
        <v>5436</v>
      </c>
      <c r="B2772" s="2" t="s">
        <v>974</v>
      </c>
      <c r="C2772" s="2" t="s">
        <v>43</v>
      </c>
      <c r="D2772" s="2" t="str">
        <f>INDEX(Hotels!$C$2:$C$49,MATCH(C2772,Hotels!$A$2:$A$49,0))</f>
        <v>Agra</v>
      </c>
      <c r="E2772" s="11">
        <v>45945</v>
      </c>
      <c r="F2772" s="11">
        <v>45955</v>
      </c>
      <c r="G2772" s="11">
        <v>45957</v>
      </c>
      <c r="H2772" s="13">
        <f>DATE(YEAR(F2772),MONTH(F2772),1)</f>
        <v>45931</v>
      </c>
      <c r="I2772" s="2">
        <f>G2772-F2772</f>
        <v>2</v>
      </c>
      <c r="J2772" s="2">
        <f>F2772-E2772</f>
        <v>10</v>
      </c>
      <c r="K2772" s="2" t="s">
        <v>2646</v>
      </c>
      <c r="L2772" s="2">
        <v>1</v>
      </c>
      <c r="M2772" s="2">
        <v>1</v>
      </c>
      <c r="N2772" s="2">
        <v>0</v>
      </c>
      <c r="O2772" s="2" t="s">
        <v>2689</v>
      </c>
      <c r="P2772" s="2" t="s">
        <v>2659</v>
      </c>
      <c r="Q2772" s="2" t="s">
        <v>2649</v>
      </c>
      <c r="R2772" s="3">
        <v>9750</v>
      </c>
      <c r="S2772" s="3">
        <f>I2772*L2772*R2772</f>
        <v>19500</v>
      </c>
      <c r="T2772" s="2">
        <f>M2772+N2772</f>
        <v>1</v>
      </c>
    </row>
    <row r="2773" spans="1:20" x14ac:dyDescent="0.2">
      <c r="A2773" s="2" t="s">
        <v>5437</v>
      </c>
      <c r="B2773" s="2" t="s">
        <v>974</v>
      </c>
      <c r="C2773" s="2" t="s">
        <v>81</v>
      </c>
      <c r="D2773" s="2" t="str">
        <f>INDEX(Hotels!$C$2:$C$49,MATCH(C2773,Hotels!$A$2:$A$49,0))</f>
        <v>Bengaluru</v>
      </c>
      <c r="E2773" s="11">
        <v>45945</v>
      </c>
      <c r="F2773" s="11">
        <v>45966</v>
      </c>
      <c r="G2773" s="11">
        <v>45968</v>
      </c>
      <c r="H2773" s="13">
        <f>DATE(YEAR(F2773),MONTH(F2773),1)</f>
        <v>45962</v>
      </c>
      <c r="I2773" s="2">
        <f>G2773-F2773</f>
        <v>2</v>
      </c>
      <c r="J2773" s="2">
        <f>F2773-E2773</f>
        <v>21</v>
      </c>
      <c r="K2773" s="2" t="s">
        <v>2655</v>
      </c>
      <c r="L2773" s="2">
        <v>1</v>
      </c>
      <c r="M2773" s="2">
        <v>1</v>
      </c>
      <c r="N2773" s="2">
        <v>0</v>
      </c>
      <c r="O2773" s="2" t="s">
        <v>2732</v>
      </c>
      <c r="P2773" s="2" t="s">
        <v>2656</v>
      </c>
      <c r="Q2773" s="2" t="s">
        <v>2649</v>
      </c>
      <c r="R2773" s="3">
        <v>21900</v>
      </c>
      <c r="S2773" s="3">
        <f>I2773*L2773*R2773</f>
        <v>43800</v>
      </c>
      <c r="T2773" s="2">
        <f>M2773+N2773</f>
        <v>1</v>
      </c>
    </row>
    <row r="2774" spans="1:20" x14ac:dyDescent="0.2">
      <c r="A2774" s="2" t="s">
        <v>5438</v>
      </c>
      <c r="B2774" s="2" t="s">
        <v>1484</v>
      </c>
      <c r="C2774" s="2" t="s">
        <v>127</v>
      </c>
      <c r="D2774" s="2" t="str">
        <f>INDEX(Hotels!$C$2:$C$49,MATCH(C2774,Hotels!$A$2:$A$49,0))</f>
        <v>Varanasi</v>
      </c>
      <c r="E2774" s="11">
        <v>45945</v>
      </c>
      <c r="F2774" s="11">
        <v>45954</v>
      </c>
      <c r="G2774" s="11">
        <v>45958</v>
      </c>
      <c r="H2774" s="13">
        <f>DATE(YEAR(F2774),MONTH(F2774),1)</f>
        <v>45931</v>
      </c>
      <c r="I2774" s="2">
        <f>G2774-F2774</f>
        <v>4</v>
      </c>
      <c r="J2774" s="2">
        <f>F2774-E2774</f>
        <v>9</v>
      </c>
      <c r="K2774" s="2" t="s">
        <v>2655</v>
      </c>
      <c r="L2774" s="2">
        <v>1</v>
      </c>
      <c r="M2774" s="2">
        <v>2</v>
      </c>
      <c r="N2774" s="2">
        <v>0</v>
      </c>
      <c r="O2774" s="2" t="s">
        <v>2683</v>
      </c>
      <c r="P2774" s="2" t="s">
        <v>2662</v>
      </c>
      <c r="Q2774" s="2" t="s">
        <v>2649</v>
      </c>
      <c r="R2774" s="3">
        <v>6800</v>
      </c>
      <c r="S2774" s="3">
        <f>I2774*L2774*R2774</f>
        <v>27200</v>
      </c>
      <c r="T2774" s="2">
        <f>M2774+N2774</f>
        <v>2</v>
      </c>
    </row>
    <row r="2775" spans="1:20" x14ac:dyDescent="0.2">
      <c r="A2775" s="2" t="s">
        <v>5439</v>
      </c>
      <c r="B2775" s="2" t="s">
        <v>1568</v>
      </c>
      <c r="C2775" s="2" t="s">
        <v>91</v>
      </c>
      <c r="D2775" s="2" t="str">
        <f>INDEX(Hotels!$C$2:$C$49,MATCH(C2775,Hotels!$A$2:$A$49,0))</f>
        <v>Kochi</v>
      </c>
      <c r="E2775" s="11">
        <v>45945</v>
      </c>
      <c r="F2775" s="11">
        <v>45959</v>
      </c>
      <c r="G2775" s="11">
        <v>45962</v>
      </c>
      <c r="H2775" s="13">
        <f>DATE(YEAR(F2775),MONTH(F2775),1)</f>
        <v>45931</v>
      </c>
      <c r="I2775" s="2">
        <f>G2775-F2775</f>
        <v>3</v>
      </c>
      <c r="J2775" s="2">
        <f>F2775-E2775</f>
        <v>14</v>
      </c>
      <c r="K2775" s="2" t="s">
        <v>2668</v>
      </c>
      <c r="L2775" s="2">
        <v>1</v>
      </c>
      <c r="M2775" s="2">
        <v>2</v>
      </c>
      <c r="N2775" s="2">
        <v>0</v>
      </c>
      <c r="O2775" s="2" t="s">
        <v>2689</v>
      </c>
      <c r="P2775" s="2" t="s">
        <v>2662</v>
      </c>
      <c r="Q2775" s="2" t="s">
        <v>2649</v>
      </c>
      <c r="R2775" s="3">
        <v>3900</v>
      </c>
      <c r="S2775" s="3">
        <f>I2775*L2775*R2775</f>
        <v>11700</v>
      </c>
      <c r="T2775" s="2">
        <f>M2775+N2775</f>
        <v>2</v>
      </c>
    </row>
    <row r="2776" spans="1:20" x14ac:dyDescent="0.2">
      <c r="A2776" s="2" t="s">
        <v>5440</v>
      </c>
      <c r="B2776" s="2" t="s">
        <v>1648</v>
      </c>
      <c r="C2776" s="2" t="s">
        <v>51</v>
      </c>
      <c r="D2776" s="2" t="str">
        <f>INDEX(Hotels!$C$2:$C$49,MATCH(C2776,Hotels!$A$2:$A$49,0))</f>
        <v>Agra</v>
      </c>
      <c r="E2776" s="11">
        <v>45945</v>
      </c>
      <c r="F2776" s="11">
        <v>45957</v>
      </c>
      <c r="G2776" s="11">
        <v>45959</v>
      </c>
      <c r="H2776" s="13">
        <f>DATE(YEAR(F2776),MONTH(F2776),1)</f>
        <v>45931</v>
      </c>
      <c r="I2776" s="2">
        <f>G2776-F2776</f>
        <v>2</v>
      </c>
      <c r="J2776" s="2">
        <f>F2776-E2776</f>
        <v>12</v>
      </c>
      <c r="K2776" s="2" t="s">
        <v>2668</v>
      </c>
      <c r="L2776" s="2">
        <v>1</v>
      </c>
      <c r="M2776" s="2">
        <v>2</v>
      </c>
      <c r="N2776" s="2">
        <v>0</v>
      </c>
      <c r="O2776" s="2" t="s">
        <v>2670</v>
      </c>
      <c r="P2776" s="2" t="s">
        <v>2652</v>
      </c>
      <c r="Q2776" s="2" t="s">
        <v>2649</v>
      </c>
      <c r="R2776" s="3">
        <v>8800</v>
      </c>
      <c r="S2776" s="3">
        <f>I2776*L2776*R2776</f>
        <v>17600</v>
      </c>
      <c r="T2776" s="2">
        <f>M2776+N2776</f>
        <v>2</v>
      </c>
    </row>
    <row r="2777" spans="1:20" x14ac:dyDescent="0.2">
      <c r="A2777" s="2" t="s">
        <v>5441</v>
      </c>
      <c r="B2777" s="2" t="s">
        <v>2281</v>
      </c>
      <c r="C2777" s="2" t="s">
        <v>47</v>
      </c>
      <c r="D2777" s="2" t="str">
        <f>INDEX(Hotels!$C$2:$C$49,MATCH(C2777,Hotels!$A$2:$A$49,0))</f>
        <v>Agra</v>
      </c>
      <c r="E2777" s="11">
        <v>45945</v>
      </c>
      <c r="F2777" s="11">
        <v>46020</v>
      </c>
      <c r="G2777" s="11">
        <v>46022</v>
      </c>
      <c r="H2777" s="13">
        <f>DATE(YEAR(F2777),MONTH(F2777),1)</f>
        <v>45992</v>
      </c>
      <c r="I2777" s="2">
        <f>G2777-F2777</f>
        <v>2</v>
      </c>
      <c r="J2777" s="2">
        <f>F2777-E2777</f>
        <v>75</v>
      </c>
      <c r="K2777" s="2" t="s">
        <v>2655</v>
      </c>
      <c r="L2777" s="2">
        <v>1</v>
      </c>
      <c r="M2777" s="2">
        <v>1</v>
      </c>
      <c r="N2777" s="2">
        <v>1</v>
      </c>
      <c r="O2777" s="2" t="s">
        <v>2689</v>
      </c>
      <c r="P2777" s="2" t="s">
        <v>2656</v>
      </c>
      <c r="Q2777" s="2" t="s">
        <v>2653</v>
      </c>
      <c r="R2777" s="3">
        <v>6550</v>
      </c>
      <c r="S2777" s="3">
        <f>I2777*L2777*R2777</f>
        <v>13100</v>
      </c>
      <c r="T2777" s="2">
        <f>M2777+N2777</f>
        <v>2</v>
      </c>
    </row>
    <row r="2778" spans="1:20" x14ac:dyDescent="0.2">
      <c r="A2778" s="2" t="s">
        <v>5442</v>
      </c>
      <c r="B2778" s="2" t="s">
        <v>445</v>
      </c>
      <c r="C2778" s="2" t="s">
        <v>71</v>
      </c>
      <c r="D2778" s="2" t="str">
        <f>INDEX(Hotels!$C$2:$C$49,MATCH(C2778,Hotels!$A$2:$A$49,0))</f>
        <v>New Delhi</v>
      </c>
      <c r="E2778" s="11">
        <v>45946</v>
      </c>
      <c r="F2778" s="11">
        <v>46008</v>
      </c>
      <c r="G2778" s="11">
        <v>46012</v>
      </c>
      <c r="H2778" s="13">
        <f>DATE(YEAR(F2778),MONTH(F2778),1)</f>
        <v>45992</v>
      </c>
      <c r="I2778" s="2">
        <f>G2778-F2778</f>
        <v>4</v>
      </c>
      <c r="J2778" s="2">
        <f>F2778-E2778</f>
        <v>62</v>
      </c>
      <c r="K2778" s="2" t="s">
        <v>2655</v>
      </c>
      <c r="L2778" s="2">
        <v>1</v>
      </c>
      <c r="M2778" s="2">
        <v>1</v>
      </c>
      <c r="N2778" s="2">
        <v>1</v>
      </c>
      <c r="O2778" s="2" t="s">
        <v>2689</v>
      </c>
      <c r="P2778" s="2" t="s">
        <v>2652</v>
      </c>
      <c r="Q2778" s="2" t="s">
        <v>2649</v>
      </c>
      <c r="R2778" s="3">
        <v>11050</v>
      </c>
      <c r="S2778" s="3">
        <f>I2778*L2778*R2778</f>
        <v>44200</v>
      </c>
      <c r="T2778" s="2">
        <f>M2778+N2778</f>
        <v>2</v>
      </c>
    </row>
    <row r="2779" spans="1:20" x14ac:dyDescent="0.2">
      <c r="A2779" s="2" t="s">
        <v>5443</v>
      </c>
      <c r="B2779" s="2" t="s">
        <v>512</v>
      </c>
      <c r="C2779" s="2" t="s">
        <v>61</v>
      </c>
      <c r="D2779" s="2" t="str">
        <f>INDEX(Hotels!$C$2:$C$49,MATCH(C2779,Hotels!$A$2:$A$49,0))</f>
        <v>Mumbai</v>
      </c>
      <c r="E2779" s="11">
        <v>45946</v>
      </c>
      <c r="F2779" s="11">
        <v>46030</v>
      </c>
      <c r="G2779" s="11">
        <v>46034</v>
      </c>
      <c r="H2779" s="13">
        <f>DATE(YEAR(F2779),MONTH(F2779),1)</f>
        <v>46023</v>
      </c>
      <c r="I2779" s="2">
        <f>G2779-F2779</f>
        <v>4</v>
      </c>
      <c r="J2779" s="2">
        <f>F2779-E2779</f>
        <v>84</v>
      </c>
      <c r="K2779" s="2" t="s">
        <v>2666</v>
      </c>
      <c r="L2779" s="2">
        <v>1</v>
      </c>
      <c r="M2779" s="2">
        <v>2</v>
      </c>
      <c r="N2779" s="2">
        <v>0</v>
      </c>
      <c r="O2779" s="2" t="s">
        <v>2689</v>
      </c>
      <c r="P2779" s="2" t="s">
        <v>2656</v>
      </c>
      <c r="Q2779" s="2" t="s">
        <v>2653</v>
      </c>
      <c r="R2779" s="3">
        <v>47800</v>
      </c>
      <c r="S2779" s="3">
        <f>I2779*L2779*R2779</f>
        <v>191200</v>
      </c>
      <c r="T2779" s="2">
        <f>M2779+N2779</f>
        <v>2</v>
      </c>
    </row>
    <row r="2780" spans="1:20" x14ac:dyDescent="0.2">
      <c r="A2780" s="2" t="s">
        <v>5444</v>
      </c>
      <c r="B2780" s="2" t="s">
        <v>523</v>
      </c>
      <c r="C2780" s="2" t="s">
        <v>106</v>
      </c>
      <c r="D2780" s="2" t="str">
        <f>INDEX(Hotels!$C$2:$C$49,MATCH(C2780,Hotels!$A$2:$A$49,0))</f>
        <v>Manali</v>
      </c>
      <c r="E2780" s="11">
        <v>45946</v>
      </c>
      <c r="F2780" s="11">
        <v>45982</v>
      </c>
      <c r="G2780" s="11">
        <v>45985</v>
      </c>
      <c r="H2780" s="13">
        <f>DATE(YEAR(F2780),MONTH(F2780),1)</f>
        <v>45962</v>
      </c>
      <c r="I2780" s="2">
        <f>G2780-F2780</f>
        <v>3</v>
      </c>
      <c r="J2780" s="2">
        <f>F2780-E2780</f>
        <v>36</v>
      </c>
      <c r="K2780" s="2" t="s">
        <v>2668</v>
      </c>
      <c r="L2780" s="2">
        <v>1</v>
      </c>
      <c r="M2780" s="2">
        <v>2</v>
      </c>
      <c r="N2780" s="2">
        <v>0</v>
      </c>
      <c r="O2780" s="2" t="s">
        <v>2658</v>
      </c>
      <c r="P2780" s="2" t="s">
        <v>2656</v>
      </c>
      <c r="Q2780" s="2" t="s">
        <v>2649</v>
      </c>
      <c r="R2780" s="3">
        <v>4650</v>
      </c>
      <c r="S2780" s="3">
        <f>I2780*L2780*R2780</f>
        <v>13950</v>
      </c>
      <c r="T2780" s="2">
        <f>M2780+N2780</f>
        <v>2</v>
      </c>
    </row>
    <row r="2781" spans="1:20" x14ac:dyDescent="0.2">
      <c r="A2781" s="2" t="s">
        <v>5445</v>
      </c>
      <c r="B2781" s="2" t="s">
        <v>673</v>
      </c>
      <c r="C2781" s="2" t="s">
        <v>116</v>
      </c>
      <c r="D2781" s="2" t="str">
        <f>INDEX(Hotels!$C$2:$C$49,MATCH(C2781,Hotels!$A$2:$A$49,0))</f>
        <v>Rishikesh</v>
      </c>
      <c r="E2781" s="11">
        <v>45946</v>
      </c>
      <c r="F2781" s="11">
        <v>45960</v>
      </c>
      <c r="G2781" s="11">
        <v>45963</v>
      </c>
      <c r="H2781" s="13">
        <f>DATE(YEAR(F2781),MONTH(F2781),1)</f>
        <v>45931</v>
      </c>
      <c r="I2781" s="2">
        <f>G2781-F2781</f>
        <v>3</v>
      </c>
      <c r="J2781" s="2">
        <f>F2781-E2781</f>
        <v>14</v>
      </c>
      <c r="K2781" s="2" t="s">
        <v>2655</v>
      </c>
      <c r="L2781" s="2">
        <v>1</v>
      </c>
      <c r="M2781" s="2">
        <v>2</v>
      </c>
      <c r="N2781" s="2">
        <v>3</v>
      </c>
      <c r="O2781" s="2" t="s">
        <v>2683</v>
      </c>
      <c r="P2781" s="2" t="s">
        <v>2652</v>
      </c>
      <c r="Q2781" s="2" t="s">
        <v>2653</v>
      </c>
      <c r="R2781" s="3">
        <v>5900</v>
      </c>
      <c r="S2781" s="3">
        <f>I2781*L2781*R2781</f>
        <v>17700</v>
      </c>
      <c r="T2781" s="2">
        <f>M2781+N2781</f>
        <v>5</v>
      </c>
    </row>
    <row r="2782" spans="1:20" x14ac:dyDescent="0.2">
      <c r="A2782" s="2" t="s">
        <v>5446</v>
      </c>
      <c r="B2782" s="2" t="s">
        <v>974</v>
      </c>
      <c r="C2782" s="2" t="s">
        <v>89</v>
      </c>
      <c r="D2782" s="2" t="str">
        <f>INDEX(Hotels!$C$2:$C$49,MATCH(C2782,Hotels!$A$2:$A$49,0))</f>
        <v>Kochi</v>
      </c>
      <c r="E2782" s="11">
        <v>45946</v>
      </c>
      <c r="F2782" s="11">
        <v>45964</v>
      </c>
      <c r="G2782" s="11">
        <v>45965</v>
      </c>
      <c r="H2782" s="13">
        <f>DATE(YEAR(F2782),MONTH(F2782),1)</f>
        <v>45962</v>
      </c>
      <c r="I2782" s="2">
        <f>G2782-F2782</f>
        <v>1</v>
      </c>
      <c r="J2782" s="2">
        <f>F2782-E2782</f>
        <v>18</v>
      </c>
      <c r="K2782" s="2" t="s">
        <v>2668</v>
      </c>
      <c r="L2782" s="2">
        <v>1</v>
      </c>
      <c r="M2782" s="2">
        <v>1</v>
      </c>
      <c r="N2782" s="2">
        <v>0</v>
      </c>
      <c r="O2782" s="2" t="s">
        <v>2670</v>
      </c>
      <c r="P2782" s="2" t="s">
        <v>2659</v>
      </c>
      <c r="Q2782" s="2" t="s">
        <v>2649</v>
      </c>
      <c r="R2782" s="3">
        <v>6300</v>
      </c>
      <c r="S2782" s="3">
        <f>I2782*L2782*R2782</f>
        <v>6300</v>
      </c>
      <c r="T2782" s="2">
        <f>M2782+N2782</f>
        <v>1</v>
      </c>
    </row>
    <row r="2783" spans="1:20" x14ac:dyDescent="0.2">
      <c r="A2783" s="2" t="s">
        <v>5447</v>
      </c>
      <c r="B2783" s="2" t="s">
        <v>974</v>
      </c>
      <c r="C2783" s="2" t="s">
        <v>73</v>
      </c>
      <c r="D2783" s="2" t="str">
        <f>INDEX(Hotels!$C$2:$C$49,MATCH(C2783,Hotels!$A$2:$A$49,0))</f>
        <v>Bengaluru</v>
      </c>
      <c r="E2783" s="11">
        <v>45946</v>
      </c>
      <c r="F2783" s="11">
        <v>45961</v>
      </c>
      <c r="G2783" s="11">
        <v>45962</v>
      </c>
      <c r="H2783" s="13">
        <f>DATE(YEAR(F2783),MONTH(F2783),1)</f>
        <v>45931</v>
      </c>
      <c r="I2783" s="2">
        <f>G2783-F2783</f>
        <v>1</v>
      </c>
      <c r="J2783" s="2">
        <f>F2783-E2783</f>
        <v>15</v>
      </c>
      <c r="K2783" s="2" t="s">
        <v>2668</v>
      </c>
      <c r="L2783" s="2">
        <v>1</v>
      </c>
      <c r="M2783" s="2">
        <v>1</v>
      </c>
      <c r="N2783" s="2">
        <v>0</v>
      </c>
      <c r="O2783" s="2" t="s">
        <v>2683</v>
      </c>
      <c r="P2783" s="2" t="s">
        <v>2662</v>
      </c>
      <c r="Q2783" s="2" t="s">
        <v>2649</v>
      </c>
      <c r="R2783" s="3">
        <v>6250</v>
      </c>
      <c r="S2783" s="3">
        <f>I2783*L2783*R2783</f>
        <v>6250</v>
      </c>
      <c r="T2783" s="2">
        <f>M2783+N2783</f>
        <v>1</v>
      </c>
    </row>
    <row r="2784" spans="1:20" x14ac:dyDescent="0.2">
      <c r="A2784" s="2" t="s">
        <v>5448</v>
      </c>
      <c r="B2784" s="2" t="s">
        <v>1140</v>
      </c>
      <c r="C2784" s="2" t="s">
        <v>116</v>
      </c>
      <c r="D2784" s="2" t="str">
        <f>INDEX(Hotels!$C$2:$C$49,MATCH(C2784,Hotels!$A$2:$A$49,0))</f>
        <v>Rishikesh</v>
      </c>
      <c r="E2784" s="11">
        <v>45946</v>
      </c>
      <c r="F2784" s="11">
        <v>45970</v>
      </c>
      <c r="G2784" s="11">
        <v>45972</v>
      </c>
      <c r="H2784" s="13">
        <f>DATE(YEAR(F2784),MONTH(F2784),1)</f>
        <v>45962</v>
      </c>
      <c r="I2784" s="2">
        <f>G2784-F2784</f>
        <v>2</v>
      </c>
      <c r="J2784" s="2">
        <f>F2784-E2784</f>
        <v>24</v>
      </c>
      <c r="K2784" s="2" t="s">
        <v>2655</v>
      </c>
      <c r="L2784" s="2">
        <v>1</v>
      </c>
      <c r="M2784" s="2">
        <v>1</v>
      </c>
      <c r="N2784" s="2">
        <v>0</v>
      </c>
      <c r="O2784" s="2" t="s">
        <v>2647</v>
      </c>
      <c r="P2784" s="2" t="s">
        <v>2652</v>
      </c>
      <c r="Q2784" s="2" t="s">
        <v>2649</v>
      </c>
      <c r="R2784" s="3">
        <v>4850</v>
      </c>
      <c r="S2784" s="3">
        <f>I2784*L2784*R2784</f>
        <v>9700</v>
      </c>
      <c r="T2784" s="2">
        <f>M2784+N2784</f>
        <v>1</v>
      </c>
    </row>
    <row r="2785" spans="1:20" x14ac:dyDescent="0.2">
      <c r="A2785" s="2" t="s">
        <v>5449</v>
      </c>
      <c r="B2785" s="2" t="s">
        <v>1587</v>
      </c>
      <c r="C2785" s="2" t="s">
        <v>61</v>
      </c>
      <c r="D2785" s="2" t="str">
        <f>INDEX(Hotels!$C$2:$C$49,MATCH(C2785,Hotels!$A$2:$A$49,0))</f>
        <v>Mumbai</v>
      </c>
      <c r="E2785" s="11">
        <v>45946</v>
      </c>
      <c r="F2785" s="11">
        <v>46009</v>
      </c>
      <c r="G2785" s="11">
        <v>46011</v>
      </c>
      <c r="H2785" s="13">
        <f>DATE(YEAR(F2785),MONTH(F2785),1)</f>
        <v>45992</v>
      </c>
      <c r="I2785" s="2">
        <f>G2785-F2785</f>
        <v>2</v>
      </c>
      <c r="J2785" s="2">
        <f>F2785-E2785</f>
        <v>63</v>
      </c>
      <c r="K2785" s="2" t="s">
        <v>2655</v>
      </c>
      <c r="L2785" s="2">
        <v>2</v>
      </c>
      <c r="M2785" s="2">
        <v>4</v>
      </c>
      <c r="N2785" s="2">
        <v>0</v>
      </c>
      <c r="O2785" s="2" t="s">
        <v>2658</v>
      </c>
      <c r="P2785" s="2" t="s">
        <v>2652</v>
      </c>
      <c r="Q2785" s="2" t="s">
        <v>2649</v>
      </c>
      <c r="R2785" s="3">
        <v>23950</v>
      </c>
      <c r="S2785" s="3">
        <f>I2785*L2785*R2785</f>
        <v>95800</v>
      </c>
      <c r="T2785" s="2">
        <f>M2785+N2785</f>
        <v>4</v>
      </c>
    </row>
    <row r="2786" spans="1:20" x14ac:dyDescent="0.2">
      <c r="A2786" s="2" t="s">
        <v>5450</v>
      </c>
      <c r="B2786" s="2" t="s">
        <v>1680</v>
      </c>
      <c r="C2786" s="2" t="s">
        <v>69</v>
      </c>
      <c r="D2786" s="2" t="str">
        <f>INDEX(Hotels!$C$2:$C$49,MATCH(C2786,Hotels!$A$2:$A$49,0))</f>
        <v>New Delhi</v>
      </c>
      <c r="E2786" s="11">
        <v>45946</v>
      </c>
      <c r="F2786" s="11">
        <v>45984</v>
      </c>
      <c r="G2786" s="11">
        <v>45987</v>
      </c>
      <c r="H2786" s="13">
        <f>DATE(YEAR(F2786),MONTH(F2786),1)</f>
        <v>45962</v>
      </c>
      <c r="I2786" s="2">
        <f>G2786-F2786</f>
        <v>3</v>
      </c>
      <c r="J2786" s="2">
        <f>F2786-E2786</f>
        <v>38</v>
      </c>
      <c r="K2786" s="2" t="s">
        <v>2655</v>
      </c>
      <c r="L2786" s="2">
        <v>1</v>
      </c>
      <c r="M2786" s="2">
        <v>2</v>
      </c>
      <c r="N2786" s="2">
        <v>0</v>
      </c>
      <c r="O2786" s="2" t="s">
        <v>2689</v>
      </c>
      <c r="P2786" s="2" t="s">
        <v>2656</v>
      </c>
      <c r="Q2786" s="2" t="s">
        <v>2649</v>
      </c>
      <c r="R2786" s="3">
        <v>22150</v>
      </c>
      <c r="S2786" s="3">
        <f>I2786*L2786*R2786</f>
        <v>66450</v>
      </c>
      <c r="T2786" s="2">
        <f>M2786+N2786</f>
        <v>2</v>
      </c>
    </row>
    <row r="2787" spans="1:20" x14ac:dyDescent="0.2">
      <c r="A2787" s="2" t="s">
        <v>5451</v>
      </c>
      <c r="B2787" s="2" t="s">
        <v>2239</v>
      </c>
      <c r="C2787" s="2" t="s">
        <v>83</v>
      </c>
      <c r="D2787" s="2" t="str">
        <f>INDEX(Hotels!$C$2:$C$49,MATCH(C2787,Hotels!$A$2:$A$49,0))</f>
        <v>Kochi</v>
      </c>
      <c r="E2787" s="11">
        <v>45946</v>
      </c>
      <c r="F2787" s="11">
        <v>45948</v>
      </c>
      <c r="G2787" s="11">
        <v>45951</v>
      </c>
      <c r="H2787" s="13">
        <f>DATE(YEAR(F2787),MONTH(F2787),1)</f>
        <v>45931</v>
      </c>
      <c r="I2787" s="2">
        <f>G2787-F2787</f>
        <v>3</v>
      </c>
      <c r="J2787" s="2">
        <f>F2787-E2787</f>
        <v>2</v>
      </c>
      <c r="K2787" s="2" t="s">
        <v>2646</v>
      </c>
      <c r="L2787" s="2">
        <v>1</v>
      </c>
      <c r="M2787" s="2">
        <v>2</v>
      </c>
      <c r="N2787" s="2">
        <v>0</v>
      </c>
      <c r="O2787" s="2" t="s">
        <v>2647</v>
      </c>
      <c r="P2787" s="2" t="s">
        <v>2656</v>
      </c>
      <c r="Q2787" s="2" t="s">
        <v>2649</v>
      </c>
      <c r="R2787" s="3">
        <v>21000</v>
      </c>
      <c r="S2787" s="3">
        <f>I2787*L2787*R2787</f>
        <v>63000</v>
      </c>
      <c r="T2787" s="2">
        <f>M2787+N2787</f>
        <v>2</v>
      </c>
    </row>
    <row r="2788" spans="1:20" x14ac:dyDescent="0.2">
      <c r="A2788" s="2" t="s">
        <v>5452</v>
      </c>
      <c r="B2788" s="2" t="s">
        <v>2247</v>
      </c>
      <c r="C2788" s="2" t="s">
        <v>47</v>
      </c>
      <c r="D2788" s="2" t="str">
        <f>INDEX(Hotels!$C$2:$C$49,MATCH(C2788,Hotels!$A$2:$A$49,0))</f>
        <v>Agra</v>
      </c>
      <c r="E2788" s="11">
        <v>45946</v>
      </c>
      <c r="F2788" s="11">
        <v>46010</v>
      </c>
      <c r="G2788" s="11">
        <v>46014</v>
      </c>
      <c r="H2788" s="13">
        <f>DATE(YEAR(F2788),MONTH(F2788),1)</f>
        <v>45992</v>
      </c>
      <c r="I2788" s="2">
        <f>G2788-F2788</f>
        <v>4</v>
      </c>
      <c r="J2788" s="2">
        <f>F2788-E2788</f>
        <v>64</v>
      </c>
      <c r="K2788" s="2" t="s">
        <v>2655</v>
      </c>
      <c r="L2788" s="2">
        <v>4</v>
      </c>
      <c r="M2788" s="2">
        <v>8</v>
      </c>
      <c r="N2788" s="2">
        <v>0</v>
      </c>
      <c r="O2788" s="2" t="s">
        <v>2658</v>
      </c>
      <c r="P2788" s="2" t="s">
        <v>2652</v>
      </c>
      <c r="Q2788" s="2" t="s">
        <v>2649</v>
      </c>
      <c r="R2788" s="3">
        <v>7050</v>
      </c>
      <c r="S2788" s="3">
        <f>I2788*L2788*R2788</f>
        <v>112800</v>
      </c>
      <c r="T2788" s="2">
        <f>M2788+N2788</f>
        <v>8</v>
      </c>
    </row>
    <row r="2789" spans="1:20" x14ac:dyDescent="0.2">
      <c r="A2789" s="2" t="s">
        <v>5453</v>
      </c>
      <c r="B2789" s="2" t="s">
        <v>2283</v>
      </c>
      <c r="C2789" s="2" t="s">
        <v>69</v>
      </c>
      <c r="D2789" s="2" t="str">
        <f>INDEX(Hotels!$C$2:$C$49,MATCH(C2789,Hotels!$A$2:$A$49,0))</f>
        <v>New Delhi</v>
      </c>
      <c r="E2789" s="11">
        <v>45946</v>
      </c>
      <c r="F2789" s="11">
        <v>46047</v>
      </c>
      <c r="G2789" s="11">
        <v>46049</v>
      </c>
      <c r="H2789" s="13">
        <f>DATE(YEAR(F2789),MONTH(F2789),1)</f>
        <v>46023</v>
      </c>
      <c r="I2789" s="2">
        <f>G2789-F2789</f>
        <v>2</v>
      </c>
      <c r="J2789" s="2">
        <f>F2789-E2789</f>
        <v>101</v>
      </c>
      <c r="K2789" s="2" t="s">
        <v>2646</v>
      </c>
      <c r="L2789" s="2">
        <v>2</v>
      </c>
      <c r="M2789" s="2">
        <v>4</v>
      </c>
      <c r="N2789" s="2">
        <v>0</v>
      </c>
      <c r="O2789" s="2" t="s">
        <v>2670</v>
      </c>
      <c r="P2789" s="2" t="s">
        <v>2662</v>
      </c>
      <c r="Q2789" s="2" t="s">
        <v>2649</v>
      </c>
      <c r="R2789" s="3">
        <v>31000</v>
      </c>
      <c r="S2789" s="3">
        <f>I2789*L2789*R2789</f>
        <v>124000</v>
      </c>
      <c r="T2789" s="2">
        <f>M2789+N2789</f>
        <v>4</v>
      </c>
    </row>
    <row r="2790" spans="1:20" x14ac:dyDescent="0.2">
      <c r="A2790" s="2" t="s">
        <v>5454</v>
      </c>
      <c r="B2790" s="2" t="s">
        <v>2306</v>
      </c>
      <c r="C2790" s="2" t="s">
        <v>116</v>
      </c>
      <c r="D2790" s="2" t="str">
        <f>INDEX(Hotels!$C$2:$C$49,MATCH(C2790,Hotels!$A$2:$A$49,0))</f>
        <v>Rishikesh</v>
      </c>
      <c r="E2790" s="11">
        <v>45946</v>
      </c>
      <c r="F2790" s="11">
        <v>45973</v>
      </c>
      <c r="G2790" s="11">
        <v>45975</v>
      </c>
      <c r="H2790" s="13">
        <f>DATE(YEAR(F2790),MONTH(F2790),1)</f>
        <v>45962</v>
      </c>
      <c r="I2790" s="2">
        <f>G2790-F2790</f>
        <v>2</v>
      </c>
      <c r="J2790" s="2">
        <f>F2790-E2790</f>
        <v>27</v>
      </c>
      <c r="K2790" s="2" t="s">
        <v>2666</v>
      </c>
      <c r="L2790" s="2">
        <v>1</v>
      </c>
      <c r="M2790" s="2">
        <v>2</v>
      </c>
      <c r="N2790" s="2">
        <v>0</v>
      </c>
      <c r="O2790" s="2" t="s">
        <v>2683</v>
      </c>
      <c r="P2790" s="2" t="s">
        <v>2648</v>
      </c>
      <c r="Q2790" s="2" t="s">
        <v>2653</v>
      </c>
      <c r="R2790" s="3">
        <v>10250</v>
      </c>
      <c r="S2790" s="3">
        <f>I2790*L2790*R2790</f>
        <v>20500</v>
      </c>
      <c r="T2790" s="2">
        <f>M2790+N2790</f>
        <v>2</v>
      </c>
    </row>
    <row r="2791" spans="1:20" x14ac:dyDescent="0.2">
      <c r="A2791" s="2" t="s">
        <v>5455</v>
      </c>
      <c r="B2791" s="2" t="s">
        <v>2375</v>
      </c>
      <c r="C2791" s="2" t="s">
        <v>122</v>
      </c>
      <c r="D2791" s="2" t="str">
        <f>INDEX(Hotels!$C$2:$C$49,MATCH(C2791,Hotels!$A$2:$A$49,0))</f>
        <v>Varanasi</v>
      </c>
      <c r="E2791" s="11">
        <v>45946</v>
      </c>
      <c r="F2791" s="11">
        <v>45954</v>
      </c>
      <c r="G2791" s="11">
        <v>45956</v>
      </c>
      <c r="H2791" s="13">
        <f>DATE(YEAR(F2791),MONTH(F2791),1)</f>
        <v>45931</v>
      </c>
      <c r="I2791" s="2">
        <f>G2791-F2791</f>
        <v>2</v>
      </c>
      <c r="J2791" s="2">
        <f>F2791-E2791</f>
        <v>8</v>
      </c>
      <c r="K2791" s="2" t="s">
        <v>2668</v>
      </c>
      <c r="L2791" s="2">
        <v>1</v>
      </c>
      <c r="M2791" s="2">
        <v>1</v>
      </c>
      <c r="N2791" s="2">
        <v>0</v>
      </c>
      <c r="O2791" s="2" t="s">
        <v>2670</v>
      </c>
      <c r="P2791" s="2" t="s">
        <v>2648</v>
      </c>
      <c r="Q2791" s="2" t="s">
        <v>2649</v>
      </c>
      <c r="R2791" s="3">
        <v>2750</v>
      </c>
      <c r="S2791" s="3">
        <f>I2791*L2791*R2791</f>
        <v>5500</v>
      </c>
      <c r="T2791" s="2">
        <f>M2791+N2791</f>
        <v>1</v>
      </c>
    </row>
    <row r="2792" spans="1:20" x14ac:dyDescent="0.2">
      <c r="A2792" s="2" t="s">
        <v>5456</v>
      </c>
      <c r="B2792" s="2" t="s">
        <v>2383</v>
      </c>
      <c r="C2792" s="2" t="s">
        <v>81</v>
      </c>
      <c r="D2792" s="2" t="str">
        <f>INDEX(Hotels!$C$2:$C$49,MATCH(C2792,Hotels!$A$2:$A$49,0))</f>
        <v>Bengaluru</v>
      </c>
      <c r="E2792" s="11">
        <v>45946</v>
      </c>
      <c r="F2792" s="11">
        <v>46012</v>
      </c>
      <c r="G2792" s="11">
        <v>46016</v>
      </c>
      <c r="H2792" s="13">
        <f>DATE(YEAR(F2792),MONTH(F2792),1)</f>
        <v>45992</v>
      </c>
      <c r="I2792" s="2">
        <f>G2792-F2792</f>
        <v>4</v>
      </c>
      <c r="J2792" s="2">
        <f>F2792-E2792</f>
        <v>66</v>
      </c>
      <c r="K2792" s="2" t="s">
        <v>2646</v>
      </c>
      <c r="L2792" s="2">
        <v>1</v>
      </c>
      <c r="M2792" s="2">
        <v>2</v>
      </c>
      <c r="N2792" s="2">
        <v>2</v>
      </c>
      <c r="O2792" s="2" t="s">
        <v>2651</v>
      </c>
      <c r="P2792" s="2" t="s">
        <v>2656</v>
      </c>
      <c r="Q2792" s="2" t="s">
        <v>2649</v>
      </c>
      <c r="R2792" s="3">
        <v>29450</v>
      </c>
      <c r="S2792" s="3">
        <f>I2792*L2792*R2792</f>
        <v>117800</v>
      </c>
      <c r="T2792" s="2">
        <f>M2792+N2792</f>
        <v>4</v>
      </c>
    </row>
    <row r="2793" spans="1:20" x14ac:dyDescent="0.2">
      <c r="A2793" s="2" t="s">
        <v>5457</v>
      </c>
      <c r="B2793" s="2" t="s">
        <v>510</v>
      </c>
      <c r="C2793" s="2" t="s">
        <v>112</v>
      </c>
      <c r="D2793" s="2" t="str">
        <f>INDEX(Hotels!$C$2:$C$49,MATCH(C2793,Hotels!$A$2:$A$49,0))</f>
        <v>Rishikesh</v>
      </c>
      <c r="E2793" s="11">
        <v>45947</v>
      </c>
      <c r="F2793" s="11">
        <v>46035</v>
      </c>
      <c r="G2793" s="11">
        <v>46037</v>
      </c>
      <c r="H2793" s="13">
        <f>DATE(YEAR(F2793),MONTH(F2793),1)</f>
        <v>46023</v>
      </c>
      <c r="I2793" s="2">
        <f>G2793-F2793</f>
        <v>2</v>
      </c>
      <c r="J2793" s="2">
        <f>F2793-E2793</f>
        <v>88</v>
      </c>
      <c r="K2793" s="2" t="s">
        <v>2655</v>
      </c>
      <c r="L2793" s="2">
        <v>1</v>
      </c>
      <c r="M2793" s="2">
        <v>1</v>
      </c>
      <c r="N2793" s="2">
        <v>0</v>
      </c>
      <c r="O2793" s="2" t="s">
        <v>2651</v>
      </c>
      <c r="P2793" s="2" t="s">
        <v>2659</v>
      </c>
      <c r="Q2793" s="2" t="s">
        <v>2649</v>
      </c>
      <c r="R2793" s="3">
        <v>5400</v>
      </c>
      <c r="S2793" s="3">
        <f>I2793*L2793*R2793</f>
        <v>10800</v>
      </c>
      <c r="T2793" s="2">
        <f>M2793+N2793</f>
        <v>1</v>
      </c>
    </row>
    <row r="2794" spans="1:20" x14ac:dyDescent="0.2">
      <c r="A2794" s="2" t="s">
        <v>5458</v>
      </c>
      <c r="B2794" s="2" t="s">
        <v>665</v>
      </c>
      <c r="C2794" s="2" t="s">
        <v>32</v>
      </c>
      <c r="D2794" s="2" t="str">
        <f>INDEX(Hotels!$C$2:$C$49,MATCH(C2794,Hotels!$A$2:$A$49,0))</f>
        <v>Jaipur</v>
      </c>
      <c r="E2794" s="11">
        <v>45947</v>
      </c>
      <c r="F2794" s="11">
        <v>45950</v>
      </c>
      <c r="G2794" s="11">
        <v>45954</v>
      </c>
      <c r="H2794" s="13">
        <f>DATE(YEAR(F2794),MONTH(F2794),1)</f>
        <v>45931</v>
      </c>
      <c r="I2794" s="2">
        <f>G2794-F2794</f>
        <v>4</v>
      </c>
      <c r="J2794" s="2">
        <f>F2794-E2794</f>
        <v>3</v>
      </c>
      <c r="K2794" s="2" t="s">
        <v>2668</v>
      </c>
      <c r="L2794" s="2">
        <v>1</v>
      </c>
      <c r="M2794" s="2">
        <v>2</v>
      </c>
      <c r="N2794" s="2">
        <v>2</v>
      </c>
      <c r="O2794" s="2" t="s">
        <v>2658</v>
      </c>
      <c r="P2794" s="2" t="s">
        <v>2652</v>
      </c>
      <c r="Q2794" s="2" t="s">
        <v>2649</v>
      </c>
      <c r="R2794" s="3">
        <v>6050</v>
      </c>
      <c r="S2794" s="3">
        <f>I2794*L2794*R2794</f>
        <v>24200</v>
      </c>
      <c r="T2794" s="2">
        <f>M2794+N2794</f>
        <v>4</v>
      </c>
    </row>
    <row r="2795" spans="1:20" x14ac:dyDescent="0.2">
      <c r="A2795" s="2" t="s">
        <v>5459</v>
      </c>
      <c r="B2795" s="2" t="s">
        <v>691</v>
      </c>
      <c r="C2795" s="2" t="s">
        <v>69</v>
      </c>
      <c r="D2795" s="2" t="str">
        <f>INDEX(Hotels!$C$2:$C$49,MATCH(C2795,Hotels!$A$2:$A$49,0))</f>
        <v>New Delhi</v>
      </c>
      <c r="E2795" s="11">
        <v>45947</v>
      </c>
      <c r="F2795" s="11">
        <v>46013</v>
      </c>
      <c r="G2795" s="11">
        <v>46017</v>
      </c>
      <c r="H2795" s="13">
        <f>DATE(YEAR(F2795),MONTH(F2795),1)</f>
        <v>45992</v>
      </c>
      <c r="I2795" s="2">
        <f>G2795-F2795</f>
        <v>4</v>
      </c>
      <c r="J2795" s="2">
        <f>F2795-E2795</f>
        <v>66</v>
      </c>
      <c r="K2795" s="2" t="s">
        <v>2668</v>
      </c>
      <c r="L2795" s="2">
        <v>4</v>
      </c>
      <c r="M2795" s="2">
        <v>8</v>
      </c>
      <c r="N2795" s="2">
        <v>0</v>
      </c>
      <c r="O2795" s="2" t="s">
        <v>2651</v>
      </c>
      <c r="P2795" s="2" t="s">
        <v>2656</v>
      </c>
      <c r="Q2795" s="2" t="s">
        <v>2649</v>
      </c>
      <c r="R2795" s="3">
        <v>16100</v>
      </c>
      <c r="S2795" s="3">
        <f>I2795*L2795*R2795</f>
        <v>257600</v>
      </c>
      <c r="T2795" s="2">
        <f>M2795+N2795</f>
        <v>8</v>
      </c>
    </row>
    <row r="2796" spans="1:20" x14ac:dyDescent="0.2">
      <c r="A2796" s="2" t="s">
        <v>5460</v>
      </c>
      <c r="B2796" s="2" t="s">
        <v>884</v>
      </c>
      <c r="C2796" s="2" t="s">
        <v>13</v>
      </c>
      <c r="D2796" s="2" t="str">
        <f>INDEX(Hotels!$C$2:$C$49,MATCH(C2796,Hotels!$A$2:$A$49,0))</f>
        <v>Goa</v>
      </c>
      <c r="E2796" s="11">
        <v>45947</v>
      </c>
      <c r="F2796" s="11">
        <v>45974</v>
      </c>
      <c r="G2796" s="11">
        <v>45978</v>
      </c>
      <c r="H2796" s="13">
        <f>DATE(YEAR(F2796),MONTH(F2796),1)</f>
        <v>45962</v>
      </c>
      <c r="I2796" s="2">
        <f>G2796-F2796</f>
        <v>4</v>
      </c>
      <c r="J2796" s="2">
        <f>F2796-E2796</f>
        <v>27</v>
      </c>
      <c r="K2796" s="2" t="s">
        <v>2646</v>
      </c>
      <c r="L2796" s="2">
        <v>1</v>
      </c>
      <c r="M2796" s="2">
        <v>2</v>
      </c>
      <c r="N2796" s="2">
        <v>0</v>
      </c>
      <c r="O2796" s="2" t="s">
        <v>2689</v>
      </c>
      <c r="P2796" s="2" t="s">
        <v>2659</v>
      </c>
      <c r="Q2796" s="2" t="s">
        <v>2653</v>
      </c>
      <c r="R2796" s="3">
        <v>23500</v>
      </c>
      <c r="S2796" s="3">
        <f>I2796*L2796*R2796</f>
        <v>94000</v>
      </c>
      <c r="T2796" s="2">
        <f>M2796+N2796</f>
        <v>2</v>
      </c>
    </row>
    <row r="2797" spans="1:20" x14ac:dyDescent="0.2">
      <c r="A2797" s="2" t="s">
        <v>5461</v>
      </c>
      <c r="B2797" s="2" t="s">
        <v>1365</v>
      </c>
      <c r="C2797" s="2" t="s">
        <v>19</v>
      </c>
      <c r="D2797" s="2" t="str">
        <f>INDEX(Hotels!$C$2:$C$49,MATCH(C2797,Hotels!$A$2:$A$49,0))</f>
        <v>Goa</v>
      </c>
      <c r="E2797" s="11">
        <v>45947</v>
      </c>
      <c r="F2797" s="11">
        <v>45991</v>
      </c>
      <c r="G2797" s="11">
        <v>45994</v>
      </c>
      <c r="H2797" s="13">
        <f>DATE(YEAR(F2797),MONTH(F2797),1)</f>
        <v>45962</v>
      </c>
      <c r="I2797" s="2">
        <f>G2797-F2797</f>
        <v>3</v>
      </c>
      <c r="J2797" s="2">
        <f>F2797-E2797</f>
        <v>44</v>
      </c>
      <c r="K2797" s="2" t="s">
        <v>2668</v>
      </c>
      <c r="L2797" s="2">
        <v>1</v>
      </c>
      <c r="M2797" s="2">
        <v>2</v>
      </c>
      <c r="N2797" s="2">
        <v>3</v>
      </c>
      <c r="O2797" s="2" t="s">
        <v>2689</v>
      </c>
      <c r="P2797" s="2" t="s">
        <v>2656</v>
      </c>
      <c r="Q2797" s="2" t="s">
        <v>2649</v>
      </c>
      <c r="R2797" s="3">
        <v>6800</v>
      </c>
      <c r="S2797" s="3">
        <f>I2797*L2797*R2797</f>
        <v>20400</v>
      </c>
      <c r="T2797" s="2">
        <f>M2797+N2797</f>
        <v>5</v>
      </c>
    </row>
    <row r="2798" spans="1:20" x14ac:dyDescent="0.2">
      <c r="A2798" s="2" t="s">
        <v>5462</v>
      </c>
      <c r="B2798" s="2" t="s">
        <v>1732</v>
      </c>
      <c r="C2798" s="2" t="s">
        <v>118</v>
      </c>
      <c r="D2798" s="2" t="str">
        <f>INDEX(Hotels!$C$2:$C$49,MATCH(C2798,Hotels!$A$2:$A$49,0))</f>
        <v>Rishikesh</v>
      </c>
      <c r="E2798" s="11">
        <v>45947</v>
      </c>
      <c r="F2798" s="11">
        <v>45961</v>
      </c>
      <c r="G2798" s="11">
        <v>45964</v>
      </c>
      <c r="H2798" s="13">
        <f>DATE(YEAR(F2798),MONTH(F2798),1)</f>
        <v>45931</v>
      </c>
      <c r="I2798" s="2">
        <f>G2798-F2798</f>
        <v>3</v>
      </c>
      <c r="J2798" s="2">
        <f>F2798-E2798</f>
        <v>14</v>
      </c>
      <c r="K2798" s="2" t="s">
        <v>2655</v>
      </c>
      <c r="L2798" s="2">
        <v>1</v>
      </c>
      <c r="M2798" s="2">
        <v>3</v>
      </c>
      <c r="N2798" s="2">
        <v>0</v>
      </c>
      <c r="O2798" s="2" t="s">
        <v>2670</v>
      </c>
      <c r="P2798" s="2" t="s">
        <v>2662</v>
      </c>
      <c r="Q2798" s="2" t="s">
        <v>2664</v>
      </c>
      <c r="R2798" s="3">
        <v>11050</v>
      </c>
      <c r="S2798" s="3">
        <f>I2798*L2798*R2798</f>
        <v>33150</v>
      </c>
      <c r="T2798" s="2">
        <f>M2798+N2798</f>
        <v>3</v>
      </c>
    </row>
    <row r="2799" spans="1:20" x14ac:dyDescent="0.2">
      <c r="A2799" s="2" t="s">
        <v>5463</v>
      </c>
      <c r="B2799" s="2" t="s">
        <v>1932</v>
      </c>
      <c r="C2799" s="2" t="s">
        <v>89</v>
      </c>
      <c r="D2799" s="2" t="str">
        <f>INDEX(Hotels!$C$2:$C$49,MATCH(C2799,Hotels!$A$2:$A$49,0))</f>
        <v>Kochi</v>
      </c>
      <c r="E2799" s="11">
        <v>45947</v>
      </c>
      <c r="F2799" s="11">
        <v>45950</v>
      </c>
      <c r="G2799" s="11">
        <v>45954</v>
      </c>
      <c r="H2799" s="13">
        <f>DATE(YEAR(F2799),MONTH(F2799),1)</f>
        <v>45931</v>
      </c>
      <c r="I2799" s="2">
        <f>G2799-F2799</f>
        <v>4</v>
      </c>
      <c r="J2799" s="2">
        <f>F2799-E2799</f>
        <v>3</v>
      </c>
      <c r="K2799" s="2" t="s">
        <v>2655</v>
      </c>
      <c r="L2799" s="2">
        <v>1</v>
      </c>
      <c r="M2799" s="2">
        <v>1</v>
      </c>
      <c r="N2799" s="2">
        <v>0</v>
      </c>
      <c r="O2799" s="2" t="s">
        <v>2689</v>
      </c>
      <c r="P2799" s="2" t="s">
        <v>2648</v>
      </c>
      <c r="Q2799" s="2" t="s">
        <v>2649</v>
      </c>
      <c r="R2799" s="3">
        <v>8900</v>
      </c>
      <c r="S2799" s="3">
        <f>I2799*L2799*R2799</f>
        <v>35600</v>
      </c>
      <c r="T2799" s="2">
        <f>M2799+N2799</f>
        <v>1</v>
      </c>
    </row>
    <row r="2800" spans="1:20" x14ac:dyDescent="0.2">
      <c r="A2800" s="2" t="s">
        <v>5464</v>
      </c>
      <c r="B2800" s="2" t="s">
        <v>1979</v>
      </c>
      <c r="C2800" s="2" t="s">
        <v>87</v>
      </c>
      <c r="D2800" s="2" t="str">
        <f>INDEX(Hotels!$C$2:$C$49,MATCH(C2800,Hotels!$A$2:$A$49,0))</f>
        <v>Kochi</v>
      </c>
      <c r="E2800" s="11">
        <v>45947</v>
      </c>
      <c r="F2800" s="11">
        <v>45964</v>
      </c>
      <c r="G2800" s="11">
        <v>45967</v>
      </c>
      <c r="H2800" s="13">
        <f>DATE(YEAR(F2800),MONTH(F2800),1)</f>
        <v>45962</v>
      </c>
      <c r="I2800" s="2">
        <f>G2800-F2800</f>
        <v>3</v>
      </c>
      <c r="J2800" s="2">
        <f>F2800-E2800</f>
        <v>17</v>
      </c>
      <c r="K2800" s="2" t="s">
        <v>2668</v>
      </c>
      <c r="L2800" s="2">
        <v>1</v>
      </c>
      <c r="M2800" s="2">
        <v>1</v>
      </c>
      <c r="N2800" s="2">
        <v>0</v>
      </c>
      <c r="O2800" s="2" t="s">
        <v>2683</v>
      </c>
      <c r="P2800" s="2" t="s">
        <v>2656</v>
      </c>
      <c r="Q2800" s="2" t="s">
        <v>2649</v>
      </c>
      <c r="R2800" s="3">
        <v>6450</v>
      </c>
      <c r="S2800" s="3">
        <f>I2800*L2800*R2800</f>
        <v>19350</v>
      </c>
      <c r="T2800" s="2">
        <f>M2800+N2800</f>
        <v>1</v>
      </c>
    </row>
    <row r="2801" spans="1:20" x14ac:dyDescent="0.2">
      <c r="A2801" s="2" t="s">
        <v>5465</v>
      </c>
      <c r="B2801" s="2" t="s">
        <v>2085</v>
      </c>
      <c r="C2801" s="2" t="s">
        <v>34</v>
      </c>
      <c r="D2801" s="2" t="str">
        <f>INDEX(Hotels!$C$2:$C$49,MATCH(C2801,Hotels!$A$2:$A$49,0))</f>
        <v>Udaipur</v>
      </c>
      <c r="E2801" s="11">
        <v>45947</v>
      </c>
      <c r="F2801" s="11">
        <v>45949</v>
      </c>
      <c r="G2801" s="11">
        <v>45951</v>
      </c>
      <c r="H2801" s="13">
        <f>DATE(YEAR(F2801),MONTH(F2801),1)</f>
        <v>45931</v>
      </c>
      <c r="I2801" s="2">
        <f>G2801-F2801</f>
        <v>2</v>
      </c>
      <c r="J2801" s="2">
        <f>F2801-E2801</f>
        <v>2</v>
      </c>
      <c r="K2801" s="2" t="s">
        <v>2666</v>
      </c>
      <c r="L2801" s="2">
        <v>1</v>
      </c>
      <c r="M2801" s="2">
        <v>2</v>
      </c>
      <c r="N2801" s="2">
        <v>0</v>
      </c>
      <c r="O2801" s="2" t="s">
        <v>2689</v>
      </c>
      <c r="P2801" s="2" t="s">
        <v>2656</v>
      </c>
      <c r="Q2801" s="2" t="s">
        <v>2649</v>
      </c>
      <c r="R2801" s="3">
        <v>19050</v>
      </c>
      <c r="S2801" s="3">
        <f>I2801*L2801*R2801</f>
        <v>38100</v>
      </c>
      <c r="T2801" s="2">
        <f>M2801+N2801</f>
        <v>2</v>
      </c>
    </row>
    <row r="2802" spans="1:20" x14ac:dyDescent="0.2">
      <c r="A2802" s="2" t="s">
        <v>5466</v>
      </c>
      <c r="B2802" s="2" t="s">
        <v>2220</v>
      </c>
      <c r="C2802" s="2" t="s">
        <v>22</v>
      </c>
      <c r="D2802" s="2" t="str">
        <f>INDEX(Hotels!$C$2:$C$49,MATCH(C2802,Hotels!$A$2:$A$49,0))</f>
        <v>Jaipur</v>
      </c>
      <c r="E2802" s="11">
        <v>45947</v>
      </c>
      <c r="F2802" s="11">
        <v>45987</v>
      </c>
      <c r="G2802" s="11">
        <v>45992</v>
      </c>
      <c r="H2802" s="13">
        <f>DATE(YEAR(F2802),MONTH(F2802),1)</f>
        <v>45962</v>
      </c>
      <c r="I2802" s="2">
        <f>G2802-F2802</f>
        <v>5</v>
      </c>
      <c r="J2802" s="2">
        <f>F2802-E2802</f>
        <v>40</v>
      </c>
      <c r="K2802" s="2" t="s">
        <v>2668</v>
      </c>
      <c r="L2802" s="2">
        <v>1</v>
      </c>
      <c r="M2802" s="2">
        <v>1</v>
      </c>
      <c r="N2802" s="2">
        <v>0</v>
      </c>
      <c r="O2802" s="2" t="s">
        <v>2670</v>
      </c>
      <c r="P2802" s="2" t="s">
        <v>2656</v>
      </c>
      <c r="Q2802" s="2" t="s">
        <v>2649</v>
      </c>
      <c r="R2802" s="3">
        <v>4100</v>
      </c>
      <c r="S2802" s="3">
        <f>I2802*L2802*R2802</f>
        <v>20500</v>
      </c>
      <c r="T2802" s="2">
        <f>M2802+N2802</f>
        <v>1</v>
      </c>
    </row>
    <row r="2803" spans="1:20" x14ac:dyDescent="0.2">
      <c r="A2803" s="2" t="s">
        <v>5467</v>
      </c>
      <c r="B2803" s="2" t="s">
        <v>2589</v>
      </c>
      <c r="C2803" s="2" t="s">
        <v>69</v>
      </c>
      <c r="D2803" s="2" t="str">
        <f>INDEX(Hotels!$C$2:$C$49,MATCH(C2803,Hotels!$A$2:$A$49,0))</f>
        <v>New Delhi</v>
      </c>
      <c r="E2803" s="11">
        <v>45947</v>
      </c>
      <c r="F2803" s="11">
        <v>45965</v>
      </c>
      <c r="G2803" s="11">
        <v>45969</v>
      </c>
      <c r="H2803" s="13">
        <f>DATE(YEAR(F2803),MONTH(F2803),1)</f>
        <v>45962</v>
      </c>
      <c r="I2803" s="2">
        <f>G2803-F2803</f>
        <v>4</v>
      </c>
      <c r="J2803" s="2">
        <f>F2803-E2803</f>
        <v>18</v>
      </c>
      <c r="K2803" s="2" t="s">
        <v>2655</v>
      </c>
      <c r="L2803" s="2">
        <v>1</v>
      </c>
      <c r="M2803" s="2">
        <v>2</v>
      </c>
      <c r="N2803" s="2">
        <v>0</v>
      </c>
      <c r="O2803" s="2" t="s">
        <v>2670</v>
      </c>
      <c r="P2803" s="2" t="s">
        <v>2662</v>
      </c>
      <c r="Q2803" s="2" t="s">
        <v>2649</v>
      </c>
      <c r="R2803" s="3">
        <v>19650</v>
      </c>
      <c r="S2803" s="3">
        <f>I2803*L2803*R2803</f>
        <v>78600</v>
      </c>
      <c r="T2803" s="2">
        <f>M2803+N2803</f>
        <v>2</v>
      </c>
    </row>
    <row r="2804" spans="1:20" x14ac:dyDescent="0.2">
      <c r="A2804" s="2" t="s">
        <v>5468</v>
      </c>
      <c r="B2804" s="2" t="s">
        <v>907</v>
      </c>
      <c r="C2804" s="2" t="s">
        <v>110</v>
      </c>
      <c r="D2804" s="2" t="str">
        <f>INDEX(Hotels!$C$2:$C$49,MATCH(C2804,Hotels!$A$2:$A$49,0))</f>
        <v>Manali</v>
      </c>
      <c r="E2804" s="11">
        <v>45948</v>
      </c>
      <c r="F2804" s="11">
        <v>45961</v>
      </c>
      <c r="G2804" s="11">
        <v>45964</v>
      </c>
      <c r="H2804" s="13">
        <f>DATE(YEAR(F2804),MONTH(F2804),1)</f>
        <v>45931</v>
      </c>
      <c r="I2804" s="2">
        <f>G2804-F2804</f>
        <v>3</v>
      </c>
      <c r="J2804" s="2">
        <f>F2804-E2804</f>
        <v>13</v>
      </c>
      <c r="K2804" s="2" t="s">
        <v>2646</v>
      </c>
      <c r="L2804" s="2">
        <v>1</v>
      </c>
      <c r="M2804" s="2">
        <v>1</v>
      </c>
      <c r="N2804" s="2">
        <v>0</v>
      </c>
      <c r="O2804" s="2" t="s">
        <v>2689</v>
      </c>
      <c r="P2804" s="2" t="s">
        <v>2652</v>
      </c>
      <c r="Q2804" s="2" t="s">
        <v>2649</v>
      </c>
      <c r="R2804" s="3">
        <v>8550</v>
      </c>
      <c r="S2804" s="3">
        <f>I2804*L2804*R2804</f>
        <v>25650</v>
      </c>
      <c r="T2804" s="2">
        <f>M2804+N2804</f>
        <v>1</v>
      </c>
    </row>
    <row r="2805" spans="1:20" x14ac:dyDescent="0.2">
      <c r="A2805" s="2" t="s">
        <v>5469</v>
      </c>
      <c r="B2805" s="2" t="s">
        <v>1306</v>
      </c>
      <c r="C2805" s="2" t="s">
        <v>43</v>
      </c>
      <c r="D2805" s="2" t="str">
        <f>INDEX(Hotels!$C$2:$C$49,MATCH(C2805,Hotels!$A$2:$A$49,0))</f>
        <v>Agra</v>
      </c>
      <c r="E2805" s="11">
        <v>45948</v>
      </c>
      <c r="F2805" s="11">
        <v>45976</v>
      </c>
      <c r="G2805" s="11">
        <v>45981</v>
      </c>
      <c r="H2805" s="13">
        <f>DATE(YEAR(F2805),MONTH(F2805),1)</f>
        <v>45962</v>
      </c>
      <c r="I2805" s="2">
        <f>G2805-F2805</f>
        <v>5</v>
      </c>
      <c r="J2805" s="2">
        <f>F2805-E2805</f>
        <v>28</v>
      </c>
      <c r="K2805" s="2" t="s">
        <v>2666</v>
      </c>
      <c r="L2805" s="2">
        <v>1</v>
      </c>
      <c r="M2805" s="2">
        <v>2</v>
      </c>
      <c r="N2805" s="2">
        <v>1</v>
      </c>
      <c r="O2805" s="2" t="s">
        <v>2647</v>
      </c>
      <c r="P2805" s="2" t="s">
        <v>2672</v>
      </c>
      <c r="Q2805" s="2" t="s">
        <v>2649</v>
      </c>
      <c r="R2805" s="3">
        <v>14300</v>
      </c>
      <c r="S2805" s="3">
        <f>I2805*L2805*R2805</f>
        <v>71500</v>
      </c>
      <c r="T2805" s="2">
        <f>M2805+N2805</f>
        <v>3</v>
      </c>
    </row>
    <row r="2806" spans="1:20" x14ac:dyDescent="0.2">
      <c r="A2806" s="2" t="s">
        <v>5470</v>
      </c>
      <c r="B2806" s="2" t="s">
        <v>1355</v>
      </c>
      <c r="C2806" s="2" t="s">
        <v>63</v>
      </c>
      <c r="D2806" s="2" t="str">
        <f>INDEX(Hotels!$C$2:$C$49,MATCH(C2806,Hotels!$A$2:$A$49,0))</f>
        <v>New Delhi</v>
      </c>
      <c r="E2806" s="11">
        <v>45948</v>
      </c>
      <c r="F2806" s="11">
        <v>46089</v>
      </c>
      <c r="G2806" s="11">
        <v>46093</v>
      </c>
      <c r="H2806" s="13">
        <f>DATE(YEAR(F2806),MONTH(F2806),1)</f>
        <v>46082</v>
      </c>
      <c r="I2806" s="2">
        <f>G2806-F2806</f>
        <v>4</v>
      </c>
      <c r="J2806" s="2">
        <f>F2806-E2806</f>
        <v>141</v>
      </c>
      <c r="K2806" s="2" t="s">
        <v>2666</v>
      </c>
      <c r="L2806" s="2">
        <v>1</v>
      </c>
      <c r="M2806" s="2">
        <v>2</v>
      </c>
      <c r="N2806" s="2">
        <v>1</v>
      </c>
      <c r="O2806" s="2" t="s">
        <v>2658</v>
      </c>
      <c r="P2806" s="2" t="s">
        <v>2656</v>
      </c>
      <c r="Q2806" s="2" t="s">
        <v>2649</v>
      </c>
      <c r="R2806" s="3">
        <v>24800</v>
      </c>
      <c r="S2806" s="3">
        <f>I2806*L2806*R2806</f>
        <v>99200</v>
      </c>
      <c r="T2806" s="2">
        <f>M2806+N2806</f>
        <v>3</v>
      </c>
    </row>
    <row r="2807" spans="1:20" x14ac:dyDescent="0.2">
      <c r="A2807" s="2" t="s">
        <v>5471</v>
      </c>
      <c r="B2807" s="2" t="s">
        <v>1736</v>
      </c>
      <c r="C2807" s="2" t="s">
        <v>118</v>
      </c>
      <c r="D2807" s="2" t="str">
        <f>INDEX(Hotels!$C$2:$C$49,MATCH(C2807,Hotels!$A$2:$A$49,0))</f>
        <v>Rishikesh</v>
      </c>
      <c r="E2807" s="11">
        <v>45948</v>
      </c>
      <c r="F2807" s="11">
        <v>46048</v>
      </c>
      <c r="G2807" s="11">
        <v>46050</v>
      </c>
      <c r="H2807" s="13">
        <f>DATE(YEAR(F2807),MONTH(F2807),1)</f>
        <v>46023</v>
      </c>
      <c r="I2807" s="2">
        <f>G2807-F2807</f>
        <v>2</v>
      </c>
      <c r="J2807" s="2">
        <f>F2807-E2807</f>
        <v>100</v>
      </c>
      <c r="K2807" s="2" t="s">
        <v>2646</v>
      </c>
      <c r="L2807" s="2">
        <v>1</v>
      </c>
      <c r="M2807" s="2">
        <v>1</v>
      </c>
      <c r="N2807" s="2">
        <v>0</v>
      </c>
      <c r="O2807" s="2" t="s">
        <v>2670</v>
      </c>
      <c r="P2807" s="2" t="s">
        <v>2652</v>
      </c>
      <c r="Q2807" s="2" t="s">
        <v>2649</v>
      </c>
      <c r="R2807" s="3">
        <v>12600</v>
      </c>
      <c r="S2807" s="3">
        <f>I2807*L2807*R2807</f>
        <v>25200</v>
      </c>
      <c r="T2807" s="2">
        <f>M2807+N2807</f>
        <v>1</v>
      </c>
    </row>
    <row r="2808" spans="1:20" x14ac:dyDescent="0.2">
      <c r="A2808" s="2" t="s">
        <v>5472</v>
      </c>
      <c r="B2808" s="2" t="s">
        <v>1862</v>
      </c>
      <c r="C2808" s="2" t="s">
        <v>99</v>
      </c>
      <c r="D2808" s="2" t="str">
        <f>INDEX(Hotels!$C$2:$C$49,MATCH(C2808,Hotels!$A$2:$A$49,0))</f>
        <v>Shimla</v>
      </c>
      <c r="E2808" s="11">
        <v>45948</v>
      </c>
      <c r="F2808" s="11">
        <v>46024</v>
      </c>
      <c r="G2808" s="11">
        <v>46029</v>
      </c>
      <c r="H2808" s="13">
        <f>DATE(YEAR(F2808),MONTH(F2808),1)</f>
        <v>46023</v>
      </c>
      <c r="I2808" s="2">
        <f>G2808-F2808</f>
        <v>5</v>
      </c>
      <c r="J2808" s="2">
        <f>F2808-E2808</f>
        <v>76</v>
      </c>
      <c r="K2808" s="2" t="s">
        <v>2668</v>
      </c>
      <c r="L2808" s="2">
        <v>1</v>
      </c>
      <c r="M2808" s="2">
        <v>2</v>
      </c>
      <c r="N2808" s="2">
        <v>3</v>
      </c>
      <c r="O2808" s="2" t="s">
        <v>2658</v>
      </c>
      <c r="P2808" s="2" t="s">
        <v>2656</v>
      </c>
      <c r="Q2808" s="2" t="s">
        <v>2649</v>
      </c>
      <c r="R2808" s="3">
        <v>2500</v>
      </c>
      <c r="S2808" s="3">
        <f>I2808*L2808*R2808</f>
        <v>12500</v>
      </c>
      <c r="T2808" s="2">
        <f>M2808+N2808</f>
        <v>5</v>
      </c>
    </row>
    <row r="2809" spans="1:20" x14ac:dyDescent="0.2">
      <c r="A2809" s="2" t="s">
        <v>5473</v>
      </c>
      <c r="B2809" s="2" t="s">
        <v>2125</v>
      </c>
      <c r="C2809" s="2" t="s">
        <v>108</v>
      </c>
      <c r="D2809" s="2" t="str">
        <f>INDEX(Hotels!$C$2:$C$49,MATCH(C2809,Hotels!$A$2:$A$49,0))</f>
        <v>Manali</v>
      </c>
      <c r="E2809" s="11">
        <v>45948</v>
      </c>
      <c r="F2809" s="11">
        <v>45954</v>
      </c>
      <c r="G2809" s="11">
        <v>45958</v>
      </c>
      <c r="H2809" s="13">
        <f>DATE(YEAR(F2809),MONTH(F2809),1)</f>
        <v>45931</v>
      </c>
      <c r="I2809" s="2">
        <f>G2809-F2809</f>
        <v>4</v>
      </c>
      <c r="J2809" s="2">
        <f>F2809-E2809</f>
        <v>6</v>
      </c>
      <c r="K2809" s="2" t="s">
        <v>2655</v>
      </c>
      <c r="L2809" s="2">
        <v>1</v>
      </c>
      <c r="M2809" s="2">
        <v>3</v>
      </c>
      <c r="N2809" s="2">
        <v>1</v>
      </c>
      <c r="O2809" s="2" t="s">
        <v>2651</v>
      </c>
      <c r="P2809" s="2" t="s">
        <v>2648</v>
      </c>
      <c r="Q2809" s="2" t="s">
        <v>2649</v>
      </c>
      <c r="R2809" s="3">
        <v>11700</v>
      </c>
      <c r="S2809" s="3">
        <f>I2809*L2809*R2809</f>
        <v>46800</v>
      </c>
      <c r="T2809" s="2">
        <f>M2809+N2809</f>
        <v>4</v>
      </c>
    </row>
    <row r="2810" spans="1:20" x14ac:dyDescent="0.2">
      <c r="A2810" s="2" t="s">
        <v>5474</v>
      </c>
      <c r="B2810" s="2" t="s">
        <v>2531</v>
      </c>
      <c r="C2810" s="2" t="s">
        <v>87</v>
      </c>
      <c r="D2810" s="2" t="str">
        <f>INDEX(Hotels!$C$2:$C$49,MATCH(C2810,Hotels!$A$2:$A$49,0))</f>
        <v>Kochi</v>
      </c>
      <c r="E2810" s="11">
        <v>45948</v>
      </c>
      <c r="F2810" s="11">
        <v>45954</v>
      </c>
      <c r="G2810" s="11">
        <v>45957</v>
      </c>
      <c r="H2810" s="13">
        <f>DATE(YEAR(F2810),MONTH(F2810),1)</f>
        <v>45931</v>
      </c>
      <c r="I2810" s="2">
        <f>G2810-F2810</f>
        <v>3</v>
      </c>
      <c r="J2810" s="2">
        <f>F2810-E2810</f>
        <v>6</v>
      </c>
      <c r="K2810" s="2" t="s">
        <v>2668</v>
      </c>
      <c r="L2810" s="2">
        <v>1</v>
      </c>
      <c r="M2810" s="2">
        <v>2</v>
      </c>
      <c r="N2810" s="2">
        <v>0</v>
      </c>
      <c r="O2810" s="2" t="s">
        <v>2689</v>
      </c>
      <c r="P2810" s="2" t="s">
        <v>2648</v>
      </c>
      <c r="Q2810" s="2" t="s">
        <v>2649</v>
      </c>
      <c r="R2810" s="3">
        <v>6000</v>
      </c>
      <c r="S2810" s="3">
        <f>I2810*L2810*R2810</f>
        <v>18000</v>
      </c>
      <c r="T2810" s="2">
        <f>M2810+N2810</f>
        <v>2</v>
      </c>
    </row>
    <row r="2811" spans="1:20" x14ac:dyDescent="0.2">
      <c r="A2811" s="2" t="s">
        <v>5475</v>
      </c>
      <c r="B2811" s="2" t="s">
        <v>2599</v>
      </c>
      <c r="C2811" s="2" t="s">
        <v>77</v>
      </c>
      <c r="D2811" s="2" t="str">
        <f>INDEX(Hotels!$C$2:$C$49,MATCH(C2811,Hotels!$A$2:$A$49,0))</f>
        <v>Bengaluru</v>
      </c>
      <c r="E2811" s="11">
        <v>45948</v>
      </c>
      <c r="F2811" s="11">
        <v>45974</v>
      </c>
      <c r="G2811" s="11">
        <v>45976</v>
      </c>
      <c r="H2811" s="13">
        <f>DATE(YEAR(F2811),MONTH(F2811),1)</f>
        <v>45962</v>
      </c>
      <c r="I2811" s="2">
        <f>G2811-F2811</f>
        <v>2</v>
      </c>
      <c r="J2811" s="2">
        <f>F2811-E2811</f>
        <v>26</v>
      </c>
      <c r="K2811" s="2" t="s">
        <v>2655</v>
      </c>
      <c r="L2811" s="2">
        <v>1</v>
      </c>
      <c r="M2811" s="2">
        <v>2</v>
      </c>
      <c r="N2811" s="2">
        <v>0</v>
      </c>
      <c r="O2811" s="2" t="s">
        <v>2658</v>
      </c>
      <c r="P2811" s="2" t="s">
        <v>2656</v>
      </c>
      <c r="Q2811" s="2" t="s">
        <v>2653</v>
      </c>
      <c r="R2811" s="3">
        <v>9750</v>
      </c>
      <c r="S2811" s="3">
        <f>I2811*L2811*R2811</f>
        <v>19500</v>
      </c>
      <c r="T2811" s="2">
        <f>M2811+N2811</f>
        <v>2</v>
      </c>
    </row>
    <row r="2812" spans="1:20" x14ac:dyDescent="0.2">
      <c r="A2812" s="2" t="s">
        <v>5476</v>
      </c>
      <c r="B2812" s="2" t="s">
        <v>274</v>
      </c>
      <c r="C2812" s="2" t="s">
        <v>69</v>
      </c>
      <c r="D2812" s="2" t="str">
        <f>INDEX(Hotels!$C$2:$C$49,MATCH(C2812,Hotels!$A$2:$A$49,0))</f>
        <v>New Delhi</v>
      </c>
      <c r="E2812" s="11">
        <v>45949</v>
      </c>
      <c r="F2812" s="11">
        <v>45954</v>
      </c>
      <c r="G2812" s="11">
        <v>45958</v>
      </c>
      <c r="H2812" s="13">
        <f>DATE(YEAR(F2812),MONTH(F2812),1)</f>
        <v>45931</v>
      </c>
      <c r="I2812" s="2">
        <f>G2812-F2812</f>
        <v>4</v>
      </c>
      <c r="J2812" s="2">
        <f>F2812-E2812</f>
        <v>5</v>
      </c>
      <c r="K2812" s="2" t="s">
        <v>2646</v>
      </c>
      <c r="L2812" s="2">
        <v>1</v>
      </c>
      <c r="M2812" s="2">
        <v>1</v>
      </c>
      <c r="N2812" s="2">
        <v>0</v>
      </c>
      <c r="O2812" s="2" t="s">
        <v>2647</v>
      </c>
      <c r="P2812" s="2" t="s">
        <v>2652</v>
      </c>
      <c r="Q2812" s="2" t="s">
        <v>2649</v>
      </c>
      <c r="R2812" s="3">
        <v>28750</v>
      </c>
      <c r="S2812" s="3">
        <f>I2812*L2812*R2812</f>
        <v>115000</v>
      </c>
      <c r="T2812" s="2">
        <f>M2812+N2812</f>
        <v>1</v>
      </c>
    </row>
    <row r="2813" spans="1:20" x14ac:dyDescent="0.2">
      <c r="A2813" s="2" t="s">
        <v>5477</v>
      </c>
      <c r="B2813" s="2" t="s">
        <v>691</v>
      </c>
      <c r="C2813" s="2" t="s">
        <v>19</v>
      </c>
      <c r="D2813" s="2" t="str">
        <f>INDEX(Hotels!$C$2:$C$49,MATCH(C2813,Hotels!$A$2:$A$49,0))</f>
        <v>Goa</v>
      </c>
      <c r="E2813" s="11">
        <v>45949</v>
      </c>
      <c r="F2813" s="11">
        <v>46022</v>
      </c>
      <c r="G2813" s="11">
        <v>46026</v>
      </c>
      <c r="H2813" s="13">
        <f>DATE(YEAR(F2813),MONTH(F2813),1)</f>
        <v>45992</v>
      </c>
      <c r="I2813" s="2">
        <f>G2813-F2813</f>
        <v>4</v>
      </c>
      <c r="J2813" s="2">
        <f>F2813-E2813</f>
        <v>73</v>
      </c>
      <c r="K2813" s="2" t="s">
        <v>2646</v>
      </c>
      <c r="L2813" s="2">
        <v>2</v>
      </c>
      <c r="M2813" s="2">
        <v>4</v>
      </c>
      <c r="N2813" s="2">
        <v>0</v>
      </c>
      <c r="O2813" s="2" t="s">
        <v>2683</v>
      </c>
      <c r="P2813" s="2" t="s">
        <v>2652</v>
      </c>
      <c r="Q2813" s="2" t="s">
        <v>2649</v>
      </c>
      <c r="R2813" s="3">
        <v>14600</v>
      </c>
      <c r="S2813" s="3">
        <f>I2813*L2813*R2813</f>
        <v>116800</v>
      </c>
      <c r="T2813" s="2">
        <f>M2813+N2813</f>
        <v>4</v>
      </c>
    </row>
    <row r="2814" spans="1:20" x14ac:dyDescent="0.2">
      <c r="A2814" s="2" t="s">
        <v>5478</v>
      </c>
      <c r="B2814" s="2" t="s">
        <v>699</v>
      </c>
      <c r="C2814" s="2" t="s">
        <v>101</v>
      </c>
      <c r="D2814" s="2" t="str">
        <f>INDEX(Hotels!$C$2:$C$49,MATCH(C2814,Hotels!$A$2:$A$49,0))</f>
        <v>Shimla</v>
      </c>
      <c r="E2814" s="11">
        <v>45949</v>
      </c>
      <c r="F2814" s="11">
        <v>45957</v>
      </c>
      <c r="G2814" s="11">
        <v>45960</v>
      </c>
      <c r="H2814" s="13">
        <f>DATE(YEAR(F2814),MONTH(F2814),1)</f>
        <v>45931</v>
      </c>
      <c r="I2814" s="2">
        <f>G2814-F2814</f>
        <v>3</v>
      </c>
      <c r="J2814" s="2">
        <f>F2814-E2814</f>
        <v>8</v>
      </c>
      <c r="K2814" s="2" t="s">
        <v>2668</v>
      </c>
      <c r="L2814" s="2">
        <v>1</v>
      </c>
      <c r="M2814" s="2">
        <v>1</v>
      </c>
      <c r="N2814" s="2">
        <v>0</v>
      </c>
      <c r="O2814" s="2" t="s">
        <v>2732</v>
      </c>
      <c r="P2814" s="2" t="s">
        <v>2659</v>
      </c>
      <c r="Q2814" s="2" t="s">
        <v>2649</v>
      </c>
      <c r="R2814" s="3">
        <v>4750</v>
      </c>
      <c r="S2814" s="3">
        <f>I2814*L2814*R2814</f>
        <v>14250</v>
      </c>
      <c r="T2814" s="2">
        <f>M2814+N2814</f>
        <v>1</v>
      </c>
    </row>
    <row r="2815" spans="1:20" x14ac:dyDescent="0.2">
      <c r="A2815" s="2" t="s">
        <v>5479</v>
      </c>
      <c r="B2815" s="2" t="s">
        <v>1360</v>
      </c>
      <c r="C2815" s="2" t="s">
        <v>108</v>
      </c>
      <c r="D2815" s="2" t="str">
        <f>INDEX(Hotels!$C$2:$C$49,MATCH(C2815,Hotels!$A$2:$A$49,0))</f>
        <v>Manali</v>
      </c>
      <c r="E2815" s="11">
        <v>45949</v>
      </c>
      <c r="F2815" s="11">
        <v>46048</v>
      </c>
      <c r="G2815" s="11">
        <v>46050</v>
      </c>
      <c r="H2815" s="13">
        <f>DATE(YEAR(F2815),MONTH(F2815),1)</f>
        <v>46023</v>
      </c>
      <c r="I2815" s="2">
        <f>G2815-F2815</f>
        <v>2</v>
      </c>
      <c r="J2815" s="2">
        <f>F2815-E2815</f>
        <v>99</v>
      </c>
      <c r="K2815" s="2" t="s">
        <v>2668</v>
      </c>
      <c r="L2815" s="2">
        <v>1</v>
      </c>
      <c r="M2815" s="2">
        <v>2</v>
      </c>
      <c r="N2815" s="2">
        <v>1</v>
      </c>
      <c r="O2815" s="2" t="s">
        <v>2647</v>
      </c>
      <c r="P2815" s="2" t="s">
        <v>2652</v>
      </c>
      <c r="Q2815" s="2" t="s">
        <v>2649</v>
      </c>
      <c r="R2815" s="3">
        <v>11350</v>
      </c>
      <c r="S2815" s="3">
        <f>I2815*L2815*R2815</f>
        <v>22700</v>
      </c>
      <c r="T2815" s="2">
        <f>M2815+N2815</f>
        <v>3</v>
      </c>
    </row>
    <row r="2816" spans="1:20" x14ac:dyDescent="0.2">
      <c r="A2816" s="2" t="s">
        <v>5480</v>
      </c>
      <c r="B2816" s="2" t="s">
        <v>1815</v>
      </c>
      <c r="C2816" s="2" t="s">
        <v>37</v>
      </c>
      <c r="D2816" s="2" t="str">
        <f>INDEX(Hotels!$C$2:$C$49,MATCH(C2816,Hotels!$A$2:$A$49,0))</f>
        <v>Udaipur</v>
      </c>
      <c r="E2816" s="11">
        <v>45949</v>
      </c>
      <c r="F2816" s="11">
        <v>45951</v>
      </c>
      <c r="G2816" s="11">
        <v>45953</v>
      </c>
      <c r="H2816" s="13">
        <f>DATE(YEAR(F2816),MONTH(F2816),1)</f>
        <v>45931</v>
      </c>
      <c r="I2816" s="2">
        <f>G2816-F2816</f>
        <v>2</v>
      </c>
      <c r="J2816" s="2">
        <f>F2816-E2816</f>
        <v>2</v>
      </c>
      <c r="K2816" s="2" t="s">
        <v>2655</v>
      </c>
      <c r="L2816" s="2">
        <v>1</v>
      </c>
      <c r="M2816" s="2">
        <v>2</v>
      </c>
      <c r="N2816" s="2">
        <v>0</v>
      </c>
      <c r="O2816" s="2" t="s">
        <v>2689</v>
      </c>
      <c r="P2816" s="2" t="s">
        <v>2652</v>
      </c>
      <c r="Q2816" s="2" t="s">
        <v>2649</v>
      </c>
      <c r="R2816" s="3">
        <v>17100</v>
      </c>
      <c r="S2816" s="3">
        <f>I2816*L2816*R2816</f>
        <v>34200</v>
      </c>
      <c r="T2816" s="2">
        <f>M2816+N2816</f>
        <v>2</v>
      </c>
    </row>
    <row r="2817" spans="1:20" x14ac:dyDescent="0.2">
      <c r="A2817" s="2" t="s">
        <v>5481</v>
      </c>
      <c r="B2817" s="2" t="s">
        <v>1988</v>
      </c>
      <c r="C2817" s="2" t="s">
        <v>61</v>
      </c>
      <c r="D2817" s="2" t="str">
        <f>INDEX(Hotels!$C$2:$C$49,MATCH(C2817,Hotels!$A$2:$A$49,0))</f>
        <v>Mumbai</v>
      </c>
      <c r="E2817" s="11">
        <v>45949</v>
      </c>
      <c r="F2817" s="11">
        <v>46092</v>
      </c>
      <c r="G2817" s="11">
        <v>46096</v>
      </c>
      <c r="H2817" s="13">
        <f>DATE(YEAR(F2817),MONTH(F2817),1)</f>
        <v>46082</v>
      </c>
      <c r="I2817" s="2">
        <f>G2817-F2817</f>
        <v>4</v>
      </c>
      <c r="J2817" s="2">
        <f>F2817-E2817</f>
        <v>143</v>
      </c>
      <c r="K2817" s="2" t="s">
        <v>2666</v>
      </c>
      <c r="L2817" s="2">
        <v>1</v>
      </c>
      <c r="M2817" s="2">
        <v>1</v>
      </c>
      <c r="N2817" s="2">
        <v>0</v>
      </c>
      <c r="O2817" s="2" t="s">
        <v>2689</v>
      </c>
      <c r="P2817" s="2" t="s">
        <v>2659</v>
      </c>
      <c r="Q2817" s="2" t="s">
        <v>2649</v>
      </c>
      <c r="R2817" s="3">
        <v>39450</v>
      </c>
      <c r="S2817" s="3">
        <f>I2817*L2817*R2817</f>
        <v>157800</v>
      </c>
      <c r="T2817" s="2">
        <f>M2817+N2817</f>
        <v>1</v>
      </c>
    </row>
    <row r="2818" spans="1:20" x14ac:dyDescent="0.2">
      <c r="A2818" s="2" t="s">
        <v>5482</v>
      </c>
      <c r="B2818" s="2" t="s">
        <v>2059</v>
      </c>
      <c r="C2818" s="2" t="s">
        <v>39</v>
      </c>
      <c r="D2818" s="2" t="str">
        <f>INDEX(Hotels!$C$2:$C$49,MATCH(C2818,Hotels!$A$2:$A$49,0))</f>
        <v>Udaipur</v>
      </c>
      <c r="E2818" s="11">
        <v>45949</v>
      </c>
      <c r="F2818" s="11">
        <v>45977</v>
      </c>
      <c r="G2818" s="11">
        <v>45980</v>
      </c>
      <c r="H2818" s="13">
        <f>DATE(YEAR(F2818),MONTH(F2818),1)</f>
        <v>45962</v>
      </c>
      <c r="I2818" s="2">
        <f>G2818-F2818</f>
        <v>3</v>
      </c>
      <c r="J2818" s="2">
        <f>F2818-E2818</f>
        <v>28</v>
      </c>
      <c r="K2818" s="2" t="s">
        <v>2668</v>
      </c>
      <c r="L2818" s="2">
        <v>2</v>
      </c>
      <c r="M2818" s="2">
        <v>4</v>
      </c>
      <c r="N2818" s="2">
        <v>3</v>
      </c>
      <c r="O2818" s="2" t="s">
        <v>2651</v>
      </c>
      <c r="P2818" s="2" t="s">
        <v>2652</v>
      </c>
      <c r="Q2818" s="2" t="s">
        <v>2649</v>
      </c>
      <c r="R2818" s="3">
        <v>6850</v>
      </c>
      <c r="S2818" s="3">
        <f>I2818*L2818*R2818</f>
        <v>41100</v>
      </c>
      <c r="T2818" s="2">
        <f>M2818+N2818</f>
        <v>7</v>
      </c>
    </row>
    <row r="2819" spans="1:20" x14ac:dyDescent="0.2">
      <c r="A2819" s="2" t="s">
        <v>5483</v>
      </c>
      <c r="B2819" s="2" t="s">
        <v>577</v>
      </c>
      <c r="C2819" s="2" t="s">
        <v>13</v>
      </c>
      <c r="D2819" s="2" t="str">
        <f>INDEX(Hotels!$C$2:$C$49,MATCH(C2819,Hotels!$A$2:$A$49,0))</f>
        <v>Goa</v>
      </c>
      <c r="E2819" s="11">
        <v>45950</v>
      </c>
      <c r="F2819" s="11">
        <v>45969</v>
      </c>
      <c r="G2819" s="11">
        <v>45971</v>
      </c>
      <c r="H2819" s="13">
        <f>DATE(YEAR(F2819),MONTH(F2819),1)</f>
        <v>45962</v>
      </c>
      <c r="I2819" s="2">
        <f>G2819-F2819</f>
        <v>2</v>
      </c>
      <c r="J2819" s="2">
        <f>F2819-E2819</f>
        <v>19</v>
      </c>
      <c r="K2819" s="2" t="s">
        <v>2666</v>
      </c>
      <c r="L2819" s="2">
        <v>1</v>
      </c>
      <c r="M2819" s="2">
        <v>1</v>
      </c>
      <c r="N2819" s="2">
        <v>0</v>
      </c>
      <c r="O2819" s="2" t="s">
        <v>2732</v>
      </c>
      <c r="P2819" s="2" t="s">
        <v>2672</v>
      </c>
      <c r="Q2819" s="2" t="s">
        <v>2649</v>
      </c>
      <c r="R2819" s="3">
        <v>36500</v>
      </c>
      <c r="S2819" s="3">
        <f>I2819*L2819*R2819</f>
        <v>73000</v>
      </c>
      <c r="T2819" s="2">
        <f>M2819+N2819</f>
        <v>1</v>
      </c>
    </row>
    <row r="2820" spans="1:20" x14ac:dyDescent="0.2">
      <c r="A2820" s="2" t="s">
        <v>5484</v>
      </c>
      <c r="B2820" s="2" t="s">
        <v>1225</v>
      </c>
      <c r="C2820" s="2" t="s">
        <v>89</v>
      </c>
      <c r="D2820" s="2" t="str">
        <f>INDEX(Hotels!$C$2:$C$49,MATCH(C2820,Hotels!$A$2:$A$49,0))</f>
        <v>Kochi</v>
      </c>
      <c r="E2820" s="11">
        <v>45950</v>
      </c>
      <c r="F2820" s="11">
        <v>45959</v>
      </c>
      <c r="G2820" s="11">
        <v>45962</v>
      </c>
      <c r="H2820" s="13">
        <f>DATE(YEAR(F2820),MONTH(F2820),1)</f>
        <v>45931</v>
      </c>
      <c r="I2820" s="2">
        <f>G2820-F2820</f>
        <v>3</v>
      </c>
      <c r="J2820" s="2">
        <f>F2820-E2820</f>
        <v>9</v>
      </c>
      <c r="K2820" s="2" t="s">
        <v>2646</v>
      </c>
      <c r="L2820" s="2">
        <v>1</v>
      </c>
      <c r="M2820" s="2">
        <v>2</v>
      </c>
      <c r="N2820" s="2">
        <v>0</v>
      </c>
      <c r="O2820" s="2" t="s">
        <v>2689</v>
      </c>
      <c r="P2820" s="2" t="s">
        <v>2659</v>
      </c>
      <c r="Q2820" s="2" t="s">
        <v>2649</v>
      </c>
      <c r="R2820" s="3">
        <v>12450</v>
      </c>
      <c r="S2820" s="3">
        <f>I2820*L2820*R2820</f>
        <v>37350</v>
      </c>
      <c r="T2820" s="2">
        <f>M2820+N2820</f>
        <v>2</v>
      </c>
    </row>
    <row r="2821" spans="1:20" x14ac:dyDescent="0.2">
      <c r="A2821" s="2" t="s">
        <v>5485</v>
      </c>
      <c r="B2821" s="2" t="s">
        <v>1496</v>
      </c>
      <c r="C2821" s="2" t="s">
        <v>19</v>
      </c>
      <c r="D2821" s="2" t="str">
        <f>INDEX(Hotels!$C$2:$C$49,MATCH(C2821,Hotels!$A$2:$A$49,0))</f>
        <v>Goa</v>
      </c>
      <c r="E2821" s="11">
        <v>45950</v>
      </c>
      <c r="F2821" s="11">
        <v>45992</v>
      </c>
      <c r="G2821" s="11">
        <v>45995</v>
      </c>
      <c r="H2821" s="13">
        <f>DATE(YEAR(F2821),MONTH(F2821),1)</f>
        <v>45992</v>
      </c>
      <c r="I2821" s="2">
        <f>G2821-F2821</f>
        <v>3</v>
      </c>
      <c r="J2821" s="2">
        <f>F2821-E2821</f>
        <v>42</v>
      </c>
      <c r="K2821" s="2" t="s">
        <v>2668</v>
      </c>
      <c r="L2821" s="2">
        <v>3</v>
      </c>
      <c r="M2821" s="2">
        <v>6</v>
      </c>
      <c r="N2821" s="2">
        <v>0</v>
      </c>
      <c r="O2821" s="2" t="s">
        <v>2683</v>
      </c>
      <c r="P2821" s="2" t="s">
        <v>2652</v>
      </c>
      <c r="Q2821" s="2" t="s">
        <v>2649</v>
      </c>
      <c r="R2821" s="3">
        <v>7400</v>
      </c>
      <c r="S2821" s="3">
        <f>I2821*L2821*R2821</f>
        <v>66600</v>
      </c>
      <c r="T2821" s="2">
        <f>M2821+N2821</f>
        <v>6</v>
      </c>
    </row>
    <row r="2822" spans="1:20" x14ac:dyDescent="0.2">
      <c r="A2822" s="2" t="s">
        <v>5486</v>
      </c>
      <c r="B2822" s="2" t="s">
        <v>1526</v>
      </c>
      <c r="C2822" s="2" t="s">
        <v>51</v>
      </c>
      <c r="D2822" s="2" t="str">
        <f>INDEX(Hotels!$C$2:$C$49,MATCH(C2822,Hotels!$A$2:$A$49,0))</f>
        <v>Agra</v>
      </c>
      <c r="E2822" s="11">
        <v>45950</v>
      </c>
      <c r="F2822" s="11">
        <v>45951</v>
      </c>
      <c r="G2822" s="11">
        <v>45954</v>
      </c>
      <c r="H2822" s="13">
        <f>DATE(YEAR(F2822),MONTH(F2822),1)</f>
        <v>45931</v>
      </c>
      <c r="I2822" s="2">
        <f>G2822-F2822</f>
        <v>3</v>
      </c>
      <c r="J2822" s="2">
        <f>F2822-E2822</f>
        <v>1</v>
      </c>
      <c r="K2822" s="2" t="s">
        <v>2668</v>
      </c>
      <c r="L2822" s="2">
        <v>1</v>
      </c>
      <c r="M2822" s="2">
        <v>2</v>
      </c>
      <c r="N2822" s="2">
        <v>0</v>
      </c>
      <c r="O2822" s="2" t="s">
        <v>2647</v>
      </c>
      <c r="P2822" s="2" t="s">
        <v>2672</v>
      </c>
      <c r="Q2822" s="2" t="s">
        <v>2649</v>
      </c>
      <c r="R2822" s="3">
        <v>8950</v>
      </c>
      <c r="S2822" s="3">
        <f>I2822*L2822*R2822</f>
        <v>26850</v>
      </c>
      <c r="T2822" s="2">
        <f>M2822+N2822</f>
        <v>2</v>
      </c>
    </row>
    <row r="2823" spans="1:20" x14ac:dyDescent="0.2">
      <c r="A2823" s="2" t="s">
        <v>5487</v>
      </c>
      <c r="B2823" s="2" t="s">
        <v>1621</v>
      </c>
      <c r="C2823" s="2" t="s">
        <v>37</v>
      </c>
      <c r="D2823" s="2" t="str">
        <f>INDEX(Hotels!$C$2:$C$49,MATCH(C2823,Hotels!$A$2:$A$49,0))</f>
        <v>Udaipur</v>
      </c>
      <c r="E2823" s="11">
        <v>45950</v>
      </c>
      <c r="F2823" s="11">
        <v>45981</v>
      </c>
      <c r="G2823" s="11">
        <v>45984</v>
      </c>
      <c r="H2823" s="13">
        <f>DATE(YEAR(F2823),MONTH(F2823),1)</f>
        <v>45962</v>
      </c>
      <c r="I2823" s="2">
        <f>G2823-F2823</f>
        <v>3</v>
      </c>
      <c r="J2823" s="2">
        <f>F2823-E2823</f>
        <v>31</v>
      </c>
      <c r="K2823" s="2" t="s">
        <v>2666</v>
      </c>
      <c r="L2823" s="2">
        <v>1</v>
      </c>
      <c r="M2823" s="2">
        <v>1</v>
      </c>
      <c r="N2823" s="2">
        <v>0</v>
      </c>
      <c r="O2823" s="2" t="s">
        <v>2689</v>
      </c>
      <c r="P2823" s="2" t="s">
        <v>2652</v>
      </c>
      <c r="Q2823" s="2" t="s">
        <v>2649</v>
      </c>
      <c r="R2823" s="3">
        <v>41950</v>
      </c>
      <c r="S2823" s="3">
        <f>I2823*L2823*R2823</f>
        <v>125850</v>
      </c>
      <c r="T2823" s="2">
        <f>M2823+N2823</f>
        <v>1</v>
      </c>
    </row>
    <row r="2824" spans="1:20" x14ac:dyDescent="0.2">
      <c r="A2824" s="2" t="s">
        <v>5488</v>
      </c>
      <c r="B2824" s="2" t="s">
        <v>1950</v>
      </c>
      <c r="C2824" s="2" t="s">
        <v>19</v>
      </c>
      <c r="D2824" s="2" t="str">
        <f>INDEX(Hotels!$C$2:$C$49,MATCH(C2824,Hotels!$A$2:$A$49,0))</f>
        <v>Goa</v>
      </c>
      <c r="E2824" s="11">
        <v>45950</v>
      </c>
      <c r="F2824" s="11">
        <v>45956</v>
      </c>
      <c r="G2824" s="11">
        <v>45957</v>
      </c>
      <c r="H2824" s="13">
        <f>DATE(YEAR(F2824),MONTH(F2824),1)</f>
        <v>45931</v>
      </c>
      <c r="I2824" s="2">
        <f>G2824-F2824</f>
        <v>1</v>
      </c>
      <c r="J2824" s="2">
        <f>F2824-E2824</f>
        <v>6</v>
      </c>
      <c r="K2824" s="2" t="s">
        <v>2668</v>
      </c>
      <c r="L2824" s="2">
        <v>1</v>
      </c>
      <c r="M2824" s="2">
        <v>1</v>
      </c>
      <c r="N2824" s="2">
        <v>0</v>
      </c>
      <c r="O2824" s="2" t="s">
        <v>2683</v>
      </c>
      <c r="P2824" s="2" t="s">
        <v>2652</v>
      </c>
      <c r="Q2824" s="2" t="s">
        <v>2649</v>
      </c>
      <c r="R2824" s="3">
        <v>5900</v>
      </c>
      <c r="S2824" s="3">
        <f>I2824*L2824*R2824</f>
        <v>5900</v>
      </c>
      <c r="T2824" s="2">
        <f>M2824+N2824</f>
        <v>1</v>
      </c>
    </row>
    <row r="2825" spans="1:20" x14ac:dyDescent="0.2">
      <c r="A2825" s="2" t="s">
        <v>5489</v>
      </c>
      <c r="B2825" s="2" t="s">
        <v>2089</v>
      </c>
      <c r="C2825" s="2" t="s">
        <v>37</v>
      </c>
      <c r="D2825" s="2" t="str">
        <f>INDEX(Hotels!$C$2:$C$49,MATCH(C2825,Hotels!$A$2:$A$49,0))</f>
        <v>Udaipur</v>
      </c>
      <c r="E2825" s="11">
        <v>45950</v>
      </c>
      <c r="F2825" s="11">
        <v>45981</v>
      </c>
      <c r="G2825" s="11">
        <v>45987</v>
      </c>
      <c r="H2825" s="13">
        <f>DATE(YEAR(F2825),MONTH(F2825),1)</f>
        <v>45962</v>
      </c>
      <c r="I2825" s="2">
        <f>G2825-F2825</f>
        <v>6</v>
      </c>
      <c r="J2825" s="2">
        <f>F2825-E2825</f>
        <v>31</v>
      </c>
      <c r="K2825" s="2" t="s">
        <v>2655</v>
      </c>
      <c r="L2825" s="2">
        <v>1</v>
      </c>
      <c r="M2825" s="2">
        <v>2</v>
      </c>
      <c r="N2825" s="2">
        <v>3</v>
      </c>
      <c r="O2825" s="2" t="s">
        <v>2647</v>
      </c>
      <c r="P2825" s="2" t="s">
        <v>2652</v>
      </c>
      <c r="Q2825" s="2" t="s">
        <v>2649</v>
      </c>
      <c r="R2825" s="3">
        <v>18450</v>
      </c>
      <c r="S2825" s="3">
        <f>I2825*L2825*R2825</f>
        <v>110700</v>
      </c>
      <c r="T2825" s="2">
        <f>M2825+N2825</f>
        <v>5</v>
      </c>
    </row>
    <row r="2826" spans="1:20" x14ac:dyDescent="0.2">
      <c r="A2826" s="2" t="s">
        <v>5490</v>
      </c>
      <c r="B2826" s="2" t="s">
        <v>2239</v>
      </c>
      <c r="C2826" s="2" t="s">
        <v>37</v>
      </c>
      <c r="D2826" s="2" t="str">
        <f>INDEX(Hotels!$C$2:$C$49,MATCH(C2826,Hotels!$A$2:$A$49,0))</f>
        <v>Udaipur</v>
      </c>
      <c r="E2826" s="11">
        <v>45950</v>
      </c>
      <c r="F2826" s="11">
        <v>45951</v>
      </c>
      <c r="G2826" s="11">
        <v>45954</v>
      </c>
      <c r="H2826" s="13">
        <f>DATE(YEAR(F2826),MONTH(F2826),1)</f>
        <v>45931</v>
      </c>
      <c r="I2826" s="2">
        <f>G2826-F2826</f>
        <v>3</v>
      </c>
      <c r="J2826" s="2">
        <f>F2826-E2826</f>
        <v>1</v>
      </c>
      <c r="K2826" s="2" t="s">
        <v>2646</v>
      </c>
      <c r="L2826" s="2">
        <v>1</v>
      </c>
      <c r="M2826" s="2">
        <v>1</v>
      </c>
      <c r="N2826" s="2">
        <v>0</v>
      </c>
      <c r="O2826" s="2" t="s">
        <v>2647</v>
      </c>
      <c r="P2826" s="2" t="s">
        <v>2656</v>
      </c>
      <c r="Q2826" s="2" t="s">
        <v>2649</v>
      </c>
      <c r="R2826" s="3">
        <v>26550</v>
      </c>
      <c r="S2826" s="3">
        <f>I2826*L2826*R2826</f>
        <v>79650</v>
      </c>
      <c r="T2826" s="2">
        <f>M2826+N2826</f>
        <v>1</v>
      </c>
    </row>
    <row r="2827" spans="1:20" x14ac:dyDescent="0.2">
      <c r="A2827" s="2" t="s">
        <v>5491</v>
      </c>
      <c r="B2827" s="2" t="s">
        <v>2483</v>
      </c>
      <c r="C2827" s="2" t="s">
        <v>29</v>
      </c>
      <c r="D2827" s="2" t="str">
        <f>INDEX(Hotels!$C$2:$C$49,MATCH(C2827,Hotels!$A$2:$A$49,0))</f>
        <v>Jaipur</v>
      </c>
      <c r="E2827" s="11">
        <v>45950</v>
      </c>
      <c r="F2827" s="11">
        <v>46051</v>
      </c>
      <c r="G2827" s="11">
        <v>46053</v>
      </c>
      <c r="H2827" s="13">
        <f>DATE(YEAR(F2827),MONTH(F2827),1)</f>
        <v>46023</v>
      </c>
      <c r="I2827" s="2">
        <f>G2827-F2827</f>
        <v>2</v>
      </c>
      <c r="J2827" s="2">
        <f>F2827-E2827</f>
        <v>101</v>
      </c>
      <c r="K2827" s="2" t="s">
        <v>2646</v>
      </c>
      <c r="L2827" s="2">
        <v>1</v>
      </c>
      <c r="M2827" s="2">
        <v>1</v>
      </c>
      <c r="N2827" s="2">
        <v>0</v>
      </c>
      <c r="O2827" s="2" t="s">
        <v>2689</v>
      </c>
      <c r="P2827" s="2" t="s">
        <v>2652</v>
      </c>
      <c r="Q2827" s="2" t="s">
        <v>2649</v>
      </c>
      <c r="R2827" s="3">
        <v>14050</v>
      </c>
      <c r="S2827" s="3">
        <f>I2827*L2827*R2827</f>
        <v>28100</v>
      </c>
      <c r="T2827" s="2">
        <f>M2827+N2827</f>
        <v>1</v>
      </c>
    </row>
    <row r="2828" spans="1:20" x14ac:dyDescent="0.2">
      <c r="A2828" s="2" t="s">
        <v>5492</v>
      </c>
      <c r="B2828" s="2" t="s">
        <v>493</v>
      </c>
      <c r="C2828" s="2" t="s">
        <v>13</v>
      </c>
      <c r="D2828" s="2" t="str">
        <f>INDEX(Hotels!$C$2:$C$49,MATCH(C2828,Hotels!$A$2:$A$49,0))</f>
        <v>Goa</v>
      </c>
      <c r="E2828" s="11">
        <v>45951</v>
      </c>
      <c r="F2828" s="11">
        <v>45986</v>
      </c>
      <c r="G2828" s="11">
        <v>45988</v>
      </c>
      <c r="H2828" s="13">
        <f>DATE(YEAR(F2828),MONTH(F2828),1)</f>
        <v>45962</v>
      </c>
      <c r="I2828" s="2">
        <f>G2828-F2828</f>
        <v>2</v>
      </c>
      <c r="J2828" s="2">
        <f>F2828-E2828</f>
        <v>35</v>
      </c>
      <c r="K2828" s="2" t="s">
        <v>2646</v>
      </c>
      <c r="L2828" s="2">
        <v>1</v>
      </c>
      <c r="M2828" s="2">
        <v>1</v>
      </c>
      <c r="N2828" s="2">
        <v>0</v>
      </c>
      <c r="O2828" s="2" t="s">
        <v>2732</v>
      </c>
      <c r="P2828" s="2" t="s">
        <v>2656</v>
      </c>
      <c r="Q2828" s="2" t="s">
        <v>2649</v>
      </c>
      <c r="R2828" s="3">
        <v>23350</v>
      </c>
      <c r="S2828" s="3">
        <f>I2828*L2828*R2828</f>
        <v>46700</v>
      </c>
      <c r="T2828" s="2">
        <f>M2828+N2828</f>
        <v>1</v>
      </c>
    </row>
    <row r="2829" spans="1:20" x14ac:dyDescent="0.2">
      <c r="A2829" s="2" t="s">
        <v>5493</v>
      </c>
      <c r="B2829" s="2" t="s">
        <v>1104</v>
      </c>
      <c r="C2829" s="2" t="s">
        <v>13</v>
      </c>
      <c r="D2829" s="2" t="str">
        <f>INDEX(Hotels!$C$2:$C$49,MATCH(C2829,Hotels!$A$2:$A$49,0))</f>
        <v>Goa</v>
      </c>
      <c r="E2829" s="11">
        <v>45951</v>
      </c>
      <c r="F2829" s="11">
        <v>45975</v>
      </c>
      <c r="G2829" s="11">
        <v>45977</v>
      </c>
      <c r="H2829" s="13">
        <f>DATE(YEAR(F2829),MONTH(F2829),1)</f>
        <v>45962</v>
      </c>
      <c r="I2829" s="2">
        <f>G2829-F2829</f>
        <v>2</v>
      </c>
      <c r="J2829" s="2">
        <f>F2829-E2829</f>
        <v>24</v>
      </c>
      <c r="K2829" s="2" t="s">
        <v>2646</v>
      </c>
      <c r="L2829" s="2">
        <v>1</v>
      </c>
      <c r="M2829" s="2">
        <v>2</v>
      </c>
      <c r="N2829" s="2">
        <v>0</v>
      </c>
      <c r="O2829" s="2" t="s">
        <v>2683</v>
      </c>
      <c r="P2829" s="2" t="s">
        <v>2656</v>
      </c>
      <c r="Q2829" s="2" t="s">
        <v>2649</v>
      </c>
      <c r="R2829" s="3">
        <v>24350</v>
      </c>
      <c r="S2829" s="3">
        <f>I2829*L2829*R2829</f>
        <v>48700</v>
      </c>
      <c r="T2829" s="2">
        <f>M2829+N2829</f>
        <v>2</v>
      </c>
    </row>
    <row r="2830" spans="1:20" x14ac:dyDescent="0.2">
      <c r="A2830" s="2" t="s">
        <v>5494</v>
      </c>
      <c r="B2830" s="2" t="s">
        <v>1763</v>
      </c>
      <c r="C2830" s="2" t="s">
        <v>13</v>
      </c>
      <c r="D2830" s="2" t="str">
        <f>INDEX(Hotels!$C$2:$C$49,MATCH(C2830,Hotels!$A$2:$A$49,0))</f>
        <v>Goa</v>
      </c>
      <c r="E2830" s="11">
        <v>45951</v>
      </c>
      <c r="F2830" s="11">
        <v>45983</v>
      </c>
      <c r="G2830" s="11">
        <v>45987</v>
      </c>
      <c r="H2830" s="13">
        <f>DATE(YEAR(F2830),MONTH(F2830),1)</f>
        <v>45962</v>
      </c>
      <c r="I2830" s="2">
        <f>G2830-F2830</f>
        <v>4</v>
      </c>
      <c r="J2830" s="2">
        <f>F2830-E2830</f>
        <v>32</v>
      </c>
      <c r="K2830" s="2" t="s">
        <v>2646</v>
      </c>
      <c r="L2830" s="2">
        <v>1</v>
      </c>
      <c r="M2830" s="2">
        <v>2</v>
      </c>
      <c r="N2830" s="2">
        <v>0</v>
      </c>
      <c r="O2830" s="2" t="s">
        <v>2683</v>
      </c>
      <c r="P2830" s="2" t="s">
        <v>2652</v>
      </c>
      <c r="Q2830" s="2" t="s">
        <v>2649</v>
      </c>
      <c r="R2830" s="3">
        <v>24100</v>
      </c>
      <c r="S2830" s="3">
        <f>I2830*L2830*R2830</f>
        <v>96400</v>
      </c>
      <c r="T2830" s="2">
        <f>M2830+N2830</f>
        <v>2</v>
      </c>
    </row>
    <row r="2831" spans="1:20" x14ac:dyDescent="0.2">
      <c r="A2831" s="2" t="s">
        <v>5495</v>
      </c>
      <c r="B2831" s="2" t="s">
        <v>2089</v>
      </c>
      <c r="C2831" s="2" t="s">
        <v>39</v>
      </c>
      <c r="D2831" s="2" t="str">
        <f>INDEX(Hotels!$C$2:$C$49,MATCH(C2831,Hotels!$A$2:$A$49,0))</f>
        <v>Udaipur</v>
      </c>
      <c r="E2831" s="11">
        <v>45951</v>
      </c>
      <c r="F2831" s="11">
        <v>45964</v>
      </c>
      <c r="G2831" s="11">
        <v>45970</v>
      </c>
      <c r="H2831" s="13">
        <f>DATE(YEAR(F2831),MONTH(F2831),1)</f>
        <v>45962</v>
      </c>
      <c r="I2831" s="2">
        <f>G2831-F2831</f>
        <v>6</v>
      </c>
      <c r="J2831" s="2">
        <f>F2831-E2831</f>
        <v>13</v>
      </c>
      <c r="K2831" s="2" t="s">
        <v>2668</v>
      </c>
      <c r="L2831" s="2">
        <v>2</v>
      </c>
      <c r="M2831" s="2">
        <v>4</v>
      </c>
      <c r="N2831" s="2">
        <v>1</v>
      </c>
      <c r="O2831" s="2" t="s">
        <v>2661</v>
      </c>
      <c r="P2831" s="2" t="s">
        <v>2662</v>
      </c>
      <c r="Q2831" s="2" t="s">
        <v>2649</v>
      </c>
      <c r="R2831" s="3">
        <v>6600</v>
      </c>
      <c r="S2831" s="3">
        <f>I2831*L2831*R2831</f>
        <v>79200</v>
      </c>
      <c r="T2831" s="2">
        <f>M2831+N2831</f>
        <v>5</v>
      </c>
    </row>
    <row r="2832" spans="1:20" x14ac:dyDescent="0.2">
      <c r="A2832" s="2" t="s">
        <v>5496</v>
      </c>
      <c r="B2832" s="2" t="s">
        <v>2124</v>
      </c>
      <c r="C2832" s="2" t="s">
        <v>89</v>
      </c>
      <c r="D2832" s="2" t="str">
        <f>INDEX(Hotels!$C$2:$C$49,MATCH(C2832,Hotels!$A$2:$A$49,0))</f>
        <v>Kochi</v>
      </c>
      <c r="E2832" s="11">
        <v>45951</v>
      </c>
      <c r="F2832" s="11">
        <v>45981</v>
      </c>
      <c r="G2832" s="11">
        <v>45984</v>
      </c>
      <c r="H2832" s="13">
        <f>DATE(YEAR(F2832),MONTH(F2832),1)</f>
        <v>45962</v>
      </c>
      <c r="I2832" s="2">
        <f>G2832-F2832</f>
        <v>3</v>
      </c>
      <c r="J2832" s="2">
        <f>F2832-E2832</f>
        <v>30</v>
      </c>
      <c r="K2832" s="2" t="s">
        <v>2668</v>
      </c>
      <c r="L2832" s="2">
        <v>1</v>
      </c>
      <c r="M2832" s="2">
        <v>2</v>
      </c>
      <c r="N2832" s="2">
        <v>0</v>
      </c>
      <c r="O2832" s="2" t="s">
        <v>2732</v>
      </c>
      <c r="P2832" s="2" t="s">
        <v>2672</v>
      </c>
      <c r="Q2832" s="2" t="s">
        <v>2649</v>
      </c>
      <c r="R2832" s="3">
        <v>6550</v>
      </c>
      <c r="S2832" s="3">
        <f>I2832*L2832*R2832</f>
        <v>19650</v>
      </c>
      <c r="T2832" s="2">
        <f>M2832+N2832</f>
        <v>2</v>
      </c>
    </row>
    <row r="2833" spans="1:20" x14ac:dyDescent="0.2">
      <c r="A2833" s="2" t="s">
        <v>5497</v>
      </c>
      <c r="B2833" s="2" t="s">
        <v>2137</v>
      </c>
      <c r="C2833" s="2" t="s">
        <v>118</v>
      </c>
      <c r="D2833" s="2" t="str">
        <f>INDEX(Hotels!$C$2:$C$49,MATCH(C2833,Hotels!$A$2:$A$49,0))</f>
        <v>Rishikesh</v>
      </c>
      <c r="E2833" s="11">
        <v>45951</v>
      </c>
      <c r="F2833" s="11">
        <v>45991</v>
      </c>
      <c r="G2833" s="11">
        <v>45993</v>
      </c>
      <c r="H2833" s="13">
        <f>DATE(YEAR(F2833),MONTH(F2833),1)</f>
        <v>45962</v>
      </c>
      <c r="I2833" s="2">
        <f>G2833-F2833</f>
        <v>2</v>
      </c>
      <c r="J2833" s="2">
        <f>F2833-E2833</f>
        <v>40</v>
      </c>
      <c r="K2833" s="2" t="s">
        <v>2655</v>
      </c>
      <c r="L2833" s="2">
        <v>1</v>
      </c>
      <c r="M2833" s="2">
        <v>3</v>
      </c>
      <c r="N2833" s="2">
        <v>1</v>
      </c>
      <c r="O2833" s="2" t="s">
        <v>2689</v>
      </c>
      <c r="P2833" s="2" t="s">
        <v>2656</v>
      </c>
      <c r="Q2833" s="2" t="s">
        <v>2649</v>
      </c>
      <c r="R2833" s="3">
        <v>8600</v>
      </c>
      <c r="S2833" s="3">
        <f>I2833*L2833*R2833</f>
        <v>17200</v>
      </c>
      <c r="T2833" s="2">
        <f>M2833+N2833</f>
        <v>4</v>
      </c>
    </row>
    <row r="2834" spans="1:20" x14ac:dyDescent="0.2">
      <c r="A2834" s="2" t="s">
        <v>5498</v>
      </c>
      <c r="B2834" s="2" t="s">
        <v>2234</v>
      </c>
      <c r="C2834" s="2" t="s">
        <v>61</v>
      </c>
      <c r="D2834" s="2" t="str">
        <f>INDEX(Hotels!$C$2:$C$49,MATCH(C2834,Hotels!$A$2:$A$49,0))</f>
        <v>Mumbai</v>
      </c>
      <c r="E2834" s="11">
        <v>45951</v>
      </c>
      <c r="F2834" s="11">
        <v>45988</v>
      </c>
      <c r="G2834" s="11">
        <v>45993</v>
      </c>
      <c r="H2834" s="13">
        <f>DATE(YEAR(F2834),MONTH(F2834),1)</f>
        <v>45962</v>
      </c>
      <c r="I2834" s="2">
        <f>G2834-F2834</f>
        <v>5</v>
      </c>
      <c r="J2834" s="2">
        <f>F2834-E2834</f>
        <v>37</v>
      </c>
      <c r="K2834" s="2" t="s">
        <v>2646</v>
      </c>
      <c r="L2834" s="2">
        <v>1</v>
      </c>
      <c r="M2834" s="2">
        <v>3</v>
      </c>
      <c r="N2834" s="2">
        <v>0</v>
      </c>
      <c r="O2834" s="2" t="s">
        <v>2689</v>
      </c>
      <c r="P2834" s="2" t="s">
        <v>2652</v>
      </c>
      <c r="Q2834" s="2" t="s">
        <v>2649</v>
      </c>
      <c r="R2834" s="3">
        <v>32350</v>
      </c>
      <c r="S2834" s="3">
        <f>I2834*L2834*R2834</f>
        <v>161750</v>
      </c>
      <c r="T2834" s="2">
        <f>M2834+N2834</f>
        <v>3</v>
      </c>
    </row>
    <row r="2835" spans="1:20" x14ac:dyDescent="0.2">
      <c r="A2835" s="2" t="s">
        <v>5499</v>
      </c>
      <c r="B2835" s="2" t="s">
        <v>385</v>
      </c>
      <c r="C2835" s="2" t="s">
        <v>51</v>
      </c>
      <c r="D2835" s="2" t="str">
        <f>INDEX(Hotels!$C$2:$C$49,MATCH(C2835,Hotels!$A$2:$A$49,0))</f>
        <v>Agra</v>
      </c>
      <c r="E2835" s="11">
        <v>45952</v>
      </c>
      <c r="F2835" s="11">
        <v>45954</v>
      </c>
      <c r="G2835" s="11">
        <v>45956</v>
      </c>
      <c r="H2835" s="13">
        <f>DATE(YEAR(F2835),MONTH(F2835),1)</f>
        <v>45931</v>
      </c>
      <c r="I2835" s="2">
        <f>G2835-F2835</f>
        <v>2</v>
      </c>
      <c r="J2835" s="2">
        <f>F2835-E2835</f>
        <v>2</v>
      </c>
      <c r="K2835" s="2" t="s">
        <v>2655</v>
      </c>
      <c r="L2835" s="2">
        <v>1</v>
      </c>
      <c r="M2835" s="2">
        <v>1</v>
      </c>
      <c r="N2835" s="2">
        <v>0</v>
      </c>
      <c r="O2835" s="2" t="s">
        <v>2647</v>
      </c>
      <c r="P2835" s="2" t="s">
        <v>2652</v>
      </c>
      <c r="Q2835" s="2" t="s">
        <v>2649</v>
      </c>
      <c r="R2835" s="3">
        <v>12550</v>
      </c>
      <c r="S2835" s="3">
        <f>I2835*L2835*R2835</f>
        <v>25100</v>
      </c>
      <c r="T2835" s="2">
        <f>M2835+N2835</f>
        <v>1</v>
      </c>
    </row>
    <row r="2836" spans="1:20" x14ac:dyDescent="0.2">
      <c r="A2836" s="2" t="s">
        <v>5500</v>
      </c>
      <c r="B2836" s="2" t="s">
        <v>974</v>
      </c>
      <c r="C2836" s="2" t="s">
        <v>26</v>
      </c>
      <c r="D2836" s="2" t="str">
        <f>INDEX(Hotels!$C$2:$C$49,MATCH(C2836,Hotels!$A$2:$A$49,0))</f>
        <v>Jaipur</v>
      </c>
      <c r="E2836" s="11">
        <v>45952</v>
      </c>
      <c r="F2836" s="11">
        <v>45957</v>
      </c>
      <c r="G2836" s="11">
        <v>45960</v>
      </c>
      <c r="H2836" s="13">
        <f>DATE(YEAR(F2836),MONTH(F2836),1)</f>
        <v>45931</v>
      </c>
      <c r="I2836" s="2">
        <f>G2836-F2836</f>
        <v>3</v>
      </c>
      <c r="J2836" s="2">
        <f>F2836-E2836</f>
        <v>5</v>
      </c>
      <c r="K2836" s="2" t="s">
        <v>2668</v>
      </c>
      <c r="L2836" s="2">
        <v>1</v>
      </c>
      <c r="M2836" s="2">
        <v>1</v>
      </c>
      <c r="N2836" s="2">
        <v>0</v>
      </c>
      <c r="O2836" s="2" t="s">
        <v>2689</v>
      </c>
      <c r="P2836" s="2" t="s">
        <v>2652</v>
      </c>
      <c r="Q2836" s="2" t="s">
        <v>2649</v>
      </c>
      <c r="R2836" s="3">
        <v>12650</v>
      </c>
      <c r="S2836" s="3">
        <f>I2836*L2836*R2836</f>
        <v>37950</v>
      </c>
      <c r="T2836" s="2">
        <f>M2836+N2836</f>
        <v>1</v>
      </c>
    </row>
    <row r="2837" spans="1:20" x14ac:dyDescent="0.2">
      <c r="A2837" s="2" t="s">
        <v>5501</v>
      </c>
      <c r="B2837" s="2" t="s">
        <v>1030</v>
      </c>
      <c r="C2837" s="2" t="s">
        <v>89</v>
      </c>
      <c r="D2837" s="2" t="str">
        <f>INDEX(Hotels!$C$2:$C$49,MATCH(C2837,Hotels!$A$2:$A$49,0))</f>
        <v>Kochi</v>
      </c>
      <c r="E2837" s="11">
        <v>45952</v>
      </c>
      <c r="F2837" s="11">
        <v>45953</v>
      </c>
      <c r="G2837" s="11">
        <v>45954</v>
      </c>
      <c r="H2837" s="13">
        <f>DATE(YEAR(F2837),MONTH(F2837),1)</f>
        <v>45931</v>
      </c>
      <c r="I2837" s="2">
        <f>G2837-F2837</f>
        <v>1</v>
      </c>
      <c r="J2837" s="2">
        <f>F2837-E2837</f>
        <v>1</v>
      </c>
      <c r="K2837" s="2" t="s">
        <v>2668</v>
      </c>
      <c r="L2837" s="2">
        <v>1</v>
      </c>
      <c r="M2837" s="2">
        <v>1</v>
      </c>
      <c r="N2837" s="2">
        <v>0</v>
      </c>
      <c r="O2837" s="2" t="s">
        <v>2647</v>
      </c>
      <c r="P2837" s="2" t="s">
        <v>2662</v>
      </c>
      <c r="Q2837" s="2" t="s">
        <v>2649</v>
      </c>
      <c r="R2837" s="3">
        <v>6950</v>
      </c>
      <c r="S2837" s="3">
        <f>I2837*L2837*R2837</f>
        <v>6950</v>
      </c>
      <c r="T2837" s="2">
        <f>M2837+N2837</f>
        <v>1</v>
      </c>
    </row>
    <row r="2838" spans="1:20" x14ac:dyDescent="0.2">
      <c r="A2838" s="2" t="s">
        <v>5502</v>
      </c>
      <c r="B2838" s="2" t="s">
        <v>1763</v>
      </c>
      <c r="C2838" s="2" t="s">
        <v>16</v>
      </c>
      <c r="D2838" s="2" t="str">
        <f>INDEX(Hotels!$C$2:$C$49,MATCH(C2838,Hotels!$A$2:$A$49,0))</f>
        <v>Goa</v>
      </c>
      <c r="E2838" s="11">
        <v>45952</v>
      </c>
      <c r="F2838" s="11">
        <v>45975</v>
      </c>
      <c r="G2838" s="11">
        <v>45978</v>
      </c>
      <c r="H2838" s="13">
        <f>DATE(YEAR(F2838),MONTH(F2838),1)</f>
        <v>45962</v>
      </c>
      <c r="I2838" s="2">
        <f>G2838-F2838</f>
        <v>3</v>
      </c>
      <c r="J2838" s="2">
        <f>F2838-E2838</f>
        <v>23</v>
      </c>
      <c r="K2838" s="2" t="s">
        <v>2655</v>
      </c>
      <c r="L2838" s="2">
        <v>1</v>
      </c>
      <c r="M2838" s="2">
        <v>2</v>
      </c>
      <c r="N2838" s="2">
        <v>0</v>
      </c>
      <c r="O2838" s="2" t="s">
        <v>2683</v>
      </c>
      <c r="P2838" s="2" t="s">
        <v>2652</v>
      </c>
      <c r="Q2838" s="2" t="s">
        <v>2649</v>
      </c>
      <c r="R2838" s="3">
        <v>5150</v>
      </c>
      <c r="S2838" s="3">
        <f>I2838*L2838*R2838</f>
        <v>15450</v>
      </c>
      <c r="T2838" s="2">
        <f>M2838+N2838</f>
        <v>2</v>
      </c>
    </row>
    <row r="2839" spans="1:20" x14ac:dyDescent="0.2">
      <c r="A2839" s="2" t="s">
        <v>5503</v>
      </c>
      <c r="B2839" s="2" t="s">
        <v>1946</v>
      </c>
      <c r="C2839" s="2" t="s">
        <v>13</v>
      </c>
      <c r="D2839" s="2" t="str">
        <f>INDEX(Hotels!$C$2:$C$49,MATCH(C2839,Hotels!$A$2:$A$49,0))</f>
        <v>Goa</v>
      </c>
      <c r="E2839" s="11">
        <v>45952</v>
      </c>
      <c r="F2839" s="11">
        <v>45966</v>
      </c>
      <c r="G2839" s="11">
        <v>45970</v>
      </c>
      <c r="H2839" s="13">
        <f>DATE(YEAR(F2839),MONTH(F2839),1)</f>
        <v>45962</v>
      </c>
      <c r="I2839" s="2">
        <f>G2839-F2839</f>
        <v>4</v>
      </c>
      <c r="J2839" s="2">
        <f>F2839-E2839</f>
        <v>14</v>
      </c>
      <c r="K2839" s="2" t="s">
        <v>2655</v>
      </c>
      <c r="L2839" s="2">
        <v>1</v>
      </c>
      <c r="M2839" s="2">
        <v>1</v>
      </c>
      <c r="N2839" s="2">
        <v>0</v>
      </c>
      <c r="O2839" s="2" t="s">
        <v>2651</v>
      </c>
      <c r="P2839" s="2" t="s">
        <v>2662</v>
      </c>
      <c r="Q2839" s="2" t="s">
        <v>2653</v>
      </c>
      <c r="R2839" s="3">
        <v>15600</v>
      </c>
      <c r="S2839" s="3">
        <f>I2839*L2839*R2839</f>
        <v>62400</v>
      </c>
      <c r="T2839" s="2">
        <f>M2839+N2839</f>
        <v>1</v>
      </c>
    </row>
    <row r="2840" spans="1:20" x14ac:dyDescent="0.2">
      <c r="A2840" s="2" t="s">
        <v>5504</v>
      </c>
      <c r="B2840" s="2" t="s">
        <v>2318</v>
      </c>
      <c r="C2840" s="2" t="s">
        <v>26</v>
      </c>
      <c r="D2840" s="2" t="str">
        <f>INDEX(Hotels!$C$2:$C$49,MATCH(C2840,Hotels!$A$2:$A$49,0))</f>
        <v>Jaipur</v>
      </c>
      <c r="E2840" s="11">
        <v>45952</v>
      </c>
      <c r="F2840" s="11">
        <v>45954</v>
      </c>
      <c r="G2840" s="11">
        <v>45959</v>
      </c>
      <c r="H2840" s="13">
        <f>DATE(YEAR(F2840),MONTH(F2840),1)</f>
        <v>45931</v>
      </c>
      <c r="I2840" s="2">
        <f>G2840-F2840</f>
        <v>5</v>
      </c>
      <c r="J2840" s="2">
        <f>F2840-E2840</f>
        <v>2</v>
      </c>
      <c r="K2840" s="2" t="s">
        <v>2668</v>
      </c>
      <c r="L2840" s="2">
        <v>1</v>
      </c>
      <c r="M2840" s="2">
        <v>1</v>
      </c>
      <c r="N2840" s="2">
        <v>0</v>
      </c>
      <c r="O2840" s="2" t="s">
        <v>2683</v>
      </c>
      <c r="P2840" s="2" t="s">
        <v>2662</v>
      </c>
      <c r="Q2840" s="2" t="s">
        <v>2653</v>
      </c>
      <c r="R2840" s="3">
        <v>11250</v>
      </c>
      <c r="S2840" s="3">
        <f>I2840*L2840*R2840</f>
        <v>56250</v>
      </c>
      <c r="T2840" s="2">
        <f>M2840+N2840</f>
        <v>1</v>
      </c>
    </row>
    <row r="2841" spans="1:20" x14ac:dyDescent="0.2">
      <c r="A2841" s="2" t="s">
        <v>5505</v>
      </c>
      <c r="B2841" s="2" t="s">
        <v>2408</v>
      </c>
      <c r="C2841" s="2" t="s">
        <v>77</v>
      </c>
      <c r="D2841" s="2" t="str">
        <f>INDEX(Hotels!$C$2:$C$49,MATCH(C2841,Hotels!$A$2:$A$49,0))</f>
        <v>Bengaluru</v>
      </c>
      <c r="E2841" s="11">
        <v>45952</v>
      </c>
      <c r="F2841" s="11">
        <v>45983</v>
      </c>
      <c r="G2841" s="11">
        <v>45988</v>
      </c>
      <c r="H2841" s="13">
        <f>DATE(YEAR(F2841),MONTH(F2841),1)</f>
        <v>45962</v>
      </c>
      <c r="I2841" s="2">
        <f>G2841-F2841</f>
        <v>5</v>
      </c>
      <c r="J2841" s="2">
        <f>F2841-E2841</f>
        <v>31</v>
      </c>
      <c r="K2841" s="2" t="s">
        <v>2655</v>
      </c>
      <c r="L2841" s="2">
        <v>1</v>
      </c>
      <c r="M2841" s="2">
        <v>2</v>
      </c>
      <c r="N2841" s="2">
        <v>0</v>
      </c>
      <c r="O2841" s="2" t="s">
        <v>2689</v>
      </c>
      <c r="P2841" s="2" t="s">
        <v>2662</v>
      </c>
      <c r="Q2841" s="2" t="s">
        <v>2649</v>
      </c>
      <c r="R2841" s="3">
        <v>10050</v>
      </c>
      <c r="S2841" s="3">
        <f>I2841*L2841*R2841</f>
        <v>50250</v>
      </c>
      <c r="T2841" s="2">
        <f>M2841+N2841</f>
        <v>2</v>
      </c>
    </row>
    <row r="2842" spans="1:20" x14ac:dyDescent="0.2">
      <c r="A2842" s="2" t="s">
        <v>5506</v>
      </c>
      <c r="B2842" s="2" t="s">
        <v>2471</v>
      </c>
      <c r="C2842" s="2" t="s">
        <v>125</v>
      </c>
      <c r="D2842" s="2" t="str">
        <f>INDEX(Hotels!$C$2:$C$49,MATCH(C2842,Hotels!$A$2:$A$49,0))</f>
        <v>Varanasi</v>
      </c>
      <c r="E2842" s="11">
        <v>45952</v>
      </c>
      <c r="F2842" s="11">
        <v>45978</v>
      </c>
      <c r="G2842" s="11">
        <v>45979</v>
      </c>
      <c r="H2842" s="13">
        <f>DATE(YEAR(F2842),MONTH(F2842),1)</f>
        <v>45962</v>
      </c>
      <c r="I2842" s="2">
        <f>G2842-F2842</f>
        <v>1</v>
      </c>
      <c r="J2842" s="2">
        <f>F2842-E2842</f>
        <v>26</v>
      </c>
      <c r="K2842" s="2" t="s">
        <v>2668</v>
      </c>
      <c r="L2842" s="2">
        <v>1</v>
      </c>
      <c r="M2842" s="2">
        <v>1</v>
      </c>
      <c r="N2842" s="2">
        <v>0</v>
      </c>
      <c r="O2842" s="2" t="s">
        <v>2732</v>
      </c>
      <c r="P2842" s="2" t="s">
        <v>2656</v>
      </c>
      <c r="Q2842" s="2" t="s">
        <v>2653</v>
      </c>
      <c r="R2842" s="3">
        <v>9450</v>
      </c>
      <c r="S2842" s="3">
        <f>I2842*L2842*R2842</f>
        <v>9450</v>
      </c>
      <c r="T2842" s="2">
        <f>M2842+N2842</f>
        <v>1</v>
      </c>
    </row>
    <row r="2843" spans="1:20" x14ac:dyDescent="0.2">
      <c r="A2843" s="2" t="s">
        <v>5507</v>
      </c>
      <c r="B2843" s="2" t="s">
        <v>2528</v>
      </c>
      <c r="C2843" s="2" t="s">
        <v>83</v>
      </c>
      <c r="D2843" s="2" t="str">
        <f>INDEX(Hotels!$C$2:$C$49,MATCH(C2843,Hotels!$A$2:$A$49,0))</f>
        <v>Kochi</v>
      </c>
      <c r="E2843" s="11">
        <v>45952</v>
      </c>
      <c r="F2843" s="11">
        <v>46001</v>
      </c>
      <c r="G2843" s="11">
        <v>46003</v>
      </c>
      <c r="H2843" s="13">
        <f>DATE(YEAR(F2843),MONTH(F2843),1)</f>
        <v>45992</v>
      </c>
      <c r="I2843" s="2">
        <f>G2843-F2843</f>
        <v>2</v>
      </c>
      <c r="J2843" s="2">
        <f>F2843-E2843</f>
        <v>49</v>
      </c>
      <c r="K2843" s="2" t="s">
        <v>2666</v>
      </c>
      <c r="L2843" s="2">
        <v>1</v>
      </c>
      <c r="M2843" s="2">
        <v>1</v>
      </c>
      <c r="N2843" s="2">
        <v>0</v>
      </c>
      <c r="O2843" s="2" t="s">
        <v>2670</v>
      </c>
      <c r="P2843" s="2" t="s">
        <v>2656</v>
      </c>
      <c r="Q2843" s="2" t="s">
        <v>2649</v>
      </c>
      <c r="R2843" s="3">
        <v>29650</v>
      </c>
      <c r="S2843" s="3">
        <f>I2843*L2843*R2843</f>
        <v>59300</v>
      </c>
      <c r="T2843" s="2">
        <f>M2843+N2843</f>
        <v>1</v>
      </c>
    </row>
    <row r="2844" spans="1:20" x14ac:dyDescent="0.2">
      <c r="A2844" s="2" t="s">
        <v>5508</v>
      </c>
      <c r="B2844" s="2" t="s">
        <v>2588</v>
      </c>
      <c r="C2844" s="2" t="s">
        <v>47</v>
      </c>
      <c r="D2844" s="2" t="str">
        <f>INDEX(Hotels!$C$2:$C$49,MATCH(C2844,Hotels!$A$2:$A$49,0))</f>
        <v>Agra</v>
      </c>
      <c r="E2844" s="11">
        <v>45952</v>
      </c>
      <c r="F2844" s="11">
        <v>45965</v>
      </c>
      <c r="G2844" s="11">
        <v>45969</v>
      </c>
      <c r="H2844" s="13">
        <f>DATE(YEAR(F2844),MONTH(F2844),1)</f>
        <v>45962</v>
      </c>
      <c r="I2844" s="2">
        <f>G2844-F2844</f>
        <v>4</v>
      </c>
      <c r="J2844" s="2">
        <f>F2844-E2844</f>
        <v>13</v>
      </c>
      <c r="K2844" s="2" t="s">
        <v>2668</v>
      </c>
      <c r="L2844" s="2">
        <v>1</v>
      </c>
      <c r="M2844" s="2">
        <v>3</v>
      </c>
      <c r="N2844" s="2">
        <v>0</v>
      </c>
      <c r="O2844" s="2" t="s">
        <v>2658</v>
      </c>
      <c r="P2844" s="2" t="s">
        <v>2672</v>
      </c>
      <c r="Q2844" s="2" t="s">
        <v>2649</v>
      </c>
      <c r="R2844" s="3">
        <v>5450</v>
      </c>
      <c r="S2844" s="3">
        <f>I2844*L2844*R2844</f>
        <v>21800</v>
      </c>
      <c r="T2844" s="2">
        <f>M2844+N2844</f>
        <v>3</v>
      </c>
    </row>
    <row r="2845" spans="1:20" x14ac:dyDescent="0.2">
      <c r="A2845" s="2" t="s">
        <v>5509</v>
      </c>
      <c r="B2845" s="2" t="s">
        <v>804</v>
      </c>
      <c r="C2845" s="2" t="s">
        <v>13</v>
      </c>
      <c r="D2845" s="2" t="str">
        <f>INDEX(Hotels!$C$2:$C$49,MATCH(C2845,Hotels!$A$2:$A$49,0))</f>
        <v>Goa</v>
      </c>
      <c r="E2845" s="11">
        <v>45953</v>
      </c>
      <c r="F2845" s="11">
        <v>45990</v>
      </c>
      <c r="G2845" s="11">
        <v>45994</v>
      </c>
      <c r="H2845" s="13">
        <f>DATE(YEAR(F2845),MONTH(F2845),1)</f>
        <v>45962</v>
      </c>
      <c r="I2845" s="2">
        <f>G2845-F2845</f>
        <v>4</v>
      </c>
      <c r="J2845" s="2">
        <f>F2845-E2845</f>
        <v>37</v>
      </c>
      <c r="K2845" s="2" t="s">
        <v>2666</v>
      </c>
      <c r="L2845" s="2">
        <v>1</v>
      </c>
      <c r="M2845" s="2">
        <v>3</v>
      </c>
      <c r="N2845" s="2">
        <v>0</v>
      </c>
      <c r="O2845" s="2" t="s">
        <v>2683</v>
      </c>
      <c r="P2845" s="2" t="s">
        <v>2648</v>
      </c>
      <c r="Q2845" s="2" t="s">
        <v>2649</v>
      </c>
      <c r="R2845" s="3">
        <v>34500</v>
      </c>
      <c r="S2845" s="3">
        <f>I2845*L2845*R2845</f>
        <v>138000</v>
      </c>
      <c r="T2845" s="2">
        <f>M2845+N2845</f>
        <v>3</v>
      </c>
    </row>
    <row r="2846" spans="1:20" x14ac:dyDescent="0.2">
      <c r="A2846" s="2" t="s">
        <v>5510</v>
      </c>
      <c r="B2846" s="2" t="s">
        <v>1316</v>
      </c>
      <c r="C2846" s="2" t="s">
        <v>32</v>
      </c>
      <c r="D2846" s="2" t="str">
        <f>INDEX(Hotels!$C$2:$C$49,MATCH(C2846,Hotels!$A$2:$A$49,0))</f>
        <v>Jaipur</v>
      </c>
      <c r="E2846" s="11">
        <v>45953</v>
      </c>
      <c r="F2846" s="11">
        <v>46095</v>
      </c>
      <c r="G2846" s="11">
        <v>46099</v>
      </c>
      <c r="H2846" s="13">
        <f>DATE(YEAR(F2846),MONTH(F2846),1)</f>
        <v>46082</v>
      </c>
      <c r="I2846" s="2">
        <f>G2846-F2846</f>
        <v>4</v>
      </c>
      <c r="J2846" s="2">
        <f>F2846-E2846</f>
        <v>142</v>
      </c>
      <c r="K2846" s="2" t="s">
        <v>2655</v>
      </c>
      <c r="L2846" s="2">
        <v>1</v>
      </c>
      <c r="M2846" s="2">
        <v>2</v>
      </c>
      <c r="N2846" s="2">
        <v>0</v>
      </c>
      <c r="O2846" s="2" t="s">
        <v>2683</v>
      </c>
      <c r="P2846" s="2" t="s">
        <v>2652</v>
      </c>
      <c r="Q2846" s="2" t="s">
        <v>2649</v>
      </c>
      <c r="R2846" s="3">
        <v>8150</v>
      </c>
      <c r="S2846" s="3">
        <f>I2846*L2846*R2846</f>
        <v>32600</v>
      </c>
      <c r="T2846" s="2">
        <f>M2846+N2846</f>
        <v>2</v>
      </c>
    </row>
    <row r="2847" spans="1:20" x14ac:dyDescent="0.2">
      <c r="A2847" s="2" t="s">
        <v>5511</v>
      </c>
      <c r="B2847" s="2" t="s">
        <v>1378</v>
      </c>
      <c r="C2847" s="2" t="s">
        <v>47</v>
      </c>
      <c r="D2847" s="2" t="str">
        <f>INDEX(Hotels!$C$2:$C$49,MATCH(C2847,Hotels!$A$2:$A$49,0))</f>
        <v>Agra</v>
      </c>
      <c r="E2847" s="11">
        <v>45953</v>
      </c>
      <c r="F2847" s="11">
        <v>45955</v>
      </c>
      <c r="G2847" s="11">
        <v>45959</v>
      </c>
      <c r="H2847" s="13">
        <f>DATE(YEAR(F2847),MONTH(F2847),1)</f>
        <v>45931</v>
      </c>
      <c r="I2847" s="2">
        <f>G2847-F2847</f>
        <v>4</v>
      </c>
      <c r="J2847" s="2">
        <f>F2847-E2847</f>
        <v>2</v>
      </c>
      <c r="K2847" s="2" t="s">
        <v>2655</v>
      </c>
      <c r="L2847" s="2">
        <v>1</v>
      </c>
      <c r="M2847" s="2">
        <v>2</v>
      </c>
      <c r="N2847" s="2">
        <v>0</v>
      </c>
      <c r="O2847" s="2" t="s">
        <v>2689</v>
      </c>
      <c r="P2847" s="2" t="s">
        <v>2652</v>
      </c>
      <c r="Q2847" s="2" t="s">
        <v>2649</v>
      </c>
      <c r="R2847" s="3">
        <v>7300</v>
      </c>
      <c r="S2847" s="3">
        <f>I2847*L2847*R2847</f>
        <v>29200</v>
      </c>
      <c r="T2847" s="2">
        <f>M2847+N2847</f>
        <v>2</v>
      </c>
    </row>
    <row r="2848" spans="1:20" x14ac:dyDescent="0.2">
      <c r="A2848" s="2" t="s">
        <v>5512</v>
      </c>
      <c r="B2848" s="2" t="s">
        <v>1780</v>
      </c>
      <c r="C2848" s="2" t="s">
        <v>118</v>
      </c>
      <c r="D2848" s="2" t="str">
        <f>INDEX(Hotels!$C$2:$C$49,MATCH(C2848,Hotels!$A$2:$A$49,0))</f>
        <v>Rishikesh</v>
      </c>
      <c r="E2848" s="11">
        <v>45953</v>
      </c>
      <c r="F2848" s="11">
        <v>45957</v>
      </c>
      <c r="G2848" s="11">
        <v>45961</v>
      </c>
      <c r="H2848" s="13">
        <f>DATE(YEAR(F2848),MONTH(F2848),1)</f>
        <v>45931</v>
      </c>
      <c r="I2848" s="2">
        <f>G2848-F2848</f>
        <v>4</v>
      </c>
      <c r="J2848" s="2">
        <f>F2848-E2848</f>
        <v>4</v>
      </c>
      <c r="K2848" s="2" t="s">
        <v>2646</v>
      </c>
      <c r="L2848" s="2">
        <v>1</v>
      </c>
      <c r="M2848" s="2">
        <v>2</v>
      </c>
      <c r="N2848" s="2">
        <v>0</v>
      </c>
      <c r="O2848" s="2" t="s">
        <v>2658</v>
      </c>
      <c r="P2848" s="2" t="s">
        <v>2656</v>
      </c>
      <c r="Q2848" s="2" t="s">
        <v>2653</v>
      </c>
      <c r="R2848" s="3">
        <v>15900</v>
      </c>
      <c r="S2848" s="3">
        <f>I2848*L2848*R2848</f>
        <v>63600</v>
      </c>
      <c r="T2848" s="2">
        <f>M2848+N2848</f>
        <v>2</v>
      </c>
    </row>
    <row r="2849" spans="1:20" x14ac:dyDescent="0.2">
      <c r="A2849" s="2" t="s">
        <v>5513</v>
      </c>
      <c r="B2849" s="2" t="s">
        <v>2433</v>
      </c>
      <c r="C2849" s="2" t="s">
        <v>108</v>
      </c>
      <c r="D2849" s="2" t="str">
        <f>INDEX(Hotels!$C$2:$C$49,MATCH(C2849,Hotels!$A$2:$A$49,0))</f>
        <v>Manali</v>
      </c>
      <c r="E2849" s="11">
        <v>45953</v>
      </c>
      <c r="F2849" s="11">
        <v>45970</v>
      </c>
      <c r="G2849" s="11">
        <v>45972</v>
      </c>
      <c r="H2849" s="13">
        <f>DATE(YEAR(F2849),MONTH(F2849),1)</f>
        <v>45962</v>
      </c>
      <c r="I2849" s="2">
        <f>G2849-F2849</f>
        <v>2</v>
      </c>
      <c r="J2849" s="2">
        <f>F2849-E2849</f>
        <v>17</v>
      </c>
      <c r="K2849" s="2" t="s">
        <v>2646</v>
      </c>
      <c r="L2849" s="2">
        <v>2</v>
      </c>
      <c r="M2849" s="2">
        <v>4</v>
      </c>
      <c r="N2849" s="2">
        <v>0</v>
      </c>
      <c r="O2849" s="2" t="s">
        <v>2658</v>
      </c>
      <c r="P2849" s="2" t="s">
        <v>2648</v>
      </c>
      <c r="Q2849" s="2" t="s">
        <v>2649</v>
      </c>
      <c r="R2849" s="3">
        <v>16400</v>
      </c>
      <c r="S2849" s="3">
        <f>I2849*L2849*R2849</f>
        <v>65600</v>
      </c>
      <c r="T2849" s="2">
        <f>M2849+N2849</f>
        <v>4</v>
      </c>
    </row>
    <row r="2850" spans="1:20" x14ac:dyDescent="0.2">
      <c r="A2850" s="2" t="s">
        <v>5514</v>
      </c>
      <c r="B2850" s="2" t="s">
        <v>2453</v>
      </c>
      <c r="C2850" s="2" t="s">
        <v>110</v>
      </c>
      <c r="D2850" s="2" t="str">
        <f>INDEX(Hotels!$C$2:$C$49,MATCH(C2850,Hotels!$A$2:$A$49,0))</f>
        <v>Manali</v>
      </c>
      <c r="E2850" s="11">
        <v>45953</v>
      </c>
      <c r="F2850" s="11">
        <v>46002</v>
      </c>
      <c r="G2850" s="11">
        <v>46005</v>
      </c>
      <c r="H2850" s="13">
        <f>DATE(YEAR(F2850),MONTH(F2850),1)</f>
        <v>45992</v>
      </c>
      <c r="I2850" s="2">
        <f>G2850-F2850</f>
        <v>3</v>
      </c>
      <c r="J2850" s="2">
        <f>F2850-E2850</f>
        <v>49</v>
      </c>
      <c r="K2850" s="2" t="s">
        <v>2655</v>
      </c>
      <c r="L2850" s="2">
        <v>1</v>
      </c>
      <c r="M2850" s="2">
        <v>2</v>
      </c>
      <c r="N2850" s="2">
        <v>0</v>
      </c>
      <c r="O2850" s="2" t="s">
        <v>2647</v>
      </c>
      <c r="P2850" s="2" t="s">
        <v>2656</v>
      </c>
      <c r="Q2850" s="2" t="s">
        <v>2649</v>
      </c>
      <c r="R2850" s="3">
        <v>6700</v>
      </c>
      <c r="S2850" s="3">
        <f>I2850*L2850*R2850</f>
        <v>20100</v>
      </c>
      <c r="T2850" s="2">
        <f>M2850+N2850</f>
        <v>2</v>
      </c>
    </row>
    <row r="2851" spans="1:20" x14ac:dyDescent="0.2">
      <c r="A2851" s="2" t="s">
        <v>5515</v>
      </c>
      <c r="B2851" s="2" t="s">
        <v>529</v>
      </c>
      <c r="C2851" s="2" t="s">
        <v>37</v>
      </c>
      <c r="D2851" s="2" t="str">
        <f>INDEX(Hotels!$C$2:$C$49,MATCH(C2851,Hotels!$A$2:$A$49,0))</f>
        <v>Udaipur</v>
      </c>
      <c r="E2851" s="11">
        <v>45954</v>
      </c>
      <c r="F2851" s="11">
        <v>45954</v>
      </c>
      <c r="G2851" s="11">
        <v>45957</v>
      </c>
      <c r="H2851" s="13">
        <f>DATE(YEAR(F2851),MONTH(F2851),1)</f>
        <v>45931</v>
      </c>
      <c r="I2851" s="2">
        <f>G2851-F2851</f>
        <v>3</v>
      </c>
      <c r="J2851" s="2">
        <f>F2851-E2851</f>
        <v>0</v>
      </c>
      <c r="K2851" s="2" t="s">
        <v>2646</v>
      </c>
      <c r="L2851" s="2">
        <v>1</v>
      </c>
      <c r="M2851" s="2">
        <v>1</v>
      </c>
      <c r="N2851" s="2">
        <v>0</v>
      </c>
      <c r="O2851" s="2" t="s">
        <v>2732</v>
      </c>
      <c r="P2851" s="2" t="s">
        <v>2652</v>
      </c>
      <c r="Q2851" s="2" t="s">
        <v>2653</v>
      </c>
      <c r="R2851" s="3">
        <v>27450</v>
      </c>
      <c r="S2851" s="3">
        <f>I2851*L2851*R2851</f>
        <v>82350</v>
      </c>
      <c r="T2851" s="2">
        <f>M2851+N2851</f>
        <v>1</v>
      </c>
    </row>
    <row r="2852" spans="1:20" x14ac:dyDescent="0.2">
      <c r="A2852" s="2" t="s">
        <v>5516</v>
      </c>
      <c r="B2852" s="2" t="s">
        <v>1194</v>
      </c>
      <c r="C2852" s="2" t="s">
        <v>120</v>
      </c>
      <c r="D2852" s="2" t="str">
        <f>INDEX(Hotels!$C$2:$C$49,MATCH(C2852,Hotels!$A$2:$A$49,0))</f>
        <v>Rishikesh</v>
      </c>
      <c r="E2852" s="11">
        <v>45954</v>
      </c>
      <c r="F2852" s="11">
        <v>45977</v>
      </c>
      <c r="G2852" s="11">
        <v>45981</v>
      </c>
      <c r="H2852" s="13">
        <f>DATE(YEAR(F2852),MONTH(F2852),1)</f>
        <v>45962</v>
      </c>
      <c r="I2852" s="2">
        <f>G2852-F2852</f>
        <v>4</v>
      </c>
      <c r="J2852" s="2">
        <f>F2852-E2852</f>
        <v>23</v>
      </c>
      <c r="K2852" s="2" t="s">
        <v>2655</v>
      </c>
      <c r="L2852" s="2">
        <v>1</v>
      </c>
      <c r="M2852" s="2">
        <v>2</v>
      </c>
      <c r="N2852" s="2">
        <v>0</v>
      </c>
      <c r="O2852" s="2" t="s">
        <v>2651</v>
      </c>
      <c r="P2852" s="2" t="s">
        <v>2652</v>
      </c>
      <c r="Q2852" s="2" t="s">
        <v>2649</v>
      </c>
      <c r="R2852" s="3">
        <v>3300</v>
      </c>
      <c r="S2852" s="3">
        <f>I2852*L2852*R2852</f>
        <v>13200</v>
      </c>
      <c r="T2852" s="2">
        <f>M2852+N2852</f>
        <v>2</v>
      </c>
    </row>
    <row r="2853" spans="1:20" x14ac:dyDescent="0.2">
      <c r="A2853" s="2" t="s">
        <v>5517</v>
      </c>
      <c r="B2853" s="2" t="s">
        <v>2247</v>
      </c>
      <c r="C2853" s="2" t="s">
        <v>53</v>
      </c>
      <c r="D2853" s="2" t="str">
        <f>INDEX(Hotels!$C$2:$C$49,MATCH(C2853,Hotels!$A$2:$A$49,0))</f>
        <v>Mumbai</v>
      </c>
      <c r="E2853" s="11">
        <v>45954</v>
      </c>
      <c r="F2853" s="11">
        <v>46103</v>
      </c>
      <c r="G2853" s="11">
        <v>46106</v>
      </c>
      <c r="H2853" s="13">
        <f>DATE(YEAR(F2853),MONTH(F2853),1)</f>
        <v>46082</v>
      </c>
      <c r="I2853" s="2">
        <f>G2853-F2853</f>
        <v>3</v>
      </c>
      <c r="J2853" s="2">
        <f>F2853-E2853</f>
        <v>149</v>
      </c>
      <c r="K2853" s="2" t="s">
        <v>2655</v>
      </c>
      <c r="L2853" s="2">
        <v>3</v>
      </c>
      <c r="M2853" s="2">
        <v>6</v>
      </c>
      <c r="N2853" s="2">
        <v>0</v>
      </c>
      <c r="O2853" s="2" t="s">
        <v>2658</v>
      </c>
      <c r="P2853" s="2" t="s">
        <v>2662</v>
      </c>
      <c r="Q2853" s="2" t="s">
        <v>2649</v>
      </c>
      <c r="R2853" s="3">
        <v>10900</v>
      </c>
      <c r="S2853" s="3">
        <f>I2853*L2853*R2853</f>
        <v>98100</v>
      </c>
      <c r="T2853" s="2">
        <f>M2853+N2853</f>
        <v>6</v>
      </c>
    </row>
    <row r="2854" spans="1:20" x14ac:dyDescent="0.2">
      <c r="A2854" s="2" t="s">
        <v>5518</v>
      </c>
      <c r="B2854" s="2" t="s">
        <v>2399</v>
      </c>
      <c r="C2854" s="2" t="s">
        <v>89</v>
      </c>
      <c r="D2854" s="2" t="str">
        <f>INDEX(Hotels!$C$2:$C$49,MATCH(C2854,Hotels!$A$2:$A$49,0))</f>
        <v>Kochi</v>
      </c>
      <c r="E2854" s="11">
        <v>45954</v>
      </c>
      <c r="F2854" s="11">
        <v>45965</v>
      </c>
      <c r="G2854" s="11">
        <v>45968</v>
      </c>
      <c r="H2854" s="13">
        <f>DATE(YEAR(F2854),MONTH(F2854),1)</f>
        <v>45962</v>
      </c>
      <c r="I2854" s="2">
        <f>G2854-F2854</f>
        <v>3</v>
      </c>
      <c r="J2854" s="2">
        <f>F2854-E2854</f>
        <v>11</v>
      </c>
      <c r="K2854" s="2" t="s">
        <v>2646</v>
      </c>
      <c r="L2854" s="2">
        <v>3</v>
      </c>
      <c r="M2854" s="2">
        <v>6</v>
      </c>
      <c r="N2854" s="2">
        <v>0</v>
      </c>
      <c r="O2854" s="2" t="s">
        <v>2658</v>
      </c>
      <c r="P2854" s="2" t="s">
        <v>2656</v>
      </c>
      <c r="Q2854" s="2" t="s">
        <v>2653</v>
      </c>
      <c r="R2854" s="3">
        <v>11850</v>
      </c>
      <c r="S2854" s="3">
        <f>I2854*L2854*R2854</f>
        <v>106650</v>
      </c>
      <c r="T2854" s="2">
        <f>M2854+N2854</f>
        <v>6</v>
      </c>
    </row>
    <row r="2855" spans="1:20" x14ac:dyDescent="0.2">
      <c r="A2855" s="2" t="s">
        <v>5519</v>
      </c>
      <c r="B2855" s="2" t="s">
        <v>726</v>
      </c>
      <c r="C2855" s="2" t="s">
        <v>13</v>
      </c>
      <c r="D2855" s="2" t="str">
        <f>INDEX(Hotels!$C$2:$C$49,MATCH(C2855,Hotels!$A$2:$A$49,0))</f>
        <v>Goa</v>
      </c>
      <c r="E2855" s="11">
        <v>45955</v>
      </c>
      <c r="F2855" s="11">
        <v>46008</v>
      </c>
      <c r="G2855" s="11">
        <v>46013</v>
      </c>
      <c r="H2855" s="13">
        <f>DATE(YEAR(F2855),MONTH(F2855),1)</f>
        <v>45992</v>
      </c>
      <c r="I2855" s="2">
        <f>G2855-F2855</f>
        <v>5</v>
      </c>
      <c r="J2855" s="2">
        <f>F2855-E2855</f>
        <v>53</v>
      </c>
      <c r="K2855" s="2" t="s">
        <v>2668</v>
      </c>
      <c r="L2855" s="2">
        <v>1</v>
      </c>
      <c r="M2855" s="2">
        <v>1</v>
      </c>
      <c r="N2855" s="2">
        <v>1</v>
      </c>
      <c r="O2855" s="2" t="s">
        <v>2670</v>
      </c>
      <c r="P2855" s="2" t="s">
        <v>2672</v>
      </c>
      <c r="Q2855" s="2" t="s">
        <v>2649</v>
      </c>
      <c r="R2855" s="3">
        <v>12250</v>
      </c>
      <c r="S2855" s="3">
        <f>I2855*L2855*R2855</f>
        <v>61250</v>
      </c>
      <c r="T2855" s="2">
        <f>M2855+N2855</f>
        <v>2</v>
      </c>
    </row>
    <row r="2856" spans="1:20" x14ac:dyDescent="0.2">
      <c r="A2856" s="2" t="s">
        <v>5520</v>
      </c>
      <c r="B2856" s="2" t="s">
        <v>735</v>
      </c>
      <c r="C2856" s="2" t="s">
        <v>19</v>
      </c>
      <c r="D2856" s="2" t="str">
        <f>INDEX(Hotels!$C$2:$C$49,MATCH(C2856,Hotels!$A$2:$A$49,0))</f>
        <v>Goa</v>
      </c>
      <c r="E2856" s="11">
        <v>45955</v>
      </c>
      <c r="F2856" s="11">
        <v>45985</v>
      </c>
      <c r="G2856" s="11">
        <v>45987</v>
      </c>
      <c r="H2856" s="13">
        <f>DATE(YEAR(F2856),MONTH(F2856),1)</f>
        <v>45962</v>
      </c>
      <c r="I2856" s="2">
        <f>G2856-F2856</f>
        <v>2</v>
      </c>
      <c r="J2856" s="2">
        <f>F2856-E2856</f>
        <v>30</v>
      </c>
      <c r="K2856" s="2" t="s">
        <v>2655</v>
      </c>
      <c r="L2856" s="2">
        <v>1</v>
      </c>
      <c r="M2856" s="2">
        <v>3</v>
      </c>
      <c r="N2856" s="2">
        <v>0</v>
      </c>
      <c r="O2856" s="2" t="s">
        <v>2683</v>
      </c>
      <c r="P2856" s="2" t="s">
        <v>2662</v>
      </c>
      <c r="Q2856" s="2" t="s">
        <v>2649</v>
      </c>
      <c r="R2856" s="3">
        <v>9450</v>
      </c>
      <c r="S2856" s="3">
        <f>I2856*L2856*R2856</f>
        <v>18900</v>
      </c>
      <c r="T2856" s="2">
        <f>M2856+N2856</f>
        <v>3</v>
      </c>
    </row>
    <row r="2857" spans="1:20" x14ac:dyDescent="0.2">
      <c r="A2857" s="2" t="s">
        <v>5521</v>
      </c>
      <c r="B2857" s="2" t="s">
        <v>1114</v>
      </c>
      <c r="C2857" s="2" t="s">
        <v>51</v>
      </c>
      <c r="D2857" s="2" t="str">
        <f>INDEX(Hotels!$C$2:$C$49,MATCH(C2857,Hotels!$A$2:$A$49,0))</f>
        <v>Agra</v>
      </c>
      <c r="E2857" s="11">
        <v>45955</v>
      </c>
      <c r="F2857" s="11">
        <v>45967</v>
      </c>
      <c r="G2857" s="11">
        <v>45970</v>
      </c>
      <c r="H2857" s="13">
        <f>DATE(YEAR(F2857),MONTH(F2857),1)</f>
        <v>45962</v>
      </c>
      <c r="I2857" s="2">
        <f>G2857-F2857</f>
        <v>3</v>
      </c>
      <c r="J2857" s="2">
        <f>F2857-E2857</f>
        <v>12</v>
      </c>
      <c r="K2857" s="2" t="s">
        <v>2646</v>
      </c>
      <c r="L2857" s="2">
        <v>1</v>
      </c>
      <c r="M2857" s="2">
        <v>1</v>
      </c>
      <c r="N2857" s="2">
        <v>0</v>
      </c>
      <c r="O2857" s="2" t="s">
        <v>2732</v>
      </c>
      <c r="P2857" s="2" t="s">
        <v>2672</v>
      </c>
      <c r="Q2857" s="2" t="s">
        <v>2649</v>
      </c>
      <c r="R2857" s="3">
        <v>17650</v>
      </c>
      <c r="S2857" s="3">
        <f>I2857*L2857*R2857</f>
        <v>52950</v>
      </c>
      <c r="T2857" s="2">
        <f>M2857+N2857</f>
        <v>1</v>
      </c>
    </row>
    <row r="2858" spans="1:20" x14ac:dyDescent="0.2">
      <c r="A2858" s="2" t="s">
        <v>5522</v>
      </c>
      <c r="B2858" s="2" t="s">
        <v>1340</v>
      </c>
      <c r="C2858" s="2" t="s">
        <v>43</v>
      </c>
      <c r="D2858" s="2" t="str">
        <f>INDEX(Hotels!$C$2:$C$49,MATCH(C2858,Hotels!$A$2:$A$49,0))</f>
        <v>Agra</v>
      </c>
      <c r="E2858" s="11">
        <v>45955</v>
      </c>
      <c r="F2858" s="11">
        <v>46050</v>
      </c>
      <c r="G2858" s="11">
        <v>46054</v>
      </c>
      <c r="H2858" s="13">
        <f>DATE(YEAR(F2858),MONTH(F2858),1)</f>
        <v>46023</v>
      </c>
      <c r="I2858" s="2">
        <f>G2858-F2858</f>
        <v>4</v>
      </c>
      <c r="J2858" s="2">
        <f>F2858-E2858</f>
        <v>95</v>
      </c>
      <c r="K2858" s="2" t="s">
        <v>2655</v>
      </c>
      <c r="L2858" s="2">
        <v>1</v>
      </c>
      <c r="M2858" s="2">
        <v>2</v>
      </c>
      <c r="N2858" s="2">
        <v>0</v>
      </c>
      <c r="O2858" s="2" t="s">
        <v>2689</v>
      </c>
      <c r="P2858" s="2" t="s">
        <v>2656</v>
      </c>
      <c r="Q2858" s="2" t="s">
        <v>2649</v>
      </c>
      <c r="R2858" s="3">
        <v>6050</v>
      </c>
      <c r="S2858" s="3">
        <f>I2858*L2858*R2858</f>
        <v>24200</v>
      </c>
      <c r="T2858" s="2">
        <f>M2858+N2858</f>
        <v>2</v>
      </c>
    </row>
    <row r="2859" spans="1:20" x14ac:dyDescent="0.2">
      <c r="A2859" s="2" t="s">
        <v>5523</v>
      </c>
      <c r="B2859" s="2" t="s">
        <v>1509</v>
      </c>
      <c r="C2859" s="2" t="s">
        <v>63</v>
      </c>
      <c r="D2859" s="2" t="str">
        <f>INDEX(Hotels!$C$2:$C$49,MATCH(C2859,Hotels!$A$2:$A$49,0))</f>
        <v>New Delhi</v>
      </c>
      <c r="E2859" s="11">
        <v>45955</v>
      </c>
      <c r="F2859" s="11">
        <v>46021</v>
      </c>
      <c r="G2859" s="11">
        <v>46025</v>
      </c>
      <c r="H2859" s="13">
        <f>DATE(YEAR(F2859),MONTH(F2859),1)</f>
        <v>45992</v>
      </c>
      <c r="I2859" s="2">
        <f>G2859-F2859</f>
        <v>4</v>
      </c>
      <c r="J2859" s="2">
        <f>F2859-E2859</f>
        <v>66</v>
      </c>
      <c r="K2859" s="2" t="s">
        <v>2668</v>
      </c>
      <c r="L2859" s="2">
        <v>1</v>
      </c>
      <c r="M2859" s="2">
        <v>2</v>
      </c>
      <c r="N2859" s="2">
        <v>0</v>
      </c>
      <c r="O2859" s="2" t="s">
        <v>2670</v>
      </c>
      <c r="P2859" s="2" t="s">
        <v>2648</v>
      </c>
      <c r="Q2859" s="2" t="s">
        <v>2649</v>
      </c>
      <c r="R2859" s="3">
        <v>9250</v>
      </c>
      <c r="S2859" s="3">
        <f>I2859*L2859*R2859</f>
        <v>37000</v>
      </c>
      <c r="T2859" s="2">
        <f>M2859+N2859</f>
        <v>2</v>
      </c>
    </row>
    <row r="2860" spans="1:20" x14ac:dyDescent="0.2">
      <c r="A2860" s="2" t="s">
        <v>5524</v>
      </c>
      <c r="B2860" s="2" t="s">
        <v>1906</v>
      </c>
      <c r="C2860" s="2" t="s">
        <v>97</v>
      </c>
      <c r="D2860" s="2" t="str">
        <f>INDEX(Hotels!$C$2:$C$49,MATCH(C2860,Hotels!$A$2:$A$49,0))</f>
        <v>Shimla</v>
      </c>
      <c r="E2860" s="11">
        <v>45955</v>
      </c>
      <c r="F2860" s="11">
        <v>45963</v>
      </c>
      <c r="G2860" s="11">
        <v>45967</v>
      </c>
      <c r="H2860" s="13">
        <f>DATE(YEAR(F2860),MONTH(F2860),1)</f>
        <v>45962</v>
      </c>
      <c r="I2860" s="2">
        <f>G2860-F2860</f>
        <v>4</v>
      </c>
      <c r="J2860" s="2">
        <f>F2860-E2860</f>
        <v>8</v>
      </c>
      <c r="K2860" s="2" t="s">
        <v>2646</v>
      </c>
      <c r="L2860" s="2">
        <v>1</v>
      </c>
      <c r="M2860" s="2">
        <v>2</v>
      </c>
      <c r="N2860" s="2">
        <v>0</v>
      </c>
      <c r="O2860" s="2" t="s">
        <v>2689</v>
      </c>
      <c r="P2860" s="2" t="s">
        <v>2662</v>
      </c>
      <c r="Q2860" s="2" t="s">
        <v>2649</v>
      </c>
      <c r="R2860" s="3">
        <v>15700</v>
      </c>
      <c r="S2860" s="3">
        <f>I2860*L2860*R2860</f>
        <v>62800</v>
      </c>
      <c r="T2860" s="2">
        <f>M2860+N2860</f>
        <v>2</v>
      </c>
    </row>
    <row r="2861" spans="1:20" x14ac:dyDescent="0.2">
      <c r="A2861" s="2" t="s">
        <v>5525</v>
      </c>
      <c r="B2861" s="2" t="s">
        <v>2054</v>
      </c>
      <c r="C2861" s="2" t="s">
        <v>81</v>
      </c>
      <c r="D2861" s="2" t="str">
        <f>INDEX(Hotels!$C$2:$C$49,MATCH(C2861,Hotels!$A$2:$A$49,0))</f>
        <v>Bengaluru</v>
      </c>
      <c r="E2861" s="11">
        <v>45955</v>
      </c>
      <c r="F2861" s="11">
        <v>45963</v>
      </c>
      <c r="G2861" s="11">
        <v>45966</v>
      </c>
      <c r="H2861" s="13">
        <f>DATE(YEAR(F2861),MONTH(F2861),1)</f>
        <v>45962</v>
      </c>
      <c r="I2861" s="2">
        <f>G2861-F2861</f>
        <v>3</v>
      </c>
      <c r="J2861" s="2">
        <f>F2861-E2861</f>
        <v>8</v>
      </c>
      <c r="K2861" s="2" t="s">
        <v>2646</v>
      </c>
      <c r="L2861" s="2">
        <v>1</v>
      </c>
      <c r="M2861" s="2">
        <v>1</v>
      </c>
      <c r="N2861" s="2">
        <v>0</v>
      </c>
      <c r="O2861" s="2" t="s">
        <v>2732</v>
      </c>
      <c r="P2861" s="2" t="s">
        <v>2672</v>
      </c>
      <c r="Q2861" s="2" t="s">
        <v>2649</v>
      </c>
      <c r="R2861" s="3">
        <v>31950</v>
      </c>
      <c r="S2861" s="3">
        <f>I2861*L2861*R2861</f>
        <v>95850</v>
      </c>
      <c r="T2861" s="2">
        <f>M2861+N2861</f>
        <v>1</v>
      </c>
    </row>
    <row r="2862" spans="1:20" x14ac:dyDescent="0.2">
      <c r="A2862" s="2" t="s">
        <v>5526</v>
      </c>
      <c r="B2862" s="2" t="s">
        <v>2168</v>
      </c>
      <c r="C2862" s="2" t="s">
        <v>69</v>
      </c>
      <c r="D2862" s="2" t="str">
        <f>INDEX(Hotels!$C$2:$C$49,MATCH(C2862,Hotels!$A$2:$A$49,0))</f>
        <v>New Delhi</v>
      </c>
      <c r="E2862" s="11">
        <v>45955</v>
      </c>
      <c r="F2862" s="11">
        <v>46105</v>
      </c>
      <c r="G2862" s="11">
        <v>46108</v>
      </c>
      <c r="H2862" s="13">
        <f>DATE(YEAR(F2862),MONTH(F2862),1)</f>
        <v>46082</v>
      </c>
      <c r="I2862" s="2">
        <f>G2862-F2862</f>
        <v>3</v>
      </c>
      <c r="J2862" s="2">
        <f>F2862-E2862</f>
        <v>150</v>
      </c>
      <c r="K2862" s="2" t="s">
        <v>2666</v>
      </c>
      <c r="L2862" s="2">
        <v>2</v>
      </c>
      <c r="M2862" s="2">
        <v>4</v>
      </c>
      <c r="N2862" s="2">
        <v>1</v>
      </c>
      <c r="O2862" s="2" t="s">
        <v>2683</v>
      </c>
      <c r="P2862" s="2" t="s">
        <v>2652</v>
      </c>
      <c r="Q2862" s="2" t="s">
        <v>2649</v>
      </c>
      <c r="R2862" s="3">
        <v>48450</v>
      </c>
      <c r="S2862" s="3">
        <f>I2862*L2862*R2862</f>
        <v>290700</v>
      </c>
      <c r="T2862" s="2">
        <f>M2862+N2862</f>
        <v>5</v>
      </c>
    </row>
    <row r="2863" spans="1:20" x14ac:dyDescent="0.2">
      <c r="A2863" s="2" t="s">
        <v>5527</v>
      </c>
      <c r="B2863" s="2" t="s">
        <v>2231</v>
      </c>
      <c r="C2863" s="2" t="s">
        <v>29</v>
      </c>
      <c r="D2863" s="2" t="str">
        <f>INDEX(Hotels!$C$2:$C$49,MATCH(C2863,Hotels!$A$2:$A$49,0))</f>
        <v>Jaipur</v>
      </c>
      <c r="E2863" s="11">
        <v>45955</v>
      </c>
      <c r="F2863" s="11">
        <v>45972</v>
      </c>
      <c r="G2863" s="11">
        <v>45976</v>
      </c>
      <c r="H2863" s="13">
        <f>DATE(YEAR(F2863),MONTH(F2863),1)</f>
        <v>45962</v>
      </c>
      <c r="I2863" s="2">
        <f>G2863-F2863</f>
        <v>4</v>
      </c>
      <c r="J2863" s="2">
        <f>F2863-E2863</f>
        <v>17</v>
      </c>
      <c r="K2863" s="2" t="s">
        <v>2668</v>
      </c>
      <c r="L2863" s="2">
        <v>1</v>
      </c>
      <c r="M2863" s="2">
        <v>2</v>
      </c>
      <c r="N2863" s="2">
        <v>0</v>
      </c>
      <c r="O2863" s="2" t="s">
        <v>2647</v>
      </c>
      <c r="P2863" s="2" t="s">
        <v>2659</v>
      </c>
      <c r="Q2863" s="2" t="s">
        <v>2649</v>
      </c>
      <c r="R2863" s="3">
        <v>6700</v>
      </c>
      <c r="S2863" s="3">
        <f>I2863*L2863*R2863</f>
        <v>26800</v>
      </c>
      <c r="T2863" s="2">
        <f>M2863+N2863</f>
        <v>2</v>
      </c>
    </row>
    <row r="2864" spans="1:20" x14ac:dyDescent="0.2">
      <c r="A2864" s="2" t="s">
        <v>5528</v>
      </c>
      <c r="B2864" s="2" t="s">
        <v>2337</v>
      </c>
      <c r="C2864" s="2" t="s">
        <v>37</v>
      </c>
      <c r="D2864" s="2" t="str">
        <f>INDEX(Hotels!$C$2:$C$49,MATCH(C2864,Hotels!$A$2:$A$49,0))</f>
        <v>Udaipur</v>
      </c>
      <c r="E2864" s="11">
        <v>45955</v>
      </c>
      <c r="F2864" s="11">
        <v>46006</v>
      </c>
      <c r="G2864" s="11">
        <v>46009</v>
      </c>
      <c r="H2864" s="13">
        <f>DATE(YEAR(F2864),MONTH(F2864),1)</f>
        <v>45992</v>
      </c>
      <c r="I2864" s="2">
        <f>G2864-F2864</f>
        <v>3</v>
      </c>
      <c r="J2864" s="2">
        <f>F2864-E2864</f>
        <v>51</v>
      </c>
      <c r="K2864" s="2" t="s">
        <v>2655</v>
      </c>
      <c r="L2864" s="2">
        <v>1</v>
      </c>
      <c r="M2864" s="2">
        <v>2</v>
      </c>
      <c r="N2864" s="2">
        <v>0</v>
      </c>
      <c r="O2864" s="2" t="s">
        <v>2670</v>
      </c>
      <c r="P2864" s="2" t="s">
        <v>2656</v>
      </c>
      <c r="Q2864" s="2" t="s">
        <v>2649</v>
      </c>
      <c r="R2864" s="3">
        <v>17550</v>
      </c>
      <c r="S2864" s="3">
        <f>I2864*L2864*R2864</f>
        <v>52650</v>
      </c>
      <c r="T2864" s="2">
        <f>M2864+N2864</f>
        <v>2</v>
      </c>
    </row>
    <row r="2865" spans="1:20" x14ac:dyDescent="0.2">
      <c r="A2865" s="2" t="s">
        <v>5529</v>
      </c>
      <c r="B2865" s="2" t="s">
        <v>293</v>
      </c>
      <c r="C2865" s="2" t="s">
        <v>16</v>
      </c>
      <c r="D2865" s="2" t="str">
        <f>INDEX(Hotels!$C$2:$C$49,MATCH(C2865,Hotels!$A$2:$A$49,0))</f>
        <v>Goa</v>
      </c>
      <c r="E2865" s="11">
        <v>45956</v>
      </c>
      <c r="F2865" s="11">
        <v>45969</v>
      </c>
      <c r="G2865" s="11">
        <v>45975</v>
      </c>
      <c r="H2865" s="13">
        <f>DATE(YEAR(F2865),MONTH(F2865),1)</f>
        <v>45962</v>
      </c>
      <c r="I2865" s="2">
        <f>G2865-F2865</f>
        <v>6</v>
      </c>
      <c r="J2865" s="2">
        <f>F2865-E2865</f>
        <v>13</v>
      </c>
      <c r="K2865" s="2" t="s">
        <v>2666</v>
      </c>
      <c r="L2865" s="2">
        <v>1</v>
      </c>
      <c r="M2865" s="2">
        <v>2</v>
      </c>
      <c r="N2865" s="2">
        <v>3</v>
      </c>
      <c r="O2865" s="2" t="s">
        <v>2670</v>
      </c>
      <c r="P2865" s="2" t="s">
        <v>2656</v>
      </c>
      <c r="Q2865" s="2" t="s">
        <v>2653</v>
      </c>
      <c r="R2865" s="3">
        <v>10900</v>
      </c>
      <c r="S2865" s="3">
        <f>I2865*L2865*R2865</f>
        <v>65400</v>
      </c>
      <c r="T2865" s="2">
        <f>M2865+N2865</f>
        <v>5</v>
      </c>
    </row>
    <row r="2866" spans="1:20" x14ac:dyDescent="0.2">
      <c r="A2866" s="2" t="s">
        <v>5530</v>
      </c>
      <c r="B2866" s="2" t="s">
        <v>630</v>
      </c>
      <c r="C2866" s="2" t="s">
        <v>59</v>
      </c>
      <c r="D2866" s="2" t="str">
        <f>INDEX(Hotels!$C$2:$C$49,MATCH(C2866,Hotels!$A$2:$A$49,0))</f>
        <v>Mumbai</v>
      </c>
      <c r="E2866" s="11">
        <v>45956</v>
      </c>
      <c r="F2866" s="11">
        <v>46013</v>
      </c>
      <c r="G2866" s="11">
        <v>46016</v>
      </c>
      <c r="H2866" s="13">
        <f>DATE(YEAR(F2866),MONTH(F2866),1)</f>
        <v>45992</v>
      </c>
      <c r="I2866" s="2">
        <f>G2866-F2866</f>
        <v>3</v>
      </c>
      <c r="J2866" s="2">
        <f>F2866-E2866</f>
        <v>57</v>
      </c>
      <c r="K2866" s="2" t="s">
        <v>2668</v>
      </c>
      <c r="L2866" s="2">
        <v>1</v>
      </c>
      <c r="M2866" s="2">
        <v>2</v>
      </c>
      <c r="N2866" s="2">
        <v>0</v>
      </c>
      <c r="O2866" s="2" t="s">
        <v>2670</v>
      </c>
      <c r="P2866" s="2" t="s">
        <v>2662</v>
      </c>
      <c r="Q2866" s="2" t="s">
        <v>2649</v>
      </c>
      <c r="R2866" s="3">
        <v>5950</v>
      </c>
      <c r="S2866" s="3">
        <f>I2866*L2866*R2866</f>
        <v>17850</v>
      </c>
      <c r="T2866" s="2">
        <f>M2866+N2866</f>
        <v>2</v>
      </c>
    </row>
    <row r="2867" spans="1:20" x14ac:dyDescent="0.2">
      <c r="A2867" s="2" t="s">
        <v>5531</v>
      </c>
      <c r="B2867" s="2" t="s">
        <v>819</v>
      </c>
      <c r="C2867" s="2" t="s">
        <v>29</v>
      </c>
      <c r="D2867" s="2" t="str">
        <f>INDEX(Hotels!$C$2:$C$49,MATCH(C2867,Hotels!$A$2:$A$49,0))</f>
        <v>Jaipur</v>
      </c>
      <c r="E2867" s="11">
        <v>45956</v>
      </c>
      <c r="F2867" s="11">
        <v>45982</v>
      </c>
      <c r="G2867" s="11">
        <v>45987</v>
      </c>
      <c r="H2867" s="13">
        <f>DATE(YEAR(F2867),MONTH(F2867),1)</f>
        <v>45962</v>
      </c>
      <c r="I2867" s="2">
        <f>G2867-F2867</f>
        <v>5</v>
      </c>
      <c r="J2867" s="2">
        <f>F2867-E2867</f>
        <v>26</v>
      </c>
      <c r="K2867" s="2" t="s">
        <v>2668</v>
      </c>
      <c r="L2867" s="2">
        <v>1</v>
      </c>
      <c r="M2867" s="2">
        <v>1</v>
      </c>
      <c r="N2867" s="2">
        <v>0</v>
      </c>
      <c r="O2867" s="2" t="s">
        <v>2689</v>
      </c>
      <c r="P2867" s="2" t="s">
        <v>2672</v>
      </c>
      <c r="Q2867" s="2" t="s">
        <v>2653</v>
      </c>
      <c r="R2867" s="3">
        <v>7100</v>
      </c>
      <c r="S2867" s="3">
        <f>I2867*L2867*R2867</f>
        <v>35500</v>
      </c>
      <c r="T2867" s="2">
        <f>M2867+N2867</f>
        <v>1</v>
      </c>
    </row>
    <row r="2868" spans="1:20" x14ac:dyDescent="0.2">
      <c r="A2868" s="2" t="s">
        <v>5532</v>
      </c>
      <c r="B2868" s="2" t="s">
        <v>873</v>
      </c>
      <c r="C2868" s="2" t="s">
        <v>106</v>
      </c>
      <c r="D2868" s="2" t="str">
        <f>INDEX(Hotels!$C$2:$C$49,MATCH(C2868,Hotels!$A$2:$A$49,0))</f>
        <v>Manali</v>
      </c>
      <c r="E2868" s="11">
        <v>45956</v>
      </c>
      <c r="F2868" s="11">
        <v>46007</v>
      </c>
      <c r="G2868" s="11">
        <v>46012</v>
      </c>
      <c r="H2868" s="13">
        <f>DATE(YEAR(F2868),MONTH(F2868),1)</f>
        <v>45992</v>
      </c>
      <c r="I2868" s="2">
        <f>G2868-F2868</f>
        <v>5</v>
      </c>
      <c r="J2868" s="2">
        <f>F2868-E2868</f>
        <v>51</v>
      </c>
      <c r="K2868" s="2" t="s">
        <v>2646</v>
      </c>
      <c r="L2868" s="2">
        <v>2</v>
      </c>
      <c r="M2868" s="2">
        <v>4</v>
      </c>
      <c r="N2868" s="2">
        <v>3</v>
      </c>
      <c r="O2868" s="2" t="s">
        <v>2658</v>
      </c>
      <c r="P2868" s="2" t="s">
        <v>2659</v>
      </c>
      <c r="Q2868" s="2" t="s">
        <v>2649</v>
      </c>
      <c r="R2868" s="3">
        <v>12250</v>
      </c>
      <c r="S2868" s="3">
        <f>I2868*L2868*R2868</f>
        <v>122500</v>
      </c>
      <c r="T2868" s="2">
        <f>M2868+N2868</f>
        <v>7</v>
      </c>
    </row>
    <row r="2869" spans="1:20" x14ac:dyDescent="0.2">
      <c r="A2869" s="2" t="s">
        <v>5533</v>
      </c>
      <c r="B2869" s="2" t="s">
        <v>1287</v>
      </c>
      <c r="C2869" s="2" t="s">
        <v>69</v>
      </c>
      <c r="D2869" s="2" t="str">
        <f>INDEX(Hotels!$C$2:$C$49,MATCH(C2869,Hotels!$A$2:$A$49,0))</f>
        <v>New Delhi</v>
      </c>
      <c r="E2869" s="11">
        <v>45956</v>
      </c>
      <c r="F2869" s="11">
        <v>46051</v>
      </c>
      <c r="G2869" s="11">
        <v>46054</v>
      </c>
      <c r="H2869" s="13">
        <f>DATE(YEAR(F2869),MONTH(F2869),1)</f>
        <v>46023</v>
      </c>
      <c r="I2869" s="2">
        <f>G2869-F2869</f>
        <v>3</v>
      </c>
      <c r="J2869" s="2">
        <f>F2869-E2869</f>
        <v>95</v>
      </c>
      <c r="K2869" s="2" t="s">
        <v>2646</v>
      </c>
      <c r="L2869" s="2">
        <v>1</v>
      </c>
      <c r="M2869" s="2">
        <v>2</v>
      </c>
      <c r="N2869" s="2">
        <v>2</v>
      </c>
      <c r="O2869" s="2" t="s">
        <v>2689</v>
      </c>
      <c r="P2869" s="2" t="s">
        <v>2662</v>
      </c>
      <c r="Q2869" s="2" t="s">
        <v>2649</v>
      </c>
      <c r="R2869" s="3">
        <v>29450</v>
      </c>
      <c r="S2869" s="3">
        <f>I2869*L2869*R2869</f>
        <v>88350</v>
      </c>
      <c r="T2869" s="2">
        <f>M2869+N2869</f>
        <v>4</v>
      </c>
    </row>
    <row r="2870" spans="1:20" x14ac:dyDescent="0.2">
      <c r="A2870" s="2" t="s">
        <v>5534</v>
      </c>
      <c r="B2870" s="2" t="s">
        <v>1332</v>
      </c>
      <c r="C2870" s="2" t="s">
        <v>120</v>
      </c>
      <c r="D2870" s="2" t="str">
        <f>INDEX(Hotels!$C$2:$C$49,MATCH(C2870,Hotels!$A$2:$A$49,0))</f>
        <v>Rishikesh</v>
      </c>
      <c r="E2870" s="11">
        <v>45956</v>
      </c>
      <c r="F2870" s="11">
        <v>46000</v>
      </c>
      <c r="G2870" s="11">
        <v>46005</v>
      </c>
      <c r="H2870" s="13">
        <f>DATE(YEAR(F2870),MONTH(F2870),1)</f>
        <v>45992</v>
      </c>
      <c r="I2870" s="2">
        <f>G2870-F2870</f>
        <v>5</v>
      </c>
      <c r="J2870" s="2">
        <f>F2870-E2870</f>
        <v>44</v>
      </c>
      <c r="K2870" s="2" t="s">
        <v>2655</v>
      </c>
      <c r="L2870" s="2">
        <v>2</v>
      </c>
      <c r="M2870" s="2">
        <v>4</v>
      </c>
      <c r="N2870" s="2">
        <v>1</v>
      </c>
      <c r="O2870" s="2" t="s">
        <v>2689</v>
      </c>
      <c r="P2870" s="2" t="s">
        <v>2652</v>
      </c>
      <c r="Q2870" s="2" t="s">
        <v>2649</v>
      </c>
      <c r="R2870" s="3">
        <v>3250</v>
      </c>
      <c r="S2870" s="3">
        <f>I2870*L2870*R2870</f>
        <v>32500</v>
      </c>
      <c r="T2870" s="2">
        <f>M2870+N2870</f>
        <v>5</v>
      </c>
    </row>
    <row r="2871" spans="1:20" x14ac:dyDescent="0.2">
      <c r="A2871" s="2" t="s">
        <v>5535</v>
      </c>
      <c r="B2871" s="2" t="s">
        <v>1409</v>
      </c>
      <c r="C2871" s="2" t="s">
        <v>67</v>
      </c>
      <c r="D2871" s="2" t="str">
        <f>INDEX(Hotels!$C$2:$C$49,MATCH(C2871,Hotels!$A$2:$A$49,0))</f>
        <v>New Delhi</v>
      </c>
      <c r="E2871" s="11">
        <v>45956</v>
      </c>
      <c r="F2871" s="11">
        <v>45981</v>
      </c>
      <c r="G2871" s="11">
        <v>45985</v>
      </c>
      <c r="H2871" s="13">
        <f>DATE(YEAR(F2871),MONTH(F2871),1)</f>
        <v>45962</v>
      </c>
      <c r="I2871" s="2">
        <f>G2871-F2871</f>
        <v>4</v>
      </c>
      <c r="J2871" s="2">
        <f>F2871-E2871</f>
        <v>25</v>
      </c>
      <c r="K2871" s="2" t="s">
        <v>2646</v>
      </c>
      <c r="L2871" s="2">
        <v>1</v>
      </c>
      <c r="M2871" s="2">
        <v>1</v>
      </c>
      <c r="N2871" s="2">
        <v>1</v>
      </c>
      <c r="O2871" s="2" t="s">
        <v>2683</v>
      </c>
      <c r="P2871" s="2" t="s">
        <v>2652</v>
      </c>
      <c r="Q2871" s="2" t="s">
        <v>2653</v>
      </c>
      <c r="R2871" s="3">
        <v>9700</v>
      </c>
      <c r="S2871" s="3">
        <f>I2871*L2871*R2871</f>
        <v>38800</v>
      </c>
      <c r="T2871" s="2">
        <f>M2871+N2871</f>
        <v>2</v>
      </c>
    </row>
    <row r="2872" spans="1:20" x14ac:dyDescent="0.2">
      <c r="A2872" s="2" t="s">
        <v>5536</v>
      </c>
      <c r="B2872" s="2" t="s">
        <v>1881</v>
      </c>
      <c r="C2872" s="2" t="s">
        <v>43</v>
      </c>
      <c r="D2872" s="2" t="str">
        <f>INDEX(Hotels!$C$2:$C$49,MATCH(C2872,Hotels!$A$2:$A$49,0))</f>
        <v>Agra</v>
      </c>
      <c r="E2872" s="11">
        <v>45956</v>
      </c>
      <c r="F2872" s="11">
        <v>46029</v>
      </c>
      <c r="G2872" s="11">
        <v>46034</v>
      </c>
      <c r="H2872" s="13">
        <f>DATE(YEAR(F2872),MONTH(F2872),1)</f>
        <v>46023</v>
      </c>
      <c r="I2872" s="2">
        <f>G2872-F2872</f>
        <v>5</v>
      </c>
      <c r="J2872" s="2">
        <f>F2872-E2872</f>
        <v>73</v>
      </c>
      <c r="K2872" s="2" t="s">
        <v>2655</v>
      </c>
      <c r="L2872" s="2">
        <v>2</v>
      </c>
      <c r="M2872" s="2">
        <v>4</v>
      </c>
      <c r="N2872" s="2">
        <v>3</v>
      </c>
      <c r="O2872" s="2" t="s">
        <v>2683</v>
      </c>
      <c r="P2872" s="2" t="s">
        <v>2672</v>
      </c>
      <c r="Q2872" s="2" t="s">
        <v>2653</v>
      </c>
      <c r="R2872" s="3">
        <v>6000</v>
      </c>
      <c r="S2872" s="3">
        <f>I2872*L2872*R2872</f>
        <v>60000</v>
      </c>
      <c r="T2872" s="2">
        <f>M2872+N2872</f>
        <v>7</v>
      </c>
    </row>
    <row r="2873" spans="1:20" x14ac:dyDescent="0.2">
      <c r="A2873" s="2" t="s">
        <v>5537</v>
      </c>
      <c r="B2873" s="2" t="s">
        <v>1896</v>
      </c>
      <c r="C2873" s="2" t="s">
        <v>129</v>
      </c>
      <c r="D2873" s="2" t="str">
        <f>INDEX(Hotels!$C$2:$C$49,MATCH(C2873,Hotels!$A$2:$A$49,0))</f>
        <v>Varanasi</v>
      </c>
      <c r="E2873" s="11">
        <v>45956</v>
      </c>
      <c r="F2873" s="11">
        <v>46021</v>
      </c>
      <c r="G2873" s="11">
        <v>46024</v>
      </c>
      <c r="H2873" s="13">
        <f>DATE(YEAR(F2873),MONTH(F2873),1)</f>
        <v>45992</v>
      </c>
      <c r="I2873" s="2">
        <f>G2873-F2873</f>
        <v>3</v>
      </c>
      <c r="J2873" s="2">
        <f>F2873-E2873</f>
        <v>65</v>
      </c>
      <c r="K2873" s="2" t="s">
        <v>2668</v>
      </c>
      <c r="L2873" s="2">
        <v>1</v>
      </c>
      <c r="M2873" s="2">
        <v>2</v>
      </c>
      <c r="N2873" s="2">
        <v>1</v>
      </c>
      <c r="O2873" s="2" t="s">
        <v>2651</v>
      </c>
      <c r="P2873" s="2" t="s">
        <v>2648</v>
      </c>
      <c r="Q2873" s="2" t="s">
        <v>2653</v>
      </c>
      <c r="R2873" s="3">
        <v>4950</v>
      </c>
      <c r="S2873" s="3">
        <f>I2873*L2873*R2873</f>
        <v>14850</v>
      </c>
      <c r="T2873" s="2">
        <f>M2873+N2873</f>
        <v>3</v>
      </c>
    </row>
    <row r="2874" spans="1:20" x14ac:dyDescent="0.2">
      <c r="A2874" s="2" t="s">
        <v>5538</v>
      </c>
      <c r="B2874" s="2" t="s">
        <v>2075</v>
      </c>
      <c r="C2874" s="2" t="s">
        <v>41</v>
      </c>
      <c r="D2874" s="2" t="str">
        <f>INDEX(Hotels!$C$2:$C$49,MATCH(C2874,Hotels!$A$2:$A$49,0))</f>
        <v>Udaipur</v>
      </c>
      <c r="E2874" s="11">
        <v>45956</v>
      </c>
      <c r="F2874" s="11">
        <v>45981</v>
      </c>
      <c r="G2874" s="11">
        <v>45984</v>
      </c>
      <c r="H2874" s="13">
        <f>DATE(YEAR(F2874),MONTH(F2874),1)</f>
        <v>45962</v>
      </c>
      <c r="I2874" s="2">
        <f>G2874-F2874</f>
        <v>3</v>
      </c>
      <c r="J2874" s="2">
        <f>F2874-E2874</f>
        <v>25</v>
      </c>
      <c r="K2874" s="2" t="s">
        <v>2646</v>
      </c>
      <c r="L2874" s="2">
        <v>1</v>
      </c>
      <c r="M2874" s="2">
        <v>2</v>
      </c>
      <c r="N2874" s="2">
        <v>0</v>
      </c>
      <c r="O2874" s="2" t="s">
        <v>2689</v>
      </c>
      <c r="P2874" s="2" t="s">
        <v>2662</v>
      </c>
      <c r="Q2874" s="2" t="s">
        <v>2653</v>
      </c>
      <c r="R2874" s="3">
        <v>8500</v>
      </c>
      <c r="S2874" s="3">
        <f>I2874*L2874*R2874</f>
        <v>25500</v>
      </c>
      <c r="T2874" s="2">
        <f>M2874+N2874</f>
        <v>2</v>
      </c>
    </row>
    <row r="2875" spans="1:20" x14ac:dyDescent="0.2">
      <c r="A2875" s="2" t="s">
        <v>5539</v>
      </c>
      <c r="B2875" s="2" t="s">
        <v>2317</v>
      </c>
      <c r="C2875" s="2" t="s">
        <v>118</v>
      </c>
      <c r="D2875" s="2" t="str">
        <f>INDEX(Hotels!$C$2:$C$49,MATCH(C2875,Hotels!$A$2:$A$49,0))</f>
        <v>Rishikesh</v>
      </c>
      <c r="E2875" s="11">
        <v>45956</v>
      </c>
      <c r="F2875" s="11">
        <v>45957</v>
      </c>
      <c r="G2875" s="11">
        <v>45960</v>
      </c>
      <c r="H2875" s="13">
        <f>DATE(YEAR(F2875),MONTH(F2875),1)</f>
        <v>45931</v>
      </c>
      <c r="I2875" s="2">
        <f>G2875-F2875</f>
        <v>3</v>
      </c>
      <c r="J2875" s="2">
        <f>F2875-E2875</f>
        <v>1</v>
      </c>
      <c r="K2875" s="2" t="s">
        <v>2655</v>
      </c>
      <c r="L2875" s="2">
        <v>1</v>
      </c>
      <c r="M2875" s="2">
        <v>2</v>
      </c>
      <c r="N2875" s="2">
        <v>0</v>
      </c>
      <c r="O2875" s="2" t="s">
        <v>2683</v>
      </c>
      <c r="P2875" s="2" t="s">
        <v>2652</v>
      </c>
      <c r="Q2875" s="2" t="s">
        <v>2653</v>
      </c>
      <c r="R2875" s="3">
        <v>12050</v>
      </c>
      <c r="S2875" s="3">
        <f>I2875*L2875*R2875</f>
        <v>36150</v>
      </c>
      <c r="T2875" s="2">
        <f>M2875+N2875</f>
        <v>2</v>
      </c>
    </row>
    <row r="2876" spans="1:20" x14ac:dyDescent="0.2">
      <c r="A2876" s="2" t="s">
        <v>5540</v>
      </c>
      <c r="B2876" s="2" t="s">
        <v>983</v>
      </c>
      <c r="C2876" s="2" t="s">
        <v>41</v>
      </c>
      <c r="D2876" s="2" t="str">
        <f>INDEX(Hotels!$C$2:$C$49,MATCH(C2876,Hotels!$A$2:$A$49,0))</f>
        <v>Udaipur</v>
      </c>
      <c r="E2876" s="11">
        <v>45957</v>
      </c>
      <c r="F2876" s="11">
        <v>46060</v>
      </c>
      <c r="G2876" s="11">
        <v>46065</v>
      </c>
      <c r="H2876" s="13">
        <f>DATE(YEAR(F2876),MONTH(F2876),1)</f>
        <v>46054</v>
      </c>
      <c r="I2876" s="2">
        <f>G2876-F2876</f>
        <v>5</v>
      </c>
      <c r="J2876" s="2">
        <f>F2876-E2876</f>
        <v>103</v>
      </c>
      <c r="K2876" s="2" t="s">
        <v>2655</v>
      </c>
      <c r="L2876" s="2">
        <v>1</v>
      </c>
      <c r="M2876" s="2">
        <v>2</v>
      </c>
      <c r="N2876" s="2">
        <v>0</v>
      </c>
      <c r="O2876" s="2" t="s">
        <v>2689</v>
      </c>
      <c r="P2876" s="2" t="s">
        <v>2656</v>
      </c>
      <c r="Q2876" s="2" t="s">
        <v>2649</v>
      </c>
      <c r="R2876" s="3">
        <v>5950</v>
      </c>
      <c r="S2876" s="3">
        <f>I2876*L2876*R2876</f>
        <v>29750</v>
      </c>
      <c r="T2876" s="2">
        <f>M2876+N2876</f>
        <v>2</v>
      </c>
    </row>
    <row r="2877" spans="1:20" x14ac:dyDescent="0.2">
      <c r="A2877" s="2" t="s">
        <v>5541</v>
      </c>
      <c r="B2877" s="2" t="s">
        <v>1019</v>
      </c>
      <c r="C2877" s="2" t="s">
        <v>34</v>
      </c>
      <c r="D2877" s="2" t="str">
        <f>INDEX(Hotels!$C$2:$C$49,MATCH(C2877,Hotels!$A$2:$A$49,0))</f>
        <v>Udaipur</v>
      </c>
      <c r="E2877" s="11">
        <v>45957</v>
      </c>
      <c r="F2877" s="11">
        <v>46036</v>
      </c>
      <c r="G2877" s="11">
        <v>46041</v>
      </c>
      <c r="H2877" s="13">
        <f>DATE(YEAR(F2877),MONTH(F2877),1)</f>
        <v>46023</v>
      </c>
      <c r="I2877" s="2">
        <f>G2877-F2877</f>
        <v>5</v>
      </c>
      <c r="J2877" s="2">
        <f>F2877-E2877</f>
        <v>79</v>
      </c>
      <c r="K2877" s="2" t="s">
        <v>2668</v>
      </c>
      <c r="L2877" s="2">
        <v>1</v>
      </c>
      <c r="M2877" s="2">
        <v>2</v>
      </c>
      <c r="N2877" s="2">
        <v>1</v>
      </c>
      <c r="O2877" s="2" t="s">
        <v>2683</v>
      </c>
      <c r="P2877" s="2" t="s">
        <v>2662</v>
      </c>
      <c r="Q2877" s="2" t="s">
        <v>2649</v>
      </c>
      <c r="R2877" s="3">
        <v>6900</v>
      </c>
      <c r="S2877" s="3">
        <f>I2877*L2877*R2877</f>
        <v>34500</v>
      </c>
      <c r="T2877" s="2">
        <f>M2877+N2877</f>
        <v>3</v>
      </c>
    </row>
    <row r="2878" spans="1:20" x14ac:dyDescent="0.2">
      <c r="A2878" s="2" t="s">
        <v>5542</v>
      </c>
      <c r="B2878" s="2" t="s">
        <v>1197</v>
      </c>
      <c r="C2878" s="2" t="s">
        <v>69</v>
      </c>
      <c r="D2878" s="2" t="str">
        <f>INDEX(Hotels!$C$2:$C$49,MATCH(C2878,Hotels!$A$2:$A$49,0))</f>
        <v>New Delhi</v>
      </c>
      <c r="E2878" s="11">
        <v>45957</v>
      </c>
      <c r="F2878" s="11">
        <v>45982</v>
      </c>
      <c r="G2878" s="11">
        <v>45988</v>
      </c>
      <c r="H2878" s="13">
        <f>DATE(YEAR(F2878),MONTH(F2878),1)</f>
        <v>45962</v>
      </c>
      <c r="I2878" s="2">
        <f>G2878-F2878</f>
        <v>6</v>
      </c>
      <c r="J2878" s="2">
        <f>F2878-E2878</f>
        <v>25</v>
      </c>
      <c r="K2878" s="2" t="s">
        <v>2655</v>
      </c>
      <c r="L2878" s="2">
        <v>1</v>
      </c>
      <c r="M2878" s="2">
        <v>2</v>
      </c>
      <c r="N2878" s="2">
        <v>3</v>
      </c>
      <c r="O2878" s="2" t="s">
        <v>2670</v>
      </c>
      <c r="P2878" s="2" t="s">
        <v>2672</v>
      </c>
      <c r="Q2878" s="2" t="s">
        <v>2649</v>
      </c>
      <c r="R2878" s="3">
        <v>21000</v>
      </c>
      <c r="S2878" s="3">
        <f>I2878*L2878*R2878</f>
        <v>126000</v>
      </c>
      <c r="T2878" s="2">
        <f>M2878+N2878</f>
        <v>5</v>
      </c>
    </row>
    <row r="2879" spans="1:20" x14ac:dyDescent="0.2">
      <c r="A2879" s="2" t="s">
        <v>5543</v>
      </c>
      <c r="B2879" s="2" t="s">
        <v>1240</v>
      </c>
      <c r="C2879" s="2" t="s">
        <v>83</v>
      </c>
      <c r="D2879" s="2" t="str">
        <f>INDEX(Hotels!$C$2:$C$49,MATCH(C2879,Hotels!$A$2:$A$49,0))</f>
        <v>Kochi</v>
      </c>
      <c r="E2879" s="11">
        <v>45957</v>
      </c>
      <c r="F2879" s="11">
        <v>45958</v>
      </c>
      <c r="G2879" s="11">
        <v>45959</v>
      </c>
      <c r="H2879" s="13">
        <f>DATE(YEAR(F2879),MONTH(F2879),1)</f>
        <v>45931</v>
      </c>
      <c r="I2879" s="2">
        <f>G2879-F2879</f>
        <v>1</v>
      </c>
      <c r="J2879" s="2">
        <f>F2879-E2879</f>
        <v>1</v>
      </c>
      <c r="K2879" s="2" t="s">
        <v>2646</v>
      </c>
      <c r="L2879" s="2">
        <v>1</v>
      </c>
      <c r="M2879" s="2">
        <v>1</v>
      </c>
      <c r="N2879" s="2">
        <v>0</v>
      </c>
      <c r="O2879" s="2" t="s">
        <v>2647</v>
      </c>
      <c r="P2879" s="2" t="s">
        <v>2659</v>
      </c>
      <c r="Q2879" s="2" t="s">
        <v>2649</v>
      </c>
      <c r="R2879" s="3">
        <v>22000</v>
      </c>
      <c r="S2879" s="3">
        <f>I2879*L2879*R2879</f>
        <v>22000</v>
      </c>
      <c r="T2879" s="2">
        <f>M2879+N2879</f>
        <v>1</v>
      </c>
    </row>
    <row r="2880" spans="1:20" x14ac:dyDescent="0.2">
      <c r="A2880" s="2" t="s">
        <v>5544</v>
      </c>
      <c r="B2880" s="2" t="s">
        <v>1266</v>
      </c>
      <c r="C2880" s="2" t="s">
        <v>63</v>
      </c>
      <c r="D2880" s="2" t="str">
        <f>INDEX(Hotels!$C$2:$C$49,MATCH(C2880,Hotels!$A$2:$A$49,0))</f>
        <v>New Delhi</v>
      </c>
      <c r="E2880" s="11">
        <v>45957</v>
      </c>
      <c r="F2880" s="11">
        <v>45959</v>
      </c>
      <c r="G2880" s="11">
        <v>45961</v>
      </c>
      <c r="H2880" s="13">
        <f>DATE(YEAR(F2880),MONTH(F2880),1)</f>
        <v>45931</v>
      </c>
      <c r="I2880" s="2">
        <f>G2880-F2880</f>
        <v>2</v>
      </c>
      <c r="J2880" s="2">
        <f>F2880-E2880</f>
        <v>2</v>
      </c>
      <c r="K2880" s="2" t="s">
        <v>2668</v>
      </c>
      <c r="L2880" s="2">
        <v>1</v>
      </c>
      <c r="M2880" s="2">
        <v>2</v>
      </c>
      <c r="N2880" s="2">
        <v>0</v>
      </c>
      <c r="O2880" s="2" t="s">
        <v>2658</v>
      </c>
      <c r="P2880" s="2" t="s">
        <v>2648</v>
      </c>
      <c r="Q2880" s="2" t="s">
        <v>2649</v>
      </c>
      <c r="R2880" s="3">
        <v>8950</v>
      </c>
      <c r="S2880" s="3">
        <f>I2880*L2880*R2880</f>
        <v>17900</v>
      </c>
      <c r="T2880" s="2">
        <f>M2880+N2880</f>
        <v>2</v>
      </c>
    </row>
    <row r="2881" spans="1:20" x14ac:dyDescent="0.2">
      <c r="A2881" s="2" t="s">
        <v>5545</v>
      </c>
      <c r="B2881" s="2" t="s">
        <v>1268</v>
      </c>
      <c r="C2881" s="2" t="s">
        <v>110</v>
      </c>
      <c r="D2881" s="2" t="str">
        <f>INDEX(Hotels!$C$2:$C$49,MATCH(C2881,Hotels!$A$2:$A$49,0))</f>
        <v>Manali</v>
      </c>
      <c r="E2881" s="11">
        <v>45957</v>
      </c>
      <c r="F2881" s="11">
        <v>45965</v>
      </c>
      <c r="G2881" s="11">
        <v>45969</v>
      </c>
      <c r="H2881" s="13">
        <f>DATE(YEAR(F2881),MONTH(F2881),1)</f>
        <v>45962</v>
      </c>
      <c r="I2881" s="2">
        <f>G2881-F2881</f>
        <v>4</v>
      </c>
      <c r="J2881" s="2">
        <f>F2881-E2881</f>
        <v>8</v>
      </c>
      <c r="K2881" s="2" t="s">
        <v>2668</v>
      </c>
      <c r="L2881" s="2">
        <v>1</v>
      </c>
      <c r="M2881" s="2">
        <v>2</v>
      </c>
      <c r="N2881" s="2">
        <v>0</v>
      </c>
      <c r="O2881" s="2" t="s">
        <v>2647</v>
      </c>
      <c r="P2881" s="2" t="s">
        <v>2656</v>
      </c>
      <c r="Q2881" s="2" t="s">
        <v>2649</v>
      </c>
      <c r="R2881" s="3">
        <v>4600</v>
      </c>
      <c r="S2881" s="3">
        <f>I2881*L2881*R2881</f>
        <v>18400</v>
      </c>
      <c r="T2881" s="2">
        <f>M2881+N2881</f>
        <v>2</v>
      </c>
    </row>
    <row r="2882" spans="1:20" x14ac:dyDescent="0.2">
      <c r="A2882" s="2" t="s">
        <v>5546</v>
      </c>
      <c r="B2882" s="2" t="s">
        <v>1676</v>
      </c>
      <c r="C2882" s="2" t="s">
        <v>120</v>
      </c>
      <c r="D2882" s="2" t="str">
        <f>INDEX(Hotels!$C$2:$C$49,MATCH(C2882,Hotels!$A$2:$A$49,0))</f>
        <v>Rishikesh</v>
      </c>
      <c r="E2882" s="11">
        <v>45957</v>
      </c>
      <c r="F2882" s="11">
        <v>45957</v>
      </c>
      <c r="G2882" s="11">
        <v>45960</v>
      </c>
      <c r="H2882" s="13">
        <f>DATE(YEAR(F2882),MONTH(F2882),1)</f>
        <v>45931</v>
      </c>
      <c r="I2882" s="2">
        <f>G2882-F2882</f>
        <v>3</v>
      </c>
      <c r="J2882" s="2">
        <f>F2882-E2882</f>
        <v>0</v>
      </c>
      <c r="K2882" s="2" t="s">
        <v>2655</v>
      </c>
      <c r="L2882" s="2">
        <v>1</v>
      </c>
      <c r="M2882" s="2">
        <v>1</v>
      </c>
      <c r="N2882" s="2">
        <v>0</v>
      </c>
      <c r="O2882" s="2" t="s">
        <v>2689</v>
      </c>
      <c r="P2882" s="2" t="s">
        <v>2662</v>
      </c>
      <c r="Q2882" s="2" t="s">
        <v>2653</v>
      </c>
      <c r="R2882" s="3">
        <v>4150</v>
      </c>
      <c r="S2882" s="3">
        <f>I2882*L2882*R2882</f>
        <v>12450</v>
      </c>
      <c r="T2882" s="2">
        <f>M2882+N2882</f>
        <v>1</v>
      </c>
    </row>
    <row r="2883" spans="1:20" x14ac:dyDescent="0.2">
      <c r="A2883" s="2" t="s">
        <v>5547</v>
      </c>
      <c r="B2883" s="2" t="s">
        <v>1796</v>
      </c>
      <c r="C2883" s="2" t="s">
        <v>83</v>
      </c>
      <c r="D2883" s="2" t="str">
        <f>INDEX(Hotels!$C$2:$C$49,MATCH(C2883,Hotels!$A$2:$A$49,0))</f>
        <v>Kochi</v>
      </c>
      <c r="E2883" s="11">
        <v>45957</v>
      </c>
      <c r="F2883" s="11">
        <v>45980</v>
      </c>
      <c r="G2883" s="11">
        <v>45983</v>
      </c>
      <c r="H2883" s="13">
        <f>DATE(YEAR(F2883),MONTH(F2883),1)</f>
        <v>45962</v>
      </c>
      <c r="I2883" s="2">
        <f>G2883-F2883</f>
        <v>3</v>
      </c>
      <c r="J2883" s="2">
        <f>F2883-E2883</f>
        <v>23</v>
      </c>
      <c r="K2883" s="2" t="s">
        <v>2646</v>
      </c>
      <c r="L2883" s="2">
        <v>1</v>
      </c>
      <c r="M2883" s="2">
        <v>2</v>
      </c>
      <c r="N2883" s="2">
        <v>0</v>
      </c>
      <c r="O2883" s="2" t="s">
        <v>2670</v>
      </c>
      <c r="P2883" s="2" t="s">
        <v>2656</v>
      </c>
      <c r="Q2883" s="2" t="s">
        <v>2653</v>
      </c>
      <c r="R2883" s="3">
        <v>21500</v>
      </c>
      <c r="S2883" s="3">
        <f>I2883*L2883*R2883</f>
        <v>64500</v>
      </c>
      <c r="T2883" s="2">
        <f>M2883+N2883</f>
        <v>2</v>
      </c>
    </row>
    <row r="2884" spans="1:20" x14ac:dyDescent="0.2">
      <c r="A2884" s="2" t="s">
        <v>5548</v>
      </c>
      <c r="B2884" s="2" t="s">
        <v>2258</v>
      </c>
      <c r="C2884" s="2" t="s">
        <v>13</v>
      </c>
      <c r="D2884" s="2" t="str">
        <f>INDEX(Hotels!$C$2:$C$49,MATCH(C2884,Hotels!$A$2:$A$49,0))</f>
        <v>Goa</v>
      </c>
      <c r="E2884" s="11">
        <v>45957</v>
      </c>
      <c r="F2884" s="11">
        <v>45957</v>
      </c>
      <c r="G2884" s="11">
        <v>45960</v>
      </c>
      <c r="H2884" s="13">
        <f>DATE(YEAR(F2884),MONTH(F2884),1)</f>
        <v>45931</v>
      </c>
      <c r="I2884" s="2">
        <f>G2884-F2884</f>
        <v>3</v>
      </c>
      <c r="J2884" s="2">
        <f>F2884-E2884</f>
        <v>0</v>
      </c>
      <c r="K2884" s="2" t="s">
        <v>2655</v>
      </c>
      <c r="L2884" s="2">
        <v>1</v>
      </c>
      <c r="M2884" s="2">
        <v>1</v>
      </c>
      <c r="N2884" s="2">
        <v>0</v>
      </c>
      <c r="O2884" s="2" t="s">
        <v>2689</v>
      </c>
      <c r="P2884" s="2" t="s">
        <v>2652</v>
      </c>
      <c r="Q2884" s="2" t="s">
        <v>2649</v>
      </c>
      <c r="R2884" s="3">
        <v>13150</v>
      </c>
      <c r="S2884" s="3">
        <f>I2884*L2884*R2884</f>
        <v>39450</v>
      </c>
      <c r="T2884" s="2">
        <f>M2884+N2884</f>
        <v>1</v>
      </c>
    </row>
    <row r="2885" spans="1:20" x14ac:dyDescent="0.2">
      <c r="A2885" s="2" t="s">
        <v>5549</v>
      </c>
      <c r="B2885" s="2" t="s">
        <v>2411</v>
      </c>
      <c r="C2885" s="2" t="s">
        <v>108</v>
      </c>
      <c r="D2885" s="2" t="str">
        <f>INDEX(Hotels!$C$2:$C$49,MATCH(C2885,Hotels!$A$2:$A$49,0))</f>
        <v>Manali</v>
      </c>
      <c r="E2885" s="11">
        <v>45957</v>
      </c>
      <c r="F2885" s="11">
        <v>45974</v>
      </c>
      <c r="G2885" s="11">
        <v>45977</v>
      </c>
      <c r="H2885" s="13">
        <f>DATE(YEAR(F2885),MONTH(F2885),1)</f>
        <v>45962</v>
      </c>
      <c r="I2885" s="2">
        <f>G2885-F2885</f>
        <v>3</v>
      </c>
      <c r="J2885" s="2">
        <f>F2885-E2885</f>
        <v>17</v>
      </c>
      <c r="K2885" s="2" t="s">
        <v>2655</v>
      </c>
      <c r="L2885" s="2">
        <v>1</v>
      </c>
      <c r="M2885" s="2">
        <v>2</v>
      </c>
      <c r="N2885" s="2">
        <v>2</v>
      </c>
      <c r="O2885" s="2" t="s">
        <v>2670</v>
      </c>
      <c r="P2885" s="2" t="s">
        <v>2648</v>
      </c>
      <c r="Q2885" s="2" t="s">
        <v>2649</v>
      </c>
      <c r="R2885" s="3">
        <v>11200</v>
      </c>
      <c r="S2885" s="3">
        <f>I2885*L2885*R2885</f>
        <v>33600</v>
      </c>
      <c r="T2885" s="2">
        <f>M2885+N2885</f>
        <v>4</v>
      </c>
    </row>
    <row r="2886" spans="1:20" x14ac:dyDescent="0.2">
      <c r="A2886" s="2" t="s">
        <v>5550</v>
      </c>
      <c r="B2886" s="2" t="s">
        <v>2481</v>
      </c>
      <c r="C2886" s="2" t="s">
        <v>57</v>
      </c>
      <c r="D2886" s="2" t="str">
        <f>INDEX(Hotels!$C$2:$C$49,MATCH(C2886,Hotels!$A$2:$A$49,0))</f>
        <v>Mumbai</v>
      </c>
      <c r="E2886" s="11">
        <v>45957</v>
      </c>
      <c r="F2886" s="11">
        <v>46067</v>
      </c>
      <c r="G2886" s="11">
        <v>46073</v>
      </c>
      <c r="H2886" s="13">
        <f>DATE(YEAR(F2886),MONTH(F2886),1)</f>
        <v>46054</v>
      </c>
      <c r="I2886" s="2">
        <f>G2886-F2886</f>
        <v>6</v>
      </c>
      <c r="J2886" s="2">
        <f>F2886-E2886</f>
        <v>110</v>
      </c>
      <c r="K2886" s="2" t="s">
        <v>2655</v>
      </c>
      <c r="L2886" s="2">
        <v>1</v>
      </c>
      <c r="M2886" s="2">
        <v>2</v>
      </c>
      <c r="N2886" s="2">
        <v>1</v>
      </c>
      <c r="O2886" s="2" t="s">
        <v>2658</v>
      </c>
      <c r="P2886" s="2" t="s">
        <v>2659</v>
      </c>
      <c r="Q2886" s="2" t="s">
        <v>2649</v>
      </c>
      <c r="R2886" s="3">
        <v>12500</v>
      </c>
      <c r="S2886" s="3">
        <f>I2886*L2886*R2886</f>
        <v>75000</v>
      </c>
      <c r="T2886" s="2">
        <f>M2886+N2886</f>
        <v>3</v>
      </c>
    </row>
    <row r="2887" spans="1:20" x14ac:dyDescent="0.2">
      <c r="A2887" s="2" t="s">
        <v>5551</v>
      </c>
      <c r="B2887" s="2" t="s">
        <v>2494</v>
      </c>
      <c r="C2887" s="2" t="s">
        <v>37</v>
      </c>
      <c r="D2887" s="2" t="str">
        <f>INDEX(Hotels!$C$2:$C$49,MATCH(C2887,Hotels!$A$2:$A$49,0))</f>
        <v>Udaipur</v>
      </c>
      <c r="E2887" s="11">
        <v>45957</v>
      </c>
      <c r="F2887" s="11">
        <v>45989</v>
      </c>
      <c r="G2887" s="11">
        <v>45995</v>
      </c>
      <c r="H2887" s="13">
        <f>DATE(YEAR(F2887),MONTH(F2887),1)</f>
        <v>45962</v>
      </c>
      <c r="I2887" s="2">
        <f>G2887-F2887</f>
        <v>6</v>
      </c>
      <c r="J2887" s="2">
        <f>F2887-E2887</f>
        <v>32</v>
      </c>
      <c r="K2887" s="2" t="s">
        <v>2668</v>
      </c>
      <c r="L2887" s="2">
        <v>1</v>
      </c>
      <c r="M2887" s="2">
        <v>2</v>
      </c>
      <c r="N2887" s="2">
        <v>1</v>
      </c>
      <c r="O2887" s="2" t="s">
        <v>2670</v>
      </c>
      <c r="P2887" s="2" t="s">
        <v>2648</v>
      </c>
      <c r="Q2887" s="2" t="s">
        <v>2649</v>
      </c>
      <c r="R2887" s="3">
        <v>14900</v>
      </c>
      <c r="S2887" s="3">
        <f>I2887*L2887*R2887</f>
        <v>89400</v>
      </c>
      <c r="T2887" s="2">
        <f>M2887+N2887</f>
        <v>3</v>
      </c>
    </row>
    <row r="2888" spans="1:20" x14ac:dyDescent="0.2">
      <c r="A2888" s="2" t="s">
        <v>5552</v>
      </c>
      <c r="B2888" s="2" t="s">
        <v>252</v>
      </c>
      <c r="C2888" s="2" t="s">
        <v>51</v>
      </c>
      <c r="D2888" s="2" t="str">
        <f>INDEX(Hotels!$C$2:$C$49,MATCH(C2888,Hotels!$A$2:$A$49,0))</f>
        <v>Agra</v>
      </c>
      <c r="E2888" s="11">
        <v>45958</v>
      </c>
      <c r="F2888" s="11">
        <v>46087</v>
      </c>
      <c r="G2888" s="11">
        <v>46091</v>
      </c>
      <c r="H2888" s="13">
        <f>DATE(YEAR(F2888),MONTH(F2888),1)</f>
        <v>46082</v>
      </c>
      <c r="I2888" s="2">
        <f>G2888-F2888</f>
        <v>4</v>
      </c>
      <c r="J2888" s="2">
        <f>F2888-E2888</f>
        <v>129</v>
      </c>
      <c r="K2888" s="2" t="s">
        <v>2646</v>
      </c>
      <c r="L2888" s="2">
        <v>1</v>
      </c>
      <c r="M2888" s="2">
        <v>2</v>
      </c>
      <c r="N2888" s="2">
        <v>0</v>
      </c>
      <c r="O2888" s="2" t="s">
        <v>2651</v>
      </c>
      <c r="P2888" s="2" t="s">
        <v>2652</v>
      </c>
      <c r="Q2888" s="2" t="s">
        <v>2653</v>
      </c>
      <c r="R2888" s="3">
        <v>16300</v>
      </c>
      <c r="S2888" s="3">
        <f>I2888*L2888*R2888</f>
        <v>65200</v>
      </c>
      <c r="T2888" s="2">
        <f>M2888+N2888</f>
        <v>2</v>
      </c>
    </row>
    <row r="2889" spans="1:20" x14ac:dyDescent="0.2">
      <c r="A2889" s="2" t="s">
        <v>5553</v>
      </c>
      <c r="B2889" s="2" t="s">
        <v>362</v>
      </c>
      <c r="C2889" s="2" t="s">
        <v>106</v>
      </c>
      <c r="D2889" s="2" t="str">
        <f>INDEX(Hotels!$C$2:$C$49,MATCH(C2889,Hotels!$A$2:$A$49,0))</f>
        <v>Manali</v>
      </c>
      <c r="E2889" s="11">
        <v>45958</v>
      </c>
      <c r="F2889" s="11">
        <v>45996</v>
      </c>
      <c r="G2889" s="11">
        <v>45998</v>
      </c>
      <c r="H2889" s="13">
        <f>DATE(YEAR(F2889),MONTH(F2889),1)</f>
        <v>45992</v>
      </c>
      <c r="I2889" s="2">
        <f>G2889-F2889</f>
        <v>2</v>
      </c>
      <c r="J2889" s="2">
        <f>F2889-E2889</f>
        <v>38</v>
      </c>
      <c r="K2889" s="2" t="s">
        <v>2668</v>
      </c>
      <c r="L2889" s="2">
        <v>1</v>
      </c>
      <c r="M2889" s="2">
        <v>2</v>
      </c>
      <c r="N2889" s="2">
        <v>0</v>
      </c>
      <c r="O2889" s="2" t="s">
        <v>2670</v>
      </c>
      <c r="P2889" s="2" t="s">
        <v>2656</v>
      </c>
      <c r="Q2889" s="2" t="s">
        <v>2649</v>
      </c>
      <c r="R2889" s="3">
        <v>5650</v>
      </c>
      <c r="S2889" s="3">
        <f>I2889*L2889*R2889</f>
        <v>11300</v>
      </c>
      <c r="T2889" s="2">
        <f>M2889+N2889</f>
        <v>2</v>
      </c>
    </row>
    <row r="2890" spans="1:20" x14ac:dyDescent="0.2">
      <c r="A2890" s="2" t="s">
        <v>5554</v>
      </c>
      <c r="B2890" s="2" t="s">
        <v>671</v>
      </c>
      <c r="C2890" s="2" t="s">
        <v>43</v>
      </c>
      <c r="D2890" s="2" t="str">
        <f>INDEX(Hotels!$C$2:$C$49,MATCH(C2890,Hotels!$A$2:$A$49,0))</f>
        <v>Agra</v>
      </c>
      <c r="E2890" s="11">
        <v>45958</v>
      </c>
      <c r="F2890" s="11">
        <v>45962</v>
      </c>
      <c r="G2890" s="11">
        <v>45965</v>
      </c>
      <c r="H2890" s="13">
        <f>DATE(YEAR(F2890),MONTH(F2890),1)</f>
        <v>45962</v>
      </c>
      <c r="I2890" s="2">
        <f>G2890-F2890</f>
        <v>3</v>
      </c>
      <c r="J2890" s="2">
        <f>F2890-E2890</f>
        <v>4</v>
      </c>
      <c r="K2890" s="2" t="s">
        <v>2655</v>
      </c>
      <c r="L2890" s="2">
        <v>1</v>
      </c>
      <c r="M2890" s="2">
        <v>2</v>
      </c>
      <c r="N2890" s="2">
        <v>0</v>
      </c>
      <c r="O2890" s="2" t="s">
        <v>2732</v>
      </c>
      <c r="P2890" s="2" t="s">
        <v>2652</v>
      </c>
      <c r="Q2890" s="2" t="s">
        <v>2649</v>
      </c>
      <c r="R2890" s="3">
        <v>6050</v>
      </c>
      <c r="S2890" s="3">
        <f>I2890*L2890*R2890</f>
        <v>18150</v>
      </c>
      <c r="T2890" s="2">
        <f>M2890+N2890</f>
        <v>2</v>
      </c>
    </row>
    <row r="2891" spans="1:20" x14ac:dyDescent="0.2">
      <c r="A2891" s="2" t="s">
        <v>5555</v>
      </c>
      <c r="B2891" s="2" t="s">
        <v>771</v>
      </c>
      <c r="C2891" s="2" t="s">
        <v>91</v>
      </c>
      <c r="D2891" s="2" t="str">
        <f>INDEX(Hotels!$C$2:$C$49,MATCH(C2891,Hotels!$A$2:$A$49,0))</f>
        <v>Kochi</v>
      </c>
      <c r="E2891" s="11">
        <v>45958</v>
      </c>
      <c r="F2891" s="11">
        <v>45996</v>
      </c>
      <c r="G2891" s="11">
        <v>46000</v>
      </c>
      <c r="H2891" s="13">
        <f>DATE(YEAR(F2891),MONTH(F2891),1)</f>
        <v>45992</v>
      </c>
      <c r="I2891" s="2">
        <f>G2891-F2891</f>
        <v>4</v>
      </c>
      <c r="J2891" s="2">
        <f>F2891-E2891</f>
        <v>38</v>
      </c>
      <c r="K2891" s="2" t="s">
        <v>2668</v>
      </c>
      <c r="L2891" s="2">
        <v>3</v>
      </c>
      <c r="M2891" s="2">
        <v>6</v>
      </c>
      <c r="N2891" s="2">
        <v>0</v>
      </c>
      <c r="O2891" s="2" t="s">
        <v>2647</v>
      </c>
      <c r="P2891" s="2" t="s">
        <v>2662</v>
      </c>
      <c r="Q2891" s="2" t="s">
        <v>2649</v>
      </c>
      <c r="R2891" s="3">
        <v>3700</v>
      </c>
      <c r="S2891" s="3">
        <f>I2891*L2891*R2891</f>
        <v>44400</v>
      </c>
      <c r="T2891" s="2">
        <f>M2891+N2891</f>
        <v>6</v>
      </c>
    </row>
    <row r="2892" spans="1:20" x14ac:dyDescent="0.2">
      <c r="A2892" s="2" t="s">
        <v>5556</v>
      </c>
      <c r="B2892" s="2" t="s">
        <v>1093</v>
      </c>
      <c r="C2892" s="2" t="s">
        <v>34</v>
      </c>
      <c r="D2892" s="2" t="str">
        <f>INDEX(Hotels!$C$2:$C$49,MATCH(C2892,Hotels!$A$2:$A$49,0))</f>
        <v>Udaipur</v>
      </c>
      <c r="E2892" s="11">
        <v>45958</v>
      </c>
      <c r="F2892" s="11">
        <v>46103</v>
      </c>
      <c r="G2892" s="11">
        <v>46108</v>
      </c>
      <c r="H2892" s="13">
        <f>DATE(YEAR(F2892),MONTH(F2892),1)</f>
        <v>46082</v>
      </c>
      <c r="I2892" s="2">
        <f>G2892-F2892</f>
        <v>5</v>
      </c>
      <c r="J2892" s="2">
        <f>F2892-E2892</f>
        <v>145</v>
      </c>
      <c r="K2892" s="2" t="s">
        <v>2646</v>
      </c>
      <c r="L2892" s="2">
        <v>1</v>
      </c>
      <c r="M2892" s="2">
        <v>2</v>
      </c>
      <c r="N2892" s="2">
        <v>1</v>
      </c>
      <c r="O2892" s="2" t="s">
        <v>2658</v>
      </c>
      <c r="P2892" s="2" t="s">
        <v>2662</v>
      </c>
      <c r="Q2892" s="2" t="s">
        <v>2649</v>
      </c>
      <c r="R2892" s="3">
        <v>13350</v>
      </c>
      <c r="S2892" s="3">
        <f>I2892*L2892*R2892</f>
        <v>66750</v>
      </c>
      <c r="T2892" s="2">
        <f>M2892+N2892</f>
        <v>3</v>
      </c>
    </row>
    <row r="2893" spans="1:20" x14ac:dyDescent="0.2">
      <c r="A2893" s="2" t="s">
        <v>5557</v>
      </c>
      <c r="B2893" s="2" t="s">
        <v>1866</v>
      </c>
      <c r="C2893" s="2" t="s">
        <v>118</v>
      </c>
      <c r="D2893" s="2" t="str">
        <f>INDEX(Hotels!$C$2:$C$49,MATCH(C2893,Hotels!$A$2:$A$49,0))</f>
        <v>Rishikesh</v>
      </c>
      <c r="E2893" s="11">
        <v>45958</v>
      </c>
      <c r="F2893" s="11">
        <v>45996</v>
      </c>
      <c r="G2893" s="11">
        <v>45998</v>
      </c>
      <c r="H2893" s="13">
        <f>DATE(YEAR(F2893),MONTH(F2893),1)</f>
        <v>45992</v>
      </c>
      <c r="I2893" s="2">
        <f>G2893-F2893</f>
        <v>2</v>
      </c>
      <c r="J2893" s="2">
        <f>F2893-E2893</f>
        <v>38</v>
      </c>
      <c r="K2893" s="2" t="s">
        <v>2668</v>
      </c>
      <c r="L2893" s="2">
        <v>1</v>
      </c>
      <c r="M2893" s="2">
        <v>2</v>
      </c>
      <c r="N2893" s="2">
        <v>0</v>
      </c>
      <c r="O2893" s="2" t="s">
        <v>2647</v>
      </c>
      <c r="P2893" s="2" t="s">
        <v>2648</v>
      </c>
      <c r="Q2893" s="2" t="s">
        <v>2649</v>
      </c>
      <c r="R2893" s="3">
        <v>6650</v>
      </c>
      <c r="S2893" s="3">
        <f>I2893*L2893*R2893</f>
        <v>13300</v>
      </c>
      <c r="T2893" s="2">
        <f>M2893+N2893</f>
        <v>2</v>
      </c>
    </row>
    <row r="2894" spans="1:20" x14ac:dyDescent="0.2">
      <c r="A2894" s="2" t="s">
        <v>5558</v>
      </c>
      <c r="B2894" s="2" t="s">
        <v>441</v>
      </c>
      <c r="C2894" s="2" t="s">
        <v>49</v>
      </c>
      <c r="D2894" s="2" t="str">
        <f>INDEX(Hotels!$C$2:$C$49,MATCH(C2894,Hotels!$A$2:$A$49,0))</f>
        <v>Agra</v>
      </c>
      <c r="E2894" s="11">
        <v>45959</v>
      </c>
      <c r="F2894" s="11">
        <v>45970</v>
      </c>
      <c r="G2894" s="11">
        <v>45974</v>
      </c>
      <c r="H2894" s="13">
        <f>DATE(YEAR(F2894),MONTH(F2894),1)</f>
        <v>45962</v>
      </c>
      <c r="I2894" s="2">
        <f>G2894-F2894</f>
        <v>4</v>
      </c>
      <c r="J2894" s="2">
        <f>F2894-E2894</f>
        <v>11</v>
      </c>
      <c r="K2894" s="2" t="s">
        <v>2668</v>
      </c>
      <c r="L2894" s="2">
        <v>1</v>
      </c>
      <c r="M2894" s="2">
        <v>1</v>
      </c>
      <c r="N2894" s="2">
        <v>0</v>
      </c>
      <c r="O2894" s="2" t="s">
        <v>2689</v>
      </c>
      <c r="P2894" s="2" t="s">
        <v>2659</v>
      </c>
      <c r="Q2894" s="2" t="s">
        <v>2649</v>
      </c>
      <c r="R2894" s="3">
        <v>3100</v>
      </c>
      <c r="S2894" s="3">
        <f>I2894*L2894*R2894</f>
        <v>12400</v>
      </c>
      <c r="T2894" s="2">
        <f>M2894+N2894</f>
        <v>1</v>
      </c>
    </row>
    <row r="2895" spans="1:20" x14ac:dyDescent="0.2">
      <c r="A2895" s="2" t="s">
        <v>5559</v>
      </c>
      <c r="B2895" s="2" t="s">
        <v>564</v>
      </c>
      <c r="C2895" s="2" t="s">
        <v>53</v>
      </c>
      <c r="D2895" s="2" t="str">
        <f>INDEX(Hotels!$C$2:$C$49,MATCH(C2895,Hotels!$A$2:$A$49,0))</f>
        <v>Mumbai</v>
      </c>
      <c r="E2895" s="11">
        <v>45959</v>
      </c>
      <c r="F2895" s="11">
        <v>45962</v>
      </c>
      <c r="G2895" s="11">
        <v>45964</v>
      </c>
      <c r="H2895" s="13">
        <f>DATE(YEAR(F2895),MONTH(F2895),1)</f>
        <v>45962</v>
      </c>
      <c r="I2895" s="2">
        <f>G2895-F2895</f>
        <v>2</v>
      </c>
      <c r="J2895" s="2">
        <f>F2895-E2895</f>
        <v>3</v>
      </c>
      <c r="K2895" s="2" t="s">
        <v>2666</v>
      </c>
      <c r="L2895" s="2">
        <v>1</v>
      </c>
      <c r="M2895" s="2">
        <v>1</v>
      </c>
      <c r="N2895" s="2">
        <v>0</v>
      </c>
      <c r="O2895" s="2" t="s">
        <v>2732</v>
      </c>
      <c r="P2895" s="2" t="s">
        <v>2652</v>
      </c>
      <c r="Q2895" s="2" t="s">
        <v>2649</v>
      </c>
      <c r="R2895" s="3">
        <v>28700</v>
      </c>
      <c r="S2895" s="3">
        <f>I2895*L2895*R2895</f>
        <v>57400</v>
      </c>
      <c r="T2895" s="2">
        <f>M2895+N2895</f>
        <v>1</v>
      </c>
    </row>
    <row r="2896" spans="1:20" x14ac:dyDescent="0.2">
      <c r="A2896" s="2" t="s">
        <v>5560</v>
      </c>
      <c r="B2896" s="2" t="s">
        <v>779</v>
      </c>
      <c r="C2896" s="2" t="s">
        <v>47</v>
      </c>
      <c r="D2896" s="2" t="str">
        <f>INDEX(Hotels!$C$2:$C$49,MATCH(C2896,Hotels!$A$2:$A$49,0))</f>
        <v>Agra</v>
      </c>
      <c r="E2896" s="11">
        <v>45959</v>
      </c>
      <c r="F2896" s="11">
        <v>46002</v>
      </c>
      <c r="G2896" s="11">
        <v>46007</v>
      </c>
      <c r="H2896" s="13">
        <f>DATE(YEAR(F2896),MONTH(F2896),1)</f>
        <v>45992</v>
      </c>
      <c r="I2896" s="2">
        <f>G2896-F2896</f>
        <v>5</v>
      </c>
      <c r="J2896" s="2">
        <f>F2896-E2896</f>
        <v>43</v>
      </c>
      <c r="K2896" s="2" t="s">
        <v>2646</v>
      </c>
      <c r="L2896" s="2">
        <v>1</v>
      </c>
      <c r="M2896" s="2">
        <v>2</v>
      </c>
      <c r="N2896" s="2">
        <v>0</v>
      </c>
      <c r="O2896" s="2" t="s">
        <v>2670</v>
      </c>
      <c r="P2896" s="2" t="s">
        <v>2648</v>
      </c>
      <c r="Q2896" s="2" t="s">
        <v>2664</v>
      </c>
      <c r="R2896" s="3">
        <v>9800</v>
      </c>
      <c r="S2896" s="3">
        <f>I2896*L2896*R2896</f>
        <v>49000</v>
      </c>
      <c r="T2896" s="2">
        <f>M2896+N2896</f>
        <v>2</v>
      </c>
    </row>
    <row r="2897" spans="1:20" x14ac:dyDescent="0.2">
      <c r="A2897" s="2" t="s">
        <v>5561</v>
      </c>
      <c r="B2897" s="2" t="s">
        <v>1067</v>
      </c>
      <c r="C2897" s="2" t="s">
        <v>63</v>
      </c>
      <c r="D2897" s="2" t="str">
        <f>INDEX(Hotels!$C$2:$C$49,MATCH(C2897,Hotels!$A$2:$A$49,0))</f>
        <v>New Delhi</v>
      </c>
      <c r="E2897" s="11">
        <v>45959</v>
      </c>
      <c r="F2897" s="11">
        <v>46009</v>
      </c>
      <c r="G2897" s="11">
        <v>46014</v>
      </c>
      <c r="H2897" s="13">
        <f>DATE(YEAR(F2897),MONTH(F2897),1)</f>
        <v>45992</v>
      </c>
      <c r="I2897" s="2">
        <f>G2897-F2897</f>
        <v>5</v>
      </c>
      <c r="J2897" s="2">
        <f>F2897-E2897</f>
        <v>50</v>
      </c>
      <c r="K2897" s="2" t="s">
        <v>2668</v>
      </c>
      <c r="L2897" s="2">
        <v>2</v>
      </c>
      <c r="M2897" s="2">
        <v>4</v>
      </c>
      <c r="N2897" s="2">
        <v>1</v>
      </c>
      <c r="O2897" s="2" t="s">
        <v>2658</v>
      </c>
      <c r="P2897" s="2" t="s">
        <v>2648</v>
      </c>
      <c r="Q2897" s="2" t="s">
        <v>2649</v>
      </c>
      <c r="R2897" s="3">
        <v>8950</v>
      </c>
      <c r="S2897" s="3">
        <f>I2897*L2897*R2897</f>
        <v>89500</v>
      </c>
      <c r="T2897" s="2">
        <f>M2897+N2897</f>
        <v>5</v>
      </c>
    </row>
    <row r="2898" spans="1:20" x14ac:dyDescent="0.2">
      <c r="A2898" s="2" t="s">
        <v>5562</v>
      </c>
      <c r="B2898" s="2" t="s">
        <v>1618</v>
      </c>
      <c r="C2898" s="2" t="s">
        <v>120</v>
      </c>
      <c r="D2898" s="2" t="str">
        <f>INDEX(Hotels!$C$2:$C$49,MATCH(C2898,Hotels!$A$2:$A$49,0))</f>
        <v>Rishikesh</v>
      </c>
      <c r="E2898" s="11">
        <v>45959</v>
      </c>
      <c r="F2898" s="11">
        <v>45965</v>
      </c>
      <c r="G2898" s="11">
        <v>45967</v>
      </c>
      <c r="H2898" s="13">
        <f>DATE(YEAR(F2898),MONTH(F2898),1)</f>
        <v>45962</v>
      </c>
      <c r="I2898" s="2">
        <f>G2898-F2898</f>
        <v>2</v>
      </c>
      <c r="J2898" s="2">
        <f>F2898-E2898</f>
        <v>6</v>
      </c>
      <c r="K2898" s="2" t="s">
        <v>2668</v>
      </c>
      <c r="L2898" s="2">
        <v>1</v>
      </c>
      <c r="M2898" s="2">
        <v>2</v>
      </c>
      <c r="N2898" s="2">
        <v>0</v>
      </c>
      <c r="O2898" s="2" t="s">
        <v>2670</v>
      </c>
      <c r="P2898" s="2" t="s">
        <v>2659</v>
      </c>
      <c r="Q2898" s="2" t="s">
        <v>2649</v>
      </c>
      <c r="R2898" s="3">
        <v>2500</v>
      </c>
      <c r="S2898" s="3">
        <f>I2898*L2898*R2898</f>
        <v>5000</v>
      </c>
      <c r="T2898" s="2">
        <f>M2898+N2898</f>
        <v>2</v>
      </c>
    </row>
    <row r="2899" spans="1:20" x14ac:dyDescent="0.2">
      <c r="A2899" s="2" t="s">
        <v>5563</v>
      </c>
      <c r="B2899" s="2" t="s">
        <v>1954</v>
      </c>
      <c r="C2899" s="2" t="s">
        <v>106</v>
      </c>
      <c r="D2899" s="2" t="str">
        <f>INDEX(Hotels!$C$2:$C$49,MATCH(C2899,Hotels!$A$2:$A$49,0))</f>
        <v>Manali</v>
      </c>
      <c r="E2899" s="11">
        <v>45959</v>
      </c>
      <c r="F2899" s="11">
        <v>45968</v>
      </c>
      <c r="G2899" s="11">
        <v>45971</v>
      </c>
      <c r="H2899" s="13">
        <f>DATE(YEAR(F2899),MONTH(F2899),1)</f>
        <v>45962</v>
      </c>
      <c r="I2899" s="2">
        <f>G2899-F2899</f>
        <v>3</v>
      </c>
      <c r="J2899" s="2">
        <f>F2899-E2899</f>
        <v>9</v>
      </c>
      <c r="K2899" s="2" t="s">
        <v>2666</v>
      </c>
      <c r="L2899" s="2">
        <v>1</v>
      </c>
      <c r="M2899" s="2">
        <v>1</v>
      </c>
      <c r="N2899" s="2">
        <v>0</v>
      </c>
      <c r="O2899" s="2" t="s">
        <v>2732</v>
      </c>
      <c r="P2899" s="2" t="s">
        <v>2648</v>
      </c>
      <c r="Q2899" s="2" t="s">
        <v>2649</v>
      </c>
      <c r="R2899" s="3">
        <v>14450</v>
      </c>
      <c r="S2899" s="3">
        <f>I2899*L2899*R2899</f>
        <v>43350</v>
      </c>
      <c r="T2899" s="2">
        <f>M2899+N2899</f>
        <v>1</v>
      </c>
    </row>
    <row r="2900" spans="1:20" x14ac:dyDescent="0.2">
      <c r="A2900" s="2" t="s">
        <v>5564</v>
      </c>
      <c r="B2900" s="2" t="s">
        <v>2018</v>
      </c>
      <c r="C2900" s="2" t="s">
        <v>9</v>
      </c>
      <c r="D2900" s="2" t="str">
        <f>INDEX(Hotels!$C$2:$C$49,MATCH(C2900,Hotels!$A$2:$A$49,0))</f>
        <v>Goa</v>
      </c>
      <c r="E2900" s="11">
        <v>45959</v>
      </c>
      <c r="F2900" s="11">
        <v>45981</v>
      </c>
      <c r="G2900" s="11">
        <v>45984</v>
      </c>
      <c r="H2900" s="13">
        <f>DATE(YEAR(F2900),MONTH(F2900),1)</f>
        <v>45962</v>
      </c>
      <c r="I2900" s="2">
        <f>G2900-F2900</f>
        <v>3</v>
      </c>
      <c r="J2900" s="2">
        <f>F2900-E2900</f>
        <v>22</v>
      </c>
      <c r="K2900" s="2" t="s">
        <v>2668</v>
      </c>
      <c r="L2900" s="2">
        <v>1</v>
      </c>
      <c r="M2900" s="2">
        <v>1</v>
      </c>
      <c r="N2900" s="2">
        <v>0</v>
      </c>
      <c r="O2900" s="2" t="s">
        <v>2670</v>
      </c>
      <c r="P2900" s="2" t="s">
        <v>2656</v>
      </c>
      <c r="Q2900" s="2" t="s">
        <v>2649</v>
      </c>
      <c r="R2900" s="3">
        <v>7000</v>
      </c>
      <c r="S2900" s="3">
        <f>I2900*L2900*R2900</f>
        <v>21000</v>
      </c>
      <c r="T2900" s="2">
        <f>M2900+N2900</f>
        <v>1</v>
      </c>
    </row>
    <row r="2901" spans="1:20" x14ac:dyDescent="0.2">
      <c r="A2901" s="2" t="s">
        <v>5565</v>
      </c>
      <c r="B2901" s="2" t="s">
        <v>2223</v>
      </c>
      <c r="C2901" s="2" t="s">
        <v>53</v>
      </c>
      <c r="D2901" s="2" t="str">
        <f>INDEX(Hotels!$C$2:$C$49,MATCH(C2901,Hotels!$A$2:$A$49,0))</f>
        <v>Mumbai</v>
      </c>
      <c r="E2901" s="11">
        <v>45959</v>
      </c>
      <c r="F2901" s="11">
        <v>45973</v>
      </c>
      <c r="G2901" s="11">
        <v>45976</v>
      </c>
      <c r="H2901" s="13">
        <f>DATE(YEAR(F2901),MONTH(F2901),1)</f>
        <v>45962</v>
      </c>
      <c r="I2901" s="2">
        <f>G2901-F2901</f>
        <v>3</v>
      </c>
      <c r="J2901" s="2">
        <f>F2901-E2901</f>
        <v>14</v>
      </c>
      <c r="K2901" s="2" t="s">
        <v>2668</v>
      </c>
      <c r="L2901" s="2">
        <v>1</v>
      </c>
      <c r="M2901" s="2">
        <v>2</v>
      </c>
      <c r="N2901" s="2">
        <v>0</v>
      </c>
      <c r="O2901" s="2" t="s">
        <v>2670</v>
      </c>
      <c r="P2901" s="2" t="s">
        <v>2662</v>
      </c>
      <c r="Q2901" s="2" t="s">
        <v>2649</v>
      </c>
      <c r="R2901" s="3">
        <v>9900</v>
      </c>
      <c r="S2901" s="3">
        <f>I2901*L2901*R2901</f>
        <v>29700</v>
      </c>
      <c r="T2901" s="2">
        <f>M2901+N2901</f>
        <v>2</v>
      </c>
    </row>
    <row r="2902" spans="1:20" x14ac:dyDescent="0.2">
      <c r="A2902" s="2" t="s">
        <v>5566</v>
      </c>
      <c r="B2902" s="2" t="s">
        <v>2292</v>
      </c>
      <c r="C2902" s="2" t="s">
        <v>16</v>
      </c>
      <c r="D2902" s="2" t="str">
        <f>INDEX(Hotels!$C$2:$C$49,MATCH(C2902,Hotels!$A$2:$A$49,0))</f>
        <v>Goa</v>
      </c>
      <c r="E2902" s="11">
        <v>45959</v>
      </c>
      <c r="F2902" s="11">
        <v>45974</v>
      </c>
      <c r="G2902" s="11">
        <v>45978</v>
      </c>
      <c r="H2902" s="13">
        <f>DATE(YEAR(F2902),MONTH(F2902),1)</f>
        <v>45962</v>
      </c>
      <c r="I2902" s="2">
        <f>G2902-F2902</f>
        <v>4</v>
      </c>
      <c r="J2902" s="2">
        <f>F2902-E2902</f>
        <v>15</v>
      </c>
      <c r="K2902" s="2" t="s">
        <v>2655</v>
      </c>
      <c r="L2902" s="2">
        <v>1</v>
      </c>
      <c r="M2902" s="2">
        <v>2</v>
      </c>
      <c r="N2902" s="2">
        <v>2</v>
      </c>
      <c r="O2902" s="2" t="s">
        <v>2683</v>
      </c>
      <c r="P2902" s="2" t="s">
        <v>2648</v>
      </c>
      <c r="Q2902" s="2" t="s">
        <v>2649</v>
      </c>
      <c r="R2902" s="3">
        <v>4750</v>
      </c>
      <c r="S2902" s="3">
        <f>I2902*L2902*R2902</f>
        <v>19000</v>
      </c>
      <c r="T2902" s="2">
        <f>M2902+N2902</f>
        <v>4</v>
      </c>
    </row>
    <row r="2903" spans="1:20" x14ac:dyDescent="0.2">
      <c r="A2903" s="2" t="s">
        <v>5567</v>
      </c>
      <c r="B2903" s="2" t="s">
        <v>811</v>
      </c>
      <c r="C2903" s="2" t="s">
        <v>108</v>
      </c>
      <c r="D2903" s="2" t="str">
        <f>INDEX(Hotels!$C$2:$C$49,MATCH(C2903,Hotels!$A$2:$A$49,0))</f>
        <v>Manali</v>
      </c>
      <c r="E2903" s="11">
        <v>45960</v>
      </c>
      <c r="F2903" s="11">
        <v>46004</v>
      </c>
      <c r="G2903" s="11">
        <v>46007</v>
      </c>
      <c r="H2903" s="13">
        <f>DATE(YEAR(F2903),MONTH(F2903),1)</f>
        <v>45992</v>
      </c>
      <c r="I2903" s="2">
        <f>G2903-F2903</f>
        <v>3</v>
      </c>
      <c r="J2903" s="2">
        <f>F2903-E2903</f>
        <v>44</v>
      </c>
      <c r="K2903" s="2" t="s">
        <v>2646</v>
      </c>
      <c r="L2903" s="2">
        <v>1</v>
      </c>
      <c r="M2903" s="2">
        <v>1</v>
      </c>
      <c r="N2903" s="2">
        <v>0</v>
      </c>
      <c r="O2903" s="2" t="s">
        <v>2732</v>
      </c>
      <c r="P2903" s="2" t="s">
        <v>2652</v>
      </c>
      <c r="Q2903" s="2" t="s">
        <v>2649</v>
      </c>
      <c r="R2903" s="3">
        <v>21100</v>
      </c>
      <c r="S2903" s="3">
        <f>I2903*L2903*R2903</f>
        <v>63300</v>
      </c>
      <c r="T2903" s="2">
        <f>M2903+N2903</f>
        <v>1</v>
      </c>
    </row>
    <row r="2904" spans="1:20" x14ac:dyDescent="0.2">
      <c r="A2904" s="2" t="s">
        <v>5568</v>
      </c>
      <c r="B2904" s="2" t="s">
        <v>934</v>
      </c>
      <c r="C2904" s="2" t="s">
        <v>87</v>
      </c>
      <c r="D2904" s="2" t="str">
        <f>INDEX(Hotels!$C$2:$C$49,MATCH(C2904,Hotels!$A$2:$A$49,0))</f>
        <v>Kochi</v>
      </c>
      <c r="E2904" s="11">
        <v>45960</v>
      </c>
      <c r="F2904" s="11">
        <v>45979</v>
      </c>
      <c r="G2904" s="11">
        <v>45983</v>
      </c>
      <c r="H2904" s="13">
        <f>DATE(YEAR(F2904),MONTH(F2904),1)</f>
        <v>45962</v>
      </c>
      <c r="I2904" s="2">
        <f>G2904-F2904</f>
        <v>4</v>
      </c>
      <c r="J2904" s="2">
        <f>F2904-E2904</f>
        <v>19</v>
      </c>
      <c r="K2904" s="2" t="s">
        <v>2668</v>
      </c>
      <c r="L2904" s="2">
        <v>2</v>
      </c>
      <c r="M2904" s="2">
        <v>4</v>
      </c>
      <c r="N2904" s="2">
        <v>0</v>
      </c>
      <c r="O2904" s="2" t="s">
        <v>2661</v>
      </c>
      <c r="P2904" s="2" t="s">
        <v>2652</v>
      </c>
      <c r="Q2904" s="2" t="s">
        <v>2649</v>
      </c>
      <c r="R2904" s="3">
        <v>6250</v>
      </c>
      <c r="S2904" s="3">
        <f>I2904*L2904*R2904</f>
        <v>50000</v>
      </c>
      <c r="T2904" s="2">
        <f>M2904+N2904</f>
        <v>4</v>
      </c>
    </row>
    <row r="2905" spans="1:20" x14ac:dyDescent="0.2">
      <c r="A2905" s="2" t="s">
        <v>5569</v>
      </c>
      <c r="B2905" s="2" t="s">
        <v>1138</v>
      </c>
      <c r="C2905" s="2" t="s">
        <v>125</v>
      </c>
      <c r="D2905" s="2" t="str">
        <f>INDEX(Hotels!$C$2:$C$49,MATCH(C2905,Hotels!$A$2:$A$49,0))</f>
        <v>Varanasi</v>
      </c>
      <c r="E2905" s="11">
        <v>45960</v>
      </c>
      <c r="F2905" s="11">
        <v>45982</v>
      </c>
      <c r="G2905" s="11">
        <v>45984</v>
      </c>
      <c r="H2905" s="13">
        <f>DATE(YEAR(F2905),MONTH(F2905),1)</f>
        <v>45962</v>
      </c>
      <c r="I2905" s="2">
        <f>G2905-F2905</f>
        <v>2</v>
      </c>
      <c r="J2905" s="2">
        <f>F2905-E2905</f>
        <v>22</v>
      </c>
      <c r="K2905" s="2" t="s">
        <v>2655</v>
      </c>
      <c r="L2905" s="2">
        <v>1</v>
      </c>
      <c r="M2905" s="2">
        <v>1</v>
      </c>
      <c r="N2905" s="2">
        <v>0</v>
      </c>
      <c r="O2905" s="2" t="s">
        <v>2683</v>
      </c>
      <c r="P2905" s="2" t="s">
        <v>2652</v>
      </c>
      <c r="Q2905" s="2" t="s">
        <v>2653</v>
      </c>
      <c r="R2905" s="3">
        <v>12850</v>
      </c>
      <c r="S2905" s="3">
        <f>I2905*L2905*R2905</f>
        <v>25700</v>
      </c>
      <c r="T2905" s="2">
        <f>M2905+N2905</f>
        <v>1</v>
      </c>
    </row>
    <row r="2906" spans="1:20" x14ac:dyDescent="0.2">
      <c r="A2906" s="2" t="s">
        <v>5570</v>
      </c>
      <c r="B2906" s="2" t="s">
        <v>1462</v>
      </c>
      <c r="C2906" s="2" t="s">
        <v>34</v>
      </c>
      <c r="D2906" s="2" t="str">
        <f>INDEX(Hotels!$C$2:$C$49,MATCH(C2906,Hotels!$A$2:$A$49,0))</f>
        <v>Udaipur</v>
      </c>
      <c r="E2906" s="11">
        <v>45960</v>
      </c>
      <c r="F2906" s="11">
        <v>45964</v>
      </c>
      <c r="G2906" s="11">
        <v>45966</v>
      </c>
      <c r="H2906" s="13">
        <f>DATE(YEAR(F2906),MONTH(F2906),1)</f>
        <v>45962</v>
      </c>
      <c r="I2906" s="2">
        <f>G2906-F2906</f>
        <v>2</v>
      </c>
      <c r="J2906" s="2">
        <f>F2906-E2906</f>
        <v>4</v>
      </c>
      <c r="K2906" s="2" t="s">
        <v>2655</v>
      </c>
      <c r="L2906" s="2">
        <v>1</v>
      </c>
      <c r="M2906" s="2">
        <v>1</v>
      </c>
      <c r="N2906" s="2">
        <v>0</v>
      </c>
      <c r="O2906" s="2" t="s">
        <v>2689</v>
      </c>
      <c r="P2906" s="2" t="s">
        <v>2652</v>
      </c>
      <c r="Q2906" s="2" t="s">
        <v>2649</v>
      </c>
      <c r="R2906" s="3">
        <v>8500</v>
      </c>
      <c r="S2906" s="3">
        <f>I2906*L2906*R2906</f>
        <v>17000</v>
      </c>
      <c r="T2906" s="2">
        <f>M2906+N2906</f>
        <v>1</v>
      </c>
    </row>
    <row r="2907" spans="1:20" x14ac:dyDescent="0.2">
      <c r="A2907" s="2" t="s">
        <v>5571</v>
      </c>
      <c r="B2907" s="2" t="s">
        <v>1723</v>
      </c>
      <c r="C2907" s="2" t="s">
        <v>69</v>
      </c>
      <c r="D2907" s="2" t="str">
        <f>INDEX(Hotels!$C$2:$C$49,MATCH(C2907,Hotels!$A$2:$A$49,0))</f>
        <v>New Delhi</v>
      </c>
      <c r="E2907" s="11">
        <v>45960</v>
      </c>
      <c r="F2907" s="11">
        <v>46111</v>
      </c>
      <c r="G2907" s="11">
        <v>46113</v>
      </c>
      <c r="H2907" s="13">
        <f>DATE(YEAR(F2907),MONTH(F2907),1)</f>
        <v>46082</v>
      </c>
      <c r="I2907" s="2">
        <f>G2907-F2907</f>
        <v>2</v>
      </c>
      <c r="J2907" s="2">
        <f>F2907-E2907</f>
        <v>151</v>
      </c>
      <c r="K2907" s="2" t="s">
        <v>2668</v>
      </c>
      <c r="L2907" s="2">
        <v>1</v>
      </c>
      <c r="M2907" s="2">
        <v>1</v>
      </c>
      <c r="N2907" s="2">
        <v>0</v>
      </c>
      <c r="O2907" s="2" t="s">
        <v>2670</v>
      </c>
      <c r="P2907" s="2" t="s">
        <v>2672</v>
      </c>
      <c r="Q2907" s="2" t="s">
        <v>2649</v>
      </c>
      <c r="R2907" s="3">
        <v>15500</v>
      </c>
      <c r="S2907" s="3">
        <f>I2907*L2907*R2907</f>
        <v>31000</v>
      </c>
      <c r="T2907" s="2">
        <f>M2907+N2907</f>
        <v>1</v>
      </c>
    </row>
    <row r="2908" spans="1:20" x14ac:dyDescent="0.2">
      <c r="A2908" s="2" t="s">
        <v>5572</v>
      </c>
      <c r="B2908" s="2" t="s">
        <v>1727</v>
      </c>
      <c r="C2908" s="2" t="s">
        <v>116</v>
      </c>
      <c r="D2908" s="2" t="str">
        <f>INDEX(Hotels!$C$2:$C$49,MATCH(C2908,Hotels!$A$2:$A$49,0))</f>
        <v>Rishikesh</v>
      </c>
      <c r="E2908" s="11">
        <v>45960</v>
      </c>
      <c r="F2908" s="11">
        <v>45978</v>
      </c>
      <c r="G2908" s="11">
        <v>45981</v>
      </c>
      <c r="H2908" s="13">
        <f>DATE(YEAR(F2908),MONTH(F2908),1)</f>
        <v>45962</v>
      </c>
      <c r="I2908" s="2">
        <f>G2908-F2908</f>
        <v>3</v>
      </c>
      <c r="J2908" s="2">
        <f>F2908-E2908</f>
        <v>18</v>
      </c>
      <c r="K2908" s="2" t="s">
        <v>2668</v>
      </c>
      <c r="L2908" s="2">
        <v>1</v>
      </c>
      <c r="M2908" s="2">
        <v>2</v>
      </c>
      <c r="N2908" s="2">
        <v>0</v>
      </c>
      <c r="O2908" s="2" t="s">
        <v>2689</v>
      </c>
      <c r="P2908" s="2" t="s">
        <v>2656</v>
      </c>
      <c r="Q2908" s="2" t="s">
        <v>2649</v>
      </c>
      <c r="R2908" s="3">
        <v>3900</v>
      </c>
      <c r="S2908" s="3">
        <f>I2908*L2908*R2908</f>
        <v>11700</v>
      </c>
      <c r="T2908" s="2">
        <f>M2908+N2908</f>
        <v>2</v>
      </c>
    </row>
    <row r="2909" spans="1:20" x14ac:dyDescent="0.2">
      <c r="A2909" s="2" t="s">
        <v>5573</v>
      </c>
      <c r="B2909" s="2" t="s">
        <v>1803</v>
      </c>
      <c r="C2909" s="2" t="s">
        <v>19</v>
      </c>
      <c r="D2909" s="2" t="str">
        <f>INDEX(Hotels!$C$2:$C$49,MATCH(C2909,Hotels!$A$2:$A$49,0))</f>
        <v>Goa</v>
      </c>
      <c r="E2909" s="11">
        <v>45960</v>
      </c>
      <c r="F2909" s="11">
        <v>46056</v>
      </c>
      <c r="G2909" s="11">
        <v>46059</v>
      </c>
      <c r="H2909" s="13">
        <f>DATE(YEAR(F2909),MONTH(F2909),1)</f>
        <v>46054</v>
      </c>
      <c r="I2909" s="2">
        <f>G2909-F2909</f>
        <v>3</v>
      </c>
      <c r="J2909" s="2">
        <f>F2909-E2909</f>
        <v>96</v>
      </c>
      <c r="K2909" s="2" t="s">
        <v>2668</v>
      </c>
      <c r="L2909" s="2">
        <v>1</v>
      </c>
      <c r="M2909" s="2">
        <v>1</v>
      </c>
      <c r="N2909" s="2">
        <v>0</v>
      </c>
      <c r="O2909" s="2" t="s">
        <v>2670</v>
      </c>
      <c r="P2909" s="2" t="s">
        <v>2652</v>
      </c>
      <c r="Q2909" s="2" t="s">
        <v>2649</v>
      </c>
      <c r="R2909" s="3">
        <v>7050</v>
      </c>
      <c r="S2909" s="3">
        <f>I2909*L2909*R2909</f>
        <v>21150</v>
      </c>
      <c r="T2909" s="2">
        <f>M2909+N2909</f>
        <v>1</v>
      </c>
    </row>
    <row r="2910" spans="1:20" x14ac:dyDescent="0.2">
      <c r="A2910" s="2" t="s">
        <v>5574</v>
      </c>
      <c r="B2910" s="2" t="s">
        <v>1868</v>
      </c>
      <c r="C2910" s="2" t="s">
        <v>129</v>
      </c>
      <c r="D2910" s="2" t="str">
        <f>INDEX(Hotels!$C$2:$C$49,MATCH(C2910,Hotels!$A$2:$A$49,0))</f>
        <v>Varanasi</v>
      </c>
      <c r="E2910" s="11">
        <v>45960</v>
      </c>
      <c r="F2910" s="11">
        <v>45968</v>
      </c>
      <c r="G2910" s="11">
        <v>45971</v>
      </c>
      <c r="H2910" s="13">
        <f>DATE(YEAR(F2910),MONTH(F2910),1)</f>
        <v>45962</v>
      </c>
      <c r="I2910" s="2">
        <f>G2910-F2910</f>
        <v>3</v>
      </c>
      <c r="J2910" s="2">
        <f>F2910-E2910</f>
        <v>8</v>
      </c>
      <c r="K2910" s="2" t="s">
        <v>2668</v>
      </c>
      <c r="L2910" s="2">
        <v>1</v>
      </c>
      <c r="M2910" s="2">
        <v>2</v>
      </c>
      <c r="N2910" s="2">
        <v>0</v>
      </c>
      <c r="O2910" s="2" t="s">
        <v>2670</v>
      </c>
      <c r="P2910" s="2" t="s">
        <v>2648</v>
      </c>
      <c r="Q2910" s="2" t="s">
        <v>2649</v>
      </c>
      <c r="R2910" s="3">
        <v>4650</v>
      </c>
      <c r="S2910" s="3">
        <f>I2910*L2910*R2910</f>
        <v>13950</v>
      </c>
      <c r="T2910" s="2">
        <f>M2910+N2910</f>
        <v>2</v>
      </c>
    </row>
    <row r="2911" spans="1:20" x14ac:dyDescent="0.2">
      <c r="A2911" s="2" t="s">
        <v>5575</v>
      </c>
      <c r="B2911" s="2" t="s">
        <v>2287</v>
      </c>
      <c r="C2911" s="2" t="s">
        <v>13</v>
      </c>
      <c r="D2911" s="2" t="str">
        <f>INDEX(Hotels!$C$2:$C$49,MATCH(C2911,Hotels!$A$2:$A$49,0))</f>
        <v>Goa</v>
      </c>
      <c r="E2911" s="11">
        <v>45960</v>
      </c>
      <c r="F2911" s="11">
        <v>46004</v>
      </c>
      <c r="G2911" s="11">
        <v>46008</v>
      </c>
      <c r="H2911" s="13">
        <f>DATE(YEAR(F2911),MONTH(F2911),1)</f>
        <v>45992</v>
      </c>
      <c r="I2911" s="2">
        <f>G2911-F2911</f>
        <v>4</v>
      </c>
      <c r="J2911" s="2">
        <f>F2911-E2911</f>
        <v>44</v>
      </c>
      <c r="K2911" s="2" t="s">
        <v>2668</v>
      </c>
      <c r="L2911" s="2">
        <v>1</v>
      </c>
      <c r="M2911" s="2">
        <v>2</v>
      </c>
      <c r="N2911" s="2">
        <v>0</v>
      </c>
      <c r="O2911" s="2" t="s">
        <v>2670</v>
      </c>
      <c r="P2911" s="2" t="s">
        <v>2648</v>
      </c>
      <c r="Q2911" s="2" t="s">
        <v>2649</v>
      </c>
      <c r="R2911" s="3">
        <v>12200</v>
      </c>
      <c r="S2911" s="3">
        <f>I2911*L2911*R2911</f>
        <v>48800</v>
      </c>
      <c r="T2911" s="2">
        <f>M2911+N2911</f>
        <v>2</v>
      </c>
    </row>
    <row r="2912" spans="1:20" x14ac:dyDescent="0.2">
      <c r="A2912" s="2" t="s">
        <v>5576</v>
      </c>
      <c r="B2912" s="2" t="s">
        <v>876</v>
      </c>
      <c r="C2912" s="2" t="s">
        <v>118</v>
      </c>
      <c r="D2912" s="2" t="str">
        <f>INDEX(Hotels!$C$2:$C$49,MATCH(C2912,Hotels!$A$2:$A$49,0))</f>
        <v>Rishikesh</v>
      </c>
      <c r="E2912" s="11">
        <v>45961</v>
      </c>
      <c r="F2912" s="11">
        <v>46003</v>
      </c>
      <c r="G2912" s="11">
        <v>46008</v>
      </c>
      <c r="H2912" s="13">
        <f>DATE(YEAR(F2912),MONTH(F2912),1)</f>
        <v>45992</v>
      </c>
      <c r="I2912" s="2">
        <f>G2912-F2912</f>
        <v>5</v>
      </c>
      <c r="J2912" s="2">
        <f>F2912-E2912</f>
        <v>42</v>
      </c>
      <c r="K2912" s="2" t="s">
        <v>2655</v>
      </c>
      <c r="L2912" s="2">
        <v>1</v>
      </c>
      <c r="M2912" s="2">
        <v>2</v>
      </c>
      <c r="N2912" s="2">
        <v>0</v>
      </c>
      <c r="O2912" s="2" t="s">
        <v>2647</v>
      </c>
      <c r="P2912" s="2" t="s">
        <v>2656</v>
      </c>
      <c r="Q2912" s="2" t="s">
        <v>2649</v>
      </c>
      <c r="R2912" s="3">
        <v>9300</v>
      </c>
      <c r="S2912" s="3">
        <f>I2912*L2912*R2912</f>
        <v>46500</v>
      </c>
      <c r="T2912" s="2">
        <f>M2912+N2912</f>
        <v>2</v>
      </c>
    </row>
    <row r="2913" spans="1:20" x14ac:dyDescent="0.2">
      <c r="A2913" s="2" t="s">
        <v>5577</v>
      </c>
      <c r="B2913" s="2" t="s">
        <v>1035</v>
      </c>
      <c r="C2913" s="2" t="s">
        <v>69</v>
      </c>
      <c r="D2913" s="2" t="str">
        <f>INDEX(Hotels!$C$2:$C$49,MATCH(C2913,Hotels!$A$2:$A$49,0))</f>
        <v>New Delhi</v>
      </c>
      <c r="E2913" s="11">
        <v>45961</v>
      </c>
      <c r="F2913" s="11">
        <v>46000</v>
      </c>
      <c r="G2913" s="11">
        <v>46003</v>
      </c>
      <c r="H2913" s="13">
        <f>DATE(YEAR(F2913),MONTH(F2913),1)</f>
        <v>45992</v>
      </c>
      <c r="I2913" s="2">
        <f>G2913-F2913</f>
        <v>3</v>
      </c>
      <c r="J2913" s="2">
        <f>F2913-E2913</f>
        <v>39</v>
      </c>
      <c r="K2913" s="2" t="s">
        <v>2666</v>
      </c>
      <c r="L2913" s="2">
        <v>1</v>
      </c>
      <c r="M2913" s="2">
        <v>1</v>
      </c>
      <c r="N2913" s="2">
        <v>0</v>
      </c>
      <c r="O2913" s="2" t="s">
        <v>2683</v>
      </c>
      <c r="P2913" s="2" t="s">
        <v>2659</v>
      </c>
      <c r="Q2913" s="2" t="s">
        <v>2653</v>
      </c>
      <c r="R2913" s="3">
        <v>43000</v>
      </c>
      <c r="S2913" s="3">
        <f>I2913*L2913*R2913</f>
        <v>129000</v>
      </c>
      <c r="T2913" s="2">
        <f>M2913+N2913</f>
        <v>1</v>
      </c>
    </row>
    <row r="2914" spans="1:20" x14ac:dyDescent="0.2">
      <c r="A2914" s="2" t="s">
        <v>5578</v>
      </c>
      <c r="B2914" s="2" t="s">
        <v>1717</v>
      </c>
      <c r="C2914" s="2" t="s">
        <v>13</v>
      </c>
      <c r="D2914" s="2" t="str">
        <f>INDEX(Hotels!$C$2:$C$49,MATCH(C2914,Hotels!$A$2:$A$49,0))</f>
        <v>Goa</v>
      </c>
      <c r="E2914" s="11">
        <v>45961</v>
      </c>
      <c r="F2914" s="11">
        <v>45995</v>
      </c>
      <c r="G2914" s="11">
        <v>45998</v>
      </c>
      <c r="H2914" s="13">
        <f>DATE(YEAR(F2914),MONTH(F2914),1)</f>
        <v>45992</v>
      </c>
      <c r="I2914" s="2">
        <f>G2914-F2914</f>
        <v>3</v>
      </c>
      <c r="J2914" s="2">
        <f>F2914-E2914</f>
        <v>34</v>
      </c>
      <c r="K2914" s="2" t="s">
        <v>2668</v>
      </c>
      <c r="L2914" s="2">
        <v>1</v>
      </c>
      <c r="M2914" s="2">
        <v>2</v>
      </c>
      <c r="N2914" s="2">
        <v>0</v>
      </c>
      <c r="O2914" s="2" t="s">
        <v>2689</v>
      </c>
      <c r="P2914" s="2" t="s">
        <v>2652</v>
      </c>
      <c r="Q2914" s="2" t="s">
        <v>2649</v>
      </c>
      <c r="R2914" s="3">
        <v>12650</v>
      </c>
      <c r="S2914" s="3">
        <f>I2914*L2914*R2914</f>
        <v>37950</v>
      </c>
      <c r="T2914" s="2">
        <f>M2914+N2914</f>
        <v>2</v>
      </c>
    </row>
    <row r="2915" spans="1:20" x14ac:dyDescent="0.2">
      <c r="A2915" s="2" t="s">
        <v>5579</v>
      </c>
      <c r="B2915" s="2" t="s">
        <v>1775</v>
      </c>
      <c r="C2915" s="2" t="s">
        <v>97</v>
      </c>
      <c r="D2915" s="2" t="str">
        <f>INDEX(Hotels!$C$2:$C$49,MATCH(C2915,Hotels!$A$2:$A$49,0))</f>
        <v>Shimla</v>
      </c>
      <c r="E2915" s="11">
        <v>45961</v>
      </c>
      <c r="F2915" s="11">
        <v>46012</v>
      </c>
      <c r="G2915" s="11">
        <v>46016</v>
      </c>
      <c r="H2915" s="13">
        <f>DATE(YEAR(F2915),MONTH(F2915),1)</f>
        <v>45992</v>
      </c>
      <c r="I2915" s="2">
        <f>G2915-F2915</f>
        <v>4</v>
      </c>
      <c r="J2915" s="2">
        <f>F2915-E2915</f>
        <v>51</v>
      </c>
      <c r="K2915" s="2" t="s">
        <v>2646</v>
      </c>
      <c r="L2915" s="2">
        <v>1</v>
      </c>
      <c r="M2915" s="2">
        <v>1</v>
      </c>
      <c r="N2915" s="2">
        <v>0</v>
      </c>
      <c r="O2915" s="2" t="s">
        <v>2683</v>
      </c>
      <c r="P2915" s="2" t="s">
        <v>2659</v>
      </c>
      <c r="Q2915" s="2" t="s">
        <v>2649</v>
      </c>
      <c r="R2915" s="3">
        <v>20600</v>
      </c>
      <c r="S2915" s="3">
        <f>I2915*L2915*R2915</f>
        <v>82400</v>
      </c>
      <c r="T2915" s="2">
        <f>M2915+N2915</f>
        <v>1</v>
      </c>
    </row>
    <row r="2916" spans="1:20" x14ac:dyDescent="0.2">
      <c r="A2916" s="2" t="s">
        <v>5580</v>
      </c>
      <c r="B2916" s="2" t="s">
        <v>2128</v>
      </c>
      <c r="C2916" s="2" t="s">
        <v>47</v>
      </c>
      <c r="D2916" s="2" t="str">
        <f>INDEX(Hotels!$C$2:$C$49,MATCH(C2916,Hotels!$A$2:$A$49,0))</f>
        <v>Agra</v>
      </c>
      <c r="E2916" s="11">
        <v>45961</v>
      </c>
      <c r="F2916" s="11">
        <v>45961</v>
      </c>
      <c r="G2916" s="11">
        <v>45964</v>
      </c>
      <c r="H2916" s="13">
        <f>DATE(YEAR(F2916),MONTH(F2916),1)</f>
        <v>45931</v>
      </c>
      <c r="I2916" s="2">
        <f>G2916-F2916</f>
        <v>3</v>
      </c>
      <c r="J2916" s="2">
        <f>F2916-E2916</f>
        <v>0</v>
      </c>
      <c r="K2916" s="2" t="s">
        <v>2668</v>
      </c>
      <c r="L2916" s="2">
        <v>1</v>
      </c>
      <c r="M2916" s="2">
        <v>1</v>
      </c>
      <c r="N2916" s="2">
        <v>0</v>
      </c>
      <c r="O2916" s="2" t="s">
        <v>2683</v>
      </c>
      <c r="P2916" s="2" t="s">
        <v>2656</v>
      </c>
      <c r="Q2916" s="2" t="s">
        <v>2649</v>
      </c>
      <c r="R2916" s="3">
        <v>5350</v>
      </c>
      <c r="S2916" s="3">
        <f>I2916*L2916*R2916</f>
        <v>16050</v>
      </c>
      <c r="T2916" s="2">
        <f>M2916+N2916</f>
        <v>1</v>
      </c>
    </row>
    <row r="2917" spans="1:20" x14ac:dyDescent="0.2">
      <c r="A2917" s="2" t="s">
        <v>5581</v>
      </c>
      <c r="B2917" s="2" t="s">
        <v>2144</v>
      </c>
      <c r="C2917" s="2" t="s">
        <v>53</v>
      </c>
      <c r="D2917" s="2" t="str">
        <f>INDEX(Hotels!$C$2:$C$49,MATCH(C2917,Hotels!$A$2:$A$49,0))</f>
        <v>Mumbai</v>
      </c>
      <c r="E2917" s="11">
        <v>45961</v>
      </c>
      <c r="F2917" s="11">
        <v>45961</v>
      </c>
      <c r="G2917" s="11">
        <v>45963</v>
      </c>
      <c r="H2917" s="13">
        <f>DATE(YEAR(F2917),MONTH(F2917),1)</f>
        <v>45931</v>
      </c>
      <c r="I2917" s="2">
        <f>G2917-F2917</f>
        <v>2</v>
      </c>
      <c r="J2917" s="2">
        <f>F2917-E2917</f>
        <v>0</v>
      </c>
      <c r="K2917" s="2" t="s">
        <v>2646</v>
      </c>
      <c r="L2917" s="2">
        <v>1</v>
      </c>
      <c r="M2917" s="2">
        <v>1</v>
      </c>
      <c r="N2917" s="2">
        <v>0</v>
      </c>
      <c r="O2917" s="2" t="s">
        <v>2647</v>
      </c>
      <c r="P2917" s="2" t="s">
        <v>2652</v>
      </c>
      <c r="Q2917" s="2" t="s">
        <v>2649</v>
      </c>
      <c r="R2917" s="3">
        <v>14700</v>
      </c>
      <c r="S2917" s="3">
        <f>I2917*L2917*R2917</f>
        <v>29400</v>
      </c>
      <c r="T2917" s="2">
        <f>M2917+N2917</f>
        <v>1</v>
      </c>
    </row>
    <row r="2918" spans="1:20" x14ac:dyDescent="0.2">
      <c r="A2918" s="2" t="s">
        <v>5582</v>
      </c>
      <c r="B2918" s="2" t="s">
        <v>2505</v>
      </c>
      <c r="C2918" s="2" t="s">
        <v>101</v>
      </c>
      <c r="D2918" s="2" t="str">
        <f>INDEX(Hotels!$C$2:$C$49,MATCH(C2918,Hotels!$A$2:$A$49,0))</f>
        <v>Shimla</v>
      </c>
      <c r="E2918" s="11">
        <v>45961</v>
      </c>
      <c r="F2918" s="11">
        <v>45998</v>
      </c>
      <c r="G2918" s="11">
        <v>46002</v>
      </c>
      <c r="H2918" s="13">
        <f>DATE(YEAR(F2918),MONTH(F2918),1)</f>
        <v>45992</v>
      </c>
      <c r="I2918" s="2">
        <f>G2918-F2918</f>
        <v>4</v>
      </c>
      <c r="J2918" s="2">
        <f>F2918-E2918</f>
        <v>37</v>
      </c>
      <c r="K2918" s="2" t="s">
        <v>2646</v>
      </c>
      <c r="L2918" s="2">
        <v>1</v>
      </c>
      <c r="M2918" s="2">
        <v>2</v>
      </c>
      <c r="N2918" s="2">
        <v>0</v>
      </c>
      <c r="O2918" s="2" t="s">
        <v>2689</v>
      </c>
      <c r="P2918" s="2" t="s">
        <v>2652</v>
      </c>
      <c r="Q2918" s="2" t="s">
        <v>2649</v>
      </c>
      <c r="R2918" s="3">
        <v>11200</v>
      </c>
      <c r="S2918" s="3">
        <f>I2918*L2918*R2918</f>
        <v>44800</v>
      </c>
      <c r="T2918" s="2">
        <f>M2918+N2918</f>
        <v>2</v>
      </c>
    </row>
    <row r="2919" spans="1:20" x14ac:dyDescent="0.2">
      <c r="A2919" s="2" t="s">
        <v>5583</v>
      </c>
      <c r="B2919" s="2" t="s">
        <v>593</v>
      </c>
      <c r="C2919" s="2" t="s">
        <v>9</v>
      </c>
      <c r="D2919" s="2" t="str">
        <f>INDEX(Hotels!$C$2:$C$49,MATCH(C2919,Hotels!$A$2:$A$49,0))</f>
        <v>Goa</v>
      </c>
      <c r="E2919" s="11">
        <v>45962</v>
      </c>
      <c r="F2919" s="11">
        <v>45966</v>
      </c>
      <c r="G2919" s="11">
        <v>45968</v>
      </c>
      <c r="H2919" s="13">
        <f>DATE(YEAR(F2919),MONTH(F2919),1)</f>
        <v>45962</v>
      </c>
      <c r="I2919" s="2">
        <f>G2919-F2919</f>
        <v>2</v>
      </c>
      <c r="J2919" s="2">
        <f>F2919-E2919</f>
        <v>4</v>
      </c>
      <c r="K2919" s="2" t="s">
        <v>2668</v>
      </c>
      <c r="L2919" s="2">
        <v>1</v>
      </c>
      <c r="M2919" s="2">
        <v>2</v>
      </c>
      <c r="N2919" s="2">
        <v>0</v>
      </c>
      <c r="O2919" s="2" t="s">
        <v>2661</v>
      </c>
      <c r="P2919" s="2" t="s">
        <v>2656</v>
      </c>
      <c r="Q2919" s="2" t="s">
        <v>2649</v>
      </c>
      <c r="R2919" s="3">
        <v>7000</v>
      </c>
      <c r="S2919" s="3">
        <f>I2919*L2919*R2919</f>
        <v>14000</v>
      </c>
      <c r="T2919" s="2">
        <f>M2919+N2919</f>
        <v>2</v>
      </c>
    </row>
    <row r="2920" spans="1:20" x14ac:dyDescent="0.2">
      <c r="A2920" s="2" t="s">
        <v>5584</v>
      </c>
      <c r="B2920" s="2" t="s">
        <v>806</v>
      </c>
      <c r="C2920" s="2" t="s">
        <v>32</v>
      </c>
      <c r="D2920" s="2" t="str">
        <f>INDEX(Hotels!$C$2:$C$49,MATCH(C2920,Hotels!$A$2:$A$49,0))</f>
        <v>Jaipur</v>
      </c>
      <c r="E2920" s="11">
        <v>45962</v>
      </c>
      <c r="F2920" s="11">
        <v>45963</v>
      </c>
      <c r="G2920" s="11">
        <v>45966</v>
      </c>
      <c r="H2920" s="13">
        <f>DATE(YEAR(F2920),MONTH(F2920),1)</f>
        <v>45962</v>
      </c>
      <c r="I2920" s="2">
        <f>G2920-F2920</f>
        <v>3</v>
      </c>
      <c r="J2920" s="2">
        <f>F2920-E2920</f>
        <v>1</v>
      </c>
      <c r="K2920" s="2" t="s">
        <v>2655</v>
      </c>
      <c r="L2920" s="2">
        <v>1</v>
      </c>
      <c r="M2920" s="2">
        <v>2</v>
      </c>
      <c r="N2920" s="2">
        <v>0</v>
      </c>
      <c r="O2920" s="2" t="s">
        <v>2732</v>
      </c>
      <c r="P2920" s="2" t="s">
        <v>2652</v>
      </c>
      <c r="Q2920" s="2" t="s">
        <v>2649</v>
      </c>
      <c r="R2920" s="3">
        <v>7450</v>
      </c>
      <c r="S2920" s="3">
        <f>I2920*L2920*R2920</f>
        <v>22350</v>
      </c>
      <c r="T2920" s="2">
        <f>M2920+N2920</f>
        <v>2</v>
      </c>
    </row>
    <row r="2921" spans="1:20" x14ac:dyDescent="0.2">
      <c r="A2921" s="2" t="s">
        <v>5585</v>
      </c>
      <c r="B2921" s="2" t="s">
        <v>922</v>
      </c>
      <c r="C2921" s="2" t="s">
        <v>34</v>
      </c>
      <c r="D2921" s="2" t="str">
        <f>INDEX(Hotels!$C$2:$C$49,MATCH(C2921,Hotels!$A$2:$A$49,0))</f>
        <v>Udaipur</v>
      </c>
      <c r="E2921" s="11">
        <v>45962</v>
      </c>
      <c r="F2921" s="11">
        <v>45985</v>
      </c>
      <c r="G2921" s="11">
        <v>45990</v>
      </c>
      <c r="H2921" s="13">
        <f>DATE(YEAR(F2921),MONTH(F2921),1)</f>
        <v>45962</v>
      </c>
      <c r="I2921" s="2">
        <f>G2921-F2921</f>
        <v>5</v>
      </c>
      <c r="J2921" s="2">
        <f>F2921-E2921</f>
        <v>23</v>
      </c>
      <c r="K2921" s="2" t="s">
        <v>2655</v>
      </c>
      <c r="L2921" s="2">
        <v>1</v>
      </c>
      <c r="M2921" s="2">
        <v>3</v>
      </c>
      <c r="N2921" s="2">
        <v>0</v>
      </c>
      <c r="O2921" s="2" t="s">
        <v>2689</v>
      </c>
      <c r="P2921" s="2" t="s">
        <v>2652</v>
      </c>
      <c r="Q2921" s="2" t="s">
        <v>2649</v>
      </c>
      <c r="R2921" s="3">
        <v>8300</v>
      </c>
      <c r="S2921" s="3">
        <f>I2921*L2921*R2921</f>
        <v>41500</v>
      </c>
      <c r="T2921" s="2">
        <f>M2921+N2921</f>
        <v>3</v>
      </c>
    </row>
    <row r="2922" spans="1:20" x14ac:dyDescent="0.2">
      <c r="A2922" s="2" t="s">
        <v>5586</v>
      </c>
      <c r="B2922" s="2" t="s">
        <v>1283</v>
      </c>
      <c r="C2922" s="2" t="s">
        <v>81</v>
      </c>
      <c r="D2922" s="2" t="str">
        <f>INDEX(Hotels!$C$2:$C$49,MATCH(C2922,Hotels!$A$2:$A$49,0))</f>
        <v>Bengaluru</v>
      </c>
      <c r="E2922" s="11">
        <v>45962</v>
      </c>
      <c r="F2922" s="11">
        <v>46004</v>
      </c>
      <c r="G2922" s="11">
        <v>46007</v>
      </c>
      <c r="H2922" s="13">
        <f>DATE(YEAR(F2922),MONTH(F2922),1)</f>
        <v>45992</v>
      </c>
      <c r="I2922" s="2">
        <f>G2922-F2922</f>
        <v>3</v>
      </c>
      <c r="J2922" s="2">
        <f>F2922-E2922</f>
        <v>42</v>
      </c>
      <c r="K2922" s="2" t="s">
        <v>2646</v>
      </c>
      <c r="L2922" s="2">
        <v>1</v>
      </c>
      <c r="M2922" s="2">
        <v>2</v>
      </c>
      <c r="N2922" s="2">
        <v>0</v>
      </c>
      <c r="O2922" s="2" t="s">
        <v>2689</v>
      </c>
      <c r="P2922" s="2" t="s">
        <v>2662</v>
      </c>
      <c r="Q2922" s="2" t="s">
        <v>2649</v>
      </c>
      <c r="R2922" s="3">
        <v>29400</v>
      </c>
      <c r="S2922" s="3">
        <f>I2922*L2922*R2922</f>
        <v>88200</v>
      </c>
      <c r="T2922" s="2">
        <f>M2922+N2922</f>
        <v>2</v>
      </c>
    </row>
    <row r="2923" spans="1:20" x14ac:dyDescent="0.2">
      <c r="A2923" s="2" t="s">
        <v>5587</v>
      </c>
      <c r="B2923" s="2" t="s">
        <v>1904</v>
      </c>
      <c r="C2923" s="2" t="s">
        <v>63</v>
      </c>
      <c r="D2923" s="2" t="str">
        <f>INDEX(Hotels!$C$2:$C$49,MATCH(C2923,Hotels!$A$2:$A$49,0))</f>
        <v>New Delhi</v>
      </c>
      <c r="E2923" s="11">
        <v>45962</v>
      </c>
      <c r="F2923" s="11">
        <v>46127</v>
      </c>
      <c r="G2923" s="11">
        <v>46131</v>
      </c>
      <c r="H2923" s="13">
        <f>DATE(YEAR(F2923),MONTH(F2923),1)</f>
        <v>46113</v>
      </c>
      <c r="I2923" s="2">
        <f>G2923-F2923</f>
        <v>4</v>
      </c>
      <c r="J2923" s="2">
        <f>F2923-E2923</f>
        <v>165</v>
      </c>
      <c r="K2923" s="2" t="s">
        <v>2666</v>
      </c>
      <c r="L2923" s="2">
        <v>1</v>
      </c>
      <c r="M2923" s="2">
        <v>1</v>
      </c>
      <c r="N2923" s="2">
        <v>1</v>
      </c>
      <c r="O2923" s="2" t="s">
        <v>2689</v>
      </c>
      <c r="P2923" s="2" t="s">
        <v>2672</v>
      </c>
      <c r="Q2923" s="2" t="s">
        <v>2649</v>
      </c>
      <c r="R2923" s="3">
        <v>20100</v>
      </c>
      <c r="S2923" s="3">
        <f>I2923*L2923*R2923</f>
        <v>80400</v>
      </c>
      <c r="T2923" s="2">
        <f>M2923+N2923</f>
        <v>2</v>
      </c>
    </row>
    <row r="2924" spans="1:20" x14ac:dyDescent="0.2">
      <c r="A2924" s="2" t="s">
        <v>5588</v>
      </c>
      <c r="B2924" s="2" t="s">
        <v>2047</v>
      </c>
      <c r="C2924" s="2" t="s">
        <v>53</v>
      </c>
      <c r="D2924" s="2" t="str">
        <f>INDEX(Hotels!$C$2:$C$49,MATCH(C2924,Hotels!$A$2:$A$49,0))</f>
        <v>Mumbai</v>
      </c>
      <c r="E2924" s="11">
        <v>45962</v>
      </c>
      <c r="F2924" s="11">
        <v>46009</v>
      </c>
      <c r="G2924" s="11">
        <v>46011</v>
      </c>
      <c r="H2924" s="13">
        <f>DATE(YEAR(F2924),MONTH(F2924),1)</f>
        <v>45992</v>
      </c>
      <c r="I2924" s="2">
        <f>G2924-F2924</f>
        <v>2</v>
      </c>
      <c r="J2924" s="2">
        <f>F2924-E2924</f>
        <v>47</v>
      </c>
      <c r="K2924" s="2" t="s">
        <v>2655</v>
      </c>
      <c r="L2924" s="2">
        <v>1</v>
      </c>
      <c r="M2924" s="2">
        <v>2</v>
      </c>
      <c r="N2924" s="2">
        <v>0</v>
      </c>
      <c r="O2924" s="2" t="s">
        <v>2651</v>
      </c>
      <c r="P2924" s="2" t="s">
        <v>2659</v>
      </c>
      <c r="Q2924" s="2" t="s">
        <v>2664</v>
      </c>
      <c r="R2924" s="3">
        <v>12800</v>
      </c>
      <c r="S2924" s="3">
        <f>I2924*L2924*R2924</f>
        <v>25600</v>
      </c>
      <c r="T2924" s="2">
        <f>M2924+N2924</f>
        <v>2</v>
      </c>
    </row>
    <row r="2925" spans="1:20" x14ac:dyDescent="0.2">
      <c r="A2925" s="2" t="s">
        <v>5589</v>
      </c>
      <c r="B2925" s="2" t="s">
        <v>2128</v>
      </c>
      <c r="C2925" s="2" t="s">
        <v>69</v>
      </c>
      <c r="D2925" s="2" t="str">
        <f>INDEX(Hotels!$C$2:$C$49,MATCH(C2925,Hotels!$A$2:$A$49,0))</f>
        <v>New Delhi</v>
      </c>
      <c r="E2925" s="11">
        <v>45962</v>
      </c>
      <c r="F2925" s="11">
        <v>45966</v>
      </c>
      <c r="G2925" s="11">
        <v>45968</v>
      </c>
      <c r="H2925" s="13">
        <f>DATE(YEAR(F2925),MONTH(F2925),1)</f>
        <v>45962</v>
      </c>
      <c r="I2925" s="2">
        <f>G2925-F2925</f>
        <v>2</v>
      </c>
      <c r="J2925" s="2">
        <f>F2925-E2925</f>
        <v>4</v>
      </c>
      <c r="K2925" s="2" t="s">
        <v>2646</v>
      </c>
      <c r="L2925" s="2">
        <v>1</v>
      </c>
      <c r="M2925" s="2">
        <v>1</v>
      </c>
      <c r="N2925" s="2">
        <v>0</v>
      </c>
      <c r="O2925" s="2" t="s">
        <v>2683</v>
      </c>
      <c r="P2925" s="2" t="s">
        <v>2662</v>
      </c>
      <c r="Q2925" s="2" t="s">
        <v>2649</v>
      </c>
      <c r="R2925" s="3">
        <v>28900</v>
      </c>
      <c r="S2925" s="3">
        <f>I2925*L2925*R2925</f>
        <v>57800</v>
      </c>
      <c r="T2925" s="2">
        <f>M2925+N2925</f>
        <v>1</v>
      </c>
    </row>
    <row r="2926" spans="1:20" x14ac:dyDescent="0.2">
      <c r="A2926" s="2" t="s">
        <v>5590</v>
      </c>
      <c r="B2926" s="2" t="s">
        <v>236</v>
      </c>
      <c r="C2926" s="2" t="s">
        <v>110</v>
      </c>
      <c r="D2926" s="2" t="str">
        <f>INDEX(Hotels!$C$2:$C$49,MATCH(C2926,Hotels!$A$2:$A$49,0))</f>
        <v>Manali</v>
      </c>
      <c r="E2926" s="11">
        <v>45963</v>
      </c>
      <c r="F2926" s="11">
        <v>45982</v>
      </c>
      <c r="G2926" s="11">
        <v>45984</v>
      </c>
      <c r="H2926" s="13">
        <f>DATE(YEAR(F2926),MONTH(F2926),1)</f>
        <v>45962</v>
      </c>
      <c r="I2926" s="2">
        <f>G2926-F2926</f>
        <v>2</v>
      </c>
      <c r="J2926" s="2">
        <f>F2926-E2926</f>
        <v>19</v>
      </c>
      <c r="K2926" s="2" t="s">
        <v>2668</v>
      </c>
      <c r="L2926" s="2">
        <v>1</v>
      </c>
      <c r="M2926" s="2">
        <v>1</v>
      </c>
      <c r="N2926" s="2">
        <v>0</v>
      </c>
      <c r="O2926" s="2" t="s">
        <v>2732</v>
      </c>
      <c r="P2926" s="2" t="s">
        <v>2656</v>
      </c>
      <c r="Q2926" s="2" t="s">
        <v>2649</v>
      </c>
      <c r="R2926" s="3">
        <v>4300</v>
      </c>
      <c r="S2926" s="3">
        <f>I2926*L2926*R2926</f>
        <v>8600</v>
      </c>
      <c r="T2926" s="2">
        <f>M2926+N2926</f>
        <v>1</v>
      </c>
    </row>
    <row r="2927" spans="1:20" x14ac:dyDescent="0.2">
      <c r="A2927" s="2" t="s">
        <v>5591</v>
      </c>
      <c r="B2927" s="2" t="s">
        <v>1109</v>
      </c>
      <c r="C2927" s="2" t="s">
        <v>127</v>
      </c>
      <c r="D2927" s="2" t="str">
        <f>INDEX(Hotels!$C$2:$C$49,MATCH(C2927,Hotels!$A$2:$A$49,0))</f>
        <v>Varanasi</v>
      </c>
      <c r="E2927" s="11">
        <v>45963</v>
      </c>
      <c r="F2927" s="11">
        <v>45965</v>
      </c>
      <c r="G2927" s="11">
        <v>45969</v>
      </c>
      <c r="H2927" s="13">
        <f>DATE(YEAR(F2927),MONTH(F2927),1)</f>
        <v>45962</v>
      </c>
      <c r="I2927" s="2">
        <f>G2927-F2927</f>
        <v>4</v>
      </c>
      <c r="J2927" s="2">
        <f>F2927-E2927</f>
        <v>2</v>
      </c>
      <c r="K2927" s="2" t="s">
        <v>2655</v>
      </c>
      <c r="L2927" s="2">
        <v>1</v>
      </c>
      <c r="M2927" s="2">
        <v>2</v>
      </c>
      <c r="N2927" s="2">
        <v>2</v>
      </c>
      <c r="O2927" s="2" t="s">
        <v>2647</v>
      </c>
      <c r="P2927" s="2" t="s">
        <v>2652</v>
      </c>
      <c r="Q2927" s="2" t="s">
        <v>2653</v>
      </c>
      <c r="R2927" s="3">
        <v>7300</v>
      </c>
      <c r="S2927" s="3">
        <f>I2927*L2927*R2927</f>
        <v>29200</v>
      </c>
      <c r="T2927" s="2">
        <f>M2927+N2927</f>
        <v>4</v>
      </c>
    </row>
    <row r="2928" spans="1:20" x14ac:dyDescent="0.2">
      <c r="A2928" s="2" t="s">
        <v>5592</v>
      </c>
      <c r="B2928" s="2" t="s">
        <v>1143</v>
      </c>
      <c r="C2928" s="2" t="s">
        <v>93</v>
      </c>
      <c r="D2928" s="2" t="str">
        <f>INDEX(Hotels!$C$2:$C$49,MATCH(C2928,Hotels!$A$2:$A$49,0))</f>
        <v>Shimla</v>
      </c>
      <c r="E2928" s="11">
        <v>45963</v>
      </c>
      <c r="F2928" s="11">
        <v>45963</v>
      </c>
      <c r="G2928" s="11">
        <v>45965</v>
      </c>
      <c r="H2928" s="13">
        <f>DATE(YEAR(F2928),MONTH(F2928),1)</f>
        <v>45962</v>
      </c>
      <c r="I2928" s="2">
        <f>G2928-F2928</f>
        <v>2</v>
      </c>
      <c r="J2928" s="2">
        <f>F2928-E2928</f>
        <v>0</v>
      </c>
      <c r="K2928" s="2" t="s">
        <v>2655</v>
      </c>
      <c r="L2928" s="2">
        <v>1</v>
      </c>
      <c r="M2928" s="2">
        <v>2</v>
      </c>
      <c r="N2928" s="2">
        <v>0</v>
      </c>
      <c r="O2928" s="2" t="s">
        <v>2732</v>
      </c>
      <c r="P2928" s="2" t="s">
        <v>2656</v>
      </c>
      <c r="Q2928" s="2" t="s">
        <v>2653</v>
      </c>
      <c r="R2928" s="3">
        <v>5500</v>
      </c>
      <c r="S2928" s="3">
        <f>I2928*L2928*R2928</f>
        <v>11000</v>
      </c>
      <c r="T2928" s="2">
        <f>M2928+N2928</f>
        <v>2</v>
      </c>
    </row>
    <row r="2929" spans="1:20" x14ac:dyDescent="0.2">
      <c r="A2929" s="2" t="s">
        <v>5593</v>
      </c>
      <c r="B2929" s="2" t="s">
        <v>1346</v>
      </c>
      <c r="C2929" s="2" t="s">
        <v>83</v>
      </c>
      <c r="D2929" s="2" t="str">
        <f>INDEX(Hotels!$C$2:$C$49,MATCH(C2929,Hotels!$A$2:$A$49,0))</f>
        <v>Kochi</v>
      </c>
      <c r="E2929" s="11">
        <v>45963</v>
      </c>
      <c r="F2929" s="11">
        <v>45986</v>
      </c>
      <c r="G2929" s="11">
        <v>45989</v>
      </c>
      <c r="H2929" s="13">
        <f>DATE(YEAR(F2929),MONTH(F2929),1)</f>
        <v>45962</v>
      </c>
      <c r="I2929" s="2">
        <f>G2929-F2929</f>
        <v>3</v>
      </c>
      <c r="J2929" s="2">
        <f>F2929-E2929</f>
        <v>23</v>
      </c>
      <c r="K2929" s="2" t="s">
        <v>2655</v>
      </c>
      <c r="L2929" s="2">
        <v>1</v>
      </c>
      <c r="M2929" s="2">
        <v>3</v>
      </c>
      <c r="N2929" s="2">
        <v>0</v>
      </c>
      <c r="O2929" s="2" t="s">
        <v>2683</v>
      </c>
      <c r="P2929" s="2" t="s">
        <v>2662</v>
      </c>
      <c r="Q2929" s="2" t="s">
        <v>2653</v>
      </c>
      <c r="R2929" s="3">
        <v>14950</v>
      </c>
      <c r="S2929" s="3">
        <f>I2929*L2929*R2929</f>
        <v>44850</v>
      </c>
      <c r="T2929" s="2">
        <f>M2929+N2929</f>
        <v>3</v>
      </c>
    </row>
    <row r="2930" spans="1:20" x14ac:dyDescent="0.2">
      <c r="A2930" s="2" t="s">
        <v>5594</v>
      </c>
      <c r="B2930" s="2" t="s">
        <v>1617</v>
      </c>
      <c r="C2930" s="2" t="s">
        <v>49</v>
      </c>
      <c r="D2930" s="2" t="str">
        <f>INDEX(Hotels!$C$2:$C$49,MATCH(C2930,Hotels!$A$2:$A$49,0))</f>
        <v>Agra</v>
      </c>
      <c r="E2930" s="11">
        <v>45963</v>
      </c>
      <c r="F2930" s="11">
        <v>45965</v>
      </c>
      <c r="G2930" s="11">
        <v>45967</v>
      </c>
      <c r="H2930" s="13">
        <f>DATE(YEAR(F2930),MONTH(F2930),1)</f>
        <v>45962</v>
      </c>
      <c r="I2930" s="2">
        <f>G2930-F2930</f>
        <v>2</v>
      </c>
      <c r="J2930" s="2">
        <f>F2930-E2930</f>
        <v>2</v>
      </c>
      <c r="K2930" s="2" t="s">
        <v>2655</v>
      </c>
      <c r="L2930" s="2">
        <v>2</v>
      </c>
      <c r="M2930" s="2">
        <v>4</v>
      </c>
      <c r="N2930" s="2">
        <v>0</v>
      </c>
      <c r="O2930" s="2" t="s">
        <v>2658</v>
      </c>
      <c r="P2930" s="2" t="s">
        <v>2648</v>
      </c>
      <c r="Q2930" s="2" t="s">
        <v>2649</v>
      </c>
      <c r="R2930" s="3">
        <v>3850</v>
      </c>
      <c r="S2930" s="3">
        <f>I2930*L2930*R2930</f>
        <v>15400</v>
      </c>
      <c r="T2930" s="2">
        <f>M2930+N2930</f>
        <v>4</v>
      </c>
    </row>
    <row r="2931" spans="1:20" x14ac:dyDescent="0.2">
      <c r="A2931" s="2" t="s">
        <v>5595</v>
      </c>
      <c r="B2931" s="2" t="s">
        <v>1696</v>
      </c>
      <c r="C2931" s="2" t="s">
        <v>91</v>
      </c>
      <c r="D2931" s="2" t="str">
        <f>INDEX(Hotels!$C$2:$C$49,MATCH(C2931,Hotels!$A$2:$A$49,0))</f>
        <v>Kochi</v>
      </c>
      <c r="E2931" s="11">
        <v>45963</v>
      </c>
      <c r="F2931" s="11">
        <v>45976</v>
      </c>
      <c r="G2931" s="11">
        <v>45978</v>
      </c>
      <c r="H2931" s="13">
        <f>DATE(YEAR(F2931),MONTH(F2931),1)</f>
        <v>45962</v>
      </c>
      <c r="I2931" s="2">
        <f>G2931-F2931</f>
        <v>2</v>
      </c>
      <c r="J2931" s="2">
        <f>F2931-E2931</f>
        <v>13</v>
      </c>
      <c r="K2931" s="2" t="s">
        <v>2668</v>
      </c>
      <c r="L2931" s="2">
        <v>1</v>
      </c>
      <c r="M2931" s="2">
        <v>1</v>
      </c>
      <c r="N2931" s="2">
        <v>0</v>
      </c>
      <c r="O2931" s="2" t="s">
        <v>2647</v>
      </c>
      <c r="P2931" s="2" t="s">
        <v>2662</v>
      </c>
      <c r="Q2931" s="2" t="s">
        <v>2664</v>
      </c>
      <c r="R2931" s="3">
        <v>3750</v>
      </c>
      <c r="S2931" s="3">
        <f>I2931*L2931*R2931</f>
        <v>7500</v>
      </c>
      <c r="T2931" s="2">
        <f>M2931+N2931</f>
        <v>1</v>
      </c>
    </row>
    <row r="2932" spans="1:20" x14ac:dyDescent="0.2">
      <c r="A2932" s="2" t="s">
        <v>5596</v>
      </c>
      <c r="B2932" s="2" t="s">
        <v>1734</v>
      </c>
      <c r="C2932" s="2" t="s">
        <v>43</v>
      </c>
      <c r="D2932" s="2" t="str">
        <f>INDEX(Hotels!$C$2:$C$49,MATCH(C2932,Hotels!$A$2:$A$49,0))</f>
        <v>Agra</v>
      </c>
      <c r="E2932" s="11">
        <v>45963</v>
      </c>
      <c r="F2932" s="11">
        <v>46004</v>
      </c>
      <c r="G2932" s="11">
        <v>46008</v>
      </c>
      <c r="H2932" s="13">
        <f>DATE(YEAR(F2932),MONTH(F2932),1)</f>
        <v>45992</v>
      </c>
      <c r="I2932" s="2">
        <f>G2932-F2932</f>
        <v>4</v>
      </c>
      <c r="J2932" s="2">
        <f>F2932-E2932</f>
        <v>41</v>
      </c>
      <c r="K2932" s="2" t="s">
        <v>2666</v>
      </c>
      <c r="L2932" s="2">
        <v>1</v>
      </c>
      <c r="M2932" s="2">
        <v>1</v>
      </c>
      <c r="N2932" s="2">
        <v>0</v>
      </c>
      <c r="O2932" s="2" t="s">
        <v>2658</v>
      </c>
      <c r="P2932" s="2" t="s">
        <v>2648</v>
      </c>
      <c r="Q2932" s="2" t="s">
        <v>2653</v>
      </c>
      <c r="R2932" s="3">
        <v>13650</v>
      </c>
      <c r="S2932" s="3">
        <f>I2932*L2932*R2932</f>
        <v>54600</v>
      </c>
      <c r="T2932" s="2">
        <f>M2932+N2932</f>
        <v>1</v>
      </c>
    </row>
    <row r="2933" spans="1:20" x14ac:dyDescent="0.2">
      <c r="A2933" s="2" t="s">
        <v>5597</v>
      </c>
      <c r="B2933" s="2" t="s">
        <v>2225</v>
      </c>
      <c r="C2933" s="2" t="s">
        <v>51</v>
      </c>
      <c r="D2933" s="2" t="str">
        <f>INDEX(Hotels!$C$2:$C$49,MATCH(C2933,Hotels!$A$2:$A$49,0))</f>
        <v>Agra</v>
      </c>
      <c r="E2933" s="11">
        <v>45963</v>
      </c>
      <c r="F2933" s="11">
        <v>46078</v>
      </c>
      <c r="G2933" s="11">
        <v>46083</v>
      </c>
      <c r="H2933" s="13">
        <f>DATE(YEAR(F2933),MONTH(F2933),1)</f>
        <v>46054</v>
      </c>
      <c r="I2933" s="2">
        <f>G2933-F2933</f>
        <v>5</v>
      </c>
      <c r="J2933" s="2">
        <f>F2933-E2933</f>
        <v>115</v>
      </c>
      <c r="K2933" s="2" t="s">
        <v>2666</v>
      </c>
      <c r="L2933" s="2">
        <v>1</v>
      </c>
      <c r="M2933" s="2">
        <v>2</v>
      </c>
      <c r="N2933" s="2">
        <v>0</v>
      </c>
      <c r="O2933" s="2" t="s">
        <v>2683</v>
      </c>
      <c r="P2933" s="2" t="s">
        <v>2659</v>
      </c>
      <c r="Q2933" s="2" t="s">
        <v>2649</v>
      </c>
      <c r="R2933" s="3">
        <v>24100</v>
      </c>
      <c r="S2933" s="3">
        <f>I2933*L2933*R2933</f>
        <v>120500</v>
      </c>
      <c r="T2933" s="2">
        <f>M2933+N2933</f>
        <v>2</v>
      </c>
    </row>
    <row r="2934" spans="1:20" x14ac:dyDescent="0.2">
      <c r="A2934" s="2" t="s">
        <v>5598</v>
      </c>
      <c r="B2934" s="2" t="s">
        <v>2306</v>
      </c>
      <c r="C2934" s="2" t="s">
        <v>93</v>
      </c>
      <c r="D2934" s="2" t="str">
        <f>INDEX(Hotels!$C$2:$C$49,MATCH(C2934,Hotels!$A$2:$A$49,0))</f>
        <v>Shimla</v>
      </c>
      <c r="E2934" s="11">
        <v>45963</v>
      </c>
      <c r="F2934" s="11">
        <v>45968</v>
      </c>
      <c r="G2934" s="11">
        <v>45973</v>
      </c>
      <c r="H2934" s="13">
        <f>DATE(YEAR(F2934),MONTH(F2934),1)</f>
        <v>45962</v>
      </c>
      <c r="I2934" s="2">
        <f>G2934-F2934</f>
        <v>5</v>
      </c>
      <c r="J2934" s="2">
        <f>F2934-E2934</f>
        <v>5</v>
      </c>
      <c r="K2934" s="2" t="s">
        <v>2646</v>
      </c>
      <c r="L2934" s="2">
        <v>1</v>
      </c>
      <c r="M2934" s="2">
        <v>2</v>
      </c>
      <c r="N2934" s="2">
        <v>0</v>
      </c>
      <c r="O2934" s="2" t="s">
        <v>2658</v>
      </c>
      <c r="P2934" s="2" t="s">
        <v>2648</v>
      </c>
      <c r="Q2934" s="2" t="s">
        <v>2649</v>
      </c>
      <c r="R2934" s="3">
        <v>8150</v>
      </c>
      <c r="S2934" s="3">
        <f>I2934*L2934*R2934</f>
        <v>40750</v>
      </c>
      <c r="T2934" s="2">
        <f>M2934+N2934</f>
        <v>2</v>
      </c>
    </row>
    <row r="2935" spans="1:20" x14ac:dyDescent="0.2">
      <c r="A2935" s="2" t="s">
        <v>5599</v>
      </c>
      <c r="B2935" s="2" t="s">
        <v>2570</v>
      </c>
      <c r="C2935" s="2" t="s">
        <v>26</v>
      </c>
      <c r="D2935" s="2" t="str">
        <f>INDEX(Hotels!$C$2:$C$49,MATCH(C2935,Hotels!$A$2:$A$49,0))</f>
        <v>Jaipur</v>
      </c>
      <c r="E2935" s="11">
        <v>45963</v>
      </c>
      <c r="F2935" s="11">
        <v>45981</v>
      </c>
      <c r="G2935" s="11">
        <v>45984</v>
      </c>
      <c r="H2935" s="13">
        <f>DATE(YEAR(F2935),MONTH(F2935),1)</f>
        <v>45962</v>
      </c>
      <c r="I2935" s="2">
        <f>G2935-F2935</f>
        <v>3</v>
      </c>
      <c r="J2935" s="2">
        <f>F2935-E2935</f>
        <v>18</v>
      </c>
      <c r="K2935" s="2" t="s">
        <v>2655</v>
      </c>
      <c r="L2935" s="2">
        <v>1</v>
      </c>
      <c r="M2935" s="2">
        <v>1</v>
      </c>
      <c r="N2935" s="2">
        <v>0</v>
      </c>
      <c r="O2935" s="2" t="s">
        <v>2651</v>
      </c>
      <c r="P2935" s="2" t="s">
        <v>2652</v>
      </c>
      <c r="Q2935" s="2" t="s">
        <v>2649</v>
      </c>
      <c r="R2935" s="3">
        <v>16050</v>
      </c>
      <c r="S2935" s="3">
        <f>I2935*L2935*R2935</f>
        <v>48150</v>
      </c>
      <c r="T2935" s="2">
        <f>M2935+N2935</f>
        <v>1</v>
      </c>
    </row>
    <row r="2936" spans="1:20" x14ac:dyDescent="0.2">
      <c r="A2936" s="2" t="s">
        <v>5600</v>
      </c>
      <c r="B2936" s="2" t="s">
        <v>301</v>
      </c>
      <c r="C2936" s="2" t="s">
        <v>89</v>
      </c>
      <c r="D2936" s="2" t="str">
        <f>INDEX(Hotels!$C$2:$C$49,MATCH(C2936,Hotels!$A$2:$A$49,0))</f>
        <v>Kochi</v>
      </c>
      <c r="E2936" s="11">
        <v>45964</v>
      </c>
      <c r="F2936" s="11">
        <v>46016</v>
      </c>
      <c r="G2936" s="11">
        <v>46020</v>
      </c>
      <c r="H2936" s="13">
        <f>DATE(YEAR(F2936),MONTH(F2936),1)</f>
        <v>45992</v>
      </c>
      <c r="I2936" s="2">
        <f>G2936-F2936</f>
        <v>4</v>
      </c>
      <c r="J2936" s="2">
        <f>F2936-E2936</f>
        <v>52</v>
      </c>
      <c r="K2936" s="2" t="s">
        <v>2655</v>
      </c>
      <c r="L2936" s="2">
        <v>1</v>
      </c>
      <c r="M2936" s="2">
        <v>2</v>
      </c>
      <c r="N2936" s="2">
        <v>3</v>
      </c>
      <c r="O2936" s="2" t="s">
        <v>2689</v>
      </c>
      <c r="P2936" s="2" t="s">
        <v>2652</v>
      </c>
      <c r="Q2936" s="2" t="s">
        <v>2653</v>
      </c>
      <c r="R2936" s="3">
        <v>8900</v>
      </c>
      <c r="S2936" s="3">
        <f>I2936*L2936*R2936</f>
        <v>35600</v>
      </c>
      <c r="T2936" s="2">
        <f>M2936+N2936</f>
        <v>5</v>
      </c>
    </row>
    <row r="2937" spans="1:20" x14ac:dyDescent="0.2">
      <c r="A2937" s="2" t="s">
        <v>5601</v>
      </c>
      <c r="B2937" s="2" t="s">
        <v>605</v>
      </c>
      <c r="C2937" s="2" t="s">
        <v>43</v>
      </c>
      <c r="D2937" s="2" t="str">
        <f>INDEX(Hotels!$C$2:$C$49,MATCH(C2937,Hotels!$A$2:$A$49,0))</f>
        <v>Agra</v>
      </c>
      <c r="E2937" s="11">
        <v>45964</v>
      </c>
      <c r="F2937" s="11">
        <v>45996</v>
      </c>
      <c r="G2937" s="11">
        <v>45998</v>
      </c>
      <c r="H2937" s="13">
        <f>DATE(YEAR(F2937),MONTH(F2937),1)</f>
        <v>45992</v>
      </c>
      <c r="I2937" s="2">
        <f>G2937-F2937</f>
        <v>2</v>
      </c>
      <c r="J2937" s="2">
        <f>F2937-E2937</f>
        <v>32</v>
      </c>
      <c r="K2937" s="2" t="s">
        <v>2646</v>
      </c>
      <c r="L2937" s="2">
        <v>1</v>
      </c>
      <c r="M2937" s="2">
        <v>1</v>
      </c>
      <c r="N2937" s="2">
        <v>1</v>
      </c>
      <c r="O2937" s="2" t="s">
        <v>2658</v>
      </c>
      <c r="P2937" s="2" t="s">
        <v>2656</v>
      </c>
      <c r="Q2937" s="2" t="s">
        <v>2649</v>
      </c>
      <c r="R2937" s="3">
        <v>9650</v>
      </c>
      <c r="S2937" s="3">
        <f>I2937*L2937*R2937</f>
        <v>19300</v>
      </c>
      <c r="T2937" s="2">
        <f>M2937+N2937</f>
        <v>2</v>
      </c>
    </row>
    <row r="2938" spans="1:20" x14ac:dyDescent="0.2">
      <c r="A2938" s="2" t="s">
        <v>5602</v>
      </c>
      <c r="B2938" s="2" t="s">
        <v>1030</v>
      </c>
      <c r="C2938" s="2" t="s">
        <v>47</v>
      </c>
      <c r="D2938" s="2" t="str">
        <f>INDEX(Hotels!$C$2:$C$49,MATCH(C2938,Hotels!$A$2:$A$49,0))</f>
        <v>Agra</v>
      </c>
      <c r="E2938" s="11">
        <v>45964</v>
      </c>
      <c r="F2938" s="11">
        <v>45967</v>
      </c>
      <c r="G2938" s="11">
        <v>45970</v>
      </c>
      <c r="H2938" s="13">
        <f>DATE(YEAR(F2938),MONTH(F2938),1)</f>
        <v>45962</v>
      </c>
      <c r="I2938" s="2">
        <f>G2938-F2938</f>
        <v>3</v>
      </c>
      <c r="J2938" s="2">
        <f>F2938-E2938</f>
        <v>3</v>
      </c>
      <c r="K2938" s="2" t="s">
        <v>2668</v>
      </c>
      <c r="L2938" s="2">
        <v>1</v>
      </c>
      <c r="M2938" s="2">
        <v>2</v>
      </c>
      <c r="N2938" s="2">
        <v>0</v>
      </c>
      <c r="O2938" s="2" t="s">
        <v>2670</v>
      </c>
      <c r="P2938" s="2" t="s">
        <v>2672</v>
      </c>
      <c r="Q2938" s="2" t="s">
        <v>2649</v>
      </c>
      <c r="R2938" s="3">
        <v>5200</v>
      </c>
      <c r="S2938" s="3">
        <f>I2938*L2938*R2938</f>
        <v>15600</v>
      </c>
      <c r="T2938" s="2">
        <f>M2938+N2938</f>
        <v>2</v>
      </c>
    </row>
    <row r="2939" spans="1:20" x14ac:dyDescent="0.2">
      <c r="A2939" s="2" t="s">
        <v>5603</v>
      </c>
      <c r="B2939" s="2" t="s">
        <v>1381</v>
      </c>
      <c r="C2939" s="2" t="s">
        <v>26</v>
      </c>
      <c r="D2939" s="2" t="str">
        <f>INDEX(Hotels!$C$2:$C$49,MATCH(C2939,Hotels!$A$2:$A$49,0))</f>
        <v>Jaipur</v>
      </c>
      <c r="E2939" s="11">
        <v>45964</v>
      </c>
      <c r="F2939" s="11">
        <v>46001</v>
      </c>
      <c r="G2939" s="11">
        <v>46003</v>
      </c>
      <c r="H2939" s="13">
        <f>DATE(YEAR(F2939),MONTH(F2939),1)</f>
        <v>45992</v>
      </c>
      <c r="I2939" s="2">
        <f>G2939-F2939</f>
        <v>2</v>
      </c>
      <c r="J2939" s="2">
        <f>F2939-E2939</f>
        <v>37</v>
      </c>
      <c r="K2939" s="2" t="s">
        <v>2646</v>
      </c>
      <c r="L2939" s="2">
        <v>1</v>
      </c>
      <c r="M2939" s="2">
        <v>2</v>
      </c>
      <c r="N2939" s="2">
        <v>0</v>
      </c>
      <c r="O2939" s="2" t="s">
        <v>2651</v>
      </c>
      <c r="P2939" s="2" t="s">
        <v>2652</v>
      </c>
      <c r="Q2939" s="2" t="s">
        <v>2653</v>
      </c>
      <c r="R2939" s="3">
        <v>24100</v>
      </c>
      <c r="S2939" s="3">
        <f>I2939*L2939*R2939</f>
        <v>48200</v>
      </c>
      <c r="T2939" s="2">
        <f>M2939+N2939</f>
        <v>2</v>
      </c>
    </row>
    <row r="2940" spans="1:20" x14ac:dyDescent="0.2">
      <c r="A2940" s="2" t="s">
        <v>5604</v>
      </c>
      <c r="B2940" s="2" t="s">
        <v>1640</v>
      </c>
      <c r="C2940" s="2" t="s">
        <v>118</v>
      </c>
      <c r="D2940" s="2" t="str">
        <f>INDEX(Hotels!$C$2:$C$49,MATCH(C2940,Hotels!$A$2:$A$49,0))</f>
        <v>Rishikesh</v>
      </c>
      <c r="E2940" s="11">
        <v>45964</v>
      </c>
      <c r="F2940" s="11">
        <v>45984</v>
      </c>
      <c r="G2940" s="11">
        <v>45988</v>
      </c>
      <c r="H2940" s="13">
        <f>DATE(YEAR(F2940),MONTH(F2940),1)</f>
        <v>45962</v>
      </c>
      <c r="I2940" s="2">
        <f>G2940-F2940</f>
        <v>4</v>
      </c>
      <c r="J2940" s="2">
        <f>F2940-E2940</f>
        <v>20</v>
      </c>
      <c r="K2940" s="2" t="s">
        <v>2646</v>
      </c>
      <c r="L2940" s="2">
        <v>1</v>
      </c>
      <c r="M2940" s="2">
        <v>3</v>
      </c>
      <c r="N2940" s="2">
        <v>0</v>
      </c>
      <c r="O2940" s="2" t="s">
        <v>2683</v>
      </c>
      <c r="P2940" s="2" t="s">
        <v>2656</v>
      </c>
      <c r="Q2940" s="2" t="s">
        <v>2649</v>
      </c>
      <c r="R2940" s="3">
        <v>13150</v>
      </c>
      <c r="S2940" s="3">
        <f>I2940*L2940*R2940</f>
        <v>52600</v>
      </c>
      <c r="T2940" s="2">
        <f>M2940+N2940</f>
        <v>3</v>
      </c>
    </row>
    <row r="2941" spans="1:20" x14ac:dyDescent="0.2">
      <c r="A2941" s="2" t="s">
        <v>5605</v>
      </c>
      <c r="B2941" s="2" t="s">
        <v>1762</v>
      </c>
      <c r="C2941" s="2" t="s">
        <v>103</v>
      </c>
      <c r="D2941" s="2" t="str">
        <f>INDEX(Hotels!$C$2:$C$49,MATCH(C2941,Hotels!$A$2:$A$49,0))</f>
        <v>Manali</v>
      </c>
      <c r="E2941" s="11">
        <v>45964</v>
      </c>
      <c r="F2941" s="11">
        <v>46039</v>
      </c>
      <c r="G2941" s="11">
        <v>46042</v>
      </c>
      <c r="H2941" s="13">
        <f>DATE(YEAR(F2941),MONTH(F2941),1)</f>
        <v>46023</v>
      </c>
      <c r="I2941" s="2">
        <f>G2941-F2941</f>
        <v>3</v>
      </c>
      <c r="J2941" s="2">
        <f>F2941-E2941</f>
        <v>75</v>
      </c>
      <c r="K2941" s="2" t="s">
        <v>2646</v>
      </c>
      <c r="L2941" s="2">
        <v>2</v>
      </c>
      <c r="M2941" s="2">
        <v>4</v>
      </c>
      <c r="N2941" s="2">
        <v>3</v>
      </c>
      <c r="O2941" s="2" t="s">
        <v>2670</v>
      </c>
      <c r="P2941" s="2" t="s">
        <v>2662</v>
      </c>
      <c r="Q2941" s="2" t="s">
        <v>2649</v>
      </c>
      <c r="R2941" s="3">
        <v>7200</v>
      </c>
      <c r="S2941" s="3">
        <f>I2941*L2941*R2941</f>
        <v>43200</v>
      </c>
      <c r="T2941" s="2">
        <f>M2941+N2941</f>
        <v>7</v>
      </c>
    </row>
    <row r="2942" spans="1:20" x14ac:dyDescent="0.2">
      <c r="A2942" s="2" t="s">
        <v>5606</v>
      </c>
      <c r="B2942" s="2" t="s">
        <v>2013</v>
      </c>
      <c r="C2942" s="2" t="s">
        <v>32</v>
      </c>
      <c r="D2942" s="2" t="str">
        <f>INDEX(Hotels!$C$2:$C$49,MATCH(C2942,Hotels!$A$2:$A$49,0))</f>
        <v>Jaipur</v>
      </c>
      <c r="E2942" s="11">
        <v>45964</v>
      </c>
      <c r="F2942" s="11">
        <v>45978</v>
      </c>
      <c r="G2942" s="11">
        <v>45982</v>
      </c>
      <c r="H2942" s="13">
        <f>DATE(YEAR(F2942),MONTH(F2942),1)</f>
        <v>45962</v>
      </c>
      <c r="I2942" s="2">
        <f>G2942-F2942</f>
        <v>4</v>
      </c>
      <c r="J2942" s="2">
        <f>F2942-E2942</f>
        <v>14</v>
      </c>
      <c r="K2942" s="2" t="s">
        <v>2646</v>
      </c>
      <c r="L2942" s="2">
        <v>1</v>
      </c>
      <c r="M2942" s="2">
        <v>2</v>
      </c>
      <c r="N2942" s="2">
        <v>0</v>
      </c>
      <c r="O2942" s="2" t="s">
        <v>2683</v>
      </c>
      <c r="P2942" s="2" t="s">
        <v>2672</v>
      </c>
      <c r="Q2942" s="2" t="s">
        <v>2664</v>
      </c>
      <c r="R2942" s="3">
        <v>11150</v>
      </c>
      <c r="S2942" s="3">
        <f>I2942*L2942*R2942</f>
        <v>44600</v>
      </c>
      <c r="T2942" s="2">
        <f>M2942+N2942</f>
        <v>2</v>
      </c>
    </row>
    <row r="2943" spans="1:20" x14ac:dyDescent="0.2">
      <c r="A2943" s="2" t="s">
        <v>5607</v>
      </c>
      <c r="B2943" s="2" t="s">
        <v>2164</v>
      </c>
      <c r="C2943" s="2" t="s">
        <v>47</v>
      </c>
      <c r="D2943" s="2" t="str">
        <f>INDEX(Hotels!$C$2:$C$49,MATCH(C2943,Hotels!$A$2:$A$49,0))</f>
        <v>Agra</v>
      </c>
      <c r="E2943" s="11">
        <v>45964</v>
      </c>
      <c r="F2943" s="11">
        <v>45996</v>
      </c>
      <c r="G2943" s="11">
        <v>46000</v>
      </c>
      <c r="H2943" s="13">
        <f>DATE(YEAR(F2943),MONTH(F2943),1)</f>
        <v>45992</v>
      </c>
      <c r="I2943" s="2">
        <f>G2943-F2943</f>
        <v>4</v>
      </c>
      <c r="J2943" s="2">
        <f>F2943-E2943</f>
        <v>32</v>
      </c>
      <c r="K2943" s="2" t="s">
        <v>2646</v>
      </c>
      <c r="L2943" s="2">
        <v>1</v>
      </c>
      <c r="M2943" s="2">
        <v>2</v>
      </c>
      <c r="N2943" s="2">
        <v>0</v>
      </c>
      <c r="O2943" s="2" t="s">
        <v>2689</v>
      </c>
      <c r="P2943" s="2" t="s">
        <v>2652</v>
      </c>
      <c r="Q2943" s="2" t="s">
        <v>2653</v>
      </c>
      <c r="R2943" s="3">
        <v>10550</v>
      </c>
      <c r="S2943" s="3">
        <f>I2943*L2943*R2943</f>
        <v>42200</v>
      </c>
      <c r="T2943" s="2">
        <f>M2943+N2943</f>
        <v>2</v>
      </c>
    </row>
    <row r="2944" spans="1:20" x14ac:dyDescent="0.2">
      <c r="A2944" s="2" t="s">
        <v>5608</v>
      </c>
      <c r="B2944" s="2" t="s">
        <v>2287</v>
      </c>
      <c r="C2944" s="2" t="s">
        <v>22</v>
      </c>
      <c r="D2944" s="2" t="str">
        <f>INDEX(Hotels!$C$2:$C$49,MATCH(C2944,Hotels!$A$2:$A$49,0))</f>
        <v>Jaipur</v>
      </c>
      <c r="E2944" s="11">
        <v>45964</v>
      </c>
      <c r="F2944" s="11">
        <v>46026</v>
      </c>
      <c r="G2944" s="11">
        <v>46029</v>
      </c>
      <c r="H2944" s="13">
        <f>DATE(YEAR(F2944),MONTH(F2944),1)</f>
        <v>46023</v>
      </c>
      <c r="I2944" s="2">
        <f>G2944-F2944</f>
        <v>3</v>
      </c>
      <c r="J2944" s="2">
        <f>F2944-E2944</f>
        <v>62</v>
      </c>
      <c r="K2944" s="2" t="s">
        <v>2655</v>
      </c>
      <c r="L2944" s="2">
        <v>1</v>
      </c>
      <c r="M2944" s="2">
        <v>2</v>
      </c>
      <c r="N2944" s="2">
        <v>0</v>
      </c>
      <c r="O2944" s="2" t="s">
        <v>2670</v>
      </c>
      <c r="P2944" s="2" t="s">
        <v>2652</v>
      </c>
      <c r="Q2944" s="2" t="s">
        <v>2649</v>
      </c>
      <c r="R2944" s="3">
        <v>5200</v>
      </c>
      <c r="S2944" s="3">
        <f>I2944*L2944*R2944</f>
        <v>15600</v>
      </c>
      <c r="T2944" s="2">
        <f>M2944+N2944</f>
        <v>2</v>
      </c>
    </row>
    <row r="2945" spans="1:20" x14ac:dyDescent="0.2">
      <c r="A2945" s="2" t="s">
        <v>5609</v>
      </c>
      <c r="B2945" s="2" t="s">
        <v>2417</v>
      </c>
      <c r="C2945" s="2" t="s">
        <v>69</v>
      </c>
      <c r="D2945" s="2" t="str">
        <f>INDEX(Hotels!$C$2:$C$49,MATCH(C2945,Hotels!$A$2:$A$49,0))</f>
        <v>New Delhi</v>
      </c>
      <c r="E2945" s="11">
        <v>45964</v>
      </c>
      <c r="F2945" s="11">
        <v>45973</v>
      </c>
      <c r="G2945" s="11">
        <v>45977</v>
      </c>
      <c r="H2945" s="13">
        <f>DATE(YEAR(F2945),MONTH(F2945),1)</f>
        <v>45962</v>
      </c>
      <c r="I2945" s="2">
        <f>G2945-F2945</f>
        <v>4</v>
      </c>
      <c r="J2945" s="2">
        <f>F2945-E2945</f>
        <v>9</v>
      </c>
      <c r="K2945" s="2" t="s">
        <v>2646</v>
      </c>
      <c r="L2945" s="2">
        <v>1</v>
      </c>
      <c r="M2945" s="2">
        <v>2</v>
      </c>
      <c r="N2945" s="2">
        <v>0</v>
      </c>
      <c r="O2945" s="2" t="s">
        <v>2647</v>
      </c>
      <c r="P2945" s="2" t="s">
        <v>2662</v>
      </c>
      <c r="Q2945" s="2" t="s">
        <v>2653</v>
      </c>
      <c r="R2945" s="3">
        <v>31950</v>
      </c>
      <c r="S2945" s="3">
        <f>I2945*L2945*R2945</f>
        <v>127800</v>
      </c>
      <c r="T2945" s="2">
        <f>M2945+N2945</f>
        <v>2</v>
      </c>
    </row>
    <row r="2946" spans="1:20" x14ac:dyDescent="0.2">
      <c r="A2946" s="2" t="s">
        <v>5610</v>
      </c>
      <c r="B2946" s="2" t="s">
        <v>488</v>
      </c>
      <c r="C2946" s="2" t="s">
        <v>19</v>
      </c>
      <c r="D2946" s="2" t="str">
        <f>INDEX(Hotels!$C$2:$C$49,MATCH(C2946,Hotels!$A$2:$A$49,0))</f>
        <v>Goa</v>
      </c>
      <c r="E2946" s="11">
        <v>45965</v>
      </c>
      <c r="F2946" s="11">
        <v>45993</v>
      </c>
      <c r="G2946" s="11">
        <v>45996</v>
      </c>
      <c r="H2946" s="13">
        <f>DATE(YEAR(F2946),MONTH(F2946),1)</f>
        <v>45992</v>
      </c>
      <c r="I2946" s="2">
        <f>G2946-F2946</f>
        <v>3</v>
      </c>
      <c r="J2946" s="2">
        <f>F2946-E2946</f>
        <v>28</v>
      </c>
      <c r="K2946" s="2" t="s">
        <v>2646</v>
      </c>
      <c r="L2946" s="2">
        <v>1</v>
      </c>
      <c r="M2946" s="2">
        <v>2</v>
      </c>
      <c r="N2946" s="2">
        <v>0</v>
      </c>
      <c r="O2946" s="2" t="s">
        <v>2689</v>
      </c>
      <c r="P2946" s="2" t="s">
        <v>2652</v>
      </c>
      <c r="Q2946" s="2" t="s">
        <v>2649</v>
      </c>
      <c r="R2946" s="3">
        <v>13500</v>
      </c>
      <c r="S2946" s="3">
        <f>I2946*L2946*R2946</f>
        <v>40500</v>
      </c>
      <c r="T2946" s="2">
        <f>M2946+N2946</f>
        <v>2</v>
      </c>
    </row>
    <row r="2947" spans="1:20" x14ac:dyDescent="0.2">
      <c r="A2947" s="2" t="s">
        <v>5611</v>
      </c>
      <c r="B2947" s="2" t="s">
        <v>606</v>
      </c>
      <c r="C2947" s="2" t="s">
        <v>89</v>
      </c>
      <c r="D2947" s="2" t="str">
        <f>INDEX(Hotels!$C$2:$C$49,MATCH(C2947,Hotels!$A$2:$A$49,0))</f>
        <v>Kochi</v>
      </c>
      <c r="E2947" s="11">
        <v>45965</v>
      </c>
      <c r="F2947" s="11">
        <v>46097</v>
      </c>
      <c r="G2947" s="11">
        <v>46102</v>
      </c>
      <c r="H2947" s="13">
        <f>DATE(YEAR(F2947),MONTH(F2947),1)</f>
        <v>46082</v>
      </c>
      <c r="I2947" s="2">
        <f>G2947-F2947</f>
        <v>5</v>
      </c>
      <c r="J2947" s="2">
        <f>F2947-E2947</f>
        <v>132</v>
      </c>
      <c r="K2947" s="2" t="s">
        <v>2655</v>
      </c>
      <c r="L2947" s="2">
        <v>1</v>
      </c>
      <c r="M2947" s="2">
        <v>2</v>
      </c>
      <c r="N2947" s="2">
        <v>3</v>
      </c>
      <c r="O2947" s="2" t="s">
        <v>2689</v>
      </c>
      <c r="P2947" s="2" t="s">
        <v>2656</v>
      </c>
      <c r="Q2947" s="2" t="s">
        <v>2649</v>
      </c>
      <c r="R2947" s="3">
        <v>9150</v>
      </c>
      <c r="S2947" s="3">
        <f>I2947*L2947*R2947</f>
        <v>45750</v>
      </c>
      <c r="T2947" s="2">
        <f>M2947+N2947</f>
        <v>5</v>
      </c>
    </row>
    <row r="2948" spans="1:20" x14ac:dyDescent="0.2">
      <c r="A2948" s="2" t="s">
        <v>5612</v>
      </c>
      <c r="B2948" s="2" t="s">
        <v>844</v>
      </c>
      <c r="C2948" s="2" t="s">
        <v>97</v>
      </c>
      <c r="D2948" s="2" t="str">
        <f>INDEX(Hotels!$C$2:$C$49,MATCH(C2948,Hotels!$A$2:$A$49,0))</f>
        <v>Shimla</v>
      </c>
      <c r="E2948" s="11">
        <v>45965</v>
      </c>
      <c r="F2948" s="11">
        <v>45973</v>
      </c>
      <c r="G2948" s="11">
        <v>45974</v>
      </c>
      <c r="H2948" s="13">
        <f>DATE(YEAR(F2948),MONTH(F2948),1)</f>
        <v>45962</v>
      </c>
      <c r="I2948" s="2">
        <f>G2948-F2948</f>
        <v>1</v>
      </c>
      <c r="J2948" s="2">
        <f>F2948-E2948</f>
        <v>8</v>
      </c>
      <c r="K2948" s="2" t="s">
        <v>2655</v>
      </c>
      <c r="L2948" s="2">
        <v>1</v>
      </c>
      <c r="M2948" s="2">
        <v>1</v>
      </c>
      <c r="N2948" s="2">
        <v>0</v>
      </c>
      <c r="O2948" s="2" t="s">
        <v>2732</v>
      </c>
      <c r="P2948" s="2" t="s">
        <v>2648</v>
      </c>
      <c r="Q2948" s="2" t="s">
        <v>2649</v>
      </c>
      <c r="R2948" s="3">
        <v>11350</v>
      </c>
      <c r="S2948" s="3">
        <f>I2948*L2948*R2948</f>
        <v>11350</v>
      </c>
      <c r="T2948" s="2">
        <f>M2948+N2948</f>
        <v>1</v>
      </c>
    </row>
    <row r="2949" spans="1:20" x14ac:dyDescent="0.2">
      <c r="A2949" s="2" t="s">
        <v>5613</v>
      </c>
      <c r="B2949" s="2" t="s">
        <v>974</v>
      </c>
      <c r="C2949" s="2" t="s">
        <v>34</v>
      </c>
      <c r="D2949" s="2" t="str">
        <f>INDEX(Hotels!$C$2:$C$49,MATCH(C2949,Hotels!$A$2:$A$49,0))</f>
        <v>Udaipur</v>
      </c>
      <c r="E2949" s="11">
        <v>45965</v>
      </c>
      <c r="F2949" s="11">
        <v>45977</v>
      </c>
      <c r="G2949" s="11">
        <v>45979</v>
      </c>
      <c r="H2949" s="13">
        <f>DATE(YEAR(F2949),MONTH(F2949),1)</f>
        <v>45962</v>
      </c>
      <c r="I2949" s="2">
        <f>G2949-F2949</f>
        <v>2</v>
      </c>
      <c r="J2949" s="2">
        <f>F2949-E2949</f>
        <v>12</v>
      </c>
      <c r="K2949" s="2" t="s">
        <v>2668</v>
      </c>
      <c r="L2949" s="2">
        <v>1</v>
      </c>
      <c r="M2949" s="2">
        <v>1</v>
      </c>
      <c r="N2949" s="2">
        <v>0</v>
      </c>
      <c r="O2949" s="2" t="s">
        <v>2683</v>
      </c>
      <c r="P2949" s="2" t="s">
        <v>2656</v>
      </c>
      <c r="Q2949" s="2" t="s">
        <v>2653</v>
      </c>
      <c r="R2949" s="3">
        <v>6900</v>
      </c>
      <c r="S2949" s="3">
        <f>I2949*L2949*R2949</f>
        <v>13800</v>
      </c>
      <c r="T2949" s="2">
        <f>M2949+N2949</f>
        <v>1</v>
      </c>
    </row>
    <row r="2950" spans="1:20" x14ac:dyDescent="0.2">
      <c r="A2950" s="2" t="s">
        <v>5614</v>
      </c>
      <c r="B2950" s="2" t="s">
        <v>974</v>
      </c>
      <c r="C2950" s="2" t="s">
        <v>53</v>
      </c>
      <c r="D2950" s="2" t="str">
        <f>INDEX(Hotels!$C$2:$C$49,MATCH(C2950,Hotels!$A$2:$A$49,0))</f>
        <v>Mumbai</v>
      </c>
      <c r="E2950" s="11">
        <v>45965</v>
      </c>
      <c r="F2950" s="11">
        <v>45972</v>
      </c>
      <c r="G2950" s="11">
        <v>45973</v>
      </c>
      <c r="H2950" s="13">
        <f>DATE(YEAR(F2950),MONTH(F2950),1)</f>
        <v>45962</v>
      </c>
      <c r="I2950" s="2">
        <f>G2950-F2950</f>
        <v>1</v>
      </c>
      <c r="J2950" s="2">
        <f>F2950-E2950</f>
        <v>7</v>
      </c>
      <c r="K2950" s="2" t="s">
        <v>2646</v>
      </c>
      <c r="L2950" s="2">
        <v>1</v>
      </c>
      <c r="M2950" s="2">
        <v>2</v>
      </c>
      <c r="N2950" s="2">
        <v>0</v>
      </c>
      <c r="O2950" s="2" t="s">
        <v>2670</v>
      </c>
      <c r="P2950" s="2" t="s">
        <v>2672</v>
      </c>
      <c r="Q2950" s="2" t="s">
        <v>2653</v>
      </c>
      <c r="R2950" s="3">
        <v>18450</v>
      </c>
      <c r="S2950" s="3">
        <f>I2950*L2950*R2950</f>
        <v>18450</v>
      </c>
      <c r="T2950" s="2">
        <f>M2950+N2950</f>
        <v>2</v>
      </c>
    </row>
    <row r="2951" spans="1:20" x14ac:dyDescent="0.2">
      <c r="A2951" s="2" t="s">
        <v>5615</v>
      </c>
      <c r="B2951" s="2" t="s">
        <v>1058</v>
      </c>
      <c r="C2951" s="2" t="s">
        <v>118</v>
      </c>
      <c r="D2951" s="2" t="str">
        <f>INDEX(Hotels!$C$2:$C$49,MATCH(C2951,Hotels!$A$2:$A$49,0))</f>
        <v>Rishikesh</v>
      </c>
      <c r="E2951" s="11">
        <v>45965</v>
      </c>
      <c r="F2951" s="11">
        <v>46055</v>
      </c>
      <c r="G2951" s="11">
        <v>46061</v>
      </c>
      <c r="H2951" s="13">
        <f>DATE(YEAR(F2951),MONTH(F2951),1)</f>
        <v>46054</v>
      </c>
      <c r="I2951" s="2">
        <f>G2951-F2951</f>
        <v>6</v>
      </c>
      <c r="J2951" s="2">
        <f>F2951-E2951</f>
        <v>90</v>
      </c>
      <c r="K2951" s="2" t="s">
        <v>2668</v>
      </c>
      <c r="L2951" s="2">
        <v>1</v>
      </c>
      <c r="M2951" s="2">
        <v>2</v>
      </c>
      <c r="N2951" s="2">
        <v>2</v>
      </c>
      <c r="O2951" s="2" t="s">
        <v>2689</v>
      </c>
      <c r="P2951" s="2" t="s">
        <v>2656</v>
      </c>
      <c r="Q2951" s="2" t="s">
        <v>2653</v>
      </c>
      <c r="R2951" s="3">
        <v>6700</v>
      </c>
      <c r="S2951" s="3">
        <f>I2951*L2951*R2951</f>
        <v>40200</v>
      </c>
      <c r="T2951" s="2">
        <f>M2951+N2951</f>
        <v>4</v>
      </c>
    </row>
    <row r="2952" spans="1:20" x14ac:dyDescent="0.2">
      <c r="A2952" s="2" t="s">
        <v>5616</v>
      </c>
      <c r="B2952" s="2" t="s">
        <v>1240</v>
      </c>
      <c r="C2952" s="2" t="s">
        <v>83</v>
      </c>
      <c r="D2952" s="2" t="str">
        <f>INDEX(Hotels!$C$2:$C$49,MATCH(C2952,Hotels!$A$2:$A$49,0))</f>
        <v>Kochi</v>
      </c>
      <c r="E2952" s="11">
        <v>45965</v>
      </c>
      <c r="F2952" s="11">
        <v>45971</v>
      </c>
      <c r="G2952" s="11">
        <v>45972</v>
      </c>
      <c r="H2952" s="13">
        <f>DATE(YEAR(F2952),MONTH(F2952),1)</f>
        <v>45962</v>
      </c>
      <c r="I2952" s="2">
        <f>G2952-F2952</f>
        <v>1</v>
      </c>
      <c r="J2952" s="2">
        <f>F2952-E2952</f>
        <v>6</v>
      </c>
      <c r="K2952" s="2" t="s">
        <v>2655</v>
      </c>
      <c r="L2952" s="2">
        <v>1</v>
      </c>
      <c r="M2952" s="2">
        <v>1</v>
      </c>
      <c r="N2952" s="2">
        <v>0</v>
      </c>
      <c r="O2952" s="2" t="s">
        <v>2670</v>
      </c>
      <c r="P2952" s="2" t="s">
        <v>2659</v>
      </c>
      <c r="Q2952" s="2" t="s">
        <v>2649</v>
      </c>
      <c r="R2952" s="3">
        <v>14200</v>
      </c>
      <c r="S2952" s="3">
        <f>I2952*L2952*R2952</f>
        <v>14200</v>
      </c>
      <c r="T2952" s="2">
        <f>M2952+N2952</f>
        <v>1</v>
      </c>
    </row>
    <row r="2953" spans="1:20" x14ac:dyDescent="0.2">
      <c r="A2953" s="2" t="s">
        <v>5617</v>
      </c>
      <c r="B2953" s="2" t="s">
        <v>1462</v>
      </c>
      <c r="C2953" s="2" t="s">
        <v>49</v>
      </c>
      <c r="D2953" s="2" t="str">
        <f>INDEX(Hotels!$C$2:$C$49,MATCH(C2953,Hotels!$A$2:$A$49,0))</f>
        <v>Agra</v>
      </c>
      <c r="E2953" s="11">
        <v>45965</v>
      </c>
      <c r="F2953" s="11">
        <v>45973</v>
      </c>
      <c r="G2953" s="11">
        <v>45977</v>
      </c>
      <c r="H2953" s="13">
        <f>DATE(YEAR(F2953),MONTH(F2953),1)</f>
        <v>45962</v>
      </c>
      <c r="I2953" s="2">
        <f>G2953-F2953</f>
        <v>4</v>
      </c>
      <c r="J2953" s="2">
        <f>F2953-E2953</f>
        <v>8</v>
      </c>
      <c r="K2953" s="2" t="s">
        <v>2646</v>
      </c>
      <c r="L2953" s="2">
        <v>1</v>
      </c>
      <c r="M2953" s="2">
        <v>2</v>
      </c>
      <c r="N2953" s="2">
        <v>0</v>
      </c>
      <c r="O2953" s="2" t="s">
        <v>2689</v>
      </c>
      <c r="P2953" s="2" t="s">
        <v>2656</v>
      </c>
      <c r="Q2953" s="2" t="s">
        <v>2649</v>
      </c>
      <c r="R2953" s="3">
        <v>5600</v>
      </c>
      <c r="S2953" s="3">
        <f>I2953*L2953*R2953</f>
        <v>22400</v>
      </c>
      <c r="T2953" s="2">
        <f>M2953+N2953</f>
        <v>2</v>
      </c>
    </row>
    <row r="2954" spans="1:20" x14ac:dyDescent="0.2">
      <c r="A2954" s="2" t="s">
        <v>5618</v>
      </c>
      <c r="B2954" s="2" t="s">
        <v>1551</v>
      </c>
      <c r="C2954" s="2" t="s">
        <v>77</v>
      </c>
      <c r="D2954" s="2" t="str">
        <f>INDEX(Hotels!$C$2:$C$49,MATCH(C2954,Hotels!$A$2:$A$49,0))</f>
        <v>Bengaluru</v>
      </c>
      <c r="E2954" s="11">
        <v>45965</v>
      </c>
      <c r="F2954" s="11">
        <v>45984</v>
      </c>
      <c r="G2954" s="11">
        <v>45986</v>
      </c>
      <c r="H2954" s="13">
        <f>DATE(YEAR(F2954),MONTH(F2954),1)</f>
        <v>45962</v>
      </c>
      <c r="I2954" s="2">
        <f>G2954-F2954</f>
        <v>2</v>
      </c>
      <c r="J2954" s="2">
        <f>F2954-E2954</f>
        <v>19</v>
      </c>
      <c r="K2954" s="2" t="s">
        <v>2668</v>
      </c>
      <c r="L2954" s="2">
        <v>1</v>
      </c>
      <c r="M2954" s="2">
        <v>2</v>
      </c>
      <c r="N2954" s="2">
        <v>0</v>
      </c>
      <c r="O2954" s="2" t="s">
        <v>2689</v>
      </c>
      <c r="P2954" s="2" t="s">
        <v>2656</v>
      </c>
      <c r="Q2954" s="2" t="s">
        <v>2649</v>
      </c>
      <c r="R2954" s="3">
        <v>7000</v>
      </c>
      <c r="S2954" s="3">
        <f>I2954*L2954*R2954</f>
        <v>14000</v>
      </c>
      <c r="T2954" s="2">
        <f>M2954+N2954</f>
        <v>2</v>
      </c>
    </row>
    <row r="2955" spans="1:20" x14ac:dyDescent="0.2">
      <c r="A2955" s="2" t="s">
        <v>5619</v>
      </c>
      <c r="B2955" s="2" t="s">
        <v>1848</v>
      </c>
      <c r="C2955" s="2" t="s">
        <v>110</v>
      </c>
      <c r="D2955" s="2" t="str">
        <f>INDEX(Hotels!$C$2:$C$49,MATCH(C2955,Hotels!$A$2:$A$49,0))</f>
        <v>Manali</v>
      </c>
      <c r="E2955" s="11">
        <v>45965</v>
      </c>
      <c r="F2955" s="11">
        <v>46016</v>
      </c>
      <c r="G2955" s="11">
        <v>46019</v>
      </c>
      <c r="H2955" s="13">
        <f>DATE(YEAR(F2955),MONTH(F2955),1)</f>
        <v>45992</v>
      </c>
      <c r="I2955" s="2">
        <f>G2955-F2955</f>
        <v>3</v>
      </c>
      <c r="J2955" s="2">
        <f>F2955-E2955</f>
        <v>51</v>
      </c>
      <c r="K2955" s="2" t="s">
        <v>2668</v>
      </c>
      <c r="L2955" s="2">
        <v>1</v>
      </c>
      <c r="M2955" s="2">
        <v>2</v>
      </c>
      <c r="N2955" s="2">
        <v>3</v>
      </c>
      <c r="O2955" s="2" t="s">
        <v>2658</v>
      </c>
      <c r="P2955" s="2" t="s">
        <v>2662</v>
      </c>
      <c r="Q2955" s="2" t="s">
        <v>2649</v>
      </c>
      <c r="R2955" s="3">
        <v>5400</v>
      </c>
      <c r="S2955" s="3">
        <f>I2955*L2955*R2955</f>
        <v>16200</v>
      </c>
      <c r="T2955" s="2">
        <f>M2955+N2955</f>
        <v>5</v>
      </c>
    </row>
    <row r="2956" spans="1:20" x14ac:dyDescent="0.2">
      <c r="A2956" s="2" t="s">
        <v>5620</v>
      </c>
      <c r="B2956" s="2" t="s">
        <v>2133</v>
      </c>
      <c r="C2956" s="2" t="s">
        <v>37</v>
      </c>
      <c r="D2956" s="2" t="str">
        <f>INDEX(Hotels!$C$2:$C$49,MATCH(C2956,Hotels!$A$2:$A$49,0))</f>
        <v>Udaipur</v>
      </c>
      <c r="E2956" s="11">
        <v>45965</v>
      </c>
      <c r="F2956" s="11">
        <v>45973</v>
      </c>
      <c r="G2956" s="11">
        <v>45976</v>
      </c>
      <c r="H2956" s="13">
        <f>DATE(YEAR(F2956),MONTH(F2956),1)</f>
        <v>45962</v>
      </c>
      <c r="I2956" s="2">
        <f>G2956-F2956</f>
        <v>3</v>
      </c>
      <c r="J2956" s="2">
        <f>F2956-E2956</f>
        <v>8</v>
      </c>
      <c r="K2956" s="2" t="s">
        <v>2668</v>
      </c>
      <c r="L2956" s="2">
        <v>1</v>
      </c>
      <c r="M2956" s="2">
        <v>1</v>
      </c>
      <c r="N2956" s="2">
        <v>0</v>
      </c>
      <c r="O2956" s="2" t="s">
        <v>2732</v>
      </c>
      <c r="P2956" s="2" t="s">
        <v>2648</v>
      </c>
      <c r="Q2956" s="2" t="s">
        <v>2649</v>
      </c>
      <c r="R2956" s="3">
        <v>15050</v>
      </c>
      <c r="S2956" s="3">
        <f>I2956*L2956*R2956</f>
        <v>45150</v>
      </c>
      <c r="T2956" s="2">
        <f>M2956+N2956</f>
        <v>1</v>
      </c>
    </row>
    <row r="2957" spans="1:20" x14ac:dyDescent="0.2">
      <c r="A2957" s="2" t="s">
        <v>5621</v>
      </c>
      <c r="B2957" s="2" t="s">
        <v>2415</v>
      </c>
      <c r="C2957" s="2" t="s">
        <v>37</v>
      </c>
      <c r="D2957" s="2" t="str">
        <f>INDEX(Hotels!$C$2:$C$49,MATCH(C2957,Hotels!$A$2:$A$49,0))</f>
        <v>Udaipur</v>
      </c>
      <c r="E2957" s="11">
        <v>45965</v>
      </c>
      <c r="F2957" s="11">
        <v>45969</v>
      </c>
      <c r="G2957" s="11">
        <v>45973</v>
      </c>
      <c r="H2957" s="13">
        <f>DATE(YEAR(F2957),MONTH(F2957),1)</f>
        <v>45962</v>
      </c>
      <c r="I2957" s="2">
        <f>G2957-F2957</f>
        <v>4</v>
      </c>
      <c r="J2957" s="2">
        <f>F2957-E2957</f>
        <v>4</v>
      </c>
      <c r="K2957" s="2" t="s">
        <v>2646</v>
      </c>
      <c r="L2957" s="2">
        <v>2</v>
      </c>
      <c r="M2957" s="2">
        <v>4</v>
      </c>
      <c r="N2957" s="2">
        <v>3</v>
      </c>
      <c r="O2957" s="2" t="s">
        <v>2658</v>
      </c>
      <c r="P2957" s="2" t="s">
        <v>2656</v>
      </c>
      <c r="Q2957" s="2" t="s">
        <v>2649</v>
      </c>
      <c r="R2957" s="3">
        <v>26900</v>
      </c>
      <c r="S2957" s="3">
        <f>I2957*L2957*R2957</f>
        <v>215200</v>
      </c>
      <c r="T2957" s="2">
        <f>M2957+N2957</f>
        <v>7</v>
      </c>
    </row>
    <row r="2958" spans="1:20" x14ac:dyDescent="0.2">
      <c r="A2958" s="2" t="s">
        <v>5622</v>
      </c>
      <c r="B2958" s="2" t="s">
        <v>2565</v>
      </c>
      <c r="C2958" s="2" t="s">
        <v>59</v>
      </c>
      <c r="D2958" s="2" t="str">
        <f>INDEX(Hotels!$C$2:$C$49,MATCH(C2958,Hotels!$A$2:$A$49,0))</f>
        <v>Mumbai</v>
      </c>
      <c r="E2958" s="11">
        <v>45965</v>
      </c>
      <c r="F2958" s="11">
        <v>45980</v>
      </c>
      <c r="G2958" s="11">
        <v>45984</v>
      </c>
      <c r="H2958" s="13">
        <f>DATE(YEAR(F2958),MONTH(F2958),1)</f>
        <v>45962</v>
      </c>
      <c r="I2958" s="2">
        <f>G2958-F2958</f>
        <v>4</v>
      </c>
      <c r="J2958" s="2">
        <f>F2958-E2958</f>
        <v>15</v>
      </c>
      <c r="K2958" s="2" t="s">
        <v>2668</v>
      </c>
      <c r="L2958" s="2">
        <v>1</v>
      </c>
      <c r="M2958" s="2">
        <v>2</v>
      </c>
      <c r="N2958" s="2">
        <v>2</v>
      </c>
      <c r="O2958" s="2" t="s">
        <v>2658</v>
      </c>
      <c r="P2958" s="2" t="s">
        <v>2656</v>
      </c>
      <c r="Q2958" s="2" t="s">
        <v>2649</v>
      </c>
      <c r="R2958" s="3">
        <v>5600</v>
      </c>
      <c r="S2958" s="3">
        <f>I2958*L2958*R2958</f>
        <v>22400</v>
      </c>
      <c r="T2958" s="2">
        <f>M2958+N2958</f>
        <v>4</v>
      </c>
    </row>
    <row r="2959" spans="1:20" x14ac:dyDescent="0.2">
      <c r="A2959" s="2" t="s">
        <v>5623</v>
      </c>
      <c r="B2959" s="2" t="s">
        <v>783</v>
      </c>
      <c r="C2959" s="2" t="s">
        <v>63</v>
      </c>
      <c r="D2959" s="2" t="str">
        <f>INDEX(Hotels!$C$2:$C$49,MATCH(C2959,Hotels!$A$2:$A$49,0))</f>
        <v>New Delhi</v>
      </c>
      <c r="E2959" s="11">
        <v>45966</v>
      </c>
      <c r="F2959" s="11">
        <v>45971</v>
      </c>
      <c r="G2959" s="11">
        <v>45974</v>
      </c>
      <c r="H2959" s="13">
        <f>DATE(YEAR(F2959),MONTH(F2959),1)</f>
        <v>45962</v>
      </c>
      <c r="I2959" s="2">
        <f>G2959-F2959</f>
        <v>3</v>
      </c>
      <c r="J2959" s="2">
        <f>F2959-E2959</f>
        <v>5</v>
      </c>
      <c r="K2959" s="2" t="s">
        <v>2646</v>
      </c>
      <c r="L2959" s="2">
        <v>1</v>
      </c>
      <c r="M2959" s="2">
        <v>1</v>
      </c>
      <c r="N2959" s="2">
        <v>0</v>
      </c>
      <c r="O2959" s="2" t="s">
        <v>2732</v>
      </c>
      <c r="P2959" s="2" t="s">
        <v>2652</v>
      </c>
      <c r="Q2959" s="2" t="s">
        <v>2649</v>
      </c>
      <c r="R2959" s="3">
        <v>16150</v>
      </c>
      <c r="S2959" s="3">
        <f>I2959*L2959*R2959</f>
        <v>48450</v>
      </c>
      <c r="T2959" s="2">
        <f>M2959+N2959</f>
        <v>1</v>
      </c>
    </row>
    <row r="2960" spans="1:20" x14ac:dyDescent="0.2">
      <c r="A2960" s="2" t="s">
        <v>5624</v>
      </c>
      <c r="B2960" s="2" t="s">
        <v>846</v>
      </c>
      <c r="C2960" s="2" t="s">
        <v>69</v>
      </c>
      <c r="D2960" s="2" t="str">
        <f>INDEX(Hotels!$C$2:$C$49,MATCH(C2960,Hotels!$A$2:$A$49,0))</f>
        <v>New Delhi</v>
      </c>
      <c r="E2960" s="11">
        <v>45966</v>
      </c>
      <c r="F2960" s="11">
        <v>46024</v>
      </c>
      <c r="G2960" s="11">
        <v>46029</v>
      </c>
      <c r="H2960" s="13">
        <f>DATE(YEAR(F2960),MONTH(F2960),1)</f>
        <v>46023</v>
      </c>
      <c r="I2960" s="2">
        <f>G2960-F2960</f>
        <v>5</v>
      </c>
      <c r="J2960" s="2">
        <f>F2960-E2960</f>
        <v>58</v>
      </c>
      <c r="K2960" s="2" t="s">
        <v>2668</v>
      </c>
      <c r="L2960" s="2">
        <v>1</v>
      </c>
      <c r="M2960" s="2">
        <v>2</v>
      </c>
      <c r="N2960" s="2">
        <v>0</v>
      </c>
      <c r="O2960" s="2" t="s">
        <v>2647</v>
      </c>
      <c r="P2960" s="2" t="s">
        <v>2656</v>
      </c>
      <c r="Q2960" s="2" t="s">
        <v>2649</v>
      </c>
      <c r="R2960" s="3">
        <v>15500</v>
      </c>
      <c r="S2960" s="3">
        <f>I2960*L2960*R2960</f>
        <v>77500</v>
      </c>
      <c r="T2960" s="2">
        <f>M2960+N2960</f>
        <v>2</v>
      </c>
    </row>
    <row r="2961" spans="1:20" x14ac:dyDescent="0.2">
      <c r="A2961" s="2" t="s">
        <v>5625</v>
      </c>
      <c r="B2961" s="2" t="s">
        <v>1238</v>
      </c>
      <c r="C2961" s="2" t="s">
        <v>73</v>
      </c>
      <c r="D2961" s="2" t="str">
        <f>INDEX(Hotels!$C$2:$C$49,MATCH(C2961,Hotels!$A$2:$A$49,0))</f>
        <v>Bengaluru</v>
      </c>
      <c r="E2961" s="11">
        <v>45966</v>
      </c>
      <c r="F2961" s="11">
        <v>45995</v>
      </c>
      <c r="G2961" s="11">
        <v>46000</v>
      </c>
      <c r="H2961" s="13">
        <f>DATE(YEAR(F2961),MONTH(F2961),1)</f>
        <v>45992</v>
      </c>
      <c r="I2961" s="2">
        <f>G2961-F2961</f>
        <v>5</v>
      </c>
      <c r="J2961" s="2">
        <f>F2961-E2961</f>
        <v>29</v>
      </c>
      <c r="K2961" s="2" t="s">
        <v>2655</v>
      </c>
      <c r="L2961" s="2">
        <v>1</v>
      </c>
      <c r="M2961" s="2">
        <v>2</v>
      </c>
      <c r="N2961" s="2">
        <v>3</v>
      </c>
      <c r="O2961" s="2" t="s">
        <v>2651</v>
      </c>
      <c r="P2961" s="2" t="s">
        <v>2652</v>
      </c>
      <c r="Q2961" s="2" t="s">
        <v>2664</v>
      </c>
      <c r="R2961" s="3">
        <v>10000</v>
      </c>
      <c r="S2961" s="3">
        <f>I2961*L2961*R2961</f>
        <v>50000</v>
      </c>
      <c r="T2961" s="2">
        <f>M2961+N2961</f>
        <v>5</v>
      </c>
    </row>
    <row r="2962" spans="1:20" x14ac:dyDescent="0.2">
      <c r="A2962" s="2" t="s">
        <v>5626</v>
      </c>
      <c r="B2962" s="2" t="s">
        <v>1297</v>
      </c>
      <c r="C2962" s="2" t="s">
        <v>108</v>
      </c>
      <c r="D2962" s="2" t="str">
        <f>INDEX(Hotels!$C$2:$C$49,MATCH(C2962,Hotels!$A$2:$A$49,0))</f>
        <v>Manali</v>
      </c>
      <c r="E2962" s="11">
        <v>45966</v>
      </c>
      <c r="F2962" s="11">
        <v>45967</v>
      </c>
      <c r="G2962" s="11">
        <v>45970</v>
      </c>
      <c r="H2962" s="13">
        <f>DATE(YEAR(F2962),MONTH(F2962),1)</f>
        <v>45962</v>
      </c>
      <c r="I2962" s="2">
        <f>G2962-F2962</f>
        <v>3</v>
      </c>
      <c r="J2962" s="2">
        <f>F2962-E2962</f>
        <v>1</v>
      </c>
      <c r="K2962" s="2" t="s">
        <v>2646</v>
      </c>
      <c r="L2962" s="2">
        <v>1</v>
      </c>
      <c r="M2962" s="2">
        <v>1</v>
      </c>
      <c r="N2962" s="2">
        <v>0</v>
      </c>
      <c r="O2962" s="2" t="s">
        <v>2647</v>
      </c>
      <c r="P2962" s="2" t="s">
        <v>2662</v>
      </c>
      <c r="Q2962" s="2" t="s">
        <v>2649</v>
      </c>
      <c r="R2962" s="3">
        <v>17650</v>
      </c>
      <c r="S2962" s="3">
        <f>I2962*L2962*R2962</f>
        <v>52950</v>
      </c>
      <c r="T2962" s="2">
        <f>M2962+N2962</f>
        <v>1</v>
      </c>
    </row>
    <row r="2963" spans="1:20" x14ac:dyDescent="0.2">
      <c r="A2963" s="2" t="s">
        <v>5627</v>
      </c>
      <c r="B2963" s="2" t="s">
        <v>1426</v>
      </c>
      <c r="C2963" s="2" t="s">
        <v>34</v>
      </c>
      <c r="D2963" s="2" t="str">
        <f>INDEX(Hotels!$C$2:$C$49,MATCH(C2963,Hotels!$A$2:$A$49,0))</f>
        <v>Udaipur</v>
      </c>
      <c r="E2963" s="11">
        <v>45966</v>
      </c>
      <c r="F2963" s="11">
        <v>45970</v>
      </c>
      <c r="G2963" s="11">
        <v>45973</v>
      </c>
      <c r="H2963" s="13">
        <f>DATE(YEAR(F2963),MONTH(F2963),1)</f>
        <v>45962</v>
      </c>
      <c r="I2963" s="2">
        <f>G2963-F2963</f>
        <v>3</v>
      </c>
      <c r="J2963" s="2">
        <f>F2963-E2963</f>
        <v>4</v>
      </c>
      <c r="K2963" s="2" t="s">
        <v>2655</v>
      </c>
      <c r="L2963" s="2">
        <v>1</v>
      </c>
      <c r="M2963" s="2">
        <v>1</v>
      </c>
      <c r="N2963" s="2">
        <v>0</v>
      </c>
      <c r="O2963" s="2" t="s">
        <v>2732</v>
      </c>
      <c r="P2963" s="2" t="s">
        <v>2656</v>
      </c>
      <c r="Q2963" s="2" t="s">
        <v>2649</v>
      </c>
      <c r="R2963" s="3">
        <v>9000</v>
      </c>
      <c r="S2963" s="3">
        <f>I2963*L2963*R2963</f>
        <v>27000</v>
      </c>
      <c r="T2963" s="2">
        <f>M2963+N2963</f>
        <v>1</v>
      </c>
    </row>
    <row r="2964" spans="1:20" x14ac:dyDescent="0.2">
      <c r="A2964" s="2" t="s">
        <v>5628</v>
      </c>
      <c r="B2964" s="2" t="s">
        <v>1563</v>
      </c>
      <c r="C2964" s="2" t="s">
        <v>37</v>
      </c>
      <c r="D2964" s="2" t="str">
        <f>INDEX(Hotels!$C$2:$C$49,MATCH(C2964,Hotels!$A$2:$A$49,0))</f>
        <v>Udaipur</v>
      </c>
      <c r="E2964" s="11">
        <v>45966</v>
      </c>
      <c r="F2964" s="11">
        <v>45973</v>
      </c>
      <c r="G2964" s="11">
        <v>45974</v>
      </c>
      <c r="H2964" s="13">
        <f>DATE(YEAR(F2964),MONTH(F2964),1)</f>
        <v>45962</v>
      </c>
      <c r="I2964" s="2">
        <f>G2964-F2964</f>
        <v>1</v>
      </c>
      <c r="J2964" s="2">
        <f>F2964-E2964</f>
        <v>7</v>
      </c>
      <c r="K2964" s="2" t="s">
        <v>2666</v>
      </c>
      <c r="L2964" s="2">
        <v>1</v>
      </c>
      <c r="M2964" s="2">
        <v>2</v>
      </c>
      <c r="N2964" s="2">
        <v>0</v>
      </c>
      <c r="O2964" s="2" t="s">
        <v>2732</v>
      </c>
      <c r="P2964" s="2" t="s">
        <v>2648</v>
      </c>
      <c r="Q2964" s="2" t="s">
        <v>2649</v>
      </c>
      <c r="R2964" s="3">
        <v>37250</v>
      </c>
      <c r="S2964" s="3">
        <f>I2964*L2964*R2964</f>
        <v>37250</v>
      </c>
      <c r="T2964" s="2">
        <f>M2964+N2964</f>
        <v>2</v>
      </c>
    </row>
    <row r="2965" spans="1:20" x14ac:dyDescent="0.2">
      <c r="A2965" s="2" t="s">
        <v>5629</v>
      </c>
      <c r="B2965" s="2" t="s">
        <v>1621</v>
      </c>
      <c r="C2965" s="2" t="s">
        <v>63</v>
      </c>
      <c r="D2965" s="2" t="str">
        <f>INDEX(Hotels!$C$2:$C$49,MATCH(C2965,Hotels!$A$2:$A$49,0))</f>
        <v>New Delhi</v>
      </c>
      <c r="E2965" s="11">
        <v>45966</v>
      </c>
      <c r="F2965" s="11">
        <v>46035</v>
      </c>
      <c r="G2965" s="11">
        <v>46038</v>
      </c>
      <c r="H2965" s="13">
        <f>DATE(YEAR(F2965),MONTH(F2965),1)</f>
        <v>46023</v>
      </c>
      <c r="I2965" s="2">
        <f>G2965-F2965</f>
        <v>3</v>
      </c>
      <c r="J2965" s="2">
        <f>F2965-E2965</f>
        <v>69</v>
      </c>
      <c r="K2965" s="2" t="s">
        <v>2668</v>
      </c>
      <c r="L2965" s="2">
        <v>1</v>
      </c>
      <c r="M2965" s="2">
        <v>1</v>
      </c>
      <c r="N2965" s="2">
        <v>0</v>
      </c>
      <c r="O2965" s="2" t="s">
        <v>2647</v>
      </c>
      <c r="P2965" s="2" t="s">
        <v>2652</v>
      </c>
      <c r="Q2965" s="2" t="s">
        <v>2649</v>
      </c>
      <c r="R2965" s="3">
        <v>9250</v>
      </c>
      <c r="S2965" s="3">
        <f>I2965*L2965*R2965</f>
        <v>27750</v>
      </c>
      <c r="T2965" s="2">
        <f>M2965+N2965</f>
        <v>1</v>
      </c>
    </row>
    <row r="2966" spans="1:20" x14ac:dyDescent="0.2">
      <c r="A2966" s="2" t="s">
        <v>5630</v>
      </c>
      <c r="B2966" s="2" t="s">
        <v>1770</v>
      </c>
      <c r="C2966" s="2" t="s">
        <v>83</v>
      </c>
      <c r="D2966" s="2" t="str">
        <f>INDEX(Hotels!$C$2:$C$49,MATCH(C2966,Hotels!$A$2:$A$49,0))</f>
        <v>Kochi</v>
      </c>
      <c r="E2966" s="11">
        <v>45966</v>
      </c>
      <c r="F2966" s="11">
        <v>46015</v>
      </c>
      <c r="G2966" s="11">
        <v>46020</v>
      </c>
      <c r="H2966" s="13">
        <f>DATE(YEAR(F2966),MONTH(F2966),1)</f>
        <v>45992</v>
      </c>
      <c r="I2966" s="2">
        <f>G2966-F2966</f>
        <v>5</v>
      </c>
      <c r="J2966" s="2">
        <f>F2966-E2966</f>
        <v>49</v>
      </c>
      <c r="K2966" s="2" t="s">
        <v>2655</v>
      </c>
      <c r="L2966" s="2">
        <v>1</v>
      </c>
      <c r="M2966" s="2">
        <v>3</v>
      </c>
      <c r="N2966" s="2">
        <v>0</v>
      </c>
      <c r="O2966" s="2" t="s">
        <v>2658</v>
      </c>
      <c r="P2966" s="2" t="s">
        <v>2652</v>
      </c>
      <c r="Q2966" s="2" t="s">
        <v>2664</v>
      </c>
      <c r="R2966" s="3">
        <v>13800</v>
      </c>
      <c r="S2966" s="3">
        <f>I2966*L2966*R2966</f>
        <v>69000</v>
      </c>
      <c r="T2966" s="2">
        <f>M2966+N2966</f>
        <v>3</v>
      </c>
    </row>
    <row r="2967" spans="1:20" x14ac:dyDescent="0.2">
      <c r="A2967" s="2" t="s">
        <v>5631</v>
      </c>
      <c r="B2967" s="2" t="s">
        <v>2069</v>
      </c>
      <c r="C2967" s="2" t="s">
        <v>19</v>
      </c>
      <c r="D2967" s="2" t="str">
        <f>INDEX(Hotels!$C$2:$C$49,MATCH(C2967,Hotels!$A$2:$A$49,0))</f>
        <v>Goa</v>
      </c>
      <c r="E2967" s="11">
        <v>45966</v>
      </c>
      <c r="F2967" s="11">
        <v>45970</v>
      </c>
      <c r="G2967" s="11">
        <v>45973</v>
      </c>
      <c r="H2967" s="13">
        <f>DATE(YEAR(F2967),MONTH(F2967),1)</f>
        <v>45962</v>
      </c>
      <c r="I2967" s="2">
        <f>G2967-F2967</f>
        <v>3</v>
      </c>
      <c r="J2967" s="2">
        <f>F2967-E2967</f>
        <v>4</v>
      </c>
      <c r="K2967" s="2" t="s">
        <v>2668</v>
      </c>
      <c r="L2967" s="2">
        <v>1</v>
      </c>
      <c r="M2967" s="2">
        <v>1</v>
      </c>
      <c r="N2967" s="2">
        <v>0</v>
      </c>
      <c r="O2967" s="2" t="s">
        <v>2647</v>
      </c>
      <c r="P2967" s="2" t="s">
        <v>2652</v>
      </c>
      <c r="Q2967" s="2" t="s">
        <v>2649</v>
      </c>
      <c r="R2967" s="3">
        <v>6800</v>
      </c>
      <c r="S2967" s="3">
        <f>I2967*L2967*R2967</f>
        <v>20400</v>
      </c>
      <c r="T2967" s="2">
        <f>M2967+N2967</f>
        <v>1</v>
      </c>
    </row>
    <row r="2968" spans="1:20" x14ac:dyDescent="0.2">
      <c r="A2968" s="2" t="s">
        <v>5632</v>
      </c>
      <c r="B2968" s="2" t="s">
        <v>2231</v>
      </c>
      <c r="C2968" s="2" t="s">
        <v>118</v>
      </c>
      <c r="D2968" s="2" t="str">
        <f>INDEX(Hotels!$C$2:$C$49,MATCH(C2968,Hotels!$A$2:$A$49,0))</f>
        <v>Rishikesh</v>
      </c>
      <c r="E2968" s="11">
        <v>45966</v>
      </c>
      <c r="F2968" s="11">
        <v>46113</v>
      </c>
      <c r="G2968" s="11">
        <v>46116</v>
      </c>
      <c r="H2968" s="13">
        <f>DATE(YEAR(F2968),MONTH(F2968),1)</f>
        <v>46113</v>
      </c>
      <c r="I2968" s="2">
        <f>G2968-F2968</f>
        <v>3</v>
      </c>
      <c r="J2968" s="2">
        <f>F2968-E2968</f>
        <v>147</v>
      </c>
      <c r="K2968" s="2" t="s">
        <v>2655</v>
      </c>
      <c r="L2968" s="2">
        <v>1</v>
      </c>
      <c r="M2968" s="2">
        <v>3</v>
      </c>
      <c r="N2968" s="2">
        <v>0</v>
      </c>
      <c r="O2968" s="2" t="s">
        <v>2689</v>
      </c>
      <c r="P2968" s="2" t="s">
        <v>2656</v>
      </c>
      <c r="Q2968" s="2" t="s">
        <v>2653</v>
      </c>
      <c r="R2968" s="3">
        <v>12150</v>
      </c>
      <c r="S2968" s="3">
        <f>I2968*L2968*R2968</f>
        <v>36450</v>
      </c>
      <c r="T2968" s="2">
        <f>M2968+N2968</f>
        <v>3</v>
      </c>
    </row>
    <row r="2969" spans="1:20" x14ac:dyDescent="0.2">
      <c r="A2969" s="2" t="s">
        <v>5633</v>
      </c>
      <c r="B2969" s="2" t="s">
        <v>2261</v>
      </c>
      <c r="C2969" s="2" t="s">
        <v>34</v>
      </c>
      <c r="D2969" s="2" t="str">
        <f>INDEX(Hotels!$C$2:$C$49,MATCH(C2969,Hotels!$A$2:$A$49,0))</f>
        <v>Udaipur</v>
      </c>
      <c r="E2969" s="11">
        <v>45966</v>
      </c>
      <c r="F2969" s="11">
        <v>45990</v>
      </c>
      <c r="G2969" s="11">
        <v>45996</v>
      </c>
      <c r="H2969" s="13">
        <f>DATE(YEAR(F2969),MONTH(F2969),1)</f>
        <v>45962</v>
      </c>
      <c r="I2969" s="2">
        <f>G2969-F2969</f>
        <v>6</v>
      </c>
      <c r="J2969" s="2">
        <f>F2969-E2969</f>
        <v>24</v>
      </c>
      <c r="K2969" s="2" t="s">
        <v>2668</v>
      </c>
      <c r="L2969" s="2">
        <v>1</v>
      </c>
      <c r="M2969" s="2">
        <v>2</v>
      </c>
      <c r="N2969" s="2">
        <v>1</v>
      </c>
      <c r="O2969" s="2" t="s">
        <v>2670</v>
      </c>
      <c r="P2969" s="2" t="s">
        <v>2652</v>
      </c>
      <c r="Q2969" s="2" t="s">
        <v>2649</v>
      </c>
      <c r="R2969" s="3">
        <v>7000</v>
      </c>
      <c r="S2969" s="3">
        <f>I2969*L2969*R2969</f>
        <v>42000</v>
      </c>
      <c r="T2969" s="2">
        <f>M2969+N2969</f>
        <v>3</v>
      </c>
    </row>
    <row r="2970" spans="1:20" x14ac:dyDescent="0.2">
      <c r="A2970" s="2" t="s">
        <v>5634</v>
      </c>
      <c r="B2970" s="2" t="s">
        <v>2481</v>
      </c>
      <c r="C2970" s="2" t="s">
        <v>118</v>
      </c>
      <c r="D2970" s="2" t="str">
        <f>INDEX(Hotels!$C$2:$C$49,MATCH(C2970,Hotels!$A$2:$A$49,0))</f>
        <v>Rishikesh</v>
      </c>
      <c r="E2970" s="11">
        <v>45966</v>
      </c>
      <c r="F2970" s="11">
        <v>46012</v>
      </c>
      <c r="G2970" s="11">
        <v>46017</v>
      </c>
      <c r="H2970" s="13">
        <f>DATE(YEAR(F2970),MONTH(F2970),1)</f>
        <v>45992</v>
      </c>
      <c r="I2970" s="2">
        <f>G2970-F2970</f>
        <v>5</v>
      </c>
      <c r="J2970" s="2">
        <f>F2970-E2970</f>
        <v>46</v>
      </c>
      <c r="K2970" s="2" t="s">
        <v>2655</v>
      </c>
      <c r="L2970" s="2">
        <v>1</v>
      </c>
      <c r="M2970" s="2">
        <v>2</v>
      </c>
      <c r="N2970" s="2">
        <v>2</v>
      </c>
      <c r="O2970" s="2" t="s">
        <v>2689</v>
      </c>
      <c r="P2970" s="2" t="s">
        <v>2652</v>
      </c>
      <c r="Q2970" s="2" t="s">
        <v>2664</v>
      </c>
      <c r="R2970" s="3">
        <v>9450</v>
      </c>
      <c r="S2970" s="3">
        <f>I2970*L2970*R2970</f>
        <v>47250</v>
      </c>
      <c r="T2970" s="2">
        <f>M2970+N2970</f>
        <v>4</v>
      </c>
    </row>
    <row r="2971" spans="1:20" x14ac:dyDescent="0.2">
      <c r="A2971" s="2" t="s">
        <v>5635</v>
      </c>
      <c r="B2971" s="2" t="s">
        <v>2505</v>
      </c>
      <c r="C2971" s="2" t="s">
        <v>34</v>
      </c>
      <c r="D2971" s="2" t="str">
        <f>INDEX(Hotels!$C$2:$C$49,MATCH(C2971,Hotels!$A$2:$A$49,0))</f>
        <v>Udaipur</v>
      </c>
      <c r="E2971" s="11">
        <v>45966</v>
      </c>
      <c r="F2971" s="11">
        <v>46075</v>
      </c>
      <c r="G2971" s="11">
        <v>46078</v>
      </c>
      <c r="H2971" s="13">
        <f>DATE(YEAR(F2971),MONTH(F2971),1)</f>
        <v>46054</v>
      </c>
      <c r="I2971" s="2">
        <f>G2971-F2971</f>
        <v>3</v>
      </c>
      <c r="J2971" s="2">
        <f>F2971-E2971</f>
        <v>109</v>
      </c>
      <c r="K2971" s="2" t="s">
        <v>2655</v>
      </c>
      <c r="L2971" s="2">
        <v>1</v>
      </c>
      <c r="M2971" s="2">
        <v>2</v>
      </c>
      <c r="N2971" s="2">
        <v>0</v>
      </c>
      <c r="O2971" s="2" t="s">
        <v>2683</v>
      </c>
      <c r="P2971" s="2" t="s">
        <v>2672</v>
      </c>
      <c r="Q2971" s="2" t="s">
        <v>2649</v>
      </c>
      <c r="R2971" s="3">
        <v>8250</v>
      </c>
      <c r="S2971" s="3">
        <f>I2971*L2971*R2971</f>
        <v>24750</v>
      </c>
      <c r="T2971" s="2">
        <f>M2971+N2971</f>
        <v>2</v>
      </c>
    </row>
    <row r="2972" spans="1:20" x14ac:dyDescent="0.2">
      <c r="A2972" s="2" t="s">
        <v>5636</v>
      </c>
      <c r="B2972" s="2" t="s">
        <v>2512</v>
      </c>
      <c r="C2972" s="2" t="s">
        <v>69</v>
      </c>
      <c r="D2972" s="2" t="str">
        <f>INDEX(Hotels!$C$2:$C$49,MATCH(C2972,Hotels!$A$2:$A$49,0))</f>
        <v>New Delhi</v>
      </c>
      <c r="E2972" s="11">
        <v>45966</v>
      </c>
      <c r="F2972" s="11">
        <v>46022</v>
      </c>
      <c r="G2972" s="11">
        <v>46026</v>
      </c>
      <c r="H2972" s="13">
        <f>DATE(YEAR(F2972),MONTH(F2972),1)</f>
        <v>45992</v>
      </c>
      <c r="I2972" s="2">
        <f>G2972-F2972</f>
        <v>4</v>
      </c>
      <c r="J2972" s="2">
        <f>F2972-E2972</f>
        <v>56</v>
      </c>
      <c r="K2972" s="2" t="s">
        <v>2655</v>
      </c>
      <c r="L2972" s="2">
        <v>1</v>
      </c>
      <c r="M2972" s="2">
        <v>3</v>
      </c>
      <c r="N2972" s="2">
        <v>0</v>
      </c>
      <c r="O2972" s="2" t="s">
        <v>2658</v>
      </c>
      <c r="P2972" s="2" t="s">
        <v>2662</v>
      </c>
      <c r="Q2972" s="2" t="s">
        <v>2649</v>
      </c>
      <c r="R2972" s="3">
        <v>22050</v>
      </c>
      <c r="S2972" s="3">
        <f>I2972*L2972*R2972</f>
        <v>88200</v>
      </c>
      <c r="T2972" s="2">
        <f>M2972+N2972</f>
        <v>3</v>
      </c>
    </row>
    <row r="2973" spans="1:20" x14ac:dyDescent="0.2">
      <c r="A2973" s="2" t="s">
        <v>5637</v>
      </c>
      <c r="B2973" s="2" t="s">
        <v>416</v>
      </c>
      <c r="C2973" s="2" t="s">
        <v>34</v>
      </c>
      <c r="D2973" s="2" t="str">
        <f>INDEX(Hotels!$C$2:$C$49,MATCH(C2973,Hotels!$A$2:$A$49,0))</f>
        <v>Udaipur</v>
      </c>
      <c r="E2973" s="11">
        <v>45967</v>
      </c>
      <c r="F2973" s="11">
        <v>45976</v>
      </c>
      <c r="G2973" s="11">
        <v>45978</v>
      </c>
      <c r="H2973" s="13">
        <f>DATE(YEAR(F2973),MONTH(F2973),1)</f>
        <v>45962</v>
      </c>
      <c r="I2973" s="2">
        <f>G2973-F2973</f>
        <v>2</v>
      </c>
      <c r="J2973" s="2">
        <f>F2973-E2973</f>
        <v>9</v>
      </c>
      <c r="K2973" s="2" t="s">
        <v>2668</v>
      </c>
      <c r="L2973" s="2">
        <v>1</v>
      </c>
      <c r="M2973" s="2">
        <v>2</v>
      </c>
      <c r="N2973" s="2">
        <v>0</v>
      </c>
      <c r="O2973" s="2" t="s">
        <v>2689</v>
      </c>
      <c r="P2973" s="2" t="s">
        <v>2662</v>
      </c>
      <c r="Q2973" s="2" t="s">
        <v>2649</v>
      </c>
      <c r="R2973" s="3">
        <v>6750</v>
      </c>
      <c r="S2973" s="3">
        <f>I2973*L2973*R2973</f>
        <v>13500</v>
      </c>
      <c r="T2973" s="2">
        <f>M2973+N2973</f>
        <v>2</v>
      </c>
    </row>
    <row r="2974" spans="1:20" x14ac:dyDescent="0.2">
      <c r="A2974" s="2" t="s">
        <v>5638</v>
      </c>
      <c r="B2974" s="2" t="s">
        <v>624</v>
      </c>
      <c r="C2974" s="2" t="s">
        <v>22</v>
      </c>
      <c r="D2974" s="2" t="str">
        <f>INDEX(Hotels!$C$2:$C$49,MATCH(C2974,Hotels!$A$2:$A$49,0))</f>
        <v>Jaipur</v>
      </c>
      <c r="E2974" s="11">
        <v>45967</v>
      </c>
      <c r="F2974" s="11">
        <v>46007</v>
      </c>
      <c r="G2974" s="11">
        <v>46011</v>
      </c>
      <c r="H2974" s="13">
        <f>DATE(YEAR(F2974),MONTH(F2974),1)</f>
        <v>45992</v>
      </c>
      <c r="I2974" s="2">
        <f>G2974-F2974</f>
        <v>4</v>
      </c>
      <c r="J2974" s="2">
        <f>F2974-E2974</f>
        <v>40</v>
      </c>
      <c r="K2974" s="2" t="s">
        <v>2655</v>
      </c>
      <c r="L2974" s="2">
        <v>2</v>
      </c>
      <c r="M2974" s="2">
        <v>4</v>
      </c>
      <c r="N2974" s="2">
        <v>2</v>
      </c>
      <c r="O2974" s="2" t="s">
        <v>2670</v>
      </c>
      <c r="P2974" s="2" t="s">
        <v>2672</v>
      </c>
      <c r="Q2974" s="2" t="s">
        <v>2649</v>
      </c>
      <c r="R2974" s="3">
        <v>4800</v>
      </c>
      <c r="S2974" s="3">
        <f>I2974*L2974*R2974</f>
        <v>38400</v>
      </c>
      <c r="T2974" s="2">
        <f>M2974+N2974</f>
        <v>6</v>
      </c>
    </row>
    <row r="2975" spans="1:20" x14ac:dyDescent="0.2">
      <c r="A2975" s="2" t="s">
        <v>5639</v>
      </c>
      <c r="B2975" s="2" t="s">
        <v>628</v>
      </c>
      <c r="C2975" s="2" t="s">
        <v>29</v>
      </c>
      <c r="D2975" s="2" t="str">
        <f>INDEX(Hotels!$C$2:$C$49,MATCH(C2975,Hotels!$A$2:$A$49,0))</f>
        <v>Jaipur</v>
      </c>
      <c r="E2975" s="11">
        <v>45967</v>
      </c>
      <c r="F2975" s="11">
        <v>45968</v>
      </c>
      <c r="G2975" s="11">
        <v>45974</v>
      </c>
      <c r="H2975" s="13">
        <f>DATE(YEAR(F2975),MONTH(F2975),1)</f>
        <v>45962</v>
      </c>
      <c r="I2975" s="2">
        <f>G2975-F2975</f>
        <v>6</v>
      </c>
      <c r="J2975" s="2">
        <f>F2975-E2975</f>
        <v>1</v>
      </c>
      <c r="K2975" s="2" t="s">
        <v>2655</v>
      </c>
      <c r="L2975" s="2">
        <v>1</v>
      </c>
      <c r="M2975" s="2">
        <v>2</v>
      </c>
      <c r="N2975" s="2">
        <v>1</v>
      </c>
      <c r="O2975" s="2" t="s">
        <v>2651</v>
      </c>
      <c r="P2975" s="2" t="s">
        <v>2672</v>
      </c>
      <c r="Q2975" s="2" t="s">
        <v>2653</v>
      </c>
      <c r="R2975" s="3">
        <v>8900</v>
      </c>
      <c r="S2975" s="3">
        <f>I2975*L2975*R2975</f>
        <v>53400</v>
      </c>
      <c r="T2975" s="2">
        <f>M2975+N2975</f>
        <v>3</v>
      </c>
    </row>
    <row r="2976" spans="1:20" x14ac:dyDescent="0.2">
      <c r="A2976" s="2" t="s">
        <v>5640</v>
      </c>
      <c r="B2976" s="2" t="s">
        <v>673</v>
      </c>
      <c r="C2976" s="2" t="s">
        <v>29</v>
      </c>
      <c r="D2976" s="2" t="str">
        <f>INDEX(Hotels!$C$2:$C$49,MATCH(C2976,Hotels!$A$2:$A$49,0))</f>
        <v>Jaipur</v>
      </c>
      <c r="E2976" s="11">
        <v>45967</v>
      </c>
      <c r="F2976" s="11">
        <v>46032</v>
      </c>
      <c r="G2976" s="11">
        <v>46035</v>
      </c>
      <c r="H2976" s="13">
        <f>DATE(YEAR(F2976),MONTH(F2976),1)</f>
        <v>46023</v>
      </c>
      <c r="I2976" s="2">
        <f>G2976-F2976</f>
        <v>3</v>
      </c>
      <c r="J2976" s="2">
        <f>F2976-E2976</f>
        <v>65</v>
      </c>
      <c r="K2976" s="2" t="s">
        <v>2668</v>
      </c>
      <c r="L2976" s="2">
        <v>1</v>
      </c>
      <c r="M2976" s="2">
        <v>2</v>
      </c>
      <c r="N2976" s="2">
        <v>1</v>
      </c>
      <c r="O2976" s="2" t="s">
        <v>2670</v>
      </c>
      <c r="P2976" s="2" t="s">
        <v>2659</v>
      </c>
      <c r="Q2976" s="2" t="s">
        <v>2653</v>
      </c>
      <c r="R2976" s="3">
        <v>6700</v>
      </c>
      <c r="S2976" s="3">
        <f>I2976*L2976*R2976</f>
        <v>20100</v>
      </c>
      <c r="T2976" s="2">
        <f>M2976+N2976</f>
        <v>3</v>
      </c>
    </row>
    <row r="2977" spans="1:20" x14ac:dyDescent="0.2">
      <c r="A2977" s="2" t="s">
        <v>5641</v>
      </c>
      <c r="B2977" s="2" t="s">
        <v>755</v>
      </c>
      <c r="C2977" s="2" t="s">
        <v>13</v>
      </c>
      <c r="D2977" s="2" t="str">
        <f>INDEX(Hotels!$C$2:$C$49,MATCH(C2977,Hotels!$A$2:$A$49,0))</f>
        <v>Goa</v>
      </c>
      <c r="E2977" s="11">
        <v>45967</v>
      </c>
      <c r="F2977" s="11">
        <v>46032</v>
      </c>
      <c r="G2977" s="11">
        <v>46035</v>
      </c>
      <c r="H2977" s="13">
        <f>DATE(YEAR(F2977),MONTH(F2977),1)</f>
        <v>46023</v>
      </c>
      <c r="I2977" s="2">
        <f>G2977-F2977</f>
        <v>3</v>
      </c>
      <c r="J2977" s="2">
        <f>F2977-E2977</f>
        <v>65</v>
      </c>
      <c r="K2977" s="2" t="s">
        <v>2666</v>
      </c>
      <c r="L2977" s="2">
        <v>1</v>
      </c>
      <c r="M2977" s="2">
        <v>2</v>
      </c>
      <c r="N2977" s="2">
        <v>1</v>
      </c>
      <c r="O2977" s="2" t="s">
        <v>2683</v>
      </c>
      <c r="P2977" s="2" t="s">
        <v>2656</v>
      </c>
      <c r="Q2977" s="2" t="s">
        <v>2653</v>
      </c>
      <c r="R2977" s="3">
        <v>33550</v>
      </c>
      <c r="S2977" s="3">
        <f>I2977*L2977*R2977</f>
        <v>100650</v>
      </c>
      <c r="T2977" s="2">
        <f>M2977+N2977</f>
        <v>3</v>
      </c>
    </row>
    <row r="2978" spans="1:20" x14ac:dyDescent="0.2">
      <c r="A2978" s="2" t="s">
        <v>5642</v>
      </c>
      <c r="B2978" s="2" t="s">
        <v>1917</v>
      </c>
      <c r="C2978" s="2" t="s">
        <v>61</v>
      </c>
      <c r="D2978" s="2" t="str">
        <f>INDEX(Hotels!$C$2:$C$49,MATCH(C2978,Hotels!$A$2:$A$49,0))</f>
        <v>Mumbai</v>
      </c>
      <c r="E2978" s="11">
        <v>45967</v>
      </c>
      <c r="F2978" s="11">
        <v>45968</v>
      </c>
      <c r="G2978" s="11">
        <v>45973</v>
      </c>
      <c r="H2978" s="13">
        <f>DATE(YEAR(F2978),MONTH(F2978),1)</f>
        <v>45962</v>
      </c>
      <c r="I2978" s="2">
        <f>G2978-F2978</f>
        <v>5</v>
      </c>
      <c r="J2978" s="2">
        <f>F2978-E2978</f>
        <v>1</v>
      </c>
      <c r="K2978" s="2" t="s">
        <v>2646</v>
      </c>
      <c r="L2978" s="2">
        <v>1</v>
      </c>
      <c r="M2978" s="2">
        <v>3</v>
      </c>
      <c r="N2978" s="2">
        <v>0</v>
      </c>
      <c r="O2978" s="2" t="s">
        <v>2670</v>
      </c>
      <c r="P2978" s="2" t="s">
        <v>2652</v>
      </c>
      <c r="Q2978" s="2" t="s">
        <v>2649</v>
      </c>
      <c r="R2978" s="3">
        <v>34750</v>
      </c>
      <c r="S2978" s="3">
        <f>I2978*L2978*R2978</f>
        <v>173750</v>
      </c>
      <c r="T2978" s="2">
        <f>M2978+N2978</f>
        <v>3</v>
      </c>
    </row>
    <row r="2979" spans="1:20" x14ac:dyDescent="0.2">
      <c r="A2979" s="2" t="s">
        <v>5643</v>
      </c>
      <c r="B2979" s="2" t="s">
        <v>236</v>
      </c>
      <c r="C2979" s="2" t="s">
        <v>26</v>
      </c>
      <c r="D2979" s="2" t="str">
        <f>INDEX(Hotels!$C$2:$C$49,MATCH(C2979,Hotels!$A$2:$A$49,0))</f>
        <v>Jaipur</v>
      </c>
      <c r="E2979" s="11">
        <v>45968</v>
      </c>
      <c r="F2979" s="11">
        <v>45972</v>
      </c>
      <c r="G2979" s="11">
        <v>45973</v>
      </c>
      <c r="H2979" s="13">
        <f>DATE(YEAR(F2979),MONTH(F2979),1)</f>
        <v>45962</v>
      </c>
      <c r="I2979" s="2">
        <f>G2979-F2979</f>
        <v>1</v>
      </c>
      <c r="J2979" s="2">
        <f>F2979-E2979</f>
        <v>4</v>
      </c>
      <c r="K2979" s="2" t="s">
        <v>2666</v>
      </c>
      <c r="L2979" s="2">
        <v>1</v>
      </c>
      <c r="M2979" s="2">
        <v>1</v>
      </c>
      <c r="N2979" s="2">
        <v>0</v>
      </c>
      <c r="O2979" s="2" t="s">
        <v>2732</v>
      </c>
      <c r="P2979" s="2" t="s">
        <v>2648</v>
      </c>
      <c r="Q2979" s="2" t="s">
        <v>2649</v>
      </c>
      <c r="R2979" s="3">
        <v>35800</v>
      </c>
      <c r="S2979" s="3">
        <f>I2979*L2979*R2979</f>
        <v>35800</v>
      </c>
      <c r="T2979" s="2">
        <f>M2979+N2979</f>
        <v>1</v>
      </c>
    </row>
    <row r="2980" spans="1:20" x14ac:dyDescent="0.2">
      <c r="A2980" s="2" t="s">
        <v>5644</v>
      </c>
      <c r="B2980" s="2" t="s">
        <v>523</v>
      </c>
      <c r="C2980" s="2" t="s">
        <v>110</v>
      </c>
      <c r="D2980" s="2" t="str">
        <f>INDEX(Hotels!$C$2:$C$49,MATCH(C2980,Hotels!$A$2:$A$49,0))</f>
        <v>Manali</v>
      </c>
      <c r="E2980" s="11">
        <v>45968</v>
      </c>
      <c r="F2980" s="11">
        <v>46083</v>
      </c>
      <c r="G2980" s="11">
        <v>46085</v>
      </c>
      <c r="H2980" s="13">
        <f>DATE(YEAR(F2980),MONTH(F2980),1)</f>
        <v>46082</v>
      </c>
      <c r="I2980" s="2">
        <f>G2980-F2980</f>
        <v>2</v>
      </c>
      <c r="J2980" s="2">
        <f>F2980-E2980</f>
        <v>115</v>
      </c>
      <c r="K2980" s="2" t="s">
        <v>2655</v>
      </c>
      <c r="L2980" s="2">
        <v>1</v>
      </c>
      <c r="M2980" s="2">
        <v>2</v>
      </c>
      <c r="N2980" s="2">
        <v>0</v>
      </c>
      <c r="O2980" s="2" t="s">
        <v>2670</v>
      </c>
      <c r="P2980" s="2" t="s">
        <v>2648</v>
      </c>
      <c r="Q2980" s="2" t="s">
        <v>2649</v>
      </c>
      <c r="R2980" s="3">
        <v>5850</v>
      </c>
      <c r="S2980" s="3">
        <f>I2980*L2980*R2980</f>
        <v>11700</v>
      </c>
      <c r="T2980" s="2">
        <f>M2980+N2980</f>
        <v>2</v>
      </c>
    </row>
    <row r="2981" spans="1:20" x14ac:dyDescent="0.2">
      <c r="A2981" s="2" t="s">
        <v>5645</v>
      </c>
      <c r="B2981" s="2" t="s">
        <v>811</v>
      </c>
      <c r="C2981" s="2" t="s">
        <v>59</v>
      </c>
      <c r="D2981" s="2" t="str">
        <f>INDEX(Hotels!$C$2:$C$49,MATCH(C2981,Hotels!$A$2:$A$49,0))</f>
        <v>Mumbai</v>
      </c>
      <c r="E2981" s="11">
        <v>45968</v>
      </c>
      <c r="F2981" s="11">
        <v>45968</v>
      </c>
      <c r="G2981" s="11">
        <v>45971</v>
      </c>
      <c r="H2981" s="13">
        <f>DATE(YEAR(F2981),MONTH(F2981),1)</f>
        <v>45962</v>
      </c>
      <c r="I2981" s="2">
        <f>G2981-F2981</f>
        <v>3</v>
      </c>
      <c r="J2981" s="2">
        <f>F2981-E2981</f>
        <v>0</v>
      </c>
      <c r="K2981" s="2" t="s">
        <v>2668</v>
      </c>
      <c r="L2981" s="2">
        <v>1</v>
      </c>
      <c r="M2981" s="2">
        <v>2</v>
      </c>
      <c r="N2981" s="2">
        <v>0</v>
      </c>
      <c r="O2981" s="2" t="s">
        <v>2732</v>
      </c>
      <c r="P2981" s="2" t="s">
        <v>2659</v>
      </c>
      <c r="Q2981" s="2" t="s">
        <v>2649</v>
      </c>
      <c r="R2981" s="3">
        <v>6050</v>
      </c>
      <c r="S2981" s="3">
        <f>I2981*L2981*R2981</f>
        <v>18150</v>
      </c>
      <c r="T2981" s="2">
        <f>M2981+N2981</f>
        <v>2</v>
      </c>
    </row>
    <row r="2982" spans="1:20" x14ac:dyDescent="0.2">
      <c r="A2982" s="2" t="s">
        <v>5646</v>
      </c>
      <c r="B2982" s="2" t="s">
        <v>1346</v>
      </c>
      <c r="C2982" s="2" t="s">
        <v>47</v>
      </c>
      <c r="D2982" s="2" t="str">
        <f>INDEX(Hotels!$C$2:$C$49,MATCH(C2982,Hotels!$A$2:$A$49,0))</f>
        <v>Agra</v>
      </c>
      <c r="E2982" s="11">
        <v>45968</v>
      </c>
      <c r="F2982" s="11">
        <v>46006</v>
      </c>
      <c r="G2982" s="11">
        <v>46008</v>
      </c>
      <c r="H2982" s="13">
        <f>DATE(YEAR(F2982),MONTH(F2982),1)</f>
        <v>45992</v>
      </c>
      <c r="I2982" s="2">
        <f>G2982-F2982</f>
        <v>2</v>
      </c>
      <c r="J2982" s="2">
        <f>F2982-E2982</f>
        <v>38</v>
      </c>
      <c r="K2982" s="2" t="s">
        <v>2646</v>
      </c>
      <c r="L2982" s="2">
        <v>1</v>
      </c>
      <c r="M2982" s="2">
        <v>1</v>
      </c>
      <c r="N2982" s="2">
        <v>0</v>
      </c>
      <c r="O2982" s="2" t="s">
        <v>2647</v>
      </c>
      <c r="P2982" s="2" t="s">
        <v>2662</v>
      </c>
      <c r="Q2982" s="2" t="s">
        <v>2649</v>
      </c>
      <c r="R2982" s="3">
        <v>9650</v>
      </c>
      <c r="S2982" s="3">
        <f>I2982*L2982*R2982</f>
        <v>19300</v>
      </c>
      <c r="T2982" s="2">
        <f>M2982+N2982</f>
        <v>1</v>
      </c>
    </row>
    <row r="2983" spans="1:20" x14ac:dyDescent="0.2">
      <c r="A2983" s="2" t="s">
        <v>5647</v>
      </c>
      <c r="B2983" s="2" t="s">
        <v>1348</v>
      </c>
      <c r="C2983" s="2" t="s">
        <v>118</v>
      </c>
      <c r="D2983" s="2" t="str">
        <f>INDEX(Hotels!$C$2:$C$49,MATCH(C2983,Hotels!$A$2:$A$49,0))</f>
        <v>Rishikesh</v>
      </c>
      <c r="E2983" s="11">
        <v>45968</v>
      </c>
      <c r="F2983" s="11">
        <v>45982</v>
      </c>
      <c r="G2983" s="11">
        <v>45984</v>
      </c>
      <c r="H2983" s="13">
        <f>DATE(YEAR(F2983),MONTH(F2983),1)</f>
        <v>45962</v>
      </c>
      <c r="I2983" s="2">
        <f>G2983-F2983</f>
        <v>2</v>
      </c>
      <c r="J2983" s="2">
        <f>F2983-E2983</f>
        <v>14</v>
      </c>
      <c r="K2983" s="2" t="s">
        <v>2655</v>
      </c>
      <c r="L2983" s="2">
        <v>1</v>
      </c>
      <c r="M2983" s="2">
        <v>1</v>
      </c>
      <c r="N2983" s="2">
        <v>0</v>
      </c>
      <c r="O2983" s="2" t="s">
        <v>2732</v>
      </c>
      <c r="P2983" s="2" t="s">
        <v>2656</v>
      </c>
      <c r="Q2983" s="2" t="s">
        <v>2649</v>
      </c>
      <c r="R2983" s="3">
        <v>9100</v>
      </c>
      <c r="S2983" s="3">
        <f>I2983*L2983*R2983</f>
        <v>18200</v>
      </c>
      <c r="T2983" s="2">
        <f>M2983+N2983</f>
        <v>1</v>
      </c>
    </row>
    <row r="2984" spans="1:20" x14ac:dyDescent="0.2">
      <c r="A2984" s="2" t="s">
        <v>5648</v>
      </c>
      <c r="B2984" s="2" t="s">
        <v>1486</v>
      </c>
      <c r="C2984" s="2" t="s">
        <v>106</v>
      </c>
      <c r="D2984" s="2" t="str">
        <f>INDEX(Hotels!$C$2:$C$49,MATCH(C2984,Hotels!$A$2:$A$49,0))</f>
        <v>Manali</v>
      </c>
      <c r="E2984" s="11">
        <v>45968</v>
      </c>
      <c r="F2984" s="11">
        <v>46026</v>
      </c>
      <c r="G2984" s="11">
        <v>46028</v>
      </c>
      <c r="H2984" s="13">
        <f>DATE(YEAR(F2984),MONTH(F2984),1)</f>
        <v>46023</v>
      </c>
      <c r="I2984" s="2">
        <f>G2984-F2984</f>
        <v>2</v>
      </c>
      <c r="J2984" s="2">
        <f>F2984-E2984</f>
        <v>58</v>
      </c>
      <c r="K2984" s="2" t="s">
        <v>2646</v>
      </c>
      <c r="L2984" s="2">
        <v>1</v>
      </c>
      <c r="M2984" s="2">
        <v>1</v>
      </c>
      <c r="N2984" s="2">
        <v>0</v>
      </c>
      <c r="O2984" s="2" t="s">
        <v>2670</v>
      </c>
      <c r="P2984" s="2" t="s">
        <v>2656</v>
      </c>
      <c r="Q2984" s="2" t="s">
        <v>2649</v>
      </c>
      <c r="R2984" s="3">
        <v>12300</v>
      </c>
      <c r="S2984" s="3">
        <f>I2984*L2984*R2984</f>
        <v>24600</v>
      </c>
      <c r="T2984" s="2">
        <f>M2984+N2984</f>
        <v>1</v>
      </c>
    </row>
    <row r="2985" spans="1:20" x14ac:dyDescent="0.2">
      <c r="A2985" s="2" t="s">
        <v>5649</v>
      </c>
      <c r="B2985" s="2" t="s">
        <v>1526</v>
      </c>
      <c r="C2985" s="2" t="s">
        <v>129</v>
      </c>
      <c r="D2985" s="2" t="str">
        <f>INDEX(Hotels!$C$2:$C$49,MATCH(C2985,Hotels!$A$2:$A$49,0))</f>
        <v>Varanasi</v>
      </c>
      <c r="E2985" s="11">
        <v>45968</v>
      </c>
      <c r="F2985" s="11">
        <v>46051</v>
      </c>
      <c r="G2985" s="11">
        <v>46053</v>
      </c>
      <c r="H2985" s="13">
        <f>DATE(YEAR(F2985),MONTH(F2985),1)</f>
        <v>46023</v>
      </c>
      <c r="I2985" s="2">
        <f>G2985-F2985</f>
        <v>2</v>
      </c>
      <c r="J2985" s="2">
        <f>F2985-E2985</f>
        <v>83</v>
      </c>
      <c r="K2985" s="2" t="s">
        <v>2655</v>
      </c>
      <c r="L2985" s="2">
        <v>1</v>
      </c>
      <c r="M2985" s="2">
        <v>2</v>
      </c>
      <c r="N2985" s="2">
        <v>0</v>
      </c>
      <c r="O2985" s="2" t="s">
        <v>2689</v>
      </c>
      <c r="P2985" s="2" t="s">
        <v>2662</v>
      </c>
      <c r="Q2985" s="2" t="s">
        <v>2649</v>
      </c>
      <c r="R2985" s="3">
        <v>5850</v>
      </c>
      <c r="S2985" s="3">
        <f>I2985*L2985*R2985</f>
        <v>11700</v>
      </c>
      <c r="T2985" s="2">
        <f>M2985+N2985</f>
        <v>2</v>
      </c>
    </row>
    <row r="2986" spans="1:20" x14ac:dyDescent="0.2">
      <c r="A2986" s="2" t="s">
        <v>5650</v>
      </c>
      <c r="B2986" s="2" t="s">
        <v>1602</v>
      </c>
      <c r="C2986" s="2" t="s">
        <v>22</v>
      </c>
      <c r="D2986" s="2" t="str">
        <f>INDEX(Hotels!$C$2:$C$49,MATCH(C2986,Hotels!$A$2:$A$49,0))</f>
        <v>Jaipur</v>
      </c>
      <c r="E2986" s="11">
        <v>45968</v>
      </c>
      <c r="F2986" s="11">
        <v>46088</v>
      </c>
      <c r="G2986" s="11">
        <v>46093</v>
      </c>
      <c r="H2986" s="13">
        <f>DATE(YEAR(F2986),MONTH(F2986),1)</f>
        <v>46082</v>
      </c>
      <c r="I2986" s="2">
        <f>G2986-F2986</f>
        <v>5</v>
      </c>
      <c r="J2986" s="2">
        <f>F2986-E2986</f>
        <v>120</v>
      </c>
      <c r="K2986" s="2" t="s">
        <v>2668</v>
      </c>
      <c r="L2986" s="2">
        <v>2</v>
      </c>
      <c r="M2986" s="2">
        <v>4</v>
      </c>
      <c r="N2986" s="2">
        <v>3</v>
      </c>
      <c r="O2986" s="2" t="s">
        <v>2658</v>
      </c>
      <c r="P2986" s="2" t="s">
        <v>2652</v>
      </c>
      <c r="Q2986" s="2" t="s">
        <v>2664</v>
      </c>
      <c r="R2986" s="3">
        <v>3800</v>
      </c>
      <c r="S2986" s="3">
        <f>I2986*L2986*R2986</f>
        <v>38000</v>
      </c>
      <c r="T2986" s="2">
        <f>M2986+N2986</f>
        <v>7</v>
      </c>
    </row>
    <row r="2987" spans="1:20" x14ac:dyDescent="0.2">
      <c r="A2987" s="2" t="s">
        <v>5651</v>
      </c>
      <c r="B2987" s="2" t="s">
        <v>1630</v>
      </c>
      <c r="C2987" s="2" t="s">
        <v>26</v>
      </c>
      <c r="D2987" s="2" t="str">
        <f>INDEX(Hotels!$C$2:$C$49,MATCH(C2987,Hotels!$A$2:$A$49,0))</f>
        <v>Jaipur</v>
      </c>
      <c r="E2987" s="11">
        <v>45968</v>
      </c>
      <c r="F2987" s="11">
        <v>46001</v>
      </c>
      <c r="G2987" s="11">
        <v>46003</v>
      </c>
      <c r="H2987" s="13">
        <f>DATE(YEAR(F2987),MONTH(F2987),1)</f>
        <v>45992</v>
      </c>
      <c r="I2987" s="2">
        <f>G2987-F2987</f>
        <v>2</v>
      </c>
      <c r="J2987" s="2">
        <f>F2987-E2987</f>
        <v>33</v>
      </c>
      <c r="K2987" s="2" t="s">
        <v>2655</v>
      </c>
      <c r="L2987" s="2">
        <v>1</v>
      </c>
      <c r="M2987" s="2">
        <v>1</v>
      </c>
      <c r="N2987" s="2">
        <v>0</v>
      </c>
      <c r="O2987" s="2" t="s">
        <v>2670</v>
      </c>
      <c r="P2987" s="2" t="s">
        <v>2652</v>
      </c>
      <c r="Q2987" s="2" t="s">
        <v>2649</v>
      </c>
      <c r="R2987" s="3">
        <v>16650</v>
      </c>
      <c r="S2987" s="3">
        <f>I2987*L2987*R2987</f>
        <v>33300</v>
      </c>
      <c r="T2987" s="2">
        <f>M2987+N2987</f>
        <v>1</v>
      </c>
    </row>
    <row r="2988" spans="1:20" x14ac:dyDescent="0.2">
      <c r="A2988" s="2" t="s">
        <v>5652</v>
      </c>
      <c r="B2988" s="2" t="s">
        <v>1785</v>
      </c>
      <c r="C2988" s="2" t="s">
        <v>22</v>
      </c>
      <c r="D2988" s="2" t="str">
        <f>INDEX(Hotels!$C$2:$C$49,MATCH(C2988,Hotels!$A$2:$A$49,0))</f>
        <v>Jaipur</v>
      </c>
      <c r="E2988" s="11">
        <v>45968</v>
      </c>
      <c r="F2988" s="11">
        <v>45978</v>
      </c>
      <c r="G2988" s="11">
        <v>45982</v>
      </c>
      <c r="H2988" s="13">
        <f>DATE(YEAR(F2988),MONTH(F2988),1)</f>
        <v>45962</v>
      </c>
      <c r="I2988" s="2">
        <f>G2988-F2988</f>
        <v>4</v>
      </c>
      <c r="J2988" s="2">
        <f>F2988-E2988</f>
        <v>10</v>
      </c>
      <c r="K2988" s="2" t="s">
        <v>2668</v>
      </c>
      <c r="L2988" s="2">
        <v>1</v>
      </c>
      <c r="M2988" s="2">
        <v>2</v>
      </c>
      <c r="N2988" s="2">
        <v>0</v>
      </c>
      <c r="O2988" s="2" t="s">
        <v>2651</v>
      </c>
      <c r="P2988" s="2" t="s">
        <v>2656</v>
      </c>
      <c r="Q2988" s="2" t="s">
        <v>2653</v>
      </c>
      <c r="R2988" s="3">
        <v>3750</v>
      </c>
      <c r="S2988" s="3">
        <f>I2988*L2988*R2988</f>
        <v>15000</v>
      </c>
      <c r="T2988" s="2">
        <f>M2988+N2988</f>
        <v>2</v>
      </c>
    </row>
    <row r="2989" spans="1:20" x14ac:dyDescent="0.2">
      <c r="A2989" s="2" t="s">
        <v>5653</v>
      </c>
      <c r="B2989" s="2" t="s">
        <v>2175</v>
      </c>
      <c r="C2989" s="2" t="s">
        <v>97</v>
      </c>
      <c r="D2989" s="2" t="str">
        <f>INDEX(Hotels!$C$2:$C$49,MATCH(C2989,Hotels!$A$2:$A$49,0))</f>
        <v>Shimla</v>
      </c>
      <c r="E2989" s="11">
        <v>45968</v>
      </c>
      <c r="F2989" s="11">
        <v>46054</v>
      </c>
      <c r="G2989" s="11">
        <v>46057</v>
      </c>
      <c r="H2989" s="13">
        <f>DATE(YEAR(F2989),MONTH(F2989),1)</f>
        <v>46054</v>
      </c>
      <c r="I2989" s="2">
        <f>G2989-F2989</f>
        <v>3</v>
      </c>
      <c r="J2989" s="2">
        <f>F2989-E2989</f>
        <v>86</v>
      </c>
      <c r="K2989" s="2" t="s">
        <v>2646</v>
      </c>
      <c r="L2989" s="2">
        <v>1</v>
      </c>
      <c r="M2989" s="2">
        <v>2</v>
      </c>
      <c r="N2989" s="2">
        <v>1</v>
      </c>
      <c r="O2989" s="2" t="s">
        <v>2647</v>
      </c>
      <c r="P2989" s="2" t="s">
        <v>2656</v>
      </c>
      <c r="Q2989" s="2" t="s">
        <v>2649</v>
      </c>
      <c r="R2989" s="3">
        <v>16650</v>
      </c>
      <c r="S2989" s="3">
        <f>I2989*L2989*R2989</f>
        <v>49950</v>
      </c>
      <c r="T2989" s="2">
        <f>M2989+N2989</f>
        <v>3</v>
      </c>
    </row>
    <row r="2990" spans="1:20" x14ac:dyDescent="0.2">
      <c r="A2990" s="2" t="s">
        <v>5654</v>
      </c>
      <c r="B2990" s="2" t="s">
        <v>2400</v>
      </c>
      <c r="C2990" s="2" t="s">
        <v>118</v>
      </c>
      <c r="D2990" s="2" t="str">
        <f>INDEX(Hotels!$C$2:$C$49,MATCH(C2990,Hotels!$A$2:$A$49,0))</f>
        <v>Rishikesh</v>
      </c>
      <c r="E2990" s="11">
        <v>45968</v>
      </c>
      <c r="F2990" s="11">
        <v>46005</v>
      </c>
      <c r="G2990" s="11">
        <v>46007</v>
      </c>
      <c r="H2990" s="13">
        <f>DATE(YEAR(F2990),MONTH(F2990),1)</f>
        <v>45992</v>
      </c>
      <c r="I2990" s="2">
        <f>G2990-F2990</f>
        <v>2</v>
      </c>
      <c r="J2990" s="2">
        <f>F2990-E2990</f>
        <v>37</v>
      </c>
      <c r="K2990" s="2" t="s">
        <v>2655</v>
      </c>
      <c r="L2990" s="2">
        <v>1</v>
      </c>
      <c r="M2990" s="2">
        <v>2</v>
      </c>
      <c r="N2990" s="2">
        <v>1</v>
      </c>
      <c r="O2990" s="2" t="s">
        <v>2647</v>
      </c>
      <c r="P2990" s="2" t="s">
        <v>2652</v>
      </c>
      <c r="Q2990" s="2" t="s">
        <v>2649</v>
      </c>
      <c r="R2990" s="3">
        <v>9500</v>
      </c>
      <c r="S2990" s="3">
        <f>I2990*L2990*R2990</f>
        <v>19000</v>
      </c>
      <c r="T2990" s="2">
        <f>M2990+N2990</f>
        <v>3</v>
      </c>
    </row>
    <row r="2991" spans="1:20" x14ac:dyDescent="0.2">
      <c r="A2991" s="2" t="s">
        <v>5655</v>
      </c>
      <c r="B2991" s="2" t="s">
        <v>2539</v>
      </c>
      <c r="C2991" s="2" t="s">
        <v>37</v>
      </c>
      <c r="D2991" s="2" t="str">
        <f>INDEX(Hotels!$C$2:$C$49,MATCH(C2991,Hotels!$A$2:$A$49,0))</f>
        <v>Udaipur</v>
      </c>
      <c r="E2991" s="11">
        <v>45968</v>
      </c>
      <c r="F2991" s="11">
        <v>45996</v>
      </c>
      <c r="G2991" s="11">
        <v>45997</v>
      </c>
      <c r="H2991" s="13">
        <f>DATE(YEAR(F2991),MONTH(F2991),1)</f>
        <v>45992</v>
      </c>
      <c r="I2991" s="2">
        <f>G2991-F2991</f>
        <v>1</v>
      </c>
      <c r="J2991" s="2">
        <f>F2991-E2991</f>
        <v>28</v>
      </c>
      <c r="K2991" s="2" t="s">
        <v>2646</v>
      </c>
      <c r="L2991" s="2">
        <v>1</v>
      </c>
      <c r="M2991" s="2">
        <v>1</v>
      </c>
      <c r="N2991" s="2">
        <v>0</v>
      </c>
      <c r="O2991" s="2" t="s">
        <v>2683</v>
      </c>
      <c r="P2991" s="2" t="s">
        <v>2662</v>
      </c>
      <c r="Q2991" s="2" t="s">
        <v>2649</v>
      </c>
      <c r="R2991" s="3">
        <v>26550</v>
      </c>
      <c r="S2991" s="3">
        <f>I2991*L2991*R2991</f>
        <v>26550</v>
      </c>
      <c r="T2991" s="2">
        <f>M2991+N2991</f>
        <v>1</v>
      </c>
    </row>
    <row r="2992" spans="1:20" x14ac:dyDescent="0.2">
      <c r="A2992" s="2" t="s">
        <v>5656</v>
      </c>
      <c r="B2992" s="2" t="s">
        <v>2599</v>
      </c>
      <c r="C2992" s="2" t="s">
        <v>34</v>
      </c>
      <c r="D2992" s="2" t="str">
        <f>INDEX(Hotels!$C$2:$C$49,MATCH(C2992,Hotels!$A$2:$A$49,0))</f>
        <v>Udaipur</v>
      </c>
      <c r="E2992" s="11">
        <v>45968</v>
      </c>
      <c r="F2992" s="11">
        <v>45988</v>
      </c>
      <c r="G2992" s="11">
        <v>45992</v>
      </c>
      <c r="H2992" s="13">
        <f>DATE(YEAR(F2992),MONTH(F2992),1)</f>
        <v>45962</v>
      </c>
      <c r="I2992" s="2">
        <f>G2992-F2992</f>
        <v>4</v>
      </c>
      <c r="J2992" s="2">
        <f>F2992-E2992</f>
        <v>20</v>
      </c>
      <c r="K2992" s="2" t="s">
        <v>2666</v>
      </c>
      <c r="L2992" s="2">
        <v>1</v>
      </c>
      <c r="M2992" s="2">
        <v>2</v>
      </c>
      <c r="N2992" s="2">
        <v>0</v>
      </c>
      <c r="O2992" s="2" t="s">
        <v>2647</v>
      </c>
      <c r="P2992" s="2" t="s">
        <v>2652</v>
      </c>
      <c r="Q2992" s="2" t="s">
        <v>2649</v>
      </c>
      <c r="R2992" s="3">
        <v>18250</v>
      </c>
      <c r="S2992" s="3">
        <f>I2992*L2992*R2992</f>
        <v>73000</v>
      </c>
      <c r="T2992" s="2">
        <f>M2992+N2992</f>
        <v>2</v>
      </c>
    </row>
    <row r="2993" spans="1:20" x14ac:dyDescent="0.2">
      <c r="A2993" s="2" t="s">
        <v>5657</v>
      </c>
      <c r="B2993" s="2" t="s">
        <v>1119</v>
      </c>
      <c r="C2993" s="2" t="s">
        <v>13</v>
      </c>
      <c r="D2993" s="2" t="str">
        <f>INDEX(Hotels!$C$2:$C$49,MATCH(C2993,Hotels!$A$2:$A$49,0))</f>
        <v>Goa</v>
      </c>
      <c r="E2993" s="11">
        <v>45969</v>
      </c>
      <c r="F2993" s="11">
        <v>46033</v>
      </c>
      <c r="G2993" s="11">
        <v>46035</v>
      </c>
      <c r="H2993" s="13">
        <f>DATE(YEAR(F2993),MONTH(F2993),1)</f>
        <v>46023</v>
      </c>
      <c r="I2993" s="2">
        <f>G2993-F2993</f>
        <v>2</v>
      </c>
      <c r="J2993" s="2">
        <f>F2993-E2993</f>
        <v>64</v>
      </c>
      <c r="K2993" s="2" t="s">
        <v>2655</v>
      </c>
      <c r="L2993" s="2">
        <v>3</v>
      </c>
      <c r="M2993" s="2">
        <v>6</v>
      </c>
      <c r="N2993" s="2">
        <v>0</v>
      </c>
      <c r="O2993" s="2" t="s">
        <v>2651</v>
      </c>
      <c r="P2993" s="2" t="s">
        <v>2656</v>
      </c>
      <c r="Q2993" s="2" t="s">
        <v>2649</v>
      </c>
      <c r="R2993" s="3">
        <v>16050</v>
      </c>
      <c r="S2993" s="3">
        <f>I2993*L2993*R2993</f>
        <v>96300</v>
      </c>
      <c r="T2993" s="2">
        <f>M2993+N2993</f>
        <v>6</v>
      </c>
    </row>
    <row r="2994" spans="1:20" x14ac:dyDescent="0.2">
      <c r="A2994" s="2" t="s">
        <v>5658</v>
      </c>
      <c r="B2994" s="2" t="s">
        <v>1299</v>
      </c>
      <c r="C2994" s="2" t="s">
        <v>116</v>
      </c>
      <c r="D2994" s="2" t="str">
        <f>INDEX(Hotels!$C$2:$C$49,MATCH(C2994,Hotels!$A$2:$A$49,0))</f>
        <v>Rishikesh</v>
      </c>
      <c r="E2994" s="11">
        <v>45969</v>
      </c>
      <c r="F2994" s="11">
        <v>45985</v>
      </c>
      <c r="G2994" s="11">
        <v>45987</v>
      </c>
      <c r="H2994" s="13">
        <f>DATE(YEAR(F2994),MONTH(F2994),1)</f>
        <v>45962</v>
      </c>
      <c r="I2994" s="2">
        <f>G2994-F2994</f>
        <v>2</v>
      </c>
      <c r="J2994" s="2">
        <f>F2994-E2994</f>
        <v>16</v>
      </c>
      <c r="K2994" s="2" t="s">
        <v>2646</v>
      </c>
      <c r="L2994" s="2">
        <v>1</v>
      </c>
      <c r="M2994" s="2">
        <v>2</v>
      </c>
      <c r="N2994" s="2">
        <v>0</v>
      </c>
      <c r="O2994" s="2" t="s">
        <v>2689</v>
      </c>
      <c r="P2994" s="2" t="s">
        <v>2652</v>
      </c>
      <c r="Q2994" s="2" t="s">
        <v>2649</v>
      </c>
      <c r="R2994" s="3">
        <v>7150</v>
      </c>
      <c r="S2994" s="3">
        <f>I2994*L2994*R2994</f>
        <v>14300</v>
      </c>
      <c r="T2994" s="2">
        <f>M2994+N2994</f>
        <v>2</v>
      </c>
    </row>
    <row r="2995" spans="1:20" x14ac:dyDescent="0.2">
      <c r="A2995" s="2" t="s">
        <v>5659</v>
      </c>
      <c r="B2995" s="2" t="s">
        <v>1369</v>
      </c>
      <c r="C2995" s="2" t="s">
        <v>81</v>
      </c>
      <c r="D2995" s="2" t="str">
        <f>INDEX(Hotels!$C$2:$C$49,MATCH(C2995,Hotels!$A$2:$A$49,0))</f>
        <v>Bengaluru</v>
      </c>
      <c r="E2995" s="11">
        <v>45969</v>
      </c>
      <c r="F2995" s="11">
        <v>46037</v>
      </c>
      <c r="G2995" s="11">
        <v>46043</v>
      </c>
      <c r="H2995" s="13">
        <f>DATE(YEAR(F2995),MONTH(F2995),1)</f>
        <v>46023</v>
      </c>
      <c r="I2995" s="2">
        <f>G2995-F2995</f>
        <v>6</v>
      </c>
      <c r="J2995" s="2">
        <f>F2995-E2995</f>
        <v>68</v>
      </c>
      <c r="K2995" s="2" t="s">
        <v>2646</v>
      </c>
      <c r="L2995" s="2">
        <v>1</v>
      </c>
      <c r="M2995" s="2">
        <v>2</v>
      </c>
      <c r="N2995" s="2">
        <v>2</v>
      </c>
      <c r="O2995" s="2" t="s">
        <v>2683</v>
      </c>
      <c r="P2995" s="2" t="s">
        <v>2652</v>
      </c>
      <c r="Q2995" s="2" t="s">
        <v>2653</v>
      </c>
      <c r="R2995" s="3">
        <v>31600</v>
      </c>
      <c r="S2995" s="3">
        <f>I2995*L2995*R2995</f>
        <v>189600</v>
      </c>
      <c r="T2995" s="2">
        <f>M2995+N2995</f>
        <v>4</v>
      </c>
    </row>
    <row r="2996" spans="1:20" x14ac:dyDescent="0.2">
      <c r="A2996" s="2" t="s">
        <v>5660</v>
      </c>
      <c r="B2996" s="2" t="s">
        <v>1407</v>
      </c>
      <c r="C2996" s="2" t="s">
        <v>53</v>
      </c>
      <c r="D2996" s="2" t="str">
        <f>INDEX(Hotels!$C$2:$C$49,MATCH(C2996,Hotels!$A$2:$A$49,0))</f>
        <v>Mumbai</v>
      </c>
      <c r="E2996" s="11">
        <v>45969</v>
      </c>
      <c r="F2996" s="11">
        <v>46061</v>
      </c>
      <c r="G2996" s="11">
        <v>46065</v>
      </c>
      <c r="H2996" s="13">
        <f>DATE(YEAR(F2996),MONTH(F2996),1)</f>
        <v>46054</v>
      </c>
      <c r="I2996" s="2">
        <f>G2996-F2996</f>
        <v>4</v>
      </c>
      <c r="J2996" s="2">
        <f>F2996-E2996</f>
        <v>92</v>
      </c>
      <c r="K2996" s="2" t="s">
        <v>2655</v>
      </c>
      <c r="L2996" s="2">
        <v>1</v>
      </c>
      <c r="M2996" s="2">
        <v>2</v>
      </c>
      <c r="N2996" s="2">
        <v>0</v>
      </c>
      <c r="O2996" s="2" t="s">
        <v>2683</v>
      </c>
      <c r="P2996" s="2" t="s">
        <v>2672</v>
      </c>
      <c r="Q2996" s="2" t="s">
        <v>2649</v>
      </c>
      <c r="R2996" s="3">
        <v>13450</v>
      </c>
      <c r="S2996" s="3">
        <f>I2996*L2996*R2996</f>
        <v>53800</v>
      </c>
      <c r="T2996" s="2">
        <f>M2996+N2996</f>
        <v>2</v>
      </c>
    </row>
    <row r="2997" spans="1:20" x14ac:dyDescent="0.2">
      <c r="A2997" s="2" t="s">
        <v>5661</v>
      </c>
      <c r="B2997" s="2" t="s">
        <v>1956</v>
      </c>
      <c r="C2997" s="2" t="s">
        <v>39</v>
      </c>
      <c r="D2997" s="2" t="str">
        <f>INDEX(Hotels!$C$2:$C$49,MATCH(C2997,Hotels!$A$2:$A$49,0))</f>
        <v>Udaipur</v>
      </c>
      <c r="E2997" s="11">
        <v>45969</v>
      </c>
      <c r="F2997" s="11">
        <v>46010</v>
      </c>
      <c r="G2997" s="11">
        <v>46014</v>
      </c>
      <c r="H2997" s="13">
        <f>DATE(YEAR(F2997),MONTH(F2997),1)</f>
        <v>45992</v>
      </c>
      <c r="I2997" s="2">
        <f>G2997-F2997</f>
        <v>4</v>
      </c>
      <c r="J2997" s="2">
        <f>F2997-E2997</f>
        <v>41</v>
      </c>
      <c r="K2997" s="2" t="s">
        <v>2655</v>
      </c>
      <c r="L2997" s="2">
        <v>1</v>
      </c>
      <c r="M2997" s="2">
        <v>2</v>
      </c>
      <c r="N2997" s="2">
        <v>1</v>
      </c>
      <c r="O2997" s="2" t="s">
        <v>2670</v>
      </c>
      <c r="P2997" s="2" t="s">
        <v>2652</v>
      </c>
      <c r="Q2997" s="2" t="s">
        <v>2649</v>
      </c>
      <c r="R2997" s="3">
        <v>8300</v>
      </c>
      <c r="S2997" s="3">
        <f>I2997*L2997*R2997</f>
        <v>33200</v>
      </c>
      <c r="T2997" s="2">
        <f>M2997+N2997</f>
        <v>3</v>
      </c>
    </row>
    <row r="2998" spans="1:20" x14ac:dyDescent="0.2">
      <c r="A2998" s="2" t="s">
        <v>5662</v>
      </c>
      <c r="B2998" s="2" t="s">
        <v>2247</v>
      </c>
      <c r="C2998" s="2" t="s">
        <v>32</v>
      </c>
      <c r="D2998" s="2" t="str">
        <f>INDEX(Hotels!$C$2:$C$49,MATCH(C2998,Hotels!$A$2:$A$49,0))</f>
        <v>Jaipur</v>
      </c>
      <c r="E2998" s="11">
        <v>45969</v>
      </c>
      <c r="F2998" s="11">
        <v>45991</v>
      </c>
      <c r="G2998" s="11">
        <v>45993</v>
      </c>
      <c r="H2998" s="13">
        <f>DATE(YEAR(F2998),MONTH(F2998),1)</f>
        <v>45962</v>
      </c>
      <c r="I2998" s="2">
        <f>G2998-F2998</f>
        <v>2</v>
      </c>
      <c r="J2998" s="2">
        <f>F2998-E2998</f>
        <v>22</v>
      </c>
      <c r="K2998" s="2" t="s">
        <v>2668</v>
      </c>
      <c r="L2998" s="2">
        <v>2</v>
      </c>
      <c r="M2998" s="2">
        <v>4</v>
      </c>
      <c r="N2998" s="2">
        <v>0</v>
      </c>
      <c r="O2998" s="2" t="s">
        <v>2651</v>
      </c>
      <c r="P2998" s="2" t="s">
        <v>2648</v>
      </c>
      <c r="Q2998" s="2" t="s">
        <v>2649</v>
      </c>
      <c r="R2998" s="3">
        <v>5800</v>
      </c>
      <c r="S2998" s="3">
        <f>I2998*L2998*R2998</f>
        <v>23200</v>
      </c>
      <c r="T2998" s="2">
        <f>M2998+N2998</f>
        <v>4</v>
      </c>
    </row>
    <row r="2999" spans="1:20" x14ac:dyDescent="0.2">
      <c r="A2999" s="2" t="s">
        <v>5663</v>
      </c>
      <c r="B2999" s="2" t="s">
        <v>2592</v>
      </c>
      <c r="C2999" s="2" t="s">
        <v>112</v>
      </c>
      <c r="D2999" s="2" t="str">
        <f>INDEX(Hotels!$C$2:$C$49,MATCH(C2999,Hotels!$A$2:$A$49,0))</f>
        <v>Rishikesh</v>
      </c>
      <c r="E2999" s="11">
        <v>45969</v>
      </c>
      <c r="F2999" s="11">
        <v>45987</v>
      </c>
      <c r="G2999" s="11">
        <v>45989</v>
      </c>
      <c r="H2999" s="13">
        <f>DATE(YEAR(F2999),MONTH(F2999),1)</f>
        <v>45962</v>
      </c>
      <c r="I2999" s="2">
        <f>G2999-F2999</f>
        <v>2</v>
      </c>
      <c r="J2999" s="2">
        <f>F2999-E2999</f>
        <v>18</v>
      </c>
      <c r="K2999" s="2" t="s">
        <v>2655</v>
      </c>
      <c r="L2999" s="2">
        <v>1</v>
      </c>
      <c r="M2999" s="2">
        <v>2</v>
      </c>
      <c r="N2999" s="2">
        <v>0</v>
      </c>
      <c r="O2999" s="2" t="s">
        <v>2689</v>
      </c>
      <c r="P2999" s="2" t="s">
        <v>2662</v>
      </c>
      <c r="Q2999" s="2" t="s">
        <v>2649</v>
      </c>
      <c r="R2999" s="3">
        <v>5650</v>
      </c>
      <c r="S2999" s="3">
        <f>I2999*L2999*R2999</f>
        <v>11300</v>
      </c>
      <c r="T2999" s="2">
        <f>M2999+N2999</f>
        <v>2</v>
      </c>
    </row>
    <row r="3000" spans="1:20" x14ac:dyDescent="0.2">
      <c r="A3000" s="2" t="s">
        <v>5664</v>
      </c>
      <c r="B3000" s="2" t="s">
        <v>318</v>
      </c>
      <c r="C3000" s="2" t="s">
        <v>34</v>
      </c>
      <c r="D3000" s="2" t="str">
        <f>INDEX(Hotels!$C$2:$C$49,MATCH(C3000,Hotels!$A$2:$A$49,0))</f>
        <v>Udaipur</v>
      </c>
      <c r="E3000" s="11">
        <v>45970</v>
      </c>
      <c r="F3000" s="11">
        <v>46013</v>
      </c>
      <c r="G3000" s="11">
        <v>46017</v>
      </c>
      <c r="H3000" s="13">
        <f>DATE(YEAR(F3000),MONTH(F3000),1)</f>
        <v>45992</v>
      </c>
      <c r="I3000" s="2">
        <f>G3000-F3000</f>
        <v>4</v>
      </c>
      <c r="J3000" s="2">
        <f>F3000-E3000</f>
        <v>43</v>
      </c>
      <c r="K3000" s="2" t="s">
        <v>2668</v>
      </c>
      <c r="L3000" s="2">
        <v>1</v>
      </c>
      <c r="M3000" s="2">
        <v>2</v>
      </c>
      <c r="N3000" s="2">
        <v>3</v>
      </c>
      <c r="O3000" s="2" t="s">
        <v>2670</v>
      </c>
      <c r="P3000" s="2" t="s">
        <v>2652</v>
      </c>
      <c r="Q3000" s="2" t="s">
        <v>2649</v>
      </c>
      <c r="R3000" s="3">
        <v>7000</v>
      </c>
      <c r="S3000" s="3">
        <f>I3000*L3000*R3000</f>
        <v>28000</v>
      </c>
      <c r="T3000" s="2">
        <f>M3000+N3000</f>
        <v>5</v>
      </c>
    </row>
    <row r="3001" spans="1:20" x14ac:dyDescent="0.2">
      <c r="A3001" s="2" t="s">
        <v>5665</v>
      </c>
      <c r="B3001" s="2" t="s">
        <v>414</v>
      </c>
      <c r="C3001" s="2" t="s">
        <v>89</v>
      </c>
      <c r="D3001" s="2" t="str">
        <f>INDEX(Hotels!$C$2:$C$49,MATCH(C3001,Hotels!$A$2:$A$49,0))</f>
        <v>Kochi</v>
      </c>
      <c r="E3001" s="11">
        <v>45970</v>
      </c>
      <c r="F3001" s="11">
        <v>45980</v>
      </c>
      <c r="G3001" s="11">
        <v>45983</v>
      </c>
      <c r="H3001" s="13">
        <f>DATE(YEAR(F3001),MONTH(F3001),1)</f>
        <v>45962</v>
      </c>
      <c r="I3001" s="2">
        <f>G3001-F3001</f>
        <v>3</v>
      </c>
      <c r="J3001" s="2">
        <f>F3001-E3001</f>
        <v>10</v>
      </c>
      <c r="K3001" s="2" t="s">
        <v>2655</v>
      </c>
      <c r="L3001" s="2">
        <v>1</v>
      </c>
      <c r="M3001" s="2">
        <v>2</v>
      </c>
      <c r="N3001" s="2">
        <v>0</v>
      </c>
      <c r="O3001" s="2" t="s">
        <v>2689</v>
      </c>
      <c r="P3001" s="2" t="s">
        <v>2659</v>
      </c>
      <c r="Q3001" s="2" t="s">
        <v>2649</v>
      </c>
      <c r="R3001" s="3">
        <v>9000</v>
      </c>
      <c r="S3001" s="3">
        <f>I3001*L3001*R3001</f>
        <v>27000</v>
      </c>
      <c r="T3001" s="2">
        <f>M3001+N3001</f>
        <v>2</v>
      </c>
    </row>
    <row r="3002" spans="1:20" x14ac:dyDescent="0.2">
      <c r="A3002" s="2" t="s">
        <v>5666</v>
      </c>
      <c r="B3002" s="2" t="s">
        <v>769</v>
      </c>
      <c r="C3002" s="2" t="s">
        <v>51</v>
      </c>
      <c r="D3002" s="2" t="str">
        <f>INDEX(Hotels!$C$2:$C$49,MATCH(C3002,Hotels!$A$2:$A$49,0))</f>
        <v>Agra</v>
      </c>
      <c r="E3002" s="11">
        <v>45970</v>
      </c>
      <c r="F3002" s="11">
        <v>45973</v>
      </c>
      <c r="G3002" s="11">
        <v>45974</v>
      </c>
      <c r="H3002" s="13">
        <f>DATE(YEAR(F3002),MONTH(F3002),1)</f>
        <v>45962</v>
      </c>
      <c r="I3002" s="2">
        <f>G3002-F3002</f>
        <v>1</v>
      </c>
      <c r="J3002" s="2">
        <f>F3002-E3002</f>
        <v>3</v>
      </c>
      <c r="K3002" s="2" t="s">
        <v>2646</v>
      </c>
      <c r="L3002" s="2">
        <v>1</v>
      </c>
      <c r="M3002" s="2">
        <v>1</v>
      </c>
      <c r="N3002" s="2">
        <v>0</v>
      </c>
      <c r="O3002" s="2" t="s">
        <v>2689</v>
      </c>
      <c r="P3002" s="2" t="s">
        <v>2648</v>
      </c>
      <c r="Q3002" s="2" t="s">
        <v>2653</v>
      </c>
      <c r="R3002" s="3">
        <v>17650</v>
      </c>
      <c r="S3002" s="3">
        <f>I3002*L3002*R3002</f>
        <v>17650</v>
      </c>
      <c r="T3002" s="2">
        <f>M3002+N3002</f>
        <v>1</v>
      </c>
    </row>
    <row r="3003" spans="1:20" x14ac:dyDescent="0.2">
      <c r="A3003" s="2" t="s">
        <v>5667</v>
      </c>
      <c r="B3003" s="2" t="s">
        <v>974</v>
      </c>
      <c r="C3003" s="2" t="s">
        <v>53</v>
      </c>
      <c r="D3003" s="2" t="str">
        <f>INDEX(Hotels!$C$2:$C$49,MATCH(C3003,Hotels!$A$2:$A$49,0))</f>
        <v>Mumbai</v>
      </c>
      <c r="E3003" s="11">
        <v>45970</v>
      </c>
      <c r="F3003" s="11">
        <v>45970</v>
      </c>
      <c r="G3003" s="11">
        <v>45973</v>
      </c>
      <c r="H3003" s="13">
        <f>DATE(YEAR(F3003),MONTH(F3003),1)</f>
        <v>45962</v>
      </c>
      <c r="I3003" s="2">
        <f>G3003-F3003</f>
        <v>3</v>
      </c>
      <c r="J3003" s="2">
        <f>F3003-E3003</f>
        <v>0</v>
      </c>
      <c r="K3003" s="2" t="s">
        <v>2668</v>
      </c>
      <c r="L3003" s="2">
        <v>1</v>
      </c>
      <c r="M3003" s="2">
        <v>1</v>
      </c>
      <c r="N3003" s="2">
        <v>0</v>
      </c>
      <c r="O3003" s="2" t="s">
        <v>2683</v>
      </c>
      <c r="P3003" s="2" t="s">
        <v>2672</v>
      </c>
      <c r="Q3003" s="2" t="s">
        <v>2649</v>
      </c>
      <c r="R3003" s="3">
        <v>9350</v>
      </c>
      <c r="S3003" s="3">
        <f>I3003*L3003*R3003</f>
        <v>28050</v>
      </c>
      <c r="T3003" s="2">
        <f>M3003+N3003</f>
        <v>1</v>
      </c>
    </row>
    <row r="3004" spans="1:20" x14ac:dyDescent="0.2">
      <c r="A3004" s="2" t="s">
        <v>5668</v>
      </c>
      <c r="B3004" s="2" t="s">
        <v>1158</v>
      </c>
      <c r="C3004" s="2" t="s">
        <v>39</v>
      </c>
      <c r="D3004" s="2" t="str">
        <f>INDEX(Hotels!$C$2:$C$49,MATCH(C3004,Hotels!$A$2:$A$49,0))</f>
        <v>Udaipur</v>
      </c>
      <c r="E3004" s="11">
        <v>45970</v>
      </c>
      <c r="F3004" s="11">
        <v>45985</v>
      </c>
      <c r="G3004" s="11">
        <v>45991</v>
      </c>
      <c r="H3004" s="13">
        <f>DATE(YEAR(F3004),MONTH(F3004),1)</f>
        <v>45962</v>
      </c>
      <c r="I3004" s="2">
        <f>G3004-F3004</f>
        <v>6</v>
      </c>
      <c r="J3004" s="2">
        <f>F3004-E3004</f>
        <v>15</v>
      </c>
      <c r="K3004" s="2" t="s">
        <v>2668</v>
      </c>
      <c r="L3004" s="2">
        <v>1</v>
      </c>
      <c r="M3004" s="2">
        <v>2</v>
      </c>
      <c r="N3004" s="2">
        <v>1</v>
      </c>
      <c r="O3004" s="2" t="s">
        <v>2651</v>
      </c>
      <c r="P3004" s="2" t="s">
        <v>2656</v>
      </c>
      <c r="Q3004" s="2" t="s">
        <v>2649</v>
      </c>
      <c r="R3004" s="3">
        <v>6850</v>
      </c>
      <c r="S3004" s="3">
        <f>I3004*L3004*R3004</f>
        <v>41100</v>
      </c>
      <c r="T3004" s="2">
        <f>M3004+N3004</f>
        <v>3</v>
      </c>
    </row>
    <row r="3005" spans="1:20" x14ac:dyDescent="0.2">
      <c r="A3005" s="2" t="s">
        <v>5669</v>
      </c>
      <c r="B3005" s="2" t="s">
        <v>1268</v>
      </c>
      <c r="C3005" s="2" t="s">
        <v>29</v>
      </c>
      <c r="D3005" s="2" t="str">
        <f>INDEX(Hotels!$C$2:$C$49,MATCH(C3005,Hotels!$A$2:$A$49,0))</f>
        <v>Jaipur</v>
      </c>
      <c r="E3005" s="11">
        <v>45970</v>
      </c>
      <c r="F3005" s="11">
        <v>46004</v>
      </c>
      <c r="G3005" s="11">
        <v>46008</v>
      </c>
      <c r="H3005" s="13">
        <f>DATE(YEAR(F3005),MONTH(F3005),1)</f>
        <v>45992</v>
      </c>
      <c r="I3005" s="2">
        <f>G3005-F3005</f>
        <v>4</v>
      </c>
      <c r="J3005" s="2">
        <f>F3005-E3005</f>
        <v>34</v>
      </c>
      <c r="K3005" s="2" t="s">
        <v>2668</v>
      </c>
      <c r="L3005" s="2">
        <v>1</v>
      </c>
      <c r="M3005" s="2">
        <v>2</v>
      </c>
      <c r="N3005" s="2">
        <v>0</v>
      </c>
      <c r="O3005" s="2" t="s">
        <v>2689</v>
      </c>
      <c r="P3005" s="2" t="s">
        <v>2652</v>
      </c>
      <c r="Q3005" s="2" t="s">
        <v>2653</v>
      </c>
      <c r="R3005" s="3">
        <v>6800</v>
      </c>
      <c r="S3005" s="3">
        <f>I3005*L3005*R3005</f>
        <v>27200</v>
      </c>
      <c r="T3005" s="2">
        <f>M3005+N3005</f>
        <v>2</v>
      </c>
    </row>
    <row r="3006" spans="1:20" x14ac:dyDescent="0.2">
      <c r="A3006" s="2" t="s">
        <v>5670</v>
      </c>
      <c r="B3006" s="2" t="s">
        <v>1846</v>
      </c>
      <c r="C3006" s="2" t="s">
        <v>81</v>
      </c>
      <c r="D3006" s="2" t="str">
        <f>INDEX(Hotels!$C$2:$C$49,MATCH(C3006,Hotels!$A$2:$A$49,0))</f>
        <v>Bengaluru</v>
      </c>
      <c r="E3006" s="11">
        <v>45970</v>
      </c>
      <c r="F3006" s="11">
        <v>46004</v>
      </c>
      <c r="G3006" s="11">
        <v>46008</v>
      </c>
      <c r="H3006" s="13">
        <f>DATE(YEAR(F3006),MONTH(F3006),1)</f>
        <v>45992</v>
      </c>
      <c r="I3006" s="2">
        <f>G3006-F3006</f>
        <v>4</v>
      </c>
      <c r="J3006" s="2">
        <f>F3006-E3006</f>
        <v>34</v>
      </c>
      <c r="K3006" s="2" t="s">
        <v>2646</v>
      </c>
      <c r="L3006" s="2">
        <v>1</v>
      </c>
      <c r="M3006" s="2">
        <v>2</v>
      </c>
      <c r="N3006" s="2">
        <v>0</v>
      </c>
      <c r="O3006" s="2" t="s">
        <v>2689</v>
      </c>
      <c r="P3006" s="2" t="s">
        <v>2652</v>
      </c>
      <c r="Q3006" s="2" t="s">
        <v>2649</v>
      </c>
      <c r="R3006" s="3">
        <v>33200</v>
      </c>
      <c r="S3006" s="3">
        <f>I3006*L3006*R3006</f>
        <v>132800</v>
      </c>
      <c r="T3006" s="2">
        <f>M3006+N3006</f>
        <v>2</v>
      </c>
    </row>
    <row r="3007" spans="1:20" x14ac:dyDescent="0.2">
      <c r="A3007" s="2" t="s">
        <v>5671</v>
      </c>
      <c r="B3007" s="2" t="s">
        <v>1982</v>
      </c>
      <c r="C3007" s="2" t="s">
        <v>69</v>
      </c>
      <c r="D3007" s="2" t="str">
        <f>INDEX(Hotels!$C$2:$C$49,MATCH(C3007,Hotels!$A$2:$A$49,0))</f>
        <v>New Delhi</v>
      </c>
      <c r="E3007" s="11">
        <v>45970</v>
      </c>
      <c r="F3007" s="11">
        <v>45974</v>
      </c>
      <c r="G3007" s="11">
        <v>45976</v>
      </c>
      <c r="H3007" s="13">
        <f>DATE(YEAR(F3007),MONTH(F3007),1)</f>
        <v>45962</v>
      </c>
      <c r="I3007" s="2">
        <f>G3007-F3007</f>
        <v>2</v>
      </c>
      <c r="J3007" s="2">
        <f>F3007-E3007</f>
        <v>4</v>
      </c>
      <c r="K3007" s="2" t="s">
        <v>2646</v>
      </c>
      <c r="L3007" s="2">
        <v>1</v>
      </c>
      <c r="M3007" s="2">
        <v>1</v>
      </c>
      <c r="N3007" s="2">
        <v>0</v>
      </c>
      <c r="O3007" s="2" t="s">
        <v>2732</v>
      </c>
      <c r="P3007" s="2" t="s">
        <v>2656</v>
      </c>
      <c r="Q3007" s="2" t="s">
        <v>2649</v>
      </c>
      <c r="R3007" s="3">
        <v>30250</v>
      </c>
      <c r="S3007" s="3">
        <f>I3007*L3007*R3007</f>
        <v>60500</v>
      </c>
      <c r="T3007" s="2">
        <f>M3007+N3007</f>
        <v>1</v>
      </c>
    </row>
    <row r="3008" spans="1:20" x14ac:dyDescent="0.2">
      <c r="A3008" s="2" t="s">
        <v>5672</v>
      </c>
      <c r="B3008" s="2" t="s">
        <v>2293</v>
      </c>
      <c r="C3008" s="2" t="s">
        <v>43</v>
      </c>
      <c r="D3008" s="2" t="str">
        <f>INDEX(Hotels!$C$2:$C$49,MATCH(C3008,Hotels!$A$2:$A$49,0))</f>
        <v>Agra</v>
      </c>
      <c r="E3008" s="11">
        <v>45970</v>
      </c>
      <c r="F3008" s="11">
        <v>46022</v>
      </c>
      <c r="G3008" s="11">
        <v>46024</v>
      </c>
      <c r="H3008" s="13">
        <f>DATE(YEAR(F3008),MONTH(F3008),1)</f>
        <v>45992</v>
      </c>
      <c r="I3008" s="2">
        <f>G3008-F3008</f>
        <v>2</v>
      </c>
      <c r="J3008" s="2">
        <f>F3008-E3008</f>
        <v>52</v>
      </c>
      <c r="K3008" s="2" t="s">
        <v>2646</v>
      </c>
      <c r="L3008" s="2">
        <v>1</v>
      </c>
      <c r="M3008" s="2">
        <v>2</v>
      </c>
      <c r="N3008" s="2">
        <v>0</v>
      </c>
      <c r="O3008" s="2" t="s">
        <v>2689</v>
      </c>
      <c r="P3008" s="2" t="s">
        <v>2656</v>
      </c>
      <c r="Q3008" s="2" t="s">
        <v>2649</v>
      </c>
      <c r="R3008" s="3">
        <v>8650</v>
      </c>
      <c r="S3008" s="3">
        <f>I3008*L3008*R3008</f>
        <v>17300</v>
      </c>
      <c r="T3008" s="2">
        <f>M3008+N3008</f>
        <v>2</v>
      </c>
    </row>
    <row r="3009" spans="1:20" x14ac:dyDescent="0.2">
      <c r="A3009" s="2" t="s">
        <v>5673</v>
      </c>
      <c r="B3009" s="2" t="s">
        <v>2505</v>
      </c>
      <c r="C3009" s="2" t="s">
        <v>116</v>
      </c>
      <c r="D3009" s="2" t="str">
        <f>INDEX(Hotels!$C$2:$C$49,MATCH(C3009,Hotels!$A$2:$A$49,0))</f>
        <v>Rishikesh</v>
      </c>
      <c r="E3009" s="11">
        <v>45970</v>
      </c>
      <c r="F3009" s="11">
        <v>45976</v>
      </c>
      <c r="G3009" s="11">
        <v>45978</v>
      </c>
      <c r="H3009" s="13">
        <f>DATE(YEAR(F3009),MONTH(F3009),1)</f>
        <v>45962</v>
      </c>
      <c r="I3009" s="2">
        <f>G3009-F3009</f>
        <v>2</v>
      </c>
      <c r="J3009" s="2">
        <f>F3009-E3009</f>
        <v>6</v>
      </c>
      <c r="K3009" s="2" t="s">
        <v>2655</v>
      </c>
      <c r="L3009" s="2">
        <v>1</v>
      </c>
      <c r="M3009" s="2">
        <v>2</v>
      </c>
      <c r="N3009" s="2">
        <v>0</v>
      </c>
      <c r="O3009" s="2" t="s">
        <v>2670</v>
      </c>
      <c r="P3009" s="2" t="s">
        <v>2652</v>
      </c>
      <c r="Q3009" s="2" t="s">
        <v>2649</v>
      </c>
      <c r="R3009" s="3">
        <v>4900</v>
      </c>
      <c r="S3009" s="3">
        <f>I3009*L3009*R3009</f>
        <v>9800</v>
      </c>
      <c r="T3009" s="2">
        <f>M3009+N3009</f>
        <v>2</v>
      </c>
    </row>
    <row r="3010" spans="1:20" x14ac:dyDescent="0.2">
      <c r="A3010" s="2" t="s">
        <v>5674</v>
      </c>
      <c r="B3010" s="2" t="s">
        <v>771</v>
      </c>
      <c r="C3010" s="2" t="s">
        <v>108</v>
      </c>
      <c r="D3010" s="2" t="str">
        <f>INDEX(Hotels!$C$2:$C$49,MATCH(C3010,Hotels!$A$2:$A$49,0))</f>
        <v>Manali</v>
      </c>
      <c r="E3010" s="11">
        <v>45971</v>
      </c>
      <c r="F3010" s="11">
        <v>46008</v>
      </c>
      <c r="G3010" s="11">
        <v>46010</v>
      </c>
      <c r="H3010" s="13">
        <f>DATE(YEAR(F3010),MONTH(F3010),1)</f>
        <v>45992</v>
      </c>
      <c r="I3010" s="2">
        <f>G3010-F3010</f>
        <v>2</v>
      </c>
      <c r="J3010" s="2">
        <f>F3010-E3010</f>
        <v>37</v>
      </c>
      <c r="K3010" s="2" t="s">
        <v>2646</v>
      </c>
      <c r="L3010" s="2">
        <v>4</v>
      </c>
      <c r="M3010" s="2">
        <v>8</v>
      </c>
      <c r="N3010" s="2">
        <v>0</v>
      </c>
      <c r="O3010" s="2" t="s">
        <v>2658</v>
      </c>
      <c r="P3010" s="2" t="s">
        <v>2672</v>
      </c>
      <c r="Q3010" s="2" t="s">
        <v>2649</v>
      </c>
      <c r="R3010" s="3">
        <v>20050</v>
      </c>
      <c r="S3010" s="3">
        <f>I3010*L3010*R3010</f>
        <v>160400</v>
      </c>
      <c r="T3010" s="2">
        <f>M3010+N3010</f>
        <v>8</v>
      </c>
    </row>
    <row r="3011" spans="1:20" x14ac:dyDescent="0.2">
      <c r="A3011" s="2" t="s">
        <v>5675</v>
      </c>
      <c r="B3011" s="2" t="s">
        <v>1080</v>
      </c>
      <c r="C3011" s="2" t="s">
        <v>9</v>
      </c>
      <c r="D3011" s="2" t="str">
        <f>INDEX(Hotels!$C$2:$C$49,MATCH(C3011,Hotels!$A$2:$A$49,0))</f>
        <v>Goa</v>
      </c>
      <c r="E3011" s="11">
        <v>45971</v>
      </c>
      <c r="F3011" s="11">
        <v>46081</v>
      </c>
      <c r="G3011" s="11">
        <v>46086</v>
      </c>
      <c r="H3011" s="13">
        <f>DATE(YEAR(F3011),MONTH(F3011),1)</f>
        <v>46054</v>
      </c>
      <c r="I3011" s="2">
        <f>G3011-F3011</f>
        <v>5</v>
      </c>
      <c r="J3011" s="2">
        <f>F3011-E3011</f>
        <v>110</v>
      </c>
      <c r="K3011" s="2" t="s">
        <v>2666</v>
      </c>
      <c r="L3011" s="2">
        <v>1</v>
      </c>
      <c r="M3011" s="2">
        <v>2</v>
      </c>
      <c r="N3011" s="2">
        <v>0</v>
      </c>
      <c r="O3011" s="2" t="s">
        <v>2683</v>
      </c>
      <c r="P3011" s="2" t="s">
        <v>2662</v>
      </c>
      <c r="Q3011" s="2" t="s">
        <v>2649</v>
      </c>
      <c r="R3011" s="3">
        <v>18350</v>
      </c>
      <c r="S3011" s="3">
        <f>I3011*L3011*R3011</f>
        <v>91750</v>
      </c>
      <c r="T3011" s="2">
        <f>M3011+N3011</f>
        <v>2</v>
      </c>
    </row>
    <row r="3012" spans="1:20" x14ac:dyDescent="0.2">
      <c r="A3012" s="2" t="s">
        <v>5676</v>
      </c>
      <c r="B3012" s="2" t="s">
        <v>1291</v>
      </c>
      <c r="C3012" s="2" t="s">
        <v>37</v>
      </c>
      <c r="D3012" s="2" t="str">
        <f>INDEX(Hotels!$C$2:$C$49,MATCH(C3012,Hotels!$A$2:$A$49,0))</f>
        <v>Udaipur</v>
      </c>
      <c r="E3012" s="11">
        <v>45971</v>
      </c>
      <c r="F3012" s="11">
        <v>46045</v>
      </c>
      <c r="G3012" s="11">
        <v>46047</v>
      </c>
      <c r="H3012" s="13">
        <f>DATE(YEAR(F3012),MONTH(F3012),1)</f>
        <v>46023</v>
      </c>
      <c r="I3012" s="2">
        <f>G3012-F3012</f>
        <v>2</v>
      </c>
      <c r="J3012" s="2">
        <f>F3012-E3012</f>
        <v>74</v>
      </c>
      <c r="K3012" s="2" t="s">
        <v>2668</v>
      </c>
      <c r="L3012" s="2">
        <v>1</v>
      </c>
      <c r="M3012" s="2">
        <v>2</v>
      </c>
      <c r="N3012" s="2">
        <v>0</v>
      </c>
      <c r="O3012" s="2" t="s">
        <v>2647</v>
      </c>
      <c r="P3012" s="2" t="s">
        <v>2656</v>
      </c>
      <c r="Q3012" s="2" t="s">
        <v>2649</v>
      </c>
      <c r="R3012" s="3">
        <v>14950</v>
      </c>
      <c r="S3012" s="3">
        <f>I3012*L3012*R3012</f>
        <v>29900</v>
      </c>
      <c r="T3012" s="2">
        <f>M3012+N3012</f>
        <v>2</v>
      </c>
    </row>
    <row r="3013" spans="1:20" x14ac:dyDescent="0.2">
      <c r="A3013" s="2" t="s">
        <v>5677</v>
      </c>
      <c r="B3013" s="2" t="s">
        <v>1370</v>
      </c>
      <c r="C3013" s="2" t="s">
        <v>41</v>
      </c>
      <c r="D3013" s="2" t="str">
        <f>INDEX(Hotels!$C$2:$C$49,MATCH(C3013,Hotels!$A$2:$A$49,0))</f>
        <v>Udaipur</v>
      </c>
      <c r="E3013" s="11">
        <v>45971</v>
      </c>
      <c r="F3013" s="11">
        <v>46081</v>
      </c>
      <c r="G3013" s="11">
        <v>46085</v>
      </c>
      <c r="H3013" s="13">
        <f>DATE(YEAR(F3013),MONTH(F3013),1)</f>
        <v>46054</v>
      </c>
      <c r="I3013" s="2">
        <f>G3013-F3013</f>
        <v>4</v>
      </c>
      <c r="J3013" s="2">
        <f>F3013-E3013</f>
        <v>110</v>
      </c>
      <c r="K3013" s="2" t="s">
        <v>2668</v>
      </c>
      <c r="L3013" s="2">
        <v>1</v>
      </c>
      <c r="M3013" s="2">
        <v>2</v>
      </c>
      <c r="N3013" s="2">
        <v>0</v>
      </c>
      <c r="O3013" s="2" t="s">
        <v>2670</v>
      </c>
      <c r="P3013" s="2" t="s">
        <v>2656</v>
      </c>
      <c r="Q3013" s="2" t="s">
        <v>2649</v>
      </c>
      <c r="R3013" s="3">
        <v>4750</v>
      </c>
      <c r="S3013" s="3">
        <f>I3013*L3013*R3013</f>
        <v>19000</v>
      </c>
      <c r="T3013" s="2">
        <f>M3013+N3013</f>
        <v>2</v>
      </c>
    </row>
    <row r="3014" spans="1:20" x14ac:dyDescent="0.2">
      <c r="A3014" s="2" t="s">
        <v>5678</v>
      </c>
      <c r="B3014" s="2" t="s">
        <v>1378</v>
      </c>
      <c r="C3014" s="2" t="s">
        <v>53</v>
      </c>
      <c r="D3014" s="2" t="str">
        <f>INDEX(Hotels!$C$2:$C$49,MATCH(C3014,Hotels!$A$2:$A$49,0))</f>
        <v>Mumbai</v>
      </c>
      <c r="E3014" s="11">
        <v>45971</v>
      </c>
      <c r="F3014" s="11">
        <v>45997</v>
      </c>
      <c r="G3014" s="11">
        <v>46000</v>
      </c>
      <c r="H3014" s="13">
        <f>DATE(YEAR(F3014),MONTH(F3014),1)</f>
        <v>45992</v>
      </c>
      <c r="I3014" s="2">
        <f>G3014-F3014</f>
        <v>3</v>
      </c>
      <c r="J3014" s="2">
        <f>F3014-E3014</f>
        <v>26</v>
      </c>
      <c r="K3014" s="2" t="s">
        <v>2668</v>
      </c>
      <c r="L3014" s="2">
        <v>1</v>
      </c>
      <c r="M3014" s="2">
        <v>2</v>
      </c>
      <c r="N3014" s="2">
        <v>0</v>
      </c>
      <c r="O3014" s="2" t="s">
        <v>2689</v>
      </c>
      <c r="P3014" s="2" t="s">
        <v>2662</v>
      </c>
      <c r="Q3014" s="2" t="s">
        <v>2649</v>
      </c>
      <c r="R3014" s="3">
        <v>9450</v>
      </c>
      <c r="S3014" s="3">
        <f>I3014*L3014*R3014</f>
        <v>28350</v>
      </c>
      <c r="T3014" s="2">
        <f>M3014+N3014</f>
        <v>2</v>
      </c>
    </row>
    <row r="3015" spans="1:20" x14ac:dyDescent="0.2">
      <c r="A3015" s="2" t="s">
        <v>5679</v>
      </c>
      <c r="B3015" s="2" t="s">
        <v>1577</v>
      </c>
      <c r="C3015" s="2" t="s">
        <v>81</v>
      </c>
      <c r="D3015" s="2" t="str">
        <f>INDEX(Hotels!$C$2:$C$49,MATCH(C3015,Hotels!$A$2:$A$49,0))</f>
        <v>Bengaluru</v>
      </c>
      <c r="E3015" s="11">
        <v>45971</v>
      </c>
      <c r="F3015" s="11">
        <v>45971</v>
      </c>
      <c r="G3015" s="11">
        <v>45973</v>
      </c>
      <c r="H3015" s="13">
        <f>DATE(YEAR(F3015),MONTH(F3015),1)</f>
        <v>45962</v>
      </c>
      <c r="I3015" s="2">
        <f>G3015-F3015</f>
        <v>2</v>
      </c>
      <c r="J3015" s="2">
        <f>F3015-E3015</f>
        <v>0</v>
      </c>
      <c r="K3015" s="2" t="s">
        <v>2646</v>
      </c>
      <c r="L3015" s="2">
        <v>1</v>
      </c>
      <c r="M3015" s="2">
        <v>2</v>
      </c>
      <c r="N3015" s="2">
        <v>0</v>
      </c>
      <c r="O3015" s="2" t="s">
        <v>2732</v>
      </c>
      <c r="P3015" s="2" t="s">
        <v>2652</v>
      </c>
      <c r="Q3015" s="2" t="s">
        <v>2649</v>
      </c>
      <c r="R3015" s="3">
        <v>30150</v>
      </c>
      <c r="S3015" s="3">
        <f>I3015*L3015*R3015</f>
        <v>60300</v>
      </c>
      <c r="T3015" s="2">
        <f>M3015+N3015</f>
        <v>2</v>
      </c>
    </row>
    <row r="3016" spans="1:20" x14ac:dyDescent="0.2">
      <c r="A3016" s="2" t="s">
        <v>5680</v>
      </c>
      <c r="B3016" s="2" t="s">
        <v>1797</v>
      </c>
      <c r="C3016" s="2" t="s">
        <v>9</v>
      </c>
      <c r="D3016" s="2" t="str">
        <f>INDEX(Hotels!$C$2:$C$49,MATCH(C3016,Hotels!$A$2:$A$49,0))</f>
        <v>Goa</v>
      </c>
      <c r="E3016" s="11">
        <v>45971</v>
      </c>
      <c r="F3016" s="11">
        <v>45988</v>
      </c>
      <c r="G3016" s="11">
        <v>45990</v>
      </c>
      <c r="H3016" s="13">
        <f>DATE(YEAR(F3016),MONTH(F3016),1)</f>
        <v>45962</v>
      </c>
      <c r="I3016" s="2">
        <f>G3016-F3016</f>
        <v>2</v>
      </c>
      <c r="J3016" s="2">
        <f>F3016-E3016</f>
        <v>17</v>
      </c>
      <c r="K3016" s="2" t="s">
        <v>2668</v>
      </c>
      <c r="L3016" s="2">
        <v>1</v>
      </c>
      <c r="M3016" s="2">
        <v>2</v>
      </c>
      <c r="N3016" s="2">
        <v>0</v>
      </c>
      <c r="O3016" s="2" t="s">
        <v>2647</v>
      </c>
      <c r="P3016" s="2" t="s">
        <v>2662</v>
      </c>
      <c r="Q3016" s="2" t="s">
        <v>2649</v>
      </c>
      <c r="R3016" s="3">
        <v>7100</v>
      </c>
      <c r="S3016" s="3">
        <f>I3016*L3016*R3016</f>
        <v>14200</v>
      </c>
      <c r="T3016" s="2">
        <f>M3016+N3016</f>
        <v>2</v>
      </c>
    </row>
    <row r="3017" spans="1:20" x14ac:dyDescent="0.2">
      <c r="A3017" s="2" t="s">
        <v>5681</v>
      </c>
      <c r="B3017" s="2" t="s">
        <v>1921</v>
      </c>
      <c r="C3017" s="2" t="s">
        <v>53</v>
      </c>
      <c r="D3017" s="2" t="str">
        <f>INDEX(Hotels!$C$2:$C$49,MATCH(C3017,Hotels!$A$2:$A$49,0))</f>
        <v>Mumbai</v>
      </c>
      <c r="E3017" s="11">
        <v>45971</v>
      </c>
      <c r="F3017" s="11">
        <v>46019</v>
      </c>
      <c r="G3017" s="11">
        <v>46023</v>
      </c>
      <c r="H3017" s="13">
        <f>DATE(YEAR(F3017),MONTH(F3017),1)</f>
        <v>45992</v>
      </c>
      <c r="I3017" s="2">
        <f>G3017-F3017</f>
        <v>4</v>
      </c>
      <c r="J3017" s="2">
        <f>F3017-E3017</f>
        <v>48</v>
      </c>
      <c r="K3017" s="2" t="s">
        <v>2655</v>
      </c>
      <c r="L3017" s="2">
        <v>1</v>
      </c>
      <c r="M3017" s="2">
        <v>2</v>
      </c>
      <c r="N3017" s="2">
        <v>0</v>
      </c>
      <c r="O3017" s="2" t="s">
        <v>2689</v>
      </c>
      <c r="P3017" s="2" t="s">
        <v>2652</v>
      </c>
      <c r="Q3017" s="2" t="s">
        <v>2649</v>
      </c>
      <c r="R3017" s="3">
        <v>12650</v>
      </c>
      <c r="S3017" s="3">
        <f>I3017*L3017*R3017</f>
        <v>50600</v>
      </c>
      <c r="T3017" s="2">
        <f>M3017+N3017</f>
        <v>2</v>
      </c>
    </row>
    <row r="3018" spans="1:20" x14ac:dyDescent="0.2">
      <c r="A3018" s="2" t="s">
        <v>5682</v>
      </c>
      <c r="B3018" s="2" t="s">
        <v>2202</v>
      </c>
      <c r="C3018" s="2" t="s">
        <v>101</v>
      </c>
      <c r="D3018" s="2" t="str">
        <f>INDEX(Hotels!$C$2:$C$49,MATCH(C3018,Hotels!$A$2:$A$49,0))</f>
        <v>Shimla</v>
      </c>
      <c r="E3018" s="11">
        <v>45971</v>
      </c>
      <c r="F3018" s="11">
        <v>45997</v>
      </c>
      <c r="G3018" s="11">
        <v>46001</v>
      </c>
      <c r="H3018" s="13">
        <f>DATE(YEAR(F3018),MONTH(F3018),1)</f>
        <v>45992</v>
      </c>
      <c r="I3018" s="2">
        <f>G3018-F3018</f>
        <v>4</v>
      </c>
      <c r="J3018" s="2">
        <f>F3018-E3018</f>
        <v>26</v>
      </c>
      <c r="K3018" s="2" t="s">
        <v>2668</v>
      </c>
      <c r="L3018" s="2">
        <v>1</v>
      </c>
      <c r="M3018" s="2">
        <v>2</v>
      </c>
      <c r="N3018" s="2">
        <v>0</v>
      </c>
      <c r="O3018" s="2" t="s">
        <v>2658</v>
      </c>
      <c r="P3018" s="2" t="s">
        <v>2656</v>
      </c>
      <c r="Q3018" s="2" t="s">
        <v>2649</v>
      </c>
      <c r="R3018" s="3">
        <v>6400</v>
      </c>
      <c r="S3018" s="3">
        <f>I3018*L3018*R3018</f>
        <v>25600</v>
      </c>
      <c r="T3018" s="2">
        <f>M3018+N3018</f>
        <v>2</v>
      </c>
    </row>
    <row r="3019" spans="1:20" x14ac:dyDescent="0.2">
      <c r="A3019" s="2" t="s">
        <v>5683</v>
      </c>
      <c r="B3019" s="2" t="s">
        <v>2516</v>
      </c>
      <c r="C3019" s="2" t="s">
        <v>19</v>
      </c>
      <c r="D3019" s="2" t="str">
        <f>INDEX(Hotels!$C$2:$C$49,MATCH(C3019,Hotels!$A$2:$A$49,0))</f>
        <v>Goa</v>
      </c>
      <c r="E3019" s="11">
        <v>45971</v>
      </c>
      <c r="F3019" s="11">
        <v>45972</v>
      </c>
      <c r="G3019" s="11">
        <v>45974</v>
      </c>
      <c r="H3019" s="13">
        <f>DATE(YEAR(F3019),MONTH(F3019),1)</f>
        <v>45962</v>
      </c>
      <c r="I3019" s="2">
        <f>G3019-F3019</f>
        <v>2</v>
      </c>
      <c r="J3019" s="2">
        <f>F3019-E3019</f>
        <v>1</v>
      </c>
      <c r="K3019" s="2" t="s">
        <v>2646</v>
      </c>
      <c r="L3019" s="2">
        <v>1</v>
      </c>
      <c r="M3019" s="2">
        <v>1</v>
      </c>
      <c r="N3019" s="2">
        <v>0</v>
      </c>
      <c r="O3019" s="2" t="s">
        <v>2732</v>
      </c>
      <c r="P3019" s="2" t="s">
        <v>2662</v>
      </c>
      <c r="Q3019" s="2" t="s">
        <v>2649</v>
      </c>
      <c r="R3019" s="3">
        <v>14000</v>
      </c>
      <c r="S3019" s="3">
        <f>I3019*L3019*R3019</f>
        <v>28000</v>
      </c>
      <c r="T3019" s="2">
        <f>M3019+N3019</f>
        <v>1</v>
      </c>
    </row>
    <row r="3020" spans="1:20" x14ac:dyDescent="0.2">
      <c r="A3020" s="2" t="s">
        <v>5684</v>
      </c>
      <c r="B3020" s="2" t="s">
        <v>495</v>
      </c>
      <c r="C3020" s="2" t="s">
        <v>81</v>
      </c>
      <c r="D3020" s="2" t="str">
        <f>INDEX(Hotels!$C$2:$C$49,MATCH(C3020,Hotels!$A$2:$A$49,0))</f>
        <v>Bengaluru</v>
      </c>
      <c r="E3020" s="11">
        <v>45972</v>
      </c>
      <c r="F3020" s="11">
        <v>45980</v>
      </c>
      <c r="G3020" s="11">
        <v>45982</v>
      </c>
      <c r="H3020" s="13">
        <f>DATE(YEAR(F3020),MONTH(F3020),1)</f>
        <v>45962</v>
      </c>
      <c r="I3020" s="2">
        <f>G3020-F3020</f>
        <v>2</v>
      </c>
      <c r="J3020" s="2">
        <f>F3020-E3020</f>
        <v>8</v>
      </c>
      <c r="K3020" s="2" t="s">
        <v>2655</v>
      </c>
      <c r="L3020" s="2">
        <v>1</v>
      </c>
      <c r="M3020" s="2">
        <v>2</v>
      </c>
      <c r="N3020" s="2">
        <v>0</v>
      </c>
      <c r="O3020" s="2" t="s">
        <v>2670</v>
      </c>
      <c r="P3020" s="2" t="s">
        <v>2656</v>
      </c>
      <c r="Q3020" s="2" t="s">
        <v>2649</v>
      </c>
      <c r="R3020" s="3">
        <v>22200</v>
      </c>
      <c r="S3020" s="3">
        <f>I3020*L3020*R3020</f>
        <v>44400</v>
      </c>
      <c r="T3020" s="2">
        <f>M3020+N3020</f>
        <v>2</v>
      </c>
    </row>
    <row r="3021" spans="1:20" x14ac:dyDescent="0.2">
      <c r="A3021" s="2" t="s">
        <v>5685</v>
      </c>
      <c r="B3021" s="2" t="s">
        <v>903</v>
      </c>
      <c r="C3021" s="2" t="s">
        <v>97</v>
      </c>
      <c r="D3021" s="2" t="str">
        <f>INDEX(Hotels!$C$2:$C$49,MATCH(C3021,Hotels!$A$2:$A$49,0))</f>
        <v>Shimla</v>
      </c>
      <c r="E3021" s="11">
        <v>45972</v>
      </c>
      <c r="F3021" s="11">
        <v>46020</v>
      </c>
      <c r="G3021" s="11">
        <v>46023</v>
      </c>
      <c r="H3021" s="13">
        <f>DATE(YEAR(F3021),MONTH(F3021),1)</f>
        <v>45992</v>
      </c>
      <c r="I3021" s="2">
        <f>G3021-F3021</f>
        <v>3</v>
      </c>
      <c r="J3021" s="2">
        <f>F3021-E3021</f>
        <v>48</v>
      </c>
      <c r="K3021" s="2" t="s">
        <v>2655</v>
      </c>
      <c r="L3021" s="2">
        <v>1</v>
      </c>
      <c r="M3021" s="2">
        <v>3</v>
      </c>
      <c r="N3021" s="2">
        <v>1</v>
      </c>
      <c r="O3021" s="2" t="s">
        <v>2683</v>
      </c>
      <c r="P3021" s="2" t="s">
        <v>2656</v>
      </c>
      <c r="Q3021" s="2" t="s">
        <v>2649</v>
      </c>
      <c r="R3021" s="3">
        <v>13650</v>
      </c>
      <c r="S3021" s="3">
        <f>I3021*L3021*R3021</f>
        <v>40950</v>
      </c>
      <c r="T3021" s="2">
        <f>M3021+N3021</f>
        <v>4</v>
      </c>
    </row>
    <row r="3022" spans="1:20" x14ac:dyDescent="0.2">
      <c r="A3022" s="2" t="s">
        <v>5686</v>
      </c>
      <c r="B3022" s="2" t="s">
        <v>1126</v>
      </c>
      <c r="C3022" s="2" t="s">
        <v>13</v>
      </c>
      <c r="D3022" s="2" t="str">
        <f>INDEX(Hotels!$C$2:$C$49,MATCH(C3022,Hotels!$A$2:$A$49,0))</f>
        <v>Goa</v>
      </c>
      <c r="E3022" s="11">
        <v>45972</v>
      </c>
      <c r="F3022" s="11">
        <v>45977</v>
      </c>
      <c r="G3022" s="11">
        <v>45978</v>
      </c>
      <c r="H3022" s="13">
        <f>DATE(YEAR(F3022),MONTH(F3022),1)</f>
        <v>45962</v>
      </c>
      <c r="I3022" s="2">
        <f>G3022-F3022</f>
        <v>1</v>
      </c>
      <c r="J3022" s="2">
        <f>F3022-E3022</f>
        <v>5</v>
      </c>
      <c r="K3022" s="2" t="s">
        <v>2646</v>
      </c>
      <c r="L3022" s="2">
        <v>1</v>
      </c>
      <c r="M3022" s="2">
        <v>1</v>
      </c>
      <c r="N3022" s="2">
        <v>0</v>
      </c>
      <c r="O3022" s="2" t="s">
        <v>2670</v>
      </c>
      <c r="P3022" s="2" t="s">
        <v>2656</v>
      </c>
      <c r="Q3022" s="2" t="s">
        <v>2649</v>
      </c>
      <c r="R3022" s="3">
        <v>23150</v>
      </c>
      <c r="S3022" s="3">
        <f>I3022*L3022*R3022</f>
        <v>23150</v>
      </c>
      <c r="T3022" s="2">
        <f>M3022+N3022</f>
        <v>1</v>
      </c>
    </row>
    <row r="3023" spans="1:20" x14ac:dyDescent="0.2">
      <c r="A3023" s="2" t="s">
        <v>5687</v>
      </c>
      <c r="B3023" s="2" t="s">
        <v>1960</v>
      </c>
      <c r="C3023" s="2" t="s">
        <v>19</v>
      </c>
      <c r="D3023" s="2" t="str">
        <f>INDEX(Hotels!$C$2:$C$49,MATCH(C3023,Hotels!$A$2:$A$49,0))</f>
        <v>Goa</v>
      </c>
      <c r="E3023" s="11">
        <v>45972</v>
      </c>
      <c r="F3023" s="11">
        <v>46034</v>
      </c>
      <c r="G3023" s="11">
        <v>46036</v>
      </c>
      <c r="H3023" s="13">
        <f>DATE(YEAR(F3023),MONTH(F3023),1)</f>
        <v>46023</v>
      </c>
      <c r="I3023" s="2">
        <f>G3023-F3023</f>
        <v>2</v>
      </c>
      <c r="J3023" s="2">
        <f>F3023-E3023</f>
        <v>62</v>
      </c>
      <c r="K3023" s="2" t="s">
        <v>2646</v>
      </c>
      <c r="L3023" s="2">
        <v>1</v>
      </c>
      <c r="M3023" s="2">
        <v>2</v>
      </c>
      <c r="N3023" s="2">
        <v>0</v>
      </c>
      <c r="O3023" s="2" t="s">
        <v>2670</v>
      </c>
      <c r="P3023" s="2" t="s">
        <v>2659</v>
      </c>
      <c r="Q3023" s="2" t="s">
        <v>2649</v>
      </c>
      <c r="R3023" s="3">
        <v>13250</v>
      </c>
      <c r="S3023" s="3">
        <f>I3023*L3023*R3023</f>
        <v>26500</v>
      </c>
      <c r="T3023" s="2">
        <f>M3023+N3023</f>
        <v>2</v>
      </c>
    </row>
    <row r="3024" spans="1:20" x14ac:dyDescent="0.2">
      <c r="A3024" s="2" t="s">
        <v>5688</v>
      </c>
      <c r="B3024" s="2" t="s">
        <v>605</v>
      </c>
      <c r="C3024" s="2" t="s">
        <v>71</v>
      </c>
      <c r="D3024" s="2" t="str">
        <f>INDEX(Hotels!$C$2:$C$49,MATCH(C3024,Hotels!$A$2:$A$49,0))</f>
        <v>New Delhi</v>
      </c>
      <c r="E3024" s="11">
        <v>45973</v>
      </c>
      <c r="F3024" s="11">
        <v>46000</v>
      </c>
      <c r="G3024" s="11">
        <v>46002</v>
      </c>
      <c r="H3024" s="13">
        <f>DATE(YEAR(F3024),MONTH(F3024),1)</f>
        <v>45992</v>
      </c>
      <c r="I3024" s="2">
        <f>G3024-F3024</f>
        <v>2</v>
      </c>
      <c r="J3024" s="2">
        <f>F3024-E3024</f>
        <v>27</v>
      </c>
      <c r="K3024" s="2" t="s">
        <v>2655</v>
      </c>
      <c r="L3024" s="2">
        <v>1</v>
      </c>
      <c r="M3024" s="2">
        <v>2</v>
      </c>
      <c r="N3024" s="2">
        <v>1</v>
      </c>
      <c r="O3024" s="2" t="s">
        <v>2670</v>
      </c>
      <c r="P3024" s="2" t="s">
        <v>2662</v>
      </c>
      <c r="Q3024" s="2" t="s">
        <v>2649</v>
      </c>
      <c r="R3024" s="3">
        <v>11000</v>
      </c>
      <c r="S3024" s="3">
        <f>I3024*L3024*R3024</f>
        <v>22000</v>
      </c>
      <c r="T3024" s="2">
        <f>M3024+N3024</f>
        <v>3</v>
      </c>
    </row>
    <row r="3025" spans="1:20" x14ac:dyDescent="0.2">
      <c r="A3025" s="2" t="s">
        <v>5689</v>
      </c>
      <c r="B3025" s="2" t="s">
        <v>1264</v>
      </c>
      <c r="C3025" s="2" t="s">
        <v>71</v>
      </c>
      <c r="D3025" s="2" t="str">
        <f>INDEX(Hotels!$C$2:$C$49,MATCH(C3025,Hotels!$A$2:$A$49,0))</f>
        <v>New Delhi</v>
      </c>
      <c r="E3025" s="11">
        <v>45973</v>
      </c>
      <c r="F3025" s="11">
        <v>46028</v>
      </c>
      <c r="G3025" s="11">
        <v>46030</v>
      </c>
      <c r="H3025" s="13">
        <f>DATE(YEAR(F3025),MONTH(F3025),1)</f>
        <v>46023</v>
      </c>
      <c r="I3025" s="2">
        <f>G3025-F3025</f>
        <v>2</v>
      </c>
      <c r="J3025" s="2">
        <f>F3025-E3025</f>
        <v>55</v>
      </c>
      <c r="K3025" s="2" t="s">
        <v>2655</v>
      </c>
      <c r="L3025" s="2">
        <v>1</v>
      </c>
      <c r="M3025" s="2">
        <v>2</v>
      </c>
      <c r="N3025" s="2">
        <v>0</v>
      </c>
      <c r="O3025" s="2" t="s">
        <v>2670</v>
      </c>
      <c r="P3025" s="2" t="s">
        <v>2648</v>
      </c>
      <c r="Q3025" s="2" t="s">
        <v>2649</v>
      </c>
      <c r="R3025" s="3">
        <v>11050</v>
      </c>
      <c r="S3025" s="3">
        <f>I3025*L3025*R3025</f>
        <v>22100</v>
      </c>
      <c r="T3025" s="2">
        <f>M3025+N3025</f>
        <v>2</v>
      </c>
    </row>
    <row r="3026" spans="1:20" x14ac:dyDescent="0.2">
      <c r="A3026" s="2" t="s">
        <v>5690</v>
      </c>
      <c r="B3026" s="2" t="s">
        <v>1289</v>
      </c>
      <c r="C3026" s="2" t="s">
        <v>81</v>
      </c>
      <c r="D3026" s="2" t="str">
        <f>INDEX(Hotels!$C$2:$C$49,MATCH(C3026,Hotels!$A$2:$A$49,0))</f>
        <v>Bengaluru</v>
      </c>
      <c r="E3026" s="11">
        <v>45973</v>
      </c>
      <c r="F3026" s="11">
        <v>46008</v>
      </c>
      <c r="G3026" s="11">
        <v>46010</v>
      </c>
      <c r="H3026" s="13">
        <f>DATE(YEAR(F3026),MONTH(F3026),1)</f>
        <v>45992</v>
      </c>
      <c r="I3026" s="2">
        <f>G3026-F3026</f>
        <v>2</v>
      </c>
      <c r="J3026" s="2">
        <f>F3026-E3026</f>
        <v>35</v>
      </c>
      <c r="K3026" s="2" t="s">
        <v>2646</v>
      </c>
      <c r="L3026" s="2">
        <v>1</v>
      </c>
      <c r="M3026" s="2">
        <v>2</v>
      </c>
      <c r="N3026" s="2">
        <v>0</v>
      </c>
      <c r="O3026" s="2" t="s">
        <v>2658</v>
      </c>
      <c r="P3026" s="2" t="s">
        <v>2656</v>
      </c>
      <c r="Q3026" s="2" t="s">
        <v>2649</v>
      </c>
      <c r="R3026" s="3">
        <v>29100</v>
      </c>
      <c r="S3026" s="3">
        <f>I3026*L3026*R3026</f>
        <v>58200</v>
      </c>
      <c r="T3026" s="2">
        <f>M3026+N3026</f>
        <v>2</v>
      </c>
    </row>
    <row r="3027" spans="1:20" x14ac:dyDescent="0.2">
      <c r="A3027" s="2" t="s">
        <v>5691</v>
      </c>
      <c r="B3027" s="2" t="s">
        <v>1380</v>
      </c>
      <c r="C3027" s="2" t="s">
        <v>57</v>
      </c>
      <c r="D3027" s="2" t="str">
        <f>INDEX(Hotels!$C$2:$C$49,MATCH(C3027,Hotels!$A$2:$A$49,0))</f>
        <v>Mumbai</v>
      </c>
      <c r="E3027" s="11">
        <v>45973</v>
      </c>
      <c r="F3027" s="11">
        <v>45976</v>
      </c>
      <c r="G3027" s="11">
        <v>45977</v>
      </c>
      <c r="H3027" s="13">
        <f>DATE(YEAR(F3027),MONTH(F3027),1)</f>
        <v>45962</v>
      </c>
      <c r="I3027" s="2">
        <f>G3027-F3027</f>
        <v>1</v>
      </c>
      <c r="J3027" s="2">
        <f>F3027-E3027</f>
        <v>3</v>
      </c>
      <c r="K3027" s="2" t="s">
        <v>2646</v>
      </c>
      <c r="L3027" s="2">
        <v>1</v>
      </c>
      <c r="M3027" s="2">
        <v>1</v>
      </c>
      <c r="N3027" s="2">
        <v>0</v>
      </c>
      <c r="O3027" s="2" t="s">
        <v>2647</v>
      </c>
      <c r="P3027" s="2" t="s">
        <v>2652</v>
      </c>
      <c r="Q3027" s="2" t="s">
        <v>2649</v>
      </c>
      <c r="R3027" s="3">
        <v>17550</v>
      </c>
      <c r="S3027" s="3">
        <f>I3027*L3027*R3027</f>
        <v>17550</v>
      </c>
      <c r="T3027" s="2">
        <f>M3027+N3027</f>
        <v>1</v>
      </c>
    </row>
    <row r="3028" spans="1:20" x14ac:dyDescent="0.2">
      <c r="A3028" s="2" t="s">
        <v>5692</v>
      </c>
      <c r="B3028" s="2" t="s">
        <v>1784</v>
      </c>
      <c r="C3028" s="2" t="s">
        <v>39</v>
      </c>
      <c r="D3028" s="2" t="str">
        <f>INDEX(Hotels!$C$2:$C$49,MATCH(C3028,Hotels!$A$2:$A$49,0))</f>
        <v>Udaipur</v>
      </c>
      <c r="E3028" s="11">
        <v>45973</v>
      </c>
      <c r="F3028" s="11">
        <v>46013</v>
      </c>
      <c r="G3028" s="11">
        <v>46018</v>
      </c>
      <c r="H3028" s="13">
        <f>DATE(YEAR(F3028),MONTH(F3028),1)</f>
        <v>45992</v>
      </c>
      <c r="I3028" s="2">
        <f>G3028-F3028</f>
        <v>5</v>
      </c>
      <c r="J3028" s="2">
        <f>F3028-E3028</f>
        <v>40</v>
      </c>
      <c r="K3028" s="2" t="s">
        <v>2668</v>
      </c>
      <c r="L3028" s="2">
        <v>1</v>
      </c>
      <c r="M3028" s="2">
        <v>2</v>
      </c>
      <c r="N3028" s="2">
        <v>0</v>
      </c>
      <c r="O3028" s="2" t="s">
        <v>2670</v>
      </c>
      <c r="P3028" s="2" t="s">
        <v>2652</v>
      </c>
      <c r="Q3028" s="2" t="s">
        <v>2649</v>
      </c>
      <c r="R3028" s="3">
        <v>6300</v>
      </c>
      <c r="S3028" s="3">
        <f>I3028*L3028*R3028</f>
        <v>31500</v>
      </c>
      <c r="T3028" s="2">
        <f>M3028+N3028</f>
        <v>2</v>
      </c>
    </row>
    <row r="3029" spans="1:20" x14ac:dyDescent="0.2">
      <c r="A3029" s="2" t="s">
        <v>5693</v>
      </c>
      <c r="B3029" s="2" t="s">
        <v>2369</v>
      </c>
      <c r="C3029" s="2" t="s">
        <v>67</v>
      </c>
      <c r="D3029" s="2" t="str">
        <f>INDEX(Hotels!$C$2:$C$49,MATCH(C3029,Hotels!$A$2:$A$49,0))</f>
        <v>New Delhi</v>
      </c>
      <c r="E3029" s="11">
        <v>45973</v>
      </c>
      <c r="F3029" s="11">
        <v>45986</v>
      </c>
      <c r="G3029" s="11">
        <v>45989</v>
      </c>
      <c r="H3029" s="13">
        <f>DATE(YEAR(F3029),MONTH(F3029),1)</f>
        <v>45962</v>
      </c>
      <c r="I3029" s="2">
        <f>G3029-F3029</f>
        <v>3</v>
      </c>
      <c r="J3029" s="2">
        <f>F3029-E3029</f>
        <v>13</v>
      </c>
      <c r="K3029" s="2" t="s">
        <v>2668</v>
      </c>
      <c r="L3029" s="2">
        <v>1</v>
      </c>
      <c r="M3029" s="2">
        <v>2</v>
      </c>
      <c r="N3029" s="2">
        <v>0</v>
      </c>
      <c r="O3029" s="2" t="s">
        <v>2683</v>
      </c>
      <c r="P3029" s="2" t="s">
        <v>2652</v>
      </c>
      <c r="Q3029" s="2" t="s">
        <v>2649</v>
      </c>
      <c r="R3029" s="3">
        <v>5200</v>
      </c>
      <c r="S3029" s="3">
        <f>I3029*L3029*R3029</f>
        <v>15600</v>
      </c>
      <c r="T3029" s="2">
        <f>M3029+N3029</f>
        <v>2</v>
      </c>
    </row>
    <row r="3030" spans="1:20" x14ac:dyDescent="0.2">
      <c r="A3030" s="2" t="s">
        <v>5694</v>
      </c>
      <c r="B3030" s="2" t="s">
        <v>190</v>
      </c>
      <c r="C3030" s="2" t="s">
        <v>51</v>
      </c>
      <c r="D3030" s="2" t="str">
        <f>INDEX(Hotels!$C$2:$C$49,MATCH(C3030,Hotels!$A$2:$A$49,0))</f>
        <v>Agra</v>
      </c>
      <c r="E3030" s="11">
        <v>45974</v>
      </c>
      <c r="F3030" s="11">
        <v>45974</v>
      </c>
      <c r="G3030" s="11">
        <v>45977</v>
      </c>
      <c r="H3030" s="13">
        <f>DATE(YEAR(F3030),MONTH(F3030),1)</f>
        <v>45962</v>
      </c>
      <c r="I3030" s="2">
        <f>G3030-F3030</f>
        <v>3</v>
      </c>
      <c r="J3030" s="2">
        <f>F3030-E3030</f>
        <v>0</v>
      </c>
      <c r="K3030" s="2" t="s">
        <v>2646</v>
      </c>
      <c r="L3030" s="2">
        <v>1</v>
      </c>
      <c r="M3030" s="2">
        <v>1</v>
      </c>
      <c r="N3030" s="2">
        <v>0</v>
      </c>
      <c r="O3030" s="2" t="s">
        <v>2670</v>
      </c>
      <c r="P3030" s="2" t="s">
        <v>2662</v>
      </c>
      <c r="Q3030" s="2" t="s">
        <v>2649</v>
      </c>
      <c r="R3030" s="3">
        <v>18250</v>
      </c>
      <c r="S3030" s="3">
        <f>I3030*L3030*R3030</f>
        <v>54750</v>
      </c>
      <c r="T3030" s="2">
        <f>M3030+N3030</f>
        <v>1</v>
      </c>
    </row>
    <row r="3031" spans="1:20" x14ac:dyDescent="0.2">
      <c r="A3031" s="2" t="s">
        <v>5695</v>
      </c>
      <c r="B3031" s="2" t="s">
        <v>608</v>
      </c>
      <c r="C3031" s="2" t="s">
        <v>69</v>
      </c>
      <c r="D3031" s="2" t="str">
        <f>INDEX(Hotels!$C$2:$C$49,MATCH(C3031,Hotels!$A$2:$A$49,0))</f>
        <v>New Delhi</v>
      </c>
      <c r="E3031" s="11">
        <v>45974</v>
      </c>
      <c r="F3031" s="11">
        <v>46096</v>
      </c>
      <c r="G3031" s="11">
        <v>46099</v>
      </c>
      <c r="H3031" s="13">
        <f>DATE(YEAR(F3031),MONTH(F3031),1)</f>
        <v>46082</v>
      </c>
      <c r="I3031" s="2">
        <f>G3031-F3031</f>
        <v>3</v>
      </c>
      <c r="J3031" s="2">
        <f>F3031-E3031</f>
        <v>122</v>
      </c>
      <c r="K3031" s="2" t="s">
        <v>2655</v>
      </c>
      <c r="L3031" s="2">
        <v>1</v>
      </c>
      <c r="M3031" s="2">
        <v>3</v>
      </c>
      <c r="N3031" s="2">
        <v>0</v>
      </c>
      <c r="O3031" s="2" t="s">
        <v>2661</v>
      </c>
      <c r="P3031" s="2" t="s">
        <v>2652</v>
      </c>
      <c r="Q3031" s="2" t="s">
        <v>2649</v>
      </c>
      <c r="R3031" s="3">
        <v>22300</v>
      </c>
      <c r="S3031" s="3">
        <f>I3031*L3031*R3031</f>
        <v>66900</v>
      </c>
      <c r="T3031" s="2">
        <f>M3031+N3031</f>
        <v>3</v>
      </c>
    </row>
    <row r="3032" spans="1:20" x14ac:dyDescent="0.2">
      <c r="A3032" s="2" t="s">
        <v>5696</v>
      </c>
      <c r="B3032" s="2" t="s">
        <v>1040</v>
      </c>
      <c r="C3032" s="2" t="s">
        <v>112</v>
      </c>
      <c r="D3032" s="2" t="str">
        <f>INDEX(Hotels!$C$2:$C$49,MATCH(C3032,Hotels!$A$2:$A$49,0))</f>
        <v>Rishikesh</v>
      </c>
      <c r="E3032" s="11">
        <v>45974</v>
      </c>
      <c r="F3032" s="11">
        <v>46124</v>
      </c>
      <c r="G3032" s="11">
        <v>46127</v>
      </c>
      <c r="H3032" s="13">
        <f>DATE(YEAR(F3032),MONTH(F3032),1)</f>
        <v>46113</v>
      </c>
      <c r="I3032" s="2">
        <f>G3032-F3032</f>
        <v>3</v>
      </c>
      <c r="J3032" s="2">
        <f>F3032-E3032</f>
        <v>150</v>
      </c>
      <c r="K3032" s="2" t="s">
        <v>2646</v>
      </c>
      <c r="L3032" s="2">
        <v>1</v>
      </c>
      <c r="M3032" s="2">
        <v>2</v>
      </c>
      <c r="N3032" s="2">
        <v>2</v>
      </c>
      <c r="O3032" s="2" t="s">
        <v>2651</v>
      </c>
      <c r="P3032" s="2" t="s">
        <v>2659</v>
      </c>
      <c r="Q3032" s="2" t="s">
        <v>2653</v>
      </c>
      <c r="R3032" s="3">
        <v>10500</v>
      </c>
      <c r="S3032" s="3">
        <f>I3032*L3032*R3032</f>
        <v>31500</v>
      </c>
      <c r="T3032" s="2">
        <f>M3032+N3032</f>
        <v>4</v>
      </c>
    </row>
    <row r="3033" spans="1:20" x14ac:dyDescent="0.2">
      <c r="A3033" s="2" t="s">
        <v>5697</v>
      </c>
      <c r="B3033" s="2" t="s">
        <v>1268</v>
      </c>
      <c r="C3033" s="2" t="s">
        <v>89</v>
      </c>
      <c r="D3033" s="2" t="str">
        <f>INDEX(Hotels!$C$2:$C$49,MATCH(C3033,Hotels!$A$2:$A$49,0))</f>
        <v>Kochi</v>
      </c>
      <c r="E3033" s="11">
        <v>45974</v>
      </c>
      <c r="F3033" s="11">
        <v>46009</v>
      </c>
      <c r="G3033" s="11">
        <v>46012</v>
      </c>
      <c r="H3033" s="13">
        <f>DATE(YEAR(F3033),MONTH(F3033),1)</f>
        <v>45992</v>
      </c>
      <c r="I3033" s="2">
        <f>G3033-F3033</f>
        <v>3</v>
      </c>
      <c r="J3033" s="2">
        <f>F3033-E3033</f>
        <v>35</v>
      </c>
      <c r="K3033" s="2" t="s">
        <v>2646</v>
      </c>
      <c r="L3033" s="2">
        <v>1</v>
      </c>
      <c r="M3033" s="2">
        <v>2</v>
      </c>
      <c r="N3033" s="2">
        <v>0</v>
      </c>
      <c r="O3033" s="2" t="s">
        <v>2683</v>
      </c>
      <c r="P3033" s="2" t="s">
        <v>2656</v>
      </c>
      <c r="Q3033" s="2" t="s">
        <v>2649</v>
      </c>
      <c r="R3033" s="3">
        <v>12750</v>
      </c>
      <c r="S3033" s="3">
        <f>I3033*L3033*R3033</f>
        <v>38250</v>
      </c>
      <c r="T3033" s="2">
        <f>M3033+N3033</f>
        <v>2</v>
      </c>
    </row>
    <row r="3034" spans="1:20" x14ac:dyDescent="0.2">
      <c r="A3034" s="2" t="s">
        <v>5698</v>
      </c>
      <c r="B3034" s="2" t="s">
        <v>1345</v>
      </c>
      <c r="C3034" s="2" t="s">
        <v>69</v>
      </c>
      <c r="D3034" s="2" t="str">
        <f>INDEX(Hotels!$C$2:$C$49,MATCH(C3034,Hotels!$A$2:$A$49,0))</f>
        <v>New Delhi</v>
      </c>
      <c r="E3034" s="11">
        <v>45974</v>
      </c>
      <c r="F3034" s="11">
        <v>46156</v>
      </c>
      <c r="G3034" s="11">
        <v>46159</v>
      </c>
      <c r="H3034" s="13">
        <f>DATE(YEAR(F3034),MONTH(F3034),1)</f>
        <v>46143</v>
      </c>
      <c r="I3034" s="2">
        <f>G3034-F3034</f>
        <v>3</v>
      </c>
      <c r="J3034" s="2">
        <f>F3034-E3034</f>
        <v>182</v>
      </c>
      <c r="K3034" s="2" t="s">
        <v>2668</v>
      </c>
      <c r="L3034" s="2">
        <v>1</v>
      </c>
      <c r="M3034" s="2">
        <v>2</v>
      </c>
      <c r="N3034" s="2">
        <v>0</v>
      </c>
      <c r="O3034" s="2" t="s">
        <v>2683</v>
      </c>
      <c r="P3034" s="2" t="s">
        <v>2652</v>
      </c>
      <c r="Q3034" s="2" t="s">
        <v>2649</v>
      </c>
      <c r="R3034" s="3">
        <v>13800</v>
      </c>
      <c r="S3034" s="3">
        <f>I3034*L3034*R3034</f>
        <v>41400</v>
      </c>
      <c r="T3034" s="2">
        <f>M3034+N3034</f>
        <v>2</v>
      </c>
    </row>
    <row r="3035" spans="1:20" x14ac:dyDescent="0.2">
      <c r="A3035" s="2" t="s">
        <v>5699</v>
      </c>
      <c r="B3035" s="2" t="s">
        <v>1396</v>
      </c>
      <c r="C3035" s="2" t="s">
        <v>83</v>
      </c>
      <c r="D3035" s="2" t="str">
        <f>INDEX(Hotels!$C$2:$C$49,MATCH(C3035,Hotels!$A$2:$A$49,0))</f>
        <v>Kochi</v>
      </c>
      <c r="E3035" s="11">
        <v>45974</v>
      </c>
      <c r="F3035" s="11">
        <v>45993</v>
      </c>
      <c r="G3035" s="11">
        <v>45998</v>
      </c>
      <c r="H3035" s="13">
        <f>DATE(YEAR(F3035),MONTH(F3035),1)</f>
        <v>45992</v>
      </c>
      <c r="I3035" s="2">
        <f>G3035-F3035</f>
        <v>5</v>
      </c>
      <c r="J3035" s="2">
        <f>F3035-E3035</f>
        <v>19</v>
      </c>
      <c r="K3035" s="2" t="s">
        <v>2646</v>
      </c>
      <c r="L3035" s="2">
        <v>1</v>
      </c>
      <c r="M3035" s="2">
        <v>2</v>
      </c>
      <c r="N3035" s="2">
        <v>0</v>
      </c>
      <c r="O3035" s="2" t="s">
        <v>2647</v>
      </c>
      <c r="P3035" s="2" t="s">
        <v>2672</v>
      </c>
      <c r="Q3035" s="2" t="s">
        <v>2649</v>
      </c>
      <c r="R3035" s="3">
        <v>22600</v>
      </c>
      <c r="S3035" s="3">
        <f>I3035*L3035*R3035</f>
        <v>113000</v>
      </c>
      <c r="T3035" s="2">
        <f>M3035+N3035</f>
        <v>2</v>
      </c>
    </row>
    <row r="3036" spans="1:20" x14ac:dyDescent="0.2">
      <c r="A3036" s="2" t="s">
        <v>5700</v>
      </c>
      <c r="B3036" s="2" t="s">
        <v>2375</v>
      </c>
      <c r="C3036" s="2" t="s">
        <v>116</v>
      </c>
      <c r="D3036" s="2" t="str">
        <f>INDEX(Hotels!$C$2:$C$49,MATCH(C3036,Hotels!$A$2:$A$49,0))</f>
        <v>Rishikesh</v>
      </c>
      <c r="E3036" s="11">
        <v>45974</v>
      </c>
      <c r="F3036" s="11">
        <v>45975</v>
      </c>
      <c r="G3036" s="11">
        <v>45976</v>
      </c>
      <c r="H3036" s="13">
        <f>DATE(YEAR(F3036),MONTH(F3036),1)</f>
        <v>45962</v>
      </c>
      <c r="I3036" s="2">
        <f>G3036-F3036</f>
        <v>1</v>
      </c>
      <c r="J3036" s="2">
        <f>F3036-E3036</f>
        <v>1</v>
      </c>
      <c r="K3036" s="2" t="s">
        <v>2668</v>
      </c>
      <c r="L3036" s="2">
        <v>1</v>
      </c>
      <c r="M3036" s="2">
        <v>1</v>
      </c>
      <c r="N3036" s="2">
        <v>0</v>
      </c>
      <c r="O3036" s="2" t="s">
        <v>2732</v>
      </c>
      <c r="P3036" s="2" t="s">
        <v>2656</v>
      </c>
      <c r="Q3036" s="2" t="s">
        <v>2653</v>
      </c>
      <c r="R3036" s="3">
        <v>3650</v>
      </c>
      <c r="S3036" s="3">
        <f>I3036*L3036*R3036</f>
        <v>3650</v>
      </c>
      <c r="T3036" s="2">
        <f>M3036+N3036</f>
        <v>1</v>
      </c>
    </row>
    <row r="3037" spans="1:20" x14ac:dyDescent="0.2">
      <c r="A3037" s="2" t="s">
        <v>5701</v>
      </c>
      <c r="B3037" s="2" t="s">
        <v>448</v>
      </c>
      <c r="C3037" s="2" t="s">
        <v>125</v>
      </c>
      <c r="D3037" s="2" t="str">
        <f>INDEX(Hotels!$C$2:$C$49,MATCH(C3037,Hotels!$A$2:$A$49,0))</f>
        <v>Varanasi</v>
      </c>
      <c r="E3037" s="11">
        <v>45975</v>
      </c>
      <c r="F3037" s="11">
        <v>45998</v>
      </c>
      <c r="G3037" s="11">
        <v>46002</v>
      </c>
      <c r="H3037" s="13">
        <f>DATE(YEAR(F3037),MONTH(F3037),1)</f>
        <v>45992</v>
      </c>
      <c r="I3037" s="2">
        <f>G3037-F3037</f>
        <v>4</v>
      </c>
      <c r="J3037" s="2">
        <f>F3037-E3037</f>
        <v>23</v>
      </c>
      <c r="K3037" s="2" t="s">
        <v>2655</v>
      </c>
      <c r="L3037" s="2">
        <v>1</v>
      </c>
      <c r="M3037" s="2">
        <v>1</v>
      </c>
      <c r="N3037" s="2">
        <v>0</v>
      </c>
      <c r="O3037" s="2" t="s">
        <v>2683</v>
      </c>
      <c r="P3037" s="2" t="s">
        <v>2672</v>
      </c>
      <c r="Q3037" s="2" t="s">
        <v>2649</v>
      </c>
      <c r="R3037" s="3">
        <v>13000</v>
      </c>
      <c r="S3037" s="3">
        <f>I3037*L3037*R3037</f>
        <v>52000</v>
      </c>
      <c r="T3037" s="2">
        <f>M3037+N3037</f>
        <v>1</v>
      </c>
    </row>
    <row r="3038" spans="1:20" x14ac:dyDescent="0.2">
      <c r="A3038" s="2" t="s">
        <v>5702</v>
      </c>
      <c r="B3038" s="2" t="s">
        <v>550</v>
      </c>
      <c r="C3038" s="2" t="s">
        <v>110</v>
      </c>
      <c r="D3038" s="2" t="str">
        <f>INDEX(Hotels!$C$2:$C$49,MATCH(C3038,Hotels!$A$2:$A$49,0))</f>
        <v>Manali</v>
      </c>
      <c r="E3038" s="11">
        <v>45975</v>
      </c>
      <c r="F3038" s="11">
        <v>45986</v>
      </c>
      <c r="G3038" s="11">
        <v>45989</v>
      </c>
      <c r="H3038" s="13">
        <f>DATE(YEAR(F3038),MONTH(F3038),1)</f>
        <v>45962</v>
      </c>
      <c r="I3038" s="2">
        <f>G3038-F3038</f>
        <v>3</v>
      </c>
      <c r="J3038" s="2">
        <f>F3038-E3038</f>
        <v>11</v>
      </c>
      <c r="K3038" s="2" t="s">
        <v>2646</v>
      </c>
      <c r="L3038" s="2">
        <v>1</v>
      </c>
      <c r="M3038" s="2">
        <v>2</v>
      </c>
      <c r="N3038" s="2">
        <v>0</v>
      </c>
      <c r="O3038" s="2" t="s">
        <v>2647</v>
      </c>
      <c r="P3038" s="2" t="s">
        <v>2656</v>
      </c>
      <c r="Q3038" s="2" t="s">
        <v>2649</v>
      </c>
      <c r="R3038" s="3">
        <v>8600</v>
      </c>
      <c r="S3038" s="3">
        <f>I3038*L3038*R3038</f>
        <v>25800</v>
      </c>
      <c r="T3038" s="2">
        <f>M3038+N3038</f>
        <v>2</v>
      </c>
    </row>
    <row r="3039" spans="1:20" x14ac:dyDescent="0.2">
      <c r="A3039" s="2" t="s">
        <v>5703</v>
      </c>
      <c r="B3039" s="2" t="s">
        <v>1086</v>
      </c>
      <c r="C3039" s="2" t="s">
        <v>13</v>
      </c>
      <c r="D3039" s="2" t="str">
        <f>INDEX(Hotels!$C$2:$C$49,MATCH(C3039,Hotels!$A$2:$A$49,0))</f>
        <v>Goa</v>
      </c>
      <c r="E3039" s="11">
        <v>45975</v>
      </c>
      <c r="F3039" s="11">
        <v>45996</v>
      </c>
      <c r="G3039" s="11">
        <v>45999</v>
      </c>
      <c r="H3039" s="13">
        <f>DATE(YEAR(F3039),MONTH(F3039),1)</f>
        <v>45992</v>
      </c>
      <c r="I3039" s="2">
        <f>G3039-F3039</f>
        <v>3</v>
      </c>
      <c r="J3039" s="2">
        <f>F3039-E3039</f>
        <v>21</v>
      </c>
      <c r="K3039" s="2" t="s">
        <v>2646</v>
      </c>
      <c r="L3039" s="2">
        <v>1</v>
      </c>
      <c r="M3039" s="2">
        <v>2</v>
      </c>
      <c r="N3039" s="2">
        <v>2</v>
      </c>
      <c r="O3039" s="2" t="s">
        <v>2689</v>
      </c>
      <c r="P3039" s="2" t="s">
        <v>2662</v>
      </c>
      <c r="Q3039" s="2" t="s">
        <v>2649</v>
      </c>
      <c r="R3039" s="3">
        <v>25300</v>
      </c>
      <c r="S3039" s="3">
        <f>I3039*L3039*R3039</f>
        <v>75900</v>
      </c>
      <c r="T3039" s="2">
        <f>M3039+N3039</f>
        <v>4</v>
      </c>
    </row>
    <row r="3040" spans="1:20" x14ac:dyDescent="0.2">
      <c r="A3040" s="2" t="s">
        <v>5704</v>
      </c>
      <c r="B3040" s="2" t="s">
        <v>1424</v>
      </c>
      <c r="C3040" s="2" t="s">
        <v>83</v>
      </c>
      <c r="D3040" s="2" t="str">
        <f>INDEX(Hotels!$C$2:$C$49,MATCH(C3040,Hotels!$A$2:$A$49,0))</f>
        <v>Kochi</v>
      </c>
      <c r="E3040" s="11">
        <v>45975</v>
      </c>
      <c r="F3040" s="11">
        <v>46044</v>
      </c>
      <c r="G3040" s="11">
        <v>46046</v>
      </c>
      <c r="H3040" s="13">
        <f>DATE(YEAR(F3040),MONTH(F3040),1)</f>
        <v>46023</v>
      </c>
      <c r="I3040" s="2">
        <f>G3040-F3040</f>
        <v>2</v>
      </c>
      <c r="J3040" s="2">
        <f>F3040-E3040</f>
        <v>69</v>
      </c>
      <c r="K3040" s="2" t="s">
        <v>2646</v>
      </c>
      <c r="L3040" s="2">
        <v>1</v>
      </c>
      <c r="M3040" s="2">
        <v>2</v>
      </c>
      <c r="N3040" s="2">
        <v>0</v>
      </c>
      <c r="O3040" s="2" t="s">
        <v>2647</v>
      </c>
      <c r="P3040" s="2" t="s">
        <v>2652</v>
      </c>
      <c r="Q3040" s="2" t="s">
        <v>2653</v>
      </c>
      <c r="R3040" s="3">
        <v>22050</v>
      </c>
      <c r="S3040" s="3">
        <f>I3040*L3040*R3040</f>
        <v>44100</v>
      </c>
      <c r="T3040" s="2">
        <f>M3040+N3040</f>
        <v>2</v>
      </c>
    </row>
    <row r="3041" spans="1:20" x14ac:dyDescent="0.2">
      <c r="A3041" s="2" t="s">
        <v>5705</v>
      </c>
      <c r="B3041" s="2" t="s">
        <v>1443</v>
      </c>
      <c r="C3041" s="2" t="s">
        <v>63</v>
      </c>
      <c r="D3041" s="2" t="str">
        <f>INDEX(Hotels!$C$2:$C$49,MATCH(C3041,Hotels!$A$2:$A$49,0))</f>
        <v>New Delhi</v>
      </c>
      <c r="E3041" s="11">
        <v>45975</v>
      </c>
      <c r="F3041" s="11">
        <v>46001</v>
      </c>
      <c r="G3041" s="11">
        <v>46004</v>
      </c>
      <c r="H3041" s="13">
        <f>DATE(YEAR(F3041),MONTH(F3041),1)</f>
        <v>45992</v>
      </c>
      <c r="I3041" s="2">
        <f>G3041-F3041</f>
        <v>3</v>
      </c>
      <c r="J3041" s="2">
        <f>F3041-E3041</f>
        <v>26</v>
      </c>
      <c r="K3041" s="2" t="s">
        <v>2655</v>
      </c>
      <c r="L3041" s="2">
        <v>1</v>
      </c>
      <c r="M3041" s="2">
        <v>2</v>
      </c>
      <c r="N3041" s="2">
        <v>0</v>
      </c>
      <c r="O3041" s="2" t="s">
        <v>2683</v>
      </c>
      <c r="P3041" s="2" t="s">
        <v>2662</v>
      </c>
      <c r="Q3041" s="2" t="s">
        <v>2649</v>
      </c>
      <c r="R3041" s="3">
        <v>12200</v>
      </c>
      <c r="S3041" s="3">
        <f>I3041*L3041*R3041</f>
        <v>36600</v>
      </c>
      <c r="T3041" s="2">
        <f>M3041+N3041</f>
        <v>2</v>
      </c>
    </row>
    <row r="3042" spans="1:20" x14ac:dyDescent="0.2">
      <c r="A3042" s="2" t="s">
        <v>5706</v>
      </c>
      <c r="B3042" s="2" t="s">
        <v>1563</v>
      </c>
      <c r="C3042" s="2" t="s">
        <v>110</v>
      </c>
      <c r="D3042" s="2" t="str">
        <f>INDEX(Hotels!$C$2:$C$49,MATCH(C3042,Hotels!$A$2:$A$49,0))</f>
        <v>Manali</v>
      </c>
      <c r="E3042" s="11">
        <v>45975</v>
      </c>
      <c r="F3042" s="11">
        <v>45978</v>
      </c>
      <c r="G3042" s="11">
        <v>45981</v>
      </c>
      <c r="H3042" s="13">
        <f>DATE(YEAR(F3042),MONTH(F3042),1)</f>
        <v>45962</v>
      </c>
      <c r="I3042" s="2">
        <f>G3042-F3042</f>
        <v>3</v>
      </c>
      <c r="J3042" s="2">
        <f>F3042-E3042</f>
        <v>3</v>
      </c>
      <c r="K3042" s="2" t="s">
        <v>2666</v>
      </c>
      <c r="L3042" s="2">
        <v>1</v>
      </c>
      <c r="M3042" s="2">
        <v>1</v>
      </c>
      <c r="N3042" s="2">
        <v>0</v>
      </c>
      <c r="O3042" s="2" t="s">
        <v>2732</v>
      </c>
      <c r="P3042" s="2" t="s">
        <v>2656</v>
      </c>
      <c r="Q3042" s="2" t="s">
        <v>2649</v>
      </c>
      <c r="R3042" s="3">
        <v>12350</v>
      </c>
      <c r="S3042" s="3">
        <f>I3042*L3042*R3042</f>
        <v>37050</v>
      </c>
      <c r="T3042" s="2">
        <f>M3042+N3042</f>
        <v>1</v>
      </c>
    </row>
    <row r="3043" spans="1:20" x14ac:dyDescent="0.2">
      <c r="A3043" s="2" t="s">
        <v>5707</v>
      </c>
      <c r="B3043" s="2" t="s">
        <v>1788</v>
      </c>
      <c r="C3043" s="2" t="s">
        <v>43</v>
      </c>
      <c r="D3043" s="2" t="str">
        <f>INDEX(Hotels!$C$2:$C$49,MATCH(C3043,Hotels!$A$2:$A$49,0))</f>
        <v>Agra</v>
      </c>
      <c r="E3043" s="11">
        <v>45975</v>
      </c>
      <c r="F3043" s="11">
        <v>46005</v>
      </c>
      <c r="G3043" s="11">
        <v>46008</v>
      </c>
      <c r="H3043" s="13">
        <f>DATE(YEAR(F3043),MONTH(F3043),1)</f>
        <v>45992</v>
      </c>
      <c r="I3043" s="2">
        <f>G3043-F3043</f>
        <v>3</v>
      </c>
      <c r="J3043" s="2">
        <f>F3043-E3043</f>
        <v>30</v>
      </c>
      <c r="K3043" s="2" t="s">
        <v>2668</v>
      </c>
      <c r="L3043" s="2">
        <v>1</v>
      </c>
      <c r="M3043" s="2">
        <v>2</v>
      </c>
      <c r="N3043" s="2">
        <v>0</v>
      </c>
      <c r="O3043" s="2" t="s">
        <v>2670</v>
      </c>
      <c r="P3043" s="2" t="s">
        <v>2656</v>
      </c>
      <c r="Q3043" s="2" t="s">
        <v>2649</v>
      </c>
      <c r="R3043" s="3">
        <v>5100</v>
      </c>
      <c r="S3043" s="3">
        <f>I3043*L3043*R3043</f>
        <v>15300</v>
      </c>
      <c r="T3043" s="2">
        <f>M3043+N3043</f>
        <v>2</v>
      </c>
    </row>
    <row r="3044" spans="1:20" x14ac:dyDescent="0.2">
      <c r="A3044" s="2" t="s">
        <v>5708</v>
      </c>
      <c r="B3044" s="2" t="s">
        <v>1803</v>
      </c>
      <c r="C3044" s="2" t="s">
        <v>81</v>
      </c>
      <c r="D3044" s="2" t="str">
        <f>INDEX(Hotels!$C$2:$C$49,MATCH(C3044,Hotels!$A$2:$A$49,0))</f>
        <v>Bengaluru</v>
      </c>
      <c r="E3044" s="11">
        <v>45975</v>
      </c>
      <c r="F3044" s="11">
        <v>46000</v>
      </c>
      <c r="G3044" s="11">
        <v>46004</v>
      </c>
      <c r="H3044" s="13">
        <f>DATE(YEAR(F3044),MONTH(F3044),1)</f>
        <v>45992</v>
      </c>
      <c r="I3044" s="2">
        <f>G3044-F3044</f>
        <v>4</v>
      </c>
      <c r="J3044" s="2">
        <f>F3044-E3044</f>
        <v>25</v>
      </c>
      <c r="K3044" s="2" t="s">
        <v>2666</v>
      </c>
      <c r="L3044" s="2">
        <v>1</v>
      </c>
      <c r="M3044" s="2">
        <v>1</v>
      </c>
      <c r="N3044" s="2">
        <v>0</v>
      </c>
      <c r="O3044" s="2" t="s">
        <v>2647</v>
      </c>
      <c r="P3044" s="2" t="s">
        <v>2662</v>
      </c>
      <c r="Q3044" s="2" t="s">
        <v>2649</v>
      </c>
      <c r="R3044" s="3">
        <v>44350</v>
      </c>
      <c r="S3044" s="3">
        <f>I3044*L3044*R3044</f>
        <v>177400</v>
      </c>
      <c r="T3044" s="2">
        <f>M3044+N3044</f>
        <v>1</v>
      </c>
    </row>
    <row r="3045" spans="1:20" x14ac:dyDescent="0.2">
      <c r="A3045" s="2" t="s">
        <v>5709</v>
      </c>
      <c r="B3045" s="2" t="s">
        <v>1969</v>
      </c>
      <c r="C3045" s="2" t="s">
        <v>13</v>
      </c>
      <c r="D3045" s="2" t="str">
        <f>INDEX(Hotels!$C$2:$C$49,MATCH(C3045,Hotels!$A$2:$A$49,0))</f>
        <v>Goa</v>
      </c>
      <c r="E3045" s="11">
        <v>45975</v>
      </c>
      <c r="F3045" s="11">
        <v>46035</v>
      </c>
      <c r="G3045" s="11">
        <v>46037</v>
      </c>
      <c r="H3045" s="13">
        <f>DATE(YEAR(F3045),MONTH(F3045),1)</f>
        <v>46023</v>
      </c>
      <c r="I3045" s="2">
        <f>G3045-F3045</f>
        <v>2</v>
      </c>
      <c r="J3045" s="2">
        <f>F3045-E3045</f>
        <v>60</v>
      </c>
      <c r="K3045" s="2" t="s">
        <v>2646</v>
      </c>
      <c r="L3045" s="2">
        <v>1</v>
      </c>
      <c r="M3045" s="2">
        <v>2</v>
      </c>
      <c r="N3045" s="2">
        <v>0</v>
      </c>
      <c r="O3045" s="2" t="s">
        <v>2651</v>
      </c>
      <c r="P3045" s="2" t="s">
        <v>2656</v>
      </c>
      <c r="Q3045" s="2" t="s">
        <v>2653</v>
      </c>
      <c r="R3045" s="3">
        <v>23250</v>
      </c>
      <c r="S3045" s="3">
        <f>I3045*L3045*R3045</f>
        <v>46500</v>
      </c>
      <c r="T3045" s="2">
        <f>M3045+N3045</f>
        <v>2</v>
      </c>
    </row>
    <row r="3046" spans="1:20" x14ac:dyDescent="0.2">
      <c r="A3046" s="2" t="s">
        <v>5710</v>
      </c>
      <c r="B3046" s="2" t="s">
        <v>2325</v>
      </c>
      <c r="C3046" s="2" t="s">
        <v>34</v>
      </c>
      <c r="D3046" s="2" t="str">
        <f>INDEX(Hotels!$C$2:$C$49,MATCH(C3046,Hotels!$A$2:$A$49,0))</f>
        <v>Udaipur</v>
      </c>
      <c r="E3046" s="11">
        <v>45975</v>
      </c>
      <c r="F3046" s="11">
        <v>46006</v>
      </c>
      <c r="G3046" s="11">
        <v>46009</v>
      </c>
      <c r="H3046" s="13">
        <f>DATE(YEAR(F3046),MONTH(F3046),1)</f>
        <v>45992</v>
      </c>
      <c r="I3046" s="2">
        <f>G3046-F3046</f>
        <v>3</v>
      </c>
      <c r="J3046" s="2">
        <f>F3046-E3046</f>
        <v>31</v>
      </c>
      <c r="K3046" s="2" t="s">
        <v>2655</v>
      </c>
      <c r="L3046" s="2">
        <v>1</v>
      </c>
      <c r="M3046" s="2">
        <v>2</v>
      </c>
      <c r="N3046" s="2">
        <v>0</v>
      </c>
      <c r="O3046" s="2" t="s">
        <v>2670</v>
      </c>
      <c r="P3046" s="2" t="s">
        <v>2656</v>
      </c>
      <c r="Q3046" s="2" t="s">
        <v>2649</v>
      </c>
      <c r="R3046" s="3">
        <v>9000</v>
      </c>
      <c r="S3046" s="3">
        <f>I3046*L3046*R3046</f>
        <v>27000</v>
      </c>
      <c r="T3046" s="2">
        <f>M3046+N3046</f>
        <v>2</v>
      </c>
    </row>
    <row r="3047" spans="1:20" x14ac:dyDescent="0.2">
      <c r="A3047" s="2" t="s">
        <v>5711</v>
      </c>
      <c r="B3047" s="2" t="s">
        <v>2413</v>
      </c>
      <c r="C3047" s="2" t="s">
        <v>87</v>
      </c>
      <c r="D3047" s="2" t="str">
        <f>INDEX(Hotels!$C$2:$C$49,MATCH(C3047,Hotels!$A$2:$A$49,0))</f>
        <v>Kochi</v>
      </c>
      <c r="E3047" s="11">
        <v>45975</v>
      </c>
      <c r="F3047" s="11">
        <v>45977</v>
      </c>
      <c r="G3047" s="11">
        <v>45981</v>
      </c>
      <c r="H3047" s="13">
        <f>DATE(YEAR(F3047),MONTH(F3047),1)</f>
        <v>45962</v>
      </c>
      <c r="I3047" s="2">
        <f>G3047-F3047</f>
        <v>4</v>
      </c>
      <c r="J3047" s="2">
        <f>F3047-E3047</f>
        <v>2</v>
      </c>
      <c r="K3047" s="2" t="s">
        <v>2668</v>
      </c>
      <c r="L3047" s="2">
        <v>2</v>
      </c>
      <c r="M3047" s="2">
        <v>4</v>
      </c>
      <c r="N3047" s="2">
        <v>0</v>
      </c>
      <c r="O3047" s="2" t="s">
        <v>2658</v>
      </c>
      <c r="P3047" s="2" t="s">
        <v>2656</v>
      </c>
      <c r="Q3047" s="2" t="s">
        <v>2649</v>
      </c>
      <c r="R3047" s="3">
        <v>6400</v>
      </c>
      <c r="S3047" s="3">
        <f>I3047*L3047*R3047</f>
        <v>51200</v>
      </c>
      <c r="T3047" s="2">
        <f>M3047+N3047</f>
        <v>4</v>
      </c>
    </row>
    <row r="3048" spans="1:20" x14ac:dyDescent="0.2">
      <c r="A3048" s="2" t="s">
        <v>5712</v>
      </c>
      <c r="B3048" s="2" t="s">
        <v>324</v>
      </c>
      <c r="C3048" s="2" t="s">
        <v>71</v>
      </c>
      <c r="D3048" s="2" t="str">
        <f>INDEX(Hotels!$C$2:$C$49,MATCH(C3048,Hotels!$A$2:$A$49,0))</f>
        <v>New Delhi</v>
      </c>
      <c r="E3048" s="11">
        <v>45976</v>
      </c>
      <c r="F3048" s="11">
        <v>46056</v>
      </c>
      <c r="G3048" s="11">
        <v>46060</v>
      </c>
      <c r="H3048" s="13">
        <f>DATE(YEAR(F3048),MONTH(F3048),1)</f>
        <v>46054</v>
      </c>
      <c r="I3048" s="2">
        <f>G3048-F3048</f>
        <v>4</v>
      </c>
      <c r="J3048" s="2">
        <f>F3048-E3048</f>
        <v>80</v>
      </c>
      <c r="K3048" s="2" t="s">
        <v>2655</v>
      </c>
      <c r="L3048" s="2">
        <v>4</v>
      </c>
      <c r="M3048" s="2">
        <v>8</v>
      </c>
      <c r="N3048" s="2">
        <v>0</v>
      </c>
      <c r="O3048" s="2" t="s">
        <v>2658</v>
      </c>
      <c r="P3048" s="2" t="s">
        <v>2648</v>
      </c>
      <c r="Q3048" s="2" t="s">
        <v>2653</v>
      </c>
      <c r="R3048" s="3">
        <v>10700</v>
      </c>
      <c r="S3048" s="3">
        <f>I3048*L3048*R3048</f>
        <v>171200</v>
      </c>
      <c r="T3048" s="2">
        <f>M3048+N3048</f>
        <v>8</v>
      </c>
    </row>
    <row r="3049" spans="1:20" x14ac:dyDescent="0.2">
      <c r="A3049" s="2" t="s">
        <v>5713</v>
      </c>
      <c r="B3049" s="2" t="s">
        <v>691</v>
      </c>
      <c r="C3049" s="2" t="s">
        <v>83</v>
      </c>
      <c r="D3049" s="2" t="str">
        <f>INDEX(Hotels!$C$2:$C$49,MATCH(C3049,Hotels!$A$2:$A$49,0))</f>
        <v>Kochi</v>
      </c>
      <c r="E3049" s="11">
        <v>45976</v>
      </c>
      <c r="F3049" s="11">
        <v>46201</v>
      </c>
      <c r="G3049" s="11">
        <v>46204</v>
      </c>
      <c r="H3049" s="13">
        <f>DATE(YEAR(F3049),MONTH(F3049),1)</f>
        <v>46174</v>
      </c>
      <c r="I3049" s="2">
        <f>G3049-F3049</f>
        <v>3</v>
      </c>
      <c r="J3049" s="2">
        <f>F3049-E3049</f>
        <v>225</v>
      </c>
      <c r="K3049" s="2" t="s">
        <v>2646</v>
      </c>
      <c r="L3049" s="2">
        <v>4</v>
      </c>
      <c r="M3049" s="2">
        <v>8</v>
      </c>
      <c r="N3049" s="2">
        <v>0</v>
      </c>
      <c r="O3049" s="2" t="s">
        <v>2658</v>
      </c>
      <c r="P3049" s="2" t="s">
        <v>2652</v>
      </c>
      <c r="Q3049" s="2" t="s">
        <v>2653</v>
      </c>
      <c r="R3049" s="3">
        <v>14800</v>
      </c>
      <c r="S3049" s="3">
        <f>I3049*L3049*R3049</f>
        <v>177600</v>
      </c>
      <c r="T3049" s="2">
        <f>M3049+N3049</f>
        <v>8</v>
      </c>
    </row>
    <row r="3050" spans="1:20" x14ac:dyDescent="0.2">
      <c r="A3050" s="2" t="s">
        <v>5714</v>
      </c>
      <c r="B3050" s="2" t="s">
        <v>696</v>
      </c>
      <c r="C3050" s="2" t="s">
        <v>43</v>
      </c>
      <c r="D3050" s="2" t="str">
        <f>INDEX(Hotels!$C$2:$C$49,MATCH(C3050,Hotels!$A$2:$A$49,0))</f>
        <v>Agra</v>
      </c>
      <c r="E3050" s="11">
        <v>45976</v>
      </c>
      <c r="F3050" s="11">
        <v>45982</v>
      </c>
      <c r="G3050" s="11">
        <v>45987</v>
      </c>
      <c r="H3050" s="13">
        <f>DATE(YEAR(F3050),MONTH(F3050),1)</f>
        <v>45962</v>
      </c>
      <c r="I3050" s="2">
        <f>G3050-F3050</f>
        <v>5</v>
      </c>
      <c r="J3050" s="2">
        <f>F3050-E3050</f>
        <v>6</v>
      </c>
      <c r="K3050" s="2" t="s">
        <v>2655</v>
      </c>
      <c r="L3050" s="2">
        <v>1</v>
      </c>
      <c r="M3050" s="2">
        <v>2</v>
      </c>
      <c r="N3050" s="2">
        <v>3</v>
      </c>
      <c r="O3050" s="2" t="s">
        <v>2670</v>
      </c>
      <c r="P3050" s="2" t="s">
        <v>2672</v>
      </c>
      <c r="Q3050" s="2" t="s">
        <v>2649</v>
      </c>
      <c r="R3050" s="3">
        <v>6700</v>
      </c>
      <c r="S3050" s="3">
        <f>I3050*L3050*R3050</f>
        <v>33500</v>
      </c>
      <c r="T3050" s="2">
        <f>M3050+N3050</f>
        <v>5</v>
      </c>
    </row>
    <row r="3051" spans="1:20" x14ac:dyDescent="0.2">
      <c r="A3051" s="2" t="s">
        <v>5715</v>
      </c>
      <c r="B3051" s="2" t="s">
        <v>1734</v>
      </c>
      <c r="C3051" s="2" t="s">
        <v>29</v>
      </c>
      <c r="D3051" s="2" t="str">
        <f>INDEX(Hotels!$C$2:$C$49,MATCH(C3051,Hotels!$A$2:$A$49,0))</f>
        <v>Jaipur</v>
      </c>
      <c r="E3051" s="11">
        <v>45976</v>
      </c>
      <c r="F3051" s="11">
        <v>46067</v>
      </c>
      <c r="G3051" s="11">
        <v>46070</v>
      </c>
      <c r="H3051" s="13">
        <f>DATE(YEAR(F3051),MONTH(F3051),1)</f>
        <v>46054</v>
      </c>
      <c r="I3051" s="2">
        <f>G3051-F3051</f>
        <v>3</v>
      </c>
      <c r="J3051" s="2">
        <f>F3051-E3051</f>
        <v>91</v>
      </c>
      <c r="K3051" s="2" t="s">
        <v>2655</v>
      </c>
      <c r="L3051" s="2">
        <v>1</v>
      </c>
      <c r="M3051" s="2">
        <v>2</v>
      </c>
      <c r="N3051" s="2">
        <v>0</v>
      </c>
      <c r="O3051" s="2" t="s">
        <v>2683</v>
      </c>
      <c r="P3051" s="2" t="s">
        <v>2662</v>
      </c>
      <c r="Q3051" s="2" t="s">
        <v>2649</v>
      </c>
      <c r="R3051" s="3">
        <v>9000</v>
      </c>
      <c r="S3051" s="3">
        <f>I3051*L3051*R3051</f>
        <v>27000</v>
      </c>
      <c r="T3051" s="2">
        <f>M3051+N3051</f>
        <v>2</v>
      </c>
    </row>
    <row r="3052" spans="1:20" x14ac:dyDescent="0.2">
      <c r="A3052" s="2" t="s">
        <v>5716</v>
      </c>
      <c r="B3052" s="2" t="s">
        <v>2020</v>
      </c>
      <c r="C3052" s="2" t="s">
        <v>37</v>
      </c>
      <c r="D3052" s="2" t="str">
        <f>INDEX(Hotels!$C$2:$C$49,MATCH(C3052,Hotels!$A$2:$A$49,0))</f>
        <v>Udaipur</v>
      </c>
      <c r="E3052" s="11">
        <v>45976</v>
      </c>
      <c r="F3052" s="11">
        <v>45999</v>
      </c>
      <c r="G3052" s="11">
        <v>46001</v>
      </c>
      <c r="H3052" s="13">
        <f>DATE(YEAR(F3052),MONTH(F3052),1)</f>
        <v>45992</v>
      </c>
      <c r="I3052" s="2">
        <f>G3052-F3052</f>
        <v>2</v>
      </c>
      <c r="J3052" s="2">
        <f>F3052-E3052</f>
        <v>23</v>
      </c>
      <c r="K3052" s="2" t="s">
        <v>2668</v>
      </c>
      <c r="L3052" s="2">
        <v>1</v>
      </c>
      <c r="M3052" s="2">
        <v>2</v>
      </c>
      <c r="N3052" s="2">
        <v>0</v>
      </c>
      <c r="O3052" s="2" t="s">
        <v>2732</v>
      </c>
      <c r="P3052" s="2" t="s">
        <v>2652</v>
      </c>
      <c r="Q3052" s="2" t="s">
        <v>2649</v>
      </c>
      <c r="R3052" s="3">
        <v>14350</v>
      </c>
      <c r="S3052" s="3">
        <f>I3052*L3052*R3052</f>
        <v>28700</v>
      </c>
      <c r="T3052" s="2">
        <f>M3052+N3052</f>
        <v>2</v>
      </c>
    </row>
    <row r="3053" spans="1:20" x14ac:dyDescent="0.2">
      <c r="A3053" s="2" t="s">
        <v>5717</v>
      </c>
      <c r="B3053" s="2" t="s">
        <v>2042</v>
      </c>
      <c r="C3053" s="2" t="s">
        <v>37</v>
      </c>
      <c r="D3053" s="2" t="str">
        <f>INDEX(Hotels!$C$2:$C$49,MATCH(C3053,Hotels!$A$2:$A$49,0))</f>
        <v>Udaipur</v>
      </c>
      <c r="E3053" s="11">
        <v>45976</v>
      </c>
      <c r="F3053" s="11">
        <v>45983</v>
      </c>
      <c r="G3053" s="11">
        <v>45985</v>
      </c>
      <c r="H3053" s="13">
        <f>DATE(YEAR(F3053),MONTH(F3053),1)</f>
        <v>45962</v>
      </c>
      <c r="I3053" s="2">
        <f>G3053-F3053</f>
        <v>2</v>
      </c>
      <c r="J3053" s="2">
        <f>F3053-E3053</f>
        <v>7</v>
      </c>
      <c r="K3053" s="2" t="s">
        <v>2655</v>
      </c>
      <c r="L3053" s="2">
        <v>1</v>
      </c>
      <c r="M3053" s="2">
        <v>2</v>
      </c>
      <c r="N3053" s="2">
        <v>0</v>
      </c>
      <c r="O3053" s="2" t="s">
        <v>2647</v>
      </c>
      <c r="P3053" s="2" t="s">
        <v>2656</v>
      </c>
      <c r="Q3053" s="2" t="s">
        <v>2649</v>
      </c>
      <c r="R3053" s="3">
        <v>17450</v>
      </c>
      <c r="S3053" s="3">
        <f>I3053*L3053*R3053</f>
        <v>34900</v>
      </c>
      <c r="T3053" s="2">
        <f>M3053+N3053</f>
        <v>2</v>
      </c>
    </row>
    <row r="3054" spans="1:20" x14ac:dyDescent="0.2">
      <c r="A3054" s="2" t="s">
        <v>5718</v>
      </c>
      <c r="B3054" s="2" t="s">
        <v>2133</v>
      </c>
      <c r="C3054" s="2" t="s">
        <v>9</v>
      </c>
      <c r="D3054" s="2" t="str">
        <f>INDEX(Hotels!$C$2:$C$49,MATCH(C3054,Hotels!$A$2:$A$49,0))</f>
        <v>Goa</v>
      </c>
      <c r="E3054" s="11">
        <v>45976</v>
      </c>
      <c r="F3054" s="11">
        <v>45997</v>
      </c>
      <c r="G3054" s="11">
        <v>46000</v>
      </c>
      <c r="H3054" s="13">
        <f>DATE(YEAR(F3054),MONTH(F3054),1)</f>
        <v>45992</v>
      </c>
      <c r="I3054" s="2">
        <f>G3054-F3054</f>
        <v>3</v>
      </c>
      <c r="J3054" s="2">
        <f>F3054-E3054</f>
        <v>21</v>
      </c>
      <c r="K3054" s="2" t="s">
        <v>2655</v>
      </c>
      <c r="L3054" s="2">
        <v>1</v>
      </c>
      <c r="M3054" s="2">
        <v>1</v>
      </c>
      <c r="N3054" s="2">
        <v>0</v>
      </c>
      <c r="O3054" s="2" t="s">
        <v>2689</v>
      </c>
      <c r="P3054" s="2" t="s">
        <v>2648</v>
      </c>
      <c r="Q3054" s="2" t="s">
        <v>2649</v>
      </c>
      <c r="R3054" s="3">
        <v>8400</v>
      </c>
      <c r="S3054" s="3">
        <f>I3054*L3054*R3054</f>
        <v>25200</v>
      </c>
      <c r="T3054" s="2">
        <f>M3054+N3054</f>
        <v>1</v>
      </c>
    </row>
    <row r="3055" spans="1:20" x14ac:dyDescent="0.2">
      <c r="A3055" s="2" t="s">
        <v>5719</v>
      </c>
      <c r="B3055" s="2" t="s">
        <v>2184</v>
      </c>
      <c r="C3055" s="2" t="s">
        <v>53</v>
      </c>
      <c r="D3055" s="2" t="str">
        <f>INDEX(Hotels!$C$2:$C$49,MATCH(C3055,Hotels!$A$2:$A$49,0))</f>
        <v>Mumbai</v>
      </c>
      <c r="E3055" s="11">
        <v>45976</v>
      </c>
      <c r="F3055" s="11">
        <v>46038</v>
      </c>
      <c r="G3055" s="11">
        <v>46044</v>
      </c>
      <c r="H3055" s="13">
        <f>DATE(YEAR(F3055),MONTH(F3055),1)</f>
        <v>46023</v>
      </c>
      <c r="I3055" s="2">
        <f>G3055-F3055</f>
        <v>6</v>
      </c>
      <c r="J3055" s="2">
        <f>F3055-E3055</f>
        <v>62</v>
      </c>
      <c r="K3055" s="2" t="s">
        <v>2655</v>
      </c>
      <c r="L3055" s="2">
        <v>1</v>
      </c>
      <c r="M3055" s="2">
        <v>2</v>
      </c>
      <c r="N3055" s="2">
        <v>2</v>
      </c>
      <c r="O3055" s="2" t="s">
        <v>2683</v>
      </c>
      <c r="P3055" s="2" t="s">
        <v>2662</v>
      </c>
      <c r="Q3055" s="2" t="s">
        <v>2649</v>
      </c>
      <c r="R3055" s="3">
        <v>12250</v>
      </c>
      <c r="S3055" s="3">
        <f>I3055*L3055*R3055</f>
        <v>73500</v>
      </c>
      <c r="T3055" s="2">
        <f>M3055+N3055</f>
        <v>4</v>
      </c>
    </row>
    <row r="3056" spans="1:20" x14ac:dyDescent="0.2">
      <c r="A3056" s="2" t="s">
        <v>5720</v>
      </c>
      <c r="B3056" s="2" t="s">
        <v>2375</v>
      </c>
      <c r="C3056" s="2" t="s">
        <v>87</v>
      </c>
      <c r="D3056" s="2" t="str">
        <f>INDEX(Hotels!$C$2:$C$49,MATCH(C3056,Hotels!$A$2:$A$49,0))</f>
        <v>Kochi</v>
      </c>
      <c r="E3056" s="11">
        <v>45976</v>
      </c>
      <c r="F3056" s="11">
        <v>45991</v>
      </c>
      <c r="G3056" s="11">
        <v>45992</v>
      </c>
      <c r="H3056" s="13">
        <f>DATE(YEAR(F3056),MONTH(F3056),1)</f>
        <v>45962</v>
      </c>
      <c r="I3056" s="2">
        <f>G3056-F3056</f>
        <v>1</v>
      </c>
      <c r="J3056" s="2">
        <f>F3056-E3056</f>
        <v>15</v>
      </c>
      <c r="K3056" s="2" t="s">
        <v>2655</v>
      </c>
      <c r="L3056" s="2">
        <v>1</v>
      </c>
      <c r="M3056" s="2">
        <v>1</v>
      </c>
      <c r="N3056" s="2">
        <v>0</v>
      </c>
      <c r="O3056" s="2" t="s">
        <v>2732</v>
      </c>
      <c r="P3056" s="2" t="s">
        <v>2662</v>
      </c>
      <c r="Q3056" s="2" t="s">
        <v>2649</v>
      </c>
      <c r="R3056" s="3">
        <v>8350</v>
      </c>
      <c r="S3056" s="3">
        <f>I3056*L3056*R3056</f>
        <v>8350</v>
      </c>
      <c r="T3056" s="2">
        <f>M3056+N3056</f>
        <v>1</v>
      </c>
    </row>
    <row r="3057" spans="1:20" x14ac:dyDescent="0.2">
      <c r="A3057" s="2" t="s">
        <v>5721</v>
      </c>
      <c r="B3057" s="2" t="s">
        <v>2591</v>
      </c>
      <c r="C3057" s="2" t="s">
        <v>37</v>
      </c>
      <c r="D3057" s="2" t="str">
        <f>INDEX(Hotels!$C$2:$C$49,MATCH(C3057,Hotels!$A$2:$A$49,0))</f>
        <v>Udaipur</v>
      </c>
      <c r="E3057" s="11">
        <v>45976</v>
      </c>
      <c r="F3057" s="11">
        <v>46099</v>
      </c>
      <c r="G3057" s="11">
        <v>46101</v>
      </c>
      <c r="H3057" s="13">
        <f>DATE(YEAR(F3057),MONTH(F3057),1)</f>
        <v>46082</v>
      </c>
      <c r="I3057" s="2">
        <f>G3057-F3057</f>
        <v>2</v>
      </c>
      <c r="J3057" s="2">
        <f>F3057-E3057</f>
        <v>123</v>
      </c>
      <c r="K3057" s="2" t="s">
        <v>2655</v>
      </c>
      <c r="L3057" s="2">
        <v>1</v>
      </c>
      <c r="M3057" s="2">
        <v>1</v>
      </c>
      <c r="N3057" s="2">
        <v>0</v>
      </c>
      <c r="O3057" s="2" t="s">
        <v>2689</v>
      </c>
      <c r="P3057" s="2" t="s">
        <v>2656</v>
      </c>
      <c r="Q3057" s="2" t="s">
        <v>2653</v>
      </c>
      <c r="R3057" s="3">
        <v>18050</v>
      </c>
      <c r="S3057" s="3">
        <f>I3057*L3057*R3057</f>
        <v>36100</v>
      </c>
      <c r="T3057" s="2">
        <f>M3057+N3057</f>
        <v>1</v>
      </c>
    </row>
    <row r="3058" spans="1:20" x14ac:dyDescent="0.2">
      <c r="A3058" s="2" t="s">
        <v>5722</v>
      </c>
      <c r="B3058" s="2" t="s">
        <v>715</v>
      </c>
      <c r="C3058" s="2" t="s">
        <v>101</v>
      </c>
      <c r="D3058" s="2" t="str">
        <f>INDEX(Hotels!$C$2:$C$49,MATCH(C3058,Hotels!$A$2:$A$49,0))</f>
        <v>Shimla</v>
      </c>
      <c r="E3058" s="11">
        <v>45977</v>
      </c>
      <c r="F3058" s="11">
        <v>45981</v>
      </c>
      <c r="G3058" s="11">
        <v>45983</v>
      </c>
      <c r="H3058" s="13">
        <f>DATE(YEAR(F3058),MONTH(F3058),1)</f>
        <v>45962</v>
      </c>
      <c r="I3058" s="2">
        <f>G3058-F3058</f>
        <v>2</v>
      </c>
      <c r="J3058" s="2">
        <f>F3058-E3058</f>
        <v>4</v>
      </c>
      <c r="K3058" s="2" t="s">
        <v>2655</v>
      </c>
      <c r="L3058" s="2">
        <v>1</v>
      </c>
      <c r="M3058" s="2">
        <v>1</v>
      </c>
      <c r="N3058" s="2">
        <v>0</v>
      </c>
      <c r="O3058" s="2" t="s">
        <v>2732</v>
      </c>
      <c r="P3058" s="2" t="s">
        <v>2672</v>
      </c>
      <c r="Q3058" s="2" t="s">
        <v>2649</v>
      </c>
      <c r="R3058" s="3">
        <v>6400</v>
      </c>
      <c r="S3058" s="3">
        <f>I3058*L3058*R3058</f>
        <v>12800</v>
      </c>
      <c r="T3058" s="2">
        <f>M3058+N3058</f>
        <v>1</v>
      </c>
    </row>
    <row r="3059" spans="1:20" x14ac:dyDescent="0.2">
      <c r="A3059" s="2" t="s">
        <v>5723</v>
      </c>
      <c r="B3059" s="2" t="s">
        <v>804</v>
      </c>
      <c r="C3059" s="2" t="s">
        <v>9</v>
      </c>
      <c r="D3059" s="2" t="str">
        <f>INDEX(Hotels!$C$2:$C$49,MATCH(C3059,Hotels!$A$2:$A$49,0))</f>
        <v>Goa</v>
      </c>
      <c r="E3059" s="11">
        <v>45977</v>
      </c>
      <c r="F3059" s="11">
        <v>46026</v>
      </c>
      <c r="G3059" s="11">
        <v>46028</v>
      </c>
      <c r="H3059" s="13">
        <f>DATE(YEAR(F3059),MONTH(F3059),1)</f>
        <v>46023</v>
      </c>
      <c r="I3059" s="2">
        <f>G3059-F3059</f>
        <v>2</v>
      </c>
      <c r="J3059" s="2">
        <f>F3059-E3059</f>
        <v>49</v>
      </c>
      <c r="K3059" s="2" t="s">
        <v>2668</v>
      </c>
      <c r="L3059" s="2">
        <v>1</v>
      </c>
      <c r="M3059" s="2">
        <v>1</v>
      </c>
      <c r="N3059" s="2">
        <v>0</v>
      </c>
      <c r="O3059" s="2" t="s">
        <v>2689</v>
      </c>
      <c r="P3059" s="2" t="s">
        <v>2656</v>
      </c>
      <c r="Q3059" s="2" t="s">
        <v>2653</v>
      </c>
      <c r="R3059" s="3">
        <v>7150</v>
      </c>
      <c r="S3059" s="3">
        <f>I3059*L3059*R3059</f>
        <v>14300</v>
      </c>
      <c r="T3059" s="2">
        <f>M3059+N3059</f>
        <v>1</v>
      </c>
    </row>
    <row r="3060" spans="1:20" x14ac:dyDescent="0.2">
      <c r="A3060" s="2" t="s">
        <v>5724</v>
      </c>
      <c r="B3060" s="2" t="s">
        <v>1202</v>
      </c>
      <c r="C3060" s="2" t="s">
        <v>47</v>
      </c>
      <c r="D3060" s="2" t="str">
        <f>INDEX(Hotels!$C$2:$C$49,MATCH(C3060,Hotels!$A$2:$A$49,0))</f>
        <v>Agra</v>
      </c>
      <c r="E3060" s="11">
        <v>45977</v>
      </c>
      <c r="F3060" s="11">
        <v>46010</v>
      </c>
      <c r="G3060" s="11">
        <v>46012</v>
      </c>
      <c r="H3060" s="13">
        <f>DATE(YEAR(F3060),MONTH(F3060),1)</f>
        <v>45992</v>
      </c>
      <c r="I3060" s="2">
        <f>G3060-F3060</f>
        <v>2</v>
      </c>
      <c r="J3060" s="2">
        <f>F3060-E3060</f>
        <v>33</v>
      </c>
      <c r="K3060" s="2" t="s">
        <v>2655</v>
      </c>
      <c r="L3060" s="2">
        <v>1</v>
      </c>
      <c r="M3060" s="2">
        <v>2</v>
      </c>
      <c r="N3060" s="2">
        <v>0</v>
      </c>
      <c r="O3060" s="2" t="s">
        <v>2689</v>
      </c>
      <c r="P3060" s="2" t="s">
        <v>2656</v>
      </c>
      <c r="Q3060" s="2" t="s">
        <v>2653</v>
      </c>
      <c r="R3060" s="3">
        <v>6850</v>
      </c>
      <c r="S3060" s="3">
        <f>I3060*L3060*R3060</f>
        <v>13700</v>
      </c>
      <c r="T3060" s="2">
        <f>M3060+N3060</f>
        <v>2</v>
      </c>
    </row>
    <row r="3061" spans="1:20" x14ac:dyDescent="0.2">
      <c r="A3061" s="2" t="s">
        <v>5725</v>
      </c>
      <c r="B3061" s="2" t="s">
        <v>1409</v>
      </c>
      <c r="C3061" s="2" t="s">
        <v>108</v>
      </c>
      <c r="D3061" s="2" t="str">
        <f>INDEX(Hotels!$C$2:$C$49,MATCH(C3061,Hotels!$A$2:$A$49,0))</f>
        <v>Manali</v>
      </c>
      <c r="E3061" s="11">
        <v>45977</v>
      </c>
      <c r="F3061" s="11">
        <v>45995</v>
      </c>
      <c r="G3061" s="11">
        <v>45999</v>
      </c>
      <c r="H3061" s="13">
        <f>DATE(YEAR(F3061),MONTH(F3061),1)</f>
        <v>45992</v>
      </c>
      <c r="I3061" s="2">
        <f>G3061-F3061</f>
        <v>4</v>
      </c>
      <c r="J3061" s="2">
        <f>F3061-E3061</f>
        <v>18</v>
      </c>
      <c r="K3061" s="2" t="s">
        <v>2655</v>
      </c>
      <c r="L3061" s="2">
        <v>1</v>
      </c>
      <c r="M3061" s="2">
        <v>2</v>
      </c>
      <c r="N3061" s="2">
        <v>0</v>
      </c>
      <c r="O3061" s="2" t="s">
        <v>2670</v>
      </c>
      <c r="P3061" s="2" t="s">
        <v>2652</v>
      </c>
      <c r="Q3061" s="2" t="s">
        <v>2649</v>
      </c>
      <c r="R3061" s="3">
        <v>15050</v>
      </c>
      <c r="S3061" s="3">
        <f>I3061*L3061*R3061</f>
        <v>60200</v>
      </c>
      <c r="T3061" s="2">
        <f>M3061+N3061</f>
        <v>2</v>
      </c>
    </row>
    <row r="3062" spans="1:20" x14ac:dyDescent="0.2">
      <c r="A3062" s="2" t="s">
        <v>5726</v>
      </c>
      <c r="B3062" s="2" t="s">
        <v>1696</v>
      </c>
      <c r="C3062" s="2" t="s">
        <v>26</v>
      </c>
      <c r="D3062" s="2" t="str">
        <f>INDEX(Hotels!$C$2:$C$49,MATCH(C3062,Hotels!$A$2:$A$49,0))</f>
        <v>Jaipur</v>
      </c>
      <c r="E3062" s="11">
        <v>45977</v>
      </c>
      <c r="F3062" s="11">
        <v>46016</v>
      </c>
      <c r="G3062" s="11">
        <v>46018</v>
      </c>
      <c r="H3062" s="13">
        <f>DATE(YEAR(F3062),MONTH(F3062),1)</f>
        <v>45992</v>
      </c>
      <c r="I3062" s="2">
        <f>G3062-F3062</f>
        <v>2</v>
      </c>
      <c r="J3062" s="2">
        <f>F3062-E3062</f>
        <v>39</v>
      </c>
      <c r="K3062" s="2" t="s">
        <v>2668</v>
      </c>
      <c r="L3062" s="2">
        <v>1</v>
      </c>
      <c r="M3062" s="2">
        <v>2</v>
      </c>
      <c r="N3062" s="2">
        <v>0</v>
      </c>
      <c r="O3062" s="2" t="s">
        <v>2683</v>
      </c>
      <c r="P3062" s="2" t="s">
        <v>2656</v>
      </c>
      <c r="Q3062" s="2" t="s">
        <v>2653</v>
      </c>
      <c r="R3062" s="3">
        <v>12350</v>
      </c>
      <c r="S3062" s="3">
        <f>I3062*L3062*R3062</f>
        <v>24700</v>
      </c>
      <c r="T3062" s="2">
        <f>M3062+N3062</f>
        <v>2</v>
      </c>
    </row>
    <row r="3063" spans="1:20" x14ac:dyDescent="0.2">
      <c r="A3063" s="2" t="s">
        <v>5727</v>
      </c>
      <c r="B3063" s="2" t="s">
        <v>1801</v>
      </c>
      <c r="C3063" s="2" t="s">
        <v>41</v>
      </c>
      <c r="D3063" s="2" t="str">
        <f>INDEX(Hotels!$C$2:$C$49,MATCH(C3063,Hotels!$A$2:$A$49,0))</f>
        <v>Udaipur</v>
      </c>
      <c r="E3063" s="11">
        <v>45977</v>
      </c>
      <c r="F3063" s="11">
        <v>46058</v>
      </c>
      <c r="G3063" s="11">
        <v>46060</v>
      </c>
      <c r="H3063" s="13">
        <f>DATE(YEAR(F3063),MONTH(F3063),1)</f>
        <v>46054</v>
      </c>
      <c r="I3063" s="2">
        <f>G3063-F3063</f>
        <v>2</v>
      </c>
      <c r="J3063" s="2">
        <f>F3063-E3063</f>
        <v>81</v>
      </c>
      <c r="K3063" s="2" t="s">
        <v>2655</v>
      </c>
      <c r="L3063" s="2">
        <v>1</v>
      </c>
      <c r="M3063" s="2">
        <v>1</v>
      </c>
      <c r="N3063" s="2">
        <v>0</v>
      </c>
      <c r="O3063" s="2" t="s">
        <v>2732</v>
      </c>
      <c r="P3063" s="2" t="s">
        <v>2652</v>
      </c>
      <c r="Q3063" s="2" t="s">
        <v>2649</v>
      </c>
      <c r="R3063" s="3">
        <v>5700</v>
      </c>
      <c r="S3063" s="3">
        <f>I3063*L3063*R3063</f>
        <v>11400</v>
      </c>
      <c r="T3063" s="2">
        <f>M3063+N3063</f>
        <v>1</v>
      </c>
    </row>
    <row r="3064" spans="1:20" x14ac:dyDescent="0.2">
      <c r="A3064" s="2" t="s">
        <v>5728</v>
      </c>
      <c r="B3064" s="2" t="s">
        <v>1856</v>
      </c>
      <c r="C3064" s="2" t="s">
        <v>51</v>
      </c>
      <c r="D3064" s="2" t="str">
        <f>INDEX(Hotels!$C$2:$C$49,MATCH(C3064,Hotels!$A$2:$A$49,0))</f>
        <v>Agra</v>
      </c>
      <c r="E3064" s="11">
        <v>45977</v>
      </c>
      <c r="F3064" s="11">
        <v>46137</v>
      </c>
      <c r="G3064" s="11">
        <v>46140</v>
      </c>
      <c r="H3064" s="13">
        <f>DATE(YEAR(F3064),MONTH(F3064),1)</f>
        <v>46113</v>
      </c>
      <c r="I3064" s="2">
        <f>G3064-F3064</f>
        <v>3</v>
      </c>
      <c r="J3064" s="2">
        <f>F3064-E3064</f>
        <v>160</v>
      </c>
      <c r="K3064" s="2" t="s">
        <v>2646</v>
      </c>
      <c r="L3064" s="2">
        <v>1</v>
      </c>
      <c r="M3064" s="2">
        <v>2</v>
      </c>
      <c r="N3064" s="2">
        <v>3</v>
      </c>
      <c r="O3064" s="2" t="s">
        <v>2683</v>
      </c>
      <c r="P3064" s="2" t="s">
        <v>2659</v>
      </c>
      <c r="Q3064" s="2" t="s">
        <v>2649</v>
      </c>
      <c r="R3064" s="3">
        <v>13700</v>
      </c>
      <c r="S3064" s="3">
        <f>I3064*L3064*R3064</f>
        <v>41100</v>
      </c>
      <c r="T3064" s="2">
        <f>M3064+N3064</f>
        <v>5</v>
      </c>
    </row>
    <row r="3065" spans="1:20" x14ac:dyDescent="0.2">
      <c r="A3065" s="2" t="s">
        <v>5729</v>
      </c>
      <c r="B3065" s="2" t="s">
        <v>2197</v>
      </c>
      <c r="C3065" s="2" t="s">
        <v>51</v>
      </c>
      <c r="D3065" s="2" t="str">
        <f>INDEX(Hotels!$C$2:$C$49,MATCH(C3065,Hotels!$A$2:$A$49,0))</f>
        <v>Agra</v>
      </c>
      <c r="E3065" s="11">
        <v>45977</v>
      </c>
      <c r="F3065" s="11">
        <v>46096</v>
      </c>
      <c r="G3065" s="11">
        <v>46101</v>
      </c>
      <c r="H3065" s="13">
        <f>DATE(YEAR(F3065),MONTH(F3065),1)</f>
        <v>46082</v>
      </c>
      <c r="I3065" s="2">
        <f>G3065-F3065</f>
        <v>5</v>
      </c>
      <c r="J3065" s="2">
        <f>F3065-E3065</f>
        <v>119</v>
      </c>
      <c r="K3065" s="2" t="s">
        <v>2666</v>
      </c>
      <c r="L3065" s="2">
        <v>2</v>
      </c>
      <c r="M3065" s="2">
        <v>4</v>
      </c>
      <c r="N3065" s="2">
        <v>1</v>
      </c>
      <c r="O3065" s="2" t="s">
        <v>2689</v>
      </c>
      <c r="P3065" s="2" t="s">
        <v>2648</v>
      </c>
      <c r="Q3065" s="2" t="s">
        <v>2664</v>
      </c>
      <c r="R3065" s="3">
        <v>26200</v>
      </c>
      <c r="S3065" s="3">
        <f>I3065*L3065*R3065</f>
        <v>262000</v>
      </c>
      <c r="T3065" s="2">
        <f>M3065+N3065</f>
        <v>5</v>
      </c>
    </row>
    <row r="3066" spans="1:20" x14ac:dyDescent="0.2">
      <c r="A3066" s="2" t="s">
        <v>5730</v>
      </c>
      <c r="B3066" s="2" t="s">
        <v>2259</v>
      </c>
      <c r="C3066" s="2" t="s">
        <v>83</v>
      </c>
      <c r="D3066" s="2" t="str">
        <f>INDEX(Hotels!$C$2:$C$49,MATCH(C3066,Hotels!$A$2:$A$49,0))</f>
        <v>Kochi</v>
      </c>
      <c r="E3066" s="11">
        <v>45977</v>
      </c>
      <c r="F3066" s="11">
        <v>46012</v>
      </c>
      <c r="G3066" s="11">
        <v>46015</v>
      </c>
      <c r="H3066" s="13">
        <f>DATE(YEAR(F3066),MONTH(F3066),1)</f>
        <v>45992</v>
      </c>
      <c r="I3066" s="2">
        <f>G3066-F3066</f>
        <v>3</v>
      </c>
      <c r="J3066" s="2">
        <f>F3066-E3066</f>
        <v>35</v>
      </c>
      <c r="K3066" s="2" t="s">
        <v>2655</v>
      </c>
      <c r="L3066" s="2">
        <v>1</v>
      </c>
      <c r="M3066" s="2">
        <v>2</v>
      </c>
      <c r="N3066" s="2">
        <v>0</v>
      </c>
      <c r="O3066" s="2" t="s">
        <v>2670</v>
      </c>
      <c r="P3066" s="2" t="s">
        <v>2652</v>
      </c>
      <c r="Q3066" s="2" t="s">
        <v>2653</v>
      </c>
      <c r="R3066" s="3">
        <v>13650</v>
      </c>
      <c r="S3066" s="3">
        <f>I3066*L3066*R3066</f>
        <v>40950</v>
      </c>
      <c r="T3066" s="2">
        <f>M3066+N3066</f>
        <v>2</v>
      </c>
    </row>
    <row r="3067" spans="1:20" x14ac:dyDescent="0.2">
      <c r="A3067" s="2" t="s">
        <v>5731</v>
      </c>
      <c r="B3067" s="2" t="s">
        <v>2375</v>
      </c>
      <c r="C3067" s="2" t="s">
        <v>118</v>
      </c>
      <c r="D3067" s="2" t="str">
        <f>INDEX(Hotels!$C$2:$C$49,MATCH(C3067,Hotels!$A$2:$A$49,0))</f>
        <v>Rishikesh</v>
      </c>
      <c r="E3067" s="11">
        <v>45977</v>
      </c>
      <c r="F3067" s="11">
        <v>45984</v>
      </c>
      <c r="G3067" s="11">
        <v>45986</v>
      </c>
      <c r="H3067" s="13">
        <f>DATE(YEAR(F3067),MONTH(F3067),1)</f>
        <v>45962</v>
      </c>
      <c r="I3067" s="2">
        <f>G3067-F3067</f>
        <v>2</v>
      </c>
      <c r="J3067" s="2">
        <f>F3067-E3067</f>
        <v>7</v>
      </c>
      <c r="K3067" s="2" t="s">
        <v>2655</v>
      </c>
      <c r="L3067" s="2">
        <v>1</v>
      </c>
      <c r="M3067" s="2">
        <v>1</v>
      </c>
      <c r="N3067" s="2">
        <v>0</v>
      </c>
      <c r="O3067" s="2" t="s">
        <v>2732</v>
      </c>
      <c r="P3067" s="2" t="s">
        <v>2648</v>
      </c>
      <c r="Q3067" s="2" t="s">
        <v>2649</v>
      </c>
      <c r="R3067" s="3">
        <v>9250</v>
      </c>
      <c r="S3067" s="3">
        <f>I3067*L3067*R3067</f>
        <v>18500</v>
      </c>
      <c r="T3067" s="2">
        <f>M3067+N3067</f>
        <v>1</v>
      </c>
    </row>
    <row r="3068" spans="1:20" x14ac:dyDescent="0.2">
      <c r="A3068" s="2" t="s">
        <v>5732</v>
      </c>
      <c r="B3068" s="2" t="s">
        <v>523</v>
      </c>
      <c r="C3068" s="2" t="s">
        <v>29</v>
      </c>
      <c r="D3068" s="2" t="str">
        <f>INDEX(Hotels!$C$2:$C$49,MATCH(C3068,Hotels!$A$2:$A$49,0))</f>
        <v>Jaipur</v>
      </c>
      <c r="E3068" s="11">
        <v>45978</v>
      </c>
      <c r="F3068" s="11">
        <v>46005</v>
      </c>
      <c r="G3068" s="11">
        <v>46008</v>
      </c>
      <c r="H3068" s="13">
        <f>DATE(YEAR(F3068),MONTH(F3068),1)</f>
        <v>45992</v>
      </c>
      <c r="I3068" s="2">
        <f>G3068-F3068</f>
        <v>3</v>
      </c>
      <c r="J3068" s="2">
        <f>F3068-E3068</f>
        <v>27</v>
      </c>
      <c r="K3068" s="2" t="s">
        <v>2668</v>
      </c>
      <c r="L3068" s="2">
        <v>1</v>
      </c>
      <c r="M3068" s="2">
        <v>2</v>
      </c>
      <c r="N3068" s="2">
        <v>0</v>
      </c>
      <c r="O3068" s="2" t="s">
        <v>2689</v>
      </c>
      <c r="P3068" s="2" t="s">
        <v>2652</v>
      </c>
      <c r="Q3068" s="2" t="s">
        <v>2649</v>
      </c>
      <c r="R3068" s="3">
        <v>7500</v>
      </c>
      <c r="S3068" s="3">
        <f>I3068*L3068*R3068</f>
        <v>22500</v>
      </c>
      <c r="T3068" s="2">
        <f>M3068+N3068</f>
        <v>2</v>
      </c>
    </row>
    <row r="3069" spans="1:20" x14ac:dyDescent="0.2">
      <c r="A3069" s="2" t="s">
        <v>5733</v>
      </c>
      <c r="B3069" s="2" t="s">
        <v>965</v>
      </c>
      <c r="C3069" s="2" t="s">
        <v>29</v>
      </c>
      <c r="D3069" s="2" t="str">
        <f>INDEX(Hotels!$C$2:$C$49,MATCH(C3069,Hotels!$A$2:$A$49,0))</f>
        <v>Jaipur</v>
      </c>
      <c r="E3069" s="11">
        <v>45978</v>
      </c>
      <c r="F3069" s="11">
        <v>45978</v>
      </c>
      <c r="G3069" s="11">
        <v>45983</v>
      </c>
      <c r="H3069" s="13">
        <f>DATE(YEAR(F3069),MONTH(F3069),1)</f>
        <v>45962</v>
      </c>
      <c r="I3069" s="2">
        <f>G3069-F3069</f>
        <v>5</v>
      </c>
      <c r="J3069" s="2">
        <f>F3069-E3069</f>
        <v>0</v>
      </c>
      <c r="K3069" s="2" t="s">
        <v>2668</v>
      </c>
      <c r="L3069" s="2">
        <v>1</v>
      </c>
      <c r="M3069" s="2">
        <v>3</v>
      </c>
      <c r="N3069" s="2">
        <v>0</v>
      </c>
      <c r="O3069" s="2" t="s">
        <v>2689</v>
      </c>
      <c r="P3069" s="2" t="s">
        <v>2662</v>
      </c>
      <c r="Q3069" s="2" t="s">
        <v>2653</v>
      </c>
      <c r="R3069" s="3">
        <v>7500</v>
      </c>
      <c r="S3069" s="3">
        <f>I3069*L3069*R3069</f>
        <v>37500</v>
      </c>
      <c r="T3069" s="2">
        <f>M3069+N3069</f>
        <v>3</v>
      </c>
    </row>
    <row r="3070" spans="1:20" x14ac:dyDescent="0.2">
      <c r="A3070" s="2" t="s">
        <v>5734</v>
      </c>
      <c r="B3070" s="2" t="s">
        <v>1261</v>
      </c>
      <c r="C3070" s="2" t="s">
        <v>83</v>
      </c>
      <c r="D3070" s="2" t="str">
        <f>INDEX(Hotels!$C$2:$C$49,MATCH(C3070,Hotels!$A$2:$A$49,0))</f>
        <v>Kochi</v>
      </c>
      <c r="E3070" s="11">
        <v>45978</v>
      </c>
      <c r="F3070" s="11">
        <v>46017</v>
      </c>
      <c r="G3070" s="11">
        <v>46019</v>
      </c>
      <c r="H3070" s="13">
        <f>DATE(YEAR(F3070),MONTH(F3070),1)</f>
        <v>45992</v>
      </c>
      <c r="I3070" s="2">
        <f>G3070-F3070</f>
        <v>2</v>
      </c>
      <c r="J3070" s="2">
        <f>F3070-E3070</f>
        <v>39</v>
      </c>
      <c r="K3070" s="2" t="s">
        <v>2668</v>
      </c>
      <c r="L3070" s="2">
        <v>2</v>
      </c>
      <c r="M3070" s="2">
        <v>4</v>
      </c>
      <c r="N3070" s="2">
        <v>0</v>
      </c>
      <c r="O3070" s="2" t="s">
        <v>2683</v>
      </c>
      <c r="P3070" s="2" t="s">
        <v>2648</v>
      </c>
      <c r="Q3070" s="2" t="s">
        <v>2649</v>
      </c>
      <c r="R3070" s="3">
        <v>10900</v>
      </c>
      <c r="S3070" s="3">
        <f>I3070*L3070*R3070</f>
        <v>43600</v>
      </c>
      <c r="T3070" s="2">
        <f>M3070+N3070</f>
        <v>4</v>
      </c>
    </row>
    <row r="3071" spans="1:20" x14ac:dyDescent="0.2">
      <c r="A3071" s="2" t="s">
        <v>5735</v>
      </c>
      <c r="B3071" s="2" t="s">
        <v>1708</v>
      </c>
      <c r="C3071" s="2" t="s">
        <v>73</v>
      </c>
      <c r="D3071" s="2" t="str">
        <f>INDEX(Hotels!$C$2:$C$49,MATCH(C3071,Hotels!$A$2:$A$49,0))</f>
        <v>Bengaluru</v>
      </c>
      <c r="E3071" s="11">
        <v>45978</v>
      </c>
      <c r="F3071" s="11">
        <v>46001</v>
      </c>
      <c r="G3071" s="11">
        <v>46002</v>
      </c>
      <c r="H3071" s="13">
        <f>DATE(YEAR(F3071),MONTH(F3071),1)</f>
        <v>45992</v>
      </c>
      <c r="I3071" s="2">
        <f>G3071-F3071</f>
        <v>1</v>
      </c>
      <c r="J3071" s="2">
        <f>F3071-E3071</f>
        <v>23</v>
      </c>
      <c r="K3071" s="2" t="s">
        <v>2668</v>
      </c>
      <c r="L3071" s="2">
        <v>1</v>
      </c>
      <c r="M3071" s="2">
        <v>1</v>
      </c>
      <c r="N3071" s="2">
        <v>0</v>
      </c>
      <c r="O3071" s="2" t="s">
        <v>2732</v>
      </c>
      <c r="P3071" s="2" t="s">
        <v>2662</v>
      </c>
      <c r="Q3071" s="2" t="s">
        <v>2649</v>
      </c>
      <c r="R3071" s="3">
        <v>7600</v>
      </c>
      <c r="S3071" s="3">
        <f>I3071*L3071*R3071</f>
        <v>7600</v>
      </c>
      <c r="T3071" s="2">
        <f>M3071+N3071</f>
        <v>1</v>
      </c>
    </row>
    <row r="3072" spans="1:20" x14ac:dyDescent="0.2">
      <c r="A3072" s="2" t="s">
        <v>5736</v>
      </c>
      <c r="B3072" s="2" t="s">
        <v>1808</v>
      </c>
      <c r="C3072" s="2" t="s">
        <v>122</v>
      </c>
      <c r="D3072" s="2" t="str">
        <f>INDEX(Hotels!$C$2:$C$49,MATCH(C3072,Hotels!$A$2:$A$49,0))</f>
        <v>Varanasi</v>
      </c>
      <c r="E3072" s="11">
        <v>45978</v>
      </c>
      <c r="F3072" s="11">
        <v>46004</v>
      </c>
      <c r="G3072" s="11">
        <v>46007</v>
      </c>
      <c r="H3072" s="13">
        <f>DATE(YEAR(F3072),MONTH(F3072),1)</f>
        <v>45992</v>
      </c>
      <c r="I3072" s="2">
        <f>G3072-F3072</f>
        <v>3</v>
      </c>
      <c r="J3072" s="2">
        <f>F3072-E3072</f>
        <v>26</v>
      </c>
      <c r="K3072" s="2" t="s">
        <v>2668</v>
      </c>
      <c r="L3072" s="2">
        <v>1</v>
      </c>
      <c r="M3072" s="2">
        <v>1</v>
      </c>
      <c r="N3072" s="2">
        <v>0</v>
      </c>
      <c r="O3072" s="2" t="s">
        <v>2661</v>
      </c>
      <c r="P3072" s="2" t="s">
        <v>2656</v>
      </c>
      <c r="Q3072" s="2" t="s">
        <v>2649</v>
      </c>
      <c r="R3072" s="3">
        <v>2650</v>
      </c>
      <c r="S3072" s="3">
        <f>I3072*L3072*R3072</f>
        <v>7950</v>
      </c>
      <c r="T3072" s="2">
        <f>M3072+N3072</f>
        <v>1</v>
      </c>
    </row>
    <row r="3073" spans="1:20" x14ac:dyDescent="0.2">
      <c r="A3073" s="2" t="s">
        <v>5737</v>
      </c>
      <c r="B3073" s="2" t="s">
        <v>2321</v>
      </c>
      <c r="C3073" s="2" t="s">
        <v>101</v>
      </c>
      <c r="D3073" s="2" t="str">
        <f>INDEX(Hotels!$C$2:$C$49,MATCH(C3073,Hotels!$A$2:$A$49,0))</f>
        <v>Shimla</v>
      </c>
      <c r="E3073" s="11">
        <v>45978</v>
      </c>
      <c r="F3073" s="11">
        <v>45981</v>
      </c>
      <c r="G3073" s="11">
        <v>45983</v>
      </c>
      <c r="H3073" s="13">
        <f>DATE(YEAR(F3073),MONTH(F3073),1)</f>
        <v>45962</v>
      </c>
      <c r="I3073" s="2">
        <f>G3073-F3073</f>
        <v>2</v>
      </c>
      <c r="J3073" s="2">
        <f>F3073-E3073</f>
        <v>3</v>
      </c>
      <c r="K3073" s="2" t="s">
        <v>2668</v>
      </c>
      <c r="L3073" s="2">
        <v>1</v>
      </c>
      <c r="M3073" s="2">
        <v>1</v>
      </c>
      <c r="N3073" s="2">
        <v>0</v>
      </c>
      <c r="O3073" s="2" t="s">
        <v>2732</v>
      </c>
      <c r="P3073" s="2" t="s">
        <v>2672</v>
      </c>
      <c r="Q3073" s="2" t="s">
        <v>2649</v>
      </c>
      <c r="R3073" s="3">
        <v>5100</v>
      </c>
      <c r="S3073" s="3">
        <f>I3073*L3073*R3073</f>
        <v>10200</v>
      </c>
      <c r="T3073" s="2">
        <f>M3073+N3073</f>
        <v>1</v>
      </c>
    </row>
    <row r="3074" spans="1:20" x14ac:dyDescent="0.2">
      <c r="A3074" s="2" t="s">
        <v>5738</v>
      </c>
      <c r="B3074" s="2" t="s">
        <v>381</v>
      </c>
      <c r="C3074" s="2" t="s">
        <v>47</v>
      </c>
      <c r="D3074" s="2" t="str">
        <f>INDEX(Hotels!$C$2:$C$49,MATCH(C3074,Hotels!$A$2:$A$49,0))</f>
        <v>Agra</v>
      </c>
      <c r="E3074" s="11">
        <v>45979</v>
      </c>
      <c r="F3074" s="11">
        <v>46001</v>
      </c>
      <c r="G3074" s="11">
        <v>46003</v>
      </c>
      <c r="H3074" s="13">
        <f>DATE(YEAR(F3074),MONTH(F3074),1)</f>
        <v>45992</v>
      </c>
      <c r="I3074" s="2">
        <f>G3074-F3074</f>
        <v>2</v>
      </c>
      <c r="J3074" s="2">
        <f>F3074-E3074</f>
        <v>22</v>
      </c>
      <c r="K3074" s="2" t="s">
        <v>2646</v>
      </c>
      <c r="L3074" s="2">
        <v>1</v>
      </c>
      <c r="M3074" s="2">
        <v>2</v>
      </c>
      <c r="N3074" s="2">
        <v>0</v>
      </c>
      <c r="O3074" s="2" t="s">
        <v>2670</v>
      </c>
      <c r="P3074" s="2" t="s">
        <v>2662</v>
      </c>
      <c r="Q3074" s="2" t="s">
        <v>2649</v>
      </c>
      <c r="R3074" s="3">
        <v>9350</v>
      </c>
      <c r="S3074" s="3">
        <f>I3074*L3074*R3074</f>
        <v>18700</v>
      </c>
      <c r="T3074" s="2">
        <f>M3074+N3074</f>
        <v>2</v>
      </c>
    </row>
    <row r="3075" spans="1:20" x14ac:dyDescent="0.2">
      <c r="A3075" s="2" t="s">
        <v>5739</v>
      </c>
      <c r="B3075" s="2" t="s">
        <v>512</v>
      </c>
      <c r="C3075" s="2" t="s">
        <v>19</v>
      </c>
      <c r="D3075" s="2" t="str">
        <f>INDEX(Hotels!$C$2:$C$49,MATCH(C3075,Hotels!$A$2:$A$49,0))</f>
        <v>Goa</v>
      </c>
      <c r="E3075" s="11">
        <v>45979</v>
      </c>
      <c r="F3075" s="11">
        <v>45983</v>
      </c>
      <c r="G3075" s="11">
        <v>45985</v>
      </c>
      <c r="H3075" s="13">
        <f>DATE(YEAR(F3075),MONTH(F3075),1)</f>
        <v>45962</v>
      </c>
      <c r="I3075" s="2">
        <f>G3075-F3075</f>
        <v>2</v>
      </c>
      <c r="J3075" s="2">
        <f>F3075-E3075</f>
        <v>4</v>
      </c>
      <c r="K3075" s="2" t="s">
        <v>2668</v>
      </c>
      <c r="L3075" s="2">
        <v>1</v>
      </c>
      <c r="M3075" s="2">
        <v>2</v>
      </c>
      <c r="N3075" s="2">
        <v>0</v>
      </c>
      <c r="O3075" s="2" t="s">
        <v>2651</v>
      </c>
      <c r="P3075" s="2" t="s">
        <v>2656</v>
      </c>
      <c r="Q3075" s="2" t="s">
        <v>2653</v>
      </c>
      <c r="R3075" s="3">
        <v>6900</v>
      </c>
      <c r="S3075" s="3">
        <f>I3075*L3075*R3075</f>
        <v>13800</v>
      </c>
      <c r="T3075" s="2">
        <f>M3075+N3075</f>
        <v>2</v>
      </c>
    </row>
    <row r="3076" spans="1:20" x14ac:dyDescent="0.2">
      <c r="A3076" s="2" t="s">
        <v>5740</v>
      </c>
      <c r="B3076" s="2" t="s">
        <v>1072</v>
      </c>
      <c r="C3076" s="2" t="s">
        <v>73</v>
      </c>
      <c r="D3076" s="2" t="str">
        <f>INDEX(Hotels!$C$2:$C$49,MATCH(C3076,Hotels!$A$2:$A$49,0))</f>
        <v>Bengaluru</v>
      </c>
      <c r="E3076" s="11">
        <v>45979</v>
      </c>
      <c r="F3076" s="11">
        <v>45983</v>
      </c>
      <c r="G3076" s="11">
        <v>45988</v>
      </c>
      <c r="H3076" s="13">
        <f>DATE(YEAR(F3076),MONTH(F3076),1)</f>
        <v>45962</v>
      </c>
      <c r="I3076" s="2">
        <f>G3076-F3076</f>
        <v>5</v>
      </c>
      <c r="J3076" s="2">
        <f>F3076-E3076</f>
        <v>4</v>
      </c>
      <c r="K3076" s="2" t="s">
        <v>2655</v>
      </c>
      <c r="L3076" s="2">
        <v>1</v>
      </c>
      <c r="M3076" s="2">
        <v>2</v>
      </c>
      <c r="N3076" s="2">
        <v>1</v>
      </c>
      <c r="O3076" s="2" t="s">
        <v>2683</v>
      </c>
      <c r="P3076" s="2" t="s">
        <v>2656</v>
      </c>
      <c r="Q3076" s="2" t="s">
        <v>2649</v>
      </c>
      <c r="R3076" s="3">
        <v>10450</v>
      </c>
      <c r="S3076" s="3">
        <f>I3076*L3076*R3076</f>
        <v>52250</v>
      </c>
      <c r="T3076" s="2">
        <f>M3076+N3076</f>
        <v>3</v>
      </c>
    </row>
    <row r="3077" spans="1:20" x14ac:dyDescent="0.2">
      <c r="A3077" s="2" t="s">
        <v>5741</v>
      </c>
      <c r="B3077" s="2" t="s">
        <v>1443</v>
      </c>
      <c r="C3077" s="2" t="s">
        <v>89</v>
      </c>
      <c r="D3077" s="2" t="str">
        <f>INDEX(Hotels!$C$2:$C$49,MATCH(C3077,Hotels!$A$2:$A$49,0))</f>
        <v>Kochi</v>
      </c>
      <c r="E3077" s="11">
        <v>45979</v>
      </c>
      <c r="F3077" s="11">
        <v>46041</v>
      </c>
      <c r="G3077" s="11">
        <v>46044</v>
      </c>
      <c r="H3077" s="13">
        <f>DATE(YEAR(F3077),MONTH(F3077),1)</f>
        <v>46023</v>
      </c>
      <c r="I3077" s="2">
        <f>G3077-F3077</f>
        <v>3</v>
      </c>
      <c r="J3077" s="2">
        <f>F3077-E3077</f>
        <v>62</v>
      </c>
      <c r="K3077" s="2" t="s">
        <v>2646</v>
      </c>
      <c r="L3077" s="2">
        <v>1</v>
      </c>
      <c r="M3077" s="2">
        <v>2</v>
      </c>
      <c r="N3077" s="2">
        <v>0</v>
      </c>
      <c r="O3077" s="2" t="s">
        <v>2670</v>
      </c>
      <c r="P3077" s="2" t="s">
        <v>2648</v>
      </c>
      <c r="Q3077" s="2" t="s">
        <v>2649</v>
      </c>
      <c r="R3077" s="3">
        <v>11750</v>
      </c>
      <c r="S3077" s="3">
        <f>I3077*L3077*R3077</f>
        <v>35250</v>
      </c>
      <c r="T3077" s="2">
        <f>M3077+N3077</f>
        <v>2</v>
      </c>
    </row>
    <row r="3078" spans="1:20" x14ac:dyDescent="0.2">
      <c r="A3078" s="2" t="s">
        <v>5742</v>
      </c>
      <c r="B3078" s="2" t="s">
        <v>1468</v>
      </c>
      <c r="C3078" s="2" t="s">
        <v>34</v>
      </c>
      <c r="D3078" s="2" t="str">
        <f>INDEX(Hotels!$C$2:$C$49,MATCH(C3078,Hotels!$A$2:$A$49,0))</f>
        <v>Udaipur</v>
      </c>
      <c r="E3078" s="11">
        <v>45979</v>
      </c>
      <c r="F3078" s="11">
        <v>46111</v>
      </c>
      <c r="G3078" s="11">
        <v>46114</v>
      </c>
      <c r="H3078" s="13">
        <f>DATE(YEAR(F3078),MONTH(F3078),1)</f>
        <v>46082</v>
      </c>
      <c r="I3078" s="2">
        <f>G3078-F3078</f>
        <v>3</v>
      </c>
      <c r="J3078" s="2">
        <f>F3078-E3078</f>
        <v>132</v>
      </c>
      <c r="K3078" s="2" t="s">
        <v>2655</v>
      </c>
      <c r="L3078" s="2">
        <v>1</v>
      </c>
      <c r="M3078" s="2">
        <v>1</v>
      </c>
      <c r="N3078" s="2">
        <v>0</v>
      </c>
      <c r="O3078" s="2" t="s">
        <v>2689</v>
      </c>
      <c r="P3078" s="2" t="s">
        <v>2652</v>
      </c>
      <c r="Q3078" s="2" t="s">
        <v>2653</v>
      </c>
      <c r="R3078" s="3">
        <v>8250</v>
      </c>
      <c r="S3078" s="3">
        <f>I3078*L3078*R3078</f>
        <v>24750</v>
      </c>
      <c r="T3078" s="2">
        <f>M3078+N3078</f>
        <v>1</v>
      </c>
    </row>
    <row r="3079" spans="1:20" x14ac:dyDescent="0.2">
      <c r="A3079" s="2" t="s">
        <v>5743</v>
      </c>
      <c r="B3079" s="2" t="s">
        <v>1698</v>
      </c>
      <c r="C3079" s="2" t="s">
        <v>37</v>
      </c>
      <c r="D3079" s="2" t="str">
        <f>INDEX(Hotels!$C$2:$C$49,MATCH(C3079,Hotels!$A$2:$A$49,0))</f>
        <v>Udaipur</v>
      </c>
      <c r="E3079" s="11">
        <v>45979</v>
      </c>
      <c r="F3079" s="11">
        <v>45983</v>
      </c>
      <c r="G3079" s="11">
        <v>45986</v>
      </c>
      <c r="H3079" s="13">
        <f>DATE(YEAR(F3079),MONTH(F3079),1)</f>
        <v>45962</v>
      </c>
      <c r="I3079" s="2">
        <f>G3079-F3079</f>
        <v>3</v>
      </c>
      <c r="J3079" s="2">
        <f>F3079-E3079</f>
        <v>4</v>
      </c>
      <c r="K3079" s="2" t="s">
        <v>2666</v>
      </c>
      <c r="L3079" s="2">
        <v>1</v>
      </c>
      <c r="M3079" s="2">
        <v>2</v>
      </c>
      <c r="N3079" s="2">
        <v>0</v>
      </c>
      <c r="O3079" s="2" t="s">
        <v>2683</v>
      </c>
      <c r="P3079" s="2" t="s">
        <v>2652</v>
      </c>
      <c r="Q3079" s="2" t="s">
        <v>2653</v>
      </c>
      <c r="R3079" s="3">
        <v>39050</v>
      </c>
      <c r="S3079" s="3">
        <f>I3079*L3079*R3079</f>
        <v>117150</v>
      </c>
      <c r="T3079" s="2">
        <f>M3079+N3079</f>
        <v>2</v>
      </c>
    </row>
    <row r="3080" spans="1:20" x14ac:dyDescent="0.2">
      <c r="A3080" s="2" t="s">
        <v>5744</v>
      </c>
      <c r="B3080" s="2" t="s">
        <v>1841</v>
      </c>
      <c r="C3080" s="2" t="s">
        <v>112</v>
      </c>
      <c r="D3080" s="2" t="str">
        <f>INDEX(Hotels!$C$2:$C$49,MATCH(C3080,Hotels!$A$2:$A$49,0))</f>
        <v>Rishikesh</v>
      </c>
      <c r="E3080" s="11">
        <v>45979</v>
      </c>
      <c r="F3080" s="11">
        <v>46112</v>
      </c>
      <c r="G3080" s="11">
        <v>46113</v>
      </c>
      <c r="H3080" s="13">
        <f>DATE(YEAR(F3080),MONTH(F3080),1)</f>
        <v>46082</v>
      </c>
      <c r="I3080" s="2">
        <f>G3080-F3080</f>
        <v>1</v>
      </c>
      <c r="J3080" s="2">
        <f>F3080-E3080</f>
        <v>133</v>
      </c>
      <c r="K3080" s="2" t="s">
        <v>2646</v>
      </c>
      <c r="L3080" s="2">
        <v>1</v>
      </c>
      <c r="M3080" s="2">
        <v>1</v>
      </c>
      <c r="N3080" s="2">
        <v>0</v>
      </c>
      <c r="O3080" s="2" t="s">
        <v>2732</v>
      </c>
      <c r="P3080" s="2" t="s">
        <v>2652</v>
      </c>
      <c r="Q3080" s="2" t="s">
        <v>2649</v>
      </c>
      <c r="R3080" s="3">
        <v>10500</v>
      </c>
      <c r="S3080" s="3">
        <f>I3080*L3080*R3080</f>
        <v>10500</v>
      </c>
      <c r="T3080" s="2">
        <f>M3080+N3080</f>
        <v>1</v>
      </c>
    </row>
    <row r="3081" spans="1:20" x14ac:dyDescent="0.2">
      <c r="A3081" s="2" t="s">
        <v>5745</v>
      </c>
      <c r="B3081" s="2" t="s">
        <v>1856</v>
      </c>
      <c r="C3081" s="2" t="s">
        <v>57</v>
      </c>
      <c r="D3081" s="2" t="str">
        <f>INDEX(Hotels!$C$2:$C$49,MATCH(C3081,Hotels!$A$2:$A$49,0))</f>
        <v>Mumbai</v>
      </c>
      <c r="E3081" s="11">
        <v>45979</v>
      </c>
      <c r="F3081" s="11">
        <v>46042</v>
      </c>
      <c r="G3081" s="11">
        <v>46045</v>
      </c>
      <c r="H3081" s="13">
        <f>DATE(YEAR(F3081),MONTH(F3081),1)</f>
        <v>46023</v>
      </c>
      <c r="I3081" s="2">
        <f>G3081-F3081</f>
        <v>3</v>
      </c>
      <c r="J3081" s="2">
        <f>F3081-E3081</f>
        <v>63</v>
      </c>
      <c r="K3081" s="2" t="s">
        <v>2668</v>
      </c>
      <c r="L3081" s="2">
        <v>1</v>
      </c>
      <c r="M3081" s="2">
        <v>2</v>
      </c>
      <c r="N3081" s="2">
        <v>1</v>
      </c>
      <c r="O3081" s="2" t="s">
        <v>2683</v>
      </c>
      <c r="P3081" s="2" t="s">
        <v>2656</v>
      </c>
      <c r="Q3081" s="2" t="s">
        <v>2653</v>
      </c>
      <c r="R3081" s="3">
        <v>9600</v>
      </c>
      <c r="S3081" s="3">
        <f>I3081*L3081*R3081</f>
        <v>28800</v>
      </c>
      <c r="T3081" s="2">
        <f>M3081+N3081</f>
        <v>3</v>
      </c>
    </row>
    <row r="3082" spans="1:20" x14ac:dyDescent="0.2">
      <c r="A3082" s="2" t="s">
        <v>5746</v>
      </c>
      <c r="B3082" s="2" t="s">
        <v>2025</v>
      </c>
      <c r="C3082" s="2" t="s">
        <v>29</v>
      </c>
      <c r="D3082" s="2" t="str">
        <f>INDEX(Hotels!$C$2:$C$49,MATCH(C3082,Hotels!$A$2:$A$49,0))</f>
        <v>Jaipur</v>
      </c>
      <c r="E3082" s="11">
        <v>45979</v>
      </c>
      <c r="F3082" s="11">
        <v>46014</v>
      </c>
      <c r="G3082" s="11">
        <v>46018</v>
      </c>
      <c r="H3082" s="13">
        <f>DATE(YEAR(F3082),MONTH(F3082),1)</f>
        <v>45992</v>
      </c>
      <c r="I3082" s="2">
        <f>G3082-F3082</f>
        <v>4</v>
      </c>
      <c r="J3082" s="2">
        <f>F3082-E3082</f>
        <v>35</v>
      </c>
      <c r="K3082" s="2" t="s">
        <v>2646</v>
      </c>
      <c r="L3082" s="2">
        <v>1</v>
      </c>
      <c r="M3082" s="2">
        <v>2</v>
      </c>
      <c r="N3082" s="2">
        <v>2</v>
      </c>
      <c r="O3082" s="2" t="s">
        <v>2683</v>
      </c>
      <c r="P3082" s="2" t="s">
        <v>2652</v>
      </c>
      <c r="Q3082" s="2" t="s">
        <v>2653</v>
      </c>
      <c r="R3082" s="3">
        <v>14200</v>
      </c>
      <c r="S3082" s="3">
        <f>I3082*L3082*R3082</f>
        <v>56800</v>
      </c>
      <c r="T3082" s="2">
        <f>M3082+N3082</f>
        <v>4</v>
      </c>
    </row>
    <row r="3083" spans="1:20" x14ac:dyDescent="0.2">
      <c r="A3083" s="2" t="s">
        <v>5747</v>
      </c>
      <c r="B3083" s="2" t="s">
        <v>2128</v>
      </c>
      <c r="C3083" s="2" t="s">
        <v>81</v>
      </c>
      <c r="D3083" s="2" t="str">
        <f>INDEX(Hotels!$C$2:$C$49,MATCH(C3083,Hotels!$A$2:$A$49,0))</f>
        <v>Bengaluru</v>
      </c>
      <c r="E3083" s="11">
        <v>45979</v>
      </c>
      <c r="F3083" s="11">
        <v>46014</v>
      </c>
      <c r="G3083" s="11">
        <v>46017</v>
      </c>
      <c r="H3083" s="13">
        <f>DATE(YEAR(F3083),MONTH(F3083),1)</f>
        <v>45992</v>
      </c>
      <c r="I3083" s="2">
        <f>G3083-F3083</f>
        <v>3</v>
      </c>
      <c r="J3083" s="2">
        <f>F3083-E3083</f>
        <v>35</v>
      </c>
      <c r="K3083" s="2" t="s">
        <v>2668</v>
      </c>
      <c r="L3083" s="2">
        <v>1</v>
      </c>
      <c r="M3083" s="2">
        <v>1</v>
      </c>
      <c r="N3083" s="2">
        <v>0</v>
      </c>
      <c r="O3083" s="2" t="s">
        <v>2732</v>
      </c>
      <c r="P3083" s="2" t="s">
        <v>2659</v>
      </c>
      <c r="Q3083" s="2" t="s">
        <v>2664</v>
      </c>
      <c r="R3083" s="3">
        <v>16050</v>
      </c>
      <c r="S3083" s="3">
        <f>I3083*L3083*R3083</f>
        <v>48150</v>
      </c>
      <c r="T3083" s="2">
        <f>M3083+N3083</f>
        <v>1</v>
      </c>
    </row>
    <row r="3084" spans="1:20" x14ac:dyDescent="0.2">
      <c r="A3084" s="2" t="s">
        <v>5748</v>
      </c>
      <c r="B3084" s="2" t="s">
        <v>2367</v>
      </c>
      <c r="C3084" s="2" t="s">
        <v>51</v>
      </c>
      <c r="D3084" s="2" t="str">
        <f>INDEX(Hotels!$C$2:$C$49,MATCH(C3084,Hotels!$A$2:$A$49,0))</f>
        <v>Agra</v>
      </c>
      <c r="E3084" s="11">
        <v>45979</v>
      </c>
      <c r="F3084" s="11">
        <v>45980</v>
      </c>
      <c r="G3084" s="11">
        <v>45983</v>
      </c>
      <c r="H3084" s="13">
        <f>DATE(YEAR(F3084),MONTH(F3084),1)</f>
        <v>45962</v>
      </c>
      <c r="I3084" s="2">
        <f>G3084-F3084</f>
        <v>3</v>
      </c>
      <c r="J3084" s="2">
        <f>F3084-E3084</f>
        <v>1</v>
      </c>
      <c r="K3084" s="2" t="s">
        <v>2655</v>
      </c>
      <c r="L3084" s="2">
        <v>1</v>
      </c>
      <c r="M3084" s="2">
        <v>2</v>
      </c>
      <c r="N3084" s="2">
        <v>0</v>
      </c>
      <c r="O3084" s="2" t="s">
        <v>2683</v>
      </c>
      <c r="P3084" s="2" t="s">
        <v>2672</v>
      </c>
      <c r="Q3084" s="2" t="s">
        <v>2653</v>
      </c>
      <c r="R3084" s="3">
        <v>11950</v>
      </c>
      <c r="S3084" s="3">
        <f>I3084*L3084*R3084</f>
        <v>35850</v>
      </c>
      <c r="T3084" s="2">
        <f>M3084+N3084</f>
        <v>2</v>
      </c>
    </row>
    <row r="3085" spans="1:20" x14ac:dyDescent="0.2">
      <c r="A3085" s="2" t="s">
        <v>5749</v>
      </c>
      <c r="B3085" s="2" t="s">
        <v>424</v>
      </c>
      <c r="C3085" s="2" t="s">
        <v>19</v>
      </c>
      <c r="D3085" s="2" t="str">
        <f>INDEX(Hotels!$C$2:$C$49,MATCH(C3085,Hotels!$A$2:$A$49,0))</f>
        <v>Goa</v>
      </c>
      <c r="E3085" s="11">
        <v>45980</v>
      </c>
      <c r="F3085" s="11">
        <v>46006</v>
      </c>
      <c r="G3085" s="11">
        <v>46009</v>
      </c>
      <c r="H3085" s="13">
        <f>DATE(YEAR(F3085),MONTH(F3085),1)</f>
        <v>45992</v>
      </c>
      <c r="I3085" s="2">
        <f>G3085-F3085</f>
        <v>3</v>
      </c>
      <c r="J3085" s="2">
        <f>F3085-E3085</f>
        <v>26</v>
      </c>
      <c r="K3085" s="2" t="s">
        <v>2668</v>
      </c>
      <c r="L3085" s="2">
        <v>1</v>
      </c>
      <c r="M3085" s="2">
        <v>2</v>
      </c>
      <c r="N3085" s="2">
        <v>0</v>
      </c>
      <c r="O3085" s="2" t="s">
        <v>2689</v>
      </c>
      <c r="P3085" s="2" t="s">
        <v>2656</v>
      </c>
      <c r="Q3085" s="2" t="s">
        <v>2653</v>
      </c>
      <c r="R3085" s="3">
        <v>7750</v>
      </c>
      <c r="S3085" s="3">
        <f>I3085*L3085*R3085</f>
        <v>23250</v>
      </c>
      <c r="T3085" s="2">
        <f>M3085+N3085</f>
        <v>2</v>
      </c>
    </row>
    <row r="3086" spans="1:20" x14ac:dyDescent="0.2">
      <c r="A3086" s="2" t="s">
        <v>5750</v>
      </c>
      <c r="B3086" s="2" t="s">
        <v>538</v>
      </c>
      <c r="C3086" s="2" t="s">
        <v>99</v>
      </c>
      <c r="D3086" s="2" t="str">
        <f>INDEX(Hotels!$C$2:$C$49,MATCH(C3086,Hotels!$A$2:$A$49,0))</f>
        <v>Shimla</v>
      </c>
      <c r="E3086" s="11">
        <v>45980</v>
      </c>
      <c r="F3086" s="11">
        <v>46007</v>
      </c>
      <c r="G3086" s="11">
        <v>46009</v>
      </c>
      <c r="H3086" s="13">
        <f>DATE(YEAR(F3086),MONTH(F3086),1)</f>
        <v>45992</v>
      </c>
      <c r="I3086" s="2">
        <f>G3086-F3086</f>
        <v>2</v>
      </c>
      <c r="J3086" s="2">
        <f>F3086-E3086</f>
        <v>27</v>
      </c>
      <c r="K3086" s="2" t="s">
        <v>2655</v>
      </c>
      <c r="L3086" s="2">
        <v>1</v>
      </c>
      <c r="M3086" s="2">
        <v>3</v>
      </c>
      <c r="N3086" s="2">
        <v>1</v>
      </c>
      <c r="O3086" s="2" t="s">
        <v>2647</v>
      </c>
      <c r="P3086" s="2" t="s">
        <v>2648</v>
      </c>
      <c r="Q3086" s="2" t="s">
        <v>2653</v>
      </c>
      <c r="R3086" s="3">
        <v>3950</v>
      </c>
      <c r="S3086" s="3">
        <f>I3086*L3086*R3086</f>
        <v>7900</v>
      </c>
      <c r="T3086" s="2">
        <f>M3086+N3086</f>
        <v>4</v>
      </c>
    </row>
    <row r="3087" spans="1:20" x14ac:dyDescent="0.2">
      <c r="A3087" s="2" t="s">
        <v>5751</v>
      </c>
      <c r="B3087" s="2" t="s">
        <v>651</v>
      </c>
      <c r="C3087" s="2" t="s">
        <v>118</v>
      </c>
      <c r="D3087" s="2" t="str">
        <f>INDEX(Hotels!$C$2:$C$49,MATCH(C3087,Hotels!$A$2:$A$49,0))</f>
        <v>Rishikesh</v>
      </c>
      <c r="E3087" s="11">
        <v>45980</v>
      </c>
      <c r="F3087" s="11">
        <v>46016</v>
      </c>
      <c r="G3087" s="11">
        <v>46022</v>
      </c>
      <c r="H3087" s="13">
        <f>DATE(YEAR(F3087),MONTH(F3087),1)</f>
        <v>45992</v>
      </c>
      <c r="I3087" s="2">
        <f>G3087-F3087</f>
        <v>6</v>
      </c>
      <c r="J3087" s="2">
        <f>F3087-E3087</f>
        <v>36</v>
      </c>
      <c r="K3087" s="2" t="s">
        <v>2666</v>
      </c>
      <c r="L3087" s="2">
        <v>1</v>
      </c>
      <c r="M3087" s="2">
        <v>2</v>
      </c>
      <c r="N3087" s="2">
        <v>1</v>
      </c>
      <c r="O3087" s="2" t="s">
        <v>2670</v>
      </c>
      <c r="P3087" s="2" t="s">
        <v>2652</v>
      </c>
      <c r="Q3087" s="2" t="s">
        <v>2649</v>
      </c>
      <c r="R3087" s="3">
        <v>20300</v>
      </c>
      <c r="S3087" s="3">
        <f>I3087*L3087*R3087</f>
        <v>121800</v>
      </c>
      <c r="T3087" s="2">
        <f>M3087+N3087</f>
        <v>3</v>
      </c>
    </row>
    <row r="3088" spans="1:20" x14ac:dyDescent="0.2">
      <c r="A3088" s="2" t="s">
        <v>5752</v>
      </c>
      <c r="B3088" s="2" t="s">
        <v>758</v>
      </c>
      <c r="C3088" s="2" t="s">
        <v>51</v>
      </c>
      <c r="D3088" s="2" t="str">
        <f>INDEX(Hotels!$C$2:$C$49,MATCH(C3088,Hotels!$A$2:$A$49,0))</f>
        <v>Agra</v>
      </c>
      <c r="E3088" s="11">
        <v>45980</v>
      </c>
      <c r="F3088" s="11">
        <v>45986</v>
      </c>
      <c r="G3088" s="11">
        <v>45989</v>
      </c>
      <c r="H3088" s="13">
        <f>DATE(YEAR(F3088),MONTH(F3088),1)</f>
        <v>45962</v>
      </c>
      <c r="I3088" s="2">
        <f>G3088-F3088</f>
        <v>3</v>
      </c>
      <c r="J3088" s="2">
        <f>F3088-E3088</f>
        <v>6</v>
      </c>
      <c r="K3088" s="2" t="s">
        <v>2646</v>
      </c>
      <c r="L3088" s="2">
        <v>1</v>
      </c>
      <c r="M3088" s="2">
        <v>2</v>
      </c>
      <c r="N3088" s="2">
        <v>0</v>
      </c>
      <c r="O3088" s="2" t="s">
        <v>2732</v>
      </c>
      <c r="P3088" s="2" t="s">
        <v>2652</v>
      </c>
      <c r="Q3088" s="2" t="s">
        <v>2649</v>
      </c>
      <c r="R3088" s="3">
        <v>16900</v>
      </c>
      <c r="S3088" s="3">
        <f>I3088*L3088*R3088</f>
        <v>50700</v>
      </c>
      <c r="T3088" s="2">
        <f>M3088+N3088</f>
        <v>2</v>
      </c>
    </row>
    <row r="3089" spans="1:20" x14ac:dyDescent="0.2">
      <c r="A3089" s="2" t="s">
        <v>5753</v>
      </c>
      <c r="B3089" s="2" t="s">
        <v>976</v>
      </c>
      <c r="C3089" s="2" t="s">
        <v>37</v>
      </c>
      <c r="D3089" s="2" t="str">
        <f>INDEX(Hotels!$C$2:$C$49,MATCH(C3089,Hotels!$A$2:$A$49,0))</f>
        <v>Udaipur</v>
      </c>
      <c r="E3089" s="11">
        <v>45980</v>
      </c>
      <c r="F3089" s="11">
        <v>45994</v>
      </c>
      <c r="G3089" s="11">
        <v>45996</v>
      </c>
      <c r="H3089" s="13">
        <f>DATE(YEAR(F3089),MONTH(F3089),1)</f>
        <v>45992</v>
      </c>
      <c r="I3089" s="2">
        <f>G3089-F3089</f>
        <v>2</v>
      </c>
      <c r="J3089" s="2">
        <f>F3089-E3089</f>
        <v>14</v>
      </c>
      <c r="K3089" s="2" t="s">
        <v>2646</v>
      </c>
      <c r="L3089" s="2">
        <v>1</v>
      </c>
      <c r="M3089" s="2">
        <v>1</v>
      </c>
      <c r="N3089" s="2">
        <v>0</v>
      </c>
      <c r="O3089" s="2" t="s">
        <v>2683</v>
      </c>
      <c r="P3089" s="2" t="s">
        <v>2656</v>
      </c>
      <c r="Q3089" s="2" t="s">
        <v>2653</v>
      </c>
      <c r="R3089" s="3">
        <v>26900</v>
      </c>
      <c r="S3089" s="3">
        <f>I3089*L3089*R3089</f>
        <v>53800</v>
      </c>
      <c r="T3089" s="2">
        <f>M3089+N3089</f>
        <v>1</v>
      </c>
    </row>
    <row r="3090" spans="1:20" x14ac:dyDescent="0.2">
      <c r="A3090" s="2" t="s">
        <v>5754</v>
      </c>
      <c r="B3090" s="2" t="s">
        <v>2452</v>
      </c>
      <c r="C3090" s="2" t="s">
        <v>81</v>
      </c>
      <c r="D3090" s="2" t="str">
        <f>INDEX(Hotels!$C$2:$C$49,MATCH(C3090,Hotels!$A$2:$A$49,0))</f>
        <v>Bengaluru</v>
      </c>
      <c r="E3090" s="11">
        <v>45980</v>
      </c>
      <c r="F3090" s="11">
        <v>45982</v>
      </c>
      <c r="G3090" s="11">
        <v>45984</v>
      </c>
      <c r="H3090" s="13">
        <f>DATE(YEAR(F3090),MONTH(F3090),1)</f>
        <v>45962</v>
      </c>
      <c r="I3090" s="2">
        <f>G3090-F3090</f>
        <v>2</v>
      </c>
      <c r="J3090" s="2">
        <f>F3090-E3090</f>
        <v>2</v>
      </c>
      <c r="K3090" s="2" t="s">
        <v>2646</v>
      </c>
      <c r="L3090" s="2">
        <v>1</v>
      </c>
      <c r="M3090" s="2">
        <v>1</v>
      </c>
      <c r="N3090" s="2">
        <v>0</v>
      </c>
      <c r="O3090" s="2" t="s">
        <v>2732</v>
      </c>
      <c r="P3090" s="2" t="s">
        <v>2656</v>
      </c>
      <c r="Q3090" s="2" t="s">
        <v>2649</v>
      </c>
      <c r="R3090" s="3">
        <v>29500</v>
      </c>
      <c r="S3090" s="3">
        <f>I3090*L3090*R3090</f>
        <v>59000</v>
      </c>
      <c r="T3090" s="2">
        <f>M3090+N3090</f>
        <v>1</v>
      </c>
    </row>
    <row r="3091" spans="1:20" x14ac:dyDescent="0.2">
      <c r="A3091" s="2" t="s">
        <v>5755</v>
      </c>
      <c r="B3091" s="2" t="s">
        <v>2478</v>
      </c>
      <c r="C3091" s="2" t="s">
        <v>116</v>
      </c>
      <c r="D3091" s="2" t="str">
        <f>INDEX(Hotels!$C$2:$C$49,MATCH(C3091,Hotels!$A$2:$A$49,0))</f>
        <v>Rishikesh</v>
      </c>
      <c r="E3091" s="11">
        <v>45980</v>
      </c>
      <c r="F3091" s="11">
        <v>46011</v>
      </c>
      <c r="G3091" s="11">
        <v>46013</v>
      </c>
      <c r="H3091" s="13">
        <f>DATE(YEAR(F3091),MONTH(F3091),1)</f>
        <v>45992</v>
      </c>
      <c r="I3091" s="2">
        <f>G3091-F3091</f>
        <v>2</v>
      </c>
      <c r="J3091" s="2">
        <f>F3091-E3091</f>
        <v>31</v>
      </c>
      <c r="K3091" s="2" t="s">
        <v>2646</v>
      </c>
      <c r="L3091" s="2">
        <v>1</v>
      </c>
      <c r="M3091" s="2">
        <v>2</v>
      </c>
      <c r="N3091" s="2">
        <v>0</v>
      </c>
      <c r="O3091" s="2" t="s">
        <v>2661</v>
      </c>
      <c r="P3091" s="2" t="s">
        <v>2656</v>
      </c>
      <c r="Q3091" s="2" t="s">
        <v>2649</v>
      </c>
      <c r="R3091" s="3">
        <v>6700</v>
      </c>
      <c r="S3091" s="3">
        <f>I3091*L3091*R3091</f>
        <v>13400</v>
      </c>
      <c r="T3091" s="2">
        <f>M3091+N3091</f>
        <v>2</v>
      </c>
    </row>
    <row r="3092" spans="1:20" x14ac:dyDescent="0.2">
      <c r="A3092" s="2" t="s">
        <v>5756</v>
      </c>
      <c r="B3092" s="2" t="s">
        <v>606</v>
      </c>
      <c r="C3092" s="2" t="s">
        <v>108</v>
      </c>
      <c r="D3092" s="2" t="str">
        <f>INDEX(Hotels!$C$2:$C$49,MATCH(C3092,Hotels!$A$2:$A$49,0))</f>
        <v>Manali</v>
      </c>
      <c r="E3092" s="11">
        <v>45981</v>
      </c>
      <c r="F3092" s="11">
        <v>46076</v>
      </c>
      <c r="G3092" s="11">
        <v>46081</v>
      </c>
      <c r="H3092" s="13">
        <f>DATE(YEAR(F3092),MONTH(F3092),1)</f>
        <v>46054</v>
      </c>
      <c r="I3092" s="2">
        <f>G3092-F3092</f>
        <v>5</v>
      </c>
      <c r="J3092" s="2">
        <f>F3092-E3092</f>
        <v>95</v>
      </c>
      <c r="K3092" s="2" t="s">
        <v>2668</v>
      </c>
      <c r="L3092" s="2">
        <v>1</v>
      </c>
      <c r="M3092" s="2">
        <v>2</v>
      </c>
      <c r="N3092" s="2">
        <v>3</v>
      </c>
      <c r="O3092" s="2" t="s">
        <v>2647</v>
      </c>
      <c r="P3092" s="2" t="s">
        <v>2656</v>
      </c>
      <c r="Q3092" s="2" t="s">
        <v>2649</v>
      </c>
      <c r="R3092" s="3">
        <v>8400</v>
      </c>
      <c r="S3092" s="3">
        <f>I3092*L3092*R3092</f>
        <v>42000</v>
      </c>
      <c r="T3092" s="2">
        <f>M3092+N3092</f>
        <v>5</v>
      </c>
    </row>
    <row r="3093" spans="1:20" x14ac:dyDescent="0.2">
      <c r="A3093" s="2" t="s">
        <v>5757</v>
      </c>
      <c r="B3093" s="2" t="s">
        <v>973</v>
      </c>
      <c r="C3093" s="2" t="s">
        <v>29</v>
      </c>
      <c r="D3093" s="2" t="str">
        <f>INDEX(Hotels!$C$2:$C$49,MATCH(C3093,Hotels!$A$2:$A$49,0))</f>
        <v>Jaipur</v>
      </c>
      <c r="E3093" s="11">
        <v>45981</v>
      </c>
      <c r="F3093" s="11">
        <v>46011</v>
      </c>
      <c r="G3093" s="11">
        <v>46014</v>
      </c>
      <c r="H3093" s="13">
        <f>DATE(YEAR(F3093),MONTH(F3093),1)</f>
        <v>45992</v>
      </c>
      <c r="I3093" s="2">
        <f>G3093-F3093</f>
        <v>3</v>
      </c>
      <c r="J3093" s="2">
        <f>F3093-E3093</f>
        <v>30</v>
      </c>
      <c r="K3093" s="2" t="s">
        <v>2655</v>
      </c>
      <c r="L3093" s="2">
        <v>1</v>
      </c>
      <c r="M3093" s="2">
        <v>2</v>
      </c>
      <c r="N3093" s="2">
        <v>0</v>
      </c>
      <c r="O3093" s="2" t="s">
        <v>2683</v>
      </c>
      <c r="P3093" s="2" t="s">
        <v>2652</v>
      </c>
      <c r="Q3093" s="2" t="s">
        <v>2653</v>
      </c>
      <c r="R3093" s="3">
        <v>9200</v>
      </c>
      <c r="S3093" s="3">
        <f>I3093*L3093*R3093</f>
        <v>27600</v>
      </c>
      <c r="T3093" s="2">
        <f>M3093+N3093</f>
        <v>2</v>
      </c>
    </row>
    <row r="3094" spans="1:20" x14ac:dyDescent="0.2">
      <c r="A3094" s="2" t="s">
        <v>5758</v>
      </c>
      <c r="B3094" s="2" t="s">
        <v>1089</v>
      </c>
      <c r="C3094" s="2" t="s">
        <v>26</v>
      </c>
      <c r="D3094" s="2" t="str">
        <f>INDEX(Hotels!$C$2:$C$49,MATCH(C3094,Hotels!$A$2:$A$49,0))</f>
        <v>Jaipur</v>
      </c>
      <c r="E3094" s="11">
        <v>45981</v>
      </c>
      <c r="F3094" s="11">
        <v>45987</v>
      </c>
      <c r="G3094" s="11">
        <v>45990</v>
      </c>
      <c r="H3094" s="13">
        <f>DATE(YEAR(F3094),MONTH(F3094),1)</f>
        <v>45962</v>
      </c>
      <c r="I3094" s="2">
        <f>G3094-F3094</f>
        <v>3</v>
      </c>
      <c r="J3094" s="2">
        <f>F3094-E3094</f>
        <v>6</v>
      </c>
      <c r="K3094" s="2" t="s">
        <v>2646</v>
      </c>
      <c r="L3094" s="2">
        <v>3</v>
      </c>
      <c r="M3094" s="2">
        <v>6</v>
      </c>
      <c r="N3094" s="2">
        <v>0</v>
      </c>
      <c r="O3094" s="2" t="s">
        <v>2651</v>
      </c>
      <c r="P3094" s="2" t="s">
        <v>2656</v>
      </c>
      <c r="Q3094" s="2" t="s">
        <v>2649</v>
      </c>
      <c r="R3094" s="3">
        <v>22550</v>
      </c>
      <c r="S3094" s="3">
        <f>I3094*L3094*R3094</f>
        <v>202950</v>
      </c>
      <c r="T3094" s="2">
        <f>M3094+N3094</f>
        <v>6</v>
      </c>
    </row>
    <row r="3095" spans="1:20" x14ac:dyDescent="0.2">
      <c r="A3095" s="2" t="s">
        <v>5759</v>
      </c>
      <c r="B3095" s="2" t="s">
        <v>1906</v>
      </c>
      <c r="C3095" s="2" t="s">
        <v>69</v>
      </c>
      <c r="D3095" s="2" t="str">
        <f>INDEX(Hotels!$C$2:$C$49,MATCH(C3095,Hotels!$A$2:$A$49,0))</f>
        <v>New Delhi</v>
      </c>
      <c r="E3095" s="11">
        <v>45981</v>
      </c>
      <c r="F3095" s="11">
        <v>45984</v>
      </c>
      <c r="G3095" s="11">
        <v>45986</v>
      </c>
      <c r="H3095" s="13">
        <f>DATE(YEAR(F3095),MONTH(F3095),1)</f>
        <v>45962</v>
      </c>
      <c r="I3095" s="2">
        <f>G3095-F3095</f>
        <v>2</v>
      </c>
      <c r="J3095" s="2">
        <f>F3095-E3095</f>
        <v>3</v>
      </c>
      <c r="K3095" s="2" t="s">
        <v>2646</v>
      </c>
      <c r="L3095" s="2">
        <v>1</v>
      </c>
      <c r="M3095" s="2">
        <v>2</v>
      </c>
      <c r="N3095" s="2">
        <v>0</v>
      </c>
      <c r="O3095" s="2" t="s">
        <v>2647</v>
      </c>
      <c r="P3095" s="2" t="s">
        <v>2652</v>
      </c>
      <c r="Q3095" s="2" t="s">
        <v>2649</v>
      </c>
      <c r="R3095" s="3">
        <v>29450</v>
      </c>
      <c r="S3095" s="3">
        <f>I3095*L3095*R3095</f>
        <v>58900</v>
      </c>
      <c r="T3095" s="2">
        <f>M3095+N3095</f>
        <v>2</v>
      </c>
    </row>
    <row r="3096" spans="1:20" x14ac:dyDescent="0.2">
      <c r="A3096" s="2" t="s">
        <v>5760</v>
      </c>
      <c r="B3096" s="2" t="s">
        <v>1943</v>
      </c>
      <c r="C3096" s="2" t="s">
        <v>43</v>
      </c>
      <c r="D3096" s="2" t="str">
        <f>INDEX(Hotels!$C$2:$C$49,MATCH(C3096,Hotels!$A$2:$A$49,0))</f>
        <v>Agra</v>
      </c>
      <c r="E3096" s="11">
        <v>45981</v>
      </c>
      <c r="F3096" s="11">
        <v>46016</v>
      </c>
      <c r="G3096" s="11">
        <v>46019</v>
      </c>
      <c r="H3096" s="13">
        <f>DATE(YEAR(F3096),MONTH(F3096),1)</f>
        <v>45992</v>
      </c>
      <c r="I3096" s="2">
        <f>G3096-F3096</f>
        <v>3</v>
      </c>
      <c r="J3096" s="2">
        <f>F3096-E3096</f>
        <v>35</v>
      </c>
      <c r="K3096" s="2" t="s">
        <v>2646</v>
      </c>
      <c r="L3096" s="2">
        <v>1</v>
      </c>
      <c r="M3096" s="2">
        <v>1</v>
      </c>
      <c r="N3096" s="2">
        <v>0</v>
      </c>
      <c r="O3096" s="2" t="s">
        <v>2732</v>
      </c>
      <c r="P3096" s="2" t="s">
        <v>2652</v>
      </c>
      <c r="Q3096" s="2" t="s">
        <v>2649</v>
      </c>
      <c r="R3096" s="3">
        <v>9500</v>
      </c>
      <c r="S3096" s="3">
        <f>I3096*L3096*R3096</f>
        <v>28500</v>
      </c>
      <c r="T3096" s="2">
        <f>M3096+N3096</f>
        <v>1</v>
      </c>
    </row>
    <row r="3097" spans="1:20" x14ac:dyDescent="0.2">
      <c r="A3097" s="2" t="s">
        <v>5761</v>
      </c>
      <c r="B3097" s="2" t="s">
        <v>2283</v>
      </c>
      <c r="C3097" s="2" t="s">
        <v>108</v>
      </c>
      <c r="D3097" s="2" t="str">
        <f>INDEX(Hotels!$C$2:$C$49,MATCH(C3097,Hotels!$A$2:$A$49,0))</f>
        <v>Manali</v>
      </c>
      <c r="E3097" s="11">
        <v>45981</v>
      </c>
      <c r="F3097" s="11">
        <v>46048</v>
      </c>
      <c r="G3097" s="11">
        <v>46051</v>
      </c>
      <c r="H3097" s="13">
        <f>DATE(YEAR(F3097),MONTH(F3097),1)</f>
        <v>46023</v>
      </c>
      <c r="I3097" s="2">
        <f>G3097-F3097</f>
        <v>3</v>
      </c>
      <c r="J3097" s="2">
        <f>F3097-E3097</f>
        <v>67</v>
      </c>
      <c r="K3097" s="2" t="s">
        <v>2668</v>
      </c>
      <c r="L3097" s="2">
        <v>3</v>
      </c>
      <c r="M3097" s="2">
        <v>6</v>
      </c>
      <c r="N3097" s="2">
        <v>0</v>
      </c>
      <c r="O3097" s="2" t="s">
        <v>2658</v>
      </c>
      <c r="P3097" s="2" t="s">
        <v>2656</v>
      </c>
      <c r="Q3097" s="2" t="s">
        <v>2653</v>
      </c>
      <c r="R3097" s="3">
        <v>11700</v>
      </c>
      <c r="S3097" s="3">
        <f>I3097*L3097*R3097</f>
        <v>105300</v>
      </c>
      <c r="T3097" s="2">
        <f>M3097+N3097</f>
        <v>6</v>
      </c>
    </row>
    <row r="3098" spans="1:20" x14ac:dyDescent="0.2">
      <c r="A3098" s="2" t="s">
        <v>5762</v>
      </c>
      <c r="B3098" s="2" t="s">
        <v>2318</v>
      </c>
      <c r="C3098" s="2" t="s">
        <v>127</v>
      </c>
      <c r="D3098" s="2" t="str">
        <f>INDEX(Hotels!$C$2:$C$49,MATCH(C3098,Hotels!$A$2:$A$49,0))</f>
        <v>Varanasi</v>
      </c>
      <c r="E3098" s="11">
        <v>45981</v>
      </c>
      <c r="F3098" s="11">
        <v>46012</v>
      </c>
      <c r="G3098" s="11">
        <v>46017</v>
      </c>
      <c r="H3098" s="13">
        <f>DATE(YEAR(F3098),MONTH(F3098),1)</f>
        <v>45992</v>
      </c>
      <c r="I3098" s="2">
        <f>G3098-F3098</f>
        <v>5</v>
      </c>
      <c r="J3098" s="2">
        <f>F3098-E3098</f>
        <v>31</v>
      </c>
      <c r="K3098" s="2" t="s">
        <v>2655</v>
      </c>
      <c r="L3098" s="2">
        <v>1</v>
      </c>
      <c r="M3098" s="2">
        <v>2</v>
      </c>
      <c r="N3098" s="2">
        <v>0</v>
      </c>
      <c r="O3098" s="2" t="s">
        <v>2683</v>
      </c>
      <c r="P3098" s="2" t="s">
        <v>2662</v>
      </c>
      <c r="Q3098" s="2" t="s">
        <v>2664</v>
      </c>
      <c r="R3098" s="3">
        <v>7500</v>
      </c>
      <c r="S3098" s="3">
        <f>I3098*L3098*R3098</f>
        <v>37500</v>
      </c>
      <c r="T3098" s="2">
        <f>M3098+N3098</f>
        <v>2</v>
      </c>
    </row>
    <row r="3099" spans="1:20" x14ac:dyDescent="0.2">
      <c r="A3099" s="2" t="s">
        <v>5763</v>
      </c>
      <c r="B3099" s="2" t="s">
        <v>735</v>
      </c>
      <c r="C3099" s="2" t="s">
        <v>89</v>
      </c>
      <c r="D3099" s="2" t="str">
        <f>INDEX(Hotels!$C$2:$C$49,MATCH(C3099,Hotels!$A$2:$A$49,0))</f>
        <v>Kochi</v>
      </c>
      <c r="E3099" s="11">
        <v>45982</v>
      </c>
      <c r="F3099" s="11">
        <v>46101</v>
      </c>
      <c r="G3099" s="11">
        <v>46106</v>
      </c>
      <c r="H3099" s="13">
        <f>DATE(YEAR(F3099),MONTH(F3099),1)</f>
        <v>46082</v>
      </c>
      <c r="I3099" s="2">
        <f>G3099-F3099</f>
        <v>5</v>
      </c>
      <c r="J3099" s="2">
        <f>F3099-E3099</f>
        <v>119</v>
      </c>
      <c r="K3099" s="2" t="s">
        <v>2668</v>
      </c>
      <c r="L3099" s="2">
        <v>1</v>
      </c>
      <c r="M3099" s="2">
        <v>2</v>
      </c>
      <c r="N3099" s="2">
        <v>0</v>
      </c>
      <c r="O3099" s="2" t="s">
        <v>2670</v>
      </c>
      <c r="P3099" s="2" t="s">
        <v>2656</v>
      </c>
      <c r="Q3099" s="2" t="s">
        <v>2649</v>
      </c>
      <c r="R3099" s="3">
        <v>6750</v>
      </c>
      <c r="S3099" s="3">
        <f>I3099*L3099*R3099</f>
        <v>33750</v>
      </c>
      <c r="T3099" s="2">
        <f>M3099+N3099</f>
        <v>2</v>
      </c>
    </row>
    <row r="3100" spans="1:20" x14ac:dyDescent="0.2">
      <c r="A3100" s="2" t="s">
        <v>5764</v>
      </c>
      <c r="B3100" s="2" t="s">
        <v>974</v>
      </c>
      <c r="C3100" s="2" t="s">
        <v>93</v>
      </c>
      <c r="D3100" s="2" t="str">
        <f>INDEX(Hotels!$C$2:$C$49,MATCH(C3100,Hotels!$A$2:$A$49,0))</f>
        <v>Shimla</v>
      </c>
      <c r="E3100" s="11">
        <v>45982</v>
      </c>
      <c r="F3100" s="11">
        <v>45992</v>
      </c>
      <c r="G3100" s="11">
        <v>45995</v>
      </c>
      <c r="H3100" s="13">
        <f>DATE(YEAR(F3100),MONTH(F3100),1)</f>
        <v>45992</v>
      </c>
      <c r="I3100" s="2">
        <f>G3100-F3100</f>
        <v>3</v>
      </c>
      <c r="J3100" s="2">
        <f>F3100-E3100</f>
        <v>10</v>
      </c>
      <c r="K3100" s="2" t="s">
        <v>2646</v>
      </c>
      <c r="L3100" s="2">
        <v>1</v>
      </c>
      <c r="M3100" s="2">
        <v>1</v>
      </c>
      <c r="N3100" s="2">
        <v>0</v>
      </c>
      <c r="O3100" s="2" t="s">
        <v>2651</v>
      </c>
      <c r="P3100" s="2" t="s">
        <v>2659</v>
      </c>
      <c r="Q3100" s="2" t="s">
        <v>2649</v>
      </c>
      <c r="R3100" s="3">
        <v>10200</v>
      </c>
      <c r="S3100" s="3">
        <f>I3100*L3100*R3100</f>
        <v>30600</v>
      </c>
      <c r="T3100" s="2">
        <f>M3100+N3100</f>
        <v>1</v>
      </c>
    </row>
    <row r="3101" spans="1:20" x14ac:dyDescent="0.2">
      <c r="A3101" s="2" t="s">
        <v>5765</v>
      </c>
      <c r="B3101" s="2" t="s">
        <v>1273</v>
      </c>
      <c r="C3101" s="2" t="s">
        <v>43</v>
      </c>
      <c r="D3101" s="2" t="str">
        <f>INDEX(Hotels!$C$2:$C$49,MATCH(C3101,Hotels!$A$2:$A$49,0))</f>
        <v>Agra</v>
      </c>
      <c r="E3101" s="11">
        <v>45982</v>
      </c>
      <c r="F3101" s="11">
        <v>45983</v>
      </c>
      <c r="G3101" s="11">
        <v>45985</v>
      </c>
      <c r="H3101" s="13">
        <f>DATE(YEAR(F3101),MONTH(F3101),1)</f>
        <v>45962</v>
      </c>
      <c r="I3101" s="2">
        <f>G3101-F3101</f>
        <v>2</v>
      </c>
      <c r="J3101" s="2">
        <f>F3101-E3101</f>
        <v>1</v>
      </c>
      <c r="K3101" s="2" t="s">
        <v>2655</v>
      </c>
      <c r="L3101" s="2">
        <v>1</v>
      </c>
      <c r="M3101" s="2">
        <v>2</v>
      </c>
      <c r="N3101" s="2">
        <v>0</v>
      </c>
      <c r="O3101" s="2" t="s">
        <v>2732</v>
      </c>
      <c r="P3101" s="2" t="s">
        <v>2652</v>
      </c>
      <c r="Q3101" s="2" t="s">
        <v>2649</v>
      </c>
      <c r="R3101" s="3">
        <v>6450</v>
      </c>
      <c r="S3101" s="3">
        <f>I3101*L3101*R3101</f>
        <v>12900</v>
      </c>
      <c r="T3101" s="2">
        <f>M3101+N3101</f>
        <v>2</v>
      </c>
    </row>
    <row r="3102" spans="1:20" x14ac:dyDescent="0.2">
      <c r="A3102" s="2" t="s">
        <v>5766</v>
      </c>
      <c r="B3102" s="2" t="s">
        <v>1808</v>
      </c>
      <c r="C3102" s="2" t="s">
        <v>112</v>
      </c>
      <c r="D3102" s="2" t="str">
        <f>INDEX(Hotels!$C$2:$C$49,MATCH(C3102,Hotels!$A$2:$A$49,0))</f>
        <v>Rishikesh</v>
      </c>
      <c r="E3102" s="11">
        <v>45982</v>
      </c>
      <c r="F3102" s="11">
        <v>45992</v>
      </c>
      <c r="G3102" s="11">
        <v>45994</v>
      </c>
      <c r="H3102" s="13">
        <f>DATE(YEAR(F3102),MONTH(F3102),1)</f>
        <v>45992</v>
      </c>
      <c r="I3102" s="2">
        <f>G3102-F3102</f>
        <v>2</v>
      </c>
      <c r="J3102" s="2">
        <f>F3102-E3102</f>
        <v>10</v>
      </c>
      <c r="K3102" s="2" t="s">
        <v>2655</v>
      </c>
      <c r="L3102" s="2">
        <v>1</v>
      </c>
      <c r="M3102" s="2">
        <v>1</v>
      </c>
      <c r="N3102" s="2">
        <v>0</v>
      </c>
      <c r="O3102" s="2" t="s">
        <v>2732</v>
      </c>
      <c r="P3102" s="2" t="s">
        <v>2662</v>
      </c>
      <c r="Q3102" s="2" t="s">
        <v>2649</v>
      </c>
      <c r="R3102" s="3">
        <v>5350</v>
      </c>
      <c r="S3102" s="3">
        <f>I3102*L3102*R3102</f>
        <v>10700</v>
      </c>
      <c r="T3102" s="2">
        <f>M3102+N3102</f>
        <v>1</v>
      </c>
    </row>
    <row r="3103" spans="1:20" x14ac:dyDescent="0.2">
      <c r="A3103" s="2" t="s">
        <v>5767</v>
      </c>
      <c r="B3103" s="2" t="s">
        <v>2115</v>
      </c>
      <c r="C3103" s="2" t="s">
        <v>118</v>
      </c>
      <c r="D3103" s="2" t="str">
        <f>INDEX(Hotels!$C$2:$C$49,MATCH(C3103,Hotels!$A$2:$A$49,0))</f>
        <v>Rishikesh</v>
      </c>
      <c r="E3103" s="11">
        <v>45982</v>
      </c>
      <c r="F3103" s="11">
        <v>45997</v>
      </c>
      <c r="G3103" s="11">
        <v>46002</v>
      </c>
      <c r="H3103" s="13">
        <f>DATE(YEAR(F3103),MONTH(F3103),1)</f>
        <v>45992</v>
      </c>
      <c r="I3103" s="2">
        <f>G3103-F3103</f>
        <v>5</v>
      </c>
      <c r="J3103" s="2">
        <f>F3103-E3103</f>
        <v>15</v>
      </c>
      <c r="K3103" s="2" t="s">
        <v>2646</v>
      </c>
      <c r="L3103" s="2">
        <v>1</v>
      </c>
      <c r="M3103" s="2">
        <v>1</v>
      </c>
      <c r="N3103" s="2">
        <v>0</v>
      </c>
      <c r="O3103" s="2" t="s">
        <v>2658</v>
      </c>
      <c r="P3103" s="2" t="s">
        <v>2672</v>
      </c>
      <c r="Q3103" s="2" t="s">
        <v>2649</v>
      </c>
      <c r="R3103" s="3">
        <v>13700</v>
      </c>
      <c r="S3103" s="3">
        <f>I3103*L3103*R3103</f>
        <v>68500</v>
      </c>
      <c r="T3103" s="2">
        <f>M3103+N3103</f>
        <v>1</v>
      </c>
    </row>
    <row r="3104" spans="1:20" x14ac:dyDescent="0.2">
      <c r="A3104" s="2" t="s">
        <v>5768</v>
      </c>
      <c r="B3104" s="2" t="s">
        <v>2144</v>
      </c>
      <c r="C3104" s="2" t="s">
        <v>129</v>
      </c>
      <c r="D3104" s="2" t="str">
        <f>INDEX(Hotels!$C$2:$C$49,MATCH(C3104,Hotels!$A$2:$A$49,0))</f>
        <v>Varanasi</v>
      </c>
      <c r="E3104" s="11">
        <v>45982</v>
      </c>
      <c r="F3104" s="11">
        <v>46001</v>
      </c>
      <c r="G3104" s="11">
        <v>46003</v>
      </c>
      <c r="H3104" s="13">
        <f>DATE(YEAR(F3104),MONTH(F3104),1)</f>
        <v>45992</v>
      </c>
      <c r="I3104" s="2">
        <f>G3104-F3104</f>
        <v>2</v>
      </c>
      <c r="J3104" s="2">
        <f>F3104-E3104</f>
        <v>19</v>
      </c>
      <c r="K3104" s="2" t="s">
        <v>2646</v>
      </c>
      <c r="L3104" s="2">
        <v>1</v>
      </c>
      <c r="M3104" s="2">
        <v>3</v>
      </c>
      <c r="N3104" s="2">
        <v>0</v>
      </c>
      <c r="O3104" s="2" t="s">
        <v>2689</v>
      </c>
      <c r="P3104" s="2" t="s">
        <v>2656</v>
      </c>
      <c r="Q3104" s="2" t="s">
        <v>2649</v>
      </c>
      <c r="R3104" s="3">
        <v>9350</v>
      </c>
      <c r="S3104" s="3">
        <f>I3104*L3104*R3104</f>
        <v>18700</v>
      </c>
      <c r="T3104" s="2">
        <f>M3104+N3104</f>
        <v>3</v>
      </c>
    </row>
    <row r="3105" spans="1:20" x14ac:dyDescent="0.2">
      <c r="A3105" s="2" t="s">
        <v>5769</v>
      </c>
      <c r="B3105" s="2" t="s">
        <v>2288</v>
      </c>
      <c r="C3105" s="2" t="s">
        <v>83</v>
      </c>
      <c r="D3105" s="2" t="str">
        <f>INDEX(Hotels!$C$2:$C$49,MATCH(C3105,Hotels!$A$2:$A$49,0))</f>
        <v>Kochi</v>
      </c>
      <c r="E3105" s="11">
        <v>45982</v>
      </c>
      <c r="F3105" s="11">
        <v>45990</v>
      </c>
      <c r="G3105" s="11">
        <v>45993</v>
      </c>
      <c r="H3105" s="13">
        <f>DATE(YEAR(F3105),MONTH(F3105),1)</f>
        <v>45962</v>
      </c>
      <c r="I3105" s="2">
        <f>G3105-F3105</f>
        <v>3</v>
      </c>
      <c r="J3105" s="2">
        <f>F3105-E3105</f>
        <v>8</v>
      </c>
      <c r="K3105" s="2" t="s">
        <v>2668</v>
      </c>
      <c r="L3105" s="2">
        <v>1</v>
      </c>
      <c r="M3105" s="2">
        <v>1</v>
      </c>
      <c r="N3105" s="2">
        <v>0</v>
      </c>
      <c r="O3105" s="2" t="s">
        <v>2689</v>
      </c>
      <c r="P3105" s="2" t="s">
        <v>2656</v>
      </c>
      <c r="Q3105" s="2" t="s">
        <v>2649</v>
      </c>
      <c r="R3105" s="3">
        <v>11350</v>
      </c>
      <c r="S3105" s="3">
        <f>I3105*L3105*R3105</f>
        <v>34050</v>
      </c>
      <c r="T3105" s="2">
        <f>M3105+N3105</f>
        <v>1</v>
      </c>
    </row>
    <row r="3106" spans="1:20" x14ac:dyDescent="0.2">
      <c r="A3106" s="2" t="s">
        <v>5770</v>
      </c>
      <c r="B3106" s="2" t="s">
        <v>2402</v>
      </c>
      <c r="C3106" s="2" t="s">
        <v>127</v>
      </c>
      <c r="D3106" s="2" t="str">
        <f>INDEX(Hotels!$C$2:$C$49,MATCH(C3106,Hotels!$A$2:$A$49,0))</f>
        <v>Varanasi</v>
      </c>
      <c r="E3106" s="11">
        <v>45982</v>
      </c>
      <c r="F3106" s="11">
        <v>45999</v>
      </c>
      <c r="G3106" s="11">
        <v>46003</v>
      </c>
      <c r="H3106" s="13">
        <f>DATE(YEAR(F3106),MONTH(F3106),1)</f>
        <v>45992</v>
      </c>
      <c r="I3106" s="2">
        <f>G3106-F3106</f>
        <v>4</v>
      </c>
      <c r="J3106" s="2">
        <f>F3106-E3106</f>
        <v>17</v>
      </c>
      <c r="K3106" s="2" t="s">
        <v>2646</v>
      </c>
      <c r="L3106" s="2">
        <v>2</v>
      </c>
      <c r="M3106" s="2">
        <v>4</v>
      </c>
      <c r="N3106" s="2">
        <v>0</v>
      </c>
      <c r="O3106" s="2" t="s">
        <v>2658</v>
      </c>
      <c r="P3106" s="2" t="s">
        <v>2648</v>
      </c>
      <c r="Q3106" s="2" t="s">
        <v>2649</v>
      </c>
      <c r="R3106" s="3">
        <v>10500</v>
      </c>
      <c r="S3106" s="3">
        <f>I3106*L3106*R3106</f>
        <v>84000</v>
      </c>
      <c r="T3106" s="2">
        <f>M3106+N3106</f>
        <v>4</v>
      </c>
    </row>
    <row r="3107" spans="1:20" x14ac:dyDescent="0.2">
      <c r="A3107" s="2" t="s">
        <v>5771</v>
      </c>
      <c r="B3107" s="2" t="s">
        <v>2457</v>
      </c>
      <c r="C3107" s="2" t="s">
        <v>97</v>
      </c>
      <c r="D3107" s="2" t="str">
        <f>INDEX(Hotels!$C$2:$C$49,MATCH(C3107,Hotels!$A$2:$A$49,0))</f>
        <v>Shimla</v>
      </c>
      <c r="E3107" s="11">
        <v>45982</v>
      </c>
      <c r="F3107" s="11">
        <v>46010</v>
      </c>
      <c r="G3107" s="11">
        <v>46014</v>
      </c>
      <c r="H3107" s="13">
        <f>DATE(YEAR(F3107),MONTH(F3107),1)</f>
        <v>45992</v>
      </c>
      <c r="I3107" s="2">
        <f>G3107-F3107</f>
        <v>4</v>
      </c>
      <c r="J3107" s="2">
        <f>F3107-E3107</f>
        <v>28</v>
      </c>
      <c r="K3107" s="2" t="s">
        <v>2668</v>
      </c>
      <c r="L3107" s="2">
        <v>1</v>
      </c>
      <c r="M3107" s="2">
        <v>2</v>
      </c>
      <c r="N3107" s="2">
        <v>0</v>
      </c>
      <c r="O3107" s="2" t="s">
        <v>2670</v>
      </c>
      <c r="P3107" s="2" t="s">
        <v>2652</v>
      </c>
      <c r="Q3107" s="2" t="s">
        <v>2649</v>
      </c>
      <c r="R3107" s="3">
        <v>9850</v>
      </c>
      <c r="S3107" s="3">
        <f>I3107*L3107*R3107</f>
        <v>39400</v>
      </c>
      <c r="T3107" s="2">
        <f>M3107+N3107</f>
        <v>2</v>
      </c>
    </row>
    <row r="3108" spans="1:20" x14ac:dyDescent="0.2">
      <c r="A3108" s="2" t="s">
        <v>5772</v>
      </c>
      <c r="B3108" s="2" t="s">
        <v>495</v>
      </c>
      <c r="C3108" s="2" t="s">
        <v>13</v>
      </c>
      <c r="D3108" s="2" t="str">
        <f>INDEX(Hotels!$C$2:$C$49,MATCH(C3108,Hotels!$A$2:$A$49,0))</f>
        <v>Goa</v>
      </c>
      <c r="E3108" s="11">
        <v>45983</v>
      </c>
      <c r="F3108" s="11">
        <v>46016</v>
      </c>
      <c r="G3108" s="11">
        <v>46019</v>
      </c>
      <c r="H3108" s="13">
        <f>DATE(YEAR(F3108),MONTH(F3108),1)</f>
        <v>45992</v>
      </c>
      <c r="I3108" s="2">
        <f>G3108-F3108</f>
        <v>3</v>
      </c>
      <c r="J3108" s="2">
        <f>F3108-E3108</f>
        <v>33</v>
      </c>
      <c r="K3108" s="2" t="s">
        <v>2646</v>
      </c>
      <c r="L3108" s="2">
        <v>1</v>
      </c>
      <c r="M3108" s="2">
        <v>2</v>
      </c>
      <c r="N3108" s="2">
        <v>0</v>
      </c>
      <c r="O3108" s="2" t="s">
        <v>2689</v>
      </c>
      <c r="P3108" s="2" t="s">
        <v>2662</v>
      </c>
      <c r="Q3108" s="2" t="s">
        <v>2649</v>
      </c>
      <c r="R3108" s="3">
        <v>24500</v>
      </c>
      <c r="S3108" s="3">
        <f>I3108*L3108*R3108</f>
        <v>73500</v>
      </c>
      <c r="T3108" s="2">
        <f>M3108+N3108</f>
        <v>2</v>
      </c>
    </row>
    <row r="3109" spans="1:20" x14ac:dyDescent="0.2">
      <c r="A3109" s="2" t="s">
        <v>5773</v>
      </c>
      <c r="B3109" s="2" t="s">
        <v>550</v>
      </c>
      <c r="C3109" s="2" t="s">
        <v>89</v>
      </c>
      <c r="D3109" s="2" t="str">
        <f>INDEX(Hotels!$C$2:$C$49,MATCH(C3109,Hotels!$A$2:$A$49,0))</f>
        <v>Kochi</v>
      </c>
      <c r="E3109" s="11">
        <v>45983</v>
      </c>
      <c r="F3109" s="11">
        <v>45990</v>
      </c>
      <c r="G3109" s="11">
        <v>45995</v>
      </c>
      <c r="H3109" s="13">
        <f>DATE(YEAR(F3109),MONTH(F3109),1)</f>
        <v>45962</v>
      </c>
      <c r="I3109" s="2">
        <f>G3109-F3109</f>
        <v>5</v>
      </c>
      <c r="J3109" s="2">
        <f>F3109-E3109</f>
        <v>7</v>
      </c>
      <c r="K3109" s="2" t="s">
        <v>2655</v>
      </c>
      <c r="L3109" s="2">
        <v>1</v>
      </c>
      <c r="M3109" s="2">
        <v>1</v>
      </c>
      <c r="N3109" s="2">
        <v>0</v>
      </c>
      <c r="O3109" s="2" t="s">
        <v>2689</v>
      </c>
      <c r="P3109" s="2" t="s">
        <v>2652</v>
      </c>
      <c r="Q3109" s="2" t="s">
        <v>2653</v>
      </c>
      <c r="R3109" s="3">
        <v>8500</v>
      </c>
      <c r="S3109" s="3">
        <f>I3109*L3109*R3109</f>
        <v>42500</v>
      </c>
      <c r="T3109" s="2">
        <f>M3109+N3109</f>
        <v>1</v>
      </c>
    </row>
    <row r="3110" spans="1:20" x14ac:dyDescent="0.2">
      <c r="A3110" s="2" t="s">
        <v>5774</v>
      </c>
      <c r="B3110" s="2" t="s">
        <v>987</v>
      </c>
      <c r="C3110" s="2" t="s">
        <v>129</v>
      </c>
      <c r="D3110" s="2" t="str">
        <f>INDEX(Hotels!$C$2:$C$49,MATCH(C3110,Hotels!$A$2:$A$49,0))</f>
        <v>Varanasi</v>
      </c>
      <c r="E3110" s="11">
        <v>45983</v>
      </c>
      <c r="F3110" s="11">
        <v>45987</v>
      </c>
      <c r="G3110" s="11">
        <v>45989</v>
      </c>
      <c r="H3110" s="13">
        <f>DATE(YEAR(F3110),MONTH(F3110),1)</f>
        <v>45962</v>
      </c>
      <c r="I3110" s="2">
        <f>G3110-F3110</f>
        <v>2</v>
      </c>
      <c r="J3110" s="2">
        <f>F3110-E3110</f>
        <v>4</v>
      </c>
      <c r="K3110" s="2" t="s">
        <v>2646</v>
      </c>
      <c r="L3110" s="2">
        <v>1</v>
      </c>
      <c r="M3110" s="2">
        <v>1</v>
      </c>
      <c r="N3110" s="2">
        <v>0</v>
      </c>
      <c r="O3110" s="2" t="s">
        <v>2670</v>
      </c>
      <c r="P3110" s="2" t="s">
        <v>2659</v>
      </c>
      <c r="Q3110" s="2" t="s">
        <v>2649</v>
      </c>
      <c r="R3110" s="3">
        <v>9100</v>
      </c>
      <c r="S3110" s="3">
        <f>I3110*L3110*R3110</f>
        <v>18200</v>
      </c>
      <c r="T3110" s="2">
        <f>M3110+N3110</f>
        <v>1</v>
      </c>
    </row>
    <row r="3111" spans="1:20" x14ac:dyDescent="0.2">
      <c r="A3111" s="2" t="s">
        <v>5775</v>
      </c>
      <c r="B3111" s="2" t="s">
        <v>2220</v>
      </c>
      <c r="C3111" s="2" t="s">
        <v>57</v>
      </c>
      <c r="D3111" s="2" t="str">
        <f>INDEX(Hotels!$C$2:$C$49,MATCH(C3111,Hotels!$A$2:$A$49,0))</f>
        <v>Mumbai</v>
      </c>
      <c r="E3111" s="11">
        <v>45983</v>
      </c>
      <c r="F3111" s="11">
        <v>46013</v>
      </c>
      <c r="G3111" s="11">
        <v>46018</v>
      </c>
      <c r="H3111" s="13">
        <f>DATE(YEAR(F3111),MONTH(F3111),1)</f>
        <v>45992</v>
      </c>
      <c r="I3111" s="2">
        <f>G3111-F3111</f>
        <v>5</v>
      </c>
      <c r="J3111" s="2">
        <f>F3111-E3111</f>
        <v>30</v>
      </c>
      <c r="K3111" s="2" t="s">
        <v>2668</v>
      </c>
      <c r="L3111" s="2">
        <v>1</v>
      </c>
      <c r="M3111" s="2">
        <v>2</v>
      </c>
      <c r="N3111" s="2">
        <v>0</v>
      </c>
      <c r="O3111" s="2" t="s">
        <v>2651</v>
      </c>
      <c r="P3111" s="2" t="s">
        <v>2656</v>
      </c>
      <c r="Q3111" s="2" t="s">
        <v>2653</v>
      </c>
      <c r="R3111" s="3">
        <v>9000</v>
      </c>
      <c r="S3111" s="3">
        <f>I3111*L3111*R3111</f>
        <v>45000</v>
      </c>
      <c r="T3111" s="2">
        <f>M3111+N3111</f>
        <v>2</v>
      </c>
    </row>
    <row r="3112" spans="1:20" x14ac:dyDescent="0.2">
      <c r="A3112" s="2" t="s">
        <v>5776</v>
      </c>
      <c r="B3112" s="2" t="s">
        <v>2293</v>
      </c>
      <c r="C3112" s="2" t="s">
        <v>32</v>
      </c>
      <c r="D3112" s="2" t="str">
        <f>INDEX(Hotels!$C$2:$C$49,MATCH(C3112,Hotels!$A$2:$A$49,0))</f>
        <v>Jaipur</v>
      </c>
      <c r="E3112" s="11">
        <v>45983</v>
      </c>
      <c r="F3112" s="11">
        <v>45987</v>
      </c>
      <c r="G3112" s="11">
        <v>45991</v>
      </c>
      <c r="H3112" s="13">
        <f>DATE(YEAR(F3112),MONTH(F3112),1)</f>
        <v>45962</v>
      </c>
      <c r="I3112" s="2">
        <f>G3112-F3112</f>
        <v>4</v>
      </c>
      <c r="J3112" s="2">
        <f>F3112-E3112</f>
        <v>4</v>
      </c>
      <c r="K3112" s="2" t="s">
        <v>2655</v>
      </c>
      <c r="L3112" s="2">
        <v>1</v>
      </c>
      <c r="M3112" s="2">
        <v>2</v>
      </c>
      <c r="N3112" s="2">
        <v>0</v>
      </c>
      <c r="O3112" s="2" t="s">
        <v>2658</v>
      </c>
      <c r="P3112" s="2" t="s">
        <v>2656</v>
      </c>
      <c r="Q3112" s="2" t="s">
        <v>2653</v>
      </c>
      <c r="R3112" s="3">
        <v>7450</v>
      </c>
      <c r="S3112" s="3">
        <f>I3112*L3112*R3112</f>
        <v>29800</v>
      </c>
      <c r="T3112" s="2">
        <f>M3112+N3112</f>
        <v>2</v>
      </c>
    </row>
    <row r="3113" spans="1:20" x14ac:dyDescent="0.2">
      <c r="A3113" s="2" t="s">
        <v>5777</v>
      </c>
      <c r="B3113" s="2" t="s">
        <v>1034</v>
      </c>
      <c r="C3113" s="2" t="s">
        <v>81</v>
      </c>
      <c r="D3113" s="2" t="str">
        <f>INDEX(Hotels!$C$2:$C$49,MATCH(C3113,Hotels!$A$2:$A$49,0))</f>
        <v>Bengaluru</v>
      </c>
      <c r="E3113" s="11">
        <v>45984</v>
      </c>
      <c r="F3113" s="11">
        <v>45990</v>
      </c>
      <c r="G3113" s="11">
        <v>45994</v>
      </c>
      <c r="H3113" s="13">
        <f>DATE(YEAR(F3113),MONTH(F3113),1)</f>
        <v>45962</v>
      </c>
      <c r="I3113" s="2">
        <f>G3113-F3113</f>
        <v>4</v>
      </c>
      <c r="J3113" s="2">
        <f>F3113-E3113</f>
        <v>6</v>
      </c>
      <c r="K3113" s="2" t="s">
        <v>2655</v>
      </c>
      <c r="L3113" s="2">
        <v>1</v>
      </c>
      <c r="M3113" s="2">
        <v>2</v>
      </c>
      <c r="N3113" s="2">
        <v>0</v>
      </c>
      <c r="O3113" s="2" t="s">
        <v>2647</v>
      </c>
      <c r="P3113" s="2" t="s">
        <v>2652</v>
      </c>
      <c r="Q3113" s="2" t="s">
        <v>2649</v>
      </c>
      <c r="R3113" s="3">
        <v>22350</v>
      </c>
      <c r="S3113" s="3">
        <f>I3113*L3113*R3113</f>
        <v>89400</v>
      </c>
      <c r="T3113" s="2">
        <f>M3113+N3113</f>
        <v>2</v>
      </c>
    </row>
    <row r="3114" spans="1:20" x14ac:dyDescent="0.2">
      <c r="A3114" s="2" t="s">
        <v>5778</v>
      </c>
      <c r="B3114" s="2" t="s">
        <v>1082</v>
      </c>
      <c r="C3114" s="2" t="s">
        <v>118</v>
      </c>
      <c r="D3114" s="2" t="str">
        <f>INDEX(Hotels!$C$2:$C$49,MATCH(C3114,Hotels!$A$2:$A$49,0))</f>
        <v>Rishikesh</v>
      </c>
      <c r="E3114" s="11">
        <v>45984</v>
      </c>
      <c r="F3114" s="11">
        <v>46014</v>
      </c>
      <c r="G3114" s="11">
        <v>46016</v>
      </c>
      <c r="H3114" s="13">
        <f>DATE(YEAR(F3114),MONTH(F3114),1)</f>
        <v>45992</v>
      </c>
      <c r="I3114" s="2">
        <f>G3114-F3114</f>
        <v>2</v>
      </c>
      <c r="J3114" s="2">
        <f>F3114-E3114</f>
        <v>30</v>
      </c>
      <c r="K3114" s="2" t="s">
        <v>2666</v>
      </c>
      <c r="L3114" s="2">
        <v>1</v>
      </c>
      <c r="M3114" s="2">
        <v>1</v>
      </c>
      <c r="N3114" s="2">
        <v>0</v>
      </c>
      <c r="O3114" s="2" t="s">
        <v>2647</v>
      </c>
      <c r="P3114" s="2" t="s">
        <v>2652</v>
      </c>
      <c r="Q3114" s="2" t="s">
        <v>2649</v>
      </c>
      <c r="R3114" s="3">
        <v>19350</v>
      </c>
      <c r="S3114" s="3">
        <f>I3114*L3114*R3114</f>
        <v>38700</v>
      </c>
      <c r="T3114" s="2">
        <f>M3114+N3114</f>
        <v>1</v>
      </c>
    </row>
    <row r="3115" spans="1:20" x14ac:dyDescent="0.2">
      <c r="A3115" s="2" t="s">
        <v>5779</v>
      </c>
      <c r="B3115" s="2" t="s">
        <v>1107</v>
      </c>
      <c r="C3115" s="2" t="s">
        <v>73</v>
      </c>
      <c r="D3115" s="2" t="str">
        <f>INDEX(Hotels!$C$2:$C$49,MATCH(C3115,Hotels!$A$2:$A$49,0))</f>
        <v>Bengaluru</v>
      </c>
      <c r="E3115" s="11">
        <v>45984</v>
      </c>
      <c r="F3115" s="11">
        <v>46004</v>
      </c>
      <c r="G3115" s="11">
        <v>46009</v>
      </c>
      <c r="H3115" s="13">
        <f>DATE(YEAR(F3115),MONTH(F3115),1)</f>
        <v>45992</v>
      </c>
      <c r="I3115" s="2">
        <f>G3115-F3115</f>
        <v>5</v>
      </c>
      <c r="J3115" s="2">
        <f>F3115-E3115</f>
        <v>20</v>
      </c>
      <c r="K3115" s="2" t="s">
        <v>2668</v>
      </c>
      <c r="L3115" s="2">
        <v>2</v>
      </c>
      <c r="M3115" s="2">
        <v>4</v>
      </c>
      <c r="N3115" s="2">
        <v>3</v>
      </c>
      <c r="O3115" s="2" t="s">
        <v>2683</v>
      </c>
      <c r="P3115" s="2" t="s">
        <v>2648</v>
      </c>
      <c r="Q3115" s="2" t="s">
        <v>2649</v>
      </c>
      <c r="R3115" s="3">
        <v>8000</v>
      </c>
      <c r="S3115" s="3">
        <f>I3115*L3115*R3115</f>
        <v>80000</v>
      </c>
      <c r="T3115" s="2">
        <f>M3115+N3115</f>
        <v>7</v>
      </c>
    </row>
    <row r="3116" spans="1:20" x14ac:dyDescent="0.2">
      <c r="A3116" s="2" t="s">
        <v>5780</v>
      </c>
      <c r="B3116" s="2" t="s">
        <v>1370</v>
      </c>
      <c r="C3116" s="2" t="s">
        <v>103</v>
      </c>
      <c r="D3116" s="2" t="str">
        <f>INDEX(Hotels!$C$2:$C$49,MATCH(C3116,Hotels!$A$2:$A$49,0))</f>
        <v>Manali</v>
      </c>
      <c r="E3116" s="11">
        <v>45984</v>
      </c>
      <c r="F3116" s="11">
        <v>46062</v>
      </c>
      <c r="G3116" s="11">
        <v>46066</v>
      </c>
      <c r="H3116" s="13">
        <f>DATE(YEAR(F3116),MONTH(F3116),1)</f>
        <v>46054</v>
      </c>
      <c r="I3116" s="2">
        <f>G3116-F3116</f>
        <v>4</v>
      </c>
      <c r="J3116" s="2">
        <f>F3116-E3116</f>
        <v>78</v>
      </c>
      <c r="K3116" s="2" t="s">
        <v>2668</v>
      </c>
      <c r="L3116" s="2">
        <v>1</v>
      </c>
      <c r="M3116" s="2">
        <v>2</v>
      </c>
      <c r="N3116" s="2">
        <v>0</v>
      </c>
      <c r="O3116" s="2" t="s">
        <v>2647</v>
      </c>
      <c r="P3116" s="2" t="s">
        <v>2659</v>
      </c>
      <c r="Q3116" s="2" t="s">
        <v>2649</v>
      </c>
      <c r="R3116" s="3">
        <v>2900</v>
      </c>
      <c r="S3116" s="3">
        <f>I3116*L3116*R3116</f>
        <v>11600</v>
      </c>
      <c r="T3116" s="2">
        <f>M3116+N3116</f>
        <v>2</v>
      </c>
    </row>
    <row r="3117" spans="1:20" x14ac:dyDescent="0.2">
      <c r="A3117" s="2" t="s">
        <v>5781</v>
      </c>
      <c r="B3117" s="2" t="s">
        <v>1486</v>
      </c>
      <c r="C3117" s="2" t="s">
        <v>106</v>
      </c>
      <c r="D3117" s="2" t="str">
        <f>INDEX(Hotels!$C$2:$C$49,MATCH(C3117,Hotels!$A$2:$A$49,0))</f>
        <v>Manali</v>
      </c>
      <c r="E3117" s="11">
        <v>45984</v>
      </c>
      <c r="F3117" s="11">
        <v>46196</v>
      </c>
      <c r="G3117" s="11">
        <v>46198</v>
      </c>
      <c r="H3117" s="13">
        <f>DATE(YEAR(F3117),MONTH(F3117),1)</f>
        <v>46174</v>
      </c>
      <c r="I3117" s="2">
        <f>G3117-F3117</f>
        <v>2</v>
      </c>
      <c r="J3117" s="2">
        <f>F3117-E3117</f>
        <v>212</v>
      </c>
      <c r="K3117" s="2" t="s">
        <v>2655</v>
      </c>
      <c r="L3117" s="2">
        <v>1</v>
      </c>
      <c r="M3117" s="2">
        <v>2</v>
      </c>
      <c r="N3117" s="2">
        <v>0</v>
      </c>
      <c r="O3117" s="2" t="s">
        <v>2670</v>
      </c>
      <c r="P3117" s="2" t="s">
        <v>2652</v>
      </c>
      <c r="Q3117" s="2" t="s">
        <v>2653</v>
      </c>
      <c r="R3117" s="3">
        <v>8400</v>
      </c>
      <c r="S3117" s="3">
        <f>I3117*L3117*R3117</f>
        <v>16800</v>
      </c>
      <c r="T3117" s="2">
        <f>M3117+N3117</f>
        <v>2</v>
      </c>
    </row>
    <row r="3118" spans="1:20" x14ac:dyDescent="0.2">
      <c r="A3118" s="2" t="s">
        <v>5782</v>
      </c>
      <c r="B3118" s="2" t="s">
        <v>1948</v>
      </c>
      <c r="C3118" s="2" t="s">
        <v>37</v>
      </c>
      <c r="D3118" s="2" t="str">
        <f>INDEX(Hotels!$C$2:$C$49,MATCH(C3118,Hotels!$A$2:$A$49,0))</f>
        <v>Udaipur</v>
      </c>
      <c r="E3118" s="11">
        <v>45984</v>
      </c>
      <c r="F3118" s="11">
        <v>46145</v>
      </c>
      <c r="G3118" s="11">
        <v>46148</v>
      </c>
      <c r="H3118" s="13">
        <f>DATE(YEAR(F3118),MONTH(F3118),1)</f>
        <v>46143</v>
      </c>
      <c r="I3118" s="2">
        <f>G3118-F3118</f>
        <v>3</v>
      </c>
      <c r="J3118" s="2">
        <f>F3118-E3118</f>
        <v>161</v>
      </c>
      <c r="K3118" s="2" t="s">
        <v>2668</v>
      </c>
      <c r="L3118" s="2">
        <v>1</v>
      </c>
      <c r="M3118" s="2">
        <v>2</v>
      </c>
      <c r="N3118" s="2">
        <v>1</v>
      </c>
      <c r="O3118" s="2" t="s">
        <v>2647</v>
      </c>
      <c r="P3118" s="2" t="s">
        <v>2652</v>
      </c>
      <c r="Q3118" s="2" t="s">
        <v>2649</v>
      </c>
      <c r="R3118" s="3">
        <v>10950</v>
      </c>
      <c r="S3118" s="3">
        <f>I3118*L3118*R3118</f>
        <v>32850</v>
      </c>
      <c r="T3118" s="2">
        <f>M3118+N3118</f>
        <v>3</v>
      </c>
    </row>
    <row r="3119" spans="1:20" x14ac:dyDescent="0.2">
      <c r="A3119" s="2" t="s">
        <v>5783</v>
      </c>
      <c r="B3119" s="2" t="s">
        <v>1950</v>
      </c>
      <c r="C3119" s="2" t="s">
        <v>125</v>
      </c>
      <c r="D3119" s="2" t="str">
        <f>INDEX(Hotels!$C$2:$C$49,MATCH(C3119,Hotels!$A$2:$A$49,0))</f>
        <v>Varanasi</v>
      </c>
      <c r="E3119" s="11">
        <v>45984</v>
      </c>
      <c r="F3119" s="11">
        <v>45995</v>
      </c>
      <c r="G3119" s="11">
        <v>45998</v>
      </c>
      <c r="H3119" s="13">
        <f>DATE(YEAR(F3119),MONTH(F3119),1)</f>
        <v>45992</v>
      </c>
      <c r="I3119" s="2">
        <f>G3119-F3119</f>
        <v>3</v>
      </c>
      <c r="J3119" s="2">
        <f>F3119-E3119</f>
        <v>11</v>
      </c>
      <c r="K3119" s="2" t="s">
        <v>2646</v>
      </c>
      <c r="L3119" s="2">
        <v>1</v>
      </c>
      <c r="M3119" s="2">
        <v>1</v>
      </c>
      <c r="N3119" s="2">
        <v>0</v>
      </c>
      <c r="O3119" s="2" t="s">
        <v>2732</v>
      </c>
      <c r="P3119" s="2" t="s">
        <v>2652</v>
      </c>
      <c r="Q3119" s="2" t="s">
        <v>2649</v>
      </c>
      <c r="R3119" s="3">
        <v>18150</v>
      </c>
      <c r="S3119" s="3">
        <f>I3119*L3119*R3119</f>
        <v>54450</v>
      </c>
      <c r="T3119" s="2">
        <f>M3119+N3119</f>
        <v>1</v>
      </c>
    </row>
    <row r="3120" spans="1:20" x14ac:dyDescent="0.2">
      <c r="A3120" s="2" t="s">
        <v>5784</v>
      </c>
      <c r="B3120" s="2" t="s">
        <v>1974</v>
      </c>
      <c r="C3120" s="2" t="s">
        <v>34</v>
      </c>
      <c r="D3120" s="2" t="str">
        <f>INDEX(Hotels!$C$2:$C$49,MATCH(C3120,Hotels!$A$2:$A$49,0))</f>
        <v>Udaipur</v>
      </c>
      <c r="E3120" s="11">
        <v>45984</v>
      </c>
      <c r="F3120" s="11">
        <v>46088</v>
      </c>
      <c r="G3120" s="11">
        <v>46092</v>
      </c>
      <c r="H3120" s="13">
        <f>DATE(YEAR(F3120),MONTH(F3120),1)</f>
        <v>46082</v>
      </c>
      <c r="I3120" s="2">
        <f>G3120-F3120</f>
        <v>4</v>
      </c>
      <c r="J3120" s="2">
        <f>F3120-E3120</f>
        <v>104</v>
      </c>
      <c r="K3120" s="2" t="s">
        <v>2668</v>
      </c>
      <c r="L3120" s="2">
        <v>1</v>
      </c>
      <c r="M3120" s="2">
        <v>2</v>
      </c>
      <c r="N3120" s="2">
        <v>1</v>
      </c>
      <c r="O3120" s="2" t="s">
        <v>2683</v>
      </c>
      <c r="P3120" s="2" t="s">
        <v>2662</v>
      </c>
      <c r="Q3120" s="2" t="s">
        <v>2649</v>
      </c>
      <c r="R3120" s="3">
        <v>6300</v>
      </c>
      <c r="S3120" s="3">
        <f>I3120*L3120*R3120</f>
        <v>25200</v>
      </c>
      <c r="T3120" s="2">
        <f>M3120+N3120</f>
        <v>3</v>
      </c>
    </row>
    <row r="3121" spans="1:20" x14ac:dyDescent="0.2">
      <c r="A3121" s="2" t="s">
        <v>5785</v>
      </c>
      <c r="B3121" s="2" t="s">
        <v>2078</v>
      </c>
      <c r="C3121" s="2" t="s">
        <v>32</v>
      </c>
      <c r="D3121" s="2" t="str">
        <f>INDEX(Hotels!$C$2:$C$49,MATCH(C3121,Hotels!$A$2:$A$49,0))</f>
        <v>Jaipur</v>
      </c>
      <c r="E3121" s="11">
        <v>45984</v>
      </c>
      <c r="F3121" s="11">
        <v>46002</v>
      </c>
      <c r="G3121" s="11">
        <v>46006</v>
      </c>
      <c r="H3121" s="13">
        <f>DATE(YEAR(F3121),MONTH(F3121),1)</f>
        <v>45992</v>
      </c>
      <c r="I3121" s="2">
        <f>G3121-F3121</f>
        <v>4</v>
      </c>
      <c r="J3121" s="2">
        <f>F3121-E3121</f>
        <v>18</v>
      </c>
      <c r="K3121" s="2" t="s">
        <v>2646</v>
      </c>
      <c r="L3121" s="2">
        <v>1</v>
      </c>
      <c r="M3121" s="2">
        <v>3</v>
      </c>
      <c r="N3121" s="2">
        <v>0</v>
      </c>
      <c r="O3121" s="2" t="s">
        <v>2670</v>
      </c>
      <c r="P3121" s="2" t="s">
        <v>2656</v>
      </c>
      <c r="Q3121" s="2" t="s">
        <v>2649</v>
      </c>
      <c r="R3121" s="3">
        <v>10950</v>
      </c>
      <c r="S3121" s="3">
        <f>I3121*L3121*R3121</f>
        <v>43800</v>
      </c>
      <c r="T3121" s="2">
        <f>M3121+N3121</f>
        <v>3</v>
      </c>
    </row>
    <row r="3122" spans="1:20" x14ac:dyDescent="0.2">
      <c r="A3122" s="2" t="s">
        <v>5786</v>
      </c>
      <c r="B3122" s="2" t="s">
        <v>2232</v>
      </c>
      <c r="C3122" s="2" t="s">
        <v>49</v>
      </c>
      <c r="D3122" s="2" t="str">
        <f>INDEX(Hotels!$C$2:$C$49,MATCH(C3122,Hotels!$A$2:$A$49,0))</f>
        <v>Agra</v>
      </c>
      <c r="E3122" s="11">
        <v>45984</v>
      </c>
      <c r="F3122" s="11">
        <v>46087</v>
      </c>
      <c r="G3122" s="11">
        <v>46092</v>
      </c>
      <c r="H3122" s="13">
        <f>DATE(YEAR(F3122),MONTH(F3122),1)</f>
        <v>46082</v>
      </c>
      <c r="I3122" s="2">
        <f>G3122-F3122</f>
        <v>5</v>
      </c>
      <c r="J3122" s="2">
        <f>F3122-E3122</f>
        <v>103</v>
      </c>
      <c r="K3122" s="2" t="s">
        <v>2668</v>
      </c>
      <c r="L3122" s="2">
        <v>2</v>
      </c>
      <c r="M3122" s="2">
        <v>4</v>
      </c>
      <c r="N3122" s="2">
        <v>2</v>
      </c>
      <c r="O3122" s="2" t="s">
        <v>2647</v>
      </c>
      <c r="P3122" s="2" t="s">
        <v>2656</v>
      </c>
      <c r="Q3122" s="2" t="s">
        <v>2649</v>
      </c>
      <c r="R3122" s="3">
        <v>3200</v>
      </c>
      <c r="S3122" s="3">
        <f>I3122*L3122*R3122</f>
        <v>32000</v>
      </c>
      <c r="T3122" s="2">
        <f>M3122+N3122</f>
        <v>6</v>
      </c>
    </row>
    <row r="3123" spans="1:20" x14ac:dyDescent="0.2">
      <c r="A3123" s="2" t="s">
        <v>5787</v>
      </c>
      <c r="B3123" s="2" t="s">
        <v>2309</v>
      </c>
      <c r="C3123" s="2" t="s">
        <v>53</v>
      </c>
      <c r="D3123" s="2" t="str">
        <f>INDEX(Hotels!$C$2:$C$49,MATCH(C3123,Hotels!$A$2:$A$49,0))</f>
        <v>Mumbai</v>
      </c>
      <c r="E3123" s="11">
        <v>45984</v>
      </c>
      <c r="F3123" s="11">
        <v>45985</v>
      </c>
      <c r="G3123" s="11">
        <v>45988</v>
      </c>
      <c r="H3123" s="13">
        <f>DATE(YEAR(F3123),MONTH(F3123),1)</f>
        <v>45962</v>
      </c>
      <c r="I3123" s="2">
        <f>G3123-F3123</f>
        <v>3</v>
      </c>
      <c r="J3123" s="2">
        <f>F3123-E3123</f>
        <v>1</v>
      </c>
      <c r="K3123" s="2" t="s">
        <v>2668</v>
      </c>
      <c r="L3123" s="2">
        <v>1</v>
      </c>
      <c r="M3123" s="2">
        <v>1</v>
      </c>
      <c r="N3123" s="2">
        <v>0</v>
      </c>
      <c r="O3123" s="2" t="s">
        <v>2670</v>
      </c>
      <c r="P3123" s="2" t="s">
        <v>2652</v>
      </c>
      <c r="Q3123" s="2" t="s">
        <v>2649</v>
      </c>
      <c r="R3123" s="3">
        <v>10200</v>
      </c>
      <c r="S3123" s="3">
        <f>I3123*L3123*R3123</f>
        <v>30600</v>
      </c>
      <c r="T3123" s="2">
        <f>M3123+N3123</f>
        <v>1</v>
      </c>
    </row>
    <row r="3124" spans="1:20" x14ac:dyDescent="0.2">
      <c r="A3124" s="2" t="s">
        <v>5788</v>
      </c>
      <c r="B3124" s="2" t="s">
        <v>2314</v>
      </c>
      <c r="C3124" s="2" t="s">
        <v>103</v>
      </c>
      <c r="D3124" s="2" t="str">
        <f>INDEX(Hotels!$C$2:$C$49,MATCH(C3124,Hotels!$A$2:$A$49,0))</f>
        <v>Manali</v>
      </c>
      <c r="E3124" s="11">
        <v>45984</v>
      </c>
      <c r="F3124" s="11">
        <v>46000</v>
      </c>
      <c r="G3124" s="11">
        <v>46003</v>
      </c>
      <c r="H3124" s="13">
        <f>DATE(YEAR(F3124),MONTH(F3124),1)</f>
        <v>45992</v>
      </c>
      <c r="I3124" s="2">
        <f>G3124-F3124</f>
        <v>3</v>
      </c>
      <c r="J3124" s="2">
        <f>F3124-E3124</f>
        <v>16</v>
      </c>
      <c r="K3124" s="2" t="s">
        <v>2668</v>
      </c>
      <c r="L3124" s="2">
        <v>1</v>
      </c>
      <c r="M3124" s="2">
        <v>2</v>
      </c>
      <c r="N3124" s="2">
        <v>0</v>
      </c>
      <c r="O3124" s="2" t="s">
        <v>2651</v>
      </c>
      <c r="P3124" s="2" t="s">
        <v>2652</v>
      </c>
      <c r="Q3124" s="2" t="s">
        <v>2649</v>
      </c>
      <c r="R3124" s="3">
        <v>3500</v>
      </c>
      <c r="S3124" s="3">
        <f>I3124*L3124*R3124</f>
        <v>10500</v>
      </c>
      <c r="T3124" s="2">
        <f>M3124+N3124</f>
        <v>2</v>
      </c>
    </row>
    <row r="3125" spans="1:20" x14ac:dyDescent="0.2">
      <c r="A3125" s="2" t="s">
        <v>5789</v>
      </c>
      <c r="B3125" s="2" t="s">
        <v>2413</v>
      </c>
      <c r="C3125" s="2" t="s">
        <v>83</v>
      </c>
      <c r="D3125" s="2" t="str">
        <f>INDEX(Hotels!$C$2:$C$49,MATCH(C3125,Hotels!$A$2:$A$49,0))</f>
        <v>Kochi</v>
      </c>
      <c r="E3125" s="11">
        <v>45984</v>
      </c>
      <c r="F3125" s="11">
        <v>46071</v>
      </c>
      <c r="G3125" s="11">
        <v>46073</v>
      </c>
      <c r="H3125" s="13">
        <f>DATE(YEAR(F3125),MONTH(F3125),1)</f>
        <v>46054</v>
      </c>
      <c r="I3125" s="2">
        <f>G3125-F3125</f>
        <v>2</v>
      </c>
      <c r="J3125" s="2">
        <f>F3125-E3125</f>
        <v>87</v>
      </c>
      <c r="K3125" s="2" t="s">
        <v>2655</v>
      </c>
      <c r="L3125" s="2">
        <v>2</v>
      </c>
      <c r="M3125" s="2">
        <v>4</v>
      </c>
      <c r="N3125" s="2">
        <v>0</v>
      </c>
      <c r="O3125" s="2" t="s">
        <v>2651</v>
      </c>
      <c r="P3125" s="2" t="s">
        <v>2662</v>
      </c>
      <c r="Q3125" s="2" t="s">
        <v>2649</v>
      </c>
      <c r="R3125" s="3">
        <v>15200</v>
      </c>
      <c r="S3125" s="3">
        <f>I3125*L3125*R3125</f>
        <v>60800</v>
      </c>
      <c r="T3125" s="2">
        <f>M3125+N3125</f>
        <v>4</v>
      </c>
    </row>
    <row r="3126" spans="1:20" x14ac:dyDescent="0.2">
      <c r="A3126" s="2" t="s">
        <v>5790</v>
      </c>
      <c r="B3126" s="2" t="s">
        <v>268</v>
      </c>
      <c r="C3126" s="2" t="s">
        <v>47</v>
      </c>
      <c r="D3126" s="2" t="str">
        <f>INDEX(Hotels!$C$2:$C$49,MATCH(C3126,Hotels!$A$2:$A$49,0))</f>
        <v>Agra</v>
      </c>
      <c r="E3126" s="11">
        <v>45985</v>
      </c>
      <c r="F3126" s="11">
        <v>46017</v>
      </c>
      <c r="G3126" s="11">
        <v>46020</v>
      </c>
      <c r="H3126" s="13">
        <f>DATE(YEAR(F3126),MONTH(F3126),1)</f>
        <v>45992</v>
      </c>
      <c r="I3126" s="2">
        <f>G3126-F3126</f>
        <v>3</v>
      </c>
      <c r="J3126" s="2">
        <f>F3126-E3126</f>
        <v>32</v>
      </c>
      <c r="K3126" s="2" t="s">
        <v>2655</v>
      </c>
      <c r="L3126" s="2">
        <v>1</v>
      </c>
      <c r="M3126" s="2">
        <v>2</v>
      </c>
      <c r="N3126" s="2">
        <v>2</v>
      </c>
      <c r="O3126" s="2" t="s">
        <v>2658</v>
      </c>
      <c r="P3126" s="2" t="s">
        <v>2656</v>
      </c>
      <c r="Q3126" s="2" t="s">
        <v>2649</v>
      </c>
      <c r="R3126" s="3">
        <v>7200</v>
      </c>
      <c r="S3126" s="3">
        <f>I3126*L3126*R3126</f>
        <v>21600</v>
      </c>
      <c r="T3126" s="2">
        <f>M3126+N3126</f>
        <v>4</v>
      </c>
    </row>
    <row r="3127" spans="1:20" x14ac:dyDescent="0.2">
      <c r="A3127" s="2" t="s">
        <v>5791</v>
      </c>
      <c r="B3127" s="2" t="s">
        <v>434</v>
      </c>
      <c r="C3127" s="2" t="s">
        <v>51</v>
      </c>
      <c r="D3127" s="2" t="str">
        <f>INDEX(Hotels!$C$2:$C$49,MATCH(C3127,Hotels!$A$2:$A$49,0))</f>
        <v>Agra</v>
      </c>
      <c r="E3127" s="11">
        <v>45985</v>
      </c>
      <c r="F3127" s="11">
        <v>45993</v>
      </c>
      <c r="G3127" s="11">
        <v>45995</v>
      </c>
      <c r="H3127" s="13">
        <f>DATE(YEAR(F3127),MONTH(F3127),1)</f>
        <v>45992</v>
      </c>
      <c r="I3127" s="2">
        <f>G3127-F3127</f>
        <v>2</v>
      </c>
      <c r="J3127" s="2">
        <f>F3127-E3127</f>
        <v>8</v>
      </c>
      <c r="K3127" s="2" t="s">
        <v>2655</v>
      </c>
      <c r="L3127" s="2">
        <v>1</v>
      </c>
      <c r="M3127" s="2">
        <v>1</v>
      </c>
      <c r="N3127" s="2">
        <v>0</v>
      </c>
      <c r="O3127" s="2" t="s">
        <v>2683</v>
      </c>
      <c r="P3127" s="2" t="s">
        <v>2656</v>
      </c>
      <c r="Q3127" s="2" t="s">
        <v>2649</v>
      </c>
      <c r="R3127" s="3">
        <v>11400</v>
      </c>
      <c r="S3127" s="3">
        <f>I3127*L3127*R3127</f>
        <v>22800</v>
      </c>
      <c r="T3127" s="2">
        <f>M3127+N3127</f>
        <v>1</v>
      </c>
    </row>
    <row r="3128" spans="1:20" x14ac:dyDescent="0.2">
      <c r="A3128" s="2" t="s">
        <v>5792</v>
      </c>
      <c r="B3128" s="2" t="s">
        <v>464</v>
      </c>
      <c r="C3128" s="2" t="s">
        <v>93</v>
      </c>
      <c r="D3128" s="2" t="str">
        <f>INDEX(Hotels!$C$2:$C$49,MATCH(C3128,Hotels!$A$2:$A$49,0))</f>
        <v>Shimla</v>
      </c>
      <c r="E3128" s="11">
        <v>45985</v>
      </c>
      <c r="F3128" s="11">
        <v>45998</v>
      </c>
      <c r="G3128" s="11">
        <v>45999</v>
      </c>
      <c r="H3128" s="13">
        <f>DATE(YEAR(F3128),MONTH(F3128),1)</f>
        <v>45992</v>
      </c>
      <c r="I3128" s="2">
        <f>G3128-F3128</f>
        <v>1</v>
      </c>
      <c r="J3128" s="2">
        <f>F3128-E3128</f>
        <v>13</v>
      </c>
      <c r="K3128" s="2" t="s">
        <v>2646</v>
      </c>
      <c r="L3128" s="2">
        <v>1</v>
      </c>
      <c r="M3128" s="2">
        <v>1</v>
      </c>
      <c r="N3128" s="2">
        <v>0</v>
      </c>
      <c r="O3128" s="2" t="s">
        <v>2670</v>
      </c>
      <c r="P3128" s="2" t="s">
        <v>2662</v>
      </c>
      <c r="Q3128" s="2" t="s">
        <v>2649</v>
      </c>
      <c r="R3128" s="3">
        <v>9900</v>
      </c>
      <c r="S3128" s="3">
        <f>I3128*L3128*R3128</f>
        <v>9900</v>
      </c>
      <c r="T3128" s="2">
        <f>M3128+N3128</f>
        <v>1</v>
      </c>
    </row>
    <row r="3129" spans="1:20" x14ac:dyDescent="0.2">
      <c r="A3129" s="2" t="s">
        <v>5793</v>
      </c>
      <c r="B3129" s="2" t="s">
        <v>974</v>
      </c>
      <c r="C3129" s="2" t="s">
        <v>127</v>
      </c>
      <c r="D3129" s="2" t="str">
        <f>INDEX(Hotels!$C$2:$C$49,MATCH(C3129,Hotels!$A$2:$A$49,0))</f>
        <v>Varanasi</v>
      </c>
      <c r="E3129" s="11">
        <v>45985</v>
      </c>
      <c r="F3129" s="11">
        <v>45991</v>
      </c>
      <c r="G3129" s="11">
        <v>45993</v>
      </c>
      <c r="H3129" s="13">
        <f>DATE(YEAR(F3129),MONTH(F3129),1)</f>
        <v>45962</v>
      </c>
      <c r="I3129" s="2">
        <f>G3129-F3129</f>
        <v>2</v>
      </c>
      <c r="J3129" s="2">
        <f>F3129-E3129</f>
        <v>6</v>
      </c>
      <c r="K3129" s="2" t="s">
        <v>2646</v>
      </c>
      <c r="L3129" s="2">
        <v>1</v>
      </c>
      <c r="M3129" s="2">
        <v>2</v>
      </c>
      <c r="N3129" s="2">
        <v>0</v>
      </c>
      <c r="O3129" s="2" t="s">
        <v>2689</v>
      </c>
      <c r="P3129" s="2" t="s">
        <v>2656</v>
      </c>
      <c r="Q3129" s="2" t="s">
        <v>2649</v>
      </c>
      <c r="R3129" s="3">
        <v>9650</v>
      </c>
      <c r="S3129" s="3">
        <f>I3129*L3129*R3129</f>
        <v>19300</v>
      </c>
      <c r="T3129" s="2">
        <f>M3129+N3129</f>
        <v>2</v>
      </c>
    </row>
    <row r="3130" spans="1:20" x14ac:dyDescent="0.2">
      <c r="A3130" s="2" t="s">
        <v>5794</v>
      </c>
      <c r="B3130" s="2" t="s">
        <v>1343</v>
      </c>
      <c r="C3130" s="2" t="s">
        <v>26</v>
      </c>
      <c r="D3130" s="2" t="str">
        <f>INDEX(Hotels!$C$2:$C$49,MATCH(C3130,Hotels!$A$2:$A$49,0))</f>
        <v>Jaipur</v>
      </c>
      <c r="E3130" s="11">
        <v>45985</v>
      </c>
      <c r="F3130" s="11">
        <v>46012</v>
      </c>
      <c r="G3130" s="11">
        <v>46014</v>
      </c>
      <c r="H3130" s="13">
        <f>DATE(YEAR(F3130),MONTH(F3130),1)</f>
        <v>45992</v>
      </c>
      <c r="I3130" s="2">
        <f>G3130-F3130</f>
        <v>2</v>
      </c>
      <c r="J3130" s="2">
        <f>F3130-E3130</f>
        <v>27</v>
      </c>
      <c r="K3130" s="2" t="s">
        <v>2646</v>
      </c>
      <c r="L3130" s="2">
        <v>1</v>
      </c>
      <c r="M3130" s="2">
        <v>1</v>
      </c>
      <c r="N3130" s="2">
        <v>0</v>
      </c>
      <c r="O3130" s="2" t="s">
        <v>2647</v>
      </c>
      <c r="P3130" s="2" t="s">
        <v>2656</v>
      </c>
      <c r="Q3130" s="2" t="s">
        <v>2649</v>
      </c>
      <c r="R3130" s="3">
        <v>22500</v>
      </c>
      <c r="S3130" s="3">
        <f>I3130*L3130*R3130</f>
        <v>45000</v>
      </c>
      <c r="T3130" s="2">
        <f>M3130+N3130</f>
        <v>1</v>
      </c>
    </row>
    <row r="3131" spans="1:20" x14ac:dyDescent="0.2">
      <c r="A3131" s="2" t="s">
        <v>5795</v>
      </c>
      <c r="B3131" s="2" t="s">
        <v>1734</v>
      </c>
      <c r="C3131" s="2" t="s">
        <v>89</v>
      </c>
      <c r="D3131" s="2" t="str">
        <f>INDEX(Hotels!$C$2:$C$49,MATCH(C3131,Hotels!$A$2:$A$49,0))</f>
        <v>Kochi</v>
      </c>
      <c r="E3131" s="11">
        <v>45985</v>
      </c>
      <c r="F3131" s="11">
        <v>46018</v>
      </c>
      <c r="G3131" s="11">
        <v>46020</v>
      </c>
      <c r="H3131" s="13">
        <f>DATE(YEAR(F3131),MONTH(F3131),1)</f>
        <v>45992</v>
      </c>
      <c r="I3131" s="2">
        <f>G3131-F3131</f>
        <v>2</v>
      </c>
      <c r="J3131" s="2">
        <f>F3131-E3131</f>
        <v>33</v>
      </c>
      <c r="K3131" s="2" t="s">
        <v>2668</v>
      </c>
      <c r="L3131" s="2">
        <v>1</v>
      </c>
      <c r="M3131" s="2">
        <v>1</v>
      </c>
      <c r="N3131" s="2">
        <v>0</v>
      </c>
      <c r="O3131" s="2" t="s">
        <v>2647</v>
      </c>
      <c r="P3131" s="2" t="s">
        <v>2652</v>
      </c>
      <c r="Q3131" s="2" t="s">
        <v>2664</v>
      </c>
      <c r="R3131" s="3">
        <v>6550</v>
      </c>
      <c r="S3131" s="3">
        <f>I3131*L3131*R3131</f>
        <v>13100</v>
      </c>
      <c r="T3131" s="2">
        <f>M3131+N3131</f>
        <v>1</v>
      </c>
    </row>
    <row r="3132" spans="1:20" x14ac:dyDescent="0.2">
      <c r="A3132" s="2" t="s">
        <v>5796</v>
      </c>
      <c r="B3132" s="2" t="s">
        <v>1917</v>
      </c>
      <c r="C3132" s="2" t="s">
        <v>43</v>
      </c>
      <c r="D3132" s="2" t="str">
        <f>INDEX(Hotels!$C$2:$C$49,MATCH(C3132,Hotels!$A$2:$A$49,0))</f>
        <v>Agra</v>
      </c>
      <c r="E3132" s="11">
        <v>45985</v>
      </c>
      <c r="F3132" s="11">
        <v>45988</v>
      </c>
      <c r="G3132" s="11">
        <v>45991</v>
      </c>
      <c r="H3132" s="13">
        <f>DATE(YEAR(F3132),MONTH(F3132),1)</f>
        <v>45962</v>
      </c>
      <c r="I3132" s="2">
        <f>G3132-F3132</f>
        <v>3</v>
      </c>
      <c r="J3132" s="2">
        <f>F3132-E3132</f>
        <v>3</v>
      </c>
      <c r="K3132" s="2" t="s">
        <v>2668</v>
      </c>
      <c r="L3132" s="2">
        <v>1</v>
      </c>
      <c r="M3132" s="2">
        <v>2</v>
      </c>
      <c r="N3132" s="2">
        <v>0</v>
      </c>
      <c r="O3132" s="2" t="s">
        <v>2670</v>
      </c>
      <c r="P3132" s="2" t="s">
        <v>2672</v>
      </c>
      <c r="Q3132" s="2" t="s">
        <v>2653</v>
      </c>
      <c r="R3132" s="3">
        <v>4750</v>
      </c>
      <c r="S3132" s="3">
        <f>I3132*L3132*R3132</f>
        <v>14250</v>
      </c>
      <c r="T3132" s="2">
        <f>M3132+N3132</f>
        <v>2</v>
      </c>
    </row>
    <row r="3133" spans="1:20" x14ac:dyDescent="0.2">
      <c r="A3133" s="2" t="s">
        <v>5797</v>
      </c>
      <c r="B3133" s="2" t="s">
        <v>301</v>
      </c>
      <c r="C3133" s="2" t="s">
        <v>37</v>
      </c>
      <c r="D3133" s="2" t="str">
        <f>INDEX(Hotels!$C$2:$C$49,MATCH(C3133,Hotels!$A$2:$A$49,0))</f>
        <v>Udaipur</v>
      </c>
      <c r="E3133" s="11">
        <v>45986</v>
      </c>
      <c r="F3133" s="11">
        <v>46063</v>
      </c>
      <c r="G3133" s="11">
        <v>46066</v>
      </c>
      <c r="H3133" s="13">
        <f>DATE(YEAR(F3133),MONTH(F3133),1)</f>
        <v>46054</v>
      </c>
      <c r="I3133" s="2">
        <f>G3133-F3133</f>
        <v>3</v>
      </c>
      <c r="J3133" s="2">
        <f>F3133-E3133</f>
        <v>77</v>
      </c>
      <c r="K3133" s="2" t="s">
        <v>2655</v>
      </c>
      <c r="L3133" s="2">
        <v>1</v>
      </c>
      <c r="M3133" s="2">
        <v>2</v>
      </c>
      <c r="N3133" s="2">
        <v>3</v>
      </c>
      <c r="O3133" s="2" t="s">
        <v>2658</v>
      </c>
      <c r="P3133" s="2" t="s">
        <v>2672</v>
      </c>
      <c r="Q3133" s="2" t="s">
        <v>2649</v>
      </c>
      <c r="R3133" s="3">
        <v>19550</v>
      </c>
      <c r="S3133" s="3">
        <f>I3133*L3133*R3133</f>
        <v>58650</v>
      </c>
      <c r="T3133" s="2">
        <f>M3133+N3133</f>
        <v>5</v>
      </c>
    </row>
    <row r="3134" spans="1:20" x14ac:dyDescent="0.2">
      <c r="A3134" s="2" t="s">
        <v>5798</v>
      </c>
      <c r="B3134" s="2" t="s">
        <v>634</v>
      </c>
      <c r="C3134" s="2" t="s">
        <v>26</v>
      </c>
      <c r="D3134" s="2" t="str">
        <f>INDEX(Hotels!$C$2:$C$49,MATCH(C3134,Hotels!$A$2:$A$49,0))</f>
        <v>Jaipur</v>
      </c>
      <c r="E3134" s="11">
        <v>45986</v>
      </c>
      <c r="F3134" s="11">
        <v>46200</v>
      </c>
      <c r="G3134" s="11">
        <v>46205</v>
      </c>
      <c r="H3134" s="13">
        <f>DATE(YEAR(F3134),MONTH(F3134),1)</f>
        <v>46174</v>
      </c>
      <c r="I3134" s="2">
        <f>G3134-F3134</f>
        <v>5</v>
      </c>
      <c r="J3134" s="2">
        <f>F3134-E3134</f>
        <v>214</v>
      </c>
      <c r="K3134" s="2" t="s">
        <v>2646</v>
      </c>
      <c r="L3134" s="2">
        <v>1</v>
      </c>
      <c r="M3134" s="2">
        <v>2</v>
      </c>
      <c r="N3134" s="2">
        <v>3</v>
      </c>
      <c r="O3134" s="2" t="s">
        <v>2647</v>
      </c>
      <c r="P3134" s="2" t="s">
        <v>2652</v>
      </c>
      <c r="Q3134" s="2" t="s">
        <v>2649</v>
      </c>
      <c r="R3134" s="3">
        <v>15100</v>
      </c>
      <c r="S3134" s="3">
        <f>I3134*L3134*R3134</f>
        <v>75500</v>
      </c>
      <c r="T3134" s="2">
        <f>M3134+N3134</f>
        <v>5</v>
      </c>
    </row>
    <row r="3135" spans="1:20" x14ac:dyDescent="0.2">
      <c r="A3135" s="2" t="s">
        <v>5799</v>
      </c>
      <c r="B3135" s="2" t="s">
        <v>865</v>
      </c>
      <c r="C3135" s="2" t="s">
        <v>51</v>
      </c>
      <c r="D3135" s="2" t="str">
        <f>INDEX(Hotels!$C$2:$C$49,MATCH(C3135,Hotels!$A$2:$A$49,0))</f>
        <v>Agra</v>
      </c>
      <c r="E3135" s="11">
        <v>45986</v>
      </c>
      <c r="F3135" s="11">
        <v>45995</v>
      </c>
      <c r="G3135" s="11">
        <v>45998</v>
      </c>
      <c r="H3135" s="13">
        <f>DATE(YEAR(F3135),MONTH(F3135),1)</f>
        <v>45992</v>
      </c>
      <c r="I3135" s="2">
        <f>G3135-F3135</f>
        <v>3</v>
      </c>
      <c r="J3135" s="2">
        <f>F3135-E3135</f>
        <v>9</v>
      </c>
      <c r="K3135" s="2" t="s">
        <v>2646</v>
      </c>
      <c r="L3135" s="2">
        <v>1</v>
      </c>
      <c r="M3135" s="2">
        <v>1</v>
      </c>
      <c r="N3135" s="2">
        <v>0</v>
      </c>
      <c r="O3135" s="2" t="s">
        <v>2732</v>
      </c>
      <c r="P3135" s="2" t="s">
        <v>2662</v>
      </c>
      <c r="Q3135" s="2" t="s">
        <v>2649</v>
      </c>
      <c r="R3135" s="3">
        <v>17450</v>
      </c>
      <c r="S3135" s="3">
        <f>I3135*L3135*R3135</f>
        <v>52350</v>
      </c>
      <c r="T3135" s="2">
        <f>M3135+N3135</f>
        <v>1</v>
      </c>
    </row>
    <row r="3136" spans="1:20" x14ac:dyDescent="0.2">
      <c r="A3136" s="2" t="s">
        <v>5800</v>
      </c>
      <c r="B3136" s="2" t="s">
        <v>1562</v>
      </c>
      <c r="C3136" s="2" t="s">
        <v>59</v>
      </c>
      <c r="D3136" s="2" t="str">
        <f>INDEX(Hotels!$C$2:$C$49,MATCH(C3136,Hotels!$A$2:$A$49,0))</f>
        <v>Mumbai</v>
      </c>
      <c r="E3136" s="11">
        <v>45986</v>
      </c>
      <c r="F3136" s="11">
        <v>45997</v>
      </c>
      <c r="G3136" s="11">
        <v>46000</v>
      </c>
      <c r="H3136" s="13">
        <f>DATE(YEAR(F3136),MONTH(F3136),1)</f>
        <v>45992</v>
      </c>
      <c r="I3136" s="2">
        <f>G3136-F3136</f>
        <v>3</v>
      </c>
      <c r="J3136" s="2">
        <f>F3136-E3136</f>
        <v>11</v>
      </c>
      <c r="K3136" s="2" t="s">
        <v>2655</v>
      </c>
      <c r="L3136" s="2">
        <v>1</v>
      </c>
      <c r="M3136" s="2">
        <v>2</v>
      </c>
      <c r="N3136" s="2">
        <v>3</v>
      </c>
      <c r="O3136" s="2" t="s">
        <v>2683</v>
      </c>
      <c r="P3136" s="2" t="s">
        <v>2672</v>
      </c>
      <c r="Q3136" s="2" t="s">
        <v>2649</v>
      </c>
      <c r="R3136" s="3">
        <v>7700</v>
      </c>
      <c r="S3136" s="3">
        <f>I3136*L3136*R3136</f>
        <v>23100</v>
      </c>
      <c r="T3136" s="2">
        <f>M3136+N3136</f>
        <v>5</v>
      </c>
    </row>
    <row r="3137" spans="1:20" x14ac:dyDescent="0.2">
      <c r="A3137" s="2" t="s">
        <v>5801</v>
      </c>
      <c r="B3137" s="2" t="s">
        <v>1784</v>
      </c>
      <c r="C3137" s="2" t="s">
        <v>9</v>
      </c>
      <c r="D3137" s="2" t="str">
        <f>INDEX(Hotels!$C$2:$C$49,MATCH(C3137,Hotels!$A$2:$A$49,0))</f>
        <v>Goa</v>
      </c>
      <c r="E3137" s="11">
        <v>45986</v>
      </c>
      <c r="F3137" s="11">
        <v>46045</v>
      </c>
      <c r="G3137" s="11">
        <v>46049</v>
      </c>
      <c r="H3137" s="13">
        <f>DATE(YEAR(F3137),MONTH(F3137),1)</f>
        <v>46023</v>
      </c>
      <c r="I3137" s="2">
        <f>G3137-F3137</f>
        <v>4</v>
      </c>
      <c r="J3137" s="2">
        <f>F3137-E3137</f>
        <v>59</v>
      </c>
      <c r="K3137" s="2" t="s">
        <v>2668</v>
      </c>
      <c r="L3137" s="2">
        <v>1</v>
      </c>
      <c r="M3137" s="2">
        <v>1</v>
      </c>
      <c r="N3137" s="2">
        <v>0</v>
      </c>
      <c r="O3137" s="2" t="s">
        <v>2661</v>
      </c>
      <c r="P3137" s="2" t="s">
        <v>2652</v>
      </c>
      <c r="Q3137" s="2" t="s">
        <v>2649</v>
      </c>
      <c r="R3137" s="3">
        <v>6600</v>
      </c>
      <c r="S3137" s="3">
        <f>I3137*L3137*R3137</f>
        <v>26400</v>
      </c>
      <c r="T3137" s="2">
        <f>M3137+N3137</f>
        <v>1</v>
      </c>
    </row>
    <row r="3138" spans="1:20" x14ac:dyDescent="0.2">
      <c r="A3138" s="2" t="s">
        <v>5802</v>
      </c>
      <c r="B3138" s="2" t="s">
        <v>1904</v>
      </c>
      <c r="C3138" s="2" t="s">
        <v>79</v>
      </c>
      <c r="D3138" s="2" t="str">
        <f>INDEX(Hotels!$C$2:$C$49,MATCH(C3138,Hotels!$A$2:$A$49,0))</f>
        <v>Bengaluru</v>
      </c>
      <c r="E3138" s="11">
        <v>45986</v>
      </c>
      <c r="F3138" s="11">
        <v>46041</v>
      </c>
      <c r="G3138" s="11">
        <v>46043</v>
      </c>
      <c r="H3138" s="13">
        <f>DATE(YEAR(F3138),MONTH(F3138),1)</f>
        <v>46023</v>
      </c>
      <c r="I3138" s="2">
        <f>G3138-F3138</f>
        <v>2</v>
      </c>
      <c r="J3138" s="2">
        <f>F3138-E3138</f>
        <v>55</v>
      </c>
      <c r="K3138" s="2" t="s">
        <v>2668</v>
      </c>
      <c r="L3138" s="2">
        <v>1</v>
      </c>
      <c r="M3138" s="2">
        <v>2</v>
      </c>
      <c r="N3138" s="2">
        <v>0</v>
      </c>
      <c r="O3138" s="2" t="s">
        <v>2689</v>
      </c>
      <c r="P3138" s="2" t="s">
        <v>2656</v>
      </c>
      <c r="Q3138" s="2" t="s">
        <v>2649</v>
      </c>
      <c r="R3138" s="3">
        <v>5000</v>
      </c>
      <c r="S3138" s="3">
        <f>I3138*L3138*R3138</f>
        <v>10000</v>
      </c>
      <c r="T3138" s="2">
        <f>M3138+N3138</f>
        <v>2</v>
      </c>
    </row>
    <row r="3139" spans="1:20" x14ac:dyDescent="0.2">
      <c r="A3139" s="2" t="s">
        <v>5803</v>
      </c>
      <c r="B3139" s="2" t="s">
        <v>2137</v>
      </c>
      <c r="C3139" s="2" t="s">
        <v>47</v>
      </c>
      <c r="D3139" s="2" t="str">
        <f>INDEX(Hotels!$C$2:$C$49,MATCH(C3139,Hotels!$A$2:$A$49,0))</f>
        <v>Agra</v>
      </c>
      <c r="E3139" s="11">
        <v>45986</v>
      </c>
      <c r="F3139" s="11">
        <v>46084</v>
      </c>
      <c r="G3139" s="11">
        <v>46087</v>
      </c>
      <c r="H3139" s="13">
        <f>DATE(YEAR(F3139),MONTH(F3139),1)</f>
        <v>46082</v>
      </c>
      <c r="I3139" s="2">
        <f>G3139-F3139</f>
        <v>3</v>
      </c>
      <c r="J3139" s="2">
        <f>F3139-E3139</f>
        <v>98</v>
      </c>
      <c r="K3139" s="2" t="s">
        <v>2655</v>
      </c>
      <c r="L3139" s="2">
        <v>1</v>
      </c>
      <c r="M3139" s="2">
        <v>3</v>
      </c>
      <c r="N3139" s="2">
        <v>0</v>
      </c>
      <c r="O3139" s="2" t="s">
        <v>2670</v>
      </c>
      <c r="P3139" s="2" t="s">
        <v>2662</v>
      </c>
      <c r="Q3139" s="2" t="s">
        <v>2649</v>
      </c>
      <c r="R3139" s="3">
        <v>6750</v>
      </c>
      <c r="S3139" s="3">
        <f>I3139*L3139*R3139</f>
        <v>20250</v>
      </c>
      <c r="T3139" s="2">
        <f>M3139+N3139</f>
        <v>3</v>
      </c>
    </row>
    <row r="3140" spans="1:20" x14ac:dyDescent="0.2">
      <c r="A3140" s="2" t="s">
        <v>5804</v>
      </c>
      <c r="B3140" s="2" t="s">
        <v>2137</v>
      </c>
      <c r="C3140" s="2" t="s">
        <v>108</v>
      </c>
      <c r="D3140" s="2" t="str">
        <f>INDEX(Hotels!$C$2:$C$49,MATCH(C3140,Hotels!$A$2:$A$49,0))</f>
        <v>Manali</v>
      </c>
      <c r="E3140" s="11">
        <v>45986</v>
      </c>
      <c r="F3140" s="11">
        <v>45999</v>
      </c>
      <c r="G3140" s="11">
        <v>46004</v>
      </c>
      <c r="H3140" s="13">
        <f>DATE(YEAR(F3140),MONTH(F3140),1)</f>
        <v>45992</v>
      </c>
      <c r="I3140" s="2">
        <f>G3140-F3140</f>
        <v>5</v>
      </c>
      <c r="J3140" s="2">
        <f>F3140-E3140</f>
        <v>13</v>
      </c>
      <c r="K3140" s="2" t="s">
        <v>2655</v>
      </c>
      <c r="L3140" s="2">
        <v>1</v>
      </c>
      <c r="M3140" s="2">
        <v>2</v>
      </c>
      <c r="N3140" s="2">
        <v>1</v>
      </c>
      <c r="O3140" s="2" t="s">
        <v>2651</v>
      </c>
      <c r="P3140" s="2" t="s">
        <v>2652</v>
      </c>
      <c r="Q3140" s="2" t="s">
        <v>2649</v>
      </c>
      <c r="R3140" s="3">
        <v>14950</v>
      </c>
      <c r="S3140" s="3">
        <f>I3140*L3140*R3140</f>
        <v>74750</v>
      </c>
      <c r="T3140" s="2">
        <f>M3140+N3140</f>
        <v>3</v>
      </c>
    </row>
    <row r="3141" spans="1:20" x14ac:dyDescent="0.2">
      <c r="A3141" s="2" t="s">
        <v>5805</v>
      </c>
      <c r="B3141" s="2" t="s">
        <v>2586</v>
      </c>
      <c r="C3141" s="2" t="s">
        <v>53</v>
      </c>
      <c r="D3141" s="2" t="str">
        <f>INDEX(Hotels!$C$2:$C$49,MATCH(C3141,Hotels!$A$2:$A$49,0))</f>
        <v>Mumbai</v>
      </c>
      <c r="E3141" s="11">
        <v>45986</v>
      </c>
      <c r="F3141" s="11">
        <v>45997</v>
      </c>
      <c r="G3141" s="11">
        <v>45998</v>
      </c>
      <c r="H3141" s="13">
        <f>DATE(YEAR(F3141),MONTH(F3141),1)</f>
        <v>45992</v>
      </c>
      <c r="I3141" s="2">
        <f>G3141-F3141</f>
        <v>1</v>
      </c>
      <c r="J3141" s="2">
        <f>F3141-E3141</f>
        <v>11</v>
      </c>
      <c r="K3141" s="2" t="s">
        <v>2655</v>
      </c>
      <c r="L3141" s="2">
        <v>1</v>
      </c>
      <c r="M3141" s="2">
        <v>1</v>
      </c>
      <c r="N3141" s="2">
        <v>0</v>
      </c>
      <c r="O3141" s="2" t="s">
        <v>2732</v>
      </c>
      <c r="P3141" s="2" t="s">
        <v>2652</v>
      </c>
      <c r="Q3141" s="2" t="s">
        <v>2649</v>
      </c>
      <c r="R3141" s="3">
        <v>13100</v>
      </c>
      <c r="S3141" s="3">
        <f>I3141*L3141*R3141</f>
        <v>13100</v>
      </c>
      <c r="T3141" s="2">
        <f>M3141+N3141</f>
        <v>1</v>
      </c>
    </row>
    <row r="3142" spans="1:20" x14ac:dyDescent="0.2">
      <c r="A3142" s="2" t="s">
        <v>5806</v>
      </c>
      <c r="B3142" s="2" t="s">
        <v>532</v>
      </c>
      <c r="C3142" s="2" t="s">
        <v>71</v>
      </c>
      <c r="D3142" s="2" t="str">
        <f>INDEX(Hotels!$C$2:$C$49,MATCH(C3142,Hotels!$A$2:$A$49,0))</f>
        <v>New Delhi</v>
      </c>
      <c r="E3142" s="11">
        <v>45987</v>
      </c>
      <c r="F3142" s="11">
        <v>46001</v>
      </c>
      <c r="G3142" s="11">
        <v>46002</v>
      </c>
      <c r="H3142" s="13">
        <f>DATE(YEAR(F3142),MONTH(F3142),1)</f>
        <v>45992</v>
      </c>
      <c r="I3142" s="2">
        <f>G3142-F3142</f>
        <v>1</v>
      </c>
      <c r="J3142" s="2">
        <f>F3142-E3142</f>
        <v>14</v>
      </c>
      <c r="K3142" s="2" t="s">
        <v>2655</v>
      </c>
      <c r="L3142" s="2">
        <v>1</v>
      </c>
      <c r="M3142" s="2">
        <v>1</v>
      </c>
      <c r="N3142" s="2">
        <v>0</v>
      </c>
      <c r="O3142" s="2" t="s">
        <v>2689</v>
      </c>
      <c r="P3142" s="2" t="s">
        <v>2672</v>
      </c>
      <c r="Q3142" s="2" t="s">
        <v>2649</v>
      </c>
      <c r="R3142" s="3">
        <v>10650</v>
      </c>
      <c r="S3142" s="3">
        <f>I3142*L3142*R3142</f>
        <v>10650</v>
      </c>
      <c r="T3142" s="2">
        <f>M3142+N3142</f>
        <v>1</v>
      </c>
    </row>
    <row r="3143" spans="1:20" x14ac:dyDescent="0.2">
      <c r="A3143" s="2" t="s">
        <v>5807</v>
      </c>
      <c r="B3143" s="2" t="s">
        <v>610</v>
      </c>
      <c r="C3143" s="2" t="s">
        <v>51</v>
      </c>
      <c r="D3143" s="2" t="str">
        <f>INDEX(Hotels!$C$2:$C$49,MATCH(C3143,Hotels!$A$2:$A$49,0))</f>
        <v>Agra</v>
      </c>
      <c r="E3143" s="11">
        <v>45987</v>
      </c>
      <c r="F3143" s="11">
        <v>46032</v>
      </c>
      <c r="G3143" s="11">
        <v>46034</v>
      </c>
      <c r="H3143" s="13">
        <f>DATE(YEAR(F3143),MONTH(F3143),1)</f>
        <v>46023</v>
      </c>
      <c r="I3143" s="2">
        <f>G3143-F3143</f>
        <v>2</v>
      </c>
      <c r="J3143" s="2">
        <f>F3143-E3143</f>
        <v>45</v>
      </c>
      <c r="K3143" s="2" t="s">
        <v>2655</v>
      </c>
      <c r="L3143" s="2">
        <v>1</v>
      </c>
      <c r="M3143" s="2">
        <v>1</v>
      </c>
      <c r="N3143" s="2">
        <v>0</v>
      </c>
      <c r="O3143" s="2" t="s">
        <v>2670</v>
      </c>
      <c r="P3143" s="2" t="s">
        <v>2652</v>
      </c>
      <c r="Q3143" s="2" t="s">
        <v>2649</v>
      </c>
      <c r="R3143" s="3">
        <v>11550</v>
      </c>
      <c r="S3143" s="3">
        <f>I3143*L3143*R3143</f>
        <v>23100</v>
      </c>
      <c r="T3143" s="2">
        <f>M3143+N3143</f>
        <v>1</v>
      </c>
    </row>
    <row r="3144" spans="1:20" x14ac:dyDescent="0.2">
      <c r="A3144" s="2" t="s">
        <v>5808</v>
      </c>
      <c r="B3144" s="2" t="s">
        <v>1194</v>
      </c>
      <c r="C3144" s="2" t="s">
        <v>87</v>
      </c>
      <c r="D3144" s="2" t="str">
        <f>INDEX(Hotels!$C$2:$C$49,MATCH(C3144,Hotels!$A$2:$A$49,0))</f>
        <v>Kochi</v>
      </c>
      <c r="E3144" s="11">
        <v>45987</v>
      </c>
      <c r="F3144" s="11">
        <v>45991</v>
      </c>
      <c r="G3144" s="11">
        <v>45993</v>
      </c>
      <c r="H3144" s="13">
        <f>DATE(YEAR(F3144),MONTH(F3144),1)</f>
        <v>45962</v>
      </c>
      <c r="I3144" s="2">
        <f>G3144-F3144</f>
        <v>2</v>
      </c>
      <c r="J3144" s="2">
        <f>F3144-E3144</f>
        <v>4</v>
      </c>
      <c r="K3144" s="2" t="s">
        <v>2668</v>
      </c>
      <c r="L3144" s="2">
        <v>1</v>
      </c>
      <c r="M3144" s="2">
        <v>2</v>
      </c>
      <c r="N3144" s="2">
        <v>0</v>
      </c>
      <c r="O3144" s="2" t="s">
        <v>2670</v>
      </c>
      <c r="P3144" s="2" t="s">
        <v>2672</v>
      </c>
      <c r="Q3144" s="2" t="s">
        <v>2649</v>
      </c>
      <c r="R3144" s="3">
        <v>5850</v>
      </c>
      <c r="S3144" s="3">
        <f>I3144*L3144*R3144</f>
        <v>11700</v>
      </c>
      <c r="T3144" s="2">
        <f>M3144+N3144</f>
        <v>2</v>
      </c>
    </row>
    <row r="3145" spans="1:20" x14ac:dyDescent="0.2">
      <c r="A3145" s="2" t="s">
        <v>5809</v>
      </c>
      <c r="B3145" s="2" t="s">
        <v>1702</v>
      </c>
      <c r="C3145" s="2" t="s">
        <v>53</v>
      </c>
      <c r="D3145" s="2" t="str">
        <f>INDEX(Hotels!$C$2:$C$49,MATCH(C3145,Hotels!$A$2:$A$49,0))</f>
        <v>Mumbai</v>
      </c>
      <c r="E3145" s="11">
        <v>45987</v>
      </c>
      <c r="F3145" s="11">
        <v>46068</v>
      </c>
      <c r="G3145" s="11">
        <v>46072</v>
      </c>
      <c r="H3145" s="13">
        <f>DATE(YEAR(F3145),MONTH(F3145),1)</f>
        <v>46054</v>
      </c>
      <c r="I3145" s="2">
        <f>G3145-F3145</f>
        <v>4</v>
      </c>
      <c r="J3145" s="2">
        <f>F3145-E3145</f>
        <v>81</v>
      </c>
      <c r="K3145" s="2" t="s">
        <v>2655</v>
      </c>
      <c r="L3145" s="2">
        <v>1</v>
      </c>
      <c r="M3145" s="2">
        <v>3</v>
      </c>
      <c r="N3145" s="2">
        <v>0</v>
      </c>
      <c r="O3145" s="2" t="s">
        <v>2647</v>
      </c>
      <c r="P3145" s="2" t="s">
        <v>2659</v>
      </c>
      <c r="Q3145" s="2" t="s">
        <v>2649</v>
      </c>
      <c r="R3145" s="3">
        <v>12550</v>
      </c>
      <c r="S3145" s="3">
        <f>I3145*L3145*R3145</f>
        <v>50200</v>
      </c>
      <c r="T3145" s="2">
        <f>M3145+N3145</f>
        <v>3</v>
      </c>
    </row>
    <row r="3146" spans="1:20" x14ac:dyDescent="0.2">
      <c r="A3146" s="2" t="s">
        <v>5810</v>
      </c>
      <c r="B3146" s="2" t="s">
        <v>1708</v>
      </c>
      <c r="C3146" s="2" t="s">
        <v>91</v>
      </c>
      <c r="D3146" s="2" t="str">
        <f>INDEX(Hotels!$C$2:$C$49,MATCH(C3146,Hotels!$A$2:$A$49,0))</f>
        <v>Kochi</v>
      </c>
      <c r="E3146" s="11">
        <v>45987</v>
      </c>
      <c r="F3146" s="11">
        <v>45994</v>
      </c>
      <c r="G3146" s="11">
        <v>45995</v>
      </c>
      <c r="H3146" s="13">
        <f>DATE(YEAR(F3146),MONTH(F3146),1)</f>
        <v>45992</v>
      </c>
      <c r="I3146" s="2">
        <f>G3146-F3146</f>
        <v>1</v>
      </c>
      <c r="J3146" s="2">
        <f>F3146-E3146</f>
        <v>7</v>
      </c>
      <c r="K3146" s="2" t="s">
        <v>2668</v>
      </c>
      <c r="L3146" s="2">
        <v>1</v>
      </c>
      <c r="M3146" s="2">
        <v>1</v>
      </c>
      <c r="N3146" s="2">
        <v>0</v>
      </c>
      <c r="O3146" s="2" t="s">
        <v>2732</v>
      </c>
      <c r="P3146" s="2" t="s">
        <v>2656</v>
      </c>
      <c r="Q3146" s="2" t="s">
        <v>2653</v>
      </c>
      <c r="R3146" s="3">
        <v>3600</v>
      </c>
      <c r="S3146" s="3">
        <f>I3146*L3146*R3146</f>
        <v>3600</v>
      </c>
      <c r="T3146" s="2">
        <f>M3146+N3146</f>
        <v>1</v>
      </c>
    </row>
    <row r="3147" spans="1:20" x14ac:dyDescent="0.2">
      <c r="A3147" s="2" t="s">
        <v>5811</v>
      </c>
      <c r="B3147" s="2" t="s">
        <v>1830</v>
      </c>
      <c r="C3147" s="2" t="s">
        <v>53</v>
      </c>
      <c r="D3147" s="2" t="str">
        <f>INDEX(Hotels!$C$2:$C$49,MATCH(C3147,Hotels!$A$2:$A$49,0))</f>
        <v>Mumbai</v>
      </c>
      <c r="E3147" s="11">
        <v>45987</v>
      </c>
      <c r="F3147" s="11">
        <v>46041</v>
      </c>
      <c r="G3147" s="11">
        <v>46045</v>
      </c>
      <c r="H3147" s="13">
        <f>DATE(YEAR(F3147),MONTH(F3147),1)</f>
        <v>46023</v>
      </c>
      <c r="I3147" s="2">
        <f>G3147-F3147</f>
        <v>4</v>
      </c>
      <c r="J3147" s="2">
        <f>F3147-E3147</f>
        <v>54</v>
      </c>
      <c r="K3147" s="2" t="s">
        <v>2646</v>
      </c>
      <c r="L3147" s="2">
        <v>1</v>
      </c>
      <c r="M3147" s="2">
        <v>2</v>
      </c>
      <c r="N3147" s="2">
        <v>1</v>
      </c>
      <c r="O3147" s="2" t="s">
        <v>2670</v>
      </c>
      <c r="P3147" s="2" t="s">
        <v>2656</v>
      </c>
      <c r="Q3147" s="2" t="s">
        <v>2649</v>
      </c>
      <c r="R3147" s="3">
        <v>19600</v>
      </c>
      <c r="S3147" s="3">
        <f>I3147*L3147*R3147</f>
        <v>78400</v>
      </c>
      <c r="T3147" s="2">
        <f>M3147+N3147</f>
        <v>3</v>
      </c>
    </row>
    <row r="3148" spans="1:20" x14ac:dyDescent="0.2">
      <c r="A3148" s="2" t="s">
        <v>5812</v>
      </c>
      <c r="B3148" s="2" t="s">
        <v>2114</v>
      </c>
      <c r="C3148" s="2" t="s">
        <v>122</v>
      </c>
      <c r="D3148" s="2" t="str">
        <f>INDEX(Hotels!$C$2:$C$49,MATCH(C3148,Hotels!$A$2:$A$49,0))</f>
        <v>Varanasi</v>
      </c>
      <c r="E3148" s="11">
        <v>45987</v>
      </c>
      <c r="F3148" s="11">
        <v>46014</v>
      </c>
      <c r="G3148" s="11">
        <v>46020</v>
      </c>
      <c r="H3148" s="13">
        <f>DATE(YEAR(F3148),MONTH(F3148),1)</f>
        <v>45992</v>
      </c>
      <c r="I3148" s="2">
        <f>G3148-F3148</f>
        <v>6</v>
      </c>
      <c r="J3148" s="2">
        <f>F3148-E3148</f>
        <v>27</v>
      </c>
      <c r="K3148" s="2" t="s">
        <v>2668</v>
      </c>
      <c r="L3148" s="2">
        <v>2</v>
      </c>
      <c r="M3148" s="2">
        <v>4</v>
      </c>
      <c r="N3148" s="2">
        <v>2</v>
      </c>
      <c r="O3148" s="2" t="s">
        <v>2658</v>
      </c>
      <c r="P3148" s="2" t="s">
        <v>2662</v>
      </c>
      <c r="Q3148" s="2" t="s">
        <v>2649</v>
      </c>
      <c r="R3148" s="3">
        <v>2950</v>
      </c>
      <c r="S3148" s="3">
        <f>I3148*L3148*R3148</f>
        <v>35400</v>
      </c>
      <c r="T3148" s="2">
        <f>M3148+N3148</f>
        <v>6</v>
      </c>
    </row>
    <row r="3149" spans="1:20" x14ac:dyDescent="0.2">
      <c r="A3149" s="2" t="s">
        <v>5813</v>
      </c>
      <c r="B3149" s="2" t="s">
        <v>699</v>
      </c>
      <c r="C3149" s="2" t="s">
        <v>43</v>
      </c>
      <c r="D3149" s="2" t="str">
        <f>INDEX(Hotels!$C$2:$C$49,MATCH(C3149,Hotels!$A$2:$A$49,0))</f>
        <v>Agra</v>
      </c>
      <c r="E3149" s="11">
        <v>45988</v>
      </c>
      <c r="F3149" s="11">
        <v>46011</v>
      </c>
      <c r="G3149" s="11">
        <v>46014</v>
      </c>
      <c r="H3149" s="13">
        <f>DATE(YEAR(F3149),MONTH(F3149),1)</f>
        <v>45992</v>
      </c>
      <c r="I3149" s="2">
        <f>G3149-F3149</f>
        <v>3</v>
      </c>
      <c r="J3149" s="2">
        <f>F3149-E3149</f>
        <v>23</v>
      </c>
      <c r="K3149" s="2" t="s">
        <v>2655</v>
      </c>
      <c r="L3149" s="2">
        <v>1</v>
      </c>
      <c r="M3149" s="2">
        <v>1</v>
      </c>
      <c r="N3149" s="2">
        <v>0</v>
      </c>
      <c r="O3149" s="2" t="s">
        <v>2732</v>
      </c>
      <c r="P3149" s="2" t="s">
        <v>2652</v>
      </c>
      <c r="Q3149" s="2" t="s">
        <v>2649</v>
      </c>
      <c r="R3149" s="3">
        <v>6100</v>
      </c>
      <c r="S3149" s="3">
        <f>I3149*L3149*R3149</f>
        <v>18300</v>
      </c>
      <c r="T3149" s="2">
        <f>M3149+N3149</f>
        <v>1</v>
      </c>
    </row>
    <row r="3150" spans="1:20" x14ac:dyDescent="0.2">
      <c r="A3150" s="2" t="s">
        <v>5814</v>
      </c>
      <c r="B3150" s="2" t="s">
        <v>945</v>
      </c>
      <c r="C3150" s="2" t="s">
        <v>51</v>
      </c>
      <c r="D3150" s="2" t="str">
        <f>INDEX(Hotels!$C$2:$C$49,MATCH(C3150,Hotels!$A$2:$A$49,0))</f>
        <v>Agra</v>
      </c>
      <c r="E3150" s="11">
        <v>45988</v>
      </c>
      <c r="F3150" s="11">
        <v>46079</v>
      </c>
      <c r="G3150" s="11">
        <v>46081</v>
      </c>
      <c r="H3150" s="13">
        <f>DATE(YEAR(F3150),MONTH(F3150),1)</f>
        <v>46054</v>
      </c>
      <c r="I3150" s="2">
        <f>G3150-F3150</f>
        <v>2</v>
      </c>
      <c r="J3150" s="2">
        <f>F3150-E3150</f>
        <v>91</v>
      </c>
      <c r="K3150" s="2" t="s">
        <v>2668</v>
      </c>
      <c r="L3150" s="2">
        <v>1</v>
      </c>
      <c r="M3150" s="2">
        <v>1</v>
      </c>
      <c r="N3150" s="2">
        <v>0</v>
      </c>
      <c r="O3150" s="2" t="s">
        <v>2689</v>
      </c>
      <c r="P3150" s="2" t="s">
        <v>2652</v>
      </c>
      <c r="Q3150" s="2" t="s">
        <v>2649</v>
      </c>
      <c r="R3150" s="3">
        <v>8550</v>
      </c>
      <c r="S3150" s="3">
        <f>I3150*L3150*R3150</f>
        <v>17100</v>
      </c>
      <c r="T3150" s="2">
        <f>M3150+N3150</f>
        <v>1</v>
      </c>
    </row>
    <row r="3151" spans="1:20" x14ac:dyDescent="0.2">
      <c r="A3151" s="2" t="s">
        <v>5815</v>
      </c>
      <c r="B3151" s="2" t="s">
        <v>976</v>
      </c>
      <c r="C3151" s="2" t="s">
        <v>53</v>
      </c>
      <c r="D3151" s="2" t="str">
        <f>INDEX(Hotels!$C$2:$C$49,MATCH(C3151,Hotels!$A$2:$A$49,0))</f>
        <v>Mumbai</v>
      </c>
      <c r="E3151" s="11">
        <v>45988</v>
      </c>
      <c r="F3151" s="11">
        <v>45992</v>
      </c>
      <c r="G3151" s="11">
        <v>45994</v>
      </c>
      <c r="H3151" s="13">
        <f>DATE(YEAR(F3151),MONTH(F3151),1)</f>
        <v>45992</v>
      </c>
      <c r="I3151" s="2">
        <f>G3151-F3151</f>
        <v>2</v>
      </c>
      <c r="J3151" s="2">
        <f>F3151-E3151</f>
        <v>4</v>
      </c>
      <c r="K3151" s="2" t="s">
        <v>2655</v>
      </c>
      <c r="L3151" s="2">
        <v>1</v>
      </c>
      <c r="M3151" s="2">
        <v>1</v>
      </c>
      <c r="N3151" s="2">
        <v>0</v>
      </c>
      <c r="O3151" s="2" t="s">
        <v>2670</v>
      </c>
      <c r="P3151" s="2" t="s">
        <v>2652</v>
      </c>
      <c r="Q3151" s="2" t="s">
        <v>2649</v>
      </c>
      <c r="R3151" s="3">
        <v>13600</v>
      </c>
      <c r="S3151" s="3">
        <f>I3151*L3151*R3151</f>
        <v>27200</v>
      </c>
      <c r="T3151" s="2">
        <f>M3151+N3151</f>
        <v>1</v>
      </c>
    </row>
    <row r="3152" spans="1:20" x14ac:dyDescent="0.2">
      <c r="A3152" s="2" t="s">
        <v>5816</v>
      </c>
      <c r="B3152" s="2" t="s">
        <v>1311</v>
      </c>
      <c r="C3152" s="2" t="s">
        <v>19</v>
      </c>
      <c r="D3152" s="2" t="str">
        <f>INDEX(Hotels!$C$2:$C$49,MATCH(C3152,Hotels!$A$2:$A$49,0))</f>
        <v>Goa</v>
      </c>
      <c r="E3152" s="11">
        <v>45988</v>
      </c>
      <c r="F3152" s="11">
        <v>46000</v>
      </c>
      <c r="G3152" s="11">
        <v>46005</v>
      </c>
      <c r="H3152" s="13">
        <f>DATE(YEAR(F3152),MONTH(F3152),1)</f>
        <v>45992</v>
      </c>
      <c r="I3152" s="2">
        <f>G3152-F3152</f>
        <v>5</v>
      </c>
      <c r="J3152" s="2">
        <f>F3152-E3152</f>
        <v>12</v>
      </c>
      <c r="K3152" s="2" t="s">
        <v>2668</v>
      </c>
      <c r="L3152" s="2">
        <v>1</v>
      </c>
      <c r="M3152" s="2">
        <v>2</v>
      </c>
      <c r="N3152" s="2">
        <v>1</v>
      </c>
      <c r="O3152" s="2" t="s">
        <v>2683</v>
      </c>
      <c r="P3152" s="2" t="s">
        <v>2656</v>
      </c>
      <c r="Q3152" s="2" t="s">
        <v>2649</v>
      </c>
      <c r="R3152" s="3">
        <v>7400</v>
      </c>
      <c r="S3152" s="3">
        <f>I3152*L3152*R3152</f>
        <v>37000</v>
      </c>
      <c r="T3152" s="2">
        <f>M3152+N3152</f>
        <v>3</v>
      </c>
    </row>
    <row r="3153" spans="1:20" x14ac:dyDescent="0.2">
      <c r="A3153" s="2" t="s">
        <v>5817</v>
      </c>
      <c r="B3153" s="2" t="s">
        <v>1316</v>
      </c>
      <c r="C3153" s="2" t="s">
        <v>118</v>
      </c>
      <c r="D3153" s="2" t="str">
        <f>INDEX(Hotels!$C$2:$C$49,MATCH(C3153,Hotels!$A$2:$A$49,0))</f>
        <v>Rishikesh</v>
      </c>
      <c r="E3153" s="11">
        <v>45988</v>
      </c>
      <c r="F3153" s="11">
        <v>46106</v>
      </c>
      <c r="G3153" s="11">
        <v>46109</v>
      </c>
      <c r="H3153" s="13">
        <f>DATE(YEAR(F3153),MONTH(F3153),1)</f>
        <v>46082</v>
      </c>
      <c r="I3153" s="2">
        <f>G3153-F3153</f>
        <v>3</v>
      </c>
      <c r="J3153" s="2">
        <f>F3153-E3153</f>
        <v>118</v>
      </c>
      <c r="K3153" s="2" t="s">
        <v>2668</v>
      </c>
      <c r="L3153" s="2">
        <v>1</v>
      </c>
      <c r="M3153" s="2">
        <v>3</v>
      </c>
      <c r="N3153" s="2">
        <v>0</v>
      </c>
      <c r="O3153" s="2" t="s">
        <v>2689</v>
      </c>
      <c r="P3153" s="2" t="s">
        <v>2652</v>
      </c>
      <c r="Q3153" s="2" t="s">
        <v>2653</v>
      </c>
      <c r="R3153" s="3">
        <v>9500</v>
      </c>
      <c r="S3153" s="3">
        <f>I3153*L3153*R3153</f>
        <v>28500</v>
      </c>
      <c r="T3153" s="2">
        <f>M3153+N3153</f>
        <v>3</v>
      </c>
    </row>
    <row r="3154" spans="1:20" x14ac:dyDescent="0.2">
      <c r="A3154" s="2" t="s">
        <v>5818</v>
      </c>
      <c r="B3154" s="2" t="s">
        <v>1434</v>
      </c>
      <c r="C3154" s="2" t="s">
        <v>37</v>
      </c>
      <c r="D3154" s="2" t="str">
        <f>INDEX(Hotels!$C$2:$C$49,MATCH(C3154,Hotels!$A$2:$A$49,0))</f>
        <v>Udaipur</v>
      </c>
      <c r="E3154" s="11">
        <v>45988</v>
      </c>
      <c r="F3154" s="11">
        <v>46034</v>
      </c>
      <c r="G3154" s="11">
        <v>46038</v>
      </c>
      <c r="H3154" s="13">
        <f>DATE(YEAR(F3154),MONTH(F3154),1)</f>
        <v>46023</v>
      </c>
      <c r="I3154" s="2">
        <f>G3154-F3154</f>
        <v>4</v>
      </c>
      <c r="J3154" s="2">
        <f>F3154-E3154</f>
        <v>46</v>
      </c>
      <c r="K3154" s="2" t="s">
        <v>2655</v>
      </c>
      <c r="L3154" s="2">
        <v>1</v>
      </c>
      <c r="M3154" s="2">
        <v>2</v>
      </c>
      <c r="N3154" s="2">
        <v>1</v>
      </c>
      <c r="O3154" s="2" t="s">
        <v>2689</v>
      </c>
      <c r="P3154" s="2" t="s">
        <v>2652</v>
      </c>
      <c r="Q3154" s="2" t="s">
        <v>2649</v>
      </c>
      <c r="R3154" s="3">
        <v>19300</v>
      </c>
      <c r="S3154" s="3">
        <f>I3154*L3154*R3154</f>
        <v>77200</v>
      </c>
      <c r="T3154" s="2">
        <f>M3154+N3154</f>
        <v>3</v>
      </c>
    </row>
    <row r="3155" spans="1:20" x14ac:dyDescent="0.2">
      <c r="A3155" s="2" t="s">
        <v>5819</v>
      </c>
      <c r="B3155" s="2" t="s">
        <v>1917</v>
      </c>
      <c r="C3155" s="2" t="s">
        <v>13</v>
      </c>
      <c r="D3155" s="2" t="str">
        <f>INDEX(Hotels!$C$2:$C$49,MATCH(C3155,Hotels!$A$2:$A$49,0))</f>
        <v>Goa</v>
      </c>
      <c r="E3155" s="11">
        <v>45988</v>
      </c>
      <c r="F3155" s="11">
        <v>46067</v>
      </c>
      <c r="G3155" s="11">
        <v>46072</v>
      </c>
      <c r="H3155" s="13">
        <f>DATE(YEAR(F3155),MONTH(F3155),1)</f>
        <v>46054</v>
      </c>
      <c r="I3155" s="2">
        <f>G3155-F3155</f>
        <v>5</v>
      </c>
      <c r="J3155" s="2">
        <f>F3155-E3155</f>
        <v>79</v>
      </c>
      <c r="K3155" s="2" t="s">
        <v>2668</v>
      </c>
      <c r="L3155" s="2">
        <v>1</v>
      </c>
      <c r="M3155" s="2">
        <v>2</v>
      </c>
      <c r="N3155" s="2">
        <v>0</v>
      </c>
      <c r="O3155" s="2" t="s">
        <v>2670</v>
      </c>
      <c r="P3155" s="2" t="s">
        <v>2656</v>
      </c>
      <c r="Q3155" s="2" t="s">
        <v>2653</v>
      </c>
      <c r="R3155" s="3">
        <v>12150</v>
      </c>
      <c r="S3155" s="3">
        <f>I3155*L3155*R3155</f>
        <v>60750</v>
      </c>
      <c r="T3155" s="2">
        <f>M3155+N3155</f>
        <v>2</v>
      </c>
    </row>
    <row r="3156" spans="1:20" x14ac:dyDescent="0.2">
      <c r="A3156" s="2" t="s">
        <v>5820</v>
      </c>
      <c r="B3156" s="2" t="s">
        <v>1921</v>
      </c>
      <c r="C3156" s="2" t="s">
        <v>61</v>
      </c>
      <c r="D3156" s="2" t="str">
        <f>INDEX(Hotels!$C$2:$C$49,MATCH(C3156,Hotels!$A$2:$A$49,0))</f>
        <v>Mumbai</v>
      </c>
      <c r="E3156" s="11">
        <v>45988</v>
      </c>
      <c r="F3156" s="11">
        <v>46023</v>
      </c>
      <c r="G3156" s="11">
        <v>46025</v>
      </c>
      <c r="H3156" s="13">
        <f>DATE(YEAR(F3156),MONTH(F3156),1)</f>
        <v>46023</v>
      </c>
      <c r="I3156" s="2">
        <f>G3156-F3156</f>
        <v>2</v>
      </c>
      <c r="J3156" s="2">
        <f>F3156-E3156</f>
        <v>35</v>
      </c>
      <c r="K3156" s="2" t="s">
        <v>2655</v>
      </c>
      <c r="L3156" s="2">
        <v>1</v>
      </c>
      <c r="M3156" s="2">
        <v>2</v>
      </c>
      <c r="N3156" s="2">
        <v>0</v>
      </c>
      <c r="O3156" s="2" t="s">
        <v>2683</v>
      </c>
      <c r="P3156" s="2" t="s">
        <v>2662</v>
      </c>
      <c r="Q3156" s="2" t="s">
        <v>2653</v>
      </c>
      <c r="R3156" s="3">
        <v>23200</v>
      </c>
      <c r="S3156" s="3">
        <f>I3156*L3156*R3156</f>
        <v>46400</v>
      </c>
      <c r="T3156" s="2">
        <f>M3156+N3156</f>
        <v>2</v>
      </c>
    </row>
    <row r="3157" spans="1:20" x14ac:dyDescent="0.2">
      <c r="A3157" s="2" t="s">
        <v>5821</v>
      </c>
      <c r="B3157" s="2" t="s">
        <v>1943</v>
      </c>
      <c r="C3157" s="2" t="s">
        <v>118</v>
      </c>
      <c r="D3157" s="2" t="str">
        <f>INDEX(Hotels!$C$2:$C$49,MATCH(C3157,Hotels!$A$2:$A$49,0))</f>
        <v>Rishikesh</v>
      </c>
      <c r="E3157" s="11">
        <v>45988</v>
      </c>
      <c r="F3157" s="11">
        <v>46003</v>
      </c>
      <c r="G3157" s="11">
        <v>46006</v>
      </c>
      <c r="H3157" s="13">
        <f>DATE(YEAR(F3157),MONTH(F3157),1)</f>
        <v>45992</v>
      </c>
      <c r="I3157" s="2">
        <f>G3157-F3157</f>
        <v>3</v>
      </c>
      <c r="J3157" s="2">
        <f>F3157-E3157</f>
        <v>15</v>
      </c>
      <c r="K3157" s="2" t="s">
        <v>2655</v>
      </c>
      <c r="L3157" s="2">
        <v>1</v>
      </c>
      <c r="M3157" s="2">
        <v>1</v>
      </c>
      <c r="N3157" s="2">
        <v>0</v>
      </c>
      <c r="O3157" s="2" t="s">
        <v>2647</v>
      </c>
      <c r="P3157" s="2" t="s">
        <v>2662</v>
      </c>
      <c r="Q3157" s="2" t="s">
        <v>2649</v>
      </c>
      <c r="R3157" s="3">
        <v>9100</v>
      </c>
      <c r="S3157" s="3">
        <f>I3157*L3157*R3157</f>
        <v>27300</v>
      </c>
      <c r="T3157" s="2">
        <f>M3157+N3157</f>
        <v>1</v>
      </c>
    </row>
    <row r="3158" spans="1:20" x14ac:dyDescent="0.2">
      <c r="A3158" s="2" t="s">
        <v>5822</v>
      </c>
      <c r="B3158" s="2" t="s">
        <v>2591</v>
      </c>
      <c r="C3158" s="2" t="s">
        <v>69</v>
      </c>
      <c r="D3158" s="2" t="str">
        <f>INDEX(Hotels!$C$2:$C$49,MATCH(C3158,Hotels!$A$2:$A$49,0))</f>
        <v>New Delhi</v>
      </c>
      <c r="E3158" s="11">
        <v>45988</v>
      </c>
      <c r="F3158" s="11">
        <v>46106</v>
      </c>
      <c r="G3158" s="11">
        <v>46108</v>
      </c>
      <c r="H3158" s="13">
        <f>DATE(YEAR(F3158),MONTH(F3158),1)</f>
        <v>46082</v>
      </c>
      <c r="I3158" s="2">
        <f>G3158-F3158</f>
        <v>2</v>
      </c>
      <c r="J3158" s="2">
        <f>F3158-E3158</f>
        <v>118</v>
      </c>
      <c r="K3158" s="2" t="s">
        <v>2646</v>
      </c>
      <c r="L3158" s="2">
        <v>1</v>
      </c>
      <c r="M3158" s="2">
        <v>2</v>
      </c>
      <c r="N3158" s="2">
        <v>0</v>
      </c>
      <c r="O3158" s="2" t="s">
        <v>2683</v>
      </c>
      <c r="P3158" s="2" t="s">
        <v>2659</v>
      </c>
      <c r="Q3158" s="2" t="s">
        <v>2649</v>
      </c>
      <c r="R3158" s="3">
        <v>32450</v>
      </c>
      <c r="S3158" s="3">
        <f>I3158*L3158*R3158</f>
        <v>64900</v>
      </c>
      <c r="T3158" s="2">
        <f>M3158+N3158</f>
        <v>2</v>
      </c>
    </row>
    <row r="3159" spans="1:20" x14ac:dyDescent="0.2">
      <c r="A3159" s="2" t="s">
        <v>5823</v>
      </c>
      <c r="B3159" s="2" t="s">
        <v>414</v>
      </c>
      <c r="C3159" s="2" t="s">
        <v>77</v>
      </c>
      <c r="D3159" s="2" t="str">
        <f>INDEX(Hotels!$C$2:$C$49,MATCH(C3159,Hotels!$A$2:$A$49,0))</f>
        <v>Bengaluru</v>
      </c>
      <c r="E3159" s="11">
        <v>45989</v>
      </c>
      <c r="F3159" s="11">
        <v>46013</v>
      </c>
      <c r="G3159" s="11">
        <v>46015</v>
      </c>
      <c r="H3159" s="13">
        <f>DATE(YEAR(F3159),MONTH(F3159),1)</f>
        <v>45992</v>
      </c>
      <c r="I3159" s="2">
        <f>G3159-F3159</f>
        <v>2</v>
      </c>
      <c r="J3159" s="2">
        <f>F3159-E3159</f>
        <v>24</v>
      </c>
      <c r="K3159" s="2" t="s">
        <v>2668</v>
      </c>
      <c r="L3159" s="2">
        <v>1</v>
      </c>
      <c r="M3159" s="2">
        <v>2</v>
      </c>
      <c r="N3159" s="2">
        <v>0</v>
      </c>
      <c r="O3159" s="2" t="s">
        <v>2670</v>
      </c>
      <c r="P3159" s="2" t="s">
        <v>2652</v>
      </c>
      <c r="Q3159" s="2" t="s">
        <v>2649</v>
      </c>
      <c r="R3159" s="3">
        <v>7400</v>
      </c>
      <c r="S3159" s="3">
        <f>I3159*L3159*R3159</f>
        <v>14800</v>
      </c>
      <c r="T3159" s="2">
        <f>M3159+N3159</f>
        <v>2</v>
      </c>
    </row>
    <row r="3160" spans="1:20" x14ac:dyDescent="0.2">
      <c r="A3160" s="2" t="s">
        <v>5824</v>
      </c>
      <c r="B3160" s="2" t="s">
        <v>512</v>
      </c>
      <c r="C3160" s="2" t="s">
        <v>93</v>
      </c>
      <c r="D3160" s="2" t="str">
        <f>INDEX(Hotels!$C$2:$C$49,MATCH(C3160,Hotels!$A$2:$A$49,0))</f>
        <v>Shimla</v>
      </c>
      <c r="E3160" s="11">
        <v>45989</v>
      </c>
      <c r="F3160" s="11">
        <v>46002</v>
      </c>
      <c r="G3160" s="11">
        <v>46005</v>
      </c>
      <c r="H3160" s="13">
        <f>DATE(YEAR(F3160),MONTH(F3160),1)</f>
        <v>45992</v>
      </c>
      <c r="I3160" s="2">
        <f>G3160-F3160</f>
        <v>3</v>
      </c>
      <c r="J3160" s="2">
        <f>F3160-E3160</f>
        <v>13</v>
      </c>
      <c r="K3160" s="2" t="s">
        <v>2668</v>
      </c>
      <c r="L3160" s="2">
        <v>1</v>
      </c>
      <c r="M3160" s="2">
        <v>2</v>
      </c>
      <c r="N3160" s="2">
        <v>0</v>
      </c>
      <c r="O3160" s="2" t="s">
        <v>2689</v>
      </c>
      <c r="P3160" s="2" t="s">
        <v>2652</v>
      </c>
      <c r="Q3160" s="2" t="s">
        <v>2649</v>
      </c>
      <c r="R3160" s="3">
        <v>5150</v>
      </c>
      <c r="S3160" s="3">
        <f>I3160*L3160*R3160</f>
        <v>15450</v>
      </c>
      <c r="T3160" s="2">
        <f>M3160+N3160</f>
        <v>2</v>
      </c>
    </row>
    <row r="3161" spans="1:20" x14ac:dyDescent="0.2">
      <c r="A3161" s="2" t="s">
        <v>5825</v>
      </c>
      <c r="B3161" s="2" t="s">
        <v>980</v>
      </c>
      <c r="C3161" s="2" t="s">
        <v>26</v>
      </c>
      <c r="D3161" s="2" t="str">
        <f>INDEX(Hotels!$C$2:$C$49,MATCH(C3161,Hotels!$A$2:$A$49,0))</f>
        <v>Jaipur</v>
      </c>
      <c r="E3161" s="11">
        <v>45989</v>
      </c>
      <c r="F3161" s="11">
        <v>45990</v>
      </c>
      <c r="G3161" s="11">
        <v>45992</v>
      </c>
      <c r="H3161" s="13">
        <f>DATE(YEAR(F3161),MONTH(F3161),1)</f>
        <v>45962</v>
      </c>
      <c r="I3161" s="2">
        <f>G3161-F3161</f>
        <v>2</v>
      </c>
      <c r="J3161" s="2">
        <f>F3161-E3161</f>
        <v>1</v>
      </c>
      <c r="K3161" s="2" t="s">
        <v>2668</v>
      </c>
      <c r="L3161" s="2">
        <v>1</v>
      </c>
      <c r="M3161" s="2">
        <v>1</v>
      </c>
      <c r="N3161" s="2">
        <v>0</v>
      </c>
      <c r="O3161" s="2" t="s">
        <v>2647</v>
      </c>
      <c r="P3161" s="2" t="s">
        <v>2656</v>
      </c>
      <c r="Q3161" s="2" t="s">
        <v>2649</v>
      </c>
      <c r="R3161" s="3">
        <v>11550</v>
      </c>
      <c r="S3161" s="3">
        <f>I3161*L3161*R3161</f>
        <v>23100</v>
      </c>
      <c r="T3161" s="2">
        <f>M3161+N3161</f>
        <v>1</v>
      </c>
    </row>
    <row r="3162" spans="1:20" x14ac:dyDescent="0.2">
      <c r="A3162" s="2" t="s">
        <v>5826</v>
      </c>
      <c r="B3162" s="2" t="s">
        <v>1140</v>
      </c>
      <c r="C3162" s="2" t="s">
        <v>83</v>
      </c>
      <c r="D3162" s="2" t="str">
        <f>INDEX(Hotels!$C$2:$C$49,MATCH(C3162,Hotels!$A$2:$A$49,0))</f>
        <v>Kochi</v>
      </c>
      <c r="E3162" s="11">
        <v>45989</v>
      </c>
      <c r="F3162" s="11">
        <v>46001</v>
      </c>
      <c r="G3162" s="11">
        <v>46005</v>
      </c>
      <c r="H3162" s="13">
        <f>DATE(YEAR(F3162),MONTH(F3162),1)</f>
        <v>45992</v>
      </c>
      <c r="I3162" s="2">
        <f>G3162-F3162</f>
        <v>4</v>
      </c>
      <c r="J3162" s="2">
        <f>F3162-E3162</f>
        <v>12</v>
      </c>
      <c r="K3162" s="2" t="s">
        <v>2646</v>
      </c>
      <c r="L3162" s="2">
        <v>1</v>
      </c>
      <c r="M3162" s="2">
        <v>2</v>
      </c>
      <c r="N3162" s="2">
        <v>0</v>
      </c>
      <c r="O3162" s="2" t="s">
        <v>2670</v>
      </c>
      <c r="P3162" s="2" t="s">
        <v>2652</v>
      </c>
      <c r="Q3162" s="2" t="s">
        <v>2649</v>
      </c>
      <c r="R3162" s="3">
        <v>20250</v>
      </c>
      <c r="S3162" s="3">
        <f>I3162*L3162*R3162</f>
        <v>81000</v>
      </c>
      <c r="T3162" s="2">
        <f>M3162+N3162</f>
        <v>2</v>
      </c>
    </row>
    <row r="3163" spans="1:20" x14ac:dyDescent="0.2">
      <c r="A3163" s="2" t="s">
        <v>5827</v>
      </c>
      <c r="B3163" s="2" t="s">
        <v>2336</v>
      </c>
      <c r="C3163" s="2" t="s">
        <v>127</v>
      </c>
      <c r="D3163" s="2" t="str">
        <f>INDEX(Hotels!$C$2:$C$49,MATCH(C3163,Hotels!$A$2:$A$49,0))</f>
        <v>Varanasi</v>
      </c>
      <c r="E3163" s="11">
        <v>45989</v>
      </c>
      <c r="F3163" s="11">
        <v>46070</v>
      </c>
      <c r="G3163" s="11">
        <v>46073</v>
      </c>
      <c r="H3163" s="13">
        <f>DATE(YEAR(F3163),MONTH(F3163),1)</f>
        <v>46054</v>
      </c>
      <c r="I3163" s="2">
        <f>G3163-F3163</f>
        <v>3</v>
      </c>
      <c r="J3163" s="2">
        <f>F3163-E3163</f>
        <v>81</v>
      </c>
      <c r="K3163" s="2" t="s">
        <v>2655</v>
      </c>
      <c r="L3163" s="2">
        <v>1</v>
      </c>
      <c r="M3163" s="2">
        <v>1</v>
      </c>
      <c r="N3163" s="2">
        <v>0</v>
      </c>
      <c r="O3163" s="2" t="s">
        <v>2647</v>
      </c>
      <c r="P3163" s="2" t="s">
        <v>2672</v>
      </c>
      <c r="Q3163" s="2" t="s">
        <v>2649</v>
      </c>
      <c r="R3163" s="3">
        <v>7100</v>
      </c>
      <c r="S3163" s="3">
        <f>I3163*L3163*R3163</f>
        <v>21300</v>
      </c>
      <c r="T3163" s="2">
        <f>M3163+N3163</f>
        <v>1</v>
      </c>
    </row>
    <row r="3164" spans="1:20" x14ac:dyDescent="0.2">
      <c r="A3164" s="2" t="s">
        <v>5828</v>
      </c>
      <c r="B3164" s="2" t="s">
        <v>2581</v>
      </c>
      <c r="C3164" s="2" t="s">
        <v>26</v>
      </c>
      <c r="D3164" s="2" t="str">
        <f>INDEX(Hotels!$C$2:$C$49,MATCH(C3164,Hotels!$A$2:$A$49,0))</f>
        <v>Jaipur</v>
      </c>
      <c r="E3164" s="11">
        <v>45989</v>
      </c>
      <c r="F3164" s="11">
        <v>46007</v>
      </c>
      <c r="G3164" s="11">
        <v>46012</v>
      </c>
      <c r="H3164" s="13">
        <f>DATE(YEAR(F3164),MONTH(F3164),1)</f>
        <v>45992</v>
      </c>
      <c r="I3164" s="2">
        <f>G3164-F3164</f>
        <v>5</v>
      </c>
      <c r="J3164" s="2">
        <f>F3164-E3164</f>
        <v>18</v>
      </c>
      <c r="K3164" s="2" t="s">
        <v>2668</v>
      </c>
      <c r="L3164" s="2">
        <v>1</v>
      </c>
      <c r="M3164" s="2">
        <v>2</v>
      </c>
      <c r="N3164" s="2">
        <v>0</v>
      </c>
      <c r="O3164" s="2" t="s">
        <v>2661</v>
      </c>
      <c r="P3164" s="2" t="s">
        <v>2662</v>
      </c>
      <c r="Q3164" s="2" t="s">
        <v>2649</v>
      </c>
      <c r="R3164" s="3">
        <v>12350</v>
      </c>
      <c r="S3164" s="3">
        <f>I3164*L3164*R3164</f>
        <v>61750</v>
      </c>
      <c r="T3164" s="2">
        <f>M3164+N3164</f>
        <v>2</v>
      </c>
    </row>
    <row r="3165" spans="1:20" x14ac:dyDescent="0.2">
      <c r="A3165" s="2" t="s">
        <v>5829</v>
      </c>
      <c r="B3165" s="2" t="s">
        <v>2592</v>
      </c>
      <c r="C3165" s="2" t="s">
        <v>93</v>
      </c>
      <c r="D3165" s="2" t="str">
        <f>INDEX(Hotels!$C$2:$C$49,MATCH(C3165,Hotels!$A$2:$A$49,0))</f>
        <v>Shimla</v>
      </c>
      <c r="E3165" s="11">
        <v>45989</v>
      </c>
      <c r="F3165" s="11">
        <v>45996</v>
      </c>
      <c r="G3165" s="11">
        <v>46000</v>
      </c>
      <c r="H3165" s="13">
        <f>DATE(YEAR(F3165),MONTH(F3165),1)</f>
        <v>45992</v>
      </c>
      <c r="I3165" s="2">
        <f>G3165-F3165</f>
        <v>4</v>
      </c>
      <c r="J3165" s="2">
        <f>F3165-E3165</f>
        <v>7</v>
      </c>
      <c r="K3165" s="2" t="s">
        <v>2668</v>
      </c>
      <c r="L3165" s="2">
        <v>1</v>
      </c>
      <c r="M3165" s="2">
        <v>1</v>
      </c>
      <c r="N3165" s="2">
        <v>0</v>
      </c>
      <c r="O3165" s="2" t="s">
        <v>2651</v>
      </c>
      <c r="P3165" s="2" t="s">
        <v>2652</v>
      </c>
      <c r="Q3165" s="2" t="s">
        <v>2649</v>
      </c>
      <c r="R3165" s="3">
        <v>5400</v>
      </c>
      <c r="S3165" s="3">
        <f>I3165*L3165*R3165</f>
        <v>21600</v>
      </c>
      <c r="T3165" s="2">
        <f>M3165+N3165</f>
        <v>1</v>
      </c>
    </row>
    <row r="3166" spans="1:20" x14ac:dyDescent="0.2">
      <c r="A3166" s="2" t="s">
        <v>5830</v>
      </c>
      <c r="B3166" s="2" t="s">
        <v>424</v>
      </c>
      <c r="C3166" s="2" t="s">
        <v>53</v>
      </c>
      <c r="D3166" s="2" t="str">
        <f>INDEX(Hotels!$C$2:$C$49,MATCH(C3166,Hotels!$A$2:$A$49,0))</f>
        <v>Mumbai</v>
      </c>
      <c r="E3166" s="11">
        <v>45990</v>
      </c>
      <c r="F3166" s="11">
        <v>46071</v>
      </c>
      <c r="G3166" s="11">
        <v>46075</v>
      </c>
      <c r="H3166" s="13">
        <f>DATE(YEAR(F3166),MONTH(F3166),1)</f>
        <v>46054</v>
      </c>
      <c r="I3166" s="2">
        <f>G3166-F3166</f>
        <v>4</v>
      </c>
      <c r="J3166" s="2">
        <f>F3166-E3166</f>
        <v>81</v>
      </c>
      <c r="K3166" s="2" t="s">
        <v>2666</v>
      </c>
      <c r="L3166" s="2">
        <v>1</v>
      </c>
      <c r="M3166" s="2">
        <v>2</v>
      </c>
      <c r="N3166" s="2">
        <v>0</v>
      </c>
      <c r="O3166" s="2" t="s">
        <v>2683</v>
      </c>
      <c r="P3166" s="2" t="s">
        <v>2662</v>
      </c>
      <c r="Q3166" s="2" t="s">
        <v>2649</v>
      </c>
      <c r="R3166" s="3">
        <v>29750</v>
      </c>
      <c r="S3166" s="3">
        <f>I3166*L3166*R3166</f>
        <v>119000</v>
      </c>
      <c r="T3166" s="2">
        <f>M3166+N3166</f>
        <v>2</v>
      </c>
    </row>
    <row r="3167" spans="1:20" x14ac:dyDescent="0.2">
      <c r="A3167" s="2" t="s">
        <v>5831</v>
      </c>
      <c r="B3167" s="2" t="s">
        <v>699</v>
      </c>
      <c r="C3167" s="2" t="s">
        <v>89</v>
      </c>
      <c r="D3167" s="2" t="str">
        <f>INDEX(Hotels!$C$2:$C$49,MATCH(C3167,Hotels!$A$2:$A$49,0))</f>
        <v>Kochi</v>
      </c>
      <c r="E3167" s="11">
        <v>45990</v>
      </c>
      <c r="F3167" s="11">
        <v>46002</v>
      </c>
      <c r="G3167" s="11">
        <v>46003</v>
      </c>
      <c r="H3167" s="13">
        <f>DATE(YEAR(F3167),MONTH(F3167),1)</f>
        <v>45992</v>
      </c>
      <c r="I3167" s="2">
        <f>G3167-F3167</f>
        <v>1</v>
      </c>
      <c r="J3167" s="2">
        <f>F3167-E3167</f>
        <v>12</v>
      </c>
      <c r="K3167" s="2" t="s">
        <v>2668</v>
      </c>
      <c r="L3167" s="2">
        <v>1</v>
      </c>
      <c r="M3167" s="2">
        <v>1</v>
      </c>
      <c r="N3167" s="2">
        <v>0</v>
      </c>
      <c r="O3167" s="2" t="s">
        <v>2651</v>
      </c>
      <c r="P3167" s="2" t="s">
        <v>2659</v>
      </c>
      <c r="Q3167" s="2" t="s">
        <v>2649</v>
      </c>
      <c r="R3167" s="3">
        <v>6850</v>
      </c>
      <c r="S3167" s="3">
        <f>I3167*L3167*R3167</f>
        <v>6850</v>
      </c>
      <c r="T3167" s="2">
        <f>M3167+N3167</f>
        <v>1</v>
      </c>
    </row>
    <row r="3168" spans="1:20" x14ac:dyDescent="0.2">
      <c r="A3168" s="2" t="s">
        <v>5832</v>
      </c>
      <c r="B3168" s="2" t="s">
        <v>950</v>
      </c>
      <c r="C3168" s="2" t="s">
        <v>89</v>
      </c>
      <c r="D3168" s="2" t="str">
        <f>INDEX(Hotels!$C$2:$C$49,MATCH(C3168,Hotels!$A$2:$A$49,0))</f>
        <v>Kochi</v>
      </c>
      <c r="E3168" s="11">
        <v>45990</v>
      </c>
      <c r="F3168" s="11">
        <v>46037</v>
      </c>
      <c r="G3168" s="11">
        <v>46039</v>
      </c>
      <c r="H3168" s="13">
        <f>DATE(YEAR(F3168),MONTH(F3168),1)</f>
        <v>46023</v>
      </c>
      <c r="I3168" s="2">
        <f>G3168-F3168</f>
        <v>2</v>
      </c>
      <c r="J3168" s="2">
        <f>F3168-E3168</f>
        <v>47</v>
      </c>
      <c r="K3168" s="2" t="s">
        <v>2655</v>
      </c>
      <c r="L3168" s="2">
        <v>1</v>
      </c>
      <c r="M3168" s="2">
        <v>2</v>
      </c>
      <c r="N3168" s="2">
        <v>0</v>
      </c>
      <c r="O3168" s="2" t="s">
        <v>2647</v>
      </c>
      <c r="P3168" s="2" t="s">
        <v>2662</v>
      </c>
      <c r="Q3168" s="2" t="s">
        <v>2649</v>
      </c>
      <c r="R3168" s="3">
        <v>8350</v>
      </c>
      <c r="S3168" s="3">
        <f>I3168*L3168*R3168</f>
        <v>16700</v>
      </c>
      <c r="T3168" s="2">
        <f>M3168+N3168</f>
        <v>2</v>
      </c>
    </row>
    <row r="3169" spans="1:20" x14ac:dyDescent="0.2">
      <c r="A3169" s="2" t="s">
        <v>5833</v>
      </c>
      <c r="B3169" s="2" t="s">
        <v>1138</v>
      </c>
      <c r="C3169" s="2" t="s">
        <v>81</v>
      </c>
      <c r="D3169" s="2" t="str">
        <f>INDEX(Hotels!$C$2:$C$49,MATCH(C3169,Hotels!$A$2:$A$49,0))</f>
        <v>Bengaluru</v>
      </c>
      <c r="E3169" s="11">
        <v>45990</v>
      </c>
      <c r="F3169" s="11">
        <v>46000</v>
      </c>
      <c r="G3169" s="11">
        <v>46002</v>
      </c>
      <c r="H3169" s="13">
        <f>DATE(YEAR(F3169),MONTH(F3169),1)</f>
        <v>45992</v>
      </c>
      <c r="I3169" s="2">
        <f>G3169-F3169</f>
        <v>2</v>
      </c>
      <c r="J3169" s="2">
        <f>F3169-E3169</f>
        <v>10</v>
      </c>
      <c r="K3169" s="2" t="s">
        <v>2655</v>
      </c>
      <c r="L3169" s="2">
        <v>1</v>
      </c>
      <c r="M3169" s="2">
        <v>2</v>
      </c>
      <c r="N3169" s="2">
        <v>0</v>
      </c>
      <c r="O3169" s="2" t="s">
        <v>2683</v>
      </c>
      <c r="P3169" s="2" t="s">
        <v>2656</v>
      </c>
      <c r="Q3169" s="2" t="s">
        <v>2649</v>
      </c>
      <c r="R3169" s="3">
        <v>21250</v>
      </c>
      <c r="S3169" s="3">
        <f>I3169*L3169*R3169</f>
        <v>42500</v>
      </c>
      <c r="T3169" s="2">
        <f>M3169+N3169</f>
        <v>2</v>
      </c>
    </row>
    <row r="3170" spans="1:20" x14ac:dyDescent="0.2">
      <c r="A3170" s="2" t="s">
        <v>5834</v>
      </c>
      <c r="B3170" s="2" t="s">
        <v>1399</v>
      </c>
      <c r="C3170" s="2" t="s">
        <v>120</v>
      </c>
      <c r="D3170" s="2" t="str">
        <f>INDEX(Hotels!$C$2:$C$49,MATCH(C3170,Hotels!$A$2:$A$49,0))</f>
        <v>Rishikesh</v>
      </c>
      <c r="E3170" s="11">
        <v>45990</v>
      </c>
      <c r="F3170" s="11">
        <v>46028</v>
      </c>
      <c r="G3170" s="11">
        <v>46030</v>
      </c>
      <c r="H3170" s="13">
        <f>DATE(YEAR(F3170),MONTH(F3170),1)</f>
        <v>46023</v>
      </c>
      <c r="I3170" s="2">
        <f>G3170-F3170</f>
        <v>2</v>
      </c>
      <c r="J3170" s="2">
        <f>F3170-E3170</f>
        <v>38</v>
      </c>
      <c r="K3170" s="2" t="s">
        <v>2655</v>
      </c>
      <c r="L3170" s="2">
        <v>1</v>
      </c>
      <c r="M3170" s="2">
        <v>1</v>
      </c>
      <c r="N3170" s="2">
        <v>0</v>
      </c>
      <c r="O3170" s="2" t="s">
        <v>2670</v>
      </c>
      <c r="P3170" s="2" t="s">
        <v>2648</v>
      </c>
      <c r="Q3170" s="2" t="s">
        <v>2649</v>
      </c>
      <c r="R3170" s="3">
        <v>3300</v>
      </c>
      <c r="S3170" s="3">
        <f>I3170*L3170*R3170</f>
        <v>6600</v>
      </c>
      <c r="T3170" s="2">
        <f>M3170+N3170</f>
        <v>1</v>
      </c>
    </row>
    <row r="3171" spans="1:20" x14ac:dyDescent="0.2">
      <c r="A3171" s="2" t="s">
        <v>5835</v>
      </c>
      <c r="B3171" s="2" t="s">
        <v>1577</v>
      </c>
      <c r="C3171" s="2" t="s">
        <v>39</v>
      </c>
      <c r="D3171" s="2" t="str">
        <f>INDEX(Hotels!$C$2:$C$49,MATCH(C3171,Hotels!$A$2:$A$49,0))</f>
        <v>Udaipur</v>
      </c>
      <c r="E3171" s="11">
        <v>45990</v>
      </c>
      <c r="F3171" s="11">
        <v>45991</v>
      </c>
      <c r="G3171" s="11">
        <v>45992</v>
      </c>
      <c r="H3171" s="13">
        <f>DATE(YEAR(F3171),MONTH(F3171),1)</f>
        <v>45962</v>
      </c>
      <c r="I3171" s="2">
        <f>G3171-F3171</f>
        <v>1</v>
      </c>
      <c r="J3171" s="2">
        <f>F3171-E3171</f>
        <v>1</v>
      </c>
      <c r="K3171" s="2" t="s">
        <v>2655</v>
      </c>
      <c r="L3171" s="2">
        <v>1</v>
      </c>
      <c r="M3171" s="2">
        <v>1</v>
      </c>
      <c r="N3171" s="2">
        <v>0</v>
      </c>
      <c r="O3171" s="2" t="s">
        <v>2732</v>
      </c>
      <c r="P3171" s="2" t="s">
        <v>2652</v>
      </c>
      <c r="Q3171" s="2" t="s">
        <v>2649</v>
      </c>
      <c r="R3171" s="3">
        <v>8600</v>
      </c>
      <c r="S3171" s="3">
        <f>I3171*L3171*R3171</f>
        <v>8600</v>
      </c>
      <c r="T3171" s="2">
        <f>M3171+N3171</f>
        <v>1</v>
      </c>
    </row>
    <row r="3172" spans="1:20" x14ac:dyDescent="0.2">
      <c r="A3172" s="2" t="s">
        <v>5836</v>
      </c>
      <c r="B3172" s="2" t="s">
        <v>1757</v>
      </c>
      <c r="C3172" s="2" t="s">
        <v>26</v>
      </c>
      <c r="D3172" s="2" t="str">
        <f>INDEX(Hotels!$C$2:$C$49,MATCH(C3172,Hotels!$A$2:$A$49,0))</f>
        <v>Jaipur</v>
      </c>
      <c r="E3172" s="11">
        <v>45990</v>
      </c>
      <c r="F3172" s="11">
        <v>46001</v>
      </c>
      <c r="G3172" s="11">
        <v>46003</v>
      </c>
      <c r="H3172" s="13">
        <f>DATE(YEAR(F3172),MONTH(F3172),1)</f>
        <v>45992</v>
      </c>
      <c r="I3172" s="2">
        <f>G3172-F3172</f>
        <v>2</v>
      </c>
      <c r="J3172" s="2">
        <f>F3172-E3172</f>
        <v>11</v>
      </c>
      <c r="K3172" s="2" t="s">
        <v>2655</v>
      </c>
      <c r="L3172" s="2">
        <v>1</v>
      </c>
      <c r="M3172" s="2">
        <v>1</v>
      </c>
      <c r="N3172" s="2">
        <v>0</v>
      </c>
      <c r="O3172" s="2" t="s">
        <v>2683</v>
      </c>
      <c r="P3172" s="2" t="s">
        <v>2672</v>
      </c>
      <c r="Q3172" s="2" t="s">
        <v>2649</v>
      </c>
      <c r="R3172" s="3">
        <v>14650</v>
      </c>
      <c r="S3172" s="3">
        <f>I3172*L3172*R3172</f>
        <v>29300</v>
      </c>
      <c r="T3172" s="2">
        <f>M3172+N3172</f>
        <v>1</v>
      </c>
    </row>
    <row r="3173" spans="1:20" x14ac:dyDescent="0.2">
      <c r="A3173" s="2" t="s">
        <v>5837</v>
      </c>
      <c r="B3173" s="2" t="s">
        <v>2239</v>
      </c>
      <c r="C3173" s="2" t="s">
        <v>125</v>
      </c>
      <c r="D3173" s="2" t="str">
        <f>INDEX(Hotels!$C$2:$C$49,MATCH(C3173,Hotels!$A$2:$A$49,0))</f>
        <v>Varanasi</v>
      </c>
      <c r="E3173" s="11">
        <v>45990</v>
      </c>
      <c r="F3173" s="11">
        <v>46040</v>
      </c>
      <c r="G3173" s="11">
        <v>46043</v>
      </c>
      <c r="H3173" s="13">
        <f>DATE(YEAR(F3173),MONTH(F3173),1)</f>
        <v>46023</v>
      </c>
      <c r="I3173" s="2">
        <f>G3173-F3173</f>
        <v>3</v>
      </c>
      <c r="J3173" s="2">
        <f>F3173-E3173</f>
        <v>50</v>
      </c>
      <c r="K3173" s="2" t="s">
        <v>2668</v>
      </c>
      <c r="L3173" s="2">
        <v>1</v>
      </c>
      <c r="M3173" s="2">
        <v>1</v>
      </c>
      <c r="N3173" s="2">
        <v>0</v>
      </c>
      <c r="O3173" s="2" t="s">
        <v>2689</v>
      </c>
      <c r="P3173" s="2" t="s">
        <v>2652</v>
      </c>
      <c r="Q3173" s="2" t="s">
        <v>2664</v>
      </c>
      <c r="R3173" s="3">
        <v>8900</v>
      </c>
      <c r="S3173" s="3">
        <f>I3173*L3173*R3173</f>
        <v>26700</v>
      </c>
      <c r="T3173" s="2">
        <f>M3173+N3173</f>
        <v>1</v>
      </c>
    </row>
    <row r="3174" spans="1:20" x14ac:dyDescent="0.2">
      <c r="A3174" s="2" t="s">
        <v>5838</v>
      </c>
      <c r="B3174" s="2" t="s">
        <v>2433</v>
      </c>
      <c r="C3174" s="2" t="s">
        <v>13</v>
      </c>
      <c r="D3174" s="2" t="str">
        <f>INDEX(Hotels!$C$2:$C$49,MATCH(C3174,Hotels!$A$2:$A$49,0))</f>
        <v>Goa</v>
      </c>
      <c r="E3174" s="11">
        <v>45990</v>
      </c>
      <c r="F3174" s="11">
        <v>45995</v>
      </c>
      <c r="G3174" s="11">
        <v>45997</v>
      </c>
      <c r="H3174" s="13">
        <f>DATE(YEAR(F3174),MONTH(F3174),1)</f>
        <v>45992</v>
      </c>
      <c r="I3174" s="2">
        <f>G3174-F3174</f>
        <v>2</v>
      </c>
      <c r="J3174" s="2">
        <f>F3174-E3174</f>
        <v>5</v>
      </c>
      <c r="K3174" s="2" t="s">
        <v>2655</v>
      </c>
      <c r="L3174" s="2">
        <v>3</v>
      </c>
      <c r="M3174" s="2">
        <v>6</v>
      </c>
      <c r="N3174" s="2">
        <v>0</v>
      </c>
      <c r="O3174" s="2" t="s">
        <v>2651</v>
      </c>
      <c r="P3174" s="2" t="s">
        <v>2656</v>
      </c>
      <c r="Q3174" s="2" t="s">
        <v>2649</v>
      </c>
      <c r="R3174" s="3">
        <v>16750</v>
      </c>
      <c r="S3174" s="3">
        <f>I3174*L3174*R3174</f>
        <v>100500</v>
      </c>
      <c r="T3174" s="2">
        <f>M3174+N3174</f>
        <v>6</v>
      </c>
    </row>
    <row r="3175" spans="1:20" x14ac:dyDescent="0.2">
      <c r="A3175" s="2" t="s">
        <v>5839</v>
      </c>
      <c r="B3175" s="2" t="s">
        <v>937</v>
      </c>
      <c r="C3175" s="2" t="s">
        <v>26</v>
      </c>
      <c r="D3175" s="2" t="str">
        <f>INDEX(Hotels!$C$2:$C$49,MATCH(C3175,Hotels!$A$2:$A$49,0))</f>
        <v>Jaipur</v>
      </c>
      <c r="E3175" s="11">
        <v>45991</v>
      </c>
      <c r="F3175" s="11">
        <v>46052</v>
      </c>
      <c r="G3175" s="11">
        <v>46056</v>
      </c>
      <c r="H3175" s="13">
        <f>DATE(YEAR(F3175),MONTH(F3175),1)</f>
        <v>46023</v>
      </c>
      <c r="I3175" s="2">
        <f>G3175-F3175</f>
        <v>4</v>
      </c>
      <c r="J3175" s="2">
        <f>F3175-E3175</f>
        <v>61</v>
      </c>
      <c r="K3175" s="2" t="s">
        <v>2666</v>
      </c>
      <c r="L3175" s="2">
        <v>1</v>
      </c>
      <c r="M3175" s="2">
        <v>2</v>
      </c>
      <c r="N3175" s="2">
        <v>2</v>
      </c>
      <c r="O3175" s="2" t="s">
        <v>2651</v>
      </c>
      <c r="P3175" s="2" t="s">
        <v>2652</v>
      </c>
      <c r="Q3175" s="2" t="s">
        <v>2649</v>
      </c>
      <c r="R3175" s="3">
        <v>34800</v>
      </c>
      <c r="S3175" s="3">
        <f>I3175*L3175*R3175</f>
        <v>139200</v>
      </c>
      <c r="T3175" s="2">
        <f>M3175+N3175</f>
        <v>4</v>
      </c>
    </row>
    <row r="3176" spans="1:20" x14ac:dyDescent="0.2">
      <c r="A3176" s="2" t="s">
        <v>5840</v>
      </c>
      <c r="B3176" s="2" t="s">
        <v>1268</v>
      </c>
      <c r="C3176" s="2" t="s">
        <v>57</v>
      </c>
      <c r="D3176" s="2" t="str">
        <f>INDEX(Hotels!$C$2:$C$49,MATCH(C3176,Hotels!$A$2:$A$49,0))</f>
        <v>Mumbai</v>
      </c>
      <c r="E3176" s="11">
        <v>45991</v>
      </c>
      <c r="F3176" s="11">
        <v>46023</v>
      </c>
      <c r="G3176" s="11">
        <v>46025</v>
      </c>
      <c r="H3176" s="13">
        <f>DATE(YEAR(F3176),MONTH(F3176),1)</f>
        <v>46023</v>
      </c>
      <c r="I3176" s="2">
        <f>G3176-F3176</f>
        <v>2</v>
      </c>
      <c r="J3176" s="2">
        <f>F3176-E3176</f>
        <v>32</v>
      </c>
      <c r="K3176" s="2" t="s">
        <v>2668</v>
      </c>
      <c r="L3176" s="2">
        <v>1</v>
      </c>
      <c r="M3176" s="2">
        <v>2</v>
      </c>
      <c r="N3176" s="2">
        <v>0</v>
      </c>
      <c r="O3176" s="2" t="s">
        <v>2647</v>
      </c>
      <c r="P3176" s="2" t="s">
        <v>2662</v>
      </c>
      <c r="Q3176" s="2" t="s">
        <v>2649</v>
      </c>
      <c r="R3176" s="3">
        <v>9150</v>
      </c>
      <c r="S3176" s="3">
        <f>I3176*L3176*R3176</f>
        <v>18300</v>
      </c>
      <c r="T3176" s="2">
        <f>M3176+N3176</f>
        <v>2</v>
      </c>
    </row>
    <row r="3177" spans="1:20" x14ac:dyDescent="0.2">
      <c r="A3177" s="2" t="s">
        <v>5841</v>
      </c>
      <c r="B3177" s="2" t="s">
        <v>1268</v>
      </c>
      <c r="C3177" s="2" t="s">
        <v>103</v>
      </c>
      <c r="D3177" s="2" t="str">
        <f>INDEX(Hotels!$C$2:$C$49,MATCH(C3177,Hotels!$A$2:$A$49,0))</f>
        <v>Manali</v>
      </c>
      <c r="E3177" s="11">
        <v>45991</v>
      </c>
      <c r="F3177" s="11">
        <v>45996</v>
      </c>
      <c r="G3177" s="11">
        <v>45998</v>
      </c>
      <c r="H3177" s="13">
        <f>DATE(YEAR(F3177),MONTH(F3177),1)</f>
        <v>45992</v>
      </c>
      <c r="I3177" s="2">
        <f>G3177-F3177</f>
        <v>2</v>
      </c>
      <c r="J3177" s="2">
        <f>F3177-E3177</f>
        <v>5</v>
      </c>
      <c r="K3177" s="2" t="s">
        <v>2668</v>
      </c>
      <c r="L3177" s="2">
        <v>1</v>
      </c>
      <c r="M3177" s="2">
        <v>2</v>
      </c>
      <c r="N3177" s="2">
        <v>0</v>
      </c>
      <c r="O3177" s="2" t="s">
        <v>2670</v>
      </c>
      <c r="P3177" s="2" t="s">
        <v>2652</v>
      </c>
      <c r="Q3177" s="2" t="s">
        <v>2649</v>
      </c>
      <c r="R3177" s="3">
        <v>3600</v>
      </c>
      <c r="S3177" s="3">
        <f>I3177*L3177*R3177</f>
        <v>7200</v>
      </c>
      <c r="T3177" s="2">
        <f>M3177+N3177</f>
        <v>2</v>
      </c>
    </row>
    <row r="3178" spans="1:20" x14ac:dyDescent="0.2">
      <c r="A3178" s="2" t="s">
        <v>5842</v>
      </c>
      <c r="B3178" s="2" t="s">
        <v>1583</v>
      </c>
      <c r="C3178" s="2" t="s">
        <v>110</v>
      </c>
      <c r="D3178" s="2" t="str">
        <f>INDEX(Hotels!$C$2:$C$49,MATCH(C3178,Hotels!$A$2:$A$49,0))</f>
        <v>Manali</v>
      </c>
      <c r="E3178" s="11">
        <v>45991</v>
      </c>
      <c r="F3178" s="11">
        <v>46006</v>
      </c>
      <c r="G3178" s="11">
        <v>46012</v>
      </c>
      <c r="H3178" s="13">
        <f>DATE(YEAR(F3178),MONTH(F3178),1)</f>
        <v>45992</v>
      </c>
      <c r="I3178" s="2">
        <f>G3178-F3178</f>
        <v>6</v>
      </c>
      <c r="J3178" s="2">
        <f>F3178-E3178</f>
        <v>15</v>
      </c>
      <c r="K3178" s="2" t="s">
        <v>2666</v>
      </c>
      <c r="L3178" s="2">
        <v>1</v>
      </c>
      <c r="M3178" s="2">
        <v>2</v>
      </c>
      <c r="N3178" s="2">
        <v>1</v>
      </c>
      <c r="O3178" s="2" t="s">
        <v>2670</v>
      </c>
      <c r="P3178" s="2" t="s">
        <v>2652</v>
      </c>
      <c r="Q3178" s="2" t="s">
        <v>2649</v>
      </c>
      <c r="R3178" s="3">
        <v>14400</v>
      </c>
      <c r="S3178" s="3">
        <f>I3178*L3178*R3178</f>
        <v>86400</v>
      </c>
      <c r="T3178" s="2">
        <f>M3178+N3178</f>
        <v>3</v>
      </c>
    </row>
    <row r="3179" spans="1:20" x14ac:dyDescent="0.2">
      <c r="A3179" s="2" t="s">
        <v>5843</v>
      </c>
      <c r="B3179" s="2" t="s">
        <v>1974</v>
      </c>
      <c r="C3179" s="2" t="s">
        <v>51</v>
      </c>
      <c r="D3179" s="2" t="str">
        <f>INDEX(Hotels!$C$2:$C$49,MATCH(C3179,Hotels!$A$2:$A$49,0))</f>
        <v>Agra</v>
      </c>
      <c r="E3179" s="11">
        <v>45991</v>
      </c>
      <c r="F3179" s="11">
        <v>46013</v>
      </c>
      <c r="G3179" s="11">
        <v>46016</v>
      </c>
      <c r="H3179" s="13">
        <f>DATE(YEAR(F3179),MONTH(F3179),1)</f>
        <v>45992</v>
      </c>
      <c r="I3179" s="2">
        <f>G3179-F3179</f>
        <v>3</v>
      </c>
      <c r="J3179" s="2">
        <f>F3179-E3179</f>
        <v>22</v>
      </c>
      <c r="K3179" s="2" t="s">
        <v>2666</v>
      </c>
      <c r="L3179" s="2">
        <v>2</v>
      </c>
      <c r="M3179" s="2">
        <v>4</v>
      </c>
      <c r="N3179" s="2">
        <v>3</v>
      </c>
      <c r="O3179" s="2" t="s">
        <v>2647</v>
      </c>
      <c r="P3179" s="2" t="s">
        <v>2656</v>
      </c>
      <c r="Q3179" s="2" t="s">
        <v>2649</v>
      </c>
      <c r="R3179" s="3">
        <v>25350</v>
      </c>
      <c r="S3179" s="3">
        <f>I3179*L3179*R3179</f>
        <v>152100</v>
      </c>
      <c r="T3179" s="2">
        <f>M3179+N3179</f>
        <v>7</v>
      </c>
    </row>
    <row r="3180" spans="1:20" x14ac:dyDescent="0.2">
      <c r="A3180" s="2" t="s">
        <v>5844</v>
      </c>
      <c r="B3180" s="2" t="s">
        <v>2413</v>
      </c>
      <c r="C3180" s="2" t="s">
        <v>67</v>
      </c>
      <c r="D3180" s="2" t="str">
        <f>INDEX(Hotels!$C$2:$C$49,MATCH(C3180,Hotels!$A$2:$A$49,0))</f>
        <v>New Delhi</v>
      </c>
      <c r="E3180" s="11">
        <v>45991</v>
      </c>
      <c r="F3180" s="11">
        <v>46051</v>
      </c>
      <c r="G3180" s="11">
        <v>46053</v>
      </c>
      <c r="H3180" s="13">
        <f>DATE(YEAR(F3180),MONTH(F3180),1)</f>
        <v>46023</v>
      </c>
      <c r="I3180" s="2">
        <f>G3180-F3180</f>
        <v>2</v>
      </c>
      <c r="J3180" s="2">
        <f>F3180-E3180</f>
        <v>60</v>
      </c>
      <c r="K3180" s="2" t="s">
        <v>2668</v>
      </c>
      <c r="L3180" s="2">
        <v>2</v>
      </c>
      <c r="M3180" s="2">
        <v>4</v>
      </c>
      <c r="N3180" s="2">
        <v>0</v>
      </c>
      <c r="O3180" s="2" t="s">
        <v>2658</v>
      </c>
      <c r="P3180" s="2" t="s">
        <v>2648</v>
      </c>
      <c r="Q3180" s="2" t="s">
        <v>2649</v>
      </c>
      <c r="R3180" s="3">
        <v>5050</v>
      </c>
      <c r="S3180" s="3">
        <f>I3180*L3180*R3180</f>
        <v>20200</v>
      </c>
      <c r="T3180" s="2">
        <f>M3180+N3180</f>
        <v>4</v>
      </c>
    </row>
    <row r="3181" spans="1:20" x14ac:dyDescent="0.2">
      <c r="A3181" s="2" t="s">
        <v>5845</v>
      </c>
      <c r="B3181" s="2" t="s">
        <v>850</v>
      </c>
      <c r="C3181" s="2" t="s">
        <v>26</v>
      </c>
      <c r="D3181" s="2" t="str">
        <f>INDEX(Hotels!$C$2:$C$49,MATCH(C3181,Hotels!$A$2:$A$49,0))</f>
        <v>Jaipur</v>
      </c>
      <c r="E3181" s="11">
        <v>45992</v>
      </c>
      <c r="F3181" s="11">
        <v>46062</v>
      </c>
      <c r="G3181" s="11">
        <v>46064</v>
      </c>
      <c r="H3181" s="13">
        <f>DATE(YEAR(F3181),MONTH(F3181),1)</f>
        <v>46054</v>
      </c>
      <c r="I3181" s="2">
        <f>G3181-F3181</f>
        <v>2</v>
      </c>
      <c r="J3181" s="2">
        <f>F3181-E3181</f>
        <v>70</v>
      </c>
      <c r="K3181" s="2" t="s">
        <v>2668</v>
      </c>
      <c r="L3181" s="2">
        <v>3</v>
      </c>
      <c r="M3181" s="2">
        <v>6</v>
      </c>
      <c r="N3181" s="2">
        <v>0</v>
      </c>
      <c r="O3181" s="2" t="s">
        <v>2670</v>
      </c>
      <c r="P3181" s="2" t="s">
        <v>2652</v>
      </c>
      <c r="Q3181" s="2" t="s">
        <v>2649</v>
      </c>
      <c r="R3181" s="3">
        <v>11400</v>
      </c>
      <c r="S3181" s="3">
        <f>I3181*L3181*R3181</f>
        <v>68400</v>
      </c>
      <c r="T3181" s="2">
        <f>M3181+N3181</f>
        <v>6</v>
      </c>
    </row>
    <row r="3182" spans="1:20" x14ac:dyDescent="0.2">
      <c r="A3182" s="2" t="s">
        <v>5846</v>
      </c>
      <c r="B3182" s="2" t="s">
        <v>929</v>
      </c>
      <c r="C3182" s="2" t="s">
        <v>101</v>
      </c>
      <c r="D3182" s="2" t="str">
        <f>INDEX(Hotels!$C$2:$C$49,MATCH(C3182,Hotels!$A$2:$A$49,0))</f>
        <v>Shimla</v>
      </c>
      <c r="E3182" s="11">
        <v>45992</v>
      </c>
      <c r="F3182" s="11">
        <v>46041</v>
      </c>
      <c r="G3182" s="11">
        <v>46045</v>
      </c>
      <c r="H3182" s="13">
        <f>DATE(YEAR(F3182),MONTH(F3182),1)</f>
        <v>46023</v>
      </c>
      <c r="I3182" s="2">
        <f>G3182-F3182</f>
        <v>4</v>
      </c>
      <c r="J3182" s="2">
        <f>F3182-E3182</f>
        <v>49</v>
      </c>
      <c r="K3182" s="2" t="s">
        <v>2655</v>
      </c>
      <c r="L3182" s="2">
        <v>1</v>
      </c>
      <c r="M3182" s="2">
        <v>2</v>
      </c>
      <c r="N3182" s="2">
        <v>0</v>
      </c>
      <c r="O3182" s="2" t="s">
        <v>2689</v>
      </c>
      <c r="P3182" s="2" t="s">
        <v>2652</v>
      </c>
      <c r="Q3182" s="2" t="s">
        <v>2653</v>
      </c>
      <c r="R3182" s="3">
        <v>6350</v>
      </c>
      <c r="S3182" s="3">
        <f>I3182*L3182*R3182</f>
        <v>25400</v>
      </c>
      <c r="T3182" s="2">
        <f>M3182+N3182</f>
        <v>2</v>
      </c>
    </row>
    <row r="3183" spans="1:20" x14ac:dyDescent="0.2">
      <c r="A3183" s="2" t="s">
        <v>5847</v>
      </c>
      <c r="B3183" s="2" t="s">
        <v>930</v>
      </c>
      <c r="C3183" s="2" t="s">
        <v>103</v>
      </c>
      <c r="D3183" s="2" t="str">
        <f>INDEX(Hotels!$C$2:$C$49,MATCH(C3183,Hotels!$A$2:$A$49,0))</f>
        <v>Manali</v>
      </c>
      <c r="E3183" s="11">
        <v>45992</v>
      </c>
      <c r="F3183" s="11">
        <v>45996</v>
      </c>
      <c r="G3183" s="11">
        <v>45999</v>
      </c>
      <c r="H3183" s="13">
        <f>DATE(YEAR(F3183),MONTH(F3183),1)</f>
        <v>45992</v>
      </c>
      <c r="I3183" s="2">
        <f>G3183-F3183</f>
        <v>3</v>
      </c>
      <c r="J3183" s="2">
        <f>F3183-E3183</f>
        <v>4</v>
      </c>
      <c r="K3183" s="2" t="s">
        <v>2668</v>
      </c>
      <c r="L3183" s="2">
        <v>1</v>
      </c>
      <c r="M3183" s="2">
        <v>2</v>
      </c>
      <c r="N3183" s="2">
        <v>0</v>
      </c>
      <c r="O3183" s="2" t="s">
        <v>2689</v>
      </c>
      <c r="P3183" s="2" t="s">
        <v>2648</v>
      </c>
      <c r="Q3183" s="2" t="s">
        <v>2664</v>
      </c>
      <c r="R3183" s="3">
        <v>3550</v>
      </c>
      <c r="S3183" s="3">
        <f>I3183*L3183*R3183</f>
        <v>10650</v>
      </c>
      <c r="T3183" s="2">
        <f>M3183+N3183</f>
        <v>2</v>
      </c>
    </row>
    <row r="3184" spans="1:20" x14ac:dyDescent="0.2">
      <c r="A3184" s="2" t="s">
        <v>5848</v>
      </c>
      <c r="B3184" s="2" t="s">
        <v>1365</v>
      </c>
      <c r="C3184" s="2" t="s">
        <v>118</v>
      </c>
      <c r="D3184" s="2" t="str">
        <f>INDEX(Hotels!$C$2:$C$49,MATCH(C3184,Hotels!$A$2:$A$49,0))</f>
        <v>Rishikesh</v>
      </c>
      <c r="E3184" s="11">
        <v>45992</v>
      </c>
      <c r="F3184" s="11">
        <v>46057</v>
      </c>
      <c r="G3184" s="11">
        <v>46063</v>
      </c>
      <c r="H3184" s="13">
        <f>DATE(YEAR(F3184),MONTH(F3184),1)</f>
        <v>46054</v>
      </c>
      <c r="I3184" s="2">
        <f>G3184-F3184</f>
        <v>6</v>
      </c>
      <c r="J3184" s="2">
        <f>F3184-E3184</f>
        <v>65</v>
      </c>
      <c r="K3184" s="2" t="s">
        <v>2666</v>
      </c>
      <c r="L3184" s="2">
        <v>2</v>
      </c>
      <c r="M3184" s="2">
        <v>4</v>
      </c>
      <c r="N3184" s="2">
        <v>2</v>
      </c>
      <c r="O3184" s="2" t="s">
        <v>2683</v>
      </c>
      <c r="P3184" s="2" t="s">
        <v>2648</v>
      </c>
      <c r="Q3184" s="2" t="s">
        <v>2649</v>
      </c>
      <c r="R3184" s="3">
        <v>18650</v>
      </c>
      <c r="S3184" s="3">
        <f>I3184*L3184*R3184</f>
        <v>223800</v>
      </c>
      <c r="T3184" s="2">
        <f>M3184+N3184</f>
        <v>6</v>
      </c>
    </row>
    <row r="3185" spans="1:20" x14ac:dyDescent="0.2">
      <c r="A3185" s="2" t="s">
        <v>5849</v>
      </c>
      <c r="B3185" s="2" t="s">
        <v>1576</v>
      </c>
      <c r="C3185" s="2" t="s">
        <v>9</v>
      </c>
      <c r="D3185" s="2" t="str">
        <f>INDEX(Hotels!$C$2:$C$49,MATCH(C3185,Hotels!$A$2:$A$49,0))</f>
        <v>Goa</v>
      </c>
      <c r="E3185" s="11">
        <v>45992</v>
      </c>
      <c r="F3185" s="11">
        <v>46034</v>
      </c>
      <c r="G3185" s="11">
        <v>46039</v>
      </c>
      <c r="H3185" s="13">
        <f>DATE(YEAR(F3185),MONTH(F3185),1)</f>
        <v>46023</v>
      </c>
      <c r="I3185" s="2">
        <f>G3185-F3185</f>
        <v>5</v>
      </c>
      <c r="J3185" s="2">
        <f>F3185-E3185</f>
        <v>42</v>
      </c>
      <c r="K3185" s="2" t="s">
        <v>2668</v>
      </c>
      <c r="L3185" s="2">
        <v>2</v>
      </c>
      <c r="M3185" s="2">
        <v>4</v>
      </c>
      <c r="N3185" s="2">
        <v>2</v>
      </c>
      <c r="O3185" s="2" t="s">
        <v>2651</v>
      </c>
      <c r="P3185" s="2" t="s">
        <v>2656</v>
      </c>
      <c r="Q3185" s="2" t="s">
        <v>2649</v>
      </c>
      <c r="R3185" s="3">
        <v>6500</v>
      </c>
      <c r="S3185" s="3">
        <f>I3185*L3185*R3185</f>
        <v>65000</v>
      </c>
      <c r="T3185" s="2">
        <f>M3185+N3185</f>
        <v>6</v>
      </c>
    </row>
    <row r="3186" spans="1:20" x14ac:dyDescent="0.2">
      <c r="A3186" s="2" t="s">
        <v>5850</v>
      </c>
      <c r="B3186" s="2" t="s">
        <v>1577</v>
      </c>
      <c r="C3186" s="2" t="s">
        <v>112</v>
      </c>
      <c r="D3186" s="2" t="str">
        <f>INDEX(Hotels!$C$2:$C$49,MATCH(C3186,Hotels!$A$2:$A$49,0))</f>
        <v>Rishikesh</v>
      </c>
      <c r="E3186" s="11">
        <v>45992</v>
      </c>
      <c r="F3186" s="11">
        <v>46009</v>
      </c>
      <c r="G3186" s="11">
        <v>46010</v>
      </c>
      <c r="H3186" s="13">
        <f>DATE(YEAR(F3186),MONTH(F3186),1)</f>
        <v>45992</v>
      </c>
      <c r="I3186" s="2">
        <f>G3186-F3186</f>
        <v>1</v>
      </c>
      <c r="J3186" s="2">
        <f>F3186-E3186</f>
        <v>17</v>
      </c>
      <c r="K3186" s="2" t="s">
        <v>2668</v>
      </c>
      <c r="L3186" s="2">
        <v>1</v>
      </c>
      <c r="M3186" s="2">
        <v>1</v>
      </c>
      <c r="N3186" s="2">
        <v>0</v>
      </c>
      <c r="O3186" s="2" t="s">
        <v>2732</v>
      </c>
      <c r="P3186" s="2" t="s">
        <v>2662</v>
      </c>
      <c r="Q3186" s="2" t="s">
        <v>2649</v>
      </c>
      <c r="R3186" s="3">
        <v>4100</v>
      </c>
      <c r="S3186" s="3">
        <f>I3186*L3186*R3186</f>
        <v>4100</v>
      </c>
      <c r="T3186" s="2">
        <f>M3186+N3186</f>
        <v>1</v>
      </c>
    </row>
    <row r="3187" spans="1:20" x14ac:dyDescent="0.2">
      <c r="A3187" s="2" t="s">
        <v>5851</v>
      </c>
      <c r="B3187" s="2" t="s">
        <v>1801</v>
      </c>
      <c r="C3187" s="2" t="s">
        <v>37</v>
      </c>
      <c r="D3187" s="2" t="str">
        <f>INDEX(Hotels!$C$2:$C$49,MATCH(C3187,Hotels!$A$2:$A$49,0))</f>
        <v>Udaipur</v>
      </c>
      <c r="E3187" s="11">
        <v>45992</v>
      </c>
      <c r="F3187" s="11">
        <v>46004</v>
      </c>
      <c r="G3187" s="11">
        <v>46006</v>
      </c>
      <c r="H3187" s="13">
        <f>DATE(YEAR(F3187),MONTH(F3187),1)</f>
        <v>45992</v>
      </c>
      <c r="I3187" s="2">
        <f>G3187-F3187</f>
        <v>2</v>
      </c>
      <c r="J3187" s="2">
        <f>F3187-E3187</f>
        <v>12</v>
      </c>
      <c r="K3187" s="2" t="s">
        <v>2655</v>
      </c>
      <c r="L3187" s="2">
        <v>1</v>
      </c>
      <c r="M3187" s="2">
        <v>1</v>
      </c>
      <c r="N3187" s="2">
        <v>0</v>
      </c>
      <c r="O3187" s="2" t="s">
        <v>2689</v>
      </c>
      <c r="P3187" s="2" t="s">
        <v>2662</v>
      </c>
      <c r="Q3187" s="2" t="s">
        <v>2664</v>
      </c>
      <c r="R3187" s="3">
        <v>17350</v>
      </c>
      <c r="S3187" s="3">
        <f>I3187*L3187*R3187</f>
        <v>34700</v>
      </c>
      <c r="T3187" s="2">
        <f>M3187+N3187</f>
        <v>1</v>
      </c>
    </row>
    <row r="3188" spans="1:20" x14ac:dyDescent="0.2">
      <c r="A3188" s="2" t="s">
        <v>5852</v>
      </c>
      <c r="B3188" s="2" t="s">
        <v>2161</v>
      </c>
      <c r="C3188" s="2" t="s">
        <v>122</v>
      </c>
      <c r="D3188" s="2" t="str">
        <f>INDEX(Hotels!$C$2:$C$49,MATCH(C3188,Hotels!$A$2:$A$49,0))</f>
        <v>Varanasi</v>
      </c>
      <c r="E3188" s="11">
        <v>45992</v>
      </c>
      <c r="F3188" s="11">
        <v>45995</v>
      </c>
      <c r="G3188" s="11">
        <v>45996</v>
      </c>
      <c r="H3188" s="13">
        <f>DATE(YEAR(F3188),MONTH(F3188),1)</f>
        <v>45992</v>
      </c>
      <c r="I3188" s="2">
        <f>G3188-F3188</f>
        <v>1</v>
      </c>
      <c r="J3188" s="2">
        <f>F3188-E3188</f>
        <v>3</v>
      </c>
      <c r="K3188" s="2" t="s">
        <v>2668</v>
      </c>
      <c r="L3188" s="2">
        <v>1</v>
      </c>
      <c r="M3188" s="2">
        <v>1</v>
      </c>
      <c r="N3188" s="2">
        <v>0</v>
      </c>
      <c r="O3188" s="2" t="s">
        <v>2670</v>
      </c>
      <c r="P3188" s="2" t="s">
        <v>2652</v>
      </c>
      <c r="Q3188" s="2" t="s">
        <v>2649</v>
      </c>
      <c r="R3188" s="3">
        <v>2700</v>
      </c>
      <c r="S3188" s="3">
        <f>I3188*L3188*R3188</f>
        <v>2700</v>
      </c>
      <c r="T3188" s="2">
        <f>M3188+N3188</f>
        <v>1</v>
      </c>
    </row>
    <row r="3189" spans="1:20" x14ac:dyDescent="0.2">
      <c r="A3189" s="2" t="s">
        <v>5853</v>
      </c>
      <c r="B3189" s="2" t="s">
        <v>2161</v>
      </c>
      <c r="C3189" s="2" t="s">
        <v>57</v>
      </c>
      <c r="D3189" s="2" t="str">
        <f>INDEX(Hotels!$C$2:$C$49,MATCH(C3189,Hotels!$A$2:$A$49,0))</f>
        <v>Mumbai</v>
      </c>
      <c r="E3189" s="11">
        <v>45992</v>
      </c>
      <c r="F3189" s="11">
        <v>45994</v>
      </c>
      <c r="G3189" s="11">
        <v>45995</v>
      </c>
      <c r="H3189" s="13">
        <f>DATE(YEAR(F3189),MONTH(F3189),1)</f>
        <v>45992</v>
      </c>
      <c r="I3189" s="2">
        <f>G3189-F3189</f>
        <v>1</v>
      </c>
      <c r="J3189" s="2">
        <f>F3189-E3189</f>
        <v>2</v>
      </c>
      <c r="K3189" s="2" t="s">
        <v>2668</v>
      </c>
      <c r="L3189" s="2">
        <v>1</v>
      </c>
      <c r="M3189" s="2">
        <v>2</v>
      </c>
      <c r="N3189" s="2">
        <v>0</v>
      </c>
      <c r="O3189" s="2" t="s">
        <v>2683</v>
      </c>
      <c r="P3189" s="2" t="s">
        <v>2656</v>
      </c>
      <c r="Q3189" s="2" t="s">
        <v>2649</v>
      </c>
      <c r="R3189" s="3">
        <v>8950</v>
      </c>
      <c r="S3189" s="3">
        <f>I3189*L3189*R3189</f>
        <v>8950</v>
      </c>
      <c r="T3189" s="2">
        <f>M3189+N3189</f>
        <v>2</v>
      </c>
    </row>
    <row r="3190" spans="1:20" x14ac:dyDescent="0.2">
      <c r="A3190" s="2" t="s">
        <v>5854</v>
      </c>
      <c r="B3190" s="2" t="s">
        <v>2168</v>
      </c>
      <c r="C3190" s="2" t="s">
        <v>69</v>
      </c>
      <c r="D3190" s="2" t="str">
        <f>INDEX(Hotels!$C$2:$C$49,MATCH(C3190,Hotels!$A$2:$A$49,0))</f>
        <v>New Delhi</v>
      </c>
      <c r="E3190" s="11">
        <v>45992</v>
      </c>
      <c r="F3190" s="11">
        <v>46010</v>
      </c>
      <c r="G3190" s="11">
        <v>46013</v>
      </c>
      <c r="H3190" s="13">
        <f>DATE(YEAR(F3190),MONTH(F3190),1)</f>
        <v>45992</v>
      </c>
      <c r="I3190" s="2">
        <f>G3190-F3190</f>
        <v>3</v>
      </c>
      <c r="J3190" s="2">
        <f>F3190-E3190</f>
        <v>18</v>
      </c>
      <c r="K3190" s="2" t="s">
        <v>2655</v>
      </c>
      <c r="L3190" s="2">
        <v>1</v>
      </c>
      <c r="M3190" s="2">
        <v>2</v>
      </c>
      <c r="N3190" s="2">
        <v>1</v>
      </c>
      <c r="O3190" s="2" t="s">
        <v>2689</v>
      </c>
      <c r="P3190" s="2" t="s">
        <v>2648</v>
      </c>
      <c r="Q3190" s="2" t="s">
        <v>2649</v>
      </c>
      <c r="R3190" s="3">
        <v>19750</v>
      </c>
      <c r="S3190" s="3">
        <f>I3190*L3190*R3190</f>
        <v>59250</v>
      </c>
      <c r="T3190" s="2">
        <f>M3190+N3190</f>
        <v>3</v>
      </c>
    </row>
    <row r="3191" spans="1:20" x14ac:dyDescent="0.2">
      <c r="A3191" s="2" t="s">
        <v>5855</v>
      </c>
      <c r="B3191" s="2" t="s">
        <v>2352</v>
      </c>
      <c r="C3191" s="2" t="s">
        <v>26</v>
      </c>
      <c r="D3191" s="2" t="str">
        <f>INDEX(Hotels!$C$2:$C$49,MATCH(C3191,Hotels!$A$2:$A$49,0))</f>
        <v>Jaipur</v>
      </c>
      <c r="E3191" s="11">
        <v>45992</v>
      </c>
      <c r="F3191" s="11">
        <v>46044</v>
      </c>
      <c r="G3191" s="11">
        <v>46048</v>
      </c>
      <c r="H3191" s="13">
        <f>DATE(YEAR(F3191),MONTH(F3191),1)</f>
        <v>46023</v>
      </c>
      <c r="I3191" s="2">
        <f>G3191-F3191</f>
        <v>4</v>
      </c>
      <c r="J3191" s="2">
        <f>F3191-E3191</f>
        <v>52</v>
      </c>
      <c r="K3191" s="2" t="s">
        <v>2666</v>
      </c>
      <c r="L3191" s="2">
        <v>1</v>
      </c>
      <c r="M3191" s="2">
        <v>1</v>
      </c>
      <c r="N3191" s="2">
        <v>0</v>
      </c>
      <c r="O3191" s="2" t="s">
        <v>2683</v>
      </c>
      <c r="P3191" s="2" t="s">
        <v>2648</v>
      </c>
      <c r="Q3191" s="2" t="s">
        <v>2649</v>
      </c>
      <c r="R3191" s="3">
        <v>31950</v>
      </c>
      <c r="S3191" s="3">
        <f>I3191*L3191*R3191</f>
        <v>127800</v>
      </c>
      <c r="T3191" s="2">
        <f>M3191+N3191</f>
        <v>1</v>
      </c>
    </row>
    <row r="3192" spans="1:20" x14ac:dyDescent="0.2">
      <c r="A3192" s="2" t="s">
        <v>5856</v>
      </c>
      <c r="B3192" s="2" t="s">
        <v>305</v>
      </c>
      <c r="C3192" s="2" t="s">
        <v>127</v>
      </c>
      <c r="D3192" s="2" t="str">
        <f>INDEX(Hotels!$C$2:$C$49,MATCH(C3192,Hotels!$A$2:$A$49,0))</f>
        <v>Varanasi</v>
      </c>
      <c r="E3192" s="11">
        <v>45993</v>
      </c>
      <c r="F3192" s="11">
        <v>45996</v>
      </c>
      <c r="G3192" s="11">
        <v>45997</v>
      </c>
      <c r="H3192" s="13">
        <f>DATE(YEAR(F3192),MONTH(F3192),1)</f>
        <v>45992</v>
      </c>
      <c r="I3192" s="2">
        <f>G3192-F3192</f>
        <v>1</v>
      </c>
      <c r="J3192" s="2">
        <f>F3192-E3192</f>
        <v>3</v>
      </c>
      <c r="K3192" s="2" t="s">
        <v>2655</v>
      </c>
      <c r="L3192" s="2">
        <v>1</v>
      </c>
      <c r="M3192" s="2">
        <v>1</v>
      </c>
      <c r="N3192" s="2">
        <v>0</v>
      </c>
      <c r="O3192" s="2" t="s">
        <v>2647</v>
      </c>
      <c r="P3192" s="2" t="s">
        <v>2662</v>
      </c>
      <c r="Q3192" s="2" t="s">
        <v>2649</v>
      </c>
      <c r="R3192" s="3">
        <v>6750</v>
      </c>
      <c r="S3192" s="3">
        <f>I3192*L3192*R3192</f>
        <v>6750</v>
      </c>
      <c r="T3192" s="2">
        <f>M3192+N3192</f>
        <v>1</v>
      </c>
    </row>
    <row r="3193" spans="1:20" x14ac:dyDescent="0.2">
      <c r="A3193" s="2" t="s">
        <v>5857</v>
      </c>
      <c r="B3193" s="2" t="s">
        <v>752</v>
      </c>
      <c r="C3193" s="2" t="s">
        <v>81</v>
      </c>
      <c r="D3193" s="2" t="str">
        <f>INDEX(Hotels!$C$2:$C$49,MATCH(C3193,Hotels!$A$2:$A$49,0))</f>
        <v>Bengaluru</v>
      </c>
      <c r="E3193" s="11">
        <v>45993</v>
      </c>
      <c r="F3193" s="11">
        <v>46055</v>
      </c>
      <c r="G3193" s="11">
        <v>46059</v>
      </c>
      <c r="H3193" s="13">
        <f>DATE(YEAR(F3193),MONTH(F3193),1)</f>
        <v>46054</v>
      </c>
      <c r="I3193" s="2">
        <f>G3193-F3193</f>
        <v>4</v>
      </c>
      <c r="J3193" s="2">
        <f>F3193-E3193</f>
        <v>62</v>
      </c>
      <c r="K3193" s="2" t="s">
        <v>2668</v>
      </c>
      <c r="L3193" s="2">
        <v>2</v>
      </c>
      <c r="M3193" s="2">
        <v>4</v>
      </c>
      <c r="N3193" s="2">
        <v>0</v>
      </c>
      <c r="O3193" s="2" t="s">
        <v>2658</v>
      </c>
      <c r="P3193" s="2" t="s">
        <v>2652</v>
      </c>
      <c r="Q3193" s="2" t="s">
        <v>2649</v>
      </c>
      <c r="R3193" s="3">
        <v>15600</v>
      </c>
      <c r="S3193" s="3">
        <f>I3193*L3193*R3193</f>
        <v>124800</v>
      </c>
      <c r="T3193" s="2">
        <f>M3193+N3193</f>
        <v>4</v>
      </c>
    </row>
    <row r="3194" spans="1:20" x14ac:dyDescent="0.2">
      <c r="A3194" s="2" t="s">
        <v>5858</v>
      </c>
      <c r="B3194" s="2" t="s">
        <v>968</v>
      </c>
      <c r="C3194" s="2" t="s">
        <v>106</v>
      </c>
      <c r="D3194" s="2" t="str">
        <f>INDEX(Hotels!$C$2:$C$49,MATCH(C3194,Hotels!$A$2:$A$49,0))</f>
        <v>Manali</v>
      </c>
      <c r="E3194" s="11">
        <v>45993</v>
      </c>
      <c r="F3194" s="11">
        <v>46046</v>
      </c>
      <c r="G3194" s="11">
        <v>46051</v>
      </c>
      <c r="H3194" s="13">
        <f>DATE(YEAR(F3194),MONTH(F3194),1)</f>
        <v>46023</v>
      </c>
      <c r="I3194" s="2">
        <f>G3194-F3194</f>
        <v>5</v>
      </c>
      <c r="J3194" s="2">
        <f>F3194-E3194</f>
        <v>53</v>
      </c>
      <c r="K3194" s="2" t="s">
        <v>2655</v>
      </c>
      <c r="L3194" s="2">
        <v>1</v>
      </c>
      <c r="M3194" s="2">
        <v>2</v>
      </c>
      <c r="N3194" s="2">
        <v>0</v>
      </c>
      <c r="O3194" s="2" t="s">
        <v>2683</v>
      </c>
      <c r="P3194" s="2" t="s">
        <v>2652</v>
      </c>
      <c r="Q3194" s="2" t="s">
        <v>2649</v>
      </c>
      <c r="R3194" s="3">
        <v>8200</v>
      </c>
      <c r="S3194" s="3">
        <f>I3194*L3194*R3194</f>
        <v>41000</v>
      </c>
      <c r="T3194" s="2">
        <f>M3194+N3194</f>
        <v>2</v>
      </c>
    </row>
    <row r="3195" spans="1:20" x14ac:dyDescent="0.2">
      <c r="A3195" s="2" t="s">
        <v>5859</v>
      </c>
      <c r="B3195" s="2" t="s">
        <v>1872</v>
      </c>
      <c r="C3195" s="2" t="s">
        <v>26</v>
      </c>
      <c r="D3195" s="2" t="str">
        <f>INDEX(Hotels!$C$2:$C$49,MATCH(C3195,Hotels!$A$2:$A$49,0))</f>
        <v>Jaipur</v>
      </c>
      <c r="E3195" s="11">
        <v>45993</v>
      </c>
      <c r="F3195" s="11">
        <v>46052</v>
      </c>
      <c r="G3195" s="11">
        <v>46055</v>
      </c>
      <c r="H3195" s="13">
        <f>DATE(YEAR(F3195),MONTH(F3195),1)</f>
        <v>46023</v>
      </c>
      <c r="I3195" s="2">
        <f>G3195-F3195</f>
        <v>3</v>
      </c>
      <c r="J3195" s="2">
        <f>F3195-E3195</f>
        <v>59</v>
      </c>
      <c r="K3195" s="2" t="s">
        <v>2668</v>
      </c>
      <c r="L3195" s="2">
        <v>1</v>
      </c>
      <c r="M3195" s="2">
        <v>2</v>
      </c>
      <c r="N3195" s="2">
        <v>0</v>
      </c>
      <c r="O3195" s="2" t="s">
        <v>2670</v>
      </c>
      <c r="P3195" s="2" t="s">
        <v>2656</v>
      </c>
      <c r="Q3195" s="2" t="s">
        <v>2649</v>
      </c>
      <c r="R3195" s="3">
        <v>12600</v>
      </c>
      <c r="S3195" s="3">
        <f>I3195*L3195*R3195</f>
        <v>37800</v>
      </c>
      <c r="T3195" s="2">
        <f>M3195+N3195</f>
        <v>2</v>
      </c>
    </row>
    <row r="3196" spans="1:20" x14ac:dyDescent="0.2">
      <c r="A3196" s="2" t="s">
        <v>5860</v>
      </c>
      <c r="B3196" s="2" t="s">
        <v>1992</v>
      </c>
      <c r="C3196" s="2" t="s">
        <v>26</v>
      </c>
      <c r="D3196" s="2" t="str">
        <f>INDEX(Hotels!$C$2:$C$49,MATCH(C3196,Hotels!$A$2:$A$49,0))</f>
        <v>Jaipur</v>
      </c>
      <c r="E3196" s="11">
        <v>45993</v>
      </c>
      <c r="F3196" s="11">
        <v>46013</v>
      </c>
      <c r="G3196" s="11">
        <v>46018</v>
      </c>
      <c r="H3196" s="13">
        <f>DATE(YEAR(F3196),MONTH(F3196),1)</f>
        <v>45992</v>
      </c>
      <c r="I3196" s="2">
        <f>G3196-F3196</f>
        <v>5</v>
      </c>
      <c r="J3196" s="2">
        <f>F3196-E3196</f>
        <v>20</v>
      </c>
      <c r="K3196" s="2" t="s">
        <v>2668</v>
      </c>
      <c r="L3196" s="2">
        <v>1</v>
      </c>
      <c r="M3196" s="2">
        <v>1</v>
      </c>
      <c r="N3196" s="2">
        <v>0</v>
      </c>
      <c r="O3196" s="2" t="s">
        <v>2670</v>
      </c>
      <c r="P3196" s="2" t="s">
        <v>2652</v>
      </c>
      <c r="Q3196" s="2" t="s">
        <v>2649</v>
      </c>
      <c r="R3196" s="3">
        <v>12700</v>
      </c>
      <c r="S3196" s="3">
        <f>I3196*L3196*R3196</f>
        <v>63500</v>
      </c>
      <c r="T3196" s="2">
        <f>M3196+N3196</f>
        <v>1</v>
      </c>
    </row>
    <row r="3197" spans="1:20" x14ac:dyDescent="0.2">
      <c r="A3197" s="2" t="s">
        <v>5861</v>
      </c>
      <c r="B3197" s="2" t="s">
        <v>2054</v>
      </c>
      <c r="C3197" s="2" t="s">
        <v>43</v>
      </c>
      <c r="D3197" s="2" t="str">
        <f>INDEX(Hotels!$C$2:$C$49,MATCH(C3197,Hotels!$A$2:$A$49,0))</f>
        <v>Agra</v>
      </c>
      <c r="E3197" s="11">
        <v>45993</v>
      </c>
      <c r="F3197" s="11">
        <v>46016</v>
      </c>
      <c r="G3197" s="11">
        <v>46017</v>
      </c>
      <c r="H3197" s="13">
        <f>DATE(YEAR(F3197),MONTH(F3197),1)</f>
        <v>45992</v>
      </c>
      <c r="I3197" s="2">
        <f>G3197-F3197</f>
        <v>1</v>
      </c>
      <c r="J3197" s="2">
        <f>F3197-E3197</f>
        <v>23</v>
      </c>
      <c r="K3197" s="2" t="s">
        <v>2655</v>
      </c>
      <c r="L3197" s="2">
        <v>1</v>
      </c>
      <c r="M3197" s="2">
        <v>1</v>
      </c>
      <c r="N3197" s="2">
        <v>0</v>
      </c>
      <c r="O3197" s="2" t="s">
        <v>2683</v>
      </c>
      <c r="P3197" s="2" t="s">
        <v>2672</v>
      </c>
      <c r="Q3197" s="2" t="s">
        <v>2649</v>
      </c>
      <c r="R3197" s="3">
        <v>6700</v>
      </c>
      <c r="S3197" s="3">
        <f>I3197*L3197*R3197</f>
        <v>6700</v>
      </c>
      <c r="T3197" s="2">
        <f>M3197+N3197</f>
        <v>1</v>
      </c>
    </row>
    <row r="3198" spans="1:20" x14ac:dyDescent="0.2">
      <c r="A3198" s="2" t="s">
        <v>5862</v>
      </c>
      <c r="B3198" s="2" t="s">
        <v>2161</v>
      </c>
      <c r="C3198" s="2" t="s">
        <v>67</v>
      </c>
      <c r="D3198" s="2" t="str">
        <f>INDEX(Hotels!$C$2:$C$49,MATCH(C3198,Hotels!$A$2:$A$49,0))</f>
        <v>New Delhi</v>
      </c>
      <c r="E3198" s="11">
        <v>45993</v>
      </c>
      <c r="F3198" s="11">
        <v>45998</v>
      </c>
      <c r="G3198" s="11">
        <v>45999</v>
      </c>
      <c r="H3198" s="13">
        <f>DATE(YEAR(F3198),MONTH(F3198),1)</f>
        <v>45992</v>
      </c>
      <c r="I3198" s="2">
        <f>G3198-F3198</f>
        <v>1</v>
      </c>
      <c r="J3198" s="2">
        <f>F3198-E3198</f>
        <v>5</v>
      </c>
      <c r="K3198" s="2" t="s">
        <v>2668</v>
      </c>
      <c r="L3198" s="2">
        <v>1</v>
      </c>
      <c r="M3198" s="2">
        <v>1</v>
      </c>
      <c r="N3198" s="2">
        <v>0</v>
      </c>
      <c r="O3198" s="2" t="s">
        <v>2732</v>
      </c>
      <c r="P3198" s="2" t="s">
        <v>2662</v>
      </c>
      <c r="Q3198" s="2" t="s">
        <v>2649</v>
      </c>
      <c r="R3198" s="3">
        <v>5500</v>
      </c>
      <c r="S3198" s="3">
        <f>I3198*L3198*R3198</f>
        <v>5500</v>
      </c>
      <c r="T3198" s="2">
        <f>M3198+N3198</f>
        <v>1</v>
      </c>
    </row>
    <row r="3199" spans="1:20" x14ac:dyDescent="0.2">
      <c r="A3199" s="2" t="s">
        <v>5863</v>
      </c>
      <c r="B3199" s="2" t="s">
        <v>2226</v>
      </c>
      <c r="C3199" s="2" t="s">
        <v>32</v>
      </c>
      <c r="D3199" s="2" t="str">
        <f>INDEX(Hotels!$C$2:$C$49,MATCH(C3199,Hotels!$A$2:$A$49,0))</f>
        <v>Jaipur</v>
      </c>
      <c r="E3199" s="11">
        <v>45993</v>
      </c>
      <c r="F3199" s="11">
        <v>45996</v>
      </c>
      <c r="G3199" s="11">
        <v>45999</v>
      </c>
      <c r="H3199" s="13">
        <f>DATE(YEAR(F3199),MONTH(F3199),1)</f>
        <v>45992</v>
      </c>
      <c r="I3199" s="2">
        <f>G3199-F3199</f>
        <v>3</v>
      </c>
      <c r="J3199" s="2">
        <f>F3199-E3199</f>
        <v>3</v>
      </c>
      <c r="K3199" s="2" t="s">
        <v>2668</v>
      </c>
      <c r="L3199" s="2">
        <v>1</v>
      </c>
      <c r="M3199" s="2">
        <v>2</v>
      </c>
      <c r="N3199" s="2">
        <v>0</v>
      </c>
      <c r="O3199" s="2" t="s">
        <v>2647</v>
      </c>
      <c r="P3199" s="2" t="s">
        <v>2656</v>
      </c>
      <c r="Q3199" s="2" t="s">
        <v>2649</v>
      </c>
      <c r="R3199" s="3">
        <v>5850</v>
      </c>
      <c r="S3199" s="3">
        <f>I3199*L3199*R3199</f>
        <v>17550</v>
      </c>
      <c r="T3199" s="2">
        <f>M3199+N3199</f>
        <v>2</v>
      </c>
    </row>
    <row r="3200" spans="1:20" x14ac:dyDescent="0.2">
      <c r="A3200" s="2" t="s">
        <v>5864</v>
      </c>
      <c r="B3200" s="2" t="s">
        <v>691</v>
      </c>
      <c r="C3200" s="2" t="s">
        <v>89</v>
      </c>
      <c r="D3200" s="2" t="str">
        <f>INDEX(Hotels!$C$2:$C$49,MATCH(C3200,Hotels!$A$2:$A$49,0))</f>
        <v>Kochi</v>
      </c>
      <c r="E3200" s="11">
        <v>45994</v>
      </c>
      <c r="F3200" s="11">
        <v>46077</v>
      </c>
      <c r="G3200" s="11">
        <v>46081</v>
      </c>
      <c r="H3200" s="13">
        <f>DATE(YEAR(F3200),MONTH(F3200),1)</f>
        <v>46054</v>
      </c>
      <c r="I3200" s="2">
        <f>G3200-F3200</f>
        <v>4</v>
      </c>
      <c r="J3200" s="2">
        <f>F3200-E3200</f>
        <v>83</v>
      </c>
      <c r="K3200" s="2" t="s">
        <v>2646</v>
      </c>
      <c r="L3200" s="2">
        <v>4</v>
      </c>
      <c r="M3200" s="2">
        <v>8</v>
      </c>
      <c r="N3200" s="2">
        <v>0</v>
      </c>
      <c r="O3200" s="2" t="s">
        <v>2647</v>
      </c>
      <c r="P3200" s="2" t="s">
        <v>2662</v>
      </c>
      <c r="Q3200" s="2" t="s">
        <v>2649</v>
      </c>
      <c r="R3200" s="3">
        <v>12950</v>
      </c>
      <c r="S3200" s="3">
        <f>I3200*L3200*R3200</f>
        <v>207200</v>
      </c>
      <c r="T3200" s="2">
        <f>M3200+N3200</f>
        <v>8</v>
      </c>
    </row>
    <row r="3201" spans="1:20" x14ac:dyDescent="0.2">
      <c r="A3201" s="2" t="s">
        <v>5865</v>
      </c>
      <c r="B3201" s="2" t="s">
        <v>735</v>
      </c>
      <c r="C3201" s="2" t="s">
        <v>43</v>
      </c>
      <c r="D3201" s="2" t="str">
        <f>INDEX(Hotels!$C$2:$C$49,MATCH(C3201,Hotels!$A$2:$A$49,0))</f>
        <v>Agra</v>
      </c>
      <c r="E3201" s="11">
        <v>45994</v>
      </c>
      <c r="F3201" s="11">
        <v>46024</v>
      </c>
      <c r="G3201" s="11">
        <v>46026</v>
      </c>
      <c r="H3201" s="13">
        <f>DATE(YEAR(F3201),MONTH(F3201),1)</f>
        <v>46023</v>
      </c>
      <c r="I3201" s="2">
        <f>G3201-F3201</f>
        <v>2</v>
      </c>
      <c r="J3201" s="2">
        <f>F3201-E3201</f>
        <v>30</v>
      </c>
      <c r="K3201" s="2" t="s">
        <v>2646</v>
      </c>
      <c r="L3201" s="2">
        <v>1</v>
      </c>
      <c r="M3201" s="2">
        <v>3</v>
      </c>
      <c r="N3201" s="2">
        <v>0</v>
      </c>
      <c r="O3201" s="2" t="s">
        <v>2658</v>
      </c>
      <c r="P3201" s="2" t="s">
        <v>2656</v>
      </c>
      <c r="Q3201" s="2" t="s">
        <v>2649</v>
      </c>
      <c r="R3201" s="3">
        <v>9700</v>
      </c>
      <c r="S3201" s="3">
        <f>I3201*L3201*R3201</f>
        <v>19400</v>
      </c>
      <c r="T3201" s="2">
        <f>M3201+N3201</f>
        <v>3</v>
      </c>
    </row>
    <row r="3202" spans="1:20" x14ac:dyDescent="0.2">
      <c r="A3202" s="2" t="s">
        <v>5866</v>
      </c>
      <c r="B3202" s="2" t="s">
        <v>811</v>
      </c>
      <c r="C3202" s="2" t="s">
        <v>67</v>
      </c>
      <c r="D3202" s="2" t="str">
        <f>INDEX(Hotels!$C$2:$C$49,MATCH(C3202,Hotels!$A$2:$A$49,0))</f>
        <v>New Delhi</v>
      </c>
      <c r="E3202" s="11">
        <v>45994</v>
      </c>
      <c r="F3202" s="11">
        <v>46015</v>
      </c>
      <c r="G3202" s="11">
        <v>46017</v>
      </c>
      <c r="H3202" s="13">
        <f>DATE(YEAR(F3202),MONTH(F3202),1)</f>
        <v>45992</v>
      </c>
      <c r="I3202" s="2">
        <f>G3202-F3202</f>
        <v>2</v>
      </c>
      <c r="J3202" s="2">
        <f>F3202-E3202</f>
        <v>21</v>
      </c>
      <c r="K3202" s="2" t="s">
        <v>2655</v>
      </c>
      <c r="L3202" s="2">
        <v>1</v>
      </c>
      <c r="M3202" s="2">
        <v>1</v>
      </c>
      <c r="N3202" s="2">
        <v>0</v>
      </c>
      <c r="O3202" s="2" t="s">
        <v>2670</v>
      </c>
      <c r="P3202" s="2" t="s">
        <v>2672</v>
      </c>
      <c r="Q3202" s="2" t="s">
        <v>2649</v>
      </c>
      <c r="R3202" s="3">
        <v>6550</v>
      </c>
      <c r="S3202" s="3">
        <f>I3202*L3202*R3202</f>
        <v>13100</v>
      </c>
      <c r="T3202" s="2">
        <f>M3202+N3202</f>
        <v>1</v>
      </c>
    </row>
    <row r="3203" spans="1:20" x14ac:dyDescent="0.2">
      <c r="A3203" s="2" t="s">
        <v>5867</v>
      </c>
      <c r="B3203" s="2" t="s">
        <v>908</v>
      </c>
      <c r="C3203" s="2" t="s">
        <v>9</v>
      </c>
      <c r="D3203" s="2" t="str">
        <f>INDEX(Hotels!$C$2:$C$49,MATCH(C3203,Hotels!$A$2:$A$49,0))</f>
        <v>Goa</v>
      </c>
      <c r="E3203" s="11">
        <v>45994</v>
      </c>
      <c r="F3203" s="11">
        <v>45997</v>
      </c>
      <c r="G3203" s="11">
        <v>46001</v>
      </c>
      <c r="H3203" s="13">
        <f>DATE(YEAR(F3203),MONTH(F3203),1)</f>
        <v>45992</v>
      </c>
      <c r="I3203" s="2">
        <f>G3203-F3203</f>
        <v>4</v>
      </c>
      <c r="J3203" s="2">
        <f>F3203-E3203</f>
        <v>3</v>
      </c>
      <c r="K3203" s="2" t="s">
        <v>2655</v>
      </c>
      <c r="L3203" s="2">
        <v>1</v>
      </c>
      <c r="M3203" s="2">
        <v>2</v>
      </c>
      <c r="N3203" s="2">
        <v>0</v>
      </c>
      <c r="O3203" s="2" t="s">
        <v>2689</v>
      </c>
      <c r="P3203" s="2" t="s">
        <v>2652</v>
      </c>
      <c r="Q3203" s="2" t="s">
        <v>2649</v>
      </c>
      <c r="R3203" s="3">
        <v>8300</v>
      </c>
      <c r="S3203" s="3">
        <f>I3203*L3203*R3203</f>
        <v>33200</v>
      </c>
      <c r="T3203" s="2">
        <f>M3203+N3203</f>
        <v>2</v>
      </c>
    </row>
    <row r="3204" spans="1:20" x14ac:dyDescent="0.2">
      <c r="A3204" s="2" t="s">
        <v>5868</v>
      </c>
      <c r="B3204" s="2" t="s">
        <v>1610</v>
      </c>
      <c r="C3204" s="2" t="s">
        <v>57</v>
      </c>
      <c r="D3204" s="2" t="str">
        <f>INDEX(Hotels!$C$2:$C$49,MATCH(C3204,Hotels!$A$2:$A$49,0))</f>
        <v>Mumbai</v>
      </c>
      <c r="E3204" s="11">
        <v>45994</v>
      </c>
      <c r="F3204" s="11">
        <v>45995</v>
      </c>
      <c r="G3204" s="11">
        <v>45998</v>
      </c>
      <c r="H3204" s="13">
        <f>DATE(YEAR(F3204),MONTH(F3204),1)</f>
        <v>45992</v>
      </c>
      <c r="I3204" s="2">
        <f>G3204-F3204</f>
        <v>3</v>
      </c>
      <c r="J3204" s="2">
        <f>F3204-E3204</f>
        <v>1</v>
      </c>
      <c r="K3204" s="2" t="s">
        <v>2655</v>
      </c>
      <c r="L3204" s="2">
        <v>1</v>
      </c>
      <c r="M3204" s="2">
        <v>2</v>
      </c>
      <c r="N3204" s="2">
        <v>0</v>
      </c>
      <c r="O3204" s="2" t="s">
        <v>2689</v>
      </c>
      <c r="P3204" s="2" t="s">
        <v>2672</v>
      </c>
      <c r="Q3204" s="2" t="s">
        <v>2649</v>
      </c>
      <c r="R3204" s="3">
        <v>11300</v>
      </c>
      <c r="S3204" s="3">
        <f>I3204*L3204*R3204</f>
        <v>33900</v>
      </c>
      <c r="T3204" s="2">
        <f>M3204+N3204</f>
        <v>2</v>
      </c>
    </row>
    <row r="3205" spans="1:20" x14ac:dyDescent="0.2">
      <c r="A3205" s="2" t="s">
        <v>5869</v>
      </c>
      <c r="B3205" s="2" t="s">
        <v>1833</v>
      </c>
      <c r="C3205" s="2" t="s">
        <v>32</v>
      </c>
      <c r="D3205" s="2" t="str">
        <f>INDEX(Hotels!$C$2:$C$49,MATCH(C3205,Hotels!$A$2:$A$49,0))</f>
        <v>Jaipur</v>
      </c>
      <c r="E3205" s="11">
        <v>45994</v>
      </c>
      <c r="F3205" s="11">
        <v>45996</v>
      </c>
      <c r="G3205" s="11">
        <v>45999</v>
      </c>
      <c r="H3205" s="13">
        <f>DATE(YEAR(F3205),MONTH(F3205),1)</f>
        <v>45992</v>
      </c>
      <c r="I3205" s="2">
        <f>G3205-F3205</f>
        <v>3</v>
      </c>
      <c r="J3205" s="2">
        <f>F3205-E3205</f>
        <v>2</v>
      </c>
      <c r="K3205" s="2" t="s">
        <v>2668</v>
      </c>
      <c r="L3205" s="2">
        <v>1</v>
      </c>
      <c r="M3205" s="2">
        <v>2</v>
      </c>
      <c r="N3205" s="2">
        <v>0</v>
      </c>
      <c r="O3205" s="2" t="s">
        <v>2647</v>
      </c>
      <c r="P3205" s="2" t="s">
        <v>2656</v>
      </c>
      <c r="Q3205" s="2" t="s">
        <v>2649</v>
      </c>
      <c r="R3205" s="3">
        <v>5550</v>
      </c>
      <c r="S3205" s="3">
        <f>I3205*L3205*R3205</f>
        <v>16650</v>
      </c>
      <c r="T3205" s="2">
        <f>M3205+N3205</f>
        <v>2</v>
      </c>
    </row>
    <row r="3206" spans="1:20" x14ac:dyDescent="0.2">
      <c r="A3206" s="2" t="s">
        <v>5870</v>
      </c>
      <c r="B3206" s="2" t="s">
        <v>1936</v>
      </c>
      <c r="C3206" s="2" t="s">
        <v>57</v>
      </c>
      <c r="D3206" s="2" t="str">
        <f>INDEX(Hotels!$C$2:$C$49,MATCH(C3206,Hotels!$A$2:$A$49,0))</f>
        <v>Mumbai</v>
      </c>
      <c r="E3206" s="11">
        <v>45994</v>
      </c>
      <c r="F3206" s="11">
        <v>46043</v>
      </c>
      <c r="G3206" s="11">
        <v>46044</v>
      </c>
      <c r="H3206" s="13">
        <f>DATE(YEAR(F3206),MONTH(F3206),1)</f>
        <v>46023</v>
      </c>
      <c r="I3206" s="2">
        <f>G3206-F3206</f>
        <v>1</v>
      </c>
      <c r="J3206" s="2">
        <f>F3206-E3206</f>
        <v>49</v>
      </c>
      <c r="K3206" s="2" t="s">
        <v>2655</v>
      </c>
      <c r="L3206" s="2">
        <v>1</v>
      </c>
      <c r="M3206" s="2">
        <v>1</v>
      </c>
      <c r="N3206" s="2">
        <v>0</v>
      </c>
      <c r="O3206" s="2" t="s">
        <v>2732</v>
      </c>
      <c r="P3206" s="2" t="s">
        <v>2659</v>
      </c>
      <c r="Q3206" s="2" t="s">
        <v>2649</v>
      </c>
      <c r="R3206" s="3">
        <v>11500</v>
      </c>
      <c r="S3206" s="3">
        <f>I3206*L3206*R3206</f>
        <v>11500</v>
      </c>
      <c r="T3206" s="2">
        <f>M3206+N3206</f>
        <v>1</v>
      </c>
    </row>
    <row r="3207" spans="1:20" x14ac:dyDescent="0.2">
      <c r="A3207" s="2" t="s">
        <v>5871</v>
      </c>
      <c r="B3207" s="2" t="s">
        <v>2013</v>
      </c>
      <c r="C3207" s="2" t="s">
        <v>127</v>
      </c>
      <c r="D3207" s="2" t="str">
        <f>INDEX(Hotels!$C$2:$C$49,MATCH(C3207,Hotels!$A$2:$A$49,0))</f>
        <v>Varanasi</v>
      </c>
      <c r="E3207" s="11">
        <v>45994</v>
      </c>
      <c r="F3207" s="11">
        <v>46064</v>
      </c>
      <c r="G3207" s="11">
        <v>46066</v>
      </c>
      <c r="H3207" s="13">
        <f>DATE(YEAR(F3207),MONTH(F3207),1)</f>
        <v>46054</v>
      </c>
      <c r="I3207" s="2">
        <f>G3207-F3207</f>
        <v>2</v>
      </c>
      <c r="J3207" s="2">
        <f>F3207-E3207</f>
        <v>70</v>
      </c>
      <c r="K3207" s="2" t="s">
        <v>2668</v>
      </c>
      <c r="L3207" s="2">
        <v>1</v>
      </c>
      <c r="M3207" s="2">
        <v>2</v>
      </c>
      <c r="N3207" s="2">
        <v>0</v>
      </c>
      <c r="O3207" s="2" t="s">
        <v>2651</v>
      </c>
      <c r="P3207" s="2" t="s">
        <v>2672</v>
      </c>
      <c r="Q3207" s="2" t="s">
        <v>2653</v>
      </c>
      <c r="R3207" s="3">
        <v>5100</v>
      </c>
      <c r="S3207" s="3">
        <f>I3207*L3207*R3207</f>
        <v>10200</v>
      </c>
      <c r="T3207" s="2">
        <f>M3207+N3207</f>
        <v>2</v>
      </c>
    </row>
    <row r="3208" spans="1:20" x14ac:dyDescent="0.2">
      <c r="A3208" s="2" t="s">
        <v>5872</v>
      </c>
      <c r="B3208" s="2" t="s">
        <v>2199</v>
      </c>
      <c r="C3208" s="2" t="s">
        <v>13</v>
      </c>
      <c r="D3208" s="2" t="str">
        <f>INDEX(Hotels!$C$2:$C$49,MATCH(C3208,Hotels!$A$2:$A$49,0))</f>
        <v>Goa</v>
      </c>
      <c r="E3208" s="11">
        <v>45994</v>
      </c>
      <c r="F3208" s="11">
        <v>46050</v>
      </c>
      <c r="G3208" s="11">
        <v>46053</v>
      </c>
      <c r="H3208" s="13">
        <f>DATE(YEAR(F3208),MONTH(F3208),1)</f>
        <v>46023</v>
      </c>
      <c r="I3208" s="2">
        <f>G3208-F3208</f>
        <v>3</v>
      </c>
      <c r="J3208" s="2">
        <f>F3208-E3208</f>
        <v>56</v>
      </c>
      <c r="K3208" s="2" t="s">
        <v>2646</v>
      </c>
      <c r="L3208" s="2">
        <v>3</v>
      </c>
      <c r="M3208" s="2">
        <v>6</v>
      </c>
      <c r="N3208" s="2">
        <v>0</v>
      </c>
      <c r="O3208" s="2" t="s">
        <v>2658</v>
      </c>
      <c r="P3208" s="2" t="s">
        <v>2652</v>
      </c>
      <c r="Q3208" s="2" t="s">
        <v>2649</v>
      </c>
      <c r="R3208" s="3">
        <v>24700</v>
      </c>
      <c r="S3208" s="3">
        <f>I3208*L3208*R3208</f>
        <v>222300</v>
      </c>
      <c r="T3208" s="2">
        <f>M3208+N3208</f>
        <v>6</v>
      </c>
    </row>
    <row r="3209" spans="1:20" x14ac:dyDescent="0.2">
      <c r="A3209" s="2" t="s">
        <v>5873</v>
      </c>
      <c r="B3209" s="2" t="s">
        <v>2321</v>
      </c>
      <c r="C3209" s="2" t="s">
        <v>63</v>
      </c>
      <c r="D3209" s="2" t="str">
        <f>INDEX(Hotels!$C$2:$C$49,MATCH(C3209,Hotels!$A$2:$A$49,0))</f>
        <v>New Delhi</v>
      </c>
      <c r="E3209" s="11">
        <v>45994</v>
      </c>
      <c r="F3209" s="11">
        <v>46008</v>
      </c>
      <c r="G3209" s="11">
        <v>46010</v>
      </c>
      <c r="H3209" s="13">
        <f>DATE(YEAR(F3209),MONTH(F3209),1)</f>
        <v>45992</v>
      </c>
      <c r="I3209" s="2">
        <f>G3209-F3209</f>
        <v>2</v>
      </c>
      <c r="J3209" s="2">
        <f>F3209-E3209</f>
        <v>14</v>
      </c>
      <c r="K3209" s="2" t="s">
        <v>2646</v>
      </c>
      <c r="L3209" s="2">
        <v>1</v>
      </c>
      <c r="M3209" s="2">
        <v>1</v>
      </c>
      <c r="N3209" s="2">
        <v>0</v>
      </c>
      <c r="O3209" s="2" t="s">
        <v>2670</v>
      </c>
      <c r="P3209" s="2" t="s">
        <v>2648</v>
      </c>
      <c r="Q3209" s="2" t="s">
        <v>2653</v>
      </c>
      <c r="R3209" s="3">
        <v>17900</v>
      </c>
      <c r="S3209" s="3">
        <f>I3209*L3209*R3209</f>
        <v>35800</v>
      </c>
      <c r="T3209" s="2">
        <f>M3209+N3209</f>
        <v>1</v>
      </c>
    </row>
    <row r="3210" spans="1:20" x14ac:dyDescent="0.2">
      <c r="A3210" s="2" t="s">
        <v>5874</v>
      </c>
      <c r="B3210" s="2" t="s">
        <v>2585</v>
      </c>
      <c r="C3210" s="2" t="s">
        <v>32</v>
      </c>
      <c r="D3210" s="2" t="str">
        <f>INDEX(Hotels!$C$2:$C$49,MATCH(C3210,Hotels!$A$2:$A$49,0))</f>
        <v>Jaipur</v>
      </c>
      <c r="E3210" s="11">
        <v>45994</v>
      </c>
      <c r="F3210" s="11">
        <v>46027</v>
      </c>
      <c r="G3210" s="11">
        <v>46030</v>
      </c>
      <c r="H3210" s="13">
        <f>DATE(YEAR(F3210),MONTH(F3210),1)</f>
        <v>46023</v>
      </c>
      <c r="I3210" s="2">
        <f>G3210-F3210</f>
        <v>3</v>
      </c>
      <c r="J3210" s="2">
        <f>F3210-E3210</f>
        <v>33</v>
      </c>
      <c r="K3210" s="2" t="s">
        <v>2646</v>
      </c>
      <c r="L3210" s="2">
        <v>1</v>
      </c>
      <c r="M3210" s="2">
        <v>3</v>
      </c>
      <c r="N3210" s="2">
        <v>0</v>
      </c>
      <c r="O3210" s="2" t="s">
        <v>2647</v>
      </c>
      <c r="P3210" s="2" t="s">
        <v>2672</v>
      </c>
      <c r="Q3210" s="2" t="s">
        <v>2649</v>
      </c>
      <c r="R3210" s="3">
        <v>11650</v>
      </c>
      <c r="S3210" s="3">
        <f>I3210*L3210*R3210</f>
        <v>34950</v>
      </c>
      <c r="T3210" s="2">
        <f>M3210+N3210</f>
        <v>3</v>
      </c>
    </row>
    <row r="3211" spans="1:20" x14ac:dyDescent="0.2">
      <c r="A3211" s="2" t="s">
        <v>5875</v>
      </c>
      <c r="B3211" s="2" t="s">
        <v>236</v>
      </c>
      <c r="C3211" s="2" t="s">
        <v>127</v>
      </c>
      <c r="D3211" s="2" t="str">
        <f>INDEX(Hotels!$C$2:$C$49,MATCH(C3211,Hotels!$A$2:$A$49,0))</f>
        <v>Varanasi</v>
      </c>
      <c r="E3211" s="11">
        <v>45995</v>
      </c>
      <c r="F3211" s="11">
        <v>45999</v>
      </c>
      <c r="G3211" s="11">
        <v>46000</v>
      </c>
      <c r="H3211" s="13">
        <f>DATE(YEAR(F3211),MONTH(F3211),1)</f>
        <v>45992</v>
      </c>
      <c r="I3211" s="2">
        <f>G3211-F3211</f>
        <v>1</v>
      </c>
      <c r="J3211" s="2">
        <f>F3211-E3211</f>
        <v>4</v>
      </c>
      <c r="K3211" s="2" t="s">
        <v>2666</v>
      </c>
      <c r="L3211" s="2">
        <v>1</v>
      </c>
      <c r="M3211" s="2">
        <v>1</v>
      </c>
      <c r="N3211" s="2">
        <v>0</v>
      </c>
      <c r="O3211" s="2" t="s">
        <v>2732</v>
      </c>
      <c r="P3211" s="2" t="s">
        <v>2648</v>
      </c>
      <c r="Q3211" s="2" t="s">
        <v>2649</v>
      </c>
      <c r="R3211" s="3">
        <v>15450</v>
      </c>
      <c r="S3211" s="3">
        <f>I3211*L3211*R3211</f>
        <v>15450</v>
      </c>
      <c r="T3211" s="2">
        <f>M3211+N3211</f>
        <v>1</v>
      </c>
    </row>
    <row r="3212" spans="1:20" x14ac:dyDescent="0.2">
      <c r="A3212" s="2" t="s">
        <v>5876</v>
      </c>
      <c r="B3212" s="2" t="s">
        <v>334</v>
      </c>
      <c r="C3212" s="2" t="s">
        <v>125</v>
      </c>
      <c r="D3212" s="2" t="str">
        <f>INDEX(Hotels!$C$2:$C$49,MATCH(C3212,Hotels!$A$2:$A$49,0))</f>
        <v>Varanasi</v>
      </c>
      <c r="E3212" s="11">
        <v>45995</v>
      </c>
      <c r="F3212" s="11">
        <v>45997</v>
      </c>
      <c r="G3212" s="11">
        <v>46001</v>
      </c>
      <c r="H3212" s="13">
        <f>DATE(YEAR(F3212),MONTH(F3212),1)</f>
        <v>45992</v>
      </c>
      <c r="I3212" s="2">
        <f>G3212-F3212</f>
        <v>4</v>
      </c>
      <c r="J3212" s="2">
        <f>F3212-E3212</f>
        <v>2</v>
      </c>
      <c r="K3212" s="2" t="s">
        <v>2655</v>
      </c>
      <c r="L3212" s="2">
        <v>1</v>
      </c>
      <c r="M3212" s="2">
        <v>1</v>
      </c>
      <c r="N3212" s="2">
        <v>1</v>
      </c>
      <c r="O3212" s="2" t="s">
        <v>2670</v>
      </c>
      <c r="P3212" s="2" t="s">
        <v>2652</v>
      </c>
      <c r="Q3212" s="2" t="s">
        <v>2649</v>
      </c>
      <c r="R3212" s="3">
        <v>11450</v>
      </c>
      <c r="S3212" s="3">
        <f>I3212*L3212*R3212</f>
        <v>45800</v>
      </c>
      <c r="T3212" s="2">
        <f>M3212+N3212</f>
        <v>2</v>
      </c>
    </row>
    <row r="3213" spans="1:20" x14ac:dyDescent="0.2">
      <c r="A3213" s="2" t="s">
        <v>5877</v>
      </c>
      <c r="B3213" s="2" t="s">
        <v>752</v>
      </c>
      <c r="C3213" s="2" t="s">
        <v>32</v>
      </c>
      <c r="D3213" s="2" t="str">
        <f>INDEX(Hotels!$C$2:$C$49,MATCH(C3213,Hotels!$A$2:$A$49,0))</f>
        <v>Jaipur</v>
      </c>
      <c r="E3213" s="11">
        <v>45995</v>
      </c>
      <c r="F3213" s="11">
        <v>46057</v>
      </c>
      <c r="G3213" s="11">
        <v>46061</v>
      </c>
      <c r="H3213" s="13">
        <f>DATE(YEAR(F3213),MONTH(F3213),1)</f>
        <v>46054</v>
      </c>
      <c r="I3213" s="2">
        <f>G3213-F3213</f>
        <v>4</v>
      </c>
      <c r="J3213" s="2">
        <f>F3213-E3213</f>
        <v>62</v>
      </c>
      <c r="K3213" s="2" t="s">
        <v>2668</v>
      </c>
      <c r="L3213" s="2">
        <v>4</v>
      </c>
      <c r="M3213" s="2">
        <v>8</v>
      </c>
      <c r="N3213" s="2">
        <v>0</v>
      </c>
      <c r="O3213" s="2" t="s">
        <v>2647</v>
      </c>
      <c r="P3213" s="2" t="s">
        <v>2662</v>
      </c>
      <c r="Q3213" s="2" t="s">
        <v>2649</v>
      </c>
      <c r="R3213" s="3">
        <v>6100</v>
      </c>
      <c r="S3213" s="3">
        <f>I3213*L3213*R3213</f>
        <v>97600</v>
      </c>
      <c r="T3213" s="2">
        <f>M3213+N3213</f>
        <v>8</v>
      </c>
    </row>
    <row r="3214" spans="1:20" x14ac:dyDescent="0.2">
      <c r="A3214" s="2" t="s">
        <v>5878</v>
      </c>
      <c r="B3214" s="2" t="s">
        <v>1068</v>
      </c>
      <c r="C3214" s="2" t="s">
        <v>129</v>
      </c>
      <c r="D3214" s="2" t="str">
        <f>INDEX(Hotels!$C$2:$C$49,MATCH(C3214,Hotels!$A$2:$A$49,0))</f>
        <v>Varanasi</v>
      </c>
      <c r="E3214" s="11">
        <v>45995</v>
      </c>
      <c r="F3214" s="11">
        <v>45995</v>
      </c>
      <c r="G3214" s="11">
        <v>45997</v>
      </c>
      <c r="H3214" s="13">
        <f>DATE(YEAR(F3214),MONTH(F3214),1)</f>
        <v>45992</v>
      </c>
      <c r="I3214" s="2">
        <f>G3214-F3214</f>
        <v>2</v>
      </c>
      <c r="J3214" s="2">
        <f>F3214-E3214</f>
        <v>0</v>
      </c>
      <c r="K3214" s="2" t="s">
        <v>2646</v>
      </c>
      <c r="L3214" s="2">
        <v>1</v>
      </c>
      <c r="M3214" s="2">
        <v>1</v>
      </c>
      <c r="N3214" s="2">
        <v>0</v>
      </c>
      <c r="O3214" s="2" t="s">
        <v>2732</v>
      </c>
      <c r="P3214" s="2" t="s">
        <v>2656</v>
      </c>
      <c r="Q3214" s="2" t="s">
        <v>2649</v>
      </c>
      <c r="R3214" s="3">
        <v>8200</v>
      </c>
      <c r="S3214" s="3">
        <f>I3214*L3214*R3214</f>
        <v>16400</v>
      </c>
      <c r="T3214" s="2">
        <f>M3214+N3214</f>
        <v>1</v>
      </c>
    </row>
    <row r="3215" spans="1:20" x14ac:dyDescent="0.2">
      <c r="A3215" s="2" t="s">
        <v>5879</v>
      </c>
      <c r="B3215" s="2" t="s">
        <v>1549</v>
      </c>
      <c r="C3215" s="2" t="s">
        <v>122</v>
      </c>
      <c r="D3215" s="2" t="str">
        <f>INDEX(Hotels!$C$2:$C$49,MATCH(C3215,Hotels!$A$2:$A$49,0))</f>
        <v>Varanasi</v>
      </c>
      <c r="E3215" s="11">
        <v>45995</v>
      </c>
      <c r="F3215" s="11">
        <v>46022</v>
      </c>
      <c r="G3215" s="11">
        <v>46024</v>
      </c>
      <c r="H3215" s="13">
        <f>DATE(YEAR(F3215),MONTH(F3215),1)</f>
        <v>45992</v>
      </c>
      <c r="I3215" s="2">
        <f>G3215-F3215</f>
        <v>2</v>
      </c>
      <c r="J3215" s="2">
        <f>F3215-E3215</f>
        <v>27</v>
      </c>
      <c r="K3215" s="2" t="s">
        <v>2668</v>
      </c>
      <c r="L3215" s="2">
        <v>1</v>
      </c>
      <c r="M3215" s="2">
        <v>1</v>
      </c>
      <c r="N3215" s="2">
        <v>0</v>
      </c>
      <c r="O3215" s="2" t="s">
        <v>2647</v>
      </c>
      <c r="P3215" s="2" t="s">
        <v>2672</v>
      </c>
      <c r="Q3215" s="2" t="s">
        <v>2649</v>
      </c>
      <c r="R3215" s="3">
        <v>2950</v>
      </c>
      <c r="S3215" s="3">
        <f>I3215*L3215*R3215</f>
        <v>5900</v>
      </c>
      <c r="T3215" s="2">
        <f>M3215+N3215</f>
        <v>1</v>
      </c>
    </row>
    <row r="3216" spans="1:20" x14ac:dyDescent="0.2">
      <c r="A3216" s="2" t="s">
        <v>5880</v>
      </c>
      <c r="B3216" s="2" t="s">
        <v>1587</v>
      </c>
      <c r="C3216" s="2" t="s">
        <v>51</v>
      </c>
      <c r="D3216" s="2" t="str">
        <f>INDEX(Hotels!$C$2:$C$49,MATCH(C3216,Hotels!$A$2:$A$49,0))</f>
        <v>Agra</v>
      </c>
      <c r="E3216" s="11">
        <v>45995</v>
      </c>
      <c r="F3216" s="11">
        <v>46149</v>
      </c>
      <c r="G3216" s="11">
        <v>46152</v>
      </c>
      <c r="H3216" s="13">
        <f>DATE(YEAR(F3216),MONTH(F3216),1)</f>
        <v>46143</v>
      </c>
      <c r="I3216" s="2">
        <f>G3216-F3216</f>
        <v>3</v>
      </c>
      <c r="J3216" s="2">
        <f>F3216-E3216</f>
        <v>154</v>
      </c>
      <c r="K3216" s="2" t="s">
        <v>2666</v>
      </c>
      <c r="L3216" s="2">
        <v>2</v>
      </c>
      <c r="M3216" s="2">
        <v>4</v>
      </c>
      <c r="N3216" s="2">
        <v>0</v>
      </c>
      <c r="O3216" s="2" t="s">
        <v>2658</v>
      </c>
      <c r="P3216" s="2" t="s">
        <v>2652</v>
      </c>
      <c r="Q3216" s="2" t="s">
        <v>2649</v>
      </c>
      <c r="R3216" s="3">
        <v>21300</v>
      </c>
      <c r="S3216" s="3">
        <f>I3216*L3216*R3216</f>
        <v>127800</v>
      </c>
      <c r="T3216" s="2">
        <f>M3216+N3216</f>
        <v>4</v>
      </c>
    </row>
    <row r="3217" spans="1:20" x14ac:dyDescent="0.2">
      <c r="A3217" s="2" t="s">
        <v>5881</v>
      </c>
      <c r="B3217" s="2" t="s">
        <v>1843</v>
      </c>
      <c r="C3217" s="2" t="s">
        <v>37</v>
      </c>
      <c r="D3217" s="2" t="str">
        <f>INDEX(Hotels!$C$2:$C$49,MATCH(C3217,Hotels!$A$2:$A$49,0))</f>
        <v>Udaipur</v>
      </c>
      <c r="E3217" s="11">
        <v>45995</v>
      </c>
      <c r="F3217" s="11">
        <v>46088</v>
      </c>
      <c r="G3217" s="11">
        <v>46090</v>
      </c>
      <c r="H3217" s="13">
        <f>DATE(YEAR(F3217),MONTH(F3217),1)</f>
        <v>46082</v>
      </c>
      <c r="I3217" s="2">
        <f>G3217-F3217</f>
        <v>2</v>
      </c>
      <c r="J3217" s="2">
        <f>F3217-E3217</f>
        <v>93</v>
      </c>
      <c r="K3217" s="2" t="s">
        <v>2666</v>
      </c>
      <c r="L3217" s="2">
        <v>1</v>
      </c>
      <c r="M3217" s="2">
        <v>1</v>
      </c>
      <c r="N3217" s="2">
        <v>0</v>
      </c>
      <c r="O3217" s="2" t="s">
        <v>2689</v>
      </c>
      <c r="P3217" s="2" t="s">
        <v>2648</v>
      </c>
      <c r="Q3217" s="2" t="s">
        <v>2649</v>
      </c>
      <c r="R3217" s="3">
        <v>42400</v>
      </c>
      <c r="S3217" s="3">
        <f>I3217*L3217*R3217</f>
        <v>84800</v>
      </c>
      <c r="T3217" s="2">
        <f>M3217+N3217</f>
        <v>1</v>
      </c>
    </row>
    <row r="3218" spans="1:20" x14ac:dyDescent="0.2">
      <c r="A3218" s="2" t="s">
        <v>5882</v>
      </c>
      <c r="B3218" s="2" t="s">
        <v>2019</v>
      </c>
      <c r="C3218" s="2" t="s">
        <v>129</v>
      </c>
      <c r="D3218" s="2" t="str">
        <f>INDEX(Hotels!$C$2:$C$49,MATCH(C3218,Hotels!$A$2:$A$49,0))</f>
        <v>Varanasi</v>
      </c>
      <c r="E3218" s="11">
        <v>45995</v>
      </c>
      <c r="F3218" s="11">
        <v>46146</v>
      </c>
      <c r="G3218" s="11">
        <v>46152</v>
      </c>
      <c r="H3218" s="13">
        <f>DATE(YEAR(F3218),MONTH(F3218),1)</f>
        <v>46143</v>
      </c>
      <c r="I3218" s="2">
        <f>G3218-F3218</f>
        <v>6</v>
      </c>
      <c r="J3218" s="2">
        <f>F3218-E3218</f>
        <v>151</v>
      </c>
      <c r="K3218" s="2" t="s">
        <v>2668</v>
      </c>
      <c r="L3218" s="2">
        <v>1</v>
      </c>
      <c r="M3218" s="2">
        <v>2</v>
      </c>
      <c r="N3218" s="2">
        <v>3</v>
      </c>
      <c r="O3218" s="2" t="s">
        <v>2670</v>
      </c>
      <c r="P3218" s="2" t="s">
        <v>2652</v>
      </c>
      <c r="Q3218" s="2" t="s">
        <v>2653</v>
      </c>
      <c r="R3218" s="3">
        <v>4000</v>
      </c>
      <c r="S3218" s="3">
        <f>I3218*L3218*R3218</f>
        <v>24000</v>
      </c>
      <c r="T3218" s="2">
        <f>M3218+N3218</f>
        <v>5</v>
      </c>
    </row>
    <row r="3219" spans="1:20" x14ac:dyDescent="0.2">
      <c r="A3219" s="2" t="s">
        <v>5883</v>
      </c>
      <c r="B3219" s="2" t="s">
        <v>2199</v>
      </c>
      <c r="C3219" s="2" t="s">
        <v>97</v>
      </c>
      <c r="D3219" s="2" t="str">
        <f>INDEX(Hotels!$C$2:$C$49,MATCH(C3219,Hotels!$A$2:$A$49,0))</f>
        <v>Shimla</v>
      </c>
      <c r="E3219" s="11">
        <v>45995</v>
      </c>
      <c r="F3219" s="11">
        <v>46140</v>
      </c>
      <c r="G3219" s="11">
        <v>46142</v>
      </c>
      <c r="H3219" s="13">
        <f>DATE(YEAR(F3219),MONTH(F3219),1)</f>
        <v>46113</v>
      </c>
      <c r="I3219" s="2">
        <f>G3219-F3219</f>
        <v>2</v>
      </c>
      <c r="J3219" s="2">
        <f>F3219-E3219</f>
        <v>145</v>
      </c>
      <c r="K3219" s="2" t="s">
        <v>2666</v>
      </c>
      <c r="L3219" s="2">
        <v>4</v>
      </c>
      <c r="M3219" s="2">
        <v>8</v>
      </c>
      <c r="N3219" s="2">
        <v>0</v>
      </c>
      <c r="O3219" s="2" t="s">
        <v>2670</v>
      </c>
      <c r="P3219" s="2" t="s">
        <v>2652</v>
      </c>
      <c r="Q3219" s="2" t="s">
        <v>2649</v>
      </c>
      <c r="R3219" s="3">
        <v>28450</v>
      </c>
      <c r="S3219" s="3">
        <f>I3219*L3219*R3219</f>
        <v>227600</v>
      </c>
      <c r="T3219" s="2">
        <f>M3219+N3219</f>
        <v>8</v>
      </c>
    </row>
    <row r="3220" spans="1:20" x14ac:dyDescent="0.2">
      <c r="A3220" s="2" t="s">
        <v>5884</v>
      </c>
      <c r="B3220" s="2" t="s">
        <v>2317</v>
      </c>
      <c r="C3220" s="2" t="s">
        <v>43</v>
      </c>
      <c r="D3220" s="2" t="str">
        <f>INDEX(Hotels!$C$2:$C$49,MATCH(C3220,Hotels!$A$2:$A$49,0))</f>
        <v>Agra</v>
      </c>
      <c r="E3220" s="11">
        <v>45995</v>
      </c>
      <c r="F3220" s="11">
        <v>45998</v>
      </c>
      <c r="G3220" s="11">
        <v>46000</v>
      </c>
      <c r="H3220" s="13">
        <f>DATE(YEAR(F3220),MONTH(F3220),1)</f>
        <v>45992</v>
      </c>
      <c r="I3220" s="2">
        <f>G3220-F3220</f>
        <v>2</v>
      </c>
      <c r="J3220" s="2">
        <f>F3220-E3220</f>
        <v>3</v>
      </c>
      <c r="K3220" s="2" t="s">
        <v>2655</v>
      </c>
      <c r="L3220" s="2">
        <v>1</v>
      </c>
      <c r="M3220" s="2">
        <v>2</v>
      </c>
      <c r="N3220" s="2">
        <v>0</v>
      </c>
      <c r="O3220" s="2" t="s">
        <v>2647</v>
      </c>
      <c r="P3220" s="2" t="s">
        <v>2656</v>
      </c>
      <c r="Q3220" s="2" t="s">
        <v>2649</v>
      </c>
      <c r="R3220" s="3">
        <v>6000</v>
      </c>
      <c r="S3220" s="3">
        <f>I3220*L3220*R3220</f>
        <v>12000</v>
      </c>
      <c r="T3220" s="2">
        <f>M3220+N3220</f>
        <v>2</v>
      </c>
    </row>
    <row r="3221" spans="1:20" x14ac:dyDescent="0.2">
      <c r="A3221" s="2" t="s">
        <v>5885</v>
      </c>
      <c r="B3221" s="2" t="s">
        <v>2326</v>
      </c>
      <c r="C3221" s="2" t="s">
        <v>81</v>
      </c>
      <c r="D3221" s="2" t="str">
        <f>INDEX(Hotels!$C$2:$C$49,MATCH(C3221,Hotels!$A$2:$A$49,0))</f>
        <v>Bengaluru</v>
      </c>
      <c r="E3221" s="11">
        <v>45995</v>
      </c>
      <c r="F3221" s="11">
        <v>46003</v>
      </c>
      <c r="G3221" s="11">
        <v>46006</v>
      </c>
      <c r="H3221" s="13">
        <f>DATE(YEAR(F3221),MONTH(F3221),1)</f>
        <v>45992</v>
      </c>
      <c r="I3221" s="2">
        <f>G3221-F3221</f>
        <v>3</v>
      </c>
      <c r="J3221" s="2">
        <f>F3221-E3221</f>
        <v>8</v>
      </c>
      <c r="K3221" s="2" t="s">
        <v>2668</v>
      </c>
      <c r="L3221" s="2">
        <v>1</v>
      </c>
      <c r="M3221" s="2">
        <v>2</v>
      </c>
      <c r="N3221" s="2">
        <v>0</v>
      </c>
      <c r="O3221" s="2" t="s">
        <v>2732</v>
      </c>
      <c r="P3221" s="2" t="s">
        <v>2672</v>
      </c>
      <c r="Q3221" s="2" t="s">
        <v>2649</v>
      </c>
      <c r="R3221" s="3">
        <v>16750</v>
      </c>
      <c r="S3221" s="3">
        <f>I3221*L3221*R3221</f>
        <v>50250</v>
      </c>
      <c r="T3221" s="2">
        <f>M3221+N3221</f>
        <v>2</v>
      </c>
    </row>
    <row r="3222" spans="1:20" x14ac:dyDescent="0.2">
      <c r="A3222" s="2" t="s">
        <v>5886</v>
      </c>
      <c r="B3222" s="2" t="s">
        <v>2383</v>
      </c>
      <c r="C3222" s="2" t="s">
        <v>57</v>
      </c>
      <c r="D3222" s="2" t="str">
        <f>INDEX(Hotels!$C$2:$C$49,MATCH(C3222,Hotels!$A$2:$A$49,0))</f>
        <v>Mumbai</v>
      </c>
      <c r="E3222" s="11">
        <v>45995</v>
      </c>
      <c r="F3222" s="11">
        <v>46001</v>
      </c>
      <c r="G3222" s="11">
        <v>46004</v>
      </c>
      <c r="H3222" s="13">
        <f>DATE(YEAR(F3222),MONTH(F3222),1)</f>
        <v>45992</v>
      </c>
      <c r="I3222" s="2">
        <f>G3222-F3222</f>
        <v>3</v>
      </c>
      <c r="J3222" s="2">
        <f>F3222-E3222</f>
        <v>6</v>
      </c>
      <c r="K3222" s="2" t="s">
        <v>2655</v>
      </c>
      <c r="L3222" s="2">
        <v>1</v>
      </c>
      <c r="M3222" s="2">
        <v>2</v>
      </c>
      <c r="N3222" s="2">
        <v>2</v>
      </c>
      <c r="O3222" s="2" t="s">
        <v>2670</v>
      </c>
      <c r="P3222" s="2" t="s">
        <v>2662</v>
      </c>
      <c r="Q3222" s="2" t="s">
        <v>2649</v>
      </c>
      <c r="R3222" s="3">
        <v>12600</v>
      </c>
      <c r="S3222" s="3">
        <f>I3222*L3222*R3222</f>
        <v>37800</v>
      </c>
      <c r="T3222" s="2">
        <f>M3222+N3222</f>
        <v>4</v>
      </c>
    </row>
    <row r="3223" spans="1:20" x14ac:dyDescent="0.2">
      <c r="A3223" s="2" t="s">
        <v>5887</v>
      </c>
      <c r="B3223" s="2" t="s">
        <v>462</v>
      </c>
      <c r="C3223" s="2" t="s">
        <v>63</v>
      </c>
      <c r="D3223" s="2" t="str">
        <f>INDEX(Hotels!$C$2:$C$49,MATCH(C3223,Hotels!$A$2:$A$49,0))</f>
        <v>New Delhi</v>
      </c>
      <c r="E3223" s="11">
        <v>45996</v>
      </c>
      <c r="F3223" s="11">
        <v>45997</v>
      </c>
      <c r="G3223" s="11">
        <v>46000</v>
      </c>
      <c r="H3223" s="13">
        <f>DATE(YEAR(F3223),MONTH(F3223),1)</f>
        <v>45992</v>
      </c>
      <c r="I3223" s="2">
        <f>G3223-F3223</f>
        <v>3</v>
      </c>
      <c r="J3223" s="2">
        <f>F3223-E3223</f>
        <v>1</v>
      </c>
      <c r="K3223" s="2" t="s">
        <v>2655</v>
      </c>
      <c r="L3223" s="2">
        <v>1</v>
      </c>
      <c r="M3223" s="2">
        <v>2</v>
      </c>
      <c r="N3223" s="2">
        <v>1</v>
      </c>
      <c r="O3223" s="2" t="s">
        <v>2670</v>
      </c>
      <c r="P3223" s="2" t="s">
        <v>2652</v>
      </c>
      <c r="Q3223" s="2" t="s">
        <v>2649</v>
      </c>
      <c r="R3223" s="3">
        <v>12050</v>
      </c>
      <c r="S3223" s="3">
        <f>I3223*L3223*R3223</f>
        <v>36150</v>
      </c>
      <c r="T3223" s="2">
        <f>M3223+N3223</f>
        <v>3</v>
      </c>
    </row>
    <row r="3224" spans="1:20" x14ac:dyDescent="0.2">
      <c r="A3224" s="2" t="s">
        <v>5888</v>
      </c>
      <c r="B3224" s="2" t="s">
        <v>605</v>
      </c>
      <c r="C3224" s="2" t="s">
        <v>19</v>
      </c>
      <c r="D3224" s="2" t="str">
        <f>INDEX(Hotels!$C$2:$C$49,MATCH(C3224,Hotels!$A$2:$A$49,0))</f>
        <v>Goa</v>
      </c>
      <c r="E3224" s="11">
        <v>45996</v>
      </c>
      <c r="F3224" s="11">
        <v>46003</v>
      </c>
      <c r="G3224" s="11">
        <v>46006</v>
      </c>
      <c r="H3224" s="13">
        <f>DATE(YEAR(F3224),MONTH(F3224),1)</f>
        <v>45992</v>
      </c>
      <c r="I3224" s="2">
        <f>G3224-F3224</f>
        <v>3</v>
      </c>
      <c r="J3224" s="2">
        <f>F3224-E3224</f>
        <v>7</v>
      </c>
      <c r="K3224" s="2" t="s">
        <v>2668</v>
      </c>
      <c r="L3224" s="2">
        <v>1</v>
      </c>
      <c r="M3224" s="2">
        <v>1</v>
      </c>
      <c r="N3224" s="2">
        <v>0</v>
      </c>
      <c r="O3224" s="2" t="s">
        <v>2689</v>
      </c>
      <c r="P3224" s="2" t="s">
        <v>2652</v>
      </c>
      <c r="Q3224" s="2" t="s">
        <v>2653</v>
      </c>
      <c r="R3224" s="3">
        <v>7500</v>
      </c>
      <c r="S3224" s="3">
        <f>I3224*L3224*R3224</f>
        <v>22500</v>
      </c>
      <c r="T3224" s="2">
        <f>M3224+N3224</f>
        <v>1</v>
      </c>
    </row>
    <row r="3225" spans="1:20" x14ac:dyDescent="0.2">
      <c r="A3225" s="2" t="s">
        <v>5889</v>
      </c>
      <c r="B3225" s="2" t="s">
        <v>1280</v>
      </c>
      <c r="C3225" s="2" t="s">
        <v>57</v>
      </c>
      <c r="D3225" s="2" t="str">
        <f>INDEX(Hotels!$C$2:$C$49,MATCH(C3225,Hotels!$A$2:$A$49,0))</f>
        <v>Mumbai</v>
      </c>
      <c r="E3225" s="11">
        <v>45996</v>
      </c>
      <c r="F3225" s="11">
        <v>46103</v>
      </c>
      <c r="G3225" s="11">
        <v>46105</v>
      </c>
      <c r="H3225" s="13">
        <f>DATE(YEAR(F3225),MONTH(F3225),1)</f>
        <v>46082</v>
      </c>
      <c r="I3225" s="2">
        <f>G3225-F3225</f>
        <v>2</v>
      </c>
      <c r="J3225" s="2">
        <f>F3225-E3225</f>
        <v>107</v>
      </c>
      <c r="K3225" s="2" t="s">
        <v>2655</v>
      </c>
      <c r="L3225" s="2">
        <v>1</v>
      </c>
      <c r="M3225" s="2">
        <v>2</v>
      </c>
      <c r="N3225" s="2">
        <v>0</v>
      </c>
      <c r="O3225" s="2" t="s">
        <v>2661</v>
      </c>
      <c r="P3225" s="2" t="s">
        <v>2652</v>
      </c>
      <c r="Q3225" s="2" t="s">
        <v>2649</v>
      </c>
      <c r="R3225" s="3">
        <v>9100</v>
      </c>
      <c r="S3225" s="3">
        <f>I3225*L3225*R3225</f>
        <v>18200</v>
      </c>
      <c r="T3225" s="2">
        <f>M3225+N3225</f>
        <v>2</v>
      </c>
    </row>
    <row r="3226" spans="1:20" x14ac:dyDescent="0.2">
      <c r="A3226" s="2" t="s">
        <v>5890</v>
      </c>
      <c r="B3226" s="2" t="s">
        <v>1441</v>
      </c>
      <c r="C3226" s="2" t="s">
        <v>13</v>
      </c>
      <c r="D3226" s="2" t="str">
        <f>INDEX(Hotels!$C$2:$C$49,MATCH(C3226,Hotels!$A$2:$A$49,0))</f>
        <v>Goa</v>
      </c>
      <c r="E3226" s="11">
        <v>45996</v>
      </c>
      <c r="F3226" s="11">
        <v>46010</v>
      </c>
      <c r="G3226" s="11">
        <v>46013</v>
      </c>
      <c r="H3226" s="13">
        <f>DATE(YEAR(F3226),MONTH(F3226),1)</f>
        <v>45992</v>
      </c>
      <c r="I3226" s="2">
        <f>G3226-F3226</f>
        <v>3</v>
      </c>
      <c r="J3226" s="2">
        <f>F3226-E3226</f>
        <v>14</v>
      </c>
      <c r="K3226" s="2" t="s">
        <v>2646</v>
      </c>
      <c r="L3226" s="2">
        <v>1</v>
      </c>
      <c r="M3226" s="2">
        <v>1</v>
      </c>
      <c r="N3226" s="2">
        <v>0</v>
      </c>
      <c r="O3226" s="2" t="s">
        <v>2732</v>
      </c>
      <c r="P3226" s="2" t="s">
        <v>2656</v>
      </c>
      <c r="Q3226" s="2" t="s">
        <v>2649</v>
      </c>
      <c r="R3226" s="3">
        <v>25650</v>
      </c>
      <c r="S3226" s="3">
        <f>I3226*L3226*R3226</f>
        <v>76950</v>
      </c>
      <c r="T3226" s="2">
        <f>M3226+N3226</f>
        <v>1</v>
      </c>
    </row>
    <row r="3227" spans="1:20" x14ac:dyDescent="0.2">
      <c r="A3227" s="2" t="s">
        <v>5891</v>
      </c>
      <c r="B3227" s="2" t="s">
        <v>1587</v>
      </c>
      <c r="C3227" s="2" t="s">
        <v>51</v>
      </c>
      <c r="D3227" s="2" t="str">
        <f>INDEX(Hotels!$C$2:$C$49,MATCH(C3227,Hotels!$A$2:$A$49,0))</f>
        <v>Agra</v>
      </c>
      <c r="E3227" s="11">
        <v>45996</v>
      </c>
      <c r="F3227" s="11">
        <v>46015</v>
      </c>
      <c r="G3227" s="11">
        <v>46018</v>
      </c>
      <c r="H3227" s="13">
        <f>DATE(YEAR(F3227),MONTH(F3227),1)</f>
        <v>45992</v>
      </c>
      <c r="I3227" s="2">
        <f>G3227-F3227</f>
        <v>3</v>
      </c>
      <c r="J3227" s="2">
        <f>F3227-E3227</f>
        <v>19</v>
      </c>
      <c r="K3227" s="2" t="s">
        <v>2655</v>
      </c>
      <c r="L3227" s="2">
        <v>4</v>
      </c>
      <c r="M3227" s="2">
        <v>8</v>
      </c>
      <c r="N3227" s="2">
        <v>0</v>
      </c>
      <c r="O3227" s="2" t="s">
        <v>2670</v>
      </c>
      <c r="P3227" s="2" t="s">
        <v>2656</v>
      </c>
      <c r="Q3227" s="2" t="s">
        <v>2649</v>
      </c>
      <c r="R3227" s="3">
        <v>11750</v>
      </c>
      <c r="S3227" s="3">
        <f>I3227*L3227*R3227</f>
        <v>141000</v>
      </c>
      <c r="T3227" s="2">
        <f>M3227+N3227</f>
        <v>8</v>
      </c>
    </row>
    <row r="3228" spans="1:20" x14ac:dyDescent="0.2">
      <c r="A3228" s="2" t="s">
        <v>5892</v>
      </c>
      <c r="B3228" s="2" t="s">
        <v>1618</v>
      </c>
      <c r="C3228" s="2" t="s">
        <v>13</v>
      </c>
      <c r="D3228" s="2" t="str">
        <f>INDEX(Hotels!$C$2:$C$49,MATCH(C3228,Hotels!$A$2:$A$49,0))</f>
        <v>Goa</v>
      </c>
      <c r="E3228" s="11">
        <v>45996</v>
      </c>
      <c r="F3228" s="11">
        <v>46005</v>
      </c>
      <c r="G3228" s="11">
        <v>46006</v>
      </c>
      <c r="H3228" s="13">
        <f>DATE(YEAR(F3228),MONTH(F3228),1)</f>
        <v>45992</v>
      </c>
      <c r="I3228" s="2">
        <f>G3228-F3228</f>
        <v>1</v>
      </c>
      <c r="J3228" s="2">
        <f>F3228-E3228</f>
        <v>9</v>
      </c>
      <c r="K3228" s="2" t="s">
        <v>2655</v>
      </c>
      <c r="L3228" s="2">
        <v>1</v>
      </c>
      <c r="M3228" s="2">
        <v>1</v>
      </c>
      <c r="N3228" s="2">
        <v>0</v>
      </c>
      <c r="O3228" s="2" t="s">
        <v>2732</v>
      </c>
      <c r="P3228" s="2" t="s">
        <v>2656</v>
      </c>
      <c r="Q3228" s="2" t="s">
        <v>2649</v>
      </c>
      <c r="R3228" s="3">
        <v>15400</v>
      </c>
      <c r="S3228" s="3">
        <f>I3228*L3228*R3228</f>
        <v>15400</v>
      </c>
      <c r="T3228" s="2">
        <f>M3228+N3228</f>
        <v>1</v>
      </c>
    </row>
    <row r="3229" spans="1:20" x14ac:dyDescent="0.2">
      <c r="A3229" s="2" t="s">
        <v>5893</v>
      </c>
      <c r="B3229" s="2" t="s">
        <v>1640</v>
      </c>
      <c r="C3229" s="2" t="s">
        <v>34</v>
      </c>
      <c r="D3229" s="2" t="str">
        <f>INDEX(Hotels!$C$2:$C$49,MATCH(C3229,Hotels!$A$2:$A$49,0))</f>
        <v>Udaipur</v>
      </c>
      <c r="E3229" s="11">
        <v>45996</v>
      </c>
      <c r="F3229" s="11">
        <v>46073</v>
      </c>
      <c r="G3229" s="11">
        <v>46078</v>
      </c>
      <c r="H3229" s="13">
        <f>DATE(YEAR(F3229),MONTH(F3229),1)</f>
        <v>46054</v>
      </c>
      <c r="I3229" s="2">
        <f>G3229-F3229</f>
        <v>5</v>
      </c>
      <c r="J3229" s="2">
        <f>F3229-E3229</f>
        <v>77</v>
      </c>
      <c r="K3229" s="2" t="s">
        <v>2668</v>
      </c>
      <c r="L3229" s="2">
        <v>1</v>
      </c>
      <c r="M3229" s="2">
        <v>1</v>
      </c>
      <c r="N3229" s="2">
        <v>0</v>
      </c>
      <c r="O3229" s="2" t="s">
        <v>2651</v>
      </c>
      <c r="P3229" s="2" t="s">
        <v>2672</v>
      </c>
      <c r="Q3229" s="2" t="s">
        <v>2649</v>
      </c>
      <c r="R3229" s="3">
        <v>7050</v>
      </c>
      <c r="S3229" s="3">
        <f>I3229*L3229*R3229</f>
        <v>35250</v>
      </c>
      <c r="T3229" s="2">
        <f>M3229+N3229</f>
        <v>1</v>
      </c>
    </row>
    <row r="3230" spans="1:20" x14ac:dyDescent="0.2">
      <c r="A3230" s="2" t="s">
        <v>5894</v>
      </c>
      <c r="B3230" s="2" t="s">
        <v>1676</v>
      </c>
      <c r="C3230" s="2" t="s">
        <v>51</v>
      </c>
      <c r="D3230" s="2" t="str">
        <f>INDEX(Hotels!$C$2:$C$49,MATCH(C3230,Hotels!$A$2:$A$49,0))</f>
        <v>Agra</v>
      </c>
      <c r="E3230" s="11">
        <v>45996</v>
      </c>
      <c r="F3230" s="11">
        <v>46048</v>
      </c>
      <c r="G3230" s="11">
        <v>46049</v>
      </c>
      <c r="H3230" s="13">
        <f>DATE(YEAR(F3230),MONTH(F3230),1)</f>
        <v>46023</v>
      </c>
      <c r="I3230" s="2">
        <f>G3230-F3230</f>
        <v>1</v>
      </c>
      <c r="J3230" s="2">
        <f>F3230-E3230</f>
        <v>52</v>
      </c>
      <c r="K3230" s="2" t="s">
        <v>2655</v>
      </c>
      <c r="L3230" s="2">
        <v>1</v>
      </c>
      <c r="M3230" s="2">
        <v>2</v>
      </c>
      <c r="N3230" s="2">
        <v>0</v>
      </c>
      <c r="O3230" s="2" t="s">
        <v>2732</v>
      </c>
      <c r="P3230" s="2" t="s">
        <v>2648</v>
      </c>
      <c r="Q3230" s="2" t="s">
        <v>2649</v>
      </c>
      <c r="R3230" s="3">
        <v>11500</v>
      </c>
      <c r="S3230" s="3">
        <f>I3230*L3230*R3230</f>
        <v>11500</v>
      </c>
      <c r="T3230" s="2">
        <f>M3230+N3230</f>
        <v>2</v>
      </c>
    </row>
    <row r="3231" spans="1:20" x14ac:dyDescent="0.2">
      <c r="A3231" s="2" t="s">
        <v>5895</v>
      </c>
      <c r="B3231" s="2" t="s">
        <v>1757</v>
      </c>
      <c r="C3231" s="2" t="s">
        <v>47</v>
      </c>
      <c r="D3231" s="2" t="str">
        <f>INDEX(Hotels!$C$2:$C$49,MATCH(C3231,Hotels!$A$2:$A$49,0))</f>
        <v>Agra</v>
      </c>
      <c r="E3231" s="11">
        <v>45996</v>
      </c>
      <c r="F3231" s="11">
        <v>46003</v>
      </c>
      <c r="G3231" s="11">
        <v>46006</v>
      </c>
      <c r="H3231" s="13">
        <f>DATE(YEAR(F3231),MONTH(F3231),1)</f>
        <v>45992</v>
      </c>
      <c r="I3231" s="2">
        <f>G3231-F3231</f>
        <v>3</v>
      </c>
      <c r="J3231" s="2">
        <f>F3231-E3231</f>
        <v>7</v>
      </c>
      <c r="K3231" s="2" t="s">
        <v>2646</v>
      </c>
      <c r="L3231" s="2">
        <v>1</v>
      </c>
      <c r="M3231" s="2">
        <v>1</v>
      </c>
      <c r="N3231" s="2">
        <v>0</v>
      </c>
      <c r="O3231" s="2" t="s">
        <v>2732</v>
      </c>
      <c r="P3231" s="2" t="s">
        <v>2672</v>
      </c>
      <c r="Q3231" s="2" t="s">
        <v>2653</v>
      </c>
      <c r="R3231" s="3">
        <v>10150</v>
      </c>
      <c r="S3231" s="3">
        <f>I3231*L3231*R3231</f>
        <v>30450</v>
      </c>
      <c r="T3231" s="2">
        <f>M3231+N3231</f>
        <v>1</v>
      </c>
    </row>
    <row r="3232" spans="1:20" x14ac:dyDescent="0.2">
      <c r="A3232" s="2" t="s">
        <v>5896</v>
      </c>
      <c r="B3232" s="2" t="s">
        <v>2036</v>
      </c>
      <c r="C3232" s="2" t="s">
        <v>108</v>
      </c>
      <c r="D3232" s="2" t="str">
        <f>INDEX(Hotels!$C$2:$C$49,MATCH(C3232,Hotels!$A$2:$A$49,0))</f>
        <v>Manali</v>
      </c>
      <c r="E3232" s="11">
        <v>45996</v>
      </c>
      <c r="F3232" s="11">
        <v>46021</v>
      </c>
      <c r="G3232" s="11">
        <v>46025</v>
      </c>
      <c r="H3232" s="13">
        <f>DATE(YEAR(F3232),MONTH(F3232),1)</f>
        <v>45992</v>
      </c>
      <c r="I3232" s="2">
        <f>G3232-F3232</f>
        <v>4</v>
      </c>
      <c r="J3232" s="2">
        <f>F3232-E3232</f>
        <v>25</v>
      </c>
      <c r="K3232" s="2" t="s">
        <v>2646</v>
      </c>
      <c r="L3232" s="2">
        <v>1</v>
      </c>
      <c r="M3232" s="2">
        <v>2</v>
      </c>
      <c r="N3232" s="2">
        <v>0</v>
      </c>
      <c r="O3232" s="2" t="s">
        <v>2689</v>
      </c>
      <c r="P3232" s="2" t="s">
        <v>2662</v>
      </c>
      <c r="Q3232" s="2" t="s">
        <v>2649</v>
      </c>
      <c r="R3232" s="3">
        <v>21150</v>
      </c>
      <c r="S3232" s="3">
        <f>I3232*L3232*R3232</f>
        <v>84600</v>
      </c>
      <c r="T3232" s="2">
        <f>M3232+N3232</f>
        <v>2</v>
      </c>
    </row>
    <row r="3233" spans="1:20" x14ac:dyDescent="0.2">
      <c r="A3233" s="2" t="s">
        <v>5897</v>
      </c>
      <c r="B3233" s="2" t="s">
        <v>2175</v>
      </c>
      <c r="C3233" s="2" t="s">
        <v>37</v>
      </c>
      <c r="D3233" s="2" t="str">
        <f>INDEX(Hotels!$C$2:$C$49,MATCH(C3233,Hotels!$A$2:$A$49,0))</f>
        <v>Udaipur</v>
      </c>
      <c r="E3233" s="11">
        <v>45996</v>
      </c>
      <c r="F3233" s="11">
        <v>46083</v>
      </c>
      <c r="G3233" s="11">
        <v>46086</v>
      </c>
      <c r="H3233" s="13">
        <f>DATE(YEAR(F3233),MONTH(F3233),1)</f>
        <v>46082</v>
      </c>
      <c r="I3233" s="2">
        <f>G3233-F3233</f>
        <v>3</v>
      </c>
      <c r="J3233" s="2">
        <f>F3233-E3233</f>
        <v>87</v>
      </c>
      <c r="K3233" s="2" t="s">
        <v>2646</v>
      </c>
      <c r="L3233" s="2">
        <v>1</v>
      </c>
      <c r="M3233" s="2">
        <v>2</v>
      </c>
      <c r="N3233" s="2">
        <v>2</v>
      </c>
      <c r="O3233" s="2" t="s">
        <v>2670</v>
      </c>
      <c r="P3233" s="2" t="s">
        <v>2652</v>
      </c>
      <c r="Q3233" s="2" t="s">
        <v>2649</v>
      </c>
      <c r="R3233" s="3">
        <v>28250</v>
      </c>
      <c r="S3233" s="3">
        <f>I3233*L3233*R3233</f>
        <v>84750</v>
      </c>
      <c r="T3233" s="2">
        <f>M3233+N3233</f>
        <v>4</v>
      </c>
    </row>
    <row r="3234" spans="1:20" x14ac:dyDescent="0.2">
      <c r="A3234" s="2" t="s">
        <v>5898</v>
      </c>
      <c r="B3234" s="2" t="s">
        <v>2333</v>
      </c>
      <c r="C3234" s="2" t="s">
        <v>89</v>
      </c>
      <c r="D3234" s="2" t="str">
        <f>INDEX(Hotels!$C$2:$C$49,MATCH(C3234,Hotels!$A$2:$A$49,0))</f>
        <v>Kochi</v>
      </c>
      <c r="E3234" s="11">
        <v>45996</v>
      </c>
      <c r="F3234" s="11">
        <v>46017</v>
      </c>
      <c r="G3234" s="11">
        <v>46020</v>
      </c>
      <c r="H3234" s="13">
        <f>DATE(YEAR(F3234),MONTH(F3234),1)</f>
        <v>45992</v>
      </c>
      <c r="I3234" s="2">
        <f>G3234-F3234</f>
        <v>3</v>
      </c>
      <c r="J3234" s="2">
        <f>F3234-E3234</f>
        <v>21</v>
      </c>
      <c r="K3234" s="2" t="s">
        <v>2668</v>
      </c>
      <c r="L3234" s="2">
        <v>1</v>
      </c>
      <c r="M3234" s="2">
        <v>2</v>
      </c>
      <c r="N3234" s="2">
        <v>0</v>
      </c>
      <c r="O3234" s="2" t="s">
        <v>2670</v>
      </c>
      <c r="P3234" s="2" t="s">
        <v>2656</v>
      </c>
      <c r="Q3234" s="2" t="s">
        <v>2649</v>
      </c>
      <c r="R3234" s="3">
        <v>6900</v>
      </c>
      <c r="S3234" s="3">
        <f>I3234*L3234*R3234</f>
        <v>20700</v>
      </c>
      <c r="T3234" s="2">
        <f>M3234+N3234</f>
        <v>2</v>
      </c>
    </row>
    <row r="3235" spans="1:20" x14ac:dyDescent="0.2">
      <c r="A3235" s="2" t="s">
        <v>5899</v>
      </c>
      <c r="B3235" s="2" t="s">
        <v>2433</v>
      </c>
      <c r="C3235" s="2" t="s">
        <v>103</v>
      </c>
      <c r="D3235" s="2" t="str">
        <f>INDEX(Hotels!$C$2:$C$49,MATCH(C3235,Hotels!$A$2:$A$49,0))</f>
        <v>Manali</v>
      </c>
      <c r="E3235" s="11">
        <v>45996</v>
      </c>
      <c r="F3235" s="11">
        <v>46004</v>
      </c>
      <c r="G3235" s="11">
        <v>46006</v>
      </c>
      <c r="H3235" s="13">
        <f>DATE(YEAR(F3235),MONTH(F3235),1)</f>
        <v>45992</v>
      </c>
      <c r="I3235" s="2">
        <f>G3235-F3235</f>
        <v>2</v>
      </c>
      <c r="J3235" s="2">
        <f>F3235-E3235</f>
        <v>8</v>
      </c>
      <c r="K3235" s="2" t="s">
        <v>2668</v>
      </c>
      <c r="L3235" s="2">
        <v>4</v>
      </c>
      <c r="M3235" s="2">
        <v>8</v>
      </c>
      <c r="N3235" s="2">
        <v>0</v>
      </c>
      <c r="O3235" s="2" t="s">
        <v>2732</v>
      </c>
      <c r="P3235" s="2" t="s">
        <v>2652</v>
      </c>
      <c r="Q3235" s="2" t="s">
        <v>2649</v>
      </c>
      <c r="R3235" s="3">
        <v>3900</v>
      </c>
      <c r="S3235" s="3">
        <f>I3235*L3235*R3235</f>
        <v>31200</v>
      </c>
      <c r="T3235" s="2">
        <f>M3235+N3235</f>
        <v>8</v>
      </c>
    </row>
    <row r="3236" spans="1:20" x14ac:dyDescent="0.2">
      <c r="A3236" s="2" t="s">
        <v>5900</v>
      </c>
      <c r="B3236" s="2" t="s">
        <v>2541</v>
      </c>
      <c r="C3236" s="2" t="s">
        <v>91</v>
      </c>
      <c r="D3236" s="2" t="str">
        <f>INDEX(Hotels!$C$2:$C$49,MATCH(C3236,Hotels!$A$2:$A$49,0))</f>
        <v>Kochi</v>
      </c>
      <c r="E3236" s="11">
        <v>45996</v>
      </c>
      <c r="F3236" s="11">
        <v>46003</v>
      </c>
      <c r="G3236" s="11">
        <v>46008</v>
      </c>
      <c r="H3236" s="13">
        <f>DATE(YEAR(F3236),MONTH(F3236),1)</f>
        <v>45992</v>
      </c>
      <c r="I3236" s="2">
        <f>G3236-F3236</f>
        <v>5</v>
      </c>
      <c r="J3236" s="2">
        <f>F3236-E3236</f>
        <v>7</v>
      </c>
      <c r="K3236" s="2" t="s">
        <v>2668</v>
      </c>
      <c r="L3236" s="2">
        <v>1</v>
      </c>
      <c r="M3236" s="2">
        <v>2</v>
      </c>
      <c r="N3236" s="2">
        <v>0</v>
      </c>
      <c r="O3236" s="2" t="s">
        <v>2647</v>
      </c>
      <c r="P3236" s="2" t="s">
        <v>2672</v>
      </c>
      <c r="Q3236" s="2" t="s">
        <v>2649</v>
      </c>
      <c r="R3236" s="3">
        <v>3600</v>
      </c>
      <c r="S3236" s="3">
        <f>I3236*L3236*R3236</f>
        <v>18000</v>
      </c>
      <c r="T3236" s="2">
        <f>M3236+N3236</f>
        <v>2</v>
      </c>
    </row>
    <row r="3237" spans="1:20" x14ac:dyDescent="0.2">
      <c r="A3237" s="2" t="s">
        <v>5901</v>
      </c>
      <c r="B3237" s="2" t="s">
        <v>2572</v>
      </c>
      <c r="C3237" s="2" t="s">
        <v>106</v>
      </c>
      <c r="D3237" s="2" t="str">
        <f>INDEX(Hotels!$C$2:$C$49,MATCH(C3237,Hotels!$A$2:$A$49,0))</f>
        <v>Manali</v>
      </c>
      <c r="E3237" s="11">
        <v>45996</v>
      </c>
      <c r="F3237" s="11">
        <v>46036</v>
      </c>
      <c r="G3237" s="11">
        <v>46039</v>
      </c>
      <c r="H3237" s="13">
        <f>DATE(YEAR(F3237),MONTH(F3237),1)</f>
        <v>46023</v>
      </c>
      <c r="I3237" s="2">
        <f>G3237-F3237</f>
        <v>3</v>
      </c>
      <c r="J3237" s="2">
        <f>F3237-E3237</f>
        <v>40</v>
      </c>
      <c r="K3237" s="2" t="s">
        <v>2668</v>
      </c>
      <c r="L3237" s="2">
        <v>1</v>
      </c>
      <c r="M3237" s="2">
        <v>2</v>
      </c>
      <c r="N3237" s="2">
        <v>1</v>
      </c>
      <c r="O3237" s="2" t="s">
        <v>2658</v>
      </c>
      <c r="P3237" s="2" t="s">
        <v>2652</v>
      </c>
      <c r="Q3237" s="2" t="s">
        <v>2653</v>
      </c>
      <c r="R3237" s="3">
        <v>6150</v>
      </c>
      <c r="S3237" s="3">
        <f>I3237*L3237*R3237</f>
        <v>18450</v>
      </c>
      <c r="T3237" s="2">
        <f>M3237+N3237</f>
        <v>3</v>
      </c>
    </row>
    <row r="3238" spans="1:20" x14ac:dyDescent="0.2">
      <c r="A3238" s="2" t="s">
        <v>5902</v>
      </c>
      <c r="B3238" s="2" t="s">
        <v>1293</v>
      </c>
      <c r="C3238" s="2" t="s">
        <v>34</v>
      </c>
      <c r="D3238" s="2" t="str">
        <f>INDEX(Hotels!$C$2:$C$49,MATCH(C3238,Hotels!$A$2:$A$49,0))</f>
        <v>Udaipur</v>
      </c>
      <c r="E3238" s="11">
        <v>45997</v>
      </c>
      <c r="F3238" s="11">
        <v>46122</v>
      </c>
      <c r="G3238" s="11">
        <v>46126</v>
      </c>
      <c r="H3238" s="13">
        <f>DATE(YEAR(F3238),MONTH(F3238),1)</f>
        <v>46113</v>
      </c>
      <c r="I3238" s="2">
        <f>G3238-F3238</f>
        <v>4</v>
      </c>
      <c r="J3238" s="2">
        <f>F3238-E3238</f>
        <v>125</v>
      </c>
      <c r="K3238" s="2" t="s">
        <v>2646</v>
      </c>
      <c r="L3238" s="2">
        <v>1</v>
      </c>
      <c r="M3238" s="2">
        <v>2</v>
      </c>
      <c r="N3238" s="2">
        <v>1</v>
      </c>
      <c r="O3238" s="2" t="s">
        <v>2647</v>
      </c>
      <c r="P3238" s="2" t="s">
        <v>2656</v>
      </c>
      <c r="Q3238" s="2" t="s">
        <v>2649</v>
      </c>
      <c r="R3238" s="3">
        <v>10800</v>
      </c>
      <c r="S3238" s="3">
        <f>I3238*L3238*R3238</f>
        <v>43200</v>
      </c>
      <c r="T3238" s="2">
        <f>M3238+N3238</f>
        <v>3</v>
      </c>
    </row>
    <row r="3239" spans="1:20" x14ac:dyDescent="0.2">
      <c r="A3239" s="2" t="s">
        <v>5903</v>
      </c>
      <c r="B3239" s="2" t="s">
        <v>1538</v>
      </c>
      <c r="C3239" s="2" t="s">
        <v>61</v>
      </c>
      <c r="D3239" s="2" t="str">
        <f>INDEX(Hotels!$C$2:$C$49,MATCH(C3239,Hotels!$A$2:$A$49,0))</f>
        <v>Mumbai</v>
      </c>
      <c r="E3239" s="11">
        <v>45997</v>
      </c>
      <c r="F3239" s="11">
        <v>46125</v>
      </c>
      <c r="G3239" s="11">
        <v>46128</v>
      </c>
      <c r="H3239" s="13">
        <f>DATE(YEAR(F3239),MONTH(F3239),1)</f>
        <v>46113</v>
      </c>
      <c r="I3239" s="2">
        <f>G3239-F3239</f>
        <v>3</v>
      </c>
      <c r="J3239" s="2">
        <f>F3239-E3239</f>
        <v>128</v>
      </c>
      <c r="K3239" s="2" t="s">
        <v>2646</v>
      </c>
      <c r="L3239" s="2">
        <v>1</v>
      </c>
      <c r="M3239" s="2">
        <v>2</v>
      </c>
      <c r="N3239" s="2">
        <v>1</v>
      </c>
      <c r="O3239" s="2" t="s">
        <v>2670</v>
      </c>
      <c r="P3239" s="2" t="s">
        <v>2652</v>
      </c>
      <c r="Q3239" s="2" t="s">
        <v>2649</v>
      </c>
      <c r="R3239" s="3">
        <v>27250</v>
      </c>
      <c r="S3239" s="3">
        <f>I3239*L3239*R3239</f>
        <v>81750</v>
      </c>
      <c r="T3239" s="2">
        <f>M3239+N3239</f>
        <v>3</v>
      </c>
    </row>
    <row r="3240" spans="1:20" x14ac:dyDescent="0.2">
      <c r="A3240" s="2" t="s">
        <v>5904</v>
      </c>
      <c r="B3240" s="2" t="s">
        <v>1557</v>
      </c>
      <c r="C3240" s="2" t="s">
        <v>83</v>
      </c>
      <c r="D3240" s="2" t="str">
        <f>INDEX(Hotels!$C$2:$C$49,MATCH(C3240,Hotels!$A$2:$A$49,0))</f>
        <v>Kochi</v>
      </c>
      <c r="E3240" s="11">
        <v>45997</v>
      </c>
      <c r="F3240" s="11">
        <v>46022</v>
      </c>
      <c r="G3240" s="11">
        <v>46025</v>
      </c>
      <c r="H3240" s="13">
        <f>DATE(YEAR(F3240),MONTH(F3240),1)</f>
        <v>45992</v>
      </c>
      <c r="I3240" s="2">
        <f>G3240-F3240</f>
        <v>3</v>
      </c>
      <c r="J3240" s="2">
        <f>F3240-E3240</f>
        <v>25</v>
      </c>
      <c r="K3240" s="2" t="s">
        <v>2655</v>
      </c>
      <c r="L3240" s="2">
        <v>1</v>
      </c>
      <c r="M3240" s="2">
        <v>2</v>
      </c>
      <c r="N3240" s="2">
        <v>0</v>
      </c>
      <c r="O3240" s="2" t="s">
        <v>2651</v>
      </c>
      <c r="P3240" s="2" t="s">
        <v>2656</v>
      </c>
      <c r="Q3240" s="2" t="s">
        <v>2649</v>
      </c>
      <c r="R3240" s="3">
        <v>13750</v>
      </c>
      <c r="S3240" s="3">
        <f>I3240*L3240*R3240</f>
        <v>41250</v>
      </c>
      <c r="T3240" s="2">
        <f>M3240+N3240</f>
        <v>2</v>
      </c>
    </row>
    <row r="3241" spans="1:20" x14ac:dyDescent="0.2">
      <c r="A3241" s="2" t="s">
        <v>5905</v>
      </c>
      <c r="B3241" s="2" t="s">
        <v>1801</v>
      </c>
      <c r="C3241" s="2" t="s">
        <v>81</v>
      </c>
      <c r="D3241" s="2" t="str">
        <f>INDEX(Hotels!$C$2:$C$49,MATCH(C3241,Hotels!$A$2:$A$49,0))</f>
        <v>Bengaluru</v>
      </c>
      <c r="E3241" s="11">
        <v>45997</v>
      </c>
      <c r="F3241" s="11">
        <v>46004</v>
      </c>
      <c r="G3241" s="11">
        <v>46007</v>
      </c>
      <c r="H3241" s="13">
        <f>DATE(YEAR(F3241),MONTH(F3241),1)</f>
        <v>45992</v>
      </c>
      <c r="I3241" s="2">
        <f>G3241-F3241</f>
        <v>3</v>
      </c>
      <c r="J3241" s="2">
        <f>F3241-E3241</f>
        <v>7</v>
      </c>
      <c r="K3241" s="2" t="s">
        <v>2655</v>
      </c>
      <c r="L3241" s="2">
        <v>1</v>
      </c>
      <c r="M3241" s="2">
        <v>1</v>
      </c>
      <c r="N3241" s="2">
        <v>0</v>
      </c>
      <c r="O3241" s="2" t="s">
        <v>2732</v>
      </c>
      <c r="P3241" s="2" t="s">
        <v>2652</v>
      </c>
      <c r="Q3241" s="2" t="s">
        <v>2649</v>
      </c>
      <c r="R3241" s="3">
        <v>20100</v>
      </c>
      <c r="S3241" s="3">
        <f>I3241*L3241*R3241</f>
        <v>60300</v>
      </c>
      <c r="T3241" s="2">
        <f>M3241+N3241</f>
        <v>1</v>
      </c>
    </row>
    <row r="3242" spans="1:20" x14ac:dyDescent="0.2">
      <c r="A3242" s="2" t="s">
        <v>5906</v>
      </c>
      <c r="B3242" s="2" t="s">
        <v>1808</v>
      </c>
      <c r="C3242" s="2" t="s">
        <v>97</v>
      </c>
      <c r="D3242" s="2" t="str">
        <f>INDEX(Hotels!$C$2:$C$49,MATCH(C3242,Hotels!$A$2:$A$49,0))</f>
        <v>Shimla</v>
      </c>
      <c r="E3242" s="11">
        <v>45997</v>
      </c>
      <c r="F3242" s="11">
        <v>45998</v>
      </c>
      <c r="G3242" s="11">
        <v>46000</v>
      </c>
      <c r="H3242" s="13">
        <f>DATE(YEAR(F3242),MONTH(F3242),1)</f>
        <v>45992</v>
      </c>
      <c r="I3242" s="2">
        <f>G3242-F3242</f>
        <v>2</v>
      </c>
      <c r="J3242" s="2">
        <f>F3242-E3242</f>
        <v>1</v>
      </c>
      <c r="K3242" s="2" t="s">
        <v>2666</v>
      </c>
      <c r="L3242" s="2">
        <v>1</v>
      </c>
      <c r="M3242" s="2">
        <v>1</v>
      </c>
      <c r="N3242" s="2">
        <v>0</v>
      </c>
      <c r="O3242" s="2" t="s">
        <v>2732</v>
      </c>
      <c r="P3242" s="2" t="s">
        <v>2662</v>
      </c>
      <c r="Q3242" s="2" t="s">
        <v>2649</v>
      </c>
      <c r="R3242" s="3">
        <v>28800</v>
      </c>
      <c r="S3242" s="3">
        <f>I3242*L3242*R3242</f>
        <v>57600</v>
      </c>
      <c r="T3242" s="2">
        <f>M3242+N3242</f>
        <v>1</v>
      </c>
    </row>
    <row r="3243" spans="1:20" x14ac:dyDescent="0.2">
      <c r="A3243" s="2" t="s">
        <v>5907</v>
      </c>
      <c r="B3243" s="2" t="s">
        <v>1854</v>
      </c>
      <c r="C3243" s="2" t="s">
        <v>129</v>
      </c>
      <c r="D3243" s="2" t="str">
        <f>INDEX(Hotels!$C$2:$C$49,MATCH(C3243,Hotels!$A$2:$A$49,0))</f>
        <v>Varanasi</v>
      </c>
      <c r="E3243" s="11">
        <v>45997</v>
      </c>
      <c r="F3243" s="11">
        <v>45998</v>
      </c>
      <c r="G3243" s="11">
        <v>46003</v>
      </c>
      <c r="H3243" s="13">
        <f>DATE(YEAR(F3243),MONTH(F3243),1)</f>
        <v>45992</v>
      </c>
      <c r="I3243" s="2">
        <f>G3243-F3243</f>
        <v>5</v>
      </c>
      <c r="J3243" s="2">
        <f>F3243-E3243</f>
        <v>1</v>
      </c>
      <c r="K3243" s="2" t="s">
        <v>2668</v>
      </c>
      <c r="L3243" s="2">
        <v>1</v>
      </c>
      <c r="M3243" s="2">
        <v>2</v>
      </c>
      <c r="N3243" s="2">
        <v>0</v>
      </c>
      <c r="O3243" s="2" t="s">
        <v>2689</v>
      </c>
      <c r="P3243" s="2" t="s">
        <v>2662</v>
      </c>
      <c r="Q3243" s="2" t="s">
        <v>2649</v>
      </c>
      <c r="R3243" s="3">
        <v>4600</v>
      </c>
      <c r="S3243" s="3">
        <f>I3243*L3243*R3243</f>
        <v>23000</v>
      </c>
      <c r="T3243" s="2">
        <f>M3243+N3243</f>
        <v>2</v>
      </c>
    </row>
    <row r="3244" spans="1:20" x14ac:dyDescent="0.2">
      <c r="A3244" s="2" t="s">
        <v>5908</v>
      </c>
      <c r="B3244" s="2" t="s">
        <v>2089</v>
      </c>
      <c r="C3244" s="2" t="s">
        <v>118</v>
      </c>
      <c r="D3244" s="2" t="str">
        <f>INDEX(Hotels!$C$2:$C$49,MATCH(C3244,Hotels!$A$2:$A$49,0))</f>
        <v>Rishikesh</v>
      </c>
      <c r="E3244" s="11">
        <v>45997</v>
      </c>
      <c r="F3244" s="11">
        <v>46110</v>
      </c>
      <c r="G3244" s="11">
        <v>46113</v>
      </c>
      <c r="H3244" s="13">
        <f>DATE(YEAR(F3244),MONTH(F3244),1)</f>
        <v>46082</v>
      </c>
      <c r="I3244" s="2">
        <f>G3244-F3244</f>
        <v>3</v>
      </c>
      <c r="J3244" s="2">
        <f>F3244-E3244</f>
        <v>113</v>
      </c>
      <c r="K3244" s="2" t="s">
        <v>2655</v>
      </c>
      <c r="L3244" s="2">
        <v>1</v>
      </c>
      <c r="M3244" s="2">
        <v>2</v>
      </c>
      <c r="N3244" s="2">
        <v>3</v>
      </c>
      <c r="O3244" s="2" t="s">
        <v>2683</v>
      </c>
      <c r="P3244" s="2" t="s">
        <v>2662</v>
      </c>
      <c r="Q3244" s="2" t="s">
        <v>2653</v>
      </c>
      <c r="R3244" s="3">
        <v>11500</v>
      </c>
      <c r="S3244" s="3">
        <f>I3244*L3244*R3244</f>
        <v>34500</v>
      </c>
      <c r="T3244" s="2">
        <f>M3244+N3244</f>
        <v>5</v>
      </c>
    </row>
    <row r="3245" spans="1:20" x14ac:dyDescent="0.2">
      <c r="A3245" s="2" t="s">
        <v>5909</v>
      </c>
      <c r="B3245" s="2" t="s">
        <v>2099</v>
      </c>
      <c r="C3245" s="2" t="s">
        <v>19</v>
      </c>
      <c r="D3245" s="2" t="str">
        <f>INDEX(Hotels!$C$2:$C$49,MATCH(C3245,Hotels!$A$2:$A$49,0))</f>
        <v>Goa</v>
      </c>
      <c r="E3245" s="11">
        <v>45997</v>
      </c>
      <c r="F3245" s="11">
        <v>46009</v>
      </c>
      <c r="G3245" s="11">
        <v>46011</v>
      </c>
      <c r="H3245" s="13">
        <f>DATE(YEAR(F3245),MONTH(F3245),1)</f>
        <v>45992</v>
      </c>
      <c r="I3245" s="2">
        <f>G3245-F3245</f>
        <v>2</v>
      </c>
      <c r="J3245" s="2">
        <f>F3245-E3245</f>
        <v>12</v>
      </c>
      <c r="K3245" s="2" t="s">
        <v>2655</v>
      </c>
      <c r="L3245" s="2">
        <v>1</v>
      </c>
      <c r="M3245" s="2">
        <v>1</v>
      </c>
      <c r="N3245" s="2">
        <v>0</v>
      </c>
      <c r="O3245" s="2" t="s">
        <v>2732</v>
      </c>
      <c r="P3245" s="2" t="s">
        <v>2652</v>
      </c>
      <c r="Q3245" s="2" t="s">
        <v>2649</v>
      </c>
      <c r="R3245" s="3">
        <v>9600</v>
      </c>
      <c r="S3245" s="3">
        <f>I3245*L3245*R3245</f>
        <v>19200</v>
      </c>
      <c r="T3245" s="2">
        <f>M3245+N3245</f>
        <v>1</v>
      </c>
    </row>
    <row r="3246" spans="1:20" x14ac:dyDescent="0.2">
      <c r="A3246" s="2" t="s">
        <v>5910</v>
      </c>
      <c r="B3246" s="2" t="s">
        <v>2586</v>
      </c>
      <c r="C3246" s="2" t="s">
        <v>103</v>
      </c>
      <c r="D3246" s="2" t="str">
        <f>INDEX(Hotels!$C$2:$C$49,MATCH(C3246,Hotels!$A$2:$A$49,0))</f>
        <v>Manali</v>
      </c>
      <c r="E3246" s="11">
        <v>45997</v>
      </c>
      <c r="F3246" s="11">
        <v>46007</v>
      </c>
      <c r="G3246" s="11">
        <v>46010</v>
      </c>
      <c r="H3246" s="13">
        <f>DATE(YEAR(F3246),MONTH(F3246),1)</f>
        <v>45992</v>
      </c>
      <c r="I3246" s="2">
        <f>G3246-F3246</f>
        <v>3</v>
      </c>
      <c r="J3246" s="2">
        <f>F3246-E3246</f>
        <v>10</v>
      </c>
      <c r="K3246" s="2" t="s">
        <v>2655</v>
      </c>
      <c r="L3246" s="2">
        <v>1</v>
      </c>
      <c r="M3246" s="2">
        <v>1</v>
      </c>
      <c r="N3246" s="2">
        <v>0</v>
      </c>
      <c r="O3246" s="2" t="s">
        <v>2683</v>
      </c>
      <c r="P3246" s="2" t="s">
        <v>2652</v>
      </c>
      <c r="Q3246" s="2" t="s">
        <v>2649</v>
      </c>
      <c r="R3246" s="3">
        <v>5050</v>
      </c>
      <c r="S3246" s="3">
        <f>I3246*L3246*R3246</f>
        <v>15150</v>
      </c>
      <c r="T3246" s="2">
        <f>M3246+N3246</f>
        <v>1</v>
      </c>
    </row>
    <row r="3247" spans="1:20" x14ac:dyDescent="0.2">
      <c r="A3247" s="2" t="s">
        <v>5911</v>
      </c>
      <c r="B3247" s="2" t="s">
        <v>241</v>
      </c>
      <c r="C3247" s="2" t="s">
        <v>69</v>
      </c>
      <c r="D3247" s="2" t="str">
        <f>INDEX(Hotels!$C$2:$C$49,MATCH(C3247,Hotels!$A$2:$A$49,0))</f>
        <v>New Delhi</v>
      </c>
      <c r="E3247" s="11">
        <v>45998</v>
      </c>
      <c r="F3247" s="11">
        <v>46129</v>
      </c>
      <c r="G3247" s="11">
        <v>46133</v>
      </c>
      <c r="H3247" s="13">
        <f>DATE(YEAR(F3247),MONTH(F3247),1)</f>
        <v>46113</v>
      </c>
      <c r="I3247" s="2">
        <f>G3247-F3247</f>
        <v>4</v>
      </c>
      <c r="J3247" s="2">
        <f>F3247-E3247</f>
        <v>131</v>
      </c>
      <c r="K3247" s="2" t="s">
        <v>2646</v>
      </c>
      <c r="L3247" s="2">
        <v>2</v>
      </c>
      <c r="M3247" s="2">
        <v>4</v>
      </c>
      <c r="N3247" s="2">
        <v>0</v>
      </c>
      <c r="O3247" s="2" t="s">
        <v>2647</v>
      </c>
      <c r="P3247" s="2" t="s">
        <v>2656</v>
      </c>
      <c r="Q3247" s="2" t="s">
        <v>2664</v>
      </c>
      <c r="R3247" s="3">
        <v>24900</v>
      </c>
      <c r="S3247" s="3">
        <f>I3247*L3247*R3247</f>
        <v>199200</v>
      </c>
      <c r="T3247" s="2">
        <f>M3247+N3247</f>
        <v>4</v>
      </c>
    </row>
    <row r="3248" spans="1:20" x14ac:dyDescent="0.2">
      <c r="A3248" s="2" t="s">
        <v>5912</v>
      </c>
      <c r="B3248" s="2" t="s">
        <v>293</v>
      </c>
      <c r="C3248" s="2" t="s">
        <v>106</v>
      </c>
      <c r="D3248" s="2" t="str">
        <f>INDEX(Hotels!$C$2:$C$49,MATCH(C3248,Hotels!$A$2:$A$49,0))</f>
        <v>Manali</v>
      </c>
      <c r="E3248" s="11">
        <v>45998</v>
      </c>
      <c r="F3248" s="11">
        <v>46025</v>
      </c>
      <c r="G3248" s="11">
        <v>46031</v>
      </c>
      <c r="H3248" s="13">
        <f>DATE(YEAR(F3248),MONTH(F3248),1)</f>
        <v>46023</v>
      </c>
      <c r="I3248" s="2">
        <f>G3248-F3248</f>
        <v>6</v>
      </c>
      <c r="J3248" s="2">
        <f>F3248-E3248</f>
        <v>27</v>
      </c>
      <c r="K3248" s="2" t="s">
        <v>2655</v>
      </c>
      <c r="L3248" s="2">
        <v>1</v>
      </c>
      <c r="M3248" s="2">
        <v>2</v>
      </c>
      <c r="N3248" s="2">
        <v>3</v>
      </c>
      <c r="O3248" s="2" t="s">
        <v>2683</v>
      </c>
      <c r="P3248" s="2" t="s">
        <v>2652</v>
      </c>
      <c r="Q3248" s="2" t="s">
        <v>2649</v>
      </c>
      <c r="R3248" s="3">
        <v>7700</v>
      </c>
      <c r="S3248" s="3">
        <f>I3248*L3248*R3248</f>
        <v>46200</v>
      </c>
      <c r="T3248" s="2">
        <f>M3248+N3248</f>
        <v>5</v>
      </c>
    </row>
    <row r="3249" spans="1:20" x14ac:dyDescent="0.2">
      <c r="A3249" s="2" t="s">
        <v>5913</v>
      </c>
      <c r="B3249" s="2" t="s">
        <v>1225</v>
      </c>
      <c r="C3249" s="2" t="s">
        <v>57</v>
      </c>
      <c r="D3249" s="2" t="str">
        <f>INDEX(Hotels!$C$2:$C$49,MATCH(C3249,Hotels!$A$2:$A$49,0))</f>
        <v>Mumbai</v>
      </c>
      <c r="E3249" s="11">
        <v>45998</v>
      </c>
      <c r="F3249" s="11">
        <v>46008</v>
      </c>
      <c r="G3249" s="11">
        <v>46011</v>
      </c>
      <c r="H3249" s="13">
        <f>DATE(YEAR(F3249),MONTH(F3249),1)</f>
        <v>45992</v>
      </c>
      <c r="I3249" s="2">
        <f>G3249-F3249</f>
        <v>3</v>
      </c>
      <c r="J3249" s="2">
        <f>F3249-E3249</f>
        <v>10</v>
      </c>
      <c r="K3249" s="2" t="s">
        <v>2655</v>
      </c>
      <c r="L3249" s="2">
        <v>1</v>
      </c>
      <c r="M3249" s="2">
        <v>2</v>
      </c>
      <c r="N3249" s="2">
        <v>0</v>
      </c>
      <c r="O3249" s="2" t="s">
        <v>2647</v>
      </c>
      <c r="P3249" s="2" t="s">
        <v>2662</v>
      </c>
      <c r="Q3249" s="2" t="s">
        <v>2649</v>
      </c>
      <c r="R3249" s="3">
        <v>12600</v>
      </c>
      <c r="S3249" s="3">
        <f>I3249*L3249*R3249</f>
        <v>37800</v>
      </c>
      <c r="T3249" s="2">
        <f>M3249+N3249</f>
        <v>2</v>
      </c>
    </row>
    <row r="3250" spans="1:20" x14ac:dyDescent="0.2">
      <c r="A3250" s="2" t="s">
        <v>5914</v>
      </c>
      <c r="B3250" s="2" t="s">
        <v>1242</v>
      </c>
      <c r="C3250" s="2" t="s">
        <v>22</v>
      </c>
      <c r="D3250" s="2" t="str">
        <f>INDEX(Hotels!$C$2:$C$49,MATCH(C3250,Hotels!$A$2:$A$49,0))</f>
        <v>Jaipur</v>
      </c>
      <c r="E3250" s="11">
        <v>45998</v>
      </c>
      <c r="F3250" s="11">
        <v>46046</v>
      </c>
      <c r="G3250" s="11">
        <v>46048</v>
      </c>
      <c r="H3250" s="13">
        <f>DATE(YEAR(F3250),MONTH(F3250),1)</f>
        <v>46023</v>
      </c>
      <c r="I3250" s="2">
        <f>G3250-F3250</f>
        <v>2</v>
      </c>
      <c r="J3250" s="2">
        <f>F3250-E3250</f>
        <v>48</v>
      </c>
      <c r="K3250" s="2" t="s">
        <v>2655</v>
      </c>
      <c r="L3250" s="2">
        <v>1</v>
      </c>
      <c r="M3250" s="2">
        <v>1</v>
      </c>
      <c r="N3250" s="2">
        <v>0</v>
      </c>
      <c r="O3250" s="2" t="s">
        <v>2647</v>
      </c>
      <c r="P3250" s="2" t="s">
        <v>2662</v>
      </c>
      <c r="Q3250" s="2" t="s">
        <v>2649</v>
      </c>
      <c r="R3250" s="3">
        <v>5350</v>
      </c>
      <c r="S3250" s="3">
        <f>I3250*L3250*R3250</f>
        <v>10700</v>
      </c>
      <c r="T3250" s="2">
        <f>M3250+N3250</f>
        <v>1</v>
      </c>
    </row>
    <row r="3251" spans="1:20" x14ac:dyDescent="0.2">
      <c r="A3251" s="2" t="s">
        <v>5915</v>
      </c>
      <c r="B3251" s="2" t="s">
        <v>1705</v>
      </c>
      <c r="C3251" s="2" t="s">
        <v>93</v>
      </c>
      <c r="D3251" s="2" t="str">
        <f>INDEX(Hotels!$C$2:$C$49,MATCH(C3251,Hotels!$A$2:$A$49,0))</f>
        <v>Shimla</v>
      </c>
      <c r="E3251" s="11">
        <v>45998</v>
      </c>
      <c r="F3251" s="11">
        <v>46001</v>
      </c>
      <c r="G3251" s="11">
        <v>46002</v>
      </c>
      <c r="H3251" s="13">
        <f>DATE(YEAR(F3251),MONTH(F3251),1)</f>
        <v>45992</v>
      </c>
      <c r="I3251" s="2">
        <f>G3251-F3251</f>
        <v>1</v>
      </c>
      <c r="J3251" s="2">
        <f>F3251-E3251</f>
        <v>3</v>
      </c>
      <c r="K3251" s="2" t="s">
        <v>2646</v>
      </c>
      <c r="L3251" s="2">
        <v>1</v>
      </c>
      <c r="M3251" s="2">
        <v>1</v>
      </c>
      <c r="N3251" s="2">
        <v>0</v>
      </c>
      <c r="O3251" s="2" t="s">
        <v>2732</v>
      </c>
      <c r="P3251" s="2" t="s">
        <v>2662</v>
      </c>
      <c r="Q3251" s="2" t="s">
        <v>2664</v>
      </c>
      <c r="R3251" s="3">
        <v>9550</v>
      </c>
      <c r="S3251" s="3">
        <f>I3251*L3251*R3251</f>
        <v>9550</v>
      </c>
      <c r="T3251" s="2">
        <f>M3251+N3251</f>
        <v>1</v>
      </c>
    </row>
    <row r="3252" spans="1:20" x14ac:dyDescent="0.2">
      <c r="A3252" s="2" t="s">
        <v>5916</v>
      </c>
      <c r="B3252" s="2" t="s">
        <v>1762</v>
      </c>
      <c r="C3252" s="2" t="s">
        <v>59</v>
      </c>
      <c r="D3252" s="2" t="str">
        <f>INDEX(Hotels!$C$2:$C$49,MATCH(C3252,Hotels!$A$2:$A$49,0))</f>
        <v>Mumbai</v>
      </c>
      <c r="E3252" s="11">
        <v>45998</v>
      </c>
      <c r="F3252" s="11">
        <v>46116</v>
      </c>
      <c r="G3252" s="11">
        <v>46119</v>
      </c>
      <c r="H3252" s="13">
        <f>DATE(YEAR(F3252),MONTH(F3252),1)</f>
        <v>46113</v>
      </c>
      <c r="I3252" s="2">
        <f>G3252-F3252</f>
        <v>3</v>
      </c>
      <c r="J3252" s="2">
        <f>F3252-E3252</f>
        <v>118</v>
      </c>
      <c r="K3252" s="2" t="s">
        <v>2668</v>
      </c>
      <c r="L3252" s="2">
        <v>1</v>
      </c>
      <c r="M3252" s="2">
        <v>2</v>
      </c>
      <c r="N3252" s="2">
        <v>3</v>
      </c>
      <c r="O3252" s="2" t="s">
        <v>2658</v>
      </c>
      <c r="P3252" s="2" t="s">
        <v>2652</v>
      </c>
      <c r="Q3252" s="2" t="s">
        <v>2649</v>
      </c>
      <c r="R3252" s="3">
        <v>4750</v>
      </c>
      <c r="S3252" s="3">
        <f>I3252*L3252*R3252</f>
        <v>14250</v>
      </c>
      <c r="T3252" s="2">
        <f>M3252+N3252</f>
        <v>5</v>
      </c>
    </row>
    <row r="3253" spans="1:20" x14ac:dyDescent="0.2">
      <c r="A3253" s="2" t="s">
        <v>5917</v>
      </c>
      <c r="B3253" s="2" t="s">
        <v>2269</v>
      </c>
      <c r="C3253" s="2" t="s">
        <v>93</v>
      </c>
      <c r="D3253" s="2" t="str">
        <f>INDEX(Hotels!$C$2:$C$49,MATCH(C3253,Hotels!$A$2:$A$49,0))</f>
        <v>Shimla</v>
      </c>
      <c r="E3253" s="11">
        <v>45998</v>
      </c>
      <c r="F3253" s="11">
        <v>46043</v>
      </c>
      <c r="G3253" s="11">
        <v>46046</v>
      </c>
      <c r="H3253" s="13">
        <f>DATE(YEAR(F3253),MONTH(F3253),1)</f>
        <v>46023</v>
      </c>
      <c r="I3253" s="2">
        <f>G3253-F3253</f>
        <v>3</v>
      </c>
      <c r="J3253" s="2">
        <f>F3253-E3253</f>
        <v>45</v>
      </c>
      <c r="K3253" s="2" t="s">
        <v>2668</v>
      </c>
      <c r="L3253" s="2">
        <v>1</v>
      </c>
      <c r="M3253" s="2">
        <v>2</v>
      </c>
      <c r="N3253" s="2">
        <v>0</v>
      </c>
      <c r="O3253" s="2" t="s">
        <v>2732</v>
      </c>
      <c r="P3253" s="2" t="s">
        <v>2656</v>
      </c>
      <c r="Q3253" s="2" t="s">
        <v>2649</v>
      </c>
      <c r="R3253" s="3">
        <v>4000</v>
      </c>
      <c r="S3253" s="3">
        <f>I3253*L3253*R3253</f>
        <v>12000</v>
      </c>
      <c r="T3253" s="2">
        <f>M3253+N3253</f>
        <v>2</v>
      </c>
    </row>
    <row r="3254" spans="1:20" x14ac:dyDescent="0.2">
      <c r="A3254" s="2" t="s">
        <v>5918</v>
      </c>
      <c r="B3254" s="2" t="s">
        <v>2442</v>
      </c>
      <c r="C3254" s="2" t="s">
        <v>112</v>
      </c>
      <c r="D3254" s="2" t="str">
        <f>INDEX(Hotels!$C$2:$C$49,MATCH(C3254,Hotels!$A$2:$A$49,0))</f>
        <v>Rishikesh</v>
      </c>
      <c r="E3254" s="11">
        <v>45998</v>
      </c>
      <c r="F3254" s="11">
        <v>46035</v>
      </c>
      <c r="G3254" s="11">
        <v>46040</v>
      </c>
      <c r="H3254" s="13">
        <f>DATE(YEAR(F3254),MONTH(F3254),1)</f>
        <v>46023</v>
      </c>
      <c r="I3254" s="2">
        <f>G3254-F3254</f>
        <v>5</v>
      </c>
      <c r="J3254" s="2">
        <f>F3254-E3254</f>
        <v>37</v>
      </c>
      <c r="K3254" s="2" t="s">
        <v>2668</v>
      </c>
      <c r="L3254" s="2">
        <v>1</v>
      </c>
      <c r="M3254" s="2">
        <v>1</v>
      </c>
      <c r="N3254" s="2">
        <v>0</v>
      </c>
      <c r="O3254" s="2" t="s">
        <v>2683</v>
      </c>
      <c r="P3254" s="2" t="s">
        <v>2656</v>
      </c>
      <c r="Q3254" s="2" t="s">
        <v>2649</v>
      </c>
      <c r="R3254" s="3">
        <v>4350</v>
      </c>
      <c r="S3254" s="3">
        <f>I3254*L3254*R3254</f>
        <v>21750</v>
      </c>
      <c r="T3254" s="2">
        <f>M3254+N3254</f>
        <v>1</v>
      </c>
    </row>
    <row r="3255" spans="1:20" x14ac:dyDescent="0.2">
      <c r="A3255" s="2" t="s">
        <v>5919</v>
      </c>
      <c r="B3255" s="2" t="s">
        <v>2452</v>
      </c>
      <c r="C3255" s="2" t="s">
        <v>71</v>
      </c>
      <c r="D3255" s="2" t="str">
        <f>INDEX(Hotels!$C$2:$C$49,MATCH(C3255,Hotels!$A$2:$A$49,0))</f>
        <v>New Delhi</v>
      </c>
      <c r="E3255" s="11">
        <v>45998</v>
      </c>
      <c r="F3255" s="11">
        <v>46002</v>
      </c>
      <c r="G3255" s="11">
        <v>46003</v>
      </c>
      <c r="H3255" s="13">
        <f>DATE(YEAR(F3255),MONTH(F3255),1)</f>
        <v>45992</v>
      </c>
      <c r="I3255" s="2">
        <f>G3255-F3255</f>
        <v>1</v>
      </c>
      <c r="J3255" s="2">
        <f>F3255-E3255</f>
        <v>4</v>
      </c>
      <c r="K3255" s="2" t="s">
        <v>2668</v>
      </c>
      <c r="L3255" s="2">
        <v>1</v>
      </c>
      <c r="M3255" s="2">
        <v>1</v>
      </c>
      <c r="N3255" s="2">
        <v>0</v>
      </c>
      <c r="O3255" s="2" t="s">
        <v>2689</v>
      </c>
      <c r="P3255" s="2" t="s">
        <v>2656</v>
      </c>
      <c r="Q3255" s="2" t="s">
        <v>2649</v>
      </c>
      <c r="R3255" s="3">
        <v>8700</v>
      </c>
      <c r="S3255" s="3">
        <f>I3255*L3255*R3255</f>
        <v>8700</v>
      </c>
      <c r="T3255" s="2">
        <f>M3255+N3255</f>
        <v>1</v>
      </c>
    </row>
    <row r="3256" spans="1:20" x14ac:dyDescent="0.2">
      <c r="A3256" s="2" t="s">
        <v>5920</v>
      </c>
      <c r="B3256" s="2" t="s">
        <v>2538</v>
      </c>
      <c r="C3256" s="2" t="s">
        <v>79</v>
      </c>
      <c r="D3256" s="2" t="str">
        <f>INDEX(Hotels!$C$2:$C$49,MATCH(C3256,Hotels!$A$2:$A$49,0))</f>
        <v>Bengaluru</v>
      </c>
      <c r="E3256" s="11">
        <v>45998</v>
      </c>
      <c r="F3256" s="11">
        <v>46007</v>
      </c>
      <c r="G3256" s="11">
        <v>46009</v>
      </c>
      <c r="H3256" s="13">
        <f>DATE(YEAR(F3256),MONTH(F3256),1)</f>
        <v>45992</v>
      </c>
      <c r="I3256" s="2">
        <f>G3256-F3256</f>
        <v>2</v>
      </c>
      <c r="J3256" s="2">
        <f>F3256-E3256</f>
        <v>9</v>
      </c>
      <c r="K3256" s="2" t="s">
        <v>2668</v>
      </c>
      <c r="L3256" s="2">
        <v>1</v>
      </c>
      <c r="M3256" s="2">
        <v>2</v>
      </c>
      <c r="N3256" s="2">
        <v>0</v>
      </c>
      <c r="O3256" s="2" t="s">
        <v>2689</v>
      </c>
      <c r="P3256" s="2" t="s">
        <v>2656</v>
      </c>
      <c r="Q3256" s="2" t="s">
        <v>2649</v>
      </c>
      <c r="R3256" s="3">
        <v>4750</v>
      </c>
      <c r="S3256" s="3">
        <f>I3256*L3256*R3256</f>
        <v>9500</v>
      </c>
      <c r="T3256" s="2">
        <f>M3256+N3256</f>
        <v>2</v>
      </c>
    </row>
    <row r="3257" spans="1:20" x14ac:dyDescent="0.2">
      <c r="A3257" s="2" t="s">
        <v>5921</v>
      </c>
      <c r="B3257" s="2" t="s">
        <v>1146</v>
      </c>
      <c r="C3257" s="2" t="s">
        <v>97</v>
      </c>
      <c r="D3257" s="2" t="str">
        <f>INDEX(Hotels!$C$2:$C$49,MATCH(C3257,Hotels!$A$2:$A$49,0))</f>
        <v>Shimla</v>
      </c>
      <c r="E3257" s="11">
        <v>45999</v>
      </c>
      <c r="F3257" s="11">
        <v>46059</v>
      </c>
      <c r="G3257" s="11">
        <v>46062</v>
      </c>
      <c r="H3257" s="13">
        <f>DATE(YEAR(F3257),MONTH(F3257),1)</f>
        <v>46054</v>
      </c>
      <c r="I3257" s="2">
        <f>G3257-F3257</f>
        <v>3</v>
      </c>
      <c r="J3257" s="2">
        <f>F3257-E3257</f>
        <v>60</v>
      </c>
      <c r="K3257" s="2" t="s">
        <v>2655</v>
      </c>
      <c r="L3257" s="2">
        <v>1</v>
      </c>
      <c r="M3257" s="2">
        <v>2</v>
      </c>
      <c r="N3257" s="2">
        <v>1</v>
      </c>
      <c r="O3257" s="2" t="s">
        <v>2670</v>
      </c>
      <c r="P3257" s="2" t="s">
        <v>2652</v>
      </c>
      <c r="Q3257" s="2" t="s">
        <v>2649</v>
      </c>
      <c r="R3257" s="3">
        <v>11350</v>
      </c>
      <c r="S3257" s="3">
        <f>I3257*L3257*R3257</f>
        <v>34050</v>
      </c>
      <c r="T3257" s="2">
        <f>M3257+N3257</f>
        <v>3</v>
      </c>
    </row>
    <row r="3258" spans="1:20" x14ac:dyDescent="0.2">
      <c r="A3258" s="2" t="s">
        <v>5922</v>
      </c>
      <c r="B3258" s="2" t="s">
        <v>1687</v>
      </c>
      <c r="C3258" s="2" t="s">
        <v>39</v>
      </c>
      <c r="D3258" s="2" t="str">
        <f>INDEX(Hotels!$C$2:$C$49,MATCH(C3258,Hotels!$A$2:$A$49,0))</f>
        <v>Udaipur</v>
      </c>
      <c r="E3258" s="11">
        <v>45999</v>
      </c>
      <c r="F3258" s="11">
        <v>45999</v>
      </c>
      <c r="G3258" s="11">
        <v>46003</v>
      </c>
      <c r="H3258" s="13">
        <f>DATE(YEAR(F3258),MONTH(F3258),1)</f>
        <v>45992</v>
      </c>
      <c r="I3258" s="2">
        <f>G3258-F3258</f>
        <v>4</v>
      </c>
      <c r="J3258" s="2">
        <f>F3258-E3258</f>
        <v>0</v>
      </c>
      <c r="K3258" s="2" t="s">
        <v>2668</v>
      </c>
      <c r="L3258" s="2">
        <v>1</v>
      </c>
      <c r="M3258" s="2">
        <v>1</v>
      </c>
      <c r="N3258" s="2">
        <v>0</v>
      </c>
      <c r="O3258" s="2" t="s">
        <v>2647</v>
      </c>
      <c r="P3258" s="2" t="s">
        <v>2648</v>
      </c>
      <c r="Q3258" s="2" t="s">
        <v>2649</v>
      </c>
      <c r="R3258" s="3">
        <v>6350</v>
      </c>
      <c r="S3258" s="3">
        <f>I3258*L3258*R3258</f>
        <v>25400</v>
      </c>
      <c r="T3258" s="2">
        <f>M3258+N3258</f>
        <v>1</v>
      </c>
    </row>
    <row r="3259" spans="1:20" x14ac:dyDescent="0.2">
      <c r="A3259" s="2" t="s">
        <v>5923</v>
      </c>
      <c r="B3259" s="2" t="s">
        <v>1713</v>
      </c>
      <c r="C3259" s="2" t="s">
        <v>37</v>
      </c>
      <c r="D3259" s="2" t="str">
        <f>INDEX(Hotels!$C$2:$C$49,MATCH(C3259,Hotels!$A$2:$A$49,0))</f>
        <v>Udaipur</v>
      </c>
      <c r="E3259" s="11">
        <v>45999</v>
      </c>
      <c r="F3259" s="11">
        <v>46000</v>
      </c>
      <c r="G3259" s="11">
        <v>46003</v>
      </c>
      <c r="H3259" s="13">
        <f>DATE(YEAR(F3259),MONTH(F3259),1)</f>
        <v>45992</v>
      </c>
      <c r="I3259" s="2">
        <f>G3259-F3259</f>
        <v>3</v>
      </c>
      <c r="J3259" s="2">
        <f>F3259-E3259</f>
        <v>1</v>
      </c>
      <c r="K3259" s="2" t="s">
        <v>2655</v>
      </c>
      <c r="L3259" s="2">
        <v>2</v>
      </c>
      <c r="M3259" s="2">
        <v>4</v>
      </c>
      <c r="N3259" s="2">
        <v>0</v>
      </c>
      <c r="O3259" s="2" t="s">
        <v>2670</v>
      </c>
      <c r="P3259" s="2" t="s">
        <v>2662</v>
      </c>
      <c r="Q3259" s="2" t="s">
        <v>2649</v>
      </c>
      <c r="R3259" s="3">
        <v>19400</v>
      </c>
      <c r="S3259" s="3">
        <f>I3259*L3259*R3259</f>
        <v>116400</v>
      </c>
      <c r="T3259" s="2">
        <f>M3259+N3259</f>
        <v>4</v>
      </c>
    </row>
    <row r="3260" spans="1:20" x14ac:dyDescent="0.2">
      <c r="A3260" s="2" t="s">
        <v>5924</v>
      </c>
      <c r="B3260" s="2" t="s">
        <v>1846</v>
      </c>
      <c r="C3260" s="2" t="s">
        <v>47</v>
      </c>
      <c r="D3260" s="2" t="str">
        <f>INDEX(Hotels!$C$2:$C$49,MATCH(C3260,Hotels!$A$2:$A$49,0))</f>
        <v>Agra</v>
      </c>
      <c r="E3260" s="11">
        <v>45999</v>
      </c>
      <c r="F3260" s="11">
        <v>46004</v>
      </c>
      <c r="G3260" s="11">
        <v>46009</v>
      </c>
      <c r="H3260" s="13">
        <f>DATE(YEAR(F3260),MONTH(F3260),1)</f>
        <v>45992</v>
      </c>
      <c r="I3260" s="2">
        <f>G3260-F3260</f>
        <v>5</v>
      </c>
      <c r="J3260" s="2">
        <f>F3260-E3260</f>
        <v>5</v>
      </c>
      <c r="K3260" s="2" t="s">
        <v>2668</v>
      </c>
      <c r="L3260" s="2">
        <v>1</v>
      </c>
      <c r="M3260" s="2">
        <v>2</v>
      </c>
      <c r="N3260" s="2">
        <v>1</v>
      </c>
      <c r="O3260" s="2" t="s">
        <v>2658</v>
      </c>
      <c r="P3260" s="2" t="s">
        <v>2656</v>
      </c>
      <c r="Q3260" s="2" t="s">
        <v>2649</v>
      </c>
      <c r="R3260" s="3">
        <v>5350</v>
      </c>
      <c r="S3260" s="3">
        <f>I3260*L3260*R3260</f>
        <v>26750</v>
      </c>
      <c r="T3260" s="2">
        <f>M3260+N3260</f>
        <v>3</v>
      </c>
    </row>
    <row r="3261" spans="1:20" x14ac:dyDescent="0.2">
      <c r="A3261" s="2" t="s">
        <v>5925</v>
      </c>
      <c r="B3261" s="2" t="s">
        <v>2371</v>
      </c>
      <c r="C3261" s="2" t="s">
        <v>53</v>
      </c>
      <c r="D3261" s="2" t="str">
        <f>INDEX(Hotels!$C$2:$C$49,MATCH(C3261,Hotels!$A$2:$A$49,0))</f>
        <v>Mumbai</v>
      </c>
      <c r="E3261" s="11">
        <v>45999</v>
      </c>
      <c r="F3261" s="11">
        <v>46023</v>
      </c>
      <c r="G3261" s="11">
        <v>46028</v>
      </c>
      <c r="H3261" s="13">
        <f>DATE(YEAR(F3261),MONTH(F3261),1)</f>
        <v>46023</v>
      </c>
      <c r="I3261" s="2">
        <f>G3261-F3261</f>
        <v>5</v>
      </c>
      <c r="J3261" s="2">
        <f>F3261-E3261</f>
        <v>24</v>
      </c>
      <c r="K3261" s="2" t="s">
        <v>2666</v>
      </c>
      <c r="L3261" s="2">
        <v>1</v>
      </c>
      <c r="M3261" s="2">
        <v>2</v>
      </c>
      <c r="N3261" s="2">
        <v>3</v>
      </c>
      <c r="O3261" s="2" t="s">
        <v>2651</v>
      </c>
      <c r="P3261" s="2" t="s">
        <v>2648</v>
      </c>
      <c r="Q3261" s="2" t="s">
        <v>2649</v>
      </c>
      <c r="R3261" s="3">
        <v>29400</v>
      </c>
      <c r="S3261" s="3">
        <f>I3261*L3261*R3261</f>
        <v>147000</v>
      </c>
      <c r="T3261" s="2">
        <f>M3261+N3261</f>
        <v>5</v>
      </c>
    </row>
    <row r="3262" spans="1:20" x14ac:dyDescent="0.2">
      <c r="A3262" s="2" t="s">
        <v>5926</v>
      </c>
      <c r="B3262" s="2" t="s">
        <v>2406</v>
      </c>
      <c r="C3262" s="2" t="s">
        <v>53</v>
      </c>
      <c r="D3262" s="2" t="str">
        <f>INDEX(Hotels!$C$2:$C$49,MATCH(C3262,Hotels!$A$2:$A$49,0))</f>
        <v>Mumbai</v>
      </c>
      <c r="E3262" s="11">
        <v>45999</v>
      </c>
      <c r="F3262" s="11">
        <v>46006</v>
      </c>
      <c r="G3262" s="11">
        <v>46009</v>
      </c>
      <c r="H3262" s="13">
        <f>DATE(YEAR(F3262),MONTH(F3262),1)</f>
        <v>45992</v>
      </c>
      <c r="I3262" s="2">
        <f>G3262-F3262</f>
        <v>3</v>
      </c>
      <c r="J3262" s="2">
        <f>F3262-E3262</f>
        <v>7</v>
      </c>
      <c r="K3262" s="2" t="s">
        <v>2646</v>
      </c>
      <c r="L3262" s="2">
        <v>1</v>
      </c>
      <c r="M3262" s="2">
        <v>1</v>
      </c>
      <c r="N3262" s="2">
        <v>0</v>
      </c>
      <c r="O3262" s="2" t="s">
        <v>2732</v>
      </c>
      <c r="P3262" s="2" t="s">
        <v>2656</v>
      </c>
      <c r="Q3262" s="2" t="s">
        <v>2649</v>
      </c>
      <c r="R3262" s="3">
        <v>19150</v>
      </c>
      <c r="S3262" s="3">
        <f>I3262*L3262*R3262</f>
        <v>57450</v>
      </c>
      <c r="T3262" s="2">
        <f>M3262+N3262</f>
        <v>1</v>
      </c>
    </row>
    <row r="3263" spans="1:20" x14ac:dyDescent="0.2">
      <c r="A3263" s="2" t="s">
        <v>5927</v>
      </c>
      <c r="B3263" s="2" t="s">
        <v>1273</v>
      </c>
      <c r="C3263" s="2" t="s">
        <v>9</v>
      </c>
      <c r="D3263" s="2" t="str">
        <f>INDEX(Hotels!$C$2:$C$49,MATCH(C3263,Hotels!$A$2:$A$49,0))</f>
        <v>Goa</v>
      </c>
      <c r="E3263" s="11">
        <v>46000</v>
      </c>
      <c r="F3263" s="11">
        <v>46001</v>
      </c>
      <c r="G3263" s="11">
        <v>46002</v>
      </c>
      <c r="H3263" s="13">
        <f>DATE(YEAR(F3263),MONTH(F3263),1)</f>
        <v>45992</v>
      </c>
      <c r="I3263" s="2">
        <f>G3263-F3263</f>
        <v>1</v>
      </c>
      <c r="J3263" s="2">
        <f>F3263-E3263</f>
        <v>1</v>
      </c>
      <c r="K3263" s="2" t="s">
        <v>2668</v>
      </c>
      <c r="L3263" s="2">
        <v>1</v>
      </c>
      <c r="M3263" s="2">
        <v>1</v>
      </c>
      <c r="N3263" s="2">
        <v>0</v>
      </c>
      <c r="O3263" s="2" t="s">
        <v>2732</v>
      </c>
      <c r="P3263" s="2" t="s">
        <v>2662</v>
      </c>
      <c r="Q3263" s="2" t="s">
        <v>2649</v>
      </c>
      <c r="R3263" s="3">
        <v>6350</v>
      </c>
      <c r="S3263" s="3">
        <f>I3263*L3263*R3263</f>
        <v>6350</v>
      </c>
      <c r="T3263" s="2">
        <f>M3263+N3263</f>
        <v>1</v>
      </c>
    </row>
    <row r="3264" spans="1:20" x14ac:dyDescent="0.2">
      <c r="A3264" s="2" t="s">
        <v>5928</v>
      </c>
      <c r="B3264" s="2" t="s">
        <v>1343</v>
      </c>
      <c r="C3264" s="2" t="s">
        <v>26</v>
      </c>
      <c r="D3264" s="2" t="str">
        <f>INDEX(Hotels!$C$2:$C$49,MATCH(C3264,Hotels!$A$2:$A$49,0))</f>
        <v>Jaipur</v>
      </c>
      <c r="E3264" s="11">
        <v>46000</v>
      </c>
      <c r="F3264" s="11">
        <v>46011</v>
      </c>
      <c r="G3264" s="11">
        <v>46013</v>
      </c>
      <c r="H3264" s="13">
        <f>DATE(YEAR(F3264),MONTH(F3264),1)</f>
        <v>45992</v>
      </c>
      <c r="I3264" s="2">
        <f>G3264-F3264</f>
        <v>2</v>
      </c>
      <c r="J3264" s="2">
        <f>F3264-E3264</f>
        <v>11</v>
      </c>
      <c r="K3264" s="2" t="s">
        <v>2666</v>
      </c>
      <c r="L3264" s="2">
        <v>1</v>
      </c>
      <c r="M3264" s="2">
        <v>1</v>
      </c>
      <c r="N3264" s="2">
        <v>0</v>
      </c>
      <c r="O3264" s="2" t="s">
        <v>2732</v>
      </c>
      <c r="P3264" s="2" t="s">
        <v>2652</v>
      </c>
      <c r="Q3264" s="2" t="s">
        <v>2649</v>
      </c>
      <c r="R3264" s="3">
        <v>31750</v>
      </c>
      <c r="S3264" s="3">
        <f>I3264*L3264*R3264</f>
        <v>63500</v>
      </c>
      <c r="T3264" s="2">
        <f>M3264+N3264</f>
        <v>1</v>
      </c>
    </row>
    <row r="3265" spans="1:20" x14ac:dyDescent="0.2">
      <c r="A3265" s="2" t="s">
        <v>5929</v>
      </c>
      <c r="B3265" s="2" t="s">
        <v>1380</v>
      </c>
      <c r="C3265" s="2" t="s">
        <v>51</v>
      </c>
      <c r="D3265" s="2" t="str">
        <f>INDEX(Hotels!$C$2:$C$49,MATCH(C3265,Hotels!$A$2:$A$49,0))</f>
        <v>Agra</v>
      </c>
      <c r="E3265" s="11">
        <v>46000</v>
      </c>
      <c r="F3265" s="11">
        <v>46019</v>
      </c>
      <c r="G3265" s="11">
        <v>46022</v>
      </c>
      <c r="H3265" s="13">
        <f>DATE(YEAR(F3265),MONTH(F3265),1)</f>
        <v>45992</v>
      </c>
      <c r="I3265" s="2">
        <f>G3265-F3265</f>
        <v>3</v>
      </c>
      <c r="J3265" s="2">
        <f>F3265-E3265</f>
        <v>19</v>
      </c>
      <c r="K3265" s="2" t="s">
        <v>2668</v>
      </c>
      <c r="L3265" s="2">
        <v>1</v>
      </c>
      <c r="M3265" s="2">
        <v>2</v>
      </c>
      <c r="N3265" s="2">
        <v>0</v>
      </c>
      <c r="O3265" s="2" t="s">
        <v>2683</v>
      </c>
      <c r="P3265" s="2" t="s">
        <v>2656</v>
      </c>
      <c r="Q3265" s="2" t="s">
        <v>2649</v>
      </c>
      <c r="R3265" s="3">
        <v>9150</v>
      </c>
      <c r="S3265" s="3">
        <f>I3265*L3265*R3265</f>
        <v>27450</v>
      </c>
      <c r="T3265" s="2">
        <f>M3265+N3265</f>
        <v>2</v>
      </c>
    </row>
    <row r="3266" spans="1:20" x14ac:dyDescent="0.2">
      <c r="A3266" s="2" t="s">
        <v>5930</v>
      </c>
      <c r="B3266" s="2" t="s">
        <v>2069</v>
      </c>
      <c r="C3266" s="2" t="s">
        <v>69</v>
      </c>
      <c r="D3266" s="2" t="str">
        <f>INDEX(Hotels!$C$2:$C$49,MATCH(C3266,Hotels!$A$2:$A$49,0))</f>
        <v>New Delhi</v>
      </c>
      <c r="E3266" s="11">
        <v>46000</v>
      </c>
      <c r="F3266" s="11">
        <v>46001</v>
      </c>
      <c r="G3266" s="11">
        <v>46004</v>
      </c>
      <c r="H3266" s="13">
        <f>DATE(YEAR(F3266),MONTH(F3266),1)</f>
        <v>45992</v>
      </c>
      <c r="I3266" s="2">
        <f>G3266-F3266</f>
        <v>3</v>
      </c>
      <c r="J3266" s="2">
        <f>F3266-E3266</f>
        <v>1</v>
      </c>
      <c r="K3266" s="2" t="s">
        <v>2646</v>
      </c>
      <c r="L3266" s="2">
        <v>1</v>
      </c>
      <c r="M3266" s="2">
        <v>2</v>
      </c>
      <c r="N3266" s="2">
        <v>0</v>
      </c>
      <c r="O3266" s="2" t="s">
        <v>2670</v>
      </c>
      <c r="P3266" s="2" t="s">
        <v>2652</v>
      </c>
      <c r="Q3266" s="2" t="s">
        <v>2649</v>
      </c>
      <c r="R3266" s="3">
        <v>28750</v>
      </c>
      <c r="S3266" s="3">
        <f>I3266*L3266*R3266</f>
        <v>86250</v>
      </c>
      <c r="T3266" s="2">
        <f>M3266+N3266</f>
        <v>2</v>
      </c>
    </row>
    <row r="3267" spans="1:20" x14ac:dyDescent="0.2">
      <c r="A3267" s="2" t="s">
        <v>5931</v>
      </c>
      <c r="B3267" s="2" t="s">
        <v>2321</v>
      </c>
      <c r="C3267" s="2" t="s">
        <v>106</v>
      </c>
      <c r="D3267" s="2" t="str">
        <f>INDEX(Hotels!$C$2:$C$49,MATCH(C3267,Hotels!$A$2:$A$49,0))</f>
        <v>Manali</v>
      </c>
      <c r="E3267" s="11">
        <v>46000</v>
      </c>
      <c r="F3267" s="11">
        <v>46011</v>
      </c>
      <c r="G3267" s="11">
        <v>46012</v>
      </c>
      <c r="H3267" s="13">
        <f>DATE(YEAR(F3267),MONTH(F3267),1)</f>
        <v>45992</v>
      </c>
      <c r="I3267" s="2">
        <f>G3267-F3267</f>
        <v>1</v>
      </c>
      <c r="J3267" s="2">
        <f>F3267-E3267</f>
        <v>11</v>
      </c>
      <c r="K3267" s="2" t="s">
        <v>2666</v>
      </c>
      <c r="L3267" s="2">
        <v>1</v>
      </c>
      <c r="M3267" s="2">
        <v>1</v>
      </c>
      <c r="N3267" s="2">
        <v>0</v>
      </c>
      <c r="O3267" s="2" t="s">
        <v>2670</v>
      </c>
      <c r="P3267" s="2" t="s">
        <v>2652</v>
      </c>
      <c r="Q3267" s="2" t="s">
        <v>2649</v>
      </c>
      <c r="R3267" s="3">
        <v>16050</v>
      </c>
      <c r="S3267" s="3">
        <f>I3267*L3267*R3267</f>
        <v>16050</v>
      </c>
      <c r="T3267" s="2">
        <f>M3267+N3267</f>
        <v>1</v>
      </c>
    </row>
    <row r="3268" spans="1:20" x14ac:dyDescent="0.2">
      <c r="A3268" s="2" t="s">
        <v>5932</v>
      </c>
      <c r="B3268" s="2" t="s">
        <v>2411</v>
      </c>
      <c r="C3268" s="2" t="s">
        <v>67</v>
      </c>
      <c r="D3268" s="2" t="str">
        <f>INDEX(Hotels!$C$2:$C$49,MATCH(C3268,Hotels!$A$2:$A$49,0))</f>
        <v>New Delhi</v>
      </c>
      <c r="E3268" s="11">
        <v>46000</v>
      </c>
      <c r="F3268" s="11">
        <v>46000</v>
      </c>
      <c r="G3268" s="11">
        <v>46004</v>
      </c>
      <c r="H3268" s="13">
        <f>DATE(YEAR(F3268),MONTH(F3268),1)</f>
        <v>45992</v>
      </c>
      <c r="I3268" s="2">
        <f>G3268-F3268</f>
        <v>4</v>
      </c>
      <c r="J3268" s="2">
        <f>F3268-E3268</f>
        <v>0</v>
      </c>
      <c r="K3268" s="2" t="s">
        <v>2668</v>
      </c>
      <c r="L3268" s="2">
        <v>2</v>
      </c>
      <c r="M3268" s="2">
        <v>4</v>
      </c>
      <c r="N3268" s="2">
        <v>3</v>
      </c>
      <c r="O3268" s="2" t="s">
        <v>2689</v>
      </c>
      <c r="P3268" s="2" t="s">
        <v>2656</v>
      </c>
      <c r="Q3268" s="2" t="s">
        <v>2649</v>
      </c>
      <c r="R3268" s="3">
        <v>5100</v>
      </c>
      <c r="S3268" s="3">
        <f>I3268*L3268*R3268</f>
        <v>40800</v>
      </c>
      <c r="T3268" s="2">
        <f>M3268+N3268</f>
        <v>7</v>
      </c>
    </row>
    <row r="3269" spans="1:20" x14ac:dyDescent="0.2">
      <c r="A3269" s="2" t="s">
        <v>5933</v>
      </c>
      <c r="B3269" s="2" t="s">
        <v>328</v>
      </c>
      <c r="C3269" s="2" t="s">
        <v>69</v>
      </c>
      <c r="D3269" s="2" t="str">
        <f>INDEX(Hotels!$C$2:$C$49,MATCH(C3269,Hotels!$A$2:$A$49,0))</f>
        <v>New Delhi</v>
      </c>
      <c r="E3269" s="11">
        <v>46001</v>
      </c>
      <c r="F3269" s="11">
        <v>46021</v>
      </c>
      <c r="G3269" s="11">
        <v>46023</v>
      </c>
      <c r="H3269" s="13">
        <f>DATE(YEAR(F3269),MONTH(F3269),1)</f>
        <v>45992</v>
      </c>
      <c r="I3269" s="2">
        <f>G3269-F3269</f>
        <v>2</v>
      </c>
      <c r="J3269" s="2">
        <f>F3269-E3269</f>
        <v>20</v>
      </c>
      <c r="K3269" s="2" t="s">
        <v>2646</v>
      </c>
      <c r="L3269" s="2">
        <v>1</v>
      </c>
      <c r="M3269" s="2">
        <v>2</v>
      </c>
      <c r="N3269" s="2">
        <v>0</v>
      </c>
      <c r="O3269" s="2" t="s">
        <v>2689</v>
      </c>
      <c r="P3269" s="2" t="s">
        <v>2656</v>
      </c>
      <c r="Q3269" s="2" t="s">
        <v>2649</v>
      </c>
      <c r="R3269" s="3">
        <v>32750</v>
      </c>
      <c r="S3269" s="3">
        <f>I3269*L3269*R3269</f>
        <v>65500</v>
      </c>
      <c r="T3269" s="2">
        <f>M3269+N3269</f>
        <v>2</v>
      </c>
    </row>
    <row r="3270" spans="1:20" x14ac:dyDescent="0.2">
      <c r="A3270" s="2" t="s">
        <v>5934</v>
      </c>
      <c r="B3270" s="2" t="s">
        <v>520</v>
      </c>
      <c r="C3270" s="2" t="s">
        <v>69</v>
      </c>
      <c r="D3270" s="2" t="str">
        <f>INDEX(Hotels!$C$2:$C$49,MATCH(C3270,Hotels!$A$2:$A$49,0))</f>
        <v>New Delhi</v>
      </c>
      <c r="E3270" s="11">
        <v>46001</v>
      </c>
      <c r="F3270" s="11">
        <v>46023</v>
      </c>
      <c r="G3270" s="11">
        <v>46026</v>
      </c>
      <c r="H3270" s="13">
        <f>DATE(YEAR(F3270),MONTH(F3270),1)</f>
        <v>46023</v>
      </c>
      <c r="I3270" s="2">
        <f>G3270-F3270</f>
        <v>3</v>
      </c>
      <c r="J3270" s="2">
        <f>F3270-E3270</f>
        <v>22</v>
      </c>
      <c r="K3270" s="2" t="s">
        <v>2668</v>
      </c>
      <c r="L3270" s="2">
        <v>1</v>
      </c>
      <c r="M3270" s="2">
        <v>1</v>
      </c>
      <c r="N3270" s="2">
        <v>0</v>
      </c>
      <c r="O3270" s="2" t="s">
        <v>2732</v>
      </c>
      <c r="P3270" s="2" t="s">
        <v>2656</v>
      </c>
      <c r="Q3270" s="2" t="s">
        <v>2649</v>
      </c>
      <c r="R3270" s="3">
        <v>15900</v>
      </c>
      <c r="S3270" s="3">
        <f>I3270*L3270*R3270</f>
        <v>47700</v>
      </c>
      <c r="T3270" s="2">
        <f>M3270+N3270</f>
        <v>1</v>
      </c>
    </row>
    <row r="3271" spans="1:20" x14ac:dyDescent="0.2">
      <c r="A3271" s="2" t="s">
        <v>5935</v>
      </c>
      <c r="B3271" s="2" t="s">
        <v>732</v>
      </c>
      <c r="C3271" s="2" t="s">
        <v>87</v>
      </c>
      <c r="D3271" s="2" t="str">
        <f>INDEX(Hotels!$C$2:$C$49,MATCH(C3271,Hotels!$A$2:$A$49,0))</f>
        <v>Kochi</v>
      </c>
      <c r="E3271" s="11">
        <v>46001</v>
      </c>
      <c r="F3271" s="11">
        <v>46007</v>
      </c>
      <c r="G3271" s="11">
        <v>46010</v>
      </c>
      <c r="H3271" s="13">
        <f>DATE(YEAR(F3271),MONTH(F3271),1)</f>
        <v>45992</v>
      </c>
      <c r="I3271" s="2">
        <f>G3271-F3271</f>
        <v>3</v>
      </c>
      <c r="J3271" s="2">
        <f>F3271-E3271</f>
        <v>6</v>
      </c>
      <c r="K3271" s="2" t="s">
        <v>2668</v>
      </c>
      <c r="L3271" s="2">
        <v>1</v>
      </c>
      <c r="M3271" s="2">
        <v>2</v>
      </c>
      <c r="N3271" s="2">
        <v>0</v>
      </c>
      <c r="O3271" s="2" t="s">
        <v>2689</v>
      </c>
      <c r="P3271" s="2" t="s">
        <v>2662</v>
      </c>
      <c r="Q3271" s="2" t="s">
        <v>2649</v>
      </c>
      <c r="R3271" s="3">
        <v>6050</v>
      </c>
      <c r="S3271" s="3">
        <f>I3271*L3271*R3271</f>
        <v>18150</v>
      </c>
      <c r="T3271" s="2">
        <f>M3271+N3271</f>
        <v>2</v>
      </c>
    </row>
    <row r="3272" spans="1:20" x14ac:dyDescent="0.2">
      <c r="A3272" s="2" t="s">
        <v>5936</v>
      </c>
      <c r="B3272" s="2" t="s">
        <v>755</v>
      </c>
      <c r="C3272" s="2" t="s">
        <v>122</v>
      </c>
      <c r="D3272" s="2" t="str">
        <f>INDEX(Hotels!$C$2:$C$49,MATCH(C3272,Hotels!$A$2:$A$49,0))</f>
        <v>Varanasi</v>
      </c>
      <c r="E3272" s="11">
        <v>46001</v>
      </c>
      <c r="F3272" s="11">
        <v>46061</v>
      </c>
      <c r="G3272" s="11">
        <v>46066</v>
      </c>
      <c r="H3272" s="13">
        <f>DATE(YEAR(F3272),MONTH(F3272),1)</f>
        <v>46054</v>
      </c>
      <c r="I3272" s="2">
        <f>G3272-F3272</f>
        <v>5</v>
      </c>
      <c r="J3272" s="2">
        <f>F3272-E3272</f>
        <v>60</v>
      </c>
      <c r="K3272" s="2" t="s">
        <v>2668</v>
      </c>
      <c r="L3272" s="2">
        <v>1</v>
      </c>
      <c r="M3272" s="2">
        <v>3</v>
      </c>
      <c r="N3272" s="2">
        <v>0</v>
      </c>
      <c r="O3272" s="2" t="s">
        <v>2689</v>
      </c>
      <c r="P3272" s="2" t="s">
        <v>2662</v>
      </c>
      <c r="Q3272" s="2" t="s">
        <v>2649</v>
      </c>
      <c r="R3272" s="3">
        <v>2650</v>
      </c>
      <c r="S3272" s="3">
        <f>I3272*L3272*R3272</f>
        <v>13250</v>
      </c>
      <c r="T3272" s="2">
        <f>M3272+N3272</f>
        <v>3</v>
      </c>
    </row>
    <row r="3273" spans="1:20" x14ac:dyDescent="0.2">
      <c r="A3273" s="2" t="s">
        <v>5937</v>
      </c>
      <c r="B3273" s="2" t="s">
        <v>811</v>
      </c>
      <c r="C3273" s="2" t="s">
        <v>93</v>
      </c>
      <c r="D3273" s="2" t="str">
        <f>INDEX(Hotels!$C$2:$C$49,MATCH(C3273,Hotels!$A$2:$A$49,0))</f>
        <v>Shimla</v>
      </c>
      <c r="E3273" s="11">
        <v>46001</v>
      </c>
      <c r="F3273" s="11">
        <v>46004</v>
      </c>
      <c r="G3273" s="11">
        <v>46007</v>
      </c>
      <c r="H3273" s="13">
        <f>DATE(YEAR(F3273),MONTH(F3273),1)</f>
        <v>45992</v>
      </c>
      <c r="I3273" s="2">
        <f>G3273-F3273</f>
        <v>3</v>
      </c>
      <c r="J3273" s="2">
        <f>F3273-E3273</f>
        <v>3</v>
      </c>
      <c r="K3273" s="2" t="s">
        <v>2668</v>
      </c>
      <c r="L3273" s="2">
        <v>1</v>
      </c>
      <c r="M3273" s="2">
        <v>1</v>
      </c>
      <c r="N3273" s="2">
        <v>0</v>
      </c>
      <c r="O3273" s="2" t="s">
        <v>2732</v>
      </c>
      <c r="P3273" s="2" t="s">
        <v>2672</v>
      </c>
      <c r="Q3273" s="2" t="s">
        <v>2653</v>
      </c>
      <c r="R3273" s="3">
        <v>5150</v>
      </c>
      <c r="S3273" s="3">
        <f>I3273*L3273*R3273</f>
        <v>15450</v>
      </c>
      <c r="T3273" s="2">
        <f>M3273+N3273</f>
        <v>1</v>
      </c>
    </row>
    <row r="3274" spans="1:20" x14ac:dyDescent="0.2">
      <c r="A3274" s="2" t="s">
        <v>5938</v>
      </c>
      <c r="B3274" s="2" t="s">
        <v>1048</v>
      </c>
      <c r="C3274" s="2" t="s">
        <v>13</v>
      </c>
      <c r="D3274" s="2" t="str">
        <f>INDEX(Hotels!$C$2:$C$49,MATCH(C3274,Hotels!$A$2:$A$49,0))</f>
        <v>Goa</v>
      </c>
      <c r="E3274" s="11">
        <v>46001</v>
      </c>
      <c r="F3274" s="11">
        <v>46048</v>
      </c>
      <c r="G3274" s="11">
        <v>46054</v>
      </c>
      <c r="H3274" s="13">
        <f>DATE(YEAR(F3274),MONTH(F3274),1)</f>
        <v>46023</v>
      </c>
      <c r="I3274" s="2">
        <f>G3274-F3274</f>
        <v>6</v>
      </c>
      <c r="J3274" s="2">
        <f>F3274-E3274</f>
        <v>47</v>
      </c>
      <c r="K3274" s="2" t="s">
        <v>2655</v>
      </c>
      <c r="L3274" s="2">
        <v>1</v>
      </c>
      <c r="M3274" s="2">
        <v>2</v>
      </c>
      <c r="N3274" s="2">
        <v>1</v>
      </c>
      <c r="O3274" s="2" t="s">
        <v>2670</v>
      </c>
      <c r="P3274" s="2" t="s">
        <v>2662</v>
      </c>
      <c r="Q3274" s="2" t="s">
        <v>2649</v>
      </c>
      <c r="R3274" s="3">
        <v>16150</v>
      </c>
      <c r="S3274" s="3">
        <f>I3274*L3274*R3274</f>
        <v>96900</v>
      </c>
      <c r="T3274" s="2">
        <f>M3274+N3274</f>
        <v>3</v>
      </c>
    </row>
    <row r="3275" spans="1:20" x14ac:dyDescent="0.2">
      <c r="A3275" s="2" t="s">
        <v>5939</v>
      </c>
      <c r="B3275" s="2" t="s">
        <v>1409</v>
      </c>
      <c r="C3275" s="2" t="s">
        <v>34</v>
      </c>
      <c r="D3275" s="2" t="str">
        <f>INDEX(Hotels!$C$2:$C$49,MATCH(C3275,Hotels!$A$2:$A$49,0))</f>
        <v>Udaipur</v>
      </c>
      <c r="E3275" s="11">
        <v>46001</v>
      </c>
      <c r="F3275" s="11">
        <v>46006</v>
      </c>
      <c r="G3275" s="11">
        <v>46010</v>
      </c>
      <c r="H3275" s="13">
        <f>DATE(YEAR(F3275),MONTH(F3275),1)</f>
        <v>45992</v>
      </c>
      <c r="I3275" s="2">
        <f>G3275-F3275</f>
        <v>4</v>
      </c>
      <c r="J3275" s="2">
        <f>F3275-E3275</f>
        <v>5</v>
      </c>
      <c r="K3275" s="2" t="s">
        <v>2646</v>
      </c>
      <c r="L3275" s="2">
        <v>1</v>
      </c>
      <c r="M3275" s="2">
        <v>2</v>
      </c>
      <c r="N3275" s="2">
        <v>0</v>
      </c>
      <c r="O3275" s="2" t="s">
        <v>2683</v>
      </c>
      <c r="P3275" s="2" t="s">
        <v>2672</v>
      </c>
      <c r="Q3275" s="2" t="s">
        <v>2649</v>
      </c>
      <c r="R3275" s="3">
        <v>12350</v>
      </c>
      <c r="S3275" s="3">
        <f>I3275*L3275*R3275</f>
        <v>49400</v>
      </c>
      <c r="T3275" s="2">
        <f>M3275+N3275</f>
        <v>2</v>
      </c>
    </row>
    <row r="3276" spans="1:20" x14ac:dyDescent="0.2">
      <c r="A3276" s="2" t="s">
        <v>5940</v>
      </c>
      <c r="B3276" s="2" t="s">
        <v>1458</v>
      </c>
      <c r="C3276" s="2" t="s">
        <v>61</v>
      </c>
      <c r="D3276" s="2" t="str">
        <f>INDEX(Hotels!$C$2:$C$49,MATCH(C3276,Hotels!$A$2:$A$49,0))</f>
        <v>Mumbai</v>
      </c>
      <c r="E3276" s="11">
        <v>46001</v>
      </c>
      <c r="F3276" s="11">
        <v>46103</v>
      </c>
      <c r="G3276" s="11">
        <v>46105</v>
      </c>
      <c r="H3276" s="13">
        <f>DATE(YEAR(F3276),MONTH(F3276),1)</f>
        <v>46082</v>
      </c>
      <c r="I3276" s="2">
        <f>G3276-F3276</f>
        <v>2</v>
      </c>
      <c r="J3276" s="2">
        <f>F3276-E3276</f>
        <v>102</v>
      </c>
      <c r="K3276" s="2" t="s">
        <v>2668</v>
      </c>
      <c r="L3276" s="2">
        <v>1</v>
      </c>
      <c r="M3276" s="2">
        <v>2</v>
      </c>
      <c r="N3276" s="2">
        <v>0</v>
      </c>
      <c r="O3276" s="2" t="s">
        <v>2651</v>
      </c>
      <c r="P3276" s="2" t="s">
        <v>2659</v>
      </c>
      <c r="Q3276" s="2" t="s">
        <v>2649</v>
      </c>
      <c r="R3276" s="3">
        <v>14100</v>
      </c>
      <c r="S3276" s="3">
        <f>I3276*L3276*R3276</f>
        <v>28200</v>
      </c>
      <c r="T3276" s="2">
        <f>M3276+N3276</f>
        <v>2</v>
      </c>
    </row>
    <row r="3277" spans="1:20" x14ac:dyDescent="0.2">
      <c r="A3277" s="2" t="s">
        <v>5941</v>
      </c>
      <c r="B3277" s="2" t="s">
        <v>1530</v>
      </c>
      <c r="C3277" s="2" t="s">
        <v>13</v>
      </c>
      <c r="D3277" s="2" t="str">
        <f>INDEX(Hotels!$C$2:$C$49,MATCH(C3277,Hotels!$A$2:$A$49,0))</f>
        <v>Goa</v>
      </c>
      <c r="E3277" s="11">
        <v>46001</v>
      </c>
      <c r="F3277" s="11">
        <v>46034</v>
      </c>
      <c r="G3277" s="11">
        <v>46039</v>
      </c>
      <c r="H3277" s="13">
        <f>DATE(YEAR(F3277),MONTH(F3277),1)</f>
        <v>46023</v>
      </c>
      <c r="I3277" s="2">
        <f>G3277-F3277</f>
        <v>5</v>
      </c>
      <c r="J3277" s="2">
        <f>F3277-E3277</f>
        <v>33</v>
      </c>
      <c r="K3277" s="2" t="s">
        <v>2646</v>
      </c>
      <c r="L3277" s="2">
        <v>1</v>
      </c>
      <c r="M3277" s="2">
        <v>2</v>
      </c>
      <c r="N3277" s="2">
        <v>0</v>
      </c>
      <c r="O3277" s="2" t="s">
        <v>2683</v>
      </c>
      <c r="P3277" s="2" t="s">
        <v>2662</v>
      </c>
      <c r="Q3277" s="2" t="s">
        <v>2649</v>
      </c>
      <c r="R3277" s="3">
        <v>23200</v>
      </c>
      <c r="S3277" s="3">
        <f>I3277*L3277*R3277</f>
        <v>116000</v>
      </c>
      <c r="T3277" s="2">
        <f>M3277+N3277</f>
        <v>2</v>
      </c>
    </row>
    <row r="3278" spans="1:20" x14ac:dyDescent="0.2">
      <c r="A3278" s="2" t="s">
        <v>5942</v>
      </c>
      <c r="B3278" s="2" t="s">
        <v>1630</v>
      </c>
      <c r="C3278" s="2" t="s">
        <v>13</v>
      </c>
      <c r="D3278" s="2" t="str">
        <f>INDEX(Hotels!$C$2:$C$49,MATCH(C3278,Hotels!$A$2:$A$49,0))</f>
        <v>Goa</v>
      </c>
      <c r="E3278" s="11">
        <v>46001</v>
      </c>
      <c r="F3278" s="11">
        <v>46028</v>
      </c>
      <c r="G3278" s="11">
        <v>46032</v>
      </c>
      <c r="H3278" s="13">
        <f>DATE(YEAR(F3278),MONTH(F3278),1)</f>
        <v>46023</v>
      </c>
      <c r="I3278" s="2">
        <f>G3278-F3278</f>
        <v>4</v>
      </c>
      <c r="J3278" s="2">
        <f>F3278-E3278</f>
        <v>27</v>
      </c>
      <c r="K3278" s="2" t="s">
        <v>2655</v>
      </c>
      <c r="L3278" s="2">
        <v>1</v>
      </c>
      <c r="M3278" s="2">
        <v>2</v>
      </c>
      <c r="N3278" s="2">
        <v>0</v>
      </c>
      <c r="O3278" s="2" t="s">
        <v>2689</v>
      </c>
      <c r="P3278" s="2" t="s">
        <v>2672</v>
      </c>
      <c r="Q3278" s="2" t="s">
        <v>2649</v>
      </c>
      <c r="R3278" s="3">
        <v>17700</v>
      </c>
      <c r="S3278" s="3">
        <f>I3278*L3278*R3278</f>
        <v>70800</v>
      </c>
      <c r="T3278" s="2">
        <f>M3278+N3278</f>
        <v>2</v>
      </c>
    </row>
    <row r="3279" spans="1:20" x14ac:dyDescent="0.2">
      <c r="A3279" s="2" t="s">
        <v>5943</v>
      </c>
      <c r="B3279" s="2" t="s">
        <v>1680</v>
      </c>
      <c r="C3279" s="2" t="s">
        <v>71</v>
      </c>
      <c r="D3279" s="2" t="str">
        <f>INDEX(Hotels!$C$2:$C$49,MATCH(C3279,Hotels!$A$2:$A$49,0))</f>
        <v>New Delhi</v>
      </c>
      <c r="E3279" s="11">
        <v>46001</v>
      </c>
      <c r="F3279" s="11">
        <v>46084</v>
      </c>
      <c r="G3279" s="11">
        <v>46087</v>
      </c>
      <c r="H3279" s="13">
        <f>DATE(YEAR(F3279),MONTH(F3279),1)</f>
        <v>46082</v>
      </c>
      <c r="I3279" s="2">
        <f>G3279-F3279</f>
        <v>3</v>
      </c>
      <c r="J3279" s="2">
        <f>F3279-E3279</f>
        <v>83</v>
      </c>
      <c r="K3279" s="2" t="s">
        <v>2668</v>
      </c>
      <c r="L3279" s="2">
        <v>1</v>
      </c>
      <c r="M3279" s="2">
        <v>2</v>
      </c>
      <c r="N3279" s="2">
        <v>0</v>
      </c>
      <c r="O3279" s="2" t="s">
        <v>2670</v>
      </c>
      <c r="P3279" s="2" t="s">
        <v>2656</v>
      </c>
      <c r="Q3279" s="2" t="s">
        <v>2649</v>
      </c>
      <c r="R3279" s="3">
        <v>8500</v>
      </c>
      <c r="S3279" s="3">
        <f>I3279*L3279*R3279</f>
        <v>25500</v>
      </c>
      <c r="T3279" s="2">
        <f>M3279+N3279</f>
        <v>2</v>
      </c>
    </row>
    <row r="3280" spans="1:20" x14ac:dyDescent="0.2">
      <c r="A3280" s="2" t="s">
        <v>5944</v>
      </c>
      <c r="B3280" s="2" t="s">
        <v>1763</v>
      </c>
      <c r="C3280" s="2" t="s">
        <v>73</v>
      </c>
      <c r="D3280" s="2" t="str">
        <f>INDEX(Hotels!$C$2:$C$49,MATCH(C3280,Hotels!$A$2:$A$49,0))</f>
        <v>Bengaluru</v>
      </c>
      <c r="E3280" s="11">
        <v>46001</v>
      </c>
      <c r="F3280" s="11">
        <v>46008</v>
      </c>
      <c r="G3280" s="11">
        <v>46011</v>
      </c>
      <c r="H3280" s="13">
        <f>DATE(YEAR(F3280),MONTH(F3280),1)</f>
        <v>45992</v>
      </c>
      <c r="I3280" s="2">
        <f>G3280-F3280</f>
        <v>3</v>
      </c>
      <c r="J3280" s="2">
        <f>F3280-E3280</f>
        <v>7</v>
      </c>
      <c r="K3280" s="2" t="s">
        <v>2655</v>
      </c>
      <c r="L3280" s="2">
        <v>1</v>
      </c>
      <c r="M3280" s="2">
        <v>2</v>
      </c>
      <c r="N3280" s="2">
        <v>0</v>
      </c>
      <c r="O3280" s="2" t="s">
        <v>2689</v>
      </c>
      <c r="P3280" s="2" t="s">
        <v>2656</v>
      </c>
      <c r="Q3280" s="2" t="s">
        <v>2649</v>
      </c>
      <c r="R3280" s="3">
        <v>9650</v>
      </c>
      <c r="S3280" s="3">
        <f>I3280*L3280*R3280</f>
        <v>28950</v>
      </c>
      <c r="T3280" s="2">
        <f>M3280+N3280</f>
        <v>2</v>
      </c>
    </row>
    <row r="3281" spans="1:20" x14ac:dyDescent="0.2">
      <c r="A3281" s="2" t="s">
        <v>5945</v>
      </c>
      <c r="B3281" s="2" t="s">
        <v>1873</v>
      </c>
      <c r="C3281" s="2" t="s">
        <v>93</v>
      </c>
      <c r="D3281" s="2" t="str">
        <f>INDEX(Hotels!$C$2:$C$49,MATCH(C3281,Hotels!$A$2:$A$49,0))</f>
        <v>Shimla</v>
      </c>
      <c r="E3281" s="11">
        <v>46001</v>
      </c>
      <c r="F3281" s="11">
        <v>46008</v>
      </c>
      <c r="G3281" s="11">
        <v>46011</v>
      </c>
      <c r="H3281" s="13">
        <f>DATE(YEAR(F3281),MONTH(F3281),1)</f>
        <v>45992</v>
      </c>
      <c r="I3281" s="2">
        <f>G3281-F3281</f>
        <v>3</v>
      </c>
      <c r="J3281" s="2">
        <f>F3281-E3281</f>
        <v>7</v>
      </c>
      <c r="K3281" s="2" t="s">
        <v>2646</v>
      </c>
      <c r="L3281" s="2">
        <v>1</v>
      </c>
      <c r="M3281" s="2">
        <v>1</v>
      </c>
      <c r="N3281" s="2">
        <v>0</v>
      </c>
      <c r="O3281" s="2" t="s">
        <v>2732</v>
      </c>
      <c r="P3281" s="2" t="s">
        <v>2672</v>
      </c>
      <c r="Q3281" s="2" t="s">
        <v>2649</v>
      </c>
      <c r="R3281" s="3">
        <v>10300</v>
      </c>
      <c r="S3281" s="3">
        <f>I3281*L3281*R3281</f>
        <v>30900</v>
      </c>
      <c r="T3281" s="2">
        <f>M3281+N3281</f>
        <v>1</v>
      </c>
    </row>
    <row r="3282" spans="1:20" x14ac:dyDescent="0.2">
      <c r="A3282" s="2" t="s">
        <v>5946</v>
      </c>
      <c r="B3282" s="2" t="s">
        <v>2375</v>
      </c>
      <c r="C3282" s="2" t="s">
        <v>116</v>
      </c>
      <c r="D3282" s="2" t="str">
        <f>INDEX(Hotels!$C$2:$C$49,MATCH(C3282,Hotels!$A$2:$A$49,0))</f>
        <v>Rishikesh</v>
      </c>
      <c r="E3282" s="11">
        <v>46001</v>
      </c>
      <c r="F3282" s="11">
        <v>46007</v>
      </c>
      <c r="G3282" s="11">
        <v>46009</v>
      </c>
      <c r="H3282" s="13">
        <f>DATE(YEAR(F3282),MONTH(F3282),1)</f>
        <v>45992</v>
      </c>
      <c r="I3282" s="2">
        <f>G3282-F3282</f>
        <v>2</v>
      </c>
      <c r="J3282" s="2">
        <f>F3282-E3282</f>
        <v>6</v>
      </c>
      <c r="K3282" s="2" t="s">
        <v>2668</v>
      </c>
      <c r="L3282" s="2">
        <v>1</v>
      </c>
      <c r="M3282" s="2">
        <v>1</v>
      </c>
      <c r="N3282" s="2">
        <v>0</v>
      </c>
      <c r="O3282" s="2" t="s">
        <v>2670</v>
      </c>
      <c r="P3282" s="2" t="s">
        <v>2652</v>
      </c>
      <c r="Q3282" s="2" t="s">
        <v>2649</v>
      </c>
      <c r="R3282" s="3">
        <v>3450</v>
      </c>
      <c r="S3282" s="3">
        <f>I3282*L3282*R3282</f>
        <v>6900</v>
      </c>
      <c r="T3282" s="2">
        <f>M3282+N3282</f>
        <v>1</v>
      </c>
    </row>
    <row r="3283" spans="1:20" x14ac:dyDescent="0.2">
      <c r="A3283" s="2" t="s">
        <v>5947</v>
      </c>
      <c r="B3283" s="2" t="s">
        <v>549</v>
      </c>
      <c r="C3283" s="2" t="s">
        <v>120</v>
      </c>
      <c r="D3283" s="2" t="str">
        <f>INDEX(Hotels!$C$2:$C$49,MATCH(C3283,Hotels!$A$2:$A$49,0))</f>
        <v>Rishikesh</v>
      </c>
      <c r="E3283" s="11">
        <v>46002</v>
      </c>
      <c r="F3283" s="11">
        <v>46105</v>
      </c>
      <c r="G3283" s="11">
        <v>46107</v>
      </c>
      <c r="H3283" s="13">
        <f>DATE(YEAR(F3283),MONTH(F3283),1)</f>
        <v>46082</v>
      </c>
      <c r="I3283" s="2">
        <f>G3283-F3283</f>
        <v>2</v>
      </c>
      <c r="J3283" s="2">
        <f>F3283-E3283</f>
        <v>103</v>
      </c>
      <c r="K3283" s="2" t="s">
        <v>2655</v>
      </c>
      <c r="L3283" s="2">
        <v>1</v>
      </c>
      <c r="M3283" s="2">
        <v>2</v>
      </c>
      <c r="N3283" s="2">
        <v>0</v>
      </c>
      <c r="O3283" s="2" t="s">
        <v>2689</v>
      </c>
      <c r="P3283" s="2" t="s">
        <v>2656</v>
      </c>
      <c r="Q3283" s="2" t="s">
        <v>2649</v>
      </c>
      <c r="R3283" s="3">
        <v>4200</v>
      </c>
      <c r="S3283" s="3">
        <f>I3283*L3283*R3283</f>
        <v>8400</v>
      </c>
      <c r="T3283" s="2">
        <f>M3283+N3283</f>
        <v>2</v>
      </c>
    </row>
    <row r="3284" spans="1:20" x14ac:dyDescent="0.2">
      <c r="A3284" s="2" t="s">
        <v>5948</v>
      </c>
      <c r="B3284" s="2" t="s">
        <v>550</v>
      </c>
      <c r="C3284" s="2" t="s">
        <v>97</v>
      </c>
      <c r="D3284" s="2" t="str">
        <f>INDEX(Hotels!$C$2:$C$49,MATCH(C3284,Hotels!$A$2:$A$49,0))</f>
        <v>Shimla</v>
      </c>
      <c r="E3284" s="11">
        <v>46002</v>
      </c>
      <c r="F3284" s="11">
        <v>46117</v>
      </c>
      <c r="G3284" s="11">
        <v>46120</v>
      </c>
      <c r="H3284" s="13">
        <f>DATE(YEAR(F3284),MONTH(F3284),1)</f>
        <v>46113</v>
      </c>
      <c r="I3284" s="2">
        <f>G3284-F3284</f>
        <v>3</v>
      </c>
      <c r="J3284" s="2">
        <f>F3284-E3284</f>
        <v>115</v>
      </c>
      <c r="K3284" s="2" t="s">
        <v>2655</v>
      </c>
      <c r="L3284" s="2">
        <v>1</v>
      </c>
      <c r="M3284" s="2">
        <v>3</v>
      </c>
      <c r="N3284" s="2">
        <v>0</v>
      </c>
      <c r="O3284" s="2" t="s">
        <v>2683</v>
      </c>
      <c r="P3284" s="2" t="s">
        <v>2652</v>
      </c>
      <c r="Q3284" s="2" t="s">
        <v>2653</v>
      </c>
      <c r="R3284" s="3">
        <v>14200</v>
      </c>
      <c r="S3284" s="3">
        <f>I3284*L3284*R3284</f>
        <v>42600</v>
      </c>
      <c r="T3284" s="2">
        <f>M3284+N3284</f>
        <v>3</v>
      </c>
    </row>
    <row r="3285" spans="1:20" x14ac:dyDescent="0.2">
      <c r="A3285" s="2" t="s">
        <v>5949</v>
      </c>
      <c r="B3285" s="2" t="s">
        <v>568</v>
      </c>
      <c r="C3285" s="2" t="s">
        <v>63</v>
      </c>
      <c r="D3285" s="2" t="str">
        <f>INDEX(Hotels!$C$2:$C$49,MATCH(C3285,Hotels!$A$2:$A$49,0))</f>
        <v>New Delhi</v>
      </c>
      <c r="E3285" s="11">
        <v>46002</v>
      </c>
      <c r="F3285" s="11">
        <v>46010</v>
      </c>
      <c r="G3285" s="11">
        <v>46013</v>
      </c>
      <c r="H3285" s="13">
        <f>DATE(YEAR(F3285),MONTH(F3285),1)</f>
        <v>45992</v>
      </c>
      <c r="I3285" s="2">
        <f>G3285-F3285</f>
        <v>3</v>
      </c>
      <c r="J3285" s="2">
        <f>F3285-E3285</f>
        <v>8</v>
      </c>
      <c r="K3285" s="2" t="s">
        <v>2655</v>
      </c>
      <c r="L3285" s="2">
        <v>1</v>
      </c>
      <c r="M3285" s="2">
        <v>2</v>
      </c>
      <c r="N3285" s="2">
        <v>0</v>
      </c>
      <c r="O3285" s="2" t="s">
        <v>2689</v>
      </c>
      <c r="P3285" s="2" t="s">
        <v>2656</v>
      </c>
      <c r="Q3285" s="2" t="s">
        <v>2649</v>
      </c>
      <c r="R3285" s="3">
        <v>11000</v>
      </c>
      <c r="S3285" s="3">
        <f>I3285*L3285*R3285</f>
        <v>33000</v>
      </c>
      <c r="T3285" s="2">
        <f>M3285+N3285</f>
        <v>2</v>
      </c>
    </row>
    <row r="3286" spans="1:20" x14ac:dyDescent="0.2">
      <c r="A3286" s="2" t="s">
        <v>5950</v>
      </c>
      <c r="B3286" s="2" t="s">
        <v>1426</v>
      </c>
      <c r="C3286" s="2" t="s">
        <v>101</v>
      </c>
      <c r="D3286" s="2" t="str">
        <f>INDEX(Hotels!$C$2:$C$49,MATCH(C3286,Hotels!$A$2:$A$49,0))</f>
        <v>Shimla</v>
      </c>
      <c r="E3286" s="11">
        <v>46002</v>
      </c>
      <c r="F3286" s="11">
        <v>46005</v>
      </c>
      <c r="G3286" s="11">
        <v>46006</v>
      </c>
      <c r="H3286" s="13">
        <f>DATE(YEAR(F3286),MONTH(F3286),1)</f>
        <v>45992</v>
      </c>
      <c r="I3286" s="2">
        <f>G3286-F3286</f>
        <v>1</v>
      </c>
      <c r="J3286" s="2">
        <f>F3286-E3286</f>
        <v>3</v>
      </c>
      <c r="K3286" s="2" t="s">
        <v>2655</v>
      </c>
      <c r="L3286" s="2">
        <v>1</v>
      </c>
      <c r="M3286" s="2">
        <v>1</v>
      </c>
      <c r="N3286" s="2">
        <v>0</v>
      </c>
      <c r="O3286" s="2" t="s">
        <v>2732</v>
      </c>
      <c r="P3286" s="2" t="s">
        <v>2656</v>
      </c>
      <c r="Q3286" s="2" t="s">
        <v>2649</v>
      </c>
      <c r="R3286" s="3">
        <v>8300</v>
      </c>
      <c r="S3286" s="3">
        <f>I3286*L3286*R3286</f>
        <v>8300</v>
      </c>
      <c r="T3286" s="2">
        <f>M3286+N3286</f>
        <v>1</v>
      </c>
    </row>
    <row r="3287" spans="1:20" x14ac:dyDescent="0.2">
      <c r="A3287" s="2" t="s">
        <v>5951</v>
      </c>
      <c r="B3287" s="2" t="s">
        <v>1631</v>
      </c>
      <c r="C3287" s="2" t="s">
        <v>99</v>
      </c>
      <c r="D3287" s="2" t="str">
        <f>INDEX(Hotels!$C$2:$C$49,MATCH(C3287,Hotels!$A$2:$A$49,0))</f>
        <v>Shimla</v>
      </c>
      <c r="E3287" s="11">
        <v>46002</v>
      </c>
      <c r="F3287" s="11">
        <v>46023</v>
      </c>
      <c r="G3287" s="11">
        <v>46027</v>
      </c>
      <c r="H3287" s="13">
        <f>DATE(YEAR(F3287),MONTH(F3287),1)</f>
        <v>46023</v>
      </c>
      <c r="I3287" s="2">
        <f>G3287-F3287</f>
        <v>4</v>
      </c>
      <c r="J3287" s="2">
        <f>F3287-E3287</f>
        <v>21</v>
      </c>
      <c r="K3287" s="2" t="s">
        <v>2668</v>
      </c>
      <c r="L3287" s="2">
        <v>1</v>
      </c>
      <c r="M3287" s="2">
        <v>2</v>
      </c>
      <c r="N3287" s="2">
        <v>3</v>
      </c>
      <c r="O3287" s="2" t="s">
        <v>2683</v>
      </c>
      <c r="P3287" s="2" t="s">
        <v>2672</v>
      </c>
      <c r="Q3287" s="2" t="s">
        <v>2649</v>
      </c>
      <c r="R3287" s="3">
        <v>2500</v>
      </c>
      <c r="S3287" s="3">
        <f>I3287*L3287*R3287</f>
        <v>10000</v>
      </c>
      <c r="T3287" s="2">
        <f>M3287+N3287</f>
        <v>5</v>
      </c>
    </row>
    <row r="3288" spans="1:20" x14ac:dyDescent="0.2">
      <c r="A3288" s="2" t="s">
        <v>5952</v>
      </c>
      <c r="B3288" s="2" t="s">
        <v>1833</v>
      </c>
      <c r="C3288" s="2" t="s">
        <v>51</v>
      </c>
      <c r="D3288" s="2" t="str">
        <f>INDEX(Hotels!$C$2:$C$49,MATCH(C3288,Hotels!$A$2:$A$49,0))</f>
        <v>Agra</v>
      </c>
      <c r="E3288" s="11">
        <v>46002</v>
      </c>
      <c r="F3288" s="11">
        <v>46102</v>
      </c>
      <c r="G3288" s="11">
        <v>46106</v>
      </c>
      <c r="H3288" s="13">
        <f>DATE(YEAR(F3288),MONTH(F3288),1)</f>
        <v>46082</v>
      </c>
      <c r="I3288" s="2">
        <f>G3288-F3288</f>
        <v>4</v>
      </c>
      <c r="J3288" s="2">
        <f>F3288-E3288</f>
        <v>100</v>
      </c>
      <c r="K3288" s="2" t="s">
        <v>2668</v>
      </c>
      <c r="L3288" s="2">
        <v>1</v>
      </c>
      <c r="M3288" s="2">
        <v>2</v>
      </c>
      <c r="N3288" s="2">
        <v>0</v>
      </c>
      <c r="O3288" s="2" t="s">
        <v>2661</v>
      </c>
      <c r="P3288" s="2" t="s">
        <v>2652</v>
      </c>
      <c r="Q3288" s="2" t="s">
        <v>2649</v>
      </c>
      <c r="R3288" s="3">
        <v>8850</v>
      </c>
      <c r="S3288" s="3">
        <f>I3288*L3288*R3288</f>
        <v>35400</v>
      </c>
      <c r="T3288" s="2">
        <f>M3288+N3288</f>
        <v>2</v>
      </c>
    </row>
    <row r="3289" spans="1:20" x14ac:dyDescent="0.2">
      <c r="A3289" s="2" t="s">
        <v>5953</v>
      </c>
      <c r="B3289" s="2" t="s">
        <v>1839</v>
      </c>
      <c r="C3289" s="2" t="s">
        <v>112</v>
      </c>
      <c r="D3289" s="2" t="str">
        <f>INDEX(Hotels!$C$2:$C$49,MATCH(C3289,Hotels!$A$2:$A$49,0))</f>
        <v>Rishikesh</v>
      </c>
      <c r="E3289" s="11">
        <v>46002</v>
      </c>
      <c r="F3289" s="11">
        <v>46038</v>
      </c>
      <c r="G3289" s="11">
        <v>46042</v>
      </c>
      <c r="H3289" s="13">
        <f>DATE(YEAR(F3289),MONTH(F3289),1)</f>
        <v>46023</v>
      </c>
      <c r="I3289" s="2">
        <f>G3289-F3289</f>
        <v>4</v>
      </c>
      <c r="J3289" s="2">
        <f>F3289-E3289</f>
        <v>36</v>
      </c>
      <c r="K3289" s="2" t="s">
        <v>2655</v>
      </c>
      <c r="L3289" s="2">
        <v>1</v>
      </c>
      <c r="M3289" s="2">
        <v>2</v>
      </c>
      <c r="N3289" s="2">
        <v>3</v>
      </c>
      <c r="O3289" s="2" t="s">
        <v>2670</v>
      </c>
      <c r="P3289" s="2" t="s">
        <v>2656</v>
      </c>
      <c r="Q3289" s="2" t="s">
        <v>2649</v>
      </c>
      <c r="R3289" s="3">
        <v>5500</v>
      </c>
      <c r="S3289" s="3">
        <f>I3289*L3289*R3289</f>
        <v>22000</v>
      </c>
      <c r="T3289" s="2">
        <f>M3289+N3289</f>
        <v>5</v>
      </c>
    </row>
    <row r="3290" spans="1:20" x14ac:dyDescent="0.2">
      <c r="A3290" s="2" t="s">
        <v>5954</v>
      </c>
      <c r="B3290" s="2" t="s">
        <v>2095</v>
      </c>
      <c r="C3290" s="2" t="s">
        <v>87</v>
      </c>
      <c r="D3290" s="2" t="str">
        <f>INDEX(Hotels!$C$2:$C$49,MATCH(C3290,Hotels!$A$2:$A$49,0))</f>
        <v>Kochi</v>
      </c>
      <c r="E3290" s="11">
        <v>46002</v>
      </c>
      <c r="F3290" s="11">
        <v>46075</v>
      </c>
      <c r="G3290" s="11">
        <v>46078</v>
      </c>
      <c r="H3290" s="13">
        <f>DATE(YEAR(F3290),MONTH(F3290),1)</f>
        <v>46054</v>
      </c>
      <c r="I3290" s="2">
        <f>G3290-F3290</f>
        <v>3</v>
      </c>
      <c r="J3290" s="2">
        <f>F3290-E3290</f>
        <v>73</v>
      </c>
      <c r="K3290" s="2" t="s">
        <v>2655</v>
      </c>
      <c r="L3290" s="2">
        <v>1</v>
      </c>
      <c r="M3290" s="2">
        <v>2</v>
      </c>
      <c r="N3290" s="2">
        <v>2</v>
      </c>
      <c r="O3290" s="2" t="s">
        <v>2670</v>
      </c>
      <c r="P3290" s="2" t="s">
        <v>2652</v>
      </c>
      <c r="Q3290" s="2" t="s">
        <v>2649</v>
      </c>
      <c r="R3290" s="3">
        <v>8050</v>
      </c>
      <c r="S3290" s="3">
        <f>I3290*L3290*R3290</f>
        <v>24150</v>
      </c>
      <c r="T3290" s="2">
        <f>M3290+N3290</f>
        <v>4</v>
      </c>
    </row>
    <row r="3291" spans="1:20" x14ac:dyDescent="0.2">
      <c r="A3291" s="2" t="s">
        <v>5955</v>
      </c>
      <c r="B3291" s="2" t="s">
        <v>2226</v>
      </c>
      <c r="C3291" s="2" t="s">
        <v>19</v>
      </c>
      <c r="D3291" s="2" t="str">
        <f>INDEX(Hotels!$C$2:$C$49,MATCH(C3291,Hotels!$A$2:$A$49,0))</f>
        <v>Goa</v>
      </c>
      <c r="E3291" s="11">
        <v>46002</v>
      </c>
      <c r="F3291" s="11">
        <v>46021</v>
      </c>
      <c r="G3291" s="11">
        <v>46025</v>
      </c>
      <c r="H3291" s="13">
        <f>DATE(YEAR(F3291),MONTH(F3291),1)</f>
        <v>45992</v>
      </c>
      <c r="I3291" s="2">
        <f>G3291-F3291</f>
        <v>4</v>
      </c>
      <c r="J3291" s="2">
        <f>F3291-E3291</f>
        <v>19</v>
      </c>
      <c r="K3291" s="2" t="s">
        <v>2655</v>
      </c>
      <c r="L3291" s="2">
        <v>1</v>
      </c>
      <c r="M3291" s="2">
        <v>2</v>
      </c>
      <c r="N3291" s="2">
        <v>0</v>
      </c>
      <c r="O3291" s="2" t="s">
        <v>2651</v>
      </c>
      <c r="P3291" s="2" t="s">
        <v>2672</v>
      </c>
      <c r="Q3291" s="2" t="s">
        <v>2649</v>
      </c>
      <c r="R3291" s="3">
        <v>9950</v>
      </c>
      <c r="S3291" s="3">
        <f>I3291*L3291*R3291</f>
        <v>39800</v>
      </c>
      <c r="T3291" s="2">
        <f>M3291+N3291</f>
        <v>2</v>
      </c>
    </row>
    <row r="3292" spans="1:20" x14ac:dyDescent="0.2">
      <c r="A3292" s="2" t="s">
        <v>5956</v>
      </c>
      <c r="B3292" s="2" t="s">
        <v>381</v>
      </c>
      <c r="C3292" s="2" t="s">
        <v>101</v>
      </c>
      <c r="D3292" s="2" t="str">
        <f>INDEX(Hotels!$C$2:$C$49,MATCH(C3292,Hotels!$A$2:$A$49,0))</f>
        <v>Shimla</v>
      </c>
      <c r="E3292" s="11">
        <v>46003</v>
      </c>
      <c r="F3292" s="11">
        <v>46008</v>
      </c>
      <c r="G3292" s="11">
        <v>46011</v>
      </c>
      <c r="H3292" s="13">
        <f>DATE(YEAR(F3292),MONTH(F3292),1)</f>
        <v>45992</v>
      </c>
      <c r="I3292" s="2">
        <f>G3292-F3292</f>
        <v>3</v>
      </c>
      <c r="J3292" s="2">
        <f>F3292-E3292</f>
        <v>5</v>
      </c>
      <c r="K3292" s="2" t="s">
        <v>2655</v>
      </c>
      <c r="L3292" s="2">
        <v>1</v>
      </c>
      <c r="M3292" s="2">
        <v>2</v>
      </c>
      <c r="N3292" s="2">
        <v>0</v>
      </c>
      <c r="O3292" s="2" t="s">
        <v>2732</v>
      </c>
      <c r="P3292" s="2" t="s">
        <v>2656</v>
      </c>
      <c r="Q3292" s="2" t="s">
        <v>2649</v>
      </c>
      <c r="R3292" s="3">
        <v>8100</v>
      </c>
      <c r="S3292" s="3">
        <f>I3292*L3292*R3292</f>
        <v>24300</v>
      </c>
      <c r="T3292" s="2">
        <f>M3292+N3292</f>
        <v>2</v>
      </c>
    </row>
    <row r="3293" spans="1:20" x14ac:dyDescent="0.2">
      <c r="A3293" s="2" t="s">
        <v>5957</v>
      </c>
      <c r="B3293" s="2" t="s">
        <v>786</v>
      </c>
      <c r="C3293" s="2" t="s">
        <v>99</v>
      </c>
      <c r="D3293" s="2" t="str">
        <f>INDEX(Hotels!$C$2:$C$49,MATCH(C3293,Hotels!$A$2:$A$49,0))</f>
        <v>Shimla</v>
      </c>
      <c r="E3293" s="11">
        <v>46003</v>
      </c>
      <c r="F3293" s="11">
        <v>46010</v>
      </c>
      <c r="G3293" s="11">
        <v>46015</v>
      </c>
      <c r="H3293" s="13">
        <f>DATE(YEAR(F3293),MONTH(F3293),1)</f>
        <v>45992</v>
      </c>
      <c r="I3293" s="2">
        <f>G3293-F3293</f>
        <v>5</v>
      </c>
      <c r="J3293" s="2">
        <f>F3293-E3293</f>
        <v>7</v>
      </c>
      <c r="K3293" s="2" t="s">
        <v>2655</v>
      </c>
      <c r="L3293" s="2">
        <v>1</v>
      </c>
      <c r="M3293" s="2">
        <v>2</v>
      </c>
      <c r="N3293" s="2">
        <v>0</v>
      </c>
      <c r="O3293" s="2" t="s">
        <v>2647</v>
      </c>
      <c r="P3293" s="2" t="s">
        <v>2652</v>
      </c>
      <c r="Q3293" s="2" t="s">
        <v>2653</v>
      </c>
      <c r="R3293" s="3">
        <v>3900</v>
      </c>
      <c r="S3293" s="3">
        <f>I3293*L3293*R3293</f>
        <v>19500</v>
      </c>
      <c r="T3293" s="2">
        <f>M3293+N3293</f>
        <v>2</v>
      </c>
    </row>
    <row r="3294" spans="1:20" x14ac:dyDescent="0.2">
      <c r="A3294" s="2" t="s">
        <v>5958</v>
      </c>
      <c r="B3294" s="2" t="s">
        <v>973</v>
      </c>
      <c r="C3294" s="2" t="s">
        <v>22</v>
      </c>
      <c r="D3294" s="2" t="str">
        <f>INDEX(Hotels!$C$2:$C$49,MATCH(C3294,Hotels!$A$2:$A$49,0))</f>
        <v>Jaipur</v>
      </c>
      <c r="E3294" s="11">
        <v>46003</v>
      </c>
      <c r="F3294" s="11">
        <v>46056</v>
      </c>
      <c r="G3294" s="11">
        <v>46059</v>
      </c>
      <c r="H3294" s="13">
        <f>DATE(YEAR(F3294),MONTH(F3294),1)</f>
        <v>46054</v>
      </c>
      <c r="I3294" s="2">
        <f>G3294-F3294</f>
        <v>3</v>
      </c>
      <c r="J3294" s="2">
        <f>F3294-E3294</f>
        <v>53</v>
      </c>
      <c r="K3294" s="2" t="s">
        <v>2655</v>
      </c>
      <c r="L3294" s="2">
        <v>1</v>
      </c>
      <c r="M3294" s="2">
        <v>2</v>
      </c>
      <c r="N3294" s="2">
        <v>0</v>
      </c>
      <c r="O3294" s="2" t="s">
        <v>2647</v>
      </c>
      <c r="P3294" s="2" t="s">
        <v>2662</v>
      </c>
      <c r="Q3294" s="2" t="s">
        <v>2649</v>
      </c>
      <c r="R3294" s="3">
        <v>5300</v>
      </c>
      <c r="S3294" s="3">
        <f>I3294*L3294*R3294</f>
        <v>15900</v>
      </c>
      <c r="T3294" s="2">
        <f>M3294+N3294</f>
        <v>2</v>
      </c>
    </row>
    <row r="3295" spans="1:20" x14ac:dyDescent="0.2">
      <c r="A3295" s="2" t="s">
        <v>5959</v>
      </c>
      <c r="B3295" s="2" t="s">
        <v>1729</v>
      </c>
      <c r="C3295" s="2" t="s">
        <v>19</v>
      </c>
      <c r="D3295" s="2" t="str">
        <f>INDEX(Hotels!$C$2:$C$49,MATCH(C3295,Hotels!$A$2:$A$49,0))</f>
        <v>Goa</v>
      </c>
      <c r="E3295" s="11">
        <v>46003</v>
      </c>
      <c r="F3295" s="11">
        <v>46061</v>
      </c>
      <c r="G3295" s="11">
        <v>46063</v>
      </c>
      <c r="H3295" s="13">
        <f>DATE(YEAR(F3295),MONTH(F3295),1)</f>
        <v>46054</v>
      </c>
      <c r="I3295" s="2">
        <f>G3295-F3295</f>
        <v>2</v>
      </c>
      <c r="J3295" s="2">
        <f>F3295-E3295</f>
        <v>58</v>
      </c>
      <c r="K3295" s="2" t="s">
        <v>2668</v>
      </c>
      <c r="L3295" s="2">
        <v>1</v>
      </c>
      <c r="M3295" s="2">
        <v>1</v>
      </c>
      <c r="N3295" s="2">
        <v>0</v>
      </c>
      <c r="O3295" s="2" t="s">
        <v>2689</v>
      </c>
      <c r="P3295" s="2" t="s">
        <v>2672</v>
      </c>
      <c r="Q3295" s="2" t="s">
        <v>2649</v>
      </c>
      <c r="R3295" s="3">
        <v>7800</v>
      </c>
      <c r="S3295" s="3">
        <f>I3295*L3295*R3295</f>
        <v>15600</v>
      </c>
      <c r="T3295" s="2">
        <f>M3295+N3295</f>
        <v>1</v>
      </c>
    </row>
    <row r="3296" spans="1:20" x14ac:dyDescent="0.2">
      <c r="A3296" s="2" t="s">
        <v>5960</v>
      </c>
      <c r="B3296" s="2" t="s">
        <v>1887</v>
      </c>
      <c r="C3296" s="2" t="s">
        <v>63</v>
      </c>
      <c r="D3296" s="2" t="str">
        <f>INDEX(Hotels!$C$2:$C$49,MATCH(C3296,Hotels!$A$2:$A$49,0))</f>
        <v>New Delhi</v>
      </c>
      <c r="E3296" s="11">
        <v>46003</v>
      </c>
      <c r="F3296" s="11">
        <v>46018</v>
      </c>
      <c r="G3296" s="11">
        <v>46020</v>
      </c>
      <c r="H3296" s="13">
        <f>DATE(YEAR(F3296),MONTH(F3296),1)</f>
        <v>45992</v>
      </c>
      <c r="I3296" s="2">
        <f>G3296-F3296</f>
        <v>2</v>
      </c>
      <c r="J3296" s="2">
        <f>F3296-E3296</f>
        <v>15</v>
      </c>
      <c r="K3296" s="2" t="s">
        <v>2655</v>
      </c>
      <c r="L3296" s="2">
        <v>1</v>
      </c>
      <c r="M3296" s="2">
        <v>1</v>
      </c>
      <c r="N3296" s="2">
        <v>0</v>
      </c>
      <c r="O3296" s="2" t="s">
        <v>2670</v>
      </c>
      <c r="P3296" s="2" t="s">
        <v>2656</v>
      </c>
      <c r="Q3296" s="2" t="s">
        <v>2649</v>
      </c>
      <c r="R3296" s="3">
        <v>11650</v>
      </c>
      <c r="S3296" s="3">
        <f>I3296*L3296*R3296</f>
        <v>23300</v>
      </c>
      <c r="T3296" s="2">
        <f>M3296+N3296</f>
        <v>1</v>
      </c>
    </row>
    <row r="3297" spans="1:20" x14ac:dyDescent="0.2">
      <c r="A3297" s="2" t="s">
        <v>5961</v>
      </c>
      <c r="B3297" s="2" t="s">
        <v>1921</v>
      </c>
      <c r="C3297" s="2" t="s">
        <v>69</v>
      </c>
      <c r="D3297" s="2" t="str">
        <f>INDEX(Hotels!$C$2:$C$49,MATCH(C3297,Hotels!$A$2:$A$49,0))</f>
        <v>New Delhi</v>
      </c>
      <c r="E3297" s="11">
        <v>46003</v>
      </c>
      <c r="F3297" s="11">
        <v>46034</v>
      </c>
      <c r="G3297" s="11">
        <v>46036</v>
      </c>
      <c r="H3297" s="13">
        <f>DATE(YEAR(F3297),MONTH(F3297),1)</f>
        <v>46023</v>
      </c>
      <c r="I3297" s="2">
        <f>G3297-F3297</f>
        <v>2</v>
      </c>
      <c r="J3297" s="2">
        <f>F3297-E3297</f>
        <v>31</v>
      </c>
      <c r="K3297" s="2" t="s">
        <v>2655</v>
      </c>
      <c r="L3297" s="2">
        <v>1</v>
      </c>
      <c r="M3297" s="2">
        <v>2</v>
      </c>
      <c r="N3297" s="2">
        <v>0</v>
      </c>
      <c r="O3297" s="2" t="s">
        <v>2670</v>
      </c>
      <c r="P3297" s="2" t="s">
        <v>2656</v>
      </c>
      <c r="Q3297" s="2" t="s">
        <v>2649</v>
      </c>
      <c r="R3297" s="3">
        <v>21350</v>
      </c>
      <c r="S3297" s="3">
        <f>I3297*L3297*R3297</f>
        <v>42700</v>
      </c>
      <c r="T3297" s="2">
        <f>M3297+N3297</f>
        <v>2</v>
      </c>
    </row>
    <row r="3298" spans="1:20" x14ac:dyDescent="0.2">
      <c r="A3298" s="2" t="s">
        <v>5962</v>
      </c>
      <c r="B3298" s="2" t="s">
        <v>2099</v>
      </c>
      <c r="C3298" s="2" t="s">
        <v>125</v>
      </c>
      <c r="D3298" s="2" t="str">
        <f>INDEX(Hotels!$C$2:$C$49,MATCH(C3298,Hotels!$A$2:$A$49,0))</f>
        <v>Varanasi</v>
      </c>
      <c r="E3298" s="11">
        <v>46003</v>
      </c>
      <c r="F3298" s="11">
        <v>46037</v>
      </c>
      <c r="G3298" s="11">
        <v>46039</v>
      </c>
      <c r="H3298" s="13">
        <f>DATE(YEAR(F3298),MONTH(F3298),1)</f>
        <v>46023</v>
      </c>
      <c r="I3298" s="2">
        <f>G3298-F3298</f>
        <v>2</v>
      </c>
      <c r="J3298" s="2">
        <f>F3298-E3298</f>
        <v>34</v>
      </c>
      <c r="K3298" s="2" t="s">
        <v>2646</v>
      </c>
      <c r="L3298" s="2">
        <v>1</v>
      </c>
      <c r="M3298" s="2">
        <v>1</v>
      </c>
      <c r="N3298" s="2">
        <v>0</v>
      </c>
      <c r="O3298" s="2" t="s">
        <v>2732</v>
      </c>
      <c r="P3298" s="2" t="s">
        <v>2652</v>
      </c>
      <c r="Q3298" s="2" t="s">
        <v>2649</v>
      </c>
      <c r="R3298" s="3">
        <v>17600</v>
      </c>
      <c r="S3298" s="3">
        <f>I3298*L3298*R3298</f>
        <v>35200</v>
      </c>
      <c r="T3298" s="2">
        <f>M3298+N3298</f>
        <v>1</v>
      </c>
    </row>
    <row r="3299" spans="1:20" x14ac:dyDescent="0.2">
      <c r="A3299" s="2" t="s">
        <v>5963</v>
      </c>
      <c r="B3299" s="2" t="s">
        <v>2375</v>
      </c>
      <c r="C3299" s="2" t="s">
        <v>77</v>
      </c>
      <c r="D3299" s="2" t="str">
        <f>INDEX(Hotels!$C$2:$C$49,MATCH(C3299,Hotels!$A$2:$A$49,0))</f>
        <v>Bengaluru</v>
      </c>
      <c r="E3299" s="11">
        <v>46003</v>
      </c>
      <c r="F3299" s="11">
        <v>46007</v>
      </c>
      <c r="G3299" s="11">
        <v>46009</v>
      </c>
      <c r="H3299" s="13">
        <f>DATE(YEAR(F3299),MONTH(F3299),1)</f>
        <v>45992</v>
      </c>
      <c r="I3299" s="2">
        <f>G3299-F3299</f>
        <v>2</v>
      </c>
      <c r="J3299" s="2">
        <f>F3299-E3299</f>
        <v>4</v>
      </c>
      <c r="K3299" s="2" t="s">
        <v>2668</v>
      </c>
      <c r="L3299" s="2">
        <v>1</v>
      </c>
      <c r="M3299" s="2">
        <v>2</v>
      </c>
      <c r="N3299" s="2">
        <v>0</v>
      </c>
      <c r="O3299" s="2" t="s">
        <v>2670</v>
      </c>
      <c r="P3299" s="2" t="s">
        <v>2672</v>
      </c>
      <c r="Q3299" s="2" t="s">
        <v>2649</v>
      </c>
      <c r="R3299" s="3">
        <v>7150</v>
      </c>
      <c r="S3299" s="3">
        <f>I3299*L3299*R3299</f>
        <v>14300</v>
      </c>
      <c r="T3299" s="2">
        <f>M3299+N3299</f>
        <v>2</v>
      </c>
    </row>
    <row r="3300" spans="1:20" x14ac:dyDescent="0.2">
      <c r="A3300" s="2" t="s">
        <v>5964</v>
      </c>
      <c r="B3300" s="2" t="s">
        <v>2399</v>
      </c>
      <c r="C3300" s="2" t="s">
        <v>101</v>
      </c>
      <c r="D3300" s="2" t="str">
        <f>INDEX(Hotels!$C$2:$C$49,MATCH(C3300,Hotels!$A$2:$A$49,0))</f>
        <v>Shimla</v>
      </c>
      <c r="E3300" s="11">
        <v>46003</v>
      </c>
      <c r="F3300" s="11">
        <v>46011</v>
      </c>
      <c r="G3300" s="11">
        <v>46014</v>
      </c>
      <c r="H3300" s="13">
        <f>DATE(YEAR(F3300),MONTH(F3300),1)</f>
        <v>45992</v>
      </c>
      <c r="I3300" s="2">
        <f>G3300-F3300</f>
        <v>3</v>
      </c>
      <c r="J3300" s="2">
        <f>F3300-E3300</f>
        <v>8</v>
      </c>
      <c r="K3300" s="2" t="s">
        <v>2655</v>
      </c>
      <c r="L3300" s="2">
        <v>3</v>
      </c>
      <c r="M3300" s="2">
        <v>6</v>
      </c>
      <c r="N3300" s="2">
        <v>0</v>
      </c>
      <c r="O3300" s="2" t="s">
        <v>2658</v>
      </c>
      <c r="P3300" s="2" t="s">
        <v>2656</v>
      </c>
      <c r="Q3300" s="2" t="s">
        <v>2649</v>
      </c>
      <c r="R3300" s="3">
        <v>8750</v>
      </c>
      <c r="S3300" s="3">
        <f>I3300*L3300*R3300</f>
        <v>78750</v>
      </c>
      <c r="T3300" s="2">
        <f>M3300+N3300</f>
        <v>6</v>
      </c>
    </row>
    <row r="3301" spans="1:20" x14ac:dyDescent="0.2">
      <c r="A3301" s="2" t="s">
        <v>5965</v>
      </c>
      <c r="B3301" s="2" t="s">
        <v>2424</v>
      </c>
      <c r="C3301" s="2" t="s">
        <v>83</v>
      </c>
      <c r="D3301" s="2" t="str">
        <f>INDEX(Hotels!$C$2:$C$49,MATCH(C3301,Hotels!$A$2:$A$49,0))</f>
        <v>Kochi</v>
      </c>
      <c r="E3301" s="11">
        <v>46003</v>
      </c>
      <c r="F3301" s="11">
        <v>46075</v>
      </c>
      <c r="G3301" s="11">
        <v>46081</v>
      </c>
      <c r="H3301" s="13">
        <f>DATE(YEAR(F3301),MONTH(F3301),1)</f>
        <v>46054</v>
      </c>
      <c r="I3301" s="2">
        <f>G3301-F3301</f>
        <v>6</v>
      </c>
      <c r="J3301" s="2">
        <f>F3301-E3301</f>
        <v>72</v>
      </c>
      <c r="K3301" s="2" t="s">
        <v>2655</v>
      </c>
      <c r="L3301" s="2">
        <v>1</v>
      </c>
      <c r="M3301" s="2">
        <v>2</v>
      </c>
      <c r="N3301" s="2">
        <v>3</v>
      </c>
      <c r="O3301" s="2" t="s">
        <v>2647</v>
      </c>
      <c r="P3301" s="2" t="s">
        <v>2672</v>
      </c>
      <c r="Q3301" s="2" t="s">
        <v>2653</v>
      </c>
      <c r="R3301" s="3">
        <v>15600</v>
      </c>
      <c r="S3301" s="3">
        <f>I3301*L3301*R3301</f>
        <v>93600</v>
      </c>
      <c r="T3301" s="2">
        <f>M3301+N3301</f>
        <v>5</v>
      </c>
    </row>
    <row r="3302" spans="1:20" x14ac:dyDescent="0.2">
      <c r="A3302" s="2" t="s">
        <v>5966</v>
      </c>
      <c r="B3302" s="2" t="s">
        <v>2463</v>
      </c>
      <c r="C3302" s="2" t="s">
        <v>81</v>
      </c>
      <c r="D3302" s="2" t="str">
        <f>INDEX(Hotels!$C$2:$C$49,MATCH(C3302,Hotels!$A$2:$A$49,0))</f>
        <v>Bengaluru</v>
      </c>
      <c r="E3302" s="11">
        <v>46003</v>
      </c>
      <c r="F3302" s="11">
        <v>46006</v>
      </c>
      <c r="G3302" s="11">
        <v>46009</v>
      </c>
      <c r="H3302" s="13">
        <f>DATE(YEAR(F3302),MONTH(F3302),1)</f>
        <v>45992</v>
      </c>
      <c r="I3302" s="2">
        <f>G3302-F3302</f>
        <v>3</v>
      </c>
      <c r="J3302" s="2">
        <f>F3302-E3302</f>
        <v>3</v>
      </c>
      <c r="K3302" s="2" t="s">
        <v>2668</v>
      </c>
      <c r="L3302" s="2">
        <v>1</v>
      </c>
      <c r="M3302" s="2">
        <v>1</v>
      </c>
      <c r="N3302" s="2">
        <v>0</v>
      </c>
      <c r="O3302" s="2" t="s">
        <v>2661</v>
      </c>
      <c r="P3302" s="2" t="s">
        <v>2659</v>
      </c>
      <c r="Q3302" s="2" t="s">
        <v>2649</v>
      </c>
      <c r="R3302" s="3">
        <v>15850</v>
      </c>
      <c r="S3302" s="3">
        <f>I3302*L3302*R3302</f>
        <v>47550</v>
      </c>
      <c r="T3302" s="2">
        <f>M3302+N3302</f>
        <v>1</v>
      </c>
    </row>
    <row r="3303" spans="1:20" x14ac:dyDescent="0.2">
      <c r="A3303" s="2" t="s">
        <v>5967</v>
      </c>
      <c r="B3303" s="2" t="s">
        <v>673</v>
      </c>
      <c r="C3303" s="2" t="s">
        <v>13</v>
      </c>
      <c r="D3303" s="2" t="str">
        <f>INDEX(Hotels!$C$2:$C$49,MATCH(C3303,Hotels!$A$2:$A$49,0))</f>
        <v>Goa</v>
      </c>
      <c r="E3303" s="11">
        <v>46004</v>
      </c>
      <c r="F3303" s="11">
        <v>46068</v>
      </c>
      <c r="G3303" s="11">
        <v>46072</v>
      </c>
      <c r="H3303" s="13">
        <f>DATE(YEAR(F3303),MONTH(F3303),1)</f>
        <v>46054</v>
      </c>
      <c r="I3303" s="2">
        <f>G3303-F3303</f>
        <v>4</v>
      </c>
      <c r="J3303" s="2">
        <f>F3303-E3303</f>
        <v>64</v>
      </c>
      <c r="K3303" s="2" t="s">
        <v>2666</v>
      </c>
      <c r="L3303" s="2">
        <v>1</v>
      </c>
      <c r="M3303" s="2">
        <v>2</v>
      </c>
      <c r="N3303" s="2">
        <v>1</v>
      </c>
      <c r="O3303" s="2" t="s">
        <v>2670</v>
      </c>
      <c r="P3303" s="2" t="s">
        <v>2662</v>
      </c>
      <c r="Q3303" s="2" t="s">
        <v>2649</v>
      </c>
      <c r="R3303" s="3">
        <v>37600</v>
      </c>
      <c r="S3303" s="3">
        <f>I3303*L3303*R3303</f>
        <v>150400</v>
      </c>
      <c r="T3303" s="2">
        <f>M3303+N3303</f>
        <v>3</v>
      </c>
    </row>
    <row r="3304" spans="1:20" x14ac:dyDescent="0.2">
      <c r="A3304" s="2" t="s">
        <v>5968</v>
      </c>
      <c r="B3304" s="2" t="s">
        <v>722</v>
      </c>
      <c r="C3304" s="2" t="s">
        <v>101</v>
      </c>
      <c r="D3304" s="2" t="str">
        <f>INDEX(Hotels!$C$2:$C$49,MATCH(C3304,Hotels!$A$2:$A$49,0))</f>
        <v>Shimla</v>
      </c>
      <c r="E3304" s="11">
        <v>46004</v>
      </c>
      <c r="F3304" s="11">
        <v>46050</v>
      </c>
      <c r="G3304" s="11">
        <v>46054</v>
      </c>
      <c r="H3304" s="13">
        <f>DATE(YEAR(F3304),MONTH(F3304),1)</f>
        <v>46023</v>
      </c>
      <c r="I3304" s="2">
        <f>G3304-F3304</f>
        <v>4</v>
      </c>
      <c r="J3304" s="2">
        <f>F3304-E3304</f>
        <v>46</v>
      </c>
      <c r="K3304" s="2" t="s">
        <v>2655</v>
      </c>
      <c r="L3304" s="2">
        <v>1</v>
      </c>
      <c r="M3304" s="2">
        <v>2</v>
      </c>
      <c r="N3304" s="2">
        <v>2</v>
      </c>
      <c r="O3304" s="2" t="s">
        <v>2670</v>
      </c>
      <c r="P3304" s="2" t="s">
        <v>2652</v>
      </c>
      <c r="Q3304" s="2" t="s">
        <v>2649</v>
      </c>
      <c r="R3304" s="3">
        <v>7000</v>
      </c>
      <c r="S3304" s="3">
        <f>I3304*L3304*R3304</f>
        <v>28000</v>
      </c>
      <c r="T3304" s="2">
        <f>M3304+N3304</f>
        <v>4</v>
      </c>
    </row>
    <row r="3305" spans="1:20" x14ac:dyDescent="0.2">
      <c r="A3305" s="2" t="s">
        <v>5969</v>
      </c>
      <c r="B3305" s="2" t="s">
        <v>1138</v>
      </c>
      <c r="C3305" s="2" t="s">
        <v>73</v>
      </c>
      <c r="D3305" s="2" t="str">
        <f>INDEX(Hotels!$C$2:$C$49,MATCH(C3305,Hotels!$A$2:$A$49,0))</f>
        <v>Bengaluru</v>
      </c>
      <c r="E3305" s="11">
        <v>46004</v>
      </c>
      <c r="F3305" s="11">
        <v>46004</v>
      </c>
      <c r="G3305" s="11">
        <v>46005</v>
      </c>
      <c r="H3305" s="13">
        <f>DATE(YEAR(F3305),MONTH(F3305),1)</f>
        <v>45992</v>
      </c>
      <c r="I3305" s="2">
        <f>G3305-F3305</f>
        <v>1</v>
      </c>
      <c r="J3305" s="2">
        <f>F3305-E3305</f>
        <v>0</v>
      </c>
      <c r="K3305" s="2" t="s">
        <v>2646</v>
      </c>
      <c r="L3305" s="2">
        <v>1</v>
      </c>
      <c r="M3305" s="2">
        <v>1</v>
      </c>
      <c r="N3305" s="2">
        <v>0</v>
      </c>
      <c r="O3305" s="2" t="s">
        <v>2732</v>
      </c>
      <c r="P3305" s="2" t="s">
        <v>2656</v>
      </c>
      <c r="Q3305" s="2" t="s">
        <v>2653</v>
      </c>
      <c r="R3305" s="3">
        <v>13850</v>
      </c>
      <c r="S3305" s="3">
        <f>I3305*L3305*R3305</f>
        <v>13850</v>
      </c>
      <c r="T3305" s="2">
        <f>M3305+N3305</f>
        <v>1</v>
      </c>
    </row>
    <row r="3306" spans="1:20" x14ac:dyDescent="0.2">
      <c r="A3306" s="2" t="s">
        <v>5970</v>
      </c>
      <c r="B3306" s="2" t="s">
        <v>1234</v>
      </c>
      <c r="C3306" s="2" t="s">
        <v>9</v>
      </c>
      <c r="D3306" s="2" t="str">
        <f>INDEX(Hotels!$C$2:$C$49,MATCH(C3306,Hotels!$A$2:$A$49,0))</f>
        <v>Goa</v>
      </c>
      <c r="E3306" s="11">
        <v>46004</v>
      </c>
      <c r="F3306" s="11">
        <v>46153</v>
      </c>
      <c r="G3306" s="11">
        <v>46157</v>
      </c>
      <c r="H3306" s="13">
        <f>DATE(YEAR(F3306),MONTH(F3306),1)</f>
        <v>46143</v>
      </c>
      <c r="I3306" s="2">
        <f>G3306-F3306</f>
        <v>4</v>
      </c>
      <c r="J3306" s="2">
        <f>F3306-E3306</f>
        <v>149</v>
      </c>
      <c r="K3306" s="2" t="s">
        <v>2668</v>
      </c>
      <c r="L3306" s="2">
        <v>1</v>
      </c>
      <c r="M3306" s="2">
        <v>2</v>
      </c>
      <c r="N3306" s="2">
        <v>0</v>
      </c>
      <c r="O3306" s="2" t="s">
        <v>2647</v>
      </c>
      <c r="P3306" s="2" t="s">
        <v>2672</v>
      </c>
      <c r="Q3306" s="2" t="s">
        <v>2649</v>
      </c>
      <c r="R3306" s="3">
        <v>5750</v>
      </c>
      <c r="S3306" s="3">
        <f>I3306*L3306*R3306</f>
        <v>23000</v>
      </c>
      <c r="T3306" s="2">
        <f>M3306+N3306</f>
        <v>2</v>
      </c>
    </row>
    <row r="3307" spans="1:20" x14ac:dyDescent="0.2">
      <c r="A3307" s="2" t="s">
        <v>5971</v>
      </c>
      <c r="B3307" s="2" t="s">
        <v>1287</v>
      </c>
      <c r="C3307" s="2" t="s">
        <v>22</v>
      </c>
      <c r="D3307" s="2" t="str">
        <f>INDEX(Hotels!$C$2:$C$49,MATCH(C3307,Hotels!$A$2:$A$49,0))</f>
        <v>Jaipur</v>
      </c>
      <c r="E3307" s="11">
        <v>46004</v>
      </c>
      <c r="F3307" s="11">
        <v>46067</v>
      </c>
      <c r="G3307" s="11">
        <v>46073</v>
      </c>
      <c r="H3307" s="13">
        <f>DATE(YEAR(F3307),MONTH(F3307),1)</f>
        <v>46054</v>
      </c>
      <c r="I3307" s="2">
        <f>G3307-F3307</f>
        <v>6</v>
      </c>
      <c r="J3307" s="2">
        <f>F3307-E3307</f>
        <v>63</v>
      </c>
      <c r="K3307" s="2" t="s">
        <v>2655</v>
      </c>
      <c r="L3307" s="2">
        <v>2</v>
      </c>
      <c r="M3307" s="2">
        <v>4</v>
      </c>
      <c r="N3307" s="2">
        <v>3</v>
      </c>
      <c r="O3307" s="2" t="s">
        <v>2647</v>
      </c>
      <c r="P3307" s="2" t="s">
        <v>2662</v>
      </c>
      <c r="Q3307" s="2" t="s">
        <v>2649</v>
      </c>
      <c r="R3307" s="3">
        <v>5200</v>
      </c>
      <c r="S3307" s="3">
        <f>I3307*L3307*R3307</f>
        <v>62400</v>
      </c>
      <c r="T3307" s="2">
        <f>M3307+N3307</f>
        <v>7</v>
      </c>
    </row>
    <row r="3308" spans="1:20" x14ac:dyDescent="0.2">
      <c r="A3308" s="2" t="s">
        <v>5972</v>
      </c>
      <c r="B3308" s="2" t="s">
        <v>1311</v>
      </c>
      <c r="C3308" s="2" t="s">
        <v>63</v>
      </c>
      <c r="D3308" s="2" t="str">
        <f>INDEX(Hotels!$C$2:$C$49,MATCH(C3308,Hotels!$A$2:$A$49,0))</f>
        <v>New Delhi</v>
      </c>
      <c r="E3308" s="11">
        <v>46004</v>
      </c>
      <c r="F3308" s="11">
        <v>46028</v>
      </c>
      <c r="G3308" s="11">
        <v>46031</v>
      </c>
      <c r="H3308" s="13">
        <f>DATE(YEAR(F3308),MONTH(F3308),1)</f>
        <v>46023</v>
      </c>
      <c r="I3308" s="2">
        <f>G3308-F3308</f>
        <v>3</v>
      </c>
      <c r="J3308" s="2">
        <f>F3308-E3308</f>
        <v>24</v>
      </c>
      <c r="K3308" s="2" t="s">
        <v>2655</v>
      </c>
      <c r="L3308" s="2">
        <v>1</v>
      </c>
      <c r="M3308" s="2">
        <v>3</v>
      </c>
      <c r="N3308" s="2">
        <v>0</v>
      </c>
      <c r="O3308" s="2" t="s">
        <v>2689</v>
      </c>
      <c r="P3308" s="2" t="s">
        <v>2662</v>
      </c>
      <c r="Q3308" s="2" t="s">
        <v>2649</v>
      </c>
      <c r="R3308" s="3">
        <v>11200</v>
      </c>
      <c r="S3308" s="3">
        <f>I3308*L3308*R3308</f>
        <v>33600</v>
      </c>
      <c r="T3308" s="2">
        <f>M3308+N3308</f>
        <v>3</v>
      </c>
    </row>
    <row r="3309" spans="1:20" x14ac:dyDescent="0.2">
      <c r="A3309" s="2" t="s">
        <v>5973</v>
      </c>
      <c r="B3309" s="2" t="s">
        <v>1881</v>
      </c>
      <c r="C3309" s="2" t="s">
        <v>81</v>
      </c>
      <c r="D3309" s="2" t="str">
        <f>INDEX(Hotels!$C$2:$C$49,MATCH(C3309,Hotels!$A$2:$A$49,0))</f>
        <v>Bengaluru</v>
      </c>
      <c r="E3309" s="11">
        <v>46004</v>
      </c>
      <c r="F3309" s="11">
        <v>46097</v>
      </c>
      <c r="G3309" s="11">
        <v>46100</v>
      </c>
      <c r="H3309" s="13">
        <f>DATE(YEAR(F3309),MONTH(F3309),1)</f>
        <v>46082</v>
      </c>
      <c r="I3309" s="2">
        <f>G3309-F3309</f>
        <v>3</v>
      </c>
      <c r="J3309" s="2">
        <f>F3309-E3309</f>
        <v>93</v>
      </c>
      <c r="K3309" s="2" t="s">
        <v>2668</v>
      </c>
      <c r="L3309" s="2">
        <v>1</v>
      </c>
      <c r="M3309" s="2">
        <v>2</v>
      </c>
      <c r="N3309" s="2">
        <v>3</v>
      </c>
      <c r="O3309" s="2" t="s">
        <v>2647</v>
      </c>
      <c r="P3309" s="2" t="s">
        <v>2662</v>
      </c>
      <c r="Q3309" s="2" t="s">
        <v>2649</v>
      </c>
      <c r="R3309" s="3">
        <v>16150</v>
      </c>
      <c r="S3309" s="3">
        <f>I3309*L3309*R3309</f>
        <v>48450</v>
      </c>
      <c r="T3309" s="2">
        <f>M3309+N3309</f>
        <v>5</v>
      </c>
    </row>
    <row r="3310" spans="1:20" x14ac:dyDescent="0.2">
      <c r="A3310" s="2" t="s">
        <v>5974</v>
      </c>
      <c r="B3310" s="2" t="s">
        <v>2085</v>
      </c>
      <c r="C3310" s="2" t="s">
        <v>47</v>
      </c>
      <c r="D3310" s="2" t="str">
        <f>INDEX(Hotels!$C$2:$C$49,MATCH(C3310,Hotels!$A$2:$A$49,0))</f>
        <v>Agra</v>
      </c>
      <c r="E3310" s="11">
        <v>46004</v>
      </c>
      <c r="F3310" s="11">
        <v>46079</v>
      </c>
      <c r="G3310" s="11">
        <v>46084</v>
      </c>
      <c r="H3310" s="13">
        <f>DATE(YEAR(F3310),MONTH(F3310),1)</f>
        <v>46054</v>
      </c>
      <c r="I3310" s="2">
        <f>G3310-F3310</f>
        <v>5</v>
      </c>
      <c r="J3310" s="2">
        <f>F3310-E3310</f>
        <v>75</v>
      </c>
      <c r="K3310" s="2" t="s">
        <v>2655</v>
      </c>
      <c r="L3310" s="2">
        <v>1</v>
      </c>
      <c r="M3310" s="2">
        <v>1</v>
      </c>
      <c r="N3310" s="2">
        <v>0</v>
      </c>
      <c r="O3310" s="2" t="s">
        <v>2683</v>
      </c>
      <c r="P3310" s="2" t="s">
        <v>2656</v>
      </c>
      <c r="Q3310" s="2" t="s">
        <v>2653</v>
      </c>
      <c r="R3310" s="3">
        <v>7000</v>
      </c>
      <c r="S3310" s="3">
        <f>I3310*L3310*R3310</f>
        <v>35000</v>
      </c>
      <c r="T3310" s="2">
        <f>M3310+N3310</f>
        <v>1</v>
      </c>
    </row>
    <row r="3311" spans="1:20" x14ac:dyDescent="0.2">
      <c r="A3311" s="2" t="s">
        <v>5975</v>
      </c>
      <c r="B3311" s="2" t="s">
        <v>2457</v>
      </c>
      <c r="C3311" s="2" t="s">
        <v>89</v>
      </c>
      <c r="D3311" s="2" t="str">
        <f>INDEX(Hotels!$C$2:$C$49,MATCH(C3311,Hotels!$A$2:$A$49,0))</f>
        <v>Kochi</v>
      </c>
      <c r="E3311" s="11">
        <v>46004</v>
      </c>
      <c r="F3311" s="11">
        <v>46035</v>
      </c>
      <c r="G3311" s="11">
        <v>46038</v>
      </c>
      <c r="H3311" s="13">
        <f>DATE(YEAR(F3311),MONTH(F3311),1)</f>
        <v>46023</v>
      </c>
      <c r="I3311" s="2">
        <f>G3311-F3311</f>
        <v>3</v>
      </c>
      <c r="J3311" s="2">
        <f>F3311-E3311</f>
        <v>31</v>
      </c>
      <c r="K3311" s="2" t="s">
        <v>2666</v>
      </c>
      <c r="L3311" s="2">
        <v>1</v>
      </c>
      <c r="M3311" s="2">
        <v>2</v>
      </c>
      <c r="N3311" s="2">
        <v>0</v>
      </c>
      <c r="O3311" s="2" t="s">
        <v>2689</v>
      </c>
      <c r="P3311" s="2" t="s">
        <v>2659</v>
      </c>
      <c r="Q3311" s="2" t="s">
        <v>2653</v>
      </c>
      <c r="R3311" s="3">
        <v>19050</v>
      </c>
      <c r="S3311" s="3">
        <f>I3311*L3311*R3311</f>
        <v>57150</v>
      </c>
      <c r="T3311" s="2">
        <f>M3311+N3311</f>
        <v>2</v>
      </c>
    </row>
    <row r="3312" spans="1:20" x14ac:dyDescent="0.2">
      <c r="A3312" s="2" t="s">
        <v>5976</v>
      </c>
      <c r="B3312" s="2" t="s">
        <v>2538</v>
      </c>
      <c r="C3312" s="2" t="s">
        <v>79</v>
      </c>
      <c r="D3312" s="2" t="str">
        <f>INDEX(Hotels!$C$2:$C$49,MATCH(C3312,Hotels!$A$2:$A$49,0))</f>
        <v>Bengaluru</v>
      </c>
      <c r="E3312" s="11">
        <v>46004</v>
      </c>
      <c r="F3312" s="11">
        <v>46074</v>
      </c>
      <c r="G3312" s="11">
        <v>46076</v>
      </c>
      <c r="H3312" s="13">
        <f>DATE(YEAR(F3312),MONTH(F3312),1)</f>
        <v>46054</v>
      </c>
      <c r="I3312" s="2">
        <f>G3312-F3312</f>
        <v>2</v>
      </c>
      <c r="J3312" s="2">
        <f>F3312-E3312</f>
        <v>70</v>
      </c>
      <c r="K3312" s="2" t="s">
        <v>2668</v>
      </c>
      <c r="L3312" s="2">
        <v>1</v>
      </c>
      <c r="M3312" s="2">
        <v>2</v>
      </c>
      <c r="N3312" s="2">
        <v>0</v>
      </c>
      <c r="O3312" s="2" t="s">
        <v>2670</v>
      </c>
      <c r="P3312" s="2" t="s">
        <v>2652</v>
      </c>
      <c r="Q3312" s="2" t="s">
        <v>2649</v>
      </c>
      <c r="R3312" s="3">
        <v>4900</v>
      </c>
      <c r="S3312" s="3">
        <f>I3312*L3312*R3312</f>
        <v>9800</v>
      </c>
      <c r="T3312" s="2">
        <f>M3312+N3312</f>
        <v>2</v>
      </c>
    </row>
    <row r="3313" spans="1:20" x14ac:dyDescent="0.2">
      <c r="A3313" s="2" t="s">
        <v>5977</v>
      </c>
      <c r="B3313" s="2" t="s">
        <v>377</v>
      </c>
      <c r="C3313" s="2" t="s">
        <v>127</v>
      </c>
      <c r="D3313" s="2" t="str">
        <f>INDEX(Hotels!$C$2:$C$49,MATCH(C3313,Hotels!$A$2:$A$49,0))</f>
        <v>Varanasi</v>
      </c>
      <c r="E3313" s="11">
        <v>46005</v>
      </c>
      <c r="F3313" s="11">
        <v>46005</v>
      </c>
      <c r="G3313" s="11">
        <v>46010</v>
      </c>
      <c r="H3313" s="13">
        <f>DATE(YEAR(F3313),MONTH(F3313),1)</f>
        <v>45992</v>
      </c>
      <c r="I3313" s="2">
        <f>G3313-F3313</f>
        <v>5</v>
      </c>
      <c r="J3313" s="2">
        <f>F3313-E3313</f>
        <v>0</v>
      </c>
      <c r="K3313" s="2" t="s">
        <v>2655</v>
      </c>
      <c r="L3313" s="2">
        <v>1</v>
      </c>
      <c r="M3313" s="2">
        <v>2</v>
      </c>
      <c r="N3313" s="2">
        <v>0</v>
      </c>
      <c r="O3313" s="2" t="s">
        <v>2647</v>
      </c>
      <c r="P3313" s="2" t="s">
        <v>2652</v>
      </c>
      <c r="Q3313" s="2" t="s">
        <v>2649</v>
      </c>
      <c r="R3313" s="3">
        <v>7150</v>
      </c>
      <c r="S3313" s="3">
        <f>I3313*L3313*R3313</f>
        <v>35750</v>
      </c>
      <c r="T3313" s="2">
        <f>M3313+N3313</f>
        <v>2</v>
      </c>
    </row>
    <row r="3314" spans="1:20" x14ac:dyDescent="0.2">
      <c r="A3314" s="2" t="s">
        <v>5978</v>
      </c>
      <c r="B3314" s="2" t="s">
        <v>878</v>
      </c>
      <c r="C3314" s="2" t="s">
        <v>116</v>
      </c>
      <c r="D3314" s="2" t="str">
        <f>INDEX(Hotels!$C$2:$C$49,MATCH(C3314,Hotels!$A$2:$A$49,0))</f>
        <v>Rishikesh</v>
      </c>
      <c r="E3314" s="11">
        <v>46005</v>
      </c>
      <c r="F3314" s="11">
        <v>46016</v>
      </c>
      <c r="G3314" s="11">
        <v>46017</v>
      </c>
      <c r="H3314" s="13">
        <f>DATE(YEAR(F3314),MONTH(F3314),1)</f>
        <v>45992</v>
      </c>
      <c r="I3314" s="2">
        <f>G3314-F3314</f>
        <v>1</v>
      </c>
      <c r="J3314" s="2">
        <f>F3314-E3314</f>
        <v>11</v>
      </c>
      <c r="K3314" s="2" t="s">
        <v>2668</v>
      </c>
      <c r="L3314" s="2">
        <v>1</v>
      </c>
      <c r="M3314" s="2">
        <v>2</v>
      </c>
      <c r="N3314" s="2">
        <v>0</v>
      </c>
      <c r="O3314" s="2" t="s">
        <v>2689</v>
      </c>
      <c r="P3314" s="2" t="s">
        <v>2656</v>
      </c>
      <c r="Q3314" s="2" t="s">
        <v>2649</v>
      </c>
      <c r="R3314" s="3">
        <v>3750</v>
      </c>
      <c r="S3314" s="3">
        <f>I3314*L3314*R3314</f>
        <v>3750</v>
      </c>
      <c r="T3314" s="2">
        <f>M3314+N3314</f>
        <v>2</v>
      </c>
    </row>
    <row r="3315" spans="1:20" x14ac:dyDescent="0.2">
      <c r="A3315" s="2" t="s">
        <v>5979</v>
      </c>
      <c r="B3315" s="2" t="s">
        <v>1119</v>
      </c>
      <c r="C3315" s="2" t="s">
        <v>47</v>
      </c>
      <c r="D3315" s="2" t="str">
        <f>INDEX(Hotels!$C$2:$C$49,MATCH(C3315,Hotels!$A$2:$A$49,0))</f>
        <v>Agra</v>
      </c>
      <c r="E3315" s="11">
        <v>46005</v>
      </c>
      <c r="F3315" s="11">
        <v>46027</v>
      </c>
      <c r="G3315" s="11">
        <v>46030</v>
      </c>
      <c r="H3315" s="13">
        <f>DATE(YEAR(F3315),MONTH(F3315),1)</f>
        <v>46023</v>
      </c>
      <c r="I3315" s="2">
        <f>G3315-F3315</f>
        <v>3</v>
      </c>
      <c r="J3315" s="2">
        <f>F3315-E3315</f>
        <v>22</v>
      </c>
      <c r="K3315" s="2" t="s">
        <v>2668</v>
      </c>
      <c r="L3315" s="2">
        <v>4</v>
      </c>
      <c r="M3315" s="2">
        <v>8</v>
      </c>
      <c r="N3315" s="2">
        <v>0</v>
      </c>
      <c r="O3315" s="2" t="s">
        <v>2658</v>
      </c>
      <c r="P3315" s="2" t="s">
        <v>2656</v>
      </c>
      <c r="Q3315" s="2" t="s">
        <v>2649</v>
      </c>
      <c r="R3315" s="3">
        <v>5300</v>
      </c>
      <c r="S3315" s="3">
        <f>I3315*L3315*R3315</f>
        <v>63600</v>
      </c>
      <c r="T3315" s="2">
        <f>M3315+N3315</f>
        <v>8</v>
      </c>
    </row>
    <row r="3316" spans="1:20" x14ac:dyDescent="0.2">
      <c r="A3316" s="2" t="s">
        <v>5980</v>
      </c>
      <c r="B3316" s="2" t="s">
        <v>1773</v>
      </c>
      <c r="C3316" s="2" t="s">
        <v>13</v>
      </c>
      <c r="D3316" s="2" t="str">
        <f>INDEX(Hotels!$C$2:$C$49,MATCH(C3316,Hotels!$A$2:$A$49,0))</f>
        <v>Goa</v>
      </c>
      <c r="E3316" s="11">
        <v>46005</v>
      </c>
      <c r="F3316" s="11">
        <v>46021</v>
      </c>
      <c r="G3316" s="11">
        <v>46025</v>
      </c>
      <c r="H3316" s="13">
        <f>DATE(YEAR(F3316),MONTH(F3316),1)</f>
        <v>45992</v>
      </c>
      <c r="I3316" s="2">
        <f>G3316-F3316</f>
        <v>4</v>
      </c>
      <c r="J3316" s="2">
        <f>F3316-E3316</f>
        <v>16</v>
      </c>
      <c r="K3316" s="2" t="s">
        <v>2668</v>
      </c>
      <c r="L3316" s="2">
        <v>1</v>
      </c>
      <c r="M3316" s="2">
        <v>2</v>
      </c>
      <c r="N3316" s="2">
        <v>0</v>
      </c>
      <c r="O3316" s="2" t="s">
        <v>2689</v>
      </c>
      <c r="P3316" s="2" t="s">
        <v>2656</v>
      </c>
      <c r="Q3316" s="2" t="s">
        <v>2649</v>
      </c>
      <c r="R3316" s="3">
        <v>12750</v>
      </c>
      <c r="S3316" s="3">
        <f>I3316*L3316*R3316</f>
        <v>51000</v>
      </c>
      <c r="T3316" s="2">
        <f>M3316+N3316</f>
        <v>2</v>
      </c>
    </row>
    <row r="3317" spans="1:20" x14ac:dyDescent="0.2">
      <c r="A3317" s="2" t="s">
        <v>5981</v>
      </c>
      <c r="B3317" s="2" t="s">
        <v>1796</v>
      </c>
      <c r="C3317" s="2" t="s">
        <v>47</v>
      </c>
      <c r="D3317" s="2" t="str">
        <f>INDEX(Hotels!$C$2:$C$49,MATCH(C3317,Hotels!$A$2:$A$49,0))</f>
        <v>Agra</v>
      </c>
      <c r="E3317" s="11">
        <v>46005</v>
      </c>
      <c r="F3317" s="11">
        <v>46010</v>
      </c>
      <c r="G3317" s="11">
        <v>46014</v>
      </c>
      <c r="H3317" s="13">
        <f>DATE(YEAR(F3317),MONTH(F3317),1)</f>
        <v>45992</v>
      </c>
      <c r="I3317" s="2">
        <f>G3317-F3317</f>
        <v>4</v>
      </c>
      <c r="J3317" s="2">
        <f>F3317-E3317</f>
        <v>5</v>
      </c>
      <c r="K3317" s="2" t="s">
        <v>2668</v>
      </c>
      <c r="L3317" s="2">
        <v>1</v>
      </c>
      <c r="M3317" s="2">
        <v>2</v>
      </c>
      <c r="N3317" s="2">
        <v>0</v>
      </c>
      <c r="O3317" s="2" t="s">
        <v>2651</v>
      </c>
      <c r="P3317" s="2" t="s">
        <v>2648</v>
      </c>
      <c r="Q3317" s="2" t="s">
        <v>2649</v>
      </c>
      <c r="R3317" s="3">
        <v>5250</v>
      </c>
      <c r="S3317" s="3">
        <f>I3317*L3317*R3317</f>
        <v>21000</v>
      </c>
      <c r="T3317" s="2">
        <f>M3317+N3317</f>
        <v>2</v>
      </c>
    </row>
    <row r="3318" spans="1:20" x14ac:dyDescent="0.2">
      <c r="A3318" s="2" t="s">
        <v>5982</v>
      </c>
      <c r="B3318" s="2" t="s">
        <v>1885</v>
      </c>
      <c r="C3318" s="2" t="s">
        <v>61</v>
      </c>
      <c r="D3318" s="2" t="str">
        <f>INDEX(Hotels!$C$2:$C$49,MATCH(C3318,Hotels!$A$2:$A$49,0))</f>
        <v>Mumbai</v>
      </c>
      <c r="E3318" s="11">
        <v>46005</v>
      </c>
      <c r="F3318" s="11">
        <v>46020</v>
      </c>
      <c r="G3318" s="11">
        <v>46021</v>
      </c>
      <c r="H3318" s="13">
        <f>DATE(YEAR(F3318),MONTH(F3318),1)</f>
        <v>45992</v>
      </c>
      <c r="I3318" s="2">
        <f>G3318-F3318</f>
        <v>1</v>
      </c>
      <c r="J3318" s="2">
        <f>F3318-E3318</f>
        <v>15</v>
      </c>
      <c r="K3318" s="2" t="s">
        <v>2655</v>
      </c>
      <c r="L3318" s="2">
        <v>1</v>
      </c>
      <c r="M3318" s="2">
        <v>2</v>
      </c>
      <c r="N3318" s="2">
        <v>0</v>
      </c>
      <c r="O3318" s="2" t="s">
        <v>2732</v>
      </c>
      <c r="P3318" s="2" t="s">
        <v>2652</v>
      </c>
      <c r="Q3318" s="2" t="s">
        <v>2649</v>
      </c>
      <c r="R3318" s="3">
        <v>21150</v>
      </c>
      <c r="S3318" s="3">
        <f>I3318*L3318*R3318</f>
        <v>21150</v>
      </c>
      <c r="T3318" s="2">
        <f>M3318+N3318</f>
        <v>2</v>
      </c>
    </row>
    <row r="3319" spans="1:20" x14ac:dyDescent="0.2">
      <c r="A3319" s="2" t="s">
        <v>5983</v>
      </c>
      <c r="B3319" s="2" t="s">
        <v>2063</v>
      </c>
      <c r="C3319" s="2" t="s">
        <v>22</v>
      </c>
      <c r="D3319" s="2" t="str">
        <f>INDEX(Hotels!$C$2:$C$49,MATCH(C3319,Hotels!$A$2:$A$49,0))</f>
        <v>Jaipur</v>
      </c>
      <c r="E3319" s="11">
        <v>46005</v>
      </c>
      <c r="F3319" s="11">
        <v>46027</v>
      </c>
      <c r="G3319" s="11">
        <v>46029</v>
      </c>
      <c r="H3319" s="13">
        <f>DATE(YEAR(F3319),MONTH(F3319),1)</f>
        <v>46023</v>
      </c>
      <c r="I3319" s="2">
        <f>G3319-F3319</f>
        <v>2</v>
      </c>
      <c r="J3319" s="2">
        <f>F3319-E3319</f>
        <v>22</v>
      </c>
      <c r="K3319" s="2" t="s">
        <v>2655</v>
      </c>
      <c r="L3319" s="2">
        <v>1</v>
      </c>
      <c r="M3319" s="2">
        <v>1</v>
      </c>
      <c r="N3319" s="2">
        <v>0</v>
      </c>
      <c r="O3319" s="2" t="s">
        <v>2647</v>
      </c>
      <c r="P3319" s="2" t="s">
        <v>2652</v>
      </c>
      <c r="Q3319" s="2" t="s">
        <v>2649</v>
      </c>
      <c r="R3319" s="3">
        <v>5000</v>
      </c>
      <c r="S3319" s="3">
        <f>I3319*L3319*R3319</f>
        <v>10000</v>
      </c>
      <c r="T3319" s="2">
        <f>M3319+N3319</f>
        <v>1</v>
      </c>
    </row>
    <row r="3320" spans="1:20" x14ac:dyDescent="0.2">
      <c r="A3320" s="2" t="s">
        <v>5984</v>
      </c>
      <c r="B3320" s="2" t="s">
        <v>819</v>
      </c>
      <c r="C3320" s="2" t="s">
        <v>37</v>
      </c>
      <c r="D3320" s="2" t="str">
        <f>INDEX(Hotels!$C$2:$C$49,MATCH(C3320,Hotels!$A$2:$A$49,0))</f>
        <v>Udaipur</v>
      </c>
      <c r="E3320" s="11">
        <v>46006</v>
      </c>
      <c r="F3320" s="11">
        <v>46092</v>
      </c>
      <c r="G3320" s="11">
        <v>46095</v>
      </c>
      <c r="H3320" s="13">
        <f>DATE(YEAR(F3320),MONTH(F3320),1)</f>
        <v>46082</v>
      </c>
      <c r="I3320" s="2">
        <f>G3320-F3320</f>
        <v>3</v>
      </c>
      <c r="J3320" s="2">
        <f>F3320-E3320</f>
        <v>86</v>
      </c>
      <c r="K3320" s="2" t="s">
        <v>2666</v>
      </c>
      <c r="L3320" s="2">
        <v>1</v>
      </c>
      <c r="M3320" s="2">
        <v>1</v>
      </c>
      <c r="N3320" s="2">
        <v>0</v>
      </c>
      <c r="O3320" s="2" t="s">
        <v>2647</v>
      </c>
      <c r="P3320" s="2" t="s">
        <v>2656</v>
      </c>
      <c r="Q3320" s="2" t="s">
        <v>2649</v>
      </c>
      <c r="R3320" s="3">
        <v>41900</v>
      </c>
      <c r="S3320" s="3">
        <f>I3320*L3320*R3320</f>
        <v>125700</v>
      </c>
      <c r="T3320" s="2">
        <f>M3320+N3320</f>
        <v>1</v>
      </c>
    </row>
    <row r="3321" spans="1:20" x14ac:dyDescent="0.2">
      <c r="A3321" s="2" t="s">
        <v>5985</v>
      </c>
      <c r="B3321" s="2" t="s">
        <v>1037</v>
      </c>
      <c r="C3321" s="2" t="s">
        <v>91</v>
      </c>
      <c r="D3321" s="2" t="str">
        <f>INDEX(Hotels!$C$2:$C$49,MATCH(C3321,Hotels!$A$2:$A$49,0))</f>
        <v>Kochi</v>
      </c>
      <c r="E3321" s="11">
        <v>46006</v>
      </c>
      <c r="F3321" s="11">
        <v>46027</v>
      </c>
      <c r="G3321" s="11">
        <v>46030</v>
      </c>
      <c r="H3321" s="13">
        <f>DATE(YEAR(F3321),MONTH(F3321),1)</f>
        <v>46023</v>
      </c>
      <c r="I3321" s="2">
        <f>G3321-F3321</f>
        <v>3</v>
      </c>
      <c r="J3321" s="2">
        <f>F3321-E3321</f>
        <v>21</v>
      </c>
      <c r="K3321" s="2" t="s">
        <v>2655</v>
      </c>
      <c r="L3321" s="2">
        <v>1</v>
      </c>
      <c r="M3321" s="2">
        <v>2</v>
      </c>
      <c r="N3321" s="2">
        <v>0</v>
      </c>
      <c r="O3321" s="2" t="s">
        <v>2670</v>
      </c>
      <c r="P3321" s="2" t="s">
        <v>2656</v>
      </c>
      <c r="Q3321" s="2" t="s">
        <v>2649</v>
      </c>
      <c r="R3321" s="3">
        <v>4700</v>
      </c>
      <c r="S3321" s="3">
        <f>I3321*L3321*R3321</f>
        <v>14100</v>
      </c>
      <c r="T3321" s="2">
        <f>M3321+N3321</f>
        <v>2</v>
      </c>
    </row>
    <row r="3322" spans="1:20" x14ac:dyDescent="0.2">
      <c r="A3322" s="2" t="s">
        <v>5986</v>
      </c>
      <c r="B3322" s="2" t="s">
        <v>1259</v>
      </c>
      <c r="C3322" s="2" t="s">
        <v>71</v>
      </c>
      <c r="D3322" s="2" t="str">
        <f>INDEX(Hotels!$C$2:$C$49,MATCH(C3322,Hotels!$A$2:$A$49,0))</f>
        <v>New Delhi</v>
      </c>
      <c r="E3322" s="11">
        <v>46006</v>
      </c>
      <c r="F3322" s="11">
        <v>46118</v>
      </c>
      <c r="G3322" s="11">
        <v>46121</v>
      </c>
      <c r="H3322" s="13">
        <f>DATE(YEAR(F3322),MONTH(F3322),1)</f>
        <v>46113</v>
      </c>
      <c r="I3322" s="2">
        <f>G3322-F3322</f>
        <v>3</v>
      </c>
      <c r="J3322" s="2">
        <f>F3322-E3322</f>
        <v>112</v>
      </c>
      <c r="K3322" s="2" t="s">
        <v>2668</v>
      </c>
      <c r="L3322" s="2">
        <v>1</v>
      </c>
      <c r="M3322" s="2">
        <v>1</v>
      </c>
      <c r="N3322" s="2">
        <v>0</v>
      </c>
      <c r="O3322" s="2" t="s">
        <v>2683</v>
      </c>
      <c r="P3322" s="2" t="s">
        <v>2652</v>
      </c>
      <c r="Q3322" s="2" t="s">
        <v>2649</v>
      </c>
      <c r="R3322" s="3">
        <v>7350</v>
      </c>
      <c r="S3322" s="3">
        <f>I3322*L3322*R3322</f>
        <v>22050</v>
      </c>
      <c r="T3322" s="2">
        <f>M3322+N3322</f>
        <v>1</v>
      </c>
    </row>
    <row r="3323" spans="1:20" x14ac:dyDescent="0.2">
      <c r="A3323" s="2" t="s">
        <v>5987</v>
      </c>
      <c r="B3323" s="2" t="s">
        <v>1304</v>
      </c>
      <c r="C3323" s="2" t="s">
        <v>67</v>
      </c>
      <c r="D3323" s="2" t="str">
        <f>INDEX(Hotels!$C$2:$C$49,MATCH(C3323,Hotels!$A$2:$A$49,0))</f>
        <v>New Delhi</v>
      </c>
      <c r="E3323" s="11">
        <v>46006</v>
      </c>
      <c r="F3323" s="11">
        <v>46046</v>
      </c>
      <c r="G3323" s="11">
        <v>46050</v>
      </c>
      <c r="H3323" s="13">
        <f>DATE(YEAR(F3323),MONTH(F3323),1)</f>
        <v>46023</v>
      </c>
      <c r="I3323" s="2">
        <f>G3323-F3323</f>
        <v>4</v>
      </c>
      <c r="J3323" s="2">
        <f>F3323-E3323</f>
        <v>40</v>
      </c>
      <c r="K3323" s="2" t="s">
        <v>2668</v>
      </c>
      <c r="L3323" s="2">
        <v>1</v>
      </c>
      <c r="M3323" s="2">
        <v>2</v>
      </c>
      <c r="N3323" s="2">
        <v>0</v>
      </c>
      <c r="O3323" s="2" t="s">
        <v>2647</v>
      </c>
      <c r="P3323" s="2" t="s">
        <v>2652</v>
      </c>
      <c r="Q3323" s="2" t="s">
        <v>2649</v>
      </c>
      <c r="R3323" s="3">
        <v>4950</v>
      </c>
      <c r="S3323" s="3">
        <f>I3323*L3323*R3323</f>
        <v>19800</v>
      </c>
      <c r="T3323" s="2">
        <f>M3323+N3323</f>
        <v>2</v>
      </c>
    </row>
    <row r="3324" spans="1:20" x14ac:dyDescent="0.2">
      <c r="A3324" s="2" t="s">
        <v>5988</v>
      </c>
      <c r="B3324" s="2" t="s">
        <v>1963</v>
      </c>
      <c r="C3324" s="2" t="s">
        <v>13</v>
      </c>
      <c r="D3324" s="2" t="str">
        <f>INDEX(Hotels!$C$2:$C$49,MATCH(C3324,Hotels!$A$2:$A$49,0))</f>
        <v>Goa</v>
      </c>
      <c r="E3324" s="11">
        <v>46006</v>
      </c>
      <c r="F3324" s="11">
        <v>46014</v>
      </c>
      <c r="G3324" s="11">
        <v>46018</v>
      </c>
      <c r="H3324" s="13">
        <f>DATE(YEAR(F3324),MONTH(F3324),1)</f>
        <v>45992</v>
      </c>
      <c r="I3324" s="2">
        <f>G3324-F3324</f>
        <v>4</v>
      </c>
      <c r="J3324" s="2">
        <f>F3324-E3324</f>
        <v>8</v>
      </c>
      <c r="K3324" s="2" t="s">
        <v>2655</v>
      </c>
      <c r="L3324" s="2">
        <v>1</v>
      </c>
      <c r="M3324" s="2">
        <v>1</v>
      </c>
      <c r="N3324" s="2">
        <v>1</v>
      </c>
      <c r="O3324" s="2" t="s">
        <v>2670</v>
      </c>
      <c r="P3324" s="2" t="s">
        <v>2652</v>
      </c>
      <c r="Q3324" s="2" t="s">
        <v>2649</v>
      </c>
      <c r="R3324" s="3">
        <v>15700</v>
      </c>
      <c r="S3324" s="3">
        <f>I3324*L3324*R3324</f>
        <v>62800</v>
      </c>
      <c r="T3324" s="2">
        <f>M3324+N3324</f>
        <v>2</v>
      </c>
    </row>
    <row r="3325" spans="1:20" x14ac:dyDescent="0.2">
      <c r="A3325" s="2" t="s">
        <v>5989</v>
      </c>
      <c r="B3325" s="2" t="s">
        <v>2033</v>
      </c>
      <c r="C3325" s="2" t="s">
        <v>43</v>
      </c>
      <c r="D3325" s="2" t="str">
        <f>INDEX(Hotels!$C$2:$C$49,MATCH(C3325,Hotels!$A$2:$A$49,0))</f>
        <v>Agra</v>
      </c>
      <c r="E3325" s="11">
        <v>46006</v>
      </c>
      <c r="F3325" s="11">
        <v>46019</v>
      </c>
      <c r="G3325" s="11">
        <v>46022</v>
      </c>
      <c r="H3325" s="13">
        <f>DATE(YEAR(F3325),MONTH(F3325),1)</f>
        <v>45992</v>
      </c>
      <c r="I3325" s="2">
        <f>G3325-F3325</f>
        <v>3</v>
      </c>
      <c r="J3325" s="2">
        <f>F3325-E3325</f>
        <v>13</v>
      </c>
      <c r="K3325" s="2" t="s">
        <v>2655</v>
      </c>
      <c r="L3325" s="2">
        <v>3</v>
      </c>
      <c r="M3325" s="2">
        <v>6</v>
      </c>
      <c r="N3325" s="2">
        <v>0</v>
      </c>
      <c r="O3325" s="2" t="s">
        <v>2689</v>
      </c>
      <c r="P3325" s="2" t="s">
        <v>2652</v>
      </c>
      <c r="Q3325" s="2" t="s">
        <v>2653</v>
      </c>
      <c r="R3325" s="3">
        <v>6700</v>
      </c>
      <c r="S3325" s="3">
        <f>I3325*L3325*R3325</f>
        <v>60300</v>
      </c>
      <c r="T3325" s="2">
        <f>M3325+N3325</f>
        <v>6</v>
      </c>
    </row>
    <row r="3326" spans="1:20" x14ac:dyDescent="0.2">
      <c r="A3326" s="2" t="s">
        <v>5990</v>
      </c>
      <c r="B3326" s="2" t="s">
        <v>2122</v>
      </c>
      <c r="C3326" s="2" t="s">
        <v>97</v>
      </c>
      <c r="D3326" s="2" t="str">
        <f>INDEX(Hotels!$C$2:$C$49,MATCH(C3326,Hotels!$A$2:$A$49,0))</f>
        <v>Shimla</v>
      </c>
      <c r="E3326" s="11">
        <v>46006</v>
      </c>
      <c r="F3326" s="11">
        <v>46009</v>
      </c>
      <c r="G3326" s="11">
        <v>46011</v>
      </c>
      <c r="H3326" s="13">
        <f>DATE(YEAR(F3326),MONTH(F3326),1)</f>
        <v>45992</v>
      </c>
      <c r="I3326" s="2">
        <f>G3326-F3326</f>
        <v>2</v>
      </c>
      <c r="J3326" s="2">
        <f>F3326-E3326</f>
        <v>3</v>
      </c>
      <c r="K3326" s="2" t="s">
        <v>2655</v>
      </c>
      <c r="L3326" s="2">
        <v>1</v>
      </c>
      <c r="M3326" s="2">
        <v>1</v>
      </c>
      <c r="N3326" s="2">
        <v>0</v>
      </c>
      <c r="O3326" s="2" t="s">
        <v>2689</v>
      </c>
      <c r="P3326" s="2" t="s">
        <v>2662</v>
      </c>
      <c r="Q3326" s="2" t="s">
        <v>2649</v>
      </c>
      <c r="R3326" s="3">
        <v>13150</v>
      </c>
      <c r="S3326" s="3">
        <f>I3326*L3326*R3326</f>
        <v>26300</v>
      </c>
      <c r="T3326" s="2">
        <f>M3326+N3326</f>
        <v>1</v>
      </c>
    </row>
    <row r="3327" spans="1:20" x14ac:dyDescent="0.2">
      <c r="A3327" s="2" t="s">
        <v>5991</v>
      </c>
      <c r="B3327" s="2" t="s">
        <v>2309</v>
      </c>
      <c r="C3327" s="2" t="s">
        <v>63</v>
      </c>
      <c r="D3327" s="2" t="str">
        <f>INDEX(Hotels!$C$2:$C$49,MATCH(C3327,Hotels!$A$2:$A$49,0))</f>
        <v>New Delhi</v>
      </c>
      <c r="E3327" s="11">
        <v>46006</v>
      </c>
      <c r="F3327" s="11">
        <v>46012</v>
      </c>
      <c r="G3327" s="11">
        <v>46014</v>
      </c>
      <c r="H3327" s="13">
        <f>DATE(YEAR(F3327),MONTH(F3327),1)</f>
        <v>45992</v>
      </c>
      <c r="I3327" s="2">
        <f>G3327-F3327</f>
        <v>2</v>
      </c>
      <c r="J3327" s="2">
        <f>F3327-E3327</f>
        <v>6</v>
      </c>
      <c r="K3327" s="2" t="s">
        <v>2646</v>
      </c>
      <c r="L3327" s="2">
        <v>1</v>
      </c>
      <c r="M3327" s="2">
        <v>2</v>
      </c>
      <c r="N3327" s="2">
        <v>0</v>
      </c>
      <c r="O3327" s="2" t="s">
        <v>2732</v>
      </c>
      <c r="P3327" s="2" t="s">
        <v>2652</v>
      </c>
      <c r="Q3327" s="2" t="s">
        <v>2649</v>
      </c>
      <c r="R3327" s="3">
        <v>17850</v>
      </c>
      <c r="S3327" s="3">
        <f>I3327*L3327*R3327</f>
        <v>35700</v>
      </c>
      <c r="T3327" s="2">
        <f>M3327+N3327</f>
        <v>2</v>
      </c>
    </row>
    <row r="3328" spans="1:20" x14ac:dyDescent="0.2">
      <c r="A3328" s="2" t="s">
        <v>5992</v>
      </c>
      <c r="B3328" s="2" t="s">
        <v>2410</v>
      </c>
      <c r="C3328" s="2" t="s">
        <v>29</v>
      </c>
      <c r="D3328" s="2" t="str">
        <f>INDEX(Hotels!$C$2:$C$49,MATCH(C3328,Hotels!$A$2:$A$49,0))</f>
        <v>Jaipur</v>
      </c>
      <c r="E3328" s="11">
        <v>46006</v>
      </c>
      <c r="F3328" s="11">
        <v>46024</v>
      </c>
      <c r="G3328" s="11">
        <v>46027</v>
      </c>
      <c r="H3328" s="13">
        <f>DATE(YEAR(F3328),MONTH(F3328),1)</f>
        <v>46023</v>
      </c>
      <c r="I3328" s="2">
        <f>G3328-F3328</f>
        <v>3</v>
      </c>
      <c r="J3328" s="2">
        <f>F3328-E3328</f>
        <v>18</v>
      </c>
      <c r="K3328" s="2" t="s">
        <v>2646</v>
      </c>
      <c r="L3328" s="2">
        <v>1</v>
      </c>
      <c r="M3328" s="2">
        <v>1</v>
      </c>
      <c r="N3328" s="2">
        <v>0</v>
      </c>
      <c r="O3328" s="2" t="s">
        <v>2732</v>
      </c>
      <c r="P3328" s="2" t="s">
        <v>2662</v>
      </c>
      <c r="Q3328" s="2" t="s">
        <v>2649</v>
      </c>
      <c r="R3328" s="3">
        <v>14200</v>
      </c>
      <c r="S3328" s="3">
        <f>I3328*L3328*R3328</f>
        <v>42600</v>
      </c>
      <c r="T3328" s="2">
        <f>M3328+N3328</f>
        <v>1</v>
      </c>
    </row>
    <row r="3329" spans="1:20" x14ac:dyDescent="0.2">
      <c r="A3329" s="2" t="s">
        <v>5993</v>
      </c>
      <c r="B3329" s="2" t="s">
        <v>2585</v>
      </c>
      <c r="C3329" s="2" t="s">
        <v>99</v>
      </c>
      <c r="D3329" s="2" t="str">
        <f>INDEX(Hotels!$C$2:$C$49,MATCH(C3329,Hotels!$A$2:$A$49,0))</f>
        <v>Shimla</v>
      </c>
      <c r="E3329" s="11">
        <v>46006</v>
      </c>
      <c r="F3329" s="11">
        <v>46203</v>
      </c>
      <c r="G3329" s="11">
        <v>46206</v>
      </c>
      <c r="H3329" s="13">
        <f>DATE(YEAR(F3329),MONTH(F3329),1)</f>
        <v>46174</v>
      </c>
      <c r="I3329" s="2">
        <f>G3329-F3329</f>
        <v>3</v>
      </c>
      <c r="J3329" s="2">
        <f>F3329-E3329</f>
        <v>197</v>
      </c>
      <c r="K3329" s="2" t="s">
        <v>2668</v>
      </c>
      <c r="L3329" s="2">
        <v>1</v>
      </c>
      <c r="M3329" s="2">
        <v>1</v>
      </c>
      <c r="N3329" s="2">
        <v>0</v>
      </c>
      <c r="O3329" s="2" t="s">
        <v>2683</v>
      </c>
      <c r="P3329" s="2" t="s">
        <v>2652</v>
      </c>
      <c r="Q3329" s="2" t="s">
        <v>2649</v>
      </c>
      <c r="R3329" s="3">
        <v>3250</v>
      </c>
      <c r="S3329" s="3">
        <f>I3329*L3329*R3329</f>
        <v>9750</v>
      </c>
      <c r="T3329" s="2">
        <f>M3329+N3329</f>
        <v>1</v>
      </c>
    </row>
    <row r="3330" spans="1:20" x14ac:dyDescent="0.2">
      <c r="A3330" s="2" t="s">
        <v>5994</v>
      </c>
      <c r="B3330" s="2" t="s">
        <v>915</v>
      </c>
      <c r="C3330" s="2" t="s">
        <v>118</v>
      </c>
      <c r="D3330" s="2" t="str">
        <f>INDEX(Hotels!$C$2:$C$49,MATCH(C3330,Hotels!$A$2:$A$49,0))</f>
        <v>Rishikesh</v>
      </c>
      <c r="E3330" s="11">
        <v>46007</v>
      </c>
      <c r="F3330" s="11">
        <v>46051</v>
      </c>
      <c r="G3330" s="11">
        <v>46057</v>
      </c>
      <c r="H3330" s="13">
        <f>DATE(YEAR(F3330),MONTH(F3330),1)</f>
        <v>46023</v>
      </c>
      <c r="I3330" s="2">
        <f>G3330-F3330</f>
        <v>6</v>
      </c>
      <c r="J3330" s="2">
        <f>F3330-E3330</f>
        <v>44</v>
      </c>
      <c r="K3330" s="2" t="s">
        <v>2646</v>
      </c>
      <c r="L3330" s="2">
        <v>1</v>
      </c>
      <c r="M3330" s="2">
        <v>2</v>
      </c>
      <c r="N3330" s="2">
        <v>3</v>
      </c>
      <c r="O3330" s="2" t="s">
        <v>2658</v>
      </c>
      <c r="P3330" s="2" t="s">
        <v>2652</v>
      </c>
      <c r="Q3330" s="2" t="s">
        <v>2649</v>
      </c>
      <c r="R3330" s="3">
        <v>13650</v>
      </c>
      <c r="S3330" s="3">
        <f>I3330*L3330*R3330</f>
        <v>81900</v>
      </c>
      <c r="T3330" s="2">
        <f>M3330+N3330</f>
        <v>5</v>
      </c>
    </row>
    <row r="3331" spans="1:20" x14ac:dyDescent="0.2">
      <c r="A3331" s="2" t="s">
        <v>5995</v>
      </c>
      <c r="B3331" s="2" t="s">
        <v>974</v>
      </c>
      <c r="C3331" s="2" t="s">
        <v>9</v>
      </c>
      <c r="D3331" s="2" t="str">
        <f>INDEX(Hotels!$C$2:$C$49,MATCH(C3331,Hotels!$A$2:$A$49,0))</f>
        <v>Goa</v>
      </c>
      <c r="E3331" s="11">
        <v>46007</v>
      </c>
      <c r="F3331" s="11">
        <v>46009</v>
      </c>
      <c r="G3331" s="11">
        <v>46010</v>
      </c>
      <c r="H3331" s="13">
        <f>DATE(YEAR(F3331),MONTH(F3331),1)</f>
        <v>45992</v>
      </c>
      <c r="I3331" s="2">
        <f>G3331-F3331</f>
        <v>1</v>
      </c>
      <c r="J3331" s="2">
        <f>F3331-E3331</f>
        <v>2</v>
      </c>
      <c r="K3331" s="2" t="s">
        <v>2668</v>
      </c>
      <c r="L3331" s="2">
        <v>1</v>
      </c>
      <c r="M3331" s="2">
        <v>1</v>
      </c>
      <c r="N3331" s="2">
        <v>0</v>
      </c>
      <c r="O3331" s="2" t="s">
        <v>2732</v>
      </c>
      <c r="P3331" s="2" t="s">
        <v>2656</v>
      </c>
      <c r="Q3331" s="2" t="s">
        <v>2649</v>
      </c>
      <c r="R3331" s="3">
        <v>7100</v>
      </c>
      <c r="S3331" s="3">
        <f>I3331*L3331*R3331</f>
        <v>7100</v>
      </c>
      <c r="T3331" s="2">
        <f>M3331+N3331</f>
        <v>1</v>
      </c>
    </row>
    <row r="3332" spans="1:20" x14ac:dyDescent="0.2">
      <c r="A3332" s="2" t="s">
        <v>5996</v>
      </c>
      <c r="B3332" s="2" t="s">
        <v>974</v>
      </c>
      <c r="C3332" s="2" t="s">
        <v>125</v>
      </c>
      <c r="D3332" s="2" t="str">
        <f>INDEX(Hotels!$C$2:$C$49,MATCH(C3332,Hotels!$A$2:$A$49,0))</f>
        <v>Varanasi</v>
      </c>
      <c r="E3332" s="11">
        <v>46007</v>
      </c>
      <c r="F3332" s="11">
        <v>46044</v>
      </c>
      <c r="G3332" s="11">
        <v>46045</v>
      </c>
      <c r="H3332" s="13">
        <f>DATE(YEAR(F3332),MONTH(F3332),1)</f>
        <v>46023</v>
      </c>
      <c r="I3332" s="2">
        <f>G3332-F3332</f>
        <v>1</v>
      </c>
      <c r="J3332" s="2">
        <f>F3332-E3332</f>
        <v>37</v>
      </c>
      <c r="K3332" s="2" t="s">
        <v>2666</v>
      </c>
      <c r="L3332" s="2">
        <v>1</v>
      </c>
      <c r="M3332" s="2">
        <v>2</v>
      </c>
      <c r="N3332" s="2">
        <v>0</v>
      </c>
      <c r="O3332" s="2" t="s">
        <v>2732</v>
      </c>
      <c r="P3332" s="2" t="s">
        <v>2652</v>
      </c>
      <c r="Q3332" s="2" t="s">
        <v>2649</v>
      </c>
      <c r="R3332" s="3">
        <v>26800</v>
      </c>
      <c r="S3332" s="3">
        <f>I3332*L3332*R3332</f>
        <v>26800</v>
      </c>
      <c r="T3332" s="2">
        <f>M3332+N3332</f>
        <v>2</v>
      </c>
    </row>
    <row r="3333" spans="1:20" x14ac:dyDescent="0.2">
      <c r="A3333" s="2" t="s">
        <v>5997</v>
      </c>
      <c r="B3333" s="2" t="s">
        <v>1630</v>
      </c>
      <c r="C3333" s="2" t="s">
        <v>19</v>
      </c>
      <c r="D3333" s="2" t="str">
        <f>INDEX(Hotels!$C$2:$C$49,MATCH(C3333,Hotels!$A$2:$A$49,0))</f>
        <v>Goa</v>
      </c>
      <c r="E3333" s="11">
        <v>46007</v>
      </c>
      <c r="F3333" s="11">
        <v>46049</v>
      </c>
      <c r="G3333" s="11">
        <v>46051</v>
      </c>
      <c r="H3333" s="13">
        <f>DATE(YEAR(F3333),MONTH(F3333),1)</f>
        <v>46023</v>
      </c>
      <c r="I3333" s="2">
        <f>G3333-F3333</f>
        <v>2</v>
      </c>
      <c r="J3333" s="2">
        <f>F3333-E3333</f>
        <v>42</v>
      </c>
      <c r="K3333" s="2" t="s">
        <v>2655</v>
      </c>
      <c r="L3333" s="2">
        <v>1</v>
      </c>
      <c r="M3333" s="2">
        <v>1</v>
      </c>
      <c r="N3333" s="2">
        <v>0</v>
      </c>
      <c r="O3333" s="2" t="s">
        <v>2651</v>
      </c>
      <c r="P3333" s="2" t="s">
        <v>2656</v>
      </c>
      <c r="Q3333" s="2" t="s">
        <v>2649</v>
      </c>
      <c r="R3333" s="3">
        <v>9750</v>
      </c>
      <c r="S3333" s="3">
        <f>I3333*L3333*R3333</f>
        <v>19500</v>
      </c>
      <c r="T3333" s="2">
        <f>M3333+N3333</f>
        <v>1</v>
      </c>
    </row>
    <row r="3334" spans="1:20" x14ac:dyDescent="0.2">
      <c r="A3334" s="2" t="s">
        <v>5998</v>
      </c>
      <c r="B3334" s="2" t="s">
        <v>1763</v>
      </c>
      <c r="C3334" s="2" t="s">
        <v>61</v>
      </c>
      <c r="D3334" s="2" t="str">
        <f>INDEX(Hotels!$C$2:$C$49,MATCH(C3334,Hotels!$A$2:$A$49,0))</f>
        <v>Mumbai</v>
      </c>
      <c r="E3334" s="11">
        <v>46007</v>
      </c>
      <c r="F3334" s="11">
        <v>46025</v>
      </c>
      <c r="G3334" s="11">
        <v>46028</v>
      </c>
      <c r="H3334" s="13">
        <f>DATE(YEAR(F3334),MONTH(F3334),1)</f>
        <v>46023</v>
      </c>
      <c r="I3334" s="2">
        <f>G3334-F3334</f>
        <v>3</v>
      </c>
      <c r="J3334" s="2">
        <f>F3334-E3334</f>
        <v>18</v>
      </c>
      <c r="K3334" s="2" t="s">
        <v>2668</v>
      </c>
      <c r="L3334" s="2">
        <v>1</v>
      </c>
      <c r="M3334" s="2">
        <v>2</v>
      </c>
      <c r="N3334" s="2">
        <v>0</v>
      </c>
      <c r="O3334" s="2" t="s">
        <v>2647</v>
      </c>
      <c r="P3334" s="2" t="s">
        <v>2648</v>
      </c>
      <c r="Q3334" s="2" t="s">
        <v>2649</v>
      </c>
      <c r="R3334" s="3">
        <v>17900</v>
      </c>
      <c r="S3334" s="3">
        <f>I3334*L3334*R3334</f>
        <v>53700</v>
      </c>
      <c r="T3334" s="2">
        <f>M3334+N3334</f>
        <v>2</v>
      </c>
    </row>
    <row r="3335" spans="1:20" x14ac:dyDescent="0.2">
      <c r="A3335" s="2" t="s">
        <v>5999</v>
      </c>
      <c r="B3335" s="2" t="s">
        <v>1832</v>
      </c>
      <c r="C3335" s="2" t="s">
        <v>129</v>
      </c>
      <c r="D3335" s="2" t="str">
        <f>INDEX(Hotels!$C$2:$C$49,MATCH(C3335,Hotels!$A$2:$A$49,0))</f>
        <v>Varanasi</v>
      </c>
      <c r="E3335" s="11">
        <v>46007</v>
      </c>
      <c r="F3335" s="11">
        <v>46015</v>
      </c>
      <c r="G3335" s="11">
        <v>46018</v>
      </c>
      <c r="H3335" s="13">
        <f>DATE(YEAR(F3335),MONTH(F3335),1)</f>
        <v>45992</v>
      </c>
      <c r="I3335" s="2">
        <f>G3335-F3335</f>
        <v>3</v>
      </c>
      <c r="J3335" s="2">
        <f>F3335-E3335</f>
        <v>8</v>
      </c>
      <c r="K3335" s="2" t="s">
        <v>2666</v>
      </c>
      <c r="L3335" s="2">
        <v>1</v>
      </c>
      <c r="M3335" s="2">
        <v>1</v>
      </c>
      <c r="N3335" s="2">
        <v>0</v>
      </c>
      <c r="O3335" s="2" t="s">
        <v>2670</v>
      </c>
      <c r="P3335" s="2" t="s">
        <v>2656</v>
      </c>
      <c r="Q3335" s="2" t="s">
        <v>2649</v>
      </c>
      <c r="R3335" s="3">
        <v>12950</v>
      </c>
      <c r="S3335" s="3">
        <f>I3335*L3335*R3335</f>
        <v>38850</v>
      </c>
      <c r="T3335" s="2">
        <f>M3335+N3335</f>
        <v>1</v>
      </c>
    </row>
    <row r="3336" spans="1:20" x14ac:dyDescent="0.2">
      <c r="A3336" s="2" t="s">
        <v>6000</v>
      </c>
      <c r="B3336" s="2" t="s">
        <v>2376</v>
      </c>
      <c r="C3336" s="2" t="s">
        <v>43</v>
      </c>
      <c r="D3336" s="2" t="str">
        <f>INDEX(Hotels!$C$2:$C$49,MATCH(C3336,Hotels!$A$2:$A$49,0))</f>
        <v>Agra</v>
      </c>
      <c r="E3336" s="11">
        <v>46007</v>
      </c>
      <c r="F3336" s="11">
        <v>46016</v>
      </c>
      <c r="G3336" s="11">
        <v>46019</v>
      </c>
      <c r="H3336" s="13">
        <f>DATE(YEAR(F3336),MONTH(F3336),1)</f>
        <v>45992</v>
      </c>
      <c r="I3336" s="2">
        <f>G3336-F3336</f>
        <v>3</v>
      </c>
      <c r="J3336" s="2">
        <f>F3336-E3336</f>
        <v>9</v>
      </c>
      <c r="K3336" s="2" t="s">
        <v>2668</v>
      </c>
      <c r="L3336" s="2">
        <v>1</v>
      </c>
      <c r="M3336" s="2">
        <v>1</v>
      </c>
      <c r="N3336" s="2">
        <v>0</v>
      </c>
      <c r="O3336" s="2" t="s">
        <v>2683</v>
      </c>
      <c r="P3336" s="2" t="s">
        <v>2652</v>
      </c>
      <c r="Q3336" s="2" t="s">
        <v>2649</v>
      </c>
      <c r="R3336" s="3">
        <v>5150</v>
      </c>
      <c r="S3336" s="3">
        <f>I3336*L3336*R3336</f>
        <v>15450</v>
      </c>
      <c r="T3336" s="2">
        <f>M3336+N3336</f>
        <v>1</v>
      </c>
    </row>
    <row r="3337" spans="1:20" x14ac:dyDescent="0.2">
      <c r="A3337" s="2" t="s">
        <v>6001</v>
      </c>
      <c r="B3337" s="2" t="s">
        <v>2385</v>
      </c>
      <c r="C3337" s="2" t="s">
        <v>34</v>
      </c>
      <c r="D3337" s="2" t="str">
        <f>INDEX(Hotels!$C$2:$C$49,MATCH(C3337,Hotels!$A$2:$A$49,0))</f>
        <v>Udaipur</v>
      </c>
      <c r="E3337" s="11">
        <v>46007</v>
      </c>
      <c r="F3337" s="11">
        <v>46026</v>
      </c>
      <c r="G3337" s="11">
        <v>46030</v>
      </c>
      <c r="H3337" s="13">
        <f>DATE(YEAR(F3337),MONTH(F3337),1)</f>
        <v>46023</v>
      </c>
      <c r="I3337" s="2">
        <f>G3337-F3337</f>
        <v>4</v>
      </c>
      <c r="J3337" s="2">
        <f>F3337-E3337</f>
        <v>19</v>
      </c>
      <c r="K3337" s="2" t="s">
        <v>2646</v>
      </c>
      <c r="L3337" s="2">
        <v>3</v>
      </c>
      <c r="M3337" s="2">
        <v>6</v>
      </c>
      <c r="N3337" s="2">
        <v>0</v>
      </c>
      <c r="O3337" s="2" t="s">
        <v>2658</v>
      </c>
      <c r="P3337" s="2" t="s">
        <v>2672</v>
      </c>
      <c r="Q3337" s="2" t="s">
        <v>2649</v>
      </c>
      <c r="R3337" s="3">
        <v>12200</v>
      </c>
      <c r="S3337" s="3">
        <f>I3337*L3337*R3337</f>
        <v>146400</v>
      </c>
      <c r="T3337" s="2">
        <f>M3337+N3337</f>
        <v>6</v>
      </c>
    </row>
    <row r="3338" spans="1:20" x14ac:dyDescent="0.2">
      <c r="A3338" s="2" t="s">
        <v>6002</v>
      </c>
      <c r="B3338" s="2" t="s">
        <v>2483</v>
      </c>
      <c r="C3338" s="2" t="s">
        <v>129</v>
      </c>
      <c r="D3338" s="2" t="str">
        <f>INDEX(Hotels!$C$2:$C$49,MATCH(C3338,Hotels!$A$2:$A$49,0))</f>
        <v>Varanasi</v>
      </c>
      <c r="E3338" s="11">
        <v>46007</v>
      </c>
      <c r="F3338" s="11">
        <v>46027</v>
      </c>
      <c r="G3338" s="11">
        <v>46029</v>
      </c>
      <c r="H3338" s="13">
        <f>DATE(YEAR(F3338),MONTH(F3338),1)</f>
        <v>46023</v>
      </c>
      <c r="I3338" s="2">
        <f>G3338-F3338</f>
        <v>2</v>
      </c>
      <c r="J3338" s="2">
        <f>F3338-E3338</f>
        <v>20</v>
      </c>
      <c r="K3338" s="2" t="s">
        <v>2646</v>
      </c>
      <c r="L3338" s="2">
        <v>1</v>
      </c>
      <c r="M3338" s="2">
        <v>3</v>
      </c>
      <c r="N3338" s="2">
        <v>0</v>
      </c>
      <c r="O3338" s="2" t="s">
        <v>2683</v>
      </c>
      <c r="P3338" s="2" t="s">
        <v>2652</v>
      </c>
      <c r="Q3338" s="2" t="s">
        <v>2649</v>
      </c>
      <c r="R3338" s="3">
        <v>8300</v>
      </c>
      <c r="S3338" s="3">
        <f>I3338*L3338*R3338</f>
        <v>16600</v>
      </c>
      <c r="T3338" s="2">
        <f>M3338+N3338</f>
        <v>3</v>
      </c>
    </row>
    <row r="3339" spans="1:20" x14ac:dyDescent="0.2">
      <c r="A3339" s="2" t="s">
        <v>6003</v>
      </c>
      <c r="B3339" s="2" t="s">
        <v>2505</v>
      </c>
      <c r="C3339" s="2" t="s">
        <v>63</v>
      </c>
      <c r="D3339" s="2" t="str">
        <f>INDEX(Hotels!$C$2:$C$49,MATCH(C3339,Hotels!$A$2:$A$49,0))</f>
        <v>New Delhi</v>
      </c>
      <c r="E3339" s="11">
        <v>46007</v>
      </c>
      <c r="F3339" s="11">
        <v>46037</v>
      </c>
      <c r="G3339" s="11">
        <v>46041</v>
      </c>
      <c r="H3339" s="13">
        <f>DATE(YEAR(F3339),MONTH(F3339),1)</f>
        <v>46023</v>
      </c>
      <c r="I3339" s="2">
        <f>G3339-F3339</f>
        <v>4</v>
      </c>
      <c r="J3339" s="2">
        <f>F3339-E3339</f>
        <v>30</v>
      </c>
      <c r="K3339" s="2" t="s">
        <v>2646</v>
      </c>
      <c r="L3339" s="2">
        <v>1</v>
      </c>
      <c r="M3339" s="2">
        <v>2</v>
      </c>
      <c r="N3339" s="2">
        <v>0</v>
      </c>
      <c r="O3339" s="2" t="s">
        <v>2683</v>
      </c>
      <c r="P3339" s="2" t="s">
        <v>2656</v>
      </c>
      <c r="Q3339" s="2" t="s">
        <v>2649</v>
      </c>
      <c r="R3339" s="3">
        <v>15750</v>
      </c>
      <c r="S3339" s="3">
        <f>I3339*L3339*R3339</f>
        <v>63000</v>
      </c>
      <c r="T3339" s="2">
        <f>M3339+N3339</f>
        <v>2</v>
      </c>
    </row>
    <row r="3340" spans="1:20" x14ac:dyDescent="0.2">
      <c r="A3340" s="2" t="s">
        <v>6004</v>
      </c>
      <c r="B3340" s="2" t="s">
        <v>272</v>
      </c>
      <c r="C3340" s="2" t="s">
        <v>81</v>
      </c>
      <c r="D3340" s="2" t="str">
        <f>INDEX(Hotels!$C$2:$C$49,MATCH(C3340,Hotels!$A$2:$A$49,0))</f>
        <v>Bengaluru</v>
      </c>
      <c r="E3340" s="11">
        <v>46008</v>
      </c>
      <c r="F3340" s="11">
        <v>46008</v>
      </c>
      <c r="G3340" s="11">
        <v>46013</v>
      </c>
      <c r="H3340" s="13">
        <f>DATE(YEAR(F3340),MONTH(F3340),1)</f>
        <v>45992</v>
      </c>
      <c r="I3340" s="2">
        <f>G3340-F3340</f>
        <v>5</v>
      </c>
      <c r="J3340" s="2">
        <f>F3340-E3340</f>
        <v>0</v>
      </c>
      <c r="K3340" s="2" t="s">
        <v>2646</v>
      </c>
      <c r="L3340" s="2">
        <v>1</v>
      </c>
      <c r="M3340" s="2">
        <v>2</v>
      </c>
      <c r="N3340" s="2">
        <v>0</v>
      </c>
      <c r="O3340" s="2" t="s">
        <v>2651</v>
      </c>
      <c r="P3340" s="2" t="s">
        <v>2656</v>
      </c>
      <c r="Q3340" s="2" t="s">
        <v>2649</v>
      </c>
      <c r="R3340" s="3">
        <v>33200</v>
      </c>
      <c r="S3340" s="3">
        <f>I3340*L3340*R3340</f>
        <v>166000</v>
      </c>
      <c r="T3340" s="2">
        <f>M3340+N3340</f>
        <v>2</v>
      </c>
    </row>
    <row r="3341" spans="1:20" x14ac:dyDescent="0.2">
      <c r="A3341" s="2" t="s">
        <v>6005</v>
      </c>
      <c r="B3341" s="2" t="s">
        <v>295</v>
      </c>
      <c r="C3341" s="2" t="s">
        <v>32</v>
      </c>
      <c r="D3341" s="2" t="str">
        <f>INDEX(Hotels!$C$2:$C$49,MATCH(C3341,Hotels!$A$2:$A$49,0))</f>
        <v>Jaipur</v>
      </c>
      <c r="E3341" s="11">
        <v>46008</v>
      </c>
      <c r="F3341" s="11">
        <v>46027</v>
      </c>
      <c r="G3341" s="11">
        <v>46032</v>
      </c>
      <c r="H3341" s="13">
        <f>DATE(YEAR(F3341),MONTH(F3341),1)</f>
        <v>46023</v>
      </c>
      <c r="I3341" s="2">
        <f>G3341-F3341</f>
        <v>5</v>
      </c>
      <c r="J3341" s="2">
        <f>F3341-E3341</f>
        <v>19</v>
      </c>
      <c r="K3341" s="2" t="s">
        <v>2655</v>
      </c>
      <c r="L3341" s="2">
        <v>1</v>
      </c>
      <c r="M3341" s="2">
        <v>2</v>
      </c>
      <c r="N3341" s="2">
        <v>0</v>
      </c>
      <c r="O3341" s="2" t="s">
        <v>2683</v>
      </c>
      <c r="P3341" s="2" t="s">
        <v>2672</v>
      </c>
      <c r="Q3341" s="2" t="s">
        <v>2649</v>
      </c>
      <c r="R3341" s="3">
        <v>7450</v>
      </c>
      <c r="S3341" s="3">
        <f>I3341*L3341*R3341</f>
        <v>37250</v>
      </c>
      <c r="T3341" s="2">
        <f>M3341+N3341</f>
        <v>2</v>
      </c>
    </row>
    <row r="3342" spans="1:20" x14ac:dyDescent="0.2">
      <c r="A3342" s="2" t="s">
        <v>6006</v>
      </c>
      <c r="B3342" s="2" t="s">
        <v>412</v>
      </c>
      <c r="C3342" s="2" t="s">
        <v>81</v>
      </c>
      <c r="D3342" s="2" t="str">
        <f>INDEX(Hotels!$C$2:$C$49,MATCH(C3342,Hotels!$A$2:$A$49,0))</f>
        <v>Bengaluru</v>
      </c>
      <c r="E3342" s="11">
        <v>46008</v>
      </c>
      <c r="F3342" s="11">
        <v>46027</v>
      </c>
      <c r="G3342" s="11">
        <v>46028</v>
      </c>
      <c r="H3342" s="13">
        <f>DATE(YEAR(F3342),MONTH(F3342),1)</f>
        <v>46023</v>
      </c>
      <c r="I3342" s="2">
        <f>G3342-F3342</f>
        <v>1</v>
      </c>
      <c r="J3342" s="2">
        <f>F3342-E3342</f>
        <v>19</v>
      </c>
      <c r="K3342" s="2" t="s">
        <v>2646</v>
      </c>
      <c r="L3342" s="2">
        <v>1</v>
      </c>
      <c r="M3342" s="2">
        <v>1</v>
      </c>
      <c r="N3342" s="2">
        <v>0</v>
      </c>
      <c r="O3342" s="2" t="s">
        <v>2683</v>
      </c>
      <c r="P3342" s="2" t="s">
        <v>2672</v>
      </c>
      <c r="Q3342" s="2" t="s">
        <v>2653</v>
      </c>
      <c r="R3342" s="3">
        <v>30350</v>
      </c>
      <c r="S3342" s="3">
        <f>I3342*L3342*R3342</f>
        <v>30350</v>
      </c>
      <c r="T3342" s="2">
        <f>M3342+N3342</f>
        <v>1</v>
      </c>
    </row>
    <row r="3343" spans="1:20" x14ac:dyDescent="0.2">
      <c r="A3343" s="2" t="s">
        <v>6007</v>
      </c>
      <c r="B3343" s="2" t="s">
        <v>873</v>
      </c>
      <c r="C3343" s="2" t="s">
        <v>99</v>
      </c>
      <c r="D3343" s="2" t="str">
        <f>INDEX(Hotels!$C$2:$C$49,MATCH(C3343,Hotels!$A$2:$A$49,0))</f>
        <v>Shimla</v>
      </c>
      <c r="E3343" s="11">
        <v>46008</v>
      </c>
      <c r="F3343" s="11">
        <v>46015</v>
      </c>
      <c r="G3343" s="11">
        <v>46020</v>
      </c>
      <c r="H3343" s="13">
        <f>DATE(YEAR(F3343),MONTH(F3343),1)</f>
        <v>45992</v>
      </c>
      <c r="I3343" s="2">
        <f>G3343-F3343</f>
        <v>5</v>
      </c>
      <c r="J3343" s="2">
        <f>F3343-E3343</f>
        <v>7</v>
      </c>
      <c r="K3343" s="2" t="s">
        <v>2655</v>
      </c>
      <c r="L3343" s="2">
        <v>2</v>
      </c>
      <c r="M3343" s="2">
        <v>4</v>
      </c>
      <c r="N3343" s="2">
        <v>3</v>
      </c>
      <c r="O3343" s="2" t="s">
        <v>2689</v>
      </c>
      <c r="P3343" s="2" t="s">
        <v>2656</v>
      </c>
      <c r="Q3343" s="2" t="s">
        <v>2649</v>
      </c>
      <c r="R3343" s="3">
        <v>4200</v>
      </c>
      <c r="S3343" s="3">
        <f>I3343*L3343*R3343</f>
        <v>42000</v>
      </c>
      <c r="T3343" s="2">
        <f>M3343+N3343</f>
        <v>7</v>
      </c>
    </row>
    <row r="3344" spans="1:20" x14ac:dyDescent="0.2">
      <c r="A3344" s="2" t="s">
        <v>6008</v>
      </c>
      <c r="B3344" s="2" t="s">
        <v>1602</v>
      </c>
      <c r="C3344" s="2" t="s">
        <v>77</v>
      </c>
      <c r="D3344" s="2" t="str">
        <f>INDEX(Hotels!$C$2:$C$49,MATCH(C3344,Hotels!$A$2:$A$49,0))</f>
        <v>Bengaluru</v>
      </c>
      <c r="E3344" s="11">
        <v>46008</v>
      </c>
      <c r="F3344" s="11">
        <v>46052</v>
      </c>
      <c r="G3344" s="11">
        <v>46057</v>
      </c>
      <c r="H3344" s="13">
        <f>DATE(YEAR(F3344),MONTH(F3344),1)</f>
        <v>46023</v>
      </c>
      <c r="I3344" s="2">
        <f>G3344-F3344</f>
        <v>5</v>
      </c>
      <c r="J3344" s="2">
        <f>F3344-E3344</f>
        <v>44</v>
      </c>
      <c r="K3344" s="2" t="s">
        <v>2655</v>
      </c>
      <c r="L3344" s="2">
        <v>1</v>
      </c>
      <c r="M3344" s="2">
        <v>2</v>
      </c>
      <c r="N3344" s="2">
        <v>1</v>
      </c>
      <c r="O3344" s="2" t="s">
        <v>2658</v>
      </c>
      <c r="P3344" s="2" t="s">
        <v>2662</v>
      </c>
      <c r="Q3344" s="2" t="s">
        <v>2649</v>
      </c>
      <c r="R3344" s="3">
        <v>9150</v>
      </c>
      <c r="S3344" s="3">
        <f>I3344*L3344*R3344</f>
        <v>45750</v>
      </c>
      <c r="T3344" s="2">
        <f>M3344+N3344</f>
        <v>3</v>
      </c>
    </row>
    <row r="3345" spans="1:20" x14ac:dyDescent="0.2">
      <c r="A3345" s="2" t="s">
        <v>6009</v>
      </c>
      <c r="B3345" s="2" t="s">
        <v>2225</v>
      </c>
      <c r="C3345" s="2" t="s">
        <v>9</v>
      </c>
      <c r="D3345" s="2" t="str">
        <f>INDEX(Hotels!$C$2:$C$49,MATCH(C3345,Hotels!$A$2:$A$49,0))</f>
        <v>Goa</v>
      </c>
      <c r="E3345" s="11">
        <v>46008</v>
      </c>
      <c r="F3345" s="11">
        <v>46041</v>
      </c>
      <c r="G3345" s="11">
        <v>46044</v>
      </c>
      <c r="H3345" s="13">
        <f>DATE(YEAR(F3345),MONTH(F3345),1)</f>
        <v>46023</v>
      </c>
      <c r="I3345" s="2">
        <f>G3345-F3345</f>
        <v>3</v>
      </c>
      <c r="J3345" s="2">
        <f>F3345-E3345</f>
        <v>33</v>
      </c>
      <c r="K3345" s="2" t="s">
        <v>2666</v>
      </c>
      <c r="L3345" s="2">
        <v>1</v>
      </c>
      <c r="M3345" s="2">
        <v>2</v>
      </c>
      <c r="N3345" s="2">
        <v>0</v>
      </c>
      <c r="O3345" s="2" t="s">
        <v>2689</v>
      </c>
      <c r="P3345" s="2" t="s">
        <v>2648</v>
      </c>
      <c r="Q3345" s="2" t="s">
        <v>2649</v>
      </c>
      <c r="R3345" s="3">
        <v>19000</v>
      </c>
      <c r="S3345" s="3">
        <f>I3345*L3345*R3345</f>
        <v>57000</v>
      </c>
      <c r="T3345" s="2">
        <f>M3345+N3345</f>
        <v>2</v>
      </c>
    </row>
    <row r="3346" spans="1:20" x14ac:dyDescent="0.2">
      <c r="A3346" s="2" t="s">
        <v>6010</v>
      </c>
      <c r="B3346" s="2" t="s">
        <v>2239</v>
      </c>
      <c r="C3346" s="2" t="s">
        <v>9</v>
      </c>
      <c r="D3346" s="2" t="str">
        <f>INDEX(Hotels!$C$2:$C$49,MATCH(C3346,Hotels!$A$2:$A$49,0))</f>
        <v>Goa</v>
      </c>
      <c r="E3346" s="11">
        <v>46008</v>
      </c>
      <c r="F3346" s="11">
        <v>46013</v>
      </c>
      <c r="G3346" s="11">
        <v>46017</v>
      </c>
      <c r="H3346" s="13">
        <f>DATE(YEAR(F3346),MONTH(F3346),1)</f>
        <v>45992</v>
      </c>
      <c r="I3346" s="2">
        <f>G3346-F3346</f>
        <v>4</v>
      </c>
      <c r="J3346" s="2">
        <f>F3346-E3346</f>
        <v>5</v>
      </c>
      <c r="K3346" s="2" t="s">
        <v>2655</v>
      </c>
      <c r="L3346" s="2">
        <v>1</v>
      </c>
      <c r="M3346" s="2">
        <v>2</v>
      </c>
      <c r="N3346" s="2">
        <v>0</v>
      </c>
      <c r="O3346" s="2" t="s">
        <v>2658</v>
      </c>
      <c r="P3346" s="2" t="s">
        <v>2662</v>
      </c>
      <c r="Q3346" s="2" t="s">
        <v>2649</v>
      </c>
      <c r="R3346" s="3">
        <v>9000</v>
      </c>
      <c r="S3346" s="3">
        <f>I3346*L3346*R3346</f>
        <v>36000</v>
      </c>
      <c r="T3346" s="2">
        <f>M3346+N3346</f>
        <v>2</v>
      </c>
    </row>
    <row r="3347" spans="1:20" x14ac:dyDescent="0.2">
      <c r="A3347" s="2" t="s">
        <v>6011</v>
      </c>
      <c r="B3347" s="2" t="s">
        <v>2422</v>
      </c>
      <c r="C3347" s="2" t="s">
        <v>16</v>
      </c>
      <c r="D3347" s="2" t="str">
        <f>INDEX(Hotels!$C$2:$C$49,MATCH(C3347,Hotels!$A$2:$A$49,0))</f>
        <v>Goa</v>
      </c>
      <c r="E3347" s="11">
        <v>46008</v>
      </c>
      <c r="F3347" s="11">
        <v>46064</v>
      </c>
      <c r="G3347" s="11">
        <v>46067</v>
      </c>
      <c r="H3347" s="13">
        <f>DATE(YEAR(F3347),MONTH(F3347),1)</f>
        <v>46054</v>
      </c>
      <c r="I3347" s="2">
        <f>G3347-F3347</f>
        <v>3</v>
      </c>
      <c r="J3347" s="2">
        <f>F3347-E3347</f>
        <v>56</v>
      </c>
      <c r="K3347" s="2" t="s">
        <v>2646</v>
      </c>
      <c r="L3347" s="2">
        <v>1</v>
      </c>
      <c r="M3347" s="2">
        <v>2</v>
      </c>
      <c r="N3347" s="2">
        <v>0</v>
      </c>
      <c r="O3347" s="2" t="s">
        <v>2670</v>
      </c>
      <c r="P3347" s="2" t="s">
        <v>2656</v>
      </c>
      <c r="Q3347" s="2" t="s">
        <v>2649</v>
      </c>
      <c r="R3347" s="3">
        <v>6950</v>
      </c>
      <c r="S3347" s="3">
        <f>I3347*L3347*R3347</f>
        <v>20850</v>
      </c>
      <c r="T3347" s="2">
        <f>M3347+N3347</f>
        <v>2</v>
      </c>
    </row>
    <row r="3348" spans="1:20" x14ac:dyDescent="0.2">
      <c r="A3348" s="2" t="s">
        <v>6012</v>
      </c>
      <c r="B3348" s="2" t="s">
        <v>2588</v>
      </c>
      <c r="C3348" s="2" t="s">
        <v>87</v>
      </c>
      <c r="D3348" s="2" t="str">
        <f>INDEX(Hotels!$C$2:$C$49,MATCH(C3348,Hotels!$A$2:$A$49,0))</f>
        <v>Kochi</v>
      </c>
      <c r="E3348" s="11">
        <v>46008</v>
      </c>
      <c r="F3348" s="11">
        <v>46046</v>
      </c>
      <c r="G3348" s="11">
        <v>46048</v>
      </c>
      <c r="H3348" s="13">
        <f>DATE(YEAR(F3348),MONTH(F3348),1)</f>
        <v>46023</v>
      </c>
      <c r="I3348" s="2">
        <f>G3348-F3348</f>
        <v>2</v>
      </c>
      <c r="J3348" s="2">
        <f>F3348-E3348</f>
        <v>38</v>
      </c>
      <c r="K3348" s="2" t="s">
        <v>2655</v>
      </c>
      <c r="L3348" s="2">
        <v>1</v>
      </c>
      <c r="M3348" s="2">
        <v>2</v>
      </c>
      <c r="N3348" s="2">
        <v>0</v>
      </c>
      <c r="O3348" s="2" t="s">
        <v>2651</v>
      </c>
      <c r="P3348" s="2" t="s">
        <v>2672</v>
      </c>
      <c r="Q3348" s="2" t="s">
        <v>2649</v>
      </c>
      <c r="R3348" s="3">
        <v>8400</v>
      </c>
      <c r="S3348" s="3">
        <f>I3348*L3348*R3348</f>
        <v>16800</v>
      </c>
      <c r="T3348" s="2">
        <f>M3348+N3348</f>
        <v>2</v>
      </c>
    </row>
    <row r="3349" spans="1:20" x14ac:dyDescent="0.2">
      <c r="A3349" s="2" t="s">
        <v>6013</v>
      </c>
      <c r="B3349" s="2" t="s">
        <v>532</v>
      </c>
      <c r="C3349" s="2" t="s">
        <v>19</v>
      </c>
      <c r="D3349" s="2" t="str">
        <f>INDEX(Hotels!$C$2:$C$49,MATCH(C3349,Hotels!$A$2:$A$49,0))</f>
        <v>Goa</v>
      </c>
      <c r="E3349" s="11">
        <v>46009</v>
      </c>
      <c r="F3349" s="11">
        <v>46014</v>
      </c>
      <c r="G3349" s="11">
        <v>46015</v>
      </c>
      <c r="H3349" s="13">
        <f>DATE(YEAR(F3349),MONTH(F3349),1)</f>
        <v>45992</v>
      </c>
      <c r="I3349" s="2">
        <f>G3349-F3349</f>
        <v>1</v>
      </c>
      <c r="J3349" s="2">
        <f>F3349-E3349</f>
        <v>5</v>
      </c>
      <c r="K3349" s="2" t="s">
        <v>2646</v>
      </c>
      <c r="L3349" s="2">
        <v>1</v>
      </c>
      <c r="M3349" s="2">
        <v>1</v>
      </c>
      <c r="N3349" s="2">
        <v>0</v>
      </c>
      <c r="O3349" s="2" t="s">
        <v>2670</v>
      </c>
      <c r="P3349" s="2" t="s">
        <v>2652</v>
      </c>
      <c r="Q3349" s="2" t="s">
        <v>2649</v>
      </c>
      <c r="R3349" s="3">
        <v>13200</v>
      </c>
      <c r="S3349" s="3">
        <f>I3349*L3349*R3349</f>
        <v>13200</v>
      </c>
      <c r="T3349" s="2">
        <f>M3349+N3349</f>
        <v>1</v>
      </c>
    </row>
    <row r="3350" spans="1:20" x14ac:dyDescent="0.2">
      <c r="A3350" s="2" t="s">
        <v>6014</v>
      </c>
      <c r="B3350" s="2" t="s">
        <v>549</v>
      </c>
      <c r="C3350" s="2" t="s">
        <v>89</v>
      </c>
      <c r="D3350" s="2" t="str">
        <f>INDEX(Hotels!$C$2:$C$49,MATCH(C3350,Hotels!$A$2:$A$49,0))</f>
        <v>Kochi</v>
      </c>
      <c r="E3350" s="11">
        <v>46009</v>
      </c>
      <c r="F3350" s="11">
        <v>46104</v>
      </c>
      <c r="G3350" s="11">
        <v>46107</v>
      </c>
      <c r="H3350" s="13">
        <f>DATE(YEAR(F3350),MONTH(F3350),1)</f>
        <v>46082</v>
      </c>
      <c r="I3350" s="2">
        <f>G3350-F3350</f>
        <v>3</v>
      </c>
      <c r="J3350" s="2">
        <f>F3350-E3350</f>
        <v>95</v>
      </c>
      <c r="K3350" s="2" t="s">
        <v>2668</v>
      </c>
      <c r="L3350" s="2">
        <v>1</v>
      </c>
      <c r="M3350" s="2">
        <v>2</v>
      </c>
      <c r="N3350" s="2">
        <v>0</v>
      </c>
      <c r="O3350" s="2" t="s">
        <v>2683</v>
      </c>
      <c r="P3350" s="2" t="s">
        <v>2656</v>
      </c>
      <c r="Q3350" s="2" t="s">
        <v>2649</v>
      </c>
      <c r="R3350" s="3">
        <v>6800</v>
      </c>
      <c r="S3350" s="3">
        <f>I3350*L3350*R3350</f>
        <v>20400</v>
      </c>
      <c r="T3350" s="2">
        <f>M3350+N3350</f>
        <v>2</v>
      </c>
    </row>
    <row r="3351" spans="1:20" x14ac:dyDescent="0.2">
      <c r="A3351" s="2" t="s">
        <v>6015</v>
      </c>
      <c r="B3351" s="2" t="s">
        <v>638</v>
      </c>
      <c r="C3351" s="2" t="s">
        <v>47</v>
      </c>
      <c r="D3351" s="2" t="str">
        <f>INDEX(Hotels!$C$2:$C$49,MATCH(C3351,Hotels!$A$2:$A$49,0))</f>
        <v>Agra</v>
      </c>
      <c r="E3351" s="11">
        <v>46009</v>
      </c>
      <c r="F3351" s="11">
        <v>46226</v>
      </c>
      <c r="G3351" s="11">
        <v>46230</v>
      </c>
      <c r="H3351" s="13">
        <f>DATE(YEAR(F3351),MONTH(F3351),1)</f>
        <v>46204</v>
      </c>
      <c r="I3351" s="2">
        <f>G3351-F3351</f>
        <v>4</v>
      </c>
      <c r="J3351" s="2">
        <f>F3351-E3351</f>
        <v>217</v>
      </c>
      <c r="K3351" s="2" t="s">
        <v>2668</v>
      </c>
      <c r="L3351" s="2">
        <v>2</v>
      </c>
      <c r="M3351" s="2">
        <v>4</v>
      </c>
      <c r="N3351" s="2">
        <v>0</v>
      </c>
      <c r="O3351" s="2" t="s">
        <v>2658</v>
      </c>
      <c r="P3351" s="2" t="s">
        <v>2672</v>
      </c>
      <c r="Q3351" s="2" t="s">
        <v>2649</v>
      </c>
      <c r="R3351" s="3">
        <v>3550</v>
      </c>
      <c r="S3351" s="3">
        <f>I3351*L3351*R3351</f>
        <v>28400</v>
      </c>
      <c r="T3351" s="2">
        <f>M3351+N3351</f>
        <v>4</v>
      </c>
    </row>
    <row r="3352" spans="1:20" x14ac:dyDescent="0.2">
      <c r="A3352" s="2" t="s">
        <v>6016</v>
      </c>
      <c r="B3352" s="2" t="s">
        <v>1001</v>
      </c>
      <c r="C3352" s="2" t="s">
        <v>63</v>
      </c>
      <c r="D3352" s="2" t="str">
        <f>INDEX(Hotels!$C$2:$C$49,MATCH(C3352,Hotels!$A$2:$A$49,0))</f>
        <v>New Delhi</v>
      </c>
      <c r="E3352" s="11">
        <v>46009</v>
      </c>
      <c r="F3352" s="11">
        <v>46017</v>
      </c>
      <c r="G3352" s="11">
        <v>46021</v>
      </c>
      <c r="H3352" s="13">
        <f>DATE(YEAR(F3352),MONTH(F3352),1)</f>
        <v>45992</v>
      </c>
      <c r="I3352" s="2">
        <f>G3352-F3352</f>
        <v>4</v>
      </c>
      <c r="J3352" s="2">
        <f>F3352-E3352</f>
        <v>8</v>
      </c>
      <c r="K3352" s="2" t="s">
        <v>2668</v>
      </c>
      <c r="L3352" s="2">
        <v>1</v>
      </c>
      <c r="M3352" s="2">
        <v>1</v>
      </c>
      <c r="N3352" s="2">
        <v>0</v>
      </c>
      <c r="O3352" s="2" t="s">
        <v>2658</v>
      </c>
      <c r="P3352" s="2" t="s">
        <v>2652</v>
      </c>
      <c r="Q3352" s="2" t="s">
        <v>2649</v>
      </c>
      <c r="R3352" s="3">
        <v>8900</v>
      </c>
      <c r="S3352" s="3">
        <f>I3352*L3352*R3352</f>
        <v>35600</v>
      </c>
      <c r="T3352" s="2">
        <f>M3352+N3352</f>
        <v>1</v>
      </c>
    </row>
    <row r="3353" spans="1:20" x14ac:dyDescent="0.2">
      <c r="A3353" s="2" t="s">
        <v>6017</v>
      </c>
      <c r="B3353" s="2" t="s">
        <v>1516</v>
      </c>
      <c r="C3353" s="2" t="s">
        <v>99</v>
      </c>
      <c r="D3353" s="2" t="str">
        <f>INDEX(Hotels!$C$2:$C$49,MATCH(C3353,Hotels!$A$2:$A$49,0))</f>
        <v>Shimla</v>
      </c>
      <c r="E3353" s="11">
        <v>46009</v>
      </c>
      <c r="F3353" s="11">
        <v>46027</v>
      </c>
      <c r="G3353" s="11">
        <v>46031</v>
      </c>
      <c r="H3353" s="13">
        <f>DATE(YEAR(F3353),MONTH(F3353),1)</f>
        <v>46023</v>
      </c>
      <c r="I3353" s="2">
        <f>G3353-F3353</f>
        <v>4</v>
      </c>
      <c r="J3353" s="2">
        <f>F3353-E3353</f>
        <v>18</v>
      </c>
      <c r="K3353" s="2" t="s">
        <v>2655</v>
      </c>
      <c r="L3353" s="2">
        <v>1</v>
      </c>
      <c r="M3353" s="2">
        <v>2</v>
      </c>
      <c r="N3353" s="2">
        <v>0</v>
      </c>
      <c r="O3353" s="2" t="s">
        <v>2658</v>
      </c>
      <c r="P3353" s="2" t="s">
        <v>2662</v>
      </c>
      <c r="Q3353" s="2" t="s">
        <v>2653</v>
      </c>
      <c r="R3353" s="3">
        <v>3200</v>
      </c>
      <c r="S3353" s="3">
        <f>I3353*L3353*R3353</f>
        <v>12800</v>
      </c>
      <c r="T3353" s="2">
        <f>M3353+N3353</f>
        <v>2</v>
      </c>
    </row>
    <row r="3354" spans="1:20" x14ac:dyDescent="0.2">
      <c r="A3354" s="2" t="s">
        <v>6018</v>
      </c>
      <c r="B3354" s="2" t="s">
        <v>2124</v>
      </c>
      <c r="C3354" s="2" t="s">
        <v>103</v>
      </c>
      <c r="D3354" s="2" t="str">
        <f>INDEX(Hotels!$C$2:$C$49,MATCH(C3354,Hotels!$A$2:$A$49,0))</f>
        <v>Manali</v>
      </c>
      <c r="E3354" s="11">
        <v>46009</v>
      </c>
      <c r="F3354" s="11">
        <v>46009</v>
      </c>
      <c r="G3354" s="11">
        <v>46010</v>
      </c>
      <c r="H3354" s="13">
        <f>DATE(YEAR(F3354),MONTH(F3354),1)</f>
        <v>45992</v>
      </c>
      <c r="I3354" s="2">
        <f>G3354-F3354</f>
        <v>1</v>
      </c>
      <c r="J3354" s="2">
        <f>F3354-E3354</f>
        <v>0</v>
      </c>
      <c r="K3354" s="2" t="s">
        <v>2668</v>
      </c>
      <c r="L3354" s="2">
        <v>1</v>
      </c>
      <c r="M3354" s="2">
        <v>1</v>
      </c>
      <c r="N3354" s="2">
        <v>0</v>
      </c>
      <c r="O3354" s="2" t="s">
        <v>2732</v>
      </c>
      <c r="P3354" s="2" t="s">
        <v>2662</v>
      </c>
      <c r="Q3354" s="2" t="s">
        <v>2649</v>
      </c>
      <c r="R3354" s="3">
        <v>3650</v>
      </c>
      <c r="S3354" s="3">
        <f>I3354*L3354*R3354</f>
        <v>3650</v>
      </c>
      <c r="T3354" s="2">
        <f>M3354+N3354</f>
        <v>1</v>
      </c>
    </row>
    <row r="3355" spans="1:20" x14ac:dyDescent="0.2">
      <c r="A3355" s="2" t="s">
        <v>6019</v>
      </c>
      <c r="B3355" s="2" t="s">
        <v>2170</v>
      </c>
      <c r="C3355" s="2" t="s">
        <v>32</v>
      </c>
      <c r="D3355" s="2" t="str">
        <f>INDEX(Hotels!$C$2:$C$49,MATCH(C3355,Hotels!$A$2:$A$49,0))</f>
        <v>Jaipur</v>
      </c>
      <c r="E3355" s="11">
        <v>46009</v>
      </c>
      <c r="F3355" s="11">
        <v>46042</v>
      </c>
      <c r="G3355" s="11">
        <v>46047</v>
      </c>
      <c r="H3355" s="13">
        <f>DATE(YEAR(F3355),MONTH(F3355),1)</f>
        <v>46023</v>
      </c>
      <c r="I3355" s="2">
        <f>G3355-F3355</f>
        <v>5</v>
      </c>
      <c r="J3355" s="2">
        <f>F3355-E3355</f>
        <v>33</v>
      </c>
      <c r="K3355" s="2" t="s">
        <v>2646</v>
      </c>
      <c r="L3355" s="2">
        <v>1</v>
      </c>
      <c r="M3355" s="2">
        <v>2</v>
      </c>
      <c r="N3355" s="2">
        <v>2</v>
      </c>
      <c r="O3355" s="2" t="s">
        <v>2658</v>
      </c>
      <c r="P3355" s="2" t="s">
        <v>2672</v>
      </c>
      <c r="Q3355" s="2" t="s">
        <v>2649</v>
      </c>
      <c r="R3355" s="3">
        <v>11800</v>
      </c>
      <c r="S3355" s="3">
        <f>I3355*L3355*R3355</f>
        <v>59000</v>
      </c>
      <c r="T3355" s="2">
        <f>M3355+N3355</f>
        <v>4</v>
      </c>
    </row>
    <row r="3356" spans="1:20" x14ac:dyDescent="0.2">
      <c r="A3356" s="2" t="s">
        <v>6020</v>
      </c>
      <c r="B3356" s="2" t="s">
        <v>2375</v>
      </c>
      <c r="C3356" s="2" t="s">
        <v>129</v>
      </c>
      <c r="D3356" s="2" t="str">
        <f>INDEX(Hotels!$C$2:$C$49,MATCH(C3356,Hotels!$A$2:$A$49,0))</f>
        <v>Varanasi</v>
      </c>
      <c r="E3356" s="11">
        <v>46009</v>
      </c>
      <c r="F3356" s="11">
        <v>46018</v>
      </c>
      <c r="G3356" s="11">
        <v>46020</v>
      </c>
      <c r="H3356" s="13">
        <f>DATE(YEAR(F3356),MONTH(F3356),1)</f>
        <v>45992</v>
      </c>
      <c r="I3356" s="2">
        <f>G3356-F3356</f>
        <v>2</v>
      </c>
      <c r="J3356" s="2">
        <f>F3356-E3356</f>
        <v>9</v>
      </c>
      <c r="K3356" s="2" t="s">
        <v>2668</v>
      </c>
      <c r="L3356" s="2">
        <v>1</v>
      </c>
      <c r="M3356" s="2">
        <v>1</v>
      </c>
      <c r="N3356" s="2">
        <v>0</v>
      </c>
      <c r="O3356" s="2" t="s">
        <v>2689</v>
      </c>
      <c r="P3356" s="2" t="s">
        <v>2652</v>
      </c>
      <c r="Q3356" s="2" t="s">
        <v>2649</v>
      </c>
      <c r="R3356" s="3">
        <v>4800</v>
      </c>
      <c r="S3356" s="3">
        <f>I3356*L3356*R3356</f>
        <v>9600</v>
      </c>
      <c r="T3356" s="2">
        <f>M3356+N3356</f>
        <v>1</v>
      </c>
    </row>
    <row r="3357" spans="1:20" x14ac:dyDescent="0.2">
      <c r="A3357" s="2" t="s">
        <v>6021</v>
      </c>
      <c r="B3357" s="2" t="s">
        <v>2453</v>
      </c>
      <c r="C3357" s="2" t="s">
        <v>16</v>
      </c>
      <c r="D3357" s="2" t="str">
        <f>INDEX(Hotels!$C$2:$C$49,MATCH(C3357,Hotels!$A$2:$A$49,0))</f>
        <v>Goa</v>
      </c>
      <c r="E3357" s="11">
        <v>46009</v>
      </c>
      <c r="F3357" s="11">
        <v>46020</v>
      </c>
      <c r="G3357" s="11">
        <v>46024</v>
      </c>
      <c r="H3357" s="13">
        <f>DATE(YEAR(F3357),MONTH(F3357),1)</f>
        <v>45992</v>
      </c>
      <c r="I3357" s="2">
        <f>G3357-F3357</f>
        <v>4</v>
      </c>
      <c r="J3357" s="2">
        <f>F3357-E3357</f>
        <v>11</v>
      </c>
      <c r="K3357" s="2" t="s">
        <v>2668</v>
      </c>
      <c r="L3357" s="2">
        <v>1</v>
      </c>
      <c r="M3357" s="2">
        <v>2</v>
      </c>
      <c r="N3357" s="2">
        <v>0</v>
      </c>
      <c r="O3357" s="2" t="s">
        <v>2683</v>
      </c>
      <c r="P3357" s="2" t="s">
        <v>2652</v>
      </c>
      <c r="Q3357" s="2" t="s">
        <v>2649</v>
      </c>
      <c r="R3357" s="3">
        <v>4050</v>
      </c>
      <c r="S3357" s="3">
        <f>I3357*L3357*R3357</f>
        <v>16200</v>
      </c>
      <c r="T3357" s="2">
        <f>M3357+N3357</f>
        <v>2</v>
      </c>
    </row>
    <row r="3358" spans="1:20" x14ac:dyDescent="0.2">
      <c r="A3358" s="2" t="s">
        <v>6022</v>
      </c>
      <c r="B3358" s="2" t="s">
        <v>2560</v>
      </c>
      <c r="C3358" s="2" t="s">
        <v>49</v>
      </c>
      <c r="D3358" s="2" t="str">
        <f>INDEX(Hotels!$C$2:$C$49,MATCH(C3358,Hotels!$A$2:$A$49,0))</f>
        <v>Agra</v>
      </c>
      <c r="E3358" s="11">
        <v>46009</v>
      </c>
      <c r="F3358" s="11">
        <v>46009</v>
      </c>
      <c r="G3358" s="11">
        <v>46013</v>
      </c>
      <c r="H3358" s="13">
        <f>DATE(YEAR(F3358),MONTH(F3358),1)</f>
        <v>45992</v>
      </c>
      <c r="I3358" s="2">
        <f>G3358-F3358</f>
        <v>4</v>
      </c>
      <c r="J3358" s="2">
        <f>F3358-E3358</f>
        <v>0</v>
      </c>
      <c r="K3358" s="2" t="s">
        <v>2655</v>
      </c>
      <c r="L3358" s="2">
        <v>1</v>
      </c>
      <c r="M3358" s="2">
        <v>1</v>
      </c>
      <c r="N3358" s="2">
        <v>0</v>
      </c>
      <c r="O3358" s="2" t="s">
        <v>2670</v>
      </c>
      <c r="P3358" s="2" t="s">
        <v>2672</v>
      </c>
      <c r="Q3358" s="2" t="s">
        <v>2653</v>
      </c>
      <c r="R3358" s="3">
        <v>3700</v>
      </c>
      <c r="S3358" s="3">
        <f>I3358*L3358*R3358</f>
        <v>14800</v>
      </c>
      <c r="T3358" s="2">
        <f>M3358+N3358</f>
        <v>1</v>
      </c>
    </row>
    <row r="3359" spans="1:20" x14ac:dyDescent="0.2">
      <c r="A3359" s="2" t="s">
        <v>6023</v>
      </c>
      <c r="B3359" s="2" t="s">
        <v>478</v>
      </c>
      <c r="C3359" s="2" t="s">
        <v>125</v>
      </c>
      <c r="D3359" s="2" t="str">
        <f>INDEX(Hotels!$C$2:$C$49,MATCH(C3359,Hotels!$A$2:$A$49,0))</f>
        <v>Varanasi</v>
      </c>
      <c r="E3359" s="11">
        <v>46010</v>
      </c>
      <c r="F3359" s="11">
        <v>46018</v>
      </c>
      <c r="G3359" s="11">
        <v>46023</v>
      </c>
      <c r="H3359" s="13">
        <f>DATE(YEAR(F3359),MONTH(F3359),1)</f>
        <v>45992</v>
      </c>
      <c r="I3359" s="2">
        <f>G3359-F3359</f>
        <v>5</v>
      </c>
      <c r="J3359" s="2">
        <f>F3359-E3359</f>
        <v>8</v>
      </c>
      <c r="K3359" s="2" t="s">
        <v>2668</v>
      </c>
      <c r="L3359" s="2">
        <v>1</v>
      </c>
      <c r="M3359" s="2">
        <v>1</v>
      </c>
      <c r="N3359" s="2">
        <v>0</v>
      </c>
      <c r="O3359" s="2" t="s">
        <v>2647</v>
      </c>
      <c r="P3359" s="2" t="s">
        <v>2656</v>
      </c>
      <c r="Q3359" s="2" t="s">
        <v>2649</v>
      </c>
      <c r="R3359" s="3">
        <v>9550</v>
      </c>
      <c r="S3359" s="3">
        <f>I3359*L3359*R3359</f>
        <v>47750</v>
      </c>
      <c r="T3359" s="2">
        <f>M3359+N3359</f>
        <v>1</v>
      </c>
    </row>
    <row r="3360" spans="1:20" x14ac:dyDescent="0.2">
      <c r="A3360" s="2" t="s">
        <v>6024</v>
      </c>
      <c r="B3360" s="2" t="s">
        <v>484</v>
      </c>
      <c r="C3360" s="2" t="s">
        <v>63</v>
      </c>
      <c r="D3360" s="2" t="str">
        <f>INDEX(Hotels!$C$2:$C$49,MATCH(C3360,Hotels!$A$2:$A$49,0))</f>
        <v>New Delhi</v>
      </c>
      <c r="E3360" s="11">
        <v>46010</v>
      </c>
      <c r="F3360" s="11">
        <v>46016</v>
      </c>
      <c r="G3360" s="11">
        <v>46018</v>
      </c>
      <c r="H3360" s="13">
        <f>DATE(YEAR(F3360),MONTH(F3360),1)</f>
        <v>45992</v>
      </c>
      <c r="I3360" s="2">
        <f>G3360-F3360</f>
        <v>2</v>
      </c>
      <c r="J3360" s="2">
        <f>F3360-E3360</f>
        <v>6</v>
      </c>
      <c r="K3360" s="2" t="s">
        <v>2668</v>
      </c>
      <c r="L3360" s="2">
        <v>1</v>
      </c>
      <c r="M3360" s="2">
        <v>1</v>
      </c>
      <c r="N3360" s="2">
        <v>0</v>
      </c>
      <c r="O3360" s="2" t="s">
        <v>2732</v>
      </c>
      <c r="P3360" s="2" t="s">
        <v>2656</v>
      </c>
      <c r="Q3360" s="2" t="s">
        <v>2649</v>
      </c>
      <c r="R3360" s="3">
        <v>8800</v>
      </c>
      <c r="S3360" s="3">
        <f>I3360*L3360*R3360</f>
        <v>17600</v>
      </c>
      <c r="T3360" s="2">
        <f>M3360+N3360</f>
        <v>1</v>
      </c>
    </row>
    <row r="3361" spans="1:20" x14ac:dyDescent="0.2">
      <c r="A3361" s="2" t="s">
        <v>6025</v>
      </c>
      <c r="B3361" s="2" t="s">
        <v>608</v>
      </c>
      <c r="C3361" s="2" t="s">
        <v>116</v>
      </c>
      <c r="D3361" s="2" t="str">
        <f>INDEX(Hotels!$C$2:$C$49,MATCH(C3361,Hotels!$A$2:$A$49,0))</f>
        <v>Rishikesh</v>
      </c>
      <c r="E3361" s="11">
        <v>46010</v>
      </c>
      <c r="F3361" s="11">
        <v>46093</v>
      </c>
      <c r="G3361" s="11">
        <v>46096</v>
      </c>
      <c r="H3361" s="13">
        <f>DATE(YEAR(F3361),MONTH(F3361),1)</f>
        <v>46082</v>
      </c>
      <c r="I3361" s="2">
        <f>G3361-F3361</f>
        <v>3</v>
      </c>
      <c r="J3361" s="2">
        <f>F3361-E3361</f>
        <v>83</v>
      </c>
      <c r="K3361" s="2" t="s">
        <v>2655</v>
      </c>
      <c r="L3361" s="2">
        <v>1</v>
      </c>
      <c r="M3361" s="2">
        <v>1</v>
      </c>
      <c r="N3361" s="2">
        <v>0</v>
      </c>
      <c r="O3361" s="2" t="s">
        <v>2647</v>
      </c>
      <c r="P3361" s="2" t="s">
        <v>2662</v>
      </c>
      <c r="Q3361" s="2" t="s">
        <v>2649</v>
      </c>
      <c r="R3361" s="3">
        <v>6050</v>
      </c>
      <c r="S3361" s="3">
        <f>I3361*L3361*R3361</f>
        <v>18150</v>
      </c>
      <c r="T3361" s="2">
        <f>M3361+N3361</f>
        <v>1</v>
      </c>
    </row>
    <row r="3362" spans="1:20" x14ac:dyDescent="0.2">
      <c r="A3362" s="2" t="s">
        <v>6026</v>
      </c>
      <c r="B3362" s="2" t="s">
        <v>848</v>
      </c>
      <c r="C3362" s="2" t="s">
        <v>43</v>
      </c>
      <c r="D3362" s="2" t="str">
        <f>INDEX(Hotels!$C$2:$C$49,MATCH(C3362,Hotels!$A$2:$A$49,0))</f>
        <v>Agra</v>
      </c>
      <c r="E3362" s="11">
        <v>46010</v>
      </c>
      <c r="F3362" s="11">
        <v>46022</v>
      </c>
      <c r="G3362" s="11">
        <v>46024</v>
      </c>
      <c r="H3362" s="13">
        <f>DATE(YEAR(F3362),MONTH(F3362),1)</f>
        <v>45992</v>
      </c>
      <c r="I3362" s="2">
        <f>G3362-F3362</f>
        <v>2</v>
      </c>
      <c r="J3362" s="2">
        <f>F3362-E3362</f>
        <v>12</v>
      </c>
      <c r="K3362" s="2" t="s">
        <v>2668</v>
      </c>
      <c r="L3362" s="2">
        <v>1</v>
      </c>
      <c r="M3362" s="2">
        <v>1</v>
      </c>
      <c r="N3362" s="2">
        <v>0</v>
      </c>
      <c r="O3362" s="2" t="s">
        <v>2732</v>
      </c>
      <c r="P3362" s="2" t="s">
        <v>2652</v>
      </c>
      <c r="Q3362" s="2" t="s">
        <v>2649</v>
      </c>
      <c r="R3362" s="3">
        <v>4850</v>
      </c>
      <c r="S3362" s="3">
        <f>I3362*L3362*R3362</f>
        <v>9700</v>
      </c>
      <c r="T3362" s="2">
        <f>M3362+N3362</f>
        <v>1</v>
      </c>
    </row>
    <row r="3363" spans="1:20" x14ac:dyDescent="0.2">
      <c r="A3363" s="2" t="s">
        <v>6027</v>
      </c>
      <c r="B3363" s="2" t="s">
        <v>974</v>
      </c>
      <c r="C3363" s="2" t="s">
        <v>83</v>
      </c>
      <c r="D3363" s="2" t="str">
        <f>INDEX(Hotels!$C$2:$C$49,MATCH(C3363,Hotels!$A$2:$A$49,0))</f>
        <v>Kochi</v>
      </c>
      <c r="E3363" s="11">
        <v>46010</v>
      </c>
      <c r="F3363" s="11">
        <v>46044</v>
      </c>
      <c r="G3363" s="11">
        <v>46047</v>
      </c>
      <c r="H3363" s="13">
        <f>DATE(YEAR(F3363),MONTH(F3363),1)</f>
        <v>46023</v>
      </c>
      <c r="I3363" s="2">
        <f>G3363-F3363</f>
        <v>3</v>
      </c>
      <c r="J3363" s="2">
        <f>F3363-E3363</f>
        <v>34</v>
      </c>
      <c r="K3363" s="2" t="s">
        <v>2646</v>
      </c>
      <c r="L3363" s="2">
        <v>1</v>
      </c>
      <c r="M3363" s="2">
        <v>1</v>
      </c>
      <c r="N3363" s="2">
        <v>0</v>
      </c>
      <c r="O3363" s="2" t="s">
        <v>2661</v>
      </c>
      <c r="P3363" s="2" t="s">
        <v>2652</v>
      </c>
      <c r="Q3363" s="2" t="s">
        <v>2649</v>
      </c>
      <c r="R3363" s="3">
        <v>20450</v>
      </c>
      <c r="S3363" s="3">
        <f>I3363*L3363*R3363</f>
        <v>61350</v>
      </c>
      <c r="T3363" s="2">
        <f>M3363+N3363</f>
        <v>1</v>
      </c>
    </row>
    <row r="3364" spans="1:20" x14ac:dyDescent="0.2">
      <c r="A3364" s="2" t="s">
        <v>6028</v>
      </c>
      <c r="B3364" s="2" t="s">
        <v>1031</v>
      </c>
      <c r="C3364" s="2" t="s">
        <v>110</v>
      </c>
      <c r="D3364" s="2" t="str">
        <f>INDEX(Hotels!$C$2:$C$49,MATCH(C3364,Hotels!$A$2:$A$49,0))</f>
        <v>Manali</v>
      </c>
      <c r="E3364" s="11">
        <v>46010</v>
      </c>
      <c r="F3364" s="11">
        <v>46030</v>
      </c>
      <c r="G3364" s="11">
        <v>46033</v>
      </c>
      <c r="H3364" s="13">
        <f>DATE(YEAR(F3364),MONTH(F3364),1)</f>
        <v>46023</v>
      </c>
      <c r="I3364" s="2">
        <f>G3364-F3364</f>
        <v>3</v>
      </c>
      <c r="J3364" s="2">
        <f>F3364-E3364</f>
        <v>20</v>
      </c>
      <c r="K3364" s="2" t="s">
        <v>2646</v>
      </c>
      <c r="L3364" s="2">
        <v>1</v>
      </c>
      <c r="M3364" s="2">
        <v>1</v>
      </c>
      <c r="N3364" s="2">
        <v>0</v>
      </c>
      <c r="O3364" s="2" t="s">
        <v>2658</v>
      </c>
      <c r="P3364" s="2" t="s">
        <v>2648</v>
      </c>
      <c r="Q3364" s="2" t="s">
        <v>2649</v>
      </c>
      <c r="R3364" s="3">
        <v>9700</v>
      </c>
      <c r="S3364" s="3">
        <f>I3364*L3364*R3364</f>
        <v>29100</v>
      </c>
      <c r="T3364" s="2">
        <f>M3364+N3364</f>
        <v>1</v>
      </c>
    </row>
    <row r="3365" spans="1:20" x14ac:dyDescent="0.2">
      <c r="A3365" s="2" t="s">
        <v>6029</v>
      </c>
      <c r="B3365" s="2" t="s">
        <v>1031</v>
      </c>
      <c r="C3365" s="2" t="s">
        <v>51</v>
      </c>
      <c r="D3365" s="2" t="str">
        <f>INDEX(Hotels!$C$2:$C$49,MATCH(C3365,Hotels!$A$2:$A$49,0))</f>
        <v>Agra</v>
      </c>
      <c r="E3365" s="11">
        <v>46010</v>
      </c>
      <c r="F3365" s="11">
        <v>46024</v>
      </c>
      <c r="G3365" s="11">
        <v>46028</v>
      </c>
      <c r="H3365" s="13">
        <f>DATE(YEAR(F3365),MONTH(F3365),1)</f>
        <v>46023</v>
      </c>
      <c r="I3365" s="2">
        <f>G3365-F3365</f>
        <v>4</v>
      </c>
      <c r="J3365" s="2">
        <f>F3365-E3365</f>
        <v>14</v>
      </c>
      <c r="K3365" s="2" t="s">
        <v>2655</v>
      </c>
      <c r="L3365" s="2">
        <v>1</v>
      </c>
      <c r="M3365" s="2">
        <v>2</v>
      </c>
      <c r="N3365" s="2">
        <v>0</v>
      </c>
      <c r="O3365" s="2" t="s">
        <v>2670</v>
      </c>
      <c r="P3365" s="2" t="s">
        <v>2652</v>
      </c>
      <c r="Q3365" s="2" t="s">
        <v>2649</v>
      </c>
      <c r="R3365" s="3">
        <v>12000</v>
      </c>
      <c r="S3365" s="3">
        <f>I3365*L3365*R3365</f>
        <v>48000</v>
      </c>
      <c r="T3365" s="2">
        <f>M3365+N3365</f>
        <v>2</v>
      </c>
    </row>
    <row r="3366" spans="1:20" x14ac:dyDescent="0.2">
      <c r="A3366" s="2" t="s">
        <v>6030</v>
      </c>
      <c r="B3366" s="2" t="s">
        <v>1150</v>
      </c>
      <c r="C3366" s="2" t="s">
        <v>120</v>
      </c>
      <c r="D3366" s="2" t="str">
        <f>INDEX(Hotels!$C$2:$C$49,MATCH(C3366,Hotels!$A$2:$A$49,0))</f>
        <v>Rishikesh</v>
      </c>
      <c r="E3366" s="11">
        <v>46010</v>
      </c>
      <c r="F3366" s="11">
        <v>46098</v>
      </c>
      <c r="G3366" s="11">
        <v>46102</v>
      </c>
      <c r="H3366" s="13">
        <f>DATE(YEAR(F3366),MONTH(F3366),1)</f>
        <v>46082</v>
      </c>
      <c r="I3366" s="2">
        <f>G3366-F3366</f>
        <v>4</v>
      </c>
      <c r="J3366" s="2">
        <f>F3366-E3366</f>
        <v>88</v>
      </c>
      <c r="K3366" s="2" t="s">
        <v>2668</v>
      </c>
      <c r="L3366" s="2">
        <v>1</v>
      </c>
      <c r="M3366" s="2">
        <v>2</v>
      </c>
      <c r="N3366" s="2">
        <v>0</v>
      </c>
      <c r="O3366" s="2" t="s">
        <v>2683</v>
      </c>
      <c r="P3366" s="2" t="s">
        <v>2652</v>
      </c>
      <c r="Q3366" s="2" t="s">
        <v>2653</v>
      </c>
      <c r="R3366" s="3">
        <v>3200</v>
      </c>
      <c r="S3366" s="3">
        <f>I3366*L3366*R3366</f>
        <v>12800</v>
      </c>
      <c r="T3366" s="2">
        <f>M3366+N3366</f>
        <v>2</v>
      </c>
    </row>
    <row r="3367" spans="1:20" x14ac:dyDescent="0.2">
      <c r="A3367" s="2" t="s">
        <v>6031</v>
      </c>
      <c r="B3367" s="2" t="s">
        <v>1466</v>
      </c>
      <c r="C3367" s="2" t="s">
        <v>69</v>
      </c>
      <c r="D3367" s="2" t="str">
        <f>INDEX(Hotels!$C$2:$C$49,MATCH(C3367,Hotels!$A$2:$A$49,0))</f>
        <v>New Delhi</v>
      </c>
      <c r="E3367" s="11">
        <v>46010</v>
      </c>
      <c r="F3367" s="11">
        <v>46055</v>
      </c>
      <c r="G3367" s="11">
        <v>46057</v>
      </c>
      <c r="H3367" s="13">
        <f>DATE(YEAR(F3367),MONTH(F3367),1)</f>
        <v>46054</v>
      </c>
      <c r="I3367" s="2">
        <f>G3367-F3367</f>
        <v>2</v>
      </c>
      <c r="J3367" s="2">
        <f>F3367-E3367</f>
        <v>45</v>
      </c>
      <c r="K3367" s="2" t="s">
        <v>2646</v>
      </c>
      <c r="L3367" s="2">
        <v>1</v>
      </c>
      <c r="M3367" s="2">
        <v>2</v>
      </c>
      <c r="N3367" s="2">
        <v>0</v>
      </c>
      <c r="O3367" s="2" t="s">
        <v>2689</v>
      </c>
      <c r="P3367" s="2" t="s">
        <v>2652</v>
      </c>
      <c r="Q3367" s="2" t="s">
        <v>2649</v>
      </c>
      <c r="R3367" s="3">
        <v>29550</v>
      </c>
      <c r="S3367" s="3">
        <f>I3367*L3367*R3367</f>
        <v>59100</v>
      </c>
      <c r="T3367" s="2">
        <f>M3367+N3367</f>
        <v>2</v>
      </c>
    </row>
    <row r="3368" spans="1:20" x14ac:dyDescent="0.2">
      <c r="A3368" s="2" t="s">
        <v>6032</v>
      </c>
      <c r="B3368" s="2" t="s">
        <v>1568</v>
      </c>
      <c r="C3368" s="2" t="s">
        <v>97</v>
      </c>
      <c r="D3368" s="2" t="str">
        <f>INDEX(Hotels!$C$2:$C$49,MATCH(C3368,Hotels!$A$2:$A$49,0))</f>
        <v>Shimla</v>
      </c>
      <c r="E3368" s="11">
        <v>46010</v>
      </c>
      <c r="F3368" s="11">
        <v>46153</v>
      </c>
      <c r="G3368" s="11">
        <v>46157</v>
      </c>
      <c r="H3368" s="13">
        <f>DATE(YEAR(F3368),MONTH(F3368),1)</f>
        <v>46143</v>
      </c>
      <c r="I3368" s="2">
        <f>G3368-F3368</f>
        <v>4</v>
      </c>
      <c r="J3368" s="2">
        <f>F3368-E3368</f>
        <v>143</v>
      </c>
      <c r="K3368" s="2" t="s">
        <v>2646</v>
      </c>
      <c r="L3368" s="2">
        <v>1</v>
      </c>
      <c r="M3368" s="2">
        <v>2</v>
      </c>
      <c r="N3368" s="2">
        <v>0</v>
      </c>
      <c r="O3368" s="2" t="s">
        <v>2683</v>
      </c>
      <c r="P3368" s="2" t="s">
        <v>2672</v>
      </c>
      <c r="Q3368" s="2" t="s">
        <v>2653</v>
      </c>
      <c r="R3368" s="3">
        <v>20950</v>
      </c>
      <c r="S3368" s="3">
        <f>I3368*L3368*R3368</f>
        <v>83800</v>
      </c>
      <c r="T3368" s="2">
        <f>M3368+N3368</f>
        <v>2</v>
      </c>
    </row>
    <row r="3369" spans="1:20" x14ac:dyDescent="0.2">
      <c r="A3369" s="2" t="s">
        <v>6033</v>
      </c>
      <c r="B3369" s="2" t="s">
        <v>2101</v>
      </c>
      <c r="C3369" s="2" t="s">
        <v>69</v>
      </c>
      <c r="D3369" s="2" t="str">
        <f>INDEX(Hotels!$C$2:$C$49,MATCH(C3369,Hotels!$A$2:$A$49,0))</f>
        <v>New Delhi</v>
      </c>
      <c r="E3369" s="11">
        <v>46010</v>
      </c>
      <c r="F3369" s="11">
        <v>46045</v>
      </c>
      <c r="G3369" s="11">
        <v>46047</v>
      </c>
      <c r="H3369" s="13">
        <f>DATE(YEAR(F3369),MONTH(F3369),1)</f>
        <v>46023</v>
      </c>
      <c r="I3369" s="2">
        <f>G3369-F3369</f>
        <v>2</v>
      </c>
      <c r="J3369" s="2">
        <f>F3369-E3369</f>
        <v>35</v>
      </c>
      <c r="K3369" s="2" t="s">
        <v>2655</v>
      </c>
      <c r="L3369" s="2">
        <v>1</v>
      </c>
      <c r="M3369" s="2">
        <v>1</v>
      </c>
      <c r="N3369" s="2">
        <v>0</v>
      </c>
      <c r="O3369" s="2" t="s">
        <v>2689</v>
      </c>
      <c r="P3369" s="2" t="s">
        <v>2652</v>
      </c>
      <c r="Q3369" s="2" t="s">
        <v>2664</v>
      </c>
      <c r="R3369" s="3">
        <v>20000</v>
      </c>
      <c r="S3369" s="3">
        <f>I3369*L3369*R3369</f>
        <v>40000</v>
      </c>
      <c r="T3369" s="2">
        <f>M3369+N3369</f>
        <v>1</v>
      </c>
    </row>
    <row r="3370" spans="1:20" x14ac:dyDescent="0.2">
      <c r="A3370" s="2" t="s">
        <v>6034</v>
      </c>
      <c r="B3370" s="2" t="s">
        <v>2175</v>
      </c>
      <c r="C3370" s="2" t="s">
        <v>97</v>
      </c>
      <c r="D3370" s="2" t="str">
        <f>INDEX(Hotels!$C$2:$C$49,MATCH(C3370,Hotels!$A$2:$A$49,0))</f>
        <v>Shimla</v>
      </c>
      <c r="E3370" s="11">
        <v>46010</v>
      </c>
      <c r="F3370" s="11">
        <v>46033</v>
      </c>
      <c r="G3370" s="11">
        <v>46038</v>
      </c>
      <c r="H3370" s="13">
        <f>DATE(YEAR(F3370),MONTH(F3370),1)</f>
        <v>46023</v>
      </c>
      <c r="I3370" s="2">
        <f>G3370-F3370</f>
        <v>5</v>
      </c>
      <c r="J3370" s="2">
        <f>F3370-E3370</f>
        <v>23</v>
      </c>
      <c r="K3370" s="2" t="s">
        <v>2646</v>
      </c>
      <c r="L3370" s="2">
        <v>1</v>
      </c>
      <c r="M3370" s="2">
        <v>2</v>
      </c>
      <c r="N3370" s="2">
        <v>3</v>
      </c>
      <c r="O3370" s="2" t="s">
        <v>2651</v>
      </c>
      <c r="P3370" s="2" t="s">
        <v>2648</v>
      </c>
      <c r="Q3370" s="2" t="s">
        <v>2649</v>
      </c>
      <c r="R3370" s="3">
        <v>15600</v>
      </c>
      <c r="S3370" s="3">
        <f>I3370*L3370*R3370</f>
        <v>78000</v>
      </c>
      <c r="T3370" s="2">
        <f>M3370+N3370</f>
        <v>5</v>
      </c>
    </row>
    <row r="3371" spans="1:20" x14ac:dyDescent="0.2">
      <c r="A3371" s="2" t="s">
        <v>6035</v>
      </c>
      <c r="B3371" s="2" t="s">
        <v>713</v>
      </c>
      <c r="C3371" s="2" t="s">
        <v>32</v>
      </c>
      <c r="D3371" s="2" t="str">
        <f>INDEX(Hotels!$C$2:$C$49,MATCH(C3371,Hotels!$A$2:$A$49,0))</f>
        <v>Jaipur</v>
      </c>
      <c r="E3371" s="11">
        <v>46011</v>
      </c>
      <c r="F3371" s="11">
        <v>46013</v>
      </c>
      <c r="G3371" s="11">
        <v>46014</v>
      </c>
      <c r="H3371" s="13">
        <f>DATE(YEAR(F3371),MONTH(F3371),1)</f>
        <v>45992</v>
      </c>
      <c r="I3371" s="2">
        <f>G3371-F3371</f>
        <v>1</v>
      </c>
      <c r="J3371" s="2">
        <f>F3371-E3371</f>
        <v>2</v>
      </c>
      <c r="K3371" s="2" t="s">
        <v>2668</v>
      </c>
      <c r="L3371" s="2">
        <v>1</v>
      </c>
      <c r="M3371" s="2">
        <v>2</v>
      </c>
      <c r="N3371" s="2">
        <v>0</v>
      </c>
      <c r="O3371" s="2" t="s">
        <v>2683</v>
      </c>
      <c r="P3371" s="2" t="s">
        <v>2656</v>
      </c>
      <c r="Q3371" s="2" t="s">
        <v>2649</v>
      </c>
      <c r="R3371" s="3">
        <v>5800</v>
      </c>
      <c r="S3371" s="3">
        <f>I3371*L3371*R3371</f>
        <v>5800</v>
      </c>
      <c r="T3371" s="2">
        <f>M3371+N3371</f>
        <v>2</v>
      </c>
    </row>
    <row r="3372" spans="1:20" x14ac:dyDescent="0.2">
      <c r="A3372" s="2" t="s">
        <v>6036</v>
      </c>
      <c r="B3372" s="2" t="s">
        <v>789</v>
      </c>
      <c r="C3372" s="2" t="s">
        <v>43</v>
      </c>
      <c r="D3372" s="2" t="str">
        <f>INDEX(Hotels!$C$2:$C$49,MATCH(C3372,Hotels!$A$2:$A$49,0))</f>
        <v>Agra</v>
      </c>
      <c r="E3372" s="11">
        <v>46011</v>
      </c>
      <c r="F3372" s="11">
        <v>46025</v>
      </c>
      <c r="G3372" s="11">
        <v>46028</v>
      </c>
      <c r="H3372" s="13">
        <f>DATE(YEAR(F3372),MONTH(F3372),1)</f>
        <v>46023</v>
      </c>
      <c r="I3372" s="2">
        <f>G3372-F3372</f>
        <v>3</v>
      </c>
      <c r="J3372" s="2">
        <f>F3372-E3372</f>
        <v>14</v>
      </c>
      <c r="K3372" s="2" t="s">
        <v>2646</v>
      </c>
      <c r="L3372" s="2">
        <v>1</v>
      </c>
      <c r="M3372" s="2">
        <v>3</v>
      </c>
      <c r="N3372" s="2">
        <v>0</v>
      </c>
      <c r="O3372" s="2" t="s">
        <v>2689</v>
      </c>
      <c r="P3372" s="2" t="s">
        <v>2652</v>
      </c>
      <c r="Q3372" s="2" t="s">
        <v>2649</v>
      </c>
      <c r="R3372" s="3">
        <v>8800</v>
      </c>
      <c r="S3372" s="3">
        <f>I3372*L3372*R3372</f>
        <v>26400</v>
      </c>
      <c r="T3372" s="2">
        <f>M3372+N3372</f>
        <v>3</v>
      </c>
    </row>
    <row r="3373" spans="1:20" x14ac:dyDescent="0.2">
      <c r="A3373" s="2" t="s">
        <v>6037</v>
      </c>
      <c r="B3373" s="2" t="s">
        <v>512</v>
      </c>
      <c r="C3373" s="2" t="s">
        <v>34</v>
      </c>
      <c r="D3373" s="2" t="str">
        <f>INDEX(Hotels!$C$2:$C$49,MATCH(C3373,Hotels!$A$2:$A$49,0))</f>
        <v>Udaipur</v>
      </c>
      <c r="E3373" s="11">
        <v>46012</v>
      </c>
      <c r="F3373" s="11">
        <v>46013</v>
      </c>
      <c r="G3373" s="11">
        <v>46015</v>
      </c>
      <c r="H3373" s="13">
        <f>DATE(YEAR(F3373),MONTH(F3373),1)</f>
        <v>45992</v>
      </c>
      <c r="I3373" s="2">
        <f>G3373-F3373</f>
        <v>2</v>
      </c>
      <c r="J3373" s="2">
        <f>F3373-E3373</f>
        <v>1</v>
      </c>
      <c r="K3373" s="2" t="s">
        <v>2646</v>
      </c>
      <c r="L3373" s="2">
        <v>1</v>
      </c>
      <c r="M3373" s="2">
        <v>2</v>
      </c>
      <c r="N3373" s="2">
        <v>0</v>
      </c>
      <c r="O3373" s="2" t="s">
        <v>2683</v>
      </c>
      <c r="P3373" s="2" t="s">
        <v>2656</v>
      </c>
      <c r="Q3373" s="2" t="s">
        <v>2649</v>
      </c>
      <c r="R3373" s="3">
        <v>12150</v>
      </c>
      <c r="S3373" s="3">
        <f>I3373*L3373*R3373</f>
        <v>24300</v>
      </c>
      <c r="T3373" s="2">
        <f>M3373+N3373</f>
        <v>2</v>
      </c>
    </row>
    <row r="3374" spans="1:20" x14ac:dyDescent="0.2">
      <c r="A3374" s="2" t="s">
        <v>6038</v>
      </c>
      <c r="B3374" s="2" t="s">
        <v>630</v>
      </c>
      <c r="C3374" s="2" t="s">
        <v>99</v>
      </c>
      <c r="D3374" s="2" t="str">
        <f>INDEX(Hotels!$C$2:$C$49,MATCH(C3374,Hotels!$A$2:$A$49,0))</f>
        <v>Shimla</v>
      </c>
      <c r="E3374" s="11">
        <v>46012</v>
      </c>
      <c r="F3374" s="11">
        <v>46020</v>
      </c>
      <c r="G3374" s="11">
        <v>46023</v>
      </c>
      <c r="H3374" s="13">
        <f>DATE(YEAR(F3374),MONTH(F3374),1)</f>
        <v>45992</v>
      </c>
      <c r="I3374" s="2">
        <f>G3374-F3374</f>
        <v>3</v>
      </c>
      <c r="J3374" s="2">
        <f>F3374-E3374</f>
        <v>8</v>
      </c>
      <c r="K3374" s="2" t="s">
        <v>2668</v>
      </c>
      <c r="L3374" s="2">
        <v>1</v>
      </c>
      <c r="M3374" s="2">
        <v>2</v>
      </c>
      <c r="N3374" s="2">
        <v>0</v>
      </c>
      <c r="O3374" s="2" t="s">
        <v>2651</v>
      </c>
      <c r="P3374" s="2" t="s">
        <v>2648</v>
      </c>
      <c r="Q3374" s="2" t="s">
        <v>2653</v>
      </c>
      <c r="R3374" s="3">
        <v>3250</v>
      </c>
      <c r="S3374" s="3">
        <f>I3374*L3374*R3374</f>
        <v>9750</v>
      </c>
      <c r="T3374" s="2">
        <f>M3374+N3374</f>
        <v>2</v>
      </c>
    </row>
    <row r="3375" spans="1:20" x14ac:dyDescent="0.2">
      <c r="A3375" s="2" t="s">
        <v>6039</v>
      </c>
      <c r="B3375" s="2" t="s">
        <v>696</v>
      </c>
      <c r="C3375" s="2" t="s">
        <v>29</v>
      </c>
      <c r="D3375" s="2" t="str">
        <f>INDEX(Hotels!$C$2:$C$49,MATCH(C3375,Hotels!$A$2:$A$49,0))</f>
        <v>Jaipur</v>
      </c>
      <c r="E3375" s="11">
        <v>46012</v>
      </c>
      <c r="F3375" s="11">
        <v>46017</v>
      </c>
      <c r="G3375" s="11">
        <v>46023</v>
      </c>
      <c r="H3375" s="13">
        <f>DATE(YEAR(F3375),MONTH(F3375),1)</f>
        <v>45992</v>
      </c>
      <c r="I3375" s="2">
        <f>G3375-F3375</f>
        <v>6</v>
      </c>
      <c r="J3375" s="2">
        <f>F3375-E3375</f>
        <v>5</v>
      </c>
      <c r="K3375" s="2" t="s">
        <v>2655</v>
      </c>
      <c r="L3375" s="2">
        <v>1</v>
      </c>
      <c r="M3375" s="2">
        <v>2</v>
      </c>
      <c r="N3375" s="2">
        <v>2</v>
      </c>
      <c r="O3375" s="2" t="s">
        <v>2670</v>
      </c>
      <c r="P3375" s="2" t="s">
        <v>2656</v>
      </c>
      <c r="Q3375" s="2" t="s">
        <v>2649</v>
      </c>
      <c r="R3375" s="3">
        <v>9500</v>
      </c>
      <c r="S3375" s="3">
        <f>I3375*L3375*R3375</f>
        <v>57000</v>
      </c>
      <c r="T3375" s="2">
        <f>M3375+N3375</f>
        <v>4</v>
      </c>
    </row>
    <row r="3376" spans="1:20" x14ac:dyDescent="0.2">
      <c r="A3376" s="2" t="s">
        <v>6040</v>
      </c>
      <c r="B3376" s="2" t="s">
        <v>752</v>
      </c>
      <c r="C3376" s="2" t="s">
        <v>13</v>
      </c>
      <c r="D3376" s="2" t="str">
        <f>INDEX(Hotels!$C$2:$C$49,MATCH(C3376,Hotels!$A$2:$A$49,0))</f>
        <v>Goa</v>
      </c>
      <c r="E3376" s="11">
        <v>46012</v>
      </c>
      <c r="F3376" s="11">
        <v>46033</v>
      </c>
      <c r="G3376" s="11">
        <v>46037</v>
      </c>
      <c r="H3376" s="13">
        <f>DATE(YEAR(F3376),MONTH(F3376),1)</f>
        <v>46023</v>
      </c>
      <c r="I3376" s="2">
        <f>G3376-F3376</f>
        <v>4</v>
      </c>
      <c r="J3376" s="2">
        <f>F3376-E3376</f>
        <v>21</v>
      </c>
      <c r="K3376" s="2" t="s">
        <v>2668</v>
      </c>
      <c r="L3376" s="2">
        <v>4</v>
      </c>
      <c r="M3376" s="2">
        <v>8</v>
      </c>
      <c r="N3376" s="2">
        <v>0</v>
      </c>
      <c r="O3376" s="2" t="s">
        <v>2658</v>
      </c>
      <c r="P3376" s="2" t="s">
        <v>2656</v>
      </c>
      <c r="Q3376" s="2" t="s">
        <v>2649</v>
      </c>
      <c r="R3376" s="3">
        <v>12200</v>
      </c>
      <c r="S3376" s="3">
        <f>I3376*L3376*R3376</f>
        <v>195200</v>
      </c>
      <c r="T3376" s="2">
        <f>M3376+N3376</f>
        <v>8</v>
      </c>
    </row>
    <row r="3377" spans="1:20" x14ac:dyDescent="0.2">
      <c r="A3377" s="2" t="s">
        <v>6041</v>
      </c>
      <c r="B3377" s="2" t="s">
        <v>961</v>
      </c>
      <c r="C3377" s="2" t="s">
        <v>26</v>
      </c>
      <c r="D3377" s="2" t="str">
        <f>INDEX(Hotels!$C$2:$C$49,MATCH(C3377,Hotels!$A$2:$A$49,0))</f>
        <v>Jaipur</v>
      </c>
      <c r="E3377" s="11">
        <v>46012</v>
      </c>
      <c r="F3377" s="11">
        <v>46043</v>
      </c>
      <c r="G3377" s="11">
        <v>46047</v>
      </c>
      <c r="H3377" s="13">
        <f>DATE(YEAR(F3377),MONTH(F3377),1)</f>
        <v>46023</v>
      </c>
      <c r="I3377" s="2">
        <f>G3377-F3377</f>
        <v>4</v>
      </c>
      <c r="J3377" s="2">
        <f>F3377-E3377</f>
        <v>31</v>
      </c>
      <c r="K3377" s="2" t="s">
        <v>2655</v>
      </c>
      <c r="L3377" s="2">
        <v>1</v>
      </c>
      <c r="M3377" s="2">
        <v>3</v>
      </c>
      <c r="N3377" s="2">
        <v>0</v>
      </c>
      <c r="O3377" s="2" t="s">
        <v>2670</v>
      </c>
      <c r="P3377" s="2" t="s">
        <v>2659</v>
      </c>
      <c r="Q3377" s="2" t="s">
        <v>2649</v>
      </c>
      <c r="R3377" s="3">
        <v>16100</v>
      </c>
      <c r="S3377" s="3">
        <f>I3377*L3377*R3377</f>
        <v>64400</v>
      </c>
      <c r="T3377" s="2">
        <f>M3377+N3377</f>
        <v>3</v>
      </c>
    </row>
    <row r="3378" spans="1:20" x14ac:dyDescent="0.2">
      <c r="A3378" s="2" t="s">
        <v>6042</v>
      </c>
      <c r="B3378" s="2" t="s">
        <v>1644</v>
      </c>
      <c r="C3378" s="2" t="s">
        <v>29</v>
      </c>
      <c r="D3378" s="2" t="str">
        <f>INDEX(Hotels!$C$2:$C$49,MATCH(C3378,Hotels!$A$2:$A$49,0))</f>
        <v>Jaipur</v>
      </c>
      <c r="E3378" s="11">
        <v>46012</v>
      </c>
      <c r="F3378" s="11">
        <v>46024</v>
      </c>
      <c r="G3378" s="11">
        <v>46025</v>
      </c>
      <c r="H3378" s="13">
        <f>DATE(YEAR(F3378),MONTH(F3378),1)</f>
        <v>46023</v>
      </c>
      <c r="I3378" s="2">
        <f>G3378-F3378</f>
        <v>1</v>
      </c>
      <c r="J3378" s="2">
        <f>F3378-E3378</f>
        <v>12</v>
      </c>
      <c r="K3378" s="2" t="s">
        <v>2655</v>
      </c>
      <c r="L3378" s="2">
        <v>1</v>
      </c>
      <c r="M3378" s="2">
        <v>1</v>
      </c>
      <c r="N3378" s="2">
        <v>0</v>
      </c>
      <c r="O3378" s="2" t="s">
        <v>2732</v>
      </c>
      <c r="P3378" s="2" t="s">
        <v>2652</v>
      </c>
      <c r="Q3378" s="2" t="s">
        <v>2649</v>
      </c>
      <c r="R3378" s="3">
        <v>9350</v>
      </c>
      <c r="S3378" s="3">
        <f>I3378*L3378*R3378</f>
        <v>9350</v>
      </c>
      <c r="T3378" s="2">
        <f>M3378+N3378</f>
        <v>1</v>
      </c>
    </row>
    <row r="3379" spans="1:20" x14ac:dyDescent="0.2">
      <c r="A3379" s="2" t="s">
        <v>6043</v>
      </c>
      <c r="B3379" s="2" t="s">
        <v>1680</v>
      </c>
      <c r="C3379" s="2" t="s">
        <v>116</v>
      </c>
      <c r="D3379" s="2" t="str">
        <f>INDEX(Hotels!$C$2:$C$49,MATCH(C3379,Hotels!$A$2:$A$49,0))</f>
        <v>Rishikesh</v>
      </c>
      <c r="E3379" s="11">
        <v>46012</v>
      </c>
      <c r="F3379" s="11">
        <v>46073</v>
      </c>
      <c r="G3379" s="11">
        <v>46076</v>
      </c>
      <c r="H3379" s="13">
        <f>DATE(YEAR(F3379),MONTH(F3379),1)</f>
        <v>46054</v>
      </c>
      <c r="I3379" s="2">
        <f>G3379-F3379</f>
        <v>3</v>
      </c>
      <c r="J3379" s="2">
        <f>F3379-E3379</f>
        <v>61</v>
      </c>
      <c r="K3379" s="2" t="s">
        <v>2655</v>
      </c>
      <c r="L3379" s="2">
        <v>1</v>
      </c>
      <c r="M3379" s="2">
        <v>2</v>
      </c>
      <c r="N3379" s="2">
        <v>0</v>
      </c>
      <c r="O3379" s="2" t="s">
        <v>2689</v>
      </c>
      <c r="P3379" s="2" t="s">
        <v>2656</v>
      </c>
      <c r="Q3379" s="2" t="s">
        <v>2653</v>
      </c>
      <c r="R3379" s="3">
        <v>4950</v>
      </c>
      <c r="S3379" s="3">
        <f>I3379*L3379*R3379</f>
        <v>14850</v>
      </c>
      <c r="T3379" s="2">
        <f>M3379+N3379</f>
        <v>2</v>
      </c>
    </row>
    <row r="3380" spans="1:20" x14ac:dyDescent="0.2">
      <c r="A3380" s="2" t="s">
        <v>6044</v>
      </c>
      <c r="B3380" s="2" t="s">
        <v>2161</v>
      </c>
      <c r="C3380" s="2" t="s">
        <v>89</v>
      </c>
      <c r="D3380" s="2" t="str">
        <f>INDEX(Hotels!$C$2:$C$49,MATCH(C3380,Hotels!$A$2:$A$49,0))</f>
        <v>Kochi</v>
      </c>
      <c r="E3380" s="11">
        <v>46012</v>
      </c>
      <c r="F3380" s="11">
        <v>46031</v>
      </c>
      <c r="G3380" s="11">
        <v>46033</v>
      </c>
      <c r="H3380" s="13">
        <f>DATE(YEAR(F3380),MONTH(F3380),1)</f>
        <v>46023</v>
      </c>
      <c r="I3380" s="2">
        <f>G3380-F3380</f>
        <v>2</v>
      </c>
      <c r="J3380" s="2">
        <f>F3380-E3380</f>
        <v>19</v>
      </c>
      <c r="K3380" s="2" t="s">
        <v>2668</v>
      </c>
      <c r="L3380" s="2">
        <v>1</v>
      </c>
      <c r="M3380" s="2">
        <v>1</v>
      </c>
      <c r="N3380" s="2">
        <v>0</v>
      </c>
      <c r="O3380" s="2" t="s">
        <v>2658</v>
      </c>
      <c r="P3380" s="2" t="s">
        <v>2656</v>
      </c>
      <c r="Q3380" s="2" t="s">
        <v>2653</v>
      </c>
      <c r="R3380" s="3">
        <v>7000</v>
      </c>
      <c r="S3380" s="3">
        <f>I3380*L3380*R3380</f>
        <v>14000</v>
      </c>
      <c r="T3380" s="2">
        <f>M3380+N3380</f>
        <v>1</v>
      </c>
    </row>
    <row r="3381" spans="1:20" x14ac:dyDescent="0.2">
      <c r="A3381" s="2" t="s">
        <v>6045</v>
      </c>
      <c r="B3381" s="2" t="s">
        <v>2190</v>
      </c>
      <c r="C3381" s="2" t="s">
        <v>49</v>
      </c>
      <c r="D3381" s="2" t="str">
        <f>INDEX(Hotels!$C$2:$C$49,MATCH(C3381,Hotels!$A$2:$A$49,0))</f>
        <v>Agra</v>
      </c>
      <c r="E3381" s="11">
        <v>46012</v>
      </c>
      <c r="F3381" s="11">
        <v>46047</v>
      </c>
      <c r="G3381" s="11">
        <v>46050</v>
      </c>
      <c r="H3381" s="13">
        <f>DATE(YEAR(F3381),MONTH(F3381),1)</f>
        <v>46023</v>
      </c>
      <c r="I3381" s="2">
        <f>G3381-F3381</f>
        <v>3</v>
      </c>
      <c r="J3381" s="2">
        <f>F3381-E3381</f>
        <v>35</v>
      </c>
      <c r="K3381" s="2" t="s">
        <v>2646</v>
      </c>
      <c r="L3381" s="2">
        <v>1</v>
      </c>
      <c r="M3381" s="2">
        <v>1</v>
      </c>
      <c r="N3381" s="2">
        <v>0</v>
      </c>
      <c r="O3381" s="2" t="s">
        <v>2689</v>
      </c>
      <c r="P3381" s="2" t="s">
        <v>2672</v>
      </c>
      <c r="Q3381" s="2" t="s">
        <v>2649</v>
      </c>
      <c r="R3381" s="3">
        <v>5600</v>
      </c>
      <c r="S3381" s="3">
        <f>I3381*L3381*R3381</f>
        <v>16800</v>
      </c>
      <c r="T3381" s="2">
        <f>M3381+N3381</f>
        <v>1</v>
      </c>
    </row>
    <row r="3382" spans="1:20" x14ac:dyDescent="0.2">
      <c r="A3382" s="2" t="s">
        <v>6046</v>
      </c>
      <c r="B3382" s="2" t="s">
        <v>2442</v>
      </c>
      <c r="C3382" s="2" t="s">
        <v>61</v>
      </c>
      <c r="D3382" s="2" t="str">
        <f>INDEX(Hotels!$C$2:$C$49,MATCH(C3382,Hotels!$A$2:$A$49,0))</f>
        <v>Mumbai</v>
      </c>
      <c r="E3382" s="11">
        <v>46012</v>
      </c>
      <c r="F3382" s="11">
        <v>46064</v>
      </c>
      <c r="G3382" s="11">
        <v>46066</v>
      </c>
      <c r="H3382" s="13">
        <f>DATE(YEAR(F3382),MONTH(F3382),1)</f>
        <v>46054</v>
      </c>
      <c r="I3382" s="2">
        <f>G3382-F3382</f>
        <v>2</v>
      </c>
      <c r="J3382" s="2">
        <f>F3382-E3382</f>
        <v>52</v>
      </c>
      <c r="K3382" s="2" t="s">
        <v>2655</v>
      </c>
      <c r="L3382" s="2">
        <v>1</v>
      </c>
      <c r="M3382" s="2">
        <v>3</v>
      </c>
      <c r="N3382" s="2">
        <v>0</v>
      </c>
      <c r="O3382" s="2" t="s">
        <v>2647</v>
      </c>
      <c r="P3382" s="2" t="s">
        <v>2662</v>
      </c>
      <c r="Q3382" s="2" t="s">
        <v>2649</v>
      </c>
      <c r="R3382" s="3">
        <v>21850</v>
      </c>
      <c r="S3382" s="3">
        <f>I3382*L3382*R3382</f>
        <v>43700</v>
      </c>
      <c r="T3382" s="2">
        <f>M3382+N3382</f>
        <v>3</v>
      </c>
    </row>
    <row r="3383" spans="1:20" x14ac:dyDescent="0.2">
      <c r="A3383" s="2" t="s">
        <v>6047</v>
      </c>
      <c r="B3383" s="2" t="s">
        <v>2513</v>
      </c>
      <c r="C3383" s="2" t="s">
        <v>43</v>
      </c>
      <c r="D3383" s="2" t="str">
        <f>INDEX(Hotels!$C$2:$C$49,MATCH(C3383,Hotels!$A$2:$A$49,0))</f>
        <v>Agra</v>
      </c>
      <c r="E3383" s="11">
        <v>46012</v>
      </c>
      <c r="F3383" s="11">
        <v>46020</v>
      </c>
      <c r="G3383" s="11">
        <v>46022</v>
      </c>
      <c r="H3383" s="13">
        <f>DATE(YEAR(F3383),MONTH(F3383),1)</f>
        <v>45992</v>
      </c>
      <c r="I3383" s="2">
        <f>G3383-F3383</f>
        <v>2</v>
      </c>
      <c r="J3383" s="2">
        <f>F3383-E3383</f>
        <v>8</v>
      </c>
      <c r="K3383" s="2" t="s">
        <v>2668</v>
      </c>
      <c r="L3383" s="2">
        <v>1</v>
      </c>
      <c r="M3383" s="2">
        <v>2</v>
      </c>
      <c r="N3383" s="2">
        <v>0</v>
      </c>
      <c r="O3383" s="2" t="s">
        <v>2670</v>
      </c>
      <c r="P3383" s="2" t="s">
        <v>2656</v>
      </c>
      <c r="Q3383" s="2" t="s">
        <v>2649</v>
      </c>
      <c r="R3383" s="3">
        <v>5000</v>
      </c>
      <c r="S3383" s="3">
        <f>I3383*L3383*R3383</f>
        <v>10000</v>
      </c>
      <c r="T3383" s="2">
        <f>M3383+N3383</f>
        <v>2</v>
      </c>
    </row>
    <row r="3384" spans="1:20" x14ac:dyDescent="0.2">
      <c r="A3384" s="2" t="s">
        <v>6048</v>
      </c>
      <c r="B3384" s="2" t="s">
        <v>460</v>
      </c>
      <c r="C3384" s="2" t="s">
        <v>101</v>
      </c>
      <c r="D3384" s="2" t="str">
        <f>INDEX(Hotels!$C$2:$C$49,MATCH(C3384,Hotels!$A$2:$A$49,0))</f>
        <v>Shimla</v>
      </c>
      <c r="E3384" s="11">
        <v>46013</v>
      </c>
      <c r="F3384" s="11">
        <v>46015</v>
      </c>
      <c r="G3384" s="11">
        <v>46020</v>
      </c>
      <c r="H3384" s="13">
        <f>DATE(YEAR(F3384),MONTH(F3384),1)</f>
        <v>45992</v>
      </c>
      <c r="I3384" s="2">
        <f>G3384-F3384</f>
        <v>5</v>
      </c>
      <c r="J3384" s="2">
        <f>F3384-E3384</f>
        <v>2</v>
      </c>
      <c r="K3384" s="2" t="s">
        <v>2655</v>
      </c>
      <c r="L3384" s="2">
        <v>1</v>
      </c>
      <c r="M3384" s="2">
        <v>2</v>
      </c>
      <c r="N3384" s="2">
        <v>2</v>
      </c>
      <c r="O3384" s="2" t="s">
        <v>2647</v>
      </c>
      <c r="P3384" s="2" t="s">
        <v>2662</v>
      </c>
      <c r="Q3384" s="2" t="s">
        <v>2653</v>
      </c>
      <c r="R3384" s="3">
        <v>8000</v>
      </c>
      <c r="S3384" s="3">
        <f>I3384*L3384*R3384</f>
        <v>40000</v>
      </c>
      <c r="T3384" s="2">
        <f>M3384+N3384</f>
        <v>4</v>
      </c>
    </row>
    <row r="3385" spans="1:20" x14ac:dyDescent="0.2">
      <c r="A3385" s="2" t="s">
        <v>6049</v>
      </c>
      <c r="B3385" s="2" t="s">
        <v>939</v>
      </c>
      <c r="C3385" s="2" t="s">
        <v>19</v>
      </c>
      <c r="D3385" s="2" t="str">
        <f>INDEX(Hotels!$C$2:$C$49,MATCH(C3385,Hotels!$A$2:$A$49,0))</f>
        <v>Goa</v>
      </c>
      <c r="E3385" s="11">
        <v>46013</v>
      </c>
      <c r="F3385" s="11">
        <v>46029</v>
      </c>
      <c r="G3385" s="11">
        <v>46032</v>
      </c>
      <c r="H3385" s="13">
        <f>DATE(YEAR(F3385),MONTH(F3385),1)</f>
        <v>46023</v>
      </c>
      <c r="I3385" s="2">
        <f>G3385-F3385</f>
        <v>3</v>
      </c>
      <c r="J3385" s="2">
        <f>F3385-E3385</f>
        <v>16</v>
      </c>
      <c r="K3385" s="2" t="s">
        <v>2646</v>
      </c>
      <c r="L3385" s="2">
        <v>1</v>
      </c>
      <c r="M3385" s="2">
        <v>3</v>
      </c>
      <c r="N3385" s="2">
        <v>0</v>
      </c>
      <c r="O3385" s="2" t="s">
        <v>2683</v>
      </c>
      <c r="P3385" s="2" t="s">
        <v>2656</v>
      </c>
      <c r="Q3385" s="2" t="s">
        <v>2649</v>
      </c>
      <c r="R3385" s="3">
        <v>13150</v>
      </c>
      <c r="S3385" s="3">
        <f>I3385*L3385*R3385</f>
        <v>39450</v>
      </c>
      <c r="T3385" s="2">
        <f>M3385+N3385</f>
        <v>3</v>
      </c>
    </row>
    <row r="3386" spans="1:20" x14ac:dyDescent="0.2">
      <c r="A3386" s="2" t="s">
        <v>6050</v>
      </c>
      <c r="B3386" s="2" t="s">
        <v>1338</v>
      </c>
      <c r="C3386" s="2" t="s">
        <v>71</v>
      </c>
      <c r="D3386" s="2" t="str">
        <f>INDEX(Hotels!$C$2:$C$49,MATCH(C3386,Hotels!$A$2:$A$49,0))</f>
        <v>New Delhi</v>
      </c>
      <c r="E3386" s="11">
        <v>46013</v>
      </c>
      <c r="F3386" s="11">
        <v>46025</v>
      </c>
      <c r="G3386" s="11">
        <v>46030</v>
      </c>
      <c r="H3386" s="13">
        <f>DATE(YEAR(F3386),MONTH(F3386),1)</f>
        <v>46023</v>
      </c>
      <c r="I3386" s="2">
        <f>G3386-F3386</f>
        <v>5</v>
      </c>
      <c r="J3386" s="2">
        <f>F3386-E3386</f>
        <v>12</v>
      </c>
      <c r="K3386" s="2" t="s">
        <v>2655</v>
      </c>
      <c r="L3386" s="2">
        <v>1</v>
      </c>
      <c r="M3386" s="2">
        <v>1</v>
      </c>
      <c r="N3386" s="2">
        <v>0</v>
      </c>
      <c r="O3386" s="2" t="s">
        <v>2670</v>
      </c>
      <c r="P3386" s="2" t="s">
        <v>2662</v>
      </c>
      <c r="Q3386" s="2" t="s">
        <v>2649</v>
      </c>
      <c r="R3386" s="3">
        <v>11450</v>
      </c>
      <c r="S3386" s="3">
        <f>I3386*L3386*R3386</f>
        <v>57250</v>
      </c>
      <c r="T3386" s="2">
        <f>M3386+N3386</f>
        <v>1</v>
      </c>
    </row>
    <row r="3387" spans="1:20" x14ac:dyDescent="0.2">
      <c r="A3387" s="2" t="s">
        <v>6051</v>
      </c>
      <c r="B3387" s="2" t="s">
        <v>1496</v>
      </c>
      <c r="C3387" s="2" t="s">
        <v>118</v>
      </c>
      <c r="D3387" s="2" t="str">
        <f>INDEX(Hotels!$C$2:$C$49,MATCH(C3387,Hotels!$A$2:$A$49,0))</f>
        <v>Rishikesh</v>
      </c>
      <c r="E3387" s="11">
        <v>46013</v>
      </c>
      <c r="F3387" s="11">
        <v>46074</v>
      </c>
      <c r="G3387" s="11">
        <v>46077</v>
      </c>
      <c r="H3387" s="13">
        <f>DATE(YEAR(F3387),MONTH(F3387),1)</f>
        <v>46054</v>
      </c>
      <c r="I3387" s="2">
        <f>G3387-F3387</f>
        <v>3</v>
      </c>
      <c r="J3387" s="2">
        <f>F3387-E3387</f>
        <v>61</v>
      </c>
      <c r="K3387" s="2" t="s">
        <v>2666</v>
      </c>
      <c r="L3387" s="2">
        <v>3</v>
      </c>
      <c r="M3387" s="2">
        <v>6</v>
      </c>
      <c r="N3387" s="2">
        <v>0</v>
      </c>
      <c r="O3387" s="2" t="s">
        <v>2658</v>
      </c>
      <c r="P3387" s="2" t="s">
        <v>2656</v>
      </c>
      <c r="Q3387" s="2" t="s">
        <v>2649</v>
      </c>
      <c r="R3387" s="3">
        <v>19550</v>
      </c>
      <c r="S3387" s="3">
        <f>I3387*L3387*R3387</f>
        <v>175950</v>
      </c>
      <c r="T3387" s="2">
        <f>M3387+N3387</f>
        <v>6</v>
      </c>
    </row>
    <row r="3388" spans="1:20" x14ac:dyDescent="0.2">
      <c r="A3388" s="2" t="s">
        <v>6052</v>
      </c>
      <c r="B3388" s="2" t="s">
        <v>1837</v>
      </c>
      <c r="C3388" s="2" t="s">
        <v>81</v>
      </c>
      <c r="D3388" s="2" t="str">
        <f>INDEX(Hotels!$C$2:$C$49,MATCH(C3388,Hotels!$A$2:$A$49,0))</f>
        <v>Bengaluru</v>
      </c>
      <c r="E3388" s="11">
        <v>46013</v>
      </c>
      <c r="F3388" s="11">
        <v>46022</v>
      </c>
      <c r="G3388" s="11">
        <v>46025</v>
      </c>
      <c r="H3388" s="13">
        <f>DATE(YEAR(F3388),MONTH(F3388),1)</f>
        <v>45992</v>
      </c>
      <c r="I3388" s="2">
        <f>G3388-F3388</f>
        <v>3</v>
      </c>
      <c r="J3388" s="2">
        <f>F3388-E3388</f>
        <v>9</v>
      </c>
      <c r="K3388" s="2" t="s">
        <v>2655</v>
      </c>
      <c r="L3388" s="2">
        <v>1</v>
      </c>
      <c r="M3388" s="2">
        <v>2</v>
      </c>
      <c r="N3388" s="2">
        <v>0</v>
      </c>
      <c r="O3388" s="2" t="s">
        <v>2689</v>
      </c>
      <c r="P3388" s="2" t="s">
        <v>2656</v>
      </c>
      <c r="Q3388" s="2" t="s">
        <v>2649</v>
      </c>
      <c r="R3388" s="3">
        <v>21300</v>
      </c>
      <c r="S3388" s="3">
        <f>I3388*L3388*R3388</f>
        <v>63900</v>
      </c>
      <c r="T3388" s="2">
        <f>M3388+N3388</f>
        <v>2</v>
      </c>
    </row>
    <row r="3389" spans="1:20" x14ac:dyDescent="0.2">
      <c r="A3389" s="2" t="s">
        <v>6053</v>
      </c>
      <c r="B3389" s="2" t="s">
        <v>2168</v>
      </c>
      <c r="C3389" s="2" t="s">
        <v>81</v>
      </c>
      <c r="D3389" s="2" t="str">
        <f>INDEX(Hotels!$C$2:$C$49,MATCH(C3389,Hotels!$A$2:$A$49,0))</f>
        <v>Bengaluru</v>
      </c>
      <c r="E3389" s="11">
        <v>46013</v>
      </c>
      <c r="F3389" s="11">
        <v>46136</v>
      </c>
      <c r="G3389" s="11">
        <v>46139</v>
      </c>
      <c r="H3389" s="13">
        <f>DATE(YEAR(F3389),MONTH(F3389),1)</f>
        <v>46113</v>
      </c>
      <c r="I3389" s="2">
        <f>G3389-F3389</f>
        <v>3</v>
      </c>
      <c r="J3389" s="2">
        <f>F3389-E3389</f>
        <v>123</v>
      </c>
      <c r="K3389" s="2" t="s">
        <v>2646</v>
      </c>
      <c r="L3389" s="2">
        <v>1</v>
      </c>
      <c r="M3389" s="2">
        <v>2</v>
      </c>
      <c r="N3389" s="2">
        <v>1</v>
      </c>
      <c r="O3389" s="2" t="s">
        <v>2689</v>
      </c>
      <c r="P3389" s="2" t="s">
        <v>2652</v>
      </c>
      <c r="Q3389" s="2" t="s">
        <v>2649</v>
      </c>
      <c r="R3389" s="3">
        <v>26250</v>
      </c>
      <c r="S3389" s="3">
        <f>I3389*L3389*R3389</f>
        <v>78750</v>
      </c>
      <c r="T3389" s="2">
        <f>M3389+N3389</f>
        <v>3</v>
      </c>
    </row>
    <row r="3390" spans="1:20" x14ac:dyDescent="0.2">
      <c r="A3390" s="2" t="s">
        <v>6054</v>
      </c>
      <c r="B3390" s="2" t="s">
        <v>2560</v>
      </c>
      <c r="C3390" s="2" t="s">
        <v>71</v>
      </c>
      <c r="D3390" s="2" t="str">
        <f>INDEX(Hotels!$C$2:$C$49,MATCH(C3390,Hotels!$A$2:$A$49,0))</f>
        <v>New Delhi</v>
      </c>
      <c r="E3390" s="11">
        <v>46013</v>
      </c>
      <c r="F3390" s="11">
        <v>46013</v>
      </c>
      <c r="G3390" s="11">
        <v>46016</v>
      </c>
      <c r="H3390" s="13">
        <f>DATE(YEAR(F3390),MONTH(F3390),1)</f>
        <v>45992</v>
      </c>
      <c r="I3390" s="2">
        <f>G3390-F3390</f>
        <v>3</v>
      </c>
      <c r="J3390" s="2">
        <f>F3390-E3390</f>
        <v>0</v>
      </c>
      <c r="K3390" s="2" t="s">
        <v>2655</v>
      </c>
      <c r="L3390" s="2">
        <v>1</v>
      </c>
      <c r="M3390" s="2">
        <v>2</v>
      </c>
      <c r="N3390" s="2">
        <v>0</v>
      </c>
      <c r="O3390" s="2" t="s">
        <v>2689</v>
      </c>
      <c r="P3390" s="2" t="s">
        <v>2652</v>
      </c>
      <c r="Q3390" s="2" t="s">
        <v>2649</v>
      </c>
      <c r="R3390" s="3">
        <v>12000</v>
      </c>
      <c r="S3390" s="3">
        <f>I3390*L3390*R3390</f>
        <v>36000</v>
      </c>
      <c r="T3390" s="2">
        <f>M3390+N3390</f>
        <v>2</v>
      </c>
    </row>
    <row r="3391" spans="1:20" x14ac:dyDescent="0.2">
      <c r="A3391" s="2" t="s">
        <v>6055</v>
      </c>
      <c r="B3391" s="2" t="s">
        <v>360</v>
      </c>
      <c r="C3391" s="2" t="s">
        <v>22</v>
      </c>
      <c r="D3391" s="2" t="str">
        <f>INDEX(Hotels!$C$2:$C$49,MATCH(C3391,Hotels!$A$2:$A$49,0))</f>
        <v>Jaipur</v>
      </c>
      <c r="E3391" s="11">
        <v>46014</v>
      </c>
      <c r="F3391" s="11">
        <v>46059</v>
      </c>
      <c r="G3391" s="11">
        <v>46061</v>
      </c>
      <c r="H3391" s="13">
        <f>DATE(YEAR(F3391),MONTH(F3391),1)</f>
        <v>46054</v>
      </c>
      <c r="I3391" s="2">
        <f>G3391-F3391</f>
        <v>2</v>
      </c>
      <c r="J3391" s="2">
        <f>F3391-E3391</f>
        <v>45</v>
      </c>
      <c r="K3391" s="2" t="s">
        <v>2668</v>
      </c>
      <c r="L3391" s="2">
        <v>1</v>
      </c>
      <c r="M3391" s="2">
        <v>2</v>
      </c>
      <c r="N3391" s="2">
        <v>0</v>
      </c>
      <c r="O3391" s="2" t="s">
        <v>2689</v>
      </c>
      <c r="P3391" s="2" t="s">
        <v>2656</v>
      </c>
      <c r="Q3391" s="2" t="s">
        <v>2649</v>
      </c>
      <c r="R3391" s="3">
        <v>4150</v>
      </c>
      <c r="S3391" s="3">
        <f>I3391*L3391*R3391</f>
        <v>8300</v>
      </c>
      <c r="T3391" s="2">
        <f>M3391+N3391</f>
        <v>2</v>
      </c>
    </row>
    <row r="3392" spans="1:20" x14ac:dyDescent="0.2">
      <c r="A3392" s="2" t="s">
        <v>6056</v>
      </c>
      <c r="B3392" s="2" t="s">
        <v>1794</v>
      </c>
      <c r="C3392" s="2" t="s">
        <v>73</v>
      </c>
      <c r="D3392" s="2" t="str">
        <f>INDEX(Hotels!$C$2:$C$49,MATCH(C3392,Hotels!$A$2:$A$49,0))</f>
        <v>Bengaluru</v>
      </c>
      <c r="E3392" s="11">
        <v>46014</v>
      </c>
      <c r="F3392" s="11">
        <v>46064</v>
      </c>
      <c r="G3392" s="11">
        <v>46066</v>
      </c>
      <c r="H3392" s="13">
        <f>DATE(YEAR(F3392),MONTH(F3392),1)</f>
        <v>46054</v>
      </c>
      <c r="I3392" s="2">
        <f>G3392-F3392</f>
        <v>2</v>
      </c>
      <c r="J3392" s="2">
        <f>F3392-E3392</f>
        <v>50</v>
      </c>
      <c r="K3392" s="2" t="s">
        <v>2646</v>
      </c>
      <c r="L3392" s="2">
        <v>1</v>
      </c>
      <c r="M3392" s="2">
        <v>2</v>
      </c>
      <c r="N3392" s="2">
        <v>0</v>
      </c>
      <c r="O3392" s="2" t="s">
        <v>2689</v>
      </c>
      <c r="P3392" s="2" t="s">
        <v>2656</v>
      </c>
      <c r="Q3392" s="2" t="s">
        <v>2649</v>
      </c>
      <c r="R3392" s="3">
        <v>15250</v>
      </c>
      <c r="S3392" s="3">
        <f>I3392*L3392*R3392</f>
        <v>30500</v>
      </c>
      <c r="T3392" s="2">
        <f>M3392+N3392</f>
        <v>2</v>
      </c>
    </row>
    <row r="3393" spans="1:20" x14ac:dyDescent="0.2">
      <c r="A3393" s="2" t="s">
        <v>6057</v>
      </c>
      <c r="B3393" s="2" t="s">
        <v>2000</v>
      </c>
      <c r="C3393" s="2" t="s">
        <v>73</v>
      </c>
      <c r="D3393" s="2" t="str">
        <f>INDEX(Hotels!$C$2:$C$49,MATCH(C3393,Hotels!$A$2:$A$49,0))</f>
        <v>Bengaluru</v>
      </c>
      <c r="E3393" s="11">
        <v>46014</v>
      </c>
      <c r="F3393" s="11">
        <v>46042</v>
      </c>
      <c r="G3393" s="11">
        <v>46044</v>
      </c>
      <c r="H3393" s="13">
        <f>DATE(YEAR(F3393),MONTH(F3393),1)</f>
        <v>46023</v>
      </c>
      <c r="I3393" s="2">
        <f>G3393-F3393</f>
        <v>2</v>
      </c>
      <c r="J3393" s="2">
        <f>F3393-E3393</f>
        <v>28</v>
      </c>
      <c r="K3393" s="2" t="s">
        <v>2668</v>
      </c>
      <c r="L3393" s="2">
        <v>1</v>
      </c>
      <c r="M3393" s="2">
        <v>2</v>
      </c>
      <c r="N3393" s="2">
        <v>0</v>
      </c>
      <c r="O3393" s="2" t="s">
        <v>2683</v>
      </c>
      <c r="P3393" s="2" t="s">
        <v>2652</v>
      </c>
      <c r="Q3393" s="2" t="s">
        <v>2649</v>
      </c>
      <c r="R3393" s="3">
        <v>8150</v>
      </c>
      <c r="S3393" s="3">
        <f>I3393*L3393*R3393</f>
        <v>16300</v>
      </c>
      <c r="T3393" s="2">
        <f>M3393+N3393</f>
        <v>2</v>
      </c>
    </row>
    <row r="3394" spans="1:20" x14ac:dyDescent="0.2">
      <c r="A3394" s="2" t="s">
        <v>6058</v>
      </c>
      <c r="B3394" s="2" t="s">
        <v>2199</v>
      </c>
      <c r="C3394" s="2" t="s">
        <v>47</v>
      </c>
      <c r="D3394" s="2" t="str">
        <f>INDEX(Hotels!$C$2:$C$49,MATCH(C3394,Hotels!$A$2:$A$49,0))</f>
        <v>Agra</v>
      </c>
      <c r="E3394" s="11">
        <v>46014</v>
      </c>
      <c r="F3394" s="11">
        <v>46020</v>
      </c>
      <c r="G3394" s="11">
        <v>46024</v>
      </c>
      <c r="H3394" s="13">
        <f>DATE(YEAR(F3394),MONTH(F3394),1)</f>
        <v>45992</v>
      </c>
      <c r="I3394" s="2">
        <f>G3394-F3394</f>
        <v>4</v>
      </c>
      <c r="J3394" s="2">
        <f>F3394-E3394</f>
        <v>6</v>
      </c>
      <c r="K3394" s="2" t="s">
        <v>2646</v>
      </c>
      <c r="L3394" s="2">
        <v>4</v>
      </c>
      <c r="M3394" s="2">
        <v>8</v>
      </c>
      <c r="N3394" s="2">
        <v>0</v>
      </c>
      <c r="O3394" s="2" t="s">
        <v>2658</v>
      </c>
      <c r="P3394" s="2" t="s">
        <v>2672</v>
      </c>
      <c r="Q3394" s="2" t="s">
        <v>2649</v>
      </c>
      <c r="R3394" s="3">
        <v>9850</v>
      </c>
      <c r="S3394" s="3">
        <f>I3394*L3394*R3394</f>
        <v>157600</v>
      </c>
      <c r="T3394" s="2">
        <f>M3394+N3394</f>
        <v>8</v>
      </c>
    </row>
    <row r="3395" spans="1:20" x14ac:dyDescent="0.2">
      <c r="A3395" s="2" t="s">
        <v>6059</v>
      </c>
      <c r="B3395" s="2" t="s">
        <v>2220</v>
      </c>
      <c r="C3395" s="2" t="s">
        <v>19</v>
      </c>
      <c r="D3395" s="2" t="str">
        <f>INDEX(Hotels!$C$2:$C$49,MATCH(C3395,Hotels!$A$2:$A$49,0))</f>
        <v>Goa</v>
      </c>
      <c r="E3395" s="11">
        <v>46014</v>
      </c>
      <c r="F3395" s="11">
        <v>46017</v>
      </c>
      <c r="G3395" s="11">
        <v>46020</v>
      </c>
      <c r="H3395" s="13">
        <f>DATE(YEAR(F3395),MONTH(F3395),1)</f>
        <v>45992</v>
      </c>
      <c r="I3395" s="2">
        <f>G3395-F3395</f>
        <v>3</v>
      </c>
      <c r="J3395" s="2">
        <f>F3395-E3395</f>
        <v>3</v>
      </c>
      <c r="K3395" s="2" t="s">
        <v>2655</v>
      </c>
      <c r="L3395" s="2">
        <v>1</v>
      </c>
      <c r="M3395" s="2">
        <v>2</v>
      </c>
      <c r="N3395" s="2">
        <v>0</v>
      </c>
      <c r="O3395" s="2" t="s">
        <v>2689</v>
      </c>
      <c r="P3395" s="2" t="s">
        <v>2662</v>
      </c>
      <c r="Q3395" s="2" t="s">
        <v>2649</v>
      </c>
      <c r="R3395" s="3">
        <v>9150</v>
      </c>
      <c r="S3395" s="3">
        <f>I3395*L3395*R3395</f>
        <v>27450</v>
      </c>
      <c r="T3395" s="2">
        <f>M3395+N3395</f>
        <v>2</v>
      </c>
    </row>
    <row r="3396" spans="1:20" x14ac:dyDescent="0.2">
      <c r="A3396" s="2" t="s">
        <v>6060</v>
      </c>
      <c r="B3396" s="2" t="s">
        <v>2293</v>
      </c>
      <c r="C3396" s="2" t="s">
        <v>57</v>
      </c>
      <c r="D3396" s="2" t="str">
        <f>INDEX(Hotels!$C$2:$C$49,MATCH(C3396,Hotels!$A$2:$A$49,0))</f>
        <v>Mumbai</v>
      </c>
      <c r="E3396" s="11">
        <v>46014</v>
      </c>
      <c r="F3396" s="11">
        <v>46180</v>
      </c>
      <c r="G3396" s="11">
        <v>46184</v>
      </c>
      <c r="H3396" s="13">
        <f>DATE(YEAR(F3396),MONTH(F3396),1)</f>
        <v>46174</v>
      </c>
      <c r="I3396" s="2">
        <f>G3396-F3396</f>
        <v>4</v>
      </c>
      <c r="J3396" s="2">
        <f>F3396-E3396</f>
        <v>166</v>
      </c>
      <c r="K3396" s="2" t="s">
        <v>2655</v>
      </c>
      <c r="L3396" s="2">
        <v>1</v>
      </c>
      <c r="M3396" s="2">
        <v>1</v>
      </c>
      <c r="N3396" s="2">
        <v>0</v>
      </c>
      <c r="O3396" s="2" t="s">
        <v>2683</v>
      </c>
      <c r="P3396" s="2" t="s">
        <v>2662</v>
      </c>
      <c r="Q3396" s="2" t="s">
        <v>2649</v>
      </c>
      <c r="R3396" s="3">
        <v>7800</v>
      </c>
      <c r="S3396" s="3">
        <f>I3396*L3396*R3396</f>
        <v>31200</v>
      </c>
      <c r="T3396" s="2">
        <f>M3396+N3396</f>
        <v>1</v>
      </c>
    </row>
    <row r="3397" spans="1:20" x14ac:dyDescent="0.2">
      <c r="A3397" s="2" t="s">
        <v>6061</v>
      </c>
      <c r="B3397" s="2" t="s">
        <v>2375</v>
      </c>
      <c r="C3397" s="2" t="s">
        <v>125</v>
      </c>
      <c r="D3397" s="2" t="str">
        <f>INDEX(Hotels!$C$2:$C$49,MATCH(C3397,Hotels!$A$2:$A$49,0))</f>
        <v>Varanasi</v>
      </c>
      <c r="E3397" s="11">
        <v>46014</v>
      </c>
      <c r="F3397" s="11">
        <v>46023</v>
      </c>
      <c r="G3397" s="11">
        <v>46024</v>
      </c>
      <c r="H3397" s="13">
        <f>DATE(YEAR(F3397),MONTH(F3397),1)</f>
        <v>46023</v>
      </c>
      <c r="I3397" s="2">
        <f>G3397-F3397</f>
        <v>1</v>
      </c>
      <c r="J3397" s="2">
        <f>F3397-E3397</f>
        <v>9</v>
      </c>
      <c r="K3397" s="2" t="s">
        <v>2655</v>
      </c>
      <c r="L3397" s="2">
        <v>1</v>
      </c>
      <c r="M3397" s="2">
        <v>1</v>
      </c>
      <c r="N3397" s="2">
        <v>0</v>
      </c>
      <c r="O3397" s="2" t="s">
        <v>2670</v>
      </c>
      <c r="P3397" s="2" t="s">
        <v>2652</v>
      </c>
      <c r="Q3397" s="2" t="s">
        <v>2649</v>
      </c>
      <c r="R3397" s="3">
        <v>12950</v>
      </c>
      <c r="S3397" s="3">
        <f>I3397*L3397*R3397</f>
        <v>12950</v>
      </c>
      <c r="T3397" s="2">
        <f>M3397+N3397</f>
        <v>1</v>
      </c>
    </row>
    <row r="3398" spans="1:20" x14ac:dyDescent="0.2">
      <c r="A3398" s="2" t="s">
        <v>6062</v>
      </c>
      <c r="B3398" s="2" t="s">
        <v>2433</v>
      </c>
      <c r="C3398" s="2" t="s">
        <v>47</v>
      </c>
      <c r="D3398" s="2" t="str">
        <f>INDEX(Hotels!$C$2:$C$49,MATCH(C3398,Hotels!$A$2:$A$49,0))</f>
        <v>Agra</v>
      </c>
      <c r="E3398" s="11">
        <v>46014</v>
      </c>
      <c r="F3398" s="11">
        <v>46284</v>
      </c>
      <c r="G3398" s="11">
        <v>46288</v>
      </c>
      <c r="H3398" s="13">
        <f>DATE(YEAR(F3398),MONTH(F3398),1)</f>
        <v>46266</v>
      </c>
      <c r="I3398" s="2">
        <f>G3398-F3398</f>
        <v>4</v>
      </c>
      <c r="J3398" s="2">
        <f>F3398-E3398</f>
        <v>270</v>
      </c>
      <c r="K3398" s="2" t="s">
        <v>2668</v>
      </c>
      <c r="L3398" s="2">
        <v>4</v>
      </c>
      <c r="M3398" s="2">
        <v>8</v>
      </c>
      <c r="N3398" s="2">
        <v>0</v>
      </c>
      <c r="O3398" s="2" t="s">
        <v>2670</v>
      </c>
      <c r="P3398" s="2" t="s">
        <v>2648</v>
      </c>
      <c r="Q3398" s="2" t="s">
        <v>2649</v>
      </c>
      <c r="R3398" s="3">
        <v>3450</v>
      </c>
      <c r="S3398" s="3">
        <f>I3398*L3398*R3398</f>
        <v>55200</v>
      </c>
      <c r="T3398" s="2">
        <f>M3398+N3398</f>
        <v>8</v>
      </c>
    </row>
    <row r="3399" spans="1:20" x14ac:dyDescent="0.2">
      <c r="A3399" s="2" t="s">
        <v>6063</v>
      </c>
      <c r="B3399" s="2" t="s">
        <v>430</v>
      </c>
      <c r="C3399" s="2" t="s">
        <v>83</v>
      </c>
      <c r="D3399" s="2" t="str">
        <f>INDEX(Hotels!$C$2:$C$49,MATCH(C3399,Hotels!$A$2:$A$49,0))</f>
        <v>Kochi</v>
      </c>
      <c r="E3399" s="11">
        <v>46015</v>
      </c>
      <c r="F3399" s="11">
        <v>46033</v>
      </c>
      <c r="G3399" s="11">
        <v>46036</v>
      </c>
      <c r="H3399" s="13">
        <f>DATE(YEAR(F3399),MONTH(F3399),1)</f>
        <v>46023</v>
      </c>
      <c r="I3399" s="2">
        <f>G3399-F3399</f>
        <v>3</v>
      </c>
      <c r="J3399" s="2">
        <f>F3399-E3399</f>
        <v>18</v>
      </c>
      <c r="K3399" s="2" t="s">
        <v>2655</v>
      </c>
      <c r="L3399" s="2">
        <v>1</v>
      </c>
      <c r="M3399" s="2">
        <v>2</v>
      </c>
      <c r="N3399" s="2">
        <v>0</v>
      </c>
      <c r="O3399" s="2" t="s">
        <v>2683</v>
      </c>
      <c r="P3399" s="2" t="s">
        <v>2656</v>
      </c>
      <c r="Q3399" s="2" t="s">
        <v>2653</v>
      </c>
      <c r="R3399" s="3">
        <v>14300</v>
      </c>
      <c r="S3399" s="3">
        <f>I3399*L3399*R3399</f>
        <v>42900</v>
      </c>
      <c r="T3399" s="2">
        <f>M3399+N3399</f>
        <v>2</v>
      </c>
    </row>
    <row r="3400" spans="1:20" x14ac:dyDescent="0.2">
      <c r="A3400" s="2" t="s">
        <v>6064</v>
      </c>
      <c r="B3400" s="2" t="s">
        <v>974</v>
      </c>
      <c r="C3400" s="2" t="s">
        <v>51</v>
      </c>
      <c r="D3400" s="2" t="str">
        <f>INDEX(Hotels!$C$2:$C$49,MATCH(C3400,Hotels!$A$2:$A$49,0))</f>
        <v>Agra</v>
      </c>
      <c r="E3400" s="11">
        <v>46015</v>
      </c>
      <c r="F3400" s="11">
        <v>46026</v>
      </c>
      <c r="G3400" s="11">
        <v>46027</v>
      </c>
      <c r="H3400" s="13">
        <f>DATE(YEAR(F3400),MONTH(F3400),1)</f>
        <v>46023</v>
      </c>
      <c r="I3400" s="2">
        <f>G3400-F3400</f>
        <v>1</v>
      </c>
      <c r="J3400" s="2">
        <f>F3400-E3400</f>
        <v>11</v>
      </c>
      <c r="K3400" s="2" t="s">
        <v>2646</v>
      </c>
      <c r="L3400" s="2">
        <v>1</v>
      </c>
      <c r="M3400" s="2">
        <v>1</v>
      </c>
      <c r="N3400" s="2">
        <v>0</v>
      </c>
      <c r="O3400" s="2" t="s">
        <v>2647</v>
      </c>
      <c r="P3400" s="2" t="s">
        <v>2652</v>
      </c>
      <c r="Q3400" s="2" t="s">
        <v>2649</v>
      </c>
      <c r="R3400" s="3">
        <v>16250</v>
      </c>
      <c r="S3400" s="3">
        <f>I3400*L3400*R3400</f>
        <v>16250</v>
      </c>
      <c r="T3400" s="2">
        <f>M3400+N3400</f>
        <v>1</v>
      </c>
    </row>
    <row r="3401" spans="1:20" x14ac:dyDescent="0.2">
      <c r="A3401" s="2" t="s">
        <v>6065</v>
      </c>
      <c r="B3401" s="2" t="s">
        <v>1874</v>
      </c>
      <c r="C3401" s="2" t="s">
        <v>71</v>
      </c>
      <c r="D3401" s="2" t="str">
        <f>INDEX(Hotels!$C$2:$C$49,MATCH(C3401,Hotels!$A$2:$A$49,0))</f>
        <v>New Delhi</v>
      </c>
      <c r="E3401" s="11">
        <v>46015</v>
      </c>
      <c r="F3401" s="11">
        <v>46119</v>
      </c>
      <c r="G3401" s="11">
        <v>46123</v>
      </c>
      <c r="H3401" s="13">
        <f>DATE(YEAR(F3401),MONTH(F3401),1)</f>
        <v>46113</v>
      </c>
      <c r="I3401" s="2">
        <f>G3401-F3401</f>
        <v>4</v>
      </c>
      <c r="J3401" s="2">
        <f>F3401-E3401</f>
        <v>104</v>
      </c>
      <c r="K3401" s="2" t="s">
        <v>2668</v>
      </c>
      <c r="L3401" s="2">
        <v>1</v>
      </c>
      <c r="M3401" s="2">
        <v>2</v>
      </c>
      <c r="N3401" s="2">
        <v>0</v>
      </c>
      <c r="O3401" s="2" t="s">
        <v>2658</v>
      </c>
      <c r="P3401" s="2" t="s">
        <v>2652</v>
      </c>
      <c r="Q3401" s="2" t="s">
        <v>2649</v>
      </c>
      <c r="R3401" s="3">
        <v>7550</v>
      </c>
      <c r="S3401" s="3">
        <f>I3401*L3401*R3401</f>
        <v>30200</v>
      </c>
      <c r="T3401" s="2">
        <f>M3401+N3401</f>
        <v>2</v>
      </c>
    </row>
    <row r="3402" spans="1:20" x14ac:dyDescent="0.2">
      <c r="A3402" s="2" t="s">
        <v>6066</v>
      </c>
      <c r="B3402" s="2" t="s">
        <v>2375</v>
      </c>
      <c r="C3402" s="2" t="s">
        <v>79</v>
      </c>
      <c r="D3402" s="2" t="str">
        <f>INDEX(Hotels!$C$2:$C$49,MATCH(C3402,Hotels!$A$2:$A$49,0))</f>
        <v>Bengaluru</v>
      </c>
      <c r="E3402" s="11">
        <v>46015</v>
      </c>
      <c r="F3402" s="11">
        <v>46026</v>
      </c>
      <c r="G3402" s="11">
        <v>46028</v>
      </c>
      <c r="H3402" s="13">
        <f>DATE(YEAR(F3402),MONTH(F3402),1)</f>
        <v>46023</v>
      </c>
      <c r="I3402" s="2">
        <f>G3402-F3402</f>
        <v>2</v>
      </c>
      <c r="J3402" s="2">
        <f>F3402-E3402</f>
        <v>11</v>
      </c>
      <c r="K3402" s="2" t="s">
        <v>2668</v>
      </c>
      <c r="L3402" s="2">
        <v>1</v>
      </c>
      <c r="M3402" s="2">
        <v>1</v>
      </c>
      <c r="N3402" s="2">
        <v>0</v>
      </c>
      <c r="O3402" s="2" t="s">
        <v>2670</v>
      </c>
      <c r="P3402" s="2" t="s">
        <v>2656</v>
      </c>
      <c r="Q3402" s="2" t="s">
        <v>2649</v>
      </c>
      <c r="R3402" s="3">
        <v>5100</v>
      </c>
      <c r="S3402" s="3">
        <f>I3402*L3402*R3402</f>
        <v>10200</v>
      </c>
      <c r="T3402" s="2">
        <f>M3402+N3402</f>
        <v>1</v>
      </c>
    </row>
    <row r="3403" spans="1:20" x14ac:dyDescent="0.2">
      <c r="A3403" s="2" t="s">
        <v>6067</v>
      </c>
      <c r="B3403" s="2" t="s">
        <v>2376</v>
      </c>
      <c r="C3403" s="2" t="s">
        <v>91</v>
      </c>
      <c r="D3403" s="2" t="str">
        <f>INDEX(Hotels!$C$2:$C$49,MATCH(C3403,Hotels!$A$2:$A$49,0))</f>
        <v>Kochi</v>
      </c>
      <c r="E3403" s="11">
        <v>46015</v>
      </c>
      <c r="F3403" s="11">
        <v>46033</v>
      </c>
      <c r="G3403" s="11">
        <v>46037</v>
      </c>
      <c r="H3403" s="13">
        <f>DATE(YEAR(F3403),MONTH(F3403),1)</f>
        <v>46023</v>
      </c>
      <c r="I3403" s="2">
        <f>G3403-F3403</f>
        <v>4</v>
      </c>
      <c r="J3403" s="2">
        <f>F3403-E3403</f>
        <v>18</v>
      </c>
      <c r="K3403" s="2" t="s">
        <v>2668</v>
      </c>
      <c r="L3403" s="2">
        <v>1</v>
      </c>
      <c r="M3403" s="2">
        <v>1</v>
      </c>
      <c r="N3403" s="2">
        <v>1</v>
      </c>
      <c r="O3403" s="2" t="s">
        <v>2670</v>
      </c>
      <c r="P3403" s="2" t="s">
        <v>2656</v>
      </c>
      <c r="Q3403" s="2" t="s">
        <v>2649</v>
      </c>
      <c r="R3403" s="3">
        <v>3750</v>
      </c>
      <c r="S3403" s="3">
        <f>I3403*L3403*R3403</f>
        <v>15000</v>
      </c>
      <c r="T3403" s="2">
        <f>M3403+N3403</f>
        <v>2</v>
      </c>
    </row>
    <row r="3404" spans="1:20" x14ac:dyDescent="0.2">
      <c r="A3404" s="2" t="s">
        <v>6068</v>
      </c>
      <c r="B3404" s="2" t="s">
        <v>2399</v>
      </c>
      <c r="C3404" s="2" t="s">
        <v>47</v>
      </c>
      <c r="D3404" s="2" t="str">
        <f>INDEX(Hotels!$C$2:$C$49,MATCH(C3404,Hotels!$A$2:$A$49,0))</f>
        <v>Agra</v>
      </c>
      <c r="E3404" s="11">
        <v>46015</v>
      </c>
      <c r="F3404" s="11">
        <v>46070</v>
      </c>
      <c r="G3404" s="11">
        <v>46072</v>
      </c>
      <c r="H3404" s="13">
        <f>DATE(YEAR(F3404),MONTH(F3404),1)</f>
        <v>46054</v>
      </c>
      <c r="I3404" s="2">
        <f>G3404-F3404</f>
        <v>2</v>
      </c>
      <c r="J3404" s="2">
        <f>F3404-E3404</f>
        <v>55</v>
      </c>
      <c r="K3404" s="2" t="s">
        <v>2646</v>
      </c>
      <c r="L3404" s="2">
        <v>2</v>
      </c>
      <c r="M3404" s="2">
        <v>4</v>
      </c>
      <c r="N3404" s="2">
        <v>0</v>
      </c>
      <c r="O3404" s="2" t="s">
        <v>2658</v>
      </c>
      <c r="P3404" s="2" t="s">
        <v>2672</v>
      </c>
      <c r="Q3404" s="2" t="s">
        <v>2653</v>
      </c>
      <c r="R3404" s="3">
        <v>9800</v>
      </c>
      <c r="S3404" s="3">
        <f>I3404*L3404*R3404</f>
        <v>39200</v>
      </c>
      <c r="T3404" s="2">
        <f>M3404+N3404</f>
        <v>4</v>
      </c>
    </row>
    <row r="3405" spans="1:20" x14ac:dyDescent="0.2">
      <c r="A3405" s="2" t="s">
        <v>6069</v>
      </c>
      <c r="B3405" s="2" t="s">
        <v>1338</v>
      </c>
      <c r="C3405" s="2" t="s">
        <v>71</v>
      </c>
      <c r="D3405" s="2" t="str">
        <f>INDEX(Hotels!$C$2:$C$49,MATCH(C3405,Hotels!$A$2:$A$49,0))</f>
        <v>New Delhi</v>
      </c>
      <c r="E3405" s="11">
        <v>46016</v>
      </c>
      <c r="F3405" s="11">
        <v>46036</v>
      </c>
      <c r="G3405" s="11">
        <v>46039</v>
      </c>
      <c r="H3405" s="13">
        <f>DATE(YEAR(F3405),MONTH(F3405),1)</f>
        <v>46023</v>
      </c>
      <c r="I3405" s="2">
        <f>G3405-F3405</f>
        <v>3</v>
      </c>
      <c r="J3405" s="2">
        <f>F3405-E3405</f>
        <v>20</v>
      </c>
      <c r="K3405" s="2" t="s">
        <v>2655</v>
      </c>
      <c r="L3405" s="2">
        <v>1</v>
      </c>
      <c r="M3405" s="2">
        <v>1</v>
      </c>
      <c r="N3405" s="2">
        <v>0</v>
      </c>
      <c r="O3405" s="2" t="s">
        <v>2683</v>
      </c>
      <c r="P3405" s="2" t="s">
        <v>2656</v>
      </c>
      <c r="Q3405" s="2" t="s">
        <v>2649</v>
      </c>
      <c r="R3405" s="3">
        <v>11100</v>
      </c>
      <c r="S3405" s="3">
        <f>I3405*L3405*R3405</f>
        <v>33300</v>
      </c>
      <c r="T3405" s="2">
        <f>M3405+N3405</f>
        <v>1</v>
      </c>
    </row>
    <row r="3406" spans="1:20" x14ac:dyDescent="0.2">
      <c r="A3406" s="2" t="s">
        <v>6070</v>
      </c>
      <c r="B3406" s="2" t="s">
        <v>1447</v>
      </c>
      <c r="C3406" s="2" t="s">
        <v>120</v>
      </c>
      <c r="D3406" s="2" t="str">
        <f>INDEX(Hotels!$C$2:$C$49,MATCH(C3406,Hotels!$A$2:$A$49,0))</f>
        <v>Rishikesh</v>
      </c>
      <c r="E3406" s="11">
        <v>46016</v>
      </c>
      <c r="F3406" s="11">
        <v>46031</v>
      </c>
      <c r="G3406" s="11">
        <v>46033</v>
      </c>
      <c r="H3406" s="13">
        <f>DATE(YEAR(F3406),MONTH(F3406),1)</f>
        <v>46023</v>
      </c>
      <c r="I3406" s="2">
        <f>G3406-F3406</f>
        <v>2</v>
      </c>
      <c r="J3406" s="2">
        <f>F3406-E3406</f>
        <v>15</v>
      </c>
      <c r="K3406" s="2" t="s">
        <v>2655</v>
      </c>
      <c r="L3406" s="2">
        <v>1</v>
      </c>
      <c r="M3406" s="2">
        <v>1</v>
      </c>
      <c r="N3406" s="2">
        <v>0</v>
      </c>
      <c r="O3406" s="2" t="s">
        <v>2683</v>
      </c>
      <c r="P3406" s="2" t="s">
        <v>2656</v>
      </c>
      <c r="Q3406" s="2" t="s">
        <v>2653</v>
      </c>
      <c r="R3406" s="3">
        <v>3150</v>
      </c>
      <c r="S3406" s="3">
        <f>I3406*L3406*R3406</f>
        <v>6300</v>
      </c>
      <c r="T3406" s="2">
        <f>M3406+N3406</f>
        <v>1</v>
      </c>
    </row>
    <row r="3407" spans="1:20" x14ac:dyDescent="0.2">
      <c r="A3407" s="2" t="s">
        <v>6071</v>
      </c>
      <c r="B3407" s="2" t="s">
        <v>1906</v>
      </c>
      <c r="C3407" s="2" t="s">
        <v>29</v>
      </c>
      <c r="D3407" s="2" t="str">
        <f>INDEX(Hotels!$C$2:$C$49,MATCH(C3407,Hotels!$A$2:$A$49,0))</f>
        <v>Jaipur</v>
      </c>
      <c r="E3407" s="11">
        <v>46016</v>
      </c>
      <c r="F3407" s="11">
        <v>46027</v>
      </c>
      <c r="G3407" s="11">
        <v>46030</v>
      </c>
      <c r="H3407" s="13">
        <f>DATE(YEAR(F3407),MONTH(F3407),1)</f>
        <v>46023</v>
      </c>
      <c r="I3407" s="2">
        <f>G3407-F3407</f>
        <v>3</v>
      </c>
      <c r="J3407" s="2">
        <f>F3407-E3407</f>
        <v>11</v>
      </c>
      <c r="K3407" s="2" t="s">
        <v>2646</v>
      </c>
      <c r="L3407" s="2">
        <v>1</v>
      </c>
      <c r="M3407" s="2">
        <v>2</v>
      </c>
      <c r="N3407" s="2">
        <v>0</v>
      </c>
      <c r="O3407" s="2" t="s">
        <v>2651</v>
      </c>
      <c r="P3407" s="2" t="s">
        <v>2672</v>
      </c>
      <c r="Q3407" s="2" t="s">
        <v>2653</v>
      </c>
      <c r="R3407" s="3">
        <v>13800</v>
      </c>
      <c r="S3407" s="3">
        <f>I3407*L3407*R3407</f>
        <v>41400</v>
      </c>
      <c r="T3407" s="2">
        <f>M3407+N3407</f>
        <v>2</v>
      </c>
    </row>
    <row r="3408" spans="1:20" x14ac:dyDescent="0.2">
      <c r="A3408" s="2" t="s">
        <v>6072</v>
      </c>
      <c r="B3408" s="2" t="s">
        <v>2232</v>
      </c>
      <c r="C3408" s="2" t="s">
        <v>116</v>
      </c>
      <c r="D3408" s="2" t="str">
        <f>INDEX(Hotels!$C$2:$C$49,MATCH(C3408,Hotels!$A$2:$A$49,0))</f>
        <v>Rishikesh</v>
      </c>
      <c r="E3408" s="11">
        <v>46016</v>
      </c>
      <c r="F3408" s="11">
        <v>46041</v>
      </c>
      <c r="G3408" s="11">
        <v>46046</v>
      </c>
      <c r="H3408" s="13">
        <f>DATE(YEAR(F3408),MONTH(F3408),1)</f>
        <v>46023</v>
      </c>
      <c r="I3408" s="2">
        <f>G3408-F3408</f>
        <v>5</v>
      </c>
      <c r="J3408" s="2">
        <f>F3408-E3408</f>
        <v>25</v>
      </c>
      <c r="K3408" s="2" t="s">
        <v>2668</v>
      </c>
      <c r="L3408" s="2">
        <v>1</v>
      </c>
      <c r="M3408" s="2">
        <v>2</v>
      </c>
      <c r="N3408" s="2">
        <v>3</v>
      </c>
      <c r="O3408" s="2" t="s">
        <v>2658</v>
      </c>
      <c r="P3408" s="2" t="s">
        <v>2672</v>
      </c>
      <c r="Q3408" s="2" t="s">
        <v>2649</v>
      </c>
      <c r="R3408" s="3">
        <v>3500</v>
      </c>
      <c r="S3408" s="3">
        <f>I3408*L3408*R3408</f>
        <v>17500</v>
      </c>
      <c r="T3408" s="2">
        <f>M3408+N3408</f>
        <v>5</v>
      </c>
    </row>
    <row r="3409" spans="1:20" x14ac:dyDescent="0.2">
      <c r="A3409" s="2" t="s">
        <v>6073</v>
      </c>
      <c r="B3409" s="2" t="s">
        <v>2575</v>
      </c>
      <c r="C3409" s="2" t="s">
        <v>129</v>
      </c>
      <c r="D3409" s="2" t="str">
        <f>INDEX(Hotels!$C$2:$C$49,MATCH(C3409,Hotels!$A$2:$A$49,0))</f>
        <v>Varanasi</v>
      </c>
      <c r="E3409" s="11">
        <v>46016</v>
      </c>
      <c r="F3409" s="11">
        <v>46058</v>
      </c>
      <c r="G3409" s="11">
        <v>46061</v>
      </c>
      <c r="H3409" s="13">
        <f>DATE(YEAR(F3409),MONTH(F3409),1)</f>
        <v>46054</v>
      </c>
      <c r="I3409" s="2">
        <f>G3409-F3409</f>
        <v>3</v>
      </c>
      <c r="J3409" s="2">
        <f>F3409-E3409</f>
        <v>42</v>
      </c>
      <c r="K3409" s="2" t="s">
        <v>2655</v>
      </c>
      <c r="L3409" s="2">
        <v>1</v>
      </c>
      <c r="M3409" s="2">
        <v>1</v>
      </c>
      <c r="N3409" s="2">
        <v>0</v>
      </c>
      <c r="O3409" s="2" t="s">
        <v>2670</v>
      </c>
      <c r="P3409" s="2" t="s">
        <v>2652</v>
      </c>
      <c r="Q3409" s="2" t="s">
        <v>2649</v>
      </c>
      <c r="R3409" s="3">
        <v>6300</v>
      </c>
      <c r="S3409" s="3">
        <f>I3409*L3409*R3409</f>
        <v>18900</v>
      </c>
      <c r="T3409" s="2">
        <f>M3409+N3409</f>
        <v>1</v>
      </c>
    </row>
    <row r="3410" spans="1:20" x14ac:dyDescent="0.2">
      <c r="A3410" s="2" t="s">
        <v>6074</v>
      </c>
      <c r="B3410" s="2" t="s">
        <v>593</v>
      </c>
      <c r="C3410" s="2" t="s">
        <v>73</v>
      </c>
      <c r="D3410" s="2" t="str">
        <f>INDEX(Hotels!$C$2:$C$49,MATCH(C3410,Hotels!$A$2:$A$49,0))</f>
        <v>Bengaluru</v>
      </c>
      <c r="E3410" s="11">
        <v>46017</v>
      </c>
      <c r="F3410" s="11">
        <v>46017</v>
      </c>
      <c r="G3410" s="11">
        <v>46021</v>
      </c>
      <c r="H3410" s="13">
        <f>DATE(YEAR(F3410),MONTH(F3410),1)</f>
        <v>45992</v>
      </c>
      <c r="I3410" s="2">
        <f>G3410-F3410</f>
        <v>4</v>
      </c>
      <c r="J3410" s="2">
        <f>F3410-E3410</f>
        <v>0</v>
      </c>
      <c r="K3410" s="2" t="s">
        <v>2668</v>
      </c>
      <c r="L3410" s="2">
        <v>1</v>
      </c>
      <c r="M3410" s="2">
        <v>1</v>
      </c>
      <c r="N3410" s="2">
        <v>0</v>
      </c>
      <c r="O3410" s="2" t="s">
        <v>2658</v>
      </c>
      <c r="P3410" s="2" t="s">
        <v>2656</v>
      </c>
      <c r="Q3410" s="2" t="s">
        <v>2649</v>
      </c>
      <c r="R3410" s="3">
        <v>7700</v>
      </c>
      <c r="S3410" s="3">
        <f>I3410*L3410*R3410</f>
        <v>30800</v>
      </c>
      <c r="T3410" s="2">
        <f>M3410+N3410</f>
        <v>1</v>
      </c>
    </row>
    <row r="3411" spans="1:20" x14ac:dyDescent="0.2">
      <c r="A3411" s="2" t="s">
        <v>6075</v>
      </c>
      <c r="B3411" s="2" t="s">
        <v>671</v>
      </c>
      <c r="C3411" s="2" t="s">
        <v>125</v>
      </c>
      <c r="D3411" s="2" t="str">
        <f>INDEX(Hotels!$C$2:$C$49,MATCH(C3411,Hotels!$A$2:$A$49,0))</f>
        <v>Varanasi</v>
      </c>
      <c r="E3411" s="11">
        <v>46017</v>
      </c>
      <c r="F3411" s="11">
        <v>46018</v>
      </c>
      <c r="G3411" s="11">
        <v>46021</v>
      </c>
      <c r="H3411" s="13">
        <f>DATE(YEAR(F3411),MONTH(F3411),1)</f>
        <v>45992</v>
      </c>
      <c r="I3411" s="2">
        <f>G3411-F3411</f>
        <v>3</v>
      </c>
      <c r="J3411" s="2">
        <f>F3411-E3411</f>
        <v>1</v>
      </c>
      <c r="K3411" s="2" t="s">
        <v>2646</v>
      </c>
      <c r="L3411" s="2">
        <v>1</v>
      </c>
      <c r="M3411" s="2">
        <v>2</v>
      </c>
      <c r="N3411" s="2">
        <v>0</v>
      </c>
      <c r="O3411" s="2" t="s">
        <v>2732</v>
      </c>
      <c r="P3411" s="2" t="s">
        <v>2656</v>
      </c>
      <c r="Q3411" s="2" t="s">
        <v>2649</v>
      </c>
      <c r="R3411" s="3">
        <v>16800</v>
      </c>
      <c r="S3411" s="3">
        <f>I3411*L3411*R3411</f>
        <v>50400</v>
      </c>
      <c r="T3411" s="2">
        <f>M3411+N3411</f>
        <v>2</v>
      </c>
    </row>
    <row r="3412" spans="1:20" x14ac:dyDescent="0.2">
      <c r="A3412" s="2" t="s">
        <v>6076</v>
      </c>
      <c r="B3412" s="2" t="s">
        <v>699</v>
      </c>
      <c r="C3412" s="2" t="s">
        <v>59</v>
      </c>
      <c r="D3412" s="2" t="str">
        <f>INDEX(Hotels!$C$2:$C$49,MATCH(C3412,Hotels!$A$2:$A$49,0))</f>
        <v>Mumbai</v>
      </c>
      <c r="E3412" s="11">
        <v>46017</v>
      </c>
      <c r="F3412" s="11">
        <v>46023</v>
      </c>
      <c r="G3412" s="11">
        <v>46026</v>
      </c>
      <c r="H3412" s="13">
        <f>DATE(YEAR(F3412),MONTH(F3412),1)</f>
        <v>46023</v>
      </c>
      <c r="I3412" s="2">
        <f>G3412-F3412</f>
        <v>3</v>
      </c>
      <c r="J3412" s="2">
        <f>F3412-E3412</f>
        <v>6</v>
      </c>
      <c r="K3412" s="2" t="s">
        <v>2655</v>
      </c>
      <c r="L3412" s="2">
        <v>1</v>
      </c>
      <c r="M3412" s="2">
        <v>1</v>
      </c>
      <c r="N3412" s="2">
        <v>0</v>
      </c>
      <c r="O3412" s="2" t="s">
        <v>2683</v>
      </c>
      <c r="P3412" s="2" t="s">
        <v>2656</v>
      </c>
      <c r="Q3412" s="2" t="s">
        <v>2649</v>
      </c>
      <c r="R3412" s="3">
        <v>7500</v>
      </c>
      <c r="S3412" s="3">
        <f>I3412*L3412*R3412</f>
        <v>22500</v>
      </c>
      <c r="T3412" s="2">
        <f>M3412+N3412</f>
        <v>1</v>
      </c>
    </row>
    <row r="3413" spans="1:20" x14ac:dyDescent="0.2">
      <c r="A3413" s="2" t="s">
        <v>6077</v>
      </c>
      <c r="B3413" s="2" t="s">
        <v>709</v>
      </c>
      <c r="C3413" s="2" t="s">
        <v>63</v>
      </c>
      <c r="D3413" s="2" t="str">
        <f>INDEX(Hotels!$C$2:$C$49,MATCH(C3413,Hotels!$A$2:$A$49,0))</f>
        <v>New Delhi</v>
      </c>
      <c r="E3413" s="11">
        <v>46017</v>
      </c>
      <c r="F3413" s="11">
        <v>46115</v>
      </c>
      <c r="G3413" s="11">
        <v>46119</v>
      </c>
      <c r="H3413" s="13">
        <f>DATE(YEAR(F3413),MONTH(F3413),1)</f>
        <v>46113</v>
      </c>
      <c r="I3413" s="2">
        <f>G3413-F3413</f>
        <v>4</v>
      </c>
      <c r="J3413" s="2">
        <f>F3413-E3413</f>
        <v>98</v>
      </c>
      <c r="K3413" s="2" t="s">
        <v>2655</v>
      </c>
      <c r="L3413" s="2">
        <v>1</v>
      </c>
      <c r="M3413" s="2">
        <v>2</v>
      </c>
      <c r="N3413" s="2">
        <v>0</v>
      </c>
      <c r="O3413" s="2" t="s">
        <v>2683</v>
      </c>
      <c r="P3413" s="2" t="s">
        <v>2659</v>
      </c>
      <c r="Q3413" s="2" t="s">
        <v>2649</v>
      </c>
      <c r="R3413" s="3">
        <v>9750</v>
      </c>
      <c r="S3413" s="3">
        <f>I3413*L3413*R3413</f>
        <v>39000</v>
      </c>
      <c r="T3413" s="2">
        <f>M3413+N3413</f>
        <v>2</v>
      </c>
    </row>
    <row r="3414" spans="1:20" x14ac:dyDescent="0.2">
      <c r="A3414" s="2" t="s">
        <v>6078</v>
      </c>
      <c r="B3414" s="2" t="s">
        <v>794</v>
      </c>
      <c r="C3414" s="2" t="s">
        <v>83</v>
      </c>
      <c r="D3414" s="2" t="str">
        <f>INDEX(Hotels!$C$2:$C$49,MATCH(C3414,Hotels!$A$2:$A$49,0))</f>
        <v>Kochi</v>
      </c>
      <c r="E3414" s="11">
        <v>46017</v>
      </c>
      <c r="F3414" s="11">
        <v>46040</v>
      </c>
      <c r="G3414" s="11">
        <v>46044</v>
      </c>
      <c r="H3414" s="13">
        <f>DATE(YEAR(F3414),MONTH(F3414),1)</f>
        <v>46023</v>
      </c>
      <c r="I3414" s="2">
        <f>G3414-F3414</f>
        <v>4</v>
      </c>
      <c r="J3414" s="2">
        <f>F3414-E3414</f>
        <v>23</v>
      </c>
      <c r="K3414" s="2" t="s">
        <v>2668</v>
      </c>
      <c r="L3414" s="2">
        <v>1</v>
      </c>
      <c r="M3414" s="2">
        <v>2</v>
      </c>
      <c r="N3414" s="2">
        <v>1</v>
      </c>
      <c r="O3414" s="2" t="s">
        <v>2689</v>
      </c>
      <c r="P3414" s="2" t="s">
        <v>2659</v>
      </c>
      <c r="Q3414" s="2" t="s">
        <v>2649</v>
      </c>
      <c r="R3414" s="3">
        <v>10600</v>
      </c>
      <c r="S3414" s="3">
        <f>I3414*L3414*R3414</f>
        <v>42400</v>
      </c>
      <c r="T3414" s="2">
        <f>M3414+N3414</f>
        <v>3</v>
      </c>
    </row>
    <row r="3415" spans="1:20" x14ac:dyDescent="0.2">
      <c r="A3415" s="2" t="s">
        <v>6079</v>
      </c>
      <c r="B3415" s="2" t="s">
        <v>806</v>
      </c>
      <c r="C3415" s="2" t="s">
        <v>63</v>
      </c>
      <c r="D3415" s="2" t="str">
        <f>INDEX(Hotels!$C$2:$C$49,MATCH(C3415,Hotels!$A$2:$A$49,0))</f>
        <v>New Delhi</v>
      </c>
      <c r="E3415" s="11">
        <v>46017</v>
      </c>
      <c r="F3415" s="11">
        <v>46017</v>
      </c>
      <c r="G3415" s="11">
        <v>46020</v>
      </c>
      <c r="H3415" s="13">
        <f>DATE(YEAR(F3415),MONTH(F3415),1)</f>
        <v>45992</v>
      </c>
      <c r="I3415" s="2">
        <f>G3415-F3415</f>
        <v>3</v>
      </c>
      <c r="J3415" s="2">
        <f>F3415-E3415</f>
        <v>0</v>
      </c>
      <c r="K3415" s="2" t="s">
        <v>2655</v>
      </c>
      <c r="L3415" s="2">
        <v>1</v>
      </c>
      <c r="M3415" s="2">
        <v>1</v>
      </c>
      <c r="N3415" s="2">
        <v>0</v>
      </c>
      <c r="O3415" s="2" t="s">
        <v>2732</v>
      </c>
      <c r="P3415" s="2" t="s">
        <v>2656</v>
      </c>
      <c r="Q3415" s="2" t="s">
        <v>2649</v>
      </c>
      <c r="R3415" s="3">
        <v>11950</v>
      </c>
      <c r="S3415" s="3">
        <f>I3415*L3415*R3415</f>
        <v>35850</v>
      </c>
      <c r="T3415" s="2">
        <f>M3415+N3415</f>
        <v>1</v>
      </c>
    </row>
    <row r="3416" spans="1:20" x14ac:dyDescent="0.2">
      <c r="A3416" s="2" t="s">
        <v>6080</v>
      </c>
      <c r="B3416" s="2" t="s">
        <v>974</v>
      </c>
      <c r="C3416" s="2" t="s">
        <v>22</v>
      </c>
      <c r="D3416" s="2" t="str">
        <f>INDEX(Hotels!$C$2:$C$49,MATCH(C3416,Hotels!$A$2:$A$49,0))</f>
        <v>Jaipur</v>
      </c>
      <c r="E3416" s="11">
        <v>46017</v>
      </c>
      <c r="F3416" s="11">
        <v>46020</v>
      </c>
      <c r="G3416" s="11">
        <v>46021</v>
      </c>
      <c r="H3416" s="13">
        <f>DATE(YEAR(F3416),MONTH(F3416),1)</f>
        <v>45992</v>
      </c>
      <c r="I3416" s="2">
        <f>G3416-F3416</f>
        <v>1</v>
      </c>
      <c r="J3416" s="2">
        <f>F3416-E3416</f>
        <v>3</v>
      </c>
      <c r="K3416" s="2" t="s">
        <v>2655</v>
      </c>
      <c r="L3416" s="2">
        <v>1</v>
      </c>
      <c r="M3416" s="2">
        <v>1</v>
      </c>
      <c r="N3416" s="2">
        <v>0</v>
      </c>
      <c r="O3416" s="2" t="s">
        <v>2732</v>
      </c>
      <c r="P3416" s="2" t="s">
        <v>2672</v>
      </c>
      <c r="Q3416" s="2" t="s">
        <v>2649</v>
      </c>
      <c r="R3416" s="3">
        <v>5400</v>
      </c>
      <c r="S3416" s="3">
        <f>I3416*L3416*R3416</f>
        <v>5400</v>
      </c>
      <c r="T3416" s="2">
        <f>M3416+N3416</f>
        <v>1</v>
      </c>
    </row>
    <row r="3417" spans="1:20" x14ac:dyDescent="0.2">
      <c r="A3417" s="2" t="s">
        <v>6081</v>
      </c>
      <c r="B3417" s="2" t="s">
        <v>1034</v>
      </c>
      <c r="C3417" s="2" t="s">
        <v>61</v>
      </c>
      <c r="D3417" s="2" t="str">
        <f>INDEX(Hotels!$C$2:$C$49,MATCH(C3417,Hotels!$A$2:$A$49,0))</f>
        <v>Mumbai</v>
      </c>
      <c r="E3417" s="11">
        <v>46017</v>
      </c>
      <c r="F3417" s="11">
        <v>46037</v>
      </c>
      <c r="G3417" s="11">
        <v>46040</v>
      </c>
      <c r="H3417" s="13">
        <f>DATE(YEAR(F3417),MONTH(F3417),1)</f>
        <v>46023</v>
      </c>
      <c r="I3417" s="2">
        <f>G3417-F3417</f>
        <v>3</v>
      </c>
      <c r="J3417" s="2">
        <f>F3417-E3417</f>
        <v>20</v>
      </c>
      <c r="K3417" s="2" t="s">
        <v>2668</v>
      </c>
      <c r="L3417" s="2">
        <v>1</v>
      </c>
      <c r="M3417" s="2">
        <v>2</v>
      </c>
      <c r="N3417" s="2">
        <v>0</v>
      </c>
      <c r="O3417" s="2" t="s">
        <v>2647</v>
      </c>
      <c r="P3417" s="2" t="s">
        <v>2652</v>
      </c>
      <c r="Q3417" s="2" t="s">
        <v>2649</v>
      </c>
      <c r="R3417" s="3">
        <v>16200</v>
      </c>
      <c r="S3417" s="3">
        <f>I3417*L3417*R3417</f>
        <v>48600</v>
      </c>
      <c r="T3417" s="2">
        <f>M3417+N3417</f>
        <v>2</v>
      </c>
    </row>
    <row r="3418" spans="1:20" x14ac:dyDescent="0.2">
      <c r="A3418" s="2" t="s">
        <v>6082</v>
      </c>
      <c r="B3418" s="2" t="s">
        <v>1604</v>
      </c>
      <c r="C3418" s="2" t="s">
        <v>53</v>
      </c>
      <c r="D3418" s="2" t="str">
        <f>INDEX(Hotels!$C$2:$C$49,MATCH(C3418,Hotels!$A$2:$A$49,0))</f>
        <v>Mumbai</v>
      </c>
      <c r="E3418" s="11">
        <v>46017</v>
      </c>
      <c r="F3418" s="11">
        <v>46029</v>
      </c>
      <c r="G3418" s="11">
        <v>46033</v>
      </c>
      <c r="H3418" s="13">
        <f>DATE(YEAR(F3418),MONTH(F3418),1)</f>
        <v>46023</v>
      </c>
      <c r="I3418" s="2">
        <f>G3418-F3418</f>
        <v>4</v>
      </c>
      <c r="J3418" s="2">
        <f>F3418-E3418</f>
        <v>12</v>
      </c>
      <c r="K3418" s="2" t="s">
        <v>2655</v>
      </c>
      <c r="L3418" s="2">
        <v>1</v>
      </c>
      <c r="M3418" s="2">
        <v>2</v>
      </c>
      <c r="N3418" s="2">
        <v>0</v>
      </c>
      <c r="O3418" s="2" t="s">
        <v>2683</v>
      </c>
      <c r="P3418" s="2" t="s">
        <v>2662</v>
      </c>
      <c r="Q3418" s="2" t="s">
        <v>2649</v>
      </c>
      <c r="R3418" s="3">
        <v>13300</v>
      </c>
      <c r="S3418" s="3">
        <f>I3418*L3418*R3418</f>
        <v>53200</v>
      </c>
      <c r="T3418" s="2">
        <f>M3418+N3418</f>
        <v>2</v>
      </c>
    </row>
    <row r="3419" spans="1:20" x14ac:dyDescent="0.2">
      <c r="A3419" s="2" t="s">
        <v>6083</v>
      </c>
      <c r="B3419" s="2" t="s">
        <v>1730</v>
      </c>
      <c r="C3419" s="2" t="s">
        <v>22</v>
      </c>
      <c r="D3419" s="2" t="str">
        <f>INDEX(Hotels!$C$2:$C$49,MATCH(C3419,Hotels!$A$2:$A$49,0))</f>
        <v>Jaipur</v>
      </c>
      <c r="E3419" s="11">
        <v>46017</v>
      </c>
      <c r="F3419" s="11">
        <v>46049</v>
      </c>
      <c r="G3419" s="11">
        <v>46053</v>
      </c>
      <c r="H3419" s="13">
        <f>DATE(YEAR(F3419),MONTH(F3419),1)</f>
        <v>46023</v>
      </c>
      <c r="I3419" s="2">
        <f>G3419-F3419</f>
        <v>4</v>
      </c>
      <c r="J3419" s="2">
        <f>F3419-E3419</f>
        <v>32</v>
      </c>
      <c r="K3419" s="2" t="s">
        <v>2655</v>
      </c>
      <c r="L3419" s="2">
        <v>1</v>
      </c>
      <c r="M3419" s="2">
        <v>2</v>
      </c>
      <c r="N3419" s="2">
        <v>0</v>
      </c>
      <c r="O3419" s="2" t="s">
        <v>2647</v>
      </c>
      <c r="P3419" s="2" t="s">
        <v>2659</v>
      </c>
      <c r="Q3419" s="2" t="s">
        <v>2649</v>
      </c>
      <c r="R3419" s="3">
        <v>4850</v>
      </c>
      <c r="S3419" s="3">
        <f>I3419*L3419*R3419</f>
        <v>19400</v>
      </c>
      <c r="T3419" s="2">
        <f>M3419+N3419</f>
        <v>2</v>
      </c>
    </row>
    <row r="3420" spans="1:20" x14ac:dyDescent="0.2">
      <c r="A3420" s="2" t="s">
        <v>6084</v>
      </c>
      <c r="B3420" s="2" t="s">
        <v>2047</v>
      </c>
      <c r="C3420" s="2" t="s">
        <v>125</v>
      </c>
      <c r="D3420" s="2" t="str">
        <f>INDEX(Hotels!$C$2:$C$49,MATCH(C3420,Hotels!$A$2:$A$49,0))</f>
        <v>Varanasi</v>
      </c>
      <c r="E3420" s="11">
        <v>46017</v>
      </c>
      <c r="F3420" s="11">
        <v>46046</v>
      </c>
      <c r="G3420" s="11">
        <v>46049</v>
      </c>
      <c r="H3420" s="13">
        <f>DATE(YEAR(F3420),MONTH(F3420),1)</f>
        <v>46023</v>
      </c>
      <c r="I3420" s="2">
        <f>G3420-F3420</f>
        <v>3</v>
      </c>
      <c r="J3420" s="2">
        <f>F3420-E3420</f>
        <v>29</v>
      </c>
      <c r="K3420" s="2" t="s">
        <v>2646</v>
      </c>
      <c r="L3420" s="2">
        <v>1</v>
      </c>
      <c r="M3420" s="2">
        <v>2</v>
      </c>
      <c r="N3420" s="2">
        <v>0</v>
      </c>
      <c r="O3420" s="2" t="s">
        <v>2689</v>
      </c>
      <c r="P3420" s="2" t="s">
        <v>2652</v>
      </c>
      <c r="Q3420" s="2" t="s">
        <v>2649</v>
      </c>
      <c r="R3420" s="3">
        <v>18450</v>
      </c>
      <c r="S3420" s="3">
        <f>I3420*L3420*R3420</f>
        <v>55350</v>
      </c>
      <c r="T3420" s="2">
        <f>M3420+N3420</f>
        <v>2</v>
      </c>
    </row>
    <row r="3421" spans="1:20" x14ac:dyDescent="0.2">
      <c r="A3421" s="2" t="s">
        <v>6085</v>
      </c>
      <c r="B3421" s="2" t="s">
        <v>2375</v>
      </c>
      <c r="C3421" s="2" t="s">
        <v>79</v>
      </c>
      <c r="D3421" s="2" t="str">
        <f>INDEX(Hotels!$C$2:$C$49,MATCH(C3421,Hotels!$A$2:$A$49,0))</f>
        <v>Bengaluru</v>
      </c>
      <c r="E3421" s="11">
        <v>46017</v>
      </c>
      <c r="F3421" s="11">
        <v>46020</v>
      </c>
      <c r="G3421" s="11">
        <v>46022</v>
      </c>
      <c r="H3421" s="13">
        <f>DATE(YEAR(F3421),MONTH(F3421),1)</f>
        <v>45992</v>
      </c>
      <c r="I3421" s="2">
        <f>G3421-F3421</f>
        <v>2</v>
      </c>
      <c r="J3421" s="2">
        <f>F3421-E3421</f>
        <v>3</v>
      </c>
      <c r="K3421" s="2" t="s">
        <v>2668</v>
      </c>
      <c r="L3421" s="2">
        <v>1</v>
      </c>
      <c r="M3421" s="2">
        <v>1</v>
      </c>
      <c r="N3421" s="2">
        <v>0</v>
      </c>
      <c r="O3421" s="2" t="s">
        <v>2732</v>
      </c>
      <c r="P3421" s="2" t="s">
        <v>2652</v>
      </c>
      <c r="Q3421" s="2" t="s">
        <v>2649</v>
      </c>
      <c r="R3421" s="3">
        <v>4550</v>
      </c>
      <c r="S3421" s="3">
        <f>I3421*L3421*R3421</f>
        <v>9100</v>
      </c>
      <c r="T3421" s="2">
        <f>M3421+N3421</f>
        <v>1</v>
      </c>
    </row>
    <row r="3422" spans="1:20" x14ac:dyDescent="0.2">
      <c r="A3422" s="2" t="s">
        <v>6086</v>
      </c>
      <c r="B3422" s="2" t="s">
        <v>201</v>
      </c>
      <c r="C3422" s="2" t="s">
        <v>125</v>
      </c>
      <c r="D3422" s="2" t="str">
        <f>INDEX(Hotels!$C$2:$C$49,MATCH(C3422,Hotels!$A$2:$A$49,0))</f>
        <v>Varanasi</v>
      </c>
      <c r="E3422" s="11">
        <v>46018</v>
      </c>
      <c r="F3422" s="11">
        <v>46031</v>
      </c>
      <c r="G3422" s="11">
        <v>46034</v>
      </c>
      <c r="H3422" s="13">
        <f>DATE(YEAR(F3422),MONTH(F3422),1)</f>
        <v>46023</v>
      </c>
      <c r="I3422" s="2">
        <f>G3422-F3422</f>
        <v>3</v>
      </c>
      <c r="J3422" s="2">
        <f>F3422-E3422</f>
        <v>13</v>
      </c>
      <c r="K3422" s="2" t="s">
        <v>2666</v>
      </c>
      <c r="L3422" s="2">
        <v>1</v>
      </c>
      <c r="M3422" s="2">
        <v>2</v>
      </c>
      <c r="N3422" s="2">
        <v>0</v>
      </c>
      <c r="O3422" s="2" t="s">
        <v>2651</v>
      </c>
      <c r="P3422" s="2" t="s">
        <v>2652</v>
      </c>
      <c r="Q3422" s="2" t="s">
        <v>2649</v>
      </c>
      <c r="R3422" s="3">
        <v>26700</v>
      </c>
      <c r="S3422" s="3">
        <f>I3422*L3422*R3422</f>
        <v>80100</v>
      </c>
      <c r="T3422" s="2">
        <f>M3422+N3422</f>
        <v>2</v>
      </c>
    </row>
    <row r="3423" spans="1:20" x14ac:dyDescent="0.2">
      <c r="A3423" s="2" t="s">
        <v>6087</v>
      </c>
      <c r="B3423" s="2" t="s">
        <v>516</v>
      </c>
      <c r="C3423" s="2" t="s">
        <v>47</v>
      </c>
      <c r="D3423" s="2" t="str">
        <f>INDEX(Hotels!$C$2:$C$49,MATCH(C3423,Hotels!$A$2:$A$49,0))</f>
        <v>Agra</v>
      </c>
      <c r="E3423" s="11">
        <v>46018</v>
      </c>
      <c r="F3423" s="11">
        <v>46097</v>
      </c>
      <c r="G3423" s="11">
        <v>46101</v>
      </c>
      <c r="H3423" s="13">
        <f>DATE(YEAR(F3423),MONTH(F3423),1)</f>
        <v>46082</v>
      </c>
      <c r="I3423" s="2">
        <f>G3423-F3423</f>
        <v>4</v>
      </c>
      <c r="J3423" s="2">
        <f>F3423-E3423</f>
        <v>79</v>
      </c>
      <c r="K3423" s="2" t="s">
        <v>2655</v>
      </c>
      <c r="L3423" s="2">
        <v>1</v>
      </c>
      <c r="M3423" s="2">
        <v>1</v>
      </c>
      <c r="N3423" s="2">
        <v>0</v>
      </c>
      <c r="O3423" s="2" t="s">
        <v>2689</v>
      </c>
      <c r="P3423" s="2" t="s">
        <v>2652</v>
      </c>
      <c r="Q3423" s="2" t="s">
        <v>2649</v>
      </c>
      <c r="R3423" s="3">
        <v>6500</v>
      </c>
      <c r="S3423" s="3">
        <f>I3423*L3423*R3423</f>
        <v>26000</v>
      </c>
      <c r="T3423" s="2">
        <f>M3423+N3423</f>
        <v>1</v>
      </c>
    </row>
    <row r="3424" spans="1:20" x14ac:dyDescent="0.2">
      <c r="A3424" s="2" t="s">
        <v>6088</v>
      </c>
      <c r="B3424" s="2" t="s">
        <v>699</v>
      </c>
      <c r="C3424" s="2" t="s">
        <v>106</v>
      </c>
      <c r="D3424" s="2" t="str">
        <f>INDEX(Hotels!$C$2:$C$49,MATCH(C3424,Hotels!$A$2:$A$49,0))</f>
        <v>Manali</v>
      </c>
      <c r="E3424" s="11">
        <v>46018</v>
      </c>
      <c r="F3424" s="11">
        <v>46018</v>
      </c>
      <c r="G3424" s="11">
        <v>46020</v>
      </c>
      <c r="H3424" s="13">
        <f>DATE(YEAR(F3424),MONTH(F3424),1)</f>
        <v>45992</v>
      </c>
      <c r="I3424" s="2">
        <f>G3424-F3424</f>
        <v>2</v>
      </c>
      <c r="J3424" s="2">
        <f>F3424-E3424</f>
        <v>0</v>
      </c>
      <c r="K3424" s="2" t="s">
        <v>2655</v>
      </c>
      <c r="L3424" s="2">
        <v>1</v>
      </c>
      <c r="M3424" s="2">
        <v>1</v>
      </c>
      <c r="N3424" s="2">
        <v>0</v>
      </c>
      <c r="O3424" s="2" t="s">
        <v>2732</v>
      </c>
      <c r="P3424" s="2" t="s">
        <v>2652</v>
      </c>
      <c r="Q3424" s="2" t="s">
        <v>2653</v>
      </c>
      <c r="R3424" s="3">
        <v>8150</v>
      </c>
      <c r="S3424" s="3">
        <f>I3424*L3424*R3424</f>
        <v>16300</v>
      </c>
      <c r="T3424" s="2">
        <f>M3424+N3424</f>
        <v>1</v>
      </c>
    </row>
    <row r="3425" spans="1:20" x14ac:dyDescent="0.2">
      <c r="A3425" s="2" t="s">
        <v>6089</v>
      </c>
      <c r="B3425" s="2" t="s">
        <v>763</v>
      </c>
      <c r="C3425" s="2" t="s">
        <v>89</v>
      </c>
      <c r="D3425" s="2" t="str">
        <f>INDEX(Hotels!$C$2:$C$49,MATCH(C3425,Hotels!$A$2:$A$49,0))</f>
        <v>Kochi</v>
      </c>
      <c r="E3425" s="11">
        <v>46018</v>
      </c>
      <c r="F3425" s="11">
        <v>46032</v>
      </c>
      <c r="G3425" s="11">
        <v>46036</v>
      </c>
      <c r="H3425" s="13">
        <f>DATE(YEAR(F3425),MONTH(F3425),1)</f>
        <v>46023</v>
      </c>
      <c r="I3425" s="2">
        <f>G3425-F3425</f>
        <v>4</v>
      </c>
      <c r="J3425" s="2">
        <f>F3425-E3425</f>
        <v>14</v>
      </c>
      <c r="K3425" s="2" t="s">
        <v>2666</v>
      </c>
      <c r="L3425" s="2">
        <v>4</v>
      </c>
      <c r="M3425" s="2">
        <v>8</v>
      </c>
      <c r="N3425" s="2">
        <v>0</v>
      </c>
      <c r="O3425" s="2" t="s">
        <v>2658</v>
      </c>
      <c r="P3425" s="2" t="s">
        <v>2656</v>
      </c>
      <c r="Q3425" s="2" t="s">
        <v>2649</v>
      </c>
      <c r="R3425" s="3">
        <v>19300</v>
      </c>
      <c r="S3425" s="3">
        <f>I3425*L3425*R3425</f>
        <v>308800</v>
      </c>
      <c r="T3425" s="2">
        <f>M3425+N3425</f>
        <v>8</v>
      </c>
    </row>
    <row r="3426" spans="1:20" x14ac:dyDescent="0.2">
      <c r="A3426" s="2" t="s">
        <v>6090</v>
      </c>
      <c r="B3426" s="2" t="s">
        <v>779</v>
      </c>
      <c r="C3426" s="2" t="s">
        <v>116</v>
      </c>
      <c r="D3426" s="2" t="str">
        <f>INDEX(Hotels!$C$2:$C$49,MATCH(C3426,Hotels!$A$2:$A$49,0))</f>
        <v>Rishikesh</v>
      </c>
      <c r="E3426" s="11">
        <v>46018</v>
      </c>
      <c r="F3426" s="11">
        <v>46031</v>
      </c>
      <c r="G3426" s="11">
        <v>46034</v>
      </c>
      <c r="H3426" s="13">
        <f>DATE(YEAR(F3426),MONTH(F3426),1)</f>
        <v>46023</v>
      </c>
      <c r="I3426" s="2">
        <f>G3426-F3426</f>
        <v>3</v>
      </c>
      <c r="J3426" s="2">
        <f>F3426-E3426</f>
        <v>13</v>
      </c>
      <c r="K3426" s="2" t="s">
        <v>2655</v>
      </c>
      <c r="L3426" s="2">
        <v>1</v>
      </c>
      <c r="M3426" s="2">
        <v>3</v>
      </c>
      <c r="N3426" s="2">
        <v>0</v>
      </c>
      <c r="O3426" s="2" t="s">
        <v>2689</v>
      </c>
      <c r="P3426" s="2" t="s">
        <v>2656</v>
      </c>
      <c r="Q3426" s="2" t="s">
        <v>2653</v>
      </c>
      <c r="R3426" s="3">
        <v>5100</v>
      </c>
      <c r="S3426" s="3">
        <f>I3426*L3426*R3426</f>
        <v>15300</v>
      </c>
      <c r="T3426" s="2">
        <f>M3426+N3426</f>
        <v>3</v>
      </c>
    </row>
    <row r="3427" spans="1:20" x14ac:dyDescent="0.2">
      <c r="A3427" s="2" t="s">
        <v>6091</v>
      </c>
      <c r="B3427" s="2" t="s">
        <v>811</v>
      </c>
      <c r="C3427" s="2" t="s">
        <v>69</v>
      </c>
      <c r="D3427" s="2" t="str">
        <f>INDEX(Hotels!$C$2:$C$49,MATCH(C3427,Hotels!$A$2:$A$49,0))</f>
        <v>New Delhi</v>
      </c>
      <c r="E3427" s="11">
        <v>46018</v>
      </c>
      <c r="F3427" s="11">
        <v>46042</v>
      </c>
      <c r="G3427" s="11">
        <v>46043</v>
      </c>
      <c r="H3427" s="13">
        <f>DATE(YEAR(F3427),MONTH(F3427),1)</f>
        <v>46023</v>
      </c>
      <c r="I3427" s="2">
        <f>G3427-F3427</f>
        <v>1</v>
      </c>
      <c r="J3427" s="2">
        <f>F3427-E3427</f>
        <v>24</v>
      </c>
      <c r="K3427" s="2" t="s">
        <v>2668</v>
      </c>
      <c r="L3427" s="2">
        <v>1</v>
      </c>
      <c r="M3427" s="2">
        <v>1</v>
      </c>
      <c r="N3427" s="2">
        <v>0</v>
      </c>
      <c r="O3427" s="2" t="s">
        <v>2732</v>
      </c>
      <c r="P3427" s="2" t="s">
        <v>2652</v>
      </c>
      <c r="Q3427" s="2" t="s">
        <v>2649</v>
      </c>
      <c r="R3427" s="3">
        <v>16100</v>
      </c>
      <c r="S3427" s="3">
        <f>I3427*L3427*R3427</f>
        <v>16100</v>
      </c>
      <c r="T3427" s="2">
        <f>M3427+N3427</f>
        <v>1</v>
      </c>
    </row>
    <row r="3428" spans="1:20" x14ac:dyDescent="0.2">
      <c r="A3428" s="2" t="s">
        <v>6092</v>
      </c>
      <c r="B3428" s="2" t="s">
        <v>1037</v>
      </c>
      <c r="C3428" s="2" t="s">
        <v>103</v>
      </c>
      <c r="D3428" s="2" t="str">
        <f>INDEX(Hotels!$C$2:$C$49,MATCH(C3428,Hotels!$A$2:$A$49,0))</f>
        <v>Manali</v>
      </c>
      <c r="E3428" s="11">
        <v>46018</v>
      </c>
      <c r="F3428" s="11">
        <v>46139</v>
      </c>
      <c r="G3428" s="11">
        <v>46141</v>
      </c>
      <c r="H3428" s="13">
        <f>DATE(YEAR(F3428),MONTH(F3428),1)</f>
        <v>46113</v>
      </c>
      <c r="I3428" s="2">
        <f>G3428-F3428</f>
        <v>2</v>
      </c>
      <c r="J3428" s="2">
        <f>F3428-E3428</f>
        <v>121</v>
      </c>
      <c r="K3428" s="2" t="s">
        <v>2655</v>
      </c>
      <c r="L3428" s="2">
        <v>1</v>
      </c>
      <c r="M3428" s="2">
        <v>2</v>
      </c>
      <c r="N3428" s="2">
        <v>0</v>
      </c>
      <c r="O3428" s="2" t="s">
        <v>2689</v>
      </c>
      <c r="P3428" s="2" t="s">
        <v>2652</v>
      </c>
      <c r="Q3428" s="2" t="s">
        <v>2649</v>
      </c>
      <c r="R3428" s="3">
        <v>5200</v>
      </c>
      <c r="S3428" s="3">
        <f>I3428*L3428*R3428</f>
        <v>10400</v>
      </c>
      <c r="T3428" s="2">
        <f>M3428+N3428</f>
        <v>2</v>
      </c>
    </row>
    <row r="3429" spans="1:20" x14ac:dyDescent="0.2">
      <c r="A3429" s="2" t="s">
        <v>6093</v>
      </c>
      <c r="B3429" s="2" t="s">
        <v>1700</v>
      </c>
      <c r="C3429" s="2" t="s">
        <v>122</v>
      </c>
      <c r="D3429" s="2" t="str">
        <f>INDEX(Hotels!$C$2:$C$49,MATCH(C3429,Hotels!$A$2:$A$49,0))</f>
        <v>Varanasi</v>
      </c>
      <c r="E3429" s="11">
        <v>46018</v>
      </c>
      <c r="F3429" s="11">
        <v>46025</v>
      </c>
      <c r="G3429" s="11">
        <v>46029</v>
      </c>
      <c r="H3429" s="13">
        <f>DATE(YEAR(F3429),MONTH(F3429),1)</f>
        <v>46023</v>
      </c>
      <c r="I3429" s="2">
        <f>G3429-F3429</f>
        <v>4</v>
      </c>
      <c r="J3429" s="2">
        <f>F3429-E3429</f>
        <v>7</v>
      </c>
      <c r="K3429" s="2" t="s">
        <v>2668</v>
      </c>
      <c r="L3429" s="2">
        <v>1</v>
      </c>
      <c r="M3429" s="2">
        <v>2</v>
      </c>
      <c r="N3429" s="2">
        <v>0</v>
      </c>
      <c r="O3429" s="2" t="s">
        <v>2683</v>
      </c>
      <c r="P3429" s="2" t="s">
        <v>2652</v>
      </c>
      <c r="Q3429" s="2" t="s">
        <v>2653</v>
      </c>
      <c r="R3429" s="3">
        <v>2950</v>
      </c>
      <c r="S3429" s="3">
        <f>I3429*L3429*R3429</f>
        <v>11800</v>
      </c>
      <c r="T3429" s="2">
        <f>M3429+N3429</f>
        <v>2</v>
      </c>
    </row>
    <row r="3430" spans="1:20" x14ac:dyDescent="0.2">
      <c r="A3430" s="2" t="s">
        <v>6094</v>
      </c>
      <c r="B3430" s="2" t="s">
        <v>2057</v>
      </c>
      <c r="C3430" s="2" t="s">
        <v>61</v>
      </c>
      <c r="D3430" s="2" t="str">
        <f>INDEX(Hotels!$C$2:$C$49,MATCH(C3430,Hotels!$A$2:$A$49,0))</f>
        <v>Mumbai</v>
      </c>
      <c r="E3430" s="11">
        <v>46018</v>
      </c>
      <c r="F3430" s="11">
        <v>46032</v>
      </c>
      <c r="G3430" s="11">
        <v>46034</v>
      </c>
      <c r="H3430" s="13">
        <f>DATE(YEAR(F3430),MONTH(F3430),1)</f>
        <v>46023</v>
      </c>
      <c r="I3430" s="2">
        <f>G3430-F3430</f>
        <v>2</v>
      </c>
      <c r="J3430" s="2">
        <f>F3430-E3430</f>
        <v>14</v>
      </c>
      <c r="K3430" s="2" t="s">
        <v>2668</v>
      </c>
      <c r="L3430" s="2">
        <v>1</v>
      </c>
      <c r="M3430" s="2">
        <v>2</v>
      </c>
      <c r="N3430" s="2">
        <v>0</v>
      </c>
      <c r="O3430" s="2" t="s">
        <v>2647</v>
      </c>
      <c r="P3430" s="2" t="s">
        <v>2652</v>
      </c>
      <c r="Q3430" s="2" t="s">
        <v>2649</v>
      </c>
      <c r="R3430" s="3">
        <v>17450</v>
      </c>
      <c r="S3430" s="3">
        <f>I3430*L3430*R3430</f>
        <v>34900</v>
      </c>
      <c r="T3430" s="2">
        <f>M3430+N3430</f>
        <v>2</v>
      </c>
    </row>
    <row r="3431" spans="1:20" x14ac:dyDescent="0.2">
      <c r="A3431" s="2" t="s">
        <v>6095</v>
      </c>
      <c r="B3431" s="2" t="s">
        <v>2158</v>
      </c>
      <c r="C3431" s="2" t="s">
        <v>101</v>
      </c>
      <c r="D3431" s="2" t="str">
        <f>INDEX(Hotels!$C$2:$C$49,MATCH(C3431,Hotels!$A$2:$A$49,0))</f>
        <v>Shimla</v>
      </c>
      <c r="E3431" s="11">
        <v>46018</v>
      </c>
      <c r="F3431" s="11">
        <v>46029</v>
      </c>
      <c r="G3431" s="11">
        <v>46033</v>
      </c>
      <c r="H3431" s="13">
        <f>DATE(YEAR(F3431),MONTH(F3431),1)</f>
        <v>46023</v>
      </c>
      <c r="I3431" s="2">
        <f>G3431-F3431</f>
        <v>4</v>
      </c>
      <c r="J3431" s="2">
        <f>F3431-E3431</f>
        <v>11</v>
      </c>
      <c r="K3431" s="2" t="s">
        <v>2668</v>
      </c>
      <c r="L3431" s="2">
        <v>4</v>
      </c>
      <c r="M3431" s="2">
        <v>8</v>
      </c>
      <c r="N3431" s="2">
        <v>0</v>
      </c>
      <c r="O3431" s="2" t="s">
        <v>2658</v>
      </c>
      <c r="P3431" s="2" t="s">
        <v>2662</v>
      </c>
      <c r="Q3431" s="2" t="s">
        <v>2649</v>
      </c>
      <c r="R3431" s="3">
        <v>4950</v>
      </c>
      <c r="S3431" s="3">
        <f>I3431*L3431*R3431</f>
        <v>79200</v>
      </c>
      <c r="T3431" s="2">
        <f>M3431+N3431</f>
        <v>8</v>
      </c>
    </row>
    <row r="3432" spans="1:20" x14ac:dyDescent="0.2">
      <c r="A3432" s="2" t="s">
        <v>6096</v>
      </c>
      <c r="B3432" s="2" t="s">
        <v>2168</v>
      </c>
      <c r="C3432" s="2" t="s">
        <v>26</v>
      </c>
      <c r="D3432" s="2" t="str">
        <f>INDEX(Hotels!$C$2:$C$49,MATCH(C3432,Hotels!$A$2:$A$49,0))</f>
        <v>Jaipur</v>
      </c>
      <c r="E3432" s="11">
        <v>46018</v>
      </c>
      <c r="F3432" s="11">
        <v>46104</v>
      </c>
      <c r="G3432" s="11">
        <v>46109</v>
      </c>
      <c r="H3432" s="13">
        <f>DATE(YEAR(F3432),MONTH(F3432),1)</f>
        <v>46082</v>
      </c>
      <c r="I3432" s="2">
        <f>G3432-F3432</f>
        <v>5</v>
      </c>
      <c r="J3432" s="2">
        <f>F3432-E3432</f>
        <v>86</v>
      </c>
      <c r="K3432" s="2" t="s">
        <v>2666</v>
      </c>
      <c r="L3432" s="2">
        <v>1</v>
      </c>
      <c r="M3432" s="2">
        <v>2</v>
      </c>
      <c r="N3432" s="2">
        <v>1</v>
      </c>
      <c r="O3432" s="2" t="s">
        <v>2658</v>
      </c>
      <c r="P3432" s="2" t="s">
        <v>2662</v>
      </c>
      <c r="Q3432" s="2" t="s">
        <v>2649</v>
      </c>
      <c r="R3432" s="3">
        <v>31950</v>
      </c>
      <c r="S3432" s="3">
        <f>I3432*L3432*R3432</f>
        <v>159750</v>
      </c>
      <c r="T3432" s="2">
        <f>M3432+N3432</f>
        <v>3</v>
      </c>
    </row>
    <row r="3433" spans="1:20" x14ac:dyDescent="0.2">
      <c r="A3433" s="2" t="s">
        <v>6097</v>
      </c>
      <c r="B3433" s="2" t="s">
        <v>2358</v>
      </c>
      <c r="C3433" s="2" t="s">
        <v>53</v>
      </c>
      <c r="D3433" s="2" t="str">
        <f>INDEX(Hotels!$C$2:$C$49,MATCH(C3433,Hotels!$A$2:$A$49,0))</f>
        <v>Mumbai</v>
      </c>
      <c r="E3433" s="11">
        <v>46018</v>
      </c>
      <c r="F3433" s="11">
        <v>46032</v>
      </c>
      <c r="G3433" s="11">
        <v>46035</v>
      </c>
      <c r="H3433" s="13">
        <f>DATE(YEAR(F3433),MONTH(F3433),1)</f>
        <v>46023</v>
      </c>
      <c r="I3433" s="2">
        <f>G3433-F3433</f>
        <v>3</v>
      </c>
      <c r="J3433" s="2">
        <f>F3433-E3433</f>
        <v>14</v>
      </c>
      <c r="K3433" s="2" t="s">
        <v>2655</v>
      </c>
      <c r="L3433" s="2">
        <v>1</v>
      </c>
      <c r="M3433" s="2">
        <v>1</v>
      </c>
      <c r="N3433" s="2">
        <v>0</v>
      </c>
      <c r="O3433" s="2" t="s">
        <v>2689</v>
      </c>
      <c r="P3433" s="2" t="s">
        <v>2662</v>
      </c>
      <c r="Q3433" s="2" t="s">
        <v>2649</v>
      </c>
      <c r="R3433" s="3">
        <v>12700</v>
      </c>
      <c r="S3433" s="3">
        <f>I3433*L3433*R3433</f>
        <v>38100</v>
      </c>
      <c r="T3433" s="2">
        <f>M3433+N3433</f>
        <v>1</v>
      </c>
    </row>
    <row r="3434" spans="1:20" x14ac:dyDescent="0.2">
      <c r="A3434" s="2" t="s">
        <v>6098</v>
      </c>
      <c r="B3434" s="2" t="s">
        <v>2505</v>
      </c>
      <c r="C3434" s="2" t="s">
        <v>57</v>
      </c>
      <c r="D3434" s="2" t="str">
        <f>INDEX(Hotels!$C$2:$C$49,MATCH(C3434,Hotels!$A$2:$A$49,0))</f>
        <v>Mumbai</v>
      </c>
      <c r="E3434" s="11">
        <v>46018</v>
      </c>
      <c r="F3434" s="11">
        <v>46024</v>
      </c>
      <c r="G3434" s="11">
        <v>46027</v>
      </c>
      <c r="H3434" s="13">
        <f>DATE(YEAR(F3434),MONTH(F3434),1)</f>
        <v>46023</v>
      </c>
      <c r="I3434" s="2">
        <f>G3434-F3434</f>
        <v>3</v>
      </c>
      <c r="J3434" s="2">
        <f>F3434-E3434</f>
        <v>6</v>
      </c>
      <c r="K3434" s="2" t="s">
        <v>2666</v>
      </c>
      <c r="L3434" s="2">
        <v>1</v>
      </c>
      <c r="M3434" s="2">
        <v>2</v>
      </c>
      <c r="N3434" s="2">
        <v>0</v>
      </c>
      <c r="O3434" s="2" t="s">
        <v>2683</v>
      </c>
      <c r="P3434" s="2" t="s">
        <v>2656</v>
      </c>
      <c r="Q3434" s="2" t="s">
        <v>2649</v>
      </c>
      <c r="R3434" s="3">
        <v>26550</v>
      </c>
      <c r="S3434" s="3">
        <f>I3434*L3434*R3434</f>
        <v>79650</v>
      </c>
      <c r="T3434" s="2">
        <f>M3434+N3434</f>
        <v>2</v>
      </c>
    </row>
    <row r="3435" spans="1:20" x14ac:dyDescent="0.2">
      <c r="A3435" s="2" t="s">
        <v>6099</v>
      </c>
      <c r="B3435" s="2" t="s">
        <v>2591</v>
      </c>
      <c r="C3435" s="2" t="s">
        <v>116</v>
      </c>
      <c r="D3435" s="2" t="str">
        <f>INDEX(Hotels!$C$2:$C$49,MATCH(C3435,Hotels!$A$2:$A$49,0))</f>
        <v>Rishikesh</v>
      </c>
      <c r="E3435" s="11">
        <v>46018</v>
      </c>
      <c r="F3435" s="11">
        <v>46039</v>
      </c>
      <c r="G3435" s="11">
        <v>46043</v>
      </c>
      <c r="H3435" s="13">
        <f>DATE(YEAR(F3435),MONTH(F3435),1)</f>
        <v>46023</v>
      </c>
      <c r="I3435" s="2">
        <f>G3435-F3435</f>
        <v>4</v>
      </c>
      <c r="J3435" s="2">
        <f>F3435-E3435</f>
        <v>21</v>
      </c>
      <c r="K3435" s="2" t="s">
        <v>2668</v>
      </c>
      <c r="L3435" s="2">
        <v>1</v>
      </c>
      <c r="M3435" s="2">
        <v>2</v>
      </c>
      <c r="N3435" s="2">
        <v>0</v>
      </c>
      <c r="O3435" s="2" t="s">
        <v>2683</v>
      </c>
      <c r="P3435" s="2" t="s">
        <v>2659</v>
      </c>
      <c r="Q3435" s="2" t="s">
        <v>2649</v>
      </c>
      <c r="R3435" s="3">
        <v>3900</v>
      </c>
      <c r="S3435" s="3">
        <f>I3435*L3435*R3435</f>
        <v>15600</v>
      </c>
      <c r="T3435" s="2">
        <f>M3435+N3435</f>
        <v>2</v>
      </c>
    </row>
    <row r="3436" spans="1:20" x14ac:dyDescent="0.2">
      <c r="A3436" s="2" t="s">
        <v>6100</v>
      </c>
      <c r="B3436" s="2" t="s">
        <v>218</v>
      </c>
      <c r="C3436" s="2" t="s">
        <v>37</v>
      </c>
      <c r="D3436" s="2" t="str">
        <f>INDEX(Hotels!$C$2:$C$49,MATCH(C3436,Hotels!$A$2:$A$49,0))</f>
        <v>Udaipur</v>
      </c>
      <c r="E3436" s="11">
        <v>46019</v>
      </c>
      <c r="F3436" s="11">
        <v>46094</v>
      </c>
      <c r="G3436" s="11">
        <v>46099</v>
      </c>
      <c r="H3436" s="13">
        <f>DATE(YEAR(F3436),MONTH(F3436),1)</f>
        <v>46082</v>
      </c>
      <c r="I3436" s="2">
        <f>G3436-F3436</f>
        <v>5</v>
      </c>
      <c r="J3436" s="2">
        <f>F3436-E3436</f>
        <v>75</v>
      </c>
      <c r="K3436" s="2" t="s">
        <v>2655</v>
      </c>
      <c r="L3436" s="2">
        <v>2</v>
      </c>
      <c r="M3436" s="2">
        <v>4</v>
      </c>
      <c r="N3436" s="2">
        <v>2</v>
      </c>
      <c r="O3436" s="2" t="s">
        <v>2658</v>
      </c>
      <c r="P3436" s="2" t="s">
        <v>2656</v>
      </c>
      <c r="Q3436" s="2" t="s">
        <v>2649</v>
      </c>
      <c r="R3436" s="3">
        <v>17350</v>
      </c>
      <c r="S3436" s="3">
        <f>I3436*L3436*R3436</f>
        <v>173500</v>
      </c>
      <c r="T3436" s="2">
        <f>M3436+N3436</f>
        <v>6</v>
      </c>
    </row>
    <row r="3437" spans="1:20" x14ac:dyDescent="0.2">
      <c r="A3437" s="2" t="s">
        <v>6101</v>
      </c>
      <c r="B3437" s="2" t="s">
        <v>394</v>
      </c>
      <c r="C3437" s="2" t="s">
        <v>32</v>
      </c>
      <c r="D3437" s="2" t="str">
        <f>INDEX(Hotels!$C$2:$C$49,MATCH(C3437,Hotels!$A$2:$A$49,0))</f>
        <v>Jaipur</v>
      </c>
      <c r="E3437" s="11">
        <v>46019</v>
      </c>
      <c r="F3437" s="11">
        <v>46029</v>
      </c>
      <c r="G3437" s="11">
        <v>46031</v>
      </c>
      <c r="H3437" s="13">
        <f>DATE(YEAR(F3437),MONTH(F3437),1)</f>
        <v>46023</v>
      </c>
      <c r="I3437" s="2">
        <f>G3437-F3437</f>
        <v>2</v>
      </c>
      <c r="J3437" s="2">
        <f>F3437-E3437</f>
        <v>10</v>
      </c>
      <c r="K3437" s="2" t="s">
        <v>2646</v>
      </c>
      <c r="L3437" s="2">
        <v>1</v>
      </c>
      <c r="M3437" s="2">
        <v>2</v>
      </c>
      <c r="N3437" s="2">
        <v>0</v>
      </c>
      <c r="O3437" s="2" t="s">
        <v>2689</v>
      </c>
      <c r="P3437" s="2" t="s">
        <v>2652</v>
      </c>
      <c r="Q3437" s="2" t="s">
        <v>2653</v>
      </c>
      <c r="R3437" s="3">
        <v>10900</v>
      </c>
      <c r="S3437" s="3">
        <f>I3437*L3437*R3437</f>
        <v>21800</v>
      </c>
      <c r="T3437" s="2">
        <f>M3437+N3437</f>
        <v>2</v>
      </c>
    </row>
    <row r="3438" spans="1:20" x14ac:dyDescent="0.2">
      <c r="A3438" s="2" t="s">
        <v>6102</v>
      </c>
      <c r="B3438" s="2" t="s">
        <v>584</v>
      </c>
      <c r="C3438" s="2" t="s">
        <v>69</v>
      </c>
      <c r="D3438" s="2" t="str">
        <f>INDEX(Hotels!$C$2:$C$49,MATCH(C3438,Hotels!$A$2:$A$49,0))</f>
        <v>New Delhi</v>
      </c>
      <c r="E3438" s="11">
        <v>46019</v>
      </c>
      <c r="F3438" s="11">
        <v>46139</v>
      </c>
      <c r="G3438" s="11">
        <v>46145</v>
      </c>
      <c r="H3438" s="13">
        <f>DATE(YEAR(F3438),MONTH(F3438),1)</f>
        <v>46113</v>
      </c>
      <c r="I3438" s="2">
        <f>G3438-F3438</f>
        <v>6</v>
      </c>
      <c r="J3438" s="2">
        <f>F3438-E3438</f>
        <v>120</v>
      </c>
      <c r="K3438" s="2" t="s">
        <v>2655</v>
      </c>
      <c r="L3438" s="2">
        <v>1</v>
      </c>
      <c r="M3438" s="2">
        <v>2</v>
      </c>
      <c r="N3438" s="2">
        <v>2</v>
      </c>
      <c r="O3438" s="2" t="s">
        <v>2651</v>
      </c>
      <c r="P3438" s="2" t="s">
        <v>2652</v>
      </c>
      <c r="Q3438" s="2" t="s">
        <v>2653</v>
      </c>
      <c r="R3438" s="3">
        <v>16150</v>
      </c>
      <c r="S3438" s="3">
        <f>I3438*L3438*R3438</f>
        <v>96900</v>
      </c>
      <c r="T3438" s="2">
        <f>M3438+N3438</f>
        <v>4</v>
      </c>
    </row>
    <row r="3439" spans="1:20" x14ac:dyDescent="0.2">
      <c r="A3439" s="2" t="s">
        <v>6103</v>
      </c>
      <c r="B3439" s="2" t="s">
        <v>1552</v>
      </c>
      <c r="C3439" s="2" t="s">
        <v>81</v>
      </c>
      <c r="D3439" s="2" t="str">
        <f>INDEX(Hotels!$C$2:$C$49,MATCH(C3439,Hotels!$A$2:$A$49,0))</f>
        <v>Bengaluru</v>
      </c>
      <c r="E3439" s="11">
        <v>46019</v>
      </c>
      <c r="F3439" s="11">
        <v>46050</v>
      </c>
      <c r="G3439" s="11">
        <v>46054</v>
      </c>
      <c r="H3439" s="13">
        <f>DATE(YEAR(F3439),MONTH(F3439),1)</f>
        <v>46023</v>
      </c>
      <c r="I3439" s="2">
        <f>G3439-F3439</f>
        <v>4</v>
      </c>
      <c r="J3439" s="2">
        <f>F3439-E3439</f>
        <v>31</v>
      </c>
      <c r="K3439" s="2" t="s">
        <v>2655</v>
      </c>
      <c r="L3439" s="2">
        <v>1</v>
      </c>
      <c r="M3439" s="2">
        <v>2</v>
      </c>
      <c r="N3439" s="2">
        <v>0</v>
      </c>
      <c r="O3439" s="2" t="s">
        <v>2683</v>
      </c>
      <c r="P3439" s="2" t="s">
        <v>2656</v>
      </c>
      <c r="Q3439" s="2" t="s">
        <v>2653</v>
      </c>
      <c r="R3439" s="3">
        <v>21600</v>
      </c>
      <c r="S3439" s="3">
        <f>I3439*L3439*R3439</f>
        <v>86400</v>
      </c>
      <c r="T3439" s="2">
        <f>M3439+N3439</f>
        <v>2</v>
      </c>
    </row>
    <row r="3440" spans="1:20" x14ac:dyDescent="0.2">
      <c r="A3440" s="2" t="s">
        <v>6104</v>
      </c>
      <c r="B3440" s="2" t="s">
        <v>1864</v>
      </c>
      <c r="C3440" s="2" t="s">
        <v>118</v>
      </c>
      <c r="D3440" s="2" t="str">
        <f>INDEX(Hotels!$C$2:$C$49,MATCH(C3440,Hotels!$A$2:$A$49,0))</f>
        <v>Rishikesh</v>
      </c>
      <c r="E3440" s="11">
        <v>46019</v>
      </c>
      <c r="F3440" s="11">
        <v>46162</v>
      </c>
      <c r="G3440" s="11">
        <v>46164</v>
      </c>
      <c r="H3440" s="13">
        <f>DATE(YEAR(F3440),MONTH(F3440),1)</f>
        <v>46143</v>
      </c>
      <c r="I3440" s="2">
        <f>G3440-F3440</f>
        <v>2</v>
      </c>
      <c r="J3440" s="2">
        <f>F3440-E3440</f>
        <v>143</v>
      </c>
      <c r="K3440" s="2" t="s">
        <v>2655</v>
      </c>
      <c r="L3440" s="2">
        <v>4</v>
      </c>
      <c r="M3440" s="2">
        <v>8</v>
      </c>
      <c r="N3440" s="2">
        <v>0</v>
      </c>
      <c r="O3440" s="2" t="s">
        <v>2689</v>
      </c>
      <c r="P3440" s="2" t="s">
        <v>2652</v>
      </c>
      <c r="Q3440" s="2" t="s">
        <v>2649</v>
      </c>
      <c r="R3440" s="3">
        <v>11650</v>
      </c>
      <c r="S3440" s="3">
        <f>I3440*L3440*R3440</f>
        <v>93200</v>
      </c>
      <c r="T3440" s="2">
        <f>M3440+N3440</f>
        <v>8</v>
      </c>
    </row>
    <row r="3441" spans="1:20" x14ac:dyDescent="0.2">
      <c r="A3441" s="2" t="s">
        <v>6105</v>
      </c>
      <c r="B3441" s="2" t="s">
        <v>1960</v>
      </c>
      <c r="C3441" s="2" t="s">
        <v>22</v>
      </c>
      <c r="D3441" s="2" t="str">
        <f>INDEX(Hotels!$C$2:$C$49,MATCH(C3441,Hotels!$A$2:$A$49,0))</f>
        <v>Jaipur</v>
      </c>
      <c r="E3441" s="11">
        <v>46019</v>
      </c>
      <c r="F3441" s="11">
        <v>46036</v>
      </c>
      <c r="G3441" s="11">
        <v>46040</v>
      </c>
      <c r="H3441" s="13">
        <f>DATE(YEAR(F3441),MONTH(F3441),1)</f>
        <v>46023</v>
      </c>
      <c r="I3441" s="2">
        <f>G3441-F3441</f>
        <v>4</v>
      </c>
      <c r="J3441" s="2">
        <f>F3441-E3441</f>
        <v>17</v>
      </c>
      <c r="K3441" s="2" t="s">
        <v>2655</v>
      </c>
      <c r="L3441" s="2">
        <v>1</v>
      </c>
      <c r="M3441" s="2">
        <v>2</v>
      </c>
      <c r="N3441" s="2">
        <v>0</v>
      </c>
      <c r="O3441" s="2" t="s">
        <v>2689</v>
      </c>
      <c r="P3441" s="2" t="s">
        <v>2672</v>
      </c>
      <c r="Q3441" s="2" t="s">
        <v>2649</v>
      </c>
      <c r="R3441" s="3">
        <v>4950</v>
      </c>
      <c r="S3441" s="3">
        <f>I3441*L3441*R3441</f>
        <v>19800</v>
      </c>
      <c r="T3441" s="2">
        <f>M3441+N3441</f>
        <v>2</v>
      </c>
    </row>
    <row r="3442" spans="1:20" x14ac:dyDescent="0.2">
      <c r="A3442" s="2" t="s">
        <v>6106</v>
      </c>
      <c r="B3442" s="2" t="s">
        <v>2124</v>
      </c>
      <c r="C3442" s="2" t="s">
        <v>19</v>
      </c>
      <c r="D3442" s="2" t="str">
        <f>INDEX(Hotels!$C$2:$C$49,MATCH(C3442,Hotels!$A$2:$A$49,0))</f>
        <v>Goa</v>
      </c>
      <c r="E3442" s="11">
        <v>46019</v>
      </c>
      <c r="F3442" s="11">
        <v>46030</v>
      </c>
      <c r="G3442" s="11">
        <v>46033</v>
      </c>
      <c r="H3442" s="13">
        <f>DATE(YEAR(F3442),MONTH(F3442),1)</f>
        <v>46023</v>
      </c>
      <c r="I3442" s="2">
        <f>G3442-F3442</f>
        <v>3</v>
      </c>
      <c r="J3442" s="2">
        <f>F3442-E3442</f>
        <v>11</v>
      </c>
      <c r="K3442" s="2" t="s">
        <v>2668</v>
      </c>
      <c r="L3442" s="2">
        <v>1</v>
      </c>
      <c r="M3442" s="2">
        <v>2</v>
      </c>
      <c r="N3442" s="2">
        <v>0</v>
      </c>
      <c r="O3442" s="2" t="s">
        <v>2647</v>
      </c>
      <c r="P3442" s="2" t="s">
        <v>2652</v>
      </c>
      <c r="Q3442" s="2" t="s">
        <v>2649</v>
      </c>
      <c r="R3442" s="3">
        <v>7550</v>
      </c>
      <c r="S3442" s="3">
        <f>I3442*L3442*R3442</f>
        <v>22650</v>
      </c>
      <c r="T3442" s="2">
        <f>M3442+N3442</f>
        <v>2</v>
      </c>
    </row>
    <row r="3443" spans="1:20" x14ac:dyDescent="0.2">
      <c r="A3443" s="2" t="s">
        <v>6107</v>
      </c>
      <c r="B3443" s="2" t="s">
        <v>2498</v>
      </c>
      <c r="C3443" s="2" t="s">
        <v>37</v>
      </c>
      <c r="D3443" s="2" t="str">
        <f>INDEX(Hotels!$C$2:$C$49,MATCH(C3443,Hotels!$A$2:$A$49,0))</f>
        <v>Udaipur</v>
      </c>
      <c r="E3443" s="11">
        <v>46019</v>
      </c>
      <c r="F3443" s="11">
        <v>46037</v>
      </c>
      <c r="G3443" s="11">
        <v>46042</v>
      </c>
      <c r="H3443" s="13">
        <f>DATE(YEAR(F3443),MONTH(F3443),1)</f>
        <v>46023</v>
      </c>
      <c r="I3443" s="2">
        <f>G3443-F3443</f>
        <v>5</v>
      </c>
      <c r="J3443" s="2">
        <f>F3443-E3443</f>
        <v>18</v>
      </c>
      <c r="K3443" s="2" t="s">
        <v>2655</v>
      </c>
      <c r="L3443" s="2">
        <v>1</v>
      </c>
      <c r="M3443" s="2">
        <v>2</v>
      </c>
      <c r="N3443" s="2">
        <v>0</v>
      </c>
      <c r="O3443" s="2" t="s">
        <v>2658</v>
      </c>
      <c r="P3443" s="2" t="s">
        <v>2656</v>
      </c>
      <c r="Q3443" s="2" t="s">
        <v>2664</v>
      </c>
      <c r="R3443" s="3">
        <v>19300</v>
      </c>
      <c r="S3443" s="3">
        <f>I3443*L3443*R3443</f>
        <v>96500</v>
      </c>
      <c r="T3443" s="2">
        <f>M3443+N3443</f>
        <v>2</v>
      </c>
    </row>
    <row r="3444" spans="1:20" x14ac:dyDescent="0.2">
      <c r="A3444" s="2" t="s">
        <v>6108</v>
      </c>
      <c r="B3444" s="2" t="s">
        <v>523</v>
      </c>
      <c r="C3444" s="2" t="s">
        <v>26</v>
      </c>
      <c r="D3444" s="2" t="str">
        <f>INDEX(Hotels!$C$2:$C$49,MATCH(C3444,Hotels!$A$2:$A$49,0))</f>
        <v>Jaipur</v>
      </c>
      <c r="E3444" s="11">
        <v>46020</v>
      </c>
      <c r="F3444" s="11">
        <v>46046</v>
      </c>
      <c r="G3444" s="11">
        <v>46049</v>
      </c>
      <c r="H3444" s="13">
        <f>DATE(YEAR(F3444),MONTH(F3444),1)</f>
        <v>46023</v>
      </c>
      <c r="I3444" s="2">
        <f>G3444-F3444</f>
        <v>3</v>
      </c>
      <c r="J3444" s="2">
        <f>F3444-E3444</f>
        <v>26</v>
      </c>
      <c r="K3444" s="2" t="s">
        <v>2655</v>
      </c>
      <c r="L3444" s="2">
        <v>1</v>
      </c>
      <c r="M3444" s="2">
        <v>2</v>
      </c>
      <c r="N3444" s="2">
        <v>0</v>
      </c>
      <c r="O3444" s="2" t="s">
        <v>2651</v>
      </c>
      <c r="P3444" s="2" t="s">
        <v>2656</v>
      </c>
      <c r="Q3444" s="2" t="s">
        <v>2649</v>
      </c>
      <c r="R3444" s="3">
        <v>16600</v>
      </c>
      <c r="S3444" s="3">
        <f>I3444*L3444*R3444</f>
        <v>49800</v>
      </c>
      <c r="T3444" s="2">
        <f>M3444+N3444</f>
        <v>2</v>
      </c>
    </row>
    <row r="3445" spans="1:20" x14ac:dyDescent="0.2">
      <c r="A3445" s="2" t="s">
        <v>6109</v>
      </c>
      <c r="B3445" s="2" t="s">
        <v>657</v>
      </c>
      <c r="C3445" s="2" t="s">
        <v>118</v>
      </c>
      <c r="D3445" s="2" t="str">
        <f>INDEX(Hotels!$C$2:$C$49,MATCH(C3445,Hotels!$A$2:$A$49,0))</f>
        <v>Rishikesh</v>
      </c>
      <c r="E3445" s="11">
        <v>46020</v>
      </c>
      <c r="F3445" s="11">
        <v>46107</v>
      </c>
      <c r="G3445" s="11">
        <v>46109</v>
      </c>
      <c r="H3445" s="13">
        <f>DATE(YEAR(F3445),MONTH(F3445),1)</f>
        <v>46082</v>
      </c>
      <c r="I3445" s="2">
        <f>G3445-F3445</f>
        <v>2</v>
      </c>
      <c r="J3445" s="2">
        <f>F3445-E3445</f>
        <v>87</v>
      </c>
      <c r="K3445" s="2" t="s">
        <v>2655</v>
      </c>
      <c r="L3445" s="2">
        <v>2</v>
      </c>
      <c r="M3445" s="2">
        <v>4</v>
      </c>
      <c r="N3445" s="2">
        <v>0</v>
      </c>
      <c r="O3445" s="2" t="s">
        <v>2658</v>
      </c>
      <c r="P3445" s="2" t="s">
        <v>2656</v>
      </c>
      <c r="Q3445" s="2" t="s">
        <v>2649</v>
      </c>
      <c r="R3445" s="3">
        <v>11050</v>
      </c>
      <c r="S3445" s="3">
        <f>I3445*L3445*R3445</f>
        <v>44200</v>
      </c>
      <c r="T3445" s="2">
        <f>M3445+N3445</f>
        <v>4</v>
      </c>
    </row>
    <row r="3446" spans="1:20" x14ac:dyDescent="0.2">
      <c r="A3446" s="2" t="s">
        <v>6110</v>
      </c>
      <c r="B3446" s="2" t="s">
        <v>737</v>
      </c>
      <c r="C3446" s="2" t="s">
        <v>122</v>
      </c>
      <c r="D3446" s="2" t="str">
        <f>INDEX(Hotels!$C$2:$C$49,MATCH(C3446,Hotels!$A$2:$A$49,0))</f>
        <v>Varanasi</v>
      </c>
      <c r="E3446" s="11">
        <v>46020</v>
      </c>
      <c r="F3446" s="11">
        <v>46065</v>
      </c>
      <c r="G3446" s="11">
        <v>46068</v>
      </c>
      <c r="H3446" s="13">
        <f>DATE(YEAR(F3446),MONTH(F3446),1)</f>
        <v>46054</v>
      </c>
      <c r="I3446" s="2">
        <f>G3446-F3446</f>
        <v>3</v>
      </c>
      <c r="J3446" s="2">
        <f>F3446-E3446</f>
        <v>45</v>
      </c>
      <c r="K3446" s="2" t="s">
        <v>2655</v>
      </c>
      <c r="L3446" s="2">
        <v>1</v>
      </c>
      <c r="M3446" s="2">
        <v>2</v>
      </c>
      <c r="N3446" s="2">
        <v>0</v>
      </c>
      <c r="O3446" s="2" t="s">
        <v>2670</v>
      </c>
      <c r="P3446" s="2" t="s">
        <v>2662</v>
      </c>
      <c r="Q3446" s="2" t="s">
        <v>2649</v>
      </c>
      <c r="R3446" s="3">
        <v>3600</v>
      </c>
      <c r="S3446" s="3">
        <f>I3446*L3446*R3446</f>
        <v>10800</v>
      </c>
      <c r="T3446" s="2">
        <f>M3446+N3446</f>
        <v>2</v>
      </c>
    </row>
    <row r="3447" spans="1:20" x14ac:dyDescent="0.2">
      <c r="A3447" s="2" t="s">
        <v>6111</v>
      </c>
      <c r="B3447" s="2" t="s">
        <v>763</v>
      </c>
      <c r="C3447" s="2" t="s">
        <v>67</v>
      </c>
      <c r="D3447" s="2" t="str">
        <f>INDEX(Hotels!$C$2:$C$49,MATCH(C3447,Hotels!$A$2:$A$49,0))</f>
        <v>New Delhi</v>
      </c>
      <c r="E3447" s="11">
        <v>46020</v>
      </c>
      <c r="F3447" s="11">
        <v>46062</v>
      </c>
      <c r="G3447" s="11">
        <v>46066</v>
      </c>
      <c r="H3447" s="13">
        <f>DATE(YEAR(F3447),MONTH(F3447),1)</f>
        <v>46054</v>
      </c>
      <c r="I3447" s="2">
        <f>G3447-F3447</f>
        <v>4</v>
      </c>
      <c r="J3447" s="2">
        <f>F3447-E3447</f>
        <v>42</v>
      </c>
      <c r="K3447" s="2" t="s">
        <v>2655</v>
      </c>
      <c r="L3447" s="2">
        <v>3</v>
      </c>
      <c r="M3447" s="2">
        <v>6</v>
      </c>
      <c r="N3447" s="2">
        <v>0</v>
      </c>
      <c r="O3447" s="2" t="s">
        <v>2689</v>
      </c>
      <c r="P3447" s="2" t="s">
        <v>2656</v>
      </c>
      <c r="Q3447" s="2" t="s">
        <v>2649</v>
      </c>
      <c r="R3447" s="3">
        <v>6500</v>
      </c>
      <c r="S3447" s="3">
        <f>I3447*L3447*R3447</f>
        <v>78000</v>
      </c>
      <c r="T3447" s="2">
        <f>M3447+N3447</f>
        <v>6</v>
      </c>
    </row>
    <row r="3448" spans="1:20" x14ac:dyDescent="0.2">
      <c r="A3448" s="2" t="s">
        <v>6112</v>
      </c>
      <c r="B3448" s="2" t="s">
        <v>916</v>
      </c>
      <c r="C3448" s="2" t="s">
        <v>37</v>
      </c>
      <c r="D3448" s="2" t="str">
        <f>INDEX(Hotels!$C$2:$C$49,MATCH(C3448,Hotels!$A$2:$A$49,0))</f>
        <v>Udaipur</v>
      </c>
      <c r="E3448" s="11">
        <v>46020</v>
      </c>
      <c r="F3448" s="11">
        <v>46031</v>
      </c>
      <c r="G3448" s="11">
        <v>46037</v>
      </c>
      <c r="H3448" s="13">
        <f>DATE(YEAR(F3448),MONTH(F3448),1)</f>
        <v>46023</v>
      </c>
      <c r="I3448" s="2">
        <f>G3448-F3448</f>
        <v>6</v>
      </c>
      <c r="J3448" s="2">
        <f>F3448-E3448</f>
        <v>11</v>
      </c>
      <c r="K3448" s="2" t="s">
        <v>2646</v>
      </c>
      <c r="L3448" s="2">
        <v>1</v>
      </c>
      <c r="M3448" s="2">
        <v>2</v>
      </c>
      <c r="N3448" s="2">
        <v>2</v>
      </c>
      <c r="O3448" s="2" t="s">
        <v>2658</v>
      </c>
      <c r="P3448" s="2" t="s">
        <v>2656</v>
      </c>
      <c r="Q3448" s="2" t="s">
        <v>2649</v>
      </c>
      <c r="R3448" s="3">
        <v>26350</v>
      </c>
      <c r="S3448" s="3">
        <f>I3448*L3448*R3448</f>
        <v>158100</v>
      </c>
      <c r="T3448" s="2">
        <f>M3448+N3448</f>
        <v>4</v>
      </c>
    </row>
    <row r="3449" spans="1:20" x14ac:dyDescent="0.2">
      <c r="A3449" s="2" t="s">
        <v>6113</v>
      </c>
      <c r="B3449" s="2" t="s">
        <v>1037</v>
      </c>
      <c r="C3449" s="2" t="s">
        <v>13</v>
      </c>
      <c r="D3449" s="2" t="str">
        <f>INDEX(Hotels!$C$2:$C$49,MATCH(C3449,Hotels!$A$2:$A$49,0))</f>
        <v>Goa</v>
      </c>
      <c r="E3449" s="11">
        <v>46020</v>
      </c>
      <c r="F3449" s="11">
        <v>46041</v>
      </c>
      <c r="G3449" s="11">
        <v>46044</v>
      </c>
      <c r="H3449" s="13">
        <f>DATE(YEAR(F3449),MONTH(F3449),1)</f>
        <v>46023</v>
      </c>
      <c r="I3449" s="2">
        <f>G3449-F3449</f>
        <v>3</v>
      </c>
      <c r="J3449" s="2">
        <f>F3449-E3449</f>
        <v>21</v>
      </c>
      <c r="K3449" s="2" t="s">
        <v>2666</v>
      </c>
      <c r="L3449" s="2">
        <v>1</v>
      </c>
      <c r="M3449" s="2">
        <v>2</v>
      </c>
      <c r="N3449" s="2">
        <v>0</v>
      </c>
      <c r="O3449" s="2" t="s">
        <v>2651</v>
      </c>
      <c r="P3449" s="2" t="s">
        <v>2652</v>
      </c>
      <c r="Q3449" s="2" t="s">
        <v>2649</v>
      </c>
      <c r="R3449" s="3">
        <v>36900</v>
      </c>
      <c r="S3449" s="3">
        <f>I3449*L3449*R3449</f>
        <v>110700</v>
      </c>
      <c r="T3449" s="2">
        <f>M3449+N3449</f>
        <v>2</v>
      </c>
    </row>
    <row r="3450" spans="1:20" x14ac:dyDescent="0.2">
      <c r="A3450" s="2" t="s">
        <v>6114</v>
      </c>
      <c r="B3450" s="2" t="s">
        <v>1159</v>
      </c>
      <c r="C3450" s="2" t="s">
        <v>34</v>
      </c>
      <c r="D3450" s="2" t="str">
        <f>INDEX(Hotels!$C$2:$C$49,MATCH(C3450,Hotels!$A$2:$A$49,0))</f>
        <v>Udaipur</v>
      </c>
      <c r="E3450" s="11">
        <v>46020</v>
      </c>
      <c r="F3450" s="11">
        <v>46046</v>
      </c>
      <c r="G3450" s="11">
        <v>46049</v>
      </c>
      <c r="H3450" s="13">
        <f>DATE(YEAR(F3450),MONTH(F3450),1)</f>
        <v>46023</v>
      </c>
      <c r="I3450" s="2">
        <f>G3450-F3450</f>
        <v>3</v>
      </c>
      <c r="J3450" s="2">
        <f>F3450-E3450</f>
        <v>26</v>
      </c>
      <c r="K3450" s="2" t="s">
        <v>2646</v>
      </c>
      <c r="L3450" s="2">
        <v>2</v>
      </c>
      <c r="M3450" s="2">
        <v>4</v>
      </c>
      <c r="N3450" s="2">
        <v>0</v>
      </c>
      <c r="O3450" s="2" t="s">
        <v>2670</v>
      </c>
      <c r="P3450" s="2" t="s">
        <v>2652</v>
      </c>
      <c r="Q3450" s="2" t="s">
        <v>2653</v>
      </c>
      <c r="R3450" s="3">
        <v>12450</v>
      </c>
      <c r="S3450" s="3">
        <f>I3450*L3450*R3450</f>
        <v>74700</v>
      </c>
      <c r="T3450" s="2">
        <f>M3450+N3450</f>
        <v>4</v>
      </c>
    </row>
    <row r="3451" spans="1:20" x14ac:dyDescent="0.2">
      <c r="A3451" s="2" t="s">
        <v>6115</v>
      </c>
      <c r="B3451" s="2" t="s">
        <v>1574</v>
      </c>
      <c r="C3451" s="2" t="s">
        <v>49</v>
      </c>
      <c r="D3451" s="2" t="str">
        <f>INDEX(Hotels!$C$2:$C$49,MATCH(C3451,Hotels!$A$2:$A$49,0))</f>
        <v>Agra</v>
      </c>
      <c r="E3451" s="11">
        <v>46020</v>
      </c>
      <c r="F3451" s="11">
        <v>46054</v>
      </c>
      <c r="G3451" s="11">
        <v>46059</v>
      </c>
      <c r="H3451" s="13">
        <f>DATE(YEAR(F3451),MONTH(F3451),1)</f>
        <v>46054</v>
      </c>
      <c r="I3451" s="2">
        <f>G3451-F3451</f>
        <v>5</v>
      </c>
      <c r="J3451" s="2">
        <f>F3451-E3451</f>
        <v>34</v>
      </c>
      <c r="K3451" s="2" t="s">
        <v>2668</v>
      </c>
      <c r="L3451" s="2">
        <v>2</v>
      </c>
      <c r="M3451" s="2">
        <v>4</v>
      </c>
      <c r="N3451" s="2">
        <v>3</v>
      </c>
      <c r="O3451" s="2" t="s">
        <v>2683</v>
      </c>
      <c r="P3451" s="2" t="s">
        <v>2672</v>
      </c>
      <c r="Q3451" s="2" t="s">
        <v>2653</v>
      </c>
      <c r="R3451" s="3">
        <v>3150</v>
      </c>
      <c r="S3451" s="3">
        <f>I3451*L3451*R3451</f>
        <v>31500</v>
      </c>
      <c r="T3451" s="2">
        <f>M3451+N3451</f>
        <v>7</v>
      </c>
    </row>
    <row r="3452" spans="1:20" x14ac:dyDescent="0.2">
      <c r="A3452" s="2" t="s">
        <v>6116</v>
      </c>
      <c r="B3452" s="2" t="s">
        <v>1846</v>
      </c>
      <c r="C3452" s="2" t="s">
        <v>110</v>
      </c>
      <c r="D3452" s="2" t="str">
        <f>INDEX(Hotels!$C$2:$C$49,MATCH(C3452,Hotels!$A$2:$A$49,0))</f>
        <v>Manali</v>
      </c>
      <c r="E3452" s="11">
        <v>46020</v>
      </c>
      <c r="F3452" s="11">
        <v>46033</v>
      </c>
      <c r="G3452" s="11">
        <v>46035</v>
      </c>
      <c r="H3452" s="13">
        <f>DATE(YEAR(F3452),MONTH(F3452),1)</f>
        <v>46023</v>
      </c>
      <c r="I3452" s="2">
        <f>G3452-F3452</f>
        <v>2</v>
      </c>
      <c r="J3452" s="2">
        <f>F3452-E3452</f>
        <v>13</v>
      </c>
      <c r="K3452" s="2" t="s">
        <v>2646</v>
      </c>
      <c r="L3452" s="2">
        <v>1</v>
      </c>
      <c r="M3452" s="2">
        <v>2</v>
      </c>
      <c r="N3452" s="2">
        <v>0</v>
      </c>
      <c r="O3452" s="2" t="s">
        <v>2658</v>
      </c>
      <c r="P3452" s="2" t="s">
        <v>2672</v>
      </c>
      <c r="Q3452" s="2" t="s">
        <v>2649</v>
      </c>
      <c r="R3452" s="3">
        <v>10500</v>
      </c>
      <c r="S3452" s="3">
        <f>I3452*L3452*R3452</f>
        <v>21000</v>
      </c>
      <c r="T3452" s="2">
        <f>M3452+N3452</f>
        <v>2</v>
      </c>
    </row>
    <row r="3453" spans="1:20" x14ac:dyDescent="0.2">
      <c r="A3453" s="2" t="s">
        <v>6117</v>
      </c>
      <c r="B3453" s="2" t="s">
        <v>2448</v>
      </c>
      <c r="C3453" s="2" t="s">
        <v>89</v>
      </c>
      <c r="D3453" s="2" t="str">
        <f>INDEX(Hotels!$C$2:$C$49,MATCH(C3453,Hotels!$A$2:$A$49,0))</f>
        <v>Kochi</v>
      </c>
      <c r="E3453" s="11">
        <v>46020</v>
      </c>
      <c r="F3453" s="11">
        <v>46039</v>
      </c>
      <c r="G3453" s="11">
        <v>46040</v>
      </c>
      <c r="H3453" s="13">
        <f>DATE(YEAR(F3453),MONTH(F3453),1)</f>
        <v>46023</v>
      </c>
      <c r="I3453" s="2">
        <f>G3453-F3453</f>
        <v>1</v>
      </c>
      <c r="J3453" s="2">
        <f>F3453-E3453</f>
        <v>19</v>
      </c>
      <c r="K3453" s="2" t="s">
        <v>2655</v>
      </c>
      <c r="L3453" s="2">
        <v>1</v>
      </c>
      <c r="M3453" s="2">
        <v>2</v>
      </c>
      <c r="N3453" s="2">
        <v>0</v>
      </c>
      <c r="O3453" s="2" t="s">
        <v>2732</v>
      </c>
      <c r="P3453" s="2" t="s">
        <v>2652</v>
      </c>
      <c r="Q3453" s="2" t="s">
        <v>2649</v>
      </c>
      <c r="R3453" s="3">
        <v>8450</v>
      </c>
      <c r="S3453" s="3">
        <f>I3453*L3453*R3453</f>
        <v>8450</v>
      </c>
      <c r="T3453" s="2">
        <f>M3453+N3453</f>
        <v>2</v>
      </c>
    </row>
    <row r="3454" spans="1:20" x14ac:dyDescent="0.2">
      <c r="A3454" s="2" t="s">
        <v>6118</v>
      </c>
      <c r="B3454" s="2" t="s">
        <v>381</v>
      </c>
      <c r="C3454" s="2" t="s">
        <v>118</v>
      </c>
      <c r="D3454" s="2" t="str">
        <f>INDEX(Hotels!$C$2:$C$49,MATCH(C3454,Hotels!$A$2:$A$49,0))</f>
        <v>Rishikesh</v>
      </c>
      <c r="E3454" s="11">
        <v>46021</v>
      </c>
      <c r="F3454" s="11">
        <v>46025</v>
      </c>
      <c r="G3454" s="11">
        <v>46027</v>
      </c>
      <c r="H3454" s="13">
        <f>DATE(YEAR(F3454),MONTH(F3454),1)</f>
        <v>46023</v>
      </c>
      <c r="I3454" s="2">
        <f>G3454-F3454</f>
        <v>2</v>
      </c>
      <c r="J3454" s="2">
        <f>F3454-E3454</f>
        <v>4</v>
      </c>
      <c r="K3454" s="2" t="s">
        <v>2668</v>
      </c>
      <c r="L3454" s="2">
        <v>1</v>
      </c>
      <c r="M3454" s="2">
        <v>2</v>
      </c>
      <c r="N3454" s="2">
        <v>0</v>
      </c>
      <c r="O3454" s="2" t="s">
        <v>2732</v>
      </c>
      <c r="P3454" s="2" t="s">
        <v>2656</v>
      </c>
      <c r="Q3454" s="2" t="s">
        <v>2649</v>
      </c>
      <c r="R3454" s="3">
        <v>7250</v>
      </c>
      <c r="S3454" s="3">
        <f>I3454*L3454*R3454</f>
        <v>14500</v>
      </c>
      <c r="T3454" s="2">
        <f>M3454+N3454</f>
        <v>2</v>
      </c>
    </row>
    <row r="3455" spans="1:20" x14ac:dyDescent="0.2">
      <c r="A3455" s="2" t="s">
        <v>6119</v>
      </c>
      <c r="B3455" s="2" t="s">
        <v>470</v>
      </c>
      <c r="C3455" s="2" t="s">
        <v>77</v>
      </c>
      <c r="D3455" s="2" t="str">
        <f>INDEX(Hotels!$C$2:$C$49,MATCH(C3455,Hotels!$A$2:$A$49,0))</f>
        <v>Bengaluru</v>
      </c>
      <c r="E3455" s="11">
        <v>46021</v>
      </c>
      <c r="F3455" s="11">
        <v>46044</v>
      </c>
      <c r="G3455" s="11">
        <v>46047</v>
      </c>
      <c r="H3455" s="13">
        <f>DATE(YEAR(F3455),MONTH(F3455),1)</f>
        <v>46023</v>
      </c>
      <c r="I3455" s="2">
        <f>G3455-F3455</f>
        <v>3</v>
      </c>
      <c r="J3455" s="2">
        <f>F3455-E3455</f>
        <v>23</v>
      </c>
      <c r="K3455" s="2" t="s">
        <v>2646</v>
      </c>
      <c r="L3455" s="2">
        <v>1</v>
      </c>
      <c r="M3455" s="2">
        <v>2</v>
      </c>
      <c r="N3455" s="2">
        <v>0</v>
      </c>
      <c r="O3455" s="2" t="s">
        <v>2683</v>
      </c>
      <c r="P3455" s="2" t="s">
        <v>2659</v>
      </c>
      <c r="Q3455" s="2" t="s">
        <v>2653</v>
      </c>
      <c r="R3455" s="3">
        <v>14350</v>
      </c>
      <c r="S3455" s="3">
        <f>I3455*L3455*R3455</f>
        <v>43050</v>
      </c>
      <c r="T3455" s="2">
        <f>M3455+N3455</f>
        <v>2</v>
      </c>
    </row>
    <row r="3456" spans="1:20" x14ac:dyDescent="0.2">
      <c r="A3456" s="2" t="s">
        <v>6120</v>
      </c>
      <c r="B3456" s="2" t="s">
        <v>974</v>
      </c>
      <c r="C3456" s="2" t="s">
        <v>47</v>
      </c>
      <c r="D3456" s="2" t="str">
        <f>INDEX(Hotels!$C$2:$C$49,MATCH(C3456,Hotels!$A$2:$A$49,0))</f>
        <v>Agra</v>
      </c>
      <c r="E3456" s="11">
        <v>46021</v>
      </c>
      <c r="F3456" s="11">
        <v>46028</v>
      </c>
      <c r="G3456" s="11">
        <v>46030</v>
      </c>
      <c r="H3456" s="13">
        <f>DATE(YEAR(F3456),MONTH(F3456),1)</f>
        <v>46023</v>
      </c>
      <c r="I3456" s="2">
        <f>G3456-F3456</f>
        <v>2</v>
      </c>
      <c r="J3456" s="2">
        <f>F3456-E3456</f>
        <v>7</v>
      </c>
      <c r="K3456" s="2" t="s">
        <v>2668</v>
      </c>
      <c r="L3456" s="2">
        <v>1</v>
      </c>
      <c r="M3456" s="2">
        <v>1</v>
      </c>
      <c r="N3456" s="2">
        <v>0</v>
      </c>
      <c r="O3456" s="2" t="s">
        <v>2647</v>
      </c>
      <c r="P3456" s="2" t="s">
        <v>2652</v>
      </c>
      <c r="Q3456" s="2" t="s">
        <v>2649</v>
      </c>
      <c r="R3456" s="3">
        <v>5100</v>
      </c>
      <c r="S3456" s="3">
        <f>I3456*L3456*R3456</f>
        <v>10200</v>
      </c>
      <c r="T3456" s="2">
        <f>M3456+N3456</f>
        <v>1</v>
      </c>
    </row>
    <row r="3457" spans="1:20" x14ac:dyDescent="0.2">
      <c r="A3457" s="2" t="s">
        <v>6121</v>
      </c>
      <c r="B3457" s="2" t="s">
        <v>1240</v>
      </c>
      <c r="C3457" s="2" t="s">
        <v>116</v>
      </c>
      <c r="D3457" s="2" t="str">
        <f>INDEX(Hotels!$C$2:$C$49,MATCH(C3457,Hotels!$A$2:$A$49,0))</f>
        <v>Rishikesh</v>
      </c>
      <c r="E3457" s="11">
        <v>46021</v>
      </c>
      <c r="F3457" s="11">
        <v>46043</v>
      </c>
      <c r="G3457" s="11">
        <v>46044</v>
      </c>
      <c r="H3457" s="13">
        <f>DATE(YEAR(F3457),MONTH(F3457),1)</f>
        <v>46023</v>
      </c>
      <c r="I3457" s="2">
        <f>G3457-F3457</f>
        <v>1</v>
      </c>
      <c r="J3457" s="2">
        <f>F3457-E3457</f>
        <v>22</v>
      </c>
      <c r="K3457" s="2" t="s">
        <v>2666</v>
      </c>
      <c r="L3457" s="2">
        <v>1</v>
      </c>
      <c r="M3457" s="2">
        <v>1</v>
      </c>
      <c r="N3457" s="2">
        <v>0</v>
      </c>
      <c r="O3457" s="2" t="s">
        <v>2732</v>
      </c>
      <c r="P3457" s="2" t="s">
        <v>2652</v>
      </c>
      <c r="Q3457" s="2" t="s">
        <v>2649</v>
      </c>
      <c r="R3457" s="3">
        <v>10050</v>
      </c>
      <c r="S3457" s="3">
        <f>I3457*L3457*R3457</f>
        <v>10050</v>
      </c>
      <c r="T3457" s="2">
        <f>M3457+N3457</f>
        <v>1</v>
      </c>
    </row>
    <row r="3458" spans="1:20" x14ac:dyDescent="0.2">
      <c r="A3458" s="2" t="s">
        <v>6122</v>
      </c>
      <c r="B3458" s="2" t="s">
        <v>1346</v>
      </c>
      <c r="C3458" s="2" t="s">
        <v>32</v>
      </c>
      <c r="D3458" s="2" t="str">
        <f>INDEX(Hotels!$C$2:$C$49,MATCH(C3458,Hotels!$A$2:$A$49,0))</f>
        <v>Jaipur</v>
      </c>
      <c r="E3458" s="11">
        <v>46021</v>
      </c>
      <c r="F3458" s="11">
        <v>46068</v>
      </c>
      <c r="G3458" s="11">
        <v>46070</v>
      </c>
      <c r="H3458" s="13">
        <f>DATE(YEAR(F3458),MONTH(F3458),1)</f>
        <v>46054</v>
      </c>
      <c r="I3458" s="2">
        <f>G3458-F3458</f>
        <v>2</v>
      </c>
      <c r="J3458" s="2">
        <f>F3458-E3458</f>
        <v>47</v>
      </c>
      <c r="K3458" s="2" t="s">
        <v>2668</v>
      </c>
      <c r="L3458" s="2">
        <v>1</v>
      </c>
      <c r="M3458" s="2">
        <v>2</v>
      </c>
      <c r="N3458" s="2">
        <v>0</v>
      </c>
      <c r="O3458" s="2" t="s">
        <v>2689</v>
      </c>
      <c r="P3458" s="2" t="s">
        <v>2652</v>
      </c>
      <c r="Q3458" s="2" t="s">
        <v>2649</v>
      </c>
      <c r="R3458" s="3">
        <v>6150</v>
      </c>
      <c r="S3458" s="3">
        <f>I3458*L3458*R3458</f>
        <v>12300</v>
      </c>
      <c r="T3458" s="2">
        <f>M3458+N3458</f>
        <v>2</v>
      </c>
    </row>
    <row r="3459" spans="1:20" x14ac:dyDescent="0.2">
      <c r="A3459" s="2" t="s">
        <v>6123</v>
      </c>
      <c r="B3459" s="2" t="s">
        <v>1409</v>
      </c>
      <c r="C3459" s="2" t="s">
        <v>19</v>
      </c>
      <c r="D3459" s="2" t="str">
        <f>INDEX(Hotels!$C$2:$C$49,MATCH(C3459,Hotels!$A$2:$A$49,0))</f>
        <v>Goa</v>
      </c>
      <c r="E3459" s="11">
        <v>46021</v>
      </c>
      <c r="F3459" s="11">
        <v>46037</v>
      </c>
      <c r="G3459" s="11">
        <v>46039</v>
      </c>
      <c r="H3459" s="13">
        <f>DATE(YEAR(F3459),MONTH(F3459),1)</f>
        <v>46023</v>
      </c>
      <c r="I3459" s="2">
        <f>G3459-F3459</f>
        <v>2</v>
      </c>
      <c r="J3459" s="2">
        <f>F3459-E3459</f>
        <v>16</v>
      </c>
      <c r="K3459" s="2" t="s">
        <v>2646</v>
      </c>
      <c r="L3459" s="2">
        <v>1</v>
      </c>
      <c r="M3459" s="2">
        <v>3</v>
      </c>
      <c r="N3459" s="2">
        <v>0</v>
      </c>
      <c r="O3459" s="2" t="s">
        <v>2647</v>
      </c>
      <c r="P3459" s="2" t="s">
        <v>2652</v>
      </c>
      <c r="Q3459" s="2" t="s">
        <v>2649</v>
      </c>
      <c r="R3459" s="3">
        <v>14050</v>
      </c>
      <c r="S3459" s="3">
        <f>I3459*L3459*R3459</f>
        <v>28100</v>
      </c>
      <c r="T3459" s="2">
        <f>M3459+N3459</f>
        <v>3</v>
      </c>
    </row>
    <row r="3460" spans="1:20" x14ac:dyDescent="0.2">
      <c r="A3460" s="2" t="s">
        <v>6124</v>
      </c>
      <c r="B3460" s="2" t="s">
        <v>1803</v>
      </c>
      <c r="C3460" s="2" t="s">
        <v>89</v>
      </c>
      <c r="D3460" s="2" t="str">
        <f>INDEX(Hotels!$C$2:$C$49,MATCH(C3460,Hotels!$A$2:$A$49,0))</f>
        <v>Kochi</v>
      </c>
      <c r="E3460" s="11">
        <v>46021</v>
      </c>
      <c r="F3460" s="11">
        <v>46035</v>
      </c>
      <c r="G3460" s="11">
        <v>46039</v>
      </c>
      <c r="H3460" s="13">
        <f>DATE(YEAR(F3460),MONTH(F3460),1)</f>
        <v>46023</v>
      </c>
      <c r="I3460" s="2">
        <f>G3460-F3460</f>
        <v>4</v>
      </c>
      <c r="J3460" s="2">
        <f>F3460-E3460</f>
        <v>14</v>
      </c>
      <c r="K3460" s="2" t="s">
        <v>2668</v>
      </c>
      <c r="L3460" s="2">
        <v>1</v>
      </c>
      <c r="M3460" s="2">
        <v>1</v>
      </c>
      <c r="N3460" s="2">
        <v>0</v>
      </c>
      <c r="O3460" s="2" t="s">
        <v>2647</v>
      </c>
      <c r="P3460" s="2" t="s">
        <v>2656</v>
      </c>
      <c r="Q3460" s="2" t="s">
        <v>2649</v>
      </c>
      <c r="R3460" s="3">
        <v>6700</v>
      </c>
      <c r="S3460" s="3">
        <f>I3460*L3460*R3460</f>
        <v>26800</v>
      </c>
      <c r="T3460" s="2">
        <f>M3460+N3460</f>
        <v>1</v>
      </c>
    </row>
    <row r="3461" spans="1:20" x14ac:dyDescent="0.2">
      <c r="A3461" s="2" t="s">
        <v>6125</v>
      </c>
      <c r="B3461" s="2" t="s">
        <v>1974</v>
      </c>
      <c r="C3461" s="2" t="s">
        <v>32</v>
      </c>
      <c r="D3461" s="2" t="str">
        <f>INDEX(Hotels!$C$2:$C$49,MATCH(C3461,Hotels!$A$2:$A$49,0))</f>
        <v>Jaipur</v>
      </c>
      <c r="E3461" s="11">
        <v>46021</v>
      </c>
      <c r="F3461" s="11">
        <v>46058</v>
      </c>
      <c r="G3461" s="11">
        <v>46061</v>
      </c>
      <c r="H3461" s="13">
        <f>DATE(YEAR(F3461),MONTH(F3461),1)</f>
        <v>46054</v>
      </c>
      <c r="I3461" s="2">
        <f>G3461-F3461</f>
        <v>3</v>
      </c>
      <c r="J3461" s="2">
        <f>F3461-E3461</f>
        <v>37</v>
      </c>
      <c r="K3461" s="2" t="s">
        <v>2668</v>
      </c>
      <c r="L3461" s="2">
        <v>1</v>
      </c>
      <c r="M3461" s="2">
        <v>2</v>
      </c>
      <c r="N3461" s="2">
        <v>3</v>
      </c>
      <c r="O3461" s="2" t="s">
        <v>2670</v>
      </c>
      <c r="P3461" s="2" t="s">
        <v>2652</v>
      </c>
      <c r="Q3461" s="2" t="s">
        <v>2653</v>
      </c>
      <c r="R3461" s="3">
        <v>5700</v>
      </c>
      <c r="S3461" s="3">
        <f>I3461*L3461*R3461</f>
        <v>17100</v>
      </c>
      <c r="T3461" s="2">
        <f>M3461+N3461</f>
        <v>5</v>
      </c>
    </row>
    <row r="3462" spans="1:20" x14ac:dyDescent="0.2">
      <c r="A3462" s="2" t="s">
        <v>6126</v>
      </c>
      <c r="B3462" s="2" t="s">
        <v>1978</v>
      </c>
      <c r="C3462" s="2" t="s">
        <v>34</v>
      </c>
      <c r="D3462" s="2" t="str">
        <f>INDEX(Hotels!$C$2:$C$49,MATCH(C3462,Hotels!$A$2:$A$49,0))</f>
        <v>Udaipur</v>
      </c>
      <c r="E3462" s="11">
        <v>46021</v>
      </c>
      <c r="F3462" s="11">
        <v>46136</v>
      </c>
      <c r="G3462" s="11">
        <v>46140</v>
      </c>
      <c r="H3462" s="13">
        <f>DATE(YEAR(F3462),MONTH(F3462),1)</f>
        <v>46113</v>
      </c>
      <c r="I3462" s="2">
        <f>G3462-F3462</f>
        <v>4</v>
      </c>
      <c r="J3462" s="2">
        <f>F3462-E3462</f>
        <v>115</v>
      </c>
      <c r="K3462" s="2" t="s">
        <v>2655</v>
      </c>
      <c r="L3462" s="2">
        <v>1</v>
      </c>
      <c r="M3462" s="2">
        <v>2</v>
      </c>
      <c r="N3462" s="2">
        <v>0</v>
      </c>
      <c r="O3462" s="2" t="s">
        <v>2670</v>
      </c>
      <c r="P3462" s="2" t="s">
        <v>2662</v>
      </c>
      <c r="Q3462" s="2" t="s">
        <v>2649</v>
      </c>
      <c r="R3462" s="3">
        <v>7100</v>
      </c>
      <c r="S3462" s="3">
        <f>I3462*L3462*R3462</f>
        <v>28400</v>
      </c>
      <c r="T3462" s="2">
        <f>M3462+N3462</f>
        <v>2</v>
      </c>
    </row>
    <row r="3463" spans="1:20" x14ac:dyDescent="0.2">
      <c r="A3463" s="2" t="s">
        <v>6127</v>
      </c>
      <c r="B3463" s="2" t="s">
        <v>2026</v>
      </c>
      <c r="C3463" s="2" t="s">
        <v>112</v>
      </c>
      <c r="D3463" s="2" t="str">
        <f>INDEX(Hotels!$C$2:$C$49,MATCH(C3463,Hotels!$A$2:$A$49,0))</f>
        <v>Rishikesh</v>
      </c>
      <c r="E3463" s="11">
        <v>46021</v>
      </c>
      <c r="F3463" s="11">
        <v>46039</v>
      </c>
      <c r="G3463" s="11">
        <v>46041</v>
      </c>
      <c r="H3463" s="13">
        <f>DATE(YEAR(F3463),MONTH(F3463),1)</f>
        <v>46023</v>
      </c>
      <c r="I3463" s="2">
        <f>G3463-F3463</f>
        <v>2</v>
      </c>
      <c r="J3463" s="2">
        <f>F3463-E3463</f>
        <v>18</v>
      </c>
      <c r="K3463" s="2" t="s">
        <v>2646</v>
      </c>
      <c r="L3463" s="2">
        <v>1</v>
      </c>
      <c r="M3463" s="2">
        <v>1</v>
      </c>
      <c r="N3463" s="2">
        <v>0</v>
      </c>
      <c r="O3463" s="2" t="s">
        <v>2732</v>
      </c>
      <c r="P3463" s="2" t="s">
        <v>2672</v>
      </c>
      <c r="Q3463" s="2" t="s">
        <v>2649</v>
      </c>
      <c r="R3463" s="3">
        <v>8200</v>
      </c>
      <c r="S3463" s="3">
        <f>I3463*L3463*R3463</f>
        <v>16400</v>
      </c>
      <c r="T3463" s="2">
        <f>M3463+N3463</f>
        <v>1</v>
      </c>
    </row>
    <row r="3464" spans="1:20" x14ac:dyDescent="0.2">
      <c r="A3464" s="2" t="s">
        <v>6128</v>
      </c>
      <c r="B3464" s="2" t="s">
        <v>2283</v>
      </c>
      <c r="C3464" s="2" t="s">
        <v>89</v>
      </c>
      <c r="D3464" s="2" t="str">
        <f>INDEX(Hotels!$C$2:$C$49,MATCH(C3464,Hotels!$A$2:$A$49,0))</f>
        <v>Kochi</v>
      </c>
      <c r="E3464" s="11">
        <v>46021</v>
      </c>
      <c r="F3464" s="11">
        <v>46023</v>
      </c>
      <c r="G3464" s="11">
        <v>46025</v>
      </c>
      <c r="H3464" s="13">
        <f>DATE(YEAR(F3464),MONTH(F3464),1)</f>
        <v>46023</v>
      </c>
      <c r="I3464" s="2">
        <f>G3464-F3464</f>
        <v>2</v>
      </c>
      <c r="J3464" s="2">
        <f>F3464-E3464</f>
        <v>2</v>
      </c>
      <c r="K3464" s="2" t="s">
        <v>2668</v>
      </c>
      <c r="L3464" s="2">
        <v>2</v>
      </c>
      <c r="M3464" s="2">
        <v>4</v>
      </c>
      <c r="N3464" s="2">
        <v>0</v>
      </c>
      <c r="O3464" s="2" t="s">
        <v>2658</v>
      </c>
      <c r="P3464" s="2" t="s">
        <v>2652</v>
      </c>
      <c r="Q3464" s="2" t="s">
        <v>2653</v>
      </c>
      <c r="R3464" s="3">
        <v>6550</v>
      </c>
      <c r="S3464" s="3">
        <f>I3464*L3464*R3464</f>
        <v>26200</v>
      </c>
      <c r="T3464" s="2">
        <f>M3464+N3464</f>
        <v>4</v>
      </c>
    </row>
    <row r="3465" spans="1:20" x14ac:dyDescent="0.2">
      <c r="A3465" s="2" t="s">
        <v>6129</v>
      </c>
      <c r="B3465" s="2" t="s">
        <v>2292</v>
      </c>
      <c r="C3465" s="2" t="s">
        <v>79</v>
      </c>
      <c r="D3465" s="2" t="str">
        <f>INDEX(Hotels!$C$2:$C$49,MATCH(C3465,Hotels!$A$2:$A$49,0))</f>
        <v>Bengaluru</v>
      </c>
      <c r="E3465" s="11">
        <v>46021</v>
      </c>
      <c r="F3465" s="11">
        <v>46069</v>
      </c>
      <c r="G3465" s="11">
        <v>46072</v>
      </c>
      <c r="H3465" s="13">
        <f>DATE(YEAR(F3465),MONTH(F3465),1)</f>
        <v>46054</v>
      </c>
      <c r="I3465" s="2">
        <f>G3465-F3465</f>
        <v>3</v>
      </c>
      <c r="J3465" s="2">
        <f>F3465-E3465</f>
        <v>48</v>
      </c>
      <c r="K3465" s="2" t="s">
        <v>2668</v>
      </c>
      <c r="L3465" s="2">
        <v>1</v>
      </c>
      <c r="M3465" s="2">
        <v>2</v>
      </c>
      <c r="N3465" s="2">
        <v>2</v>
      </c>
      <c r="O3465" s="2" t="s">
        <v>2683</v>
      </c>
      <c r="P3465" s="2" t="s">
        <v>2656</v>
      </c>
      <c r="Q3465" s="2" t="s">
        <v>2649</v>
      </c>
      <c r="R3465" s="3">
        <v>4900</v>
      </c>
      <c r="S3465" s="3">
        <f>I3465*L3465*R3465</f>
        <v>14700</v>
      </c>
      <c r="T3465" s="2">
        <f>M3465+N3465</f>
        <v>4</v>
      </c>
    </row>
    <row r="3466" spans="1:20" x14ac:dyDescent="0.2">
      <c r="A3466" s="2" t="s">
        <v>6130</v>
      </c>
      <c r="B3466" s="2" t="s">
        <v>2400</v>
      </c>
      <c r="C3466" s="2" t="s">
        <v>29</v>
      </c>
      <c r="D3466" s="2" t="str">
        <f>INDEX(Hotels!$C$2:$C$49,MATCH(C3466,Hotels!$A$2:$A$49,0))</f>
        <v>Jaipur</v>
      </c>
      <c r="E3466" s="11">
        <v>46021</v>
      </c>
      <c r="F3466" s="11">
        <v>46151</v>
      </c>
      <c r="G3466" s="11">
        <v>46153</v>
      </c>
      <c r="H3466" s="13">
        <f>DATE(YEAR(F3466),MONTH(F3466),1)</f>
        <v>46143</v>
      </c>
      <c r="I3466" s="2">
        <f>G3466-F3466</f>
        <v>2</v>
      </c>
      <c r="J3466" s="2">
        <f>F3466-E3466</f>
        <v>130</v>
      </c>
      <c r="K3466" s="2" t="s">
        <v>2668</v>
      </c>
      <c r="L3466" s="2">
        <v>1</v>
      </c>
      <c r="M3466" s="2">
        <v>3</v>
      </c>
      <c r="N3466" s="2">
        <v>0</v>
      </c>
      <c r="O3466" s="2" t="s">
        <v>2670</v>
      </c>
      <c r="P3466" s="2" t="s">
        <v>2652</v>
      </c>
      <c r="Q3466" s="2" t="s">
        <v>2649</v>
      </c>
      <c r="R3466" s="3">
        <v>6200</v>
      </c>
      <c r="S3466" s="3">
        <f>I3466*L3466*R3466</f>
        <v>12400</v>
      </c>
      <c r="T3466" s="2">
        <f>M3466+N3466</f>
        <v>3</v>
      </c>
    </row>
    <row r="3467" spans="1:20" x14ac:dyDescent="0.2">
      <c r="A3467" s="2" t="s">
        <v>6131</v>
      </c>
      <c r="B3467" s="2" t="s">
        <v>2410</v>
      </c>
      <c r="C3467" s="2" t="s">
        <v>106</v>
      </c>
      <c r="D3467" s="2" t="str">
        <f>INDEX(Hotels!$C$2:$C$49,MATCH(C3467,Hotels!$A$2:$A$49,0))</f>
        <v>Manali</v>
      </c>
      <c r="E3467" s="11">
        <v>46021</v>
      </c>
      <c r="F3467" s="11">
        <v>46026</v>
      </c>
      <c r="G3467" s="11">
        <v>46029</v>
      </c>
      <c r="H3467" s="13">
        <f>DATE(YEAR(F3467),MONTH(F3467),1)</f>
        <v>46023</v>
      </c>
      <c r="I3467" s="2">
        <f>G3467-F3467</f>
        <v>3</v>
      </c>
      <c r="J3467" s="2">
        <f>F3467-E3467</f>
        <v>5</v>
      </c>
      <c r="K3467" s="2" t="s">
        <v>2655</v>
      </c>
      <c r="L3467" s="2">
        <v>1</v>
      </c>
      <c r="M3467" s="2">
        <v>1</v>
      </c>
      <c r="N3467" s="2">
        <v>0</v>
      </c>
      <c r="O3467" s="2" t="s">
        <v>2732</v>
      </c>
      <c r="P3467" s="2" t="s">
        <v>2652</v>
      </c>
      <c r="Q3467" s="2" t="s">
        <v>2649</v>
      </c>
      <c r="R3467" s="3">
        <v>8100</v>
      </c>
      <c r="S3467" s="3">
        <f>I3467*L3467*R3467</f>
        <v>24300</v>
      </c>
      <c r="T3467" s="2">
        <f>M3467+N3467</f>
        <v>1</v>
      </c>
    </row>
    <row r="3468" spans="1:20" x14ac:dyDescent="0.2">
      <c r="A3468" s="2" t="s">
        <v>6132</v>
      </c>
      <c r="B3468" s="2" t="s">
        <v>2433</v>
      </c>
      <c r="C3468" s="2" t="s">
        <v>89</v>
      </c>
      <c r="D3468" s="2" t="str">
        <f>INDEX(Hotels!$C$2:$C$49,MATCH(C3468,Hotels!$A$2:$A$49,0))</f>
        <v>Kochi</v>
      </c>
      <c r="E3468" s="11">
        <v>46021</v>
      </c>
      <c r="F3468" s="11">
        <v>46038</v>
      </c>
      <c r="G3468" s="11">
        <v>46042</v>
      </c>
      <c r="H3468" s="13">
        <f>DATE(YEAR(F3468),MONTH(F3468),1)</f>
        <v>46023</v>
      </c>
      <c r="I3468" s="2">
        <f>G3468-F3468</f>
        <v>4</v>
      </c>
      <c r="J3468" s="2">
        <f>F3468-E3468</f>
        <v>17</v>
      </c>
      <c r="K3468" s="2" t="s">
        <v>2668</v>
      </c>
      <c r="L3468" s="2">
        <v>3</v>
      </c>
      <c r="M3468" s="2">
        <v>6</v>
      </c>
      <c r="N3468" s="2">
        <v>0</v>
      </c>
      <c r="O3468" s="2" t="s">
        <v>2689</v>
      </c>
      <c r="P3468" s="2" t="s">
        <v>2662</v>
      </c>
      <c r="Q3468" s="2" t="s">
        <v>2649</v>
      </c>
      <c r="R3468" s="3">
        <v>6850</v>
      </c>
      <c r="S3468" s="3">
        <f>I3468*L3468*R3468</f>
        <v>82200</v>
      </c>
      <c r="T3468" s="2">
        <f>M3468+N3468</f>
        <v>6</v>
      </c>
    </row>
    <row r="3469" spans="1:20" x14ac:dyDescent="0.2">
      <c r="A3469" s="2" t="s">
        <v>6133</v>
      </c>
      <c r="B3469" s="2" t="s">
        <v>330</v>
      </c>
      <c r="C3469" s="2" t="s">
        <v>125</v>
      </c>
      <c r="D3469" s="2" t="str">
        <f>INDEX(Hotels!$C$2:$C$49,MATCH(C3469,Hotels!$A$2:$A$49,0))</f>
        <v>Varanasi</v>
      </c>
      <c r="E3469" s="11">
        <v>46022</v>
      </c>
      <c r="F3469" s="11">
        <v>46023</v>
      </c>
      <c r="G3469" s="11">
        <v>46026</v>
      </c>
      <c r="H3469" s="13">
        <f>DATE(YEAR(F3469),MONTH(F3469),1)</f>
        <v>46023</v>
      </c>
      <c r="I3469" s="2">
        <f>G3469-F3469</f>
        <v>3</v>
      </c>
      <c r="J3469" s="2">
        <f>F3469-E3469</f>
        <v>1</v>
      </c>
      <c r="K3469" s="2" t="s">
        <v>2655</v>
      </c>
      <c r="L3469" s="2">
        <v>1</v>
      </c>
      <c r="M3469" s="2">
        <v>1</v>
      </c>
      <c r="N3469" s="2">
        <v>0</v>
      </c>
      <c r="O3469" s="2" t="s">
        <v>2732</v>
      </c>
      <c r="P3469" s="2" t="s">
        <v>2648</v>
      </c>
      <c r="Q3469" s="2" t="s">
        <v>2649</v>
      </c>
      <c r="R3469" s="3">
        <v>11550</v>
      </c>
      <c r="S3469" s="3">
        <f>I3469*L3469*R3469</f>
        <v>34650</v>
      </c>
      <c r="T3469" s="2">
        <f>M3469+N3469</f>
        <v>1</v>
      </c>
    </row>
    <row r="3470" spans="1:20" x14ac:dyDescent="0.2">
      <c r="A3470" s="2" t="s">
        <v>6134</v>
      </c>
      <c r="B3470" s="2" t="s">
        <v>385</v>
      </c>
      <c r="C3470" s="2" t="s">
        <v>71</v>
      </c>
      <c r="D3470" s="2" t="str">
        <f>INDEX(Hotels!$C$2:$C$49,MATCH(C3470,Hotels!$A$2:$A$49,0))</f>
        <v>New Delhi</v>
      </c>
      <c r="E3470" s="11">
        <v>46022</v>
      </c>
      <c r="F3470" s="11">
        <v>46045</v>
      </c>
      <c r="G3470" s="11">
        <v>46046</v>
      </c>
      <c r="H3470" s="13">
        <f>DATE(YEAR(F3470),MONTH(F3470),1)</f>
        <v>46023</v>
      </c>
      <c r="I3470" s="2">
        <f>G3470-F3470</f>
        <v>1</v>
      </c>
      <c r="J3470" s="2">
        <f>F3470-E3470</f>
        <v>23</v>
      </c>
      <c r="K3470" s="2" t="s">
        <v>2655</v>
      </c>
      <c r="L3470" s="2">
        <v>1</v>
      </c>
      <c r="M3470" s="2">
        <v>1</v>
      </c>
      <c r="N3470" s="2">
        <v>0</v>
      </c>
      <c r="O3470" s="2" t="s">
        <v>2683</v>
      </c>
      <c r="P3470" s="2" t="s">
        <v>2656</v>
      </c>
      <c r="Q3470" s="2" t="s">
        <v>2649</v>
      </c>
      <c r="R3470" s="3">
        <v>11100</v>
      </c>
      <c r="S3470" s="3">
        <f>I3470*L3470*R3470</f>
        <v>11100</v>
      </c>
      <c r="T3470" s="2">
        <f>M3470+N3470</f>
        <v>1</v>
      </c>
    </row>
    <row r="3471" spans="1:20" x14ac:dyDescent="0.2">
      <c r="A3471" s="2" t="s">
        <v>6135</v>
      </c>
      <c r="B3471" s="2" t="s">
        <v>687</v>
      </c>
      <c r="C3471" s="2" t="s">
        <v>61</v>
      </c>
      <c r="D3471" s="2" t="str">
        <f>INDEX(Hotels!$C$2:$C$49,MATCH(C3471,Hotels!$A$2:$A$49,0))</f>
        <v>Mumbai</v>
      </c>
      <c r="E3471" s="11">
        <v>46022</v>
      </c>
      <c r="F3471" s="11">
        <v>46040</v>
      </c>
      <c r="G3471" s="11">
        <v>46043</v>
      </c>
      <c r="H3471" s="13">
        <f>DATE(YEAR(F3471),MONTH(F3471),1)</f>
        <v>46023</v>
      </c>
      <c r="I3471" s="2">
        <f>G3471-F3471</f>
        <v>3</v>
      </c>
      <c r="J3471" s="2">
        <f>F3471-E3471</f>
        <v>18</v>
      </c>
      <c r="K3471" s="2" t="s">
        <v>2655</v>
      </c>
      <c r="L3471" s="2">
        <v>2</v>
      </c>
      <c r="M3471" s="2">
        <v>4</v>
      </c>
      <c r="N3471" s="2">
        <v>1</v>
      </c>
      <c r="O3471" s="2" t="s">
        <v>2683</v>
      </c>
      <c r="P3471" s="2" t="s">
        <v>2656</v>
      </c>
      <c r="Q3471" s="2" t="s">
        <v>2649</v>
      </c>
      <c r="R3471" s="3">
        <v>23250</v>
      </c>
      <c r="S3471" s="3">
        <f>I3471*L3471*R3471</f>
        <v>139500</v>
      </c>
      <c r="T3471" s="2">
        <f>M3471+N3471</f>
        <v>5</v>
      </c>
    </row>
    <row r="3472" spans="1:20" x14ac:dyDescent="0.2">
      <c r="A3472" s="2" t="s">
        <v>6136</v>
      </c>
      <c r="B3472" s="2" t="s">
        <v>699</v>
      </c>
      <c r="C3472" s="2" t="s">
        <v>37</v>
      </c>
      <c r="D3472" s="2" t="str">
        <f>INDEX(Hotels!$C$2:$C$49,MATCH(C3472,Hotels!$A$2:$A$49,0))</f>
        <v>Udaipur</v>
      </c>
      <c r="E3472" s="11">
        <v>46022</v>
      </c>
      <c r="F3472" s="11">
        <v>46026</v>
      </c>
      <c r="G3472" s="11">
        <v>46028</v>
      </c>
      <c r="H3472" s="13">
        <f>DATE(YEAR(F3472),MONTH(F3472),1)</f>
        <v>46023</v>
      </c>
      <c r="I3472" s="2">
        <f>G3472-F3472</f>
        <v>2</v>
      </c>
      <c r="J3472" s="2">
        <f>F3472-E3472</f>
        <v>4</v>
      </c>
      <c r="K3472" s="2" t="s">
        <v>2668</v>
      </c>
      <c r="L3472" s="2">
        <v>1</v>
      </c>
      <c r="M3472" s="2">
        <v>1</v>
      </c>
      <c r="N3472" s="2">
        <v>0</v>
      </c>
      <c r="O3472" s="2" t="s">
        <v>2732</v>
      </c>
      <c r="P3472" s="2" t="s">
        <v>2656</v>
      </c>
      <c r="Q3472" s="2" t="s">
        <v>2649</v>
      </c>
      <c r="R3472" s="3">
        <v>14850</v>
      </c>
      <c r="S3472" s="3">
        <f>I3472*L3472*R3472</f>
        <v>29700</v>
      </c>
      <c r="T3472" s="2">
        <f>M3472+N3472</f>
        <v>1</v>
      </c>
    </row>
    <row r="3473" spans="1:20" x14ac:dyDescent="0.2">
      <c r="A3473" s="2" t="s">
        <v>6137</v>
      </c>
      <c r="B3473" s="2" t="s">
        <v>755</v>
      </c>
      <c r="C3473" s="2" t="s">
        <v>101</v>
      </c>
      <c r="D3473" s="2" t="str">
        <f>INDEX(Hotels!$C$2:$C$49,MATCH(C3473,Hotels!$A$2:$A$49,0))</f>
        <v>Shimla</v>
      </c>
      <c r="E3473" s="11">
        <v>46022</v>
      </c>
      <c r="F3473" s="11">
        <v>46053</v>
      </c>
      <c r="G3473" s="11">
        <v>46058</v>
      </c>
      <c r="H3473" s="13">
        <f>DATE(YEAR(F3473),MONTH(F3473),1)</f>
        <v>46023</v>
      </c>
      <c r="I3473" s="2">
        <f>G3473-F3473</f>
        <v>5</v>
      </c>
      <c r="J3473" s="2">
        <f>F3473-E3473</f>
        <v>31</v>
      </c>
      <c r="K3473" s="2" t="s">
        <v>2655</v>
      </c>
      <c r="L3473" s="2">
        <v>1</v>
      </c>
      <c r="M3473" s="2">
        <v>2</v>
      </c>
      <c r="N3473" s="2">
        <v>1</v>
      </c>
      <c r="O3473" s="2" t="s">
        <v>2670</v>
      </c>
      <c r="P3473" s="2" t="s">
        <v>2652</v>
      </c>
      <c r="Q3473" s="2" t="s">
        <v>2649</v>
      </c>
      <c r="R3473" s="3">
        <v>6400</v>
      </c>
      <c r="S3473" s="3">
        <f>I3473*L3473*R3473</f>
        <v>32000</v>
      </c>
      <c r="T3473" s="2">
        <f>M3473+N3473</f>
        <v>3</v>
      </c>
    </row>
    <row r="3474" spans="1:20" x14ac:dyDescent="0.2">
      <c r="A3474" s="2" t="s">
        <v>6138</v>
      </c>
      <c r="B3474" s="2" t="s">
        <v>815</v>
      </c>
      <c r="C3474" s="2" t="s">
        <v>77</v>
      </c>
      <c r="D3474" s="2" t="str">
        <f>INDEX(Hotels!$C$2:$C$49,MATCH(C3474,Hotels!$A$2:$A$49,0))</f>
        <v>Bengaluru</v>
      </c>
      <c r="E3474" s="11">
        <v>46022</v>
      </c>
      <c r="F3474" s="11">
        <v>46023</v>
      </c>
      <c r="G3474" s="11">
        <v>46024</v>
      </c>
      <c r="H3474" s="13">
        <f>DATE(YEAR(F3474),MONTH(F3474),1)</f>
        <v>46023</v>
      </c>
      <c r="I3474" s="2">
        <f>G3474-F3474</f>
        <v>1</v>
      </c>
      <c r="J3474" s="2">
        <f>F3474-E3474</f>
        <v>1</v>
      </c>
      <c r="K3474" s="2" t="s">
        <v>2646</v>
      </c>
      <c r="L3474" s="2">
        <v>1</v>
      </c>
      <c r="M3474" s="2">
        <v>1</v>
      </c>
      <c r="N3474" s="2">
        <v>0</v>
      </c>
      <c r="O3474" s="2" t="s">
        <v>2732</v>
      </c>
      <c r="P3474" s="2" t="s">
        <v>2652</v>
      </c>
      <c r="Q3474" s="2" t="s">
        <v>2649</v>
      </c>
      <c r="R3474" s="3">
        <v>13600</v>
      </c>
      <c r="S3474" s="3">
        <f>I3474*L3474*R3474</f>
        <v>13600</v>
      </c>
      <c r="T3474" s="2">
        <f>M3474+N3474</f>
        <v>1</v>
      </c>
    </row>
    <row r="3475" spans="1:20" x14ac:dyDescent="0.2">
      <c r="A3475" s="2" t="s">
        <v>6139</v>
      </c>
      <c r="B3475" s="2" t="s">
        <v>974</v>
      </c>
      <c r="C3475" s="2" t="s">
        <v>69</v>
      </c>
      <c r="D3475" s="2" t="str">
        <f>INDEX(Hotels!$C$2:$C$49,MATCH(C3475,Hotels!$A$2:$A$49,0))</f>
        <v>New Delhi</v>
      </c>
      <c r="E3475" s="11">
        <v>46022</v>
      </c>
      <c r="F3475" s="11">
        <v>46022</v>
      </c>
      <c r="G3475" s="11">
        <v>46023</v>
      </c>
      <c r="H3475" s="13">
        <f>DATE(YEAR(F3475),MONTH(F3475),1)</f>
        <v>45992</v>
      </c>
      <c r="I3475" s="2">
        <f>G3475-F3475</f>
        <v>1</v>
      </c>
      <c r="J3475" s="2">
        <f>F3475-E3475</f>
        <v>0</v>
      </c>
      <c r="K3475" s="2" t="s">
        <v>2646</v>
      </c>
      <c r="L3475" s="2">
        <v>1</v>
      </c>
      <c r="M3475" s="2">
        <v>1</v>
      </c>
      <c r="N3475" s="2">
        <v>0</v>
      </c>
      <c r="O3475" s="2" t="s">
        <v>2689</v>
      </c>
      <c r="P3475" s="2" t="s">
        <v>2652</v>
      </c>
      <c r="Q3475" s="2" t="s">
        <v>2649</v>
      </c>
      <c r="R3475" s="3">
        <v>32350</v>
      </c>
      <c r="S3475" s="3">
        <f>I3475*L3475*R3475</f>
        <v>32350</v>
      </c>
      <c r="T3475" s="2">
        <f>M3475+N3475</f>
        <v>1</v>
      </c>
    </row>
    <row r="3476" spans="1:20" x14ac:dyDescent="0.2">
      <c r="A3476" s="2" t="s">
        <v>6140</v>
      </c>
      <c r="B3476" s="2" t="s">
        <v>1496</v>
      </c>
      <c r="C3476" s="2" t="s">
        <v>129</v>
      </c>
      <c r="D3476" s="2" t="str">
        <f>INDEX(Hotels!$C$2:$C$49,MATCH(C3476,Hotels!$A$2:$A$49,0))</f>
        <v>Varanasi</v>
      </c>
      <c r="E3476" s="11">
        <v>46022</v>
      </c>
      <c r="F3476" s="11">
        <v>46039</v>
      </c>
      <c r="G3476" s="11">
        <v>46042</v>
      </c>
      <c r="H3476" s="13">
        <f>DATE(YEAR(F3476),MONTH(F3476),1)</f>
        <v>46023</v>
      </c>
      <c r="I3476" s="2">
        <f>G3476-F3476</f>
        <v>3</v>
      </c>
      <c r="J3476" s="2">
        <f>F3476-E3476</f>
        <v>17</v>
      </c>
      <c r="K3476" s="2" t="s">
        <v>2646</v>
      </c>
      <c r="L3476" s="2">
        <v>2</v>
      </c>
      <c r="M3476" s="2">
        <v>4</v>
      </c>
      <c r="N3476" s="2">
        <v>0</v>
      </c>
      <c r="O3476" s="2" t="s">
        <v>2658</v>
      </c>
      <c r="P3476" s="2" t="s">
        <v>2652</v>
      </c>
      <c r="Q3476" s="2" t="s">
        <v>2649</v>
      </c>
      <c r="R3476" s="3">
        <v>8300</v>
      </c>
      <c r="S3476" s="3">
        <f>I3476*L3476*R3476</f>
        <v>49800</v>
      </c>
      <c r="T3476" s="2">
        <f>M3476+N3476</f>
        <v>4</v>
      </c>
    </row>
    <row r="3477" spans="1:20" x14ac:dyDescent="0.2">
      <c r="A3477" s="2" t="s">
        <v>6141</v>
      </c>
      <c r="B3477" s="2" t="s">
        <v>1511</v>
      </c>
      <c r="C3477" s="2" t="s">
        <v>83</v>
      </c>
      <c r="D3477" s="2" t="str">
        <f>INDEX(Hotels!$C$2:$C$49,MATCH(C3477,Hotels!$A$2:$A$49,0))</f>
        <v>Kochi</v>
      </c>
      <c r="E3477" s="11">
        <v>46022</v>
      </c>
      <c r="F3477" s="11">
        <v>46072</v>
      </c>
      <c r="G3477" s="11">
        <v>46077</v>
      </c>
      <c r="H3477" s="13">
        <f>DATE(YEAR(F3477),MONTH(F3477),1)</f>
        <v>46054</v>
      </c>
      <c r="I3477" s="2">
        <f>G3477-F3477</f>
        <v>5</v>
      </c>
      <c r="J3477" s="2">
        <f>F3477-E3477</f>
        <v>50</v>
      </c>
      <c r="K3477" s="2" t="s">
        <v>2655</v>
      </c>
      <c r="L3477" s="2">
        <v>1</v>
      </c>
      <c r="M3477" s="2">
        <v>2</v>
      </c>
      <c r="N3477" s="2">
        <v>3</v>
      </c>
      <c r="O3477" s="2" t="s">
        <v>2670</v>
      </c>
      <c r="P3477" s="2" t="s">
        <v>2672</v>
      </c>
      <c r="Q3477" s="2" t="s">
        <v>2649</v>
      </c>
      <c r="R3477" s="3">
        <v>14550</v>
      </c>
      <c r="S3477" s="3">
        <f>I3477*L3477*R3477</f>
        <v>72750</v>
      </c>
      <c r="T3477" s="2">
        <f>M3477+N3477</f>
        <v>5</v>
      </c>
    </row>
    <row r="3478" spans="1:20" x14ac:dyDescent="0.2">
      <c r="A3478" s="2" t="s">
        <v>6142</v>
      </c>
      <c r="B3478" s="2" t="s">
        <v>1640</v>
      </c>
      <c r="C3478" s="2" t="s">
        <v>77</v>
      </c>
      <c r="D3478" s="2" t="str">
        <f>INDEX(Hotels!$C$2:$C$49,MATCH(C3478,Hotels!$A$2:$A$49,0))</f>
        <v>Bengaluru</v>
      </c>
      <c r="E3478" s="11">
        <v>46022</v>
      </c>
      <c r="F3478" s="11">
        <v>46067</v>
      </c>
      <c r="G3478" s="11">
        <v>46072</v>
      </c>
      <c r="H3478" s="13">
        <f>DATE(YEAR(F3478),MONTH(F3478),1)</f>
        <v>46054</v>
      </c>
      <c r="I3478" s="2">
        <f>G3478-F3478</f>
        <v>5</v>
      </c>
      <c r="J3478" s="2">
        <f>F3478-E3478</f>
        <v>45</v>
      </c>
      <c r="K3478" s="2" t="s">
        <v>2668</v>
      </c>
      <c r="L3478" s="2">
        <v>1</v>
      </c>
      <c r="M3478" s="2">
        <v>1</v>
      </c>
      <c r="N3478" s="2">
        <v>0</v>
      </c>
      <c r="O3478" s="2" t="s">
        <v>2683</v>
      </c>
      <c r="P3478" s="2" t="s">
        <v>2662</v>
      </c>
      <c r="Q3478" s="2" t="s">
        <v>2649</v>
      </c>
      <c r="R3478" s="3">
        <v>7650</v>
      </c>
      <c r="S3478" s="3">
        <f>I3478*L3478*R3478</f>
        <v>38250</v>
      </c>
      <c r="T3478" s="2">
        <f>M3478+N3478</f>
        <v>1</v>
      </c>
    </row>
    <row r="3479" spans="1:20" x14ac:dyDescent="0.2">
      <c r="A3479" s="2" t="s">
        <v>6143</v>
      </c>
      <c r="B3479" s="2" t="s">
        <v>1801</v>
      </c>
      <c r="C3479" s="2" t="s">
        <v>73</v>
      </c>
      <c r="D3479" s="2" t="str">
        <f>INDEX(Hotels!$C$2:$C$49,MATCH(C3479,Hotels!$A$2:$A$49,0))</f>
        <v>Bengaluru</v>
      </c>
      <c r="E3479" s="11">
        <v>46022</v>
      </c>
      <c r="F3479" s="11">
        <v>46028</v>
      </c>
      <c r="G3479" s="11">
        <v>46029</v>
      </c>
      <c r="H3479" s="13">
        <f>DATE(YEAR(F3479),MONTH(F3479),1)</f>
        <v>46023</v>
      </c>
      <c r="I3479" s="2">
        <f>G3479-F3479</f>
        <v>1</v>
      </c>
      <c r="J3479" s="2">
        <f>F3479-E3479</f>
        <v>6</v>
      </c>
      <c r="K3479" s="2" t="s">
        <v>2666</v>
      </c>
      <c r="L3479" s="2">
        <v>1</v>
      </c>
      <c r="M3479" s="2">
        <v>1</v>
      </c>
      <c r="N3479" s="2">
        <v>0</v>
      </c>
      <c r="O3479" s="2" t="s">
        <v>2732</v>
      </c>
      <c r="P3479" s="2" t="s">
        <v>2662</v>
      </c>
      <c r="Q3479" s="2" t="s">
        <v>2649</v>
      </c>
      <c r="R3479" s="3">
        <v>21900</v>
      </c>
      <c r="S3479" s="3">
        <f>I3479*L3479*R3479</f>
        <v>21900</v>
      </c>
      <c r="T3479" s="2">
        <f>M3479+N3479</f>
        <v>1</v>
      </c>
    </row>
    <row r="3480" spans="1:20" x14ac:dyDescent="0.2">
      <c r="A3480" s="2" t="s">
        <v>6144</v>
      </c>
      <c r="B3480" s="2" t="s">
        <v>1911</v>
      </c>
      <c r="C3480" s="2" t="s">
        <v>118</v>
      </c>
      <c r="D3480" s="2" t="str">
        <f>INDEX(Hotels!$C$2:$C$49,MATCH(C3480,Hotels!$A$2:$A$49,0))</f>
        <v>Rishikesh</v>
      </c>
      <c r="E3480" s="11">
        <v>46022</v>
      </c>
      <c r="F3480" s="11">
        <v>46094</v>
      </c>
      <c r="G3480" s="11">
        <v>46097</v>
      </c>
      <c r="H3480" s="13">
        <f>DATE(YEAR(F3480),MONTH(F3480),1)</f>
        <v>46082</v>
      </c>
      <c r="I3480" s="2">
        <f>G3480-F3480</f>
        <v>3</v>
      </c>
      <c r="J3480" s="2">
        <f>F3480-E3480</f>
        <v>72</v>
      </c>
      <c r="K3480" s="2" t="s">
        <v>2655</v>
      </c>
      <c r="L3480" s="2">
        <v>1</v>
      </c>
      <c r="M3480" s="2">
        <v>2</v>
      </c>
      <c r="N3480" s="2">
        <v>0</v>
      </c>
      <c r="O3480" s="2" t="s">
        <v>2683</v>
      </c>
      <c r="P3480" s="2" t="s">
        <v>2652</v>
      </c>
      <c r="Q3480" s="2" t="s">
        <v>2649</v>
      </c>
      <c r="R3480" s="3">
        <v>11500</v>
      </c>
      <c r="S3480" s="3">
        <f>I3480*L3480*R3480</f>
        <v>34500</v>
      </c>
      <c r="T3480" s="2">
        <f>M3480+N3480</f>
        <v>2</v>
      </c>
    </row>
    <row r="3481" spans="1:20" x14ac:dyDescent="0.2">
      <c r="A3481" s="2" t="s">
        <v>6145</v>
      </c>
      <c r="B3481" s="2" t="s">
        <v>2020</v>
      </c>
      <c r="C3481" s="2" t="s">
        <v>106</v>
      </c>
      <c r="D3481" s="2" t="str">
        <f>INDEX(Hotels!$C$2:$C$49,MATCH(C3481,Hotels!$A$2:$A$49,0))</f>
        <v>Manali</v>
      </c>
      <c r="E3481" s="11">
        <v>46022</v>
      </c>
      <c r="F3481" s="11">
        <v>46025</v>
      </c>
      <c r="G3481" s="11">
        <v>46026</v>
      </c>
      <c r="H3481" s="13">
        <f>DATE(YEAR(F3481),MONTH(F3481),1)</f>
        <v>46023</v>
      </c>
      <c r="I3481" s="2">
        <f>G3481-F3481</f>
        <v>1</v>
      </c>
      <c r="J3481" s="2">
        <f>F3481-E3481</f>
        <v>3</v>
      </c>
      <c r="K3481" s="2" t="s">
        <v>2668</v>
      </c>
      <c r="L3481" s="2">
        <v>1</v>
      </c>
      <c r="M3481" s="2">
        <v>2</v>
      </c>
      <c r="N3481" s="2">
        <v>0</v>
      </c>
      <c r="O3481" s="2" t="s">
        <v>2670</v>
      </c>
      <c r="P3481" s="2" t="s">
        <v>2659</v>
      </c>
      <c r="Q3481" s="2" t="s">
        <v>2649</v>
      </c>
      <c r="R3481" s="3">
        <v>5850</v>
      </c>
      <c r="S3481" s="3">
        <f>I3481*L3481*R3481</f>
        <v>5850</v>
      </c>
      <c r="T3481" s="2">
        <f>M3481+N3481</f>
        <v>2</v>
      </c>
    </row>
    <row r="3482" spans="1:20" x14ac:dyDescent="0.2">
      <c r="A3482" s="2" t="s">
        <v>6146</v>
      </c>
      <c r="B3482" s="2" t="s">
        <v>2431</v>
      </c>
      <c r="C3482" s="2" t="s">
        <v>93</v>
      </c>
      <c r="D3482" s="2" t="str">
        <f>INDEX(Hotels!$C$2:$C$49,MATCH(C3482,Hotels!$A$2:$A$49,0))</f>
        <v>Shimla</v>
      </c>
      <c r="E3482" s="11">
        <v>46022</v>
      </c>
      <c r="F3482" s="11">
        <v>46037</v>
      </c>
      <c r="G3482" s="11">
        <v>46043</v>
      </c>
      <c r="H3482" s="13">
        <f>DATE(YEAR(F3482),MONTH(F3482),1)</f>
        <v>46023</v>
      </c>
      <c r="I3482" s="2">
        <f>G3482-F3482</f>
        <v>6</v>
      </c>
      <c r="J3482" s="2">
        <f>F3482-E3482</f>
        <v>15</v>
      </c>
      <c r="K3482" s="2" t="s">
        <v>2655</v>
      </c>
      <c r="L3482" s="2">
        <v>1</v>
      </c>
      <c r="M3482" s="2">
        <v>2</v>
      </c>
      <c r="N3482" s="2">
        <v>1</v>
      </c>
      <c r="O3482" s="2" t="s">
        <v>2661</v>
      </c>
      <c r="P3482" s="2" t="s">
        <v>2662</v>
      </c>
      <c r="Q3482" s="2" t="s">
        <v>2649</v>
      </c>
      <c r="R3482" s="3">
        <v>5500</v>
      </c>
      <c r="S3482" s="3">
        <f>I3482*L3482*R3482</f>
        <v>33000</v>
      </c>
      <c r="T3482" s="2">
        <f>M3482+N3482</f>
        <v>3</v>
      </c>
    </row>
    <row r="3483" spans="1:20" x14ac:dyDescent="0.2">
      <c r="A3483" s="2" t="s">
        <v>6147</v>
      </c>
      <c r="B3483" s="2" t="s">
        <v>2512</v>
      </c>
      <c r="C3483" s="2" t="s">
        <v>89</v>
      </c>
      <c r="D3483" s="2" t="str">
        <f>INDEX(Hotels!$C$2:$C$49,MATCH(C3483,Hotels!$A$2:$A$49,0))</f>
        <v>Kochi</v>
      </c>
      <c r="E3483" s="11">
        <v>46022</v>
      </c>
      <c r="F3483" s="11">
        <v>46052</v>
      </c>
      <c r="G3483" s="11">
        <v>46056</v>
      </c>
      <c r="H3483" s="13">
        <f>DATE(YEAR(F3483),MONTH(F3483),1)</f>
        <v>46023</v>
      </c>
      <c r="I3483" s="2">
        <f>G3483-F3483</f>
        <v>4</v>
      </c>
      <c r="J3483" s="2">
        <f>F3483-E3483</f>
        <v>30</v>
      </c>
      <c r="K3483" s="2" t="s">
        <v>2646</v>
      </c>
      <c r="L3483" s="2">
        <v>1</v>
      </c>
      <c r="M3483" s="2">
        <v>2</v>
      </c>
      <c r="N3483" s="2">
        <v>0</v>
      </c>
      <c r="O3483" s="2" t="s">
        <v>2683</v>
      </c>
      <c r="P3483" s="2" t="s">
        <v>2652</v>
      </c>
      <c r="Q3483" s="2" t="s">
        <v>2649</v>
      </c>
      <c r="R3483" s="3">
        <v>12000</v>
      </c>
      <c r="S3483" s="3">
        <f>I3483*L3483*R3483</f>
        <v>48000</v>
      </c>
      <c r="T3483" s="2">
        <f>M3483+N3483</f>
        <v>2</v>
      </c>
    </row>
    <row r="3484" spans="1:20" x14ac:dyDescent="0.2">
      <c r="A3484" s="2" t="s">
        <v>6148</v>
      </c>
      <c r="B3484" s="2" t="s">
        <v>244</v>
      </c>
      <c r="C3484" s="2" t="s">
        <v>34</v>
      </c>
      <c r="D3484" s="2" t="str">
        <f>INDEX(Hotels!$C$2:$C$49,MATCH(C3484,Hotels!$A$2:$A$49,0))</f>
        <v>Udaipur</v>
      </c>
      <c r="E3484" s="11">
        <v>46023</v>
      </c>
      <c r="F3484" s="11">
        <v>46026</v>
      </c>
      <c r="G3484" s="11">
        <v>46031</v>
      </c>
      <c r="H3484" s="13">
        <f>DATE(YEAR(F3484),MONTH(F3484),1)</f>
        <v>46023</v>
      </c>
      <c r="I3484" s="2">
        <f>G3484-F3484</f>
        <v>5</v>
      </c>
      <c r="J3484" s="2">
        <f>F3484-E3484</f>
        <v>3</v>
      </c>
      <c r="K3484" s="2" t="s">
        <v>2666</v>
      </c>
      <c r="L3484" s="2">
        <v>1</v>
      </c>
      <c r="M3484" s="2">
        <v>2</v>
      </c>
      <c r="N3484" s="2">
        <v>0</v>
      </c>
      <c r="O3484" s="2" t="s">
        <v>2658</v>
      </c>
      <c r="P3484" s="2" t="s">
        <v>2656</v>
      </c>
      <c r="Q3484" s="2" t="s">
        <v>2649</v>
      </c>
      <c r="R3484" s="3">
        <v>19400</v>
      </c>
      <c r="S3484" s="3">
        <f>I3484*L3484*R3484</f>
        <v>97000</v>
      </c>
      <c r="T3484" s="2">
        <f>M3484+N3484</f>
        <v>2</v>
      </c>
    </row>
    <row r="3485" spans="1:20" x14ac:dyDescent="0.2">
      <c r="A3485" s="2" t="s">
        <v>6149</v>
      </c>
      <c r="B3485" s="2" t="s">
        <v>512</v>
      </c>
      <c r="C3485" s="2" t="s">
        <v>67</v>
      </c>
      <c r="D3485" s="2" t="str">
        <f>INDEX(Hotels!$C$2:$C$49,MATCH(C3485,Hotels!$A$2:$A$49,0))</f>
        <v>New Delhi</v>
      </c>
      <c r="E3485" s="11">
        <v>46023</v>
      </c>
      <c r="F3485" s="11">
        <v>46033</v>
      </c>
      <c r="G3485" s="11">
        <v>46036</v>
      </c>
      <c r="H3485" s="13">
        <f>DATE(YEAR(F3485),MONTH(F3485),1)</f>
        <v>46023</v>
      </c>
      <c r="I3485" s="2">
        <f>G3485-F3485</f>
        <v>3</v>
      </c>
      <c r="J3485" s="2">
        <f>F3485-E3485</f>
        <v>10</v>
      </c>
      <c r="K3485" s="2" t="s">
        <v>2668</v>
      </c>
      <c r="L3485" s="2">
        <v>1</v>
      </c>
      <c r="M3485" s="2">
        <v>2</v>
      </c>
      <c r="N3485" s="2">
        <v>0</v>
      </c>
      <c r="O3485" s="2" t="s">
        <v>2647</v>
      </c>
      <c r="P3485" s="2" t="s">
        <v>2672</v>
      </c>
      <c r="Q3485" s="2" t="s">
        <v>2649</v>
      </c>
      <c r="R3485" s="3">
        <v>4900</v>
      </c>
      <c r="S3485" s="3">
        <f>I3485*L3485*R3485</f>
        <v>14700</v>
      </c>
      <c r="T3485" s="2">
        <f>M3485+N3485</f>
        <v>2</v>
      </c>
    </row>
    <row r="3486" spans="1:20" x14ac:dyDescent="0.2">
      <c r="A3486" s="2" t="s">
        <v>6150</v>
      </c>
      <c r="B3486" s="2" t="s">
        <v>1724</v>
      </c>
      <c r="C3486" s="2" t="s">
        <v>69</v>
      </c>
      <c r="D3486" s="2" t="str">
        <f>INDEX(Hotels!$C$2:$C$49,MATCH(C3486,Hotels!$A$2:$A$49,0))</f>
        <v>New Delhi</v>
      </c>
      <c r="E3486" s="11">
        <v>46023</v>
      </c>
      <c r="F3486" s="11">
        <v>46037</v>
      </c>
      <c r="G3486" s="11">
        <v>46041</v>
      </c>
      <c r="H3486" s="13">
        <f>DATE(YEAR(F3486),MONTH(F3486),1)</f>
        <v>46023</v>
      </c>
      <c r="I3486" s="2">
        <f>G3486-F3486</f>
        <v>4</v>
      </c>
      <c r="J3486" s="2">
        <f>F3486-E3486</f>
        <v>14</v>
      </c>
      <c r="K3486" s="2" t="s">
        <v>2655</v>
      </c>
      <c r="L3486" s="2">
        <v>1</v>
      </c>
      <c r="M3486" s="2">
        <v>2</v>
      </c>
      <c r="N3486" s="2">
        <v>0</v>
      </c>
      <c r="O3486" s="2" t="s">
        <v>2683</v>
      </c>
      <c r="P3486" s="2" t="s">
        <v>2656</v>
      </c>
      <c r="Q3486" s="2" t="s">
        <v>2653</v>
      </c>
      <c r="R3486" s="3">
        <v>22600</v>
      </c>
      <c r="S3486" s="3">
        <f>I3486*L3486*R3486</f>
        <v>90400</v>
      </c>
      <c r="T3486" s="2">
        <f>M3486+N3486</f>
        <v>2</v>
      </c>
    </row>
    <row r="3487" spans="1:20" x14ac:dyDescent="0.2">
      <c r="A3487" s="2" t="s">
        <v>6151</v>
      </c>
      <c r="B3487" s="2" t="s">
        <v>2244</v>
      </c>
      <c r="C3487" s="2" t="s">
        <v>32</v>
      </c>
      <c r="D3487" s="2" t="str">
        <f>INDEX(Hotels!$C$2:$C$49,MATCH(C3487,Hotels!$A$2:$A$49,0))</f>
        <v>Jaipur</v>
      </c>
      <c r="E3487" s="11">
        <v>46023</v>
      </c>
      <c r="F3487" s="11">
        <v>46100</v>
      </c>
      <c r="G3487" s="11">
        <v>46106</v>
      </c>
      <c r="H3487" s="13">
        <f>DATE(YEAR(F3487),MONTH(F3487),1)</f>
        <v>46082</v>
      </c>
      <c r="I3487" s="2">
        <f>G3487-F3487</f>
        <v>6</v>
      </c>
      <c r="J3487" s="2">
        <f>F3487-E3487</f>
        <v>77</v>
      </c>
      <c r="K3487" s="2" t="s">
        <v>2668</v>
      </c>
      <c r="L3487" s="2">
        <v>1</v>
      </c>
      <c r="M3487" s="2">
        <v>2</v>
      </c>
      <c r="N3487" s="2">
        <v>3</v>
      </c>
      <c r="O3487" s="2" t="s">
        <v>2670</v>
      </c>
      <c r="P3487" s="2" t="s">
        <v>2652</v>
      </c>
      <c r="Q3487" s="2" t="s">
        <v>2649</v>
      </c>
      <c r="R3487" s="3">
        <v>5900</v>
      </c>
      <c r="S3487" s="3">
        <f>I3487*L3487*R3487</f>
        <v>35400</v>
      </c>
      <c r="T3487" s="2">
        <f>M3487+N3487</f>
        <v>5</v>
      </c>
    </row>
    <row r="3488" spans="1:20" x14ac:dyDescent="0.2">
      <c r="A3488" s="2" t="s">
        <v>6152</v>
      </c>
      <c r="B3488" s="2" t="s">
        <v>541</v>
      </c>
      <c r="C3488" s="2" t="s">
        <v>118</v>
      </c>
      <c r="D3488" s="2" t="str">
        <f>INDEX(Hotels!$C$2:$C$49,MATCH(C3488,Hotels!$A$2:$A$49,0))</f>
        <v>Rishikesh</v>
      </c>
      <c r="E3488" s="11">
        <v>46024</v>
      </c>
      <c r="F3488" s="11">
        <v>46024</v>
      </c>
      <c r="G3488" s="11">
        <v>46030</v>
      </c>
      <c r="H3488" s="13">
        <f>DATE(YEAR(F3488),MONTH(F3488),1)</f>
        <v>46023</v>
      </c>
      <c r="I3488" s="2">
        <f>G3488-F3488</f>
        <v>6</v>
      </c>
      <c r="J3488" s="2">
        <f>F3488-E3488</f>
        <v>0</v>
      </c>
      <c r="K3488" s="2" t="s">
        <v>2668</v>
      </c>
      <c r="L3488" s="2">
        <v>1</v>
      </c>
      <c r="M3488" s="2">
        <v>2</v>
      </c>
      <c r="N3488" s="2">
        <v>2</v>
      </c>
      <c r="O3488" s="2" t="s">
        <v>2658</v>
      </c>
      <c r="P3488" s="2" t="s">
        <v>2656</v>
      </c>
      <c r="Q3488" s="2" t="s">
        <v>2649</v>
      </c>
      <c r="R3488" s="3">
        <v>7400</v>
      </c>
      <c r="S3488" s="3">
        <f>I3488*L3488*R3488</f>
        <v>44400</v>
      </c>
      <c r="T3488" s="2">
        <f>M3488+N3488</f>
        <v>4</v>
      </c>
    </row>
    <row r="3489" spans="1:20" x14ac:dyDescent="0.2">
      <c r="A3489" s="2" t="s">
        <v>6153</v>
      </c>
      <c r="B3489" s="2" t="s">
        <v>1273</v>
      </c>
      <c r="C3489" s="2" t="s">
        <v>101</v>
      </c>
      <c r="D3489" s="2" t="str">
        <f>INDEX(Hotels!$C$2:$C$49,MATCH(C3489,Hotels!$A$2:$A$49,0))</f>
        <v>Shimla</v>
      </c>
      <c r="E3489" s="11">
        <v>46024</v>
      </c>
      <c r="F3489" s="11">
        <v>46029</v>
      </c>
      <c r="G3489" s="11">
        <v>46030</v>
      </c>
      <c r="H3489" s="13">
        <f>DATE(YEAR(F3489),MONTH(F3489),1)</f>
        <v>46023</v>
      </c>
      <c r="I3489" s="2">
        <f>G3489-F3489</f>
        <v>1</v>
      </c>
      <c r="J3489" s="2">
        <f>F3489-E3489</f>
        <v>5</v>
      </c>
      <c r="K3489" s="2" t="s">
        <v>2666</v>
      </c>
      <c r="L3489" s="2">
        <v>1</v>
      </c>
      <c r="M3489" s="2">
        <v>1</v>
      </c>
      <c r="N3489" s="2">
        <v>0</v>
      </c>
      <c r="O3489" s="2" t="s">
        <v>2732</v>
      </c>
      <c r="P3489" s="2" t="s">
        <v>2672</v>
      </c>
      <c r="Q3489" s="2" t="s">
        <v>2649</v>
      </c>
      <c r="R3489" s="3">
        <v>13900</v>
      </c>
      <c r="S3489" s="3">
        <f>I3489*L3489*R3489</f>
        <v>13900</v>
      </c>
      <c r="T3489" s="2">
        <f>M3489+N3489</f>
        <v>1</v>
      </c>
    </row>
    <row r="3490" spans="1:20" x14ac:dyDescent="0.2">
      <c r="A3490" s="2" t="s">
        <v>6154</v>
      </c>
      <c r="B3490" s="2" t="s">
        <v>1602</v>
      </c>
      <c r="C3490" s="2" t="s">
        <v>81</v>
      </c>
      <c r="D3490" s="2" t="str">
        <f>INDEX(Hotels!$C$2:$C$49,MATCH(C3490,Hotels!$A$2:$A$49,0))</f>
        <v>Bengaluru</v>
      </c>
      <c r="E3490" s="11">
        <v>46024</v>
      </c>
      <c r="F3490" s="11">
        <v>46072</v>
      </c>
      <c r="G3490" s="11">
        <v>46075</v>
      </c>
      <c r="H3490" s="13">
        <f>DATE(YEAR(F3490),MONTH(F3490),1)</f>
        <v>46054</v>
      </c>
      <c r="I3490" s="2">
        <f>G3490-F3490</f>
        <v>3</v>
      </c>
      <c r="J3490" s="2">
        <f>F3490-E3490</f>
        <v>48</v>
      </c>
      <c r="K3490" s="2" t="s">
        <v>2668</v>
      </c>
      <c r="L3490" s="2">
        <v>1</v>
      </c>
      <c r="M3490" s="2">
        <v>2</v>
      </c>
      <c r="N3490" s="2">
        <v>2</v>
      </c>
      <c r="O3490" s="2" t="s">
        <v>2689</v>
      </c>
      <c r="P3490" s="2" t="s">
        <v>2652</v>
      </c>
      <c r="Q3490" s="2" t="s">
        <v>2649</v>
      </c>
      <c r="R3490" s="3">
        <v>17600</v>
      </c>
      <c r="S3490" s="3">
        <f>I3490*L3490*R3490</f>
        <v>52800</v>
      </c>
      <c r="T3490" s="2">
        <f>M3490+N3490</f>
        <v>4</v>
      </c>
    </row>
    <row r="3491" spans="1:20" x14ac:dyDescent="0.2">
      <c r="A3491" s="2" t="s">
        <v>6155</v>
      </c>
      <c r="B3491" s="2" t="s">
        <v>1921</v>
      </c>
      <c r="C3491" s="2" t="s">
        <v>29</v>
      </c>
      <c r="D3491" s="2" t="str">
        <f>INDEX(Hotels!$C$2:$C$49,MATCH(C3491,Hotels!$A$2:$A$49,0))</f>
        <v>Jaipur</v>
      </c>
      <c r="E3491" s="11">
        <v>46024</v>
      </c>
      <c r="F3491" s="11">
        <v>46047</v>
      </c>
      <c r="G3491" s="11">
        <v>46050</v>
      </c>
      <c r="H3491" s="13">
        <f>DATE(YEAR(F3491),MONTH(F3491),1)</f>
        <v>46023</v>
      </c>
      <c r="I3491" s="2">
        <f>G3491-F3491</f>
        <v>3</v>
      </c>
      <c r="J3491" s="2">
        <f>F3491-E3491</f>
        <v>23</v>
      </c>
      <c r="K3491" s="2" t="s">
        <v>2655</v>
      </c>
      <c r="L3491" s="2">
        <v>1</v>
      </c>
      <c r="M3491" s="2">
        <v>2</v>
      </c>
      <c r="N3491" s="2">
        <v>0</v>
      </c>
      <c r="O3491" s="2" t="s">
        <v>2647</v>
      </c>
      <c r="P3491" s="2" t="s">
        <v>2656</v>
      </c>
      <c r="Q3491" s="2" t="s">
        <v>2649</v>
      </c>
      <c r="R3491" s="3">
        <v>9450</v>
      </c>
      <c r="S3491" s="3">
        <f>I3491*L3491*R3491</f>
        <v>28350</v>
      </c>
      <c r="T3491" s="2">
        <f>M3491+N3491</f>
        <v>2</v>
      </c>
    </row>
    <row r="3492" spans="1:20" x14ac:dyDescent="0.2">
      <c r="A3492" s="2" t="s">
        <v>6156</v>
      </c>
      <c r="B3492" s="2" t="s">
        <v>2226</v>
      </c>
      <c r="C3492" s="2" t="s">
        <v>87</v>
      </c>
      <c r="D3492" s="2" t="str">
        <f>INDEX(Hotels!$C$2:$C$49,MATCH(C3492,Hotels!$A$2:$A$49,0))</f>
        <v>Kochi</v>
      </c>
      <c r="E3492" s="11">
        <v>46024</v>
      </c>
      <c r="F3492" s="11">
        <v>46073</v>
      </c>
      <c r="G3492" s="11">
        <v>46075</v>
      </c>
      <c r="H3492" s="13">
        <f>DATE(YEAR(F3492),MONTH(F3492),1)</f>
        <v>46054</v>
      </c>
      <c r="I3492" s="2">
        <f>G3492-F3492</f>
        <v>2</v>
      </c>
      <c r="J3492" s="2">
        <f>F3492-E3492</f>
        <v>49</v>
      </c>
      <c r="K3492" s="2" t="s">
        <v>2668</v>
      </c>
      <c r="L3492" s="2">
        <v>1</v>
      </c>
      <c r="M3492" s="2">
        <v>1</v>
      </c>
      <c r="N3492" s="2">
        <v>0</v>
      </c>
      <c r="O3492" s="2" t="s">
        <v>2658</v>
      </c>
      <c r="P3492" s="2" t="s">
        <v>2648</v>
      </c>
      <c r="Q3492" s="2" t="s">
        <v>2649</v>
      </c>
      <c r="R3492" s="3">
        <v>6650</v>
      </c>
      <c r="S3492" s="3">
        <f>I3492*L3492*R3492</f>
        <v>13300</v>
      </c>
      <c r="T3492" s="2">
        <f>M3492+N3492</f>
        <v>1</v>
      </c>
    </row>
    <row r="3493" spans="1:20" x14ac:dyDescent="0.2">
      <c r="A3493" s="2" t="s">
        <v>6157</v>
      </c>
      <c r="B3493" s="2" t="s">
        <v>2452</v>
      </c>
      <c r="C3493" s="2" t="s">
        <v>37</v>
      </c>
      <c r="D3493" s="2" t="str">
        <f>INDEX(Hotels!$C$2:$C$49,MATCH(C3493,Hotels!$A$2:$A$49,0))</f>
        <v>Udaipur</v>
      </c>
      <c r="E3493" s="11">
        <v>46024</v>
      </c>
      <c r="F3493" s="11">
        <v>46038</v>
      </c>
      <c r="G3493" s="11">
        <v>46040</v>
      </c>
      <c r="H3493" s="13">
        <f>DATE(YEAR(F3493),MONTH(F3493),1)</f>
        <v>46023</v>
      </c>
      <c r="I3493" s="2">
        <f>G3493-F3493</f>
        <v>2</v>
      </c>
      <c r="J3493" s="2">
        <f>F3493-E3493</f>
        <v>14</v>
      </c>
      <c r="K3493" s="2" t="s">
        <v>2655</v>
      </c>
      <c r="L3493" s="2">
        <v>1</v>
      </c>
      <c r="M3493" s="2">
        <v>1</v>
      </c>
      <c r="N3493" s="2">
        <v>0</v>
      </c>
      <c r="O3493" s="2" t="s">
        <v>2651</v>
      </c>
      <c r="P3493" s="2" t="s">
        <v>2648</v>
      </c>
      <c r="Q3493" s="2" t="s">
        <v>2649</v>
      </c>
      <c r="R3493" s="3">
        <v>18250</v>
      </c>
      <c r="S3493" s="3">
        <f>I3493*L3493*R3493</f>
        <v>36500</v>
      </c>
      <c r="T3493" s="2">
        <f>M3493+N3493</f>
        <v>1</v>
      </c>
    </row>
    <row r="3494" spans="1:20" x14ac:dyDescent="0.2">
      <c r="A3494" s="2" t="s">
        <v>6158</v>
      </c>
      <c r="B3494" s="2" t="s">
        <v>2522</v>
      </c>
      <c r="C3494" s="2" t="s">
        <v>81</v>
      </c>
      <c r="D3494" s="2" t="str">
        <f>INDEX(Hotels!$C$2:$C$49,MATCH(C3494,Hotels!$A$2:$A$49,0))</f>
        <v>Bengaluru</v>
      </c>
      <c r="E3494" s="11">
        <v>46024</v>
      </c>
      <c r="F3494" s="11">
        <v>46048</v>
      </c>
      <c r="G3494" s="11">
        <v>46051</v>
      </c>
      <c r="H3494" s="13">
        <f>DATE(YEAR(F3494),MONTH(F3494),1)</f>
        <v>46023</v>
      </c>
      <c r="I3494" s="2">
        <f>G3494-F3494</f>
        <v>3</v>
      </c>
      <c r="J3494" s="2">
        <f>F3494-E3494</f>
        <v>24</v>
      </c>
      <c r="K3494" s="2" t="s">
        <v>2655</v>
      </c>
      <c r="L3494" s="2">
        <v>4</v>
      </c>
      <c r="M3494" s="2">
        <v>8</v>
      </c>
      <c r="N3494" s="2">
        <v>0</v>
      </c>
      <c r="O3494" s="2" t="s">
        <v>2658</v>
      </c>
      <c r="P3494" s="2" t="s">
        <v>2648</v>
      </c>
      <c r="Q3494" s="2" t="s">
        <v>2653</v>
      </c>
      <c r="R3494" s="3">
        <v>22300</v>
      </c>
      <c r="S3494" s="3">
        <f>I3494*L3494*R3494</f>
        <v>267600</v>
      </c>
      <c r="T3494" s="2">
        <f>M3494+N3494</f>
        <v>8</v>
      </c>
    </row>
    <row r="3495" spans="1:20" x14ac:dyDescent="0.2">
      <c r="A3495" s="2" t="s">
        <v>6159</v>
      </c>
      <c r="B3495" s="2" t="s">
        <v>320</v>
      </c>
      <c r="C3495" s="2" t="s">
        <v>93</v>
      </c>
      <c r="D3495" s="2" t="str">
        <f>INDEX(Hotels!$C$2:$C$49,MATCH(C3495,Hotels!$A$2:$A$49,0))</f>
        <v>Shimla</v>
      </c>
      <c r="E3495" s="11">
        <v>46025</v>
      </c>
      <c r="F3495" s="11">
        <v>46036</v>
      </c>
      <c r="G3495" s="11">
        <v>46037</v>
      </c>
      <c r="H3495" s="13">
        <f>DATE(YEAR(F3495),MONTH(F3495),1)</f>
        <v>46023</v>
      </c>
      <c r="I3495" s="2">
        <f>G3495-F3495</f>
        <v>1</v>
      </c>
      <c r="J3495" s="2">
        <f>F3495-E3495</f>
        <v>11</v>
      </c>
      <c r="K3495" s="2" t="s">
        <v>2646</v>
      </c>
      <c r="L3495" s="2">
        <v>1</v>
      </c>
      <c r="M3495" s="2">
        <v>1</v>
      </c>
      <c r="N3495" s="2">
        <v>0</v>
      </c>
      <c r="O3495" s="2" t="s">
        <v>2732</v>
      </c>
      <c r="P3495" s="2" t="s">
        <v>2652</v>
      </c>
      <c r="Q3495" s="2" t="s">
        <v>2649</v>
      </c>
      <c r="R3495" s="3">
        <v>7700</v>
      </c>
      <c r="S3495" s="3">
        <f>I3495*L3495*R3495</f>
        <v>7700</v>
      </c>
      <c r="T3495" s="2">
        <f>M3495+N3495</f>
        <v>1</v>
      </c>
    </row>
    <row r="3496" spans="1:20" x14ac:dyDescent="0.2">
      <c r="A3496" s="2" t="s">
        <v>6160</v>
      </c>
      <c r="B3496" s="2" t="s">
        <v>400</v>
      </c>
      <c r="C3496" s="2" t="s">
        <v>69</v>
      </c>
      <c r="D3496" s="2" t="str">
        <f>INDEX(Hotels!$C$2:$C$49,MATCH(C3496,Hotels!$A$2:$A$49,0))</f>
        <v>New Delhi</v>
      </c>
      <c r="E3496" s="11">
        <v>46025</v>
      </c>
      <c r="F3496" s="11">
        <v>46085</v>
      </c>
      <c r="G3496" s="11">
        <v>46090</v>
      </c>
      <c r="H3496" s="13">
        <f>DATE(YEAR(F3496),MONTH(F3496),1)</f>
        <v>46082</v>
      </c>
      <c r="I3496" s="2">
        <f>G3496-F3496</f>
        <v>5</v>
      </c>
      <c r="J3496" s="2">
        <f>F3496-E3496</f>
        <v>60</v>
      </c>
      <c r="K3496" s="2" t="s">
        <v>2666</v>
      </c>
      <c r="L3496" s="2">
        <v>1</v>
      </c>
      <c r="M3496" s="2">
        <v>2</v>
      </c>
      <c r="N3496" s="2">
        <v>3</v>
      </c>
      <c r="O3496" s="2" t="s">
        <v>2689</v>
      </c>
      <c r="P3496" s="2" t="s">
        <v>2659</v>
      </c>
      <c r="Q3496" s="2" t="s">
        <v>2649</v>
      </c>
      <c r="R3496" s="3">
        <v>47400</v>
      </c>
      <c r="S3496" s="3">
        <f>I3496*L3496*R3496</f>
        <v>237000</v>
      </c>
      <c r="T3496" s="2">
        <f>M3496+N3496</f>
        <v>5</v>
      </c>
    </row>
    <row r="3497" spans="1:20" x14ac:dyDescent="0.2">
      <c r="A3497" s="2" t="s">
        <v>6161</v>
      </c>
      <c r="B3497" s="2" t="s">
        <v>468</v>
      </c>
      <c r="C3497" s="2" t="s">
        <v>120</v>
      </c>
      <c r="D3497" s="2" t="str">
        <f>INDEX(Hotels!$C$2:$C$49,MATCH(C3497,Hotels!$A$2:$A$49,0))</f>
        <v>Rishikesh</v>
      </c>
      <c r="E3497" s="11">
        <v>46025</v>
      </c>
      <c r="F3497" s="11">
        <v>46027</v>
      </c>
      <c r="G3497" s="11">
        <v>46031</v>
      </c>
      <c r="H3497" s="13">
        <f>DATE(YEAR(F3497),MONTH(F3497),1)</f>
        <v>46023</v>
      </c>
      <c r="I3497" s="2">
        <f>G3497-F3497</f>
        <v>4</v>
      </c>
      <c r="J3497" s="2">
        <f>F3497-E3497</f>
        <v>2</v>
      </c>
      <c r="K3497" s="2" t="s">
        <v>2655</v>
      </c>
      <c r="L3497" s="2">
        <v>1</v>
      </c>
      <c r="M3497" s="2">
        <v>2</v>
      </c>
      <c r="N3497" s="2">
        <v>0</v>
      </c>
      <c r="O3497" s="2" t="s">
        <v>2689</v>
      </c>
      <c r="P3497" s="2" t="s">
        <v>2662</v>
      </c>
      <c r="Q3497" s="2" t="s">
        <v>2653</v>
      </c>
      <c r="R3497" s="3">
        <v>3300</v>
      </c>
      <c r="S3497" s="3">
        <f>I3497*L3497*R3497</f>
        <v>13200</v>
      </c>
      <c r="T3497" s="2">
        <f>M3497+N3497</f>
        <v>2</v>
      </c>
    </row>
    <row r="3498" spans="1:20" x14ac:dyDescent="0.2">
      <c r="A3498" s="2" t="s">
        <v>6162</v>
      </c>
      <c r="B3498" s="2" t="s">
        <v>512</v>
      </c>
      <c r="C3498" s="2" t="s">
        <v>59</v>
      </c>
      <c r="D3498" s="2" t="str">
        <f>INDEX(Hotels!$C$2:$C$49,MATCH(C3498,Hotels!$A$2:$A$49,0))</f>
        <v>Mumbai</v>
      </c>
      <c r="E3498" s="11">
        <v>46025</v>
      </c>
      <c r="F3498" s="11">
        <v>46028</v>
      </c>
      <c r="G3498" s="11">
        <v>46031</v>
      </c>
      <c r="H3498" s="13">
        <f>DATE(YEAR(F3498),MONTH(F3498),1)</f>
        <v>46023</v>
      </c>
      <c r="I3498" s="2">
        <f>G3498-F3498</f>
        <v>3</v>
      </c>
      <c r="J3498" s="2">
        <f>F3498-E3498</f>
        <v>3</v>
      </c>
      <c r="K3498" s="2" t="s">
        <v>2668</v>
      </c>
      <c r="L3498" s="2">
        <v>1</v>
      </c>
      <c r="M3498" s="2">
        <v>2</v>
      </c>
      <c r="N3498" s="2">
        <v>0</v>
      </c>
      <c r="O3498" s="2" t="s">
        <v>2689</v>
      </c>
      <c r="P3498" s="2" t="s">
        <v>2656</v>
      </c>
      <c r="Q3498" s="2" t="s">
        <v>2649</v>
      </c>
      <c r="R3498" s="3">
        <v>5600</v>
      </c>
      <c r="S3498" s="3">
        <f>I3498*L3498*R3498</f>
        <v>16800</v>
      </c>
      <c r="T3498" s="2">
        <f>M3498+N3498</f>
        <v>2</v>
      </c>
    </row>
    <row r="3499" spans="1:20" x14ac:dyDescent="0.2">
      <c r="A3499" s="2" t="s">
        <v>6163</v>
      </c>
      <c r="B3499" s="2" t="s">
        <v>1626</v>
      </c>
      <c r="C3499" s="2" t="s">
        <v>87</v>
      </c>
      <c r="D3499" s="2" t="str">
        <f>INDEX(Hotels!$C$2:$C$49,MATCH(C3499,Hotels!$A$2:$A$49,0))</f>
        <v>Kochi</v>
      </c>
      <c r="E3499" s="11">
        <v>46025</v>
      </c>
      <c r="F3499" s="11">
        <v>46090</v>
      </c>
      <c r="G3499" s="11">
        <v>46095</v>
      </c>
      <c r="H3499" s="13">
        <f>DATE(YEAR(F3499),MONTH(F3499),1)</f>
        <v>46082</v>
      </c>
      <c r="I3499" s="2">
        <f>G3499-F3499</f>
        <v>5</v>
      </c>
      <c r="J3499" s="2">
        <f>F3499-E3499</f>
        <v>65</v>
      </c>
      <c r="K3499" s="2" t="s">
        <v>2655</v>
      </c>
      <c r="L3499" s="2">
        <v>1</v>
      </c>
      <c r="M3499" s="2">
        <v>3</v>
      </c>
      <c r="N3499" s="2">
        <v>0</v>
      </c>
      <c r="O3499" s="2" t="s">
        <v>2670</v>
      </c>
      <c r="P3499" s="2" t="s">
        <v>2652</v>
      </c>
      <c r="Q3499" s="2" t="s">
        <v>2653</v>
      </c>
      <c r="R3499" s="3">
        <v>7950</v>
      </c>
      <c r="S3499" s="3">
        <f>I3499*L3499*R3499</f>
        <v>39750</v>
      </c>
      <c r="T3499" s="2">
        <f>M3499+N3499</f>
        <v>3</v>
      </c>
    </row>
    <row r="3500" spans="1:20" x14ac:dyDescent="0.2">
      <c r="A3500" s="2" t="s">
        <v>6164</v>
      </c>
      <c r="B3500" s="2" t="s">
        <v>1762</v>
      </c>
      <c r="C3500" s="2" t="s">
        <v>83</v>
      </c>
      <c r="D3500" s="2" t="str">
        <f>INDEX(Hotels!$C$2:$C$49,MATCH(C3500,Hotels!$A$2:$A$49,0))</f>
        <v>Kochi</v>
      </c>
      <c r="E3500" s="11">
        <v>46025</v>
      </c>
      <c r="F3500" s="11">
        <v>46066</v>
      </c>
      <c r="G3500" s="11">
        <v>46071</v>
      </c>
      <c r="H3500" s="13">
        <f>DATE(YEAR(F3500),MONTH(F3500),1)</f>
        <v>46054</v>
      </c>
      <c r="I3500" s="2">
        <f>G3500-F3500</f>
        <v>5</v>
      </c>
      <c r="J3500" s="2">
        <f>F3500-E3500</f>
        <v>41</v>
      </c>
      <c r="K3500" s="2" t="s">
        <v>2666</v>
      </c>
      <c r="L3500" s="2">
        <v>1</v>
      </c>
      <c r="M3500" s="2">
        <v>2</v>
      </c>
      <c r="N3500" s="2">
        <v>2</v>
      </c>
      <c r="O3500" s="2" t="s">
        <v>2647</v>
      </c>
      <c r="P3500" s="2" t="s">
        <v>2672</v>
      </c>
      <c r="Q3500" s="2" t="s">
        <v>2649</v>
      </c>
      <c r="R3500" s="3">
        <v>31450</v>
      </c>
      <c r="S3500" s="3">
        <f>I3500*L3500*R3500</f>
        <v>157250</v>
      </c>
      <c r="T3500" s="2">
        <f>M3500+N3500</f>
        <v>4</v>
      </c>
    </row>
    <row r="3501" spans="1:20" x14ac:dyDescent="0.2">
      <c r="A3501" s="2" t="s">
        <v>6165</v>
      </c>
      <c r="B3501" s="2" t="s">
        <v>2459</v>
      </c>
      <c r="C3501" s="2" t="s">
        <v>34</v>
      </c>
      <c r="D3501" s="2" t="str">
        <f>INDEX(Hotels!$C$2:$C$49,MATCH(C3501,Hotels!$A$2:$A$49,0))</f>
        <v>Udaipur</v>
      </c>
      <c r="E3501" s="11">
        <v>46025</v>
      </c>
      <c r="F3501" s="11">
        <v>46096</v>
      </c>
      <c r="G3501" s="11">
        <v>46099</v>
      </c>
      <c r="H3501" s="13">
        <f>DATE(YEAR(F3501),MONTH(F3501),1)</f>
        <v>46082</v>
      </c>
      <c r="I3501" s="2">
        <f>G3501-F3501</f>
        <v>3</v>
      </c>
      <c r="J3501" s="2">
        <f>F3501-E3501</f>
        <v>71</v>
      </c>
      <c r="K3501" s="2" t="s">
        <v>2668</v>
      </c>
      <c r="L3501" s="2">
        <v>1</v>
      </c>
      <c r="M3501" s="2">
        <v>2</v>
      </c>
      <c r="N3501" s="2">
        <v>0</v>
      </c>
      <c r="O3501" s="2" t="s">
        <v>2670</v>
      </c>
      <c r="P3501" s="2" t="s">
        <v>2656</v>
      </c>
      <c r="Q3501" s="2" t="s">
        <v>2649</v>
      </c>
      <c r="R3501" s="3">
        <v>6250</v>
      </c>
      <c r="S3501" s="3">
        <f>I3501*L3501*R3501</f>
        <v>18750</v>
      </c>
      <c r="T3501" s="2">
        <f>M3501+N3501</f>
        <v>2</v>
      </c>
    </row>
    <row r="3502" spans="1:20" x14ac:dyDescent="0.2">
      <c r="A3502" s="2" t="s">
        <v>6166</v>
      </c>
      <c r="B3502" s="2" t="s">
        <v>773</v>
      </c>
      <c r="C3502" s="2" t="s">
        <v>122</v>
      </c>
      <c r="D3502" s="2" t="str">
        <f>INDEX(Hotels!$C$2:$C$49,MATCH(C3502,Hotels!$A$2:$A$49,0))</f>
        <v>Varanasi</v>
      </c>
      <c r="E3502" s="11">
        <v>46026</v>
      </c>
      <c r="F3502" s="11">
        <v>46120</v>
      </c>
      <c r="G3502" s="11">
        <v>46125</v>
      </c>
      <c r="H3502" s="13">
        <f>DATE(YEAR(F3502),MONTH(F3502),1)</f>
        <v>46113</v>
      </c>
      <c r="I3502" s="2">
        <f>G3502-F3502</f>
        <v>5</v>
      </c>
      <c r="J3502" s="2">
        <f>F3502-E3502</f>
        <v>94</v>
      </c>
      <c r="K3502" s="2" t="s">
        <v>2668</v>
      </c>
      <c r="L3502" s="2">
        <v>1</v>
      </c>
      <c r="M3502" s="2">
        <v>2</v>
      </c>
      <c r="N3502" s="2">
        <v>0</v>
      </c>
      <c r="O3502" s="2" t="s">
        <v>2683</v>
      </c>
      <c r="P3502" s="2" t="s">
        <v>2656</v>
      </c>
      <c r="Q3502" s="2" t="s">
        <v>2653</v>
      </c>
      <c r="R3502" s="3">
        <v>2150</v>
      </c>
      <c r="S3502" s="3">
        <f>I3502*L3502*R3502</f>
        <v>10750</v>
      </c>
      <c r="T3502" s="2">
        <f>M3502+N3502</f>
        <v>2</v>
      </c>
    </row>
    <row r="3503" spans="1:20" x14ac:dyDescent="0.2">
      <c r="A3503" s="2" t="s">
        <v>6167</v>
      </c>
      <c r="B3503" s="2" t="s">
        <v>811</v>
      </c>
      <c r="C3503" s="2" t="s">
        <v>32</v>
      </c>
      <c r="D3503" s="2" t="str">
        <f>INDEX(Hotels!$C$2:$C$49,MATCH(C3503,Hotels!$A$2:$A$49,0))</f>
        <v>Jaipur</v>
      </c>
      <c r="E3503" s="11">
        <v>46026</v>
      </c>
      <c r="F3503" s="11">
        <v>46026</v>
      </c>
      <c r="G3503" s="11">
        <v>46027</v>
      </c>
      <c r="H3503" s="13">
        <f>DATE(YEAR(F3503),MONTH(F3503),1)</f>
        <v>46023</v>
      </c>
      <c r="I3503" s="2">
        <f>G3503-F3503</f>
        <v>1</v>
      </c>
      <c r="J3503" s="2">
        <f>F3503-E3503</f>
        <v>0</v>
      </c>
      <c r="K3503" s="2" t="s">
        <v>2668</v>
      </c>
      <c r="L3503" s="2">
        <v>1</v>
      </c>
      <c r="M3503" s="2">
        <v>1</v>
      </c>
      <c r="N3503" s="2">
        <v>0</v>
      </c>
      <c r="O3503" s="2" t="s">
        <v>2732</v>
      </c>
      <c r="P3503" s="2" t="s">
        <v>2656</v>
      </c>
      <c r="Q3503" s="2" t="s">
        <v>2649</v>
      </c>
      <c r="R3503" s="3">
        <v>6000</v>
      </c>
      <c r="S3503" s="3">
        <f>I3503*L3503*R3503</f>
        <v>6000</v>
      </c>
      <c r="T3503" s="2">
        <f>M3503+N3503</f>
        <v>1</v>
      </c>
    </row>
    <row r="3504" spans="1:20" x14ac:dyDescent="0.2">
      <c r="A3504" s="2" t="s">
        <v>6168</v>
      </c>
      <c r="B3504" s="2" t="s">
        <v>1159</v>
      </c>
      <c r="C3504" s="2" t="s">
        <v>26</v>
      </c>
      <c r="D3504" s="2" t="str">
        <f>INDEX(Hotels!$C$2:$C$49,MATCH(C3504,Hotels!$A$2:$A$49,0))</f>
        <v>Jaipur</v>
      </c>
      <c r="E3504" s="11">
        <v>46026</v>
      </c>
      <c r="F3504" s="11">
        <v>46116</v>
      </c>
      <c r="G3504" s="11">
        <v>46118</v>
      </c>
      <c r="H3504" s="13">
        <f>DATE(YEAR(F3504),MONTH(F3504),1)</f>
        <v>46113</v>
      </c>
      <c r="I3504" s="2">
        <f>G3504-F3504</f>
        <v>2</v>
      </c>
      <c r="J3504" s="2">
        <f>F3504-E3504</f>
        <v>90</v>
      </c>
      <c r="K3504" s="2" t="s">
        <v>2655</v>
      </c>
      <c r="L3504" s="2">
        <v>2</v>
      </c>
      <c r="M3504" s="2">
        <v>4</v>
      </c>
      <c r="N3504" s="2">
        <v>0</v>
      </c>
      <c r="O3504" s="2" t="s">
        <v>2658</v>
      </c>
      <c r="P3504" s="2" t="s">
        <v>2652</v>
      </c>
      <c r="Q3504" s="2" t="s">
        <v>2653</v>
      </c>
      <c r="R3504" s="3">
        <v>12750</v>
      </c>
      <c r="S3504" s="3">
        <f>I3504*L3504*R3504</f>
        <v>51000</v>
      </c>
      <c r="T3504" s="2">
        <f>M3504+N3504</f>
        <v>4</v>
      </c>
    </row>
    <row r="3505" spans="1:20" x14ac:dyDescent="0.2">
      <c r="A3505" s="2" t="s">
        <v>6169</v>
      </c>
      <c r="B3505" s="2" t="s">
        <v>1458</v>
      </c>
      <c r="C3505" s="2" t="s">
        <v>69</v>
      </c>
      <c r="D3505" s="2" t="str">
        <f>INDEX(Hotels!$C$2:$C$49,MATCH(C3505,Hotels!$A$2:$A$49,0))</f>
        <v>New Delhi</v>
      </c>
      <c r="E3505" s="11">
        <v>46026</v>
      </c>
      <c r="F3505" s="11">
        <v>46028</v>
      </c>
      <c r="G3505" s="11">
        <v>46031</v>
      </c>
      <c r="H3505" s="13">
        <f>DATE(YEAR(F3505),MONTH(F3505),1)</f>
        <v>46023</v>
      </c>
      <c r="I3505" s="2">
        <f>G3505-F3505</f>
        <v>3</v>
      </c>
      <c r="J3505" s="2">
        <f>F3505-E3505</f>
        <v>2</v>
      </c>
      <c r="K3505" s="2" t="s">
        <v>2666</v>
      </c>
      <c r="L3505" s="2">
        <v>1</v>
      </c>
      <c r="M3505" s="2">
        <v>2</v>
      </c>
      <c r="N3505" s="2">
        <v>0</v>
      </c>
      <c r="O3505" s="2" t="s">
        <v>2689</v>
      </c>
      <c r="P3505" s="2" t="s">
        <v>2662</v>
      </c>
      <c r="Q3505" s="2" t="s">
        <v>2653</v>
      </c>
      <c r="R3505" s="3">
        <v>46350</v>
      </c>
      <c r="S3505" s="3">
        <f>I3505*L3505*R3505</f>
        <v>139050</v>
      </c>
      <c r="T3505" s="2">
        <f>M3505+N3505</f>
        <v>2</v>
      </c>
    </row>
    <row r="3506" spans="1:20" x14ac:dyDescent="0.2">
      <c r="A3506" s="2" t="s">
        <v>6170</v>
      </c>
      <c r="B3506" s="2" t="s">
        <v>1763</v>
      </c>
      <c r="C3506" s="2" t="s">
        <v>49</v>
      </c>
      <c r="D3506" s="2" t="str">
        <f>INDEX(Hotels!$C$2:$C$49,MATCH(C3506,Hotels!$A$2:$A$49,0))</f>
        <v>Agra</v>
      </c>
      <c r="E3506" s="11">
        <v>46026</v>
      </c>
      <c r="F3506" s="11">
        <v>46065</v>
      </c>
      <c r="G3506" s="11">
        <v>46067</v>
      </c>
      <c r="H3506" s="13">
        <f>DATE(YEAR(F3506),MONTH(F3506),1)</f>
        <v>46054</v>
      </c>
      <c r="I3506" s="2">
        <f>G3506-F3506</f>
        <v>2</v>
      </c>
      <c r="J3506" s="2">
        <f>F3506-E3506</f>
        <v>39</v>
      </c>
      <c r="K3506" s="2" t="s">
        <v>2655</v>
      </c>
      <c r="L3506" s="2">
        <v>1</v>
      </c>
      <c r="M3506" s="2">
        <v>2</v>
      </c>
      <c r="N3506" s="2">
        <v>0</v>
      </c>
      <c r="O3506" s="2" t="s">
        <v>2651</v>
      </c>
      <c r="P3506" s="2" t="s">
        <v>2652</v>
      </c>
      <c r="Q3506" s="2" t="s">
        <v>2649</v>
      </c>
      <c r="R3506" s="3">
        <v>4250</v>
      </c>
      <c r="S3506" s="3">
        <f>I3506*L3506*R3506</f>
        <v>8500</v>
      </c>
      <c r="T3506" s="2">
        <f>M3506+N3506</f>
        <v>2</v>
      </c>
    </row>
    <row r="3507" spans="1:20" x14ac:dyDescent="0.2">
      <c r="A3507" s="2" t="s">
        <v>6171</v>
      </c>
      <c r="B3507" s="2" t="s">
        <v>1826</v>
      </c>
      <c r="C3507" s="2" t="s">
        <v>118</v>
      </c>
      <c r="D3507" s="2" t="str">
        <f>INDEX(Hotels!$C$2:$C$49,MATCH(C3507,Hotels!$A$2:$A$49,0))</f>
        <v>Rishikesh</v>
      </c>
      <c r="E3507" s="11">
        <v>46026</v>
      </c>
      <c r="F3507" s="11">
        <v>46098</v>
      </c>
      <c r="G3507" s="11">
        <v>46101</v>
      </c>
      <c r="H3507" s="13">
        <f>DATE(YEAR(F3507),MONTH(F3507),1)</f>
        <v>46082</v>
      </c>
      <c r="I3507" s="2">
        <f>G3507-F3507</f>
        <v>3</v>
      </c>
      <c r="J3507" s="2">
        <f>F3507-E3507</f>
        <v>72</v>
      </c>
      <c r="K3507" s="2" t="s">
        <v>2646</v>
      </c>
      <c r="L3507" s="2">
        <v>1</v>
      </c>
      <c r="M3507" s="2">
        <v>2</v>
      </c>
      <c r="N3507" s="2">
        <v>0</v>
      </c>
      <c r="O3507" s="2" t="s">
        <v>2683</v>
      </c>
      <c r="P3507" s="2" t="s">
        <v>2648</v>
      </c>
      <c r="Q3507" s="2" t="s">
        <v>2653</v>
      </c>
      <c r="R3507" s="3">
        <v>17750</v>
      </c>
      <c r="S3507" s="3">
        <f>I3507*L3507*R3507</f>
        <v>53250</v>
      </c>
      <c r="T3507" s="2">
        <f>M3507+N3507</f>
        <v>2</v>
      </c>
    </row>
    <row r="3508" spans="1:20" x14ac:dyDescent="0.2">
      <c r="A3508" s="2" t="s">
        <v>6172</v>
      </c>
      <c r="B3508" s="2" t="s">
        <v>2033</v>
      </c>
      <c r="C3508" s="2" t="s">
        <v>99</v>
      </c>
      <c r="D3508" s="2" t="str">
        <f>INDEX(Hotels!$C$2:$C$49,MATCH(C3508,Hotels!$A$2:$A$49,0))</f>
        <v>Shimla</v>
      </c>
      <c r="E3508" s="11">
        <v>46026</v>
      </c>
      <c r="F3508" s="11">
        <v>46039</v>
      </c>
      <c r="G3508" s="11">
        <v>46043</v>
      </c>
      <c r="H3508" s="13">
        <f>DATE(YEAR(F3508),MONTH(F3508),1)</f>
        <v>46023</v>
      </c>
      <c r="I3508" s="2">
        <f>G3508-F3508</f>
        <v>4</v>
      </c>
      <c r="J3508" s="2">
        <f>F3508-E3508</f>
        <v>13</v>
      </c>
      <c r="K3508" s="2" t="s">
        <v>2668</v>
      </c>
      <c r="L3508" s="2">
        <v>2</v>
      </c>
      <c r="M3508" s="2">
        <v>4</v>
      </c>
      <c r="N3508" s="2">
        <v>0</v>
      </c>
      <c r="O3508" s="2" t="s">
        <v>2658</v>
      </c>
      <c r="P3508" s="2" t="s">
        <v>2648</v>
      </c>
      <c r="Q3508" s="2" t="s">
        <v>2649</v>
      </c>
      <c r="R3508" s="3">
        <v>2500</v>
      </c>
      <c r="S3508" s="3">
        <f>I3508*L3508*R3508</f>
        <v>20000</v>
      </c>
      <c r="T3508" s="2">
        <f>M3508+N3508</f>
        <v>4</v>
      </c>
    </row>
    <row r="3509" spans="1:20" x14ac:dyDescent="0.2">
      <c r="A3509" s="2" t="s">
        <v>6173</v>
      </c>
      <c r="B3509" s="2" t="s">
        <v>848</v>
      </c>
      <c r="C3509" s="2" t="s">
        <v>122</v>
      </c>
      <c r="D3509" s="2" t="str">
        <f>INDEX(Hotels!$C$2:$C$49,MATCH(C3509,Hotels!$A$2:$A$49,0))</f>
        <v>Varanasi</v>
      </c>
      <c r="E3509" s="11">
        <v>46027</v>
      </c>
      <c r="F3509" s="11">
        <v>46053</v>
      </c>
      <c r="G3509" s="11">
        <v>46055</v>
      </c>
      <c r="H3509" s="13">
        <f>DATE(YEAR(F3509),MONTH(F3509),1)</f>
        <v>46023</v>
      </c>
      <c r="I3509" s="2">
        <f>G3509-F3509</f>
        <v>2</v>
      </c>
      <c r="J3509" s="2">
        <f>F3509-E3509</f>
        <v>26</v>
      </c>
      <c r="K3509" s="2" t="s">
        <v>2668</v>
      </c>
      <c r="L3509" s="2">
        <v>1</v>
      </c>
      <c r="M3509" s="2">
        <v>1</v>
      </c>
      <c r="N3509" s="2">
        <v>0</v>
      </c>
      <c r="O3509" s="2" t="s">
        <v>2732</v>
      </c>
      <c r="P3509" s="2" t="s">
        <v>2659</v>
      </c>
      <c r="Q3509" s="2" t="s">
        <v>2653</v>
      </c>
      <c r="R3509" s="3">
        <v>2700</v>
      </c>
      <c r="S3509" s="3">
        <f>I3509*L3509*R3509</f>
        <v>5400</v>
      </c>
      <c r="T3509" s="2">
        <f>M3509+N3509</f>
        <v>1</v>
      </c>
    </row>
    <row r="3510" spans="1:20" x14ac:dyDescent="0.2">
      <c r="A3510" s="2" t="s">
        <v>6174</v>
      </c>
      <c r="B3510" s="2" t="s">
        <v>916</v>
      </c>
      <c r="C3510" s="2" t="s">
        <v>57</v>
      </c>
      <c r="D3510" s="2" t="str">
        <f>INDEX(Hotels!$C$2:$C$49,MATCH(C3510,Hotels!$A$2:$A$49,0))</f>
        <v>Mumbai</v>
      </c>
      <c r="E3510" s="11">
        <v>46027</v>
      </c>
      <c r="F3510" s="11">
        <v>46041</v>
      </c>
      <c r="G3510" s="11">
        <v>46047</v>
      </c>
      <c r="H3510" s="13">
        <f>DATE(YEAR(F3510),MONTH(F3510),1)</f>
        <v>46023</v>
      </c>
      <c r="I3510" s="2">
        <f>G3510-F3510</f>
        <v>6</v>
      </c>
      <c r="J3510" s="2">
        <f>F3510-E3510</f>
        <v>14</v>
      </c>
      <c r="K3510" s="2" t="s">
        <v>2655</v>
      </c>
      <c r="L3510" s="2">
        <v>1</v>
      </c>
      <c r="M3510" s="2">
        <v>2</v>
      </c>
      <c r="N3510" s="2">
        <v>2</v>
      </c>
      <c r="O3510" s="2" t="s">
        <v>2658</v>
      </c>
      <c r="P3510" s="2" t="s">
        <v>2656</v>
      </c>
      <c r="Q3510" s="2" t="s">
        <v>2649</v>
      </c>
      <c r="R3510" s="3">
        <v>12600</v>
      </c>
      <c r="S3510" s="3">
        <f>I3510*L3510*R3510</f>
        <v>75600</v>
      </c>
      <c r="T3510" s="2">
        <f>M3510+N3510</f>
        <v>4</v>
      </c>
    </row>
    <row r="3511" spans="1:20" x14ac:dyDescent="0.2">
      <c r="A3511" s="2" t="s">
        <v>6175</v>
      </c>
      <c r="B3511" s="2" t="s">
        <v>1002</v>
      </c>
      <c r="C3511" s="2" t="s">
        <v>97</v>
      </c>
      <c r="D3511" s="2" t="str">
        <f>INDEX(Hotels!$C$2:$C$49,MATCH(C3511,Hotels!$A$2:$A$49,0))</f>
        <v>Shimla</v>
      </c>
      <c r="E3511" s="11">
        <v>46027</v>
      </c>
      <c r="F3511" s="11">
        <v>46077</v>
      </c>
      <c r="G3511" s="11">
        <v>46082</v>
      </c>
      <c r="H3511" s="13">
        <f>DATE(YEAR(F3511),MONTH(F3511),1)</f>
        <v>46054</v>
      </c>
      <c r="I3511" s="2">
        <f>G3511-F3511</f>
        <v>5</v>
      </c>
      <c r="J3511" s="2">
        <f>F3511-E3511</f>
        <v>50</v>
      </c>
      <c r="K3511" s="2" t="s">
        <v>2646</v>
      </c>
      <c r="L3511" s="2">
        <v>1</v>
      </c>
      <c r="M3511" s="2">
        <v>1</v>
      </c>
      <c r="N3511" s="2">
        <v>0</v>
      </c>
      <c r="O3511" s="2" t="s">
        <v>2658</v>
      </c>
      <c r="P3511" s="2" t="s">
        <v>2656</v>
      </c>
      <c r="Q3511" s="2" t="s">
        <v>2649</v>
      </c>
      <c r="R3511" s="3">
        <v>16500</v>
      </c>
      <c r="S3511" s="3">
        <f>I3511*L3511*R3511</f>
        <v>82500</v>
      </c>
      <c r="T3511" s="2">
        <f>M3511+N3511</f>
        <v>1</v>
      </c>
    </row>
    <row r="3512" spans="1:20" x14ac:dyDescent="0.2">
      <c r="A3512" s="2" t="s">
        <v>6176</v>
      </c>
      <c r="B3512" s="2" t="s">
        <v>1505</v>
      </c>
      <c r="C3512" s="2" t="s">
        <v>29</v>
      </c>
      <c r="D3512" s="2" t="str">
        <f>INDEX(Hotels!$C$2:$C$49,MATCH(C3512,Hotels!$A$2:$A$49,0))</f>
        <v>Jaipur</v>
      </c>
      <c r="E3512" s="11">
        <v>46027</v>
      </c>
      <c r="F3512" s="11">
        <v>46077</v>
      </c>
      <c r="G3512" s="11">
        <v>46079</v>
      </c>
      <c r="H3512" s="13">
        <f>DATE(YEAR(F3512),MONTH(F3512),1)</f>
        <v>46054</v>
      </c>
      <c r="I3512" s="2">
        <f>G3512-F3512</f>
        <v>2</v>
      </c>
      <c r="J3512" s="2">
        <f>F3512-E3512</f>
        <v>50</v>
      </c>
      <c r="K3512" s="2" t="s">
        <v>2668</v>
      </c>
      <c r="L3512" s="2">
        <v>1</v>
      </c>
      <c r="M3512" s="2">
        <v>2</v>
      </c>
      <c r="N3512" s="2">
        <v>0</v>
      </c>
      <c r="O3512" s="2" t="s">
        <v>2670</v>
      </c>
      <c r="P3512" s="2" t="s">
        <v>2652</v>
      </c>
      <c r="Q3512" s="2" t="s">
        <v>2649</v>
      </c>
      <c r="R3512" s="3">
        <v>7150</v>
      </c>
      <c r="S3512" s="3">
        <f>I3512*L3512*R3512</f>
        <v>14300</v>
      </c>
      <c r="T3512" s="2">
        <f>M3512+N3512</f>
        <v>2</v>
      </c>
    </row>
    <row r="3513" spans="1:20" x14ac:dyDescent="0.2">
      <c r="A3513" s="2" t="s">
        <v>6177</v>
      </c>
      <c r="B3513" s="2" t="s">
        <v>1826</v>
      </c>
      <c r="C3513" s="2" t="s">
        <v>13</v>
      </c>
      <c r="D3513" s="2" t="str">
        <f>INDEX(Hotels!$C$2:$C$49,MATCH(C3513,Hotels!$A$2:$A$49,0))</f>
        <v>Goa</v>
      </c>
      <c r="E3513" s="11">
        <v>46027</v>
      </c>
      <c r="F3513" s="11">
        <v>46083</v>
      </c>
      <c r="G3513" s="11">
        <v>46086</v>
      </c>
      <c r="H3513" s="13">
        <f>DATE(YEAR(F3513),MONTH(F3513),1)</f>
        <v>46082</v>
      </c>
      <c r="I3513" s="2">
        <f>G3513-F3513</f>
        <v>3</v>
      </c>
      <c r="J3513" s="2">
        <f>F3513-E3513</f>
        <v>56</v>
      </c>
      <c r="K3513" s="2" t="s">
        <v>2646</v>
      </c>
      <c r="L3513" s="2">
        <v>1</v>
      </c>
      <c r="M3513" s="2">
        <v>2</v>
      </c>
      <c r="N3513" s="2">
        <v>0</v>
      </c>
      <c r="O3513" s="2" t="s">
        <v>2670</v>
      </c>
      <c r="P3513" s="2" t="s">
        <v>2659</v>
      </c>
      <c r="Q3513" s="2" t="s">
        <v>2653</v>
      </c>
      <c r="R3513" s="3">
        <v>20100</v>
      </c>
      <c r="S3513" s="3">
        <f>I3513*L3513*R3513</f>
        <v>60300</v>
      </c>
      <c r="T3513" s="2">
        <f>M3513+N3513</f>
        <v>2</v>
      </c>
    </row>
    <row r="3514" spans="1:20" x14ac:dyDescent="0.2">
      <c r="A3514" s="2" t="s">
        <v>6178</v>
      </c>
      <c r="B3514" s="2" t="s">
        <v>2283</v>
      </c>
      <c r="C3514" s="2" t="s">
        <v>101</v>
      </c>
      <c r="D3514" s="2" t="str">
        <f>INDEX(Hotels!$C$2:$C$49,MATCH(C3514,Hotels!$A$2:$A$49,0))</f>
        <v>Shimla</v>
      </c>
      <c r="E3514" s="11">
        <v>46027</v>
      </c>
      <c r="F3514" s="11">
        <v>46119</v>
      </c>
      <c r="G3514" s="11">
        <v>46121</v>
      </c>
      <c r="H3514" s="13">
        <f>DATE(YEAR(F3514),MONTH(F3514),1)</f>
        <v>46113</v>
      </c>
      <c r="I3514" s="2">
        <f>G3514-F3514</f>
        <v>2</v>
      </c>
      <c r="J3514" s="2">
        <f>F3514-E3514</f>
        <v>92</v>
      </c>
      <c r="K3514" s="2" t="s">
        <v>2646</v>
      </c>
      <c r="L3514" s="2">
        <v>4</v>
      </c>
      <c r="M3514" s="2">
        <v>8</v>
      </c>
      <c r="N3514" s="2">
        <v>0</v>
      </c>
      <c r="O3514" s="2" t="s">
        <v>2661</v>
      </c>
      <c r="P3514" s="2" t="s">
        <v>2662</v>
      </c>
      <c r="Q3514" s="2" t="s">
        <v>2653</v>
      </c>
      <c r="R3514" s="3">
        <v>11500</v>
      </c>
      <c r="S3514" s="3">
        <f>I3514*L3514*R3514</f>
        <v>92000</v>
      </c>
      <c r="T3514" s="2">
        <f>M3514+N3514</f>
        <v>8</v>
      </c>
    </row>
    <row r="3515" spans="1:20" x14ac:dyDescent="0.2">
      <c r="A3515" s="2" t="s">
        <v>6179</v>
      </c>
      <c r="B3515" s="2" t="s">
        <v>229</v>
      </c>
      <c r="C3515" s="2" t="s">
        <v>63</v>
      </c>
      <c r="D3515" s="2" t="str">
        <f>INDEX(Hotels!$C$2:$C$49,MATCH(C3515,Hotels!$A$2:$A$49,0))</f>
        <v>New Delhi</v>
      </c>
      <c r="E3515" s="11">
        <v>46028</v>
      </c>
      <c r="F3515" s="11">
        <v>46044</v>
      </c>
      <c r="G3515" s="11">
        <v>46047</v>
      </c>
      <c r="H3515" s="13">
        <f>DATE(YEAR(F3515),MONTH(F3515),1)</f>
        <v>46023</v>
      </c>
      <c r="I3515" s="2">
        <f>G3515-F3515</f>
        <v>3</v>
      </c>
      <c r="J3515" s="2">
        <f>F3515-E3515</f>
        <v>16</v>
      </c>
      <c r="K3515" s="2" t="s">
        <v>2646</v>
      </c>
      <c r="L3515" s="2">
        <v>1</v>
      </c>
      <c r="M3515" s="2">
        <v>1</v>
      </c>
      <c r="N3515" s="2">
        <v>0</v>
      </c>
      <c r="O3515" s="2" t="s">
        <v>2647</v>
      </c>
      <c r="P3515" s="2" t="s">
        <v>2672</v>
      </c>
      <c r="Q3515" s="2" t="s">
        <v>2653</v>
      </c>
      <c r="R3515" s="3">
        <v>16850</v>
      </c>
      <c r="S3515" s="3">
        <f>I3515*L3515*R3515</f>
        <v>50550</v>
      </c>
      <c r="T3515" s="2">
        <f>M3515+N3515</f>
        <v>1</v>
      </c>
    </row>
    <row r="3516" spans="1:20" x14ac:dyDescent="0.2">
      <c r="A3516" s="2" t="s">
        <v>6180</v>
      </c>
      <c r="B3516" s="2" t="s">
        <v>381</v>
      </c>
      <c r="C3516" s="2" t="s">
        <v>13</v>
      </c>
      <c r="D3516" s="2" t="str">
        <f>INDEX(Hotels!$C$2:$C$49,MATCH(C3516,Hotels!$A$2:$A$49,0))</f>
        <v>Goa</v>
      </c>
      <c r="E3516" s="11">
        <v>46028</v>
      </c>
      <c r="F3516" s="11">
        <v>46028</v>
      </c>
      <c r="G3516" s="11">
        <v>46031</v>
      </c>
      <c r="H3516" s="13">
        <f>DATE(YEAR(F3516),MONTH(F3516),1)</f>
        <v>46023</v>
      </c>
      <c r="I3516" s="2">
        <f>G3516-F3516</f>
        <v>3</v>
      </c>
      <c r="J3516" s="2">
        <f>F3516-E3516</f>
        <v>0</v>
      </c>
      <c r="K3516" s="2" t="s">
        <v>2655</v>
      </c>
      <c r="L3516" s="2">
        <v>1</v>
      </c>
      <c r="M3516" s="2">
        <v>2</v>
      </c>
      <c r="N3516" s="2">
        <v>0</v>
      </c>
      <c r="O3516" s="2" t="s">
        <v>2732</v>
      </c>
      <c r="P3516" s="2" t="s">
        <v>2652</v>
      </c>
      <c r="Q3516" s="2" t="s">
        <v>2649</v>
      </c>
      <c r="R3516" s="3">
        <v>16450</v>
      </c>
      <c r="S3516" s="3">
        <f>I3516*L3516*R3516</f>
        <v>49350</v>
      </c>
      <c r="T3516" s="2">
        <f>M3516+N3516</f>
        <v>2</v>
      </c>
    </row>
    <row r="3517" spans="1:20" x14ac:dyDescent="0.2">
      <c r="A3517" s="2" t="s">
        <v>6181</v>
      </c>
      <c r="B3517" s="2" t="s">
        <v>450</v>
      </c>
      <c r="C3517" s="2" t="s">
        <v>71</v>
      </c>
      <c r="D3517" s="2" t="str">
        <f>INDEX(Hotels!$C$2:$C$49,MATCH(C3517,Hotels!$A$2:$A$49,0))</f>
        <v>New Delhi</v>
      </c>
      <c r="E3517" s="11">
        <v>46028</v>
      </c>
      <c r="F3517" s="11">
        <v>46032</v>
      </c>
      <c r="G3517" s="11">
        <v>46033</v>
      </c>
      <c r="H3517" s="13">
        <f>DATE(YEAR(F3517),MONTH(F3517),1)</f>
        <v>46023</v>
      </c>
      <c r="I3517" s="2">
        <f>G3517-F3517</f>
        <v>1</v>
      </c>
      <c r="J3517" s="2">
        <f>F3517-E3517</f>
        <v>4</v>
      </c>
      <c r="K3517" s="2" t="s">
        <v>2655</v>
      </c>
      <c r="L3517" s="2">
        <v>1</v>
      </c>
      <c r="M3517" s="2">
        <v>1</v>
      </c>
      <c r="N3517" s="2">
        <v>0</v>
      </c>
      <c r="O3517" s="2" t="s">
        <v>2670</v>
      </c>
      <c r="P3517" s="2" t="s">
        <v>2672</v>
      </c>
      <c r="Q3517" s="2" t="s">
        <v>2649</v>
      </c>
      <c r="R3517" s="3">
        <v>10700</v>
      </c>
      <c r="S3517" s="3">
        <f>I3517*L3517*R3517</f>
        <v>10700</v>
      </c>
      <c r="T3517" s="2">
        <f>M3517+N3517</f>
        <v>1</v>
      </c>
    </row>
    <row r="3518" spans="1:20" x14ac:dyDescent="0.2">
      <c r="A3518" s="2" t="s">
        <v>6182</v>
      </c>
      <c r="B3518" s="2" t="s">
        <v>728</v>
      </c>
      <c r="C3518" s="2" t="s">
        <v>34</v>
      </c>
      <c r="D3518" s="2" t="str">
        <f>INDEX(Hotels!$C$2:$C$49,MATCH(C3518,Hotels!$A$2:$A$49,0))</f>
        <v>Udaipur</v>
      </c>
      <c r="E3518" s="11">
        <v>46028</v>
      </c>
      <c r="F3518" s="11">
        <v>46045</v>
      </c>
      <c r="G3518" s="11">
        <v>46048</v>
      </c>
      <c r="H3518" s="13">
        <f>DATE(YEAR(F3518),MONTH(F3518),1)</f>
        <v>46023</v>
      </c>
      <c r="I3518" s="2">
        <f>G3518-F3518</f>
        <v>3</v>
      </c>
      <c r="J3518" s="2">
        <f>F3518-E3518</f>
        <v>17</v>
      </c>
      <c r="K3518" s="2" t="s">
        <v>2668</v>
      </c>
      <c r="L3518" s="2">
        <v>1</v>
      </c>
      <c r="M3518" s="2">
        <v>1</v>
      </c>
      <c r="N3518" s="2">
        <v>0</v>
      </c>
      <c r="O3518" s="2" t="s">
        <v>2689</v>
      </c>
      <c r="P3518" s="2" t="s">
        <v>2656</v>
      </c>
      <c r="Q3518" s="2" t="s">
        <v>2649</v>
      </c>
      <c r="R3518" s="3">
        <v>6200</v>
      </c>
      <c r="S3518" s="3">
        <f>I3518*L3518*R3518</f>
        <v>18600</v>
      </c>
      <c r="T3518" s="2">
        <f>M3518+N3518</f>
        <v>1</v>
      </c>
    </row>
    <row r="3519" spans="1:20" x14ac:dyDescent="0.2">
      <c r="A3519" s="2" t="s">
        <v>6183</v>
      </c>
      <c r="B3519" s="2" t="s">
        <v>974</v>
      </c>
      <c r="C3519" s="2" t="s">
        <v>69</v>
      </c>
      <c r="D3519" s="2" t="str">
        <f>INDEX(Hotels!$C$2:$C$49,MATCH(C3519,Hotels!$A$2:$A$49,0))</f>
        <v>New Delhi</v>
      </c>
      <c r="E3519" s="11">
        <v>46028</v>
      </c>
      <c r="F3519" s="11">
        <v>46034</v>
      </c>
      <c r="G3519" s="11">
        <v>46037</v>
      </c>
      <c r="H3519" s="13">
        <f>DATE(YEAR(F3519),MONTH(F3519),1)</f>
        <v>46023</v>
      </c>
      <c r="I3519" s="2">
        <f>G3519-F3519</f>
        <v>3</v>
      </c>
      <c r="J3519" s="2">
        <f>F3519-E3519</f>
        <v>6</v>
      </c>
      <c r="K3519" s="2" t="s">
        <v>2646</v>
      </c>
      <c r="L3519" s="2">
        <v>1</v>
      </c>
      <c r="M3519" s="2">
        <v>1</v>
      </c>
      <c r="N3519" s="2">
        <v>0</v>
      </c>
      <c r="O3519" s="2" t="s">
        <v>2647</v>
      </c>
      <c r="P3519" s="2" t="s">
        <v>2656</v>
      </c>
      <c r="Q3519" s="2" t="s">
        <v>2649</v>
      </c>
      <c r="R3519" s="3">
        <v>29000</v>
      </c>
      <c r="S3519" s="3">
        <f>I3519*L3519*R3519</f>
        <v>87000</v>
      </c>
      <c r="T3519" s="2">
        <f>M3519+N3519</f>
        <v>1</v>
      </c>
    </row>
    <row r="3520" spans="1:20" x14ac:dyDescent="0.2">
      <c r="A3520" s="2" t="s">
        <v>6184</v>
      </c>
      <c r="B3520" s="2" t="s">
        <v>1225</v>
      </c>
      <c r="C3520" s="2" t="s">
        <v>29</v>
      </c>
      <c r="D3520" s="2" t="str">
        <f>INDEX(Hotels!$C$2:$C$49,MATCH(C3520,Hotels!$A$2:$A$49,0))</f>
        <v>Jaipur</v>
      </c>
      <c r="E3520" s="11">
        <v>46028</v>
      </c>
      <c r="F3520" s="11">
        <v>46077</v>
      </c>
      <c r="G3520" s="11">
        <v>46081</v>
      </c>
      <c r="H3520" s="13">
        <f>DATE(YEAR(F3520),MONTH(F3520),1)</f>
        <v>46054</v>
      </c>
      <c r="I3520" s="2">
        <f>G3520-F3520</f>
        <v>4</v>
      </c>
      <c r="J3520" s="2">
        <f>F3520-E3520</f>
        <v>49</v>
      </c>
      <c r="K3520" s="2" t="s">
        <v>2655</v>
      </c>
      <c r="L3520" s="2">
        <v>1</v>
      </c>
      <c r="M3520" s="2">
        <v>2</v>
      </c>
      <c r="N3520" s="2">
        <v>0</v>
      </c>
      <c r="O3520" s="2" t="s">
        <v>2683</v>
      </c>
      <c r="P3520" s="2" t="s">
        <v>2656</v>
      </c>
      <c r="Q3520" s="2" t="s">
        <v>2649</v>
      </c>
      <c r="R3520" s="3">
        <v>9700</v>
      </c>
      <c r="S3520" s="3">
        <f>I3520*L3520*R3520</f>
        <v>38800</v>
      </c>
      <c r="T3520" s="2">
        <f>M3520+N3520</f>
        <v>2</v>
      </c>
    </row>
    <row r="3521" spans="1:20" x14ac:dyDescent="0.2">
      <c r="A3521" s="2" t="s">
        <v>6185</v>
      </c>
      <c r="B3521" s="2" t="s">
        <v>1367</v>
      </c>
      <c r="C3521" s="2" t="s">
        <v>118</v>
      </c>
      <c r="D3521" s="2" t="str">
        <f>INDEX(Hotels!$C$2:$C$49,MATCH(C3521,Hotels!$A$2:$A$49,0))</f>
        <v>Rishikesh</v>
      </c>
      <c r="E3521" s="11">
        <v>46028</v>
      </c>
      <c r="F3521" s="11">
        <v>46113</v>
      </c>
      <c r="G3521" s="11">
        <v>46117</v>
      </c>
      <c r="H3521" s="13">
        <f>DATE(YEAR(F3521),MONTH(F3521),1)</f>
        <v>46113</v>
      </c>
      <c r="I3521" s="2">
        <f>G3521-F3521</f>
        <v>4</v>
      </c>
      <c r="J3521" s="2">
        <f>F3521-E3521</f>
        <v>85</v>
      </c>
      <c r="K3521" s="2" t="s">
        <v>2666</v>
      </c>
      <c r="L3521" s="2">
        <v>3</v>
      </c>
      <c r="M3521" s="2">
        <v>6</v>
      </c>
      <c r="N3521" s="2">
        <v>0</v>
      </c>
      <c r="O3521" s="2" t="s">
        <v>2651</v>
      </c>
      <c r="P3521" s="2" t="s">
        <v>2656</v>
      </c>
      <c r="Q3521" s="2" t="s">
        <v>2649</v>
      </c>
      <c r="R3521" s="3">
        <v>25500</v>
      </c>
      <c r="S3521" s="3">
        <f>I3521*L3521*R3521</f>
        <v>306000</v>
      </c>
      <c r="T3521" s="2">
        <f>M3521+N3521</f>
        <v>6</v>
      </c>
    </row>
    <row r="3522" spans="1:20" x14ac:dyDescent="0.2">
      <c r="A3522" s="2" t="s">
        <v>6186</v>
      </c>
      <c r="B3522" s="2" t="s">
        <v>1644</v>
      </c>
      <c r="C3522" s="2" t="s">
        <v>53</v>
      </c>
      <c r="D3522" s="2" t="str">
        <f>INDEX(Hotels!$C$2:$C$49,MATCH(C3522,Hotels!$A$2:$A$49,0))</f>
        <v>Mumbai</v>
      </c>
      <c r="E3522" s="11">
        <v>46028</v>
      </c>
      <c r="F3522" s="11">
        <v>46030</v>
      </c>
      <c r="G3522" s="11">
        <v>46033</v>
      </c>
      <c r="H3522" s="13">
        <f>DATE(YEAR(F3522),MONTH(F3522),1)</f>
        <v>46023</v>
      </c>
      <c r="I3522" s="2">
        <f>G3522-F3522</f>
        <v>3</v>
      </c>
      <c r="J3522" s="2">
        <f>F3522-E3522</f>
        <v>2</v>
      </c>
      <c r="K3522" s="2" t="s">
        <v>2646</v>
      </c>
      <c r="L3522" s="2">
        <v>1</v>
      </c>
      <c r="M3522" s="2">
        <v>2</v>
      </c>
      <c r="N3522" s="2">
        <v>0</v>
      </c>
      <c r="O3522" s="2" t="s">
        <v>2689</v>
      </c>
      <c r="P3522" s="2" t="s">
        <v>2659</v>
      </c>
      <c r="Q3522" s="2" t="s">
        <v>2649</v>
      </c>
      <c r="R3522" s="3">
        <v>18850</v>
      </c>
      <c r="S3522" s="3">
        <f>I3522*L3522*R3522</f>
        <v>56550</v>
      </c>
      <c r="T3522" s="2">
        <f>M3522+N3522</f>
        <v>2</v>
      </c>
    </row>
    <row r="3523" spans="1:20" x14ac:dyDescent="0.2">
      <c r="A3523" s="2" t="s">
        <v>6187</v>
      </c>
      <c r="B3523" s="2" t="s">
        <v>1950</v>
      </c>
      <c r="C3523" s="2" t="s">
        <v>69</v>
      </c>
      <c r="D3523" s="2" t="str">
        <f>INDEX(Hotels!$C$2:$C$49,MATCH(C3523,Hotels!$A$2:$A$49,0))</f>
        <v>New Delhi</v>
      </c>
      <c r="E3523" s="11">
        <v>46028</v>
      </c>
      <c r="F3523" s="11">
        <v>46051</v>
      </c>
      <c r="G3523" s="11">
        <v>46053</v>
      </c>
      <c r="H3523" s="13">
        <f>DATE(YEAR(F3523),MONTH(F3523),1)</f>
        <v>46023</v>
      </c>
      <c r="I3523" s="2">
        <f>G3523-F3523</f>
        <v>2</v>
      </c>
      <c r="J3523" s="2">
        <f>F3523-E3523</f>
        <v>23</v>
      </c>
      <c r="K3523" s="2" t="s">
        <v>2666</v>
      </c>
      <c r="L3523" s="2">
        <v>1</v>
      </c>
      <c r="M3523" s="2">
        <v>2</v>
      </c>
      <c r="N3523" s="2">
        <v>0</v>
      </c>
      <c r="O3523" s="2" t="s">
        <v>2683</v>
      </c>
      <c r="P3523" s="2" t="s">
        <v>2662</v>
      </c>
      <c r="Q3523" s="2" t="s">
        <v>2649</v>
      </c>
      <c r="R3523" s="3">
        <v>46000</v>
      </c>
      <c r="S3523" s="3">
        <f>I3523*L3523*R3523</f>
        <v>92000</v>
      </c>
      <c r="T3523" s="2">
        <f>M3523+N3523</f>
        <v>2</v>
      </c>
    </row>
    <row r="3524" spans="1:20" x14ac:dyDescent="0.2">
      <c r="A3524" s="2" t="s">
        <v>6188</v>
      </c>
      <c r="B3524" s="2" t="s">
        <v>2080</v>
      </c>
      <c r="C3524" s="2" t="s">
        <v>129</v>
      </c>
      <c r="D3524" s="2" t="str">
        <f>INDEX(Hotels!$C$2:$C$49,MATCH(C3524,Hotels!$A$2:$A$49,0))</f>
        <v>Varanasi</v>
      </c>
      <c r="E3524" s="11">
        <v>46028</v>
      </c>
      <c r="F3524" s="11">
        <v>46085</v>
      </c>
      <c r="G3524" s="11">
        <v>46089</v>
      </c>
      <c r="H3524" s="13">
        <f>DATE(YEAR(F3524),MONTH(F3524),1)</f>
        <v>46082</v>
      </c>
      <c r="I3524" s="2">
        <f>G3524-F3524</f>
        <v>4</v>
      </c>
      <c r="J3524" s="2">
        <f>F3524-E3524</f>
        <v>57</v>
      </c>
      <c r="K3524" s="2" t="s">
        <v>2668</v>
      </c>
      <c r="L3524" s="2">
        <v>1</v>
      </c>
      <c r="M3524" s="2">
        <v>2</v>
      </c>
      <c r="N3524" s="2">
        <v>0</v>
      </c>
      <c r="O3524" s="2" t="s">
        <v>2689</v>
      </c>
      <c r="P3524" s="2" t="s">
        <v>2672</v>
      </c>
      <c r="Q3524" s="2" t="s">
        <v>2649</v>
      </c>
      <c r="R3524" s="3">
        <v>4000</v>
      </c>
      <c r="S3524" s="3">
        <f>I3524*L3524*R3524</f>
        <v>16000</v>
      </c>
      <c r="T3524" s="2">
        <f>M3524+N3524</f>
        <v>2</v>
      </c>
    </row>
    <row r="3525" spans="1:20" x14ac:dyDescent="0.2">
      <c r="A3525" s="2" t="s">
        <v>6189</v>
      </c>
      <c r="B3525" s="2" t="s">
        <v>2226</v>
      </c>
      <c r="C3525" s="2" t="s">
        <v>69</v>
      </c>
      <c r="D3525" s="2" t="str">
        <f>INDEX(Hotels!$C$2:$C$49,MATCH(C3525,Hotels!$A$2:$A$49,0))</f>
        <v>New Delhi</v>
      </c>
      <c r="E3525" s="11">
        <v>46028</v>
      </c>
      <c r="F3525" s="11">
        <v>46100</v>
      </c>
      <c r="G3525" s="11">
        <v>46105</v>
      </c>
      <c r="H3525" s="13">
        <f>DATE(YEAR(F3525),MONTH(F3525),1)</f>
        <v>46082</v>
      </c>
      <c r="I3525" s="2">
        <f>G3525-F3525</f>
        <v>5</v>
      </c>
      <c r="J3525" s="2">
        <f>F3525-E3525</f>
        <v>72</v>
      </c>
      <c r="K3525" s="2" t="s">
        <v>2655</v>
      </c>
      <c r="L3525" s="2">
        <v>1</v>
      </c>
      <c r="M3525" s="2">
        <v>3</v>
      </c>
      <c r="N3525" s="2">
        <v>0</v>
      </c>
      <c r="O3525" s="2" t="s">
        <v>2689</v>
      </c>
      <c r="P3525" s="2" t="s">
        <v>2652</v>
      </c>
      <c r="Q3525" s="2" t="s">
        <v>2664</v>
      </c>
      <c r="R3525" s="3">
        <v>22100</v>
      </c>
      <c r="S3525" s="3">
        <f>I3525*L3525*R3525</f>
        <v>110500</v>
      </c>
      <c r="T3525" s="2">
        <f>M3525+N3525</f>
        <v>3</v>
      </c>
    </row>
    <row r="3526" spans="1:20" x14ac:dyDescent="0.2">
      <c r="A3526" s="2" t="s">
        <v>6190</v>
      </c>
      <c r="B3526" s="2" t="s">
        <v>2361</v>
      </c>
      <c r="C3526" s="2" t="s">
        <v>37</v>
      </c>
      <c r="D3526" s="2" t="str">
        <f>INDEX(Hotels!$C$2:$C$49,MATCH(C3526,Hotels!$A$2:$A$49,0))</f>
        <v>Udaipur</v>
      </c>
      <c r="E3526" s="11">
        <v>46028</v>
      </c>
      <c r="F3526" s="11">
        <v>46095</v>
      </c>
      <c r="G3526" s="11">
        <v>46100</v>
      </c>
      <c r="H3526" s="13">
        <f>DATE(YEAR(F3526),MONTH(F3526),1)</f>
        <v>46082</v>
      </c>
      <c r="I3526" s="2">
        <f>G3526-F3526</f>
        <v>5</v>
      </c>
      <c r="J3526" s="2">
        <f>F3526-E3526</f>
        <v>67</v>
      </c>
      <c r="K3526" s="2" t="s">
        <v>2646</v>
      </c>
      <c r="L3526" s="2">
        <v>1</v>
      </c>
      <c r="M3526" s="2">
        <v>2</v>
      </c>
      <c r="N3526" s="2">
        <v>0</v>
      </c>
      <c r="O3526" s="2" t="s">
        <v>2651</v>
      </c>
      <c r="P3526" s="2" t="s">
        <v>2672</v>
      </c>
      <c r="Q3526" s="2" t="s">
        <v>2649</v>
      </c>
      <c r="R3526" s="3">
        <v>27750</v>
      </c>
      <c r="S3526" s="3">
        <f>I3526*L3526*R3526</f>
        <v>138750</v>
      </c>
      <c r="T3526" s="2">
        <f>M3526+N3526</f>
        <v>2</v>
      </c>
    </row>
    <row r="3527" spans="1:20" x14ac:dyDescent="0.2">
      <c r="A3527" s="2" t="s">
        <v>6191</v>
      </c>
      <c r="B3527" s="2" t="s">
        <v>2495</v>
      </c>
      <c r="C3527" s="2" t="s">
        <v>47</v>
      </c>
      <c r="D3527" s="2" t="str">
        <f>INDEX(Hotels!$C$2:$C$49,MATCH(C3527,Hotels!$A$2:$A$49,0))</f>
        <v>Agra</v>
      </c>
      <c r="E3527" s="11">
        <v>46028</v>
      </c>
      <c r="F3527" s="11">
        <v>46034</v>
      </c>
      <c r="G3527" s="11">
        <v>46036</v>
      </c>
      <c r="H3527" s="13">
        <f>DATE(YEAR(F3527),MONTH(F3527),1)</f>
        <v>46023</v>
      </c>
      <c r="I3527" s="2">
        <f>G3527-F3527</f>
        <v>2</v>
      </c>
      <c r="J3527" s="2">
        <f>F3527-E3527</f>
        <v>6</v>
      </c>
      <c r="K3527" s="2" t="s">
        <v>2666</v>
      </c>
      <c r="L3527" s="2">
        <v>1</v>
      </c>
      <c r="M3527" s="2">
        <v>2</v>
      </c>
      <c r="N3527" s="2">
        <v>0</v>
      </c>
      <c r="O3527" s="2" t="s">
        <v>2670</v>
      </c>
      <c r="P3527" s="2" t="s">
        <v>2662</v>
      </c>
      <c r="Q3527" s="2" t="s">
        <v>2649</v>
      </c>
      <c r="R3527" s="3">
        <v>15800</v>
      </c>
      <c r="S3527" s="3">
        <f>I3527*L3527*R3527</f>
        <v>31600</v>
      </c>
      <c r="T3527" s="2">
        <f>M3527+N3527</f>
        <v>2</v>
      </c>
    </row>
    <row r="3528" spans="1:20" x14ac:dyDescent="0.2">
      <c r="A3528" s="2" t="s">
        <v>6192</v>
      </c>
      <c r="B3528" s="2" t="s">
        <v>192</v>
      </c>
      <c r="C3528" s="2" t="s">
        <v>103</v>
      </c>
      <c r="D3528" s="2" t="str">
        <f>INDEX(Hotels!$C$2:$C$49,MATCH(C3528,Hotels!$A$2:$A$49,0))</f>
        <v>Manali</v>
      </c>
      <c r="E3528" s="11">
        <v>46029</v>
      </c>
      <c r="F3528" s="11">
        <v>46033</v>
      </c>
      <c r="G3528" s="11">
        <v>46039</v>
      </c>
      <c r="H3528" s="13">
        <f>DATE(YEAR(F3528),MONTH(F3528),1)</f>
        <v>46023</v>
      </c>
      <c r="I3528" s="2">
        <f>G3528-F3528</f>
        <v>6</v>
      </c>
      <c r="J3528" s="2">
        <f>F3528-E3528</f>
        <v>4</v>
      </c>
      <c r="K3528" s="2" t="s">
        <v>2655</v>
      </c>
      <c r="L3528" s="2">
        <v>1</v>
      </c>
      <c r="M3528" s="2">
        <v>2</v>
      </c>
      <c r="N3528" s="2">
        <v>1</v>
      </c>
      <c r="O3528" s="2" t="s">
        <v>2647</v>
      </c>
      <c r="P3528" s="2" t="s">
        <v>2652</v>
      </c>
      <c r="Q3528" s="2" t="s">
        <v>2649</v>
      </c>
      <c r="R3528" s="3">
        <v>4950</v>
      </c>
      <c r="S3528" s="3">
        <f>I3528*L3528*R3528</f>
        <v>29700</v>
      </c>
      <c r="T3528" s="2">
        <f>M3528+N3528</f>
        <v>3</v>
      </c>
    </row>
    <row r="3529" spans="1:20" x14ac:dyDescent="0.2">
      <c r="A3529" s="2" t="s">
        <v>6193</v>
      </c>
      <c r="B3529" s="2" t="s">
        <v>203</v>
      </c>
      <c r="C3529" s="2" t="s">
        <v>51</v>
      </c>
      <c r="D3529" s="2" t="str">
        <f>INDEX(Hotels!$C$2:$C$49,MATCH(C3529,Hotels!$A$2:$A$49,0))</f>
        <v>Agra</v>
      </c>
      <c r="E3529" s="11">
        <v>46029</v>
      </c>
      <c r="F3529" s="11">
        <v>46113</v>
      </c>
      <c r="G3529" s="11">
        <v>46115</v>
      </c>
      <c r="H3529" s="13">
        <f>DATE(YEAR(F3529),MONTH(F3529),1)</f>
        <v>46113</v>
      </c>
      <c r="I3529" s="2">
        <f>G3529-F3529</f>
        <v>2</v>
      </c>
      <c r="J3529" s="2">
        <f>F3529-E3529</f>
        <v>84</v>
      </c>
      <c r="K3529" s="2" t="s">
        <v>2666</v>
      </c>
      <c r="L3529" s="2">
        <v>1</v>
      </c>
      <c r="M3529" s="2">
        <v>2</v>
      </c>
      <c r="N3529" s="2">
        <v>0</v>
      </c>
      <c r="O3529" s="2" t="s">
        <v>2689</v>
      </c>
      <c r="P3529" s="2" t="s">
        <v>2648</v>
      </c>
      <c r="Q3529" s="2" t="s">
        <v>2649</v>
      </c>
      <c r="R3529" s="3">
        <v>20000</v>
      </c>
      <c r="S3529" s="3">
        <f>I3529*L3529*R3529</f>
        <v>40000</v>
      </c>
      <c r="T3529" s="2">
        <f>M3529+N3529</f>
        <v>2</v>
      </c>
    </row>
    <row r="3530" spans="1:20" x14ac:dyDescent="0.2">
      <c r="A3530" s="2" t="s">
        <v>6194</v>
      </c>
      <c r="B3530" s="2" t="s">
        <v>545</v>
      </c>
      <c r="C3530" s="2" t="s">
        <v>26</v>
      </c>
      <c r="D3530" s="2" t="str">
        <f>INDEX(Hotels!$C$2:$C$49,MATCH(C3530,Hotels!$A$2:$A$49,0))</f>
        <v>Jaipur</v>
      </c>
      <c r="E3530" s="11">
        <v>46029</v>
      </c>
      <c r="F3530" s="11">
        <v>46058</v>
      </c>
      <c r="G3530" s="11">
        <v>46063</v>
      </c>
      <c r="H3530" s="13">
        <f>DATE(YEAR(F3530),MONTH(F3530),1)</f>
        <v>46054</v>
      </c>
      <c r="I3530" s="2">
        <f>G3530-F3530</f>
        <v>5</v>
      </c>
      <c r="J3530" s="2">
        <f>F3530-E3530</f>
        <v>29</v>
      </c>
      <c r="K3530" s="2" t="s">
        <v>2655</v>
      </c>
      <c r="L3530" s="2">
        <v>1</v>
      </c>
      <c r="M3530" s="2">
        <v>2</v>
      </c>
      <c r="N3530" s="2">
        <v>0</v>
      </c>
      <c r="O3530" s="2" t="s">
        <v>2683</v>
      </c>
      <c r="P3530" s="2" t="s">
        <v>2652</v>
      </c>
      <c r="Q3530" s="2" t="s">
        <v>2649</v>
      </c>
      <c r="R3530" s="3">
        <v>15650</v>
      </c>
      <c r="S3530" s="3">
        <f>I3530*L3530*R3530</f>
        <v>78250</v>
      </c>
      <c r="T3530" s="2">
        <f>M3530+N3530</f>
        <v>2</v>
      </c>
    </row>
    <row r="3531" spans="1:20" x14ac:dyDescent="0.2">
      <c r="A3531" s="2" t="s">
        <v>6195</v>
      </c>
      <c r="B3531" s="2" t="s">
        <v>726</v>
      </c>
      <c r="C3531" s="2" t="s">
        <v>97</v>
      </c>
      <c r="D3531" s="2" t="str">
        <f>INDEX(Hotels!$C$2:$C$49,MATCH(C3531,Hotels!$A$2:$A$49,0))</f>
        <v>Shimla</v>
      </c>
      <c r="E3531" s="11">
        <v>46029</v>
      </c>
      <c r="F3531" s="11">
        <v>46076</v>
      </c>
      <c r="G3531" s="11">
        <v>46079</v>
      </c>
      <c r="H3531" s="13">
        <f>DATE(YEAR(F3531),MONTH(F3531),1)</f>
        <v>46054</v>
      </c>
      <c r="I3531" s="2">
        <f>G3531-F3531</f>
        <v>3</v>
      </c>
      <c r="J3531" s="2">
        <f>F3531-E3531</f>
        <v>47</v>
      </c>
      <c r="K3531" s="2" t="s">
        <v>2668</v>
      </c>
      <c r="L3531" s="2">
        <v>1</v>
      </c>
      <c r="M3531" s="2">
        <v>2</v>
      </c>
      <c r="N3531" s="2">
        <v>0</v>
      </c>
      <c r="O3531" s="2" t="s">
        <v>2683</v>
      </c>
      <c r="P3531" s="2" t="s">
        <v>2672</v>
      </c>
      <c r="Q3531" s="2" t="s">
        <v>2649</v>
      </c>
      <c r="R3531" s="3">
        <v>7900</v>
      </c>
      <c r="S3531" s="3">
        <f>I3531*L3531*R3531</f>
        <v>23700</v>
      </c>
      <c r="T3531" s="2">
        <f>M3531+N3531</f>
        <v>2</v>
      </c>
    </row>
    <row r="3532" spans="1:20" x14ac:dyDescent="0.2">
      <c r="A3532" s="2" t="s">
        <v>6196</v>
      </c>
      <c r="B3532" s="2" t="s">
        <v>1304</v>
      </c>
      <c r="C3532" s="2" t="s">
        <v>63</v>
      </c>
      <c r="D3532" s="2" t="str">
        <f>INDEX(Hotels!$C$2:$C$49,MATCH(C3532,Hotels!$A$2:$A$49,0))</f>
        <v>New Delhi</v>
      </c>
      <c r="E3532" s="11">
        <v>46029</v>
      </c>
      <c r="F3532" s="11">
        <v>46029</v>
      </c>
      <c r="G3532" s="11">
        <v>46033</v>
      </c>
      <c r="H3532" s="13">
        <f>DATE(YEAR(F3532),MONTH(F3532),1)</f>
        <v>46023</v>
      </c>
      <c r="I3532" s="2">
        <f>G3532-F3532</f>
        <v>4</v>
      </c>
      <c r="J3532" s="2">
        <f>F3532-E3532</f>
        <v>0</v>
      </c>
      <c r="K3532" s="2" t="s">
        <v>2655</v>
      </c>
      <c r="L3532" s="2">
        <v>1</v>
      </c>
      <c r="M3532" s="2">
        <v>2</v>
      </c>
      <c r="N3532" s="2">
        <v>0</v>
      </c>
      <c r="O3532" s="2" t="s">
        <v>2647</v>
      </c>
      <c r="P3532" s="2" t="s">
        <v>2656</v>
      </c>
      <c r="Q3532" s="2" t="s">
        <v>2649</v>
      </c>
      <c r="R3532" s="3">
        <v>11950</v>
      </c>
      <c r="S3532" s="3">
        <f>I3532*L3532*R3532</f>
        <v>47800</v>
      </c>
      <c r="T3532" s="2">
        <f>M3532+N3532</f>
        <v>2</v>
      </c>
    </row>
    <row r="3533" spans="1:20" x14ac:dyDescent="0.2">
      <c r="A3533" s="2" t="s">
        <v>6197</v>
      </c>
      <c r="B3533" s="2" t="s">
        <v>1338</v>
      </c>
      <c r="C3533" s="2" t="s">
        <v>112</v>
      </c>
      <c r="D3533" s="2" t="str">
        <f>INDEX(Hotels!$C$2:$C$49,MATCH(C3533,Hotels!$A$2:$A$49,0))</f>
        <v>Rishikesh</v>
      </c>
      <c r="E3533" s="11">
        <v>46029</v>
      </c>
      <c r="F3533" s="11">
        <v>46118</v>
      </c>
      <c r="G3533" s="11">
        <v>46121</v>
      </c>
      <c r="H3533" s="13">
        <f>DATE(YEAR(F3533),MONTH(F3533),1)</f>
        <v>46113</v>
      </c>
      <c r="I3533" s="2">
        <f>G3533-F3533</f>
        <v>3</v>
      </c>
      <c r="J3533" s="2">
        <f>F3533-E3533</f>
        <v>89</v>
      </c>
      <c r="K3533" s="2" t="s">
        <v>2666</v>
      </c>
      <c r="L3533" s="2">
        <v>1</v>
      </c>
      <c r="M3533" s="2">
        <v>2</v>
      </c>
      <c r="N3533" s="2">
        <v>0</v>
      </c>
      <c r="O3533" s="2" t="s">
        <v>2670</v>
      </c>
      <c r="P3533" s="2" t="s">
        <v>2652</v>
      </c>
      <c r="Q3533" s="2" t="s">
        <v>2649</v>
      </c>
      <c r="R3533" s="3">
        <v>15150</v>
      </c>
      <c r="S3533" s="3">
        <f>I3533*L3533*R3533</f>
        <v>45450</v>
      </c>
      <c r="T3533" s="2">
        <f>M3533+N3533</f>
        <v>2</v>
      </c>
    </row>
    <row r="3534" spans="1:20" x14ac:dyDescent="0.2">
      <c r="A3534" s="2" t="s">
        <v>6198</v>
      </c>
      <c r="B3534" s="2" t="s">
        <v>1803</v>
      </c>
      <c r="C3534" s="2" t="s">
        <v>110</v>
      </c>
      <c r="D3534" s="2" t="str">
        <f>INDEX(Hotels!$C$2:$C$49,MATCH(C3534,Hotels!$A$2:$A$49,0))</f>
        <v>Manali</v>
      </c>
      <c r="E3534" s="11">
        <v>46029</v>
      </c>
      <c r="F3534" s="11">
        <v>46049</v>
      </c>
      <c r="G3534" s="11">
        <v>46053</v>
      </c>
      <c r="H3534" s="13">
        <f>DATE(YEAR(F3534),MONTH(F3534),1)</f>
        <v>46023</v>
      </c>
      <c r="I3534" s="2">
        <f>G3534-F3534</f>
        <v>4</v>
      </c>
      <c r="J3534" s="2">
        <f>F3534-E3534</f>
        <v>20</v>
      </c>
      <c r="K3534" s="2" t="s">
        <v>2668</v>
      </c>
      <c r="L3534" s="2">
        <v>1</v>
      </c>
      <c r="M3534" s="2">
        <v>1</v>
      </c>
      <c r="N3534" s="2">
        <v>0</v>
      </c>
      <c r="O3534" s="2" t="s">
        <v>2683</v>
      </c>
      <c r="P3534" s="2" t="s">
        <v>2648</v>
      </c>
      <c r="Q3534" s="2" t="s">
        <v>2649</v>
      </c>
      <c r="R3534" s="3">
        <v>5500</v>
      </c>
      <c r="S3534" s="3">
        <f>I3534*L3534*R3534</f>
        <v>22000</v>
      </c>
      <c r="T3534" s="2">
        <f>M3534+N3534</f>
        <v>1</v>
      </c>
    </row>
    <row r="3535" spans="1:20" x14ac:dyDescent="0.2">
      <c r="A3535" s="2" t="s">
        <v>6199</v>
      </c>
      <c r="B3535" s="2" t="s">
        <v>2248</v>
      </c>
      <c r="C3535" s="2" t="s">
        <v>43</v>
      </c>
      <c r="D3535" s="2" t="str">
        <f>INDEX(Hotels!$C$2:$C$49,MATCH(C3535,Hotels!$A$2:$A$49,0))</f>
        <v>Agra</v>
      </c>
      <c r="E3535" s="11">
        <v>46029</v>
      </c>
      <c r="F3535" s="11">
        <v>46060</v>
      </c>
      <c r="G3535" s="11">
        <v>46064</v>
      </c>
      <c r="H3535" s="13">
        <f>DATE(YEAR(F3535),MONTH(F3535),1)</f>
        <v>46054</v>
      </c>
      <c r="I3535" s="2">
        <f>G3535-F3535</f>
        <v>4</v>
      </c>
      <c r="J3535" s="2">
        <f>F3535-E3535</f>
        <v>31</v>
      </c>
      <c r="K3535" s="2" t="s">
        <v>2668</v>
      </c>
      <c r="L3535" s="2">
        <v>1</v>
      </c>
      <c r="M3535" s="2">
        <v>2</v>
      </c>
      <c r="N3535" s="2">
        <v>2</v>
      </c>
      <c r="O3535" s="2" t="s">
        <v>2670</v>
      </c>
      <c r="P3535" s="2" t="s">
        <v>2672</v>
      </c>
      <c r="Q3535" s="2" t="s">
        <v>2649</v>
      </c>
      <c r="R3535" s="3">
        <v>5100</v>
      </c>
      <c r="S3535" s="3">
        <f>I3535*L3535*R3535</f>
        <v>20400</v>
      </c>
      <c r="T3535" s="2">
        <f>M3535+N3535</f>
        <v>4</v>
      </c>
    </row>
    <row r="3536" spans="1:20" x14ac:dyDescent="0.2">
      <c r="A3536" s="2" t="s">
        <v>6200</v>
      </c>
      <c r="B3536" s="2" t="s">
        <v>2321</v>
      </c>
      <c r="C3536" s="2" t="s">
        <v>51</v>
      </c>
      <c r="D3536" s="2" t="str">
        <f>INDEX(Hotels!$C$2:$C$49,MATCH(C3536,Hotels!$A$2:$A$49,0))</f>
        <v>Agra</v>
      </c>
      <c r="E3536" s="11">
        <v>46029</v>
      </c>
      <c r="F3536" s="11">
        <v>46037</v>
      </c>
      <c r="G3536" s="11">
        <v>46039</v>
      </c>
      <c r="H3536" s="13">
        <f>DATE(YEAR(F3536),MONTH(F3536),1)</f>
        <v>46023</v>
      </c>
      <c r="I3536" s="2">
        <f>G3536-F3536</f>
        <v>2</v>
      </c>
      <c r="J3536" s="2">
        <f>F3536-E3536</f>
        <v>8</v>
      </c>
      <c r="K3536" s="2" t="s">
        <v>2646</v>
      </c>
      <c r="L3536" s="2">
        <v>1</v>
      </c>
      <c r="M3536" s="2">
        <v>1</v>
      </c>
      <c r="N3536" s="2">
        <v>0</v>
      </c>
      <c r="O3536" s="2" t="s">
        <v>2732</v>
      </c>
      <c r="P3536" s="2" t="s">
        <v>2656</v>
      </c>
      <c r="Q3536" s="2" t="s">
        <v>2649</v>
      </c>
      <c r="R3536" s="3">
        <v>18050</v>
      </c>
      <c r="S3536" s="3">
        <f>I3536*L3536*R3536</f>
        <v>36100</v>
      </c>
      <c r="T3536" s="2">
        <f>M3536+N3536</f>
        <v>1</v>
      </c>
    </row>
    <row r="3537" spans="1:20" x14ac:dyDescent="0.2">
      <c r="A3537" s="2" t="s">
        <v>6201</v>
      </c>
      <c r="B3537" s="2" t="s">
        <v>2375</v>
      </c>
      <c r="C3537" s="2" t="s">
        <v>37</v>
      </c>
      <c r="D3537" s="2" t="str">
        <f>INDEX(Hotels!$C$2:$C$49,MATCH(C3537,Hotels!$A$2:$A$49,0))</f>
        <v>Udaipur</v>
      </c>
      <c r="E3537" s="11">
        <v>46029</v>
      </c>
      <c r="F3537" s="11">
        <v>46047</v>
      </c>
      <c r="G3537" s="11">
        <v>46049</v>
      </c>
      <c r="H3537" s="13">
        <f>DATE(YEAR(F3537),MONTH(F3537),1)</f>
        <v>46023</v>
      </c>
      <c r="I3537" s="2">
        <f>G3537-F3537</f>
        <v>2</v>
      </c>
      <c r="J3537" s="2">
        <f>F3537-E3537</f>
        <v>18</v>
      </c>
      <c r="K3537" s="2" t="s">
        <v>2646</v>
      </c>
      <c r="L3537" s="2">
        <v>1</v>
      </c>
      <c r="M3537" s="2">
        <v>1</v>
      </c>
      <c r="N3537" s="2">
        <v>0</v>
      </c>
      <c r="O3537" s="2" t="s">
        <v>2647</v>
      </c>
      <c r="P3537" s="2" t="s">
        <v>2656</v>
      </c>
      <c r="Q3537" s="2" t="s">
        <v>2649</v>
      </c>
      <c r="R3537" s="3">
        <v>27250</v>
      </c>
      <c r="S3537" s="3">
        <f>I3537*L3537*R3537</f>
        <v>54500</v>
      </c>
      <c r="T3537" s="2">
        <f>M3537+N3537</f>
        <v>1</v>
      </c>
    </row>
    <row r="3538" spans="1:20" x14ac:dyDescent="0.2">
      <c r="A3538" s="2" t="s">
        <v>6202</v>
      </c>
      <c r="B3538" s="2" t="s">
        <v>272</v>
      </c>
      <c r="C3538" s="2" t="s">
        <v>97</v>
      </c>
      <c r="D3538" s="2" t="str">
        <f>INDEX(Hotels!$C$2:$C$49,MATCH(C3538,Hotels!$A$2:$A$49,0))</f>
        <v>Shimla</v>
      </c>
      <c r="E3538" s="11">
        <v>46030</v>
      </c>
      <c r="F3538" s="11">
        <v>46143</v>
      </c>
      <c r="G3538" s="11">
        <v>46145</v>
      </c>
      <c r="H3538" s="13">
        <f>DATE(YEAR(F3538),MONTH(F3538),1)</f>
        <v>46143</v>
      </c>
      <c r="I3538" s="2">
        <f>G3538-F3538</f>
        <v>2</v>
      </c>
      <c r="J3538" s="2">
        <f>F3538-E3538</f>
        <v>113</v>
      </c>
      <c r="K3538" s="2" t="s">
        <v>2646</v>
      </c>
      <c r="L3538" s="2">
        <v>1</v>
      </c>
      <c r="M3538" s="2">
        <v>2</v>
      </c>
      <c r="N3538" s="2">
        <v>0</v>
      </c>
      <c r="O3538" s="2" t="s">
        <v>2689</v>
      </c>
      <c r="P3538" s="2" t="s">
        <v>2656</v>
      </c>
      <c r="Q3538" s="2" t="s">
        <v>2653</v>
      </c>
      <c r="R3538" s="3">
        <v>19700</v>
      </c>
      <c r="S3538" s="3">
        <f>I3538*L3538*R3538</f>
        <v>39400</v>
      </c>
      <c r="T3538" s="2">
        <f>M3538+N3538</f>
        <v>2</v>
      </c>
    </row>
    <row r="3539" spans="1:20" x14ac:dyDescent="0.2">
      <c r="A3539" s="2" t="s">
        <v>6203</v>
      </c>
      <c r="B3539" s="2" t="s">
        <v>659</v>
      </c>
      <c r="C3539" s="2" t="s">
        <v>97</v>
      </c>
      <c r="D3539" s="2" t="str">
        <f>INDEX(Hotels!$C$2:$C$49,MATCH(C3539,Hotels!$A$2:$A$49,0))</f>
        <v>Shimla</v>
      </c>
      <c r="E3539" s="11">
        <v>46030</v>
      </c>
      <c r="F3539" s="11">
        <v>46037</v>
      </c>
      <c r="G3539" s="11">
        <v>46040</v>
      </c>
      <c r="H3539" s="13">
        <f>DATE(YEAR(F3539),MONTH(F3539),1)</f>
        <v>46023</v>
      </c>
      <c r="I3539" s="2">
        <f>G3539-F3539</f>
        <v>3</v>
      </c>
      <c r="J3539" s="2">
        <f>F3539-E3539</f>
        <v>7</v>
      </c>
      <c r="K3539" s="2" t="s">
        <v>2668</v>
      </c>
      <c r="L3539" s="2">
        <v>1</v>
      </c>
      <c r="M3539" s="2">
        <v>2</v>
      </c>
      <c r="N3539" s="2">
        <v>2</v>
      </c>
      <c r="O3539" s="2" t="s">
        <v>2647</v>
      </c>
      <c r="P3539" s="2" t="s">
        <v>2652</v>
      </c>
      <c r="Q3539" s="2" t="s">
        <v>2649</v>
      </c>
      <c r="R3539" s="3">
        <v>8300</v>
      </c>
      <c r="S3539" s="3">
        <f>I3539*L3539*R3539</f>
        <v>24900</v>
      </c>
      <c r="T3539" s="2">
        <f>M3539+N3539</f>
        <v>4</v>
      </c>
    </row>
    <row r="3540" spans="1:20" x14ac:dyDescent="0.2">
      <c r="A3540" s="2" t="s">
        <v>6204</v>
      </c>
      <c r="B3540" s="2" t="s">
        <v>2033</v>
      </c>
      <c r="C3540" s="2" t="s">
        <v>87</v>
      </c>
      <c r="D3540" s="2" t="str">
        <f>INDEX(Hotels!$C$2:$C$49,MATCH(C3540,Hotels!$A$2:$A$49,0))</f>
        <v>Kochi</v>
      </c>
      <c r="E3540" s="11">
        <v>46030</v>
      </c>
      <c r="F3540" s="11">
        <v>46126</v>
      </c>
      <c r="G3540" s="11">
        <v>46130</v>
      </c>
      <c r="H3540" s="13">
        <f>DATE(YEAR(F3540),MONTH(F3540),1)</f>
        <v>46113</v>
      </c>
      <c r="I3540" s="2">
        <f>G3540-F3540</f>
        <v>4</v>
      </c>
      <c r="J3540" s="2">
        <f>F3540-E3540</f>
        <v>96</v>
      </c>
      <c r="K3540" s="2" t="s">
        <v>2655</v>
      </c>
      <c r="L3540" s="2">
        <v>4</v>
      </c>
      <c r="M3540" s="2">
        <v>8</v>
      </c>
      <c r="N3540" s="2">
        <v>0</v>
      </c>
      <c r="O3540" s="2" t="s">
        <v>2658</v>
      </c>
      <c r="P3540" s="2" t="s">
        <v>2652</v>
      </c>
      <c r="Q3540" s="2" t="s">
        <v>2649</v>
      </c>
      <c r="R3540" s="3">
        <v>6100</v>
      </c>
      <c r="S3540" s="3">
        <f>I3540*L3540*R3540</f>
        <v>97600</v>
      </c>
      <c r="T3540" s="2">
        <f>M3540+N3540</f>
        <v>8</v>
      </c>
    </row>
    <row r="3541" spans="1:20" x14ac:dyDescent="0.2">
      <c r="A3541" s="2" t="s">
        <v>6205</v>
      </c>
      <c r="B3541" s="2" t="s">
        <v>2202</v>
      </c>
      <c r="C3541" s="2" t="s">
        <v>67</v>
      </c>
      <c r="D3541" s="2" t="str">
        <f>INDEX(Hotels!$C$2:$C$49,MATCH(C3541,Hotels!$A$2:$A$49,0))</f>
        <v>New Delhi</v>
      </c>
      <c r="E3541" s="11">
        <v>46030</v>
      </c>
      <c r="F3541" s="11">
        <v>46049</v>
      </c>
      <c r="G3541" s="11">
        <v>46053</v>
      </c>
      <c r="H3541" s="13">
        <f>DATE(YEAR(F3541),MONTH(F3541),1)</f>
        <v>46023</v>
      </c>
      <c r="I3541" s="2">
        <f>G3541-F3541</f>
        <v>4</v>
      </c>
      <c r="J3541" s="2">
        <f>F3541-E3541</f>
        <v>19</v>
      </c>
      <c r="K3541" s="2" t="s">
        <v>2668</v>
      </c>
      <c r="L3541" s="2">
        <v>1</v>
      </c>
      <c r="M3541" s="2">
        <v>2</v>
      </c>
      <c r="N3541" s="2">
        <v>0</v>
      </c>
      <c r="O3541" s="2" t="s">
        <v>2651</v>
      </c>
      <c r="P3541" s="2" t="s">
        <v>2662</v>
      </c>
      <c r="Q3541" s="2" t="s">
        <v>2649</v>
      </c>
      <c r="R3541" s="3">
        <v>4900</v>
      </c>
      <c r="S3541" s="3">
        <f>I3541*L3541*R3541</f>
        <v>19600</v>
      </c>
      <c r="T3541" s="2">
        <f>M3541+N3541</f>
        <v>2</v>
      </c>
    </row>
    <row r="3542" spans="1:20" x14ac:dyDescent="0.2">
      <c r="A3542" s="2" t="s">
        <v>6206</v>
      </c>
      <c r="B3542" s="2" t="s">
        <v>2481</v>
      </c>
      <c r="C3542" s="2" t="s">
        <v>9</v>
      </c>
      <c r="D3542" s="2" t="str">
        <f>INDEX(Hotels!$C$2:$C$49,MATCH(C3542,Hotels!$A$2:$A$49,0))</f>
        <v>Goa</v>
      </c>
      <c r="E3542" s="11">
        <v>46030</v>
      </c>
      <c r="F3542" s="11">
        <v>46041</v>
      </c>
      <c r="G3542" s="11">
        <v>46047</v>
      </c>
      <c r="H3542" s="13">
        <f>DATE(YEAR(F3542),MONTH(F3542),1)</f>
        <v>46023</v>
      </c>
      <c r="I3542" s="2">
        <f>G3542-F3542</f>
        <v>6</v>
      </c>
      <c r="J3542" s="2">
        <f>F3542-E3542</f>
        <v>11</v>
      </c>
      <c r="K3542" s="2" t="s">
        <v>2646</v>
      </c>
      <c r="L3542" s="2">
        <v>2</v>
      </c>
      <c r="M3542" s="2">
        <v>4</v>
      </c>
      <c r="N3542" s="2">
        <v>1</v>
      </c>
      <c r="O3542" s="2" t="s">
        <v>2689</v>
      </c>
      <c r="P3542" s="2" t="s">
        <v>2662</v>
      </c>
      <c r="Q3542" s="2" t="s">
        <v>2649</v>
      </c>
      <c r="R3542" s="3">
        <v>12050</v>
      </c>
      <c r="S3542" s="3">
        <f>I3542*L3542*R3542</f>
        <v>144600</v>
      </c>
      <c r="T3542" s="2">
        <f>M3542+N3542</f>
        <v>5</v>
      </c>
    </row>
    <row r="3543" spans="1:20" x14ac:dyDescent="0.2">
      <c r="A3543" s="2" t="s">
        <v>6207</v>
      </c>
      <c r="B3543" s="2" t="s">
        <v>2570</v>
      </c>
      <c r="C3543" s="2" t="s">
        <v>125</v>
      </c>
      <c r="D3543" s="2" t="str">
        <f>INDEX(Hotels!$C$2:$C$49,MATCH(C3543,Hotels!$A$2:$A$49,0))</f>
        <v>Varanasi</v>
      </c>
      <c r="E3543" s="11">
        <v>46030</v>
      </c>
      <c r="F3543" s="11">
        <v>46035</v>
      </c>
      <c r="G3543" s="11">
        <v>46038</v>
      </c>
      <c r="H3543" s="13">
        <f>DATE(YEAR(F3543),MONTH(F3543),1)</f>
        <v>46023</v>
      </c>
      <c r="I3543" s="2">
        <f>G3543-F3543</f>
        <v>3</v>
      </c>
      <c r="J3543" s="2">
        <f>F3543-E3543</f>
        <v>5</v>
      </c>
      <c r="K3543" s="2" t="s">
        <v>2655</v>
      </c>
      <c r="L3543" s="2">
        <v>1</v>
      </c>
      <c r="M3543" s="2">
        <v>1</v>
      </c>
      <c r="N3543" s="2">
        <v>0</v>
      </c>
      <c r="O3543" s="2" t="s">
        <v>2658</v>
      </c>
      <c r="P3543" s="2" t="s">
        <v>2652</v>
      </c>
      <c r="Q3543" s="2" t="s">
        <v>2649</v>
      </c>
      <c r="R3543" s="3">
        <v>11950</v>
      </c>
      <c r="S3543" s="3">
        <f>I3543*L3543*R3543</f>
        <v>35850</v>
      </c>
      <c r="T3543" s="2">
        <f>M3543+N3543</f>
        <v>1</v>
      </c>
    </row>
    <row r="3544" spans="1:20" x14ac:dyDescent="0.2">
      <c r="A3544" s="2" t="s">
        <v>6208</v>
      </c>
      <c r="B3544" s="2" t="s">
        <v>650</v>
      </c>
      <c r="C3544" s="2" t="s">
        <v>29</v>
      </c>
      <c r="D3544" s="2" t="str">
        <f>INDEX(Hotels!$C$2:$C$49,MATCH(C3544,Hotels!$A$2:$A$49,0))</f>
        <v>Jaipur</v>
      </c>
      <c r="E3544" s="11">
        <v>46031</v>
      </c>
      <c r="F3544" s="11">
        <v>46034</v>
      </c>
      <c r="G3544" s="11">
        <v>46038</v>
      </c>
      <c r="H3544" s="13">
        <f>DATE(YEAR(F3544),MONTH(F3544),1)</f>
        <v>46023</v>
      </c>
      <c r="I3544" s="2">
        <f>G3544-F3544</f>
        <v>4</v>
      </c>
      <c r="J3544" s="2">
        <f>F3544-E3544</f>
        <v>3</v>
      </c>
      <c r="K3544" s="2" t="s">
        <v>2655</v>
      </c>
      <c r="L3544" s="2">
        <v>1</v>
      </c>
      <c r="M3544" s="2">
        <v>2</v>
      </c>
      <c r="N3544" s="2">
        <v>0</v>
      </c>
      <c r="O3544" s="2" t="s">
        <v>2651</v>
      </c>
      <c r="P3544" s="2" t="s">
        <v>2662</v>
      </c>
      <c r="Q3544" s="2" t="s">
        <v>2649</v>
      </c>
      <c r="R3544" s="3">
        <v>9550</v>
      </c>
      <c r="S3544" s="3">
        <f>I3544*L3544*R3544</f>
        <v>38200</v>
      </c>
      <c r="T3544" s="2">
        <f>M3544+N3544</f>
        <v>2</v>
      </c>
    </row>
    <row r="3545" spans="1:20" x14ac:dyDescent="0.2">
      <c r="A3545" s="2" t="s">
        <v>6209</v>
      </c>
      <c r="B3545" s="2" t="s">
        <v>974</v>
      </c>
      <c r="C3545" s="2" t="s">
        <v>57</v>
      </c>
      <c r="D3545" s="2" t="str">
        <f>INDEX(Hotels!$C$2:$C$49,MATCH(C3545,Hotels!$A$2:$A$49,0))</f>
        <v>Mumbai</v>
      </c>
      <c r="E3545" s="11">
        <v>46031</v>
      </c>
      <c r="F3545" s="11">
        <v>46073</v>
      </c>
      <c r="G3545" s="11">
        <v>46076</v>
      </c>
      <c r="H3545" s="13">
        <f>DATE(YEAR(F3545),MONTH(F3545),1)</f>
        <v>46054</v>
      </c>
      <c r="I3545" s="2">
        <f>G3545-F3545</f>
        <v>3</v>
      </c>
      <c r="J3545" s="2">
        <f>F3545-E3545</f>
        <v>42</v>
      </c>
      <c r="K3545" s="2" t="s">
        <v>2655</v>
      </c>
      <c r="L3545" s="2">
        <v>1</v>
      </c>
      <c r="M3545" s="2">
        <v>2</v>
      </c>
      <c r="N3545" s="2">
        <v>0</v>
      </c>
      <c r="O3545" s="2" t="s">
        <v>2732</v>
      </c>
      <c r="P3545" s="2" t="s">
        <v>2652</v>
      </c>
      <c r="Q3545" s="2" t="s">
        <v>2649</v>
      </c>
      <c r="R3545" s="3">
        <v>12750</v>
      </c>
      <c r="S3545" s="3">
        <f>I3545*L3545*R3545</f>
        <v>38250</v>
      </c>
      <c r="T3545" s="2">
        <f>M3545+N3545</f>
        <v>2</v>
      </c>
    </row>
    <row r="3546" spans="1:20" x14ac:dyDescent="0.2">
      <c r="A3546" s="2" t="s">
        <v>6210</v>
      </c>
      <c r="B3546" s="2" t="s">
        <v>974</v>
      </c>
      <c r="C3546" s="2" t="s">
        <v>101</v>
      </c>
      <c r="D3546" s="2" t="str">
        <f>INDEX(Hotels!$C$2:$C$49,MATCH(C3546,Hotels!$A$2:$A$49,0))</f>
        <v>Shimla</v>
      </c>
      <c r="E3546" s="11">
        <v>46031</v>
      </c>
      <c r="F3546" s="11">
        <v>46039</v>
      </c>
      <c r="G3546" s="11">
        <v>46040</v>
      </c>
      <c r="H3546" s="13">
        <f>DATE(YEAR(F3546),MONTH(F3546),1)</f>
        <v>46023</v>
      </c>
      <c r="I3546" s="2">
        <f>G3546-F3546</f>
        <v>1</v>
      </c>
      <c r="J3546" s="2">
        <f>F3546-E3546</f>
        <v>8</v>
      </c>
      <c r="K3546" s="2" t="s">
        <v>2668</v>
      </c>
      <c r="L3546" s="2">
        <v>1</v>
      </c>
      <c r="M3546" s="2">
        <v>1</v>
      </c>
      <c r="N3546" s="2">
        <v>0</v>
      </c>
      <c r="O3546" s="2" t="s">
        <v>2732</v>
      </c>
      <c r="P3546" s="2" t="s">
        <v>2672</v>
      </c>
      <c r="Q3546" s="2" t="s">
        <v>2649</v>
      </c>
      <c r="R3546" s="3">
        <v>5150</v>
      </c>
      <c r="S3546" s="3">
        <f>I3546*L3546*R3546</f>
        <v>5150</v>
      </c>
      <c r="T3546" s="2">
        <f>M3546+N3546</f>
        <v>1</v>
      </c>
    </row>
    <row r="3547" spans="1:20" x14ac:dyDescent="0.2">
      <c r="A3547" s="2" t="s">
        <v>6211</v>
      </c>
      <c r="B3547" s="2" t="s">
        <v>1060</v>
      </c>
      <c r="C3547" s="2" t="s">
        <v>106</v>
      </c>
      <c r="D3547" s="2" t="str">
        <f>INDEX(Hotels!$C$2:$C$49,MATCH(C3547,Hotels!$A$2:$A$49,0))</f>
        <v>Manali</v>
      </c>
      <c r="E3547" s="11">
        <v>46031</v>
      </c>
      <c r="F3547" s="11">
        <v>46045</v>
      </c>
      <c r="G3547" s="11">
        <v>46050</v>
      </c>
      <c r="H3547" s="13">
        <f>DATE(YEAR(F3547),MONTH(F3547),1)</f>
        <v>46023</v>
      </c>
      <c r="I3547" s="2">
        <f>G3547-F3547</f>
        <v>5</v>
      </c>
      <c r="J3547" s="2">
        <f>F3547-E3547</f>
        <v>14</v>
      </c>
      <c r="K3547" s="2" t="s">
        <v>2655</v>
      </c>
      <c r="L3547" s="2">
        <v>1</v>
      </c>
      <c r="M3547" s="2">
        <v>2</v>
      </c>
      <c r="N3547" s="2">
        <v>0</v>
      </c>
      <c r="O3547" s="2" t="s">
        <v>2647</v>
      </c>
      <c r="P3547" s="2" t="s">
        <v>2652</v>
      </c>
      <c r="Q3547" s="2" t="s">
        <v>2649</v>
      </c>
      <c r="R3547" s="3">
        <v>7700</v>
      </c>
      <c r="S3547" s="3">
        <f>I3547*L3547*R3547</f>
        <v>38500</v>
      </c>
      <c r="T3547" s="2">
        <f>M3547+N3547</f>
        <v>2</v>
      </c>
    </row>
    <row r="3548" spans="1:20" x14ac:dyDescent="0.2">
      <c r="A3548" s="2" t="s">
        <v>6212</v>
      </c>
      <c r="B3548" s="2" t="s">
        <v>1137</v>
      </c>
      <c r="C3548" s="2" t="s">
        <v>108</v>
      </c>
      <c r="D3548" s="2" t="str">
        <f>INDEX(Hotels!$C$2:$C$49,MATCH(C3548,Hotels!$A$2:$A$49,0))</f>
        <v>Manali</v>
      </c>
      <c r="E3548" s="11">
        <v>46031</v>
      </c>
      <c r="F3548" s="11">
        <v>46049</v>
      </c>
      <c r="G3548" s="11">
        <v>46051</v>
      </c>
      <c r="H3548" s="13">
        <f>DATE(YEAR(F3548),MONTH(F3548),1)</f>
        <v>46023</v>
      </c>
      <c r="I3548" s="2">
        <f>G3548-F3548</f>
        <v>2</v>
      </c>
      <c r="J3548" s="2">
        <f>F3548-E3548</f>
        <v>18</v>
      </c>
      <c r="K3548" s="2" t="s">
        <v>2668</v>
      </c>
      <c r="L3548" s="2">
        <v>1</v>
      </c>
      <c r="M3548" s="2">
        <v>2</v>
      </c>
      <c r="N3548" s="2">
        <v>0</v>
      </c>
      <c r="O3548" s="2" t="s">
        <v>2683</v>
      </c>
      <c r="P3548" s="2" t="s">
        <v>2656</v>
      </c>
      <c r="Q3548" s="2" t="s">
        <v>2649</v>
      </c>
      <c r="R3548" s="3">
        <v>10400</v>
      </c>
      <c r="S3548" s="3">
        <f>I3548*L3548*R3548</f>
        <v>20800</v>
      </c>
      <c r="T3548" s="2">
        <f>M3548+N3548</f>
        <v>2</v>
      </c>
    </row>
    <row r="3549" spans="1:20" x14ac:dyDescent="0.2">
      <c r="A3549" s="2" t="s">
        <v>6213</v>
      </c>
      <c r="B3549" s="2" t="s">
        <v>1438</v>
      </c>
      <c r="C3549" s="2" t="s">
        <v>73</v>
      </c>
      <c r="D3549" s="2" t="str">
        <f>INDEX(Hotels!$C$2:$C$49,MATCH(C3549,Hotels!$A$2:$A$49,0))</f>
        <v>Bengaluru</v>
      </c>
      <c r="E3549" s="11">
        <v>46031</v>
      </c>
      <c r="F3549" s="11">
        <v>46178</v>
      </c>
      <c r="G3549" s="11">
        <v>46182</v>
      </c>
      <c r="H3549" s="13">
        <f>DATE(YEAR(F3549),MONTH(F3549),1)</f>
        <v>46174</v>
      </c>
      <c r="I3549" s="2">
        <f>G3549-F3549</f>
        <v>4</v>
      </c>
      <c r="J3549" s="2">
        <f>F3549-E3549</f>
        <v>147</v>
      </c>
      <c r="K3549" s="2" t="s">
        <v>2668</v>
      </c>
      <c r="L3549" s="2">
        <v>1</v>
      </c>
      <c r="M3549" s="2">
        <v>1</v>
      </c>
      <c r="N3549" s="2">
        <v>0</v>
      </c>
      <c r="O3549" s="2" t="s">
        <v>2689</v>
      </c>
      <c r="P3549" s="2" t="s">
        <v>2656</v>
      </c>
      <c r="Q3549" s="2" t="s">
        <v>2649</v>
      </c>
      <c r="R3549" s="3">
        <v>4850</v>
      </c>
      <c r="S3549" s="3">
        <f>I3549*L3549*R3549</f>
        <v>19400</v>
      </c>
      <c r="T3549" s="2">
        <f>M3549+N3549</f>
        <v>1</v>
      </c>
    </row>
    <row r="3550" spans="1:20" x14ac:dyDescent="0.2">
      <c r="A3550" s="2" t="s">
        <v>6214</v>
      </c>
      <c r="B3550" s="2" t="s">
        <v>1484</v>
      </c>
      <c r="C3550" s="2" t="s">
        <v>47</v>
      </c>
      <c r="D3550" s="2" t="str">
        <f>INDEX(Hotels!$C$2:$C$49,MATCH(C3550,Hotels!$A$2:$A$49,0))</f>
        <v>Agra</v>
      </c>
      <c r="E3550" s="11">
        <v>46031</v>
      </c>
      <c r="F3550" s="11">
        <v>46061</v>
      </c>
      <c r="G3550" s="11">
        <v>46065</v>
      </c>
      <c r="H3550" s="13">
        <f>DATE(YEAR(F3550),MONTH(F3550),1)</f>
        <v>46054</v>
      </c>
      <c r="I3550" s="2">
        <f>G3550-F3550</f>
        <v>4</v>
      </c>
      <c r="J3550" s="2">
        <f>F3550-E3550</f>
        <v>30</v>
      </c>
      <c r="K3550" s="2" t="s">
        <v>2668</v>
      </c>
      <c r="L3550" s="2">
        <v>1</v>
      </c>
      <c r="M3550" s="2">
        <v>2</v>
      </c>
      <c r="N3550" s="2">
        <v>0</v>
      </c>
      <c r="O3550" s="2" t="s">
        <v>2661</v>
      </c>
      <c r="P3550" s="2" t="s">
        <v>2662</v>
      </c>
      <c r="Q3550" s="2" t="s">
        <v>2649</v>
      </c>
      <c r="R3550" s="3">
        <v>4950</v>
      </c>
      <c r="S3550" s="3">
        <f>I3550*L3550*R3550</f>
        <v>19800</v>
      </c>
      <c r="T3550" s="2">
        <f>M3550+N3550</f>
        <v>2</v>
      </c>
    </row>
    <row r="3551" spans="1:20" x14ac:dyDescent="0.2">
      <c r="A3551" s="2" t="s">
        <v>6215</v>
      </c>
      <c r="B3551" s="2" t="s">
        <v>1734</v>
      </c>
      <c r="C3551" s="2" t="s">
        <v>120</v>
      </c>
      <c r="D3551" s="2" t="str">
        <f>INDEX(Hotels!$C$2:$C$49,MATCH(C3551,Hotels!$A$2:$A$49,0))</f>
        <v>Rishikesh</v>
      </c>
      <c r="E3551" s="11">
        <v>46031</v>
      </c>
      <c r="F3551" s="11">
        <v>46108</v>
      </c>
      <c r="G3551" s="11">
        <v>46110</v>
      </c>
      <c r="H3551" s="13">
        <f>DATE(YEAR(F3551),MONTH(F3551),1)</f>
        <v>46082</v>
      </c>
      <c r="I3551" s="2">
        <f>G3551-F3551</f>
        <v>2</v>
      </c>
      <c r="J3551" s="2">
        <f>F3551-E3551</f>
        <v>77</v>
      </c>
      <c r="K3551" s="2" t="s">
        <v>2655</v>
      </c>
      <c r="L3551" s="2">
        <v>1</v>
      </c>
      <c r="M3551" s="2">
        <v>2</v>
      </c>
      <c r="N3551" s="2">
        <v>0</v>
      </c>
      <c r="O3551" s="2" t="s">
        <v>2683</v>
      </c>
      <c r="P3551" s="2" t="s">
        <v>2662</v>
      </c>
      <c r="Q3551" s="2" t="s">
        <v>2653</v>
      </c>
      <c r="R3551" s="3">
        <v>3950</v>
      </c>
      <c r="S3551" s="3">
        <f>I3551*L3551*R3551</f>
        <v>7900</v>
      </c>
      <c r="T3551" s="2">
        <f>M3551+N3551</f>
        <v>2</v>
      </c>
    </row>
    <row r="3552" spans="1:20" x14ac:dyDescent="0.2">
      <c r="A3552" s="2" t="s">
        <v>6216</v>
      </c>
      <c r="B3552" s="2" t="s">
        <v>1799</v>
      </c>
      <c r="C3552" s="2" t="s">
        <v>39</v>
      </c>
      <c r="D3552" s="2" t="str">
        <f>INDEX(Hotels!$C$2:$C$49,MATCH(C3552,Hotels!$A$2:$A$49,0))</f>
        <v>Udaipur</v>
      </c>
      <c r="E3552" s="11">
        <v>46031</v>
      </c>
      <c r="F3552" s="11">
        <v>46081</v>
      </c>
      <c r="G3552" s="11">
        <v>46086</v>
      </c>
      <c r="H3552" s="13">
        <f>DATE(YEAR(F3552),MONTH(F3552),1)</f>
        <v>46054</v>
      </c>
      <c r="I3552" s="2">
        <f>G3552-F3552</f>
        <v>5</v>
      </c>
      <c r="J3552" s="2">
        <f>F3552-E3552</f>
        <v>50</v>
      </c>
      <c r="K3552" s="2" t="s">
        <v>2666</v>
      </c>
      <c r="L3552" s="2">
        <v>1</v>
      </c>
      <c r="M3552" s="2">
        <v>2</v>
      </c>
      <c r="N3552" s="2">
        <v>0</v>
      </c>
      <c r="O3552" s="2" t="s">
        <v>2683</v>
      </c>
      <c r="P3552" s="2" t="s">
        <v>2656</v>
      </c>
      <c r="Q3552" s="2" t="s">
        <v>2664</v>
      </c>
      <c r="R3552" s="3">
        <v>17750</v>
      </c>
      <c r="S3552" s="3">
        <f>I3552*L3552*R3552</f>
        <v>88750</v>
      </c>
      <c r="T3552" s="2">
        <f>M3552+N3552</f>
        <v>2</v>
      </c>
    </row>
    <row r="3553" spans="1:20" x14ac:dyDescent="0.2">
      <c r="A3553" s="2" t="s">
        <v>6217</v>
      </c>
      <c r="B3553" s="2" t="s">
        <v>1850</v>
      </c>
      <c r="C3553" s="2" t="s">
        <v>71</v>
      </c>
      <c r="D3553" s="2" t="str">
        <f>INDEX(Hotels!$C$2:$C$49,MATCH(C3553,Hotels!$A$2:$A$49,0))</f>
        <v>New Delhi</v>
      </c>
      <c r="E3553" s="11">
        <v>46031</v>
      </c>
      <c r="F3553" s="11">
        <v>46068</v>
      </c>
      <c r="G3553" s="11">
        <v>46072</v>
      </c>
      <c r="H3553" s="13">
        <f>DATE(YEAR(F3553),MONTH(F3553),1)</f>
        <v>46054</v>
      </c>
      <c r="I3553" s="2">
        <f>G3553-F3553</f>
        <v>4</v>
      </c>
      <c r="J3553" s="2">
        <f>F3553-E3553</f>
        <v>37</v>
      </c>
      <c r="K3553" s="2" t="s">
        <v>2668</v>
      </c>
      <c r="L3553" s="2">
        <v>1</v>
      </c>
      <c r="M3553" s="2">
        <v>1</v>
      </c>
      <c r="N3553" s="2">
        <v>0</v>
      </c>
      <c r="O3553" s="2" t="s">
        <v>2647</v>
      </c>
      <c r="P3553" s="2" t="s">
        <v>2652</v>
      </c>
      <c r="Q3553" s="2" t="s">
        <v>2649</v>
      </c>
      <c r="R3553" s="3">
        <v>9000</v>
      </c>
      <c r="S3553" s="3">
        <f>I3553*L3553*R3553</f>
        <v>36000</v>
      </c>
      <c r="T3553" s="2">
        <f>M3553+N3553</f>
        <v>1</v>
      </c>
    </row>
    <row r="3554" spans="1:20" x14ac:dyDescent="0.2">
      <c r="A3554" s="2" t="s">
        <v>6218</v>
      </c>
      <c r="B3554" s="2" t="s">
        <v>1982</v>
      </c>
      <c r="C3554" s="2" t="s">
        <v>51</v>
      </c>
      <c r="D3554" s="2" t="str">
        <f>INDEX(Hotels!$C$2:$C$49,MATCH(C3554,Hotels!$A$2:$A$49,0))</f>
        <v>Agra</v>
      </c>
      <c r="E3554" s="11">
        <v>46031</v>
      </c>
      <c r="F3554" s="11">
        <v>46042</v>
      </c>
      <c r="G3554" s="11">
        <v>46044</v>
      </c>
      <c r="H3554" s="13">
        <f>DATE(YEAR(F3554),MONTH(F3554),1)</f>
        <v>46023</v>
      </c>
      <c r="I3554" s="2">
        <f>G3554-F3554</f>
        <v>2</v>
      </c>
      <c r="J3554" s="2">
        <f>F3554-E3554</f>
        <v>11</v>
      </c>
      <c r="K3554" s="2" t="s">
        <v>2655</v>
      </c>
      <c r="L3554" s="2">
        <v>1</v>
      </c>
      <c r="M3554" s="2">
        <v>1</v>
      </c>
      <c r="N3554" s="2">
        <v>0</v>
      </c>
      <c r="O3554" s="2" t="s">
        <v>2732</v>
      </c>
      <c r="P3554" s="2" t="s">
        <v>2652</v>
      </c>
      <c r="Q3554" s="2" t="s">
        <v>2649</v>
      </c>
      <c r="R3554" s="3">
        <v>11200</v>
      </c>
      <c r="S3554" s="3">
        <f>I3554*L3554*R3554</f>
        <v>22400</v>
      </c>
      <c r="T3554" s="2">
        <f>M3554+N3554</f>
        <v>1</v>
      </c>
    </row>
    <row r="3555" spans="1:20" x14ac:dyDescent="0.2">
      <c r="A3555" s="2" t="s">
        <v>6219</v>
      </c>
      <c r="B3555" s="2" t="s">
        <v>2023</v>
      </c>
      <c r="C3555" s="2" t="s">
        <v>79</v>
      </c>
      <c r="D3555" s="2" t="str">
        <f>INDEX(Hotels!$C$2:$C$49,MATCH(C3555,Hotels!$A$2:$A$49,0))</f>
        <v>Bengaluru</v>
      </c>
      <c r="E3555" s="11">
        <v>46031</v>
      </c>
      <c r="F3555" s="11">
        <v>46039</v>
      </c>
      <c r="G3555" s="11">
        <v>46042</v>
      </c>
      <c r="H3555" s="13">
        <f>DATE(YEAR(F3555),MONTH(F3555),1)</f>
        <v>46023</v>
      </c>
      <c r="I3555" s="2">
        <f>G3555-F3555</f>
        <v>3</v>
      </c>
      <c r="J3555" s="2">
        <f>F3555-E3555</f>
        <v>8</v>
      </c>
      <c r="K3555" s="2" t="s">
        <v>2668</v>
      </c>
      <c r="L3555" s="2">
        <v>1</v>
      </c>
      <c r="M3555" s="2">
        <v>1</v>
      </c>
      <c r="N3555" s="2">
        <v>0</v>
      </c>
      <c r="O3555" s="2" t="s">
        <v>2732</v>
      </c>
      <c r="P3555" s="2" t="s">
        <v>2656</v>
      </c>
      <c r="Q3555" s="2" t="s">
        <v>2649</v>
      </c>
      <c r="R3555" s="3">
        <v>4750</v>
      </c>
      <c r="S3555" s="3">
        <f>I3555*L3555*R3555</f>
        <v>14250</v>
      </c>
      <c r="T3555" s="2">
        <f>M3555+N3555</f>
        <v>1</v>
      </c>
    </row>
    <row r="3556" spans="1:20" x14ac:dyDescent="0.2">
      <c r="A3556" s="2" t="s">
        <v>6220</v>
      </c>
      <c r="B3556" s="2" t="s">
        <v>2057</v>
      </c>
      <c r="C3556" s="2" t="s">
        <v>34</v>
      </c>
      <c r="D3556" s="2" t="str">
        <f>INDEX(Hotels!$C$2:$C$49,MATCH(C3556,Hotels!$A$2:$A$49,0))</f>
        <v>Udaipur</v>
      </c>
      <c r="E3556" s="11">
        <v>46031</v>
      </c>
      <c r="F3556" s="11">
        <v>46044</v>
      </c>
      <c r="G3556" s="11">
        <v>46047</v>
      </c>
      <c r="H3556" s="13">
        <f>DATE(YEAR(F3556),MONTH(F3556),1)</f>
        <v>46023</v>
      </c>
      <c r="I3556" s="2">
        <f>G3556-F3556</f>
        <v>3</v>
      </c>
      <c r="J3556" s="2">
        <f>F3556-E3556</f>
        <v>13</v>
      </c>
      <c r="K3556" s="2" t="s">
        <v>2668</v>
      </c>
      <c r="L3556" s="2">
        <v>1</v>
      </c>
      <c r="M3556" s="2">
        <v>2</v>
      </c>
      <c r="N3556" s="2">
        <v>0</v>
      </c>
      <c r="O3556" s="2" t="s">
        <v>2683</v>
      </c>
      <c r="P3556" s="2" t="s">
        <v>2662</v>
      </c>
      <c r="Q3556" s="2" t="s">
        <v>2649</v>
      </c>
      <c r="R3556" s="3">
        <v>6500</v>
      </c>
      <c r="S3556" s="3">
        <f>I3556*L3556*R3556</f>
        <v>19500</v>
      </c>
      <c r="T3556" s="2">
        <f>M3556+N3556</f>
        <v>2</v>
      </c>
    </row>
    <row r="3557" spans="1:20" x14ac:dyDescent="0.2">
      <c r="A3557" s="2" t="s">
        <v>6221</v>
      </c>
      <c r="B3557" s="2" t="s">
        <v>2191</v>
      </c>
      <c r="C3557" s="2" t="s">
        <v>89</v>
      </c>
      <c r="D3557" s="2" t="str">
        <f>INDEX(Hotels!$C$2:$C$49,MATCH(C3557,Hotels!$A$2:$A$49,0))</f>
        <v>Kochi</v>
      </c>
      <c r="E3557" s="11">
        <v>46031</v>
      </c>
      <c r="F3557" s="11">
        <v>46043</v>
      </c>
      <c r="G3557" s="11">
        <v>46046</v>
      </c>
      <c r="H3557" s="13">
        <f>DATE(YEAR(F3557),MONTH(F3557),1)</f>
        <v>46023</v>
      </c>
      <c r="I3557" s="2">
        <f>G3557-F3557</f>
        <v>3</v>
      </c>
      <c r="J3557" s="2">
        <f>F3557-E3557</f>
        <v>12</v>
      </c>
      <c r="K3557" s="2" t="s">
        <v>2646</v>
      </c>
      <c r="L3557" s="2">
        <v>1</v>
      </c>
      <c r="M3557" s="2">
        <v>1</v>
      </c>
      <c r="N3557" s="2">
        <v>0</v>
      </c>
      <c r="O3557" s="2" t="s">
        <v>2670</v>
      </c>
      <c r="P3557" s="2" t="s">
        <v>2662</v>
      </c>
      <c r="Q3557" s="2" t="s">
        <v>2649</v>
      </c>
      <c r="R3557" s="3">
        <v>13450</v>
      </c>
      <c r="S3557" s="3">
        <f>I3557*L3557*R3557</f>
        <v>40350</v>
      </c>
      <c r="T3557" s="2">
        <f>M3557+N3557</f>
        <v>1</v>
      </c>
    </row>
    <row r="3558" spans="1:20" x14ac:dyDescent="0.2">
      <c r="A3558" s="2" t="s">
        <v>6222</v>
      </c>
      <c r="B3558" s="2" t="s">
        <v>2424</v>
      </c>
      <c r="C3558" s="2" t="s">
        <v>29</v>
      </c>
      <c r="D3558" s="2" t="str">
        <f>INDEX(Hotels!$C$2:$C$49,MATCH(C3558,Hotels!$A$2:$A$49,0))</f>
        <v>Jaipur</v>
      </c>
      <c r="E3558" s="11">
        <v>46031</v>
      </c>
      <c r="F3558" s="11">
        <v>46062</v>
      </c>
      <c r="G3558" s="11">
        <v>46066</v>
      </c>
      <c r="H3558" s="13">
        <f>DATE(YEAR(F3558),MONTH(F3558),1)</f>
        <v>46054</v>
      </c>
      <c r="I3558" s="2">
        <f>G3558-F3558</f>
        <v>4</v>
      </c>
      <c r="J3558" s="2">
        <f>F3558-E3558</f>
        <v>31</v>
      </c>
      <c r="K3558" s="2" t="s">
        <v>2666</v>
      </c>
      <c r="L3558" s="2">
        <v>1</v>
      </c>
      <c r="M3558" s="2">
        <v>2</v>
      </c>
      <c r="N3558" s="2">
        <v>2</v>
      </c>
      <c r="O3558" s="2" t="s">
        <v>2683</v>
      </c>
      <c r="P3558" s="2" t="s">
        <v>2652</v>
      </c>
      <c r="Q3558" s="2" t="s">
        <v>2649</v>
      </c>
      <c r="R3558" s="3">
        <v>19750</v>
      </c>
      <c r="S3558" s="3">
        <f>I3558*L3558*R3558</f>
        <v>79000</v>
      </c>
      <c r="T3558" s="2">
        <f>M3558+N3558</f>
        <v>4</v>
      </c>
    </row>
    <row r="3559" spans="1:20" x14ac:dyDescent="0.2">
      <c r="A3559" s="2" t="s">
        <v>6223</v>
      </c>
      <c r="B3559" s="2" t="s">
        <v>2454</v>
      </c>
      <c r="C3559" s="2" t="s">
        <v>13</v>
      </c>
      <c r="D3559" s="2" t="str">
        <f>INDEX(Hotels!$C$2:$C$49,MATCH(C3559,Hotels!$A$2:$A$49,0))</f>
        <v>Goa</v>
      </c>
      <c r="E3559" s="11">
        <v>46031</v>
      </c>
      <c r="F3559" s="11">
        <v>46073</v>
      </c>
      <c r="G3559" s="11">
        <v>46076</v>
      </c>
      <c r="H3559" s="13">
        <f>DATE(YEAR(F3559),MONTH(F3559),1)</f>
        <v>46054</v>
      </c>
      <c r="I3559" s="2">
        <f>G3559-F3559</f>
        <v>3</v>
      </c>
      <c r="J3559" s="2">
        <f>F3559-E3559</f>
        <v>42</v>
      </c>
      <c r="K3559" s="2" t="s">
        <v>2668</v>
      </c>
      <c r="L3559" s="2">
        <v>1</v>
      </c>
      <c r="M3559" s="2">
        <v>2</v>
      </c>
      <c r="N3559" s="2">
        <v>0</v>
      </c>
      <c r="O3559" s="2" t="s">
        <v>2689</v>
      </c>
      <c r="P3559" s="2" t="s">
        <v>2652</v>
      </c>
      <c r="Q3559" s="2" t="s">
        <v>2649</v>
      </c>
      <c r="R3559" s="3">
        <v>12250</v>
      </c>
      <c r="S3559" s="3">
        <f>I3559*L3559*R3559</f>
        <v>36750</v>
      </c>
      <c r="T3559" s="2">
        <f>M3559+N3559</f>
        <v>2</v>
      </c>
    </row>
    <row r="3560" spans="1:20" x14ac:dyDescent="0.2">
      <c r="A3560" s="2" t="s">
        <v>6224</v>
      </c>
      <c r="B3560" s="2" t="s">
        <v>2520</v>
      </c>
      <c r="C3560" s="2" t="s">
        <v>83</v>
      </c>
      <c r="D3560" s="2" t="str">
        <f>INDEX(Hotels!$C$2:$C$49,MATCH(C3560,Hotels!$A$2:$A$49,0))</f>
        <v>Kochi</v>
      </c>
      <c r="E3560" s="11">
        <v>46031</v>
      </c>
      <c r="F3560" s="11">
        <v>46075</v>
      </c>
      <c r="G3560" s="11">
        <v>46078</v>
      </c>
      <c r="H3560" s="13">
        <f>DATE(YEAR(F3560),MONTH(F3560),1)</f>
        <v>46054</v>
      </c>
      <c r="I3560" s="2">
        <f>G3560-F3560</f>
        <v>3</v>
      </c>
      <c r="J3560" s="2">
        <f>F3560-E3560</f>
        <v>44</v>
      </c>
      <c r="K3560" s="2" t="s">
        <v>2666</v>
      </c>
      <c r="L3560" s="2">
        <v>1</v>
      </c>
      <c r="M3560" s="2">
        <v>2</v>
      </c>
      <c r="N3560" s="2">
        <v>1</v>
      </c>
      <c r="O3560" s="2" t="s">
        <v>2651</v>
      </c>
      <c r="P3560" s="2" t="s">
        <v>2652</v>
      </c>
      <c r="Q3560" s="2" t="s">
        <v>2649</v>
      </c>
      <c r="R3560" s="3">
        <v>31200</v>
      </c>
      <c r="S3560" s="3">
        <f>I3560*L3560*R3560</f>
        <v>93600</v>
      </c>
      <c r="T3560" s="2">
        <f>M3560+N3560</f>
        <v>3</v>
      </c>
    </row>
    <row r="3561" spans="1:20" x14ac:dyDescent="0.2">
      <c r="A3561" s="2" t="s">
        <v>6225</v>
      </c>
      <c r="B3561" s="2" t="s">
        <v>2586</v>
      </c>
      <c r="C3561" s="2" t="s">
        <v>89</v>
      </c>
      <c r="D3561" s="2" t="str">
        <f>INDEX(Hotels!$C$2:$C$49,MATCH(C3561,Hotels!$A$2:$A$49,0))</f>
        <v>Kochi</v>
      </c>
      <c r="E3561" s="11">
        <v>46031</v>
      </c>
      <c r="F3561" s="11">
        <v>46042</v>
      </c>
      <c r="G3561" s="11">
        <v>46045</v>
      </c>
      <c r="H3561" s="13">
        <f>DATE(YEAR(F3561),MONTH(F3561),1)</f>
        <v>46023</v>
      </c>
      <c r="I3561" s="2">
        <f>G3561-F3561</f>
        <v>3</v>
      </c>
      <c r="J3561" s="2">
        <f>F3561-E3561</f>
        <v>11</v>
      </c>
      <c r="K3561" s="2" t="s">
        <v>2655</v>
      </c>
      <c r="L3561" s="2">
        <v>1</v>
      </c>
      <c r="M3561" s="2">
        <v>1</v>
      </c>
      <c r="N3561" s="2">
        <v>0</v>
      </c>
      <c r="O3561" s="2" t="s">
        <v>2670</v>
      </c>
      <c r="P3561" s="2" t="s">
        <v>2656</v>
      </c>
      <c r="Q3561" s="2" t="s">
        <v>2649</v>
      </c>
      <c r="R3561" s="3">
        <v>8500</v>
      </c>
      <c r="S3561" s="3">
        <f>I3561*L3561*R3561</f>
        <v>25500</v>
      </c>
      <c r="T3561" s="2">
        <f>M3561+N3561</f>
        <v>1</v>
      </c>
    </row>
    <row r="3562" spans="1:20" x14ac:dyDescent="0.2">
      <c r="A3562" s="2" t="s">
        <v>6226</v>
      </c>
      <c r="B3562" s="2" t="s">
        <v>597</v>
      </c>
      <c r="C3562" s="2" t="s">
        <v>91</v>
      </c>
      <c r="D3562" s="2" t="str">
        <f>INDEX(Hotels!$C$2:$C$49,MATCH(C3562,Hotels!$A$2:$A$49,0))</f>
        <v>Kochi</v>
      </c>
      <c r="E3562" s="11">
        <v>46032</v>
      </c>
      <c r="F3562" s="11">
        <v>46106</v>
      </c>
      <c r="G3562" s="11">
        <v>46109</v>
      </c>
      <c r="H3562" s="13">
        <f>DATE(YEAR(F3562),MONTH(F3562),1)</f>
        <v>46082</v>
      </c>
      <c r="I3562" s="2">
        <f>G3562-F3562</f>
        <v>3</v>
      </c>
      <c r="J3562" s="2">
        <f>F3562-E3562</f>
        <v>74</v>
      </c>
      <c r="K3562" s="2" t="s">
        <v>2668</v>
      </c>
      <c r="L3562" s="2">
        <v>3</v>
      </c>
      <c r="M3562" s="2">
        <v>6</v>
      </c>
      <c r="N3562" s="2">
        <v>0</v>
      </c>
      <c r="O3562" s="2" t="s">
        <v>2658</v>
      </c>
      <c r="P3562" s="2" t="s">
        <v>2656</v>
      </c>
      <c r="Q3562" s="2" t="s">
        <v>2653</v>
      </c>
      <c r="R3562" s="3">
        <v>3950</v>
      </c>
      <c r="S3562" s="3">
        <f>I3562*L3562*R3562</f>
        <v>35550</v>
      </c>
      <c r="T3562" s="2">
        <f>M3562+N3562</f>
        <v>6</v>
      </c>
    </row>
    <row r="3563" spans="1:20" x14ac:dyDescent="0.2">
      <c r="A3563" s="2" t="s">
        <v>6227</v>
      </c>
      <c r="B3563" s="2" t="s">
        <v>804</v>
      </c>
      <c r="C3563" s="2" t="s">
        <v>39</v>
      </c>
      <c r="D3563" s="2" t="str">
        <f>INDEX(Hotels!$C$2:$C$49,MATCH(C3563,Hotels!$A$2:$A$49,0))</f>
        <v>Udaipur</v>
      </c>
      <c r="E3563" s="11">
        <v>46032</v>
      </c>
      <c r="F3563" s="11">
        <v>46051</v>
      </c>
      <c r="G3563" s="11">
        <v>46056</v>
      </c>
      <c r="H3563" s="13">
        <f>DATE(YEAR(F3563),MONTH(F3563),1)</f>
        <v>46023</v>
      </c>
      <c r="I3563" s="2">
        <f>G3563-F3563</f>
        <v>5</v>
      </c>
      <c r="J3563" s="2">
        <f>F3563-E3563</f>
        <v>19</v>
      </c>
      <c r="K3563" s="2" t="s">
        <v>2646</v>
      </c>
      <c r="L3563" s="2">
        <v>1</v>
      </c>
      <c r="M3563" s="2">
        <v>1</v>
      </c>
      <c r="N3563" s="2">
        <v>0</v>
      </c>
      <c r="O3563" s="2" t="s">
        <v>2683</v>
      </c>
      <c r="P3563" s="2" t="s">
        <v>2648</v>
      </c>
      <c r="Q3563" s="2" t="s">
        <v>2649</v>
      </c>
      <c r="R3563" s="3">
        <v>12550</v>
      </c>
      <c r="S3563" s="3">
        <f>I3563*L3563*R3563</f>
        <v>62750</v>
      </c>
      <c r="T3563" s="2">
        <f>M3563+N3563</f>
        <v>1</v>
      </c>
    </row>
    <row r="3564" spans="1:20" x14ac:dyDescent="0.2">
      <c r="A3564" s="2" t="s">
        <v>6228</v>
      </c>
      <c r="B3564" s="2" t="s">
        <v>1343</v>
      </c>
      <c r="C3564" s="2" t="s">
        <v>93</v>
      </c>
      <c r="D3564" s="2" t="str">
        <f>INDEX(Hotels!$C$2:$C$49,MATCH(C3564,Hotels!$A$2:$A$49,0))</f>
        <v>Shimla</v>
      </c>
      <c r="E3564" s="11">
        <v>46032</v>
      </c>
      <c r="F3564" s="11">
        <v>46045</v>
      </c>
      <c r="G3564" s="11">
        <v>46046</v>
      </c>
      <c r="H3564" s="13">
        <f>DATE(YEAR(F3564),MONTH(F3564),1)</f>
        <v>46023</v>
      </c>
      <c r="I3564" s="2">
        <f>G3564-F3564</f>
        <v>1</v>
      </c>
      <c r="J3564" s="2">
        <f>F3564-E3564</f>
        <v>13</v>
      </c>
      <c r="K3564" s="2" t="s">
        <v>2668</v>
      </c>
      <c r="L3564" s="2">
        <v>1</v>
      </c>
      <c r="M3564" s="2">
        <v>1</v>
      </c>
      <c r="N3564" s="2">
        <v>0</v>
      </c>
      <c r="O3564" s="2" t="s">
        <v>2732</v>
      </c>
      <c r="P3564" s="2" t="s">
        <v>2652</v>
      </c>
      <c r="Q3564" s="2" t="s">
        <v>2649</v>
      </c>
      <c r="R3564" s="3">
        <v>4300</v>
      </c>
      <c r="S3564" s="3">
        <f>I3564*L3564*R3564</f>
        <v>4300</v>
      </c>
      <c r="T3564" s="2">
        <f>M3564+N3564</f>
        <v>1</v>
      </c>
    </row>
    <row r="3565" spans="1:20" x14ac:dyDescent="0.2">
      <c r="A3565" s="2" t="s">
        <v>6229</v>
      </c>
      <c r="B3565" s="2" t="s">
        <v>1360</v>
      </c>
      <c r="C3565" s="2" t="s">
        <v>63</v>
      </c>
      <c r="D3565" s="2" t="str">
        <f>INDEX(Hotels!$C$2:$C$49,MATCH(C3565,Hotels!$A$2:$A$49,0))</f>
        <v>New Delhi</v>
      </c>
      <c r="E3565" s="11">
        <v>46032</v>
      </c>
      <c r="F3565" s="11">
        <v>46045</v>
      </c>
      <c r="G3565" s="11">
        <v>46047</v>
      </c>
      <c r="H3565" s="13">
        <f>DATE(YEAR(F3565),MONTH(F3565),1)</f>
        <v>46023</v>
      </c>
      <c r="I3565" s="2">
        <f>G3565-F3565</f>
        <v>2</v>
      </c>
      <c r="J3565" s="2">
        <f>F3565-E3565</f>
        <v>13</v>
      </c>
      <c r="K3565" s="2" t="s">
        <v>2646</v>
      </c>
      <c r="L3565" s="2">
        <v>1</v>
      </c>
      <c r="M3565" s="2">
        <v>2</v>
      </c>
      <c r="N3565" s="2">
        <v>0</v>
      </c>
      <c r="O3565" s="2" t="s">
        <v>2689</v>
      </c>
      <c r="P3565" s="2" t="s">
        <v>2652</v>
      </c>
      <c r="Q3565" s="2" t="s">
        <v>2653</v>
      </c>
      <c r="R3565" s="3">
        <v>16150</v>
      </c>
      <c r="S3565" s="3">
        <f>I3565*L3565*R3565</f>
        <v>32300</v>
      </c>
      <c r="T3565" s="2">
        <f>M3565+N3565</f>
        <v>2</v>
      </c>
    </row>
    <row r="3566" spans="1:20" x14ac:dyDescent="0.2">
      <c r="A3566" s="2" t="s">
        <v>6230</v>
      </c>
      <c r="B3566" s="2" t="s">
        <v>1713</v>
      </c>
      <c r="C3566" s="2" t="s">
        <v>43</v>
      </c>
      <c r="D3566" s="2" t="str">
        <f>INDEX(Hotels!$C$2:$C$49,MATCH(C3566,Hotels!$A$2:$A$49,0))</f>
        <v>Agra</v>
      </c>
      <c r="E3566" s="11">
        <v>46032</v>
      </c>
      <c r="F3566" s="11">
        <v>46066</v>
      </c>
      <c r="G3566" s="11">
        <v>46070</v>
      </c>
      <c r="H3566" s="13">
        <f>DATE(YEAR(F3566),MONTH(F3566),1)</f>
        <v>46054</v>
      </c>
      <c r="I3566" s="2">
        <f>G3566-F3566</f>
        <v>4</v>
      </c>
      <c r="J3566" s="2">
        <f>F3566-E3566</f>
        <v>34</v>
      </c>
      <c r="K3566" s="2" t="s">
        <v>2646</v>
      </c>
      <c r="L3566" s="2">
        <v>3</v>
      </c>
      <c r="M3566" s="2">
        <v>6</v>
      </c>
      <c r="N3566" s="2">
        <v>0</v>
      </c>
      <c r="O3566" s="2" t="s">
        <v>2651</v>
      </c>
      <c r="P3566" s="2" t="s">
        <v>2652</v>
      </c>
      <c r="Q3566" s="2" t="s">
        <v>2649</v>
      </c>
      <c r="R3566" s="3">
        <v>9500</v>
      </c>
      <c r="S3566" s="3">
        <f>I3566*L3566*R3566</f>
        <v>114000</v>
      </c>
      <c r="T3566" s="2">
        <f>M3566+N3566</f>
        <v>6</v>
      </c>
    </row>
    <row r="3567" spans="1:20" x14ac:dyDescent="0.2">
      <c r="A3567" s="2" t="s">
        <v>6231</v>
      </c>
      <c r="B3567" s="2" t="s">
        <v>2283</v>
      </c>
      <c r="C3567" s="2" t="s">
        <v>79</v>
      </c>
      <c r="D3567" s="2" t="str">
        <f>INDEX(Hotels!$C$2:$C$49,MATCH(C3567,Hotels!$A$2:$A$49,0))</f>
        <v>Bengaluru</v>
      </c>
      <c r="E3567" s="11">
        <v>46032</v>
      </c>
      <c r="F3567" s="11">
        <v>46043</v>
      </c>
      <c r="G3567" s="11">
        <v>46047</v>
      </c>
      <c r="H3567" s="13">
        <f>DATE(YEAR(F3567),MONTH(F3567),1)</f>
        <v>46023</v>
      </c>
      <c r="I3567" s="2">
        <f>G3567-F3567</f>
        <v>4</v>
      </c>
      <c r="J3567" s="2">
        <f>F3567-E3567</f>
        <v>11</v>
      </c>
      <c r="K3567" s="2" t="s">
        <v>2668</v>
      </c>
      <c r="L3567" s="2">
        <v>2</v>
      </c>
      <c r="M3567" s="2">
        <v>4</v>
      </c>
      <c r="N3567" s="2">
        <v>0</v>
      </c>
      <c r="O3567" s="2" t="s">
        <v>2670</v>
      </c>
      <c r="P3567" s="2" t="s">
        <v>2662</v>
      </c>
      <c r="Q3567" s="2" t="s">
        <v>2649</v>
      </c>
      <c r="R3567" s="3">
        <v>4800</v>
      </c>
      <c r="S3567" s="3">
        <f>I3567*L3567*R3567</f>
        <v>38400</v>
      </c>
      <c r="T3567" s="2">
        <f>M3567+N3567</f>
        <v>4</v>
      </c>
    </row>
    <row r="3568" spans="1:20" x14ac:dyDescent="0.2">
      <c r="A3568" s="2" t="s">
        <v>6232</v>
      </c>
      <c r="B3568" s="2" t="s">
        <v>2336</v>
      </c>
      <c r="C3568" s="2" t="s">
        <v>91</v>
      </c>
      <c r="D3568" s="2" t="str">
        <f>INDEX(Hotels!$C$2:$C$49,MATCH(C3568,Hotels!$A$2:$A$49,0))</f>
        <v>Kochi</v>
      </c>
      <c r="E3568" s="11">
        <v>46032</v>
      </c>
      <c r="F3568" s="11">
        <v>46092</v>
      </c>
      <c r="G3568" s="11">
        <v>46096</v>
      </c>
      <c r="H3568" s="13">
        <f>DATE(YEAR(F3568),MONTH(F3568),1)</f>
        <v>46082</v>
      </c>
      <c r="I3568" s="2">
        <f>G3568-F3568</f>
        <v>4</v>
      </c>
      <c r="J3568" s="2">
        <f>F3568-E3568</f>
        <v>60</v>
      </c>
      <c r="K3568" s="2" t="s">
        <v>2668</v>
      </c>
      <c r="L3568" s="2">
        <v>1</v>
      </c>
      <c r="M3568" s="2">
        <v>2</v>
      </c>
      <c r="N3568" s="2">
        <v>0</v>
      </c>
      <c r="O3568" s="2" t="s">
        <v>2689</v>
      </c>
      <c r="P3568" s="2" t="s">
        <v>2656</v>
      </c>
      <c r="Q3568" s="2" t="s">
        <v>2653</v>
      </c>
      <c r="R3568" s="3">
        <v>3950</v>
      </c>
      <c r="S3568" s="3">
        <f>I3568*L3568*R3568</f>
        <v>15800</v>
      </c>
      <c r="T3568" s="2">
        <f>M3568+N3568</f>
        <v>2</v>
      </c>
    </row>
    <row r="3569" spans="1:20" x14ac:dyDescent="0.2">
      <c r="A3569" s="2" t="s">
        <v>6233</v>
      </c>
      <c r="B3569" s="2" t="s">
        <v>2436</v>
      </c>
      <c r="C3569" s="2" t="s">
        <v>129</v>
      </c>
      <c r="D3569" s="2" t="str">
        <f>INDEX(Hotels!$C$2:$C$49,MATCH(C3569,Hotels!$A$2:$A$49,0))</f>
        <v>Varanasi</v>
      </c>
      <c r="E3569" s="11">
        <v>46032</v>
      </c>
      <c r="F3569" s="11">
        <v>46042</v>
      </c>
      <c r="G3569" s="11">
        <v>46048</v>
      </c>
      <c r="H3569" s="13">
        <f>DATE(YEAR(F3569),MONTH(F3569),1)</f>
        <v>46023</v>
      </c>
      <c r="I3569" s="2">
        <f>G3569-F3569</f>
        <v>6</v>
      </c>
      <c r="J3569" s="2">
        <f>F3569-E3569</f>
        <v>10</v>
      </c>
      <c r="K3569" s="2" t="s">
        <v>2668</v>
      </c>
      <c r="L3569" s="2">
        <v>1</v>
      </c>
      <c r="M3569" s="2">
        <v>2</v>
      </c>
      <c r="N3569" s="2">
        <v>3</v>
      </c>
      <c r="O3569" s="2" t="s">
        <v>2689</v>
      </c>
      <c r="P3569" s="2" t="s">
        <v>2652</v>
      </c>
      <c r="Q3569" s="2" t="s">
        <v>2653</v>
      </c>
      <c r="R3569" s="3">
        <v>4550</v>
      </c>
      <c r="S3569" s="3">
        <f>I3569*L3569*R3569</f>
        <v>27300</v>
      </c>
      <c r="T3569" s="2">
        <f>M3569+N3569</f>
        <v>5</v>
      </c>
    </row>
    <row r="3570" spans="1:20" x14ac:dyDescent="0.2">
      <c r="A3570" s="2" t="s">
        <v>6234</v>
      </c>
      <c r="B3570" s="2" t="s">
        <v>2504</v>
      </c>
      <c r="C3570" s="2" t="s">
        <v>53</v>
      </c>
      <c r="D3570" s="2" t="str">
        <f>INDEX(Hotels!$C$2:$C$49,MATCH(C3570,Hotels!$A$2:$A$49,0))</f>
        <v>Mumbai</v>
      </c>
      <c r="E3570" s="11">
        <v>46032</v>
      </c>
      <c r="F3570" s="11">
        <v>46045</v>
      </c>
      <c r="G3570" s="11">
        <v>46047</v>
      </c>
      <c r="H3570" s="13">
        <f>DATE(YEAR(F3570),MONTH(F3570),1)</f>
        <v>46023</v>
      </c>
      <c r="I3570" s="2">
        <f>G3570-F3570</f>
        <v>2</v>
      </c>
      <c r="J3570" s="2">
        <f>F3570-E3570</f>
        <v>13</v>
      </c>
      <c r="K3570" s="2" t="s">
        <v>2668</v>
      </c>
      <c r="L3570" s="2">
        <v>1</v>
      </c>
      <c r="M3570" s="2">
        <v>2</v>
      </c>
      <c r="N3570" s="2">
        <v>0</v>
      </c>
      <c r="O3570" s="2" t="s">
        <v>2670</v>
      </c>
      <c r="P3570" s="2" t="s">
        <v>2652</v>
      </c>
      <c r="Q3570" s="2" t="s">
        <v>2649</v>
      </c>
      <c r="R3570" s="3">
        <v>9750</v>
      </c>
      <c r="S3570" s="3">
        <f>I3570*L3570*R3570</f>
        <v>19500</v>
      </c>
      <c r="T3570" s="2">
        <f>M3570+N3570</f>
        <v>2</v>
      </c>
    </row>
    <row r="3571" spans="1:20" x14ac:dyDescent="0.2">
      <c r="A3571" s="2" t="s">
        <v>6235</v>
      </c>
      <c r="B3571" s="2" t="s">
        <v>804</v>
      </c>
      <c r="C3571" s="2" t="s">
        <v>89</v>
      </c>
      <c r="D3571" s="2" t="str">
        <f>INDEX(Hotels!$C$2:$C$49,MATCH(C3571,Hotels!$A$2:$A$49,0))</f>
        <v>Kochi</v>
      </c>
      <c r="E3571" s="11">
        <v>46033</v>
      </c>
      <c r="F3571" s="11">
        <v>46039</v>
      </c>
      <c r="G3571" s="11">
        <v>46042</v>
      </c>
      <c r="H3571" s="13">
        <f>DATE(YEAR(F3571),MONTH(F3571),1)</f>
        <v>46023</v>
      </c>
      <c r="I3571" s="2">
        <f>G3571-F3571</f>
        <v>3</v>
      </c>
      <c r="J3571" s="2">
        <f>F3571-E3571</f>
        <v>6</v>
      </c>
      <c r="K3571" s="2" t="s">
        <v>2655</v>
      </c>
      <c r="L3571" s="2">
        <v>1</v>
      </c>
      <c r="M3571" s="2">
        <v>3</v>
      </c>
      <c r="N3571" s="2">
        <v>0</v>
      </c>
      <c r="O3571" s="2" t="s">
        <v>2670</v>
      </c>
      <c r="P3571" s="2" t="s">
        <v>2652</v>
      </c>
      <c r="Q3571" s="2" t="s">
        <v>2649</v>
      </c>
      <c r="R3571" s="3">
        <v>8600</v>
      </c>
      <c r="S3571" s="3">
        <f>I3571*L3571*R3571</f>
        <v>25800</v>
      </c>
      <c r="T3571" s="2">
        <f>M3571+N3571</f>
        <v>3</v>
      </c>
    </row>
    <row r="3572" spans="1:20" x14ac:dyDescent="0.2">
      <c r="A3572" s="2" t="s">
        <v>6236</v>
      </c>
      <c r="B3572" s="2" t="s">
        <v>1708</v>
      </c>
      <c r="C3572" s="2" t="s">
        <v>83</v>
      </c>
      <c r="D3572" s="2" t="str">
        <f>INDEX(Hotels!$C$2:$C$49,MATCH(C3572,Hotels!$A$2:$A$49,0))</f>
        <v>Kochi</v>
      </c>
      <c r="E3572" s="11">
        <v>46033</v>
      </c>
      <c r="F3572" s="11">
        <v>46041</v>
      </c>
      <c r="G3572" s="11">
        <v>46044</v>
      </c>
      <c r="H3572" s="13">
        <f>DATE(YEAR(F3572),MONTH(F3572),1)</f>
        <v>46023</v>
      </c>
      <c r="I3572" s="2">
        <f>G3572-F3572</f>
        <v>3</v>
      </c>
      <c r="J3572" s="2">
        <f>F3572-E3572</f>
        <v>8</v>
      </c>
      <c r="K3572" s="2" t="s">
        <v>2655</v>
      </c>
      <c r="L3572" s="2">
        <v>1</v>
      </c>
      <c r="M3572" s="2">
        <v>1</v>
      </c>
      <c r="N3572" s="2">
        <v>0</v>
      </c>
      <c r="O3572" s="2" t="s">
        <v>2732</v>
      </c>
      <c r="P3572" s="2" t="s">
        <v>2652</v>
      </c>
      <c r="Q3572" s="2" t="s">
        <v>2649</v>
      </c>
      <c r="R3572" s="3">
        <v>14050</v>
      </c>
      <c r="S3572" s="3">
        <f>I3572*L3572*R3572</f>
        <v>42150</v>
      </c>
      <c r="T3572" s="2">
        <f>M3572+N3572</f>
        <v>1</v>
      </c>
    </row>
    <row r="3573" spans="1:20" x14ac:dyDescent="0.2">
      <c r="A3573" s="2" t="s">
        <v>6237</v>
      </c>
      <c r="B3573" s="2" t="s">
        <v>1826</v>
      </c>
      <c r="C3573" s="2" t="s">
        <v>83</v>
      </c>
      <c r="D3573" s="2" t="str">
        <f>INDEX(Hotels!$C$2:$C$49,MATCH(C3573,Hotels!$A$2:$A$49,0))</f>
        <v>Kochi</v>
      </c>
      <c r="E3573" s="11">
        <v>46033</v>
      </c>
      <c r="F3573" s="11">
        <v>46041</v>
      </c>
      <c r="G3573" s="11">
        <v>46046</v>
      </c>
      <c r="H3573" s="13">
        <f>DATE(YEAR(F3573),MONTH(F3573),1)</f>
        <v>46023</v>
      </c>
      <c r="I3573" s="2">
        <f>G3573-F3573</f>
        <v>5</v>
      </c>
      <c r="J3573" s="2">
        <f>F3573-E3573</f>
        <v>8</v>
      </c>
      <c r="K3573" s="2" t="s">
        <v>2646</v>
      </c>
      <c r="L3573" s="2">
        <v>1</v>
      </c>
      <c r="M3573" s="2">
        <v>3</v>
      </c>
      <c r="N3573" s="2">
        <v>0</v>
      </c>
      <c r="O3573" s="2" t="s">
        <v>2647</v>
      </c>
      <c r="P3573" s="2" t="s">
        <v>2656</v>
      </c>
      <c r="Q3573" s="2" t="s">
        <v>2649</v>
      </c>
      <c r="R3573" s="3">
        <v>21150</v>
      </c>
      <c r="S3573" s="3">
        <f>I3573*L3573*R3573</f>
        <v>105750</v>
      </c>
      <c r="T3573" s="2">
        <f>M3573+N3573</f>
        <v>3</v>
      </c>
    </row>
    <row r="3574" spans="1:20" x14ac:dyDescent="0.2">
      <c r="A3574" s="2" t="s">
        <v>6238</v>
      </c>
      <c r="B3574" s="2" t="s">
        <v>1843</v>
      </c>
      <c r="C3574" s="2" t="s">
        <v>81</v>
      </c>
      <c r="D3574" s="2" t="str">
        <f>INDEX(Hotels!$C$2:$C$49,MATCH(C3574,Hotels!$A$2:$A$49,0))</f>
        <v>Bengaluru</v>
      </c>
      <c r="E3574" s="11">
        <v>46033</v>
      </c>
      <c r="F3574" s="11">
        <v>46069</v>
      </c>
      <c r="G3574" s="11">
        <v>46074</v>
      </c>
      <c r="H3574" s="13">
        <f>DATE(YEAR(F3574),MONTH(F3574),1)</f>
        <v>46054</v>
      </c>
      <c r="I3574" s="2">
        <f>G3574-F3574</f>
        <v>5</v>
      </c>
      <c r="J3574" s="2">
        <f>F3574-E3574</f>
        <v>36</v>
      </c>
      <c r="K3574" s="2" t="s">
        <v>2655</v>
      </c>
      <c r="L3574" s="2">
        <v>1</v>
      </c>
      <c r="M3574" s="2">
        <v>2</v>
      </c>
      <c r="N3574" s="2">
        <v>0</v>
      </c>
      <c r="O3574" s="2" t="s">
        <v>2670</v>
      </c>
      <c r="P3574" s="2" t="s">
        <v>2659</v>
      </c>
      <c r="Q3574" s="2" t="s">
        <v>2649</v>
      </c>
      <c r="R3574" s="3">
        <v>21950</v>
      </c>
      <c r="S3574" s="3">
        <f>I3574*L3574*R3574</f>
        <v>109750</v>
      </c>
      <c r="T3574" s="2">
        <f>M3574+N3574</f>
        <v>2</v>
      </c>
    </row>
    <row r="3575" spans="1:20" x14ac:dyDescent="0.2">
      <c r="A3575" s="2" t="s">
        <v>6239</v>
      </c>
      <c r="B3575" s="2" t="s">
        <v>1939</v>
      </c>
      <c r="C3575" s="2" t="s">
        <v>26</v>
      </c>
      <c r="D3575" s="2" t="str">
        <f>INDEX(Hotels!$C$2:$C$49,MATCH(C3575,Hotels!$A$2:$A$49,0))</f>
        <v>Jaipur</v>
      </c>
      <c r="E3575" s="11">
        <v>46033</v>
      </c>
      <c r="F3575" s="11">
        <v>46050</v>
      </c>
      <c r="G3575" s="11">
        <v>46054</v>
      </c>
      <c r="H3575" s="13">
        <f>DATE(YEAR(F3575),MONTH(F3575),1)</f>
        <v>46023</v>
      </c>
      <c r="I3575" s="2">
        <f>G3575-F3575</f>
        <v>4</v>
      </c>
      <c r="J3575" s="2">
        <f>F3575-E3575</f>
        <v>17</v>
      </c>
      <c r="K3575" s="2" t="s">
        <v>2655</v>
      </c>
      <c r="L3575" s="2">
        <v>1</v>
      </c>
      <c r="M3575" s="2">
        <v>3</v>
      </c>
      <c r="N3575" s="2">
        <v>0</v>
      </c>
      <c r="O3575" s="2" t="s">
        <v>2689</v>
      </c>
      <c r="P3575" s="2" t="s">
        <v>2662</v>
      </c>
      <c r="Q3575" s="2" t="s">
        <v>2653</v>
      </c>
      <c r="R3575" s="3">
        <v>16100</v>
      </c>
      <c r="S3575" s="3">
        <f>I3575*L3575*R3575</f>
        <v>64400</v>
      </c>
      <c r="T3575" s="2">
        <f>M3575+N3575</f>
        <v>3</v>
      </c>
    </row>
    <row r="3576" spans="1:20" x14ac:dyDescent="0.2">
      <c r="A3576" s="2" t="s">
        <v>6240</v>
      </c>
      <c r="B3576" s="2" t="s">
        <v>1983</v>
      </c>
      <c r="C3576" s="2" t="s">
        <v>110</v>
      </c>
      <c r="D3576" s="2" t="str">
        <f>INDEX(Hotels!$C$2:$C$49,MATCH(C3576,Hotels!$A$2:$A$49,0))</f>
        <v>Manali</v>
      </c>
      <c r="E3576" s="11">
        <v>46033</v>
      </c>
      <c r="F3576" s="11">
        <v>46037</v>
      </c>
      <c r="G3576" s="11">
        <v>46041</v>
      </c>
      <c r="H3576" s="13">
        <f>DATE(YEAR(F3576),MONTH(F3576),1)</f>
        <v>46023</v>
      </c>
      <c r="I3576" s="2">
        <f>G3576-F3576</f>
        <v>4</v>
      </c>
      <c r="J3576" s="2">
        <f>F3576-E3576</f>
        <v>4</v>
      </c>
      <c r="K3576" s="2" t="s">
        <v>2655</v>
      </c>
      <c r="L3576" s="2">
        <v>1</v>
      </c>
      <c r="M3576" s="2">
        <v>2</v>
      </c>
      <c r="N3576" s="2">
        <v>0</v>
      </c>
      <c r="O3576" s="2" t="s">
        <v>2670</v>
      </c>
      <c r="P3576" s="2" t="s">
        <v>2652</v>
      </c>
      <c r="Q3576" s="2" t="s">
        <v>2649</v>
      </c>
      <c r="R3576" s="3">
        <v>6950</v>
      </c>
      <c r="S3576" s="3">
        <f>I3576*L3576*R3576</f>
        <v>27800</v>
      </c>
      <c r="T3576" s="2">
        <f>M3576+N3576</f>
        <v>2</v>
      </c>
    </row>
    <row r="3577" spans="1:20" x14ac:dyDescent="0.2">
      <c r="A3577" s="2" t="s">
        <v>6241</v>
      </c>
      <c r="B3577" s="2" t="s">
        <v>2091</v>
      </c>
      <c r="C3577" s="2" t="s">
        <v>37</v>
      </c>
      <c r="D3577" s="2" t="str">
        <f>INDEX(Hotels!$C$2:$C$49,MATCH(C3577,Hotels!$A$2:$A$49,0))</f>
        <v>Udaipur</v>
      </c>
      <c r="E3577" s="11">
        <v>46033</v>
      </c>
      <c r="F3577" s="11">
        <v>46080</v>
      </c>
      <c r="G3577" s="11">
        <v>46084</v>
      </c>
      <c r="H3577" s="13">
        <f>DATE(YEAR(F3577),MONTH(F3577),1)</f>
        <v>46054</v>
      </c>
      <c r="I3577" s="2">
        <f>G3577-F3577</f>
        <v>4</v>
      </c>
      <c r="J3577" s="2">
        <f>F3577-E3577</f>
        <v>47</v>
      </c>
      <c r="K3577" s="2" t="s">
        <v>2666</v>
      </c>
      <c r="L3577" s="2">
        <v>1</v>
      </c>
      <c r="M3577" s="2">
        <v>2</v>
      </c>
      <c r="N3577" s="2">
        <v>0</v>
      </c>
      <c r="O3577" s="2" t="s">
        <v>2689</v>
      </c>
      <c r="P3577" s="2" t="s">
        <v>2656</v>
      </c>
      <c r="Q3577" s="2" t="s">
        <v>2649</v>
      </c>
      <c r="R3577" s="3">
        <v>40850</v>
      </c>
      <c r="S3577" s="3">
        <f>I3577*L3577*R3577</f>
        <v>163400</v>
      </c>
      <c r="T3577" s="2">
        <f>M3577+N3577</f>
        <v>2</v>
      </c>
    </row>
    <row r="3578" spans="1:20" x14ac:dyDescent="0.2">
      <c r="A3578" s="2" t="s">
        <v>6242</v>
      </c>
      <c r="B3578" s="2" t="s">
        <v>2253</v>
      </c>
      <c r="C3578" s="2" t="s">
        <v>47</v>
      </c>
      <c r="D3578" s="2" t="str">
        <f>INDEX(Hotels!$C$2:$C$49,MATCH(C3578,Hotels!$A$2:$A$49,0))</f>
        <v>Agra</v>
      </c>
      <c r="E3578" s="11">
        <v>46033</v>
      </c>
      <c r="F3578" s="11">
        <v>46088</v>
      </c>
      <c r="G3578" s="11">
        <v>46091</v>
      </c>
      <c r="H3578" s="13">
        <f>DATE(YEAR(F3578),MONTH(F3578),1)</f>
        <v>46082</v>
      </c>
      <c r="I3578" s="2">
        <f>G3578-F3578</f>
        <v>3</v>
      </c>
      <c r="J3578" s="2">
        <f>F3578-E3578</f>
        <v>55</v>
      </c>
      <c r="K3578" s="2" t="s">
        <v>2668</v>
      </c>
      <c r="L3578" s="2">
        <v>2</v>
      </c>
      <c r="M3578" s="2">
        <v>4</v>
      </c>
      <c r="N3578" s="2">
        <v>0</v>
      </c>
      <c r="O3578" s="2" t="s">
        <v>2658</v>
      </c>
      <c r="P3578" s="2" t="s">
        <v>2659</v>
      </c>
      <c r="Q3578" s="2" t="s">
        <v>2653</v>
      </c>
      <c r="R3578" s="3">
        <v>5200</v>
      </c>
      <c r="S3578" s="3">
        <f>I3578*L3578*R3578</f>
        <v>31200</v>
      </c>
      <c r="T3578" s="2">
        <f>M3578+N3578</f>
        <v>4</v>
      </c>
    </row>
    <row r="3579" spans="1:20" x14ac:dyDescent="0.2">
      <c r="A3579" s="2" t="s">
        <v>6243</v>
      </c>
      <c r="B3579" s="2" t="s">
        <v>2387</v>
      </c>
      <c r="C3579" s="2" t="s">
        <v>16</v>
      </c>
      <c r="D3579" s="2" t="str">
        <f>INDEX(Hotels!$C$2:$C$49,MATCH(C3579,Hotels!$A$2:$A$49,0))</f>
        <v>Goa</v>
      </c>
      <c r="E3579" s="11">
        <v>46033</v>
      </c>
      <c r="F3579" s="11">
        <v>46110</v>
      </c>
      <c r="G3579" s="11">
        <v>46113</v>
      </c>
      <c r="H3579" s="13">
        <f>DATE(YEAR(F3579),MONTH(F3579),1)</f>
        <v>46082</v>
      </c>
      <c r="I3579" s="2">
        <f>G3579-F3579</f>
        <v>3</v>
      </c>
      <c r="J3579" s="2">
        <f>F3579-E3579</f>
        <v>77</v>
      </c>
      <c r="K3579" s="2" t="s">
        <v>2668</v>
      </c>
      <c r="L3579" s="2">
        <v>1</v>
      </c>
      <c r="M3579" s="2">
        <v>2</v>
      </c>
      <c r="N3579" s="2">
        <v>1</v>
      </c>
      <c r="O3579" s="2" t="s">
        <v>2670</v>
      </c>
      <c r="P3579" s="2" t="s">
        <v>2659</v>
      </c>
      <c r="Q3579" s="2" t="s">
        <v>2649</v>
      </c>
      <c r="R3579" s="3">
        <v>3300</v>
      </c>
      <c r="S3579" s="3">
        <f>I3579*L3579*R3579</f>
        <v>9900</v>
      </c>
      <c r="T3579" s="2">
        <f>M3579+N3579</f>
        <v>3</v>
      </c>
    </row>
    <row r="3580" spans="1:20" x14ac:dyDescent="0.2">
      <c r="A3580" s="2" t="s">
        <v>6244</v>
      </c>
      <c r="B3580" s="2" t="s">
        <v>2569</v>
      </c>
      <c r="C3580" s="2" t="s">
        <v>93</v>
      </c>
      <c r="D3580" s="2" t="str">
        <f>INDEX(Hotels!$C$2:$C$49,MATCH(C3580,Hotels!$A$2:$A$49,0))</f>
        <v>Shimla</v>
      </c>
      <c r="E3580" s="11">
        <v>46033</v>
      </c>
      <c r="F3580" s="11">
        <v>46073</v>
      </c>
      <c r="G3580" s="11">
        <v>46079</v>
      </c>
      <c r="H3580" s="13">
        <f>DATE(YEAR(F3580),MONTH(F3580),1)</f>
        <v>46054</v>
      </c>
      <c r="I3580" s="2">
        <f>G3580-F3580</f>
        <v>6</v>
      </c>
      <c r="J3580" s="2">
        <f>F3580-E3580</f>
        <v>40</v>
      </c>
      <c r="K3580" s="2" t="s">
        <v>2655</v>
      </c>
      <c r="L3580" s="2">
        <v>1</v>
      </c>
      <c r="M3580" s="2">
        <v>2</v>
      </c>
      <c r="N3580" s="2">
        <v>1</v>
      </c>
      <c r="O3580" s="2" t="s">
        <v>2689</v>
      </c>
      <c r="P3580" s="2" t="s">
        <v>2652</v>
      </c>
      <c r="Q3580" s="2" t="s">
        <v>2649</v>
      </c>
      <c r="R3580" s="3">
        <v>5250</v>
      </c>
      <c r="S3580" s="3">
        <f>I3580*L3580*R3580</f>
        <v>31500</v>
      </c>
      <c r="T3580" s="2">
        <f>M3580+N3580</f>
        <v>3</v>
      </c>
    </row>
    <row r="3581" spans="1:20" x14ac:dyDescent="0.2">
      <c r="A3581" s="2" t="s">
        <v>6245</v>
      </c>
      <c r="B3581" s="2" t="s">
        <v>671</v>
      </c>
      <c r="C3581" s="2" t="s">
        <v>37</v>
      </c>
      <c r="D3581" s="2" t="str">
        <f>INDEX(Hotels!$C$2:$C$49,MATCH(C3581,Hotels!$A$2:$A$49,0))</f>
        <v>Udaipur</v>
      </c>
      <c r="E3581" s="11">
        <v>46034</v>
      </c>
      <c r="F3581" s="11">
        <v>46044</v>
      </c>
      <c r="G3581" s="11">
        <v>46047</v>
      </c>
      <c r="H3581" s="13">
        <f>DATE(YEAR(F3581),MONTH(F3581),1)</f>
        <v>46023</v>
      </c>
      <c r="I3581" s="2">
        <f>G3581-F3581</f>
        <v>3</v>
      </c>
      <c r="J3581" s="2">
        <f>F3581-E3581</f>
        <v>10</v>
      </c>
      <c r="K3581" s="2" t="s">
        <v>2655</v>
      </c>
      <c r="L3581" s="2">
        <v>1</v>
      </c>
      <c r="M3581" s="2">
        <v>1</v>
      </c>
      <c r="N3581" s="2">
        <v>0</v>
      </c>
      <c r="O3581" s="2" t="s">
        <v>2732</v>
      </c>
      <c r="P3581" s="2" t="s">
        <v>2652</v>
      </c>
      <c r="Q3581" s="2" t="s">
        <v>2649</v>
      </c>
      <c r="R3581" s="3">
        <v>18100</v>
      </c>
      <c r="S3581" s="3">
        <f>I3581*L3581*R3581</f>
        <v>54300</v>
      </c>
      <c r="T3581" s="2">
        <f>M3581+N3581</f>
        <v>1</v>
      </c>
    </row>
    <row r="3582" spans="1:20" x14ac:dyDescent="0.2">
      <c r="A3582" s="2" t="s">
        <v>6246</v>
      </c>
      <c r="B3582" s="2" t="s">
        <v>691</v>
      </c>
      <c r="C3582" s="2" t="s">
        <v>89</v>
      </c>
      <c r="D3582" s="2" t="str">
        <f>INDEX(Hotels!$C$2:$C$49,MATCH(C3582,Hotels!$A$2:$A$49,0))</f>
        <v>Kochi</v>
      </c>
      <c r="E3582" s="11">
        <v>46034</v>
      </c>
      <c r="F3582" s="11">
        <v>46054</v>
      </c>
      <c r="G3582" s="11">
        <v>46058</v>
      </c>
      <c r="H3582" s="13">
        <f>DATE(YEAR(F3582),MONTH(F3582),1)</f>
        <v>46054</v>
      </c>
      <c r="I3582" s="2">
        <f>G3582-F3582</f>
        <v>4</v>
      </c>
      <c r="J3582" s="2">
        <f>F3582-E3582</f>
        <v>20</v>
      </c>
      <c r="K3582" s="2" t="s">
        <v>2646</v>
      </c>
      <c r="L3582" s="2">
        <v>3</v>
      </c>
      <c r="M3582" s="2">
        <v>6</v>
      </c>
      <c r="N3582" s="2">
        <v>0</v>
      </c>
      <c r="O3582" s="2" t="s">
        <v>2658</v>
      </c>
      <c r="P3582" s="2" t="s">
        <v>2672</v>
      </c>
      <c r="Q3582" s="2" t="s">
        <v>2649</v>
      </c>
      <c r="R3582" s="3">
        <v>12000</v>
      </c>
      <c r="S3582" s="3">
        <f>I3582*L3582*R3582</f>
        <v>144000</v>
      </c>
      <c r="T3582" s="2">
        <f>M3582+N3582</f>
        <v>6</v>
      </c>
    </row>
    <row r="3583" spans="1:20" x14ac:dyDescent="0.2">
      <c r="A3583" s="2" t="s">
        <v>6247</v>
      </c>
      <c r="B3583" s="2" t="s">
        <v>794</v>
      </c>
      <c r="C3583" s="2" t="s">
        <v>63</v>
      </c>
      <c r="D3583" s="2" t="str">
        <f>INDEX(Hotels!$C$2:$C$49,MATCH(C3583,Hotels!$A$2:$A$49,0))</f>
        <v>New Delhi</v>
      </c>
      <c r="E3583" s="11">
        <v>46034</v>
      </c>
      <c r="F3583" s="11">
        <v>46085</v>
      </c>
      <c r="G3583" s="11">
        <v>46089</v>
      </c>
      <c r="H3583" s="13">
        <f>DATE(YEAR(F3583),MONTH(F3583),1)</f>
        <v>46082</v>
      </c>
      <c r="I3583" s="2">
        <f>G3583-F3583</f>
        <v>4</v>
      </c>
      <c r="J3583" s="2">
        <f>F3583-E3583</f>
        <v>51</v>
      </c>
      <c r="K3583" s="2" t="s">
        <v>2655</v>
      </c>
      <c r="L3583" s="2">
        <v>1</v>
      </c>
      <c r="M3583" s="2">
        <v>2</v>
      </c>
      <c r="N3583" s="2">
        <v>1</v>
      </c>
      <c r="O3583" s="2" t="s">
        <v>2670</v>
      </c>
      <c r="P3583" s="2" t="s">
        <v>2656</v>
      </c>
      <c r="Q3583" s="2" t="s">
        <v>2649</v>
      </c>
      <c r="R3583" s="3">
        <v>11300</v>
      </c>
      <c r="S3583" s="3">
        <f>I3583*L3583*R3583</f>
        <v>45200</v>
      </c>
      <c r="T3583" s="2">
        <f>M3583+N3583</f>
        <v>3</v>
      </c>
    </row>
    <row r="3584" spans="1:20" x14ac:dyDescent="0.2">
      <c r="A3584" s="2" t="s">
        <v>6248</v>
      </c>
      <c r="B3584" s="2" t="s">
        <v>974</v>
      </c>
      <c r="C3584" s="2" t="s">
        <v>29</v>
      </c>
      <c r="D3584" s="2" t="str">
        <f>INDEX(Hotels!$C$2:$C$49,MATCH(C3584,Hotels!$A$2:$A$49,0))</f>
        <v>Jaipur</v>
      </c>
      <c r="E3584" s="11">
        <v>46034</v>
      </c>
      <c r="F3584" s="11">
        <v>46050</v>
      </c>
      <c r="G3584" s="11">
        <v>46052</v>
      </c>
      <c r="H3584" s="13">
        <f>DATE(YEAR(F3584),MONTH(F3584),1)</f>
        <v>46023</v>
      </c>
      <c r="I3584" s="2">
        <f>G3584-F3584</f>
        <v>2</v>
      </c>
      <c r="J3584" s="2">
        <f>F3584-E3584</f>
        <v>16</v>
      </c>
      <c r="K3584" s="2" t="s">
        <v>2668</v>
      </c>
      <c r="L3584" s="2">
        <v>1</v>
      </c>
      <c r="M3584" s="2">
        <v>1</v>
      </c>
      <c r="N3584" s="2">
        <v>0</v>
      </c>
      <c r="O3584" s="2" t="s">
        <v>2689</v>
      </c>
      <c r="P3584" s="2" t="s">
        <v>2652</v>
      </c>
      <c r="Q3584" s="2" t="s">
        <v>2653</v>
      </c>
      <c r="R3584" s="3">
        <v>7250</v>
      </c>
      <c r="S3584" s="3">
        <f>I3584*L3584*R3584</f>
        <v>14500</v>
      </c>
      <c r="T3584" s="2">
        <f>M3584+N3584</f>
        <v>1</v>
      </c>
    </row>
    <row r="3585" spans="1:20" x14ac:dyDescent="0.2">
      <c r="A3585" s="2" t="s">
        <v>6249</v>
      </c>
      <c r="B3585" s="2" t="s">
        <v>1035</v>
      </c>
      <c r="C3585" s="2" t="s">
        <v>63</v>
      </c>
      <c r="D3585" s="2" t="str">
        <f>INDEX(Hotels!$C$2:$C$49,MATCH(C3585,Hotels!$A$2:$A$49,0))</f>
        <v>New Delhi</v>
      </c>
      <c r="E3585" s="11">
        <v>46034</v>
      </c>
      <c r="F3585" s="11">
        <v>46073</v>
      </c>
      <c r="G3585" s="11">
        <v>46075</v>
      </c>
      <c r="H3585" s="13">
        <f>DATE(YEAR(F3585),MONTH(F3585),1)</f>
        <v>46054</v>
      </c>
      <c r="I3585" s="2">
        <f>G3585-F3585</f>
        <v>2</v>
      </c>
      <c r="J3585" s="2">
        <f>F3585-E3585</f>
        <v>39</v>
      </c>
      <c r="K3585" s="2" t="s">
        <v>2655</v>
      </c>
      <c r="L3585" s="2">
        <v>1</v>
      </c>
      <c r="M3585" s="2">
        <v>3</v>
      </c>
      <c r="N3585" s="2">
        <v>0</v>
      </c>
      <c r="O3585" s="2" t="s">
        <v>2647</v>
      </c>
      <c r="P3585" s="2" t="s">
        <v>2652</v>
      </c>
      <c r="Q3585" s="2" t="s">
        <v>2649</v>
      </c>
      <c r="R3585" s="3">
        <v>11350</v>
      </c>
      <c r="S3585" s="3">
        <f>I3585*L3585*R3585</f>
        <v>22700</v>
      </c>
      <c r="T3585" s="2">
        <f>M3585+N3585</f>
        <v>3</v>
      </c>
    </row>
    <row r="3586" spans="1:20" x14ac:dyDescent="0.2">
      <c r="A3586" s="2" t="s">
        <v>6250</v>
      </c>
      <c r="B3586" s="2" t="s">
        <v>1673</v>
      </c>
      <c r="C3586" s="2" t="s">
        <v>125</v>
      </c>
      <c r="D3586" s="2" t="str">
        <f>INDEX(Hotels!$C$2:$C$49,MATCH(C3586,Hotels!$A$2:$A$49,0))</f>
        <v>Varanasi</v>
      </c>
      <c r="E3586" s="11">
        <v>46034</v>
      </c>
      <c r="F3586" s="11">
        <v>46077</v>
      </c>
      <c r="G3586" s="11">
        <v>46082</v>
      </c>
      <c r="H3586" s="13">
        <f>DATE(YEAR(F3586),MONTH(F3586),1)</f>
        <v>46054</v>
      </c>
      <c r="I3586" s="2">
        <f>G3586-F3586</f>
        <v>5</v>
      </c>
      <c r="J3586" s="2">
        <f>F3586-E3586</f>
        <v>43</v>
      </c>
      <c r="K3586" s="2" t="s">
        <v>2655</v>
      </c>
      <c r="L3586" s="2">
        <v>1</v>
      </c>
      <c r="M3586" s="2">
        <v>3</v>
      </c>
      <c r="N3586" s="2">
        <v>0</v>
      </c>
      <c r="O3586" s="2" t="s">
        <v>2683</v>
      </c>
      <c r="P3586" s="2" t="s">
        <v>2672</v>
      </c>
      <c r="Q3586" s="2" t="s">
        <v>2649</v>
      </c>
      <c r="R3586" s="3">
        <v>12850</v>
      </c>
      <c r="S3586" s="3">
        <f>I3586*L3586*R3586</f>
        <v>64250</v>
      </c>
      <c r="T3586" s="2">
        <f>M3586+N3586</f>
        <v>3</v>
      </c>
    </row>
    <row r="3587" spans="1:20" x14ac:dyDescent="0.2">
      <c r="A3587" s="2" t="s">
        <v>6251</v>
      </c>
      <c r="B3587" s="2" t="s">
        <v>2099</v>
      </c>
      <c r="C3587" s="2" t="s">
        <v>26</v>
      </c>
      <c r="D3587" s="2" t="str">
        <f>INDEX(Hotels!$C$2:$C$49,MATCH(C3587,Hotels!$A$2:$A$49,0))</f>
        <v>Jaipur</v>
      </c>
      <c r="E3587" s="11">
        <v>46034</v>
      </c>
      <c r="F3587" s="11">
        <v>46037</v>
      </c>
      <c r="G3587" s="11">
        <v>46040</v>
      </c>
      <c r="H3587" s="13">
        <f>DATE(YEAR(F3587),MONTH(F3587),1)</f>
        <v>46023</v>
      </c>
      <c r="I3587" s="2">
        <f>G3587-F3587</f>
        <v>3</v>
      </c>
      <c r="J3587" s="2">
        <f>F3587-E3587</f>
        <v>3</v>
      </c>
      <c r="K3587" s="2" t="s">
        <v>2655</v>
      </c>
      <c r="L3587" s="2">
        <v>1</v>
      </c>
      <c r="M3587" s="2">
        <v>1</v>
      </c>
      <c r="N3587" s="2">
        <v>0</v>
      </c>
      <c r="O3587" s="2" t="s">
        <v>2732</v>
      </c>
      <c r="P3587" s="2" t="s">
        <v>2652</v>
      </c>
      <c r="Q3587" s="2" t="s">
        <v>2649</v>
      </c>
      <c r="R3587" s="3">
        <v>16050</v>
      </c>
      <c r="S3587" s="3">
        <f>I3587*L3587*R3587</f>
        <v>48150</v>
      </c>
      <c r="T3587" s="2">
        <f>M3587+N3587</f>
        <v>1</v>
      </c>
    </row>
    <row r="3588" spans="1:20" x14ac:dyDescent="0.2">
      <c r="A3588" s="2" t="s">
        <v>6252</v>
      </c>
      <c r="B3588" s="2" t="s">
        <v>2446</v>
      </c>
      <c r="C3588" s="2" t="s">
        <v>19</v>
      </c>
      <c r="D3588" s="2" t="str">
        <f>INDEX(Hotels!$C$2:$C$49,MATCH(C3588,Hotels!$A$2:$A$49,0))</f>
        <v>Goa</v>
      </c>
      <c r="E3588" s="11">
        <v>46034</v>
      </c>
      <c r="F3588" s="11">
        <v>46061</v>
      </c>
      <c r="G3588" s="11">
        <v>46064</v>
      </c>
      <c r="H3588" s="13">
        <f>DATE(YEAR(F3588),MONTH(F3588),1)</f>
        <v>46054</v>
      </c>
      <c r="I3588" s="2">
        <f>G3588-F3588</f>
        <v>3</v>
      </c>
      <c r="J3588" s="2">
        <f>F3588-E3588</f>
        <v>27</v>
      </c>
      <c r="K3588" s="2" t="s">
        <v>2655</v>
      </c>
      <c r="L3588" s="2">
        <v>1</v>
      </c>
      <c r="M3588" s="2">
        <v>1</v>
      </c>
      <c r="N3588" s="2">
        <v>0</v>
      </c>
      <c r="O3588" s="2" t="s">
        <v>2647</v>
      </c>
      <c r="P3588" s="2" t="s">
        <v>2652</v>
      </c>
      <c r="Q3588" s="2" t="s">
        <v>2653</v>
      </c>
      <c r="R3588" s="3">
        <v>10150</v>
      </c>
      <c r="S3588" s="3">
        <f>I3588*L3588*R3588</f>
        <v>30450</v>
      </c>
      <c r="T3588" s="2">
        <f>M3588+N3588</f>
        <v>1</v>
      </c>
    </row>
    <row r="3589" spans="1:20" x14ac:dyDescent="0.2">
      <c r="A3589" s="2" t="s">
        <v>6253</v>
      </c>
      <c r="B3589" s="2" t="s">
        <v>2583</v>
      </c>
      <c r="C3589" s="2" t="s">
        <v>22</v>
      </c>
      <c r="D3589" s="2" t="str">
        <f>INDEX(Hotels!$C$2:$C$49,MATCH(C3589,Hotels!$A$2:$A$49,0))</f>
        <v>Jaipur</v>
      </c>
      <c r="E3589" s="11">
        <v>46034</v>
      </c>
      <c r="F3589" s="11">
        <v>46049</v>
      </c>
      <c r="G3589" s="11">
        <v>46051</v>
      </c>
      <c r="H3589" s="13">
        <f>DATE(YEAR(F3589),MONTH(F3589),1)</f>
        <v>46023</v>
      </c>
      <c r="I3589" s="2">
        <f>G3589-F3589</f>
        <v>2</v>
      </c>
      <c r="J3589" s="2">
        <f>F3589-E3589</f>
        <v>15</v>
      </c>
      <c r="K3589" s="2" t="s">
        <v>2655</v>
      </c>
      <c r="L3589" s="2">
        <v>1</v>
      </c>
      <c r="M3589" s="2">
        <v>2</v>
      </c>
      <c r="N3589" s="2">
        <v>0</v>
      </c>
      <c r="O3589" s="2" t="s">
        <v>2647</v>
      </c>
      <c r="P3589" s="2" t="s">
        <v>2656</v>
      </c>
      <c r="Q3589" s="2" t="s">
        <v>2649</v>
      </c>
      <c r="R3589" s="3">
        <v>5300</v>
      </c>
      <c r="S3589" s="3">
        <f>I3589*L3589*R3589</f>
        <v>10600</v>
      </c>
      <c r="T3589" s="2">
        <f>M3589+N3589</f>
        <v>2</v>
      </c>
    </row>
    <row r="3590" spans="1:20" x14ac:dyDescent="0.2">
      <c r="A3590" s="2" t="s">
        <v>6254</v>
      </c>
      <c r="B3590" s="2" t="s">
        <v>223</v>
      </c>
      <c r="C3590" s="2" t="s">
        <v>69</v>
      </c>
      <c r="D3590" s="2" t="str">
        <f>INDEX(Hotels!$C$2:$C$49,MATCH(C3590,Hotels!$A$2:$A$49,0))</f>
        <v>New Delhi</v>
      </c>
      <c r="E3590" s="11">
        <v>46035</v>
      </c>
      <c r="F3590" s="11">
        <v>46052</v>
      </c>
      <c r="G3590" s="11">
        <v>46055</v>
      </c>
      <c r="H3590" s="13">
        <f>DATE(YEAR(F3590),MONTH(F3590),1)</f>
        <v>46023</v>
      </c>
      <c r="I3590" s="2">
        <f>G3590-F3590</f>
        <v>3</v>
      </c>
      <c r="J3590" s="2">
        <f>F3590-E3590</f>
        <v>17</v>
      </c>
      <c r="K3590" s="2" t="s">
        <v>2668</v>
      </c>
      <c r="L3590" s="2">
        <v>1</v>
      </c>
      <c r="M3590" s="2">
        <v>2</v>
      </c>
      <c r="N3590" s="2">
        <v>0</v>
      </c>
      <c r="O3590" s="2" t="s">
        <v>2689</v>
      </c>
      <c r="P3590" s="2" t="s">
        <v>2662</v>
      </c>
      <c r="Q3590" s="2" t="s">
        <v>2649</v>
      </c>
      <c r="R3590" s="3">
        <v>16100</v>
      </c>
      <c r="S3590" s="3">
        <f>I3590*L3590*R3590</f>
        <v>48300</v>
      </c>
      <c r="T3590" s="2">
        <f>M3590+N3590</f>
        <v>2</v>
      </c>
    </row>
    <row r="3591" spans="1:20" x14ac:dyDescent="0.2">
      <c r="A3591" s="2" t="s">
        <v>6255</v>
      </c>
      <c r="B3591" s="2" t="s">
        <v>367</v>
      </c>
      <c r="C3591" s="2" t="s">
        <v>83</v>
      </c>
      <c r="D3591" s="2" t="str">
        <f>INDEX(Hotels!$C$2:$C$49,MATCH(C3591,Hotels!$A$2:$A$49,0))</f>
        <v>Kochi</v>
      </c>
      <c r="E3591" s="11">
        <v>46035</v>
      </c>
      <c r="F3591" s="11">
        <v>46139</v>
      </c>
      <c r="G3591" s="11">
        <v>46142</v>
      </c>
      <c r="H3591" s="13">
        <f>DATE(YEAR(F3591),MONTH(F3591),1)</f>
        <v>46113</v>
      </c>
      <c r="I3591" s="2">
        <f>G3591-F3591</f>
        <v>3</v>
      </c>
      <c r="J3591" s="2">
        <f>F3591-E3591</f>
        <v>104</v>
      </c>
      <c r="K3591" s="2" t="s">
        <v>2646</v>
      </c>
      <c r="L3591" s="2">
        <v>1</v>
      </c>
      <c r="M3591" s="2">
        <v>2</v>
      </c>
      <c r="N3591" s="2">
        <v>0</v>
      </c>
      <c r="O3591" s="2" t="s">
        <v>2670</v>
      </c>
      <c r="P3591" s="2" t="s">
        <v>2652</v>
      </c>
      <c r="Q3591" s="2" t="s">
        <v>2653</v>
      </c>
      <c r="R3591" s="3">
        <v>18200</v>
      </c>
      <c r="S3591" s="3">
        <f>I3591*L3591*R3591</f>
        <v>54600</v>
      </c>
      <c r="T3591" s="2">
        <f>M3591+N3591</f>
        <v>2</v>
      </c>
    </row>
    <row r="3592" spans="1:20" x14ac:dyDescent="0.2">
      <c r="A3592" s="2" t="s">
        <v>6256</v>
      </c>
      <c r="B3592" s="2" t="s">
        <v>490</v>
      </c>
      <c r="C3592" s="2" t="s">
        <v>41</v>
      </c>
      <c r="D3592" s="2" t="str">
        <f>INDEX(Hotels!$C$2:$C$49,MATCH(C3592,Hotels!$A$2:$A$49,0))</f>
        <v>Udaipur</v>
      </c>
      <c r="E3592" s="11">
        <v>46035</v>
      </c>
      <c r="F3592" s="11">
        <v>46058</v>
      </c>
      <c r="G3592" s="11">
        <v>46062</v>
      </c>
      <c r="H3592" s="13">
        <f>DATE(YEAR(F3592),MONTH(F3592),1)</f>
        <v>46054</v>
      </c>
      <c r="I3592" s="2">
        <f>G3592-F3592</f>
        <v>4</v>
      </c>
      <c r="J3592" s="2">
        <f>F3592-E3592</f>
        <v>23</v>
      </c>
      <c r="K3592" s="2" t="s">
        <v>2655</v>
      </c>
      <c r="L3592" s="2">
        <v>1</v>
      </c>
      <c r="M3592" s="2">
        <v>2</v>
      </c>
      <c r="N3592" s="2">
        <v>0</v>
      </c>
      <c r="O3592" s="2" t="s">
        <v>2689</v>
      </c>
      <c r="P3592" s="2" t="s">
        <v>2652</v>
      </c>
      <c r="Q3592" s="2" t="s">
        <v>2649</v>
      </c>
      <c r="R3592" s="3">
        <v>6150</v>
      </c>
      <c r="S3592" s="3">
        <f>I3592*L3592*R3592</f>
        <v>24600</v>
      </c>
      <c r="T3592" s="2">
        <f>M3592+N3592</f>
        <v>2</v>
      </c>
    </row>
    <row r="3593" spans="1:20" x14ac:dyDescent="0.2">
      <c r="A3593" s="2" t="s">
        <v>6257</v>
      </c>
      <c r="B3593" s="2" t="s">
        <v>580</v>
      </c>
      <c r="C3593" s="2" t="s">
        <v>83</v>
      </c>
      <c r="D3593" s="2" t="str">
        <f>INDEX(Hotels!$C$2:$C$49,MATCH(C3593,Hotels!$A$2:$A$49,0))</f>
        <v>Kochi</v>
      </c>
      <c r="E3593" s="11">
        <v>46035</v>
      </c>
      <c r="F3593" s="11">
        <v>46059</v>
      </c>
      <c r="G3593" s="11">
        <v>46061</v>
      </c>
      <c r="H3593" s="13">
        <f>DATE(YEAR(F3593),MONTH(F3593),1)</f>
        <v>46054</v>
      </c>
      <c r="I3593" s="2">
        <f>G3593-F3593</f>
        <v>2</v>
      </c>
      <c r="J3593" s="2">
        <f>F3593-E3593</f>
        <v>24</v>
      </c>
      <c r="K3593" s="2" t="s">
        <v>2646</v>
      </c>
      <c r="L3593" s="2">
        <v>1</v>
      </c>
      <c r="M3593" s="2">
        <v>2</v>
      </c>
      <c r="N3593" s="2">
        <v>0</v>
      </c>
      <c r="O3593" s="2" t="s">
        <v>2647</v>
      </c>
      <c r="P3593" s="2" t="s">
        <v>2656</v>
      </c>
      <c r="Q3593" s="2" t="s">
        <v>2649</v>
      </c>
      <c r="R3593" s="3">
        <v>21350</v>
      </c>
      <c r="S3593" s="3">
        <f>I3593*L3593*R3593</f>
        <v>42700</v>
      </c>
      <c r="T3593" s="2">
        <f>M3593+N3593</f>
        <v>2</v>
      </c>
    </row>
    <row r="3594" spans="1:20" x14ac:dyDescent="0.2">
      <c r="A3594" s="2" t="s">
        <v>6258</v>
      </c>
      <c r="B3594" s="2" t="s">
        <v>833</v>
      </c>
      <c r="C3594" s="2" t="s">
        <v>32</v>
      </c>
      <c r="D3594" s="2" t="str">
        <f>INDEX(Hotels!$C$2:$C$49,MATCH(C3594,Hotels!$A$2:$A$49,0))</f>
        <v>Jaipur</v>
      </c>
      <c r="E3594" s="11">
        <v>46035</v>
      </c>
      <c r="F3594" s="11">
        <v>46037</v>
      </c>
      <c r="G3594" s="11">
        <v>46041</v>
      </c>
      <c r="H3594" s="13">
        <f>DATE(YEAR(F3594),MONTH(F3594),1)</f>
        <v>46023</v>
      </c>
      <c r="I3594" s="2">
        <f>G3594-F3594</f>
        <v>4</v>
      </c>
      <c r="J3594" s="2">
        <f>F3594-E3594</f>
        <v>2</v>
      </c>
      <c r="K3594" s="2" t="s">
        <v>2655</v>
      </c>
      <c r="L3594" s="2">
        <v>1</v>
      </c>
      <c r="M3594" s="2">
        <v>2</v>
      </c>
      <c r="N3594" s="2">
        <v>0</v>
      </c>
      <c r="O3594" s="2" t="s">
        <v>2670</v>
      </c>
      <c r="P3594" s="2" t="s">
        <v>2648</v>
      </c>
      <c r="Q3594" s="2" t="s">
        <v>2649</v>
      </c>
      <c r="R3594" s="3">
        <v>8150</v>
      </c>
      <c r="S3594" s="3">
        <f>I3594*L3594*R3594</f>
        <v>32600</v>
      </c>
      <c r="T3594" s="2">
        <f>M3594+N3594</f>
        <v>2</v>
      </c>
    </row>
    <row r="3595" spans="1:20" x14ac:dyDescent="0.2">
      <c r="A3595" s="2" t="s">
        <v>6259</v>
      </c>
      <c r="B3595" s="2" t="s">
        <v>1244</v>
      </c>
      <c r="C3595" s="2" t="s">
        <v>69</v>
      </c>
      <c r="D3595" s="2" t="str">
        <f>INDEX(Hotels!$C$2:$C$49,MATCH(C3595,Hotels!$A$2:$A$49,0))</f>
        <v>New Delhi</v>
      </c>
      <c r="E3595" s="11">
        <v>46035</v>
      </c>
      <c r="F3595" s="11">
        <v>46046</v>
      </c>
      <c r="G3595" s="11">
        <v>46051</v>
      </c>
      <c r="H3595" s="13">
        <f>DATE(YEAR(F3595),MONTH(F3595),1)</f>
        <v>46023</v>
      </c>
      <c r="I3595" s="2">
        <f>G3595-F3595</f>
        <v>5</v>
      </c>
      <c r="J3595" s="2">
        <f>F3595-E3595</f>
        <v>11</v>
      </c>
      <c r="K3595" s="2" t="s">
        <v>2668</v>
      </c>
      <c r="L3595" s="2">
        <v>1</v>
      </c>
      <c r="M3595" s="2">
        <v>3</v>
      </c>
      <c r="N3595" s="2">
        <v>0</v>
      </c>
      <c r="O3595" s="2" t="s">
        <v>2689</v>
      </c>
      <c r="P3595" s="2" t="s">
        <v>2662</v>
      </c>
      <c r="Q3595" s="2" t="s">
        <v>2649</v>
      </c>
      <c r="R3595" s="3">
        <v>16200</v>
      </c>
      <c r="S3595" s="3">
        <f>I3595*L3595*R3595</f>
        <v>81000</v>
      </c>
      <c r="T3595" s="2">
        <f>M3595+N3595</f>
        <v>3</v>
      </c>
    </row>
    <row r="3596" spans="1:20" x14ac:dyDescent="0.2">
      <c r="A3596" s="2" t="s">
        <v>6260</v>
      </c>
      <c r="B3596" s="2" t="s">
        <v>1269</v>
      </c>
      <c r="C3596" s="2" t="s">
        <v>9</v>
      </c>
      <c r="D3596" s="2" t="str">
        <f>INDEX(Hotels!$C$2:$C$49,MATCH(C3596,Hotels!$A$2:$A$49,0))</f>
        <v>Goa</v>
      </c>
      <c r="E3596" s="11">
        <v>46035</v>
      </c>
      <c r="F3596" s="11">
        <v>46041</v>
      </c>
      <c r="G3596" s="11">
        <v>46047</v>
      </c>
      <c r="H3596" s="13">
        <f>DATE(YEAR(F3596),MONTH(F3596),1)</f>
        <v>46023</v>
      </c>
      <c r="I3596" s="2">
        <f>G3596-F3596</f>
        <v>6</v>
      </c>
      <c r="J3596" s="2">
        <f>F3596-E3596</f>
        <v>6</v>
      </c>
      <c r="K3596" s="2" t="s">
        <v>2646</v>
      </c>
      <c r="L3596" s="2">
        <v>1</v>
      </c>
      <c r="M3596" s="2">
        <v>2</v>
      </c>
      <c r="N3596" s="2">
        <v>3</v>
      </c>
      <c r="O3596" s="2" t="s">
        <v>2689</v>
      </c>
      <c r="P3596" s="2" t="s">
        <v>2656</v>
      </c>
      <c r="Q3596" s="2" t="s">
        <v>2653</v>
      </c>
      <c r="R3596" s="3">
        <v>12950</v>
      </c>
      <c r="S3596" s="3">
        <f>I3596*L3596*R3596</f>
        <v>77700</v>
      </c>
      <c r="T3596" s="2">
        <f>M3596+N3596</f>
        <v>5</v>
      </c>
    </row>
    <row r="3597" spans="1:20" x14ac:dyDescent="0.2">
      <c r="A3597" s="2" t="s">
        <v>6261</v>
      </c>
      <c r="B3597" s="2" t="s">
        <v>1565</v>
      </c>
      <c r="C3597" s="2" t="s">
        <v>26</v>
      </c>
      <c r="D3597" s="2" t="str">
        <f>INDEX(Hotels!$C$2:$C$49,MATCH(C3597,Hotels!$A$2:$A$49,0))</f>
        <v>Jaipur</v>
      </c>
      <c r="E3597" s="11">
        <v>46035</v>
      </c>
      <c r="F3597" s="11">
        <v>46037</v>
      </c>
      <c r="G3597" s="11">
        <v>46041</v>
      </c>
      <c r="H3597" s="13">
        <f>DATE(YEAR(F3597),MONTH(F3597),1)</f>
        <v>46023</v>
      </c>
      <c r="I3597" s="2">
        <f>G3597-F3597</f>
        <v>4</v>
      </c>
      <c r="J3597" s="2">
        <f>F3597-E3597</f>
        <v>2</v>
      </c>
      <c r="K3597" s="2" t="s">
        <v>2646</v>
      </c>
      <c r="L3597" s="2">
        <v>1</v>
      </c>
      <c r="M3597" s="2">
        <v>2</v>
      </c>
      <c r="N3597" s="2">
        <v>0</v>
      </c>
      <c r="O3597" s="2" t="s">
        <v>2689</v>
      </c>
      <c r="P3597" s="2" t="s">
        <v>2652</v>
      </c>
      <c r="Q3597" s="2" t="s">
        <v>2649</v>
      </c>
      <c r="R3597" s="3">
        <v>22850</v>
      </c>
      <c r="S3597" s="3">
        <f>I3597*L3597*R3597</f>
        <v>91400</v>
      </c>
      <c r="T3597" s="2">
        <f>M3597+N3597</f>
        <v>2</v>
      </c>
    </row>
    <row r="3598" spans="1:20" x14ac:dyDescent="0.2">
      <c r="A3598" s="2" t="s">
        <v>6262</v>
      </c>
      <c r="B3598" s="2" t="s">
        <v>1841</v>
      </c>
      <c r="C3598" s="2" t="s">
        <v>49</v>
      </c>
      <c r="D3598" s="2" t="str">
        <f>INDEX(Hotels!$C$2:$C$49,MATCH(C3598,Hotels!$A$2:$A$49,0))</f>
        <v>Agra</v>
      </c>
      <c r="E3598" s="11">
        <v>46035</v>
      </c>
      <c r="F3598" s="11">
        <v>46068</v>
      </c>
      <c r="G3598" s="11">
        <v>46071</v>
      </c>
      <c r="H3598" s="13">
        <f>DATE(YEAR(F3598),MONTH(F3598),1)</f>
        <v>46054</v>
      </c>
      <c r="I3598" s="2">
        <f>G3598-F3598</f>
        <v>3</v>
      </c>
      <c r="J3598" s="2">
        <f>F3598-E3598</f>
        <v>33</v>
      </c>
      <c r="K3598" s="2" t="s">
        <v>2655</v>
      </c>
      <c r="L3598" s="2">
        <v>1</v>
      </c>
      <c r="M3598" s="2">
        <v>2</v>
      </c>
      <c r="N3598" s="2">
        <v>0</v>
      </c>
      <c r="O3598" s="2" t="s">
        <v>2732</v>
      </c>
      <c r="P3598" s="2" t="s">
        <v>2656</v>
      </c>
      <c r="Q3598" s="2" t="s">
        <v>2649</v>
      </c>
      <c r="R3598" s="3">
        <v>3850</v>
      </c>
      <c r="S3598" s="3">
        <f>I3598*L3598*R3598</f>
        <v>11550</v>
      </c>
      <c r="T3598" s="2">
        <f>M3598+N3598</f>
        <v>2</v>
      </c>
    </row>
    <row r="3599" spans="1:20" x14ac:dyDescent="0.2">
      <c r="A3599" s="2" t="s">
        <v>6263</v>
      </c>
      <c r="B3599" s="2" t="s">
        <v>1904</v>
      </c>
      <c r="C3599" s="2" t="s">
        <v>83</v>
      </c>
      <c r="D3599" s="2" t="str">
        <f>INDEX(Hotels!$C$2:$C$49,MATCH(C3599,Hotels!$A$2:$A$49,0))</f>
        <v>Kochi</v>
      </c>
      <c r="E3599" s="11">
        <v>46035</v>
      </c>
      <c r="F3599" s="11">
        <v>46081</v>
      </c>
      <c r="G3599" s="11">
        <v>46085</v>
      </c>
      <c r="H3599" s="13">
        <f>DATE(YEAR(F3599),MONTH(F3599),1)</f>
        <v>46054</v>
      </c>
      <c r="I3599" s="2">
        <f>G3599-F3599</f>
        <v>4</v>
      </c>
      <c r="J3599" s="2">
        <f>F3599-E3599</f>
        <v>46</v>
      </c>
      <c r="K3599" s="2" t="s">
        <v>2655</v>
      </c>
      <c r="L3599" s="2">
        <v>1</v>
      </c>
      <c r="M3599" s="2">
        <v>2</v>
      </c>
      <c r="N3599" s="2">
        <v>0</v>
      </c>
      <c r="O3599" s="2" t="s">
        <v>2661</v>
      </c>
      <c r="P3599" s="2" t="s">
        <v>2652</v>
      </c>
      <c r="Q3599" s="2" t="s">
        <v>2649</v>
      </c>
      <c r="R3599" s="3">
        <v>15350</v>
      </c>
      <c r="S3599" s="3">
        <f>I3599*L3599*R3599</f>
        <v>61400</v>
      </c>
      <c r="T3599" s="2">
        <f>M3599+N3599</f>
        <v>2</v>
      </c>
    </row>
    <row r="3600" spans="1:20" x14ac:dyDescent="0.2">
      <c r="A3600" s="2" t="s">
        <v>6264</v>
      </c>
      <c r="B3600" s="2" t="s">
        <v>2175</v>
      </c>
      <c r="C3600" s="2" t="s">
        <v>127</v>
      </c>
      <c r="D3600" s="2" t="str">
        <f>INDEX(Hotels!$C$2:$C$49,MATCH(C3600,Hotels!$A$2:$A$49,0))</f>
        <v>Varanasi</v>
      </c>
      <c r="E3600" s="11">
        <v>46035</v>
      </c>
      <c r="F3600" s="11">
        <v>46051</v>
      </c>
      <c r="G3600" s="11">
        <v>46056</v>
      </c>
      <c r="H3600" s="13">
        <f>DATE(YEAR(F3600),MONTH(F3600),1)</f>
        <v>46023</v>
      </c>
      <c r="I3600" s="2">
        <f>G3600-F3600</f>
        <v>5</v>
      </c>
      <c r="J3600" s="2">
        <f>F3600-E3600</f>
        <v>16</v>
      </c>
      <c r="K3600" s="2" t="s">
        <v>2646</v>
      </c>
      <c r="L3600" s="2">
        <v>1</v>
      </c>
      <c r="M3600" s="2">
        <v>2</v>
      </c>
      <c r="N3600" s="2">
        <v>2</v>
      </c>
      <c r="O3600" s="2" t="s">
        <v>2658</v>
      </c>
      <c r="P3600" s="2" t="s">
        <v>2652</v>
      </c>
      <c r="Q3600" s="2" t="s">
        <v>2649</v>
      </c>
      <c r="R3600" s="3">
        <v>10450</v>
      </c>
      <c r="S3600" s="3">
        <f>I3600*L3600*R3600</f>
        <v>52250</v>
      </c>
      <c r="T3600" s="2">
        <f>M3600+N3600</f>
        <v>4</v>
      </c>
    </row>
    <row r="3601" spans="1:20" x14ac:dyDescent="0.2">
      <c r="A3601" s="2" t="s">
        <v>6265</v>
      </c>
      <c r="B3601" s="2" t="s">
        <v>2597</v>
      </c>
      <c r="C3601" s="2" t="s">
        <v>26</v>
      </c>
      <c r="D3601" s="2" t="str">
        <f>INDEX(Hotels!$C$2:$C$49,MATCH(C3601,Hotels!$A$2:$A$49,0))</f>
        <v>Jaipur</v>
      </c>
      <c r="E3601" s="11">
        <v>46035</v>
      </c>
      <c r="F3601" s="11">
        <v>46062</v>
      </c>
      <c r="G3601" s="11">
        <v>46066</v>
      </c>
      <c r="H3601" s="13">
        <f>DATE(YEAR(F3601),MONTH(F3601),1)</f>
        <v>46054</v>
      </c>
      <c r="I3601" s="2">
        <f>G3601-F3601</f>
        <v>4</v>
      </c>
      <c r="J3601" s="2">
        <f>F3601-E3601</f>
        <v>27</v>
      </c>
      <c r="K3601" s="2" t="s">
        <v>2655</v>
      </c>
      <c r="L3601" s="2">
        <v>1</v>
      </c>
      <c r="M3601" s="2">
        <v>1</v>
      </c>
      <c r="N3601" s="2">
        <v>0</v>
      </c>
      <c r="O3601" s="2" t="s">
        <v>2647</v>
      </c>
      <c r="P3601" s="2" t="s">
        <v>2659</v>
      </c>
      <c r="Q3601" s="2" t="s">
        <v>2649</v>
      </c>
      <c r="R3601" s="3">
        <v>15050</v>
      </c>
      <c r="S3601" s="3">
        <f>I3601*L3601*R3601</f>
        <v>60200</v>
      </c>
      <c r="T3601" s="2">
        <f>M3601+N3601</f>
        <v>1</v>
      </c>
    </row>
    <row r="3602" spans="1:20" x14ac:dyDescent="0.2">
      <c r="A3602" s="2" t="s">
        <v>6266</v>
      </c>
      <c r="B3602" s="2" t="s">
        <v>673</v>
      </c>
      <c r="C3602" s="2" t="s">
        <v>26</v>
      </c>
      <c r="D3602" s="2" t="str">
        <f>INDEX(Hotels!$C$2:$C$49,MATCH(C3602,Hotels!$A$2:$A$49,0))</f>
        <v>Jaipur</v>
      </c>
      <c r="E3602" s="11">
        <v>46036</v>
      </c>
      <c r="F3602" s="11">
        <v>46040</v>
      </c>
      <c r="G3602" s="11">
        <v>46046</v>
      </c>
      <c r="H3602" s="13">
        <f>DATE(YEAR(F3602),MONTH(F3602),1)</f>
        <v>46023</v>
      </c>
      <c r="I3602" s="2">
        <f>G3602-F3602</f>
        <v>6</v>
      </c>
      <c r="J3602" s="2">
        <f>F3602-E3602</f>
        <v>4</v>
      </c>
      <c r="K3602" s="2" t="s">
        <v>2655</v>
      </c>
      <c r="L3602" s="2">
        <v>1</v>
      </c>
      <c r="M3602" s="2">
        <v>2</v>
      </c>
      <c r="N3602" s="2">
        <v>3</v>
      </c>
      <c r="O3602" s="2" t="s">
        <v>2670</v>
      </c>
      <c r="P3602" s="2" t="s">
        <v>2672</v>
      </c>
      <c r="Q3602" s="2" t="s">
        <v>2649</v>
      </c>
      <c r="R3602" s="3">
        <v>16000</v>
      </c>
      <c r="S3602" s="3">
        <f>I3602*L3602*R3602</f>
        <v>96000</v>
      </c>
      <c r="T3602" s="2">
        <f>M3602+N3602</f>
        <v>5</v>
      </c>
    </row>
    <row r="3603" spans="1:20" x14ac:dyDescent="0.2">
      <c r="A3603" s="2" t="s">
        <v>6267</v>
      </c>
      <c r="B3603" s="2" t="s">
        <v>1134</v>
      </c>
      <c r="C3603" s="2" t="s">
        <v>129</v>
      </c>
      <c r="D3603" s="2" t="str">
        <f>INDEX(Hotels!$C$2:$C$49,MATCH(C3603,Hotels!$A$2:$A$49,0))</f>
        <v>Varanasi</v>
      </c>
      <c r="E3603" s="11">
        <v>46036</v>
      </c>
      <c r="F3603" s="11">
        <v>46092</v>
      </c>
      <c r="G3603" s="11">
        <v>46095</v>
      </c>
      <c r="H3603" s="13">
        <f>DATE(YEAR(F3603),MONTH(F3603),1)</f>
        <v>46082</v>
      </c>
      <c r="I3603" s="2">
        <f>G3603-F3603</f>
        <v>3</v>
      </c>
      <c r="J3603" s="2">
        <f>F3603-E3603</f>
        <v>56</v>
      </c>
      <c r="K3603" s="2" t="s">
        <v>2668</v>
      </c>
      <c r="L3603" s="2">
        <v>1</v>
      </c>
      <c r="M3603" s="2">
        <v>1</v>
      </c>
      <c r="N3603" s="2">
        <v>0</v>
      </c>
      <c r="O3603" s="2" t="s">
        <v>2683</v>
      </c>
      <c r="P3603" s="2" t="s">
        <v>2652</v>
      </c>
      <c r="Q3603" s="2" t="s">
        <v>2649</v>
      </c>
      <c r="R3603" s="3">
        <v>3800</v>
      </c>
      <c r="S3603" s="3">
        <f>I3603*L3603*R3603</f>
        <v>11400</v>
      </c>
      <c r="T3603" s="2">
        <f>M3603+N3603</f>
        <v>1</v>
      </c>
    </row>
    <row r="3604" spans="1:20" x14ac:dyDescent="0.2">
      <c r="A3604" s="2" t="s">
        <v>6268</v>
      </c>
      <c r="B3604" s="2" t="s">
        <v>1424</v>
      </c>
      <c r="C3604" s="2" t="s">
        <v>47</v>
      </c>
      <c r="D3604" s="2" t="str">
        <f>INDEX(Hotels!$C$2:$C$49,MATCH(C3604,Hotels!$A$2:$A$49,0))</f>
        <v>Agra</v>
      </c>
      <c r="E3604" s="11">
        <v>46036</v>
      </c>
      <c r="F3604" s="11">
        <v>46200</v>
      </c>
      <c r="G3604" s="11">
        <v>46202</v>
      </c>
      <c r="H3604" s="13">
        <f>DATE(YEAR(F3604),MONTH(F3604),1)</f>
        <v>46174</v>
      </c>
      <c r="I3604" s="2">
        <f>G3604-F3604</f>
        <v>2</v>
      </c>
      <c r="J3604" s="2">
        <f>F3604-E3604</f>
        <v>164</v>
      </c>
      <c r="K3604" s="2" t="s">
        <v>2668</v>
      </c>
      <c r="L3604" s="2">
        <v>1</v>
      </c>
      <c r="M3604" s="2">
        <v>2</v>
      </c>
      <c r="N3604" s="2">
        <v>0</v>
      </c>
      <c r="O3604" s="2" t="s">
        <v>2683</v>
      </c>
      <c r="P3604" s="2" t="s">
        <v>2656</v>
      </c>
      <c r="Q3604" s="2" t="s">
        <v>2653</v>
      </c>
      <c r="R3604" s="3">
        <v>3600</v>
      </c>
      <c r="S3604" s="3">
        <f>I3604*L3604*R3604</f>
        <v>7200</v>
      </c>
      <c r="T3604" s="2">
        <f>M3604+N3604</f>
        <v>2</v>
      </c>
    </row>
    <row r="3605" spans="1:20" x14ac:dyDescent="0.2">
      <c r="A3605" s="2" t="s">
        <v>6269</v>
      </c>
      <c r="B3605" s="2" t="s">
        <v>1542</v>
      </c>
      <c r="C3605" s="2" t="s">
        <v>81</v>
      </c>
      <c r="D3605" s="2" t="str">
        <f>INDEX(Hotels!$C$2:$C$49,MATCH(C3605,Hotels!$A$2:$A$49,0))</f>
        <v>Bengaluru</v>
      </c>
      <c r="E3605" s="11">
        <v>46036</v>
      </c>
      <c r="F3605" s="11">
        <v>46077</v>
      </c>
      <c r="G3605" s="11">
        <v>46080</v>
      </c>
      <c r="H3605" s="13">
        <f>DATE(YEAR(F3605),MONTH(F3605),1)</f>
        <v>46054</v>
      </c>
      <c r="I3605" s="2">
        <f>G3605-F3605</f>
        <v>3</v>
      </c>
      <c r="J3605" s="2">
        <f>F3605-E3605</f>
        <v>41</v>
      </c>
      <c r="K3605" s="2" t="s">
        <v>2655</v>
      </c>
      <c r="L3605" s="2">
        <v>4</v>
      </c>
      <c r="M3605" s="2">
        <v>8</v>
      </c>
      <c r="N3605" s="2">
        <v>0</v>
      </c>
      <c r="O3605" s="2" t="s">
        <v>2658</v>
      </c>
      <c r="P3605" s="2" t="s">
        <v>2652</v>
      </c>
      <c r="Q3605" s="2" t="s">
        <v>2653</v>
      </c>
      <c r="R3605" s="3">
        <v>21650</v>
      </c>
      <c r="S3605" s="3">
        <f>I3605*L3605*R3605</f>
        <v>259800</v>
      </c>
      <c r="T3605" s="2">
        <f>M3605+N3605</f>
        <v>8</v>
      </c>
    </row>
    <row r="3606" spans="1:20" x14ac:dyDescent="0.2">
      <c r="A3606" s="2" t="s">
        <v>6270</v>
      </c>
      <c r="B3606" s="2" t="s">
        <v>2020</v>
      </c>
      <c r="C3606" s="2" t="s">
        <v>106</v>
      </c>
      <c r="D3606" s="2" t="str">
        <f>INDEX(Hotels!$C$2:$C$49,MATCH(C3606,Hotels!$A$2:$A$49,0))</f>
        <v>Manali</v>
      </c>
      <c r="E3606" s="11">
        <v>46036</v>
      </c>
      <c r="F3606" s="11">
        <v>46043</v>
      </c>
      <c r="G3606" s="11">
        <v>46045</v>
      </c>
      <c r="H3606" s="13">
        <f>DATE(YEAR(F3606),MONTH(F3606),1)</f>
        <v>46023</v>
      </c>
      <c r="I3606" s="2">
        <f>G3606-F3606</f>
        <v>2</v>
      </c>
      <c r="J3606" s="2">
        <f>F3606-E3606</f>
        <v>7</v>
      </c>
      <c r="K3606" s="2" t="s">
        <v>2655</v>
      </c>
      <c r="L3606" s="2">
        <v>1</v>
      </c>
      <c r="M3606" s="2">
        <v>1</v>
      </c>
      <c r="N3606" s="2">
        <v>0</v>
      </c>
      <c r="O3606" s="2" t="s">
        <v>2732</v>
      </c>
      <c r="P3606" s="2" t="s">
        <v>2672</v>
      </c>
      <c r="Q3606" s="2" t="s">
        <v>2649</v>
      </c>
      <c r="R3606" s="3">
        <v>7650</v>
      </c>
      <c r="S3606" s="3">
        <f>I3606*L3606*R3606</f>
        <v>15300</v>
      </c>
      <c r="T3606" s="2">
        <f>M3606+N3606</f>
        <v>1</v>
      </c>
    </row>
    <row r="3607" spans="1:20" x14ac:dyDescent="0.2">
      <c r="A3607" s="2" t="s">
        <v>6271</v>
      </c>
      <c r="B3607" s="2" t="s">
        <v>2321</v>
      </c>
      <c r="C3607" s="2" t="s">
        <v>118</v>
      </c>
      <c r="D3607" s="2" t="str">
        <f>INDEX(Hotels!$C$2:$C$49,MATCH(C3607,Hotels!$A$2:$A$49,0))</f>
        <v>Rishikesh</v>
      </c>
      <c r="E3607" s="11">
        <v>46036</v>
      </c>
      <c r="F3607" s="11">
        <v>46090</v>
      </c>
      <c r="G3607" s="11">
        <v>46092</v>
      </c>
      <c r="H3607" s="13">
        <f>DATE(YEAR(F3607),MONTH(F3607),1)</f>
        <v>46082</v>
      </c>
      <c r="I3607" s="2">
        <f>G3607-F3607</f>
        <v>2</v>
      </c>
      <c r="J3607" s="2">
        <f>F3607-E3607</f>
        <v>54</v>
      </c>
      <c r="K3607" s="2" t="s">
        <v>2668</v>
      </c>
      <c r="L3607" s="2">
        <v>1</v>
      </c>
      <c r="M3607" s="2">
        <v>1</v>
      </c>
      <c r="N3607" s="2">
        <v>0</v>
      </c>
      <c r="O3607" s="2" t="s">
        <v>2732</v>
      </c>
      <c r="P3607" s="2" t="s">
        <v>2652</v>
      </c>
      <c r="Q3607" s="2" t="s">
        <v>2649</v>
      </c>
      <c r="R3607" s="3">
        <v>8500</v>
      </c>
      <c r="S3607" s="3">
        <f>I3607*L3607*R3607</f>
        <v>17000</v>
      </c>
      <c r="T3607" s="2">
        <f>M3607+N3607</f>
        <v>1</v>
      </c>
    </row>
    <row r="3608" spans="1:20" x14ac:dyDescent="0.2">
      <c r="A3608" s="2" t="s">
        <v>6272</v>
      </c>
      <c r="B3608" s="2" t="s">
        <v>2404</v>
      </c>
      <c r="C3608" s="2" t="s">
        <v>110</v>
      </c>
      <c r="D3608" s="2" t="str">
        <f>INDEX(Hotels!$C$2:$C$49,MATCH(C3608,Hotels!$A$2:$A$49,0))</f>
        <v>Manali</v>
      </c>
      <c r="E3608" s="11">
        <v>46036</v>
      </c>
      <c r="F3608" s="11">
        <v>46059</v>
      </c>
      <c r="G3608" s="11">
        <v>46063</v>
      </c>
      <c r="H3608" s="13">
        <f>DATE(YEAR(F3608),MONTH(F3608),1)</f>
        <v>46054</v>
      </c>
      <c r="I3608" s="2">
        <f>G3608-F3608</f>
        <v>4</v>
      </c>
      <c r="J3608" s="2">
        <f>F3608-E3608</f>
        <v>23</v>
      </c>
      <c r="K3608" s="2" t="s">
        <v>2655</v>
      </c>
      <c r="L3608" s="2">
        <v>1</v>
      </c>
      <c r="M3608" s="2">
        <v>1</v>
      </c>
      <c r="N3608" s="2">
        <v>0</v>
      </c>
      <c r="O3608" s="2" t="s">
        <v>2647</v>
      </c>
      <c r="P3608" s="2" t="s">
        <v>2656</v>
      </c>
      <c r="Q3608" s="2" t="s">
        <v>2649</v>
      </c>
      <c r="R3608" s="3">
        <v>5900</v>
      </c>
      <c r="S3608" s="3">
        <f>I3608*L3608*R3608</f>
        <v>23600</v>
      </c>
      <c r="T3608" s="2">
        <f>M3608+N3608</f>
        <v>1</v>
      </c>
    </row>
    <row r="3609" spans="1:20" x14ac:dyDescent="0.2">
      <c r="A3609" s="2" t="s">
        <v>6273</v>
      </c>
      <c r="B3609" s="2" t="s">
        <v>2533</v>
      </c>
      <c r="C3609" s="2" t="s">
        <v>51</v>
      </c>
      <c r="D3609" s="2" t="str">
        <f>INDEX(Hotels!$C$2:$C$49,MATCH(C3609,Hotels!$A$2:$A$49,0))</f>
        <v>Agra</v>
      </c>
      <c r="E3609" s="11">
        <v>46036</v>
      </c>
      <c r="F3609" s="11">
        <v>46112</v>
      </c>
      <c r="G3609" s="11">
        <v>46117</v>
      </c>
      <c r="H3609" s="13">
        <f>DATE(YEAR(F3609),MONTH(F3609),1)</f>
        <v>46082</v>
      </c>
      <c r="I3609" s="2">
        <f>G3609-F3609</f>
        <v>5</v>
      </c>
      <c r="J3609" s="2">
        <f>F3609-E3609</f>
        <v>76</v>
      </c>
      <c r="K3609" s="2" t="s">
        <v>2655</v>
      </c>
      <c r="L3609" s="2">
        <v>1</v>
      </c>
      <c r="M3609" s="2">
        <v>2</v>
      </c>
      <c r="N3609" s="2">
        <v>3</v>
      </c>
      <c r="O3609" s="2" t="s">
        <v>2683</v>
      </c>
      <c r="P3609" s="2" t="s">
        <v>2662</v>
      </c>
      <c r="Q3609" s="2" t="s">
        <v>2649</v>
      </c>
      <c r="R3609" s="3">
        <v>11800</v>
      </c>
      <c r="S3609" s="3">
        <f>I3609*L3609*R3609</f>
        <v>59000</v>
      </c>
      <c r="T3609" s="2">
        <f>M3609+N3609</f>
        <v>5</v>
      </c>
    </row>
    <row r="3610" spans="1:20" x14ac:dyDescent="0.2">
      <c r="A3610" s="2" t="s">
        <v>6274</v>
      </c>
      <c r="B3610" s="2" t="s">
        <v>340</v>
      </c>
      <c r="C3610" s="2" t="s">
        <v>19</v>
      </c>
      <c r="D3610" s="2" t="str">
        <f>INDEX(Hotels!$C$2:$C$49,MATCH(C3610,Hotels!$A$2:$A$49,0))</f>
        <v>Goa</v>
      </c>
      <c r="E3610" s="11">
        <v>46037</v>
      </c>
      <c r="F3610" s="11">
        <v>46062</v>
      </c>
      <c r="G3610" s="11">
        <v>46065</v>
      </c>
      <c r="H3610" s="13">
        <f>DATE(YEAR(F3610),MONTH(F3610),1)</f>
        <v>46054</v>
      </c>
      <c r="I3610" s="2">
        <f>G3610-F3610</f>
        <v>3</v>
      </c>
      <c r="J3610" s="2">
        <f>F3610-E3610</f>
        <v>25</v>
      </c>
      <c r="K3610" s="2" t="s">
        <v>2646</v>
      </c>
      <c r="L3610" s="2">
        <v>1</v>
      </c>
      <c r="M3610" s="2">
        <v>2</v>
      </c>
      <c r="N3610" s="2">
        <v>0</v>
      </c>
      <c r="O3610" s="2" t="s">
        <v>2670</v>
      </c>
      <c r="P3610" s="2" t="s">
        <v>2648</v>
      </c>
      <c r="Q3610" s="2" t="s">
        <v>2649</v>
      </c>
      <c r="R3610" s="3">
        <v>13550</v>
      </c>
      <c r="S3610" s="3">
        <f>I3610*L3610*R3610</f>
        <v>40650</v>
      </c>
      <c r="T3610" s="2">
        <f>M3610+N3610</f>
        <v>2</v>
      </c>
    </row>
    <row r="3611" spans="1:20" x14ac:dyDescent="0.2">
      <c r="A3611" s="2" t="s">
        <v>6275</v>
      </c>
      <c r="B3611" s="2" t="s">
        <v>1621</v>
      </c>
      <c r="C3611" s="2" t="s">
        <v>129</v>
      </c>
      <c r="D3611" s="2" t="str">
        <f>INDEX(Hotels!$C$2:$C$49,MATCH(C3611,Hotels!$A$2:$A$49,0))</f>
        <v>Varanasi</v>
      </c>
      <c r="E3611" s="11">
        <v>46037</v>
      </c>
      <c r="F3611" s="11">
        <v>46126</v>
      </c>
      <c r="G3611" s="11">
        <v>46130</v>
      </c>
      <c r="H3611" s="13">
        <f>DATE(YEAR(F3611),MONTH(F3611),1)</f>
        <v>46113</v>
      </c>
      <c r="I3611" s="2">
        <f>G3611-F3611</f>
        <v>4</v>
      </c>
      <c r="J3611" s="2">
        <f>F3611-E3611</f>
        <v>89</v>
      </c>
      <c r="K3611" s="2" t="s">
        <v>2646</v>
      </c>
      <c r="L3611" s="2">
        <v>1</v>
      </c>
      <c r="M3611" s="2">
        <v>2</v>
      </c>
      <c r="N3611" s="2">
        <v>0</v>
      </c>
      <c r="O3611" s="2" t="s">
        <v>2658</v>
      </c>
      <c r="P3611" s="2" t="s">
        <v>2659</v>
      </c>
      <c r="Q3611" s="2" t="s">
        <v>2649</v>
      </c>
      <c r="R3611" s="3">
        <v>7600</v>
      </c>
      <c r="S3611" s="3">
        <f>I3611*L3611*R3611</f>
        <v>30400</v>
      </c>
      <c r="T3611" s="2">
        <f>M3611+N3611</f>
        <v>2</v>
      </c>
    </row>
    <row r="3612" spans="1:20" x14ac:dyDescent="0.2">
      <c r="A3612" s="2" t="s">
        <v>6276</v>
      </c>
      <c r="B3612" s="2" t="s">
        <v>1867</v>
      </c>
      <c r="C3612" s="2" t="s">
        <v>83</v>
      </c>
      <c r="D3612" s="2" t="str">
        <f>INDEX(Hotels!$C$2:$C$49,MATCH(C3612,Hotels!$A$2:$A$49,0))</f>
        <v>Kochi</v>
      </c>
      <c r="E3612" s="11">
        <v>46037</v>
      </c>
      <c r="F3612" s="11">
        <v>46070</v>
      </c>
      <c r="G3612" s="11">
        <v>46074</v>
      </c>
      <c r="H3612" s="13">
        <f>DATE(YEAR(F3612),MONTH(F3612),1)</f>
        <v>46054</v>
      </c>
      <c r="I3612" s="2">
        <f>G3612-F3612</f>
        <v>4</v>
      </c>
      <c r="J3612" s="2">
        <f>F3612-E3612</f>
        <v>33</v>
      </c>
      <c r="K3612" s="2" t="s">
        <v>2655</v>
      </c>
      <c r="L3612" s="2">
        <v>1</v>
      </c>
      <c r="M3612" s="2">
        <v>1</v>
      </c>
      <c r="N3612" s="2">
        <v>1</v>
      </c>
      <c r="O3612" s="2" t="s">
        <v>2670</v>
      </c>
      <c r="P3612" s="2" t="s">
        <v>2652</v>
      </c>
      <c r="Q3612" s="2" t="s">
        <v>2649</v>
      </c>
      <c r="R3612" s="3">
        <v>14850</v>
      </c>
      <c r="S3612" s="3">
        <f>I3612*L3612*R3612</f>
        <v>59400</v>
      </c>
      <c r="T3612" s="2">
        <f>M3612+N3612</f>
        <v>2</v>
      </c>
    </row>
    <row r="3613" spans="1:20" x14ac:dyDescent="0.2">
      <c r="A3613" s="2" t="s">
        <v>6277</v>
      </c>
      <c r="B3613" s="2" t="s">
        <v>1943</v>
      </c>
      <c r="C3613" s="2" t="s">
        <v>73</v>
      </c>
      <c r="D3613" s="2" t="str">
        <f>INDEX(Hotels!$C$2:$C$49,MATCH(C3613,Hotels!$A$2:$A$49,0))</f>
        <v>Bengaluru</v>
      </c>
      <c r="E3613" s="11">
        <v>46037</v>
      </c>
      <c r="F3613" s="11">
        <v>46048</v>
      </c>
      <c r="G3613" s="11">
        <v>46051</v>
      </c>
      <c r="H3613" s="13">
        <f>DATE(YEAR(F3613),MONTH(F3613),1)</f>
        <v>46023</v>
      </c>
      <c r="I3613" s="2">
        <f>G3613-F3613</f>
        <v>3</v>
      </c>
      <c r="J3613" s="2">
        <f>F3613-E3613</f>
        <v>11</v>
      </c>
      <c r="K3613" s="2" t="s">
        <v>2655</v>
      </c>
      <c r="L3613" s="2">
        <v>1</v>
      </c>
      <c r="M3613" s="2">
        <v>1</v>
      </c>
      <c r="N3613" s="2">
        <v>0</v>
      </c>
      <c r="O3613" s="2" t="s">
        <v>2732</v>
      </c>
      <c r="P3613" s="2" t="s">
        <v>2652</v>
      </c>
      <c r="Q3613" s="2" t="s">
        <v>2649</v>
      </c>
      <c r="R3613" s="3">
        <v>10550</v>
      </c>
      <c r="S3613" s="3">
        <f>I3613*L3613*R3613</f>
        <v>31650</v>
      </c>
      <c r="T3613" s="2">
        <f>M3613+N3613</f>
        <v>1</v>
      </c>
    </row>
    <row r="3614" spans="1:20" x14ac:dyDescent="0.2">
      <c r="A3614" s="2" t="s">
        <v>6278</v>
      </c>
      <c r="B3614" s="2" t="s">
        <v>1956</v>
      </c>
      <c r="C3614" s="2" t="s">
        <v>13</v>
      </c>
      <c r="D3614" s="2" t="str">
        <f>INDEX(Hotels!$C$2:$C$49,MATCH(C3614,Hotels!$A$2:$A$49,0))</f>
        <v>Goa</v>
      </c>
      <c r="E3614" s="11">
        <v>46037</v>
      </c>
      <c r="F3614" s="11">
        <v>46051</v>
      </c>
      <c r="G3614" s="11">
        <v>46055</v>
      </c>
      <c r="H3614" s="13">
        <f>DATE(YEAR(F3614),MONTH(F3614),1)</f>
        <v>46023</v>
      </c>
      <c r="I3614" s="2">
        <f>G3614-F3614</f>
        <v>4</v>
      </c>
      <c r="J3614" s="2">
        <f>F3614-E3614</f>
        <v>14</v>
      </c>
      <c r="K3614" s="2" t="s">
        <v>2655</v>
      </c>
      <c r="L3614" s="2">
        <v>2</v>
      </c>
      <c r="M3614" s="2">
        <v>4</v>
      </c>
      <c r="N3614" s="2">
        <v>1</v>
      </c>
      <c r="O3614" s="2" t="s">
        <v>2647</v>
      </c>
      <c r="P3614" s="2" t="s">
        <v>2652</v>
      </c>
      <c r="Q3614" s="2" t="s">
        <v>2649</v>
      </c>
      <c r="R3614" s="3">
        <v>15700</v>
      </c>
      <c r="S3614" s="3">
        <f>I3614*L3614*R3614</f>
        <v>125600</v>
      </c>
      <c r="T3614" s="2">
        <f>M3614+N3614</f>
        <v>5</v>
      </c>
    </row>
    <row r="3615" spans="1:20" x14ac:dyDescent="0.2">
      <c r="A3615" s="2" t="s">
        <v>6279</v>
      </c>
      <c r="B3615" s="2" t="s">
        <v>2013</v>
      </c>
      <c r="C3615" s="2" t="s">
        <v>83</v>
      </c>
      <c r="D3615" s="2" t="str">
        <f>INDEX(Hotels!$C$2:$C$49,MATCH(C3615,Hotels!$A$2:$A$49,0))</f>
        <v>Kochi</v>
      </c>
      <c r="E3615" s="11">
        <v>46037</v>
      </c>
      <c r="F3615" s="11">
        <v>46054</v>
      </c>
      <c r="G3615" s="11">
        <v>46056</v>
      </c>
      <c r="H3615" s="13">
        <f>DATE(YEAR(F3615),MONTH(F3615),1)</f>
        <v>46054</v>
      </c>
      <c r="I3615" s="2">
        <f>G3615-F3615</f>
        <v>2</v>
      </c>
      <c r="J3615" s="2">
        <f>F3615-E3615</f>
        <v>17</v>
      </c>
      <c r="K3615" s="2" t="s">
        <v>2646</v>
      </c>
      <c r="L3615" s="2">
        <v>1</v>
      </c>
      <c r="M3615" s="2">
        <v>2</v>
      </c>
      <c r="N3615" s="2">
        <v>0</v>
      </c>
      <c r="O3615" s="2" t="s">
        <v>2689</v>
      </c>
      <c r="P3615" s="2" t="s">
        <v>2656</v>
      </c>
      <c r="Q3615" s="2" t="s">
        <v>2649</v>
      </c>
      <c r="R3615" s="3">
        <v>20750</v>
      </c>
      <c r="S3615" s="3">
        <f>I3615*L3615*R3615</f>
        <v>41500</v>
      </c>
      <c r="T3615" s="2">
        <f>M3615+N3615</f>
        <v>2</v>
      </c>
    </row>
    <row r="3616" spans="1:20" x14ac:dyDescent="0.2">
      <c r="A3616" s="2" t="s">
        <v>6280</v>
      </c>
      <c r="B3616" s="2" t="s">
        <v>2321</v>
      </c>
      <c r="C3616" s="2" t="s">
        <v>116</v>
      </c>
      <c r="D3616" s="2" t="str">
        <f>INDEX(Hotels!$C$2:$C$49,MATCH(C3616,Hotels!$A$2:$A$49,0))</f>
        <v>Rishikesh</v>
      </c>
      <c r="E3616" s="11">
        <v>46037</v>
      </c>
      <c r="F3616" s="11">
        <v>46037</v>
      </c>
      <c r="G3616" s="11">
        <v>46038</v>
      </c>
      <c r="H3616" s="13">
        <f>DATE(YEAR(F3616),MONTH(F3616),1)</f>
        <v>46023</v>
      </c>
      <c r="I3616" s="2">
        <f>G3616-F3616</f>
        <v>1</v>
      </c>
      <c r="J3616" s="2">
        <f>F3616-E3616</f>
        <v>0</v>
      </c>
      <c r="K3616" s="2" t="s">
        <v>2668</v>
      </c>
      <c r="L3616" s="2">
        <v>1</v>
      </c>
      <c r="M3616" s="2">
        <v>1</v>
      </c>
      <c r="N3616" s="2">
        <v>0</v>
      </c>
      <c r="O3616" s="2" t="s">
        <v>2732</v>
      </c>
      <c r="P3616" s="2" t="s">
        <v>2652</v>
      </c>
      <c r="Q3616" s="2" t="s">
        <v>2649</v>
      </c>
      <c r="R3616" s="3">
        <v>3550</v>
      </c>
      <c r="S3616" s="3">
        <f>I3616*L3616*R3616</f>
        <v>3550</v>
      </c>
      <c r="T3616" s="2">
        <f>M3616+N3616</f>
        <v>1</v>
      </c>
    </row>
    <row r="3617" spans="1:20" x14ac:dyDescent="0.2">
      <c r="A3617" s="2" t="s">
        <v>6281</v>
      </c>
      <c r="B3617" s="2" t="s">
        <v>2345</v>
      </c>
      <c r="C3617" s="2" t="s">
        <v>87</v>
      </c>
      <c r="D3617" s="2" t="str">
        <f>INDEX(Hotels!$C$2:$C$49,MATCH(C3617,Hotels!$A$2:$A$49,0))</f>
        <v>Kochi</v>
      </c>
      <c r="E3617" s="11">
        <v>46037</v>
      </c>
      <c r="F3617" s="11">
        <v>46069</v>
      </c>
      <c r="G3617" s="11">
        <v>46071</v>
      </c>
      <c r="H3617" s="13">
        <f>DATE(YEAR(F3617),MONTH(F3617),1)</f>
        <v>46054</v>
      </c>
      <c r="I3617" s="2">
        <f>G3617-F3617</f>
        <v>2</v>
      </c>
      <c r="J3617" s="2">
        <f>F3617-E3617</f>
        <v>32</v>
      </c>
      <c r="K3617" s="2" t="s">
        <v>2655</v>
      </c>
      <c r="L3617" s="2">
        <v>1</v>
      </c>
      <c r="M3617" s="2">
        <v>2</v>
      </c>
      <c r="N3617" s="2">
        <v>0</v>
      </c>
      <c r="O3617" s="2" t="s">
        <v>2670</v>
      </c>
      <c r="P3617" s="2" t="s">
        <v>2652</v>
      </c>
      <c r="Q3617" s="2" t="s">
        <v>2649</v>
      </c>
      <c r="R3617" s="3">
        <v>7950</v>
      </c>
      <c r="S3617" s="3">
        <f>I3617*L3617*R3617</f>
        <v>15900</v>
      </c>
      <c r="T3617" s="2">
        <f>M3617+N3617</f>
        <v>2</v>
      </c>
    </row>
    <row r="3618" spans="1:20" x14ac:dyDescent="0.2">
      <c r="A3618" s="2" t="s">
        <v>6282</v>
      </c>
      <c r="B3618" s="2" t="s">
        <v>2520</v>
      </c>
      <c r="C3618" s="2" t="s">
        <v>69</v>
      </c>
      <c r="D3618" s="2" t="str">
        <f>INDEX(Hotels!$C$2:$C$49,MATCH(C3618,Hotels!$A$2:$A$49,0))</f>
        <v>New Delhi</v>
      </c>
      <c r="E3618" s="11">
        <v>46037</v>
      </c>
      <c r="F3618" s="11">
        <v>46048</v>
      </c>
      <c r="G3618" s="11">
        <v>46051</v>
      </c>
      <c r="H3618" s="13">
        <f>DATE(YEAR(F3618),MONTH(F3618),1)</f>
        <v>46023</v>
      </c>
      <c r="I3618" s="2">
        <f>G3618-F3618</f>
        <v>3</v>
      </c>
      <c r="J3618" s="2">
        <f>F3618-E3618</f>
        <v>11</v>
      </c>
      <c r="K3618" s="2" t="s">
        <v>2646</v>
      </c>
      <c r="L3618" s="2">
        <v>1</v>
      </c>
      <c r="M3618" s="2">
        <v>2</v>
      </c>
      <c r="N3618" s="2">
        <v>0</v>
      </c>
      <c r="O3618" s="2" t="s">
        <v>2658</v>
      </c>
      <c r="P3618" s="2" t="s">
        <v>2656</v>
      </c>
      <c r="Q3618" s="2" t="s">
        <v>2649</v>
      </c>
      <c r="R3618" s="3">
        <v>32700</v>
      </c>
      <c r="S3618" s="3">
        <f>I3618*L3618*R3618</f>
        <v>98100</v>
      </c>
      <c r="T3618" s="2">
        <f>M3618+N3618</f>
        <v>2</v>
      </c>
    </row>
    <row r="3619" spans="1:20" x14ac:dyDescent="0.2">
      <c r="A3619" s="2" t="s">
        <v>6283</v>
      </c>
      <c r="B3619" s="2" t="s">
        <v>344</v>
      </c>
      <c r="C3619" s="2" t="s">
        <v>26</v>
      </c>
      <c r="D3619" s="2" t="str">
        <f>INDEX(Hotels!$C$2:$C$49,MATCH(C3619,Hotels!$A$2:$A$49,0))</f>
        <v>Jaipur</v>
      </c>
      <c r="E3619" s="11">
        <v>46038</v>
      </c>
      <c r="F3619" s="11">
        <v>46040</v>
      </c>
      <c r="G3619" s="11">
        <v>46043</v>
      </c>
      <c r="H3619" s="13">
        <f>DATE(YEAR(F3619),MONTH(F3619),1)</f>
        <v>46023</v>
      </c>
      <c r="I3619" s="2">
        <f>G3619-F3619</f>
        <v>3</v>
      </c>
      <c r="J3619" s="2">
        <f>F3619-E3619</f>
        <v>2</v>
      </c>
      <c r="K3619" s="2" t="s">
        <v>2666</v>
      </c>
      <c r="L3619" s="2">
        <v>1</v>
      </c>
      <c r="M3619" s="2">
        <v>1</v>
      </c>
      <c r="N3619" s="2">
        <v>0</v>
      </c>
      <c r="O3619" s="2" t="s">
        <v>2732</v>
      </c>
      <c r="P3619" s="2" t="s">
        <v>2662</v>
      </c>
      <c r="Q3619" s="2" t="s">
        <v>2653</v>
      </c>
      <c r="R3619" s="3">
        <v>35300</v>
      </c>
      <c r="S3619" s="3">
        <f>I3619*L3619*R3619</f>
        <v>105900</v>
      </c>
      <c r="T3619" s="2">
        <f>M3619+N3619</f>
        <v>1</v>
      </c>
    </row>
    <row r="3620" spans="1:20" x14ac:dyDescent="0.2">
      <c r="A3620" s="2" t="s">
        <v>6284</v>
      </c>
      <c r="B3620" s="2" t="s">
        <v>867</v>
      </c>
      <c r="C3620" s="2" t="s">
        <v>89</v>
      </c>
      <c r="D3620" s="2" t="str">
        <f>INDEX(Hotels!$C$2:$C$49,MATCH(C3620,Hotels!$A$2:$A$49,0))</f>
        <v>Kochi</v>
      </c>
      <c r="E3620" s="11">
        <v>46038</v>
      </c>
      <c r="F3620" s="11">
        <v>46055</v>
      </c>
      <c r="G3620" s="11">
        <v>46056</v>
      </c>
      <c r="H3620" s="13">
        <f>DATE(YEAR(F3620),MONTH(F3620),1)</f>
        <v>46054</v>
      </c>
      <c r="I3620" s="2">
        <f>G3620-F3620</f>
        <v>1</v>
      </c>
      <c r="J3620" s="2">
        <f>F3620-E3620</f>
        <v>17</v>
      </c>
      <c r="K3620" s="2" t="s">
        <v>2655</v>
      </c>
      <c r="L3620" s="2">
        <v>1</v>
      </c>
      <c r="M3620" s="2">
        <v>1</v>
      </c>
      <c r="N3620" s="2">
        <v>0</v>
      </c>
      <c r="O3620" s="2" t="s">
        <v>2732</v>
      </c>
      <c r="P3620" s="2" t="s">
        <v>2652</v>
      </c>
      <c r="Q3620" s="2" t="s">
        <v>2649</v>
      </c>
      <c r="R3620" s="3">
        <v>8700</v>
      </c>
      <c r="S3620" s="3">
        <f>I3620*L3620*R3620</f>
        <v>8700</v>
      </c>
      <c r="T3620" s="2">
        <f>M3620+N3620</f>
        <v>1</v>
      </c>
    </row>
    <row r="3621" spans="1:20" x14ac:dyDescent="0.2">
      <c r="A3621" s="2" t="s">
        <v>6285</v>
      </c>
      <c r="B3621" s="2" t="s">
        <v>2046</v>
      </c>
      <c r="C3621" s="2" t="s">
        <v>57</v>
      </c>
      <c r="D3621" s="2" t="str">
        <f>INDEX(Hotels!$C$2:$C$49,MATCH(C3621,Hotels!$A$2:$A$49,0))</f>
        <v>Mumbai</v>
      </c>
      <c r="E3621" s="11">
        <v>46038</v>
      </c>
      <c r="F3621" s="11">
        <v>46041</v>
      </c>
      <c r="G3621" s="11">
        <v>46045</v>
      </c>
      <c r="H3621" s="13">
        <f>DATE(YEAR(F3621),MONTH(F3621),1)</f>
        <v>46023</v>
      </c>
      <c r="I3621" s="2">
        <f>G3621-F3621</f>
        <v>4</v>
      </c>
      <c r="J3621" s="2">
        <f>F3621-E3621</f>
        <v>3</v>
      </c>
      <c r="K3621" s="2" t="s">
        <v>2668</v>
      </c>
      <c r="L3621" s="2">
        <v>1</v>
      </c>
      <c r="M3621" s="2">
        <v>2</v>
      </c>
      <c r="N3621" s="2">
        <v>1</v>
      </c>
      <c r="O3621" s="2" t="s">
        <v>2670</v>
      </c>
      <c r="P3621" s="2" t="s">
        <v>2652</v>
      </c>
      <c r="Q3621" s="2" t="s">
        <v>2649</v>
      </c>
      <c r="R3621" s="3">
        <v>9200</v>
      </c>
      <c r="S3621" s="3">
        <f>I3621*L3621*R3621</f>
        <v>36800</v>
      </c>
      <c r="T3621" s="2">
        <f>M3621+N3621</f>
        <v>3</v>
      </c>
    </row>
    <row r="3622" spans="1:20" x14ac:dyDescent="0.2">
      <c r="A3622" s="2" t="s">
        <v>6286</v>
      </c>
      <c r="B3622" s="2" t="s">
        <v>2263</v>
      </c>
      <c r="C3622" s="2" t="s">
        <v>103</v>
      </c>
      <c r="D3622" s="2" t="str">
        <f>INDEX(Hotels!$C$2:$C$49,MATCH(C3622,Hotels!$A$2:$A$49,0))</f>
        <v>Manali</v>
      </c>
      <c r="E3622" s="11">
        <v>46038</v>
      </c>
      <c r="F3622" s="11">
        <v>46044</v>
      </c>
      <c r="G3622" s="11">
        <v>46046</v>
      </c>
      <c r="H3622" s="13">
        <f>DATE(YEAR(F3622),MONTH(F3622),1)</f>
        <v>46023</v>
      </c>
      <c r="I3622" s="2">
        <f>G3622-F3622</f>
        <v>2</v>
      </c>
      <c r="J3622" s="2">
        <f>F3622-E3622</f>
        <v>6</v>
      </c>
      <c r="K3622" s="2" t="s">
        <v>2668</v>
      </c>
      <c r="L3622" s="2">
        <v>3</v>
      </c>
      <c r="M3622" s="2">
        <v>6</v>
      </c>
      <c r="N3622" s="2">
        <v>0</v>
      </c>
      <c r="O3622" s="2" t="s">
        <v>2658</v>
      </c>
      <c r="P3622" s="2" t="s">
        <v>2652</v>
      </c>
      <c r="Q3622" s="2" t="s">
        <v>2649</v>
      </c>
      <c r="R3622" s="3">
        <v>3800</v>
      </c>
      <c r="S3622" s="3">
        <f>I3622*L3622*R3622</f>
        <v>22800</v>
      </c>
      <c r="T3622" s="2">
        <f>M3622+N3622</f>
        <v>6</v>
      </c>
    </row>
    <row r="3623" spans="1:20" x14ac:dyDescent="0.2">
      <c r="A3623" s="2" t="s">
        <v>6287</v>
      </c>
      <c r="B3623" s="2" t="s">
        <v>2602</v>
      </c>
      <c r="C3623" s="2" t="s">
        <v>101</v>
      </c>
      <c r="D3623" s="2" t="str">
        <f>INDEX(Hotels!$C$2:$C$49,MATCH(C3623,Hotels!$A$2:$A$49,0))</f>
        <v>Shimla</v>
      </c>
      <c r="E3623" s="11">
        <v>46038</v>
      </c>
      <c r="F3623" s="11">
        <v>46060</v>
      </c>
      <c r="G3623" s="11">
        <v>46062</v>
      </c>
      <c r="H3623" s="13">
        <f>DATE(YEAR(F3623),MONTH(F3623),1)</f>
        <v>46054</v>
      </c>
      <c r="I3623" s="2">
        <f>G3623-F3623</f>
        <v>2</v>
      </c>
      <c r="J3623" s="2">
        <f>F3623-E3623</f>
        <v>22</v>
      </c>
      <c r="K3623" s="2" t="s">
        <v>2655</v>
      </c>
      <c r="L3623" s="2">
        <v>1</v>
      </c>
      <c r="M3623" s="2">
        <v>1</v>
      </c>
      <c r="N3623" s="2">
        <v>0</v>
      </c>
      <c r="O3623" s="2" t="s">
        <v>2651</v>
      </c>
      <c r="P3623" s="2" t="s">
        <v>2656</v>
      </c>
      <c r="Q3623" s="2" t="s">
        <v>2653</v>
      </c>
      <c r="R3623" s="3">
        <v>6850</v>
      </c>
      <c r="S3623" s="3">
        <f>I3623*L3623*R3623</f>
        <v>13700</v>
      </c>
      <c r="T3623" s="2">
        <f>M3623+N3623</f>
        <v>1</v>
      </c>
    </row>
    <row r="3624" spans="1:20" x14ac:dyDescent="0.2">
      <c r="A3624" s="2" t="s">
        <v>6288</v>
      </c>
      <c r="B3624" s="2" t="s">
        <v>476</v>
      </c>
      <c r="C3624" s="2" t="s">
        <v>9</v>
      </c>
      <c r="D3624" s="2" t="str">
        <f>INDEX(Hotels!$C$2:$C$49,MATCH(C3624,Hotels!$A$2:$A$49,0))</f>
        <v>Goa</v>
      </c>
      <c r="E3624" s="11">
        <v>46039</v>
      </c>
      <c r="F3624" s="11">
        <v>46052</v>
      </c>
      <c r="G3624" s="11">
        <v>46053</v>
      </c>
      <c r="H3624" s="13">
        <f>DATE(YEAR(F3624),MONTH(F3624),1)</f>
        <v>46023</v>
      </c>
      <c r="I3624" s="2">
        <f>G3624-F3624</f>
        <v>1</v>
      </c>
      <c r="J3624" s="2">
        <f>F3624-E3624</f>
        <v>13</v>
      </c>
      <c r="K3624" s="2" t="s">
        <v>2646</v>
      </c>
      <c r="L3624" s="2">
        <v>1</v>
      </c>
      <c r="M3624" s="2">
        <v>1</v>
      </c>
      <c r="N3624" s="2">
        <v>0</v>
      </c>
      <c r="O3624" s="2" t="s">
        <v>2647</v>
      </c>
      <c r="P3624" s="2" t="s">
        <v>2652</v>
      </c>
      <c r="Q3624" s="2" t="s">
        <v>2649</v>
      </c>
      <c r="R3624" s="3">
        <v>12750</v>
      </c>
      <c r="S3624" s="3">
        <f>I3624*L3624*R3624</f>
        <v>12750</v>
      </c>
      <c r="T3624" s="2">
        <f>M3624+N3624</f>
        <v>1</v>
      </c>
    </row>
    <row r="3625" spans="1:20" x14ac:dyDescent="0.2">
      <c r="A3625" s="2" t="s">
        <v>6289</v>
      </c>
      <c r="B3625" s="2" t="s">
        <v>577</v>
      </c>
      <c r="C3625" s="2" t="s">
        <v>53</v>
      </c>
      <c r="D3625" s="2" t="str">
        <f>INDEX(Hotels!$C$2:$C$49,MATCH(C3625,Hotels!$A$2:$A$49,0))</f>
        <v>Mumbai</v>
      </c>
      <c r="E3625" s="11">
        <v>46039</v>
      </c>
      <c r="F3625" s="11">
        <v>46044</v>
      </c>
      <c r="G3625" s="11">
        <v>46045</v>
      </c>
      <c r="H3625" s="13">
        <f>DATE(YEAR(F3625),MONTH(F3625),1)</f>
        <v>46023</v>
      </c>
      <c r="I3625" s="2">
        <f>G3625-F3625</f>
        <v>1</v>
      </c>
      <c r="J3625" s="2">
        <f>F3625-E3625</f>
        <v>5</v>
      </c>
      <c r="K3625" s="2" t="s">
        <v>2655</v>
      </c>
      <c r="L3625" s="2">
        <v>1</v>
      </c>
      <c r="M3625" s="2">
        <v>1</v>
      </c>
      <c r="N3625" s="2">
        <v>0</v>
      </c>
      <c r="O3625" s="2" t="s">
        <v>2732</v>
      </c>
      <c r="P3625" s="2" t="s">
        <v>2662</v>
      </c>
      <c r="Q3625" s="2" t="s">
        <v>2664</v>
      </c>
      <c r="R3625" s="3">
        <v>12950</v>
      </c>
      <c r="S3625" s="3">
        <f>I3625*L3625*R3625</f>
        <v>12950</v>
      </c>
      <c r="T3625" s="2">
        <f>M3625+N3625</f>
        <v>1</v>
      </c>
    </row>
    <row r="3626" spans="1:20" x14ac:dyDescent="0.2">
      <c r="A3626" s="2" t="s">
        <v>6290</v>
      </c>
      <c r="B3626" s="2" t="s">
        <v>915</v>
      </c>
      <c r="C3626" s="2" t="s">
        <v>67</v>
      </c>
      <c r="D3626" s="2" t="str">
        <f>INDEX(Hotels!$C$2:$C$49,MATCH(C3626,Hotels!$A$2:$A$49,0))</f>
        <v>New Delhi</v>
      </c>
      <c r="E3626" s="11">
        <v>46039</v>
      </c>
      <c r="F3626" s="11">
        <v>46079</v>
      </c>
      <c r="G3626" s="11">
        <v>46085</v>
      </c>
      <c r="H3626" s="13">
        <f>DATE(YEAR(F3626),MONTH(F3626),1)</f>
        <v>46054</v>
      </c>
      <c r="I3626" s="2">
        <f>G3626-F3626</f>
        <v>6</v>
      </c>
      <c r="J3626" s="2">
        <f>F3626-E3626</f>
        <v>40</v>
      </c>
      <c r="K3626" s="2" t="s">
        <v>2668</v>
      </c>
      <c r="L3626" s="2">
        <v>1</v>
      </c>
      <c r="M3626" s="2">
        <v>2</v>
      </c>
      <c r="N3626" s="2">
        <v>2</v>
      </c>
      <c r="O3626" s="2" t="s">
        <v>2670</v>
      </c>
      <c r="P3626" s="2" t="s">
        <v>2656</v>
      </c>
      <c r="Q3626" s="2" t="s">
        <v>2649</v>
      </c>
      <c r="R3626" s="3">
        <v>4950</v>
      </c>
      <c r="S3626" s="3">
        <f>I3626*L3626*R3626</f>
        <v>29700</v>
      </c>
      <c r="T3626" s="2">
        <f>M3626+N3626</f>
        <v>4</v>
      </c>
    </row>
    <row r="3627" spans="1:20" x14ac:dyDescent="0.2">
      <c r="A3627" s="2" t="s">
        <v>6291</v>
      </c>
      <c r="B3627" s="2" t="s">
        <v>1152</v>
      </c>
      <c r="C3627" s="2" t="s">
        <v>77</v>
      </c>
      <c r="D3627" s="2" t="str">
        <f>INDEX(Hotels!$C$2:$C$49,MATCH(C3627,Hotels!$A$2:$A$49,0))</f>
        <v>Bengaluru</v>
      </c>
      <c r="E3627" s="11">
        <v>46039</v>
      </c>
      <c r="F3627" s="11">
        <v>46048</v>
      </c>
      <c r="G3627" s="11">
        <v>46052</v>
      </c>
      <c r="H3627" s="13">
        <f>DATE(YEAR(F3627),MONTH(F3627),1)</f>
        <v>46023</v>
      </c>
      <c r="I3627" s="2">
        <f>G3627-F3627</f>
        <v>4</v>
      </c>
      <c r="J3627" s="2">
        <f>F3627-E3627</f>
        <v>9</v>
      </c>
      <c r="K3627" s="2" t="s">
        <v>2655</v>
      </c>
      <c r="L3627" s="2">
        <v>1</v>
      </c>
      <c r="M3627" s="2">
        <v>2</v>
      </c>
      <c r="N3627" s="2">
        <v>0</v>
      </c>
      <c r="O3627" s="2" t="s">
        <v>2661</v>
      </c>
      <c r="P3627" s="2" t="s">
        <v>2648</v>
      </c>
      <c r="Q3627" s="2" t="s">
        <v>2649</v>
      </c>
      <c r="R3627" s="3">
        <v>9300</v>
      </c>
      <c r="S3627" s="3">
        <f>I3627*L3627*R3627</f>
        <v>37200</v>
      </c>
      <c r="T3627" s="2">
        <f>M3627+N3627</f>
        <v>2</v>
      </c>
    </row>
    <row r="3628" spans="1:20" x14ac:dyDescent="0.2">
      <c r="A3628" s="2" t="s">
        <v>6292</v>
      </c>
      <c r="B3628" s="2" t="s">
        <v>1280</v>
      </c>
      <c r="C3628" s="2" t="s">
        <v>37</v>
      </c>
      <c r="D3628" s="2" t="str">
        <f>INDEX(Hotels!$C$2:$C$49,MATCH(C3628,Hotels!$A$2:$A$49,0))</f>
        <v>Udaipur</v>
      </c>
      <c r="E3628" s="11">
        <v>46039</v>
      </c>
      <c r="F3628" s="11">
        <v>46046</v>
      </c>
      <c r="G3628" s="11">
        <v>46048</v>
      </c>
      <c r="H3628" s="13">
        <f>DATE(YEAR(F3628),MONTH(F3628),1)</f>
        <v>46023</v>
      </c>
      <c r="I3628" s="2">
        <f>G3628-F3628</f>
        <v>2</v>
      </c>
      <c r="J3628" s="2">
        <f>F3628-E3628</f>
        <v>7</v>
      </c>
      <c r="K3628" s="2" t="s">
        <v>2655</v>
      </c>
      <c r="L3628" s="2">
        <v>1</v>
      </c>
      <c r="M3628" s="2">
        <v>1</v>
      </c>
      <c r="N3628" s="2">
        <v>0</v>
      </c>
      <c r="O3628" s="2" t="s">
        <v>2689</v>
      </c>
      <c r="P3628" s="2" t="s">
        <v>2652</v>
      </c>
      <c r="Q3628" s="2" t="s">
        <v>2653</v>
      </c>
      <c r="R3628" s="3">
        <v>17400</v>
      </c>
      <c r="S3628" s="3">
        <f>I3628*L3628*R3628</f>
        <v>34800</v>
      </c>
      <c r="T3628" s="2">
        <f>M3628+N3628</f>
        <v>1</v>
      </c>
    </row>
    <row r="3629" spans="1:20" x14ac:dyDescent="0.2">
      <c r="A3629" s="2" t="s">
        <v>6293</v>
      </c>
      <c r="B3629" s="2" t="s">
        <v>1826</v>
      </c>
      <c r="C3629" s="2" t="s">
        <v>101</v>
      </c>
      <c r="D3629" s="2" t="str">
        <f>INDEX(Hotels!$C$2:$C$49,MATCH(C3629,Hotels!$A$2:$A$49,0))</f>
        <v>Shimla</v>
      </c>
      <c r="E3629" s="11">
        <v>46039</v>
      </c>
      <c r="F3629" s="11">
        <v>46099</v>
      </c>
      <c r="G3629" s="11">
        <v>46101</v>
      </c>
      <c r="H3629" s="13">
        <f>DATE(YEAR(F3629),MONTH(F3629),1)</f>
        <v>46082</v>
      </c>
      <c r="I3629" s="2">
        <f>G3629-F3629</f>
        <v>2</v>
      </c>
      <c r="J3629" s="2">
        <f>F3629-E3629</f>
        <v>60</v>
      </c>
      <c r="K3629" s="2" t="s">
        <v>2655</v>
      </c>
      <c r="L3629" s="2">
        <v>1</v>
      </c>
      <c r="M3629" s="2">
        <v>3</v>
      </c>
      <c r="N3629" s="2">
        <v>0</v>
      </c>
      <c r="O3629" s="2" t="s">
        <v>2689</v>
      </c>
      <c r="P3629" s="2" t="s">
        <v>2656</v>
      </c>
      <c r="Q3629" s="2" t="s">
        <v>2649</v>
      </c>
      <c r="R3629" s="3">
        <v>7100</v>
      </c>
      <c r="S3629" s="3">
        <f>I3629*L3629*R3629</f>
        <v>14200</v>
      </c>
      <c r="T3629" s="2">
        <f>M3629+N3629</f>
        <v>3</v>
      </c>
    </row>
    <row r="3630" spans="1:20" x14ac:dyDescent="0.2">
      <c r="A3630" s="2" t="s">
        <v>6294</v>
      </c>
      <c r="B3630" s="2" t="s">
        <v>2326</v>
      </c>
      <c r="C3630" s="2" t="s">
        <v>116</v>
      </c>
      <c r="D3630" s="2" t="str">
        <f>INDEX(Hotels!$C$2:$C$49,MATCH(C3630,Hotels!$A$2:$A$49,0))</f>
        <v>Rishikesh</v>
      </c>
      <c r="E3630" s="11">
        <v>46039</v>
      </c>
      <c r="F3630" s="11">
        <v>46043</v>
      </c>
      <c r="G3630" s="11">
        <v>46046</v>
      </c>
      <c r="H3630" s="13">
        <f>DATE(YEAR(F3630),MONTH(F3630),1)</f>
        <v>46023</v>
      </c>
      <c r="I3630" s="2">
        <f>G3630-F3630</f>
        <v>3</v>
      </c>
      <c r="J3630" s="2">
        <f>F3630-E3630</f>
        <v>4</v>
      </c>
      <c r="K3630" s="2" t="s">
        <v>2668</v>
      </c>
      <c r="L3630" s="2">
        <v>1</v>
      </c>
      <c r="M3630" s="2">
        <v>1</v>
      </c>
      <c r="N3630" s="2">
        <v>0</v>
      </c>
      <c r="O3630" s="2" t="s">
        <v>2647</v>
      </c>
      <c r="P3630" s="2" t="s">
        <v>2656</v>
      </c>
      <c r="Q3630" s="2" t="s">
        <v>2649</v>
      </c>
      <c r="R3630" s="3">
        <v>3800</v>
      </c>
      <c r="S3630" s="3">
        <f>I3630*L3630*R3630</f>
        <v>11400</v>
      </c>
      <c r="T3630" s="2">
        <f>M3630+N3630</f>
        <v>1</v>
      </c>
    </row>
    <row r="3631" spans="1:20" x14ac:dyDescent="0.2">
      <c r="A3631" s="2" t="s">
        <v>6295</v>
      </c>
      <c r="B3631" s="2" t="s">
        <v>2375</v>
      </c>
      <c r="C3631" s="2" t="s">
        <v>13</v>
      </c>
      <c r="D3631" s="2" t="str">
        <f>INDEX(Hotels!$C$2:$C$49,MATCH(C3631,Hotels!$A$2:$A$49,0))</f>
        <v>Goa</v>
      </c>
      <c r="E3631" s="11">
        <v>46039</v>
      </c>
      <c r="F3631" s="11">
        <v>46043</v>
      </c>
      <c r="G3631" s="11">
        <v>46046</v>
      </c>
      <c r="H3631" s="13">
        <f>DATE(YEAR(F3631),MONTH(F3631),1)</f>
        <v>46023</v>
      </c>
      <c r="I3631" s="2">
        <f>G3631-F3631</f>
        <v>3</v>
      </c>
      <c r="J3631" s="2">
        <f>F3631-E3631</f>
        <v>4</v>
      </c>
      <c r="K3631" s="2" t="s">
        <v>2655</v>
      </c>
      <c r="L3631" s="2">
        <v>1</v>
      </c>
      <c r="M3631" s="2">
        <v>1</v>
      </c>
      <c r="N3631" s="2">
        <v>0</v>
      </c>
      <c r="O3631" s="2" t="s">
        <v>2689</v>
      </c>
      <c r="P3631" s="2" t="s">
        <v>2659</v>
      </c>
      <c r="Q3631" s="2" t="s">
        <v>2649</v>
      </c>
      <c r="R3631" s="3">
        <v>15900</v>
      </c>
      <c r="S3631" s="3">
        <f>I3631*L3631*R3631</f>
        <v>47700</v>
      </c>
      <c r="T3631" s="2">
        <f>M3631+N3631</f>
        <v>1</v>
      </c>
    </row>
    <row r="3632" spans="1:20" x14ac:dyDescent="0.2">
      <c r="A3632" s="2" t="s">
        <v>6296</v>
      </c>
      <c r="B3632" s="2" t="s">
        <v>865</v>
      </c>
      <c r="C3632" s="2" t="s">
        <v>129</v>
      </c>
      <c r="D3632" s="2" t="str">
        <f>INDEX(Hotels!$C$2:$C$49,MATCH(C3632,Hotels!$A$2:$A$49,0))</f>
        <v>Varanasi</v>
      </c>
      <c r="E3632" s="11">
        <v>46040</v>
      </c>
      <c r="F3632" s="11">
        <v>46043</v>
      </c>
      <c r="G3632" s="11">
        <v>46045</v>
      </c>
      <c r="H3632" s="13">
        <f>DATE(YEAR(F3632),MONTH(F3632),1)</f>
        <v>46023</v>
      </c>
      <c r="I3632" s="2">
        <f>G3632-F3632</f>
        <v>2</v>
      </c>
      <c r="J3632" s="2">
        <f>F3632-E3632</f>
        <v>3</v>
      </c>
      <c r="K3632" s="2" t="s">
        <v>2668</v>
      </c>
      <c r="L3632" s="2">
        <v>1</v>
      </c>
      <c r="M3632" s="2">
        <v>1</v>
      </c>
      <c r="N3632" s="2">
        <v>0</v>
      </c>
      <c r="O3632" s="2" t="s">
        <v>2689</v>
      </c>
      <c r="P3632" s="2" t="s">
        <v>2652</v>
      </c>
      <c r="Q3632" s="2" t="s">
        <v>2649</v>
      </c>
      <c r="R3632" s="3">
        <v>4550</v>
      </c>
      <c r="S3632" s="3">
        <f>I3632*L3632*R3632</f>
        <v>9100</v>
      </c>
      <c r="T3632" s="2">
        <f>M3632+N3632</f>
        <v>1</v>
      </c>
    </row>
    <row r="3633" spans="1:20" x14ac:dyDescent="0.2">
      <c r="A3633" s="2" t="s">
        <v>6297</v>
      </c>
      <c r="B3633" s="2" t="s">
        <v>907</v>
      </c>
      <c r="C3633" s="2" t="s">
        <v>106</v>
      </c>
      <c r="D3633" s="2" t="str">
        <f>INDEX(Hotels!$C$2:$C$49,MATCH(C3633,Hotels!$A$2:$A$49,0))</f>
        <v>Manali</v>
      </c>
      <c r="E3633" s="11">
        <v>46040</v>
      </c>
      <c r="F3633" s="11">
        <v>46043</v>
      </c>
      <c r="G3633" s="11">
        <v>46046</v>
      </c>
      <c r="H3633" s="13">
        <f>DATE(YEAR(F3633),MONTH(F3633),1)</f>
        <v>46023</v>
      </c>
      <c r="I3633" s="2">
        <f>G3633-F3633</f>
        <v>3</v>
      </c>
      <c r="J3633" s="2">
        <f>F3633-E3633</f>
        <v>3</v>
      </c>
      <c r="K3633" s="2" t="s">
        <v>2666</v>
      </c>
      <c r="L3633" s="2">
        <v>1</v>
      </c>
      <c r="M3633" s="2">
        <v>1</v>
      </c>
      <c r="N3633" s="2">
        <v>0</v>
      </c>
      <c r="O3633" s="2" t="s">
        <v>2689</v>
      </c>
      <c r="P3633" s="2" t="s">
        <v>2662</v>
      </c>
      <c r="Q3633" s="2" t="s">
        <v>2664</v>
      </c>
      <c r="R3633" s="3">
        <v>17300</v>
      </c>
      <c r="S3633" s="3">
        <f>I3633*L3633*R3633</f>
        <v>51900</v>
      </c>
      <c r="T3633" s="2">
        <f>M3633+N3633</f>
        <v>1</v>
      </c>
    </row>
    <row r="3634" spans="1:20" x14ac:dyDescent="0.2">
      <c r="A3634" s="2" t="s">
        <v>6298</v>
      </c>
      <c r="B3634" s="2" t="s">
        <v>1654</v>
      </c>
      <c r="C3634" s="2" t="s">
        <v>116</v>
      </c>
      <c r="D3634" s="2" t="str">
        <f>INDEX(Hotels!$C$2:$C$49,MATCH(C3634,Hotels!$A$2:$A$49,0))</f>
        <v>Rishikesh</v>
      </c>
      <c r="E3634" s="11">
        <v>46040</v>
      </c>
      <c r="F3634" s="11">
        <v>46049</v>
      </c>
      <c r="G3634" s="11">
        <v>46051</v>
      </c>
      <c r="H3634" s="13">
        <f>DATE(YEAR(F3634),MONTH(F3634),1)</f>
        <v>46023</v>
      </c>
      <c r="I3634" s="2">
        <f>G3634-F3634</f>
        <v>2</v>
      </c>
      <c r="J3634" s="2">
        <f>F3634-E3634</f>
        <v>9</v>
      </c>
      <c r="K3634" s="2" t="s">
        <v>2668</v>
      </c>
      <c r="L3634" s="2">
        <v>1</v>
      </c>
      <c r="M3634" s="2">
        <v>1</v>
      </c>
      <c r="N3634" s="2">
        <v>0</v>
      </c>
      <c r="O3634" s="2" t="s">
        <v>2689</v>
      </c>
      <c r="P3634" s="2" t="s">
        <v>2648</v>
      </c>
      <c r="Q3634" s="2" t="s">
        <v>2649</v>
      </c>
      <c r="R3634" s="3">
        <v>3850</v>
      </c>
      <c r="S3634" s="3">
        <f>I3634*L3634*R3634</f>
        <v>7700</v>
      </c>
      <c r="T3634" s="2">
        <f>M3634+N3634</f>
        <v>1</v>
      </c>
    </row>
    <row r="3635" spans="1:20" x14ac:dyDescent="0.2">
      <c r="A3635" s="2" t="s">
        <v>6299</v>
      </c>
      <c r="B3635" s="2" t="s">
        <v>1801</v>
      </c>
      <c r="C3635" s="2" t="s">
        <v>69</v>
      </c>
      <c r="D3635" s="2" t="str">
        <f>INDEX(Hotels!$C$2:$C$49,MATCH(C3635,Hotels!$A$2:$A$49,0))</f>
        <v>New Delhi</v>
      </c>
      <c r="E3635" s="11">
        <v>46040</v>
      </c>
      <c r="F3635" s="11">
        <v>46058</v>
      </c>
      <c r="G3635" s="11">
        <v>46061</v>
      </c>
      <c r="H3635" s="13">
        <f>DATE(YEAR(F3635),MONTH(F3635),1)</f>
        <v>46054</v>
      </c>
      <c r="I3635" s="2">
        <f>G3635-F3635</f>
        <v>3</v>
      </c>
      <c r="J3635" s="2">
        <f>F3635-E3635</f>
        <v>18</v>
      </c>
      <c r="K3635" s="2" t="s">
        <v>2655</v>
      </c>
      <c r="L3635" s="2">
        <v>1</v>
      </c>
      <c r="M3635" s="2">
        <v>2</v>
      </c>
      <c r="N3635" s="2">
        <v>0</v>
      </c>
      <c r="O3635" s="2" t="s">
        <v>2670</v>
      </c>
      <c r="P3635" s="2" t="s">
        <v>2652</v>
      </c>
      <c r="Q3635" s="2" t="s">
        <v>2649</v>
      </c>
      <c r="R3635" s="3">
        <v>21500</v>
      </c>
      <c r="S3635" s="3">
        <f>I3635*L3635*R3635</f>
        <v>64500</v>
      </c>
      <c r="T3635" s="2">
        <f>M3635+N3635</f>
        <v>2</v>
      </c>
    </row>
    <row r="3636" spans="1:20" x14ac:dyDescent="0.2">
      <c r="A3636" s="2" t="s">
        <v>6300</v>
      </c>
      <c r="B3636" s="2" t="s">
        <v>1816</v>
      </c>
      <c r="C3636" s="2" t="s">
        <v>73</v>
      </c>
      <c r="D3636" s="2" t="str">
        <f>INDEX(Hotels!$C$2:$C$49,MATCH(C3636,Hotels!$A$2:$A$49,0))</f>
        <v>Bengaluru</v>
      </c>
      <c r="E3636" s="11">
        <v>46040</v>
      </c>
      <c r="F3636" s="11">
        <v>46064</v>
      </c>
      <c r="G3636" s="11">
        <v>46066</v>
      </c>
      <c r="H3636" s="13">
        <f>DATE(YEAR(F3636),MONTH(F3636),1)</f>
        <v>46054</v>
      </c>
      <c r="I3636" s="2">
        <f>G3636-F3636</f>
        <v>2</v>
      </c>
      <c r="J3636" s="2">
        <f>F3636-E3636</f>
        <v>24</v>
      </c>
      <c r="K3636" s="2" t="s">
        <v>2655</v>
      </c>
      <c r="L3636" s="2">
        <v>1</v>
      </c>
      <c r="M3636" s="2">
        <v>1</v>
      </c>
      <c r="N3636" s="2">
        <v>0</v>
      </c>
      <c r="O3636" s="2" t="s">
        <v>2651</v>
      </c>
      <c r="P3636" s="2" t="s">
        <v>2659</v>
      </c>
      <c r="Q3636" s="2" t="s">
        <v>2649</v>
      </c>
      <c r="R3636" s="3">
        <v>10800</v>
      </c>
      <c r="S3636" s="3">
        <f>I3636*L3636*R3636</f>
        <v>21600</v>
      </c>
      <c r="T3636" s="2">
        <f>M3636+N3636</f>
        <v>1</v>
      </c>
    </row>
    <row r="3637" spans="1:20" x14ac:dyDescent="0.2">
      <c r="A3637" s="2" t="s">
        <v>6301</v>
      </c>
      <c r="B3637" s="2" t="s">
        <v>2089</v>
      </c>
      <c r="C3637" s="2" t="s">
        <v>26</v>
      </c>
      <c r="D3637" s="2" t="str">
        <f>INDEX(Hotels!$C$2:$C$49,MATCH(C3637,Hotels!$A$2:$A$49,0))</f>
        <v>Jaipur</v>
      </c>
      <c r="E3637" s="11">
        <v>46040</v>
      </c>
      <c r="F3637" s="11">
        <v>46048</v>
      </c>
      <c r="G3637" s="11">
        <v>46054</v>
      </c>
      <c r="H3637" s="13">
        <f>DATE(YEAR(F3637),MONTH(F3637),1)</f>
        <v>46023</v>
      </c>
      <c r="I3637" s="2">
        <f>G3637-F3637</f>
        <v>6</v>
      </c>
      <c r="J3637" s="2">
        <f>F3637-E3637</f>
        <v>8</v>
      </c>
      <c r="K3637" s="2" t="s">
        <v>2646</v>
      </c>
      <c r="L3637" s="2">
        <v>1</v>
      </c>
      <c r="M3637" s="2">
        <v>2</v>
      </c>
      <c r="N3637" s="2">
        <v>3</v>
      </c>
      <c r="O3637" s="2" t="s">
        <v>2670</v>
      </c>
      <c r="P3637" s="2" t="s">
        <v>2656</v>
      </c>
      <c r="Q3637" s="2" t="s">
        <v>2649</v>
      </c>
      <c r="R3637" s="3">
        <v>22900</v>
      </c>
      <c r="S3637" s="3">
        <f>I3637*L3637*R3637</f>
        <v>137400</v>
      </c>
      <c r="T3637" s="2">
        <f>M3637+N3637</f>
        <v>5</v>
      </c>
    </row>
    <row r="3638" spans="1:20" x14ac:dyDescent="0.2">
      <c r="A3638" s="2" t="s">
        <v>6302</v>
      </c>
      <c r="B3638" s="2" t="s">
        <v>2125</v>
      </c>
      <c r="C3638" s="2" t="s">
        <v>108</v>
      </c>
      <c r="D3638" s="2" t="str">
        <f>INDEX(Hotels!$C$2:$C$49,MATCH(C3638,Hotels!$A$2:$A$49,0))</f>
        <v>Manali</v>
      </c>
      <c r="E3638" s="11">
        <v>46040</v>
      </c>
      <c r="F3638" s="11">
        <v>46081</v>
      </c>
      <c r="G3638" s="11">
        <v>46083</v>
      </c>
      <c r="H3638" s="13">
        <f>DATE(YEAR(F3638),MONTH(F3638),1)</f>
        <v>46054</v>
      </c>
      <c r="I3638" s="2">
        <f>G3638-F3638</f>
        <v>2</v>
      </c>
      <c r="J3638" s="2">
        <f>F3638-E3638</f>
        <v>41</v>
      </c>
      <c r="K3638" s="2" t="s">
        <v>2646</v>
      </c>
      <c r="L3638" s="2">
        <v>1</v>
      </c>
      <c r="M3638" s="2">
        <v>3</v>
      </c>
      <c r="N3638" s="2">
        <v>0</v>
      </c>
      <c r="O3638" s="2" t="s">
        <v>2689</v>
      </c>
      <c r="P3638" s="2" t="s">
        <v>2672</v>
      </c>
      <c r="Q3638" s="2" t="s">
        <v>2649</v>
      </c>
      <c r="R3638" s="3">
        <v>17400</v>
      </c>
      <c r="S3638" s="3">
        <f>I3638*L3638*R3638</f>
        <v>34800</v>
      </c>
      <c r="T3638" s="2">
        <f>M3638+N3638</f>
        <v>3</v>
      </c>
    </row>
    <row r="3639" spans="1:20" x14ac:dyDescent="0.2">
      <c r="A3639" s="2" t="s">
        <v>6303</v>
      </c>
      <c r="B3639" s="2" t="s">
        <v>2199</v>
      </c>
      <c r="C3639" s="2" t="s">
        <v>59</v>
      </c>
      <c r="D3639" s="2" t="str">
        <f>INDEX(Hotels!$C$2:$C$49,MATCH(C3639,Hotels!$A$2:$A$49,0))</f>
        <v>Mumbai</v>
      </c>
      <c r="E3639" s="11">
        <v>46040</v>
      </c>
      <c r="F3639" s="11">
        <v>46148</v>
      </c>
      <c r="G3639" s="11">
        <v>46152</v>
      </c>
      <c r="H3639" s="13">
        <f>DATE(YEAR(F3639),MONTH(F3639),1)</f>
        <v>46143</v>
      </c>
      <c r="I3639" s="2">
        <f>G3639-F3639</f>
        <v>4</v>
      </c>
      <c r="J3639" s="2">
        <f>F3639-E3639</f>
        <v>108</v>
      </c>
      <c r="K3639" s="2" t="s">
        <v>2646</v>
      </c>
      <c r="L3639" s="2">
        <v>4</v>
      </c>
      <c r="M3639" s="2">
        <v>8</v>
      </c>
      <c r="N3639" s="2">
        <v>0</v>
      </c>
      <c r="O3639" s="2" t="s">
        <v>2658</v>
      </c>
      <c r="P3639" s="2" t="s">
        <v>2672</v>
      </c>
      <c r="Q3639" s="2" t="s">
        <v>2649</v>
      </c>
      <c r="R3639" s="3">
        <v>9200</v>
      </c>
      <c r="S3639" s="3">
        <f>I3639*L3639*R3639</f>
        <v>147200</v>
      </c>
      <c r="T3639" s="2">
        <f>M3639+N3639</f>
        <v>8</v>
      </c>
    </row>
    <row r="3640" spans="1:20" x14ac:dyDescent="0.2">
      <c r="A3640" s="2" t="s">
        <v>6304</v>
      </c>
      <c r="B3640" s="2" t="s">
        <v>2273</v>
      </c>
      <c r="C3640" s="2" t="s">
        <v>49</v>
      </c>
      <c r="D3640" s="2" t="str">
        <f>INDEX(Hotels!$C$2:$C$49,MATCH(C3640,Hotels!$A$2:$A$49,0))</f>
        <v>Agra</v>
      </c>
      <c r="E3640" s="11">
        <v>46040</v>
      </c>
      <c r="F3640" s="11">
        <v>46063</v>
      </c>
      <c r="G3640" s="11">
        <v>46065</v>
      </c>
      <c r="H3640" s="13">
        <f>DATE(YEAR(F3640),MONTH(F3640),1)</f>
        <v>46054</v>
      </c>
      <c r="I3640" s="2">
        <f>G3640-F3640</f>
        <v>2</v>
      </c>
      <c r="J3640" s="2">
        <f>F3640-E3640</f>
        <v>23</v>
      </c>
      <c r="K3640" s="2" t="s">
        <v>2668</v>
      </c>
      <c r="L3640" s="2">
        <v>1</v>
      </c>
      <c r="M3640" s="2">
        <v>2</v>
      </c>
      <c r="N3640" s="2">
        <v>0</v>
      </c>
      <c r="O3640" s="2" t="s">
        <v>2683</v>
      </c>
      <c r="P3640" s="2" t="s">
        <v>2652</v>
      </c>
      <c r="Q3640" s="2" t="s">
        <v>2649</v>
      </c>
      <c r="R3640" s="3">
        <v>3100</v>
      </c>
      <c r="S3640" s="3">
        <f>I3640*L3640*R3640</f>
        <v>6200</v>
      </c>
      <c r="T3640" s="2">
        <f>M3640+N3640</f>
        <v>2</v>
      </c>
    </row>
    <row r="3641" spans="1:20" x14ac:dyDescent="0.2">
      <c r="A3641" s="2" t="s">
        <v>6305</v>
      </c>
      <c r="B3641" s="2" t="s">
        <v>2446</v>
      </c>
      <c r="C3641" s="2" t="s">
        <v>32</v>
      </c>
      <c r="D3641" s="2" t="str">
        <f>INDEX(Hotels!$C$2:$C$49,MATCH(C3641,Hotels!$A$2:$A$49,0))</f>
        <v>Jaipur</v>
      </c>
      <c r="E3641" s="11">
        <v>46040</v>
      </c>
      <c r="F3641" s="11">
        <v>46053</v>
      </c>
      <c r="G3641" s="11">
        <v>46054</v>
      </c>
      <c r="H3641" s="13">
        <f>DATE(YEAR(F3641),MONTH(F3641),1)</f>
        <v>46023</v>
      </c>
      <c r="I3641" s="2">
        <f>G3641-F3641</f>
        <v>1</v>
      </c>
      <c r="J3641" s="2">
        <f>F3641-E3641</f>
        <v>13</v>
      </c>
      <c r="K3641" s="2" t="s">
        <v>2666</v>
      </c>
      <c r="L3641" s="2">
        <v>1</v>
      </c>
      <c r="M3641" s="2">
        <v>1</v>
      </c>
      <c r="N3641" s="2">
        <v>0</v>
      </c>
      <c r="O3641" s="2" t="s">
        <v>2732</v>
      </c>
      <c r="P3641" s="2" t="s">
        <v>2648</v>
      </c>
      <c r="Q3641" s="2" t="s">
        <v>2649</v>
      </c>
      <c r="R3641" s="3">
        <v>16150</v>
      </c>
      <c r="S3641" s="3">
        <f>I3641*L3641*R3641</f>
        <v>16150</v>
      </c>
      <c r="T3641" s="2">
        <f>M3641+N3641</f>
        <v>1</v>
      </c>
    </row>
    <row r="3642" spans="1:20" x14ac:dyDescent="0.2">
      <c r="A3642" s="2" t="s">
        <v>6306</v>
      </c>
      <c r="B3642" s="2" t="s">
        <v>426</v>
      </c>
      <c r="C3642" s="2" t="s">
        <v>13</v>
      </c>
      <c r="D3642" s="2" t="str">
        <f>INDEX(Hotels!$C$2:$C$49,MATCH(C3642,Hotels!$A$2:$A$49,0))</f>
        <v>Goa</v>
      </c>
      <c r="E3642" s="11">
        <v>46041</v>
      </c>
      <c r="F3642" s="11">
        <v>46089</v>
      </c>
      <c r="G3642" s="11">
        <v>46091</v>
      </c>
      <c r="H3642" s="13">
        <f>DATE(YEAR(F3642),MONTH(F3642),1)</f>
        <v>46082</v>
      </c>
      <c r="I3642" s="2">
        <f>G3642-F3642</f>
        <v>2</v>
      </c>
      <c r="J3642" s="2">
        <f>F3642-E3642</f>
        <v>48</v>
      </c>
      <c r="K3642" s="2" t="s">
        <v>2655</v>
      </c>
      <c r="L3642" s="2">
        <v>1</v>
      </c>
      <c r="M3642" s="2">
        <v>1</v>
      </c>
      <c r="N3642" s="2">
        <v>0</v>
      </c>
      <c r="O3642" s="2" t="s">
        <v>2658</v>
      </c>
      <c r="P3642" s="2" t="s">
        <v>2652</v>
      </c>
      <c r="Q3642" s="2" t="s">
        <v>2649</v>
      </c>
      <c r="R3642" s="3">
        <v>13900</v>
      </c>
      <c r="S3642" s="3">
        <f>I3642*L3642*R3642</f>
        <v>27800</v>
      </c>
      <c r="T3642" s="2">
        <f>M3642+N3642</f>
        <v>1</v>
      </c>
    </row>
    <row r="3643" spans="1:20" x14ac:dyDescent="0.2">
      <c r="A3643" s="2" t="s">
        <v>6307</v>
      </c>
      <c r="B3643" s="2" t="s">
        <v>768</v>
      </c>
      <c r="C3643" s="2" t="s">
        <v>89</v>
      </c>
      <c r="D3643" s="2" t="str">
        <f>INDEX(Hotels!$C$2:$C$49,MATCH(C3643,Hotels!$A$2:$A$49,0))</f>
        <v>Kochi</v>
      </c>
      <c r="E3643" s="11">
        <v>46041</v>
      </c>
      <c r="F3643" s="11">
        <v>46083</v>
      </c>
      <c r="G3643" s="11">
        <v>46085</v>
      </c>
      <c r="H3643" s="13">
        <f>DATE(YEAR(F3643),MONTH(F3643),1)</f>
        <v>46082</v>
      </c>
      <c r="I3643" s="2">
        <f>G3643-F3643</f>
        <v>2</v>
      </c>
      <c r="J3643" s="2">
        <f>F3643-E3643</f>
        <v>42</v>
      </c>
      <c r="K3643" s="2" t="s">
        <v>2668</v>
      </c>
      <c r="L3643" s="2">
        <v>1</v>
      </c>
      <c r="M3643" s="2">
        <v>2</v>
      </c>
      <c r="N3643" s="2">
        <v>0</v>
      </c>
      <c r="O3643" s="2" t="s">
        <v>2683</v>
      </c>
      <c r="P3643" s="2" t="s">
        <v>2662</v>
      </c>
      <c r="Q3643" s="2" t="s">
        <v>2649</v>
      </c>
      <c r="R3643" s="3">
        <v>6950</v>
      </c>
      <c r="S3643" s="3">
        <f>I3643*L3643*R3643</f>
        <v>13900</v>
      </c>
      <c r="T3643" s="2">
        <f>M3643+N3643</f>
        <v>2</v>
      </c>
    </row>
    <row r="3644" spans="1:20" x14ac:dyDescent="0.2">
      <c r="A3644" s="2" t="s">
        <v>6308</v>
      </c>
      <c r="B3644" s="2" t="s">
        <v>1325</v>
      </c>
      <c r="C3644" s="2" t="s">
        <v>116</v>
      </c>
      <c r="D3644" s="2" t="str">
        <f>INDEX(Hotels!$C$2:$C$49,MATCH(C3644,Hotels!$A$2:$A$49,0))</f>
        <v>Rishikesh</v>
      </c>
      <c r="E3644" s="11">
        <v>46041</v>
      </c>
      <c r="F3644" s="11">
        <v>46188</v>
      </c>
      <c r="G3644" s="11">
        <v>46191</v>
      </c>
      <c r="H3644" s="13">
        <f>DATE(YEAR(F3644),MONTH(F3644),1)</f>
        <v>46174</v>
      </c>
      <c r="I3644" s="2">
        <f>G3644-F3644</f>
        <v>3</v>
      </c>
      <c r="J3644" s="2">
        <f>F3644-E3644</f>
        <v>147</v>
      </c>
      <c r="K3644" s="2" t="s">
        <v>2655</v>
      </c>
      <c r="L3644" s="2">
        <v>1</v>
      </c>
      <c r="M3644" s="2">
        <v>2</v>
      </c>
      <c r="N3644" s="2">
        <v>2</v>
      </c>
      <c r="O3644" s="2" t="s">
        <v>2670</v>
      </c>
      <c r="P3644" s="2" t="s">
        <v>2648</v>
      </c>
      <c r="Q3644" s="2" t="s">
        <v>2649</v>
      </c>
      <c r="R3644" s="3">
        <v>3800</v>
      </c>
      <c r="S3644" s="3">
        <f>I3644*L3644*R3644</f>
        <v>11400</v>
      </c>
      <c r="T3644" s="2">
        <f>M3644+N3644</f>
        <v>4</v>
      </c>
    </row>
    <row r="3645" spans="1:20" x14ac:dyDescent="0.2">
      <c r="A3645" s="2" t="s">
        <v>6309</v>
      </c>
      <c r="B3645" s="2" t="s">
        <v>1343</v>
      </c>
      <c r="C3645" s="2" t="s">
        <v>26</v>
      </c>
      <c r="D3645" s="2" t="str">
        <f>INDEX(Hotels!$C$2:$C$49,MATCH(C3645,Hotels!$A$2:$A$49,0))</f>
        <v>Jaipur</v>
      </c>
      <c r="E3645" s="11">
        <v>46041</v>
      </c>
      <c r="F3645" s="11">
        <v>46050</v>
      </c>
      <c r="G3645" s="11">
        <v>46052</v>
      </c>
      <c r="H3645" s="13">
        <f>DATE(YEAR(F3645),MONTH(F3645),1)</f>
        <v>46023</v>
      </c>
      <c r="I3645" s="2">
        <f>G3645-F3645</f>
        <v>2</v>
      </c>
      <c r="J3645" s="2">
        <f>F3645-E3645</f>
        <v>9</v>
      </c>
      <c r="K3645" s="2" t="s">
        <v>2646</v>
      </c>
      <c r="L3645" s="2">
        <v>1</v>
      </c>
      <c r="M3645" s="2">
        <v>1</v>
      </c>
      <c r="N3645" s="2">
        <v>0</v>
      </c>
      <c r="O3645" s="2" t="s">
        <v>2732</v>
      </c>
      <c r="P3645" s="2" t="s">
        <v>2659</v>
      </c>
      <c r="Q3645" s="2" t="s">
        <v>2649</v>
      </c>
      <c r="R3645" s="3">
        <v>22750</v>
      </c>
      <c r="S3645" s="3">
        <f>I3645*L3645*R3645</f>
        <v>45500</v>
      </c>
      <c r="T3645" s="2">
        <f>M3645+N3645</f>
        <v>1</v>
      </c>
    </row>
    <row r="3646" spans="1:20" x14ac:dyDescent="0.2">
      <c r="A3646" s="2" t="s">
        <v>6310</v>
      </c>
      <c r="B3646" s="2" t="s">
        <v>1587</v>
      </c>
      <c r="C3646" s="2" t="s">
        <v>32</v>
      </c>
      <c r="D3646" s="2" t="str">
        <f>INDEX(Hotels!$C$2:$C$49,MATCH(C3646,Hotels!$A$2:$A$49,0))</f>
        <v>Jaipur</v>
      </c>
      <c r="E3646" s="11">
        <v>46041</v>
      </c>
      <c r="F3646" s="11">
        <v>46044</v>
      </c>
      <c r="G3646" s="11">
        <v>46046</v>
      </c>
      <c r="H3646" s="13">
        <f>DATE(YEAR(F3646),MONTH(F3646),1)</f>
        <v>46023</v>
      </c>
      <c r="I3646" s="2">
        <f>G3646-F3646</f>
        <v>2</v>
      </c>
      <c r="J3646" s="2">
        <f>F3646-E3646</f>
        <v>3</v>
      </c>
      <c r="K3646" s="2" t="s">
        <v>2668</v>
      </c>
      <c r="L3646" s="2">
        <v>3</v>
      </c>
      <c r="M3646" s="2">
        <v>6</v>
      </c>
      <c r="N3646" s="2">
        <v>0</v>
      </c>
      <c r="O3646" s="2" t="s">
        <v>2658</v>
      </c>
      <c r="P3646" s="2" t="s">
        <v>2652</v>
      </c>
      <c r="Q3646" s="2" t="s">
        <v>2649</v>
      </c>
      <c r="R3646" s="3">
        <v>5600</v>
      </c>
      <c r="S3646" s="3">
        <f>I3646*L3646*R3646</f>
        <v>33600</v>
      </c>
      <c r="T3646" s="2">
        <f>M3646+N3646</f>
        <v>6</v>
      </c>
    </row>
    <row r="3647" spans="1:20" x14ac:dyDescent="0.2">
      <c r="A3647" s="2" t="s">
        <v>6311</v>
      </c>
      <c r="B3647" s="2" t="s">
        <v>2020</v>
      </c>
      <c r="C3647" s="2" t="s">
        <v>129</v>
      </c>
      <c r="D3647" s="2" t="str">
        <f>INDEX(Hotels!$C$2:$C$49,MATCH(C3647,Hotels!$A$2:$A$49,0))</f>
        <v>Varanasi</v>
      </c>
      <c r="E3647" s="11">
        <v>46041</v>
      </c>
      <c r="F3647" s="11">
        <v>46060</v>
      </c>
      <c r="G3647" s="11">
        <v>46061</v>
      </c>
      <c r="H3647" s="13">
        <f>DATE(YEAR(F3647),MONTH(F3647),1)</f>
        <v>46054</v>
      </c>
      <c r="I3647" s="2">
        <f>G3647-F3647</f>
        <v>1</v>
      </c>
      <c r="J3647" s="2">
        <f>F3647-E3647</f>
        <v>19</v>
      </c>
      <c r="K3647" s="2" t="s">
        <v>2668</v>
      </c>
      <c r="L3647" s="2">
        <v>1</v>
      </c>
      <c r="M3647" s="2">
        <v>1</v>
      </c>
      <c r="N3647" s="2">
        <v>0</v>
      </c>
      <c r="O3647" s="2" t="s">
        <v>2732</v>
      </c>
      <c r="P3647" s="2" t="s">
        <v>2652</v>
      </c>
      <c r="Q3647" s="2" t="s">
        <v>2649</v>
      </c>
      <c r="R3647" s="3">
        <v>4600</v>
      </c>
      <c r="S3647" s="3">
        <f>I3647*L3647*R3647</f>
        <v>4600</v>
      </c>
      <c r="T3647" s="2">
        <f>M3647+N3647</f>
        <v>1</v>
      </c>
    </row>
    <row r="3648" spans="1:20" x14ac:dyDescent="0.2">
      <c r="A3648" s="2" t="s">
        <v>6312</v>
      </c>
      <c r="B3648" s="2" t="s">
        <v>2189</v>
      </c>
      <c r="C3648" s="2" t="s">
        <v>87</v>
      </c>
      <c r="D3648" s="2" t="str">
        <f>INDEX(Hotels!$C$2:$C$49,MATCH(C3648,Hotels!$A$2:$A$49,0))</f>
        <v>Kochi</v>
      </c>
      <c r="E3648" s="11">
        <v>46041</v>
      </c>
      <c r="F3648" s="11">
        <v>46072</v>
      </c>
      <c r="G3648" s="11">
        <v>46075</v>
      </c>
      <c r="H3648" s="13">
        <f>DATE(YEAR(F3648),MONTH(F3648),1)</f>
        <v>46054</v>
      </c>
      <c r="I3648" s="2">
        <f>G3648-F3648</f>
        <v>3</v>
      </c>
      <c r="J3648" s="2">
        <f>F3648-E3648</f>
        <v>31</v>
      </c>
      <c r="K3648" s="2" t="s">
        <v>2668</v>
      </c>
      <c r="L3648" s="2">
        <v>2</v>
      </c>
      <c r="M3648" s="2">
        <v>4</v>
      </c>
      <c r="N3648" s="2">
        <v>3</v>
      </c>
      <c r="O3648" s="2" t="s">
        <v>2689</v>
      </c>
      <c r="P3648" s="2" t="s">
        <v>2652</v>
      </c>
      <c r="Q3648" s="2" t="s">
        <v>2653</v>
      </c>
      <c r="R3648" s="3">
        <v>6400</v>
      </c>
      <c r="S3648" s="3">
        <f>I3648*L3648*R3648</f>
        <v>38400</v>
      </c>
      <c r="T3648" s="2">
        <f>M3648+N3648</f>
        <v>7</v>
      </c>
    </row>
    <row r="3649" spans="1:20" x14ac:dyDescent="0.2">
      <c r="A3649" s="2" t="s">
        <v>6313</v>
      </c>
      <c r="B3649" s="2" t="s">
        <v>2399</v>
      </c>
      <c r="C3649" s="2" t="s">
        <v>13</v>
      </c>
      <c r="D3649" s="2" t="str">
        <f>INDEX(Hotels!$C$2:$C$49,MATCH(C3649,Hotels!$A$2:$A$49,0))</f>
        <v>Goa</v>
      </c>
      <c r="E3649" s="11">
        <v>46041</v>
      </c>
      <c r="F3649" s="11">
        <v>46063</v>
      </c>
      <c r="G3649" s="11">
        <v>46066</v>
      </c>
      <c r="H3649" s="13">
        <f>DATE(YEAR(F3649),MONTH(F3649),1)</f>
        <v>46054</v>
      </c>
      <c r="I3649" s="2">
        <f>G3649-F3649</f>
        <v>3</v>
      </c>
      <c r="J3649" s="2">
        <f>F3649-E3649</f>
        <v>22</v>
      </c>
      <c r="K3649" s="2" t="s">
        <v>2655</v>
      </c>
      <c r="L3649" s="2">
        <v>4</v>
      </c>
      <c r="M3649" s="2">
        <v>8</v>
      </c>
      <c r="N3649" s="2">
        <v>0</v>
      </c>
      <c r="O3649" s="2" t="s">
        <v>2689</v>
      </c>
      <c r="P3649" s="2" t="s">
        <v>2652</v>
      </c>
      <c r="Q3649" s="2" t="s">
        <v>2649</v>
      </c>
      <c r="R3649" s="3">
        <v>17650</v>
      </c>
      <c r="S3649" s="3">
        <f>I3649*L3649*R3649</f>
        <v>211800</v>
      </c>
      <c r="T3649" s="2">
        <f>M3649+N3649</f>
        <v>8</v>
      </c>
    </row>
    <row r="3650" spans="1:20" x14ac:dyDescent="0.2">
      <c r="A3650" s="2" t="s">
        <v>6314</v>
      </c>
      <c r="B3650" s="2" t="s">
        <v>950</v>
      </c>
      <c r="C3650" s="2" t="s">
        <v>83</v>
      </c>
      <c r="D3650" s="2" t="str">
        <f>INDEX(Hotels!$C$2:$C$49,MATCH(C3650,Hotels!$A$2:$A$49,0))</f>
        <v>Kochi</v>
      </c>
      <c r="E3650" s="11">
        <v>46042</v>
      </c>
      <c r="F3650" s="11">
        <v>46051</v>
      </c>
      <c r="G3650" s="11">
        <v>46053</v>
      </c>
      <c r="H3650" s="13">
        <f>DATE(YEAR(F3650),MONTH(F3650),1)</f>
        <v>46023</v>
      </c>
      <c r="I3650" s="2">
        <f>G3650-F3650</f>
        <v>2</v>
      </c>
      <c r="J3650" s="2">
        <f>F3650-E3650</f>
        <v>9</v>
      </c>
      <c r="K3650" s="2" t="s">
        <v>2646</v>
      </c>
      <c r="L3650" s="2">
        <v>1</v>
      </c>
      <c r="M3650" s="2">
        <v>2</v>
      </c>
      <c r="N3650" s="2">
        <v>0</v>
      </c>
      <c r="O3650" s="2" t="s">
        <v>2670</v>
      </c>
      <c r="P3650" s="2" t="s">
        <v>2672</v>
      </c>
      <c r="Q3650" s="2" t="s">
        <v>2649</v>
      </c>
      <c r="R3650" s="3">
        <v>21100</v>
      </c>
      <c r="S3650" s="3">
        <f>I3650*L3650*R3650</f>
        <v>42200</v>
      </c>
      <c r="T3650" s="2">
        <f>M3650+N3650</f>
        <v>2</v>
      </c>
    </row>
    <row r="3651" spans="1:20" x14ac:dyDescent="0.2">
      <c r="A3651" s="2" t="s">
        <v>6315</v>
      </c>
      <c r="B3651" s="2" t="s">
        <v>1089</v>
      </c>
      <c r="C3651" s="2" t="s">
        <v>34</v>
      </c>
      <c r="D3651" s="2" t="str">
        <f>INDEX(Hotels!$C$2:$C$49,MATCH(C3651,Hotels!$A$2:$A$49,0))</f>
        <v>Udaipur</v>
      </c>
      <c r="E3651" s="11">
        <v>46042</v>
      </c>
      <c r="F3651" s="11">
        <v>46166</v>
      </c>
      <c r="G3651" s="11">
        <v>46168</v>
      </c>
      <c r="H3651" s="13">
        <f>DATE(YEAR(F3651),MONTH(F3651),1)</f>
        <v>46143</v>
      </c>
      <c r="I3651" s="2">
        <f>G3651-F3651</f>
        <v>2</v>
      </c>
      <c r="J3651" s="2">
        <f>F3651-E3651</f>
        <v>124</v>
      </c>
      <c r="K3651" s="2" t="s">
        <v>2655</v>
      </c>
      <c r="L3651" s="2">
        <v>4</v>
      </c>
      <c r="M3651" s="2">
        <v>8</v>
      </c>
      <c r="N3651" s="2">
        <v>0</v>
      </c>
      <c r="O3651" s="2" t="s">
        <v>2658</v>
      </c>
      <c r="P3651" s="2" t="s">
        <v>2659</v>
      </c>
      <c r="Q3651" s="2" t="s">
        <v>2649</v>
      </c>
      <c r="R3651" s="3">
        <v>7000</v>
      </c>
      <c r="S3651" s="3">
        <f>I3651*L3651*R3651</f>
        <v>56000</v>
      </c>
      <c r="T3651" s="2">
        <f>M3651+N3651</f>
        <v>8</v>
      </c>
    </row>
    <row r="3652" spans="1:20" x14ac:dyDescent="0.2">
      <c r="A3652" s="2" t="s">
        <v>6316</v>
      </c>
      <c r="B3652" s="2" t="s">
        <v>1432</v>
      </c>
      <c r="C3652" s="2" t="s">
        <v>93</v>
      </c>
      <c r="D3652" s="2" t="str">
        <f>INDEX(Hotels!$C$2:$C$49,MATCH(C3652,Hotels!$A$2:$A$49,0))</f>
        <v>Shimla</v>
      </c>
      <c r="E3652" s="11">
        <v>46042</v>
      </c>
      <c r="F3652" s="11">
        <v>46129</v>
      </c>
      <c r="G3652" s="11">
        <v>46134</v>
      </c>
      <c r="H3652" s="13">
        <f>DATE(YEAR(F3652),MONTH(F3652),1)</f>
        <v>46113</v>
      </c>
      <c r="I3652" s="2">
        <f>G3652-F3652</f>
        <v>5</v>
      </c>
      <c r="J3652" s="2">
        <f>F3652-E3652</f>
        <v>87</v>
      </c>
      <c r="K3652" s="2" t="s">
        <v>2646</v>
      </c>
      <c r="L3652" s="2">
        <v>1</v>
      </c>
      <c r="M3652" s="2">
        <v>3</v>
      </c>
      <c r="N3652" s="2">
        <v>0</v>
      </c>
      <c r="O3652" s="2" t="s">
        <v>2689</v>
      </c>
      <c r="P3652" s="2" t="s">
        <v>2652</v>
      </c>
      <c r="Q3652" s="2" t="s">
        <v>2649</v>
      </c>
      <c r="R3652" s="3">
        <v>10850</v>
      </c>
      <c r="S3652" s="3">
        <f>I3652*L3652*R3652</f>
        <v>54250</v>
      </c>
      <c r="T3652" s="2">
        <f>M3652+N3652</f>
        <v>3</v>
      </c>
    </row>
    <row r="3653" spans="1:20" x14ac:dyDescent="0.2">
      <c r="A3653" s="2" t="s">
        <v>6317</v>
      </c>
      <c r="B3653" s="2" t="s">
        <v>1563</v>
      </c>
      <c r="C3653" s="2" t="s">
        <v>22</v>
      </c>
      <c r="D3653" s="2" t="str">
        <f>INDEX(Hotels!$C$2:$C$49,MATCH(C3653,Hotels!$A$2:$A$49,0))</f>
        <v>Jaipur</v>
      </c>
      <c r="E3653" s="11">
        <v>46042</v>
      </c>
      <c r="F3653" s="11">
        <v>46056</v>
      </c>
      <c r="G3653" s="11">
        <v>46059</v>
      </c>
      <c r="H3653" s="13">
        <f>DATE(YEAR(F3653),MONTH(F3653),1)</f>
        <v>46054</v>
      </c>
      <c r="I3653" s="2">
        <f>G3653-F3653</f>
        <v>3</v>
      </c>
      <c r="J3653" s="2">
        <f>F3653-E3653</f>
        <v>14</v>
      </c>
      <c r="K3653" s="2" t="s">
        <v>2668</v>
      </c>
      <c r="L3653" s="2">
        <v>1</v>
      </c>
      <c r="M3653" s="2">
        <v>1</v>
      </c>
      <c r="N3653" s="2">
        <v>0</v>
      </c>
      <c r="O3653" s="2" t="s">
        <v>2661</v>
      </c>
      <c r="P3653" s="2" t="s">
        <v>2672</v>
      </c>
      <c r="Q3653" s="2" t="s">
        <v>2649</v>
      </c>
      <c r="R3653" s="3">
        <v>3800</v>
      </c>
      <c r="S3653" s="3">
        <f>I3653*L3653*R3653</f>
        <v>11400</v>
      </c>
      <c r="T3653" s="2">
        <f>M3653+N3653</f>
        <v>1</v>
      </c>
    </row>
    <row r="3654" spans="1:20" x14ac:dyDescent="0.2">
      <c r="A3654" s="2" t="s">
        <v>6318</v>
      </c>
      <c r="B3654" s="2" t="s">
        <v>1691</v>
      </c>
      <c r="C3654" s="2" t="s">
        <v>129</v>
      </c>
      <c r="D3654" s="2" t="str">
        <f>INDEX(Hotels!$C$2:$C$49,MATCH(C3654,Hotels!$A$2:$A$49,0))</f>
        <v>Varanasi</v>
      </c>
      <c r="E3654" s="11">
        <v>46042</v>
      </c>
      <c r="F3654" s="11">
        <v>46057</v>
      </c>
      <c r="G3654" s="11">
        <v>46062</v>
      </c>
      <c r="H3654" s="13">
        <f>DATE(YEAR(F3654),MONTH(F3654),1)</f>
        <v>46054</v>
      </c>
      <c r="I3654" s="2">
        <f>G3654-F3654</f>
        <v>5</v>
      </c>
      <c r="J3654" s="2">
        <f>F3654-E3654</f>
        <v>15</v>
      </c>
      <c r="K3654" s="2" t="s">
        <v>2668</v>
      </c>
      <c r="L3654" s="2">
        <v>1</v>
      </c>
      <c r="M3654" s="2">
        <v>2</v>
      </c>
      <c r="N3654" s="2">
        <v>1</v>
      </c>
      <c r="O3654" s="2" t="s">
        <v>2658</v>
      </c>
      <c r="P3654" s="2" t="s">
        <v>2662</v>
      </c>
      <c r="Q3654" s="2" t="s">
        <v>2649</v>
      </c>
      <c r="R3654" s="3">
        <v>4900</v>
      </c>
      <c r="S3654" s="3">
        <f>I3654*L3654*R3654</f>
        <v>24500</v>
      </c>
      <c r="T3654" s="2">
        <f>M3654+N3654</f>
        <v>3</v>
      </c>
    </row>
    <row r="3655" spans="1:20" x14ac:dyDescent="0.2">
      <c r="A3655" s="2" t="s">
        <v>6319</v>
      </c>
      <c r="B3655" s="2" t="s">
        <v>1696</v>
      </c>
      <c r="C3655" s="2" t="s">
        <v>69</v>
      </c>
      <c r="D3655" s="2" t="str">
        <f>INDEX(Hotels!$C$2:$C$49,MATCH(C3655,Hotels!$A$2:$A$49,0))</f>
        <v>New Delhi</v>
      </c>
      <c r="E3655" s="11">
        <v>46042</v>
      </c>
      <c r="F3655" s="11">
        <v>46050</v>
      </c>
      <c r="G3655" s="11">
        <v>46054</v>
      </c>
      <c r="H3655" s="13">
        <f>DATE(YEAR(F3655),MONTH(F3655),1)</f>
        <v>46023</v>
      </c>
      <c r="I3655" s="2">
        <f>G3655-F3655</f>
        <v>4</v>
      </c>
      <c r="J3655" s="2">
        <f>F3655-E3655</f>
        <v>8</v>
      </c>
      <c r="K3655" s="2" t="s">
        <v>2666</v>
      </c>
      <c r="L3655" s="2">
        <v>1</v>
      </c>
      <c r="M3655" s="2">
        <v>2</v>
      </c>
      <c r="N3655" s="2">
        <v>0</v>
      </c>
      <c r="O3655" s="2" t="s">
        <v>2689</v>
      </c>
      <c r="P3655" s="2" t="s">
        <v>2656</v>
      </c>
      <c r="Q3655" s="2" t="s">
        <v>2649</v>
      </c>
      <c r="R3655" s="3">
        <v>48750</v>
      </c>
      <c r="S3655" s="3">
        <f>I3655*L3655*R3655</f>
        <v>195000</v>
      </c>
      <c r="T3655" s="2">
        <f>M3655+N3655</f>
        <v>2</v>
      </c>
    </row>
    <row r="3656" spans="1:20" x14ac:dyDescent="0.2">
      <c r="A3656" s="2" t="s">
        <v>6320</v>
      </c>
      <c r="B3656" s="2" t="s">
        <v>1781</v>
      </c>
      <c r="C3656" s="2" t="s">
        <v>67</v>
      </c>
      <c r="D3656" s="2" t="str">
        <f>INDEX(Hotels!$C$2:$C$49,MATCH(C3656,Hotels!$A$2:$A$49,0))</f>
        <v>New Delhi</v>
      </c>
      <c r="E3656" s="11">
        <v>46042</v>
      </c>
      <c r="F3656" s="11">
        <v>46069</v>
      </c>
      <c r="G3656" s="11">
        <v>46072</v>
      </c>
      <c r="H3656" s="13">
        <f>DATE(YEAR(F3656),MONTH(F3656),1)</f>
        <v>46054</v>
      </c>
      <c r="I3656" s="2">
        <f>G3656-F3656</f>
        <v>3</v>
      </c>
      <c r="J3656" s="2">
        <f>F3656-E3656</f>
        <v>27</v>
      </c>
      <c r="K3656" s="2" t="s">
        <v>2668</v>
      </c>
      <c r="L3656" s="2">
        <v>1</v>
      </c>
      <c r="M3656" s="2">
        <v>1</v>
      </c>
      <c r="N3656" s="2">
        <v>0</v>
      </c>
      <c r="O3656" s="2" t="s">
        <v>2732</v>
      </c>
      <c r="P3656" s="2" t="s">
        <v>2672</v>
      </c>
      <c r="Q3656" s="2" t="s">
        <v>2653</v>
      </c>
      <c r="R3656" s="3">
        <v>5000</v>
      </c>
      <c r="S3656" s="3">
        <f>I3656*L3656*R3656</f>
        <v>15000</v>
      </c>
      <c r="T3656" s="2">
        <f>M3656+N3656</f>
        <v>1</v>
      </c>
    </row>
    <row r="3657" spans="1:20" x14ac:dyDescent="0.2">
      <c r="A3657" s="2" t="s">
        <v>6321</v>
      </c>
      <c r="B3657" s="2" t="s">
        <v>1808</v>
      </c>
      <c r="C3657" s="2" t="s">
        <v>51</v>
      </c>
      <c r="D3657" s="2" t="str">
        <f>INDEX(Hotels!$C$2:$C$49,MATCH(C3657,Hotels!$A$2:$A$49,0))</f>
        <v>Agra</v>
      </c>
      <c r="E3657" s="11">
        <v>46042</v>
      </c>
      <c r="F3657" s="11">
        <v>46043</v>
      </c>
      <c r="G3657" s="11">
        <v>46044</v>
      </c>
      <c r="H3657" s="13">
        <f>DATE(YEAR(F3657),MONTH(F3657),1)</f>
        <v>46023</v>
      </c>
      <c r="I3657" s="2">
        <f>G3657-F3657</f>
        <v>1</v>
      </c>
      <c r="J3657" s="2">
        <f>F3657-E3657</f>
        <v>1</v>
      </c>
      <c r="K3657" s="2" t="s">
        <v>2668</v>
      </c>
      <c r="L3657" s="2">
        <v>1</v>
      </c>
      <c r="M3657" s="2">
        <v>1</v>
      </c>
      <c r="N3657" s="2">
        <v>0</v>
      </c>
      <c r="O3657" s="2" t="s">
        <v>2647</v>
      </c>
      <c r="P3657" s="2" t="s">
        <v>2656</v>
      </c>
      <c r="Q3657" s="2" t="s">
        <v>2649</v>
      </c>
      <c r="R3657" s="3">
        <v>9600</v>
      </c>
      <c r="S3657" s="3">
        <f>I3657*L3657*R3657</f>
        <v>9600</v>
      </c>
      <c r="T3657" s="2">
        <f>M3657+N3657</f>
        <v>1</v>
      </c>
    </row>
    <row r="3658" spans="1:20" x14ac:dyDescent="0.2">
      <c r="A3658" s="2" t="s">
        <v>6322</v>
      </c>
      <c r="B3658" s="2" t="s">
        <v>2292</v>
      </c>
      <c r="C3658" s="2" t="s">
        <v>19</v>
      </c>
      <c r="D3658" s="2" t="str">
        <f>INDEX(Hotels!$C$2:$C$49,MATCH(C3658,Hotels!$A$2:$A$49,0))</f>
        <v>Goa</v>
      </c>
      <c r="E3658" s="11">
        <v>46042</v>
      </c>
      <c r="F3658" s="11">
        <v>46075</v>
      </c>
      <c r="G3658" s="11">
        <v>46080</v>
      </c>
      <c r="H3658" s="13">
        <f>DATE(YEAR(F3658),MONTH(F3658),1)</f>
        <v>46054</v>
      </c>
      <c r="I3658" s="2">
        <f>G3658-F3658</f>
        <v>5</v>
      </c>
      <c r="J3658" s="2">
        <f>F3658-E3658</f>
        <v>33</v>
      </c>
      <c r="K3658" s="2" t="s">
        <v>2668</v>
      </c>
      <c r="L3658" s="2">
        <v>1</v>
      </c>
      <c r="M3658" s="2">
        <v>2</v>
      </c>
      <c r="N3658" s="2">
        <v>2</v>
      </c>
      <c r="O3658" s="2" t="s">
        <v>2661</v>
      </c>
      <c r="P3658" s="2" t="s">
        <v>2656</v>
      </c>
      <c r="Q3658" s="2" t="s">
        <v>2649</v>
      </c>
      <c r="R3658" s="3">
        <v>7400</v>
      </c>
      <c r="S3658" s="3">
        <f>I3658*L3658*R3658</f>
        <v>37000</v>
      </c>
      <c r="T3658" s="2">
        <f>M3658+N3658</f>
        <v>4</v>
      </c>
    </row>
    <row r="3659" spans="1:20" x14ac:dyDescent="0.2">
      <c r="A3659" s="2" t="s">
        <v>6323</v>
      </c>
      <c r="B3659" s="2" t="s">
        <v>547</v>
      </c>
      <c r="C3659" s="2" t="s">
        <v>43</v>
      </c>
      <c r="D3659" s="2" t="str">
        <f>INDEX(Hotels!$C$2:$C$49,MATCH(C3659,Hotels!$A$2:$A$49,0))</f>
        <v>Agra</v>
      </c>
      <c r="E3659" s="11">
        <v>46043</v>
      </c>
      <c r="F3659" s="11">
        <v>46068</v>
      </c>
      <c r="G3659" s="11">
        <v>46073</v>
      </c>
      <c r="H3659" s="13">
        <f>DATE(YEAR(F3659),MONTH(F3659),1)</f>
        <v>46054</v>
      </c>
      <c r="I3659" s="2">
        <f>G3659-F3659</f>
        <v>5</v>
      </c>
      <c r="J3659" s="2">
        <f>F3659-E3659</f>
        <v>25</v>
      </c>
      <c r="K3659" s="2" t="s">
        <v>2655</v>
      </c>
      <c r="L3659" s="2">
        <v>1</v>
      </c>
      <c r="M3659" s="2">
        <v>2</v>
      </c>
      <c r="N3659" s="2">
        <v>0</v>
      </c>
      <c r="O3659" s="2" t="s">
        <v>2683</v>
      </c>
      <c r="P3659" s="2" t="s">
        <v>2656</v>
      </c>
      <c r="Q3659" s="2" t="s">
        <v>2649</v>
      </c>
      <c r="R3659" s="3">
        <v>6700</v>
      </c>
      <c r="S3659" s="3">
        <f>I3659*L3659*R3659</f>
        <v>33500</v>
      </c>
      <c r="T3659" s="2">
        <f>M3659+N3659</f>
        <v>2</v>
      </c>
    </row>
    <row r="3660" spans="1:20" x14ac:dyDescent="0.2">
      <c r="A3660" s="2" t="s">
        <v>6324</v>
      </c>
      <c r="B3660" s="2" t="s">
        <v>691</v>
      </c>
      <c r="C3660" s="2" t="s">
        <v>116</v>
      </c>
      <c r="D3660" s="2" t="str">
        <f>INDEX(Hotels!$C$2:$C$49,MATCH(C3660,Hotels!$A$2:$A$49,0))</f>
        <v>Rishikesh</v>
      </c>
      <c r="E3660" s="11">
        <v>46043</v>
      </c>
      <c r="F3660" s="11">
        <v>46114</v>
      </c>
      <c r="G3660" s="11">
        <v>46117</v>
      </c>
      <c r="H3660" s="13">
        <f>DATE(YEAR(F3660),MONTH(F3660),1)</f>
        <v>46113</v>
      </c>
      <c r="I3660" s="2">
        <f>G3660-F3660</f>
        <v>3</v>
      </c>
      <c r="J3660" s="2">
        <f>F3660-E3660</f>
        <v>71</v>
      </c>
      <c r="K3660" s="2" t="s">
        <v>2655</v>
      </c>
      <c r="L3660" s="2">
        <v>4</v>
      </c>
      <c r="M3660" s="2">
        <v>8</v>
      </c>
      <c r="N3660" s="2">
        <v>0</v>
      </c>
      <c r="O3660" s="2" t="s">
        <v>2670</v>
      </c>
      <c r="P3660" s="2" t="s">
        <v>2656</v>
      </c>
      <c r="Q3660" s="2" t="s">
        <v>2649</v>
      </c>
      <c r="R3660" s="3">
        <v>6050</v>
      </c>
      <c r="S3660" s="3">
        <f>I3660*L3660*R3660</f>
        <v>72600</v>
      </c>
      <c r="T3660" s="2">
        <f>M3660+N3660</f>
        <v>8</v>
      </c>
    </row>
    <row r="3661" spans="1:20" x14ac:dyDescent="0.2">
      <c r="A3661" s="2" t="s">
        <v>6325</v>
      </c>
      <c r="B3661" s="2" t="s">
        <v>1055</v>
      </c>
      <c r="C3661" s="2" t="s">
        <v>99</v>
      </c>
      <c r="D3661" s="2" t="str">
        <f>INDEX(Hotels!$C$2:$C$49,MATCH(C3661,Hotels!$A$2:$A$49,0))</f>
        <v>Shimla</v>
      </c>
      <c r="E3661" s="11">
        <v>46043</v>
      </c>
      <c r="F3661" s="11">
        <v>46047</v>
      </c>
      <c r="G3661" s="11">
        <v>46048</v>
      </c>
      <c r="H3661" s="13">
        <f>DATE(YEAR(F3661),MONTH(F3661),1)</f>
        <v>46023</v>
      </c>
      <c r="I3661" s="2">
        <f>G3661-F3661</f>
        <v>1</v>
      </c>
      <c r="J3661" s="2">
        <f>F3661-E3661</f>
        <v>4</v>
      </c>
      <c r="K3661" s="2" t="s">
        <v>2655</v>
      </c>
      <c r="L3661" s="2">
        <v>1</v>
      </c>
      <c r="M3661" s="2">
        <v>1</v>
      </c>
      <c r="N3661" s="2">
        <v>0</v>
      </c>
      <c r="O3661" s="2" t="s">
        <v>2732</v>
      </c>
      <c r="P3661" s="2" t="s">
        <v>2656</v>
      </c>
      <c r="Q3661" s="2" t="s">
        <v>2649</v>
      </c>
      <c r="R3661" s="3">
        <v>3000</v>
      </c>
      <c r="S3661" s="3">
        <f>I3661*L3661*R3661</f>
        <v>3000</v>
      </c>
      <c r="T3661" s="2">
        <f>M3661+N3661</f>
        <v>1</v>
      </c>
    </row>
    <row r="3662" spans="1:20" x14ac:dyDescent="0.2">
      <c r="A3662" s="2" t="s">
        <v>6326</v>
      </c>
      <c r="B3662" s="2" t="s">
        <v>1327</v>
      </c>
      <c r="C3662" s="2" t="s">
        <v>63</v>
      </c>
      <c r="D3662" s="2" t="str">
        <f>INDEX(Hotels!$C$2:$C$49,MATCH(C3662,Hotels!$A$2:$A$49,0))</f>
        <v>New Delhi</v>
      </c>
      <c r="E3662" s="11">
        <v>46043</v>
      </c>
      <c r="F3662" s="11">
        <v>46044</v>
      </c>
      <c r="G3662" s="11">
        <v>46048</v>
      </c>
      <c r="H3662" s="13">
        <f>DATE(YEAR(F3662),MONTH(F3662),1)</f>
        <v>46023</v>
      </c>
      <c r="I3662" s="2">
        <f>G3662-F3662</f>
        <v>4</v>
      </c>
      <c r="J3662" s="2">
        <f>F3662-E3662</f>
        <v>1</v>
      </c>
      <c r="K3662" s="2" t="s">
        <v>2655</v>
      </c>
      <c r="L3662" s="2">
        <v>1</v>
      </c>
      <c r="M3662" s="2">
        <v>2</v>
      </c>
      <c r="N3662" s="2">
        <v>0</v>
      </c>
      <c r="O3662" s="2" t="s">
        <v>2689</v>
      </c>
      <c r="P3662" s="2" t="s">
        <v>2652</v>
      </c>
      <c r="Q3662" s="2" t="s">
        <v>2649</v>
      </c>
      <c r="R3662" s="3">
        <v>11800</v>
      </c>
      <c r="S3662" s="3">
        <f>I3662*L3662*R3662</f>
        <v>47200</v>
      </c>
      <c r="T3662" s="2">
        <f>M3662+N3662</f>
        <v>2</v>
      </c>
    </row>
    <row r="3663" spans="1:20" x14ac:dyDescent="0.2">
      <c r="A3663" s="2" t="s">
        <v>6327</v>
      </c>
      <c r="B3663" s="2" t="s">
        <v>2078</v>
      </c>
      <c r="C3663" s="2" t="s">
        <v>32</v>
      </c>
      <c r="D3663" s="2" t="str">
        <f>INDEX(Hotels!$C$2:$C$49,MATCH(C3663,Hotels!$A$2:$A$49,0))</f>
        <v>Jaipur</v>
      </c>
      <c r="E3663" s="11">
        <v>46043</v>
      </c>
      <c r="F3663" s="11">
        <v>46066</v>
      </c>
      <c r="G3663" s="11">
        <v>46068</v>
      </c>
      <c r="H3663" s="13">
        <f>DATE(YEAR(F3663),MONTH(F3663),1)</f>
        <v>46054</v>
      </c>
      <c r="I3663" s="2">
        <f>G3663-F3663</f>
        <v>2</v>
      </c>
      <c r="J3663" s="2">
        <f>F3663-E3663</f>
        <v>23</v>
      </c>
      <c r="K3663" s="2" t="s">
        <v>2655</v>
      </c>
      <c r="L3663" s="2">
        <v>1</v>
      </c>
      <c r="M3663" s="2">
        <v>2</v>
      </c>
      <c r="N3663" s="2">
        <v>0</v>
      </c>
      <c r="O3663" s="2" t="s">
        <v>2689</v>
      </c>
      <c r="P3663" s="2" t="s">
        <v>2648</v>
      </c>
      <c r="Q3663" s="2" t="s">
        <v>2649</v>
      </c>
      <c r="R3663" s="3">
        <v>8150</v>
      </c>
      <c r="S3663" s="3">
        <f>I3663*L3663*R3663</f>
        <v>16300</v>
      </c>
      <c r="T3663" s="2">
        <f>M3663+N3663</f>
        <v>2</v>
      </c>
    </row>
    <row r="3664" spans="1:20" x14ac:dyDescent="0.2">
      <c r="A3664" s="2" t="s">
        <v>6328</v>
      </c>
      <c r="B3664" s="2" t="s">
        <v>2343</v>
      </c>
      <c r="C3664" s="2" t="s">
        <v>69</v>
      </c>
      <c r="D3664" s="2" t="str">
        <f>INDEX(Hotels!$C$2:$C$49,MATCH(C3664,Hotels!$A$2:$A$49,0))</f>
        <v>New Delhi</v>
      </c>
      <c r="E3664" s="11">
        <v>46043</v>
      </c>
      <c r="F3664" s="11">
        <v>46043</v>
      </c>
      <c r="G3664" s="11">
        <v>46046</v>
      </c>
      <c r="H3664" s="13">
        <f>DATE(YEAR(F3664),MONTH(F3664),1)</f>
        <v>46023</v>
      </c>
      <c r="I3664" s="2">
        <f>G3664-F3664</f>
        <v>3</v>
      </c>
      <c r="J3664" s="2">
        <f>F3664-E3664</f>
        <v>0</v>
      </c>
      <c r="K3664" s="2" t="s">
        <v>2668</v>
      </c>
      <c r="L3664" s="2">
        <v>1</v>
      </c>
      <c r="M3664" s="2">
        <v>2</v>
      </c>
      <c r="N3664" s="2">
        <v>1</v>
      </c>
      <c r="O3664" s="2" t="s">
        <v>2651</v>
      </c>
      <c r="P3664" s="2" t="s">
        <v>2672</v>
      </c>
      <c r="Q3664" s="2" t="s">
        <v>2649</v>
      </c>
      <c r="R3664" s="3">
        <v>16700</v>
      </c>
      <c r="S3664" s="3">
        <f>I3664*L3664*R3664</f>
        <v>50100</v>
      </c>
      <c r="T3664" s="2">
        <f>M3664+N3664</f>
        <v>3</v>
      </c>
    </row>
    <row r="3665" spans="1:20" x14ac:dyDescent="0.2">
      <c r="A3665" s="2" t="s">
        <v>6329</v>
      </c>
      <c r="B3665" s="2" t="s">
        <v>2375</v>
      </c>
      <c r="C3665" s="2" t="s">
        <v>108</v>
      </c>
      <c r="D3665" s="2" t="str">
        <f>INDEX(Hotels!$C$2:$C$49,MATCH(C3665,Hotels!$A$2:$A$49,0))</f>
        <v>Manali</v>
      </c>
      <c r="E3665" s="11">
        <v>46043</v>
      </c>
      <c r="F3665" s="11">
        <v>46052</v>
      </c>
      <c r="G3665" s="11">
        <v>46053</v>
      </c>
      <c r="H3665" s="13">
        <f>DATE(YEAR(F3665),MONTH(F3665),1)</f>
        <v>46023</v>
      </c>
      <c r="I3665" s="2">
        <f>G3665-F3665</f>
        <v>1</v>
      </c>
      <c r="J3665" s="2">
        <f>F3665-E3665</f>
        <v>9</v>
      </c>
      <c r="K3665" s="2" t="s">
        <v>2646</v>
      </c>
      <c r="L3665" s="2">
        <v>1</v>
      </c>
      <c r="M3665" s="2">
        <v>1</v>
      </c>
      <c r="N3665" s="2">
        <v>0</v>
      </c>
      <c r="O3665" s="2" t="s">
        <v>2732</v>
      </c>
      <c r="P3665" s="2" t="s">
        <v>2652</v>
      </c>
      <c r="Q3665" s="2" t="s">
        <v>2649</v>
      </c>
      <c r="R3665" s="3">
        <v>20400</v>
      </c>
      <c r="S3665" s="3">
        <f>I3665*L3665*R3665</f>
        <v>20400</v>
      </c>
      <c r="T3665" s="2">
        <f>M3665+N3665</f>
        <v>1</v>
      </c>
    </row>
    <row r="3666" spans="1:20" x14ac:dyDescent="0.2">
      <c r="A3666" s="2" t="s">
        <v>6330</v>
      </c>
      <c r="B3666" s="2" t="s">
        <v>2540</v>
      </c>
      <c r="C3666" s="2" t="s">
        <v>118</v>
      </c>
      <c r="D3666" s="2" t="str">
        <f>INDEX(Hotels!$C$2:$C$49,MATCH(C3666,Hotels!$A$2:$A$49,0))</f>
        <v>Rishikesh</v>
      </c>
      <c r="E3666" s="11">
        <v>46043</v>
      </c>
      <c r="F3666" s="11">
        <v>46051</v>
      </c>
      <c r="G3666" s="11">
        <v>46054</v>
      </c>
      <c r="H3666" s="13">
        <f>DATE(YEAR(F3666),MONTH(F3666),1)</f>
        <v>46023</v>
      </c>
      <c r="I3666" s="2">
        <f>G3666-F3666</f>
        <v>3</v>
      </c>
      <c r="J3666" s="2">
        <f>F3666-E3666</f>
        <v>8</v>
      </c>
      <c r="K3666" s="2" t="s">
        <v>2655</v>
      </c>
      <c r="L3666" s="2">
        <v>1</v>
      </c>
      <c r="M3666" s="2">
        <v>1</v>
      </c>
      <c r="N3666" s="2">
        <v>0</v>
      </c>
      <c r="O3666" s="2" t="s">
        <v>2661</v>
      </c>
      <c r="P3666" s="2" t="s">
        <v>2652</v>
      </c>
      <c r="Q3666" s="2" t="s">
        <v>2649</v>
      </c>
      <c r="R3666" s="3">
        <v>8650</v>
      </c>
      <c r="S3666" s="3">
        <f>I3666*L3666*R3666</f>
        <v>25950</v>
      </c>
      <c r="T3666" s="2">
        <f>M3666+N3666</f>
        <v>1</v>
      </c>
    </row>
    <row r="3667" spans="1:20" x14ac:dyDescent="0.2">
      <c r="A3667" s="2" t="s">
        <v>6331</v>
      </c>
      <c r="B3667" s="2" t="s">
        <v>2578</v>
      </c>
      <c r="C3667" s="2" t="s">
        <v>59</v>
      </c>
      <c r="D3667" s="2" t="str">
        <f>INDEX(Hotels!$C$2:$C$49,MATCH(C3667,Hotels!$A$2:$A$49,0))</f>
        <v>Mumbai</v>
      </c>
      <c r="E3667" s="11">
        <v>46043</v>
      </c>
      <c r="F3667" s="11">
        <v>46064</v>
      </c>
      <c r="G3667" s="11">
        <v>46068</v>
      </c>
      <c r="H3667" s="13">
        <f>DATE(YEAR(F3667),MONTH(F3667),1)</f>
        <v>46054</v>
      </c>
      <c r="I3667" s="2">
        <f>G3667-F3667</f>
        <v>4</v>
      </c>
      <c r="J3667" s="2">
        <f>F3667-E3667</f>
        <v>21</v>
      </c>
      <c r="K3667" s="2" t="s">
        <v>2668</v>
      </c>
      <c r="L3667" s="2">
        <v>4</v>
      </c>
      <c r="M3667" s="2">
        <v>8</v>
      </c>
      <c r="N3667" s="2">
        <v>0</v>
      </c>
      <c r="O3667" s="2" t="s">
        <v>2658</v>
      </c>
      <c r="P3667" s="2" t="s">
        <v>2656</v>
      </c>
      <c r="Q3667" s="2" t="s">
        <v>2649</v>
      </c>
      <c r="R3667" s="3">
        <v>5650</v>
      </c>
      <c r="S3667" s="3">
        <f>I3667*L3667*R3667</f>
        <v>90400</v>
      </c>
      <c r="T3667" s="2">
        <f>M3667+N3667</f>
        <v>8</v>
      </c>
    </row>
    <row r="3668" spans="1:20" x14ac:dyDescent="0.2">
      <c r="A3668" s="2" t="s">
        <v>6332</v>
      </c>
      <c r="B3668" s="2" t="s">
        <v>324</v>
      </c>
      <c r="C3668" s="2" t="s">
        <v>69</v>
      </c>
      <c r="D3668" s="2" t="str">
        <f>INDEX(Hotels!$C$2:$C$49,MATCH(C3668,Hotels!$A$2:$A$49,0))</f>
        <v>New Delhi</v>
      </c>
      <c r="E3668" s="11">
        <v>46044</v>
      </c>
      <c r="F3668" s="11">
        <v>46076</v>
      </c>
      <c r="G3668" s="11">
        <v>46079</v>
      </c>
      <c r="H3668" s="13">
        <f>DATE(YEAR(F3668),MONTH(F3668),1)</f>
        <v>46054</v>
      </c>
      <c r="I3668" s="2">
        <f>G3668-F3668</f>
        <v>3</v>
      </c>
      <c r="J3668" s="2">
        <f>F3668-E3668</f>
        <v>32</v>
      </c>
      <c r="K3668" s="2" t="s">
        <v>2646</v>
      </c>
      <c r="L3668" s="2">
        <v>4</v>
      </c>
      <c r="M3668" s="2">
        <v>8</v>
      </c>
      <c r="N3668" s="2">
        <v>0</v>
      </c>
      <c r="O3668" s="2" t="s">
        <v>2683</v>
      </c>
      <c r="P3668" s="2" t="s">
        <v>2662</v>
      </c>
      <c r="Q3668" s="2" t="s">
        <v>2649</v>
      </c>
      <c r="R3668" s="3">
        <v>31650</v>
      </c>
      <c r="S3668" s="3">
        <f>I3668*L3668*R3668</f>
        <v>379800</v>
      </c>
      <c r="T3668" s="2">
        <f>M3668+N3668</f>
        <v>8</v>
      </c>
    </row>
    <row r="3669" spans="1:20" x14ac:dyDescent="0.2">
      <c r="A3669" s="2" t="s">
        <v>6333</v>
      </c>
      <c r="B3669" s="2" t="s">
        <v>460</v>
      </c>
      <c r="C3669" s="2" t="s">
        <v>34</v>
      </c>
      <c r="D3669" s="2" t="str">
        <f>INDEX(Hotels!$C$2:$C$49,MATCH(C3669,Hotels!$A$2:$A$49,0))</f>
        <v>Udaipur</v>
      </c>
      <c r="E3669" s="11">
        <v>46044</v>
      </c>
      <c r="F3669" s="11">
        <v>46105</v>
      </c>
      <c r="G3669" s="11">
        <v>46110</v>
      </c>
      <c r="H3669" s="13">
        <f>DATE(YEAR(F3669),MONTH(F3669),1)</f>
        <v>46082</v>
      </c>
      <c r="I3669" s="2">
        <f>G3669-F3669</f>
        <v>5</v>
      </c>
      <c r="J3669" s="2">
        <f>F3669-E3669</f>
        <v>61</v>
      </c>
      <c r="K3669" s="2" t="s">
        <v>2646</v>
      </c>
      <c r="L3669" s="2">
        <v>1</v>
      </c>
      <c r="M3669" s="2">
        <v>2</v>
      </c>
      <c r="N3669" s="2">
        <v>1</v>
      </c>
      <c r="O3669" s="2" t="s">
        <v>2689</v>
      </c>
      <c r="P3669" s="2" t="s">
        <v>2662</v>
      </c>
      <c r="Q3669" s="2" t="s">
        <v>2649</v>
      </c>
      <c r="R3669" s="3">
        <v>13050</v>
      </c>
      <c r="S3669" s="3">
        <f>I3669*L3669*R3669</f>
        <v>65250</v>
      </c>
      <c r="T3669" s="2">
        <f>M3669+N3669</f>
        <v>3</v>
      </c>
    </row>
    <row r="3670" spans="1:20" x14ac:dyDescent="0.2">
      <c r="A3670" s="2" t="s">
        <v>6334</v>
      </c>
      <c r="B3670" s="2" t="s">
        <v>733</v>
      </c>
      <c r="C3670" s="2" t="s">
        <v>83</v>
      </c>
      <c r="D3670" s="2" t="str">
        <f>INDEX(Hotels!$C$2:$C$49,MATCH(C3670,Hotels!$A$2:$A$49,0))</f>
        <v>Kochi</v>
      </c>
      <c r="E3670" s="11">
        <v>46044</v>
      </c>
      <c r="F3670" s="11">
        <v>46078</v>
      </c>
      <c r="G3670" s="11">
        <v>46080</v>
      </c>
      <c r="H3670" s="13">
        <f>DATE(YEAR(F3670),MONTH(F3670),1)</f>
        <v>46054</v>
      </c>
      <c r="I3670" s="2">
        <f>G3670-F3670</f>
        <v>2</v>
      </c>
      <c r="J3670" s="2">
        <f>F3670-E3670</f>
        <v>34</v>
      </c>
      <c r="K3670" s="2" t="s">
        <v>2646</v>
      </c>
      <c r="L3670" s="2">
        <v>1</v>
      </c>
      <c r="M3670" s="2">
        <v>1</v>
      </c>
      <c r="N3670" s="2">
        <v>0</v>
      </c>
      <c r="O3670" s="2" t="s">
        <v>2689</v>
      </c>
      <c r="P3670" s="2" t="s">
        <v>2656</v>
      </c>
      <c r="Q3670" s="2" t="s">
        <v>2649</v>
      </c>
      <c r="R3670" s="3">
        <v>21100</v>
      </c>
      <c r="S3670" s="3">
        <f>I3670*L3670*R3670</f>
        <v>42200</v>
      </c>
      <c r="T3670" s="2">
        <f>M3670+N3670</f>
        <v>1</v>
      </c>
    </row>
    <row r="3671" spans="1:20" x14ac:dyDescent="0.2">
      <c r="A3671" s="2" t="s">
        <v>6335</v>
      </c>
      <c r="B3671" s="2" t="s">
        <v>804</v>
      </c>
      <c r="C3671" s="2" t="s">
        <v>13</v>
      </c>
      <c r="D3671" s="2" t="str">
        <f>INDEX(Hotels!$C$2:$C$49,MATCH(C3671,Hotels!$A$2:$A$49,0))</f>
        <v>Goa</v>
      </c>
      <c r="E3671" s="11">
        <v>46044</v>
      </c>
      <c r="F3671" s="11">
        <v>46067</v>
      </c>
      <c r="G3671" s="11">
        <v>46072</v>
      </c>
      <c r="H3671" s="13">
        <f>DATE(YEAR(F3671),MONTH(F3671),1)</f>
        <v>46054</v>
      </c>
      <c r="I3671" s="2">
        <f>G3671-F3671</f>
        <v>5</v>
      </c>
      <c r="J3671" s="2">
        <f>F3671-E3671</f>
        <v>23</v>
      </c>
      <c r="K3671" s="2" t="s">
        <v>2646</v>
      </c>
      <c r="L3671" s="2">
        <v>1</v>
      </c>
      <c r="M3671" s="2">
        <v>1</v>
      </c>
      <c r="N3671" s="2">
        <v>0</v>
      </c>
      <c r="O3671" s="2" t="s">
        <v>2647</v>
      </c>
      <c r="P3671" s="2" t="s">
        <v>2652</v>
      </c>
      <c r="Q3671" s="2" t="s">
        <v>2649</v>
      </c>
      <c r="R3671" s="3">
        <v>22800</v>
      </c>
      <c r="S3671" s="3">
        <f>I3671*L3671*R3671</f>
        <v>114000</v>
      </c>
      <c r="T3671" s="2">
        <f>M3671+N3671</f>
        <v>1</v>
      </c>
    </row>
    <row r="3672" spans="1:20" x14ac:dyDescent="0.2">
      <c r="A3672" s="2" t="s">
        <v>6336</v>
      </c>
      <c r="B3672" s="2" t="s">
        <v>1055</v>
      </c>
      <c r="C3672" s="2" t="s">
        <v>37</v>
      </c>
      <c r="D3672" s="2" t="str">
        <f>INDEX(Hotels!$C$2:$C$49,MATCH(C3672,Hotels!$A$2:$A$49,0))</f>
        <v>Udaipur</v>
      </c>
      <c r="E3672" s="11">
        <v>46044</v>
      </c>
      <c r="F3672" s="11">
        <v>46054</v>
      </c>
      <c r="G3672" s="11">
        <v>46056</v>
      </c>
      <c r="H3672" s="13">
        <f>DATE(YEAR(F3672),MONTH(F3672),1)</f>
        <v>46054</v>
      </c>
      <c r="I3672" s="2">
        <f>G3672-F3672</f>
        <v>2</v>
      </c>
      <c r="J3672" s="2">
        <f>F3672-E3672</f>
        <v>10</v>
      </c>
      <c r="K3672" s="2" t="s">
        <v>2646</v>
      </c>
      <c r="L3672" s="2">
        <v>1</v>
      </c>
      <c r="M3672" s="2">
        <v>2</v>
      </c>
      <c r="N3672" s="2">
        <v>0</v>
      </c>
      <c r="O3672" s="2" t="s">
        <v>2732</v>
      </c>
      <c r="P3672" s="2" t="s">
        <v>2656</v>
      </c>
      <c r="Q3672" s="2" t="s">
        <v>2649</v>
      </c>
      <c r="R3672" s="3">
        <v>28900</v>
      </c>
      <c r="S3672" s="3">
        <f>I3672*L3672*R3672</f>
        <v>57800</v>
      </c>
      <c r="T3672" s="2">
        <f>M3672+N3672</f>
        <v>2</v>
      </c>
    </row>
    <row r="3673" spans="1:20" x14ac:dyDescent="0.2">
      <c r="A3673" s="2" t="s">
        <v>6337</v>
      </c>
      <c r="B3673" s="2" t="s">
        <v>1234</v>
      </c>
      <c r="C3673" s="2" t="s">
        <v>29</v>
      </c>
      <c r="D3673" s="2" t="str">
        <f>INDEX(Hotels!$C$2:$C$49,MATCH(C3673,Hotels!$A$2:$A$49,0))</f>
        <v>Jaipur</v>
      </c>
      <c r="E3673" s="11">
        <v>46044</v>
      </c>
      <c r="F3673" s="11">
        <v>46080</v>
      </c>
      <c r="G3673" s="11">
        <v>46083</v>
      </c>
      <c r="H3673" s="13">
        <f>DATE(YEAR(F3673),MONTH(F3673),1)</f>
        <v>46054</v>
      </c>
      <c r="I3673" s="2">
        <f>G3673-F3673</f>
        <v>3</v>
      </c>
      <c r="J3673" s="2">
        <f>F3673-E3673</f>
        <v>36</v>
      </c>
      <c r="K3673" s="2" t="s">
        <v>2668</v>
      </c>
      <c r="L3673" s="2">
        <v>1</v>
      </c>
      <c r="M3673" s="2">
        <v>2</v>
      </c>
      <c r="N3673" s="2">
        <v>0</v>
      </c>
      <c r="O3673" s="2" t="s">
        <v>2658</v>
      </c>
      <c r="P3673" s="2" t="s">
        <v>2672</v>
      </c>
      <c r="Q3673" s="2" t="s">
        <v>2649</v>
      </c>
      <c r="R3673" s="3">
        <v>7100</v>
      </c>
      <c r="S3673" s="3">
        <f>I3673*L3673*R3673</f>
        <v>21300</v>
      </c>
      <c r="T3673" s="2">
        <f>M3673+N3673</f>
        <v>2</v>
      </c>
    </row>
    <row r="3674" spans="1:20" x14ac:dyDescent="0.2">
      <c r="A3674" s="2" t="s">
        <v>6338</v>
      </c>
      <c r="B3674" s="2" t="s">
        <v>1331</v>
      </c>
      <c r="C3674" s="2" t="s">
        <v>71</v>
      </c>
      <c r="D3674" s="2" t="str">
        <f>INDEX(Hotels!$C$2:$C$49,MATCH(C3674,Hotels!$A$2:$A$49,0))</f>
        <v>New Delhi</v>
      </c>
      <c r="E3674" s="11">
        <v>46044</v>
      </c>
      <c r="F3674" s="11">
        <v>46069</v>
      </c>
      <c r="G3674" s="11">
        <v>46072</v>
      </c>
      <c r="H3674" s="13">
        <f>DATE(YEAR(F3674),MONTH(F3674),1)</f>
        <v>46054</v>
      </c>
      <c r="I3674" s="2">
        <f>G3674-F3674</f>
        <v>3</v>
      </c>
      <c r="J3674" s="2">
        <f>F3674-E3674</f>
        <v>25</v>
      </c>
      <c r="K3674" s="2" t="s">
        <v>2655</v>
      </c>
      <c r="L3674" s="2">
        <v>1</v>
      </c>
      <c r="M3674" s="2">
        <v>2</v>
      </c>
      <c r="N3674" s="2">
        <v>3</v>
      </c>
      <c r="O3674" s="2" t="s">
        <v>2647</v>
      </c>
      <c r="P3674" s="2" t="s">
        <v>2662</v>
      </c>
      <c r="Q3674" s="2" t="s">
        <v>2649</v>
      </c>
      <c r="R3674" s="3">
        <v>11600</v>
      </c>
      <c r="S3674" s="3">
        <f>I3674*L3674*R3674</f>
        <v>34800</v>
      </c>
      <c r="T3674" s="2">
        <f>M3674+N3674</f>
        <v>5</v>
      </c>
    </row>
    <row r="3675" spans="1:20" x14ac:dyDescent="0.2">
      <c r="A3675" s="2" t="s">
        <v>6339</v>
      </c>
      <c r="B3675" s="2" t="s">
        <v>1343</v>
      </c>
      <c r="C3675" s="2" t="s">
        <v>29</v>
      </c>
      <c r="D3675" s="2" t="str">
        <f>INDEX(Hotels!$C$2:$C$49,MATCH(C3675,Hotels!$A$2:$A$49,0))</f>
        <v>Jaipur</v>
      </c>
      <c r="E3675" s="11">
        <v>46044</v>
      </c>
      <c r="F3675" s="11">
        <v>46094</v>
      </c>
      <c r="G3675" s="11">
        <v>46096</v>
      </c>
      <c r="H3675" s="13">
        <f>DATE(YEAR(F3675),MONTH(F3675),1)</f>
        <v>46082</v>
      </c>
      <c r="I3675" s="2">
        <f>G3675-F3675</f>
        <v>2</v>
      </c>
      <c r="J3675" s="2">
        <f>F3675-E3675</f>
        <v>50</v>
      </c>
      <c r="K3675" s="2" t="s">
        <v>2655</v>
      </c>
      <c r="L3675" s="2">
        <v>1</v>
      </c>
      <c r="M3675" s="2">
        <v>1</v>
      </c>
      <c r="N3675" s="2">
        <v>0</v>
      </c>
      <c r="O3675" s="2" t="s">
        <v>2732</v>
      </c>
      <c r="P3675" s="2" t="s">
        <v>2656</v>
      </c>
      <c r="Q3675" s="2" t="s">
        <v>2649</v>
      </c>
      <c r="R3675" s="3">
        <v>9750</v>
      </c>
      <c r="S3675" s="3">
        <f>I3675*L3675*R3675</f>
        <v>19500</v>
      </c>
      <c r="T3675" s="2">
        <f>M3675+N3675</f>
        <v>1</v>
      </c>
    </row>
    <row r="3676" spans="1:20" x14ac:dyDescent="0.2">
      <c r="A3676" s="2" t="s">
        <v>6340</v>
      </c>
      <c r="B3676" s="2" t="s">
        <v>1730</v>
      </c>
      <c r="C3676" s="2" t="s">
        <v>81</v>
      </c>
      <c r="D3676" s="2" t="str">
        <f>INDEX(Hotels!$C$2:$C$49,MATCH(C3676,Hotels!$A$2:$A$49,0))</f>
        <v>Bengaluru</v>
      </c>
      <c r="E3676" s="11">
        <v>46044</v>
      </c>
      <c r="F3676" s="11">
        <v>46062</v>
      </c>
      <c r="G3676" s="11">
        <v>46064</v>
      </c>
      <c r="H3676" s="13">
        <f>DATE(YEAR(F3676),MONTH(F3676),1)</f>
        <v>46054</v>
      </c>
      <c r="I3676" s="2">
        <f>G3676-F3676</f>
        <v>2</v>
      </c>
      <c r="J3676" s="2">
        <f>F3676-E3676</f>
        <v>18</v>
      </c>
      <c r="K3676" s="2" t="s">
        <v>2668</v>
      </c>
      <c r="L3676" s="2">
        <v>1</v>
      </c>
      <c r="M3676" s="2">
        <v>2</v>
      </c>
      <c r="N3676" s="2">
        <v>0</v>
      </c>
      <c r="O3676" s="2" t="s">
        <v>2689</v>
      </c>
      <c r="P3676" s="2" t="s">
        <v>2672</v>
      </c>
      <c r="Q3676" s="2" t="s">
        <v>2649</v>
      </c>
      <c r="R3676" s="3">
        <v>15950</v>
      </c>
      <c r="S3676" s="3">
        <f>I3676*L3676*R3676</f>
        <v>31900</v>
      </c>
      <c r="T3676" s="2">
        <f>M3676+N3676</f>
        <v>2</v>
      </c>
    </row>
    <row r="3677" spans="1:20" x14ac:dyDescent="0.2">
      <c r="A3677" s="2" t="s">
        <v>6341</v>
      </c>
      <c r="B3677" s="2" t="s">
        <v>1788</v>
      </c>
      <c r="C3677" s="2" t="s">
        <v>16</v>
      </c>
      <c r="D3677" s="2" t="str">
        <f>INDEX(Hotels!$C$2:$C$49,MATCH(C3677,Hotels!$A$2:$A$49,0))</f>
        <v>Goa</v>
      </c>
      <c r="E3677" s="11">
        <v>46044</v>
      </c>
      <c r="F3677" s="11">
        <v>46046</v>
      </c>
      <c r="G3677" s="11">
        <v>46049</v>
      </c>
      <c r="H3677" s="13">
        <f>DATE(YEAR(F3677),MONTH(F3677),1)</f>
        <v>46023</v>
      </c>
      <c r="I3677" s="2">
        <f>G3677-F3677</f>
        <v>3</v>
      </c>
      <c r="J3677" s="2">
        <f>F3677-E3677</f>
        <v>2</v>
      </c>
      <c r="K3677" s="2" t="s">
        <v>2668</v>
      </c>
      <c r="L3677" s="2">
        <v>1</v>
      </c>
      <c r="M3677" s="2">
        <v>2</v>
      </c>
      <c r="N3677" s="2">
        <v>0</v>
      </c>
      <c r="O3677" s="2" t="s">
        <v>2732</v>
      </c>
      <c r="P3677" s="2" t="s">
        <v>2652</v>
      </c>
      <c r="Q3677" s="2" t="s">
        <v>2649</v>
      </c>
      <c r="R3677" s="3">
        <v>3750</v>
      </c>
      <c r="S3677" s="3">
        <f>I3677*L3677*R3677</f>
        <v>11250</v>
      </c>
      <c r="T3677" s="2">
        <f>M3677+N3677</f>
        <v>2</v>
      </c>
    </row>
    <row r="3678" spans="1:20" x14ac:dyDescent="0.2">
      <c r="A3678" s="2" t="s">
        <v>6342</v>
      </c>
      <c r="B3678" s="2" t="s">
        <v>1799</v>
      </c>
      <c r="C3678" s="2" t="s">
        <v>83</v>
      </c>
      <c r="D3678" s="2" t="str">
        <f>INDEX(Hotels!$C$2:$C$49,MATCH(C3678,Hotels!$A$2:$A$49,0))</f>
        <v>Kochi</v>
      </c>
      <c r="E3678" s="11">
        <v>46044</v>
      </c>
      <c r="F3678" s="11">
        <v>46051</v>
      </c>
      <c r="G3678" s="11">
        <v>46055</v>
      </c>
      <c r="H3678" s="13">
        <f>DATE(YEAR(F3678),MONTH(F3678),1)</f>
        <v>46023</v>
      </c>
      <c r="I3678" s="2">
        <f>G3678-F3678</f>
        <v>4</v>
      </c>
      <c r="J3678" s="2">
        <f>F3678-E3678</f>
        <v>7</v>
      </c>
      <c r="K3678" s="2" t="s">
        <v>2646</v>
      </c>
      <c r="L3678" s="2">
        <v>1</v>
      </c>
      <c r="M3678" s="2">
        <v>3</v>
      </c>
      <c r="N3678" s="2">
        <v>0</v>
      </c>
      <c r="O3678" s="2" t="s">
        <v>2683</v>
      </c>
      <c r="P3678" s="2" t="s">
        <v>2672</v>
      </c>
      <c r="Q3678" s="2" t="s">
        <v>2664</v>
      </c>
      <c r="R3678" s="3">
        <v>21850</v>
      </c>
      <c r="S3678" s="3">
        <f>I3678*L3678*R3678</f>
        <v>87400</v>
      </c>
      <c r="T3678" s="2">
        <f>M3678+N3678</f>
        <v>3</v>
      </c>
    </row>
    <row r="3679" spans="1:20" x14ac:dyDescent="0.2">
      <c r="A3679" s="2" t="s">
        <v>6343</v>
      </c>
      <c r="B3679" s="2" t="s">
        <v>1824</v>
      </c>
      <c r="C3679" s="2" t="s">
        <v>51</v>
      </c>
      <c r="D3679" s="2" t="str">
        <f>INDEX(Hotels!$C$2:$C$49,MATCH(C3679,Hotels!$A$2:$A$49,0))</f>
        <v>Agra</v>
      </c>
      <c r="E3679" s="11">
        <v>46044</v>
      </c>
      <c r="F3679" s="11">
        <v>46084</v>
      </c>
      <c r="G3679" s="11">
        <v>46088</v>
      </c>
      <c r="H3679" s="13">
        <f>DATE(YEAR(F3679),MONTH(F3679),1)</f>
        <v>46082</v>
      </c>
      <c r="I3679" s="2">
        <f>G3679-F3679</f>
        <v>4</v>
      </c>
      <c r="J3679" s="2">
        <f>F3679-E3679</f>
        <v>40</v>
      </c>
      <c r="K3679" s="2" t="s">
        <v>2668</v>
      </c>
      <c r="L3679" s="2">
        <v>1</v>
      </c>
      <c r="M3679" s="2">
        <v>3</v>
      </c>
      <c r="N3679" s="2">
        <v>0</v>
      </c>
      <c r="O3679" s="2" t="s">
        <v>2658</v>
      </c>
      <c r="P3679" s="2" t="s">
        <v>2652</v>
      </c>
      <c r="Q3679" s="2" t="s">
        <v>2653</v>
      </c>
      <c r="R3679" s="3">
        <v>8750</v>
      </c>
      <c r="S3679" s="3">
        <f>I3679*L3679*R3679</f>
        <v>35000</v>
      </c>
      <c r="T3679" s="2">
        <f>M3679+N3679</f>
        <v>3</v>
      </c>
    </row>
    <row r="3680" spans="1:20" x14ac:dyDescent="0.2">
      <c r="A3680" s="2" t="s">
        <v>6344</v>
      </c>
      <c r="B3680" s="2" t="s">
        <v>2101</v>
      </c>
      <c r="C3680" s="2" t="s">
        <v>67</v>
      </c>
      <c r="D3680" s="2" t="str">
        <f>INDEX(Hotels!$C$2:$C$49,MATCH(C3680,Hotels!$A$2:$A$49,0))</f>
        <v>New Delhi</v>
      </c>
      <c r="E3680" s="11">
        <v>46044</v>
      </c>
      <c r="F3680" s="11">
        <v>46064</v>
      </c>
      <c r="G3680" s="11">
        <v>46068</v>
      </c>
      <c r="H3680" s="13">
        <f>DATE(YEAR(F3680),MONTH(F3680),1)</f>
        <v>46054</v>
      </c>
      <c r="I3680" s="2">
        <f>G3680-F3680</f>
        <v>4</v>
      </c>
      <c r="J3680" s="2">
        <f>F3680-E3680</f>
        <v>20</v>
      </c>
      <c r="K3680" s="2" t="s">
        <v>2668</v>
      </c>
      <c r="L3680" s="2">
        <v>1</v>
      </c>
      <c r="M3680" s="2">
        <v>1</v>
      </c>
      <c r="N3680" s="2">
        <v>0</v>
      </c>
      <c r="O3680" s="2" t="s">
        <v>2658</v>
      </c>
      <c r="P3680" s="2" t="s">
        <v>2662</v>
      </c>
      <c r="Q3680" s="2" t="s">
        <v>2653</v>
      </c>
      <c r="R3680" s="3">
        <v>5350</v>
      </c>
      <c r="S3680" s="3">
        <f>I3680*L3680*R3680</f>
        <v>21400</v>
      </c>
      <c r="T3680" s="2">
        <f>M3680+N3680</f>
        <v>1</v>
      </c>
    </row>
    <row r="3681" spans="1:20" x14ac:dyDescent="0.2">
      <c r="A3681" s="2" t="s">
        <v>6345</v>
      </c>
      <c r="B3681" s="2" t="s">
        <v>2184</v>
      </c>
      <c r="C3681" s="2" t="s">
        <v>87</v>
      </c>
      <c r="D3681" s="2" t="str">
        <f>INDEX(Hotels!$C$2:$C$49,MATCH(C3681,Hotels!$A$2:$A$49,0))</f>
        <v>Kochi</v>
      </c>
      <c r="E3681" s="11">
        <v>46044</v>
      </c>
      <c r="F3681" s="11">
        <v>46047</v>
      </c>
      <c r="G3681" s="11">
        <v>46051</v>
      </c>
      <c r="H3681" s="13">
        <f>DATE(YEAR(F3681),MONTH(F3681),1)</f>
        <v>46023</v>
      </c>
      <c r="I3681" s="2">
        <f>G3681-F3681</f>
        <v>4</v>
      </c>
      <c r="J3681" s="2">
        <f>F3681-E3681</f>
        <v>3</v>
      </c>
      <c r="K3681" s="2" t="s">
        <v>2668</v>
      </c>
      <c r="L3681" s="2">
        <v>1</v>
      </c>
      <c r="M3681" s="2">
        <v>2</v>
      </c>
      <c r="N3681" s="2">
        <v>1</v>
      </c>
      <c r="O3681" s="2" t="s">
        <v>2647</v>
      </c>
      <c r="P3681" s="2" t="s">
        <v>2662</v>
      </c>
      <c r="Q3681" s="2" t="s">
        <v>2649</v>
      </c>
      <c r="R3681" s="3">
        <v>6450</v>
      </c>
      <c r="S3681" s="3">
        <f>I3681*L3681*R3681</f>
        <v>25800</v>
      </c>
      <c r="T3681" s="2">
        <f>M3681+N3681</f>
        <v>3</v>
      </c>
    </row>
    <row r="3682" spans="1:20" x14ac:dyDescent="0.2">
      <c r="A3682" s="2" t="s">
        <v>6346</v>
      </c>
      <c r="B3682" s="2" t="s">
        <v>2184</v>
      </c>
      <c r="C3682" s="2" t="s">
        <v>9</v>
      </c>
      <c r="D3682" s="2" t="str">
        <f>INDEX(Hotels!$C$2:$C$49,MATCH(C3682,Hotels!$A$2:$A$49,0))</f>
        <v>Goa</v>
      </c>
      <c r="E3682" s="11">
        <v>46044</v>
      </c>
      <c r="F3682" s="11">
        <v>46047</v>
      </c>
      <c r="G3682" s="11">
        <v>46052</v>
      </c>
      <c r="H3682" s="13">
        <f>DATE(YEAR(F3682),MONTH(F3682),1)</f>
        <v>46023</v>
      </c>
      <c r="I3682" s="2">
        <f>G3682-F3682</f>
        <v>5</v>
      </c>
      <c r="J3682" s="2">
        <f>F3682-E3682</f>
        <v>3</v>
      </c>
      <c r="K3682" s="2" t="s">
        <v>2655</v>
      </c>
      <c r="L3682" s="2">
        <v>1</v>
      </c>
      <c r="M3682" s="2">
        <v>2</v>
      </c>
      <c r="N3682" s="2">
        <v>3</v>
      </c>
      <c r="O3682" s="2" t="s">
        <v>2647</v>
      </c>
      <c r="P3682" s="2" t="s">
        <v>2662</v>
      </c>
      <c r="Q3682" s="2" t="s">
        <v>2653</v>
      </c>
      <c r="R3682" s="3">
        <v>9150</v>
      </c>
      <c r="S3682" s="3">
        <f>I3682*L3682*R3682</f>
        <v>45750</v>
      </c>
      <c r="T3682" s="2">
        <f>M3682+N3682</f>
        <v>5</v>
      </c>
    </row>
    <row r="3683" spans="1:20" x14ac:dyDescent="0.2">
      <c r="A3683" s="2" t="s">
        <v>6347</v>
      </c>
      <c r="B3683" s="2" t="s">
        <v>2220</v>
      </c>
      <c r="C3683" s="2" t="s">
        <v>87</v>
      </c>
      <c r="D3683" s="2" t="str">
        <f>INDEX(Hotels!$C$2:$C$49,MATCH(C3683,Hotels!$A$2:$A$49,0))</f>
        <v>Kochi</v>
      </c>
      <c r="E3683" s="11">
        <v>46044</v>
      </c>
      <c r="F3683" s="11">
        <v>46176</v>
      </c>
      <c r="G3683" s="11">
        <v>46178</v>
      </c>
      <c r="H3683" s="13">
        <f>DATE(YEAR(F3683),MONTH(F3683),1)</f>
        <v>46174</v>
      </c>
      <c r="I3683" s="2">
        <f>G3683-F3683</f>
        <v>2</v>
      </c>
      <c r="J3683" s="2">
        <f>F3683-E3683</f>
        <v>132</v>
      </c>
      <c r="K3683" s="2" t="s">
        <v>2655</v>
      </c>
      <c r="L3683" s="2">
        <v>1</v>
      </c>
      <c r="M3683" s="2">
        <v>3</v>
      </c>
      <c r="N3683" s="2">
        <v>0</v>
      </c>
      <c r="O3683" s="2" t="s">
        <v>2689</v>
      </c>
      <c r="P3683" s="2" t="s">
        <v>2652</v>
      </c>
      <c r="Q3683" s="2" t="s">
        <v>2653</v>
      </c>
      <c r="R3683" s="3">
        <v>5450</v>
      </c>
      <c r="S3683" s="3">
        <f>I3683*L3683*R3683</f>
        <v>10900</v>
      </c>
      <c r="T3683" s="2">
        <f>M3683+N3683</f>
        <v>3</v>
      </c>
    </row>
    <row r="3684" spans="1:20" x14ac:dyDescent="0.2">
      <c r="A3684" s="2" t="s">
        <v>6348</v>
      </c>
      <c r="B3684" s="2" t="s">
        <v>2305</v>
      </c>
      <c r="C3684" s="2" t="s">
        <v>16</v>
      </c>
      <c r="D3684" s="2" t="str">
        <f>INDEX(Hotels!$C$2:$C$49,MATCH(C3684,Hotels!$A$2:$A$49,0))</f>
        <v>Goa</v>
      </c>
      <c r="E3684" s="11">
        <v>46044</v>
      </c>
      <c r="F3684" s="11">
        <v>46048</v>
      </c>
      <c r="G3684" s="11">
        <v>46052</v>
      </c>
      <c r="H3684" s="13">
        <f>DATE(YEAR(F3684),MONTH(F3684),1)</f>
        <v>46023</v>
      </c>
      <c r="I3684" s="2">
        <f>G3684-F3684</f>
        <v>4</v>
      </c>
      <c r="J3684" s="2">
        <f>F3684-E3684</f>
        <v>4</v>
      </c>
      <c r="K3684" s="2" t="s">
        <v>2668</v>
      </c>
      <c r="L3684" s="2">
        <v>1</v>
      </c>
      <c r="M3684" s="2">
        <v>2</v>
      </c>
      <c r="N3684" s="2">
        <v>0</v>
      </c>
      <c r="O3684" s="2" t="s">
        <v>2670</v>
      </c>
      <c r="P3684" s="2" t="s">
        <v>2652</v>
      </c>
      <c r="Q3684" s="2" t="s">
        <v>2649</v>
      </c>
      <c r="R3684" s="3">
        <v>4000</v>
      </c>
      <c r="S3684" s="3">
        <f>I3684*L3684*R3684</f>
        <v>16000</v>
      </c>
      <c r="T3684" s="2">
        <f>M3684+N3684</f>
        <v>2</v>
      </c>
    </row>
    <row r="3685" spans="1:20" x14ac:dyDescent="0.2">
      <c r="A3685" s="2" t="s">
        <v>6349</v>
      </c>
      <c r="B3685" s="2" t="s">
        <v>2433</v>
      </c>
      <c r="C3685" s="2" t="s">
        <v>19</v>
      </c>
      <c r="D3685" s="2" t="str">
        <f>INDEX(Hotels!$C$2:$C$49,MATCH(C3685,Hotels!$A$2:$A$49,0))</f>
        <v>Goa</v>
      </c>
      <c r="E3685" s="11">
        <v>46044</v>
      </c>
      <c r="F3685" s="11">
        <v>46090</v>
      </c>
      <c r="G3685" s="11">
        <v>46094</v>
      </c>
      <c r="H3685" s="13">
        <f>DATE(YEAR(F3685),MONTH(F3685),1)</f>
        <v>46082</v>
      </c>
      <c r="I3685" s="2">
        <f>G3685-F3685</f>
        <v>4</v>
      </c>
      <c r="J3685" s="2">
        <f>F3685-E3685</f>
        <v>46</v>
      </c>
      <c r="K3685" s="2" t="s">
        <v>2668</v>
      </c>
      <c r="L3685" s="2">
        <v>3</v>
      </c>
      <c r="M3685" s="2">
        <v>6</v>
      </c>
      <c r="N3685" s="2">
        <v>0</v>
      </c>
      <c r="O3685" s="2" t="s">
        <v>2689</v>
      </c>
      <c r="P3685" s="2" t="s">
        <v>2662</v>
      </c>
      <c r="Q3685" s="2" t="s">
        <v>2653</v>
      </c>
      <c r="R3685" s="3">
        <v>6250</v>
      </c>
      <c r="S3685" s="3">
        <f>I3685*L3685*R3685</f>
        <v>75000</v>
      </c>
      <c r="T3685" s="2">
        <f>M3685+N3685</f>
        <v>6</v>
      </c>
    </row>
    <row r="3686" spans="1:20" x14ac:dyDescent="0.2">
      <c r="A3686" s="2" t="s">
        <v>6350</v>
      </c>
      <c r="B3686" s="2" t="s">
        <v>2519</v>
      </c>
      <c r="C3686" s="2" t="s">
        <v>87</v>
      </c>
      <c r="D3686" s="2" t="str">
        <f>INDEX(Hotels!$C$2:$C$49,MATCH(C3686,Hotels!$A$2:$A$49,0))</f>
        <v>Kochi</v>
      </c>
      <c r="E3686" s="11">
        <v>46044</v>
      </c>
      <c r="F3686" s="11">
        <v>46048</v>
      </c>
      <c r="G3686" s="11">
        <v>46049</v>
      </c>
      <c r="H3686" s="13">
        <f>DATE(YEAR(F3686),MONTH(F3686),1)</f>
        <v>46023</v>
      </c>
      <c r="I3686" s="2">
        <f>G3686-F3686</f>
        <v>1</v>
      </c>
      <c r="J3686" s="2">
        <f>F3686-E3686</f>
        <v>4</v>
      </c>
      <c r="K3686" s="2" t="s">
        <v>2668</v>
      </c>
      <c r="L3686" s="2">
        <v>1</v>
      </c>
      <c r="M3686" s="2">
        <v>1</v>
      </c>
      <c r="N3686" s="2">
        <v>0</v>
      </c>
      <c r="O3686" s="2" t="s">
        <v>2647</v>
      </c>
      <c r="P3686" s="2" t="s">
        <v>2652</v>
      </c>
      <c r="Q3686" s="2" t="s">
        <v>2649</v>
      </c>
      <c r="R3686" s="3">
        <v>6350</v>
      </c>
      <c r="S3686" s="3">
        <f>I3686*L3686*R3686</f>
        <v>6350</v>
      </c>
      <c r="T3686" s="2">
        <f>M3686+N3686</f>
        <v>1</v>
      </c>
    </row>
    <row r="3687" spans="1:20" x14ac:dyDescent="0.2">
      <c r="A3687" s="2" t="s">
        <v>6351</v>
      </c>
      <c r="B3687" s="2" t="s">
        <v>2583</v>
      </c>
      <c r="C3687" s="2" t="s">
        <v>81</v>
      </c>
      <c r="D3687" s="2" t="str">
        <f>INDEX(Hotels!$C$2:$C$49,MATCH(C3687,Hotels!$A$2:$A$49,0))</f>
        <v>Bengaluru</v>
      </c>
      <c r="E3687" s="11">
        <v>46044</v>
      </c>
      <c r="F3687" s="11">
        <v>46046</v>
      </c>
      <c r="G3687" s="11">
        <v>46049</v>
      </c>
      <c r="H3687" s="13">
        <f>DATE(YEAR(F3687),MONTH(F3687),1)</f>
        <v>46023</v>
      </c>
      <c r="I3687" s="2">
        <f>G3687-F3687</f>
        <v>3</v>
      </c>
      <c r="J3687" s="2">
        <f>F3687-E3687</f>
        <v>2</v>
      </c>
      <c r="K3687" s="2" t="s">
        <v>2655</v>
      </c>
      <c r="L3687" s="2">
        <v>1</v>
      </c>
      <c r="M3687" s="2">
        <v>2</v>
      </c>
      <c r="N3687" s="2">
        <v>0</v>
      </c>
      <c r="O3687" s="2" t="s">
        <v>2647</v>
      </c>
      <c r="P3687" s="2" t="s">
        <v>2648</v>
      </c>
      <c r="Q3687" s="2" t="s">
        <v>2649</v>
      </c>
      <c r="R3687" s="3">
        <v>21200</v>
      </c>
      <c r="S3687" s="3">
        <f>I3687*L3687*R3687</f>
        <v>63600</v>
      </c>
      <c r="T3687" s="2">
        <f>M3687+N3687</f>
        <v>2</v>
      </c>
    </row>
    <row r="3688" spans="1:20" x14ac:dyDescent="0.2">
      <c r="A3688" s="2" t="s">
        <v>6352</v>
      </c>
      <c r="B3688" s="2" t="s">
        <v>305</v>
      </c>
      <c r="C3688" s="2" t="s">
        <v>19</v>
      </c>
      <c r="D3688" s="2" t="str">
        <f>INDEX(Hotels!$C$2:$C$49,MATCH(C3688,Hotels!$A$2:$A$49,0))</f>
        <v>Goa</v>
      </c>
      <c r="E3688" s="11">
        <v>46045</v>
      </c>
      <c r="F3688" s="11">
        <v>46049</v>
      </c>
      <c r="G3688" s="11">
        <v>46052</v>
      </c>
      <c r="H3688" s="13">
        <f>DATE(YEAR(F3688),MONTH(F3688),1)</f>
        <v>46023</v>
      </c>
      <c r="I3688" s="2">
        <f>G3688-F3688</f>
        <v>3</v>
      </c>
      <c r="J3688" s="2">
        <f>F3688-E3688</f>
        <v>4</v>
      </c>
      <c r="K3688" s="2" t="s">
        <v>2668</v>
      </c>
      <c r="L3688" s="2">
        <v>1</v>
      </c>
      <c r="M3688" s="2">
        <v>2</v>
      </c>
      <c r="N3688" s="2">
        <v>0</v>
      </c>
      <c r="O3688" s="2" t="s">
        <v>2732</v>
      </c>
      <c r="P3688" s="2" t="s">
        <v>2662</v>
      </c>
      <c r="Q3688" s="2" t="s">
        <v>2649</v>
      </c>
      <c r="R3688" s="3">
        <v>7700</v>
      </c>
      <c r="S3688" s="3">
        <f>I3688*L3688*R3688</f>
        <v>23100</v>
      </c>
      <c r="T3688" s="2">
        <f>M3688+N3688</f>
        <v>2</v>
      </c>
    </row>
    <row r="3689" spans="1:20" x14ac:dyDescent="0.2">
      <c r="A3689" s="2" t="s">
        <v>6353</v>
      </c>
      <c r="B3689" s="2" t="s">
        <v>550</v>
      </c>
      <c r="C3689" s="2" t="s">
        <v>73</v>
      </c>
      <c r="D3689" s="2" t="str">
        <f>INDEX(Hotels!$C$2:$C$49,MATCH(C3689,Hotels!$A$2:$A$49,0))</f>
        <v>Bengaluru</v>
      </c>
      <c r="E3689" s="11">
        <v>46045</v>
      </c>
      <c r="F3689" s="11">
        <v>46144</v>
      </c>
      <c r="G3689" s="11">
        <v>46149</v>
      </c>
      <c r="H3689" s="13">
        <f>DATE(YEAR(F3689),MONTH(F3689),1)</f>
        <v>46143</v>
      </c>
      <c r="I3689" s="2">
        <f>G3689-F3689</f>
        <v>5</v>
      </c>
      <c r="J3689" s="2">
        <f>F3689-E3689</f>
        <v>99</v>
      </c>
      <c r="K3689" s="2" t="s">
        <v>2666</v>
      </c>
      <c r="L3689" s="2">
        <v>1</v>
      </c>
      <c r="M3689" s="2">
        <v>1</v>
      </c>
      <c r="N3689" s="2">
        <v>0</v>
      </c>
      <c r="O3689" s="2" t="s">
        <v>2670</v>
      </c>
      <c r="P3689" s="2" t="s">
        <v>2652</v>
      </c>
      <c r="Q3689" s="2" t="s">
        <v>2649</v>
      </c>
      <c r="R3689" s="3">
        <v>16950</v>
      </c>
      <c r="S3689" s="3">
        <f>I3689*L3689*R3689</f>
        <v>84750</v>
      </c>
      <c r="T3689" s="2">
        <f>M3689+N3689</f>
        <v>1</v>
      </c>
    </row>
    <row r="3690" spans="1:20" x14ac:dyDescent="0.2">
      <c r="A3690" s="2" t="s">
        <v>6354</v>
      </c>
      <c r="B3690" s="2" t="s">
        <v>968</v>
      </c>
      <c r="C3690" s="2" t="s">
        <v>34</v>
      </c>
      <c r="D3690" s="2" t="str">
        <f>INDEX(Hotels!$C$2:$C$49,MATCH(C3690,Hotels!$A$2:$A$49,0))</f>
        <v>Udaipur</v>
      </c>
      <c r="E3690" s="11">
        <v>46045</v>
      </c>
      <c r="F3690" s="11">
        <v>46144</v>
      </c>
      <c r="G3690" s="11">
        <v>46146</v>
      </c>
      <c r="H3690" s="13">
        <f>DATE(YEAR(F3690),MONTH(F3690),1)</f>
        <v>46143</v>
      </c>
      <c r="I3690" s="2">
        <f>G3690-F3690</f>
        <v>2</v>
      </c>
      <c r="J3690" s="2">
        <f>F3690-E3690</f>
        <v>99</v>
      </c>
      <c r="K3690" s="2" t="s">
        <v>2646</v>
      </c>
      <c r="L3690" s="2">
        <v>1</v>
      </c>
      <c r="M3690" s="2">
        <v>2</v>
      </c>
      <c r="N3690" s="2">
        <v>0</v>
      </c>
      <c r="O3690" s="2" t="s">
        <v>2670</v>
      </c>
      <c r="P3690" s="2" t="s">
        <v>2652</v>
      </c>
      <c r="Q3690" s="2" t="s">
        <v>2649</v>
      </c>
      <c r="R3690" s="3">
        <v>10000</v>
      </c>
      <c r="S3690" s="3">
        <f>I3690*L3690*R3690</f>
        <v>20000</v>
      </c>
      <c r="T3690" s="2">
        <f>M3690+N3690</f>
        <v>2</v>
      </c>
    </row>
    <row r="3691" spans="1:20" x14ac:dyDescent="0.2">
      <c r="A3691" s="2" t="s">
        <v>6355</v>
      </c>
      <c r="B3691" s="2" t="s">
        <v>1343</v>
      </c>
      <c r="C3691" s="2" t="s">
        <v>69</v>
      </c>
      <c r="D3691" s="2" t="str">
        <f>INDEX(Hotels!$C$2:$C$49,MATCH(C3691,Hotels!$A$2:$A$49,0))</f>
        <v>New Delhi</v>
      </c>
      <c r="E3691" s="11">
        <v>46045</v>
      </c>
      <c r="F3691" s="11">
        <v>46058</v>
      </c>
      <c r="G3691" s="11">
        <v>46060</v>
      </c>
      <c r="H3691" s="13">
        <f>DATE(YEAR(F3691),MONTH(F3691),1)</f>
        <v>46054</v>
      </c>
      <c r="I3691" s="2">
        <f>G3691-F3691</f>
        <v>2</v>
      </c>
      <c r="J3691" s="2">
        <f>F3691-E3691</f>
        <v>13</v>
      </c>
      <c r="K3691" s="2" t="s">
        <v>2655</v>
      </c>
      <c r="L3691" s="2">
        <v>1</v>
      </c>
      <c r="M3691" s="2">
        <v>2</v>
      </c>
      <c r="N3691" s="2">
        <v>0</v>
      </c>
      <c r="O3691" s="2" t="s">
        <v>2732</v>
      </c>
      <c r="P3691" s="2" t="s">
        <v>2652</v>
      </c>
      <c r="Q3691" s="2" t="s">
        <v>2649</v>
      </c>
      <c r="R3691" s="3">
        <v>21900</v>
      </c>
      <c r="S3691" s="3">
        <f>I3691*L3691*R3691</f>
        <v>43800</v>
      </c>
      <c r="T3691" s="2">
        <f>M3691+N3691</f>
        <v>2</v>
      </c>
    </row>
    <row r="3692" spans="1:20" x14ac:dyDescent="0.2">
      <c r="A3692" s="2" t="s">
        <v>6356</v>
      </c>
      <c r="B3692" s="2" t="s">
        <v>2191</v>
      </c>
      <c r="C3692" s="2" t="s">
        <v>57</v>
      </c>
      <c r="D3692" s="2" t="str">
        <f>INDEX(Hotels!$C$2:$C$49,MATCH(C3692,Hotels!$A$2:$A$49,0))</f>
        <v>Mumbai</v>
      </c>
      <c r="E3692" s="11">
        <v>46045</v>
      </c>
      <c r="F3692" s="11">
        <v>46047</v>
      </c>
      <c r="G3692" s="11">
        <v>46049</v>
      </c>
      <c r="H3692" s="13">
        <f>DATE(YEAR(F3692),MONTH(F3692),1)</f>
        <v>46023</v>
      </c>
      <c r="I3692" s="2">
        <f>G3692-F3692</f>
        <v>2</v>
      </c>
      <c r="J3692" s="2">
        <f>F3692-E3692</f>
        <v>2</v>
      </c>
      <c r="K3692" s="2" t="s">
        <v>2668</v>
      </c>
      <c r="L3692" s="2">
        <v>1</v>
      </c>
      <c r="M3692" s="2">
        <v>1</v>
      </c>
      <c r="N3692" s="2">
        <v>0</v>
      </c>
      <c r="O3692" s="2" t="s">
        <v>2732</v>
      </c>
      <c r="P3692" s="2" t="s">
        <v>2656</v>
      </c>
      <c r="Q3692" s="2" t="s">
        <v>2649</v>
      </c>
      <c r="R3692" s="3">
        <v>9850</v>
      </c>
      <c r="S3692" s="3">
        <f>I3692*L3692*R3692</f>
        <v>19700</v>
      </c>
      <c r="T3692" s="2">
        <f>M3692+N3692</f>
        <v>1</v>
      </c>
    </row>
    <row r="3693" spans="1:20" x14ac:dyDescent="0.2">
      <c r="A3693" s="2" t="s">
        <v>6357</v>
      </c>
      <c r="B3693" s="2" t="s">
        <v>2375</v>
      </c>
      <c r="C3693" s="2" t="s">
        <v>118</v>
      </c>
      <c r="D3693" s="2" t="str">
        <f>INDEX(Hotels!$C$2:$C$49,MATCH(C3693,Hotels!$A$2:$A$49,0))</f>
        <v>Rishikesh</v>
      </c>
      <c r="E3693" s="11">
        <v>46045</v>
      </c>
      <c r="F3693" s="11">
        <v>46049</v>
      </c>
      <c r="G3693" s="11">
        <v>46050</v>
      </c>
      <c r="H3693" s="13">
        <f>DATE(YEAR(F3693),MONTH(F3693),1)</f>
        <v>46023</v>
      </c>
      <c r="I3693" s="2">
        <f>G3693-F3693</f>
        <v>1</v>
      </c>
      <c r="J3693" s="2">
        <f>F3693-E3693</f>
        <v>4</v>
      </c>
      <c r="K3693" s="2" t="s">
        <v>2655</v>
      </c>
      <c r="L3693" s="2">
        <v>1</v>
      </c>
      <c r="M3693" s="2">
        <v>1</v>
      </c>
      <c r="N3693" s="2">
        <v>0</v>
      </c>
      <c r="O3693" s="2" t="s">
        <v>2732</v>
      </c>
      <c r="P3693" s="2" t="s">
        <v>2656</v>
      </c>
      <c r="Q3693" s="2" t="s">
        <v>2664</v>
      </c>
      <c r="R3693" s="3">
        <v>9650</v>
      </c>
      <c r="S3693" s="3">
        <f>I3693*L3693*R3693</f>
        <v>9650</v>
      </c>
      <c r="T3693" s="2">
        <f>M3693+N3693</f>
        <v>1</v>
      </c>
    </row>
    <row r="3694" spans="1:20" x14ac:dyDescent="0.2">
      <c r="A3694" s="2" t="s">
        <v>6358</v>
      </c>
      <c r="B3694" s="2" t="s">
        <v>2415</v>
      </c>
      <c r="C3694" s="2" t="s">
        <v>83</v>
      </c>
      <c r="D3694" s="2" t="str">
        <f>INDEX(Hotels!$C$2:$C$49,MATCH(C3694,Hotels!$A$2:$A$49,0))</f>
        <v>Kochi</v>
      </c>
      <c r="E3694" s="11">
        <v>46045</v>
      </c>
      <c r="F3694" s="11">
        <v>46107</v>
      </c>
      <c r="G3694" s="11">
        <v>46111</v>
      </c>
      <c r="H3694" s="13">
        <f>DATE(YEAR(F3694),MONTH(F3694),1)</f>
        <v>46082</v>
      </c>
      <c r="I3694" s="2">
        <f>G3694-F3694</f>
        <v>4</v>
      </c>
      <c r="J3694" s="2">
        <f>F3694-E3694</f>
        <v>62</v>
      </c>
      <c r="K3694" s="2" t="s">
        <v>2668</v>
      </c>
      <c r="L3694" s="2">
        <v>1</v>
      </c>
      <c r="M3694" s="2">
        <v>2</v>
      </c>
      <c r="N3694" s="2">
        <v>3</v>
      </c>
      <c r="O3694" s="2" t="s">
        <v>2647</v>
      </c>
      <c r="P3694" s="2" t="s">
        <v>2662</v>
      </c>
      <c r="Q3694" s="2" t="s">
        <v>2649</v>
      </c>
      <c r="R3694" s="3">
        <v>11200</v>
      </c>
      <c r="S3694" s="3">
        <f>I3694*L3694*R3694</f>
        <v>44800</v>
      </c>
      <c r="T3694" s="2">
        <f>M3694+N3694</f>
        <v>5</v>
      </c>
    </row>
    <row r="3695" spans="1:20" x14ac:dyDescent="0.2">
      <c r="A3695" s="2" t="s">
        <v>6359</v>
      </c>
      <c r="B3695" s="2" t="s">
        <v>2452</v>
      </c>
      <c r="C3695" s="2" t="s">
        <v>99</v>
      </c>
      <c r="D3695" s="2" t="str">
        <f>INDEX(Hotels!$C$2:$C$49,MATCH(C3695,Hotels!$A$2:$A$49,0))</f>
        <v>Shimla</v>
      </c>
      <c r="E3695" s="11">
        <v>46045</v>
      </c>
      <c r="F3695" s="11">
        <v>46060</v>
      </c>
      <c r="G3695" s="11">
        <v>46062</v>
      </c>
      <c r="H3695" s="13">
        <f>DATE(YEAR(F3695),MONTH(F3695),1)</f>
        <v>46054</v>
      </c>
      <c r="I3695" s="2">
        <f>G3695-F3695</f>
        <v>2</v>
      </c>
      <c r="J3695" s="2">
        <f>F3695-E3695</f>
        <v>15</v>
      </c>
      <c r="K3695" s="2" t="s">
        <v>2668</v>
      </c>
      <c r="L3695" s="2">
        <v>1</v>
      </c>
      <c r="M3695" s="2">
        <v>1</v>
      </c>
      <c r="N3695" s="2">
        <v>0</v>
      </c>
      <c r="O3695" s="2" t="s">
        <v>2732</v>
      </c>
      <c r="P3695" s="2" t="s">
        <v>2652</v>
      </c>
      <c r="Q3695" s="2" t="s">
        <v>2649</v>
      </c>
      <c r="R3695" s="3">
        <v>2600</v>
      </c>
      <c r="S3695" s="3">
        <f>I3695*L3695*R3695</f>
        <v>5200</v>
      </c>
      <c r="T3695" s="2">
        <f>M3695+N3695</f>
        <v>1</v>
      </c>
    </row>
    <row r="3696" spans="1:20" x14ac:dyDescent="0.2">
      <c r="A3696" s="2" t="s">
        <v>6360</v>
      </c>
      <c r="B3696" s="2" t="s">
        <v>406</v>
      </c>
      <c r="C3696" s="2" t="s">
        <v>81</v>
      </c>
      <c r="D3696" s="2" t="str">
        <f>INDEX(Hotels!$C$2:$C$49,MATCH(C3696,Hotels!$A$2:$A$49,0))</f>
        <v>Bengaluru</v>
      </c>
      <c r="E3696" s="11">
        <v>46046</v>
      </c>
      <c r="F3696" s="11">
        <v>46061</v>
      </c>
      <c r="G3696" s="11">
        <v>46063</v>
      </c>
      <c r="H3696" s="13">
        <f>DATE(YEAR(F3696),MONTH(F3696),1)</f>
        <v>46054</v>
      </c>
      <c r="I3696" s="2">
        <f>G3696-F3696</f>
        <v>2</v>
      </c>
      <c r="J3696" s="2">
        <f>F3696-E3696</f>
        <v>15</v>
      </c>
      <c r="K3696" s="2" t="s">
        <v>2666</v>
      </c>
      <c r="L3696" s="2">
        <v>2</v>
      </c>
      <c r="M3696" s="2">
        <v>4</v>
      </c>
      <c r="N3696" s="2">
        <v>0</v>
      </c>
      <c r="O3696" s="2" t="s">
        <v>2658</v>
      </c>
      <c r="P3696" s="2" t="s">
        <v>2662</v>
      </c>
      <c r="Q3696" s="2" t="s">
        <v>2649</v>
      </c>
      <c r="R3696" s="3">
        <v>47700</v>
      </c>
      <c r="S3696" s="3">
        <f>I3696*L3696*R3696</f>
        <v>190800</v>
      </c>
      <c r="T3696" s="2">
        <f>M3696+N3696</f>
        <v>4</v>
      </c>
    </row>
    <row r="3697" spans="1:20" x14ac:dyDescent="0.2">
      <c r="A3697" s="2" t="s">
        <v>6361</v>
      </c>
      <c r="B3697" s="2" t="s">
        <v>454</v>
      </c>
      <c r="C3697" s="2" t="s">
        <v>99</v>
      </c>
      <c r="D3697" s="2" t="str">
        <f>INDEX(Hotels!$C$2:$C$49,MATCH(C3697,Hotels!$A$2:$A$49,0))</f>
        <v>Shimla</v>
      </c>
      <c r="E3697" s="11">
        <v>46046</v>
      </c>
      <c r="F3697" s="11">
        <v>46065</v>
      </c>
      <c r="G3697" s="11">
        <v>46070</v>
      </c>
      <c r="H3697" s="13">
        <f>DATE(YEAR(F3697),MONTH(F3697),1)</f>
        <v>46054</v>
      </c>
      <c r="I3697" s="2">
        <f>G3697-F3697</f>
        <v>5</v>
      </c>
      <c r="J3697" s="2">
        <f>F3697-E3697</f>
        <v>19</v>
      </c>
      <c r="K3697" s="2" t="s">
        <v>2646</v>
      </c>
      <c r="L3697" s="2">
        <v>1</v>
      </c>
      <c r="M3697" s="2">
        <v>2</v>
      </c>
      <c r="N3697" s="2">
        <v>0</v>
      </c>
      <c r="O3697" s="2" t="s">
        <v>2647</v>
      </c>
      <c r="P3697" s="2" t="s">
        <v>2656</v>
      </c>
      <c r="Q3697" s="2" t="s">
        <v>2649</v>
      </c>
      <c r="R3697" s="3">
        <v>4400</v>
      </c>
      <c r="S3697" s="3">
        <f>I3697*L3697*R3697</f>
        <v>22000</v>
      </c>
      <c r="T3697" s="2">
        <f>M3697+N3697</f>
        <v>2</v>
      </c>
    </row>
    <row r="3698" spans="1:20" x14ac:dyDescent="0.2">
      <c r="A3698" s="2" t="s">
        <v>6362</v>
      </c>
      <c r="B3698" s="2" t="s">
        <v>454</v>
      </c>
      <c r="C3698" s="2" t="s">
        <v>83</v>
      </c>
      <c r="D3698" s="2" t="str">
        <f>INDEX(Hotels!$C$2:$C$49,MATCH(C3698,Hotels!$A$2:$A$49,0))</f>
        <v>Kochi</v>
      </c>
      <c r="E3698" s="11">
        <v>46046</v>
      </c>
      <c r="F3698" s="11">
        <v>46077</v>
      </c>
      <c r="G3698" s="11">
        <v>46080</v>
      </c>
      <c r="H3698" s="13">
        <f>DATE(YEAR(F3698),MONTH(F3698),1)</f>
        <v>46054</v>
      </c>
      <c r="I3698" s="2">
        <f>G3698-F3698</f>
        <v>3</v>
      </c>
      <c r="J3698" s="2">
        <f>F3698-E3698</f>
        <v>31</v>
      </c>
      <c r="K3698" s="2" t="s">
        <v>2646</v>
      </c>
      <c r="L3698" s="2">
        <v>1</v>
      </c>
      <c r="M3698" s="2">
        <v>1</v>
      </c>
      <c r="N3698" s="2">
        <v>1</v>
      </c>
      <c r="O3698" s="2" t="s">
        <v>2651</v>
      </c>
      <c r="P3698" s="2" t="s">
        <v>2648</v>
      </c>
      <c r="Q3698" s="2" t="s">
        <v>2649</v>
      </c>
      <c r="R3698" s="3">
        <v>21650</v>
      </c>
      <c r="S3698" s="3">
        <f>I3698*L3698*R3698</f>
        <v>64950</v>
      </c>
      <c r="T3698" s="2">
        <f>M3698+N3698</f>
        <v>2</v>
      </c>
    </row>
    <row r="3699" spans="1:20" x14ac:dyDescent="0.2">
      <c r="A3699" s="2" t="s">
        <v>6363</v>
      </c>
      <c r="B3699" s="2" t="s">
        <v>1367</v>
      </c>
      <c r="C3699" s="2" t="s">
        <v>89</v>
      </c>
      <c r="D3699" s="2" t="str">
        <f>INDEX(Hotels!$C$2:$C$49,MATCH(C3699,Hotels!$A$2:$A$49,0))</f>
        <v>Kochi</v>
      </c>
      <c r="E3699" s="11">
        <v>46046</v>
      </c>
      <c r="F3699" s="11">
        <v>46051</v>
      </c>
      <c r="G3699" s="11">
        <v>46055</v>
      </c>
      <c r="H3699" s="13">
        <f>DATE(YEAR(F3699),MONTH(F3699),1)</f>
        <v>46023</v>
      </c>
      <c r="I3699" s="2">
        <f>G3699-F3699</f>
        <v>4</v>
      </c>
      <c r="J3699" s="2">
        <f>F3699-E3699</f>
        <v>5</v>
      </c>
      <c r="K3699" s="2" t="s">
        <v>2668</v>
      </c>
      <c r="L3699" s="2">
        <v>4</v>
      </c>
      <c r="M3699" s="2">
        <v>8</v>
      </c>
      <c r="N3699" s="2">
        <v>0</v>
      </c>
      <c r="O3699" s="2" t="s">
        <v>2658</v>
      </c>
      <c r="P3699" s="2" t="s">
        <v>2652</v>
      </c>
      <c r="Q3699" s="2" t="s">
        <v>2649</v>
      </c>
      <c r="R3699" s="3">
        <v>6750</v>
      </c>
      <c r="S3699" s="3">
        <f>I3699*L3699*R3699</f>
        <v>108000</v>
      </c>
      <c r="T3699" s="2">
        <f>M3699+N3699</f>
        <v>8</v>
      </c>
    </row>
    <row r="3700" spans="1:20" x14ac:dyDescent="0.2">
      <c r="A3700" s="2" t="s">
        <v>6364</v>
      </c>
      <c r="B3700" s="2" t="s">
        <v>2023</v>
      </c>
      <c r="C3700" s="2" t="s">
        <v>34</v>
      </c>
      <c r="D3700" s="2" t="str">
        <f>INDEX(Hotels!$C$2:$C$49,MATCH(C3700,Hotels!$A$2:$A$49,0))</f>
        <v>Udaipur</v>
      </c>
      <c r="E3700" s="11">
        <v>46046</v>
      </c>
      <c r="F3700" s="11">
        <v>46048</v>
      </c>
      <c r="G3700" s="11">
        <v>46050</v>
      </c>
      <c r="H3700" s="13">
        <f>DATE(YEAR(F3700),MONTH(F3700),1)</f>
        <v>46023</v>
      </c>
      <c r="I3700" s="2">
        <f>G3700-F3700</f>
        <v>2</v>
      </c>
      <c r="J3700" s="2">
        <f>F3700-E3700</f>
        <v>2</v>
      </c>
      <c r="K3700" s="2" t="s">
        <v>2646</v>
      </c>
      <c r="L3700" s="2">
        <v>1</v>
      </c>
      <c r="M3700" s="2">
        <v>2</v>
      </c>
      <c r="N3700" s="2">
        <v>0</v>
      </c>
      <c r="O3700" s="2" t="s">
        <v>2647</v>
      </c>
      <c r="P3700" s="2" t="s">
        <v>2652</v>
      </c>
      <c r="Q3700" s="2" t="s">
        <v>2649</v>
      </c>
      <c r="R3700" s="3">
        <v>12500</v>
      </c>
      <c r="S3700" s="3">
        <f>I3700*L3700*R3700</f>
        <v>25000</v>
      </c>
      <c r="T3700" s="2">
        <f>M3700+N3700</f>
        <v>2</v>
      </c>
    </row>
    <row r="3701" spans="1:20" x14ac:dyDescent="0.2">
      <c r="A3701" s="2" t="s">
        <v>6365</v>
      </c>
      <c r="B3701" s="2" t="s">
        <v>2189</v>
      </c>
      <c r="C3701" s="2" t="s">
        <v>125</v>
      </c>
      <c r="D3701" s="2" t="str">
        <f>INDEX(Hotels!$C$2:$C$49,MATCH(C3701,Hotels!$A$2:$A$49,0))</f>
        <v>Varanasi</v>
      </c>
      <c r="E3701" s="11">
        <v>46046</v>
      </c>
      <c r="F3701" s="11">
        <v>46074</v>
      </c>
      <c r="G3701" s="11">
        <v>46077</v>
      </c>
      <c r="H3701" s="13">
        <f>DATE(YEAR(F3701),MONTH(F3701),1)</f>
        <v>46054</v>
      </c>
      <c r="I3701" s="2">
        <f>G3701-F3701</f>
        <v>3</v>
      </c>
      <c r="J3701" s="2">
        <f>F3701-E3701</f>
        <v>28</v>
      </c>
      <c r="K3701" s="2" t="s">
        <v>2646</v>
      </c>
      <c r="L3701" s="2">
        <v>1</v>
      </c>
      <c r="M3701" s="2">
        <v>2</v>
      </c>
      <c r="N3701" s="2">
        <v>1</v>
      </c>
      <c r="O3701" s="2" t="s">
        <v>2683</v>
      </c>
      <c r="P3701" s="2" t="s">
        <v>2652</v>
      </c>
      <c r="Q3701" s="2" t="s">
        <v>2649</v>
      </c>
      <c r="R3701" s="3">
        <v>16900</v>
      </c>
      <c r="S3701" s="3">
        <f>I3701*L3701*R3701</f>
        <v>50700</v>
      </c>
      <c r="T3701" s="2">
        <f>M3701+N3701</f>
        <v>3</v>
      </c>
    </row>
    <row r="3702" spans="1:20" x14ac:dyDescent="0.2">
      <c r="A3702" s="2" t="s">
        <v>6366</v>
      </c>
      <c r="B3702" s="2" t="s">
        <v>2297</v>
      </c>
      <c r="C3702" s="2" t="s">
        <v>71</v>
      </c>
      <c r="D3702" s="2" t="str">
        <f>INDEX(Hotels!$C$2:$C$49,MATCH(C3702,Hotels!$A$2:$A$49,0))</f>
        <v>New Delhi</v>
      </c>
      <c r="E3702" s="11">
        <v>46046</v>
      </c>
      <c r="F3702" s="11">
        <v>46064</v>
      </c>
      <c r="G3702" s="11">
        <v>46068</v>
      </c>
      <c r="H3702" s="13">
        <f>DATE(YEAR(F3702),MONTH(F3702),1)</f>
        <v>46054</v>
      </c>
      <c r="I3702" s="2">
        <f>G3702-F3702</f>
        <v>4</v>
      </c>
      <c r="J3702" s="2">
        <f>F3702-E3702</f>
        <v>18</v>
      </c>
      <c r="K3702" s="2" t="s">
        <v>2655</v>
      </c>
      <c r="L3702" s="2">
        <v>1</v>
      </c>
      <c r="M3702" s="2">
        <v>2</v>
      </c>
      <c r="N3702" s="2">
        <v>1</v>
      </c>
      <c r="O3702" s="2" t="s">
        <v>2647</v>
      </c>
      <c r="P3702" s="2" t="s">
        <v>2656</v>
      </c>
      <c r="Q3702" s="2" t="s">
        <v>2649</v>
      </c>
      <c r="R3702" s="3">
        <v>11400</v>
      </c>
      <c r="S3702" s="3">
        <f>I3702*L3702*R3702</f>
        <v>45600</v>
      </c>
      <c r="T3702" s="2">
        <f>M3702+N3702</f>
        <v>3</v>
      </c>
    </row>
    <row r="3703" spans="1:20" x14ac:dyDescent="0.2">
      <c r="A3703" s="2" t="s">
        <v>6367</v>
      </c>
      <c r="B3703" s="2" t="s">
        <v>974</v>
      </c>
      <c r="C3703" s="2" t="s">
        <v>81</v>
      </c>
      <c r="D3703" s="2" t="str">
        <f>INDEX(Hotels!$C$2:$C$49,MATCH(C3703,Hotels!$A$2:$A$49,0))</f>
        <v>Bengaluru</v>
      </c>
      <c r="E3703" s="11">
        <v>46047</v>
      </c>
      <c r="F3703" s="11">
        <v>46057</v>
      </c>
      <c r="G3703" s="11">
        <v>46058</v>
      </c>
      <c r="H3703" s="13">
        <f>DATE(YEAR(F3703),MONTH(F3703),1)</f>
        <v>46054</v>
      </c>
      <c r="I3703" s="2">
        <f>G3703-F3703</f>
        <v>1</v>
      </c>
      <c r="J3703" s="2">
        <f>F3703-E3703</f>
        <v>10</v>
      </c>
      <c r="K3703" s="2" t="s">
        <v>2646</v>
      </c>
      <c r="L3703" s="2">
        <v>1</v>
      </c>
      <c r="M3703" s="2">
        <v>1</v>
      </c>
      <c r="N3703" s="2">
        <v>0</v>
      </c>
      <c r="O3703" s="2" t="s">
        <v>2689</v>
      </c>
      <c r="P3703" s="2" t="s">
        <v>2656</v>
      </c>
      <c r="Q3703" s="2" t="s">
        <v>2649</v>
      </c>
      <c r="R3703" s="3">
        <v>29150</v>
      </c>
      <c r="S3703" s="3">
        <f>I3703*L3703*R3703</f>
        <v>29150</v>
      </c>
      <c r="T3703" s="2">
        <f>M3703+N3703</f>
        <v>1</v>
      </c>
    </row>
    <row r="3704" spans="1:20" x14ac:dyDescent="0.2">
      <c r="A3704" s="2" t="s">
        <v>6368</v>
      </c>
      <c r="B3704" s="2" t="s">
        <v>1130</v>
      </c>
      <c r="C3704" s="2" t="s">
        <v>73</v>
      </c>
      <c r="D3704" s="2" t="str">
        <f>INDEX(Hotels!$C$2:$C$49,MATCH(C3704,Hotels!$A$2:$A$49,0))</f>
        <v>Bengaluru</v>
      </c>
      <c r="E3704" s="11">
        <v>46047</v>
      </c>
      <c r="F3704" s="11">
        <v>46078</v>
      </c>
      <c r="G3704" s="11">
        <v>46082</v>
      </c>
      <c r="H3704" s="13">
        <f>DATE(YEAR(F3704),MONTH(F3704),1)</f>
        <v>46054</v>
      </c>
      <c r="I3704" s="2">
        <f>G3704-F3704</f>
        <v>4</v>
      </c>
      <c r="J3704" s="2">
        <f>F3704-E3704</f>
        <v>31</v>
      </c>
      <c r="K3704" s="2" t="s">
        <v>2668</v>
      </c>
      <c r="L3704" s="2">
        <v>1</v>
      </c>
      <c r="M3704" s="2">
        <v>2</v>
      </c>
      <c r="N3704" s="2">
        <v>0</v>
      </c>
      <c r="O3704" s="2" t="s">
        <v>2683</v>
      </c>
      <c r="P3704" s="2" t="s">
        <v>2672</v>
      </c>
      <c r="Q3704" s="2" t="s">
        <v>2649</v>
      </c>
      <c r="R3704" s="3">
        <v>7750</v>
      </c>
      <c r="S3704" s="3">
        <f>I3704*L3704*R3704</f>
        <v>31000</v>
      </c>
      <c r="T3704" s="2">
        <f>M3704+N3704</f>
        <v>2</v>
      </c>
    </row>
    <row r="3705" spans="1:20" x14ac:dyDescent="0.2">
      <c r="A3705" s="2" t="s">
        <v>6369</v>
      </c>
      <c r="B3705" s="2" t="s">
        <v>1978</v>
      </c>
      <c r="C3705" s="2" t="s">
        <v>9</v>
      </c>
      <c r="D3705" s="2" t="str">
        <f>INDEX(Hotels!$C$2:$C$49,MATCH(C3705,Hotels!$A$2:$A$49,0))</f>
        <v>Goa</v>
      </c>
      <c r="E3705" s="11">
        <v>46047</v>
      </c>
      <c r="F3705" s="11">
        <v>46059</v>
      </c>
      <c r="G3705" s="11">
        <v>46062</v>
      </c>
      <c r="H3705" s="13">
        <f>DATE(YEAR(F3705),MONTH(F3705),1)</f>
        <v>46054</v>
      </c>
      <c r="I3705" s="2">
        <f>G3705-F3705</f>
        <v>3</v>
      </c>
      <c r="J3705" s="2">
        <f>F3705-E3705</f>
        <v>12</v>
      </c>
      <c r="K3705" s="2" t="s">
        <v>2646</v>
      </c>
      <c r="L3705" s="2">
        <v>1</v>
      </c>
      <c r="M3705" s="2">
        <v>2</v>
      </c>
      <c r="N3705" s="2">
        <v>0</v>
      </c>
      <c r="O3705" s="2" t="s">
        <v>2651</v>
      </c>
      <c r="P3705" s="2" t="s">
        <v>2656</v>
      </c>
      <c r="Q3705" s="2" t="s">
        <v>2649</v>
      </c>
      <c r="R3705" s="3">
        <v>12150</v>
      </c>
      <c r="S3705" s="3">
        <f>I3705*L3705*R3705</f>
        <v>36450</v>
      </c>
      <c r="T3705" s="2">
        <f>M3705+N3705</f>
        <v>2</v>
      </c>
    </row>
    <row r="3706" spans="1:20" x14ac:dyDescent="0.2">
      <c r="A3706" s="2" t="s">
        <v>6370</v>
      </c>
      <c r="B3706" s="2" t="s">
        <v>2063</v>
      </c>
      <c r="C3706" s="2" t="s">
        <v>22</v>
      </c>
      <c r="D3706" s="2" t="str">
        <f>INDEX(Hotels!$C$2:$C$49,MATCH(C3706,Hotels!$A$2:$A$49,0))</f>
        <v>Jaipur</v>
      </c>
      <c r="E3706" s="11">
        <v>46047</v>
      </c>
      <c r="F3706" s="11">
        <v>46067</v>
      </c>
      <c r="G3706" s="11">
        <v>46068</v>
      </c>
      <c r="H3706" s="13">
        <f>DATE(YEAR(F3706),MONTH(F3706),1)</f>
        <v>46054</v>
      </c>
      <c r="I3706" s="2">
        <f>G3706-F3706</f>
        <v>1</v>
      </c>
      <c r="J3706" s="2">
        <f>F3706-E3706</f>
        <v>20</v>
      </c>
      <c r="K3706" s="2" t="s">
        <v>2668</v>
      </c>
      <c r="L3706" s="2">
        <v>1</v>
      </c>
      <c r="M3706" s="2">
        <v>1</v>
      </c>
      <c r="N3706" s="2">
        <v>0</v>
      </c>
      <c r="O3706" s="2" t="s">
        <v>2689</v>
      </c>
      <c r="P3706" s="2" t="s">
        <v>2648</v>
      </c>
      <c r="Q3706" s="2" t="s">
        <v>2653</v>
      </c>
      <c r="R3706" s="3">
        <v>3700</v>
      </c>
      <c r="S3706" s="3">
        <f>I3706*L3706*R3706</f>
        <v>3700</v>
      </c>
      <c r="T3706" s="2">
        <f>M3706+N3706</f>
        <v>1</v>
      </c>
    </row>
    <row r="3707" spans="1:20" x14ac:dyDescent="0.2">
      <c r="A3707" s="2" t="s">
        <v>6371</v>
      </c>
      <c r="B3707" s="2" t="s">
        <v>2283</v>
      </c>
      <c r="C3707" s="2" t="s">
        <v>57</v>
      </c>
      <c r="D3707" s="2" t="str">
        <f>INDEX(Hotels!$C$2:$C$49,MATCH(C3707,Hotels!$A$2:$A$49,0))</f>
        <v>Mumbai</v>
      </c>
      <c r="E3707" s="11">
        <v>46047</v>
      </c>
      <c r="F3707" s="11">
        <v>46052</v>
      </c>
      <c r="G3707" s="11">
        <v>46056</v>
      </c>
      <c r="H3707" s="13">
        <f>DATE(YEAR(F3707),MONTH(F3707),1)</f>
        <v>46023</v>
      </c>
      <c r="I3707" s="2">
        <f>G3707-F3707</f>
        <v>4</v>
      </c>
      <c r="J3707" s="2">
        <f>F3707-E3707</f>
        <v>5</v>
      </c>
      <c r="K3707" s="2" t="s">
        <v>2668</v>
      </c>
      <c r="L3707" s="2">
        <v>2</v>
      </c>
      <c r="M3707" s="2">
        <v>4</v>
      </c>
      <c r="N3707" s="2">
        <v>0</v>
      </c>
      <c r="O3707" s="2" t="s">
        <v>2689</v>
      </c>
      <c r="P3707" s="2" t="s">
        <v>2662</v>
      </c>
      <c r="Q3707" s="2" t="s">
        <v>2649</v>
      </c>
      <c r="R3707" s="3">
        <v>8900</v>
      </c>
      <c r="S3707" s="3">
        <f>I3707*L3707*R3707</f>
        <v>71200</v>
      </c>
      <c r="T3707" s="2">
        <f>M3707+N3707</f>
        <v>4</v>
      </c>
    </row>
    <row r="3708" spans="1:20" x14ac:dyDescent="0.2">
      <c r="A3708" s="2" t="s">
        <v>6372</v>
      </c>
      <c r="B3708" s="2" t="s">
        <v>2411</v>
      </c>
      <c r="C3708" s="2" t="s">
        <v>81</v>
      </c>
      <c r="D3708" s="2" t="str">
        <f>INDEX(Hotels!$C$2:$C$49,MATCH(C3708,Hotels!$A$2:$A$49,0))</f>
        <v>Bengaluru</v>
      </c>
      <c r="E3708" s="11">
        <v>46047</v>
      </c>
      <c r="F3708" s="11">
        <v>46100</v>
      </c>
      <c r="G3708" s="11">
        <v>46104</v>
      </c>
      <c r="H3708" s="13">
        <f>DATE(YEAR(F3708),MONTH(F3708),1)</f>
        <v>46082</v>
      </c>
      <c r="I3708" s="2">
        <f>G3708-F3708</f>
        <v>4</v>
      </c>
      <c r="J3708" s="2">
        <f>F3708-E3708</f>
        <v>53</v>
      </c>
      <c r="K3708" s="2" t="s">
        <v>2668</v>
      </c>
      <c r="L3708" s="2">
        <v>2</v>
      </c>
      <c r="M3708" s="2">
        <v>4</v>
      </c>
      <c r="N3708" s="2">
        <v>3</v>
      </c>
      <c r="O3708" s="2" t="s">
        <v>2689</v>
      </c>
      <c r="P3708" s="2" t="s">
        <v>2662</v>
      </c>
      <c r="Q3708" s="2" t="s">
        <v>2664</v>
      </c>
      <c r="R3708" s="3">
        <v>17450</v>
      </c>
      <c r="S3708" s="3">
        <f>I3708*L3708*R3708</f>
        <v>139600</v>
      </c>
      <c r="T3708" s="2">
        <f>M3708+N3708</f>
        <v>7</v>
      </c>
    </row>
    <row r="3709" spans="1:20" x14ac:dyDescent="0.2">
      <c r="A3709" s="2" t="s">
        <v>6373</v>
      </c>
      <c r="B3709" s="2" t="s">
        <v>2519</v>
      </c>
      <c r="C3709" s="2" t="s">
        <v>41</v>
      </c>
      <c r="D3709" s="2" t="str">
        <f>INDEX(Hotels!$C$2:$C$49,MATCH(C3709,Hotels!$A$2:$A$49,0))</f>
        <v>Udaipur</v>
      </c>
      <c r="E3709" s="11">
        <v>46047</v>
      </c>
      <c r="F3709" s="11">
        <v>46050</v>
      </c>
      <c r="G3709" s="11">
        <v>46052</v>
      </c>
      <c r="H3709" s="13">
        <f>DATE(YEAR(F3709),MONTH(F3709),1)</f>
        <v>46023</v>
      </c>
      <c r="I3709" s="2">
        <f>G3709-F3709</f>
        <v>2</v>
      </c>
      <c r="J3709" s="2">
        <f>F3709-E3709</f>
        <v>3</v>
      </c>
      <c r="K3709" s="2" t="s">
        <v>2655</v>
      </c>
      <c r="L3709" s="2">
        <v>1</v>
      </c>
      <c r="M3709" s="2">
        <v>1</v>
      </c>
      <c r="N3709" s="2">
        <v>0</v>
      </c>
      <c r="O3709" s="2" t="s">
        <v>2732</v>
      </c>
      <c r="P3709" s="2" t="s">
        <v>2672</v>
      </c>
      <c r="Q3709" s="2" t="s">
        <v>2649</v>
      </c>
      <c r="R3709" s="3">
        <v>6300</v>
      </c>
      <c r="S3709" s="3">
        <f>I3709*L3709*R3709</f>
        <v>12600</v>
      </c>
      <c r="T3709" s="2">
        <f>M3709+N3709</f>
        <v>1</v>
      </c>
    </row>
    <row r="3710" spans="1:20" x14ac:dyDescent="0.2">
      <c r="A3710" s="2" t="s">
        <v>6374</v>
      </c>
      <c r="B3710" s="2" t="s">
        <v>804</v>
      </c>
      <c r="C3710" s="2" t="s">
        <v>73</v>
      </c>
      <c r="D3710" s="2" t="str">
        <f>INDEX(Hotels!$C$2:$C$49,MATCH(C3710,Hotels!$A$2:$A$49,0))</f>
        <v>Bengaluru</v>
      </c>
      <c r="E3710" s="11">
        <v>46048</v>
      </c>
      <c r="F3710" s="11">
        <v>46062</v>
      </c>
      <c r="G3710" s="11">
        <v>46064</v>
      </c>
      <c r="H3710" s="13">
        <f>DATE(YEAR(F3710),MONTH(F3710),1)</f>
        <v>46054</v>
      </c>
      <c r="I3710" s="2">
        <f>G3710-F3710</f>
        <v>2</v>
      </c>
      <c r="J3710" s="2">
        <f>F3710-E3710</f>
        <v>14</v>
      </c>
      <c r="K3710" s="2" t="s">
        <v>2668</v>
      </c>
      <c r="L3710" s="2">
        <v>1</v>
      </c>
      <c r="M3710" s="2">
        <v>2</v>
      </c>
      <c r="N3710" s="2">
        <v>0</v>
      </c>
      <c r="O3710" s="2" t="s">
        <v>2647</v>
      </c>
      <c r="P3710" s="2" t="s">
        <v>2652</v>
      </c>
      <c r="Q3710" s="2" t="s">
        <v>2649</v>
      </c>
      <c r="R3710" s="3">
        <v>7350</v>
      </c>
      <c r="S3710" s="3">
        <f>I3710*L3710*R3710</f>
        <v>14700</v>
      </c>
      <c r="T3710" s="2">
        <f>M3710+N3710</f>
        <v>2</v>
      </c>
    </row>
    <row r="3711" spans="1:20" x14ac:dyDescent="0.2">
      <c r="A3711" s="2" t="s">
        <v>6375</v>
      </c>
      <c r="B3711" s="2" t="s">
        <v>1267</v>
      </c>
      <c r="C3711" s="2" t="s">
        <v>125</v>
      </c>
      <c r="D3711" s="2" t="str">
        <f>INDEX(Hotels!$C$2:$C$49,MATCH(C3711,Hotels!$A$2:$A$49,0))</f>
        <v>Varanasi</v>
      </c>
      <c r="E3711" s="11">
        <v>46048</v>
      </c>
      <c r="F3711" s="11">
        <v>46061</v>
      </c>
      <c r="G3711" s="11">
        <v>46066</v>
      </c>
      <c r="H3711" s="13">
        <f>DATE(YEAR(F3711),MONTH(F3711),1)</f>
        <v>46054</v>
      </c>
      <c r="I3711" s="2">
        <f>G3711-F3711</f>
        <v>5</v>
      </c>
      <c r="J3711" s="2">
        <f>F3711-E3711</f>
        <v>13</v>
      </c>
      <c r="K3711" s="2" t="s">
        <v>2655</v>
      </c>
      <c r="L3711" s="2">
        <v>1</v>
      </c>
      <c r="M3711" s="2">
        <v>2</v>
      </c>
      <c r="N3711" s="2">
        <v>0</v>
      </c>
      <c r="O3711" s="2" t="s">
        <v>2683</v>
      </c>
      <c r="P3711" s="2" t="s">
        <v>2656</v>
      </c>
      <c r="Q3711" s="2" t="s">
        <v>2649</v>
      </c>
      <c r="R3711" s="3">
        <v>12550</v>
      </c>
      <c r="S3711" s="3">
        <f>I3711*L3711*R3711</f>
        <v>62750</v>
      </c>
      <c r="T3711" s="2">
        <f>M3711+N3711</f>
        <v>2</v>
      </c>
    </row>
    <row r="3712" spans="1:20" x14ac:dyDescent="0.2">
      <c r="A3712" s="2" t="s">
        <v>6376</v>
      </c>
      <c r="B3712" s="2" t="s">
        <v>1549</v>
      </c>
      <c r="C3712" s="2" t="s">
        <v>108</v>
      </c>
      <c r="D3712" s="2" t="str">
        <f>INDEX(Hotels!$C$2:$C$49,MATCH(C3712,Hotels!$A$2:$A$49,0))</f>
        <v>Manali</v>
      </c>
      <c r="E3712" s="11">
        <v>46048</v>
      </c>
      <c r="F3712" s="11">
        <v>46049</v>
      </c>
      <c r="G3712" s="11">
        <v>46054</v>
      </c>
      <c r="H3712" s="13">
        <f>DATE(YEAR(F3712),MONTH(F3712),1)</f>
        <v>46023</v>
      </c>
      <c r="I3712" s="2">
        <f>G3712-F3712</f>
        <v>5</v>
      </c>
      <c r="J3712" s="2">
        <f>F3712-E3712</f>
        <v>1</v>
      </c>
      <c r="K3712" s="2" t="s">
        <v>2668</v>
      </c>
      <c r="L3712" s="2">
        <v>1</v>
      </c>
      <c r="M3712" s="2">
        <v>2</v>
      </c>
      <c r="N3712" s="2">
        <v>0</v>
      </c>
      <c r="O3712" s="2" t="s">
        <v>2651</v>
      </c>
      <c r="P3712" s="2" t="s">
        <v>2656</v>
      </c>
      <c r="Q3712" s="2" t="s">
        <v>2649</v>
      </c>
      <c r="R3712" s="3">
        <v>11650</v>
      </c>
      <c r="S3712" s="3">
        <f>I3712*L3712*R3712</f>
        <v>58250</v>
      </c>
      <c r="T3712" s="2">
        <f>M3712+N3712</f>
        <v>2</v>
      </c>
    </row>
    <row r="3713" spans="1:20" x14ac:dyDescent="0.2">
      <c r="A3713" s="2" t="s">
        <v>6377</v>
      </c>
      <c r="B3713" s="2" t="s">
        <v>1676</v>
      </c>
      <c r="C3713" s="2" t="s">
        <v>69</v>
      </c>
      <c r="D3713" s="2" t="str">
        <f>INDEX(Hotels!$C$2:$C$49,MATCH(C3713,Hotels!$A$2:$A$49,0))</f>
        <v>New Delhi</v>
      </c>
      <c r="E3713" s="11">
        <v>46048</v>
      </c>
      <c r="F3713" s="11">
        <v>46050</v>
      </c>
      <c r="G3713" s="11">
        <v>46051</v>
      </c>
      <c r="H3713" s="13">
        <f>DATE(YEAR(F3713),MONTH(F3713),1)</f>
        <v>46023</v>
      </c>
      <c r="I3713" s="2">
        <f>G3713-F3713</f>
        <v>1</v>
      </c>
      <c r="J3713" s="2">
        <f>F3713-E3713</f>
        <v>2</v>
      </c>
      <c r="K3713" s="2" t="s">
        <v>2666</v>
      </c>
      <c r="L3713" s="2">
        <v>1</v>
      </c>
      <c r="M3713" s="2">
        <v>1</v>
      </c>
      <c r="N3713" s="2">
        <v>0</v>
      </c>
      <c r="O3713" s="2" t="s">
        <v>2732</v>
      </c>
      <c r="P3713" s="2" t="s">
        <v>2652</v>
      </c>
      <c r="Q3713" s="2" t="s">
        <v>2649</v>
      </c>
      <c r="R3713" s="3">
        <v>46100</v>
      </c>
      <c r="S3713" s="3">
        <f>I3713*L3713*R3713</f>
        <v>46100</v>
      </c>
      <c r="T3713" s="2">
        <f>M3713+N3713</f>
        <v>1</v>
      </c>
    </row>
    <row r="3714" spans="1:20" x14ac:dyDescent="0.2">
      <c r="A3714" s="2" t="s">
        <v>6378</v>
      </c>
      <c r="B3714" s="2" t="s">
        <v>1803</v>
      </c>
      <c r="C3714" s="2" t="s">
        <v>106</v>
      </c>
      <c r="D3714" s="2" t="str">
        <f>INDEX(Hotels!$C$2:$C$49,MATCH(C3714,Hotels!$A$2:$A$49,0))</f>
        <v>Manali</v>
      </c>
      <c r="E3714" s="11">
        <v>46048</v>
      </c>
      <c r="F3714" s="11">
        <v>46117</v>
      </c>
      <c r="G3714" s="11">
        <v>46121</v>
      </c>
      <c r="H3714" s="13">
        <f>DATE(YEAR(F3714),MONTH(F3714),1)</f>
        <v>46113</v>
      </c>
      <c r="I3714" s="2">
        <f>G3714-F3714</f>
        <v>4</v>
      </c>
      <c r="J3714" s="2">
        <f>F3714-E3714</f>
        <v>69</v>
      </c>
      <c r="K3714" s="2" t="s">
        <v>2655</v>
      </c>
      <c r="L3714" s="2">
        <v>1</v>
      </c>
      <c r="M3714" s="2">
        <v>1</v>
      </c>
      <c r="N3714" s="2">
        <v>0</v>
      </c>
      <c r="O3714" s="2" t="s">
        <v>2683</v>
      </c>
      <c r="P3714" s="2" t="s">
        <v>2656</v>
      </c>
      <c r="Q3714" s="2" t="s">
        <v>2649</v>
      </c>
      <c r="R3714" s="3">
        <v>8200</v>
      </c>
      <c r="S3714" s="3">
        <f>I3714*L3714*R3714</f>
        <v>32800</v>
      </c>
      <c r="T3714" s="2">
        <f>M3714+N3714</f>
        <v>1</v>
      </c>
    </row>
    <row r="3715" spans="1:20" x14ac:dyDescent="0.2">
      <c r="A3715" s="2" t="s">
        <v>6379</v>
      </c>
      <c r="B3715" s="2" t="s">
        <v>1856</v>
      </c>
      <c r="C3715" s="2" t="s">
        <v>129</v>
      </c>
      <c r="D3715" s="2" t="str">
        <f>INDEX(Hotels!$C$2:$C$49,MATCH(C3715,Hotels!$A$2:$A$49,0))</f>
        <v>Varanasi</v>
      </c>
      <c r="E3715" s="11">
        <v>46048</v>
      </c>
      <c r="F3715" s="11">
        <v>46054</v>
      </c>
      <c r="G3715" s="11">
        <v>46058</v>
      </c>
      <c r="H3715" s="13">
        <f>DATE(YEAR(F3715),MONTH(F3715),1)</f>
        <v>46054</v>
      </c>
      <c r="I3715" s="2">
        <f>G3715-F3715</f>
        <v>4</v>
      </c>
      <c r="J3715" s="2">
        <f>F3715-E3715</f>
        <v>6</v>
      </c>
      <c r="K3715" s="2" t="s">
        <v>2655</v>
      </c>
      <c r="L3715" s="2">
        <v>1</v>
      </c>
      <c r="M3715" s="2">
        <v>2</v>
      </c>
      <c r="N3715" s="2">
        <v>2</v>
      </c>
      <c r="O3715" s="2" t="s">
        <v>2647</v>
      </c>
      <c r="P3715" s="2" t="s">
        <v>2662</v>
      </c>
      <c r="Q3715" s="2" t="s">
        <v>2649</v>
      </c>
      <c r="R3715" s="3">
        <v>6400</v>
      </c>
      <c r="S3715" s="3">
        <f>I3715*L3715*R3715</f>
        <v>25600</v>
      </c>
      <c r="T3715" s="2">
        <f>M3715+N3715</f>
        <v>4</v>
      </c>
    </row>
    <row r="3716" spans="1:20" x14ac:dyDescent="0.2">
      <c r="A3716" s="2" t="s">
        <v>6380</v>
      </c>
      <c r="B3716" s="2" t="s">
        <v>2023</v>
      </c>
      <c r="C3716" s="2" t="s">
        <v>61</v>
      </c>
      <c r="D3716" s="2" t="str">
        <f>INDEX(Hotels!$C$2:$C$49,MATCH(C3716,Hotels!$A$2:$A$49,0))</f>
        <v>Mumbai</v>
      </c>
      <c r="E3716" s="11">
        <v>46048</v>
      </c>
      <c r="F3716" s="11">
        <v>46068</v>
      </c>
      <c r="G3716" s="11">
        <v>46071</v>
      </c>
      <c r="H3716" s="13">
        <f>DATE(YEAR(F3716),MONTH(F3716),1)</f>
        <v>46054</v>
      </c>
      <c r="I3716" s="2">
        <f>G3716-F3716</f>
        <v>3</v>
      </c>
      <c r="J3716" s="2">
        <f>F3716-E3716</f>
        <v>20</v>
      </c>
      <c r="K3716" s="2" t="s">
        <v>2655</v>
      </c>
      <c r="L3716" s="2">
        <v>1</v>
      </c>
      <c r="M3716" s="2">
        <v>1</v>
      </c>
      <c r="N3716" s="2">
        <v>0</v>
      </c>
      <c r="O3716" s="2" t="s">
        <v>2732</v>
      </c>
      <c r="P3716" s="2" t="s">
        <v>2672</v>
      </c>
      <c r="Q3716" s="2" t="s">
        <v>2653</v>
      </c>
      <c r="R3716" s="3">
        <v>23450</v>
      </c>
      <c r="S3716" s="3">
        <f>I3716*L3716*R3716</f>
        <v>70350</v>
      </c>
      <c r="T3716" s="2">
        <f>M3716+N3716</f>
        <v>1</v>
      </c>
    </row>
    <row r="3717" spans="1:20" x14ac:dyDescent="0.2">
      <c r="A3717" s="2" t="s">
        <v>6381</v>
      </c>
      <c r="B3717" s="2" t="s">
        <v>2433</v>
      </c>
      <c r="C3717" s="2" t="s">
        <v>116</v>
      </c>
      <c r="D3717" s="2" t="str">
        <f>INDEX(Hotels!$C$2:$C$49,MATCH(C3717,Hotels!$A$2:$A$49,0))</f>
        <v>Rishikesh</v>
      </c>
      <c r="E3717" s="11">
        <v>46048</v>
      </c>
      <c r="F3717" s="11">
        <v>46105</v>
      </c>
      <c r="G3717" s="11">
        <v>46109</v>
      </c>
      <c r="H3717" s="13">
        <f>DATE(YEAR(F3717),MONTH(F3717),1)</f>
        <v>46082</v>
      </c>
      <c r="I3717" s="2">
        <f>G3717-F3717</f>
        <v>4</v>
      </c>
      <c r="J3717" s="2">
        <f>F3717-E3717</f>
        <v>57</v>
      </c>
      <c r="K3717" s="2" t="s">
        <v>2646</v>
      </c>
      <c r="L3717" s="2">
        <v>2</v>
      </c>
      <c r="M3717" s="2">
        <v>4</v>
      </c>
      <c r="N3717" s="2">
        <v>0</v>
      </c>
      <c r="O3717" s="2" t="s">
        <v>2658</v>
      </c>
      <c r="P3717" s="2" t="s">
        <v>2662</v>
      </c>
      <c r="Q3717" s="2" t="s">
        <v>2653</v>
      </c>
      <c r="R3717" s="3">
        <v>8550</v>
      </c>
      <c r="S3717" s="3">
        <f>I3717*L3717*R3717</f>
        <v>68400</v>
      </c>
      <c r="T3717" s="2">
        <f>M3717+N3717</f>
        <v>4</v>
      </c>
    </row>
    <row r="3718" spans="1:20" x14ac:dyDescent="0.2">
      <c r="A3718" s="2" t="s">
        <v>6382</v>
      </c>
      <c r="B3718" s="2" t="s">
        <v>280</v>
      </c>
      <c r="C3718" s="2" t="s">
        <v>122</v>
      </c>
      <c r="D3718" s="2" t="str">
        <f>INDEX(Hotels!$C$2:$C$49,MATCH(C3718,Hotels!$A$2:$A$49,0))</f>
        <v>Varanasi</v>
      </c>
      <c r="E3718" s="11">
        <v>46049</v>
      </c>
      <c r="F3718" s="11">
        <v>46161</v>
      </c>
      <c r="G3718" s="11">
        <v>46165</v>
      </c>
      <c r="H3718" s="13">
        <f>DATE(YEAR(F3718),MONTH(F3718),1)</f>
        <v>46143</v>
      </c>
      <c r="I3718" s="2">
        <f>G3718-F3718</f>
        <v>4</v>
      </c>
      <c r="J3718" s="2">
        <f>F3718-E3718</f>
        <v>112</v>
      </c>
      <c r="K3718" s="2" t="s">
        <v>2646</v>
      </c>
      <c r="L3718" s="2">
        <v>1</v>
      </c>
      <c r="M3718" s="2">
        <v>2</v>
      </c>
      <c r="N3718" s="2">
        <v>0</v>
      </c>
      <c r="O3718" s="2" t="s">
        <v>2670</v>
      </c>
      <c r="P3718" s="2" t="s">
        <v>2656</v>
      </c>
      <c r="Q3718" s="2" t="s">
        <v>2653</v>
      </c>
      <c r="R3718" s="3">
        <v>4350</v>
      </c>
      <c r="S3718" s="3">
        <f>I3718*L3718*R3718</f>
        <v>17400</v>
      </c>
      <c r="T3718" s="2">
        <f>M3718+N3718</f>
        <v>2</v>
      </c>
    </row>
    <row r="3719" spans="1:20" x14ac:dyDescent="0.2">
      <c r="A3719" s="2" t="s">
        <v>6383</v>
      </c>
      <c r="B3719" s="2" t="s">
        <v>301</v>
      </c>
      <c r="C3719" s="2" t="s">
        <v>34</v>
      </c>
      <c r="D3719" s="2" t="str">
        <f>INDEX(Hotels!$C$2:$C$49,MATCH(C3719,Hotels!$A$2:$A$49,0))</f>
        <v>Udaipur</v>
      </c>
      <c r="E3719" s="11">
        <v>46049</v>
      </c>
      <c r="F3719" s="11">
        <v>46110</v>
      </c>
      <c r="G3719" s="11">
        <v>46116</v>
      </c>
      <c r="H3719" s="13">
        <f>DATE(YEAR(F3719),MONTH(F3719),1)</f>
        <v>46082</v>
      </c>
      <c r="I3719" s="2">
        <f>G3719-F3719</f>
        <v>6</v>
      </c>
      <c r="J3719" s="2">
        <f>F3719-E3719</f>
        <v>61</v>
      </c>
      <c r="K3719" s="2" t="s">
        <v>2655</v>
      </c>
      <c r="L3719" s="2">
        <v>1</v>
      </c>
      <c r="M3719" s="2">
        <v>2</v>
      </c>
      <c r="N3719" s="2">
        <v>1</v>
      </c>
      <c r="O3719" s="2" t="s">
        <v>2658</v>
      </c>
      <c r="P3719" s="2" t="s">
        <v>2672</v>
      </c>
      <c r="Q3719" s="2" t="s">
        <v>2653</v>
      </c>
      <c r="R3719" s="3">
        <v>8650</v>
      </c>
      <c r="S3719" s="3">
        <f>I3719*L3719*R3719</f>
        <v>51900</v>
      </c>
      <c r="T3719" s="2">
        <f>M3719+N3719</f>
        <v>3</v>
      </c>
    </row>
    <row r="3720" spans="1:20" x14ac:dyDescent="0.2">
      <c r="A3720" s="2" t="s">
        <v>6384</v>
      </c>
      <c r="B3720" s="2" t="s">
        <v>550</v>
      </c>
      <c r="C3720" s="2" t="s">
        <v>89</v>
      </c>
      <c r="D3720" s="2" t="str">
        <f>INDEX(Hotels!$C$2:$C$49,MATCH(C3720,Hotels!$A$2:$A$49,0))</f>
        <v>Kochi</v>
      </c>
      <c r="E3720" s="11">
        <v>46049</v>
      </c>
      <c r="F3720" s="11">
        <v>46077</v>
      </c>
      <c r="G3720" s="11">
        <v>46082</v>
      </c>
      <c r="H3720" s="13">
        <f>DATE(YEAR(F3720),MONTH(F3720),1)</f>
        <v>46054</v>
      </c>
      <c r="I3720" s="2">
        <f>G3720-F3720</f>
        <v>5</v>
      </c>
      <c r="J3720" s="2">
        <f>F3720-E3720</f>
        <v>28</v>
      </c>
      <c r="K3720" s="2" t="s">
        <v>2646</v>
      </c>
      <c r="L3720" s="2">
        <v>1</v>
      </c>
      <c r="M3720" s="2">
        <v>2</v>
      </c>
      <c r="N3720" s="2">
        <v>0</v>
      </c>
      <c r="O3720" s="2" t="s">
        <v>2689</v>
      </c>
      <c r="P3720" s="2" t="s">
        <v>2662</v>
      </c>
      <c r="Q3720" s="2" t="s">
        <v>2649</v>
      </c>
      <c r="R3720" s="3">
        <v>12950</v>
      </c>
      <c r="S3720" s="3">
        <f>I3720*L3720*R3720</f>
        <v>64750</v>
      </c>
      <c r="T3720" s="2">
        <f>M3720+N3720</f>
        <v>2</v>
      </c>
    </row>
    <row r="3721" spans="1:20" x14ac:dyDescent="0.2">
      <c r="A3721" s="2" t="s">
        <v>6385</v>
      </c>
      <c r="B3721" s="2" t="s">
        <v>892</v>
      </c>
      <c r="C3721" s="2" t="s">
        <v>125</v>
      </c>
      <c r="D3721" s="2" t="str">
        <f>INDEX(Hotels!$C$2:$C$49,MATCH(C3721,Hotels!$A$2:$A$49,0))</f>
        <v>Varanasi</v>
      </c>
      <c r="E3721" s="11">
        <v>46049</v>
      </c>
      <c r="F3721" s="11">
        <v>46082</v>
      </c>
      <c r="G3721" s="11">
        <v>46084</v>
      </c>
      <c r="H3721" s="13">
        <f>DATE(YEAR(F3721),MONTH(F3721),1)</f>
        <v>46082</v>
      </c>
      <c r="I3721" s="2">
        <f>G3721-F3721</f>
        <v>2</v>
      </c>
      <c r="J3721" s="2">
        <f>F3721-E3721</f>
        <v>33</v>
      </c>
      <c r="K3721" s="2" t="s">
        <v>2668</v>
      </c>
      <c r="L3721" s="2">
        <v>1</v>
      </c>
      <c r="M3721" s="2">
        <v>1</v>
      </c>
      <c r="N3721" s="2">
        <v>0</v>
      </c>
      <c r="O3721" s="2" t="s">
        <v>2732</v>
      </c>
      <c r="P3721" s="2" t="s">
        <v>2659</v>
      </c>
      <c r="Q3721" s="2" t="s">
        <v>2649</v>
      </c>
      <c r="R3721" s="3">
        <v>7500</v>
      </c>
      <c r="S3721" s="3">
        <f>I3721*L3721*R3721</f>
        <v>15000</v>
      </c>
      <c r="T3721" s="2">
        <f>M3721+N3721</f>
        <v>1</v>
      </c>
    </row>
    <row r="3722" spans="1:20" x14ac:dyDescent="0.2">
      <c r="A3722" s="2" t="s">
        <v>6386</v>
      </c>
      <c r="B3722" s="2" t="s">
        <v>915</v>
      </c>
      <c r="C3722" s="2" t="s">
        <v>93</v>
      </c>
      <c r="D3722" s="2" t="str">
        <f>INDEX(Hotels!$C$2:$C$49,MATCH(C3722,Hotels!$A$2:$A$49,0))</f>
        <v>Shimla</v>
      </c>
      <c r="E3722" s="11">
        <v>46049</v>
      </c>
      <c r="F3722" s="11">
        <v>46084</v>
      </c>
      <c r="G3722" s="11">
        <v>46089</v>
      </c>
      <c r="H3722" s="13">
        <f>DATE(YEAR(F3722),MONTH(F3722),1)</f>
        <v>46082</v>
      </c>
      <c r="I3722" s="2">
        <f>G3722-F3722</f>
        <v>5</v>
      </c>
      <c r="J3722" s="2">
        <f>F3722-E3722</f>
        <v>35</v>
      </c>
      <c r="K3722" s="2" t="s">
        <v>2646</v>
      </c>
      <c r="L3722" s="2">
        <v>2</v>
      </c>
      <c r="M3722" s="2">
        <v>4</v>
      </c>
      <c r="N3722" s="2">
        <v>3</v>
      </c>
      <c r="O3722" s="2" t="s">
        <v>2689</v>
      </c>
      <c r="P3722" s="2" t="s">
        <v>2652</v>
      </c>
      <c r="Q3722" s="2" t="s">
        <v>2664</v>
      </c>
      <c r="R3722" s="3">
        <v>8300</v>
      </c>
      <c r="S3722" s="3">
        <f>I3722*L3722*R3722</f>
        <v>83000</v>
      </c>
      <c r="T3722" s="2">
        <f>M3722+N3722</f>
        <v>7</v>
      </c>
    </row>
    <row r="3723" spans="1:20" x14ac:dyDescent="0.2">
      <c r="A3723" s="2" t="s">
        <v>6387</v>
      </c>
      <c r="B3723" s="2" t="s">
        <v>935</v>
      </c>
      <c r="C3723" s="2" t="s">
        <v>97</v>
      </c>
      <c r="D3723" s="2" t="str">
        <f>INDEX(Hotels!$C$2:$C$49,MATCH(C3723,Hotels!$A$2:$A$49,0))</f>
        <v>Shimla</v>
      </c>
      <c r="E3723" s="11">
        <v>46049</v>
      </c>
      <c r="F3723" s="11">
        <v>46106</v>
      </c>
      <c r="G3723" s="11">
        <v>46109</v>
      </c>
      <c r="H3723" s="13">
        <f>DATE(YEAR(F3723),MONTH(F3723),1)</f>
        <v>46082</v>
      </c>
      <c r="I3723" s="2">
        <f>G3723-F3723</f>
        <v>3</v>
      </c>
      <c r="J3723" s="2">
        <f>F3723-E3723</f>
        <v>57</v>
      </c>
      <c r="K3723" s="2" t="s">
        <v>2655</v>
      </c>
      <c r="L3723" s="2">
        <v>1</v>
      </c>
      <c r="M3723" s="2">
        <v>1</v>
      </c>
      <c r="N3723" s="2">
        <v>0</v>
      </c>
      <c r="O3723" s="2" t="s">
        <v>2689</v>
      </c>
      <c r="P3723" s="2" t="s">
        <v>2672</v>
      </c>
      <c r="Q3723" s="2" t="s">
        <v>2649</v>
      </c>
      <c r="R3723" s="3">
        <v>11350</v>
      </c>
      <c r="S3723" s="3">
        <f>I3723*L3723*R3723</f>
        <v>34050</v>
      </c>
      <c r="T3723" s="2">
        <f>M3723+N3723</f>
        <v>1</v>
      </c>
    </row>
    <row r="3724" spans="1:20" x14ac:dyDescent="0.2">
      <c r="A3724" s="2" t="s">
        <v>6388</v>
      </c>
      <c r="B3724" s="2" t="s">
        <v>1209</v>
      </c>
      <c r="C3724" s="2" t="s">
        <v>37</v>
      </c>
      <c r="D3724" s="2" t="str">
        <f>INDEX(Hotels!$C$2:$C$49,MATCH(C3724,Hotels!$A$2:$A$49,0))</f>
        <v>Udaipur</v>
      </c>
      <c r="E3724" s="11">
        <v>46049</v>
      </c>
      <c r="F3724" s="11">
        <v>46053</v>
      </c>
      <c r="G3724" s="11">
        <v>46055</v>
      </c>
      <c r="H3724" s="13">
        <f>DATE(YEAR(F3724),MONTH(F3724),1)</f>
        <v>46023</v>
      </c>
      <c r="I3724" s="2">
        <f>G3724-F3724</f>
        <v>2</v>
      </c>
      <c r="J3724" s="2">
        <f>F3724-E3724</f>
        <v>4</v>
      </c>
      <c r="K3724" s="2" t="s">
        <v>2666</v>
      </c>
      <c r="L3724" s="2">
        <v>1</v>
      </c>
      <c r="M3724" s="2">
        <v>2</v>
      </c>
      <c r="N3724" s="2">
        <v>0</v>
      </c>
      <c r="O3724" s="2" t="s">
        <v>2647</v>
      </c>
      <c r="P3724" s="2" t="s">
        <v>2656</v>
      </c>
      <c r="Q3724" s="2" t="s">
        <v>2649</v>
      </c>
      <c r="R3724" s="3">
        <v>38600</v>
      </c>
      <c r="S3724" s="3">
        <f>I3724*L3724*R3724</f>
        <v>77200</v>
      </c>
      <c r="T3724" s="2">
        <f>M3724+N3724</f>
        <v>2</v>
      </c>
    </row>
    <row r="3725" spans="1:20" x14ac:dyDescent="0.2">
      <c r="A3725" s="2" t="s">
        <v>6389</v>
      </c>
      <c r="B3725" s="2" t="s">
        <v>1361</v>
      </c>
      <c r="C3725" s="2" t="s">
        <v>37</v>
      </c>
      <c r="D3725" s="2" t="str">
        <f>INDEX(Hotels!$C$2:$C$49,MATCH(C3725,Hotels!$A$2:$A$49,0))</f>
        <v>Udaipur</v>
      </c>
      <c r="E3725" s="11">
        <v>46049</v>
      </c>
      <c r="F3725" s="11">
        <v>46062</v>
      </c>
      <c r="G3725" s="11">
        <v>46064</v>
      </c>
      <c r="H3725" s="13">
        <f>DATE(YEAR(F3725),MONTH(F3725),1)</f>
        <v>46054</v>
      </c>
      <c r="I3725" s="2">
        <f>G3725-F3725</f>
        <v>2</v>
      </c>
      <c r="J3725" s="2">
        <f>F3725-E3725</f>
        <v>13</v>
      </c>
      <c r="K3725" s="2" t="s">
        <v>2655</v>
      </c>
      <c r="L3725" s="2">
        <v>1</v>
      </c>
      <c r="M3725" s="2">
        <v>2</v>
      </c>
      <c r="N3725" s="2">
        <v>0</v>
      </c>
      <c r="O3725" s="2" t="s">
        <v>2689</v>
      </c>
      <c r="P3725" s="2" t="s">
        <v>2652</v>
      </c>
      <c r="Q3725" s="2" t="s">
        <v>2649</v>
      </c>
      <c r="R3725" s="3">
        <v>17650</v>
      </c>
      <c r="S3725" s="3">
        <f>I3725*L3725*R3725</f>
        <v>35300</v>
      </c>
      <c r="T3725" s="2">
        <f>M3725+N3725</f>
        <v>2</v>
      </c>
    </row>
    <row r="3726" spans="1:20" x14ac:dyDescent="0.2">
      <c r="A3726" s="2" t="s">
        <v>6390</v>
      </c>
      <c r="B3726" s="2" t="s">
        <v>1486</v>
      </c>
      <c r="C3726" s="2" t="s">
        <v>87</v>
      </c>
      <c r="D3726" s="2" t="str">
        <f>INDEX(Hotels!$C$2:$C$49,MATCH(C3726,Hotels!$A$2:$A$49,0))</f>
        <v>Kochi</v>
      </c>
      <c r="E3726" s="11">
        <v>46049</v>
      </c>
      <c r="F3726" s="11">
        <v>46090</v>
      </c>
      <c r="G3726" s="11">
        <v>46092</v>
      </c>
      <c r="H3726" s="13">
        <f>DATE(YEAR(F3726),MONTH(F3726),1)</f>
        <v>46082</v>
      </c>
      <c r="I3726" s="2">
        <f>G3726-F3726</f>
        <v>2</v>
      </c>
      <c r="J3726" s="2">
        <f>F3726-E3726</f>
        <v>41</v>
      </c>
      <c r="K3726" s="2" t="s">
        <v>2646</v>
      </c>
      <c r="L3726" s="2">
        <v>1</v>
      </c>
      <c r="M3726" s="2">
        <v>2</v>
      </c>
      <c r="N3726" s="2">
        <v>0</v>
      </c>
      <c r="O3726" s="2" t="s">
        <v>2683</v>
      </c>
      <c r="P3726" s="2" t="s">
        <v>2652</v>
      </c>
      <c r="Q3726" s="2" t="s">
        <v>2653</v>
      </c>
      <c r="R3726" s="3">
        <v>11850</v>
      </c>
      <c r="S3726" s="3">
        <f>I3726*L3726*R3726</f>
        <v>23700</v>
      </c>
      <c r="T3726" s="2">
        <f>M3726+N3726</f>
        <v>2</v>
      </c>
    </row>
    <row r="3727" spans="1:20" x14ac:dyDescent="0.2">
      <c r="A3727" s="2" t="s">
        <v>6391</v>
      </c>
      <c r="B3727" s="2" t="s">
        <v>1826</v>
      </c>
      <c r="C3727" s="2" t="s">
        <v>99</v>
      </c>
      <c r="D3727" s="2" t="str">
        <f>INDEX(Hotels!$C$2:$C$49,MATCH(C3727,Hotels!$A$2:$A$49,0))</f>
        <v>Shimla</v>
      </c>
      <c r="E3727" s="11">
        <v>46049</v>
      </c>
      <c r="F3727" s="11">
        <v>46060</v>
      </c>
      <c r="G3727" s="11">
        <v>46065</v>
      </c>
      <c r="H3727" s="13">
        <f>DATE(YEAR(F3727),MONTH(F3727),1)</f>
        <v>46054</v>
      </c>
      <c r="I3727" s="2">
        <f>G3727-F3727</f>
        <v>5</v>
      </c>
      <c r="J3727" s="2">
        <f>F3727-E3727</f>
        <v>11</v>
      </c>
      <c r="K3727" s="2" t="s">
        <v>2655</v>
      </c>
      <c r="L3727" s="2">
        <v>1</v>
      </c>
      <c r="M3727" s="2">
        <v>2</v>
      </c>
      <c r="N3727" s="2">
        <v>0</v>
      </c>
      <c r="O3727" s="2" t="s">
        <v>2683</v>
      </c>
      <c r="P3727" s="2" t="s">
        <v>2656</v>
      </c>
      <c r="Q3727" s="2" t="s">
        <v>2653</v>
      </c>
      <c r="R3727" s="3">
        <v>3000</v>
      </c>
      <c r="S3727" s="3">
        <f>I3727*L3727*R3727</f>
        <v>15000</v>
      </c>
      <c r="T3727" s="2">
        <f>M3727+N3727</f>
        <v>2</v>
      </c>
    </row>
    <row r="3728" spans="1:20" x14ac:dyDescent="0.2">
      <c r="A3728" s="2" t="s">
        <v>6392</v>
      </c>
      <c r="B3728" s="2" t="s">
        <v>2239</v>
      </c>
      <c r="C3728" s="2" t="s">
        <v>57</v>
      </c>
      <c r="D3728" s="2" t="str">
        <f>INDEX(Hotels!$C$2:$C$49,MATCH(C3728,Hotels!$A$2:$A$49,0))</f>
        <v>Mumbai</v>
      </c>
      <c r="E3728" s="11">
        <v>46049</v>
      </c>
      <c r="F3728" s="11">
        <v>46072</v>
      </c>
      <c r="G3728" s="11">
        <v>46077</v>
      </c>
      <c r="H3728" s="13">
        <f>DATE(YEAR(F3728),MONTH(F3728),1)</f>
        <v>46054</v>
      </c>
      <c r="I3728" s="2">
        <f>G3728-F3728</f>
        <v>5</v>
      </c>
      <c r="J3728" s="2">
        <f>F3728-E3728</f>
        <v>23</v>
      </c>
      <c r="K3728" s="2" t="s">
        <v>2646</v>
      </c>
      <c r="L3728" s="2">
        <v>1</v>
      </c>
      <c r="M3728" s="2">
        <v>2</v>
      </c>
      <c r="N3728" s="2">
        <v>0</v>
      </c>
      <c r="O3728" s="2" t="s">
        <v>2670</v>
      </c>
      <c r="P3728" s="2" t="s">
        <v>2652</v>
      </c>
      <c r="Q3728" s="2" t="s">
        <v>2649</v>
      </c>
      <c r="R3728" s="3">
        <v>16450</v>
      </c>
      <c r="S3728" s="3">
        <f>I3728*L3728*R3728</f>
        <v>82250</v>
      </c>
      <c r="T3728" s="2">
        <f>M3728+N3728</f>
        <v>2</v>
      </c>
    </row>
    <row r="3729" spans="1:20" x14ac:dyDescent="0.2">
      <c r="A3729" s="2" t="s">
        <v>6393</v>
      </c>
      <c r="B3729" s="2" t="s">
        <v>2247</v>
      </c>
      <c r="C3729" s="2" t="s">
        <v>47</v>
      </c>
      <c r="D3729" s="2" t="str">
        <f>INDEX(Hotels!$C$2:$C$49,MATCH(C3729,Hotels!$A$2:$A$49,0))</f>
        <v>Agra</v>
      </c>
      <c r="E3729" s="11">
        <v>46049</v>
      </c>
      <c r="F3729" s="11">
        <v>46133</v>
      </c>
      <c r="G3729" s="11">
        <v>46136</v>
      </c>
      <c r="H3729" s="13">
        <f>DATE(YEAR(F3729),MONTH(F3729),1)</f>
        <v>46113</v>
      </c>
      <c r="I3729" s="2">
        <f>G3729-F3729</f>
        <v>3</v>
      </c>
      <c r="J3729" s="2">
        <f>F3729-E3729</f>
        <v>84</v>
      </c>
      <c r="K3729" s="2" t="s">
        <v>2668</v>
      </c>
      <c r="L3729" s="2">
        <v>2</v>
      </c>
      <c r="M3729" s="2">
        <v>4</v>
      </c>
      <c r="N3729" s="2">
        <v>0</v>
      </c>
      <c r="O3729" s="2" t="s">
        <v>2658</v>
      </c>
      <c r="P3729" s="2" t="s">
        <v>2656</v>
      </c>
      <c r="Q3729" s="2" t="s">
        <v>2649</v>
      </c>
      <c r="R3729" s="3">
        <v>4450</v>
      </c>
      <c r="S3729" s="3">
        <f>I3729*L3729*R3729</f>
        <v>26700</v>
      </c>
      <c r="T3729" s="2">
        <f>M3729+N3729</f>
        <v>4</v>
      </c>
    </row>
    <row r="3730" spans="1:20" x14ac:dyDescent="0.2">
      <c r="A3730" s="2" t="s">
        <v>6394</v>
      </c>
      <c r="B3730" s="2" t="s">
        <v>2581</v>
      </c>
      <c r="C3730" s="2" t="s">
        <v>37</v>
      </c>
      <c r="D3730" s="2" t="str">
        <f>INDEX(Hotels!$C$2:$C$49,MATCH(C3730,Hotels!$A$2:$A$49,0))</f>
        <v>Udaipur</v>
      </c>
      <c r="E3730" s="11">
        <v>46049</v>
      </c>
      <c r="F3730" s="11">
        <v>46070</v>
      </c>
      <c r="G3730" s="11">
        <v>46074</v>
      </c>
      <c r="H3730" s="13">
        <f>DATE(YEAR(F3730),MONTH(F3730),1)</f>
        <v>46054</v>
      </c>
      <c r="I3730" s="2">
        <f>G3730-F3730</f>
        <v>4</v>
      </c>
      <c r="J3730" s="2">
        <f>F3730-E3730</f>
        <v>21</v>
      </c>
      <c r="K3730" s="2" t="s">
        <v>2668</v>
      </c>
      <c r="L3730" s="2">
        <v>1</v>
      </c>
      <c r="M3730" s="2">
        <v>2</v>
      </c>
      <c r="N3730" s="2">
        <v>0</v>
      </c>
      <c r="O3730" s="2" t="s">
        <v>2689</v>
      </c>
      <c r="P3730" s="2" t="s">
        <v>2652</v>
      </c>
      <c r="Q3730" s="2" t="s">
        <v>2649</v>
      </c>
      <c r="R3730" s="3">
        <v>13800</v>
      </c>
      <c r="S3730" s="3">
        <f>I3730*L3730*R3730</f>
        <v>55200</v>
      </c>
      <c r="T3730" s="2">
        <f>M3730+N3730</f>
        <v>2</v>
      </c>
    </row>
    <row r="3731" spans="1:20" x14ac:dyDescent="0.2">
      <c r="A3731" s="2" t="s">
        <v>6395</v>
      </c>
      <c r="B3731" s="2" t="s">
        <v>699</v>
      </c>
      <c r="C3731" s="2" t="s">
        <v>67</v>
      </c>
      <c r="D3731" s="2" t="str">
        <f>INDEX(Hotels!$C$2:$C$49,MATCH(C3731,Hotels!$A$2:$A$49,0))</f>
        <v>New Delhi</v>
      </c>
      <c r="E3731" s="11">
        <v>46050</v>
      </c>
      <c r="F3731" s="11">
        <v>46050</v>
      </c>
      <c r="G3731" s="11">
        <v>46052</v>
      </c>
      <c r="H3731" s="13">
        <f>DATE(YEAR(F3731),MONTH(F3731),1)</f>
        <v>46023</v>
      </c>
      <c r="I3731" s="2">
        <f>G3731-F3731</f>
        <v>2</v>
      </c>
      <c r="J3731" s="2">
        <f>F3731-E3731</f>
        <v>0</v>
      </c>
      <c r="K3731" s="2" t="s">
        <v>2655</v>
      </c>
      <c r="L3731" s="2">
        <v>1</v>
      </c>
      <c r="M3731" s="2">
        <v>1</v>
      </c>
      <c r="N3731" s="2">
        <v>0</v>
      </c>
      <c r="O3731" s="2" t="s">
        <v>2689</v>
      </c>
      <c r="P3731" s="2" t="s">
        <v>2656</v>
      </c>
      <c r="Q3731" s="2" t="s">
        <v>2649</v>
      </c>
      <c r="R3731" s="3">
        <v>7200</v>
      </c>
      <c r="S3731" s="3">
        <f>I3731*L3731*R3731</f>
        <v>14400</v>
      </c>
      <c r="T3731" s="2">
        <f>M3731+N3731</f>
        <v>1</v>
      </c>
    </row>
    <row r="3732" spans="1:20" x14ac:dyDescent="0.2">
      <c r="A3732" s="2" t="s">
        <v>6396</v>
      </c>
      <c r="B3732" s="2" t="s">
        <v>699</v>
      </c>
      <c r="C3732" s="2" t="s">
        <v>69</v>
      </c>
      <c r="D3732" s="2" t="str">
        <f>INDEX(Hotels!$C$2:$C$49,MATCH(C3732,Hotels!$A$2:$A$49,0))</f>
        <v>New Delhi</v>
      </c>
      <c r="E3732" s="11">
        <v>46050</v>
      </c>
      <c r="F3732" s="11">
        <v>46059</v>
      </c>
      <c r="G3732" s="11">
        <v>46060</v>
      </c>
      <c r="H3732" s="13">
        <f>DATE(YEAR(F3732),MONTH(F3732),1)</f>
        <v>46054</v>
      </c>
      <c r="I3732" s="2">
        <f>G3732-F3732</f>
        <v>1</v>
      </c>
      <c r="J3732" s="2">
        <f>F3732-E3732</f>
        <v>9</v>
      </c>
      <c r="K3732" s="2" t="s">
        <v>2655</v>
      </c>
      <c r="L3732" s="2">
        <v>1</v>
      </c>
      <c r="M3732" s="2">
        <v>1</v>
      </c>
      <c r="N3732" s="2">
        <v>0</v>
      </c>
      <c r="O3732" s="2" t="s">
        <v>2689</v>
      </c>
      <c r="P3732" s="2" t="s">
        <v>2648</v>
      </c>
      <c r="Q3732" s="2" t="s">
        <v>2653</v>
      </c>
      <c r="R3732" s="3">
        <v>22350</v>
      </c>
      <c r="S3732" s="3">
        <f>I3732*L3732*R3732</f>
        <v>22350</v>
      </c>
      <c r="T3732" s="2">
        <f>M3732+N3732</f>
        <v>1</v>
      </c>
    </row>
    <row r="3733" spans="1:20" x14ac:dyDescent="0.2">
      <c r="A3733" s="2" t="s">
        <v>6397</v>
      </c>
      <c r="B3733" s="2" t="s">
        <v>755</v>
      </c>
      <c r="C3733" s="2" t="s">
        <v>32</v>
      </c>
      <c r="D3733" s="2" t="str">
        <f>INDEX(Hotels!$C$2:$C$49,MATCH(C3733,Hotels!$A$2:$A$49,0))</f>
        <v>Jaipur</v>
      </c>
      <c r="E3733" s="11">
        <v>46050</v>
      </c>
      <c r="F3733" s="11">
        <v>46143</v>
      </c>
      <c r="G3733" s="11">
        <v>46147</v>
      </c>
      <c r="H3733" s="13">
        <f>DATE(YEAR(F3733),MONTH(F3733),1)</f>
        <v>46143</v>
      </c>
      <c r="I3733" s="2">
        <f>G3733-F3733</f>
        <v>4</v>
      </c>
      <c r="J3733" s="2">
        <f>F3733-E3733</f>
        <v>93</v>
      </c>
      <c r="K3733" s="2" t="s">
        <v>2666</v>
      </c>
      <c r="L3733" s="2">
        <v>1</v>
      </c>
      <c r="M3733" s="2">
        <v>2</v>
      </c>
      <c r="N3733" s="2">
        <v>1</v>
      </c>
      <c r="O3733" s="2" t="s">
        <v>2689</v>
      </c>
      <c r="P3733" s="2" t="s">
        <v>2652</v>
      </c>
      <c r="Q3733" s="2" t="s">
        <v>2649</v>
      </c>
      <c r="R3733" s="3">
        <v>12700</v>
      </c>
      <c r="S3733" s="3">
        <f>I3733*L3733*R3733</f>
        <v>50800</v>
      </c>
      <c r="T3733" s="2">
        <f>M3733+N3733</f>
        <v>3</v>
      </c>
    </row>
    <row r="3734" spans="1:20" x14ac:dyDescent="0.2">
      <c r="A3734" s="2" t="s">
        <v>6398</v>
      </c>
      <c r="B3734" s="2" t="s">
        <v>1462</v>
      </c>
      <c r="C3734" s="2" t="s">
        <v>83</v>
      </c>
      <c r="D3734" s="2" t="str">
        <f>INDEX(Hotels!$C$2:$C$49,MATCH(C3734,Hotels!$A$2:$A$49,0))</f>
        <v>Kochi</v>
      </c>
      <c r="E3734" s="11">
        <v>46050</v>
      </c>
      <c r="F3734" s="11">
        <v>46097</v>
      </c>
      <c r="G3734" s="11">
        <v>46099</v>
      </c>
      <c r="H3734" s="13">
        <f>DATE(YEAR(F3734),MONTH(F3734),1)</f>
        <v>46082</v>
      </c>
      <c r="I3734" s="2">
        <f>G3734-F3734</f>
        <v>2</v>
      </c>
      <c r="J3734" s="2">
        <f>F3734-E3734</f>
        <v>47</v>
      </c>
      <c r="K3734" s="2" t="s">
        <v>2655</v>
      </c>
      <c r="L3734" s="2">
        <v>1</v>
      </c>
      <c r="M3734" s="2">
        <v>1</v>
      </c>
      <c r="N3734" s="2">
        <v>0</v>
      </c>
      <c r="O3734" s="2" t="s">
        <v>2670</v>
      </c>
      <c r="P3734" s="2" t="s">
        <v>2652</v>
      </c>
      <c r="Q3734" s="2" t="s">
        <v>2649</v>
      </c>
      <c r="R3734" s="3">
        <v>14700</v>
      </c>
      <c r="S3734" s="3">
        <f>I3734*L3734*R3734</f>
        <v>29400</v>
      </c>
      <c r="T3734" s="2">
        <f>M3734+N3734</f>
        <v>1</v>
      </c>
    </row>
    <row r="3735" spans="1:20" x14ac:dyDescent="0.2">
      <c r="A3735" s="2" t="s">
        <v>6399</v>
      </c>
      <c r="B3735" s="2" t="s">
        <v>1468</v>
      </c>
      <c r="C3735" s="2" t="s">
        <v>9</v>
      </c>
      <c r="D3735" s="2" t="str">
        <f>INDEX(Hotels!$C$2:$C$49,MATCH(C3735,Hotels!$A$2:$A$49,0))</f>
        <v>Goa</v>
      </c>
      <c r="E3735" s="11">
        <v>46050</v>
      </c>
      <c r="F3735" s="11">
        <v>46054</v>
      </c>
      <c r="G3735" s="11">
        <v>46058</v>
      </c>
      <c r="H3735" s="13">
        <f>DATE(YEAR(F3735),MONTH(F3735),1)</f>
        <v>46054</v>
      </c>
      <c r="I3735" s="2">
        <f>G3735-F3735</f>
        <v>4</v>
      </c>
      <c r="J3735" s="2">
        <f>F3735-E3735</f>
        <v>4</v>
      </c>
      <c r="K3735" s="2" t="s">
        <v>2646</v>
      </c>
      <c r="L3735" s="2">
        <v>1</v>
      </c>
      <c r="M3735" s="2">
        <v>3</v>
      </c>
      <c r="N3735" s="2">
        <v>0</v>
      </c>
      <c r="O3735" s="2" t="s">
        <v>2647</v>
      </c>
      <c r="P3735" s="2" t="s">
        <v>2662</v>
      </c>
      <c r="Q3735" s="2" t="s">
        <v>2649</v>
      </c>
      <c r="R3735" s="3">
        <v>13200</v>
      </c>
      <c r="S3735" s="3">
        <f>I3735*L3735*R3735</f>
        <v>52800</v>
      </c>
      <c r="T3735" s="2">
        <f>M3735+N3735</f>
        <v>3</v>
      </c>
    </row>
    <row r="3736" spans="1:20" x14ac:dyDescent="0.2">
      <c r="A3736" s="2" t="s">
        <v>6400</v>
      </c>
      <c r="B3736" s="2" t="s">
        <v>1557</v>
      </c>
      <c r="C3736" s="2" t="s">
        <v>69</v>
      </c>
      <c r="D3736" s="2" t="str">
        <f>INDEX(Hotels!$C$2:$C$49,MATCH(C3736,Hotels!$A$2:$A$49,0))</f>
        <v>New Delhi</v>
      </c>
      <c r="E3736" s="11">
        <v>46050</v>
      </c>
      <c r="F3736" s="11">
        <v>46067</v>
      </c>
      <c r="G3736" s="11">
        <v>46071</v>
      </c>
      <c r="H3736" s="13">
        <f>DATE(YEAR(F3736),MONTH(F3736),1)</f>
        <v>46054</v>
      </c>
      <c r="I3736" s="2">
        <f>G3736-F3736</f>
        <v>4</v>
      </c>
      <c r="J3736" s="2">
        <f>F3736-E3736</f>
        <v>17</v>
      </c>
      <c r="K3736" s="2" t="s">
        <v>2668</v>
      </c>
      <c r="L3736" s="2">
        <v>1</v>
      </c>
      <c r="M3736" s="2">
        <v>2</v>
      </c>
      <c r="N3736" s="2">
        <v>0</v>
      </c>
      <c r="O3736" s="2" t="s">
        <v>2683</v>
      </c>
      <c r="P3736" s="2" t="s">
        <v>2672</v>
      </c>
      <c r="Q3736" s="2" t="s">
        <v>2649</v>
      </c>
      <c r="R3736" s="3">
        <v>15250</v>
      </c>
      <c r="S3736" s="3">
        <f>I3736*L3736*R3736</f>
        <v>61000</v>
      </c>
      <c r="T3736" s="2">
        <f>M3736+N3736</f>
        <v>2</v>
      </c>
    </row>
    <row r="3737" spans="1:20" x14ac:dyDescent="0.2">
      <c r="A3737" s="2" t="s">
        <v>6401</v>
      </c>
      <c r="B3737" s="2" t="s">
        <v>1696</v>
      </c>
      <c r="C3737" s="2" t="s">
        <v>81</v>
      </c>
      <c r="D3737" s="2" t="str">
        <f>INDEX(Hotels!$C$2:$C$49,MATCH(C3737,Hotels!$A$2:$A$49,0))</f>
        <v>Bengaluru</v>
      </c>
      <c r="E3737" s="11">
        <v>46050</v>
      </c>
      <c r="F3737" s="11">
        <v>46094</v>
      </c>
      <c r="G3737" s="11">
        <v>46099</v>
      </c>
      <c r="H3737" s="13">
        <f>DATE(YEAR(F3737),MONTH(F3737),1)</f>
        <v>46082</v>
      </c>
      <c r="I3737" s="2">
        <f>G3737-F3737</f>
        <v>5</v>
      </c>
      <c r="J3737" s="2">
        <f>F3737-E3737</f>
        <v>44</v>
      </c>
      <c r="K3737" s="2" t="s">
        <v>2668</v>
      </c>
      <c r="L3737" s="2">
        <v>1</v>
      </c>
      <c r="M3737" s="2">
        <v>2</v>
      </c>
      <c r="N3737" s="2">
        <v>0</v>
      </c>
      <c r="O3737" s="2" t="s">
        <v>2683</v>
      </c>
      <c r="P3737" s="2" t="s">
        <v>2648</v>
      </c>
      <c r="Q3737" s="2" t="s">
        <v>2653</v>
      </c>
      <c r="R3737" s="3">
        <v>15550</v>
      </c>
      <c r="S3737" s="3">
        <f>I3737*L3737*R3737</f>
        <v>77750</v>
      </c>
      <c r="T3737" s="2">
        <f>M3737+N3737</f>
        <v>2</v>
      </c>
    </row>
    <row r="3738" spans="1:20" x14ac:dyDescent="0.2">
      <c r="A3738" s="2" t="s">
        <v>6402</v>
      </c>
      <c r="B3738" s="2" t="s">
        <v>2101</v>
      </c>
      <c r="C3738" s="2" t="s">
        <v>26</v>
      </c>
      <c r="D3738" s="2" t="str">
        <f>INDEX(Hotels!$C$2:$C$49,MATCH(C3738,Hotels!$A$2:$A$49,0))</f>
        <v>Jaipur</v>
      </c>
      <c r="E3738" s="11">
        <v>46050</v>
      </c>
      <c r="F3738" s="11">
        <v>46058</v>
      </c>
      <c r="G3738" s="11">
        <v>46060</v>
      </c>
      <c r="H3738" s="13">
        <f>DATE(YEAR(F3738),MONTH(F3738),1)</f>
        <v>46054</v>
      </c>
      <c r="I3738" s="2">
        <f>G3738-F3738</f>
        <v>2</v>
      </c>
      <c r="J3738" s="2">
        <f>F3738-E3738</f>
        <v>8</v>
      </c>
      <c r="K3738" s="2" t="s">
        <v>2646</v>
      </c>
      <c r="L3738" s="2">
        <v>1</v>
      </c>
      <c r="M3738" s="2">
        <v>1</v>
      </c>
      <c r="N3738" s="2">
        <v>0</v>
      </c>
      <c r="O3738" s="2" t="s">
        <v>2658</v>
      </c>
      <c r="P3738" s="2" t="s">
        <v>2652</v>
      </c>
      <c r="Q3738" s="2" t="s">
        <v>2649</v>
      </c>
      <c r="R3738" s="3">
        <v>23950</v>
      </c>
      <c r="S3738" s="3">
        <f>I3738*L3738*R3738</f>
        <v>47900</v>
      </c>
      <c r="T3738" s="2">
        <f>M3738+N3738</f>
        <v>1</v>
      </c>
    </row>
    <row r="3739" spans="1:20" x14ac:dyDescent="0.2">
      <c r="A3739" s="2" t="s">
        <v>6403</v>
      </c>
      <c r="B3739" s="2" t="s">
        <v>2413</v>
      </c>
      <c r="C3739" s="2" t="s">
        <v>116</v>
      </c>
      <c r="D3739" s="2" t="str">
        <f>INDEX(Hotels!$C$2:$C$49,MATCH(C3739,Hotels!$A$2:$A$49,0))</f>
        <v>Rishikesh</v>
      </c>
      <c r="E3739" s="11">
        <v>46050</v>
      </c>
      <c r="F3739" s="11">
        <v>46120</v>
      </c>
      <c r="G3739" s="11">
        <v>46124</v>
      </c>
      <c r="H3739" s="13">
        <f>DATE(YEAR(F3739),MONTH(F3739),1)</f>
        <v>46113</v>
      </c>
      <c r="I3739" s="2">
        <f>G3739-F3739</f>
        <v>4</v>
      </c>
      <c r="J3739" s="2">
        <f>F3739-E3739</f>
        <v>70</v>
      </c>
      <c r="K3739" s="2" t="s">
        <v>2655</v>
      </c>
      <c r="L3739" s="2">
        <v>3</v>
      </c>
      <c r="M3739" s="2">
        <v>6</v>
      </c>
      <c r="N3739" s="2">
        <v>0</v>
      </c>
      <c r="O3739" s="2" t="s">
        <v>2658</v>
      </c>
      <c r="P3739" s="2" t="s">
        <v>2652</v>
      </c>
      <c r="Q3739" s="2" t="s">
        <v>2649</v>
      </c>
      <c r="R3739" s="3">
        <v>6150</v>
      </c>
      <c r="S3739" s="3">
        <f>I3739*L3739*R3739</f>
        <v>73800</v>
      </c>
      <c r="T3739" s="2">
        <f>M3739+N3739</f>
        <v>6</v>
      </c>
    </row>
    <row r="3740" spans="1:20" x14ac:dyDescent="0.2">
      <c r="A3740" s="2" t="s">
        <v>6404</v>
      </c>
      <c r="B3740" s="2" t="s">
        <v>412</v>
      </c>
      <c r="C3740" s="2" t="s">
        <v>83</v>
      </c>
      <c r="D3740" s="2" t="str">
        <f>INDEX(Hotels!$C$2:$C$49,MATCH(C3740,Hotels!$A$2:$A$49,0))</f>
        <v>Kochi</v>
      </c>
      <c r="E3740" s="11">
        <v>46051</v>
      </c>
      <c r="F3740" s="11">
        <v>46062</v>
      </c>
      <c r="G3740" s="11">
        <v>46063</v>
      </c>
      <c r="H3740" s="13">
        <f>DATE(YEAR(F3740),MONTH(F3740),1)</f>
        <v>46054</v>
      </c>
      <c r="I3740" s="2">
        <f>G3740-F3740</f>
        <v>1</v>
      </c>
      <c r="J3740" s="2">
        <f>F3740-E3740</f>
        <v>11</v>
      </c>
      <c r="K3740" s="2" t="s">
        <v>2668</v>
      </c>
      <c r="L3740" s="2">
        <v>1</v>
      </c>
      <c r="M3740" s="2">
        <v>1</v>
      </c>
      <c r="N3740" s="2">
        <v>0</v>
      </c>
      <c r="O3740" s="2" t="s">
        <v>2732</v>
      </c>
      <c r="P3740" s="2" t="s">
        <v>2656</v>
      </c>
      <c r="Q3740" s="2" t="s">
        <v>2649</v>
      </c>
      <c r="R3740" s="3">
        <v>10650</v>
      </c>
      <c r="S3740" s="3">
        <f>I3740*L3740*R3740</f>
        <v>10650</v>
      </c>
      <c r="T3740" s="2">
        <f>M3740+N3740</f>
        <v>1</v>
      </c>
    </row>
    <row r="3741" spans="1:20" x14ac:dyDescent="0.2">
      <c r="A3741" s="2" t="s">
        <v>6405</v>
      </c>
      <c r="B3741" s="2" t="s">
        <v>811</v>
      </c>
      <c r="C3741" s="2" t="s">
        <v>81</v>
      </c>
      <c r="D3741" s="2" t="str">
        <f>INDEX(Hotels!$C$2:$C$49,MATCH(C3741,Hotels!$A$2:$A$49,0))</f>
        <v>Bengaluru</v>
      </c>
      <c r="E3741" s="11">
        <v>46051</v>
      </c>
      <c r="F3741" s="11">
        <v>46057</v>
      </c>
      <c r="G3741" s="11">
        <v>46058</v>
      </c>
      <c r="H3741" s="13">
        <f>DATE(YEAR(F3741),MONTH(F3741),1)</f>
        <v>46054</v>
      </c>
      <c r="I3741" s="2">
        <f>G3741-F3741</f>
        <v>1</v>
      </c>
      <c r="J3741" s="2">
        <f>F3741-E3741</f>
        <v>6</v>
      </c>
      <c r="K3741" s="2" t="s">
        <v>2646</v>
      </c>
      <c r="L3741" s="2">
        <v>1</v>
      </c>
      <c r="M3741" s="2">
        <v>1</v>
      </c>
      <c r="N3741" s="2">
        <v>0</v>
      </c>
      <c r="O3741" s="2" t="s">
        <v>2732</v>
      </c>
      <c r="P3741" s="2" t="s">
        <v>2652</v>
      </c>
      <c r="Q3741" s="2" t="s">
        <v>2649</v>
      </c>
      <c r="R3741" s="3">
        <v>32800</v>
      </c>
      <c r="S3741" s="3">
        <f>I3741*L3741*R3741</f>
        <v>32800</v>
      </c>
      <c r="T3741" s="2">
        <f>M3741+N3741</f>
        <v>1</v>
      </c>
    </row>
    <row r="3742" spans="1:20" x14ac:dyDescent="0.2">
      <c r="A3742" s="2" t="s">
        <v>6406</v>
      </c>
      <c r="B3742" s="2" t="s">
        <v>1055</v>
      </c>
      <c r="C3742" s="2" t="s">
        <v>13</v>
      </c>
      <c r="D3742" s="2" t="str">
        <f>INDEX(Hotels!$C$2:$C$49,MATCH(C3742,Hotels!$A$2:$A$49,0))</f>
        <v>Goa</v>
      </c>
      <c r="E3742" s="11">
        <v>46051</v>
      </c>
      <c r="F3742" s="11">
        <v>46055</v>
      </c>
      <c r="G3742" s="11">
        <v>46058</v>
      </c>
      <c r="H3742" s="13">
        <f>DATE(YEAR(F3742),MONTH(F3742),1)</f>
        <v>46054</v>
      </c>
      <c r="I3742" s="2">
        <f>G3742-F3742</f>
        <v>3</v>
      </c>
      <c r="J3742" s="2">
        <f>F3742-E3742</f>
        <v>4</v>
      </c>
      <c r="K3742" s="2" t="s">
        <v>2655</v>
      </c>
      <c r="L3742" s="2">
        <v>1</v>
      </c>
      <c r="M3742" s="2">
        <v>1</v>
      </c>
      <c r="N3742" s="2">
        <v>0</v>
      </c>
      <c r="O3742" s="2" t="s">
        <v>2732</v>
      </c>
      <c r="P3742" s="2" t="s">
        <v>2648</v>
      </c>
      <c r="Q3742" s="2" t="s">
        <v>2653</v>
      </c>
      <c r="R3742" s="3">
        <v>16400</v>
      </c>
      <c r="S3742" s="3">
        <f>I3742*L3742*R3742</f>
        <v>49200</v>
      </c>
      <c r="T3742" s="2">
        <f>M3742+N3742</f>
        <v>1</v>
      </c>
    </row>
    <row r="3743" spans="1:20" x14ac:dyDescent="0.2">
      <c r="A3743" s="2" t="s">
        <v>6407</v>
      </c>
      <c r="B3743" s="2" t="s">
        <v>1061</v>
      </c>
      <c r="C3743" s="2" t="s">
        <v>13</v>
      </c>
      <c r="D3743" s="2" t="str">
        <f>INDEX(Hotels!$C$2:$C$49,MATCH(C3743,Hotels!$A$2:$A$49,0))</f>
        <v>Goa</v>
      </c>
      <c r="E3743" s="11">
        <v>46051</v>
      </c>
      <c r="F3743" s="11">
        <v>46078</v>
      </c>
      <c r="G3743" s="11">
        <v>46081</v>
      </c>
      <c r="H3743" s="13">
        <f>DATE(YEAR(F3743),MONTH(F3743),1)</f>
        <v>46054</v>
      </c>
      <c r="I3743" s="2">
        <f>G3743-F3743</f>
        <v>3</v>
      </c>
      <c r="J3743" s="2">
        <f>F3743-E3743</f>
        <v>27</v>
      </c>
      <c r="K3743" s="2" t="s">
        <v>2666</v>
      </c>
      <c r="L3743" s="2">
        <v>1</v>
      </c>
      <c r="M3743" s="2">
        <v>1</v>
      </c>
      <c r="N3743" s="2">
        <v>0</v>
      </c>
      <c r="O3743" s="2" t="s">
        <v>2661</v>
      </c>
      <c r="P3743" s="2" t="s">
        <v>2652</v>
      </c>
      <c r="Q3743" s="2" t="s">
        <v>2649</v>
      </c>
      <c r="R3743" s="3">
        <v>35800</v>
      </c>
      <c r="S3743" s="3">
        <f>I3743*L3743*R3743</f>
        <v>107400</v>
      </c>
      <c r="T3743" s="2">
        <f>M3743+N3743</f>
        <v>1</v>
      </c>
    </row>
    <row r="3744" spans="1:20" x14ac:dyDescent="0.2">
      <c r="A3744" s="2" t="s">
        <v>6408</v>
      </c>
      <c r="B3744" s="2" t="s">
        <v>1138</v>
      </c>
      <c r="C3744" s="2" t="s">
        <v>87</v>
      </c>
      <c r="D3744" s="2" t="str">
        <f>INDEX(Hotels!$C$2:$C$49,MATCH(C3744,Hotels!$A$2:$A$49,0))</f>
        <v>Kochi</v>
      </c>
      <c r="E3744" s="11">
        <v>46051</v>
      </c>
      <c r="F3744" s="11">
        <v>46052</v>
      </c>
      <c r="G3744" s="11">
        <v>46053</v>
      </c>
      <c r="H3744" s="13">
        <f>DATE(YEAR(F3744),MONTH(F3744),1)</f>
        <v>46023</v>
      </c>
      <c r="I3744" s="2">
        <f>G3744-F3744</f>
        <v>1</v>
      </c>
      <c r="J3744" s="2">
        <f>F3744-E3744</f>
        <v>1</v>
      </c>
      <c r="K3744" s="2" t="s">
        <v>2655</v>
      </c>
      <c r="L3744" s="2">
        <v>1</v>
      </c>
      <c r="M3744" s="2">
        <v>1</v>
      </c>
      <c r="N3744" s="2">
        <v>0</v>
      </c>
      <c r="O3744" s="2" t="s">
        <v>2732</v>
      </c>
      <c r="P3744" s="2" t="s">
        <v>2662</v>
      </c>
      <c r="Q3744" s="2" t="s">
        <v>2649</v>
      </c>
      <c r="R3744" s="3">
        <v>8350</v>
      </c>
      <c r="S3744" s="3">
        <f>I3744*L3744*R3744</f>
        <v>8350</v>
      </c>
      <c r="T3744" s="2">
        <f>M3744+N3744</f>
        <v>1</v>
      </c>
    </row>
    <row r="3745" spans="1:20" x14ac:dyDescent="0.2">
      <c r="A3745" s="2" t="s">
        <v>6409</v>
      </c>
      <c r="B3745" s="2" t="s">
        <v>1409</v>
      </c>
      <c r="C3745" s="2" t="s">
        <v>29</v>
      </c>
      <c r="D3745" s="2" t="str">
        <f>INDEX(Hotels!$C$2:$C$49,MATCH(C3745,Hotels!$A$2:$A$49,0))</f>
        <v>Jaipur</v>
      </c>
      <c r="E3745" s="11">
        <v>46051</v>
      </c>
      <c r="F3745" s="11">
        <v>46132</v>
      </c>
      <c r="G3745" s="11">
        <v>46137</v>
      </c>
      <c r="H3745" s="13">
        <f>DATE(YEAR(F3745),MONTH(F3745),1)</f>
        <v>46113</v>
      </c>
      <c r="I3745" s="2">
        <f>G3745-F3745</f>
        <v>5</v>
      </c>
      <c r="J3745" s="2">
        <f>F3745-E3745</f>
        <v>81</v>
      </c>
      <c r="K3745" s="2" t="s">
        <v>2668</v>
      </c>
      <c r="L3745" s="2">
        <v>1</v>
      </c>
      <c r="M3745" s="2">
        <v>1</v>
      </c>
      <c r="N3745" s="2">
        <v>0</v>
      </c>
      <c r="O3745" s="2" t="s">
        <v>2683</v>
      </c>
      <c r="P3745" s="2" t="s">
        <v>2652</v>
      </c>
      <c r="Q3745" s="2" t="s">
        <v>2649</v>
      </c>
      <c r="R3745" s="3">
        <v>5750</v>
      </c>
      <c r="S3745" s="3">
        <f>I3745*L3745*R3745</f>
        <v>28750</v>
      </c>
      <c r="T3745" s="2">
        <f>M3745+N3745</f>
        <v>1</v>
      </c>
    </row>
    <row r="3746" spans="1:20" x14ac:dyDescent="0.2">
      <c r="A3746" s="2" t="s">
        <v>6410</v>
      </c>
      <c r="B3746" s="2" t="s">
        <v>1483</v>
      </c>
      <c r="C3746" s="2" t="s">
        <v>26</v>
      </c>
      <c r="D3746" s="2" t="str">
        <f>INDEX(Hotels!$C$2:$C$49,MATCH(C3746,Hotels!$A$2:$A$49,0))</f>
        <v>Jaipur</v>
      </c>
      <c r="E3746" s="11">
        <v>46051</v>
      </c>
      <c r="F3746" s="11">
        <v>46065</v>
      </c>
      <c r="G3746" s="11">
        <v>46070</v>
      </c>
      <c r="H3746" s="13">
        <f>DATE(YEAR(F3746),MONTH(F3746),1)</f>
        <v>46054</v>
      </c>
      <c r="I3746" s="2">
        <f>G3746-F3746</f>
        <v>5</v>
      </c>
      <c r="J3746" s="2">
        <f>F3746-E3746</f>
        <v>14</v>
      </c>
      <c r="K3746" s="2" t="s">
        <v>2655</v>
      </c>
      <c r="L3746" s="2">
        <v>1</v>
      </c>
      <c r="M3746" s="2">
        <v>2</v>
      </c>
      <c r="N3746" s="2">
        <v>3</v>
      </c>
      <c r="O3746" s="2" t="s">
        <v>2683</v>
      </c>
      <c r="P3746" s="2" t="s">
        <v>2656</v>
      </c>
      <c r="Q3746" s="2" t="s">
        <v>2649</v>
      </c>
      <c r="R3746" s="3">
        <v>16200</v>
      </c>
      <c r="S3746" s="3">
        <f>I3746*L3746*R3746</f>
        <v>81000</v>
      </c>
      <c r="T3746" s="2">
        <f>M3746+N3746</f>
        <v>5</v>
      </c>
    </row>
    <row r="3747" spans="1:20" x14ac:dyDescent="0.2">
      <c r="A3747" s="2" t="s">
        <v>6411</v>
      </c>
      <c r="B3747" s="2" t="s">
        <v>1943</v>
      </c>
      <c r="C3747" s="2" t="s">
        <v>83</v>
      </c>
      <c r="D3747" s="2" t="str">
        <f>INDEX(Hotels!$C$2:$C$49,MATCH(C3747,Hotels!$A$2:$A$49,0))</f>
        <v>Kochi</v>
      </c>
      <c r="E3747" s="11">
        <v>46051</v>
      </c>
      <c r="F3747" s="11">
        <v>46053</v>
      </c>
      <c r="G3747" s="11">
        <v>46054</v>
      </c>
      <c r="H3747" s="13">
        <f>DATE(YEAR(F3747),MONTH(F3747),1)</f>
        <v>46023</v>
      </c>
      <c r="I3747" s="2">
        <f>G3747-F3747</f>
        <v>1</v>
      </c>
      <c r="J3747" s="2">
        <f>F3747-E3747</f>
        <v>2</v>
      </c>
      <c r="K3747" s="2" t="s">
        <v>2646</v>
      </c>
      <c r="L3747" s="2">
        <v>1</v>
      </c>
      <c r="M3747" s="2">
        <v>1</v>
      </c>
      <c r="N3747" s="2">
        <v>0</v>
      </c>
      <c r="O3747" s="2" t="s">
        <v>2661</v>
      </c>
      <c r="P3747" s="2" t="s">
        <v>2652</v>
      </c>
      <c r="Q3747" s="2" t="s">
        <v>2649</v>
      </c>
      <c r="R3747" s="3">
        <v>20550</v>
      </c>
      <c r="S3747" s="3">
        <f>I3747*L3747*R3747</f>
        <v>20550</v>
      </c>
      <c r="T3747" s="2">
        <f>M3747+N3747</f>
        <v>1</v>
      </c>
    </row>
    <row r="3748" spans="1:20" x14ac:dyDescent="0.2">
      <c r="A3748" s="2" t="s">
        <v>6412</v>
      </c>
      <c r="B3748" s="2" t="s">
        <v>2161</v>
      </c>
      <c r="C3748" s="2" t="s">
        <v>29</v>
      </c>
      <c r="D3748" s="2" t="str">
        <f>INDEX(Hotels!$C$2:$C$49,MATCH(C3748,Hotels!$A$2:$A$49,0))</f>
        <v>Jaipur</v>
      </c>
      <c r="E3748" s="11">
        <v>46051</v>
      </c>
      <c r="F3748" s="11">
        <v>46053</v>
      </c>
      <c r="G3748" s="11">
        <v>46055</v>
      </c>
      <c r="H3748" s="13">
        <f>DATE(YEAR(F3748),MONTH(F3748),1)</f>
        <v>46023</v>
      </c>
      <c r="I3748" s="2">
        <f>G3748-F3748</f>
        <v>2</v>
      </c>
      <c r="J3748" s="2">
        <f>F3748-E3748</f>
        <v>2</v>
      </c>
      <c r="K3748" s="2" t="s">
        <v>2668</v>
      </c>
      <c r="L3748" s="2">
        <v>1</v>
      </c>
      <c r="M3748" s="2">
        <v>1</v>
      </c>
      <c r="N3748" s="2">
        <v>0</v>
      </c>
      <c r="O3748" s="2" t="s">
        <v>2732</v>
      </c>
      <c r="P3748" s="2" t="s">
        <v>2659</v>
      </c>
      <c r="Q3748" s="2" t="s">
        <v>2649</v>
      </c>
      <c r="R3748" s="3">
        <v>6700</v>
      </c>
      <c r="S3748" s="3">
        <f>I3748*L3748*R3748</f>
        <v>13400</v>
      </c>
      <c r="T3748" s="2">
        <f>M3748+N3748</f>
        <v>1</v>
      </c>
    </row>
    <row r="3749" spans="1:20" x14ac:dyDescent="0.2">
      <c r="A3749" s="2" t="s">
        <v>6413</v>
      </c>
      <c r="B3749" s="2" t="s">
        <v>293</v>
      </c>
      <c r="C3749" s="2" t="s">
        <v>37</v>
      </c>
      <c r="D3749" s="2" t="str">
        <f>INDEX(Hotels!$C$2:$C$49,MATCH(C3749,Hotels!$A$2:$A$49,0))</f>
        <v>Udaipur</v>
      </c>
      <c r="E3749" s="11">
        <v>46052</v>
      </c>
      <c r="F3749" s="11">
        <v>46094</v>
      </c>
      <c r="G3749" s="11">
        <v>46099</v>
      </c>
      <c r="H3749" s="13">
        <f>DATE(YEAR(F3749),MONTH(F3749),1)</f>
        <v>46082</v>
      </c>
      <c r="I3749" s="2">
        <f>G3749-F3749</f>
        <v>5</v>
      </c>
      <c r="J3749" s="2">
        <f>F3749-E3749</f>
        <v>42</v>
      </c>
      <c r="K3749" s="2" t="s">
        <v>2668</v>
      </c>
      <c r="L3749" s="2">
        <v>1</v>
      </c>
      <c r="M3749" s="2">
        <v>2</v>
      </c>
      <c r="N3749" s="2">
        <v>2</v>
      </c>
      <c r="O3749" s="2" t="s">
        <v>2658</v>
      </c>
      <c r="P3749" s="2" t="s">
        <v>2652</v>
      </c>
      <c r="Q3749" s="2" t="s">
        <v>2649</v>
      </c>
      <c r="R3749" s="3">
        <v>13550</v>
      </c>
      <c r="S3749" s="3">
        <f>I3749*L3749*R3749</f>
        <v>67750</v>
      </c>
      <c r="T3749" s="2">
        <f>M3749+N3749</f>
        <v>4</v>
      </c>
    </row>
    <row r="3750" spans="1:20" x14ac:dyDescent="0.2">
      <c r="A3750" s="2" t="s">
        <v>6414</v>
      </c>
      <c r="B3750" s="2" t="s">
        <v>850</v>
      </c>
      <c r="C3750" s="2" t="s">
        <v>83</v>
      </c>
      <c r="D3750" s="2" t="str">
        <f>INDEX(Hotels!$C$2:$C$49,MATCH(C3750,Hotels!$A$2:$A$49,0))</f>
        <v>Kochi</v>
      </c>
      <c r="E3750" s="11">
        <v>46052</v>
      </c>
      <c r="F3750" s="11">
        <v>46127</v>
      </c>
      <c r="G3750" s="11">
        <v>46131</v>
      </c>
      <c r="H3750" s="13">
        <f>DATE(YEAR(F3750),MONTH(F3750),1)</f>
        <v>46113</v>
      </c>
      <c r="I3750" s="2">
        <f>G3750-F3750</f>
        <v>4</v>
      </c>
      <c r="J3750" s="2">
        <f>F3750-E3750</f>
        <v>75</v>
      </c>
      <c r="K3750" s="2" t="s">
        <v>2646</v>
      </c>
      <c r="L3750" s="2">
        <v>2</v>
      </c>
      <c r="M3750" s="2">
        <v>4</v>
      </c>
      <c r="N3750" s="2">
        <v>0</v>
      </c>
      <c r="O3750" s="2" t="s">
        <v>2670</v>
      </c>
      <c r="P3750" s="2" t="s">
        <v>2652</v>
      </c>
      <c r="Q3750" s="2" t="s">
        <v>2649</v>
      </c>
      <c r="R3750" s="3">
        <v>16400</v>
      </c>
      <c r="S3750" s="3">
        <f>I3750*L3750*R3750</f>
        <v>131200</v>
      </c>
      <c r="T3750" s="2">
        <f>M3750+N3750</f>
        <v>4</v>
      </c>
    </row>
    <row r="3751" spans="1:20" x14ac:dyDescent="0.2">
      <c r="A3751" s="2" t="s">
        <v>6415</v>
      </c>
      <c r="B3751" s="2" t="s">
        <v>974</v>
      </c>
      <c r="C3751" s="2" t="s">
        <v>81</v>
      </c>
      <c r="D3751" s="2" t="str">
        <f>INDEX(Hotels!$C$2:$C$49,MATCH(C3751,Hotels!$A$2:$A$49,0))</f>
        <v>Bengaluru</v>
      </c>
      <c r="E3751" s="11">
        <v>46052</v>
      </c>
      <c r="F3751" s="11">
        <v>46061</v>
      </c>
      <c r="G3751" s="11">
        <v>46062</v>
      </c>
      <c r="H3751" s="13">
        <f>DATE(YEAR(F3751),MONTH(F3751),1)</f>
        <v>46054</v>
      </c>
      <c r="I3751" s="2">
        <f>G3751-F3751</f>
        <v>1</v>
      </c>
      <c r="J3751" s="2">
        <f>F3751-E3751</f>
        <v>9</v>
      </c>
      <c r="K3751" s="2" t="s">
        <v>2655</v>
      </c>
      <c r="L3751" s="2">
        <v>1</v>
      </c>
      <c r="M3751" s="2">
        <v>1</v>
      </c>
      <c r="N3751" s="2">
        <v>0</v>
      </c>
      <c r="O3751" s="2" t="s">
        <v>2661</v>
      </c>
      <c r="P3751" s="2" t="s">
        <v>2662</v>
      </c>
      <c r="Q3751" s="2" t="s">
        <v>2649</v>
      </c>
      <c r="R3751" s="3">
        <v>22700</v>
      </c>
      <c r="S3751" s="3">
        <f>I3751*L3751*R3751</f>
        <v>22700</v>
      </c>
      <c r="T3751" s="2">
        <f>M3751+N3751</f>
        <v>1</v>
      </c>
    </row>
    <row r="3752" spans="1:20" x14ac:dyDescent="0.2">
      <c r="A3752" s="2" t="s">
        <v>6416</v>
      </c>
      <c r="B3752" s="2" t="s">
        <v>1028</v>
      </c>
      <c r="C3752" s="2" t="s">
        <v>37</v>
      </c>
      <c r="D3752" s="2" t="str">
        <f>INDEX(Hotels!$C$2:$C$49,MATCH(C3752,Hotels!$A$2:$A$49,0))</f>
        <v>Udaipur</v>
      </c>
      <c r="E3752" s="11">
        <v>46052</v>
      </c>
      <c r="F3752" s="11">
        <v>46059</v>
      </c>
      <c r="G3752" s="11">
        <v>46061</v>
      </c>
      <c r="H3752" s="13">
        <f>DATE(YEAR(F3752),MONTH(F3752),1)</f>
        <v>46054</v>
      </c>
      <c r="I3752" s="2">
        <f>G3752-F3752</f>
        <v>2</v>
      </c>
      <c r="J3752" s="2">
        <f>F3752-E3752</f>
        <v>7</v>
      </c>
      <c r="K3752" s="2" t="s">
        <v>2666</v>
      </c>
      <c r="L3752" s="2">
        <v>1</v>
      </c>
      <c r="M3752" s="2">
        <v>2</v>
      </c>
      <c r="N3752" s="2">
        <v>0</v>
      </c>
      <c r="O3752" s="2" t="s">
        <v>2647</v>
      </c>
      <c r="P3752" s="2" t="s">
        <v>2672</v>
      </c>
      <c r="Q3752" s="2" t="s">
        <v>2649</v>
      </c>
      <c r="R3752" s="3">
        <v>37600</v>
      </c>
      <c r="S3752" s="3">
        <f>I3752*L3752*R3752</f>
        <v>75200</v>
      </c>
      <c r="T3752" s="2">
        <f>M3752+N3752</f>
        <v>2</v>
      </c>
    </row>
    <row r="3753" spans="1:20" x14ac:dyDescent="0.2">
      <c r="A3753" s="2" t="s">
        <v>6417</v>
      </c>
      <c r="B3753" s="2" t="s">
        <v>1080</v>
      </c>
      <c r="C3753" s="2" t="s">
        <v>26</v>
      </c>
      <c r="D3753" s="2" t="str">
        <f>INDEX(Hotels!$C$2:$C$49,MATCH(C3753,Hotels!$A$2:$A$49,0))</f>
        <v>Jaipur</v>
      </c>
      <c r="E3753" s="11">
        <v>46052</v>
      </c>
      <c r="F3753" s="11">
        <v>46111</v>
      </c>
      <c r="G3753" s="11">
        <v>46114</v>
      </c>
      <c r="H3753" s="13">
        <f>DATE(YEAR(F3753),MONTH(F3753),1)</f>
        <v>46082</v>
      </c>
      <c r="I3753" s="2">
        <f>G3753-F3753</f>
        <v>3</v>
      </c>
      <c r="J3753" s="2">
        <f>F3753-E3753</f>
        <v>59</v>
      </c>
      <c r="K3753" s="2" t="s">
        <v>2646</v>
      </c>
      <c r="L3753" s="2">
        <v>1</v>
      </c>
      <c r="M3753" s="2">
        <v>2</v>
      </c>
      <c r="N3753" s="2">
        <v>0</v>
      </c>
      <c r="O3753" s="2" t="s">
        <v>2651</v>
      </c>
      <c r="P3753" s="2" t="s">
        <v>2652</v>
      </c>
      <c r="Q3753" s="2" t="s">
        <v>2649</v>
      </c>
      <c r="R3753" s="3">
        <v>23300</v>
      </c>
      <c r="S3753" s="3">
        <f>I3753*L3753*R3753</f>
        <v>69900</v>
      </c>
      <c r="T3753" s="2">
        <f>M3753+N3753</f>
        <v>2</v>
      </c>
    </row>
    <row r="3754" spans="1:20" x14ac:dyDescent="0.2">
      <c r="A3754" s="2" t="s">
        <v>6418</v>
      </c>
      <c r="B3754" s="2" t="s">
        <v>1549</v>
      </c>
      <c r="C3754" s="2" t="s">
        <v>106</v>
      </c>
      <c r="D3754" s="2" t="str">
        <f>INDEX(Hotels!$C$2:$C$49,MATCH(C3754,Hotels!$A$2:$A$49,0))</f>
        <v>Manali</v>
      </c>
      <c r="E3754" s="11">
        <v>46052</v>
      </c>
      <c r="F3754" s="11">
        <v>46065</v>
      </c>
      <c r="G3754" s="11">
        <v>46069</v>
      </c>
      <c r="H3754" s="13">
        <f>DATE(YEAR(F3754),MONTH(F3754),1)</f>
        <v>46054</v>
      </c>
      <c r="I3754" s="2">
        <f>G3754-F3754</f>
        <v>4</v>
      </c>
      <c r="J3754" s="2">
        <f>F3754-E3754</f>
        <v>13</v>
      </c>
      <c r="K3754" s="2" t="s">
        <v>2646</v>
      </c>
      <c r="L3754" s="2">
        <v>1</v>
      </c>
      <c r="M3754" s="2">
        <v>1</v>
      </c>
      <c r="N3754" s="2">
        <v>0</v>
      </c>
      <c r="O3754" s="2" t="s">
        <v>2689</v>
      </c>
      <c r="P3754" s="2" t="s">
        <v>2652</v>
      </c>
      <c r="Q3754" s="2" t="s">
        <v>2649</v>
      </c>
      <c r="R3754" s="3">
        <v>9600</v>
      </c>
      <c r="S3754" s="3">
        <f>I3754*L3754*R3754</f>
        <v>38400</v>
      </c>
      <c r="T3754" s="2">
        <f>M3754+N3754</f>
        <v>1</v>
      </c>
    </row>
    <row r="3755" spans="1:20" x14ac:dyDescent="0.2">
      <c r="A3755" s="2" t="s">
        <v>6419</v>
      </c>
      <c r="B3755" s="2" t="s">
        <v>2114</v>
      </c>
      <c r="C3755" s="2" t="s">
        <v>43</v>
      </c>
      <c r="D3755" s="2" t="str">
        <f>INDEX(Hotels!$C$2:$C$49,MATCH(C3755,Hotels!$A$2:$A$49,0))</f>
        <v>Agra</v>
      </c>
      <c r="E3755" s="11">
        <v>46052</v>
      </c>
      <c r="F3755" s="11">
        <v>46062</v>
      </c>
      <c r="G3755" s="11">
        <v>46066</v>
      </c>
      <c r="H3755" s="13">
        <f>DATE(YEAR(F3755),MONTH(F3755),1)</f>
        <v>46054</v>
      </c>
      <c r="I3755" s="2">
        <f>G3755-F3755</f>
        <v>4</v>
      </c>
      <c r="J3755" s="2">
        <f>F3755-E3755</f>
        <v>10</v>
      </c>
      <c r="K3755" s="2" t="s">
        <v>2655</v>
      </c>
      <c r="L3755" s="2">
        <v>1</v>
      </c>
      <c r="M3755" s="2">
        <v>2</v>
      </c>
      <c r="N3755" s="2">
        <v>1</v>
      </c>
      <c r="O3755" s="2" t="s">
        <v>2651</v>
      </c>
      <c r="P3755" s="2" t="s">
        <v>2652</v>
      </c>
      <c r="Q3755" s="2" t="s">
        <v>2649</v>
      </c>
      <c r="R3755" s="3">
        <v>6150</v>
      </c>
      <c r="S3755" s="3">
        <f>I3755*L3755*R3755</f>
        <v>24600</v>
      </c>
      <c r="T3755" s="2">
        <f>M3755+N3755</f>
        <v>3</v>
      </c>
    </row>
    <row r="3756" spans="1:20" x14ac:dyDescent="0.2">
      <c r="A3756" s="2" t="s">
        <v>6420</v>
      </c>
      <c r="B3756" s="2" t="s">
        <v>2305</v>
      </c>
      <c r="C3756" s="2" t="s">
        <v>53</v>
      </c>
      <c r="D3756" s="2" t="str">
        <f>INDEX(Hotels!$C$2:$C$49,MATCH(C3756,Hotels!$A$2:$A$49,0))</f>
        <v>Mumbai</v>
      </c>
      <c r="E3756" s="11">
        <v>46052</v>
      </c>
      <c r="F3756" s="11">
        <v>46057</v>
      </c>
      <c r="G3756" s="11">
        <v>46060</v>
      </c>
      <c r="H3756" s="13">
        <f>DATE(YEAR(F3756),MONTH(F3756),1)</f>
        <v>46054</v>
      </c>
      <c r="I3756" s="2">
        <f>G3756-F3756</f>
        <v>3</v>
      </c>
      <c r="J3756" s="2">
        <f>F3756-E3756</f>
        <v>5</v>
      </c>
      <c r="K3756" s="2" t="s">
        <v>2655</v>
      </c>
      <c r="L3756" s="2">
        <v>1</v>
      </c>
      <c r="M3756" s="2">
        <v>2</v>
      </c>
      <c r="N3756" s="2">
        <v>0</v>
      </c>
      <c r="O3756" s="2" t="s">
        <v>2689</v>
      </c>
      <c r="P3756" s="2" t="s">
        <v>2656</v>
      </c>
      <c r="Q3756" s="2" t="s">
        <v>2653</v>
      </c>
      <c r="R3756" s="3">
        <v>13200</v>
      </c>
      <c r="S3756" s="3">
        <f>I3756*L3756*R3756</f>
        <v>39600</v>
      </c>
      <c r="T3756" s="2">
        <f>M3756+N3756</f>
        <v>2</v>
      </c>
    </row>
    <row r="3757" spans="1:20" x14ac:dyDescent="0.2">
      <c r="A3757" s="2" t="s">
        <v>6421</v>
      </c>
      <c r="B3757" s="2" t="s">
        <v>2539</v>
      </c>
      <c r="C3757" s="2" t="s">
        <v>37</v>
      </c>
      <c r="D3757" s="2" t="str">
        <f>INDEX(Hotels!$C$2:$C$49,MATCH(C3757,Hotels!$A$2:$A$49,0))</f>
        <v>Udaipur</v>
      </c>
      <c r="E3757" s="11">
        <v>46052</v>
      </c>
      <c r="F3757" s="11">
        <v>46060</v>
      </c>
      <c r="G3757" s="11">
        <v>46061</v>
      </c>
      <c r="H3757" s="13">
        <f>DATE(YEAR(F3757),MONTH(F3757),1)</f>
        <v>46054</v>
      </c>
      <c r="I3757" s="2">
        <f>G3757-F3757</f>
        <v>1</v>
      </c>
      <c r="J3757" s="2">
        <f>F3757-E3757</f>
        <v>8</v>
      </c>
      <c r="K3757" s="2" t="s">
        <v>2646</v>
      </c>
      <c r="L3757" s="2">
        <v>1</v>
      </c>
      <c r="M3757" s="2">
        <v>1</v>
      </c>
      <c r="N3757" s="2">
        <v>0</v>
      </c>
      <c r="O3757" s="2" t="s">
        <v>2732</v>
      </c>
      <c r="P3757" s="2" t="s">
        <v>2652</v>
      </c>
      <c r="Q3757" s="2" t="s">
        <v>2649</v>
      </c>
      <c r="R3757" s="3">
        <v>26500</v>
      </c>
      <c r="S3757" s="3">
        <f>I3757*L3757*R3757</f>
        <v>26500</v>
      </c>
      <c r="T3757" s="2">
        <f>M3757+N3757</f>
        <v>1</v>
      </c>
    </row>
    <row r="3758" spans="1:20" x14ac:dyDescent="0.2">
      <c r="A3758" s="2" t="s">
        <v>6422</v>
      </c>
      <c r="B3758" s="2" t="s">
        <v>414</v>
      </c>
      <c r="C3758" s="2" t="s">
        <v>61</v>
      </c>
      <c r="D3758" s="2" t="str">
        <f>INDEX(Hotels!$C$2:$C$49,MATCH(C3758,Hotels!$A$2:$A$49,0))</f>
        <v>Mumbai</v>
      </c>
      <c r="E3758" s="11">
        <v>46053</v>
      </c>
      <c r="F3758" s="11">
        <v>46088</v>
      </c>
      <c r="G3758" s="11">
        <v>46092</v>
      </c>
      <c r="H3758" s="13">
        <f>DATE(YEAR(F3758),MONTH(F3758),1)</f>
        <v>46082</v>
      </c>
      <c r="I3758" s="2">
        <f>G3758-F3758</f>
        <v>4</v>
      </c>
      <c r="J3758" s="2">
        <f>F3758-E3758</f>
        <v>35</v>
      </c>
      <c r="K3758" s="2" t="s">
        <v>2666</v>
      </c>
      <c r="L3758" s="2">
        <v>1</v>
      </c>
      <c r="M3758" s="2">
        <v>2</v>
      </c>
      <c r="N3758" s="2">
        <v>0</v>
      </c>
      <c r="O3758" s="2" t="s">
        <v>2683</v>
      </c>
      <c r="P3758" s="2" t="s">
        <v>2648</v>
      </c>
      <c r="Q3758" s="2" t="s">
        <v>2649</v>
      </c>
      <c r="R3758" s="3">
        <v>37800</v>
      </c>
      <c r="S3758" s="3">
        <f>I3758*L3758*R3758</f>
        <v>151200</v>
      </c>
      <c r="T3758" s="2">
        <f>M3758+N3758</f>
        <v>2</v>
      </c>
    </row>
    <row r="3759" spans="1:20" x14ac:dyDescent="0.2">
      <c r="A3759" s="2" t="s">
        <v>6423</v>
      </c>
      <c r="B3759" s="2" t="s">
        <v>775</v>
      </c>
      <c r="C3759" s="2" t="s">
        <v>81</v>
      </c>
      <c r="D3759" s="2" t="str">
        <f>INDEX(Hotels!$C$2:$C$49,MATCH(C3759,Hotels!$A$2:$A$49,0))</f>
        <v>Bengaluru</v>
      </c>
      <c r="E3759" s="11">
        <v>46053</v>
      </c>
      <c r="F3759" s="11">
        <v>46104</v>
      </c>
      <c r="G3759" s="11">
        <v>46107</v>
      </c>
      <c r="H3759" s="13">
        <f>DATE(YEAR(F3759),MONTH(F3759),1)</f>
        <v>46082</v>
      </c>
      <c r="I3759" s="2">
        <f>G3759-F3759</f>
        <v>3</v>
      </c>
      <c r="J3759" s="2">
        <f>F3759-E3759</f>
        <v>51</v>
      </c>
      <c r="K3759" s="2" t="s">
        <v>2668</v>
      </c>
      <c r="L3759" s="2">
        <v>1</v>
      </c>
      <c r="M3759" s="2">
        <v>2</v>
      </c>
      <c r="N3759" s="2">
        <v>0</v>
      </c>
      <c r="O3759" s="2" t="s">
        <v>2683</v>
      </c>
      <c r="P3759" s="2" t="s">
        <v>2656</v>
      </c>
      <c r="Q3759" s="2" t="s">
        <v>2649</v>
      </c>
      <c r="R3759" s="3">
        <v>16650</v>
      </c>
      <c r="S3759" s="3">
        <f>I3759*L3759*R3759</f>
        <v>49950</v>
      </c>
      <c r="T3759" s="2">
        <f>M3759+N3759</f>
        <v>2</v>
      </c>
    </row>
    <row r="3760" spans="1:20" x14ac:dyDescent="0.2">
      <c r="A3760" s="2" t="s">
        <v>6424</v>
      </c>
      <c r="B3760" s="2" t="s">
        <v>924</v>
      </c>
      <c r="C3760" s="2" t="s">
        <v>106</v>
      </c>
      <c r="D3760" s="2" t="str">
        <f>INDEX(Hotels!$C$2:$C$49,MATCH(C3760,Hotels!$A$2:$A$49,0))</f>
        <v>Manali</v>
      </c>
      <c r="E3760" s="11">
        <v>46053</v>
      </c>
      <c r="F3760" s="11">
        <v>46083</v>
      </c>
      <c r="G3760" s="11">
        <v>46086</v>
      </c>
      <c r="H3760" s="13">
        <f>DATE(YEAR(F3760),MONTH(F3760),1)</f>
        <v>46082</v>
      </c>
      <c r="I3760" s="2">
        <f>G3760-F3760</f>
        <v>3</v>
      </c>
      <c r="J3760" s="2">
        <f>F3760-E3760</f>
        <v>30</v>
      </c>
      <c r="K3760" s="2" t="s">
        <v>2668</v>
      </c>
      <c r="L3760" s="2">
        <v>1</v>
      </c>
      <c r="M3760" s="2">
        <v>2</v>
      </c>
      <c r="N3760" s="2">
        <v>0</v>
      </c>
      <c r="O3760" s="2" t="s">
        <v>2683</v>
      </c>
      <c r="P3760" s="2" t="s">
        <v>2672</v>
      </c>
      <c r="Q3760" s="2" t="s">
        <v>2649</v>
      </c>
      <c r="R3760" s="3">
        <v>4950</v>
      </c>
      <c r="S3760" s="3">
        <f>I3760*L3760*R3760</f>
        <v>14850</v>
      </c>
      <c r="T3760" s="2">
        <f>M3760+N3760</f>
        <v>2</v>
      </c>
    </row>
    <row r="3761" spans="1:20" x14ac:dyDescent="0.2">
      <c r="A3761" s="2" t="s">
        <v>6425</v>
      </c>
      <c r="B3761" s="2" t="s">
        <v>1365</v>
      </c>
      <c r="C3761" s="2" t="s">
        <v>22</v>
      </c>
      <c r="D3761" s="2" t="str">
        <f>INDEX(Hotels!$C$2:$C$49,MATCH(C3761,Hotels!$A$2:$A$49,0))</f>
        <v>Jaipur</v>
      </c>
      <c r="E3761" s="11">
        <v>46053</v>
      </c>
      <c r="F3761" s="11">
        <v>46116</v>
      </c>
      <c r="G3761" s="11">
        <v>46122</v>
      </c>
      <c r="H3761" s="13">
        <f>DATE(YEAR(F3761),MONTH(F3761),1)</f>
        <v>46113</v>
      </c>
      <c r="I3761" s="2">
        <f>G3761-F3761</f>
        <v>6</v>
      </c>
      <c r="J3761" s="2">
        <f>F3761-E3761</f>
        <v>63</v>
      </c>
      <c r="K3761" s="2" t="s">
        <v>2668</v>
      </c>
      <c r="L3761" s="2">
        <v>1</v>
      </c>
      <c r="M3761" s="2">
        <v>2</v>
      </c>
      <c r="N3761" s="2">
        <v>2</v>
      </c>
      <c r="O3761" s="2" t="s">
        <v>2647</v>
      </c>
      <c r="P3761" s="2" t="s">
        <v>2652</v>
      </c>
      <c r="Q3761" s="2" t="s">
        <v>2649</v>
      </c>
      <c r="R3761" s="3">
        <v>3200</v>
      </c>
      <c r="S3761" s="3">
        <f>I3761*L3761*R3761</f>
        <v>19200</v>
      </c>
      <c r="T3761" s="2">
        <f>M3761+N3761</f>
        <v>4</v>
      </c>
    </row>
    <row r="3762" spans="1:20" x14ac:dyDescent="0.2">
      <c r="A3762" s="2" t="s">
        <v>6426</v>
      </c>
      <c r="B3762" s="2" t="s">
        <v>1644</v>
      </c>
      <c r="C3762" s="2" t="s">
        <v>101</v>
      </c>
      <c r="D3762" s="2" t="str">
        <f>INDEX(Hotels!$C$2:$C$49,MATCH(C3762,Hotels!$A$2:$A$49,0))</f>
        <v>Shimla</v>
      </c>
      <c r="E3762" s="11">
        <v>46053</v>
      </c>
      <c r="F3762" s="11">
        <v>46056</v>
      </c>
      <c r="G3762" s="11">
        <v>46057</v>
      </c>
      <c r="H3762" s="13">
        <f>DATE(YEAR(F3762),MONTH(F3762),1)</f>
        <v>46054</v>
      </c>
      <c r="I3762" s="2">
        <f>G3762-F3762</f>
        <v>1</v>
      </c>
      <c r="J3762" s="2">
        <f>F3762-E3762</f>
        <v>3</v>
      </c>
      <c r="K3762" s="2" t="s">
        <v>2646</v>
      </c>
      <c r="L3762" s="2">
        <v>1</v>
      </c>
      <c r="M3762" s="2">
        <v>2</v>
      </c>
      <c r="N3762" s="2">
        <v>0</v>
      </c>
      <c r="O3762" s="2" t="s">
        <v>2732</v>
      </c>
      <c r="P3762" s="2" t="s">
        <v>2662</v>
      </c>
      <c r="Q3762" s="2" t="s">
        <v>2649</v>
      </c>
      <c r="R3762" s="3">
        <v>9950</v>
      </c>
      <c r="S3762" s="3">
        <f>I3762*L3762*R3762</f>
        <v>9950</v>
      </c>
      <c r="T3762" s="2">
        <f>M3762+N3762</f>
        <v>2</v>
      </c>
    </row>
    <row r="3763" spans="1:20" x14ac:dyDescent="0.2">
      <c r="A3763" s="2" t="s">
        <v>6427</v>
      </c>
      <c r="B3763" s="2" t="s">
        <v>1724</v>
      </c>
      <c r="C3763" s="2" t="s">
        <v>57</v>
      </c>
      <c r="D3763" s="2" t="str">
        <f>INDEX(Hotels!$C$2:$C$49,MATCH(C3763,Hotels!$A$2:$A$49,0))</f>
        <v>Mumbai</v>
      </c>
      <c r="E3763" s="11">
        <v>46053</v>
      </c>
      <c r="F3763" s="11">
        <v>46094</v>
      </c>
      <c r="G3763" s="11">
        <v>46098</v>
      </c>
      <c r="H3763" s="13">
        <f>DATE(YEAR(F3763),MONTH(F3763),1)</f>
        <v>46082</v>
      </c>
      <c r="I3763" s="2">
        <f>G3763-F3763</f>
        <v>4</v>
      </c>
      <c r="J3763" s="2">
        <f>F3763-E3763</f>
        <v>41</v>
      </c>
      <c r="K3763" s="2" t="s">
        <v>2668</v>
      </c>
      <c r="L3763" s="2">
        <v>1</v>
      </c>
      <c r="M3763" s="2">
        <v>2</v>
      </c>
      <c r="N3763" s="2">
        <v>0</v>
      </c>
      <c r="O3763" s="2" t="s">
        <v>2670</v>
      </c>
      <c r="P3763" s="2" t="s">
        <v>2656</v>
      </c>
      <c r="Q3763" s="2" t="s">
        <v>2649</v>
      </c>
      <c r="R3763" s="3">
        <v>7200</v>
      </c>
      <c r="S3763" s="3">
        <f>I3763*L3763*R3763</f>
        <v>28800</v>
      </c>
      <c r="T3763" s="2">
        <f>M3763+N3763</f>
        <v>2</v>
      </c>
    </row>
    <row r="3764" spans="1:20" x14ac:dyDescent="0.2">
      <c r="A3764" s="2" t="s">
        <v>6428</v>
      </c>
      <c r="B3764" s="2" t="s">
        <v>1904</v>
      </c>
      <c r="C3764" s="2" t="s">
        <v>9</v>
      </c>
      <c r="D3764" s="2" t="str">
        <f>INDEX(Hotels!$C$2:$C$49,MATCH(C3764,Hotels!$A$2:$A$49,0))</f>
        <v>Goa</v>
      </c>
      <c r="E3764" s="11">
        <v>46053</v>
      </c>
      <c r="F3764" s="11">
        <v>46153</v>
      </c>
      <c r="G3764" s="11">
        <v>46157</v>
      </c>
      <c r="H3764" s="13">
        <f>DATE(YEAR(F3764),MONTH(F3764),1)</f>
        <v>46143</v>
      </c>
      <c r="I3764" s="2">
        <f>G3764-F3764</f>
        <v>4</v>
      </c>
      <c r="J3764" s="2">
        <f>F3764-E3764</f>
        <v>100</v>
      </c>
      <c r="K3764" s="2" t="s">
        <v>2668</v>
      </c>
      <c r="L3764" s="2">
        <v>1</v>
      </c>
      <c r="M3764" s="2">
        <v>2</v>
      </c>
      <c r="N3764" s="2">
        <v>0</v>
      </c>
      <c r="O3764" s="2" t="s">
        <v>2661</v>
      </c>
      <c r="P3764" s="2" t="s">
        <v>2672</v>
      </c>
      <c r="Q3764" s="2" t="s">
        <v>2649</v>
      </c>
      <c r="R3764" s="3">
        <v>5350</v>
      </c>
      <c r="S3764" s="3">
        <f>I3764*L3764*R3764</f>
        <v>21400</v>
      </c>
      <c r="T3764" s="2">
        <f>M3764+N3764</f>
        <v>2</v>
      </c>
    </row>
    <row r="3765" spans="1:20" x14ac:dyDescent="0.2">
      <c r="A3765" s="2" t="s">
        <v>6429</v>
      </c>
      <c r="B3765" s="2" t="s">
        <v>2085</v>
      </c>
      <c r="C3765" s="2" t="s">
        <v>79</v>
      </c>
      <c r="D3765" s="2" t="str">
        <f>INDEX(Hotels!$C$2:$C$49,MATCH(C3765,Hotels!$A$2:$A$49,0))</f>
        <v>Bengaluru</v>
      </c>
      <c r="E3765" s="11">
        <v>46053</v>
      </c>
      <c r="F3765" s="11">
        <v>46053</v>
      </c>
      <c r="G3765" s="11">
        <v>46055</v>
      </c>
      <c r="H3765" s="13">
        <f>DATE(YEAR(F3765),MONTH(F3765),1)</f>
        <v>46023</v>
      </c>
      <c r="I3765" s="2">
        <f>G3765-F3765</f>
        <v>2</v>
      </c>
      <c r="J3765" s="2">
        <f>F3765-E3765</f>
        <v>0</v>
      </c>
      <c r="K3765" s="2" t="s">
        <v>2646</v>
      </c>
      <c r="L3765" s="2">
        <v>1</v>
      </c>
      <c r="M3765" s="2">
        <v>2</v>
      </c>
      <c r="N3765" s="2">
        <v>0</v>
      </c>
      <c r="O3765" s="2" t="s">
        <v>2689</v>
      </c>
      <c r="P3765" s="2" t="s">
        <v>2662</v>
      </c>
      <c r="Q3765" s="2" t="s">
        <v>2653</v>
      </c>
      <c r="R3765" s="3">
        <v>9100</v>
      </c>
      <c r="S3765" s="3">
        <f>I3765*L3765*R3765</f>
        <v>18200</v>
      </c>
      <c r="T3765" s="2">
        <f>M3765+N3765</f>
        <v>2</v>
      </c>
    </row>
    <row r="3766" spans="1:20" x14ac:dyDescent="0.2">
      <c r="A3766" s="2" t="s">
        <v>6430</v>
      </c>
      <c r="B3766" s="2" t="s">
        <v>2345</v>
      </c>
      <c r="C3766" s="2" t="s">
        <v>101</v>
      </c>
      <c r="D3766" s="2" t="str">
        <f>INDEX(Hotels!$C$2:$C$49,MATCH(C3766,Hotels!$A$2:$A$49,0))</f>
        <v>Shimla</v>
      </c>
      <c r="E3766" s="11">
        <v>46053</v>
      </c>
      <c r="F3766" s="11">
        <v>46137</v>
      </c>
      <c r="G3766" s="11">
        <v>46142</v>
      </c>
      <c r="H3766" s="13">
        <f>DATE(YEAR(F3766),MONTH(F3766),1)</f>
        <v>46113</v>
      </c>
      <c r="I3766" s="2">
        <f>G3766-F3766</f>
        <v>5</v>
      </c>
      <c r="J3766" s="2">
        <f>F3766-E3766</f>
        <v>84</v>
      </c>
      <c r="K3766" s="2" t="s">
        <v>2668</v>
      </c>
      <c r="L3766" s="2">
        <v>1</v>
      </c>
      <c r="M3766" s="2">
        <v>1</v>
      </c>
      <c r="N3766" s="2">
        <v>0</v>
      </c>
      <c r="O3766" s="2" t="s">
        <v>2651</v>
      </c>
      <c r="P3766" s="2" t="s">
        <v>2652</v>
      </c>
      <c r="Q3766" s="2" t="s">
        <v>2649</v>
      </c>
      <c r="R3766" s="3">
        <v>6150</v>
      </c>
      <c r="S3766" s="3">
        <f>I3766*L3766*R3766</f>
        <v>30750</v>
      </c>
      <c r="T3766" s="2">
        <f>M3766+N3766</f>
        <v>1</v>
      </c>
    </row>
    <row r="3767" spans="1:20" x14ac:dyDescent="0.2">
      <c r="A3767" s="2" t="s">
        <v>6431</v>
      </c>
      <c r="B3767" s="2" t="s">
        <v>2367</v>
      </c>
      <c r="C3767" s="2" t="s">
        <v>13</v>
      </c>
      <c r="D3767" s="2" t="str">
        <f>INDEX(Hotels!$C$2:$C$49,MATCH(C3767,Hotels!$A$2:$A$49,0))</f>
        <v>Goa</v>
      </c>
      <c r="E3767" s="11">
        <v>46053</v>
      </c>
      <c r="F3767" s="11">
        <v>46103</v>
      </c>
      <c r="G3767" s="11">
        <v>46106</v>
      </c>
      <c r="H3767" s="13">
        <f>DATE(YEAR(F3767),MONTH(F3767),1)</f>
        <v>46082</v>
      </c>
      <c r="I3767" s="2">
        <f>G3767-F3767</f>
        <v>3</v>
      </c>
      <c r="J3767" s="2">
        <f>F3767-E3767</f>
        <v>50</v>
      </c>
      <c r="K3767" s="2" t="s">
        <v>2646</v>
      </c>
      <c r="L3767" s="2">
        <v>1</v>
      </c>
      <c r="M3767" s="2">
        <v>2</v>
      </c>
      <c r="N3767" s="2">
        <v>0</v>
      </c>
      <c r="O3767" s="2" t="s">
        <v>2670</v>
      </c>
      <c r="P3767" s="2" t="s">
        <v>2652</v>
      </c>
      <c r="Q3767" s="2" t="s">
        <v>2649</v>
      </c>
      <c r="R3767" s="3">
        <v>19900</v>
      </c>
      <c r="S3767" s="3">
        <f>I3767*L3767*R3767</f>
        <v>59700</v>
      </c>
      <c r="T3767" s="2">
        <f>M3767+N3767</f>
        <v>2</v>
      </c>
    </row>
    <row r="3768" spans="1:20" x14ac:dyDescent="0.2">
      <c r="A3768" s="2" t="s">
        <v>6432</v>
      </c>
      <c r="B3768" s="2" t="s">
        <v>529</v>
      </c>
      <c r="C3768" s="2" t="s">
        <v>22</v>
      </c>
      <c r="D3768" s="2" t="str">
        <f>INDEX(Hotels!$C$2:$C$49,MATCH(C3768,Hotels!$A$2:$A$49,0))</f>
        <v>Jaipur</v>
      </c>
      <c r="E3768" s="11">
        <v>46054</v>
      </c>
      <c r="F3768" s="11">
        <v>46056</v>
      </c>
      <c r="G3768" s="11">
        <v>46058</v>
      </c>
      <c r="H3768" s="13">
        <f>DATE(YEAR(F3768),MONTH(F3768),1)</f>
        <v>46054</v>
      </c>
      <c r="I3768" s="2">
        <f>G3768-F3768</f>
        <v>2</v>
      </c>
      <c r="J3768" s="2">
        <f>F3768-E3768</f>
        <v>2</v>
      </c>
      <c r="K3768" s="2" t="s">
        <v>2668</v>
      </c>
      <c r="L3768" s="2">
        <v>1</v>
      </c>
      <c r="M3768" s="2">
        <v>1</v>
      </c>
      <c r="N3768" s="2">
        <v>0</v>
      </c>
      <c r="O3768" s="2" t="s">
        <v>2732</v>
      </c>
      <c r="P3768" s="2" t="s">
        <v>2652</v>
      </c>
      <c r="Q3768" s="2" t="s">
        <v>2649</v>
      </c>
      <c r="R3768" s="3">
        <v>4250</v>
      </c>
      <c r="S3768" s="3">
        <f>I3768*L3768*R3768</f>
        <v>8500</v>
      </c>
      <c r="T3768" s="2">
        <f>M3768+N3768</f>
        <v>1</v>
      </c>
    </row>
    <row r="3769" spans="1:20" x14ac:dyDescent="0.2">
      <c r="A3769" s="2" t="s">
        <v>6433</v>
      </c>
      <c r="B3769" s="2" t="s">
        <v>821</v>
      </c>
      <c r="C3769" s="2" t="s">
        <v>110</v>
      </c>
      <c r="D3769" s="2" t="str">
        <f>INDEX(Hotels!$C$2:$C$49,MATCH(C3769,Hotels!$A$2:$A$49,0))</f>
        <v>Manali</v>
      </c>
      <c r="E3769" s="11">
        <v>46054</v>
      </c>
      <c r="F3769" s="11">
        <v>46057</v>
      </c>
      <c r="G3769" s="11">
        <v>46059</v>
      </c>
      <c r="H3769" s="13">
        <f>DATE(YEAR(F3769),MONTH(F3769),1)</f>
        <v>46054</v>
      </c>
      <c r="I3769" s="2">
        <f>G3769-F3769</f>
        <v>2</v>
      </c>
      <c r="J3769" s="2">
        <f>F3769-E3769</f>
        <v>3</v>
      </c>
      <c r="K3769" s="2" t="s">
        <v>2666</v>
      </c>
      <c r="L3769" s="2">
        <v>1</v>
      </c>
      <c r="M3769" s="2">
        <v>1</v>
      </c>
      <c r="N3769" s="2">
        <v>0</v>
      </c>
      <c r="O3769" s="2" t="s">
        <v>2732</v>
      </c>
      <c r="P3769" s="2" t="s">
        <v>2659</v>
      </c>
      <c r="Q3769" s="2" t="s">
        <v>2649</v>
      </c>
      <c r="R3769" s="3">
        <v>12650</v>
      </c>
      <c r="S3769" s="3">
        <f>I3769*L3769*R3769</f>
        <v>25300</v>
      </c>
      <c r="T3769" s="2">
        <f>M3769+N3769</f>
        <v>1</v>
      </c>
    </row>
    <row r="3770" spans="1:20" x14ac:dyDescent="0.2">
      <c r="A3770" s="2" t="s">
        <v>6434</v>
      </c>
      <c r="B3770" s="2" t="s">
        <v>909</v>
      </c>
      <c r="C3770" s="2" t="s">
        <v>93</v>
      </c>
      <c r="D3770" s="2" t="str">
        <f>INDEX(Hotels!$C$2:$C$49,MATCH(C3770,Hotels!$A$2:$A$49,0))</f>
        <v>Shimla</v>
      </c>
      <c r="E3770" s="11">
        <v>46054</v>
      </c>
      <c r="F3770" s="11">
        <v>46064</v>
      </c>
      <c r="G3770" s="11">
        <v>46067</v>
      </c>
      <c r="H3770" s="13">
        <f>DATE(YEAR(F3770),MONTH(F3770),1)</f>
        <v>46054</v>
      </c>
      <c r="I3770" s="2">
        <f>G3770-F3770</f>
        <v>3</v>
      </c>
      <c r="J3770" s="2">
        <f>F3770-E3770</f>
        <v>10</v>
      </c>
      <c r="K3770" s="2" t="s">
        <v>2666</v>
      </c>
      <c r="L3770" s="2">
        <v>1</v>
      </c>
      <c r="M3770" s="2">
        <v>1</v>
      </c>
      <c r="N3770" s="2">
        <v>0</v>
      </c>
      <c r="O3770" s="2" t="s">
        <v>2647</v>
      </c>
      <c r="P3770" s="2" t="s">
        <v>2659</v>
      </c>
      <c r="Q3770" s="2" t="s">
        <v>2649</v>
      </c>
      <c r="R3770" s="3">
        <v>12000</v>
      </c>
      <c r="S3770" s="3">
        <f>I3770*L3770*R3770</f>
        <v>36000</v>
      </c>
      <c r="T3770" s="2">
        <f>M3770+N3770</f>
        <v>1</v>
      </c>
    </row>
    <row r="3771" spans="1:20" x14ac:dyDescent="0.2">
      <c r="A3771" s="2" t="s">
        <v>6435</v>
      </c>
      <c r="B3771" s="2" t="s">
        <v>1031</v>
      </c>
      <c r="C3771" s="2" t="s">
        <v>71</v>
      </c>
      <c r="D3771" s="2" t="str">
        <f>INDEX(Hotels!$C$2:$C$49,MATCH(C3771,Hotels!$A$2:$A$49,0))</f>
        <v>New Delhi</v>
      </c>
      <c r="E3771" s="11">
        <v>46054</v>
      </c>
      <c r="F3771" s="11">
        <v>46081</v>
      </c>
      <c r="G3771" s="11">
        <v>46085</v>
      </c>
      <c r="H3771" s="13">
        <f>DATE(YEAR(F3771),MONTH(F3771),1)</f>
        <v>46054</v>
      </c>
      <c r="I3771" s="2">
        <f>G3771-F3771</f>
        <v>4</v>
      </c>
      <c r="J3771" s="2">
        <f>F3771-E3771</f>
        <v>27</v>
      </c>
      <c r="K3771" s="2" t="s">
        <v>2646</v>
      </c>
      <c r="L3771" s="2">
        <v>1</v>
      </c>
      <c r="M3771" s="2">
        <v>1</v>
      </c>
      <c r="N3771" s="2">
        <v>0</v>
      </c>
      <c r="O3771" s="2" t="s">
        <v>2689</v>
      </c>
      <c r="P3771" s="2" t="s">
        <v>2662</v>
      </c>
      <c r="Q3771" s="2" t="s">
        <v>2649</v>
      </c>
      <c r="R3771" s="3">
        <v>16350</v>
      </c>
      <c r="S3771" s="3">
        <f>I3771*L3771*R3771</f>
        <v>65400</v>
      </c>
      <c r="T3771" s="2">
        <f>M3771+N3771</f>
        <v>1</v>
      </c>
    </row>
    <row r="3772" spans="1:20" x14ac:dyDescent="0.2">
      <c r="A3772" s="2" t="s">
        <v>6436</v>
      </c>
      <c r="B3772" s="2" t="s">
        <v>1095</v>
      </c>
      <c r="C3772" s="2" t="s">
        <v>69</v>
      </c>
      <c r="D3772" s="2" t="str">
        <f>INDEX(Hotels!$C$2:$C$49,MATCH(C3772,Hotels!$A$2:$A$49,0))</f>
        <v>New Delhi</v>
      </c>
      <c r="E3772" s="11">
        <v>46054</v>
      </c>
      <c r="F3772" s="11">
        <v>46125</v>
      </c>
      <c r="G3772" s="11">
        <v>46127</v>
      </c>
      <c r="H3772" s="13">
        <f>DATE(YEAR(F3772),MONTH(F3772),1)</f>
        <v>46113</v>
      </c>
      <c r="I3772" s="2">
        <f>G3772-F3772</f>
        <v>2</v>
      </c>
      <c r="J3772" s="2">
        <f>F3772-E3772</f>
        <v>71</v>
      </c>
      <c r="K3772" s="2" t="s">
        <v>2655</v>
      </c>
      <c r="L3772" s="2">
        <v>1</v>
      </c>
      <c r="M3772" s="2">
        <v>2</v>
      </c>
      <c r="N3772" s="2">
        <v>0</v>
      </c>
      <c r="O3772" s="2" t="s">
        <v>2658</v>
      </c>
      <c r="P3772" s="2" t="s">
        <v>2652</v>
      </c>
      <c r="Q3772" s="2" t="s">
        <v>2649</v>
      </c>
      <c r="R3772" s="3">
        <v>16850</v>
      </c>
      <c r="S3772" s="3">
        <f>I3772*L3772*R3772</f>
        <v>33700</v>
      </c>
      <c r="T3772" s="2">
        <f>M3772+N3772</f>
        <v>2</v>
      </c>
    </row>
    <row r="3773" spans="1:20" x14ac:dyDescent="0.2">
      <c r="A3773" s="2" t="s">
        <v>6437</v>
      </c>
      <c r="B3773" s="2" t="s">
        <v>1146</v>
      </c>
      <c r="C3773" s="2" t="s">
        <v>63</v>
      </c>
      <c r="D3773" s="2" t="str">
        <f>INDEX(Hotels!$C$2:$C$49,MATCH(C3773,Hotels!$A$2:$A$49,0))</f>
        <v>New Delhi</v>
      </c>
      <c r="E3773" s="11">
        <v>46054</v>
      </c>
      <c r="F3773" s="11">
        <v>46089</v>
      </c>
      <c r="G3773" s="11">
        <v>46092</v>
      </c>
      <c r="H3773" s="13">
        <f>DATE(YEAR(F3773),MONTH(F3773),1)</f>
        <v>46082</v>
      </c>
      <c r="I3773" s="2">
        <f>G3773-F3773</f>
        <v>3</v>
      </c>
      <c r="J3773" s="2">
        <f>F3773-E3773</f>
        <v>35</v>
      </c>
      <c r="K3773" s="2" t="s">
        <v>2655</v>
      </c>
      <c r="L3773" s="2">
        <v>1</v>
      </c>
      <c r="M3773" s="2">
        <v>2</v>
      </c>
      <c r="N3773" s="2">
        <v>3</v>
      </c>
      <c r="O3773" s="2" t="s">
        <v>2658</v>
      </c>
      <c r="P3773" s="2" t="s">
        <v>2652</v>
      </c>
      <c r="Q3773" s="2" t="s">
        <v>2649</v>
      </c>
      <c r="R3773" s="3">
        <v>11000</v>
      </c>
      <c r="S3773" s="3">
        <f>I3773*L3773*R3773</f>
        <v>33000</v>
      </c>
      <c r="T3773" s="2">
        <f>M3773+N3773</f>
        <v>5</v>
      </c>
    </row>
    <row r="3774" spans="1:20" x14ac:dyDescent="0.2">
      <c r="A3774" s="2" t="s">
        <v>6438</v>
      </c>
      <c r="B3774" s="2" t="s">
        <v>1268</v>
      </c>
      <c r="C3774" s="2" t="s">
        <v>61</v>
      </c>
      <c r="D3774" s="2" t="str">
        <f>INDEX(Hotels!$C$2:$C$49,MATCH(C3774,Hotels!$A$2:$A$49,0))</f>
        <v>Mumbai</v>
      </c>
      <c r="E3774" s="11">
        <v>46054</v>
      </c>
      <c r="F3774" s="11">
        <v>46122</v>
      </c>
      <c r="G3774" s="11">
        <v>46126</v>
      </c>
      <c r="H3774" s="13">
        <f>DATE(YEAR(F3774),MONTH(F3774),1)</f>
        <v>46113</v>
      </c>
      <c r="I3774" s="2">
        <f>G3774-F3774</f>
        <v>4</v>
      </c>
      <c r="J3774" s="2">
        <f>F3774-E3774</f>
        <v>68</v>
      </c>
      <c r="K3774" s="2" t="s">
        <v>2655</v>
      </c>
      <c r="L3774" s="2">
        <v>1</v>
      </c>
      <c r="M3774" s="2">
        <v>2</v>
      </c>
      <c r="N3774" s="2">
        <v>0</v>
      </c>
      <c r="O3774" s="2" t="s">
        <v>2689</v>
      </c>
      <c r="P3774" s="2" t="s">
        <v>2652</v>
      </c>
      <c r="Q3774" s="2" t="s">
        <v>2649</v>
      </c>
      <c r="R3774" s="3">
        <v>18100</v>
      </c>
      <c r="S3774" s="3">
        <f>I3774*L3774*R3774</f>
        <v>72400</v>
      </c>
      <c r="T3774" s="2">
        <f>M3774+N3774</f>
        <v>2</v>
      </c>
    </row>
    <row r="3775" spans="1:20" x14ac:dyDescent="0.2">
      <c r="A3775" s="2" t="s">
        <v>6439</v>
      </c>
      <c r="B3775" s="2" t="s">
        <v>1398</v>
      </c>
      <c r="C3775" s="2" t="s">
        <v>13</v>
      </c>
      <c r="D3775" s="2" t="str">
        <f>INDEX(Hotels!$C$2:$C$49,MATCH(C3775,Hotels!$A$2:$A$49,0))</f>
        <v>Goa</v>
      </c>
      <c r="E3775" s="11">
        <v>46054</v>
      </c>
      <c r="F3775" s="11">
        <v>46082</v>
      </c>
      <c r="G3775" s="11">
        <v>46086</v>
      </c>
      <c r="H3775" s="13">
        <f>DATE(YEAR(F3775),MONTH(F3775),1)</f>
        <v>46082</v>
      </c>
      <c r="I3775" s="2">
        <f>G3775-F3775</f>
        <v>4</v>
      </c>
      <c r="J3775" s="2">
        <f>F3775-E3775</f>
        <v>28</v>
      </c>
      <c r="K3775" s="2" t="s">
        <v>2668</v>
      </c>
      <c r="L3775" s="2">
        <v>1</v>
      </c>
      <c r="M3775" s="2">
        <v>3</v>
      </c>
      <c r="N3775" s="2">
        <v>0</v>
      </c>
      <c r="O3775" s="2" t="s">
        <v>2647</v>
      </c>
      <c r="P3775" s="2" t="s">
        <v>2652</v>
      </c>
      <c r="Q3775" s="2" t="s">
        <v>2649</v>
      </c>
      <c r="R3775" s="3">
        <v>9800</v>
      </c>
      <c r="S3775" s="3">
        <f>I3775*L3775*R3775</f>
        <v>39200</v>
      </c>
      <c r="T3775" s="2">
        <f>M3775+N3775</f>
        <v>3</v>
      </c>
    </row>
    <row r="3776" spans="1:20" x14ac:dyDescent="0.2">
      <c r="A3776" s="2" t="s">
        <v>6440</v>
      </c>
      <c r="B3776" s="2" t="s">
        <v>1554</v>
      </c>
      <c r="C3776" s="2" t="s">
        <v>71</v>
      </c>
      <c r="D3776" s="2" t="str">
        <f>INDEX(Hotels!$C$2:$C$49,MATCH(C3776,Hotels!$A$2:$A$49,0))</f>
        <v>New Delhi</v>
      </c>
      <c r="E3776" s="11">
        <v>46054</v>
      </c>
      <c r="F3776" s="11">
        <v>46055</v>
      </c>
      <c r="G3776" s="11">
        <v>46058</v>
      </c>
      <c r="H3776" s="13">
        <f>DATE(YEAR(F3776),MONTH(F3776),1)</f>
        <v>46054</v>
      </c>
      <c r="I3776" s="2">
        <f>G3776-F3776</f>
        <v>3</v>
      </c>
      <c r="J3776" s="2">
        <f>F3776-E3776</f>
        <v>1</v>
      </c>
      <c r="K3776" s="2" t="s">
        <v>2655</v>
      </c>
      <c r="L3776" s="2">
        <v>1</v>
      </c>
      <c r="M3776" s="2">
        <v>2</v>
      </c>
      <c r="N3776" s="2">
        <v>0</v>
      </c>
      <c r="O3776" s="2" t="s">
        <v>2651</v>
      </c>
      <c r="P3776" s="2" t="s">
        <v>2652</v>
      </c>
      <c r="Q3776" s="2" t="s">
        <v>2653</v>
      </c>
      <c r="R3776" s="3">
        <v>11150</v>
      </c>
      <c r="S3776" s="3">
        <f>I3776*L3776*R3776</f>
        <v>33450</v>
      </c>
      <c r="T3776" s="2">
        <f>M3776+N3776</f>
        <v>2</v>
      </c>
    </row>
    <row r="3777" spans="1:20" x14ac:dyDescent="0.2">
      <c r="A3777" s="2" t="s">
        <v>6441</v>
      </c>
      <c r="B3777" s="2" t="s">
        <v>1640</v>
      </c>
      <c r="C3777" s="2" t="s">
        <v>43</v>
      </c>
      <c r="D3777" s="2" t="str">
        <f>INDEX(Hotels!$C$2:$C$49,MATCH(C3777,Hotels!$A$2:$A$49,0))</f>
        <v>Agra</v>
      </c>
      <c r="E3777" s="11">
        <v>46054</v>
      </c>
      <c r="F3777" s="11">
        <v>46065</v>
      </c>
      <c r="G3777" s="11">
        <v>46067</v>
      </c>
      <c r="H3777" s="13">
        <f>DATE(YEAR(F3777),MONTH(F3777),1)</f>
        <v>46054</v>
      </c>
      <c r="I3777" s="2">
        <f>G3777-F3777</f>
        <v>2</v>
      </c>
      <c r="J3777" s="2">
        <f>F3777-E3777</f>
        <v>11</v>
      </c>
      <c r="K3777" s="2" t="s">
        <v>2655</v>
      </c>
      <c r="L3777" s="2">
        <v>1</v>
      </c>
      <c r="M3777" s="2">
        <v>2</v>
      </c>
      <c r="N3777" s="2">
        <v>0</v>
      </c>
      <c r="O3777" s="2" t="s">
        <v>2689</v>
      </c>
      <c r="P3777" s="2" t="s">
        <v>2656</v>
      </c>
      <c r="Q3777" s="2" t="s">
        <v>2649</v>
      </c>
      <c r="R3777" s="3">
        <v>5950</v>
      </c>
      <c r="S3777" s="3">
        <f>I3777*L3777*R3777</f>
        <v>11900</v>
      </c>
      <c r="T3777" s="2">
        <f>M3777+N3777</f>
        <v>2</v>
      </c>
    </row>
    <row r="3778" spans="1:20" x14ac:dyDescent="0.2">
      <c r="A3778" s="2" t="s">
        <v>6442</v>
      </c>
      <c r="B3778" s="2" t="s">
        <v>1808</v>
      </c>
      <c r="C3778" s="2" t="s">
        <v>118</v>
      </c>
      <c r="D3778" s="2" t="str">
        <f>INDEX(Hotels!$C$2:$C$49,MATCH(C3778,Hotels!$A$2:$A$49,0))</f>
        <v>Rishikesh</v>
      </c>
      <c r="E3778" s="11">
        <v>46054</v>
      </c>
      <c r="F3778" s="11">
        <v>46110</v>
      </c>
      <c r="G3778" s="11">
        <v>46112</v>
      </c>
      <c r="H3778" s="13">
        <f>DATE(YEAR(F3778),MONTH(F3778),1)</f>
        <v>46082</v>
      </c>
      <c r="I3778" s="2">
        <f>G3778-F3778</f>
        <v>2</v>
      </c>
      <c r="J3778" s="2">
        <f>F3778-E3778</f>
        <v>56</v>
      </c>
      <c r="K3778" s="2" t="s">
        <v>2668</v>
      </c>
      <c r="L3778" s="2">
        <v>1</v>
      </c>
      <c r="M3778" s="2">
        <v>1</v>
      </c>
      <c r="N3778" s="2">
        <v>0</v>
      </c>
      <c r="O3778" s="2" t="s">
        <v>2683</v>
      </c>
      <c r="P3778" s="2" t="s">
        <v>2672</v>
      </c>
      <c r="Q3778" s="2" t="s">
        <v>2649</v>
      </c>
      <c r="R3778" s="3">
        <v>8600</v>
      </c>
      <c r="S3778" s="3">
        <f>I3778*L3778*R3778</f>
        <v>17200</v>
      </c>
      <c r="T3778" s="2">
        <f>M3778+N3778</f>
        <v>1</v>
      </c>
    </row>
    <row r="3779" spans="1:20" x14ac:dyDescent="0.2">
      <c r="A3779" s="2" t="s">
        <v>6443</v>
      </c>
      <c r="B3779" s="2" t="s">
        <v>1808</v>
      </c>
      <c r="C3779" s="2" t="s">
        <v>93</v>
      </c>
      <c r="D3779" s="2" t="str">
        <f>INDEX(Hotels!$C$2:$C$49,MATCH(C3779,Hotels!$A$2:$A$49,0))</f>
        <v>Shimla</v>
      </c>
      <c r="E3779" s="11">
        <v>46054</v>
      </c>
      <c r="F3779" s="11">
        <v>46055</v>
      </c>
      <c r="G3779" s="11">
        <v>46056</v>
      </c>
      <c r="H3779" s="13">
        <f>DATE(YEAR(F3779),MONTH(F3779),1)</f>
        <v>46054</v>
      </c>
      <c r="I3779" s="2">
        <f>G3779-F3779</f>
        <v>1</v>
      </c>
      <c r="J3779" s="2">
        <f>F3779-E3779</f>
        <v>1</v>
      </c>
      <c r="K3779" s="2" t="s">
        <v>2668</v>
      </c>
      <c r="L3779" s="2">
        <v>1</v>
      </c>
      <c r="M3779" s="2">
        <v>2</v>
      </c>
      <c r="N3779" s="2">
        <v>0</v>
      </c>
      <c r="O3779" s="2" t="s">
        <v>2683</v>
      </c>
      <c r="P3779" s="2" t="s">
        <v>2652</v>
      </c>
      <c r="Q3779" s="2" t="s">
        <v>2649</v>
      </c>
      <c r="R3779" s="3">
        <v>4350</v>
      </c>
      <c r="S3779" s="3">
        <f>I3779*L3779*R3779</f>
        <v>4350</v>
      </c>
      <c r="T3779" s="2">
        <f>M3779+N3779</f>
        <v>2</v>
      </c>
    </row>
    <row r="3780" spans="1:20" x14ac:dyDescent="0.2">
      <c r="A3780" s="2" t="s">
        <v>6444</v>
      </c>
      <c r="B3780" s="2" t="s">
        <v>1852</v>
      </c>
      <c r="C3780" s="2" t="s">
        <v>19</v>
      </c>
      <c r="D3780" s="2" t="str">
        <f>INDEX(Hotels!$C$2:$C$49,MATCH(C3780,Hotels!$A$2:$A$49,0))</f>
        <v>Goa</v>
      </c>
      <c r="E3780" s="11">
        <v>46054</v>
      </c>
      <c r="F3780" s="11">
        <v>46083</v>
      </c>
      <c r="G3780" s="11">
        <v>46086</v>
      </c>
      <c r="H3780" s="13">
        <f>DATE(YEAR(F3780),MONTH(F3780),1)</f>
        <v>46082</v>
      </c>
      <c r="I3780" s="2">
        <f>G3780-F3780</f>
        <v>3</v>
      </c>
      <c r="J3780" s="2">
        <f>F3780-E3780</f>
        <v>29</v>
      </c>
      <c r="K3780" s="2" t="s">
        <v>2666</v>
      </c>
      <c r="L3780" s="2">
        <v>1</v>
      </c>
      <c r="M3780" s="2">
        <v>1</v>
      </c>
      <c r="N3780" s="2">
        <v>0</v>
      </c>
      <c r="O3780" s="2" t="s">
        <v>2683</v>
      </c>
      <c r="P3780" s="2" t="s">
        <v>2652</v>
      </c>
      <c r="Q3780" s="2" t="s">
        <v>2653</v>
      </c>
      <c r="R3780" s="3">
        <v>16550</v>
      </c>
      <c r="S3780" s="3">
        <f>I3780*L3780*R3780</f>
        <v>49650</v>
      </c>
      <c r="T3780" s="2">
        <f>M3780+N3780</f>
        <v>1</v>
      </c>
    </row>
    <row r="3781" spans="1:20" x14ac:dyDescent="0.2">
      <c r="A3781" s="2" t="s">
        <v>6445</v>
      </c>
      <c r="B3781" s="2" t="s">
        <v>1967</v>
      </c>
      <c r="C3781" s="2" t="s">
        <v>122</v>
      </c>
      <c r="D3781" s="2" t="str">
        <f>INDEX(Hotels!$C$2:$C$49,MATCH(C3781,Hotels!$A$2:$A$49,0))</f>
        <v>Varanasi</v>
      </c>
      <c r="E3781" s="11">
        <v>46054</v>
      </c>
      <c r="F3781" s="11">
        <v>46236</v>
      </c>
      <c r="G3781" s="11">
        <v>46240</v>
      </c>
      <c r="H3781" s="13">
        <f>DATE(YEAR(F3781),MONTH(F3781),1)</f>
        <v>46235</v>
      </c>
      <c r="I3781" s="2">
        <f>G3781-F3781</f>
        <v>4</v>
      </c>
      <c r="J3781" s="2">
        <f>F3781-E3781</f>
        <v>182</v>
      </c>
      <c r="K3781" s="2" t="s">
        <v>2646</v>
      </c>
      <c r="L3781" s="2">
        <v>2</v>
      </c>
      <c r="M3781" s="2">
        <v>4</v>
      </c>
      <c r="N3781" s="2">
        <v>3</v>
      </c>
      <c r="O3781" s="2" t="s">
        <v>2683</v>
      </c>
      <c r="P3781" s="2" t="s">
        <v>2652</v>
      </c>
      <c r="Q3781" s="2" t="s">
        <v>2649</v>
      </c>
      <c r="R3781" s="3">
        <v>3300</v>
      </c>
      <c r="S3781" s="3">
        <f>I3781*L3781*R3781</f>
        <v>26400</v>
      </c>
      <c r="T3781" s="2">
        <f>M3781+N3781</f>
        <v>7</v>
      </c>
    </row>
    <row r="3782" spans="1:20" x14ac:dyDescent="0.2">
      <c r="A3782" s="2" t="s">
        <v>6446</v>
      </c>
      <c r="B3782" s="2" t="s">
        <v>2312</v>
      </c>
      <c r="C3782" s="2" t="s">
        <v>118</v>
      </c>
      <c r="D3782" s="2" t="str">
        <f>INDEX(Hotels!$C$2:$C$49,MATCH(C3782,Hotels!$A$2:$A$49,0))</f>
        <v>Rishikesh</v>
      </c>
      <c r="E3782" s="11">
        <v>46054</v>
      </c>
      <c r="F3782" s="11">
        <v>46067</v>
      </c>
      <c r="G3782" s="11">
        <v>46071</v>
      </c>
      <c r="H3782" s="13">
        <f>DATE(YEAR(F3782),MONTH(F3782),1)</f>
        <v>46054</v>
      </c>
      <c r="I3782" s="2">
        <f>G3782-F3782</f>
        <v>4</v>
      </c>
      <c r="J3782" s="2">
        <f>F3782-E3782</f>
        <v>13</v>
      </c>
      <c r="K3782" s="2" t="s">
        <v>2666</v>
      </c>
      <c r="L3782" s="2">
        <v>1</v>
      </c>
      <c r="M3782" s="2">
        <v>2</v>
      </c>
      <c r="N3782" s="2">
        <v>3</v>
      </c>
      <c r="O3782" s="2" t="s">
        <v>2689</v>
      </c>
      <c r="P3782" s="2" t="s">
        <v>2656</v>
      </c>
      <c r="Q3782" s="2" t="s">
        <v>2649</v>
      </c>
      <c r="R3782" s="3">
        <v>18600</v>
      </c>
      <c r="S3782" s="3">
        <f>I3782*L3782*R3782</f>
        <v>74400</v>
      </c>
      <c r="T3782" s="2">
        <f>M3782+N3782</f>
        <v>5</v>
      </c>
    </row>
    <row r="3783" spans="1:20" x14ac:dyDescent="0.2">
      <c r="A3783" s="2" t="s">
        <v>6447</v>
      </c>
      <c r="B3783" s="2" t="s">
        <v>2399</v>
      </c>
      <c r="C3783" s="2" t="s">
        <v>97</v>
      </c>
      <c r="D3783" s="2" t="str">
        <f>INDEX(Hotels!$C$2:$C$49,MATCH(C3783,Hotels!$A$2:$A$49,0))</f>
        <v>Shimla</v>
      </c>
      <c r="E3783" s="11">
        <v>46054</v>
      </c>
      <c r="F3783" s="11">
        <v>46186</v>
      </c>
      <c r="G3783" s="11">
        <v>46188</v>
      </c>
      <c r="H3783" s="13">
        <f>DATE(YEAR(F3783),MONTH(F3783),1)</f>
        <v>46174</v>
      </c>
      <c r="I3783" s="2">
        <f>G3783-F3783</f>
        <v>2</v>
      </c>
      <c r="J3783" s="2">
        <f>F3783-E3783</f>
        <v>132</v>
      </c>
      <c r="K3783" s="2" t="s">
        <v>2668</v>
      </c>
      <c r="L3783" s="2">
        <v>2</v>
      </c>
      <c r="M3783" s="2">
        <v>4</v>
      </c>
      <c r="N3783" s="2">
        <v>0</v>
      </c>
      <c r="O3783" s="2" t="s">
        <v>2658</v>
      </c>
      <c r="P3783" s="2" t="s">
        <v>2672</v>
      </c>
      <c r="Q3783" s="2" t="s">
        <v>2653</v>
      </c>
      <c r="R3783" s="3">
        <v>10800</v>
      </c>
      <c r="S3783" s="3">
        <f>I3783*L3783*R3783</f>
        <v>43200</v>
      </c>
      <c r="T3783" s="2">
        <f>M3783+N3783</f>
        <v>4</v>
      </c>
    </row>
    <row r="3784" spans="1:20" x14ac:dyDescent="0.2">
      <c r="A3784" s="2" t="s">
        <v>6448</v>
      </c>
      <c r="B3784" s="2" t="s">
        <v>2431</v>
      </c>
      <c r="C3784" s="2" t="s">
        <v>9</v>
      </c>
      <c r="D3784" s="2" t="str">
        <f>INDEX(Hotels!$C$2:$C$49,MATCH(C3784,Hotels!$A$2:$A$49,0))</f>
        <v>Goa</v>
      </c>
      <c r="E3784" s="11">
        <v>46054</v>
      </c>
      <c r="F3784" s="11">
        <v>46207</v>
      </c>
      <c r="G3784" s="11">
        <v>46211</v>
      </c>
      <c r="H3784" s="13">
        <f>DATE(YEAR(F3784),MONTH(F3784),1)</f>
        <v>46204</v>
      </c>
      <c r="I3784" s="2">
        <f>G3784-F3784</f>
        <v>4</v>
      </c>
      <c r="J3784" s="2">
        <f>F3784-E3784</f>
        <v>153</v>
      </c>
      <c r="K3784" s="2" t="s">
        <v>2655</v>
      </c>
      <c r="L3784" s="2">
        <v>2</v>
      </c>
      <c r="M3784" s="2">
        <v>4</v>
      </c>
      <c r="N3784" s="2">
        <v>1</v>
      </c>
      <c r="O3784" s="2" t="s">
        <v>2689</v>
      </c>
      <c r="P3784" s="2" t="s">
        <v>2672</v>
      </c>
      <c r="Q3784" s="2" t="s">
        <v>2649</v>
      </c>
      <c r="R3784" s="3">
        <v>5850</v>
      </c>
      <c r="S3784" s="3">
        <f>I3784*L3784*R3784</f>
        <v>46800</v>
      </c>
      <c r="T3784" s="2">
        <f>M3784+N3784</f>
        <v>5</v>
      </c>
    </row>
    <row r="3785" spans="1:20" x14ac:dyDescent="0.2">
      <c r="A3785" s="2" t="s">
        <v>6449</v>
      </c>
      <c r="B3785" s="2" t="s">
        <v>2433</v>
      </c>
      <c r="C3785" s="2" t="s">
        <v>91</v>
      </c>
      <c r="D3785" s="2" t="str">
        <f>INDEX(Hotels!$C$2:$C$49,MATCH(C3785,Hotels!$A$2:$A$49,0))</f>
        <v>Kochi</v>
      </c>
      <c r="E3785" s="11">
        <v>46054</v>
      </c>
      <c r="F3785" s="11">
        <v>46078</v>
      </c>
      <c r="G3785" s="11">
        <v>46082</v>
      </c>
      <c r="H3785" s="13">
        <f>DATE(YEAR(F3785),MONTH(F3785),1)</f>
        <v>46054</v>
      </c>
      <c r="I3785" s="2">
        <f>G3785-F3785</f>
        <v>4</v>
      </c>
      <c r="J3785" s="2">
        <f>F3785-E3785</f>
        <v>24</v>
      </c>
      <c r="K3785" s="2" t="s">
        <v>2668</v>
      </c>
      <c r="L3785" s="2">
        <v>2</v>
      </c>
      <c r="M3785" s="2">
        <v>4</v>
      </c>
      <c r="N3785" s="2">
        <v>0</v>
      </c>
      <c r="O3785" s="2" t="s">
        <v>2658</v>
      </c>
      <c r="P3785" s="2" t="s">
        <v>2662</v>
      </c>
      <c r="Q3785" s="2" t="s">
        <v>2649</v>
      </c>
      <c r="R3785" s="3">
        <v>3600</v>
      </c>
      <c r="S3785" s="3">
        <f>I3785*L3785*R3785</f>
        <v>28800</v>
      </c>
      <c r="T3785" s="2">
        <f>M3785+N3785</f>
        <v>4</v>
      </c>
    </row>
    <row r="3786" spans="1:20" x14ac:dyDescent="0.2">
      <c r="A3786" s="2" t="s">
        <v>6450</v>
      </c>
      <c r="B3786" s="2" t="s">
        <v>383</v>
      </c>
      <c r="C3786" s="2" t="s">
        <v>53</v>
      </c>
      <c r="D3786" s="2" t="str">
        <f>INDEX(Hotels!$C$2:$C$49,MATCH(C3786,Hotels!$A$2:$A$49,0))</f>
        <v>Mumbai</v>
      </c>
      <c r="E3786" s="11">
        <v>46055</v>
      </c>
      <c r="F3786" s="11">
        <v>46072</v>
      </c>
      <c r="G3786" s="11">
        <v>46076</v>
      </c>
      <c r="H3786" s="13">
        <f>DATE(YEAR(F3786),MONTH(F3786),1)</f>
        <v>46054</v>
      </c>
      <c r="I3786" s="2">
        <f>G3786-F3786</f>
        <v>4</v>
      </c>
      <c r="J3786" s="2">
        <f>F3786-E3786</f>
        <v>17</v>
      </c>
      <c r="K3786" s="2" t="s">
        <v>2668</v>
      </c>
      <c r="L3786" s="2">
        <v>1</v>
      </c>
      <c r="M3786" s="2">
        <v>2</v>
      </c>
      <c r="N3786" s="2">
        <v>0</v>
      </c>
      <c r="O3786" s="2" t="s">
        <v>2689</v>
      </c>
      <c r="P3786" s="2" t="s">
        <v>2652</v>
      </c>
      <c r="Q3786" s="2" t="s">
        <v>2649</v>
      </c>
      <c r="R3786" s="3">
        <v>10150</v>
      </c>
      <c r="S3786" s="3">
        <f>I3786*L3786*R3786</f>
        <v>40600</v>
      </c>
      <c r="T3786" s="2">
        <f>M3786+N3786</f>
        <v>2</v>
      </c>
    </row>
    <row r="3787" spans="1:20" x14ac:dyDescent="0.2">
      <c r="A3787" s="2" t="s">
        <v>6451</v>
      </c>
      <c r="B3787" s="2" t="s">
        <v>945</v>
      </c>
      <c r="C3787" s="2" t="s">
        <v>83</v>
      </c>
      <c r="D3787" s="2" t="str">
        <f>INDEX(Hotels!$C$2:$C$49,MATCH(C3787,Hotels!$A$2:$A$49,0))</f>
        <v>Kochi</v>
      </c>
      <c r="E3787" s="11">
        <v>46055</v>
      </c>
      <c r="F3787" s="11">
        <v>46078</v>
      </c>
      <c r="G3787" s="11">
        <v>46083</v>
      </c>
      <c r="H3787" s="13">
        <f>DATE(YEAR(F3787),MONTH(F3787),1)</f>
        <v>46054</v>
      </c>
      <c r="I3787" s="2">
        <f>G3787-F3787</f>
        <v>5</v>
      </c>
      <c r="J3787" s="2">
        <f>F3787-E3787</f>
        <v>23</v>
      </c>
      <c r="K3787" s="2" t="s">
        <v>2668</v>
      </c>
      <c r="L3787" s="2">
        <v>1</v>
      </c>
      <c r="M3787" s="2">
        <v>2</v>
      </c>
      <c r="N3787" s="2">
        <v>1</v>
      </c>
      <c r="O3787" s="2" t="s">
        <v>2647</v>
      </c>
      <c r="P3787" s="2" t="s">
        <v>2652</v>
      </c>
      <c r="Q3787" s="2" t="s">
        <v>2649</v>
      </c>
      <c r="R3787" s="3">
        <v>12050</v>
      </c>
      <c r="S3787" s="3">
        <f>I3787*L3787*R3787</f>
        <v>60250</v>
      </c>
      <c r="T3787" s="2">
        <f>M3787+N3787</f>
        <v>3</v>
      </c>
    </row>
    <row r="3788" spans="1:20" x14ac:dyDescent="0.2">
      <c r="A3788" s="2" t="s">
        <v>6452</v>
      </c>
      <c r="B3788" s="2" t="s">
        <v>974</v>
      </c>
      <c r="C3788" s="2" t="s">
        <v>127</v>
      </c>
      <c r="D3788" s="2" t="str">
        <f>INDEX(Hotels!$C$2:$C$49,MATCH(C3788,Hotels!$A$2:$A$49,0))</f>
        <v>Varanasi</v>
      </c>
      <c r="E3788" s="11">
        <v>46055</v>
      </c>
      <c r="F3788" s="11">
        <v>46059</v>
      </c>
      <c r="G3788" s="11">
        <v>46061</v>
      </c>
      <c r="H3788" s="13">
        <f>DATE(YEAR(F3788),MONTH(F3788),1)</f>
        <v>46054</v>
      </c>
      <c r="I3788" s="2">
        <f>G3788-F3788</f>
        <v>2</v>
      </c>
      <c r="J3788" s="2">
        <f>F3788-E3788</f>
        <v>4</v>
      </c>
      <c r="K3788" s="2" t="s">
        <v>2646</v>
      </c>
      <c r="L3788" s="2">
        <v>1</v>
      </c>
      <c r="M3788" s="2">
        <v>1</v>
      </c>
      <c r="N3788" s="2">
        <v>0</v>
      </c>
      <c r="O3788" s="2" t="s">
        <v>2683</v>
      </c>
      <c r="P3788" s="2" t="s">
        <v>2652</v>
      </c>
      <c r="Q3788" s="2" t="s">
        <v>2649</v>
      </c>
      <c r="R3788" s="3">
        <v>10100</v>
      </c>
      <c r="S3788" s="3">
        <f>I3788*L3788*R3788</f>
        <v>20200</v>
      </c>
      <c r="T3788" s="2">
        <f>M3788+N3788</f>
        <v>1</v>
      </c>
    </row>
    <row r="3789" spans="1:20" x14ac:dyDescent="0.2">
      <c r="A3789" s="2" t="s">
        <v>6453</v>
      </c>
      <c r="B3789" s="2" t="s">
        <v>1136</v>
      </c>
      <c r="C3789" s="2" t="s">
        <v>103</v>
      </c>
      <c r="D3789" s="2" t="str">
        <f>INDEX(Hotels!$C$2:$C$49,MATCH(C3789,Hotels!$A$2:$A$49,0))</f>
        <v>Manali</v>
      </c>
      <c r="E3789" s="11">
        <v>46055</v>
      </c>
      <c r="F3789" s="11">
        <v>46071</v>
      </c>
      <c r="G3789" s="11">
        <v>46072</v>
      </c>
      <c r="H3789" s="13">
        <f>DATE(YEAR(F3789),MONTH(F3789),1)</f>
        <v>46054</v>
      </c>
      <c r="I3789" s="2">
        <f>G3789-F3789</f>
        <v>1</v>
      </c>
      <c r="J3789" s="2">
        <f>F3789-E3789</f>
        <v>16</v>
      </c>
      <c r="K3789" s="2" t="s">
        <v>2668</v>
      </c>
      <c r="L3789" s="2">
        <v>1</v>
      </c>
      <c r="M3789" s="2">
        <v>1</v>
      </c>
      <c r="N3789" s="2">
        <v>0</v>
      </c>
      <c r="O3789" s="2" t="s">
        <v>2689</v>
      </c>
      <c r="P3789" s="2" t="s">
        <v>2652</v>
      </c>
      <c r="Q3789" s="2" t="s">
        <v>2653</v>
      </c>
      <c r="R3789" s="3">
        <v>3100</v>
      </c>
      <c r="S3789" s="3">
        <f>I3789*L3789*R3789</f>
        <v>3100</v>
      </c>
      <c r="T3789" s="2">
        <f>M3789+N3789</f>
        <v>1</v>
      </c>
    </row>
    <row r="3790" spans="1:20" x14ac:dyDescent="0.2">
      <c r="A3790" s="2" t="s">
        <v>6454</v>
      </c>
      <c r="B3790" s="2" t="s">
        <v>1197</v>
      </c>
      <c r="C3790" s="2" t="s">
        <v>37</v>
      </c>
      <c r="D3790" s="2" t="str">
        <f>INDEX(Hotels!$C$2:$C$49,MATCH(C3790,Hotels!$A$2:$A$49,0))</f>
        <v>Udaipur</v>
      </c>
      <c r="E3790" s="11">
        <v>46055</v>
      </c>
      <c r="F3790" s="11">
        <v>46072</v>
      </c>
      <c r="G3790" s="11">
        <v>46075</v>
      </c>
      <c r="H3790" s="13">
        <f>DATE(YEAR(F3790),MONTH(F3790),1)</f>
        <v>46054</v>
      </c>
      <c r="I3790" s="2">
        <f>G3790-F3790</f>
        <v>3</v>
      </c>
      <c r="J3790" s="2">
        <f>F3790-E3790</f>
        <v>17</v>
      </c>
      <c r="K3790" s="2" t="s">
        <v>2655</v>
      </c>
      <c r="L3790" s="2">
        <v>1</v>
      </c>
      <c r="M3790" s="2">
        <v>2</v>
      </c>
      <c r="N3790" s="2">
        <v>3</v>
      </c>
      <c r="O3790" s="2" t="s">
        <v>2683</v>
      </c>
      <c r="P3790" s="2" t="s">
        <v>2659</v>
      </c>
      <c r="Q3790" s="2" t="s">
        <v>2653</v>
      </c>
      <c r="R3790" s="3">
        <v>18400</v>
      </c>
      <c r="S3790" s="3">
        <f>I3790*L3790*R3790</f>
        <v>55200</v>
      </c>
      <c r="T3790" s="2">
        <f>M3790+N3790</f>
        <v>5</v>
      </c>
    </row>
    <row r="3791" spans="1:20" x14ac:dyDescent="0.2">
      <c r="A3791" s="2" t="s">
        <v>6455</v>
      </c>
      <c r="B3791" s="2" t="s">
        <v>1551</v>
      </c>
      <c r="C3791" s="2" t="s">
        <v>67</v>
      </c>
      <c r="D3791" s="2" t="str">
        <f>INDEX(Hotels!$C$2:$C$49,MATCH(C3791,Hotels!$A$2:$A$49,0))</f>
        <v>New Delhi</v>
      </c>
      <c r="E3791" s="11">
        <v>46055</v>
      </c>
      <c r="F3791" s="11">
        <v>46074</v>
      </c>
      <c r="G3791" s="11">
        <v>46077</v>
      </c>
      <c r="H3791" s="13">
        <f>DATE(YEAR(F3791),MONTH(F3791),1)</f>
        <v>46054</v>
      </c>
      <c r="I3791" s="2">
        <f>G3791-F3791</f>
        <v>3</v>
      </c>
      <c r="J3791" s="2">
        <f>F3791-E3791</f>
        <v>19</v>
      </c>
      <c r="K3791" s="2" t="s">
        <v>2668</v>
      </c>
      <c r="L3791" s="2">
        <v>1</v>
      </c>
      <c r="M3791" s="2">
        <v>2</v>
      </c>
      <c r="N3791" s="2">
        <v>0</v>
      </c>
      <c r="O3791" s="2" t="s">
        <v>2683</v>
      </c>
      <c r="P3791" s="2" t="s">
        <v>2662</v>
      </c>
      <c r="Q3791" s="2" t="s">
        <v>2649</v>
      </c>
      <c r="R3791" s="3">
        <v>5200</v>
      </c>
      <c r="S3791" s="3">
        <f>I3791*L3791*R3791</f>
        <v>15600</v>
      </c>
      <c r="T3791" s="2">
        <f>M3791+N3791</f>
        <v>2</v>
      </c>
    </row>
    <row r="3792" spans="1:20" x14ac:dyDescent="0.2">
      <c r="A3792" s="2" t="s">
        <v>6456</v>
      </c>
      <c r="B3792" s="2" t="s">
        <v>2321</v>
      </c>
      <c r="C3792" s="2" t="s">
        <v>63</v>
      </c>
      <c r="D3792" s="2" t="str">
        <f>INDEX(Hotels!$C$2:$C$49,MATCH(C3792,Hotels!$A$2:$A$49,0))</f>
        <v>New Delhi</v>
      </c>
      <c r="E3792" s="11">
        <v>46055</v>
      </c>
      <c r="F3792" s="11">
        <v>46069</v>
      </c>
      <c r="G3792" s="11">
        <v>46072</v>
      </c>
      <c r="H3792" s="13">
        <f>DATE(YEAR(F3792),MONTH(F3792),1)</f>
        <v>46054</v>
      </c>
      <c r="I3792" s="2">
        <f>G3792-F3792</f>
        <v>3</v>
      </c>
      <c r="J3792" s="2">
        <f>F3792-E3792</f>
        <v>14</v>
      </c>
      <c r="K3792" s="2" t="s">
        <v>2655</v>
      </c>
      <c r="L3792" s="2">
        <v>1</v>
      </c>
      <c r="M3792" s="2">
        <v>1</v>
      </c>
      <c r="N3792" s="2">
        <v>0</v>
      </c>
      <c r="O3792" s="2" t="s">
        <v>2732</v>
      </c>
      <c r="P3792" s="2" t="s">
        <v>2656</v>
      </c>
      <c r="Q3792" s="2" t="s">
        <v>2649</v>
      </c>
      <c r="R3792" s="3">
        <v>11200</v>
      </c>
      <c r="S3792" s="3">
        <f>I3792*L3792*R3792</f>
        <v>33600</v>
      </c>
      <c r="T3792" s="2">
        <f>M3792+N3792</f>
        <v>1</v>
      </c>
    </row>
    <row r="3793" spans="1:20" x14ac:dyDescent="0.2">
      <c r="A3793" s="2" t="s">
        <v>6457</v>
      </c>
      <c r="B3793" s="2" t="s">
        <v>2433</v>
      </c>
      <c r="C3793" s="2" t="s">
        <v>118</v>
      </c>
      <c r="D3793" s="2" t="str">
        <f>INDEX(Hotels!$C$2:$C$49,MATCH(C3793,Hotels!$A$2:$A$49,0))</f>
        <v>Rishikesh</v>
      </c>
      <c r="E3793" s="11">
        <v>46055</v>
      </c>
      <c r="F3793" s="11">
        <v>46069</v>
      </c>
      <c r="G3793" s="11">
        <v>46073</v>
      </c>
      <c r="H3793" s="13">
        <f>DATE(YEAR(F3793),MONTH(F3793),1)</f>
        <v>46054</v>
      </c>
      <c r="I3793" s="2">
        <f>G3793-F3793</f>
        <v>4</v>
      </c>
      <c r="J3793" s="2">
        <f>F3793-E3793</f>
        <v>14</v>
      </c>
      <c r="K3793" s="2" t="s">
        <v>2668</v>
      </c>
      <c r="L3793" s="2">
        <v>4</v>
      </c>
      <c r="M3793" s="2">
        <v>8</v>
      </c>
      <c r="N3793" s="2">
        <v>0</v>
      </c>
      <c r="O3793" s="2" t="s">
        <v>2658</v>
      </c>
      <c r="P3793" s="2" t="s">
        <v>2648</v>
      </c>
      <c r="Q3793" s="2" t="s">
        <v>2649</v>
      </c>
      <c r="R3793" s="3">
        <v>7400</v>
      </c>
      <c r="S3793" s="3">
        <f>I3793*L3793*R3793</f>
        <v>118400</v>
      </c>
      <c r="T3793" s="2">
        <f>M3793+N3793</f>
        <v>8</v>
      </c>
    </row>
    <row r="3794" spans="1:20" x14ac:dyDescent="0.2">
      <c r="A3794" s="2" t="s">
        <v>6458</v>
      </c>
      <c r="B3794" s="2" t="s">
        <v>244</v>
      </c>
      <c r="C3794" s="2" t="s">
        <v>59</v>
      </c>
      <c r="D3794" s="2" t="str">
        <f>INDEX(Hotels!$C$2:$C$49,MATCH(C3794,Hotels!$A$2:$A$49,0))</f>
        <v>Mumbai</v>
      </c>
      <c r="E3794" s="11">
        <v>46056</v>
      </c>
      <c r="F3794" s="11">
        <v>46066</v>
      </c>
      <c r="G3794" s="11">
        <v>46071</v>
      </c>
      <c r="H3794" s="13">
        <f>DATE(YEAR(F3794),MONTH(F3794),1)</f>
        <v>46054</v>
      </c>
      <c r="I3794" s="2">
        <f>G3794-F3794</f>
        <v>5</v>
      </c>
      <c r="J3794" s="2">
        <f>F3794-E3794</f>
        <v>10</v>
      </c>
      <c r="K3794" s="2" t="s">
        <v>2668</v>
      </c>
      <c r="L3794" s="2">
        <v>1</v>
      </c>
      <c r="M3794" s="2">
        <v>2</v>
      </c>
      <c r="N3794" s="2">
        <v>0</v>
      </c>
      <c r="O3794" s="2" t="s">
        <v>2670</v>
      </c>
      <c r="P3794" s="2" t="s">
        <v>2652</v>
      </c>
      <c r="Q3794" s="2" t="s">
        <v>2664</v>
      </c>
      <c r="R3794" s="3">
        <v>6150</v>
      </c>
      <c r="S3794" s="3">
        <f>I3794*L3794*R3794</f>
        <v>30750</v>
      </c>
      <c r="T3794" s="2">
        <f>M3794+N3794</f>
        <v>2</v>
      </c>
    </row>
    <row r="3795" spans="1:20" x14ac:dyDescent="0.2">
      <c r="A3795" s="2" t="s">
        <v>6459</v>
      </c>
      <c r="B3795" s="2" t="s">
        <v>305</v>
      </c>
      <c r="C3795" s="2" t="s">
        <v>13</v>
      </c>
      <c r="D3795" s="2" t="str">
        <f>INDEX(Hotels!$C$2:$C$49,MATCH(C3795,Hotels!$A$2:$A$49,0))</f>
        <v>Goa</v>
      </c>
      <c r="E3795" s="11">
        <v>46056</v>
      </c>
      <c r="F3795" s="11">
        <v>46059</v>
      </c>
      <c r="G3795" s="11">
        <v>46060</v>
      </c>
      <c r="H3795" s="13">
        <f>DATE(YEAR(F3795),MONTH(F3795),1)</f>
        <v>46054</v>
      </c>
      <c r="I3795" s="2">
        <f>G3795-F3795</f>
        <v>1</v>
      </c>
      <c r="J3795" s="2">
        <f>F3795-E3795</f>
        <v>3</v>
      </c>
      <c r="K3795" s="2" t="s">
        <v>2646</v>
      </c>
      <c r="L3795" s="2">
        <v>1</v>
      </c>
      <c r="M3795" s="2">
        <v>1</v>
      </c>
      <c r="N3795" s="2">
        <v>0</v>
      </c>
      <c r="O3795" s="2" t="s">
        <v>2732</v>
      </c>
      <c r="P3795" s="2" t="s">
        <v>2662</v>
      </c>
      <c r="Q3795" s="2" t="s">
        <v>2649</v>
      </c>
      <c r="R3795" s="3">
        <v>23750</v>
      </c>
      <c r="S3795" s="3">
        <f>I3795*L3795*R3795</f>
        <v>23750</v>
      </c>
      <c r="T3795" s="2">
        <f>M3795+N3795</f>
        <v>1</v>
      </c>
    </row>
    <row r="3796" spans="1:20" x14ac:dyDescent="0.2">
      <c r="A3796" s="2" t="s">
        <v>6460</v>
      </c>
      <c r="B3796" s="2" t="s">
        <v>1019</v>
      </c>
      <c r="C3796" s="2" t="s">
        <v>69</v>
      </c>
      <c r="D3796" s="2" t="str">
        <f>INDEX(Hotels!$C$2:$C$49,MATCH(C3796,Hotels!$A$2:$A$49,0))</f>
        <v>New Delhi</v>
      </c>
      <c r="E3796" s="11">
        <v>46056</v>
      </c>
      <c r="F3796" s="11">
        <v>46082</v>
      </c>
      <c r="G3796" s="11">
        <v>46086</v>
      </c>
      <c r="H3796" s="13">
        <f>DATE(YEAR(F3796),MONTH(F3796),1)</f>
        <v>46082</v>
      </c>
      <c r="I3796" s="2">
        <f>G3796-F3796</f>
        <v>4</v>
      </c>
      <c r="J3796" s="2">
        <f>F3796-E3796</f>
        <v>26</v>
      </c>
      <c r="K3796" s="2" t="s">
        <v>2668</v>
      </c>
      <c r="L3796" s="2">
        <v>1</v>
      </c>
      <c r="M3796" s="2">
        <v>2</v>
      </c>
      <c r="N3796" s="2">
        <v>0</v>
      </c>
      <c r="O3796" s="2" t="s">
        <v>2670</v>
      </c>
      <c r="P3796" s="2" t="s">
        <v>2662</v>
      </c>
      <c r="Q3796" s="2" t="s">
        <v>2649</v>
      </c>
      <c r="R3796" s="3">
        <v>17150</v>
      </c>
      <c r="S3796" s="3">
        <f>I3796*L3796*R3796</f>
        <v>68600</v>
      </c>
      <c r="T3796" s="2">
        <f>M3796+N3796</f>
        <v>2</v>
      </c>
    </row>
    <row r="3797" spans="1:20" x14ac:dyDescent="0.2">
      <c r="A3797" s="2" t="s">
        <v>6461</v>
      </c>
      <c r="B3797" s="2" t="s">
        <v>1574</v>
      </c>
      <c r="C3797" s="2" t="s">
        <v>122</v>
      </c>
      <c r="D3797" s="2" t="str">
        <f>INDEX(Hotels!$C$2:$C$49,MATCH(C3797,Hotels!$A$2:$A$49,0))</f>
        <v>Varanasi</v>
      </c>
      <c r="E3797" s="11">
        <v>46056</v>
      </c>
      <c r="F3797" s="11">
        <v>46194</v>
      </c>
      <c r="G3797" s="11">
        <v>46197</v>
      </c>
      <c r="H3797" s="13">
        <f>DATE(YEAR(F3797),MONTH(F3797),1)</f>
        <v>46174</v>
      </c>
      <c r="I3797" s="2">
        <f>G3797-F3797</f>
        <v>3</v>
      </c>
      <c r="J3797" s="2">
        <f>F3797-E3797</f>
        <v>138</v>
      </c>
      <c r="K3797" s="2" t="s">
        <v>2668</v>
      </c>
      <c r="L3797" s="2">
        <v>1</v>
      </c>
      <c r="M3797" s="2">
        <v>2</v>
      </c>
      <c r="N3797" s="2">
        <v>3</v>
      </c>
      <c r="O3797" s="2" t="s">
        <v>2651</v>
      </c>
      <c r="P3797" s="2" t="s">
        <v>2662</v>
      </c>
      <c r="Q3797" s="2" t="s">
        <v>2653</v>
      </c>
      <c r="R3797" s="3">
        <v>1750</v>
      </c>
      <c r="S3797" s="3">
        <f>I3797*L3797*R3797</f>
        <v>5250</v>
      </c>
      <c r="T3797" s="2">
        <f>M3797+N3797</f>
        <v>5</v>
      </c>
    </row>
    <row r="3798" spans="1:20" x14ac:dyDescent="0.2">
      <c r="A3798" s="2" t="s">
        <v>6462</v>
      </c>
      <c r="B3798" s="2" t="s">
        <v>2063</v>
      </c>
      <c r="C3798" s="2" t="s">
        <v>49</v>
      </c>
      <c r="D3798" s="2" t="str">
        <f>INDEX(Hotels!$C$2:$C$49,MATCH(C3798,Hotels!$A$2:$A$49,0))</f>
        <v>Agra</v>
      </c>
      <c r="E3798" s="11">
        <v>46056</v>
      </c>
      <c r="F3798" s="11">
        <v>46065</v>
      </c>
      <c r="G3798" s="11">
        <v>46068</v>
      </c>
      <c r="H3798" s="13">
        <f>DATE(YEAR(F3798),MONTH(F3798),1)</f>
        <v>46054</v>
      </c>
      <c r="I3798" s="2">
        <f>G3798-F3798</f>
        <v>3</v>
      </c>
      <c r="J3798" s="2">
        <f>F3798-E3798</f>
        <v>9</v>
      </c>
      <c r="K3798" s="2" t="s">
        <v>2646</v>
      </c>
      <c r="L3798" s="2">
        <v>1</v>
      </c>
      <c r="M3798" s="2">
        <v>1</v>
      </c>
      <c r="N3798" s="2">
        <v>0</v>
      </c>
      <c r="O3798" s="2" t="s">
        <v>2683</v>
      </c>
      <c r="P3798" s="2" t="s">
        <v>2652</v>
      </c>
      <c r="Q3798" s="2" t="s">
        <v>2653</v>
      </c>
      <c r="R3798" s="3">
        <v>6200</v>
      </c>
      <c r="S3798" s="3">
        <f>I3798*L3798*R3798</f>
        <v>18600</v>
      </c>
      <c r="T3798" s="2">
        <f>M3798+N3798</f>
        <v>1</v>
      </c>
    </row>
    <row r="3799" spans="1:20" x14ac:dyDescent="0.2">
      <c r="A3799" s="2" t="s">
        <v>6463</v>
      </c>
      <c r="B3799" s="2" t="s">
        <v>2093</v>
      </c>
      <c r="C3799" s="2" t="s">
        <v>37</v>
      </c>
      <c r="D3799" s="2" t="str">
        <f>INDEX(Hotels!$C$2:$C$49,MATCH(C3799,Hotels!$A$2:$A$49,0))</f>
        <v>Udaipur</v>
      </c>
      <c r="E3799" s="11">
        <v>46056</v>
      </c>
      <c r="F3799" s="11">
        <v>46195</v>
      </c>
      <c r="G3799" s="11">
        <v>46198</v>
      </c>
      <c r="H3799" s="13">
        <f>DATE(YEAR(F3799),MONTH(F3799),1)</f>
        <v>46174</v>
      </c>
      <c r="I3799" s="2">
        <f>G3799-F3799</f>
        <v>3</v>
      </c>
      <c r="J3799" s="2">
        <f>F3799-E3799</f>
        <v>139</v>
      </c>
      <c r="K3799" s="2" t="s">
        <v>2655</v>
      </c>
      <c r="L3799" s="2">
        <v>1</v>
      </c>
      <c r="M3799" s="2">
        <v>2</v>
      </c>
      <c r="N3799" s="2">
        <v>0</v>
      </c>
      <c r="O3799" s="2" t="s">
        <v>2683</v>
      </c>
      <c r="P3799" s="2" t="s">
        <v>2652</v>
      </c>
      <c r="Q3799" s="2" t="s">
        <v>2653</v>
      </c>
      <c r="R3799" s="3">
        <v>11450</v>
      </c>
      <c r="S3799" s="3">
        <f>I3799*L3799*R3799</f>
        <v>34350</v>
      </c>
      <c r="T3799" s="2">
        <f>M3799+N3799</f>
        <v>2</v>
      </c>
    </row>
    <row r="3800" spans="1:20" x14ac:dyDescent="0.2">
      <c r="A3800" s="2" t="s">
        <v>6464</v>
      </c>
      <c r="B3800" s="2" t="s">
        <v>424</v>
      </c>
      <c r="C3800" s="2" t="s">
        <v>43</v>
      </c>
      <c r="D3800" s="2" t="str">
        <f>INDEX(Hotels!$C$2:$C$49,MATCH(C3800,Hotels!$A$2:$A$49,0))</f>
        <v>Agra</v>
      </c>
      <c r="E3800" s="11">
        <v>46057</v>
      </c>
      <c r="F3800" s="11">
        <v>46076</v>
      </c>
      <c r="G3800" s="11">
        <v>46078</v>
      </c>
      <c r="H3800" s="13">
        <f>DATE(YEAR(F3800),MONTH(F3800),1)</f>
        <v>46054</v>
      </c>
      <c r="I3800" s="2">
        <f>G3800-F3800</f>
        <v>2</v>
      </c>
      <c r="J3800" s="2">
        <f>F3800-E3800</f>
        <v>19</v>
      </c>
      <c r="K3800" s="2" t="s">
        <v>2666</v>
      </c>
      <c r="L3800" s="2">
        <v>1</v>
      </c>
      <c r="M3800" s="2">
        <v>2</v>
      </c>
      <c r="N3800" s="2">
        <v>0</v>
      </c>
      <c r="O3800" s="2" t="s">
        <v>2689</v>
      </c>
      <c r="P3800" s="2" t="s">
        <v>2652</v>
      </c>
      <c r="Q3800" s="2" t="s">
        <v>2649</v>
      </c>
      <c r="R3800" s="3">
        <v>14400</v>
      </c>
      <c r="S3800" s="3">
        <f>I3800*L3800*R3800</f>
        <v>28800</v>
      </c>
      <c r="T3800" s="2">
        <f>M3800+N3800</f>
        <v>2</v>
      </c>
    </row>
    <row r="3801" spans="1:20" x14ac:dyDescent="0.2">
      <c r="A3801" s="2" t="s">
        <v>6465</v>
      </c>
      <c r="B3801" s="2" t="s">
        <v>462</v>
      </c>
      <c r="C3801" s="2" t="s">
        <v>57</v>
      </c>
      <c r="D3801" s="2" t="str">
        <f>INDEX(Hotels!$C$2:$C$49,MATCH(C3801,Hotels!$A$2:$A$49,0))</f>
        <v>Mumbai</v>
      </c>
      <c r="E3801" s="11">
        <v>46057</v>
      </c>
      <c r="F3801" s="11">
        <v>46098</v>
      </c>
      <c r="G3801" s="11">
        <v>46103</v>
      </c>
      <c r="H3801" s="13">
        <f>DATE(YEAR(F3801),MONTH(F3801),1)</f>
        <v>46082</v>
      </c>
      <c r="I3801" s="2">
        <f>G3801-F3801</f>
        <v>5</v>
      </c>
      <c r="J3801" s="2">
        <f>F3801-E3801</f>
        <v>41</v>
      </c>
      <c r="K3801" s="2" t="s">
        <v>2655</v>
      </c>
      <c r="L3801" s="2">
        <v>1</v>
      </c>
      <c r="M3801" s="2">
        <v>2</v>
      </c>
      <c r="N3801" s="2">
        <v>1</v>
      </c>
      <c r="O3801" s="2" t="s">
        <v>2689</v>
      </c>
      <c r="P3801" s="2" t="s">
        <v>2662</v>
      </c>
      <c r="Q3801" s="2" t="s">
        <v>2649</v>
      </c>
      <c r="R3801" s="3">
        <v>9300</v>
      </c>
      <c r="S3801" s="3">
        <f>I3801*L3801*R3801</f>
        <v>46500</v>
      </c>
      <c r="T3801" s="2">
        <f>M3801+N3801</f>
        <v>3</v>
      </c>
    </row>
    <row r="3802" spans="1:20" x14ac:dyDescent="0.2">
      <c r="A3802" s="2" t="s">
        <v>6466</v>
      </c>
      <c r="B3802" s="2" t="s">
        <v>464</v>
      </c>
      <c r="C3802" s="2" t="s">
        <v>71</v>
      </c>
      <c r="D3802" s="2" t="str">
        <f>INDEX(Hotels!$C$2:$C$49,MATCH(C3802,Hotels!$A$2:$A$49,0))</f>
        <v>New Delhi</v>
      </c>
      <c r="E3802" s="11">
        <v>46057</v>
      </c>
      <c r="F3802" s="11">
        <v>46060</v>
      </c>
      <c r="G3802" s="11">
        <v>46061</v>
      </c>
      <c r="H3802" s="13">
        <f>DATE(YEAR(F3802),MONTH(F3802),1)</f>
        <v>46054</v>
      </c>
      <c r="I3802" s="2">
        <f>G3802-F3802</f>
        <v>1</v>
      </c>
      <c r="J3802" s="2">
        <f>F3802-E3802</f>
        <v>3</v>
      </c>
      <c r="K3802" s="2" t="s">
        <v>2655</v>
      </c>
      <c r="L3802" s="2">
        <v>1</v>
      </c>
      <c r="M3802" s="2">
        <v>1</v>
      </c>
      <c r="N3802" s="2">
        <v>0</v>
      </c>
      <c r="O3802" s="2" t="s">
        <v>2689</v>
      </c>
      <c r="P3802" s="2" t="s">
        <v>2656</v>
      </c>
      <c r="Q3802" s="2" t="s">
        <v>2649</v>
      </c>
      <c r="R3802" s="3">
        <v>10900</v>
      </c>
      <c r="S3802" s="3">
        <f>I3802*L3802*R3802</f>
        <v>10900</v>
      </c>
      <c r="T3802" s="2">
        <f>M3802+N3802</f>
        <v>1</v>
      </c>
    </row>
    <row r="3803" spans="1:20" x14ac:dyDescent="0.2">
      <c r="A3803" s="2" t="s">
        <v>6467</v>
      </c>
      <c r="B3803" s="2" t="s">
        <v>482</v>
      </c>
      <c r="C3803" s="2" t="s">
        <v>37</v>
      </c>
      <c r="D3803" s="2" t="str">
        <f>INDEX(Hotels!$C$2:$C$49,MATCH(C3803,Hotels!$A$2:$A$49,0))</f>
        <v>Udaipur</v>
      </c>
      <c r="E3803" s="11">
        <v>46057</v>
      </c>
      <c r="F3803" s="11">
        <v>46072</v>
      </c>
      <c r="G3803" s="11">
        <v>46076</v>
      </c>
      <c r="H3803" s="13">
        <f>DATE(YEAR(F3803),MONTH(F3803),1)</f>
        <v>46054</v>
      </c>
      <c r="I3803" s="2">
        <f>G3803-F3803</f>
        <v>4</v>
      </c>
      <c r="J3803" s="2">
        <f>F3803-E3803</f>
        <v>15</v>
      </c>
      <c r="K3803" s="2" t="s">
        <v>2646</v>
      </c>
      <c r="L3803" s="2">
        <v>1</v>
      </c>
      <c r="M3803" s="2">
        <v>3</v>
      </c>
      <c r="N3803" s="2">
        <v>0</v>
      </c>
      <c r="O3803" s="2" t="s">
        <v>2647</v>
      </c>
      <c r="P3803" s="2" t="s">
        <v>2652</v>
      </c>
      <c r="Q3803" s="2" t="s">
        <v>2649</v>
      </c>
      <c r="R3803" s="3">
        <v>27550</v>
      </c>
      <c r="S3803" s="3">
        <f>I3803*L3803*R3803</f>
        <v>110200</v>
      </c>
      <c r="T3803" s="2">
        <f>M3803+N3803</f>
        <v>3</v>
      </c>
    </row>
    <row r="3804" spans="1:20" x14ac:dyDescent="0.2">
      <c r="A3804" s="2" t="s">
        <v>6468</v>
      </c>
      <c r="B3804" s="2" t="s">
        <v>638</v>
      </c>
      <c r="C3804" s="2" t="s">
        <v>13</v>
      </c>
      <c r="D3804" s="2" t="str">
        <f>INDEX(Hotels!$C$2:$C$49,MATCH(C3804,Hotels!$A$2:$A$49,0))</f>
        <v>Goa</v>
      </c>
      <c r="E3804" s="11">
        <v>46057</v>
      </c>
      <c r="F3804" s="11">
        <v>46063</v>
      </c>
      <c r="G3804" s="11">
        <v>46067</v>
      </c>
      <c r="H3804" s="13">
        <f>DATE(YEAR(F3804),MONTH(F3804),1)</f>
        <v>46054</v>
      </c>
      <c r="I3804" s="2">
        <f>G3804-F3804</f>
        <v>4</v>
      </c>
      <c r="J3804" s="2">
        <f>F3804-E3804</f>
        <v>6</v>
      </c>
      <c r="K3804" s="2" t="s">
        <v>2646</v>
      </c>
      <c r="L3804" s="2">
        <v>4</v>
      </c>
      <c r="M3804" s="2">
        <v>8</v>
      </c>
      <c r="N3804" s="2">
        <v>0</v>
      </c>
      <c r="O3804" s="2" t="s">
        <v>2670</v>
      </c>
      <c r="P3804" s="2" t="s">
        <v>2652</v>
      </c>
      <c r="Q3804" s="2" t="s">
        <v>2649</v>
      </c>
      <c r="R3804" s="3">
        <v>23700</v>
      </c>
      <c r="S3804" s="3">
        <f>I3804*L3804*R3804</f>
        <v>379200</v>
      </c>
      <c r="T3804" s="2">
        <f>M3804+N3804</f>
        <v>8</v>
      </c>
    </row>
    <row r="3805" spans="1:20" x14ac:dyDescent="0.2">
      <c r="A3805" s="2" t="s">
        <v>6469</v>
      </c>
      <c r="B3805" s="2" t="s">
        <v>669</v>
      </c>
      <c r="C3805" s="2" t="s">
        <v>13</v>
      </c>
      <c r="D3805" s="2" t="str">
        <f>INDEX(Hotels!$C$2:$C$49,MATCH(C3805,Hotels!$A$2:$A$49,0))</f>
        <v>Goa</v>
      </c>
      <c r="E3805" s="11">
        <v>46057</v>
      </c>
      <c r="F3805" s="11">
        <v>46065</v>
      </c>
      <c r="G3805" s="11">
        <v>46070</v>
      </c>
      <c r="H3805" s="13">
        <f>DATE(YEAR(F3805),MONTH(F3805),1)</f>
        <v>46054</v>
      </c>
      <c r="I3805" s="2">
        <f>G3805-F3805</f>
        <v>5</v>
      </c>
      <c r="J3805" s="2">
        <f>F3805-E3805</f>
        <v>8</v>
      </c>
      <c r="K3805" s="2" t="s">
        <v>2646</v>
      </c>
      <c r="L3805" s="2">
        <v>1</v>
      </c>
      <c r="M3805" s="2">
        <v>2</v>
      </c>
      <c r="N3805" s="2">
        <v>2</v>
      </c>
      <c r="O3805" s="2" t="s">
        <v>2658</v>
      </c>
      <c r="P3805" s="2" t="s">
        <v>2672</v>
      </c>
      <c r="Q3805" s="2" t="s">
        <v>2649</v>
      </c>
      <c r="R3805" s="3">
        <v>24300</v>
      </c>
      <c r="S3805" s="3">
        <f>I3805*L3805*R3805</f>
        <v>121500</v>
      </c>
      <c r="T3805" s="2">
        <f>M3805+N3805</f>
        <v>4</v>
      </c>
    </row>
    <row r="3806" spans="1:20" x14ac:dyDescent="0.2">
      <c r="A3806" s="2" t="s">
        <v>6470</v>
      </c>
      <c r="B3806" s="2" t="s">
        <v>848</v>
      </c>
      <c r="C3806" s="2" t="s">
        <v>47</v>
      </c>
      <c r="D3806" s="2" t="str">
        <f>INDEX(Hotels!$C$2:$C$49,MATCH(C3806,Hotels!$A$2:$A$49,0))</f>
        <v>Agra</v>
      </c>
      <c r="E3806" s="11">
        <v>46057</v>
      </c>
      <c r="F3806" s="11">
        <v>46057</v>
      </c>
      <c r="G3806" s="11">
        <v>46058</v>
      </c>
      <c r="H3806" s="13">
        <f>DATE(YEAR(F3806),MONTH(F3806),1)</f>
        <v>46054</v>
      </c>
      <c r="I3806" s="2">
        <f>G3806-F3806</f>
        <v>1</v>
      </c>
      <c r="J3806" s="2">
        <f>F3806-E3806</f>
        <v>0</v>
      </c>
      <c r="K3806" s="2" t="s">
        <v>2668</v>
      </c>
      <c r="L3806" s="2">
        <v>1</v>
      </c>
      <c r="M3806" s="2">
        <v>1</v>
      </c>
      <c r="N3806" s="2">
        <v>0</v>
      </c>
      <c r="O3806" s="2" t="s">
        <v>2732</v>
      </c>
      <c r="P3806" s="2" t="s">
        <v>2652</v>
      </c>
      <c r="Q3806" s="2" t="s">
        <v>2649</v>
      </c>
      <c r="R3806" s="3">
        <v>5550</v>
      </c>
      <c r="S3806" s="3">
        <f>I3806*L3806*R3806</f>
        <v>5550</v>
      </c>
      <c r="T3806" s="2">
        <f>M3806+N3806</f>
        <v>1</v>
      </c>
    </row>
    <row r="3807" spans="1:20" x14ac:dyDescent="0.2">
      <c r="A3807" s="2" t="s">
        <v>6471</v>
      </c>
      <c r="B3807" s="2" t="s">
        <v>865</v>
      </c>
      <c r="C3807" s="2" t="s">
        <v>89</v>
      </c>
      <c r="D3807" s="2" t="str">
        <f>INDEX(Hotels!$C$2:$C$49,MATCH(C3807,Hotels!$A$2:$A$49,0))</f>
        <v>Kochi</v>
      </c>
      <c r="E3807" s="11">
        <v>46057</v>
      </c>
      <c r="F3807" s="11">
        <v>46066</v>
      </c>
      <c r="G3807" s="11">
        <v>46068</v>
      </c>
      <c r="H3807" s="13">
        <f>DATE(YEAR(F3807),MONTH(F3807),1)</f>
        <v>46054</v>
      </c>
      <c r="I3807" s="2">
        <f>G3807-F3807</f>
        <v>2</v>
      </c>
      <c r="J3807" s="2">
        <f>F3807-E3807</f>
        <v>9</v>
      </c>
      <c r="K3807" s="2" t="s">
        <v>2646</v>
      </c>
      <c r="L3807" s="2">
        <v>1</v>
      </c>
      <c r="M3807" s="2">
        <v>1</v>
      </c>
      <c r="N3807" s="2">
        <v>0</v>
      </c>
      <c r="O3807" s="2" t="s">
        <v>2732</v>
      </c>
      <c r="P3807" s="2" t="s">
        <v>2672</v>
      </c>
      <c r="Q3807" s="2" t="s">
        <v>2649</v>
      </c>
      <c r="R3807" s="3">
        <v>12700</v>
      </c>
      <c r="S3807" s="3">
        <f>I3807*L3807*R3807</f>
        <v>25400</v>
      </c>
      <c r="T3807" s="2">
        <f>M3807+N3807</f>
        <v>1</v>
      </c>
    </row>
    <row r="3808" spans="1:20" x14ac:dyDescent="0.2">
      <c r="A3808" s="2" t="s">
        <v>6472</v>
      </c>
      <c r="B3808" s="2" t="s">
        <v>1002</v>
      </c>
      <c r="C3808" s="2" t="s">
        <v>73</v>
      </c>
      <c r="D3808" s="2" t="str">
        <f>INDEX(Hotels!$C$2:$C$49,MATCH(C3808,Hotels!$A$2:$A$49,0))</f>
        <v>Bengaluru</v>
      </c>
      <c r="E3808" s="11">
        <v>46057</v>
      </c>
      <c r="F3808" s="11">
        <v>46169</v>
      </c>
      <c r="G3808" s="11">
        <v>46173</v>
      </c>
      <c r="H3808" s="13">
        <f>DATE(YEAR(F3808),MONTH(F3808),1)</f>
        <v>46143</v>
      </c>
      <c r="I3808" s="2">
        <f>G3808-F3808</f>
        <v>4</v>
      </c>
      <c r="J3808" s="2">
        <f>F3808-E3808</f>
        <v>112</v>
      </c>
      <c r="K3808" s="2" t="s">
        <v>2646</v>
      </c>
      <c r="L3808" s="2">
        <v>1</v>
      </c>
      <c r="M3808" s="2">
        <v>2</v>
      </c>
      <c r="N3808" s="2">
        <v>0</v>
      </c>
      <c r="O3808" s="2" t="s">
        <v>2689</v>
      </c>
      <c r="P3808" s="2" t="s">
        <v>2659</v>
      </c>
      <c r="Q3808" s="2" t="s">
        <v>2653</v>
      </c>
      <c r="R3808" s="3">
        <v>12100</v>
      </c>
      <c r="S3808" s="3">
        <f>I3808*L3808*R3808</f>
        <v>48400</v>
      </c>
      <c r="T3808" s="2">
        <f>M3808+N3808</f>
        <v>2</v>
      </c>
    </row>
    <row r="3809" spans="1:20" x14ac:dyDescent="0.2">
      <c r="A3809" s="2" t="s">
        <v>6473</v>
      </c>
      <c r="B3809" s="2" t="s">
        <v>1138</v>
      </c>
      <c r="C3809" s="2" t="s">
        <v>83</v>
      </c>
      <c r="D3809" s="2" t="str">
        <f>INDEX(Hotels!$C$2:$C$49,MATCH(C3809,Hotels!$A$2:$A$49,0))</f>
        <v>Kochi</v>
      </c>
      <c r="E3809" s="11">
        <v>46057</v>
      </c>
      <c r="F3809" s="11">
        <v>46069</v>
      </c>
      <c r="G3809" s="11">
        <v>46072</v>
      </c>
      <c r="H3809" s="13">
        <f>DATE(YEAR(F3809),MONTH(F3809),1)</f>
        <v>46054</v>
      </c>
      <c r="I3809" s="2">
        <f>G3809-F3809</f>
        <v>3</v>
      </c>
      <c r="J3809" s="2">
        <f>F3809-E3809</f>
        <v>12</v>
      </c>
      <c r="K3809" s="2" t="s">
        <v>2646</v>
      </c>
      <c r="L3809" s="2">
        <v>1</v>
      </c>
      <c r="M3809" s="2">
        <v>1</v>
      </c>
      <c r="N3809" s="2">
        <v>0</v>
      </c>
      <c r="O3809" s="2" t="s">
        <v>2647</v>
      </c>
      <c r="P3809" s="2" t="s">
        <v>2652</v>
      </c>
      <c r="Q3809" s="2" t="s">
        <v>2649</v>
      </c>
      <c r="R3809" s="3">
        <v>22400</v>
      </c>
      <c r="S3809" s="3">
        <f>I3809*L3809*R3809</f>
        <v>67200</v>
      </c>
      <c r="T3809" s="2">
        <f>M3809+N3809</f>
        <v>1</v>
      </c>
    </row>
    <row r="3810" spans="1:20" x14ac:dyDescent="0.2">
      <c r="A3810" s="2" t="s">
        <v>6474</v>
      </c>
      <c r="B3810" s="2" t="s">
        <v>1824</v>
      </c>
      <c r="C3810" s="2" t="s">
        <v>71</v>
      </c>
      <c r="D3810" s="2" t="str">
        <f>INDEX(Hotels!$C$2:$C$49,MATCH(C3810,Hotels!$A$2:$A$49,0))</f>
        <v>New Delhi</v>
      </c>
      <c r="E3810" s="11">
        <v>46057</v>
      </c>
      <c r="F3810" s="11">
        <v>46111</v>
      </c>
      <c r="G3810" s="11">
        <v>46114</v>
      </c>
      <c r="H3810" s="13">
        <f>DATE(YEAR(F3810),MONTH(F3810),1)</f>
        <v>46082</v>
      </c>
      <c r="I3810" s="2">
        <f>G3810-F3810</f>
        <v>3</v>
      </c>
      <c r="J3810" s="2">
        <f>F3810-E3810</f>
        <v>54</v>
      </c>
      <c r="K3810" s="2" t="s">
        <v>2668</v>
      </c>
      <c r="L3810" s="2">
        <v>1</v>
      </c>
      <c r="M3810" s="2">
        <v>1</v>
      </c>
      <c r="N3810" s="2">
        <v>0</v>
      </c>
      <c r="O3810" s="2" t="s">
        <v>2689</v>
      </c>
      <c r="P3810" s="2" t="s">
        <v>2672</v>
      </c>
      <c r="Q3810" s="2" t="s">
        <v>2653</v>
      </c>
      <c r="R3810" s="3">
        <v>8450</v>
      </c>
      <c r="S3810" s="3">
        <f>I3810*L3810*R3810</f>
        <v>25350</v>
      </c>
      <c r="T3810" s="2">
        <f>M3810+N3810</f>
        <v>1</v>
      </c>
    </row>
    <row r="3811" spans="1:20" x14ac:dyDescent="0.2">
      <c r="A3811" s="2" t="s">
        <v>6475</v>
      </c>
      <c r="B3811" s="2" t="s">
        <v>2187</v>
      </c>
      <c r="C3811" s="2" t="s">
        <v>81</v>
      </c>
      <c r="D3811" s="2" t="str">
        <f>INDEX(Hotels!$C$2:$C$49,MATCH(C3811,Hotels!$A$2:$A$49,0))</f>
        <v>Bengaluru</v>
      </c>
      <c r="E3811" s="11">
        <v>46057</v>
      </c>
      <c r="F3811" s="11">
        <v>46090</v>
      </c>
      <c r="G3811" s="11">
        <v>46093</v>
      </c>
      <c r="H3811" s="13">
        <f>DATE(YEAR(F3811),MONTH(F3811),1)</f>
        <v>46082</v>
      </c>
      <c r="I3811" s="2">
        <f>G3811-F3811</f>
        <v>3</v>
      </c>
      <c r="J3811" s="2">
        <f>F3811-E3811</f>
        <v>33</v>
      </c>
      <c r="K3811" s="2" t="s">
        <v>2655</v>
      </c>
      <c r="L3811" s="2">
        <v>1</v>
      </c>
      <c r="M3811" s="2">
        <v>2</v>
      </c>
      <c r="N3811" s="2">
        <v>0</v>
      </c>
      <c r="O3811" s="2" t="s">
        <v>2732</v>
      </c>
      <c r="P3811" s="2" t="s">
        <v>2656</v>
      </c>
      <c r="Q3811" s="2" t="s">
        <v>2649</v>
      </c>
      <c r="R3811" s="3">
        <v>22300</v>
      </c>
      <c r="S3811" s="3">
        <f>I3811*L3811*R3811</f>
        <v>66900</v>
      </c>
      <c r="T3811" s="2">
        <f>M3811+N3811</f>
        <v>2</v>
      </c>
    </row>
    <row r="3812" spans="1:20" x14ac:dyDescent="0.2">
      <c r="A3812" s="2" t="s">
        <v>6476</v>
      </c>
      <c r="B3812" s="2" t="s">
        <v>254</v>
      </c>
      <c r="C3812" s="2" t="s">
        <v>81</v>
      </c>
      <c r="D3812" s="2" t="str">
        <f>INDEX(Hotels!$C$2:$C$49,MATCH(C3812,Hotels!$A$2:$A$49,0))</f>
        <v>Bengaluru</v>
      </c>
      <c r="E3812" s="11">
        <v>46058</v>
      </c>
      <c r="F3812" s="11">
        <v>46061</v>
      </c>
      <c r="G3812" s="11">
        <v>46065</v>
      </c>
      <c r="H3812" s="13">
        <f>DATE(YEAR(F3812),MONTH(F3812),1)</f>
        <v>46054</v>
      </c>
      <c r="I3812" s="2">
        <f>G3812-F3812</f>
        <v>4</v>
      </c>
      <c r="J3812" s="2">
        <f>F3812-E3812</f>
        <v>3</v>
      </c>
      <c r="K3812" s="2" t="s">
        <v>2668</v>
      </c>
      <c r="L3812" s="2">
        <v>1</v>
      </c>
      <c r="M3812" s="2">
        <v>3</v>
      </c>
      <c r="N3812" s="2">
        <v>0</v>
      </c>
      <c r="O3812" s="2" t="s">
        <v>2647</v>
      </c>
      <c r="P3812" s="2" t="s">
        <v>2662</v>
      </c>
      <c r="Q3812" s="2" t="s">
        <v>2649</v>
      </c>
      <c r="R3812" s="3">
        <v>16500</v>
      </c>
      <c r="S3812" s="3">
        <f>I3812*L3812*R3812</f>
        <v>66000</v>
      </c>
      <c r="T3812" s="2">
        <f>M3812+N3812</f>
        <v>3</v>
      </c>
    </row>
    <row r="3813" spans="1:20" x14ac:dyDescent="0.2">
      <c r="A3813" s="2" t="s">
        <v>6477</v>
      </c>
      <c r="B3813" s="2" t="s">
        <v>448</v>
      </c>
      <c r="C3813" s="2" t="s">
        <v>81</v>
      </c>
      <c r="D3813" s="2" t="str">
        <f>INDEX(Hotels!$C$2:$C$49,MATCH(C3813,Hotels!$A$2:$A$49,0))</f>
        <v>Bengaluru</v>
      </c>
      <c r="E3813" s="11">
        <v>46058</v>
      </c>
      <c r="F3813" s="11">
        <v>46070</v>
      </c>
      <c r="G3813" s="11">
        <v>46073</v>
      </c>
      <c r="H3813" s="13">
        <f>DATE(YEAR(F3813),MONTH(F3813),1)</f>
        <v>46054</v>
      </c>
      <c r="I3813" s="2">
        <f>G3813-F3813</f>
        <v>3</v>
      </c>
      <c r="J3813" s="2">
        <f>F3813-E3813</f>
        <v>12</v>
      </c>
      <c r="K3813" s="2" t="s">
        <v>2646</v>
      </c>
      <c r="L3813" s="2">
        <v>1</v>
      </c>
      <c r="M3813" s="2">
        <v>2</v>
      </c>
      <c r="N3813" s="2">
        <v>0</v>
      </c>
      <c r="O3813" s="2" t="s">
        <v>2689</v>
      </c>
      <c r="P3813" s="2" t="s">
        <v>2656</v>
      </c>
      <c r="Q3813" s="2" t="s">
        <v>2649</v>
      </c>
      <c r="R3813" s="3">
        <v>30600</v>
      </c>
      <c r="S3813" s="3">
        <f>I3813*L3813*R3813</f>
        <v>91800</v>
      </c>
      <c r="T3813" s="2">
        <f>M3813+N3813</f>
        <v>2</v>
      </c>
    </row>
    <row r="3814" spans="1:20" x14ac:dyDescent="0.2">
      <c r="A3814" s="2" t="s">
        <v>6478</v>
      </c>
      <c r="B3814" s="2" t="s">
        <v>974</v>
      </c>
      <c r="C3814" s="2" t="s">
        <v>47</v>
      </c>
      <c r="D3814" s="2" t="str">
        <f>INDEX(Hotels!$C$2:$C$49,MATCH(C3814,Hotels!$A$2:$A$49,0))</f>
        <v>Agra</v>
      </c>
      <c r="E3814" s="11">
        <v>46058</v>
      </c>
      <c r="F3814" s="11">
        <v>46072</v>
      </c>
      <c r="G3814" s="11">
        <v>46073</v>
      </c>
      <c r="H3814" s="13">
        <f>DATE(YEAR(F3814),MONTH(F3814),1)</f>
        <v>46054</v>
      </c>
      <c r="I3814" s="2">
        <f>G3814-F3814</f>
        <v>1</v>
      </c>
      <c r="J3814" s="2">
        <f>F3814-E3814</f>
        <v>14</v>
      </c>
      <c r="K3814" s="2" t="s">
        <v>2655</v>
      </c>
      <c r="L3814" s="2">
        <v>1</v>
      </c>
      <c r="M3814" s="2">
        <v>1</v>
      </c>
      <c r="N3814" s="2">
        <v>0</v>
      </c>
      <c r="O3814" s="2" t="s">
        <v>2670</v>
      </c>
      <c r="P3814" s="2" t="s">
        <v>2652</v>
      </c>
      <c r="Q3814" s="2" t="s">
        <v>2649</v>
      </c>
      <c r="R3814" s="3">
        <v>6600</v>
      </c>
      <c r="S3814" s="3">
        <f>I3814*L3814*R3814</f>
        <v>6600</v>
      </c>
      <c r="T3814" s="2">
        <f>M3814+N3814</f>
        <v>1</v>
      </c>
    </row>
    <row r="3815" spans="1:20" x14ac:dyDescent="0.2">
      <c r="A3815" s="2" t="s">
        <v>6479</v>
      </c>
      <c r="B3815" s="2" t="s">
        <v>1551</v>
      </c>
      <c r="C3815" s="2" t="s">
        <v>53</v>
      </c>
      <c r="D3815" s="2" t="str">
        <f>INDEX(Hotels!$C$2:$C$49,MATCH(C3815,Hotels!$A$2:$A$49,0))</f>
        <v>Mumbai</v>
      </c>
      <c r="E3815" s="11">
        <v>46058</v>
      </c>
      <c r="F3815" s="11">
        <v>46071</v>
      </c>
      <c r="G3815" s="11">
        <v>46074</v>
      </c>
      <c r="H3815" s="13">
        <f>DATE(YEAR(F3815),MONTH(F3815),1)</f>
        <v>46054</v>
      </c>
      <c r="I3815" s="2">
        <f>G3815-F3815</f>
        <v>3</v>
      </c>
      <c r="J3815" s="2">
        <f>F3815-E3815</f>
        <v>13</v>
      </c>
      <c r="K3815" s="2" t="s">
        <v>2655</v>
      </c>
      <c r="L3815" s="2">
        <v>1</v>
      </c>
      <c r="M3815" s="2">
        <v>2</v>
      </c>
      <c r="N3815" s="2">
        <v>0</v>
      </c>
      <c r="O3815" s="2" t="s">
        <v>2683</v>
      </c>
      <c r="P3815" s="2" t="s">
        <v>2672</v>
      </c>
      <c r="Q3815" s="2" t="s">
        <v>2649</v>
      </c>
      <c r="R3815" s="3">
        <v>12950</v>
      </c>
      <c r="S3815" s="3">
        <f>I3815*L3815*R3815</f>
        <v>38850</v>
      </c>
      <c r="T3815" s="2">
        <f>M3815+N3815</f>
        <v>2</v>
      </c>
    </row>
    <row r="3816" spans="1:20" x14ac:dyDescent="0.2">
      <c r="A3816" s="2" t="s">
        <v>6480</v>
      </c>
      <c r="B3816" s="2" t="s">
        <v>1882</v>
      </c>
      <c r="C3816" s="2" t="s">
        <v>116</v>
      </c>
      <c r="D3816" s="2" t="str">
        <f>INDEX(Hotels!$C$2:$C$49,MATCH(C3816,Hotels!$A$2:$A$49,0))</f>
        <v>Rishikesh</v>
      </c>
      <c r="E3816" s="11">
        <v>46058</v>
      </c>
      <c r="F3816" s="11">
        <v>46136</v>
      </c>
      <c r="G3816" s="11">
        <v>46140</v>
      </c>
      <c r="H3816" s="13">
        <f>DATE(YEAR(F3816),MONTH(F3816),1)</f>
        <v>46113</v>
      </c>
      <c r="I3816" s="2">
        <f>G3816-F3816</f>
        <v>4</v>
      </c>
      <c r="J3816" s="2">
        <f>F3816-E3816</f>
        <v>78</v>
      </c>
      <c r="K3816" s="2" t="s">
        <v>2655</v>
      </c>
      <c r="L3816" s="2">
        <v>1</v>
      </c>
      <c r="M3816" s="2">
        <v>2</v>
      </c>
      <c r="N3816" s="2">
        <v>0</v>
      </c>
      <c r="O3816" s="2" t="s">
        <v>2670</v>
      </c>
      <c r="P3816" s="2" t="s">
        <v>2652</v>
      </c>
      <c r="Q3816" s="2" t="s">
        <v>2649</v>
      </c>
      <c r="R3816" s="3">
        <v>5650</v>
      </c>
      <c r="S3816" s="3">
        <f>I3816*L3816*R3816</f>
        <v>22600</v>
      </c>
      <c r="T3816" s="2">
        <f>M3816+N3816</f>
        <v>2</v>
      </c>
    </row>
    <row r="3817" spans="1:20" x14ac:dyDescent="0.2">
      <c r="A3817" s="2" t="s">
        <v>6481</v>
      </c>
      <c r="B3817" s="2" t="s">
        <v>1899</v>
      </c>
      <c r="C3817" s="2" t="s">
        <v>71</v>
      </c>
      <c r="D3817" s="2" t="str">
        <f>INDEX(Hotels!$C$2:$C$49,MATCH(C3817,Hotels!$A$2:$A$49,0))</f>
        <v>New Delhi</v>
      </c>
      <c r="E3817" s="11">
        <v>46058</v>
      </c>
      <c r="F3817" s="11">
        <v>46222</v>
      </c>
      <c r="G3817" s="11">
        <v>46227</v>
      </c>
      <c r="H3817" s="13">
        <f>DATE(YEAR(F3817),MONTH(F3817),1)</f>
        <v>46204</v>
      </c>
      <c r="I3817" s="2">
        <f>G3817-F3817</f>
        <v>5</v>
      </c>
      <c r="J3817" s="2">
        <f>F3817-E3817</f>
        <v>164</v>
      </c>
      <c r="K3817" s="2" t="s">
        <v>2646</v>
      </c>
      <c r="L3817" s="2">
        <v>1</v>
      </c>
      <c r="M3817" s="2">
        <v>2</v>
      </c>
      <c r="N3817" s="2">
        <v>0</v>
      </c>
      <c r="O3817" s="2" t="s">
        <v>2651</v>
      </c>
      <c r="P3817" s="2" t="s">
        <v>2652</v>
      </c>
      <c r="Q3817" s="2" t="s">
        <v>2649</v>
      </c>
      <c r="R3817" s="3">
        <v>10850</v>
      </c>
      <c r="S3817" s="3">
        <f>I3817*L3817*R3817</f>
        <v>54250</v>
      </c>
      <c r="T3817" s="2">
        <f>M3817+N3817</f>
        <v>2</v>
      </c>
    </row>
    <row r="3818" spans="1:20" x14ac:dyDescent="0.2">
      <c r="A3818" s="2" t="s">
        <v>6482</v>
      </c>
      <c r="B3818" s="2" t="s">
        <v>1946</v>
      </c>
      <c r="C3818" s="2" t="s">
        <v>93</v>
      </c>
      <c r="D3818" s="2" t="str">
        <f>INDEX(Hotels!$C$2:$C$49,MATCH(C3818,Hotels!$A$2:$A$49,0))</f>
        <v>Shimla</v>
      </c>
      <c r="E3818" s="11">
        <v>46058</v>
      </c>
      <c r="F3818" s="11">
        <v>46115</v>
      </c>
      <c r="G3818" s="11">
        <v>46117</v>
      </c>
      <c r="H3818" s="13">
        <f>DATE(YEAR(F3818),MONTH(F3818),1)</f>
        <v>46113</v>
      </c>
      <c r="I3818" s="2">
        <f>G3818-F3818</f>
        <v>2</v>
      </c>
      <c r="J3818" s="2">
        <f>F3818-E3818</f>
        <v>57</v>
      </c>
      <c r="K3818" s="2" t="s">
        <v>2646</v>
      </c>
      <c r="L3818" s="2">
        <v>1</v>
      </c>
      <c r="M3818" s="2">
        <v>1</v>
      </c>
      <c r="N3818" s="2">
        <v>0</v>
      </c>
      <c r="O3818" s="2" t="s">
        <v>2658</v>
      </c>
      <c r="P3818" s="2" t="s">
        <v>2659</v>
      </c>
      <c r="Q3818" s="2" t="s">
        <v>2649</v>
      </c>
      <c r="R3818" s="3">
        <v>10450</v>
      </c>
      <c r="S3818" s="3">
        <f>I3818*L3818*R3818</f>
        <v>20900</v>
      </c>
      <c r="T3818" s="2">
        <f>M3818+N3818</f>
        <v>1</v>
      </c>
    </row>
    <row r="3819" spans="1:20" x14ac:dyDescent="0.2">
      <c r="A3819" s="2" t="s">
        <v>6483</v>
      </c>
      <c r="B3819" s="2" t="s">
        <v>2023</v>
      </c>
      <c r="C3819" s="2" t="s">
        <v>110</v>
      </c>
      <c r="D3819" s="2" t="str">
        <f>INDEX(Hotels!$C$2:$C$49,MATCH(C3819,Hotels!$A$2:$A$49,0))</f>
        <v>Manali</v>
      </c>
      <c r="E3819" s="11">
        <v>46058</v>
      </c>
      <c r="F3819" s="11">
        <v>46064</v>
      </c>
      <c r="G3819" s="11">
        <v>46067</v>
      </c>
      <c r="H3819" s="13">
        <f>DATE(YEAR(F3819),MONTH(F3819),1)</f>
        <v>46054</v>
      </c>
      <c r="I3819" s="2">
        <f>G3819-F3819</f>
        <v>3</v>
      </c>
      <c r="J3819" s="2">
        <f>F3819-E3819</f>
        <v>6</v>
      </c>
      <c r="K3819" s="2" t="s">
        <v>2655</v>
      </c>
      <c r="L3819" s="2">
        <v>1</v>
      </c>
      <c r="M3819" s="2">
        <v>1</v>
      </c>
      <c r="N3819" s="2">
        <v>0</v>
      </c>
      <c r="O3819" s="2" t="s">
        <v>2732</v>
      </c>
      <c r="P3819" s="2" t="s">
        <v>2652</v>
      </c>
      <c r="Q3819" s="2" t="s">
        <v>2664</v>
      </c>
      <c r="R3819" s="3">
        <v>5450</v>
      </c>
      <c r="S3819" s="3">
        <f>I3819*L3819*R3819</f>
        <v>16350</v>
      </c>
      <c r="T3819" s="2">
        <f>M3819+N3819</f>
        <v>1</v>
      </c>
    </row>
    <row r="3820" spans="1:20" x14ac:dyDescent="0.2">
      <c r="A3820" s="2" t="s">
        <v>6484</v>
      </c>
      <c r="B3820" s="2" t="s">
        <v>2026</v>
      </c>
      <c r="C3820" s="2" t="s">
        <v>81</v>
      </c>
      <c r="D3820" s="2" t="str">
        <f>INDEX(Hotels!$C$2:$C$49,MATCH(C3820,Hotels!$A$2:$A$49,0))</f>
        <v>Bengaluru</v>
      </c>
      <c r="E3820" s="11">
        <v>46058</v>
      </c>
      <c r="F3820" s="11">
        <v>46064</v>
      </c>
      <c r="G3820" s="11">
        <v>46066</v>
      </c>
      <c r="H3820" s="13">
        <f>DATE(YEAR(F3820),MONTH(F3820),1)</f>
        <v>46054</v>
      </c>
      <c r="I3820" s="2">
        <f>G3820-F3820</f>
        <v>2</v>
      </c>
      <c r="J3820" s="2">
        <f>F3820-E3820</f>
        <v>6</v>
      </c>
      <c r="K3820" s="2" t="s">
        <v>2646</v>
      </c>
      <c r="L3820" s="2">
        <v>1</v>
      </c>
      <c r="M3820" s="2">
        <v>2</v>
      </c>
      <c r="N3820" s="2">
        <v>0</v>
      </c>
      <c r="O3820" s="2" t="s">
        <v>2732</v>
      </c>
      <c r="P3820" s="2" t="s">
        <v>2652</v>
      </c>
      <c r="Q3820" s="2" t="s">
        <v>2649</v>
      </c>
      <c r="R3820" s="3">
        <v>31550</v>
      </c>
      <c r="S3820" s="3">
        <f>I3820*L3820*R3820</f>
        <v>63100</v>
      </c>
      <c r="T3820" s="2">
        <f>M3820+N3820</f>
        <v>2</v>
      </c>
    </row>
    <row r="3821" spans="1:20" x14ac:dyDescent="0.2">
      <c r="A3821" s="2" t="s">
        <v>6485</v>
      </c>
      <c r="B3821" s="2" t="s">
        <v>2258</v>
      </c>
      <c r="C3821" s="2" t="s">
        <v>83</v>
      </c>
      <c r="D3821" s="2" t="str">
        <f>INDEX(Hotels!$C$2:$C$49,MATCH(C3821,Hotels!$A$2:$A$49,0))</f>
        <v>Kochi</v>
      </c>
      <c r="E3821" s="11">
        <v>46058</v>
      </c>
      <c r="F3821" s="11">
        <v>46148</v>
      </c>
      <c r="G3821" s="11">
        <v>46152</v>
      </c>
      <c r="H3821" s="13">
        <f>DATE(YEAR(F3821),MONTH(F3821),1)</f>
        <v>46143</v>
      </c>
      <c r="I3821" s="2">
        <f>G3821-F3821</f>
        <v>4</v>
      </c>
      <c r="J3821" s="2">
        <f>F3821-E3821</f>
        <v>90</v>
      </c>
      <c r="K3821" s="2" t="s">
        <v>2655</v>
      </c>
      <c r="L3821" s="2">
        <v>1</v>
      </c>
      <c r="M3821" s="2">
        <v>1</v>
      </c>
      <c r="N3821" s="2">
        <v>0</v>
      </c>
      <c r="O3821" s="2" t="s">
        <v>2689</v>
      </c>
      <c r="P3821" s="2" t="s">
        <v>2656</v>
      </c>
      <c r="Q3821" s="2" t="s">
        <v>2649</v>
      </c>
      <c r="R3821" s="3">
        <v>12000</v>
      </c>
      <c r="S3821" s="3">
        <f>I3821*L3821*R3821</f>
        <v>48000</v>
      </c>
      <c r="T3821" s="2">
        <f>M3821+N3821</f>
        <v>1</v>
      </c>
    </row>
    <row r="3822" spans="1:20" x14ac:dyDescent="0.2">
      <c r="A3822" s="2" t="s">
        <v>6486</v>
      </c>
      <c r="B3822" s="2" t="s">
        <v>2305</v>
      </c>
      <c r="C3822" s="2" t="s">
        <v>83</v>
      </c>
      <c r="D3822" s="2" t="str">
        <f>INDEX(Hotels!$C$2:$C$49,MATCH(C3822,Hotels!$A$2:$A$49,0))</f>
        <v>Kochi</v>
      </c>
      <c r="E3822" s="11">
        <v>46058</v>
      </c>
      <c r="F3822" s="11">
        <v>46059</v>
      </c>
      <c r="G3822" s="11">
        <v>46063</v>
      </c>
      <c r="H3822" s="13">
        <f>DATE(YEAR(F3822),MONTH(F3822),1)</f>
        <v>46054</v>
      </c>
      <c r="I3822" s="2">
        <f>G3822-F3822</f>
        <v>4</v>
      </c>
      <c r="J3822" s="2">
        <f>F3822-E3822</f>
        <v>1</v>
      </c>
      <c r="K3822" s="2" t="s">
        <v>2646</v>
      </c>
      <c r="L3822" s="2">
        <v>1</v>
      </c>
      <c r="M3822" s="2">
        <v>3</v>
      </c>
      <c r="N3822" s="2">
        <v>0</v>
      </c>
      <c r="O3822" s="2" t="s">
        <v>2661</v>
      </c>
      <c r="P3822" s="2" t="s">
        <v>2672</v>
      </c>
      <c r="Q3822" s="2" t="s">
        <v>2649</v>
      </c>
      <c r="R3822" s="3">
        <v>22650</v>
      </c>
      <c r="S3822" s="3">
        <f>I3822*L3822*R3822</f>
        <v>90600</v>
      </c>
      <c r="T3822" s="2">
        <f>M3822+N3822</f>
        <v>3</v>
      </c>
    </row>
    <row r="3823" spans="1:20" x14ac:dyDescent="0.2">
      <c r="A3823" s="2" t="s">
        <v>6487</v>
      </c>
      <c r="B3823" s="2" t="s">
        <v>728</v>
      </c>
      <c r="C3823" s="2" t="s">
        <v>63</v>
      </c>
      <c r="D3823" s="2" t="str">
        <f>INDEX(Hotels!$C$2:$C$49,MATCH(C3823,Hotels!$A$2:$A$49,0))</f>
        <v>New Delhi</v>
      </c>
      <c r="E3823" s="11">
        <v>46059</v>
      </c>
      <c r="F3823" s="11">
        <v>46060</v>
      </c>
      <c r="G3823" s="11">
        <v>46062</v>
      </c>
      <c r="H3823" s="13">
        <f>DATE(YEAR(F3823),MONTH(F3823),1)</f>
        <v>46054</v>
      </c>
      <c r="I3823" s="2">
        <f>G3823-F3823</f>
        <v>2</v>
      </c>
      <c r="J3823" s="2">
        <f>F3823-E3823</f>
        <v>1</v>
      </c>
      <c r="K3823" s="2" t="s">
        <v>2668</v>
      </c>
      <c r="L3823" s="2">
        <v>1</v>
      </c>
      <c r="M3823" s="2">
        <v>1</v>
      </c>
      <c r="N3823" s="2">
        <v>0</v>
      </c>
      <c r="O3823" s="2" t="s">
        <v>2670</v>
      </c>
      <c r="P3823" s="2" t="s">
        <v>2662</v>
      </c>
      <c r="Q3823" s="2" t="s">
        <v>2649</v>
      </c>
      <c r="R3823" s="3">
        <v>9150</v>
      </c>
      <c r="S3823" s="3">
        <f>I3823*L3823*R3823</f>
        <v>18300</v>
      </c>
      <c r="T3823" s="2">
        <f>M3823+N3823</f>
        <v>1</v>
      </c>
    </row>
    <row r="3824" spans="1:20" x14ac:dyDescent="0.2">
      <c r="A3824" s="2" t="s">
        <v>6488</v>
      </c>
      <c r="B3824" s="2" t="s">
        <v>733</v>
      </c>
      <c r="C3824" s="2" t="s">
        <v>13</v>
      </c>
      <c r="D3824" s="2" t="str">
        <f>INDEX(Hotels!$C$2:$C$49,MATCH(C3824,Hotels!$A$2:$A$49,0))</f>
        <v>Goa</v>
      </c>
      <c r="E3824" s="11">
        <v>46059</v>
      </c>
      <c r="F3824" s="11">
        <v>46108</v>
      </c>
      <c r="G3824" s="11">
        <v>46109</v>
      </c>
      <c r="H3824" s="13">
        <f>DATE(YEAR(F3824),MONTH(F3824),1)</f>
        <v>46082</v>
      </c>
      <c r="I3824" s="2">
        <f>G3824-F3824</f>
        <v>1</v>
      </c>
      <c r="J3824" s="2">
        <f>F3824-E3824</f>
        <v>49</v>
      </c>
      <c r="K3824" s="2" t="s">
        <v>2666</v>
      </c>
      <c r="L3824" s="2">
        <v>1</v>
      </c>
      <c r="M3824" s="2">
        <v>1</v>
      </c>
      <c r="N3824" s="2">
        <v>0</v>
      </c>
      <c r="O3824" s="2" t="s">
        <v>2732</v>
      </c>
      <c r="P3824" s="2" t="s">
        <v>2672</v>
      </c>
      <c r="Q3824" s="2" t="s">
        <v>2649</v>
      </c>
      <c r="R3824" s="3">
        <v>28000</v>
      </c>
      <c r="S3824" s="3">
        <f>I3824*L3824*R3824</f>
        <v>28000</v>
      </c>
      <c r="T3824" s="2">
        <f>M3824+N3824</f>
        <v>1</v>
      </c>
    </row>
    <row r="3825" spans="1:20" x14ac:dyDescent="0.2">
      <c r="A3825" s="2" t="s">
        <v>6489</v>
      </c>
      <c r="B3825" s="2" t="s">
        <v>875</v>
      </c>
      <c r="C3825" s="2" t="s">
        <v>127</v>
      </c>
      <c r="D3825" s="2" t="str">
        <f>INDEX(Hotels!$C$2:$C$49,MATCH(C3825,Hotels!$A$2:$A$49,0))</f>
        <v>Varanasi</v>
      </c>
      <c r="E3825" s="11">
        <v>46059</v>
      </c>
      <c r="F3825" s="11">
        <v>46071</v>
      </c>
      <c r="G3825" s="11">
        <v>46073</v>
      </c>
      <c r="H3825" s="13">
        <f>DATE(YEAR(F3825),MONTH(F3825),1)</f>
        <v>46054</v>
      </c>
      <c r="I3825" s="2">
        <f>G3825-F3825</f>
        <v>2</v>
      </c>
      <c r="J3825" s="2">
        <f>F3825-E3825</f>
        <v>12</v>
      </c>
      <c r="K3825" s="2" t="s">
        <v>2668</v>
      </c>
      <c r="L3825" s="2">
        <v>1</v>
      </c>
      <c r="M3825" s="2">
        <v>2</v>
      </c>
      <c r="N3825" s="2">
        <v>0</v>
      </c>
      <c r="O3825" s="2" t="s">
        <v>2683</v>
      </c>
      <c r="P3825" s="2" t="s">
        <v>2652</v>
      </c>
      <c r="Q3825" s="2" t="s">
        <v>2649</v>
      </c>
      <c r="R3825" s="3">
        <v>5450</v>
      </c>
      <c r="S3825" s="3">
        <f>I3825*L3825*R3825</f>
        <v>10900</v>
      </c>
      <c r="T3825" s="2">
        <f>M3825+N3825</f>
        <v>2</v>
      </c>
    </row>
    <row r="3826" spans="1:20" x14ac:dyDescent="0.2">
      <c r="A3826" s="2" t="s">
        <v>6490</v>
      </c>
      <c r="B3826" s="2" t="s">
        <v>1353</v>
      </c>
      <c r="C3826" s="2" t="s">
        <v>120</v>
      </c>
      <c r="D3826" s="2" t="str">
        <f>INDEX(Hotels!$C$2:$C$49,MATCH(C3826,Hotels!$A$2:$A$49,0))</f>
        <v>Rishikesh</v>
      </c>
      <c r="E3826" s="11">
        <v>46059</v>
      </c>
      <c r="F3826" s="11">
        <v>46064</v>
      </c>
      <c r="G3826" s="11">
        <v>46066</v>
      </c>
      <c r="H3826" s="13">
        <f>DATE(YEAR(F3826),MONTH(F3826),1)</f>
        <v>46054</v>
      </c>
      <c r="I3826" s="2">
        <f>G3826-F3826</f>
        <v>2</v>
      </c>
      <c r="J3826" s="2">
        <f>F3826-E3826</f>
        <v>5</v>
      </c>
      <c r="K3826" s="2" t="s">
        <v>2668</v>
      </c>
      <c r="L3826" s="2">
        <v>1</v>
      </c>
      <c r="M3826" s="2">
        <v>2</v>
      </c>
      <c r="N3826" s="2">
        <v>0</v>
      </c>
      <c r="O3826" s="2" t="s">
        <v>2689</v>
      </c>
      <c r="P3826" s="2" t="s">
        <v>2648</v>
      </c>
      <c r="Q3826" s="2" t="s">
        <v>2649</v>
      </c>
      <c r="R3826" s="3">
        <v>2300</v>
      </c>
      <c r="S3826" s="3">
        <f>I3826*L3826*R3826</f>
        <v>4600</v>
      </c>
      <c r="T3826" s="2">
        <f>M3826+N3826</f>
        <v>2</v>
      </c>
    </row>
    <row r="3827" spans="1:20" x14ac:dyDescent="0.2">
      <c r="A3827" s="2" t="s">
        <v>6491</v>
      </c>
      <c r="B3827" s="2" t="s">
        <v>1422</v>
      </c>
      <c r="C3827" s="2" t="s">
        <v>19</v>
      </c>
      <c r="D3827" s="2" t="str">
        <f>INDEX(Hotels!$C$2:$C$49,MATCH(C3827,Hotels!$A$2:$A$49,0))</f>
        <v>Goa</v>
      </c>
      <c r="E3827" s="11">
        <v>46059</v>
      </c>
      <c r="F3827" s="11">
        <v>46135</v>
      </c>
      <c r="G3827" s="11">
        <v>46140</v>
      </c>
      <c r="H3827" s="13">
        <f>DATE(YEAR(F3827),MONTH(F3827),1)</f>
        <v>46113</v>
      </c>
      <c r="I3827" s="2">
        <f>G3827-F3827</f>
        <v>5</v>
      </c>
      <c r="J3827" s="2">
        <f>F3827-E3827</f>
        <v>76</v>
      </c>
      <c r="K3827" s="2" t="s">
        <v>2668</v>
      </c>
      <c r="L3827" s="2">
        <v>1</v>
      </c>
      <c r="M3827" s="2">
        <v>1</v>
      </c>
      <c r="N3827" s="2">
        <v>0</v>
      </c>
      <c r="O3827" s="2" t="s">
        <v>2670</v>
      </c>
      <c r="P3827" s="2" t="s">
        <v>2672</v>
      </c>
      <c r="Q3827" s="2" t="s">
        <v>2649</v>
      </c>
      <c r="R3827" s="3">
        <v>6300</v>
      </c>
      <c r="S3827" s="3">
        <f>I3827*L3827*R3827</f>
        <v>31500</v>
      </c>
      <c r="T3827" s="2">
        <f>M3827+N3827</f>
        <v>1</v>
      </c>
    </row>
    <row r="3828" spans="1:20" x14ac:dyDescent="0.2">
      <c r="A3828" s="2" t="s">
        <v>6492</v>
      </c>
      <c r="B3828" s="2" t="s">
        <v>1436</v>
      </c>
      <c r="C3828" s="2" t="s">
        <v>32</v>
      </c>
      <c r="D3828" s="2" t="str">
        <f>INDEX(Hotels!$C$2:$C$49,MATCH(C3828,Hotels!$A$2:$A$49,0))</f>
        <v>Jaipur</v>
      </c>
      <c r="E3828" s="11">
        <v>46059</v>
      </c>
      <c r="F3828" s="11">
        <v>46070</v>
      </c>
      <c r="G3828" s="11">
        <v>46073</v>
      </c>
      <c r="H3828" s="13">
        <f>DATE(YEAR(F3828),MONTH(F3828),1)</f>
        <v>46054</v>
      </c>
      <c r="I3828" s="2">
        <f>G3828-F3828</f>
        <v>3</v>
      </c>
      <c r="J3828" s="2">
        <f>F3828-E3828</f>
        <v>11</v>
      </c>
      <c r="K3828" s="2" t="s">
        <v>2668</v>
      </c>
      <c r="L3828" s="2">
        <v>1</v>
      </c>
      <c r="M3828" s="2">
        <v>1</v>
      </c>
      <c r="N3828" s="2">
        <v>0</v>
      </c>
      <c r="O3828" s="2" t="s">
        <v>2732</v>
      </c>
      <c r="P3828" s="2" t="s">
        <v>2652</v>
      </c>
      <c r="Q3828" s="2" t="s">
        <v>2649</v>
      </c>
      <c r="R3828" s="3">
        <v>6150</v>
      </c>
      <c r="S3828" s="3">
        <f>I3828*L3828*R3828</f>
        <v>18450</v>
      </c>
      <c r="T3828" s="2">
        <f>M3828+N3828</f>
        <v>1</v>
      </c>
    </row>
    <row r="3829" spans="1:20" x14ac:dyDescent="0.2">
      <c r="A3829" s="2" t="s">
        <v>6493</v>
      </c>
      <c r="B3829" s="2" t="s">
        <v>1969</v>
      </c>
      <c r="C3829" s="2" t="s">
        <v>32</v>
      </c>
      <c r="D3829" s="2" t="str">
        <f>INDEX(Hotels!$C$2:$C$49,MATCH(C3829,Hotels!$A$2:$A$49,0))</f>
        <v>Jaipur</v>
      </c>
      <c r="E3829" s="11">
        <v>46059</v>
      </c>
      <c r="F3829" s="11">
        <v>46068</v>
      </c>
      <c r="G3829" s="11">
        <v>46072</v>
      </c>
      <c r="H3829" s="13">
        <f>DATE(YEAR(F3829),MONTH(F3829),1)</f>
        <v>46054</v>
      </c>
      <c r="I3829" s="2">
        <f>G3829-F3829</f>
        <v>4</v>
      </c>
      <c r="J3829" s="2">
        <f>F3829-E3829</f>
        <v>9</v>
      </c>
      <c r="K3829" s="2" t="s">
        <v>2668</v>
      </c>
      <c r="L3829" s="2">
        <v>1</v>
      </c>
      <c r="M3829" s="2">
        <v>2</v>
      </c>
      <c r="N3829" s="2">
        <v>0</v>
      </c>
      <c r="O3829" s="2" t="s">
        <v>2683</v>
      </c>
      <c r="P3829" s="2" t="s">
        <v>2662</v>
      </c>
      <c r="Q3829" s="2" t="s">
        <v>2649</v>
      </c>
      <c r="R3829" s="3">
        <v>5700</v>
      </c>
      <c r="S3829" s="3">
        <f>I3829*L3829*R3829</f>
        <v>22800</v>
      </c>
      <c r="T3829" s="2">
        <f>M3829+N3829</f>
        <v>2</v>
      </c>
    </row>
    <row r="3830" spans="1:20" x14ac:dyDescent="0.2">
      <c r="A3830" s="2" t="s">
        <v>6494</v>
      </c>
      <c r="B3830" s="2" t="s">
        <v>2197</v>
      </c>
      <c r="C3830" s="2" t="s">
        <v>91</v>
      </c>
      <c r="D3830" s="2" t="str">
        <f>INDEX(Hotels!$C$2:$C$49,MATCH(C3830,Hotels!$A$2:$A$49,0))</f>
        <v>Kochi</v>
      </c>
      <c r="E3830" s="11">
        <v>46059</v>
      </c>
      <c r="F3830" s="11">
        <v>46064</v>
      </c>
      <c r="G3830" s="11">
        <v>46067</v>
      </c>
      <c r="H3830" s="13">
        <f>DATE(YEAR(F3830),MONTH(F3830),1)</f>
        <v>46054</v>
      </c>
      <c r="I3830" s="2">
        <f>G3830-F3830</f>
        <v>3</v>
      </c>
      <c r="J3830" s="2">
        <f>F3830-E3830</f>
        <v>5</v>
      </c>
      <c r="K3830" s="2" t="s">
        <v>2655</v>
      </c>
      <c r="L3830" s="2">
        <v>1</v>
      </c>
      <c r="M3830" s="2">
        <v>2</v>
      </c>
      <c r="N3830" s="2">
        <v>2</v>
      </c>
      <c r="O3830" s="2" t="s">
        <v>2647</v>
      </c>
      <c r="P3830" s="2" t="s">
        <v>2672</v>
      </c>
      <c r="Q3830" s="2" t="s">
        <v>2649</v>
      </c>
      <c r="R3830" s="3">
        <v>5150</v>
      </c>
      <c r="S3830" s="3">
        <f>I3830*L3830*R3830</f>
        <v>15450</v>
      </c>
      <c r="T3830" s="2">
        <f>M3830+N3830</f>
        <v>4</v>
      </c>
    </row>
    <row r="3831" spans="1:20" x14ac:dyDescent="0.2">
      <c r="A3831" s="2" t="s">
        <v>6495</v>
      </c>
      <c r="B3831" s="2" t="s">
        <v>2378</v>
      </c>
      <c r="C3831" s="2" t="s">
        <v>103</v>
      </c>
      <c r="D3831" s="2" t="str">
        <f>INDEX(Hotels!$C$2:$C$49,MATCH(C3831,Hotels!$A$2:$A$49,0))</f>
        <v>Manali</v>
      </c>
      <c r="E3831" s="11">
        <v>46059</v>
      </c>
      <c r="F3831" s="11">
        <v>46186</v>
      </c>
      <c r="G3831" s="11">
        <v>46189</v>
      </c>
      <c r="H3831" s="13">
        <f>DATE(YEAR(F3831),MONTH(F3831),1)</f>
        <v>46174</v>
      </c>
      <c r="I3831" s="2">
        <f>G3831-F3831</f>
        <v>3</v>
      </c>
      <c r="J3831" s="2">
        <f>F3831-E3831</f>
        <v>127</v>
      </c>
      <c r="K3831" s="2" t="s">
        <v>2668</v>
      </c>
      <c r="L3831" s="2">
        <v>1</v>
      </c>
      <c r="M3831" s="2">
        <v>2</v>
      </c>
      <c r="N3831" s="2">
        <v>0</v>
      </c>
      <c r="O3831" s="2" t="s">
        <v>2683</v>
      </c>
      <c r="P3831" s="2" t="s">
        <v>2652</v>
      </c>
      <c r="Q3831" s="2" t="s">
        <v>2649</v>
      </c>
      <c r="R3831" s="3">
        <v>3600</v>
      </c>
      <c r="S3831" s="3">
        <f>I3831*L3831*R3831</f>
        <v>10800</v>
      </c>
      <c r="T3831" s="2">
        <f>M3831+N3831</f>
        <v>2</v>
      </c>
    </row>
    <row r="3832" spans="1:20" x14ac:dyDescent="0.2">
      <c r="A3832" s="2" t="s">
        <v>6496</v>
      </c>
      <c r="B3832" s="2" t="s">
        <v>512</v>
      </c>
      <c r="C3832" s="2" t="s">
        <v>29</v>
      </c>
      <c r="D3832" s="2" t="str">
        <f>INDEX(Hotels!$C$2:$C$49,MATCH(C3832,Hotels!$A$2:$A$49,0))</f>
        <v>Jaipur</v>
      </c>
      <c r="E3832" s="11">
        <v>46060</v>
      </c>
      <c r="F3832" s="11">
        <v>46072</v>
      </c>
      <c r="G3832" s="11">
        <v>46074</v>
      </c>
      <c r="H3832" s="13">
        <f>DATE(YEAR(F3832),MONTH(F3832),1)</f>
        <v>46054</v>
      </c>
      <c r="I3832" s="2">
        <f>G3832-F3832</f>
        <v>2</v>
      </c>
      <c r="J3832" s="2">
        <f>F3832-E3832</f>
        <v>12</v>
      </c>
      <c r="K3832" s="2" t="s">
        <v>2668</v>
      </c>
      <c r="L3832" s="2">
        <v>1</v>
      </c>
      <c r="M3832" s="2">
        <v>2</v>
      </c>
      <c r="N3832" s="2">
        <v>0</v>
      </c>
      <c r="O3832" s="2" t="s">
        <v>2670</v>
      </c>
      <c r="P3832" s="2" t="s">
        <v>2656</v>
      </c>
      <c r="Q3832" s="2" t="s">
        <v>2649</v>
      </c>
      <c r="R3832" s="3">
        <v>7550</v>
      </c>
      <c r="S3832" s="3">
        <f>I3832*L3832*R3832</f>
        <v>15100</v>
      </c>
      <c r="T3832" s="2">
        <f>M3832+N3832</f>
        <v>2</v>
      </c>
    </row>
    <row r="3833" spans="1:20" x14ac:dyDescent="0.2">
      <c r="A3833" s="2" t="s">
        <v>6497</v>
      </c>
      <c r="B3833" s="2" t="s">
        <v>591</v>
      </c>
      <c r="C3833" s="2" t="s">
        <v>122</v>
      </c>
      <c r="D3833" s="2" t="str">
        <f>INDEX(Hotels!$C$2:$C$49,MATCH(C3833,Hotels!$A$2:$A$49,0))</f>
        <v>Varanasi</v>
      </c>
      <c r="E3833" s="11">
        <v>46060</v>
      </c>
      <c r="F3833" s="11">
        <v>46066</v>
      </c>
      <c r="G3833" s="11">
        <v>46068</v>
      </c>
      <c r="H3833" s="13">
        <f>DATE(YEAR(F3833),MONTH(F3833),1)</f>
        <v>46054</v>
      </c>
      <c r="I3833" s="2">
        <f>G3833-F3833</f>
        <v>2</v>
      </c>
      <c r="J3833" s="2">
        <f>F3833-E3833</f>
        <v>6</v>
      </c>
      <c r="K3833" s="2" t="s">
        <v>2668</v>
      </c>
      <c r="L3833" s="2">
        <v>1</v>
      </c>
      <c r="M3833" s="2">
        <v>1</v>
      </c>
      <c r="N3833" s="2">
        <v>0</v>
      </c>
      <c r="O3833" s="2" t="s">
        <v>2732</v>
      </c>
      <c r="P3833" s="2" t="s">
        <v>2672</v>
      </c>
      <c r="Q3833" s="2" t="s">
        <v>2649</v>
      </c>
      <c r="R3833" s="3">
        <v>2750</v>
      </c>
      <c r="S3833" s="3">
        <f>I3833*L3833*R3833</f>
        <v>5500</v>
      </c>
      <c r="T3833" s="2">
        <f>M3833+N3833</f>
        <v>1</v>
      </c>
    </row>
    <row r="3834" spans="1:20" x14ac:dyDescent="0.2">
      <c r="A3834" s="2" t="s">
        <v>6498</v>
      </c>
      <c r="B3834" s="2" t="s">
        <v>707</v>
      </c>
      <c r="C3834" s="2" t="s">
        <v>112</v>
      </c>
      <c r="D3834" s="2" t="str">
        <f>INDEX(Hotels!$C$2:$C$49,MATCH(C3834,Hotels!$A$2:$A$49,0))</f>
        <v>Rishikesh</v>
      </c>
      <c r="E3834" s="11">
        <v>46060</v>
      </c>
      <c r="F3834" s="11">
        <v>46220</v>
      </c>
      <c r="G3834" s="11">
        <v>46224</v>
      </c>
      <c r="H3834" s="13">
        <f>DATE(YEAR(F3834),MONTH(F3834),1)</f>
        <v>46204</v>
      </c>
      <c r="I3834" s="2">
        <f>G3834-F3834</f>
        <v>4</v>
      </c>
      <c r="J3834" s="2">
        <f>F3834-E3834</f>
        <v>160</v>
      </c>
      <c r="K3834" s="2" t="s">
        <v>2668</v>
      </c>
      <c r="L3834" s="2">
        <v>1</v>
      </c>
      <c r="M3834" s="2">
        <v>2</v>
      </c>
      <c r="N3834" s="2">
        <v>0</v>
      </c>
      <c r="O3834" s="2" t="s">
        <v>2689</v>
      </c>
      <c r="P3834" s="2" t="s">
        <v>2656</v>
      </c>
      <c r="Q3834" s="2" t="s">
        <v>2649</v>
      </c>
      <c r="R3834" s="3">
        <v>3700</v>
      </c>
      <c r="S3834" s="3">
        <f>I3834*L3834*R3834</f>
        <v>14800</v>
      </c>
      <c r="T3834" s="2">
        <f>M3834+N3834</f>
        <v>2</v>
      </c>
    </row>
    <row r="3835" spans="1:20" x14ac:dyDescent="0.2">
      <c r="A3835" s="2" t="s">
        <v>6499</v>
      </c>
      <c r="B3835" s="2" t="s">
        <v>811</v>
      </c>
      <c r="C3835" s="2" t="s">
        <v>32</v>
      </c>
      <c r="D3835" s="2" t="str">
        <f>INDEX(Hotels!$C$2:$C$49,MATCH(C3835,Hotels!$A$2:$A$49,0))</f>
        <v>Jaipur</v>
      </c>
      <c r="E3835" s="11">
        <v>46060</v>
      </c>
      <c r="F3835" s="11">
        <v>46099</v>
      </c>
      <c r="G3835" s="11">
        <v>46100</v>
      </c>
      <c r="H3835" s="13">
        <f>DATE(YEAR(F3835),MONTH(F3835),1)</f>
        <v>46082</v>
      </c>
      <c r="I3835" s="2">
        <f>G3835-F3835</f>
        <v>1</v>
      </c>
      <c r="J3835" s="2">
        <f>F3835-E3835</f>
        <v>39</v>
      </c>
      <c r="K3835" s="2" t="s">
        <v>2668</v>
      </c>
      <c r="L3835" s="2">
        <v>1</v>
      </c>
      <c r="M3835" s="2">
        <v>2</v>
      </c>
      <c r="N3835" s="2">
        <v>0</v>
      </c>
      <c r="O3835" s="2" t="s">
        <v>2670</v>
      </c>
      <c r="P3835" s="2" t="s">
        <v>2662</v>
      </c>
      <c r="Q3835" s="2" t="s">
        <v>2653</v>
      </c>
      <c r="R3835" s="3">
        <v>5650</v>
      </c>
      <c r="S3835" s="3">
        <f>I3835*L3835*R3835</f>
        <v>5650</v>
      </c>
      <c r="T3835" s="2">
        <f>M3835+N3835</f>
        <v>2</v>
      </c>
    </row>
    <row r="3836" spans="1:20" x14ac:dyDescent="0.2">
      <c r="A3836" s="2" t="s">
        <v>6500</v>
      </c>
      <c r="B3836" s="2" t="s">
        <v>1696</v>
      </c>
      <c r="C3836" s="2" t="s">
        <v>127</v>
      </c>
      <c r="D3836" s="2" t="str">
        <f>INDEX(Hotels!$C$2:$C$49,MATCH(C3836,Hotels!$A$2:$A$49,0))</f>
        <v>Varanasi</v>
      </c>
      <c r="E3836" s="11">
        <v>46060</v>
      </c>
      <c r="F3836" s="11">
        <v>46142</v>
      </c>
      <c r="G3836" s="11">
        <v>46147</v>
      </c>
      <c r="H3836" s="13">
        <f>DATE(YEAR(F3836),MONTH(F3836),1)</f>
        <v>46113</v>
      </c>
      <c r="I3836" s="2">
        <f>G3836-F3836</f>
        <v>5</v>
      </c>
      <c r="J3836" s="2">
        <f>F3836-E3836</f>
        <v>82</v>
      </c>
      <c r="K3836" s="2" t="s">
        <v>2655</v>
      </c>
      <c r="L3836" s="2">
        <v>1</v>
      </c>
      <c r="M3836" s="2">
        <v>2</v>
      </c>
      <c r="N3836" s="2">
        <v>0</v>
      </c>
      <c r="O3836" s="2" t="s">
        <v>2689</v>
      </c>
      <c r="P3836" s="2" t="s">
        <v>2656</v>
      </c>
      <c r="Q3836" s="2" t="s">
        <v>2649</v>
      </c>
      <c r="R3836" s="3">
        <v>5450</v>
      </c>
      <c r="S3836" s="3">
        <f>I3836*L3836*R3836</f>
        <v>27250</v>
      </c>
      <c r="T3836" s="2">
        <f>M3836+N3836</f>
        <v>2</v>
      </c>
    </row>
    <row r="3837" spans="1:20" x14ac:dyDescent="0.2">
      <c r="A3837" s="2" t="s">
        <v>6501</v>
      </c>
      <c r="B3837" s="2" t="s">
        <v>2232</v>
      </c>
      <c r="C3837" s="2" t="s">
        <v>87</v>
      </c>
      <c r="D3837" s="2" t="str">
        <f>INDEX(Hotels!$C$2:$C$49,MATCH(C3837,Hotels!$A$2:$A$49,0))</f>
        <v>Kochi</v>
      </c>
      <c r="E3837" s="11">
        <v>46060</v>
      </c>
      <c r="F3837" s="11">
        <v>46091</v>
      </c>
      <c r="G3837" s="11">
        <v>46094</v>
      </c>
      <c r="H3837" s="13">
        <f>DATE(YEAR(F3837),MONTH(F3837),1)</f>
        <v>46082</v>
      </c>
      <c r="I3837" s="2">
        <f>G3837-F3837</f>
        <v>3</v>
      </c>
      <c r="J3837" s="2">
        <f>F3837-E3837</f>
        <v>31</v>
      </c>
      <c r="K3837" s="2" t="s">
        <v>2655</v>
      </c>
      <c r="L3837" s="2">
        <v>1</v>
      </c>
      <c r="M3837" s="2">
        <v>2</v>
      </c>
      <c r="N3837" s="2">
        <v>3</v>
      </c>
      <c r="O3837" s="2" t="s">
        <v>2670</v>
      </c>
      <c r="P3837" s="2" t="s">
        <v>2662</v>
      </c>
      <c r="Q3837" s="2" t="s">
        <v>2649</v>
      </c>
      <c r="R3837" s="3">
        <v>8150</v>
      </c>
      <c r="S3837" s="3">
        <f>I3837*L3837*R3837</f>
        <v>24450</v>
      </c>
      <c r="T3837" s="2">
        <f>M3837+N3837</f>
        <v>5</v>
      </c>
    </row>
    <row r="3838" spans="1:20" x14ac:dyDescent="0.2">
      <c r="A3838" s="2" t="s">
        <v>6502</v>
      </c>
      <c r="B3838" s="2" t="s">
        <v>2370</v>
      </c>
      <c r="C3838" s="2" t="s">
        <v>63</v>
      </c>
      <c r="D3838" s="2" t="str">
        <f>INDEX(Hotels!$C$2:$C$49,MATCH(C3838,Hotels!$A$2:$A$49,0))</f>
        <v>New Delhi</v>
      </c>
      <c r="E3838" s="11">
        <v>46060</v>
      </c>
      <c r="F3838" s="11">
        <v>46072</v>
      </c>
      <c r="G3838" s="11">
        <v>46078</v>
      </c>
      <c r="H3838" s="13">
        <f>DATE(YEAR(F3838),MONTH(F3838),1)</f>
        <v>46054</v>
      </c>
      <c r="I3838" s="2">
        <f>G3838-F3838</f>
        <v>6</v>
      </c>
      <c r="J3838" s="2">
        <f>F3838-E3838</f>
        <v>12</v>
      </c>
      <c r="K3838" s="2" t="s">
        <v>2668</v>
      </c>
      <c r="L3838" s="2">
        <v>2</v>
      </c>
      <c r="M3838" s="2">
        <v>4</v>
      </c>
      <c r="N3838" s="2">
        <v>3</v>
      </c>
      <c r="O3838" s="2" t="s">
        <v>2689</v>
      </c>
      <c r="P3838" s="2" t="s">
        <v>2659</v>
      </c>
      <c r="Q3838" s="2" t="s">
        <v>2653</v>
      </c>
      <c r="R3838" s="3">
        <v>9500</v>
      </c>
      <c r="S3838" s="3">
        <f>I3838*L3838*R3838</f>
        <v>114000</v>
      </c>
      <c r="T3838" s="2">
        <f>M3838+N3838</f>
        <v>7</v>
      </c>
    </row>
    <row r="3839" spans="1:20" x14ac:dyDescent="0.2">
      <c r="A3839" s="2" t="s">
        <v>6503</v>
      </c>
      <c r="B3839" s="2" t="s">
        <v>241</v>
      </c>
      <c r="C3839" s="2" t="s">
        <v>71</v>
      </c>
      <c r="D3839" s="2" t="str">
        <f>INDEX(Hotels!$C$2:$C$49,MATCH(C3839,Hotels!$A$2:$A$49,0))</f>
        <v>New Delhi</v>
      </c>
      <c r="E3839" s="11">
        <v>46061</v>
      </c>
      <c r="F3839" s="11">
        <v>46112</v>
      </c>
      <c r="G3839" s="11">
        <v>46115</v>
      </c>
      <c r="H3839" s="13">
        <f>DATE(YEAR(F3839),MONTH(F3839),1)</f>
        <v>46082</v>
      </c>
      <c r="I3839" s="2">
        <f>G3839-F3839</f>
        <v>3</v>
      </c>
      <c r="J3839" s="2">
        <f>F3839-E3839</f>
        <v>51</v>
      </c>
      <c r="K3839" s="2" t="s">
        <v>2668</v>
      </c>
      <c r="L3839" s="2">
        <v>4</v>
      </c>
      <c r="M3839" s="2">
        <v>8</v>
      </c>
      <c r="N3839" s="2">
        <v>0</v>
      </c>
      <c r="O3839" s="2" t="s">
        <v>2658</v>
      </c>
      <c r="P3839" s="2" t="s">
        <v>2659</v>
      </c>
      <c r="Q3839" s="2" t="s">
        <v>2649</v>
      </c>
      <c r="R3839" s="3">
        <v>8900</v>
      </c>
      <c r="S3839" s="3">
        <f>I3839*L3839*R3839</f>
        <v>106800</v>
      </c>
      <c r="T3839" s="2">
        <f>M3839+N3839</f>
        <v>8</v>
      </c>
    </row>
    <row r="3840" spans="1:20" x14ac:dyDescent="0.2">
      <c r="A3840" s="2" t="s">
        <v>6504</v>
      </c>
      <c r="B3840" s="2" t="s">
        <v>763</v>
      </c>
      <c r="C3840" s="2" t="s">
        <v>16</v>
      </c>
      <c r="D3840" s="2" t="str">
        <f>INDEX(Hotels!$C$2:$C$49,MATCH(C3840,Hotels!$A$2:$A$49,0))</f>
        <v>Goa</v>
      </c>
      <c r="E3840" s="11">
        <v>46061</v>
      </c>
      <c r="F3840" s="11">
        <v>46138</v>
      </c>
      <c r="G3840" s="11">
        <v>46141</v>
      </c>
      <c r="H3840" s="13">
        <f>DATE(YEAR(F3840),MONTH(F3840),1)</f>
        <v>46113</v>
      </c>
      <c r="I3840" s="2">
        <f>G3840-F3840</f>
        <v>3</v>
      </c>
      <c r="J3840" s="2">
        <f>F3840-E3840</f>
        <v>77</v>
      </c>
      <c r="K3840" s="2" t="s">
        <v>2655</v>
      </c>
      <c r="L3840" s="2">
        <v>4</v>
      </c>
      <c r="M3840" s="2">
        <v>8</v>
      </c>
      <c r="N3840" s="2">
        <v>0</v>
      </c>
      <c r="O3840" s="2" t="s">
        <v>2658</v>
      </c>
      <c r="P3840" s="2" t="s">
        <v>2656</v>
      </c>
      <c r="Q3840" s="2" t="s">
        <v>2649</v>
      </c>
      <c r="R3840" s="3">
        <v>3800</v>
      </c>
      <c r="S3840" s="3">
        <f>I3840*L3840*R3840</f>
        <v>45600</v>
      </c>
      <c r="T3840" s="2">
        <f>M3840+N3840</f>
        <v>8</v>
      </c>
    </row>
    <row r="3841" spans="1:20" x14ac:dyDescent="0.2">
      <c r="A3841" s="2" t="s">
        <v>6505</v>
      </c>
      <c r="B3841" s="2" t="s">
        <v>974</v>
      </c>
      <c r="C3841" s="2" t="s">
        <v>57</v>
      </c>
      <c r="D3841" s="2" t="str">
        <f>INDEX(Hotels!$C$2:$C$49,MATCH(C3841,Hotels!$A$2:$A$49,0))</f>
        <v>Mumbai</v>
      </c>
      <c r="E3841" s="11">
        <v>46061</v>
      </c>
      <c r="F3841" s="11">
        <v>46065</v>
      </c>
      <c r="G3841" s="11">
        <v>46067</v>
      </c>
      <c r="H3841" s="13">
        <f>DATE(YEAR(F3841),MONTH(F3841),1)</f>
        <v>46054</v>
      </c>
      <c r="I3841" s="2">
        <f>G3841-F3841</f>
        <v>2</v>
      </c>
      <c r="J3841" s="2">
        <f>F3841-E3841</f>
        <v>4</v>
      </c>
      <c r="K3841" s="2" t="s">
        <v>2655</v>
      </c>
      <c r="L3841" s="2">
        <v>1</v>
      </c>
      <c r="M3841" s="2">
        <v>2</v>
      </c>
      <c r="N3841" s="2">
        <v>0</v>
      </c>
      <c r="O3841" s="2" t="s">
        <v>2651</v>
      </c>
      <c r="P3841" s="2" t="s">
        <v>2652</v>
      </c>
      <c r="Q3841" s="2" t="s">
        <v>2649</v>
      </c>
      <c r="R3841" s="3">
        <v>12600</v>
      </c>
      <c r="S3841" s="3">
        <f>I3841*L3841*R3841</f>
        <v>25200</v>
      </c>
      <c r="T3841" s="2">
        <f>M3841+N3841</f>
        <v>2</v>
      </c>
    </row>
    <row r="3842" spans="1:20" x14ac:dyDescent="0.2">
      <c r="A3842" s="2" t="s">
        <v>6506</v>
      </c>
      <c r="B3842" s="2" t="s">
        <v>1097</v>
      </c>
      <c r="C3842" s="2" t="s">
        <v>89</v>
      </c>
      <c r="D3842" s="2" t="str">
        <f>INDEX(Hotels!$C$2:$C$49,MATCH(C3842,Hotels!$A$2:$A$49,0))</f>
        <v>Kochi</v>
      </c>
      <c r="E3842" s="11">
        <v>46061</v>
      </c>
      <c r="F3842" s="11">
        <v>46083</v>
      </c>
      <c r="G3842" s="11">
        <v>46084</v>
      </c>
      <c r="H3842" s="13">
        <f>DATE(YEAR(F3842),MONTH(F3842),1)</f>
        <v>46082</v>
      </c>
      <c r="I3842" s="2">
        <f>G3842-F3842</f>
        <v>1</v>
      </c>
      <c r="J3842" s="2">
        <f>F3842-E3842</f>
        <v>22</v>
      </c>
      <c r="K3842" s="2" t="s">
        <v>2646</v>
      </c>
      <c r="L3842" s="2">
        <v>1</v>
      </c>
      <c r="M3842" s="2">
        <v>1</v>
      </c>
      <c r="N3842" s="2">
        <v>0</v>
      </c>
      <c r="O3842" s="2" t="s">
        <v>2732</v>
      </c>
      <c r="P3842" s="2" t="s">
        <v>2652</v>
      </c>
      <c r="Q3842" s="2" t="s">
        <v>2649</v>
      </c>
      <c r="R3842" s="3">
        <v>13200</v>
      </c>
      <c r="S3842" s="3">
        <f>I3842*L3842*R3842</f>
        <v>13200</v>
      </c>
      <c r="T3842" s="2">
        <f>M3842+N3842</f>
        <v>1</v>
      </c>
    </row>
    <row r="3843" spans="1:20" x14ac:dyDescent="0.2">
      <c r="A3843" s="2" t="s">
        <v>6507</v>
      </c>
      <c r="B3843" s="2" t="s">
        <v>1145</v>
      </c>
      <c r="C3843" s="2" t="s">
        <v>51</v>
      </c>
      <c r="D3843" s="2" t="str">
        <f>INDEX(Hotels!$C$2:$C$49,MATCH(C3843,Hotels!$A$2:$A$49,0))</f>
        <v>Agra</v>
      </c>
      <c r="E3843" s="11">
        <v>46061</v>
      </c>
      <c r="F3843" s="11">
        <v>46096</v>
      </c>
      <c r="G3843" s="11">
        <v>46100</v>
      </c>
      <c r="H3843" s="13">
        <f>DATE(YEAR(F3843),MONTH(F3843),1)</f>
        <v>46082</v>
      </c>
      <c r="I3843" s="2">
        <f>G3843-F3843</f>
        <v>4</v>
      </c>
      <c r="J3843" s="2">
        <f>F3843-E3843</f>
        <v>35</v>
      </c>
      <c r="K3843" s="2" t="s">
        <v>2655</v>
      </c>
      <c r="L3843" s="2">
        <v>1</v>
      </c>
      <c r="M3843" s="2">
        <v>3</v>
      </c>
      <c r="N3843" s="2">
        <v>0</v>
      </c>
      <c r="O3843" s="2" t="s">
        <v>2683</v>
      </c>
      <c r="P3843" s="2" t="s">
        <v>2652</v>
      </c>
      <c r="Q3843" s="2" t="s">
        <v>2649</v>
      </c>
      <c r="R3843" s="3">
        <v>12300</v>
      </c>
      <c r="S3843" s="3">
        <f>I3843*L3843*R3843</f>
        <v>49200</v>
      </c>
      <c r="T3843" s="2">
        <f>M3843+N3843</f>
        <v>3</v>
      </c>
    </row>
    <row r="3844" spans="1:20" x14ac:dyDescent="0.2">
      <c r="A3844" s="2" t="s">
        <v>6508</v>
      </c>
      <c r="B3844" s="2" t="s">
        <v>1505</v>
      </c>
      <c r="C3844" s="2" t="s">
        <v>16</v>
      </c>
      <c r="D3844" s="2" t="str">
        <f>INDEX(Hotels!$C$2:$C$49,MATCH(C3844,Hotels!$A$2:$A$49,0))</f>
        <v>Goa</v>
      </c>
      <c r="E3844" s="11">
        <v>46061</v>
      </c>
      <c r="F3844" s="11">
        <v>46087</v>
      </c>
      <c r="G3844" s="11">
        <v>46089</v>
      </c>
      <c r="H3844" s="13">
        <f>DATE(YEAR(F3844),MONTH(F3844),1)</f>
        <v>46082</v>
      </c>
      <c r="I3844" s="2">
        <f>G3844-F3844</f>
        <v>2</v>
      </c>
      <c r="J3844" s="2">
        <f>F3844-E3844</f>
        <v>26</v>
      </c>
      <c r="K3844" s="2" t="s">
        <v>2655</v>
      </c>
      <c r="L3844" s="2">
        <v>1</v>
      </c>
      <c r="M3844" s="2">
        <v>2</v>
      </c>
      <c r="N3844" s="2">
        <v>0</v>
      </c>
      <c r="O3844" s="2" t="s">
        <v>2661</v>
      </c>
      <c r="P3844" s="2" t="s">
        <v>2656</v>
      </c>
      <c r="Q3844" s="2" t="s">
        <v>2649</v>
      </c>
      <c r="R3844" s="3">
        <v>3750</v>
      </c>
      <c r="S3844" s="3">
        <f>I3844*L3844*R3844</f>
        <v>7500</v>
      </c>
      <c r="T3844" s="2">
        <f>M3844+N3844</f>
        <v>2</v>
      </c>
    </row>
    <row r="3845" spans="1:20" x14ac:dyDescent="0.2">
      <c r="A3845" s="2" t="s">
        <v>6509</v>
      </c>
      <c r="B3845" s="2" t="s">
        <v>1713</v>
      </c>
      <c r="C3845" s="2" t="s">
        <v>71</v>
      </c>
      <c r="D3845" s="2" t="str">
        <f>INDEX(Hotels!$C$2:$C$49,MATCH(C3845,Hotels!$A$2:$A$49,0))</f>
        <v>New Delhi</v>
      </c>
      <c r="E3845" s="11">
        <v>46061</v>
      </c>
      <c r="F3845" s="11">
        <v>46168</v>
      </c>
      <c r="G3845" s="11">
        <v>46172</v>
      </c>
      <c r="H3845" s="13">
        <f>DATE(YEAR(F3845),MONTH(F3845),1)</f>
        <v>46143</v>
      </c>
      <c r="I3845" s="2">
        <f>G3845-F3845</f>
        <v>4</v>
      </c>
      <c r="J3845" s="2">
        <f>F3845-E3845</f>
        <v>107</v>
      </c>
      <c r="K3845" s="2" t="s">
        <v>2655</v>
      </c>
      <c r="L3845" s="2">
        <v>4</v>
      </c>
      <c r="M3845" s="2">
        <v>8</v>
      </c>
      <c r="N3845" s="2">
        <v>0</v>
      </c>
      <c r="O3845" s="2" t="s">
        <v>2683</v>
      </c>
      <c r="P3845" s="2" t="s">
        <v>2656</v>
      </c>
      <c r="Q3845" s="2" t="s">
        <v>2653</v>
      </c>
      <c r="R3845" s="3">
        <v>9000</v>
      </c>
      <c r="S3845" s="3">
        <f>I3845*L3845*R3845</f>
        <v>144000</v>
      </c>
      <c r="T3845" s="2">
        <f>M3845+N3845</f>
        <v>8</v>
      </c>
    </row>
    <row r="3846" spans="1:20" x14ac:dyDescent="0.2">
      <c r="A3846" s="2" t="s">
        <v>6510</v>
      </c>
      <c r="B3846" s="2" t="s">
        <v>1781</v>
      </c>
      <c r="C3846" s="2" t="s">
        <v>129</v>
      </c>
      <c r="D3846" s="2" t="str">
        <f>INDEX(Hotels!$C$2:$C$49,MATCH(C3846,Hotels!$A$2:$A$49,0))</f>
        <v>Varanasi</v>
      </c>
      <c r="E3846" s="11">
        <v>46061</v>
      </c>
      <c r="F3846" s="11">
        <v>46083</v>
      </c>
      <c r="G3846" s="11">
        <v>46086</v>
      </c>
      <c r="H3846" s="13">
        <f>DATE(YEAR(F3846),MONTH(F3846),1)</f>
        <v>46082</v>
      </c>
      <c r="I3846" s="2">
        <f>G3846-F3846</f>
        <v>3</v>
      </c>
      <c r="J3846" s="2">
        <f>F3846-E3846</f>
        <v>22</v>
      </c>
      <c r="K3846" s="2" t="s">
        <v>2646</v>
      </c>
      <c r="L3846" s="2">
        <v>1</v>
      </c>
      <c r="M3846" s="2">
        <v>2</v>
      </c>
      <c r="N3846" s="2">
        <v>0</v>
      </c>
      <c r="O3846" s="2" t="s">
        <v>2670</v>
      </c>
      <c r="P3846" s="2" t="s">
        <v>2656</v>
      </c>
      <c r="Q3846" s="2" t="s">
        <v>2649</v>
      </c>
      <c r="R3846" s="3">
        <v>7450</v>
      </c>
      <c r="S3846" s="3">
        <f>I3846*L3846*R3846</f>
        <v>22350</v>
      </c>
      <c r="T3846" s="2">
        <f>M3846+N3846</f>
        <v>2</v>
      </c>
    </row>
    <row r="3847" spans="1:20" x14ac:dyDescent="0.2">
      <c r="A3847" s="2" t="s">
        <v>6511</v>
      </c>
      <c r="B3847" s="2" t="s">
        <v>1923</v>
      </c>
      <c r="C3847" s="2" t="s">
        <v>53</v>
      </c>
      <c r="D3847" s="2" t="str">
        <f>INDEX(Hotels!$C$2:$C$49,MATCH(C3847,Hotels!$A$2:$A$49,0))</f>
        <v>Mumbai</v>
      </c>
      <c r="E3847" s="11">
        <v>46061</v>
      </c>
      <c r="F3847" s="11">
        <v>46192</v>
      </c>
      <c r="G3847" s="11">
        <v>46197</v>
      </c>
      <c r="H3847" s="13">
        <f>DATE(YEAR(F3847),MONTH(F3847),1)</f>
        <v>46174</v>
      </c>
      <c r="I3847" s="2">
        <f>G3847-F3847</f>
        <v>5</v>
      </c>
      <c r="J3847" s="2">
        <f>F3847-E3847</f>
        <v>131</v>
      </c>
      <c r="K3847" s="2" t="s">
        <v>2668</v>
      </c>
      <c r="L3847" s="2">
        <v>1</v>
      </c>
      <c r="M3847" s="2">
        <v>2</v>
      </c>
      <c r="N3847" s="2">
        <v>3</v>
      </c>
      <c r="O3847" s="2" t="s">
        <v>2670</v>
      </c>
      <c r="P3847" s="2" t="s">
        <v>2659</v>
      </c>
      <c r="Q3847" s="2" t="s">
        <v>2649</v>
      </c>
      <c r="R3847" s="3">
        <v>6500</v>
      </c>
      <c r="S3847" s="3">
        <f>I3847*L3847*R3847</f>
        <v>32500</v>
      </c>
      <c r="T3847" s="2">
        <f>M3847+N3847</f>
        <v>5</v>
      </c>
    </row>
    <row r="3848" spans="1:20" x14ac:dyDescent="0.2">
      <c r="A3848" s="2" t="s">
        <v>6512</v>
      </c>
      <c r="B3848" s="2" t="s">
        <v>2122</v>
      </c>
      <c r="C3848" s="2" t="s">
        <v>19</v>
      </c>
      <c r="D3848" s="2" t="str">
        <f>INDEX(Hotels!$C$2:$C$49,MATCH(C3848,Hotels!$A$2:$A$49,0))</f>
        <v>Goa</v>
      </c>
      <c r="E3848" s="11">
        <v>46061</v>
      </c>
      <c r="F3848" s="11">
        <v>46078</v>
      </c>
      <c r="G3848" s="11">
        <v>46079</v>
      </c>
      <c r="H3848" s="13">
        <f>DATE(YEAR(F3848),MONTH(F3848),1)</f>
        <v>46054</v>
      </c>
      <c r="I3848" s="2">
        <f>G3848-F3848</f>
        <v>1</v>
      </c>
      <c r="J3848" s="2">
        <f>F3848-E3848</f>
        <v>17</v>
      </c>
      <c r="K3848" s="2" t="s">
        <v>2668</v>
      </c>
      <c r="L3848" s="2">
        <v>1</v>
      </c>
      <c r="M3848" s="2">
        <v>2</v>
      </c>
      <c r="N3848" s="2">
        <v>0</v>
      </c>
      <c r="O3848" s="2" t="s">
        <v>2732</v>
      </c>
      <c r="P3848" s="2" t="s">
        <v>2656</v>
      </c>
      <c r="Q3848" s="2" t="s">
        <v>2653</v>
      </c>
      <c r="R3848" s="3">
        <v>7700</v>
      </c>
      <c r="S3848" s="3">
        <f>I3848*L3848*R3848</f>
        <v>7700</v>
      </c>
      <c r="T3848" s="2">
        <f>M3848+N3848</f>
        <v>2</v>
      </c>
    </row>
    <row r="3849" spans="1:20" x14ac:dyDescent="0.2">
      <c r="A3849" s="2" t="s">
        <v>6513</v>
      </c>
      <c r="B3849" s="2" t="s">
        <v>2321</v>
      </c>
      <c r="C3849" s="2" t="s">
        <v>57</v>
      </c>
      <c r="D3849" s="2" t="str">
        <f>INDEX(Hotels!$C$2:$C$49,MATCH(C3849,Hotels!$A$2:$A$49,0))</f>
        <v>Mumbai</v>
      </c>
      <c r="E3849" s="11">
        <v>46061</v>
      </c>
      <c r="F3849" s="11">
        <v>46064</v>
      </c>
      <c r="G3849" s="11">
        <v>46065</v>
      </c>
      <c r="H3849" s="13">
        <f>DATE(YEAR(F3849),MONTH(F3849),1)</f>
        <v>46054</v>
      </c>
      <c r="I3849" s="2">
        <f>G3849-F3849</f>
        <v>1</v>
      </c>
      <c r="J3849" s="2">
        <f>F3849-E3849</f>
        <v>3</v>
      </c>
      <c r="K3849" s="2" t="s">
        <v>2646</v>
      </c>
      <c r="L3849" s="2">
        <v>1</v>
      </c>
      <c r="M3849" s="2">
        <v>1</v>
      </c>
      <c r="N3849" s="2">
        <v>0</v>
      </c>
      <c r="O3849" s="2" t="s">
        <v>2732</v>
      </c>
      <c r="P3849" s="2" t="s">
        <v>2652</v>
      </c>
      <c r="Q3849" s="2" t="s">
        <v>2649</v>
      </c>
      <c r="R3849" s="3">
        <v>16600</v>
      </c>
      <c r="S3849" s="3">
        <f>I3849*L3849*R3849</f>
        <v>16600</v>
      </c>
      <c r="T3849" s="2">
        <f>M3849+N3849</f>
        <v>1</v>
      </c>
    </row>
    <row r="3850" spans="1:20" x14ac:dyDescent="0.2">
      <c r="A3850" s="2" t="s">
        <v>6514</v>
      </c>
      <c r="B3850" s="2" t="s">
        <v>2599</v>
      </c>
      <c r="C3850" s="2" t="s">
        <v>81</v>
      </c>
      <c r="D3850" s="2" t="str">
        <f>INDEX(Hotels!$C$2:$C$49,MATCH(C3850,Hotels!$A$2:$A$49,0))</f>
        <v>Bengaluru</v>
      </c>
      <c r="E3850" s="11">
        <v>46061</v>
      </c>
      <c r="F3850" s="11">
        <v>46067</v>
      </c>
      <c r="G3850" s="11">
        <v>46070</v>
      </c>
      <c r="H3850" s="13">
        <f>DATE(YEAR(F3850),MONTH(F3850),1)</f>
        <v>46054</v>
      </c>
      <c r="I3850" s="2">
        <f>G3850-F3850</f>
        <v>3</v>
      </c>
      <c r="J3850" s="2">
        <f>F3850-E3850</f>
        <v>6</v>
      </c>
      <c r="K3850" s="2" t="s">
        <v>2655</v>
      </c>
      <c r="L3850" s="2">
        <v>1</v>
      </c>
      <c r="M3850" s="2">
        <v>2</v>
      </c>
      <c r="N3850" s="2">
        <v>0</v>
      </c>
      <c r="O3850" s="2" t="s">
        <v>2670</v>
      </c>
      <c r="P3850" s="2" t="s">
        <v>2672</v>
      </c>
      <c r="Q3850" s="2" t="s">
        <v>2649</v>
      </c>
      <c r="R3850" s="3">
        <v>21800</v>
      </c>
      <c r="S3850" s="3">
        <f>I3850*L3850*R3850</f>
        <v>65400</v>
      </c>
      <c r="T3850" s="2">
        <f>M3850+N3850</f>
        <v>2</v>
      </c>
    </row>
    <row r="3851" spans="1:20" x14ac:dyDescent="0.2">
      <c r="A3851" s="2" t="s">
        <v>6515</v>
      </c>
      <c r="B3851" s="2" t="s">
        <v>804</v>
      </c>
      <c r="C3851" s="2" t="s">
        <v>87</v>
      </c>
      <c r="D3851" s="2" t="str">
        <f>INDEX(Hotels!$C$2:$C$49,MATCH(C3851,Hotels!$A$2:$A$49,0))</f>
        <v>Kochi</v>
      </c>
      <c r="E3851" s="11">
        <v>46062</v>
      </c>
      <c r="F3851" s="11">
        <v>46288</v>
      </c>
      <c r="G3851" s="11">
        <v>46292</v>
      </c>
      <c r="H3851" s="13">
        <f>DATE(YEAR(F3851),MONTH(F3851),1)</f>
        <v>46266</v>
      </c>
      <c r="I3851" s="2">
        <f>G3851-F3851</f>
        <v>4</v>
      </c>
      <c r="J3851" s="2">
        <f>F3851-E3851</f>
        <v>226</v>
      </c>
      <c r="K3851" s="2" t="s">
        <v>2655</v>
      </c>
      <c r="L3851" s="2">
        <v>1</v>
      </c>
      <c r="M3851" s="2">
        <v>2</v>
      </c>
      <c r="N3851" s="2">
        <v>0</v>
      </c>
      <c r="O3851" s="2" t="s">
        <v>2689</v>
      </c>
      <c r="P3851" s="2" t="s">
        <v>2656</v>
      </c>
      <c r="Q3851" s="2" t="s">
        <v>2649</v>
      </c>
      <c r="R3851" s="3">
        <v>5400</v>
      </c>
      <c r="S3851" s="3">
        <f>I3851*L3851*R3851</f>
        <v>21600</v>
      </c>
      <c r="T3851" s="2">
        <f>M3851+N3851</f>
        <v>2</v>
      </c>
    </row>
    <row r="3852" spans="1:20" x14ac:dyDescent="0.2">
      <c r="A3852" s="2" t="s">
        <v>6516</v>
      </c>
      <c r="B3852" s="2" t="s">
        <v>1143</v>
      </c>
      <c r="C3852" s="2" t="s">
        <v>51</v>
      </c>
      <c r="D3852" s="2" t="str">
        <f>INDEX(Hotels!$C$2:$C$49,MATCH(C3852,Hotels!$A$2:$A$49,0))</f>
        <v>Agra</v>
      </c>
      <c r="E3852" s="11">
        <v>46062</v>
      </c>
      <c r="F3852" s="11">
        <v>46071</v>
      </c>
      <c r="G3852" s="11">
        <v>46072</v>
      </c>
      <c r="H3852" s="13">
        <f>DATE(YEAR(F3852),MONTH(F3852),1)</f>
        <v>46054</v>
      </c>
      <c r="I3852" s="2">
        <f>G3852-F3852</f>
        <v>1</v>
      </c>
      <c r="J3852" s="2">
        <f>F3852-E3852</f>
        <v>9</v>
      </c>
      <c r="K3852" s="2" t="s">
        <v>2646</v>
      </c>
      <c r="L3852" s="2">
        <v>1</v>
      </c>
      <c r="M3852" s="2">
        <v>1</v>
      </c>
      <c r="N3852" s="2">
        <v>0</v>
      </c>
      <c r="O3852" s="2" t="s">
        <v>2683</v>
      </c>
      <c r="P3852" s="2" t="s">
        <v>2672</v>
      </c>
      <c r="Q3852" s="2" t="s">
        <v>2653</v>
      </c>
      <c r="R3852" s="3">
        <v>17400</v>
      </c>
      <c r="S3852" s="3">
        <f>I3852*L3852*R3852</f>
        <v>17400</v>
      </c>
      <c r="T3852" s="2">
        <f>M3852+N3852</f>
        <v>1</v>
      </c>
    </row>
    <row r="3853" spans="1:20" x14ac:dyDescent="0.2">
      <c r="A3853" s="2" t="s">
        <v>6517</v>
      </c>
      <c r="B3853" s="2" t="s">
        <v>1188</v>
      </c>
      <c r="C3853" s="2" t="s">
        <v>26</v>
      </c>
      <c r="D3853" s="2" t="str">
        <f>INDEX(Hotels!$C$2:$C$49,MATCH(C3853,Hotels!$A$2:$A$49,0))</f>
        <v>Jaipur</v>
      </c>
      <c r="E3853" s="11">
        <v>46062</v>
      </c>
      <c r="F3853" s="11">
        <v>46083</v>
      </c>
      <c r="G3853" s="11">
        <v>46087</v>
      </c>
      <c r="H3853" s="13">
        <f>DATE(YEAR(F3853),MONTH(F3853),1)</f>
        <v>46082</v>
      </c>
      <c r="I3853" s="2">
        <f>G3853-F3853</f>
        <v>4</v>
      </c>
      <c r="J3853" s="2">
        <f>F3853-E3853</f>
        <v>21</v>
      </c>
      <c r="K3853" s="2" t="s">
        <v>2666</v>
      </c>
      <c r="L3853" s="2">
        <v>1</v>
      </c>
      <c r="M3853" s="2">
        <v>2</v>
      </c>
      <c r="N3853" s="2">
        <v>0</v>
      </c>
      <c r="O3853" s="2" t="s">
        <v>2670</v>
      </c>
      <c r="P3853" s="2" t="s">
        <v>2672</v>
      </c>
      <c r="Q3853" s="2" t="s">
        <v>2649</v>
      </c>
      <c r="R3853" s="3">
        <v>32750</v>
      </c>
      <c r="S3853" s="3">
        <f>I3853*L3853*R3853</f>
        <v>131000</v>
      </c>
      <c r="T3853" s="2">
        <f>M3853+N3853</f>
        <v>2</v>
      </c>
    </row>
    <row r="3854" spans="1:20" x14ac:dyDescent="0.2">
      <c r="A3854" s="2" t="s">
        <v>6518</v>
      </c>
      <c r="B3854" s="2" t="s">
        <v>1261</v>
      </c>
      <c r="C3854" s="2" t="s">
        <v>39</v>
      </c>
      <c r="D3854" s="2" t="str">
        <f>INDEX(Hotels!$C$2:$C$49,MATCH(C3854,Hotels!$A$2:$A$49,0))</f>
        <v>Udaipur</v>
      </c>
      <c r="E3854" s="11">
        <v>46062</v>
      </c>
      <c r="F3854" s="11">
        <v>46190</v>
      </c>
      <c r="G3854" s="11">
        <v>46193</v>
      </c>
      <c r="H3854" s="13">
        <f>DATE(YEAR(F3854),MONTH(F3854),1)</f>
        <v>46174</v>
      </c>
      <c r="I3854" s="2">
        <f>G3854-F3854</f>
        <v>3</v>
      </c>
      <c r="J3854" s="2">
        <f>F3854-E3854</f>
        <v>128</v>
      </c>
      <c r="K3854" s="2" t="s">
        <v>2666</v>
      </c>
      <c r="L3854" s="2">
        <v>2</v>
      </c>
      <c r="M3854" s="2">
        <v>4</v>
      </c>
      <c r="N3854" s="2">
        <v>0</v>
      </c>
      <c r="O3854" s="2" t="s">
        <v>2689</v>
      </c>
      <c r="P3854" s="2" t="s">
        <v>2656</v>
      </c>
      <c r="Q3854" s="2" t="s">
        <v>2649</v>
      </c>
      <c r="R3854" s="3">
        <v>12350</v>
      </c>
      <c r="S3854" s="3">
        <f>I3854*L3854*R3854</f>
        <v>74100</v>
      </c>
      <c r="T3854" s="2">
        <f>M3854+N3854</f>
        <v>4</v>
      </c>
    </row>
    <row r="3855" spans="1:20" x14ac:dyDescent="0.2">
      <c r="A3855" s="2" t="s">
        <v>6519</v>
      </c>
      <c r="B3855" s="2" t="s">
        <v>1269</v>
      </c>
      <c r="C3855" s="2" t="s">
        <v>43</v>
      </c>
      <c r="D3855" s="2" t="str">
        <f>INDEX(Hotels!$C$2:$C$49,MATCH(C3855,Hotels!$A$2:$A$49,0))</f>
        <v>Agra</v>
      </c>
      <c r="E3855" s="11">
        <v>46062</v>
      </c>
      <c r="F3855" s="11">
        <v>46101</v>
      </c>
      <c r="G3855" s="11">
        <v>46106</v>
      </c>
      <c r="H3855" s="13">
        <f>DATE(YEAR(F3855),MONTH(F3855),1)</f>
        <v>46082</v>
      </c>
      <c r="I3855" s="2">
        <f>G3855-F3855</f>
        <v>5</v>
      </c>
      <c r="J3855" s="2">
        <f>F3855-E3855</f>
        <v>39</v>
      </c>
      <c r="K3855" s="2" t="s">
        <v>2655</v>
      </c>
      <c r="L3855" s="2">
        <v>1</v>
      </c>
      <c r="M3855" s="2">
        <v>2</v>
      </c>
      <c r="N3855" s="2">
        <v>2</v>
      </c>
      <c r="O3855" s="2" t="s">
        <v>2689</v>
      </c>
      <c r="P3855" s="2" t="s">
        <v>2662</v>
      </c>
      <c r="Q3855" s="2" t="s">
        <v>2649</v>
      </c>
      <c r="R3855" s="3">
        <v>6800</v>
      </c>
      <c r="S3855" s="3">
        <f>I3855*L3855*R3855</f>
        <v>34000</v>
      </c>
      <c r="T3855" s="2">
        <f>M3855+N3855</f>
        <v>4</v>
      </c>
    </row>
    <row r="3856" spans="1:20" x14ac:dyDescent="0.2">
      <c r="A3856" s="2" t="s">
        <v>6520</v>
      </c>
      <c r="B3856" s="2" t="s">
        <v>1917</v>
      </c>
      <c r="C3856" s="2" t="s">
        <v>67</v>
      </c>
      <c r="D3856" s="2" t="str">
        <f>INDEX(Hotels!$C$2:$C$49,MATCH(C3856,Hotels!$A$2:$A$49,0))</f>
        <v>New Delhi</v>
      </c>
      <c r="E3856" s="11">
        <v>46062</v>
      </c>
      <c r="F3856" s="11">
        <v>46129</v>
      </c>
      <c r="G3856" s="11">
        <v>46133</v>
      </c>
      <c r="H3856" s="13">
        <f>DATE(YEAR(F3856),MONTH(F3856),1)</f>
        <v>46113</v>
      </c>
      <c r="I3856" s="2">
        <f>G3856-F3856</f>
        <v>4</v>
      </c>
      <c r="J3856" s="2">
        <f>F3856-E3856</f>
        <v>67</v>
      </c>
      <c r="K3856" s="2" t="s">
        <v>2668</v>
      </c>
      <c r="L3856" s="2">
        <v>1</v>
      </c>
      <c r="M3856" s="2">
        <v>3</v>
      </c>
      <c r="N3856" s="2">
        <v>0</v>
      </c>
      <c r="O3856" s="2" t="s">
        <v>2689</v>
      </c>
      <c r="P3856" s="2" t="s">
        <v>2652</v>
      </c>
      <c r="Q3856" s="2" t="s">
        <v>2649</v>
      </c>
      <c r="R3856" s="3">
        <v>3900</v>
      </c>
      <c r="S3856" s="3">
        <f>I3856*L3856*R3856</f>
        <v>15600</v>
      </c>
      <c r="T3856" s="2">
        <f>M3856+N3856</f>
        <v>3</v>
      </c>
    </row>
    <row r="3857" spans="1:20" x14ac:dyDescent="0.2">
      <c r="A3857" s="2" t="s">
        <v>6521</v>
      </c>
      <c r="B3857" s="2" t="s">
        <v>2085</v>
      </c>
      <c r="C3857" s="2" t="s">
        <v>112</v>
      </c>
      <c r="D3857" s="2" t="str">
        <f>INDEX(Hotels!$C$2:$C$49,MATCH(C3857,Hotels!$A$2:$A$49,0))</f>
        <v>Rishikesh</v>
      </c>
      <c r="E3857" s="11">
        <v>46062</v>
      </c>
      <c r="F3857" s="11">
        <v>46074</v>
      </c>
      <c r="G3857" s="11">
        <v>46076</v>
      </c>
      <c r="H3857" s="13">
        <f>DATE(YEAR(F3857),MONTH(F3857),1)</f>
        <v>46054</v>
      </c>
      <c r="I3857" s="2">
        <f>G3857-F3857</f>
        <v>2</v>
      </c>
      <c r="J3857" s="2">
        <f>F3857-E3857</f>
        <v>12</v>
      </c>
      <c r="K3857" s="2" t="s">
        <v>2668</v>
      </c>
      <c r="L3857" s="2">
        <v>1</v>
      </c>
      <c r="M3857" s="2">
        <v>2</v>
      </c>
      <c r="N3857" s="2">
        <v>0</v>
      </c>
      <c r="O3857" s="2" t="s">
        <v>2689</v>
      </c>
      <c r="P3857" s="2" t="s">
        <v>2652</v>
      </c>
      <c r="Q3857" s="2" t="s">
        <v>2653</v>
      </c>
      <c r="R3857" s="3">
        <v>4400</v>
      </c>
      <c r="S3857" s="3">
        <f>I3857*L3857*R3857</f>
        <v>8800</v>
      </c>
      <c r="T3857" s="2">
        <f>M3857+N3857</f>
        <v>2</v>
      </c>
    </row>
    <row r="3858" spans="1:20" x14ac:dyDescent="0.2">
      <c r="A3858" s="2" t="s">
        <v>6522</v>
      </c>
      <c r="B3858" s="2" t="s">
        <v>2563</v>
      </c>
      <c r="C3858" s="2" t="s">
        <v>26</v>
      </c>
      <c r="D3858" s="2" t="str">
        <f>INDEX(Hotels!$C$2:$C$49,MATCH(C3858,Hotels!$A$2:$A$49,0))</f>
        <v>Jaipur</v>
      </c>
      <c r="E3858" s="11">
        <v>46062</v>
      </c>
      <c r="F3858" s="11">
        <v>46164</v>
      </c>
      <c r="G3858" s="11">
        <v>46166</v>
      </c>
      <c r="H3858" s="13">
        <f>DATE(YEAR(F3858),MONTH(F3858),1)</f>
        <v>46143</v>
      </c>
      <c r="I3858" s="2">
        <f>G3858-F3858</f>
        <v>2</v>
      </c>
      <c r="J3858" s="2">
        <f>F3858-E3858</f>
        <v>102</v>
      </c>
      <c r="K3858" s="2" t="s">
        <v>2655</v>
      </c>
      <c r="L3858" s="2">
        <v>1</v>
      </c>
      <c r="M3858" s="2">
        <v>2</v>
      </c>
      <c r="N3858" s="2">
        <v>0</v>
      </c>
      <c r="O3858" s="2" t="s">
        <v>2683</v>
      </c>
      <c r="P3858" s="2" t="s">
        <v>2652</v>
      </c>
      <c r="Q3858" s="2" t="s">
        <v>2649</v>
      </c>
      <c r="R3858" s="3">
        <v>12450</v>
      </c>
      <c r="S3858" s="3">
        <f>I3858*L3858*R3858</f>
        <v>24900</v>
      </c>
      <c r="T3858" s="2">
        <f>M3858+N3858</f>
        <v>2</v>
      </c>
    </row>
    <row r="3859" spans="1:20" x14ac:dyDescent="0.2">
      <c r="A3859" s="2" t="s">
        <v>6523</v>
      </c>
      <c r="B3859" s="2" t="s">
        <v>804</v>
      </c>
      <c r="C3859" s="2" t="s">
        <v>83</v>
      </c>
      <c r="D3859" s="2" t="str">
        <f>INDEX(Hotels!$C$2:$C$49,MATCH(C3859,Hotels!$A$2:$A$49,0))</f>
        <v>Kochi</v>
      </c>
      <c r="E3859" s="11">
        <v>46063</v>
      </c>
      <c r="F3859" s="11">
        <v>46089</v>
      </c>
      <c r="G3859" s="11">
        <v>46092</v>
      </c>
      <c r="H3859" s="13">
        <f>DATE(YEAR(F3859),MONTH(F3859),1)</f>
        <v>46082</v>
      </c>
      <c r="I3859" s="2">
        <f>G3859-F3859</f>
        <v>3</v>
      </c>
      <c r="J3859" s="2">
        <f>F3859-E3859</f>
        <v>26</v>
      </c>
      <c r="K3859" s="2" t="s">
        <v>2655</v>
      </c>
      <c r="L3859" s="2">
        <v>1</v>
      </c>
      <c r="M3859" s="2">
        <v>1</v>
      </c>
      <c r="N3859" s="2">
        <v>0</v>
      </c>
      <c r="O3859" s="2" t="s">
        <v>2647</v>
      </c>
      <c r="P3859" s="2" t="s">
        <v>2672</v>
      </c>
      <c r="Q3859" s="2" t="s">
        <v>2649</v>
      </c>
      <c r="R3859" s="3">
        <v>13950</v>
      </c>
      <c r="S3859" s="3">
        <f>I3859*L3859*R3859</f>
        <v>41850</v>
      </c>
      <c r="T3859" s="2">
        <f>M3859+N3859</f>
        <v>1</v>
      </c>
    </row>
    <row r="3860" spans="1:20" x14ac:dyDescent="0.2">
      <c r="A3860" s="2" t="s">
        <v>6524</v>
      </c>
      <c r="B3860" s="2" t="s">
        <v>1702</v>
      </c>
      <c r="C3860" s="2" t="s">
        <v>51</v>
      </c>
      <c r="D3860" s="2" t="str">
        <f>INDEX(Hotels!$C$2:$C$49,MATCH(C3860,Hotels!$A$2:$A$49,0))</f>
        <v>Agra</v>
      </c>
      <c r="E3860" s="11">
        <v>46063</v>
      </c>
      <c r="F3860" s="11">
        <v>46086</v>
      </c>
      <c r="G3860" s="11">
        <v>46089</v>
      </c>
      <c r="H3860" s="13">
        <f>DATE(YEAR(F3860),MONTH(F3860),1)</f>
        <v>46082</v>
      </c>
      <c r="I3860" s="2">
        <f>G3860-F3860</f>
        <v>3</v>
      </c>
      <c r="J3860" s="2">
        <f>F3860-E3860</f>
        <v>23</v>
      </c>
      <c r="K3860" s="2" t="s">
        <v>2668</v>
      </c>
      <c r="L3860" s="2">
        <v>1</v>
      </c>
      <c r="M3860" s="2">
        <v>3</v>
      </c>
      <c r="N3860" s="2">
        <v>0</v>
      </c>
      <c r="O3860" s="2" t="s">
        <v>2647</v>
      </c>
      <c r="P3860" s="2" t="s">
        <v>2652</v>
      </c>
      <c r="Q3860" s="2" t="s">
        <v>2649</v>
      </c>
      <c r="R3860" s="3">
        <v>9500</v>
      </c>
      <c r="S3860" s="3">
        <f>I3860*L3860*R3860</f>
        <v>28500</v>
      </c>
      <c r="T3860" s="2">
        <f>M3860+N3860</f>
        <v>3</v>
      </c>
    </row>
    <row r="3861" spans="1:20" x14ac:dyDescent="0.2">
      <c r="A3861" s="2" t="s">
        <v>6525</v>
      </c>
      <c r="B3861" s="2" t="s">
        <v>1899</v>
      </c>
      <c r="C3861" s="2" t="s">
        <v>67</v>
      </c>
      <c r="D3861" s="2" t="str">
        <f>INDEX(Hotels!$C$2:$C$49,MATCH(C3861,Hotels!$A$2:$A$49,0))</f>
        <v>New Delhi</v>
      </c>
      <c r="E3861" s="11">
        <v>46063</v>
      </c>
      <c r="F3861" s="11">
        <v>46113</v>
      </c>
      <c r="G3861" s="11">
        <v>46117</v>
      </c>
      <c r="H3861" s="13">
        <f>DATE(YEAR(F3861),MONTH(F3861),1)</f>
        <v>46113</v>
      </c>
      <c r="I3861" s="2">
        <f>G3861-F3861</f>
        <v>4</v>
      </c>
      <c r="J3861" s="2">
        <f>F3861-E3861</f>
        <v>50</v>
      </c>
      <c r="K3861" s="2" t="s">
        <v>2668</v>
      </c>
      <c r="L3861" s="2">
        <v>1</v>
      </c>
      <c r="M3861" s="2">
        <v>3</v>
      </c>
      <c r="N3861" s="2">
        <v>0</v>
      </c>
      <c r="O3861" s="2" t="s">
        <v>2670</v>
      </c>
      <c r="P3861" s="2" t="s">
        <v>2672</v>
      </c>
      <c r="Q3861" s="2" t="s">
        <v>2649</v>
      </c>
      <c r="R3861" s="3">
        <v>4400</v>
      </c>
      <c r="S3861" s="3">
        <f>I3861*L3861*R3861</f>
        <v>17600</v>
      </c>
      <c r="T3861" s="2">
        <f>M3861+N3861</f>
        <v>3</v>
      </c>
    </row>
    <row r="3862" spans="1:20" x14ac:dyDescent="0.2">
      <c r="A3862" s="2" t="s">
        <v>6526</v>
      </c>
      <c r="B3862" s="2" t="s">
        <v>2042</v>
      </c>
      <c r="C3862" s="2" t="s">
        <v>26</v>
      </c>
      <c r="D3862" s="2" t="str">
        <f>INDEX(Hotels!$C$2:$C$49,MATCH(C3862,Hotels!$A$2:$A$49,0))</f>
        <v>Jaipur</v>
      </c>
      <c r="E3862" s="11">
        <v>46063</v>
      </c>
      <c r="F3862" s="11">
        <v>46072</v>
      </c>
      <c r="G3862" s="11">
        <v>46074</v>
      </c>
      <c r="H3862" s="13">
        <f>DATE(YEAR(F3862),MONTH(F3862),1)</f>
        <v>46054</v>
      </c>
      <c r="I3862" s="2">
        <f>G3862-F3862</f>
        <v>2</v>
      </c>
      <c r="J3862" s="2">
        <f>F3862-E3862</f>
        <v>9</v>
      </c>
      <c r="K3862" s="2" t="s">
        <v>2646</v>
      </c>
      <c r="L3862" s="2">
        <v>1</v>
      </c>
      <c r="M3862" s="2">
        <v>2</v>
      </c>
      <c r="N3862" s="2">
        <v>0</v>
      </c>
      <c r="O3862" s="2" t="s">
        <v>2732</v>
      </c>
      <c r="P3862" s="2" t="s">
        <v>2652</v>
      </c>
      <c r="Q3862" s="2" t="s">
        <v>2664</v>
      </c>
      <c r="R3862" s="3">
        <v>22050</v>
      </c>
      <c r="S3862" s="3">
        <f>I3862*L3862*R3862</f>
        <v>44100</v>
      </c>
      <c r="T3862" s="2">
        <f>M3862+N3862</f>
        <v>2</v>
      </c>
    </row>
    <row r="3863" spans="1:20" x14ac:dyDescent="0.2">
      <c r="A3863" s="2" t="s">
        <v>6527</v>
      </c>
      <c r="B3863" s="2" t="s">
        <v>305</v>
      </c>
      <c r="C3863" s="2" t="s">
        <v>37</v>
      </c>
      <c r="D3863" s="2" t="str">
        <f>INDEX(Hotels!$C$2:$C$49,MATCH(C3863,Hotels!$A$2:$A$49,0))</f>
        <v>Udaipur</v>
      </c>
      <c r="E3863" s="11">
        <v>46064</v>
      </c>
      <c r="F3863" s="11">
        <v>46074</v>
      </c>
      <c r="G3863" s="11">
        <v>46076</v>
      </c>
      <c r="H3863" s="13">
        <f>DATE(YEAR(F3863),MONTH(F3863),1)</f>
        <v>46054</v>
      </c>
      <c r="I3863" s="2">
        <f>G3863-F3863</f>
        <v>2</v>
      </c>
      <c r="J3863" s="2">
        <f>F3863-E3863</f>
        <v>10</v>
      </c>
      <c r="K3863" s="2" t="s">
        <v>2655</v>
      </c>
      <c r="L3863" s="2">
        <v>1</v>
      </c>
      <c r="M3863" s="2">
        <v>1</v>
      </c>
      <c r="N3863" s="2">
        <v>0</v>
      </c>
      <c r="O3863" s="2" t="s">
        <v>2732</v>
      </c>
      <c r="P3863" s="2" t="s">
        <v>2659</v>
      </c>
      <c r="Q3863" s="2" t="s">
        <v>2649</v>
      </c>
      <c r="R3863" s="3">
        <v>17250</v>
      </c>
      <c r="S3863" s="3">
        <f>I3863*L3863*R3863</f>
        <v>34500</v>
      </c>
      <c r="T3863" s="2">
        <f>M3863+N3863</f>
        <v>1</v>
      </c>
    </row>
    <row r="3864" spans="1:20" x14ac:dyDescent="0.2">
      <c r="A3864" s="2" t="s">
        <v>6528</v>
      </c>
      <c r="B3864" s="2" t="s">
        <v>608</v>
      </c>
      <c r="C3864" s="2" t="s">
        <v>9</v>
      </c>
      <c r="D3864" s="2" t="str">
        <f>INDEX(Hotels!$C$2:$C$49,MATCH(C3864,Hotels!$A$2:$A$49,0))</f>
        <v>Goa</v>
      </c>
      <c r="E3864" s="11">
        <v>46064</v>
      </c>
      <c r="F3864" s="11">
        <v>46073</v>
      </c>
      <c r="G3864" s="11">
        <v>46076</v>
      </c>
      <c r="H3864" s="13">
        <f>DATE(YEAR(F3864),MONTH(F3864),1)</f>
        <v>46054</v>
      </c>
      <c r="I3864" s="2">
        <f>G3864-F3864</f>
        <v>3</v>
      </c>
      <c r="J3864" s="2">
        <f>F3864-E3864</f>
        <v>9</v>
      </c>
      <c r="K3864" s="2" t="s">
        <v>2668</v>
      </c>
      <c r="L3864" s="2">
        <v>1</v>
      </c>
      <c r="M3864" s="2">
        <v>2</v>
      </c>
      <c r="N3864" s="2">
        <v>1</v>
      </c>
      <c r="O3864" s="2" t="s">
        <v>2670</v>
      </c>
      <c r="P3864" s="2" t="s">
        <v>2652</v>
      </c>
      <c r="Q3864" s="2" t="s">
        <v>2649</v>
      </c>
      <c r="R3864" s="3">
        <v>6650</v>
      </c>
      <c r="S3864" s="3">
        <f>I3864*L3864*R3864</f>
        <v>19950</v>
      </c>
      <c r="T3864" s="2">
        <f>M3864+N3864</f>
        <v>3</v>
      </c>
    </row>
    <row r="3865" spans="1:20" x14ac:dyDescent="0.2">
      <c r="A3865" s="2" t="s">
        <v>6529</v>
      </c>
      <c r="B3865" s="2" t="s">
        <v>1268</v>
      </c>
      <c r="C3865" s="2" t="s">
        <v>87</v>
      </c>
      <c r="D3865" s="2" t="str">
        <f>INDEX(Hotels!$C$2:$C$49,MATCH(C3865,Hotels!$A$2:$A$49,0))</f>
        <v>Kochi</v>
      </c>
      <c r="E3865" s="11">
        <v>46064</v>
      </c>
      <c r="F3865" s="11">
        <v>46071</v>
      </c>
      <c r="G3865" s="11">
        <v>46075</v>
      </c>
      <c r="H3865" s="13">
        <f>DATE(YEAR(F3865),MONTH(F3865),1)</f>
        <v>46054</v>
      </c>
      <c r="I3865" s="2">
        <f>G3865-F3865</f>
        <v>4</v>
      </c>
      <c r="J3865" s="2">
        <f>F3865-E3865</f>
        <v>7</v>
      </c>
      <c r="K3865" s="2" t="s">
        <v>2655</v>
      </c>
      <c r="L3865" s="2">
        <v>1</v>
      </c>
      <c r="M3865" s="2">
        <v>2</v>
      </c>
      <c r="N3865" s="2">
        <v>0</v>
      </c>
      <c r="O3865" s="2" t="s">
        <v>2647</v>
      </c>
      <c r="P3865" s="2" t="s">
        <v>2656</v>
      </c>
      <c r="Q3865" s="2" t="s">
        <v>2649</v>
      </c>
      <c r="R3865" s="3">
        <v>8150</v>
      </c>
      <c r="S3865" s="3">
        <f>I3865*L3865*R3865</f>
        <v>32600</v>
      </c>
      <c r="T3865" s="2">
        <f>M3865+N3865</f>
        <v>2</v>
      </c>
    </row>
    <row r="3866" spans="1:20" x14ac:dyDescent="0.2">
      <c r="A3866" s="2" t="s">
        <v>6530</v>
      </c>
      <c r="B3866" s="2" t="s">
        <v>1345</v>
      </c>
      <c r="C3866" s="2" t="s">
        <v>122</v>
      </c>
      <c r="D3866" s="2" t="str">
        <f>INDEX(Hotels!$C$2:$C$49,MATCH(C3866,Hotels!$A$2:$A$49,0))</f>
        <v>Varanasi</v>
      </c>
      <c r="E3866" s="11">
        <v>46064</v>
      </c>
      <c r="F3866" s="11">
        <v>46072</v>
      </c>
      <c r="G3866" s="11">
        <v>46075</v>
      </c>
      <c r="H3866" s="13">
        <f>DATE(YEAR(F3866),MONTH(F3866),1)</f>
        <v>46054</v>
      </c>
      <c r="I3866" s="2">
        <f>G3866-F3866</f>
        <v>3</v>
      </c>
      <c r="J3866" s="2">
        <f>F3866-E3866</f>
        <v>8</v>
      </c>
      <c r="K3866" s="2" t="s">
        <v>2668</v>
      </c>
      <c r="L3866" s="2">
        <v>1</v>
      </c>
      <c r="M3866" s="2">
        <v>2</v>
      </c>
      <c r="N3866" s="2">
        <v>0</v>
      </c>
      <c r="O3866" s="2" t="s">
        <v>2647</v>
      </c>
      <c r="P3866" s="2" t="s">
        <v>2652</v>
      </c>
      <c r="Q3866" s="2" t="s">
        <v>2649</v>
      </c>
      <c r="R3866" s="3">
        <v>2600</v>
      </c>
      <c r="S3866" s="3">
        <f>I3866*L3866*R3866</f>
        <v>7800</v>
      </c>
      <c r="T3866" s="2">
        <f>M3866+N3866</f>
        <v>2</v>
      </c>
    </row>
    <row r="3867" spans="1:20" x14ac:dyDescent="0.2">
      <c r="A3867" s="2" t="s">
        <v>6531</v>
      </c>
      <c r="B3867" s="2" t="s">
        <v>1507</v>
      </c>
      <c r="C3867" s="2" t="s">
        <v>69</v>
      </c>
      <c r="D3867" s="2" t="str">
        <f>INDEX(Hotels!$C$2:$C$49,MATCH(C3867,Hotels!$A$2:$A$49,0))</f>
        <v>New Delhi</v>
      </c>
      <c r="E3867" s="11">
        <v>46064</v>
      </c>
      <c r="F3867" s="11">
        <v>46090</v>
      </c>
      <c r="G3867" s="11">
        <v>46093</v>
      </c>
      <c r="H3867" s="13">
        <f>DATE(YEAR(F3867),MONTH(F3867),1)</f>
        <v>46082</v>
      </c>
      <c r="I3867" s="2">
        <f>G3867-F3867</f>
        <v>3</v>
      </c>
      <c r="J3867" s="2">
        <f>F3867-E3867</f>
        <v>26</v>
      </c>
      <c r="K3867" s="2" t="s">
        <v>2668</v>
      </c>
      <c r="L3867" s="2">
        <v>1</v>
      </c>
      <c r="M3867" s="2">
        <v>2</v>
      </c>
      <c r="N3867" s="2">
        <v>0</v>
      </c>
      <c r="O3867" s="2" t="s">
        <v>2670</v>
      </c>
      <c r="P3867" s="2" t="s">
        <v>2652</v>
      </c>
      <c r="Q3867" s="2" t="s">
        <v>2649</v>
      </c>
      <c r="R3867" s="3">
        <v>16150</v>
      </c>
      <c r="S3867" s="3">
        <f>I3867*L3867*R3867</f>
        <v>48450</v>
      </c>
      <c r="T3867" s="2">
        <f>M3867+N3867</f>
        <v>2</v>
      </c>
    </row>
    <row r="3868" spans="1:20" x14ac:dyDescent="0.2">
      <c r="A3868" s="2" t="s">
        <v>6532</v>
      </c>
      <c r="B3868" s="2" t="s">
        <v>1527</v>
      </c>
      <c r="C3868" s="2" t="s">
        <v>89</v>
      </c>
      <c r="D3868" s="2" t="str">
        <f>INDEX(Hotels!$C$2:$C$49,MATCH(C3868,Hotels!$A$2:$A$49,0))</f>
        <v>Kochi</v>
      </c>
      <c r="E3868" s="11">
        <v>46064</v>
      </c>
      <c r="F3868" s="11">
        <v>46074</v>
      </c>
      <c r="G3868" s="11">
        <v>46079</v>
      </c>
      <c r="H3868" s="13">
        <f>DATE(YEAR(F3868),MONTH(F3868),1)</f>
        <v>46054</v>
      </c>
      <c r="I3868" s="2">
        <f>G3868-F3868</f>
        <v>5</v>
      </c>
      <c r="J3868" s="2">
        <f>F3868-E3868</f>
        <v>10</v>
      </c>
      <c r="K3868" s="2" t="s">
        <v>2646</v>
      </c>
      <c r="L3868" s="2">
        <v>1</v>
      </c>
      <c r="M3868" s="2">
        <v>2</v>
      </c>
      <c r="N3868" s="2">
        <v>0</v>
      </c>
      <c r="O3868" s="2" t="s">
        <v>2658</v>
      </c>
      <c r="P3868" s="2" t="s">
        <v>2656</v>
      </c>
      <c r="Q3868" s="2" t="s">
        <v>2649</v>
      </c>
      <c r="R3868" s="3">
        <v>13150</v>
      </c>
      <c r="S3868" s="3">
        <f>I3868*L3868*R3868</f>
        <v>65750</v>
      </c>
      <c r="T3868" s="2">
        <f>M3868+N3868</f>
        <v>2</v>
      </c>
    </row>
    <row r="3869" spans="1:20" x14ac:dyDescent="0.2">
      <c r="A3869" s="2" t="s">
        <v>6533</v>
      </c>
      <c r="B3869" s="2" t="s">
        <v>1794</v>
      </c>
      <c r="C3869" s="2" t="s">
        <v>101</v>
      </c>
      <c r="D3869" s="2" t="str">
        <f>INDEX(Hotels!$C$2:$C$49,MATCH(C3869,Hotels!$A$2:$A$49,0))</f>
        <v>Shimla</v>
      </c>
      <c r="E3869" s="11">
        <v>46064</v>
      </c>
      <c r="F3869" s="11">
        <v>46089</v>
      </c>
      <c r="G3869" s="11">
        <v>46093</v>
      </c>
      <c r="H3869" s="13">
        <f>DATE(YEAR(F3869),MONTH(F3869),1)</f>
        <v>46082</v>
      </c>
      <c r="I3869" s="2">
        <f>G3869-F3869</f>
        <v>4</v>
      </c>
      <c r="J3869" s="2">
        <f>F3869-E3869</f>
        <v>25</v>
      </c>
      <c r="K3869" s="2" t="s">
        <v>2655</v>
      </c>
      <c r="L3869" s="2">
        <v>1</v>
      </c>
      <c r="M3869" s="2">
        <v>2</v>
      </c>
      <c r="N3869" s="2">
        <v>0</v>
      </c>
      <c r="O3869" s="2" t="s">
        <v>2651</v>
      </c>
      <c r="P3869" s="2" t="s">
        <v>2652</v>
      </c>
      <c r="Q3869" s="2" t="s">
        <v>2649</v>
      </c>
      <c r="R3869" s="3">
        <v>7000</v>
      </c>
      <c r="S3869" s="3">
        <f>I3869*L3869*R3869</f>
        <v>28000</v>
      </c>
      <c r="T3869" s="2">
        <f>M3869+N3869</f>
        <v>2</v>
      </c>
    </row>
    <row r="3870" spans="1:20" x14ac:dyDescent="0.2">
      <c r="A3870" s="2" t="s">
        <v>6534</v>
      </c>
      <c r="B3870" s="2" t="s">
        <v>2115</v>
      </c>
      <c r="C3870" s="2" t="s">
        <v>87</v>
      </c>
      <c r="D3870" s="2" t="str">
        <f>INDEX(Hotels!$C$2:$C$49,MATCH(C3870,Hotels!$A$2:$A$49,0))</f>
        <v>Kochi</v>
      </c>
      <c r="E3870" s="11">
        <v>46064</v>
      </c>
      <c r="F3870" s="11">
        <v>46169</v>
      </c>
      <c r="G3870" s="11">
        <v>46171</v>
      </c>
      <c r="H3870" s="13">
        <f>DATE(YEAR(F3870),MONTH(F3870),1)</f>
        <v>46143</v>
      </c>
      <c r="I3870" s="2">
        <f>G3870-F3870</f>
        <v>2</v>
      </c>
      <c r="J3870" s="2">
        <f>F3870-E3870</f>
        <v>105</v>
      </c>
      <c r="K3870" s="2" t="s">
        <v>2668</v>
      </c>
      <c r="L3870" s="2">
        <v>1</v>
      </c>
      <c r="M3870" s="2">
        <v>2</v>
      </c>
      <c r="N3870" s="2">
        <v>0</v>
      </c>
      <c r="O3870" s="2" t="s">
        <v>2689</v>
      </c>
      <c r="P3870" s="2" t="s">
        <v>2652</v>
      </c>
      <c r="Q3870" s="2" t="s">
        <v>2653</v>
      </c>
      <c r="R3870" s="3">
        <v>4850</v>
      </c>
      <c r="S3870" s="3">
        <f>I3870*L3870*R3870</f>
        <v>9700</v>
      </c>
      <c r="T3870" s="2">
        <f>M3870+N3870</f>
        <v>2</v>
      </c>
    </row>
    <row r="3871" spans="1:20" x14ac:dyDescent="0.2">
      <c r="A3871" s="2" t="s">
        <v>6535</v>
      </c>
      <c r="B3871" s="2" t="s">
        <v>2184</v>
      </c>
      <c r="C3871" s="2" t="s">
        <v>97</v>
      </c>
      <c r="D3871" s="2" t="str">
        <f>INDEX(Hotels!$C$2:$C$49,MATCH(C3871,Hotels!$A$2:$A$49,0))</f>
        <v>Shimla</v>
      </c>
      <c r="E3871" s="11">
        <v>46064</v>
      </c>
      <c r="F3871" s="11">
        <v>46124</v>
      </c>
      <c r="G3871" s="11">
        <v>46127</v>
      </c>
      <c r="H3871" s="13">
        <f>DATE(YEAR(F3871),MONTH(F3871),1)</f>
        <v>46113</v>
      </c>
      <c r="I3871" s="2">
        <f>G3871-F3871</f>
        <v>3</v>
      </c>
      <c r="J3871" s="2">
        <f>F3871-E3871</f>
        <v>60</v>
      </c>
      <c r="K3871" s="2" t="s">
        <v>2655</v>
      </c>
      <c r="L3871" s="2">
        <v>1</v>
      </c>
      <c r="M3871" s="2">
        <v>2</v>
      </c>
      <c r="N3871" s="2">
        <v>3</v>
      </c>
      <c r="O3871" s="2" t="s">
        <v>2689</v>
      </c>
      <c r="P3871" s="2" t="s">
        <v>2656</v>
      </c>
      <c r="Q3871" s="2" t="s">
        <v>2653</v>
      </c>
      <c r="R3871" s="3">
        <v>13450</v>
      </c>
      <c r="S3871" s="3">
        <f>I3871*L3871*R3871</f>
        <v>40350</v>
      </c>
      <c r="T3871" s="2">
        <f>M3871+N3871</f>
        <v>5</v>
      </c>
    </row>
    <row r="3872" spans="1:20" x14ac:dyDescent="0.2">
      <c r="A3872" s="2" t="s">
        <v>6536</v>
      </c>
      <c r="B3872" s="2" t="s">
        <v>2273</v>
      </c>
      <c r="C3872" s="2" t="s">
        <v>13</v>
      </c>
      <c r="D3872" s="2" t="str">
        <f>INDEX(Hotels!$C$2:$C$49,MATCH(C3872,Hotels!$A$2:$A$49,0))</f>
        <v>Goa</v>
      </c>
      <c r="E3872" s="11">
        <v>46064</v>
      </c>
      <c r="F3872" s="11">
        <v>46098</v>
      </c>
      <c r="G3872" s="11">
        <v>46100</v>
      </c>
      <c r="H3872" s="13">
        <f>DATE(YEAR(F3872),MONTH(F3872),1)</f>
        <v>46082</v>
      </c>
      <c r="I3872" s="2">
        <f>G3872-F3872</f>
        <v>2</v>
      </c>
      <c r="J3872" s="2">
        <f>F3872-E3872</f>
        <v>34</v>
      </c>
      <c r="K3872" s="2" t="s">
        <v>2646</v>
      </c>
      <c r="L3872" s="2">
        <v>1</v>
      </c>
      <c r="M3872" s="2">
        <v>2</v>
      </c>
      <c r="N3872" s="2">
        <v>0</v>
      </c>
      <c r="O3872" s="2" t="s">
        <v>2670</v>
      </c>
      <c r="P3872" s="2" t="s">
        <v>2648</v>
      </c>
      <c r="Q3872" s="2" t="s">
        <v>2649</v>
      </c>
      <c r="R3872" s="3">
        <v>20350</v>
      </c>
      <c r="S3872" s="3">
        <f>I3872*L3872*R3872</f>
        <v>40700</v>
      </c>
      <c r="T3872" s="2">
        <f>M3872+N3872</f>
        <v>2</v>
      </c>
    </row>
    <row r="3873" spans="1:20" x14ac:dyDescent="0.2">
      <c r="A3873" s="2" t="s">
        <v>6537</v>
      </c>
      <c r="B3873" s="2" t="s">
        <v>2560</v>
      </c>
      <c r="C3873" s="2" t="s">
        <v>101</v>
      </c>
      <c r="D3873" s="2" t="str">
        <f>INDEX(Hotels!$C$2:$C$49,MATCH(C3873,Hotels!$A$2:$A$49,0))</f>
        <v>Shimla</v>
      </c>
      <c r="E3873" s="11">
        <v>46064</v>
      </c>
      <c r="F3873" s="11">
        <v>46112</v>
      </c>
      <c r="G3873" s="11">
        <v>46115</v>
      </c>
      <c r="H3873" s="13">
        <f>DATE(YEAR(F3873),MONTH(F3873),1)</f>
        <v>46082</v>
      </c>
      <c r="I3873" s="2">
        <f>G3873-F3873</f>
        <v>3</v>
      </c>
      <c r="J3873" s="2">
        <f>F3873-E3873</f>
        <v>48</v>
      </c>
      <c r="K3873" s="2" t="s">
        <v>2655</v>
      </c>
      <c r="L3873" s="2">
        <v>1</v>
      </c>
      <c r="M3873" s="2">
        <v>2</v>
      </c>
      <c r="N3873" s="2">
        <v>0</v>
      </c>
      <c r="O3873" s="2" t="s">
        <v>2670</v>
      </c>
      <c r="P3873" s="2" t="s">
        <v>2652</v>
      </c>
      <c r="Q3873" s="2" t="s">
        <v>2649</v>
      </c>
      <c r="R3873" s="3">
        <v>6950</v>
      </c>
      <c r="S3873" s="3">
        <f>I3873*L3873*R3873</f>
        <v>20850</v>
      </c>
      <c r="T3873" s="2">
        <f>M3873+N3873</f>
        <v>2</v>
      </c>
    </row>
    <row r="3874" spans="1:20" x14ac:dyDescent="0.2">
      <c r="A3874" s="2" t="s">
        <v>6538</v>
      </c>
      <c r="B3874" s="2" t="s">
        <v>2562</v>
      </c>
      <c r="C3874" s="2" t="s">
        <v>51</v>
      </c>
      <c r="D3874" s="2" t="str">
        <f>INDEX(Hotels!$C$2:$C$49,MATCH(C3874,Hotels!$A$2:$A$49,0))</f>
        <v>Agra</v>
      </c>
      <c r="E3874" s="11">
        <v>46064</v>
      </c>
      <c r="F3874" s="11">
        <v>46080</v>
      </c>
      <c r="G3874" s="11">
        <v>46085</v>
      </c>
      <c r="H3874" s="13">
        <f>DATE(YEAR(F3874),MONTH(F3874),1)</f>
        <v>46054</v>
      </c>
      <c r="I3874" s="2">
        <f>G3874-F3874</f>
        <v>5</v>
      </c>
      <c r="J3874" s="2">
        <f>F3874-E3874</f>
        <v>16</v>
      </c>
      <c r="K3874" s="2" t="s">
        <v>2668</v>
      </c>
      <c r="L3874" s="2">
        <v>1</v>
      </c>
      <c r="M3874" s="2">
        <v>2</v>
      </c>
      <c r="N3874" s="2">
        <v>0</v>
      </c>
      <c r="O3874" s="2" t="s">
        <v>2683</v>
      </c>
      <c r="P3874" s="2" t="s">
        <v>2672</v>
      </c>
      <c r="Q3874" s="2" t="s">
        <v>2649</v>
      </c>
      <c r="R3874" s="3">
        <v>8700</v>
      </c>
      <c r="S3874" s="3">
        <f>I3874*L3874*R3874</f>
        <v>43500</v>
      </c>
      <c r="T3874" s="2">
        <f>M3874+N3874</f>
        <v>2</v>
      </c>
    </row>
    <row r="3875" spans="1:20" x14ac:dyDescent="0.2">
      <c r="A3875" s="2" t="s">
        <v>6539</v>
      </c>
      <c r="B3875" s="2" t="s">
        <v>974</v>
      </c>
      <c r="C3875" s="2" t="s">
        <v>43</v>
      </c>
      <c r="D3875" s="2" t="str">
        <f>INDEX(Hotels!$C$2:$C$49,MATCH(C3875,Hotels!$A$2:$A$49,0))</f>
        <v>Agra</v>
      </c>
      <c r="E3875" s="11">
        <v>46065</v>
      </c>
      <c r="F3875" s="11">
        <v>46075</v>
      </c>
      <c r="G3875" s="11">
        <v>46078</v>
      </c>
      <c r="H3875" s="13">
        <f>DATE(YEAR(F3875),MONTH(F3875),1)</f>
        <v>46054</v>
      </c>
      <c r="I3875" s="2">
        <f>G3875-F3875</f>
        <v>3</v>
      </c>
      <c r="J3875" s="2">
        <f>F3875-E3875</f>
        <v>10</v>
      </c>
      <c r="K3875" s="2" t="s">
        <v>2646</v>
      </c>
      <c r="L3875" s="2">
        <v>1</v>
      </c>
      <c r="M3875" s="2">
        <v>1</v>
      </c>
      <c r="N3875" s="2">
        <v>0</v>
      </c>
      <c r="O3875" s="2" t="s">
        <v>2689</v>
      </c>
      <c r="P3875" s="2" t="s">
        <v>2656</v>
      </c>
      <c r="Q3875" s="2" t="s">
        <v>2664</v>
      </c>
      <c r="R3875" s="3">
        <v>8900</v>
      </c>
      <c r="S3875" s="3">
        <f>I3875*L3875*R3875</f>
        <v>26700</v>
      </c>
      <c r="T3875" s="2">
        <f>M3875+N3875</f>
        <v>1</v>
      </c>
    </row>
    <row r="3876" spans="1:20" x14ac:dyDescent="0.2">
      <c r="A3876" s="2" t="s">
        <v>6540</v>
      </c>
      <c r="B3876" s="2" t="s">
        <v>1302</v>
      </c>
      <c r="C3876" s="2" t="s">
        <v>77</v>
      </c>
      <c r="D3876" s="2" t="str">
        <f>INDEX(Hotels!$C$2:$C$49,MATCH(C3876,Hotels!$A$2:$A$49,0))</f>
        <v>Bengaluru</v>
      </c>
      <c r="E3876" s="11">
        <v>46065</v>
      </c>
      <c r="F3876" s="11">
        <v>46093</v>
      </c>
      <c r="G3876" s="11">
        <v>46095</v>
      </c>
      <c r="H3876" s="13">
        <f>DATE(YEAR(F3876),MONTH(F3876),1)</f>
        <v>46082</v>
      </c>
      <c r="I3876" s="2">
        <f>G3876-F3876</f>
        <v>2</v>
      </c>
      <c r="J3876" s="2">
        <f>F3876-E3876</f>
        <v>28</v>
      </c>
      <c r="K3876" s="2" t="s">
        <v>2655</v>
      </c>
      <c r="L3876" s="2">
        <v>1</v>
      </c>
      <c r="M3876" s="2">
        <v>2</v>
      </c>
      <c r="N3876" s="2">
        <v>0</v>
      </c>
      <c r="O3876" s="2" t="s">
        <v>2670</v>
      </c>
      <c r="P3876" s="2" t="s">
        <v>2662</v>
      </c>
      <c r="Q3876" s="2" t="s">
        <v>2653</v>
      </c>
      <c r="R3876" s="3">
        <v>10350</v>
      </c>
      <c r="S3876" s="3">
        <f>I3876*L3876*R3876</f>
        <v>20700</v>
      </c>
      <c r="T3876" s="2">
        <f>M3876+N3876</f>
        <v>2</v>
      </c>
    </row>
    <row r="3877" spans="1:20" x14ac:dyDescent="0.2">
      <c r="A3877" s="2" t="s">
        <v>6541</v>
      </c>
      <c r="B3877" s="2" t="s">
        <v>1378</v>
      </c>
      <c r="C3877" s="2" t="s">
        <v>112</v>
      </c>
      <c r="D3877" s="2" t="str">
        <f>INDEX(Hotels!$C$2:$C$49,MATCH(C3877,Hotels!$A$2:$A$49,0))</f>
        <v>Rishikesh</v>
      </c>
      <c r="E3877" s="11">
        <v>46065</v>
      </c>
      <c r="F3877" s="11">
        <v>46154</v>
      </c>
      <c r="G3877" s="11">
        <v>46157</v>
      </c>
      <c r="H3877" s="13">
        <f>DATE(YEAR(F3877),MONTH(F3877),1)</f>
        <v>46143</v>
      </c>
      <c r="I3877" s="2">
        <f>G3877-F3877</f>
        <v>3</v>
      </c>
      <c r="J3877" s="2">
        <f>F3877-E3877</f>
        <v>89</v>
      </c>
      <c r="K3877" s="2" t="s">
        <v>2655</v>
      </c>
      <c r="L3877" s="2">
        <v>1</v>
      </c>
      <c r="M3877" s="2">
        <v>2</v>
      </c>
      <c r="N3877" s="2">
        <v>0</v>
      </c>
      <c r="O3877" s="2" t="s">
        <v>2689</v>
      </c>
      <c r="P3877" s="2" t="s">
        <v>2662</v>
      </c>
      <c r="Q3877" s="2" t="s">
        <v>2649</v>
      </c>
      <c r="R3877" s="3">
        <v>7000</v>
      </c>
      <c r="S3877" s="3">
        <f>I3877*L3877*R3877</f>
        <v>21000</v>
      </c>
      <c r="T3877" s="2">
        <f>M3877+N3877</f>
        <v>2</v>
      </c>
    </row>
    <row r="3878" spans="1:20" x14ac:dyDescent="0.2">
      <c r="A3878" s="2" t="s">
        <v>6542</v>
      </c>
      <c r="B3878" s="2" t="s">
        <v>1380</v>
      </c>
      <c r="C3878" s="2" t="s">
        <v>19</v>
      </c>
      <c r="D3878" s="2" t="str">
        <f>INDEX(Hotels!$C$2:$C$49,MATCH(C3878,Hotels!$A$2:$A$49,0))</f>
        <v>Goa</v>
      </c>
      <c r="E3878" s="11">
        <v>46065</v>
      </c>
      <c r="F3878" s="11">
        <v>46073</v>
      </c>
      <c r="G3878" s="11">
        <v>46074</v>
      </c>
      <c r="H3878" s="13">
        <f>DATE(YEAR(F3878),MONTH(F3878),1)</f>
        <v>46054</v>
      </c>
      <c r="I3878" s="2">
        <f>G3878-F3878</f>
        <v>1</v>
      </c>
      <c r="J3878" s="2">
        <f>F3878-E3878</f>
        <v>8</v>
      </c>
      <c r="K3878" s="2" t="s">
        <v>2655</v>
      </c>
      <c r="L3878" s="2">
        <v>1</v>
      </c>
      <c r="M3878" s="2">
        <v>1</v>
      </c>
      <c r="N3878" s="2">
        <v>0</v>
      </c>
      <c r="O3878" s="2" t="s">
        <v>2651</v>
      </c>
      <c r="P3878" s="2" t="s">
        <v>2652</v>
      </c>
      <c r="Q3878" s="2" t="s">
        <v>2653</v>
      </c>
      <c r="R3878" s="3">
        <v>10000</v>
      </c>
      <c r="S3878" s="3">
        <f>I3878*L3878*R3878</f>
        <v>10000</v>
      </c>
      <c r="T3878" s="2">
        <f>M3878+N3878</f>
        <v>1</v>
      </c>
    </row>
    <row r="3879" spans="1:20" x14ac:dyDescent="0.2">
      <c r="A3879" s="2" t="s">
        <v>6543</v>
      </c>
      <c r="B3879" s="2" t="s">
        <v>1808</v>
      </c>
      <c r="C3879" s="2" t="s">
        <v>26</v>
      </c>
      <c r="D3879" s="2" t="str">
        <f>INDEX(Hotels!$C$2:$C$49,MATCH(C3879,Hotels!$A$2:$A$49,0))</f>
        <v>Jaipur</v>
      </c>
      <c r="E3879" s="11">
        <v>46065</v>
      </c>
      <c r="F3879" s="11">
        <v>46080</v>
      </c>
      <c r="G3879" s="11">
        <v>46081</v>
      </c>
      <c r="H3879" s="13">
        <f>DATE(YEAR(F3879),MONTH(F3879),1)</f>
        <v>46054</v>
      </c>
      <c r="I3879" s="2">
        <f>G3879-F3879</f>
        <v>1</v>
      </c>
      <c r="J3879" s="2">
        <f>F3879-E3879</f>
        <v>15</v>
      </c>
      <c r="K3879" s="2" t="s">
        <v>2646</v>
      </c>
      <c r="L3879" s="2">
        <v>1</v>
      </c>
      <c r="M3879" s="2">
        <v>1</v>
      </c>
      <c r="N3879" s="2">
        <v>0</v>
      </c>
      <c r="O3879" s="2" t="s">
        <v>2683</v>
      </c>
      <c r="P3879" s="2" t="s">
        <v>2659</v>
      </c>
      <c r="Q3879" s="2" t="s">
        <v>2649</v>
      </c>
      <c r="R3879" s="3">
        <v>21900</v>
      </c>
      <c r="S3879" s="3">
        <f>I3879*L3879*R3879</f>
        <v>21900</v>
      </c>
      <c r="T3879" s="2">
        <f>M3879+N3879</f>
        <v>1</v>
      </c>
    </row>
    <row r="3880" spans="1:20" x14ac:dyDescent="0.2">
      <c r="A3880" s="2" t="s">
        <v>6544</v>
      </c>
      <c r="B3880" s="2" t="s">
        <v>1855</v>
      </c>
      <c r="C3880" s="2" t="s">
        <v>53</v>
      </c>
      <c r="D3880" s="2" t="str">
        <f>INDEX(Hotels!$C$2:$C$49,MATCH(C3880,Hotels!$A$2:$A$49,0))</f>
        <v>Mumbai</v>
      </c>
      <c r="E3880" s="11">
        <v>46065</v>
      </c>
      <c r="F3880" s="11">
        <v>46145</v>
      </c>
      <c r="G3880" s="11">
        <v>46151</v>
      </c>
      <c r="H3880" s="13">
        <f>DATE(YEAR(F3880),MONTH(F3880),1)</f>
        <v>46143</v>
      </c>
      <c r="I3880" s="2">
        <f>G3880-F3880</f>
        <v>6</v>
      </c>
      <c r="J3880" s="2">
        <f>F3880-E3880</f>
        <v>80</v>
      </c>
      <c r="K3880" s="2" t="s">
        <v>2668</v>
      </c>
      <c r="L3880" s="2">
        <v>1</v>
      </c>
      <c r="M3880" s="2">
        <v>2</v>
      </c>
      <c r="N3880" s="2">
        <v>3</v>
      </c>
      <c r="O3880" s="2" t="s">
        <v>2689</v>
      </c>
      <c r="P3880" s="2" t="s">
        <v>2648</v>
      </c>
      <c r="Q3880" s="2" t="s">
        <v>2649</v>
      </c>
      <c r="R3880" s="3">
        <v>7850</v>
      </c>
      <c r="S3880" s="3">
        <f>I3880*L3880*R3880</f>
        <v>47100</v>
      </c>
      <c r="T3880" s="2">
        <f>M3880+N3880</f>
        <v>5</v>
      </c>
    </row>
    <row r="3881" spans="1:20" x14ac:dyDescent="0.2">
      <c r="A3881" s="2" t="s">
        <v>6545</v>
      </c>
      <c r="B3881" s="2" t="s">
        <v>1956</v>
      </c>
      <c r="C3881" s="2" t="s">
        <v>37</v>
      </c>
      <c r="D3881" s="2" t="str">
        <f>INDEX(Hotels!$C$2:$C$49,MATCH(C3881,Hotels!$A$2:$A$49,0))</f>
        <v>Udaipur</v>
      </c>
      <c r="E3881" s="11">
        <v>46065</v>
      </c>
      <c r="F3881" s="11">
        <v>46080</v>
      </c>
      <c r="G3881" s="11">
        <v>46086</v>
      </c>
      <c r="H3881" s="13">
        <f>DATE(YEAR(F3881),MONTH(F3881),1)</f>
        <v>46054</v>
      </c>
      <c r="I3881" s="2">
        <f>G3881-F3881</f>
        <v>6</v>
      </c>
      <c r="J3881" s="2">
        <f>F3881-E3881</f>
        <v>15</v>
      </c>
      <c r="K3881" s="2" t="s">
        <v>2668</v>
      </c>
      <c r="L3881" s="2">
        <v>1</v>
      </c>
      <c r="M3881" s="2">
        <v>2</v>
      </c>
      <c r="N3881" s="2">
        <v>3</v>
      </c>
      <c r="O3881" s="2" t="s">
        <v>2670</v>
      </c>
      <c r="P3881" s="2" t="s">
        <v>2652</v>
      </c>
      <c r="Q3881" s="2" t="s">
        <v>2649</v>
      </c>
      <c r="R3881" s="3">
        <v>15100</v>
      </c>
      <c r="S3881" s="3">
        <f>I3881*L3881*R3881</f>
        <v>90600</v>
      </c>
      <c r="T3881" s="2">
        <f>M3881+N3881</f>
        <v>5</v>
      </c>
    </row>
    <row r="3882" spans="1:20" x14ac:dyDescent="0.2">
      <c r="A3882" s="2" t="s">
        <v>6546</v>
      </c>
      <c r="B3882" s="2" t="s">
        <v>2400</v>
      </c>
      <c r="C3882" s="2" t="s">
        <v>129</v>
      </c>
      <c r="D3882" s="2" t="str">
        <f>INDEX(Hotels!$C$2:$C$49,MATCH(C3882,Hotels!$A$2:$A$49,0))</f>
        <v>Varanasi</v>
      </c>
      <c r="E3882" s="11">
        <v>46065</v>
      </c>
      <c r="F3882" s="11">
        <v>46095</v>
      </c>
      <c r="G3882" s="11">
        <v>46100</v>
      </c>
      <c r="H3882" s="13">
        <f>DATE(YEAR(F3882),MONTH(F3882),1)</f>
        <v>46082</v>
      </c>
      <c r="I3882" s="2">
        <f>G3882-F3882</f>
        <v>5</v>
      </c>
      <c r="J3882" s="2">
        <f>F3882-E3882</f>
        <v>30</v>
      </c>
      <c r="K3882" s="2" t="s">
        <v>2668</v>
      </c>
      <c r="L3882" s="2">
        <v>1</v>
      </c>
      <c r="M3882" s="2">
        <v>2</v>
      </c>
      <c r="N3882" s="2">
        <v>0</v>
      </c>
      <c r="O3882" s="2" t="s">
        <v>2651</v>
      </c>
      <c r="P3882" s="2" t="s">
        <v>2662</v>
      </c>
      <c r="Q3882" s="2" t="s">
        <v>2649</v>
      </c>
      <c r="R3882" s="3">
        <v>3500</v>
      </c>
      <c r="S3882" s="3">
        <f>I3882*L3882*R3882</f>
        <v>17500</v>
      </c>
      <c r="T3882" s="2">
        <f>M3882+N3882</f>
        <v>2</v>
      </c>
    </row>
    <row r="3883" spans="1:20" x14ac:dyDescent="0.2">
      <c r="A3883" s="2" t="s">
        <v>6547</v>
      </c>
      <c r="B3883" s="2" t="s">
        <v>2402</v>
      </c>
      <c r="C3883" s="2" t="s">
        <v>112</v>
      </c>
      <c r="D3883" s="2" t="str">
        <f>INDEX(Hotels!$C$2:$C$49,MATCH(C3883,Hotels!$A$2:$A$49,0))</f>
        <v>Rishikesh</v>
      </c>
      <c r="E3883" s="11">
        <v>46065</v>
      </c>
      <c r="F3883" s="11">
        <v>46153</v>
      </c>
      <c r="G3883" s="11">
        <v>46156</v>
      </c>
      <c r="H3883" s="13">
        <f>DATE(YEAR(F3883),MONTH(F3883),1)</f>
        <v>46143</v>
      </c>
      <c r="I3883" s="2">
        <f>G3883-F3883</f>
        <v>3</v>
      </c>
      <c r="J3883" s="2">
        <f>F3883-E3883</f>
        <v>88</v>
      </c>
      <c r="K3883" s="2" t="s">
        <v>2668</v>
      </c>
      <c r="L3883" s="2">
        <v>2</v>
      </c>
      <c r="M3883" s="2">
        <v>4</v>
      </c>
      <c r="N3883" s="2">
        <v>0</v>
      </c>
      <c r="O3883" s="2" t="s">
        <v>2658</v>
      </c>
      <c r="P3883" s="2" t="s">
        <v>2672</v>
      </c>
      <c r="Q3883" s="2" t="s">
        <v>2649</v>
      </c>
      <c r="R3883" s="3">
        <v>5000</v>
      </c>
      <c r="S3883" s="3">
        <f>I3883*L3883*R3883</f>
        <v>30000</v>
      </c>
      <c r="T3883" s="2">
        <f>M3883+N3883</f>
        <v>4</v>
      </c>
    </row>
    <row r="3884" spans="1:20" x14ac:dyDescent="0.2">
      <c r="A3884" s="2" t="s">
        <v>6548</v>
      </c>
      <c r="B3884" s="2" t="s">
        <v>2591</v>
      </c>
      <c r="C3884" s="2" t="s">
        <v>97</v>
      </c>
      <c r="D3884" s="2" t="str">
        <f>INDEX(Hotels!$C$2:$C$49,MATCH(C3884,Hotels!$A$2:$A$49,0))</f>
        <v>Shimla</v>
      </c>
      <c r="E3884" s="11">
        <v>46065</v>
      </c>
      <c r="F3884" s="11">
        <v>46082</v>
      </c>
      <c r="G3884" s="11">
        <v>46084</v>
      </c>
      <c r="H3884" s="13">
        <f>DATE(YEAR(F3884),MONTH(F3884),1)</f>
        <v>46082</v>
      </c>
      <c r="I3884" s="2">
        <f>G3884-F3884</f>
        <v>2</v>
      </c>
      <c r="J3884" s="2">
        <f>F3884-E3884</f>
        <v>17</v>
      </c>
      <c r="K3884" s="2" t="s">
        <v>2646</v>
      </c>
      <c r="L3884" s="2">
        <v>1</v>
      </c>
      <c r="M3884" s="2">
        <v>3</v>
      </c>
      <c r="N3884" s="2">
        <v>1</v>
      </c>
      <c r="O3884" s="2" t="s">
        <v>2647</v>
      </c>
      <c r="P3884" s="2" t="s">
        <v>2652</v>
      </c>
      <c r="Q3884" s="2" t="s">
        <v>2649</v>
      </c>
      <c r="R3884" s="3">
        <v>15300</v>
      </c>
      <c r="S3884" s="3">
        <f>I3884*L3884*R3884</f>
        <v>30600</v>
      </c>
      <c r="T3884" s="2">
        <f>M3884+N3884</f>
        <v>4</v>
      </c>
    </row>
    <row r="3885" spans="1:20" x14ac:dyDescent="0.2">
      <c r="A3885" s="2" t="s">
        <v>6549</v>
      </c>
      <c r="B3885" s="2" t="s">
        <v>406</v>
      </c>
      <c r="C3885" s="2" t="s">
        <v>93</v>
      </c>
      <c r="D3885" s="2" t="str">
        <f>INDEX(Hotels!$C$2:$C$49,MATCH(C3885,Hotels!$A$2:$A$49,0))</f>
        <v>Shimla</v>
      </c>
      <c r="E3885" s="11">
        <v>46066</v>
      </c>
      <c r="F3885" s="11">
        <v>46121</v>
      </c>
      <c r="G3885" s="11">
        <v>46125</v>
      </c>
      <c r="H3885" s="13">
        <f>DATE(YEAR(F3885),MONTH(F3885),1)</f>
        <v>46113</v>
      </c>
      <c r="I3885" s="2">
        <f>G3885-F3885</f>
        <v>4</v>
      </c>
      <c r="J3885" s="2">
        <f>F3885-E3885</f>
        <v>55</v>
      </c>
      <c r="K3885" s="2" t="s">
        <v>2655</v>
      </c>
      <c r="L3885" s="2">
        <v>4</v>
      </c>
      <c r="M3885" s="2">
        <v>8</v>
      </c>
      <c r="N3885" s="2">
        <v>0</v>
      </c>
      <c r="O3885" s="2" t="s">
        <v>2661</v>
      </c>
      <c r="P3885" s="2" t="s">
        <v>2656</v>
      </c>
      <c r="Q3885" s="2" t="s">
        <v>2649</v>
      </c>
      <c r="R3885" s="3">
        <v>6500</v>
      </c>
      <c r="S3885" s="3">
        <f>I3885*L3885*R3885</f>
        <v>104000</v>
      </c>
      <c r="T3885" s="2">
        <f>M3885+N3885</f>
        <v>8</v>
      </c>
    </row>
    <row r="3886" spans="1:20" x14ac:dyDescent="0.2">
      <c r="A3886" s="2" t="s">
        <v>6550</v>
      </c>
      <c r="B3886" s="2" t="s">
        <v>699</v>
      </c>
      <c r="C3886" s="2" t="s">
        <v>26</v>
      </c>
      <c r="D3886" s="2" t="str">
        <f>INDEX(Hotels!$C$2:$C$49,MATCH(C3886,Hotels!$A$2:$A$49,0))</f>
        <v>Jaipur</v>
      </c>
      <c r="E3886" s="11">
        <v>46066</v>
      </c>
      <c r="F3886" s="11">
        <v>46069</v>
      </c>
      <c r="G3886" s="11">
        <v>46071</v>
      </c>
      <c r="H3886" s="13">
        <f>DATE(YEAR(F3886),MONTH(F3886),1)</f>
        <v>46054</v>
      </c>
      <c r="I3886" s="2">
        <f>G3886-F3886</f>
        <v>2</v>
      </c>
      <c r="J3886" s="2">
        <f>F3886-E3886</f>
        <v>3</v>
      </c>
      <c r="K3886" s="2" t="s">
        <v>2655</v>
      </c>
      <c r="L3886" s="2">
        <v>1</v>
      </c>
      <c r="M3886" s="2">
        <v>1</v>
      </c>
      <c r="N3886" s="2">
        <v>0</v>
      </c>
      <c r="O3886" s="2" t="s">
        <v>2732</v>
      </c>
      <c r="P3886" s="2" t="s">
        <v>2652</v>
      </c>
      <c r="Q3886" s="2" t="s">
        <v>2649</v>
      </c>
      <c r="R3886" s="3">
        <v>16150</v>
      </c>
      <c r="S3886" s="3">
        <f>I3886*L3886*R3886</f>
        <v>32300</v>
      </c>
      <c r="T3886" s="2">
        <f>M3886+N3886</f>
        <v>1</v>
      </c>
    </row>
    <row r="3887" spans="1:20" x14ac:dyDescent="0.2">
      <c r="A3887" s="2" t="s">
        <v>6551</v>
      </c>
      <c r="B3887" s="2" t="s">
        <v>865</v>
      </c>
      <c r="C3887" s="2" t="s">
        <v>49</v>
      </c>
      <c r="D3887" s="2" t="str">
        <f>INDEX(Hotels!$C$2:$C$49,MATCH(C3887,Hotels!$A$2:$A$49,0))</f>
        <v>Agra</v>
      </c>
      <c r="E3887" s="11">
        <v>46066</v>
      </c>
      <c r="F3887" s="11">
        <v>46106</v>
      </c>
      <c r="G3887" s="11">
        <v>46107</v>
      </c>
      <c r="H3887" s="13">
        <f>DATE(YEAR(F3887),MONTH(F3887),1)</f>
        <v>46082</v>
      </c>
      <c r="I3887" s="2">
        <f>G3887-F3887</f>
        <v>1</v>
      </c>
      <c r="J3887" s="2">
        <f>F3887-E3887</f>
        <v>40</v>
      </c>
      <c r="K3887" s="2" t="s">
        <v>2655</v>
      </c>
      <c r="L3887" s="2">
        <v>1</v>
      </c>
      <c r="M3887" s="2">
        <v>1</v>
      </c>
      <c r="N3887" s="2">
        <v>0</v>
      </c>
      <c r="O3887" s="2" t="s">
        <v>2732</v>
      </c>
      <c r="P3887" s="2" t="s">
        <v>2662</v>
      </c>
      <c r="Q3887" s="2" t="s">
        <v>2649</v>
      </c>
      <c r="R3887" s="3">
        <v>4150</v>
      </c>
      <c r="S3887" s="3">
        <f>I3887*L3887*R3887</f>
        <v>4150</v>
      </c>
      <c r="T3887" s="2">
        <f>M3887+N3887</f>
        <v>1</v>
      </c>
    </row>
    <row r="3888" spans="1:20" x14ac:dyDescent="0.2">
      <c r="A3888" s="2" t="s">
        <v>6552</v>
      </c>
      <c r="B3888" s="2" t="s">
        <v>974</v>
      </c>
      <c r="C3888" s="2" t="s">
        <v>77</v>
      </c>
      <c r="D3888" s="2" t="str">
        <f>INDEX(Hotels!$C$2:$C$49,MATCH(C3888,Hotels!$A$2:$A$49,0))</f>
        <v>Bengaluru</v>
      </c>
      <c r="E3888" s="11">
        <v>46066</v>
      </c>
      <c r="F3888" s="11">
        <v>46086</v>
      </c>
      <c r="G3888" s="11">
        <v>46088</v>
      </c>
      <c r="H3888" s="13">
        <f>DATE(YEAR(F3888),MONTH(F3888),1)</f>
        <v>46082</v>
      </c>
      <c r="I3888" s="2">
        <f>G3888-F3888</f>
        <v>2</v>
      </c>
      <c r="J3888" s="2">
        <f>F3888-E3888</f>
        <v>20</v>
      </c>
      <c r="K3888" s="2" t="s">
        <v>2668</v>
      </c>
      <c r="L3888" s="2">
        <v>1</v>
      </c>
      <c r="M3888" s="2">
        <v>2</v>
      </c>
      <c r="N3888" s="2">
        <v>0</v>
      </c>
      <c r="O3888" s="2" t="s">
        <v>2732</v>
      </c>
      <c r="P3888" s="2" t="s">
        <v>2652</v>
      </c>
      <c r="Q3888" s="2" t="s">
        <v>2649</v>
      </c>
      <c r="R3888" s="3">
        <v>7200</v>
      </c>
      <c r="S3888" s="3">
        <f>I3888*L3888*R3888</f>
        <v>14400</v>
      </c>
      <c r="T3888" s="2">
        <f>M3888+N3888</f>
        <v>2</v>
      </c>
    </row>
    <row r="3889" spans="1:20" x14ac:dyDescent="0.2">
      <c r="A3889" s="2" t="s">
        <v>6553</v>
      </c>
      <c r="B3889" s="2" t="s">
        <v>1046</v>
      </c>
      <c r="C3889" s="2" t="s">
        <v>106</v>
      </c>
      <c r="D3889" s="2" t="str">
        <f>INDEX(Hotels!$C$2:$C$49,MATCH(C3889,Hotels!$A$2:$A$49,0))</f>
        <v>Manali</v>
      </c>
      <c r="E3889" s="11">
        <v>46066</v>
      </c>
      <c r="F3889" s="11">
        <v>46066</v>
      </c>
      <c r="G3889" s="11">
        <v>46068</v>
      </c>
      <c r="H3889" s="13">
        <f>DATE(YEAR(F3889),MONTH(F3889),1)</f>
        <v>46054</v>
      </c>
      <c r="I3889" s="2">
        <f>G3889-F3889</f>
        <v>2</v>
      </c>
      <c r="J3889" s="2">
        <f>F3889-E3889</f>
        <v>0</v>
      </c>
      <c r="K3889" s="2" t="s">
        <v>2668</v>
      </c>
      <c r="L3889" s="2">
        <v>1</v>
      </c>
      <c r="M3889" s="2">
        <v>1</v>
      </c>
      <c r="N3889" s="2">
        <v>0</v>
      </c>
      <c r="O3889" s="2" t="s">
        <v>2732</v>
      </c>
      <c r="P3889" s="2" t="s">
        <v>2656</v>
      </c>
      <c r="Q3889" s="2" t="s">
        <v>2649</v>
      </c>
      <c r="R3889" s="3">
        <v>4900</v>
      </c>
      <c r="S3889" s="3">
        <f>I3889*L3889*R3889</f>
        <v>9800</v>
      </c>
      <c r="T3889" s="2">
        <f>M3889+N3889</f>
        <v>1</v>
      </c>
    </row>
    <row r="3890" spans="1:20" x14ac:dyDescent="0.2">
      <c r="A3890" s="2" t="s">
        <v>6554</v>
      </c>
      <c r="B3890" s="2" t="s">
        <v>1261</v>
      </c>
      <c r="C3890" s="2" t="s">
        <v>13</v>
      </c>
      <c r="D3890" s="2" t="str">
        <f>INDEX(Hotels!$C$2:$C$49,MATCH(C3890,Hotels!$A$2:$A$49,0))</f>
        <v>Goa</v>
      </c>
      <c r="E3890" s="11">
        <v>46066</v>
      </c>
      <c r="F3890" s="11">
        <v>46092</v>
      </c>
      <c r="G3890" s="11">
        <v>46095</v>
      </c>
      <c r="H3890" s="13">
        <f>DATE(YEAR(F3890),MONTH(F3890),1)</f>
        <v>46082</v>
      </c>
      <c r="I3890" s="2">
        <f>G3890-F3890</f>
        <v>3</v>
      </c>
      <c r="J3890" s="2">
        <f>F3890-E3890</f>
        <v>26</v>
      </c>
      <c r="K3890" s="2" t="s">
        <v>2668</v>
      </c>
      <c r="L3890" s="2">
        <v>4</v>
      </c>
      <c r="M3890" s="2">
        <v>8</v>
      </c>
      <c r="N3890" s="2">
        <v>0</v>
      </c>
      <c r="O3890" s="2" t="s">
        <v>2658</v>
      </c>
      <c r="P3890" s="2" t="s">
        <v>2659</v>
      </c>
      <c r="Q3890" s="2" t="s">
        <v>2649</v>
      </c>
      <c r="R3890" s="3">
        <v>10800</v>
      </c>
      <c r="S3890" s="3">
        <f>I3890*L3890*R3890</f>
        <v>129600</v>
      </c>
      <c r="T3890" s="2">
        <f>M3890+N3890</f>
        <v>8</v>
      </c>
    </row>
    <row r="3891" spans="1:20" x14ac:dyDescent="0.2">
      <c r="A3891" s="2" t="s">
        <v>6555</v>
      </c>
      <c r="B3891" s="2" t="s">
        <v>1696</v>
      </c>
      <c r="C3891" s="2" t="s">
        <v>118</v>
      </c>
      <c r="D3891" s="2" t="str">
        <f>INDEX(Hotels!$C$2:$C$49,MATCH(C3891,Hotels!$A$2:$A$49,0))</f>
        <v>Rishikesh</v>
      </c>
      <c r="E3891" s="11">
        <v>46066</v>
      </c>
      <c r="F3891" s="11">
        <v>46117</v>
      </c>
      <c r="G3891" s="11">
        <v>46120</v>
      </c>
      <c r="H3891" s="13">
        <f>DATE(YEAR(F3891),MONTH(F3891),1)</f>
        <v>46113</v>
      </c>
      <c r="I3891" s="2">
        <f>G3891-F3891</f>
        <v>3</v>
      </c>
      <c r="J3891" s="2">
        <f>F3891-E3891</f>
        <v>51</v>
      </c>
      <c r="K3891" s="2" t="s">
        <v>2668</v>
      </c>
      <c r="L3891" s="2">
        <v>1</v>
      </c>
      <c r="M3891" s="2">
        <v>2</v>
      </c>
      <c r="N3891" s="2">
        <v>0</v>
      </c>
      <c r="O3891" s="2" t="s">
        <v>2670</v>
      </c>
      <c r="P3891" s="2" t="s">
        <v>2656</v>
      </c>
      <c r="Q3891" s="2" t="s">
        <v>2649</v>
      </c>
      <c r="R3891" s="3">
        <v>9250</v>
      </c>
      <c r="S3891" s="3">
        <f>I3891*L3891*R3891</f>
        <v>27750</v>
      </c>
      <c r="T3891" s="2">
        <f>M3891+N3891</f>
        <v>2</v>
      </c>
    </row>
    <row r="3892" spans="1:20" x14ac:dyDescent="0.2">
      <c r="A3892" s="2" t="s">
        <v>6556</v>
      </c>
      <c r="B3892" s="2" t="s">
        <v>1744</v>
      </c>
      <c r="C3892" s="2" t="s">
        <v>81</v>
      </c>
      <c r="D3892" s="2" t="str">
        <f>INDEX(Hotels!$C$2:$C$49,MATCH(C3892,Hotels!$A$2:$A$49,0))</f>
        <v>Bengaluru</v>
      </c>
      <c r="E3892" s="11">
        <v>46066</v>
      </c>
      <c r="F3892" s="11">
        <v>46092</v>
      </c>
      <c r="G3892" s="11">
        <v>46097</v>
      </c>
      <c r="H3892" s="13">
        <f>DATE(YEAR(F3892),MONTH(F3892),1)</f>
        <v>46082</v>
      </c>
      <c r="I3892" s="2">
        <f>G3892-F3892</f>
        <v>5</v>
      </c>
      <c r="J3892" s="2">
        <f>F3892-E3892</f>
        <v>26</v>
      </c>
      <c r="K3892" s="2" t="s">
        <v>2666</v>
      </c>
      <c r="L3892" s="2">
        <v>1</v>
      </c>
      <c r="M3892" s="2">
        <v>2</v>
      </c>
      <c r="N3892" s="2">
        <v>0</v>
      </c>
      <c r="O3892" s="2" t="s">
        <v>2670</v>
      </c>
      <c r="P3892" s="2" t="s">
        <v>2656</v>
      </c>
      <c r="Q3892" s="2" t="s">
        <v>2649</v>
      </c>
      <c r="R3892" s="3">
        <v>43300</v>
      </c>
      <c r="S3892" s="3">
        <f>I3892*L3892*R3892</f>
        <v>216500</v>
      </c>
      <c r="T3892" s="2">
        <f>M3892+N3892</f>
        <v>2</v>
      </c>
    </row>
    <row r="3893" spans="1:20" x14ac:dyDescent="0.2">
      <c r="A3893" s="2" t="s">
        <v>6557</v>
      </c>
      <c r="B3893" s="2" t="s">
        <v>1866</v>
      </c>
      <c r="C3893" s="2" t="s">
        <v>41</v>
      </c>
      <c r="D3893" s="2" t="str">
        <f>INDEX(Hotels!$C$2:$C$49,MATCH(C3893,Hotels!$A$2:$A$49,0))</f>
        <v>Udaipur</v>
      </c>
      <c r="E3893" s="11">
        <v>46066</v>
      </c>
      <c r="F3893" s="11">
        <v>46111</v>
      </c>
      <c r="G3893" s="11">
        <v>46115</v>
      </c>
      <c r="H3893" s="13">
        <f>DATE(YEAR(F3893),MONTH(F3893),1)</f>
        <v>46082</v>
      </c>
      <c r="I3893" s="2">
        <f>G3893-F3893</f>
        <v>4</v>
      </c>
      <c r="J3893" s="2">
        <f>F3893-E3893</f>
        <v>45</v>
      </c>
      <c r="K3893" s="2" t="s">
        <v>2655</v>
      </c>
      <c r="L3893" s="2">
        <v>1</v>
      </c>
      <c r="M3893" s="2">
        <v>2</v>
      </c>
      <c r="N3893" s="2">
        <v>0</v>
      </c>
      <c r="O3893" s="2" t="s">
        <v>2658</v>
      </c>
      <c r="P3893" s="2" t="s">
        <v>2648</v>
      </c>
      <c r="Q3893" s="2" t="s">
        <v>2653</v>
      </c>
      <c r="R3893" s="3">
        <v>5950</v>
      </c>
      <c r="S3893" s="3">
        <f>I3893*L3893*R3893</f>
        <v>23800</v>
      </c>
      <c r="T3893" s="2">
        <f>M3893+N3893</f>
        <v>2</v>
      </c>
    </row>
    <row r="3894" spans="1:20" x14ac:dyDescent="0.2">
      <c r="A3894" s="2" t="s">
        <v>6558</v>
      </c>
      <c r="B3894" s="2" t="s">
        <v>2003</v>
      </c>
      <c r="C3894" s="2" t="s">
        <v>116</v>
      </c>
      <c r="D3894" s="2" t="str">
        <f>INDEX(Hotels!$C$2:$C$49,MATCH(C3894,Hotels!$A$2:$A$49,0))</f>
        <v>Rishikesh</v>
      </c>
      <c r="E3894" s="11">
        <v>46066</v>
      </c>
      <c r="F3894" s="11">
        <v>46086</v>
      </c>
      <c r="G3894" s="11">
        <v>46089</v>
      </c>
      <c r="H3894" s="13">
        <f>DATE(YEAR(F3894),MONTH(F3894),1)</f>
        <v>46082</v>
      </c>
      <c r="I3894" s="2">
        <f>G3894-F3894</f>
        <v>3</v>
      </c>
      <c r="J3894" s="2">
        <f>F3894-E3894</f>
        <v>20</v>
      </c>
      <c r="K3894" s="2" t="s">
        <v>2655</v>
      </c>
      <c r="L3894" s="2">
        <v>1</v>
      </c>
      <c r="M3894" s="2">
        <v>2</v>
      </c>
      <c r="N3894" s="2">
        <v>2</v>
      </c>
      <c r="O3894" s="2" t="s">
        <v>2689</v>
      </c>
      <c r="P3894" s="2" t="s">
        <v>2652</v>
      </c>
      <c r="Q3894" s="2" t="s">
        <v>2649</v>
      </c>
      <c r="R3894" s="3">
        <v>6000</v>
      </c>
      <c r="S3894" s="3">
        <f>I3894*L3894*R3894</f>
        <v>18000</v>
      </c>
      <c r="T3894" s="2">
        <f>M3894+N3894</f>
        <v>4</v>
      </c>
    </row>
    <row r="3895" spans="1:20" x14ac:dyDescent="0.2">
      <c r="A3895" s="2" t="s">
        <v>6559</v>
      </c>
      <c r="B3895" s="2" t="s">
        <v>2111</v>
      </c>
      <c r="C3895" s="2" t="s">
        <v>87</v>
      </c>
      <c r="D3895" s="2" t="str">
        <f>INDEX(Hotels!$C$2:$C$49,MATCH(C3895,Hotels!$A$2:$A$49,0))</f>
        <v>Kochi</v>
      </c>
      <c r="E3895" s="11">
        <v>46066</v>
      </c>
      <c r="F3895" s="11">
        <v>46077</v>
      </c>
      <c r="G3895" s="11">
        <v>46079</v>
      </c>
      <c r="H3895" s="13">
        <f>DATE(YEAR(F3895),MONTH(F3895),1)</f>
        <v>46054</v>
      </c>
      <c r="I3895" s="2">
        <f>G3895-F3895</f>
        <v>2</v>
      </c>
      <c r="J3895" s="2">
        <f>F3895-E3895</f>
        <v>11</v>
      </c>
      <c r="K3895" s="2" t="s">
        <v>2666</v>
      </c>
      <c r="L3895" s="2">
        <v>1</v>
      </c>
      <c r="M3895" s="2">
        <v>3</v>
      </c>
      <c r="N3895" s="2">
        <v>0</v>
      </c>
      <c r="O3895" s="2" t="s">
        <v>2670</v>
      </c>
      <c r="P3895" s="2" t="s">
        <v>2652</v>
      </c>
      <c r="Q3895" s="2" t="s">
        <v>2649</v>
      </c>
      <c r="R3895" s="3">
        <v>18050</v>
      </c>
      <c r="S3895" s="3">
        <f>I3895*L3895*R3895</f>
        <v>36100</v>
      </c>
      <c r="T3895" s="2">
        <f>M3895+N3895</f>
        <v>3</v>
      </c>
    </row>
    <row r="3896" spans="1:20" x14ac:dyDescent="0.2">
      <c r="A3896" s="2" t="s">
        <v>6560</v>
      </c>
      <c r="B3896" s="2" t="s">
        <v>2202</v>
      </c>
      <c r="C3896" s="2" t="s">
        <v>13</v>
      </c>
      <c r="D3896" s="2" t="str">
        <f>INDEX(Hotels!$C$2:$C$49,MATCH(C3896,Hotels!$A$2:$A$49,0))</f>
        <v>Goa</v>
      </c>
      <c r="E3896" s="11">
        <v>46066</v>
      </c>
      <c r="F3896" s="11">
        <v>46099</v>
      </c>
      <c r="G3896" s="11">
        <v>46101</v>
      </c>
      <c r="H3896" s="13">
        <f>DATE(YEAR(F3896),MONTH(F3896),1)</f>
        <v>46082</v>
      </c>
      <c r="I3896" s="2">
        <f>G3896-F3896</f>
        <v>2</v>
      </c>
      <c r="J3896" s="2">
        <f>F3896-E3896</f>
        <v>33</v>
      </c>
      <c r="K3896" s="2" t="s">
        <v>2655</v>
      </c>
      <c r="L3896" s="2">
        <v>1</v>
      </c>
      <c r="M3896" s="2">
        <v>3</v>
      </c>
      <c r="N3896" s="2">
        <v>1</v>
      </c>
      <c r="O3896" s="2" t="s">
        <v>2658</v>
      </c>
      <c r="P3896" s="2" t="s">
        <v>2648</v>
      </c>
      <c r="Q3896" s="2" t="s">
        <v>2649</v>
      </c>
      <c r="R3896" s="3">
        <v>13450</v>
      </c>
      <c r="S3896" s="3">
        <f>I3896*L3896*R3896</f>
        <v>26900</v>
      </c>
      <c r="T3896" s="2">
        <f>M3896+N3896</f>
        <v>4</v>
      </c>
    </row>
    <row r="3897" spans="1:20" x14ac:dyDescent="0.2">
      <c r="A3897" s="2" t="s">
        <v>6561</v>
      </c>
      <c r="B3897" s="2" t="s">
        <v>2285</v>
      </c>
      <c r="C3897" s="2" t="s">
        <v>26</v>
      </c>
      <c r="D3897" s="2" t="str">
        <f>INDEX(Hotels!$C$2:$C$49,MATCH(C3897,Hotels!$A$2:$A$49,0))</f>
        <v>Jaipur</v>
      </c>
      <c r="E3897" s="11">
        <v>46066</v>
      </c>
      <c r="F3897" s="11">
        <v>46129</v>
      </c>
      <c r="G3897" s="11">
        <v>46131</v>
      </c>
      <c r="H3897" s="13">
        <f>DATE(YEAR(F3897),MONTH(F3897),1)</f>
        <v>46113</v>
      </c>
      <c r="I3897" s="2">
        <f>G3897-F3897</f>
        <v>2</v>
      </c>
      <c r="J3897" s="2">
        <f>F3897-E3897</f>
        <v>63</v>
      </c>
      <c r="K3897" s="2" t="s">
        <v>2655</v>
      </c>
      <c r="L3897" s="2">
        <v>1</v>
      </c>
      <c r="M3897" s="2">
        <v>2</v>
      </c>
      <c r="N3897" s="2">
        <v>0</v>
      </c>
      <c r="O3897" s="2" t="s">
        <v>2647</v>
      </c>
      <c r="P3897" s="2" t="s">
        <v>2656</v>
      </c>
      <c r="Q3897" s="2" t="s">
        <v>2649</v>
      </c>
      <c r="R3897" s="3">
        <v>12850</v>
      </c>
      <c r="S3897" s="3">
        <f>I3897*L3897*R3897</f>
        <v>25700</v>
      </c>
      <c r="T3897" s="2">
        <f>M3897+N3897</f>
        <v>2</v>
      </c>
    </row>
    <row r="3898" spans="1:20" x14ac:dyDescent="0.2">
      <c r="A3898" s="2" t="s">
        <v>6562</v>
      </c>
      <c r="B3898" s="2" t="s">
        <v>2292</v>
      </c>
      <c r="C3898" s="2" t="s">
        <v>51</v>
      </c>
      <c r="D3898" s="2" t="str">
        <f>INDEX(Hotels!$C$2:$C$49,MATCH(C3898,Hotels!$A$2:$A$49,0))</f>
        <v>Agra</v>
      </c>
      <c r="E3898" s="11">
        <v>46066</v>
      </c>
      <c r="F3898" s="11">
        <v>46075</v>
      </c>
      <c r="G3898" s="11">
        <v>46081</v>
      </c>
      <c r="H3898" s="13">
        <f>DATE(YEAR(F3898),MONTH(F3898),1)</f>
        <v>46054</v>
      </c>
      <c r="I3898" s="2">
        <f>G3898-F3898</f>
        <v>6</v>
      </c>
      <c r="J3898" s="2">
        <f>F3898-E3898</f>
        <v>9</v>
      </c>
      <c r="K3898" s="2" t="s">
        <v>2646</v>
      </c>
      <c r="L3898" s="2">
        <v>1</v>
      </c>
      <c r="M3898" s="2">
        <v>2</v>
      </c>
      <c r="N3898" s="2">
        <v>1</v>
      </c>
      <c r="O3898" s="2" t="s">
        <v>2651</v>
      </c>
      <c r="P3898" s="2" t="s">
        <v>2648</v>
      </c>
      <c r="Q3898" s="2" t="s">
        <v>2649</v>
      </c>
      <c r="R3898" s="3">
        <v>18000</v>
      </c>
      <c r="S3898" s="3">
        <f>I3898*L3898*R3898</f>
        <v>108000</v>
      </c>
      <c r="T3898" s="2">
        <f>M3898+N3898</f>
        <v>3</v>
      </c>
    </row>
    <row r="3899" spans="1:20" x14ac:dyDescent="0.2">
      <c r="A3899" s="2" t="s">
        <v>6563</v>
      </c>
      <c r="B3899" s="2" t="s">
        <v>2459</v>
      </c>
      <c r="C3899" s="2" t="s">
        <v>81</v>
      </c>
      <c r="D3899" s="2" t="str">
        <f>INDEX(Hotels!$C$2:$C$49,MATCH(C3899,Hotels!$A$2:$A$49,0))</f>
        <v>Bengaluru</v>
      </c>
      <c r="E3899" s="11">
        <v>46066</v>
      </c>
      <c r="F3899" s="11">
        <v>46072</v>
      </c>
      <c r="G3899" s="11">
        <v>46074</v>
      </c>
      <c r="H3899" s="13">
        <f>DATE(YEAR(F3899),MONTH(F3899),1)</f>
        <v>46054</v>
      </c>
      <c r="I3899" s="2">
        <f>G3899-F3899</f>
        <v>2</v>
      </c>
      <c r="J3899" s="2">
        <f>F3899-E3899</f>
        <v>6</v>
      </c>
      <c r="K3899" s="2" t="s">
        <v>2655</v>
      </c>
      <c r="L3899" s="2">
        <v>1</v>
      </c>
      <c r="M3899" s="2">
        <v>2</v>
      </c>
      <c r="N3899" s="2">
        <v>0</v>
      </c>
      <c r="O3899" s="2" t="s">
        <v>2689</v>
      </c>
      <c r="P3899" s="2" t="s">
        <v>2672</v>
      </c>
      <c r="Q3899" s="2" t="s">
        <v>2649</v>
      </c>
      <c r="R3899" s="3">
        <v>21950</v>
      </c>
      <c r="S3899" s="3">
        <f>I3899*L3899*R3899</f>
        <v>43900</v>
      </c>
      <c r="T3899" s="2">
        <f>M3899+N3899</f>
        <v>2</v>
      </c>
    </row>
    <row r="3900" spans="1:20" x14ac:dyDescent="0.2">
      <c r="A3900" s="2" t="s">
        <v>6564</v>
      </c>
      <c r="B3900" s="2" t="s">
        <v>545</v>
      </c>
      <c r="C3900" s="2" t="s">
        <v>112</v>
      </c>
      <c r="D3900" s="2" t="str">
        <f>INDEX(Hotels!$C$2:$C$49,MATCH(C3900,Hotels!$A$2:$A$49,0))</f>
        <v>Rishikesh</v>
      </c>
      <c r="E3900" s="11">
        <v>46067</v>
      </c>
      <c r="F3900" s="11">
        <v>46086</v>
      </c>
      <c r="G3900" s="11">
        <v>46088</v>
      </c>
      <c r="H3900" s="13">
        <f>DATE(YEAR(F3900),MONTH(F3900),1)</f>
        <v>46082</v>
      </c>
      <c r="I3900" s="2">
        <f>G3900-F3900</f>
        <v>2</v>
      </c>
      <c r="J3900" s="2">
        <f>F3900-E3900</f>
        <v>19</v>
      </c>
      <c r="K3900" s="2" t="s">
        <v>2655</v>
      </c>
      <c r="L3900" s="2">
        <v>1</v>
      </c>
      <c r="M3900" s="2">
        <v>2</v>
      </c>
      <c r="N3900" s="2">
        <v>1</v>
      </c>
      <c r="O3900" s="2" t="s">
        <v>2670</v>
      </c>
      <c r="P3900" s="2" t="s">
        <v>2656</v>
      </c>
      <c r="Q3900" s="2" t="s">
        <v>2649</v>
      </c>
      <c r="R3900" s="3">
        <v>7100</v>
      </c>
      <c r="S3900" s="3">
        <f>I3900*L3900*R3900</f>
        <v>14200</v>
      </c>
      <c r="T3900" s="2">
        <f>M3900+N3900</f>
        <v>3</v>
      </c>
    </row>
    <row r="3901" spans="1:20" x14ac:dyDescent="0.2">
      <c r="A3901" s="2" t="s">
        <v>6565</v>
      </c>
      <c r="B3901" s="2" t="s">
        <v>974</v>
      </c>
      <c r="C3901" s="2" t="s">
        <v>112</v>
      </c>
      <c r="D3901" s="2" t="str">
        <f>INDEX(Hotels!$C$2:$C$49,MATCH(C3901,Hotels!$A$2:$A$49,0))</f>
        <v>Rishikesh</v>
      </c>
      <c r="E3901" s="11">
        <v>46067</v>
      </c>
      <c r="F3901" s="11">
        <v>46070</v>
      </c>
      <c r="G3901" s="11">
        <v>46071</v>
      </c>
      <c r="H3901" s="13">
        <f>DATE(YEAR(F3901),MONTH(F3901),1)</f>
        <v>46054</v>
      </c>
      <c r="I3901" s="2">
        <f>G3901-F3901</f>
        <v>1</v>
      </c>
      <c r="J3901" s="2">
        <f>F3901-E3901</f>
        <v>3</v>
      </c>
      <c r="K3901" s="2" t="s">
        <v>2646</v>
      </c>
      <c r="L3901" s="2">
        <v>1</v>
      </c>
      <c r="M3901" s="2">
        <v>1</v>
      </c>
      <c r="N3901" s="2">
        <v>0</v>
      </c>
      <c r="O3901" s="2" t="s">
        <v>2732</v>
      </c>
      <c r="P3901" s="2" t="s">
        <v>2652</v>
      </c>
      <c r="Q3901" s="2" t="s">
        <v>2649</v>
      </c>
      <c r="R3901" s="3">
        <v>8550</v>
      </c>
      <c r="S3901" s="3">
        <f>I3901*L3901*R3901</f>
        <v>8550</v>
      </c>
      <c r="T3901" s="2">
        <f>M3901+N3901</f>
        <v>1</v>
      </c>
    </row>
    <row r="3902" spans="1:20" x14ac:dyDescent="0.2">
      <c r="A3902" s="2" t="s">
        <v>6566</v>
      </c>
      <c r="B3902" s="2" t="s">
        <v>1687</v>
      </c>
      <c r="C3902" s="2" t="s">
        <v>110</v>
      </c>
      <c r="D3902" s="2" t="str">
        <f>INDEX(Hotels!$C$2:$C$49,MATCH(C3902,Hotels!$A$2:$A$49,0))</f>
        <v>Manali</v>
      </c>
      <c r="E3902" s="11">
        <v>46067</v>
      </c>
      <c r="F3902" s="11">
        <v>46142</v>
      </c>
      <c r="G3902" s="11">
        <v>46144</v>
      </c>
      <c r="H3902" s="13">
        <f>DATE(YEAR(F3902),MONTH(F3902),1)</f>
        <v>46113</v>
      </c>
      <c r="I3902" s="2">
        <f>G3902-F3902</f>
        <v>2</v>
      </c>
      <c r="J3902" s="2">
        <f>F3902-E3902</f>
        <v>75</v>
      </c>
      <c r="K3902" s="2" t="s">
        <v>2646</v>
      </c>
      <c r="L3902" s="2">
        <v>1</v>
      </c>
      <c r="M3902" s="2">
        <v>2</v>
      </c>
      <c r="N3902" s="2">
        <v>0</v>
      </c>
      <c r="O3902" s="2" t="s">
        <v>2683</v>
      </c>
      <c r="P3902" s="2" t="s">
        <v>2672</v>
      </c>
      <c r="Q3902" s="2" t="s">
        <v>2649</v>
      </c>
      <c r="R3902" s="3">
        <v>10850</v>
      </c>
      <c r="S3902" s="3">
        <f>I3902*L3902*R3902</f>
        <v>21700</v>
      </c>
      <c r="T3902" s="2">
        <f>M3902+N3902</f>
        <v>2</v>
      </c>
    </row>
    <row r="3903" spans="1:20" x14ac:dyDescent="0.2">
      <c r="A3903" s="2" t="s">
        <v>6567</v>
      </c>
      <c r="B3903" s="2" t="s">
        <v>1775</v>
      </c>
      <c r="C3903" s="2" t="s">
        <v>89</v>
      </c>
      <c r="D3903" s="2" t="str">
        <f>INDEX(Hotels!$C$2:$C$49,MATCH(C3903,Hotels!$A$2:$A$49,0))</f>
        <v>Kochi</v>
      </c>
      <c r="E3903" s="11">
        <v>46067</v>
      </c>
      <c r="F3903" s="11">
        <v>46069</v>
      </c>
      <c r="G3903" s="11">
        <v>46072</v>
      </c>
      <c r="H3903" s="13">
        <f>DATE(YEAR(F3903),MONTH(F3903),1)</f>
        <v>46054</v>
      </c>
      <c r="I3903" s="2">
        <f>G3903-F3903</f>
        <v>3</v>
      </c>
      <c r="J3903" s="2">
        <f>F3903-E3903</f>
        <v>2</v>
      </c>
      <c r="K3903" s="2" t="s">
        <v>2655</v>
      </c>
      <c r="L3903" s="2">
        <v>1</v>
      </c>
      <c r="M3903" s="2">
        <v>2</v>
      </c>
      <c r="N3903" s="2">
        <v>1</v>
      </c>
      <c r="O3903" s="2" t="s">
        <v>2683</v>
      </c>
      <c r="P3903" s="2" t="s">
        <v>2652</v>
      </c>
      <c r="Q3903" s="2" t="s">
        <v>2649</v>
      </c>
      <c r="R3903" s="3">
        <v>8800</v>
      </c>
      <c r="S3903" s="3">
        <f>I3903*L3903*R3903</f>
        <v>26400</v>
      </c>
      <c r="T3903" s="2">
        <f>M3903+N3903</f>
        <v>3</v>
      </c>
    </row>
    <row r="3904" spans="1:20" x14ac:dyDescent="0.2">
      <c r="A3904" s="2" t="s">
        <v>6568</v>
      </c>
      <c r="B3904" s="2" t="s">
        <v>1873</v>
      </c>
      <c r="C3904" s="2" t="s">
        <v>69</v>
      </c>
      <c r="D3904" s="2" t="str">
        <f>INDEX(Hotels!$C$2:$C$49,MATCH(C3904,Hotels!$A$2:$A$49,0))</f>
        <v>New Delhi</v>
      </c>
      <c r="E3904" s="11">
        <v>46067</v>
      </c>
      <c r="F3904" s="11">
        <v>46074</v>
      </c>
      <c r="G3904" s="11">
        <v>46076</v>
      </c>
      <c r="H3904" s="13">
        <f>DATE(YEAR(F3904),MONTH(F3904),1)</f>
        <v>46054</v>
      </c>
      <c r="I3904" s="2">
        <f>G3904-F3904</f>
        <v>2</v>
      </c>
      <c r="J3904" s="2">
        <f>F3904-E3904</f>
        <v>7</v>
      </c>
      <c r="K3904" s="2" t="s">
        <v>2668</v>
      </c>
      <c r="L3904" s="2">
        <v>1</v>
      </c>
      <c r="M3904" s="2">
        <v>1</v>
      </c>
      <c r="N3904" s="2">
        <v>0</v>
      </c>
      <c r="O3904" s="2" t="s">
        <v>2670</v>
      </c>
      <c r="P3904" s="2" t="s">
        <v>2656</v>
      </c>
      <c r="Q3904" s="2" t="s">
        <v>2649</v>
      </c>
      <c r="R3904" s="3">
        <v>17150</v>
      </c>
      <c r="S3904" s="3">
        <f>I3904*L3904*R3904</f>
        <v>34300</v>
      </c>
      <c r="T3904" s="2">
        <f>M3904+N3904</f>
        <v>1</v>
      </c>
    </row>
    <row r="3905" spans="1:20" x14ac:dyDescent="0.2">
      <c r="A3905" s="2" t="s">
        <v>6569</v>
      </c>
      <c r="B3905" s="2" t="s">
        <v>2069</v>
      </c>
      <c r="C3905" s="2" t="s">
        <v>43</v>
      </c>
      <c r="D3905" s="2" t="str">
        <f>INDEX(Hotels!$C$2:$C$49,MATCH(C3905,Hotels!$A$2:$A$49,0))</f>
        <v>Agra</v>
      </c>
      <c r="E3905" s="11">
        <v>46067</v>
      </c>
      <c r="F3905" s="11">
        <v>46137</v>
      </c>
      <c r="G3905" s="11">
        <v>46141</v>
      </c>
      <c r="H3905" s="13">
        <f>DATE(YEAR(F3905),MONTH(F3905),1)</f>
        <v>46113</v>
      </c>
      <c r="I3905" s="2">
        <f>G3905-F3905</f>
        <v>4</v>
      </c>
      <c r="J3905" s="2">
        <f>F3905-E3905</f>
        <v>70</v>
      </c>
      <c r="K3905" s="2" t="s">
        <v>2668</v>
      </c>
      <c r="L3905" s="2">
        <v>1</v>
      </c>
      <c r="M3905" s="2">
        <v>3</v>
      </c>
      <c r="N3905" s="2">
        <v>0</v>
      </c>
      <c r="O3905" s="2" t="s">
        <v>2689</v>
      </c>
      <c r="P3905" s="2" t="s">
        <v>2662</v>
      </c>
      <c r="Q3905" s="2" t="s">
        <v>2649</v>
      </c>
      <c r="R3905" s="3">
        <v>4150</v>
      </c>
      <c r="S3905" s="3">
        <f>I3905*L3905*R3905</f>
        <v>16600</v>
      </c>
      <c r="T3905" s="2">
        <f>M3905+N3905</f>
        <v>3</v>
      </c>
    </row>
    <row r="3906" spans="1:20" x14ac:dyDescent="0.2">
      <c r="A3906" s="2" t="s">
        <v>6570</v>
      </c>
      <c r="B3906" s="2" t="s">
        <v>2510</v>
      </c>
      <c r="C3906" s="2" t="s">
        <v>87</v>
      </c>
      <c r="D3906" s="2" t="str">
        <f>INDEX(Hotels!$C$2:$C$49,MATCH(C3906,Hotels!$A$2:$A$49,0))</f>
        <v>Kochi</v>
      </c>
      <c r="E3906" s="11">
        <v>46067</v>
      </c>
      <c r="F3906" s="11">
        <v>46105</v>
      </c>
      <c r="G3906" s="11">
        <v>46107</v>
      </c>
      <c r="H3906" s="13">
        <f>DATE(YEAR(F3906),MONTH(F3906),1)</f>
        <v>46082</v>
      </c>
      <c r="I3906" s="2">
        <f>G3906-F3906</f>
        <v>2</v>
      </c>
      <c r="J3906" s="2">
        <f>F3906-E3906</f>
        <v>38</v>
      </c>
      <c r="K3906" s="2" t="s">
        <v>2668</v>
      </c>
      <c r="L3906" s="2">
        <v>1</v>
      </c>
      <c r="M3906" s="2">
        <v>1</v>
      </c>
      <c r="N3906" s="2">
        <v>0</v>
      </c>
      <c r="O3906" s="2" t="s">
        <v>2647</v>
      </c>
      <c r="P3906" s="2" t="s">
        <v>2662</v>
      </c>
      <c r="Q3906" s="2" t="s">
        <v>2649</v>
      </c>
      <c r="R3906" s="3">
        <v>6250</v>
      </c>
      <c r="S3906" s="3">
        <f>I3906*L3906*R3906</f>
        <v>12500</v>
      </c>
      <c r="T3906" s="2">
        <f>M3906+N3906</f>
        <v>1</v>
      </c>
    </row>
    <row r="3907" spans="1:20" x14ac:dyDescent="0.2">
      <c r="A3907" s="2" t="s">
        <v>6571</v>
      </c>
      <c r="B3907" s="2" t="s">
        <v>2591</v>
      </c>
      <c r="C3907" s="2" t="s">
        <v>93</v>
      </c>
      <c r="D3907" s="2" t="str">
        <f>INDEX(Hotels!$C$2:$C$49,MATCH(C3907,Hotels!$A$2:$A$49,0))</f>
        <v>Shimla</v>
      </c>
      <c r="E3907" s="11">
        <v>46067</v>
      </c>
      <c r="F3907" s="11">
        <v>46136</v>
      </c>
      <c r="G3907" s="11">
        <v>46139</v>
      </c>
      <c r="H3907" s="13">
        <f>DATE(YEAR(F3907),MONTH(F3907),1)</f>
        <v>46113</v>
      </c>
      <c r="I3907" s="2">
        <f>G3907-F3907</f>
        <v>3</v>
      </c>
      <c r="J3907" s="2">
        <f>F3907-E3907</f>
        <v>69</v>
      </c>
      <c r="K3907" s="2" t="s">
        <v>2655</v>
      </c>
      <c r="L3907" s="2">
        <v>1</v>
      </c>
      <c r="M3907" s="2">
        <v>3</v>
      </c>
      <c r="N3907" s="2">
        <v>0</v>
      </c>
      <c r="O3907" s="2" t="s">
        <v>2651</v>
      </c>
      <c r="P3907" s="2" t="s">
        <v>2662</v>
      </c>
      <c r="Q3907" s="2" t="s">
        <v>2653</v>
      </c>
      <c r="R3907" s="3">
        <v>6800</v>
      </c>
      <c r="S3907" s="3">
        <f>I3907*L3907*R3907</f>
        <v>20400</v>
      </c>
      <c r="T3907" s="2">
        <f>M3907+N3907</f>
        <v>3</v>
      </c>
    </row>
    <row r="3908" spans="1:20" x14ac:dyDescent="0.2">
      <c r="A3908" s="2" t="s">
        <v>6572</v>
      </c>
      <c r="B3908" s="2" t="s">
        <v>236</v>
      </c>
      <c r="C3908" s="2" t="s">
        <v>103</v>
      </c>
      <c r="D3908" s="2" t="str">
        <f>INDEX(Hotels!$C$2:$C$49,MATCH(C3908,Hotels!$A$2:$A$49,0))</f>
        <v>Manali</v>
      </c>
      <c r="E3908" s="11">
        <v>46068</v>
      </c>
      <c r="F3908" s="11">
        <v>46069</v>
      </c>
      <c r="G3908" s="11">
        <v>46070</v>
      </c>
      <c r="H3908" s="13">
        <f>DATE(YEAR(F3908),MONTH(F3908),1)</f>
        <v>46054</v>
      </c>
      <c r="I3908" s="2">
        <f>G3908-F3908</f>
        <v>1</v>
      </c>
      <c r="J3908" s="2">
        <f>F3908-E3908</f>
        <v>1</v>
      </c>
      <c r="K3908" s="2" t="s">
        <v>2668</v>
      </c>
      <c r="L3908" s="2">
        <v>1</v>
      </c>
      <c r="M3908" s="2">
        <v>2</v>
      </c>
      <c r="N3908" s="2">
        <v>0</v>
      </c>
      <c r="O3908" s="2" t="s">
        <v>2670</v>
      </c>
      <c r="P3908" s="2" t="s">
        <v>2656</v>
      </c>
      <c r="Q3908" s="2" t="s">
        <v>2649</v>
      </c>
      <c r="R3908" s="3">
        <v>3100</v>
      </c>
      <c r="S3908" s="3">
        <f>I3908*L3908*R3908</f>
        <v>3100</v>
      </c>
      <c r="T3908" s="2">
        <f>M3908+N3908</f>
        <v>2</v>
      </c>
    </row>
    <row r="3909" spans="1:20" x14ac:dyDescent="0.2">
      <c r="A3909" s="2" t="s">
        <v>6573</v>
      </c>
      <c r="B3909" s="2" t="s">
        <v>1031</v>
      </c>
      <c r="C3909" s="2" t="s">
        <v>106</v>
      </c>
      <c r="D3909" s="2" t="str">
        <f>INDEX(Hotels!$C$2:$C$49,MATCH(C3909,Hotels!$A$2:$A$49,0))</f>
        <v>Manali</v>
      </c>
      <c r="E3909" s="11">
        <v>46068</v>
      </c>
      <c r="F3909" s="11">
        <v>46073</v>
      </c>
      <c r="G3909" s="11">
        <v>46076</v>
      </c>
      <c r="H3909" s="13">
        <f>DATE(YEAR(F3909),MONTH(F3909),1)</f>
        <v>46054</v>
      </c>
      <c r="I3909" s="2">
        <f>G3909-F3909</f>
        <v>3</v>
      </c>
      <c r="J3909" s="2">
        <f>F3909-E3909</f>
        <v>5</v>
      </c>
      <c r="K3909" s="2" t="s">
        <v>2668</v>
      </c>
      <c r="L3909" s="2">
        <v>1</v>
      </c>
      <c r="M3909" s="2">
        <v>1</v>
      </c>
      <c r="N3909" s="2">
        <v>0</v>
      </c>
      <c r="O3909" s="2" t="s">
        <v>2689</v>
      </c>
      <c r="P3909" s="2" t="s">
        <v>2672</v>
      </c>
      <c r="Q3909" s="2" t="s">
        <v>2649</v>
      </c>
      <c r="R3909" s="3">
        <v>5050</v>
      </c>
      <c r="S3909" s="3">
        <f>I3909*L3909*R3909</f>
        <v>15150</v>
      </c>
      <c r="T3909" s="2">
        <f>M3909+N3909</f>
        <v>1</v>
      </c>
    </row>
    <row r="3910" spans="1:20" x14ac:dyDescent="0.2">
      <c r="A3910" s="2" t="s">
        <v>6574</v>
      </c>
      <c r="B3910" s="2" t="s">
        <v>1138</v>
      </c>
      <c r="C3910" s="2" t="s">
        <v>34</v>
      </c>
      <c r="D3910" s="2" t="str">
        <f>INDEX(Hotels!$C$2:$C$49,MATCH(C3910,Hotels!$A$2:$A$49,0))</f>
        <v>Udaipur</v>
      </c>
      <c r="E3910" s="11">
        <v>46068</v>
      </c>
      <c r="F3910" s="11">
        <v>46073</v>
      </c>
      <c r="G3910" s="11">
        <v>46076</v>
      </c>
      <c r="H3910" s="13">
        <f>DATE(YEAR(F3910),MONTH(F3910),1)</f>
        <v>46054</v>
      </c>
      <c r="I3910" s="2">
        <f>G3910-F3910</f>
        <v>3</v>
      </c>
      <c r="J3910" s="2">
        <f>F3910-E3910</f>
        <v>5</v>
      </c>
      <c r="K3910" s="2" t="s">
        <v>2646</v>
      </c>
      <c r="L3910" s="2">
        <v>1</v>
      </c>
      <c r="M3910" s="2">
        <v>1</v>
      </c>
      <c r="N3910" s="2">
        <v>0</v>
      </c>
      <c r="O3910" s="2" t="s">
        <v>2732</v>
      </c>
      <c r="P3910" s="2" t="s">
        <v>2656</v>
      </c>
      <c r="Q3910" s="2" t="s">
        <v>2649</v>
      </c>
      <c r="R3910" s="3">
        <v>12500</v>
      </c>
      <c r="S3910" s="3">
        <f>I3910*L3910*R3910</f>
        <v>37500</v>
      </c>
      <c r="T3910" s="2">
        <f>M3910+N3910</f>
        <v>1</v>
      </c>
    </row>
    <row r="3911" spans="1:20" x14ac:dyDescent="0.2">
      <c r="A3911" s="2" t="s">
        <v>6575</v>
      </c>
      <c r="B3911" s="2" t="s">
        <v>1277</v>
      </c>
      <c r="C3911" s="2" t="s">
        <v>29</v>
      </c>
      <c r="D3911" s="2" t="str">
        <f>INDEX(Hotels!$C$2:$C$49,MATCH(C3911,Hotels!$A$2:$A$49,0))</f>
        <v>Jaipur</v>
      </c>
      <c r="E3911" s="11">
        <v>46068</v>
      </c>
      <c r="F3911" s="11">
        <v>46129</v>
      </c>
      <c r="G3911" s="11">
        <v>46133</v>
      </c>
      <c r="H3911" s="13">
        <f>DATE(YEAR(F3911),MONTH(F3911),1)</f>
        <v>46113</v>
      </c>
      <c r="I3911" s="2">
        <f>G3911-F3911</f>
        <v>4</v>
      </c>
      <c r="J3911" s="2">
        <f>F3911-E3911</f>
        <v>61</v>
      </c>
      <c r="K3911" s="2" t="s">
        <v>2668</v>
      </c>
      <c r="L3911" s="2">
        <v>1</v>
      </c>
      <c r="M3911" s="2">
        <v>2</v>
      </c>
      <c r="N3911" s="2">
        <v>0</v>
      </c>
      <c r="O3911" s="2" t="s">
        <v>2689</v>
      </c>
      <c r="P3911" s="2" t="s">
        <v>2656</v>
      </c>
      <c r="Q3911" s="2" t="s">
        <v>2664</v>
      </c>
      <c r="R3911" s="3">
        <v>5950</v>
      </c>
      <c r="S3911" s="3">
        <f>I3911*L3911*R3911</f>
        <v>23800</v>
      </c>
      <c r="T3911" s="2">
        <f>M3911+N3911</f>
        <v>2</v>
      </c>
    </row>
    <row r="3912" spans="1:20" x14ac:dyDescent="0.2">
      <c r="A3912" s="2" t="s">
        <v>6576</v>
      </c>
      <c r="B3912" s="2" t="s">
        <v>1331</v>
      </c>
      <c r="C3912" s="2" t="s">
        <v>89</v>
      </c>
      <c r="D3912" s="2" t="str">
        <f>INDEX(Hotels!$C$2:$C$49,MATCH(C3912,Hotels!$A$2:$A$49,0))</f>
        <v>Kochi</v>
      </c>
      <c r="E3912" s="11">
        <v>46068</v>
      </c>
      <c r="F3912" s="11">
        <v>46228</v>
      </c>
      <c r="G3912" s="11">
        <v>46233</v>
      </c>
      <c r="H3912" s="13">
        <f>DATE(YEAR(F3912),MONTH(F3912),1)</f>
        <v>46204</v>
      </c>
      <c r="I3912" s="2">
        <f>G3912-F3912</f>
        <v>5</v>
      </c>
      <c r="J3912" s="2">
        <f>F3912-E3912</f>
        <v>160</v>
      </c>
      <c r="K3912" s="2" t="s">
        <v>2655</v>
      </c>
      <c r="L3912" s="2">
        <v>1</v>
      </c>
      <c r="M3912" s="2">
        <v>2</v>
      </c>
      <c r="N3912" s="2">
        <v>1</v>
      </c>
      <c r="O3912" s="2" t="s">
        <v>2647</v>
      </c>
      <c r="P3912" s="2" t="s">
        <v>2652</v>
      </c>
      <c r="Q3912" s="2" t="s">
        <v>2649</v>
      </c>
      <c r="R3912" s="3">
        <v>5550</v>
      </c>
      <c r="S3912" s="3">
        <f>I3912*L3912*R3912</f>
        <v>27750</v>
      </c>
      <c r="T3912" s="2">
        <f>M3912+N3912</f>
        <v>3</v>
      </c>
    </row>
    <row r="3913" spans="1:20" x14ac:dyDescent="0.2">
      <c r="A3913" s="2" t="s">
        <v>6577</v>
      </c>
      <c r="B3913" s="2" t="s">
        <v>1680</v>
      </c>
      <c r="C3913" s="2" t="s">
        <v>83</v>
      </c>
      <c r="D3913" s="2" t="str">
        <f>INDEX(Hotels!$C$2:$C$49,MATCH(C3913,Hotels!$A$2:$A$49,0))</f>
        <v>Kochi</v>
      </c>
      <c r="E3913" s="11">
        <v>46068</v>
      </c>
      <c r="F3913" s="11">
        <v>46107</v>
      </c>
      <c r="G3913" s="11">
        <v>46109</v>
      </c>
      <c r="H3913" s="13">
        <f>DATE(YEAR(F3913),MONTH(F3913),1)</f>
        <v>46082</v>
      </c>
      <c r="I3913" s="2">
        <f>G3913-F3913</f>
        <v>2</v>
      </c>
      <c r="J3913" s="2">
        <f>F3913-E3913</f>
        <v>39</v>
      </c>
      <c r="K3913" s="2" t="s">
        <v>2646</v>
      </c>
      <c r="L3913" s="2">
        <v>1</v>
      </c>
      <c r="M3913" s="2">
        <v>2</v>
      </c>
      <c r="N3913" s="2">
        <v>0</v>
      </c>
      <c r="O3913" s="2" t="s">
        <v>2651</v>
      </c>
      <c r="P3913" s="2" t="s">
        <v>2656</v>
      </c>
      <c r="Q3913" s="2" t="s">
        <v>2649</v>
      </c>
      <c r="R3913" s="3">
        <v>20750</v>
      </c>
      <c r="S3913" s="3">
        <f>I3913*L3913*R3913</f>
        <v>41500</v>
      </c>
      <c r="T3913" s="2">
        <f>M3913+N3913</f>
        <v>2</v>
      </c>
    </row>
    <row r="3914" spans="1:20" x14ac:dyDescent="0.2">
      <c r="A3914" s="2" t="s">
        <v>6578</v>
      </c>
      <c r="B3914" s="2" t="s">
        <v>1803</v>
      </c>
      <c r="C3914" s="2" t="s">
        <v>118</v>
      </c>
      <c r="D3914" s="2" t="str">
        <f>INDEX(Hotels!$C$2:$C$49,MATCH(C3914,Hotels!$A$2:$A$49,0))</f>
        <v>Rishikesh</v>
      </c>
      <c r="E3914" s="11">
        <v>46068</v>
      </c>
      <c r="F3914" s="11">
        <v>46088</v>
      </c>
      <c r="G3914" s="11">
        <v>46093</v>
      </c>
      <c r="H3914" s="13">
        <f>DATE(YEAR(F3914),MONTH(F3914),1)</f>
        <v>46082</v>
      </c>
      <c r="I3914" s="2">
        <f>G3914-F3914</f>
        <v>5</v>
      </c>
      <c r="J3914" s="2">
        <f>F3914-E3914</f>
        <v>20</v>
      </c>
      <c r="K3914" s="2" t="s">
        <v>2666</v>
      </c>
      <c r="L3914" s="2">
        <v>1</v>
      </c>
      <c r="M3914" s="2">
        <v>1</v>
      </c>
      <c r="N3914" s="2">
        <v>0</v>
      </c>
      <c r="O3914" s="2" t="s">
        <v>2689</v>
      </c>
      <c r="P3914" s="2" t="s">
        <v>2656</v>
      </c>
      <c r="Q3914" s="2" t="s">
        <v>2649</v>
      </c>
      <c r="R3914" s="3">
        <v>25750</v>
      </c>
      <c r="S3914" s="3">
        <f>I3914*L3914*R3914</f>
        <v>128750</v>
      </c>
      <c r="T3914" s="2">
        <f>M3914+N3914</f>
        <v>1</v>
      </c>
    </row>
    <row r="3915" spans="1:20" x14ac:dyDescent="0.2">
      <c r="A3915" s="2" t="s">
        <v>6579</v>
      </c>
      <c r="B3915" s="2" t="s">
        <v>428</v>
      </c>
      <c r="C3915" s="2" t="s">
        <v>9</v>
      </c>
      <c r="D3915" s="2" t="str">
        <f>INDEX(Hotels!$C$2:$C$49,MATCH(C3915,Hotels!$A$2:$A$49,0))</f>
        <v>Goa</v>
      </c>
      <c r="E3915" s="11">
        <v>46069</v>
      </c>
      <c r="F3915" s="11">
        <v>46093</v>
      </c>
      <c r="G3915" s="11">
        <v>46098</v>
      </c>
      <c r="H3915" s="13">
        <f>DATE(YEAR(F3915),MONTH(F3915),1)</f>
        <v>46082</v>
      </c>
      <c r="I3915" s="2">
        <f>G3915-F3915</f>
        <v>5</v>
      </c>
      <c r="J3915" s="2">
        <f>F3915-E3915</f>
        <v>24</v>
      </c>
      <c r="K3915" s="2" t="s">
        <v>2666</v>
      </c>
      <c r="L3915" s="2">
        <v>1</v>
      </c>
      <c r="M3915" s="2">
        <v>2</v>
      </c>
      <c r="N3915" s="2">
        <v>3</v>
      </c>
      <c r="O3915" s="2" t="s">
        <v>2647</v>
      </c>
      <c r="P3915" s="2" t="s">
        <v>2652</v>
      </c>
      <c r="Q3915" s="2" t="s">
        <v>2649</v>
      </c>
      <c r="R3915" s="3">
        <v>14550</v>
      </c>
      <c r="S3915" s="3">
        <f>I3915*L3915*R3915</f>
        <v>72750</v>
      </c>
      <c r="T3915" s="2">
        <f>M3915+N3915</f>
        <v>5</v>
      </c>
    </row>
    <row r="3916" spans="1:20" x14ac:dyDescent="0.2">
      <c r="A3916" s="2" t="s">
        <v>6580</v>
      </c>
      <c r="B3916" s="2" t="s">
        <v>462</v>
      </c>
      <c r="C3916" s="2" t="s">
        <v>73</v>
      </c>
      <c r="D3916" s="2" t="str">
        <f>INDEX(Hotels!$C$2:$C$49,MATCH(C3916,Hotels!$A$2:$A$49,0))</f>
        <v>Bengaluru</v>
      </c>
      <c r="E3916" s="11">
        <v>46069</v>
      </c>
      <c r="F3916" s="11">
        <v>46116</v>
      </c>
      <c r="G3916" s="11">
        <v>46120</v>
      </c>
      <c r="H3916" s="13">
        <f>DATE(YEAR(F3916),MONTH(F3916),1)</f>
        <v>46113</v>
      </c>
      <c r="I3916" s="2">
        <f>G3916-F3916</f>
        <v>4</v>
      </c>
      <c r="J3916" s="2">
        <f>F3916-E3916</f>
        <v>47</v>
      </c>
      <c r="K3916" s="2" t="s">
        <v>2668</v>
      </c>
      <c r="L3916" s="2">
        <v>1</v>
      </c>
      <c r="M3916" s="2">
        <v>2</v>
      </c>
      <c r="N3916" s="2">
        <v>2</v>
      </c>
      <c r="O3916" s="2" t="s">
        <v>2658</v>
      </c>
      <c r="P3916" s="2" t="s">
        <v>2652</v>
      </c>
      <c r="Q3916" s="2" t="s">
        <v>2649</v>
      </c>
      <c r="R3916" s="3">
        <v>6250</v>
      </c>
      <c r="S3916" s="3">
        <f>I3916*L3916*R3916</f>
        <v>25000</v>
      </c>
      <c r="T3916" s="2">
        <f>M3916+N3916</f>
        <v>4</v>
      </c>
    </row>
    <row r="3917" spans="1:20" x14ac:dyDescent="0.2">
      <c r="A3917" s="2" t="s">
        <v>6581</v>
      </c>
      <c r="B3917" s="2" t="s">
        <v>744</v>
      </c>
      <c r="C3917" s="2" t="s">
        <v>101</v>
      </c>
      <c r="D3917" s="2" t="str">
        <f>INDEX(Hotels!$C$2:$C$49,MATCH(C3917,Hotels!$A$2:$A$49,0))</f>
        <v>Shimla</v>
      </c>
      <c r="E3917" s="11">
        <v>46069</v>
      </c>
      <c r="F3917" s="11">
        <v>46085</v>
      </c>
      <c r="G3917" s="11">
        <v>46089</v>
      </c>
      <c r="H3917" s="13">
        <f>DATE(YEAR(F3917),MONTH(F3917),1)</f>
        <v>46082</v>
      </c>
      <c r="I3917" s="2">
        <f>G3917-F3917</f>
        <v>4</v>
      </c>
      <c r="J3917" s="2">
        <f>F3917-E3917</f>
        <v>16</v>
      </c>
      <c r="K3917" s="2" t="s">
        <v>2668</v>
      </c>
      <c r="L3917" s="2">
        <v>2</v>
      </c>
      <c r="M3917" s="2">
        <v>4</v>
      </c>
      <c r="N3917" s="2">
        <v>2</v>
      </c>
      <c r="O3917" s="2" t="s">
        <v>2683</v>
      </c>
      <c r="P3917" s="2" t="s">
        <v>2656</v>
      </c>
      <c r="Q3917" s="2" t="s">
        <v>2649</v>
      </c>
      <c r="R3917" s="3">
        <v>5350</v>
      </c>
      <c r="S3917" s="3">
        <f>I3917*L3917*R3917</f>
        <v>42800</v>
      </c>
      <c r="T3917" s="2">
        <f>M3917+N3917</f>
        <v>6</v>
      </c>
    </row>
    <row r="3918" spans="1:20" x14ac:dyDescent="0.2">
      <c r="A3918" s="2" t="s">
        <v>6582</v>
      </c>
      <c r="B3918" s="2" t="s">
        <v>752</v>
      </c>
      <c r="C3918" s="2" t="s">
        <v>13</v>
      </c>
      <c r="D3918" s="2" t="str">
        <f>INDEX(Hotels!$C$2:$C$49,MATCH(C3918,Hotels!$A$2:$A$49,0))</f>
        <v>Goa</v>
      </c>
      <c r="E3918" s="11">
        <v>46069</v>
      </c>
      <c r="F3918" s="11">
        <v>46164</v>
      </c>
      <c r="G3918" s="11">
        <v>46168</v>
      </c>
      <c r="H3918" s="13">
        <f>DATE(YEAR(F3918),MONTH(F3918),1)</f>
        <v>46143</v>
      </c>
      <c r="I3918" s="2">
        <f>G3918-F3918</f>
        <v>4</v>
      </c>
      <c r="J3918" s="2">
        <f>F3918-E3918</f>
        <v>95</v>
      </c>
      <c r="K3918" s="2" t="s">
        <v>2666</v>
      </c>
      <c r="L3918" s="2">
        <v>3</v>
      </c>
      <c r="M3918" s="2">
        <v>6</v>
      </c>
      <c r="N3918" s="2">
        <v>0</v>
      </c>
      <c r="O3918" s="2" t="s">
        <v>2732</v>
      </c>
      <c r="P3918" s="2" t="s">
        <v>2656</v>
      </c>
      <c r="Q3918" s="2" t="s">
        <v>2649</v>
      </c>
      <c r="R3918" s="3">
        <v>29800</v>
      </c>
      <c r="S3918" s="3">
        <f>I3918*L3918*R3918</f>
        <v>357600</v>
      </c>
      <c r="T3918" s="2">
        <f>M3918+N3918</f>
        <v>6</v>
      </c>
    </row>
    <row r="3919" spans="1:20" x14ac:dyDescent="0.2">
      <c r="A3919" s="2" t="s">
        <v>6583</v>
      </c>
      <c r="B3919" s="2" t="s">
        <v>811</v>
      </c>
      <c r="C3919" s="2" t="s">
        <v>69</v>
      </c>
      <c r="D3919" s="2" t="str">
        <f>INDEX(Hotels!$C$2:$C$49,MATCH(C3919,Hotels!$A$2:$A$49,0))</f>
        <v>New Delhi</v>
      </c>
      <c r="E3919" s="11">
        <v>46069</v>
      </c>
      <c r="F3919" s="11">
        <v>46086</v>
      </c>
      <c r="G3919" s="11">
        <v>46088</v>
      </c>
      <c r="H3919" s="13">
        <f>DATE(YEAR(F3919),MONTH(F3919),1)</f>
        <v>46082</v>
      </c>
      <c r="I3919" s="2">
        <f>G3919-F3919</f>
        <v>2</v>
      </c>
      <c r="J3919" s="2">
        <f>F3919-E3919</f>
        <v>17</v>
      </c>
      <c r="K3919" s="2" t="s">
        <v>2655</v>
      </c>
      <c r="L3919" s="2">
        <v>1</v>
      </c>
      <c r="M3919" s="2">
        <v>1</v>
      </c>
      <c r="N3919" s="2">
        <v>0</v>
      </c>
      <c r="O3919" s="2" t="s">
        <v>2647</v>
      </c>
      <c r="P3919" s="2" t="s">
        <v>2659</v>
      </c>
      <c r="Q3919" s="2" t="s">
        <v>2649</v>
      </c>
      <c r="R3919" s="3">
        <v>21100</v>
      </c>
      <c r="S3919" s="3">
        <f>I3919*L3919*R3919</f>
        <v>42200</v>
      </c>
      <c r="T3919" s="2">
        <f>M3919+N3919</f>
        <v>1</v>
      </c>
    </row>
    <row r="3920" spans="1:20" x14ac:dyDescent="0.2">
      <c r="A3920" s="2" t="s">
        <v>6584</v>
      </c>
      <c r="B3920" s="2" t="s">
        <v>1398</v>
      </c>
      <c r="C3920" s="2" t="s">
        <v>26</v>
      </c>
      <c r="D3920" s="2" t="str">
        <f>INDEX(Hotels!$C$2:$C$49,MATCH(C3920,Hotels!$A$2:$A$49,0))</f>
        <v>Jaipur</v>
      </c>
      <c r="E3920" s="11">
        <v>46069</v>
      </c>
      <c r="F3920" s="11">
        <v>46103</v>
      </c>
      <c r="G3920" s="11">
        <v>46106</v>
      </c>
      <c r="H3920" s="13">
        <f>DATE(YEAR(F3920),MONTH(F3920),1)</f>
        <v>46082</v>
      </c>
      <c r="I3920" s="2">
        <f>G3920-F3920</f>
        <v>3</v>
      </c>
      <c r="J3920" s="2">
        <f>F3920-E3920</f>
        <v>34</v>
      </c>
      <c r="K3920" s="2" t="s">
        <v>2646</v>
      </c>
      <c r="L3920" s="2">
        <v>1</v>
      </c>
      <c r="M3920" s="2">
        <v>1</v>
      </c>
      <c r="N3920" s="2">
        <v>0</v>
      </c>
      <c r="O3920" s="2" t="s">
        <v>2683</v>
      </c>
      <c r="P3920" s="2" t="s">
        <v>2652</v>
      </c>
      <c r="Q3920" s="2" t="s">
        <v>2649</v>
      </c>
      <c r="R3920" s="3">
        <v>21700</v>
      </c>
      <c r="S3920" s="3">
        <f>I3920*L3920*R3920</f>
        <v>65100</v>
      </c>
      <c r="T3920" s="2">
        <f>M3920+N3920</f>
        <v>1</v>
      </c>
    </row>
    <row r="3921" spans="1:20" x14ac:dyDescent="0.2">
      <c r="A3921" s="2" t="s">
        <v>6585</v>
      </c>
      <c r="B3921" s="2" t="s">
        <v>1416</v>
      </c>
      <c r="C3921" s="2" t="s">
        <v>57</v>
      </c>
      <c r="D3921" s="2" t="str">
        <f>INDEX(Hotels!$C$2:$C$49,MATCH(C3921,Hotels!$A$2:$A$49,0))</f>
        <v>Mumbai</v>
      </c>
      <c r="E3921" s="11">
        <v>46069</v>
      </c>
      <c r="F3921" s="11">
        <v>46091</v>
      </c>
      <c r="G3921" s="11">
        <v>46095</v>
      </c>
      <c r="H3921" s="13">
        <f>DATE(YEAR(F3921),MONTH(F3921),1)</f>
        <v>46082</v>
      </c>
      <c r="I3921" s="2">
        <f>G3921-F3921</f>
        <v>4</v>
      </c>
      <c r="J3921" s="2">
        <f>F3921-E3921</f>
        <v>22</v>
      </c>
      <c r="K3921" s="2" t="s">
        <v>2668</v>
      </c>
      <c r="L3921" s="2">
        <v>1</v>
      </c>
      <c r="M3921" s="2">
        <v>2</v>
      </c>
      <c r="N3921" s="2">
        <v>1</v>
      </c>
      <c r="O3921" s="2" t="s">
        <v>2647</v>
      </c>
      <c r="P3921" s="2" t="s">
        <v>2672</v>
      </c>
      <c r="Q3921" s="2" t="s">
        <v>2649</v>
      </c>
      <c r="R3921" s="3">
        <v>7450</v>
      </c>
      <c r="S3921" s="3">
        <f>I3921*L3921*R3921</f>
        <v>29800</v>
      </c>
      <c r="T3921" s="2">
        <f>M3921+N3921</f>
        <v>3</v>
      </c>
    </row>
    <row r="3922" spans="1:20" x14ac:dyDescent="0.2">
      <c r="A3922" s="2" t="s">
        <v>6586</v>
      </c>
      <c r="B3922" s="2" t="s">
        <v>1794</v>
      </c>
      <c r="C3922" s="2" t="s">
        <v>106</v>
      </c>
      <c r="D3922" s="2" t="str">
        <f>INDEX(Hotels!$C$2:$C$49,MATCH(C3922,Hotels!$A$2:$A$49,0))</f>
        <v>Manali</v>
      </c>
      <c r="E3922" s="11">
        <v>46069</v>
      </c>
      <c r="F3922" s="11">
        <v>46073</v>
      </c>
      <c r="G3922" s="11">
        <v>46075</v>
      </c>
      <c r="H3922" s="13">
        <f>DATE(YEAR(F3922),MONTH(F3922),1)</f>
        <v>46054</v>
      </c>
      <c r="I3922" s="2">
        <f>G3922-F3922</f>
        <v>2</v>
      </c>
      <c r="J3922" s="2">
        <f>F3922-E3922</f>
        <v>4</v>
      </c>
      <c r="K3922" s="2" t="s">
        <v>2646</v>
      </c>
      <c r="L3922" s="2">
        <v>1</v>
      </c>
      <c r="M3922" s="2">
        <v>2</v>
      </c>
      <c r="N3922" s="2">
        <v>0</v>
      </c>
      <c r="O3922" s="2" t="s">
        <v>2670</v>
      </c>
      <c r="P3922" s="2" t="s">
        <v>2656</v>
      </c>
      <c r="Q3922" s="2" t="s">
        <v>2649</v>
      </c>
      <c r="R3922" s="3">
        <v>9200</v>
      </c>
      <c r="S3922" s="3">
        <f>I3922*L3922*R3922</f>
        <v>18400</v>
      </c>
      <c r="T3922" s="2">
        <f>M3922+N3922</f>
        <v>2</v>
      </c>
    </row>
    <row r="3923" spans="1:20" x14ac:dyDescent="0.2">
      <c r="A3923" s="2" t="s">
        <v>6587</v>
      </c>
      <c r="B3923" s="2" t="s">
        <v>1904</v>
      </c>
      <c r="C3923" s="2" t="s">
        <v>77</v>
      </c>
      <c r="D3923" s="2" t="str">
        <f>INDEX(Hotels!$C$2:$C$49,MATCH(C3923,Hotels!$A$2:$A$49,0))</f>
        <v>Bengaluru</v>
      </c>
      <c r="E3923" s="11">
        <v>46069</v>
      </c>
      <c r="F3923" s="11">
        <v>46095</v>
      </c>
      <c r="G3923" s="11">
        <v>46100</v>
      </c>
      <c r="H3923" s="13">
        <f>DATE(YEAR(F3923),MONTH(F3923),1)</f>
        <v>46082</v>
      </c>
      <c r="I3923" s="2">
        <f>G3923-F3923</f>
        <v>5</v>
      </c>
      <c r="J3923" s="2">
        <f>F3923-E3923</f>
        <v>26</v>
      </c>
      <c r="K3923" s="2" t="s">
        <v>2655</v>
      </c>
      <c r="L3923" s="2">
        <v>1</v>
      </c>
      <c r="M3923" s="2">
        <v>2</v>
      </c>
      <c r="N3923" s="2">
        <v>0</v>
      </c>
      <c r="O3923" s="2" t="s">
        <v>2647</v>
      </c>
      <c r="P3923" s="2" t="s">
        <v>2648</v>
      </c>
      <c r="Q3923" s="2" t="s">
        <v>2649</v>
      </c>
      <c r="R3923" s="3">
        <v>10450</v>
      </c>
      <c r="S3923" s="3">
        <f>I3923*L3923*R3923</f>
        <v>52250</v>
      </c>
      <c r="T3923" s="2">
        <f>M3923+N3923</f>
        <v>2</v>
      </c>
    </row>
    <row r="3924" spans="1:20" x14ac:dyDescent="0.2">
      <c r="A3924" s="2" t="s">
        <v>6588</v>
      </c>
      <c r="B3924" s="2" t="s">
        <v>1950</v>
      </c>
      <c r="C3924" s="2" t="s">
        <v>110</v>
      </c>
      <c r="D3924" s="2" t="str">
        <f>INDEX(Hotels!$C$2:$C$49,MATCH(C3924,Hotels!$A$2:$A$49,0))</f>
        <v>Manali</v>
      </c>
      <c r="E3924" s="11">
        <v>46069</v>
      </c>
      <c r="F3924" s="11">
        <v>46079</v>
      </c>
      <c r="G3924" s="11">
        <v>46081</v>
      </c>
      <c r="H3924" s="13">
        <f>DATE(YEAR(F3924),MONTH(F3924),1)</f>
        <v>46054</v>
      </c>
      <c r="I3924" s="2">
        <f>G3924-F3924</f>
        <v>2</v>
      </c>
      <c r="J3924" s="2">
        <f>F3924-E3924</f>
        <v>10</v>
      </c>
      <c r="K3924" s="2" t="s">
        <v>2655</v>
      </c>
      <c r="L3924" s="2">
        <v>1</v>
      </c>
      <c r="M3924" s="2">
        <v>1</v>
      </c>
      <c r="N3924" s="2">
        <v>0</v>
      </c>
      <c r="O3924" s="2" t="s">
        <v>2732</v>
      </c>
      <c r="P3924" s="2" t="s">
        <v>2652</v>
      </c>
      <c r="Q3924" s="2" t="s">
        <v>2649</v>
      </c>
      <c r="R3924" s="3">
        <v>5600</v>
      </c>
      <c r="S3924" s="3">
        <f>I3924*L3924*R3924</f>
        <v>11200</v>
      </c>
      <c r="T3924" s="2">
        <f>M3924+N3924</f>
        <v>1</v>
      </c>
    </row>
    <row r="3925" spans="1:20" x14ac:dyDescent="0.2">
      <c r="A3925" s="2" t="s">
        <v>6589</v>
      </c>
      <c r="B3925" s="2" t="s">
        <v>1988</v>
      </c>
      <c r="C3925" s="2" t="s">
        <v>81</v>
      </c>
      <c r="D3925" s="2" t="str">
        <f>INDEX(Hotels!$C$2:$C$49,MATCH(C3925,Hotels!$A$2:$A$49,0))</f>
        <v>Bengaluru</v>
      </c>
      <c r="E3925" s="11">
        <v>46069</v>
      </c>
      <c r="F3925" s="11">
        <v>46074</v>
      </c>
      <c r="G3925" s="11">
        <v>46079</v>
      </c>
      <c r="H3925" s="13">
        <f>DATE(YEAR(F3925),MONTH(F3925),1)</f>
        <v>46054</v>
      </c>
      <c r="I3925" s="2">
        <f>G3925-F3925</f>
        <v>5</v>
      </c>
      <c r="J3925" s="2">
        <f>F3925-E3925</f>
        <v>5</v>
      </c>
      <c r="K3925" s="2" t="s">
        <v>2655</v>
      </c>
      <c r="L3925" s="2">
        <v>1</v>
      </c>
      <c r="M3925" s="2">
        <v>1</v>
      </c>
      <c r="N3925" s="2">
        <v>0</v>
      </c>
      <c r="O3925" s="2" t="s">
        <v>2658</v>
      </c>
      <c r="P3925" s="2" t="s">
        <v>2662</v>
      </c>
      <c r="Q3925" s="2" t="s">
        <v>2649</v>
      </c>
      <c r="R3925" s="3">
        <v>20350</v>
      </c>
      <c r="S3925" s="3">
        <f>I3925*L3925*R3925</f>
        <v>101750</v>
      </c>
      <c r="T3925" s="2">
        <f>M3925+N3925</f>
        <v>1</v>
      </c>
    </row>
    <row r="3926" spans="1:20" x14ac:dyDescent="0.2">
      <c r="A3926" s="2" t="s">
        <v>6590</v>
      </c>
      <c r="B3926" s="2" t="s">
        <v>2453</v>
      </c>
      <c r="C3926" s="2" t="s">
        <v>13</v>
      </c>
      <c r="D3926" s="2" t="str">
        <f>INDEX(Hotels!$C$2:$C$49,MATCH(C3926,Hotels!$A$2:$A$49,0))</f>
        <v>Goa</v>
      </c>
      <c r="E3926" s="11">
        <v>46069</v>
      </c>
      <c r="F3926" s="11">
        <v>46141</v>
      </c>
      <c r="G3926" s="11">
        <v>46145</v>
      </c>
      <c r="H3926" s="13">
        <f>DATE(YEAR(F3926),MONTH(F3926),1)</f>
        <v>46113</v>
      </c>
      <c r="I3926" s="2">
        <f>G3926-F3926</f>
        <v>4</v>
      </c>
      <c r="J3926" s="2">
        <f>F3926-E3926</f>
        <v>72</v>
      </c>
      <c r="K3926" s="2" t="s">
        <v>2655</v>
      </c>
      <c r="L3926" s="2">
        <v>1</v>
      </c>
      <c r="M3926" s="2">
        <v>2</v>
      </c>
      <c r="N3926" s="2">
        <v>0</v>
      </c>
      <c r="O3926" s="2" t="s">
        <v>2683</v>
      </c>
      <c r="P3926" s="2" t="s">
        <v>2652</v>
      </c>
      <c r="Q3926" s="2" t="s">
        <v>2649</v>
      </c>
      <c r="R3926" s="3">
        <v>13950</v>
      </c>
      <c r="S3926" s="3">
        <f>I3926*L3926*R3926</f>
        <v>55800</v>
      </c>
      <c r="T3926" s="2">
        <f>M3926+N3926</f>
        <v>2</v>
      </c>
    </row>
    <row r="3927" spans="1:20" x14ac:dyDescent="0.2">
      <c r="A3927" s="2" t="s">
        <v>6591</v>
      </c>
      <c r="B3927" s="2" t="s">
        <v>2463</v>
      </c>
      <c r="C3927" s="2" t="s">
        <v>127</v>
      </c>
      <c r="D3927" s="2" t="str">
        <f>INDEX(Hotels!$C$2:$C$49,MATCH(C3927,Hotels!$A$2:$A$49,0))</f>
        <v>Varanasi</v>
      </c>
      <c r="E3927" s="11">
        <v>46069</v>
      </c>
      <c r="F3927" s="11">
        <v>46085</v>
      </c>
      <c r="G3927" s="11">
        <v>46087</v>
      </c>
      <c r="H3927" s="13">
        <f>DATE(YEAR(F3927),MONTH(F3927),1)</f>
        <v>46082</v>
      </c>
      <c r="I3927" s="2">
        <f>G3927-F3927</f>
        <v>2</v>
      </c>
      <c r="J3927" s="2">
        <f>F3927-E3927</f>
        <v>16</v>
      </c>
      <c r="K3927" s="2" t="s">
        <v>2646</v>
      </c>
      <c r="L3927" s="2">
        <v>1</v>
      </c>
      <c r="M3927" s="2">
        <v>1</v>
      </c>
      <c r="N3927" s="2">
        <v>0</v>
      </c>
      <c r="O3927" s="2" t="s">
        <v>2658</v>
      </c>
      <c r="P3927" s="2" t="s">
        <v>2652</v>
      </c>
      <c r="Q3927" s="2" t="s">
        <v>2649</v>
      </c>
      <c r="R3927" s="3">
        <v>8450</v>
      </c>
      <c r="S3927" s="3">
        <f>I3927*L3927*R3927</f>
        <v>16900</v>
      </c>
      <c r="T3927" s="2">
        <f>M3927+N3927</f>
        <v>1</v>
      </c>
    </row>
    <row r="3928" spans="1:20" x14ac:dyDescent="0.2">
      <c r="A3928" s="2" t="s">
        <v>6592</v>
      </c>
      <c r="B3928" s="2" t="s">
        <v>268</v>
      </c>
      <c r="C3928" s="2" t="s">
        <v>83</v>
      </c>
      <c r="D3928" s="2" t="str">
        <f>INDEX(Hotels!$C$2:$C$49,MATCH(C3928,Hotels!$A$2:$A$49,0))</f>
        <v>Kochi</v>
      </c>
      <c r="E3928" s="11">
        <v>46070</v>
      </c>
      <c r="F3928" s="11">
        <v>46091</v>
      </c>
      <c r="G3928" s="11">
        <v>46094</v>
      </c>
      <c r="H3928" s="13">
        <f>DATE(YEAR(F3928),MONTH(F3928),1)</f>
        <v>46082</v>
      </c>
      <c r="I3928" s="2">
        <f>G3928-F3928</f>
        <v>3</v>
      </c>
      <c r="J3928" s="2">
        <f>F3928-E3928</f>
        <v>21</v>
      </c>
      <c r="K3928" s="2" t="s">
        <v>2668</v>
      </c>
      <c r="L3928" s="2">
        <v>2</v>
      </c>
      <c r="M3928" s="2">
        <v>4</v>
      </c>
      <c r="N3928" s="2">
        <v>2</v>
      </c>
      <c r="O3928" s="2" t="s">
        <v>2683</v>
      </c>
      <c r="P3928" s="2" t="s">
        <v>2659</v>
      </c>
      <c r="Q3928" s="2" t="s">
        <v>2649</v>
      </c>
      <c r="R3928" s="3">
        <v>10800</v>
      </c>
      <c r="S3928" s="3">
        <f>I3928*L3928*R3928</f>
        <v>64800</v>
      </c>
      <c r="T3928" s="2">
        <f>M3928+N3928</f>
        <v>6</v>
      </c>
    </row>
    <row r="3929" spans="1:20" x14ac:dyDescent="0.2">
      <c r="A3929" s="2" t="s">
        <v>6593</v>
      </c>
      <c r="B3929" s="2" t="s">
        <v>605</v>
      </c>
      <c r="C3929" s="2" t="s">
        <v>37</v>
      </c>
      <c r="D3929" s="2" t="str">
        <f>INDEX(Hotels!$C$2:$C$49,MATCH(C3929,Hotels!$A$2:$A$49,0))</f>
        <v>Udaipur</v>
      </c>
      <c r="E3929" s="11">
        <v>46070</v>
      </c>
      <c r="F3929" s="11">
        <v>46076</v>
      </c>
      <c r="G3929" s="11">
        <v>46081</v>
      </c>
      <c r="H3929" s="13">
        <f>DATE(YEAR(F3929),MONTH(F3929),1)</f>
        <v>46054</v>
      </c>
      <c r="I3929" s="2">
        <f>G3929-F3929</f>
        <v>5</v>
      </c>
      <c r="J3929" s="2">
        <f>F3929-E3929</f>
        <v>6</v>
      </c>
      <c r="K3929" s="2" t="s">
        <v>2655</v>
      </c>
      <c r="L3929" s="2">
        <v>1</v>
      </c>
      <c r="M3929" s="2">
        <v>1</v>
      </c>
      <c r="N3929" s="2">
        <v>0</v>
      </c>
      <c r="O3929" s="2" t="s">
        <v>2683</v>
      </c>
      <c r="P3929" s="2" t="s">
        <v>2652</v>
      </c>
      <c r="Q3929" s="2" t="s">
        <v>2653</v>
      </c>
      <c r="R3929" s="3">
        <v>19350</v>
      </c>
      <c r="S3929" s="3">
        <f>I3929*L3929*R3929</f>
        <v>96750</v>
      </c>
      <c r="T3929" s="2">
        <f>M3929+N3929</f>
        <v>1</v>
      </c>
    </row>
    <row r="3930" spans="1:20" x14ac:dyDescent="0.2">
      <c r="A3930" s="2" t="s">
        <v>6594</v>
      </c>
      <c r="B3930" s="2" t="s">
        <v>691</v>
      </c>
      <c r="C3930" s="2" t="s">
        <v>101</v>
      </c>
      <c r="D3930" s="2" t="str">
        <f>INDEX(Hotels!$C$2:$C$49,MATCH(C3930,Hotels!$A$2:$A$49,0))</f>
        <v>Shimla</v>
      </c>
      <c r="E3930" s="11">
        <v>46070</v>
      </c>
      <c r="F3930" s="11">
        <v>46075</v>
      </c>
      <c r="G3930" s="11">
        <v>46077</v>
      </c>
      <c r="H3930" s="13">
        <f>DATE(YEAR(F3930),MONTH(F3930),1)</f>
        <v>46054</v>
      </c>
      <c r="I3930" s="2">
        <f>G3930-F3930</f>
        <v>2</v>
      </c>
      <c r="J3930" s="2">
        <f>F3930-E3930</f>
        <v>5</v>
      </c>
      <c r="K3930" s="2" t="s">
        <v>2655</v>
      </c>
      <c r="L3930" s="2">
        <v>3</v>
      </c>
      <c r="M3930" s="2">
        <v>6</v>
      </c>
      <c r="N3930" s="2">
        <v>0</v>
      </c>
      <c r="O3930" s="2" t="s">
        <v>2658</v>
      </c>
      <c r="P3930" s="2" t="s">
        <v>2662</v>
      </c>
      <c r="Q3930" s="2" t="s">
        <v>2653</v>
      </c>
      <c r="R3930" s="3">
        <v>6250</v>
      </c>
      <c r="S3930" s="3">
        <f>I3930*L3930*R3930</f>
        <v>37500</v>
      </c>
      <c r="T3930" s="2">
        <f>M3930+N3930</f>
        <v>6</v>
      </c>
    </row>
    <row r="3931" spans="1:20" x14ac:dyDescent="0.2">
      <c r="A3931" s="2" t="s">
        <v>6595</v>
      </c>
      <c r="B3931" s="2" t="s">
        <v>1268</v>
      </c>
      <c r="C3931" s="2" t="s">
        <v>125</v>
      </c>
      <c r="D3931" s="2" t="str">
        <f>INDEX(Hotels!$C$2:$C$49,MATCH(C3931,Hotels!$A$2:$A$49,0))</f>
        <v>Varanasi</v>
      </c>
      <c r="E3931" s="11">
        <v>46070</v>
      </c>
      <c r="F3931" s="11">
        <v>46240</v>
      </c>
      <c r="G3931" s="11">
        <v>46243</v>
      </c>
      <c r="H3931" s="13">
        <f>DATE(YEAR(F3931),MONTH(F3931),1)</f>
        <v>46235</v>
      </c>
      <c r="I3931" s="2">
        <f>G3931-F3931</f>
        <v>3</v>
      </c>
      <c r="J3931" s="2">
        <f>F3931-E3931</f>
        <v>170</v>
      </c>
      <c r="K3931" s="2" t="s">
        <v>2668</v>
      </c>
      <c r="L3931" s="2">
        <v>1</v>
      </c>
      <c r="M3931" s="2">
        <v>2</v>
      </c>
      <c r="N3931" s="2">
        <v>0</v>
      </c>
      <c r="O3931" s="2" t="s">
        <v>2647</v>
      </c>
      <c r="P3931" s="2" t="s">
        <v>2652</v>
      </c>
      <c r="Q3931" s="2" t="s">
        <v>2653</v>
      </c>
      <c r="R3931" s="3">
        <v>6150</v>
      </c>
      <c r="S3931" s="3">
        <f>I3931*L3931*R3931</f>
        <v>18450</v>
      </c>
      <c r="T3931" s="2">
        <f>M3931+N3931</f>
        <v>2</v>
      </c>
    </row>
    <row r="3932" spans="1:20" x14ac:dyDescent="0.2">
      <c r="A3932" s="2" t="s">
        <v>6596</v>
      </c>
      <c r="B3932" s="2" t="s">
        <v>1325</v>
      </c>
      <c r="C3932" s="2" t="s">
        <v>122</v>
      </c>
      <c r="D3932" s="2" t="str">
        <f>INDEX(Hotels!$C$2:$C$49,MATCH(C3932,Hotels!$A$2:$A$49,0))</f>
        <v>Varanasi</v>
      </c>
      <c r="E3932" s="11">
        <v>46070</v>
      </c>
      <c r="F3932" s="11">
        <v>46123</v>
      </c>
      <c r="G3932" s="11">
        <v>46128</v>
      </c>
      <c r="H3932" s="13">
        <f>DATE(YEAR(F3932),MONTH(F3932),1)</f>
        <v>46113</v>
      </c>
      <c r="I3932" s="2">
        <f>G3932-F3932</f>
        <v>5</v>
      </c>
      <c r="J3932" s="2">
        <f>F3932-E3932</f>
        <v>53</v>
      </c>
      <c r="K3932" s="2" t="s">
        <v>2668</v>
      </c>
      <c r="L3932" s="2">
        <v>1</v>
      </c>
      <c r="M3932" s="2">
        <v>2</v>
      </c>
      <c r="N3932" s="2">
        <v>3</v>
      </c>
      <c r="O3932" s="2" t="s">
        <v>2683</v>
      </c>
      <c r="P3932" s="2" t="s">
        <v>2652</v>
      </c>
      <c r="Q3932" s="2" t="s">
        <v>2649</v>
      </c>
      <c r="R3932" s="3">
        <v>2200</v>
      </c>
      <c r="S3932" s="3">
        <f>I3932*L3932*R3932</f>
        <v>11000</v>
      </c>
      <c r="T3932" s="2">
        <f>M3932+N3932</f>
        <v>5</v>
      </c>
    </row>
    <row r="3933" spans="1:20" x14ac:dyDescent="0.2">
      <c r="A3933" s="2" t="s">
        <v>6597</v>
      </c>
      <c r="B3933" s="2" t="s">
        <v>2032</v>
      </c>
      <c r="C3933" s="2" t="s">
        <v>69</v>
      </c>
      <c r="D3933" s="2" t="str">
        <f>INDEX(Hotels!$C$2:$C$49,MATCH(C3933,Hotels!$A$2:$A$49,0))</f>
        <v>New Delhi</v>
      </c>
      <c r="E3933" s="11">
        <v>46070</v>
      </c>
      <c r="F3933" s="11">
        <v>46076</v>
      </c>
      <c r="G3933" s="11">
        <v>46078</v>
      </c>
      <c r="H3933" s="13">
        <f>DATE(YEAR(F3933),MONTH(F3933),1)</f>
        <v>46054</v>
      </c>
      <c r="I3933" s="2">
        <f>G3933-F3933</f>
        <v>2</v>
      </c>
      <c r="J3933" s="2">
        <f>F3933-E3933</f>
        <v>6</v>
      </c>
      <c r="K3933" s="2" t="s">
        <v>2655</v>
      </c>
      <c r="L3933" s="2">
        <v>1</v>
      </c>
      <c r="M3933" s="2">
        <v>1</v>
      </c>
      <c r="N3933" s="2">
        <v>0</v>
      </c>
      <c r="O3933" s="2" t="s">
        <v>2670</v>
      </c>
      <c r="P3933" s="2" t="s">
        <v>2652</v>
      </c>
      <c r="Q3933" s="2" t="s">
        <v>2649</v>
      </c>
      <c r="R3933" s="3">
        <v>21200</v>
      </c>
      <c r="S3933" s="3">
        <f>I3933*L3933*R3933</f>
        <v>42400</v>
      </c>
      <c r="T3933" s="2">
        <f>M3933+N3933</f>
        <v>1</v>
      </c>
    </row>
    <row r="3934" spans="1:20" x14ac:dyDescent="0.2">
      <c r="A3934" s="2" t="s">
        <v>6598</v>
      </c>
      <c r="B3934" s="2" t="s">
        <v>2070</v>
      </c>
      <c r="C3934" s="2" t="s">
        <v>118</v>
      </c>
      <c r="D3934" s="2" t="str">
        <f>INDEX(Hotels!$C$2:$C$49,MATCH(C3934,Hotels!$A$2:$A$49,0))</f>
        <v>Rishikesh</v>
      </c>
      <c r="E3934" s="11">
        <v>46070</v>
      </c>
      <c r="F3934" s="11">
        <v>46102</v>
      </c>
      <c r="G3934" s="11">
        <v>46104</v>
      </c>
      <c r="H3934" s="13">
        <f>DATE(YEAR(F3934),MONTH(F3934),1)</f>
        <v>46082</v>
      </c>
      <c r="I3934" s="2">
        <f>G3934-F3934</f>
        <v>2</v>
      </c>
      <c r="J3934" s="2">
        <f>F3934-E3934</f>
        <v>32</v>
      </c>
      <c r="K3934" s="2" t="s">
        <v>2646</v>
      </c>
      <c r="L3934" s="2">
        <v>1</v>
      </c>
      <c r="M3934" s="2">
        <v>2</v>
      </c>
      <c r="N3934" s="2">
        <v>0</v>
      </c>
      <c r="O3934" s="2" t="s">
        <v>2689</v>
      </c>
      <c r="P3934" s="2" t="s">
        <v>2652</v>
      </c>
      <c r="Q3934" s="2" t="s">
        <v>2653</v>
      </c>
      <c r="R3934" s="3">
        <v>17700</v>
      </c>
      <c r="S3934" s="3">
        <f>I3934*L3934*R3934</f>
        <v>35400</v>
      </c>
      <c r="T3934" s="2">
        <f>M3934+N3934</f>
        <v>2</v>
      </c>
    </row>
    <row r="3935" spans="1:20" x14ac:dyDescent="0.2">
      <c r="A3935" s="2" t="s">
        <v>6599</v>
      </c>
      <c r="B3935" s="2" t="s">
        <v>538</v>
      </c>
      <c r="C3935" s="2" t="s">
        <v>93</v>
      </c>
      <c r="D3935" s="2" t="str">
        <f>INDEX(Hotels!$C$2:$C$49,MATCH(C3935,Hotels!$A$2:$A$49,0))</f>
        <v>Shimla</v>
      </c>
      <c r="E3935" s="11">
        <v>46071</v>
      </c>
      <c r="F3935" s="11">
        <v>46082</v>
      </c>
      <c r="G3935" s="11">
        <v>46085</v>
      </c>
      <c r="H3935" s="13">
        <f>DATE(YEAR(F3935),MONTH(F3935),1)</f>
        <v>46082</v>
      </c>
      <c r="I3935" s="2">
        <f>G3935-F3935</f>
        <v>3</v>
      </c>
      <c r="J3935" s="2">
        <f>F3935-E3935</f>
        <v>11</v>
      </c>
      <c r="K3935" s="2" t="s">
        <v>2655</v>
      </c>
      <c r="L3935" s="2">
        <v>1</v>
      </c>
      <c r="M3935" s="2">
        <v>3</v>
      </c>
      <c r="N3935" s="2">
        <v>0</v>
      </c>
      <c r="O3935" s="2" t="s">
        <v>2670</v>
      </c>
      <c r="P3935" s="2" t="s">
        <v>2648</v>
      </c>
      <c r="Q3935" s="2" t="s">
        <v>2649</v>
      </c>
      <c r="R3935" s="3">
        <v>5350</v>
      </c>
      <c r="S3935" s="3">
        <f>I3935*L3935*R3935</f>
        <v>16050</v>
      </c>
      <c r="T3935" s="2">
        <f>M3935+N3935</f>
        <v>3</v>
      </c>
    </row>
    <row r="3936" spans="1:20" x14ac:dyDescent="0.2">
      <c r="A3936" s="2" t="s">
        <v>6600</v>
      </c>
      <c r="B3936" s="2" t="s">
        <v>1194</v>
      </c>
      <c r="C3936" s="2" t="s">
        <v>129</v>
      </c>
      <c r="D3936" s="2" t="str">
        <f>INDEX(Hotels!$C$2:$C$49,MATCH(C3936,Hotels!$A$2:$A$49,0))</f>
        <v>Varanasi</v>
      </c>
      <c r="E3936" s="11">
        <v>46071</v>
      </c>
      <c r="F3936" s="11">
        <v>46121</v>
      </c>
      <c r="G3936" s="11">
        <v>46125</v>
      </c>
      <c r="H3936" s="13">
        <f>DATE(YEAR(F3936),MONTH(F3936),1)</f>
        <v>46113</v>
      </c>
      <c r="I3936" s="2">
        <f>G3936-F3936</f>
        <v>4</v>
      </c>
      <c r="J3936" s="2">
        <f>F3936-E3936</f>
        <v>50</v>
      </c>
      <c r="K3936" s="2" t="s">
        <v>2668</v>
      </c>
      <c r="L3936" s="2">
        <v>1</v>
      </c>
      <c r="M3936" s="2">
        <v>2</v>
      </c>
      <c r="N3936" s="2">
        <v>0</v>
      </c>
      <c r="O3936" s="2" t="s">
        <v>2689</v>
      </c>
      <c r="P3936" s="2" t="s">
        <v>2662</v>
      </c>
      <c r="Q3936" s="2" t="s">
        <v>2649</v>
      </c>
      <c r="R3936" s="3">
        <v>3500</v>
      </c>
      <c r="S3936" s="3">
        <f>I3936*L3936*R3936</f>
        <v>14000</v>
      </c>
      <c r="T3936" s="2">
        <f>M3936+N3936</f>
        <v>2</v>
      </c>
    </row>
    <row r="3937" spans="1:20" x14ac:dyDescent="0.2">
      <c r="A3937" s="2" t="s">
        <v>6601</v>
      </c>
      <c r="B3937" s="2" t="s">
        <v>1365</v>
      </c>
      <c r="C3937" s="2" t="s">
        <v>120</v>
      </c>
      <c r="D3937" s="2" t="str">
        <f>INDEX(Hotels!$C$2:$C$49,MATCH(C3937,Hotels!$A$2:$A$49,0))</f>
        <v>Rishikesh</v>
      </c>
      <c r="E3937" s="11">
        <v>46071</v>
      </c>
      <c r="F3937" s="11">
        <v>46191</v>
      </c>
      <c r="G3937" s="11">
        <v>46195</v>
      </c>
      <c r="H3937" s="13">
        <f>DATE(YEAR(F3937),MONTH(F3937),1)</f>
        <v>46174</v>
      </c>
      <c r="I3937" s="2">
        <f>G3937-F3937</f>
        <v>4</v>
      </c>
      <c r="J3937" s="2">
        <f>F3937-E3937</f>
        <v>120</v>
      </c>
      <c r="K3937" s="2" t="s">
        <v>2668</v>
      </c>
      <c r="L3937" s="2">
        <v>1</v>
      </c>
      <c r="M3937" s="2">
        <v>2</v>
      </c>
      <c r="N3937" s="2">
        <v>3</v>
      </c>
      <c r="O3937" s="2" t="s">
        <v>2670</v>
      </c>
      <c r="P3937" s="2" t="s">
        <v>2662</v>
      </c>
      <c r="Q3937" s="2" t="s">
        <v>2664</v>
      </c>
      <c r="R3937" s="3">
        <v>2050</v>
      </c>
      <c r="S3937" s="3">
        <f>I3937*L3937*R3937</f>
        <v>8200</v>
      </c>
      <c r="T3937" s="2">
        <f>M3937+N3937</f>
        <v>5</v>
      </c>
    </row>
    <row r="3938" spans="1:20" x14ac:dyDescent="0.2">
      <c r="A3938" s="2" t="s">
        <v>6602</v>
      </c>
      <c r="B3938" s="2" t="s">
        <v>1494</v>
      </c>
      <c r="C3938" s="2" t="s">
        <v>49</v>
      </c>
      <c r="D3938" s="2" t="str">
        <f>INDEX(Hotels!$C$2:$C$49,MATCH(C3938,Hotels!$A$2:$A$49,0))</f>
        <v>Agra</v>
      </c>
      <c r="E3938" s="11">
        <v>46071</v>
      </c>
      <c r="F3938" s="11">
        <v>46075</v>
      </c>
      <c r="G3938" s="11">
        <v>46081</v>
      </c>
      <c r="H3938" s="13">
        <f>DATE(YEAR(F3938),MONTH(F3938),1)</f>
        <v>46054</v>
      </c>
      <c r="I3938" s="2">
        <f>G3938-F3938</f>
        <v>6</v>
      </c>
      <c r="J3938" s="2">
        <f>F3938-E3938</f>
        <v>4</v>
      </c>
      <c r="K3938" s="2" t="s">
        <v>2646</v>
      </c>
      <c r="L3938" s="2">
        <v>1</v>
      </c>
      <c r="M3938" s="2">
        <v>2</v>
      </c>
      <c r="N3938" s="2">
        <v>1</v>
      </c>
      <c r="O3938" s="2" t="s">
        <v>2658</v>
      </c>
      <c r="P3938" s="2" t="s">
        <v>2652</v>
      </c>
      <c r="Q3938" s="2" t="s">
        <v>2649</v>
      </c>
      <c r="R3938" s="3">
        <v>6100</v>
      </c>
      <c r="S3938" s="3">
        <f>I3938*L3938*R3938</f>
        <v>36600</v>
      </c>
      <c r="T3938" s="2">
        <f>M3938+N3938</f>
        <v>3</v>
      </c>
    </row>
    <row r="3939" spans="1:20" x14ac:dyDescent="0.2">
      <c r="A3939" s="2" t="s">
        <v>6603</v>
      </c>
      <c r="B3939" s="2" t="s">
        <v>1574</v>
      </c>
      <c r="C3939" s="2" t="s">
        <v>81</v>
      </c>
      <c r="D3939" s="2" t="str">
        <f>INDEX(Hotels!$C$2:$C$49,MATCH(C3939,Hotels!$A$2:$A$49,0))</f>
        <v>Bengaluru</v>
      </c>
      <c r="E3939" s="11">
        <v>46071</v>
      </c>
      <c r="F3939" s="11">
        <v>46092</v>
      </c>
      <c r="G3939" s="11">
        <v>46095</v>
      </c>
      <c r="H3939" s="13">
        <f>DATE(YEAR(F3939),MONTH(F3939),1)</f>
        <v>46082</v>
      </c>
      <c r="I3939" s="2">
        <f>G3939-F3939</f>
        <v>3</v>
      </c>
      <c r="J3939" s="2">
        <f>F3939-E3939</f>
        <v>21</v>
      </c>
      <c r="K3939" s="2" t="s">
        <v>2655</v>
      </c>
      <c r="L3939" s="2">
        <v>2</v>
      </c>
      <c r="M3939" s="2">
        <v>4</v>
      </c>
      <c r="N3939" s="2">
        <v>3</v>
      </c>
      <c r="O3939" s="2" t="s">
        <v>2658</v>
      </c>
      <c r="P3939" s="2" t="s">
        <v>2662</v>
      </c>
      <c r="Q3939" s="2" t="s">
        <v>2649</v>
      </c>
      <c r="R3939" s="3">
        <v>20250</v>
      </c>
      <c r="S3939" s="3">
        <f>I3939*L3939*R3939</f>
        <v>121500</v>
      </c>
      <c r="T3939" s="2">
        <f>M3939+N3939</f>
        <v>7</v>
      </c>
    </row>
    <row r="3940" spans="1:20" x14ac:dyDescent="0.2">
      <c r="A3940" s="2" t="s">
        <v>6604</v>
      </c>
      <c r="B3940" s="2" t="s">
        <v>1749</v>
      </c>
      <c r="C3940" s="2" t="s">
        <v>43</v>
      </c>
      <c r="D3940" s="2" t="str">
        <f>INDEX(Hotels!$C$2:$C$49,MATCH(C3940,Hotels!$A$2:$A$49,0))</f>
        <v>Agra</v>
      </c>
      <c r="E3940" s="11">
        <v>46071</v>
      </c>
      <c r="F3940" s="11">
        <v>46083</v>
      </c>
      <c r="G3940" s="11">
        <v>46088</v>
      </c>
      <c r="H3940" s="13">
        <f>DATE(YEAR(F3940),MONTH(F3940),1)</f>
        <v>46082</v>
      </c>
      <c r="I3940" s="2">
        <f>G3940-F3940</f>
        <v>5</v>
      </c>
      <c r="J3940" s="2">
        <f>F3940-E3940</f>
        <v>12</v>
      </c>
      <c r="K3940" s="2" t="s">
        <v>2646</v>
      </c>
      <c r="L3940" s="2">
        <v>1</v>
      </c>
      <c r="M3940" s="2">
        <v>2</v>
      </c>
      <c r="N3940" s="2">
        <v>2</v>
      </c>
      <c r="O3940" s="2" t="s">
        <v>2689</v>
      </c>
      <c r="P3940" s="2" t="s">
        <v>2652</v>
      </c>
      <c r="Q3940" s="2" t="s">
        <v>2649</v>
      </c>
      <c r="R3940" s="3">
        <v>9600</v>
      </c>
      <c r="S3940" s="3">
        <f>I3940*L3940*R3940</f>
        <v>48000</v>
      </c>
      <c r="T3940" s="2">
        <f>M3940+N3940</f>
        <v>4</v>
      </c>
    </row>
    <row r="3941" spans="1:20" x14ac:dyDescent="0.2">
      <c r="A3941" s="2" t="s">
        <v>6605</v>
      </c>
      <c r="B3941" s="2" t="s">
        <v>1881</v>
      </c>
      <c r="C3941" s="2" t="s">
        <v>71</v>
      </c>
      <c r="D3941" s="2" t="str">
        <f>INDEX(Hotels!$C$2:$C$49,MATCH(C3941,Hotels!$A$2:$A$49,0))</f>
        <v>New Delhi</v>
      </c>
      <c r="E3941" s="11">
        <v>46071</v>
      </c>
      <c r="F3941" s="11">
        <v>46091</v>
      </c>
      <c r="G3941" s="11">
        <v>46095</v>
      </c>
      <c r="H3941" s="13">
        <f>DATE(YEAR(F3941),MONTH(F3941),1)</f>
        <v>46082</v>
      </c>
      <c r="I3941" s="2">
        <f>G3941-F3941</f>
        <v>4</v>
      </c>
      <c r="J3941" s="2">
        <f>F3941-E3941</f>
        <v>20</v>
      </c>
      <c r="K3941" s="2" t="s">
        <v>2668</v>
      </c>
      <c r="L3941" s="2">
        <v>1</v>
      </c>
      <c r="M3941" s="2">
        <v>2</v>
      </c>
      <c r="N3941" s="2">
        <v>2</v>
      </c>
      <c r="O3941" s="2" t="s">
        <v>2683</v>
      </c>
      <c r="P3941" s="2" t="s">
        <v>2656</v>
      </c>
      <c r="Q3941" s="2" t="s">
        <v>2649</v>
      </c>
      <c r="R3941" s="3">
        <v>9250</v>
      </c>
      <c r="S3941" s="3">
        <f>I3941*L3941*R3941</f>
        <v>37000</v>
      </c>
      <c r="T3941" s="2">
        <f>M3941+N3941</f>
        <v>4</v>
      </c>
    </row>
    <row r="3942" spans="1:20" x14ac:dyDescent="0.2">
      <c r="A3942" s="2" t="s">
        <v>6606</v>
      </c>
      <c r="B3942" s="2" t="s">
        <v>2277</v>
      </c>
      <c r="C3942" s="2" t="s">
        <v>122</v>
      </c>
      <c r="D3942" s="2" t="str">
        <f>INDEX(Hotels!$C$2:$C$49,MATCH(C3942,Hotels!$A$2:$A$49,0))</f>
        <v>Varanasi</v>
      </c>
      <c r="E3942" s="11">
        <v>46071</v>
      </c>
      <c r="F3942" s="11">
        <v>46118</v>
      </c>
      <c r="G3942" s="11">
        <v>46121</v>
      </c>
      <c r="H3942" s="13">
        <f>DATE(YEAR(F3942),MONTH(F3942),1)</f>
        <v>46113</v>
      </c>
      <c r="I3942" s="2">
        <f>G3942-F3942</f>
        <v>3</v>
      </c>
      <c r="J3942" s="2">
        <f>F3942-E3942</f>
        <v>47</v>
      </c>
      <c r="K3942" s="2" t="s">
        <v>2655</v>
      </c>
      <c r="L3942" s="2">
        <v>4</v>
      </c>
      <c r="M3942" s="2">
        <v>8</v>
      </c>
      <c r="N3942" s="2">
        <v>0</v>
      </c>
      <c r="O3942" s="2" t="s">
        <v>2670</v>
      </c>
      <c r="P3942" s="2" t="s">
        <v>2652</v>
      </c>
      <c r="Q3942" s="2" t="s">
        <v>2649</v>
      </c>
      <c r="R3942" s="3">
        <v>2800</v>
      </c>
      <c r="S3942" s="3">
        <f>I3942*L3942*R3942</f>
        <v>33600</v>
      </c>
      <c r="T3942" s="2">
        <f>M3942+N3942</f>
        <v>8</v>
      </c>
    </row>
    <row r="3943" spans="1:20" x14ac:dyDescent="0.2">
      <c r="A3943" s="2" t="s">
        <v>6607</v>
      </c>
      <c r="B3943" s="2" t="s">
        <v>2448</v>
      </c>
      <c r="C3943" s="2" t="s">
        <v>47</v>
      </c>
      <c r="D3943" s="2" t="str">
        <f>INDEX(Hotels!$C$2:$C$49,MATCH(C3943,Hotels!$A$2:$A$49,0))</f>
        <v>Agra</v>
      </c>
      <c r="E3943" s="11">
        <v>46071</v>
      </c>
      <c r="F3943" s="11">
        <v>46076</v>
      </c>
      <c r="G3943" s="11">
        <v>46077</v>
      </c>
      <c r="H3943" s="13">
        <f>DATE(YEAR(F3943),MONTH(F3943),1)</f>
        <v>46054</v>
      </c>
      <c r="I3943" s="2">
        <f>G3943-F3943</f>
        <v>1</v>
      </c>
      <c r="J3943" s="2">
        <f>F3943-E3943</f>
        <v>5</v>
      </c>
      <c r="K3943" s="2" t="s">
        <v>2668</v>
      </c>
      <c r="L3943" s="2">
        <v>1</v>
      </c>
      <c r="M3943" s="2">
        <v>1</v>
      </c>
      <c r="N3943" s="2">
        <v>0</v>
      </c>
      <c r="O3943" s="2" t="s">
        <v>2689</v>
      </c>
      <c r="P3943" s="2" t="s">
        <v>2662</v>
      </c>
      <c r="Q3943" s="2" t="s">
        <v>2649</v>
      </c>
      <c r="R3943" s="3">
        <v>5150</v>
      </c>
      <c r="S3943" s="3">
        <f>I3943*L3943*R3943</f>
        <v>5150</v>
      </c>
      <c r="T3943" s="2">
        <f>M3943+N3943</f>
        <v>1</v>
      </c>
    </row>
    <row r="3944" spans="1:20" x14ac:dyDescent="0.2">
      <c r="A3944" s="2" t="s">
        <v>6608</v>
      </c>
      <c r="B3944" s="2" t="s">
        <v>2476</v>
      </c>
      <c r="C3944" s="2" t="s">
        <v>122</v>
      </c>
      <c r="D3944" s="2" t="str">
        <f>INDEX(Hotels!$C$2:$C$49,MATCH(C3944,Hotels!$A$2:$A$49,0))</f>
        <v>Varanasi</v>
      </c>
      <c r="E3944" s="11">
        <v>46071</v>
      </c>
      <c r="F3944" s="11">
        <v>46074</v>
      </c>
      <c r="G3944" s="11">
        <v>46079</v>
      </c>
      <c r="H3944" s="13">
        <f>DATE(YEAR(F3944),MONTH(F3944),1)</f>
        <v>46054</v>
      </c>
      <c r="I3944" s="2">
        <f>G3944-F3944</f>
        <v>5</v>
      </c>
      <c r="J3944" s="2">
        <f>F3944-E3944</f>
        <v>3</v>
      </c>
      <c r="K3944" s="2" t="s">
        <v>2668</v>
      </c>
      <c r="L3944" s="2">
        <v>1</v>
      </c>
      <c r="M3944" s="2">
        <v>1</v>
      </c>
      <c r="N3944" s="2">
        <v>1</v>
      </c>
      <c r="O3944" s="2" t="s">
        <v>2647</v>
      </c>
      <c r="P3944" s="2" t="s">
        <v>2648</v>
      </c>
      <c r="Q3944" s="2" t="s">
        <v>2653</v>
      </c>
      <c r="R3944" s="3">
        <v>2850</v>
      </c>
      <c r="S3944" s="3">
        <f>I3944*L3944*R3944</f>
        <v>14250</v>
      </c>
      <c r="T3944" s="2">
        <f>M3944+N3944</f>
        <v>2</v>
      </c>
    </row>
    <row r="3945" spans="1:20" x14ac:dyDescent="0.2">
      <c r="A3945" s="2" t="s">
        <v>6609</v>
      </c>
      <c r="B3945" s="2" t="s">
        <v>330</v>
      </c>
      <c r="C3945" s="2" t="s">
        <v>108</v>
      </c>
      <c r="D3945" s="2" t="str">
        <f>INDEX(Hotels!$C$2:$C$49,MATCH(C3945,Hotels!$A$2:$A$49,0))</f>
        <v>Manali</v>
      </c>
      <c r="E3945" s="11">
        <v>46072</v>
      </c>
      <c r="F3945" s="11">
        <v>46072</v>
      </c>
      <c r="G3945" s="11">
        <v>46073</v>
      </c>
      <c r="H3945" s="13">
        <f>DATE(YEAR(F3945),MONTH(F3945),1)</f>
        <v>46054</v>
      </c>
      <c r="I3945" s="2">
        <f>G3945-F3945</f>
        <v>1</v>
      </c>
      <c r="J3945" s="2">
        <f>F3945-E3945</f>
        <v>0</v>
      </c>
      <c r="K3945" s="2" t="s">
        <v>2666</v>
      </c>
      <c r="L3945" s="2">
        <v>1</v>
      </c>
      <c r="M3945" s="2">
        <v>1</v>
      </c>
      <c r="N3945" s="2">
        <v>0</v>
      </c>
      <c r="O3945" s="2" t="s">
        <v>2732</v>
      </c>
      <c r="P3945" s="2" t="s">
        <v>2652</v>
      </c>
      <c r="Q3945" s="2" t="s">
        <v>2649</v>
      </c>
      <c r="R3945" s="3">
        <v>23850</v>
      </c>
      <c r="S3945" s="3">
        <f>I3945*L3945*R3945</f>
        <v>23850</v>
      </c>
      <c r="T3945" s="2">
        <f>M3945+N3945</f>
        <v>1</v>
      </c>
    </row>
    <row r="3946" spans="1:20" x14ac:dyDescent="0.2">
      <c r="A3946" s="2" t="s">
        <v>6610</v>
      </c>
      <c r="B3946" s="2" t="s">
        <v>468</v>
      </c>
      <c r="C3946" s="2" t="s">
        <v>97</v>
      </c>
      <c r="D3946" s="2" t="str">
        <f>INDEX(Hotels!$C$2:$C$49,MATCH(C3946,Hotels!$A$2:$A$49,0))</f>
        <v>Shimla</v>
      </c>
      <c r="E3946" s="11">
        <v>46072</v>
      </c>
      <c r="F3946" s="11">
        <v>46140</v>
      </c>
      <c r="G3946" s="11">
        <v>46144</v>
      </c>
      <c r="H3946" s="13">
        <f>DATE(YEAR(F3946),MONTH(F3946),1)</f>
        <v>46113</v>
      </c>
      <c r="I3946" s="2">
        <f>G3946-F3946</f>
        <v>4</v>
      </c>
      <c r="J3946" s="2">
        <f>F3946-E3946</f>
        <v>68</v>
      </c>
      <c r="K3946" s="2" t="s">
        <v>2646</v>
      </c>
      <c r="L3946" s="2">
        <v>1</v>
      </c>
      <c r="M3946" s="2">
        <v>2</v>
      </c>
      <c r="N3946" s="2">
        <v>0</v>
      </c>
      <c r="O3946" s="2" t="s">
        <v>2689</v>
      </c>
      <c r="P3946" s="2" t="s">
        <v>2652</v>
      </c>
      <c r="Q3946" s="2" t="s">
        <v>2649</v>
      </c>
      <c r="R3946" s="3">
        <v>20150</v>
      </c>
      <c r="S3946" s="3">
        <f>I3946*L3946*R3946</f>
        <v>80600</v>
      </c>
      <c r="T3946" s="2">
        <f>M3946+N3946</f>
        <v>2</v>
      </c>
    </row>
    <row r="3947" spans="1:20" x14ac:dyDescent="0.2">
      <c r="A3947" s="2" t="s">
        <v>6611</v>
      </c>
      <c r="B3947" s="2" t="s">
        <v>512</v>
      </c>
      <c r="C3947" s="2" t="s">
        <v>32</v>
      </c>
      <c r="D3947" s="2" t="str">
        <f>INDEX(Hotels!$C$2:$C$49,MATCH(C3947,Hotels!$A$2:$A$49,0))</f>
        <v>Jaipur</v>
      </c>
      <c r="E3947" s="11">
        <v>46072</v>
      </c>
      <c r="F3947" s="11">
        <v>46077</v>
      </c>
      <c r="G3947" s="11">
        <v>46079</v>
      </c>
      <c r="H3947" s="13">
        <f>DATE(YEAR(F3947),MONTH(F3947),1)</f>
        <v>46054</v>
      </c>
      <c r="I3947" s="2">
        <f>G3947-F3947</f>
        <v>2</v>
      </c>
      <c r="J3947" s="2">
        <f>F3947-E3947</f>
        <v>5</v>
      </c>
      <c r="K3947" s="2" t="s">
        <v>2666</v>
      </c>
      <c r="L3947" s="2">
        <v>1</v>
      </c>
      <c r="M3947" s="2">
        <v>2</v>
      </c>
      <c r="N3947" s="2">
        <v>0</v>
      </c>
      <c r="O3947" s="2" t="s">
        <v>2670</v>
      </c>
      <c r="P3947" s="2" t="s">
        <v>2656</v>
      </c>
      <c r="Q3947" s="2" t="s">
        <v>2649</v>
      </c>
      <c r="R3947" s="3">
        <v>16000</v>
      </c>
      <c r="S3947" s="3">
        <f>I3947*L3947*R3947</f>
        <v>32000</v>
      </c>
      <c r="T3947" s="2">
        <f>M3947+N3947</f>
        <v>2</v>
      </c>
    </row>
    <row r="3948" spans="1:20" x14ac:dyDescent="0.2">
      <c r="A3948" s="2" t="s">
        <v>6612</v>
      </c>
      <c r="B3948" s="2" t="s">
        <v>1514</v>
      </c>
      <c r="C3948" s="2" t="s">
        <v>83</v>
      </c>
      <c r="D3948" s="2" t="str">
        <f>INDEX(Hotels!$C$2:$C$49,MATCH(C3948,Hotels!$A$2:$A$49,0))</f>
        <v>Kochi</v>
      </c>
      <c r="E3948" s="11">
        <v>46072</v>
      </c>
      <c r="F3948" s="11">
        <v>46075</v>
      </c>
      <c r="G3948" s="11">
        <v>46077</v>
      </c>
      <c r="H3948" s="13">
        <f>DATE(YEAR(F3948),MONTH(F3948),1)</f>
        <v>46054</v>
      </c>
      <c r="I3948" s="2">
        <f>G3948-F3948</f>
        <v>2</v>
      </c>
      <c r="J3948" s="2">
        <f>F3948-E3948</f>
        <v>3</v>
      </c>
      <c r="K3948" s="2" t="s">
        <v>2655</v>
      </c>
      <c r="L3948" s="2">
        <v>1</v>
      </c>
      <c r="M3948" s="2">
        <v>1</v>
      </c>
      <c r="N3948" s="2">
        <v>0</v>
      </c>
      <c r="O3948" s="2" t="s">
        <v>2670</v>
      </c>
      <c r="P3948" s="2" t="s">
        <v>2656</v>
      </c>
      <c r="Q3948" s="2" t="s">
        <v>2649</v>
      </c>
      <c r="R3948" s="3">
        <v>13900</v>
      </c>
      <c r="S3948" s="3">
        <f>I3948*L3948*R3948</f>
        <v>27800</v>
      </c>
      <c r="T3948" s="2">
        <f>M3948+N3948</f>
        <v>1</v>
      </c>
    </row>
    <row r="3949" spans="1:20" x14ac:dyDescent="0.2">
      <c r="A3949" s="2" t="s">
        <v>6613</v>
      </c>
      <c r="B3949" s="2" t="s">
        <v>2078</v>
      </c>
      <c r="C3949" s="2" t="s">
        <v>26</v>
      </c>
      <c r="D3949" s="2" t="str">
        <f>INDEX(Hotels!$C$2:$C$49,MATCH(C3949,Hotels!$A$2:$A$49,0))</f>
        <v>Jaipur</v>
      </c>
      <c r="E3949" s="11">
        <v>46072</v>
      </c>
      <c r="F3949" s="11">
        <v>46086</v>
      </c>
      <c r="G3949" s="11">
        <v>46088</v>
      </c>
      <c r="H3949" s="13">
        <f>DATE(YEAR(F3949),MONTH(F3949),1)</f>
        <v>46082</v>
      </c>
      <c r="I3949" s="2">
        <f>G3949-F3949</f>
        <v>2</v>
      </c>
      <c r="J3949" s="2">
        <f>F3949-E3949</f>
        <v>14</v>
      </c>
      <c r="K3949" s="2" t="s">
        <v>2668</v>
      </c>
      <c r="L3949" s="2">
        <v>1</v>
      </c>
      <c r="M3949" s="2">
        <v>1</v>
      </c>
      <c r="N3949" s="2">
        <v>1</v>
      </c>
      <c r="O3949" s="2" t="s">
        <v>2647</v>
      </c>
      <c r="P3949" s="2" t="s">
        <v>2652</v>
      </c>
      <c r="Q3949" s="2" t="s">
        <v>2649</v>
      </c>
      <c r="R3949" s="3">
        <v>13000</v>
      </c>
      <c r="S3949" s="3">
        <f>I3949*L3949*R3949</f>
        <v>26000</v>
      </c>
      <c r="T3949" s="2">
        <f>M3949+N3949</f>
        <v>2</v>
      </c>
    </row>
    <row r="3950" spans="1:20" x14ac:dyDescent="0.2">
      <c r="A3950" s="2" t="s">
        <v>6614</v>
      </c>
      <c r="B3950" s="2" t="s">
        <v>2306</v>
      </c>
      <c r="C3950" s="2" t="s">
        <v>19</v>
      </c>
      <c r="D3950" s="2" t="str">
        <f>INDEX(Hotels!$C$2:$C$49,MATCH(C3950,Hotels!$A$2:$A$49,0))</f>
        <v>Goa</v>
      </c>
      <c r="E3950" s="11">
        <v>46072</v>
      </c>
      <c r="F3950" s="11">
        <v>46120</v>
      </c>
      <c r="G3950" s="11">
        <v>46123</v>
      </c>
      <c r="H3950" s="13">
        <f>DATE(YEAR(F3950),MONTH(F3950),1)</f>
        <v>46113</v>
      </c>
      <c r="I3950" s="2">
        <f>G3950-F3950</f>
        <v>3</v>
      </c>
      <c r="J3950" s="2">
        <f>F3950-E3950</f>
        <v>48</v>
      </c>
      <c r="K3950" s="2" t="s">
        <v>2655</v>
      </c>
      <c r="L3950" s="2">
        <v>1</v>
      </c>
      <c r="M3950" s="2">
        <v>2</v>
      </c>
      <c r="N3950" s="2">
        <v>0</v>
      </c>
      <c r="O3950" s="2" t="s">
        <v>2683</v>
      </c>
      <c r="P3950" s="2" t="s">
        <v>2662</v>
      </c>
      <c r="Q3950" s="2" t="s">
        <v>2649</v>
      </c>
      <c r="R3950" s="3">
        <v>7850</v>
      </c>
      <c r="S3950" s="3">
        <f>I3950*L3950*R3950</f>
        <v>23550</v>
      </c>
      <c r="T3950" s="2">
        <f>M3950+N3950</f>
        <v>2</v>
      </c>
    </row>
    <row r="3951" spans="1:20" x14ac:dyDescent="0.2">
      <c r="A3951" s="2" t="s">
        <v>6615</v>
      </c>
      <c r="B3951" s="2" t="s">
        <v>2337</v>
      </c>
      <c r="C3951" s="2" t="s">
        <v>81</v>
      </c>
      <c r="D3951" s="2" t="str">
        <f>INDEX(Hotels!$C$2:$C$49,MATCH(C3951,Hotels!$A$2:$A$49,0))</f>
        <v>Bengaluru</v>
      </c>
      <c r="E3951" s="11">
        <v>46072</v>
      </c>
      <c r="F3951" s="11">
        <v>46091</v>
      </c>
      <c r="G3951" s="11">
        <v>46095</v>
      </c>
      <c r="H3951" s="13">
        <f>DATE(YEAR(F3951),MONTH(F3951),1)</f>
        <v>46082</v>
      </c>
      <c r="I3951" s="2">
        <f>G3951-F3951</f>
        <v>4</v>
      </c>
      <c r="J3951" s="2">
        <f>F3951-E3951</f>
        <v>19</v>
      </c>
      <c r="K3951" s="2" t="s">
        <v>2646</v>
      </c>
      <c r="L3951" s="2">
        <v>1</v>
      </c>
      <c r="M3951" s="2">
        <v>2</v>
      </c>
      <c r="N3951" s="2">
        <v>0</v>
      </c>
      <c r="O3951" s="2" t="s">
        <v>2647</v>
      </c>
      <c r="P3951" s="2" t="s">
        <v>2652</v>
      </c>
      <c r="Q3951" s="2" t="s">
        <v>2664</v>
      </c>
      <c r="R3951" s="3">
        <v>29950</v>
      </c>
      <c r="S3951" s="3">
        <f>I3951*L3951*R3951</f>
        <v>119800</v>
      </c>
      <c r="T3951" s="2">
        <f>M3951+N3951</f>
        <v>2</v>
      </c>
    </row>
    <row r="3952" spans="1:20" x14ac:dyDescent="0.2">
      <c r="A3952" s="2" t="s">
        <v>6616</v>
      </c>
      <c r="B3952" s="2" t="s">
        <v>2448</v>
      </c>
      <c r="C3952" s="2" t="s">
        <v>61</v>
      </c>
      <c r="D3952" s="2" t="str">
        <f>INDEX(Hotels!$C$2:$C$49,MATCH(C3952,Hotels!$A$2:$A$49,0))</f>
        <v>Mumbai</v>
      </c>
      <c r="E3952" s="11">
        <v>46072</v>
      </c>
      <c r="F3952" s="11">
        <v>46077</v>
      </c>
      <c r="G3952" s="11">
        <v>46078</v>
      </c>
      <c r="H3952" s="13">
        <f>DATE(YEAR(F3952),MONTH(F3952),1)</f>
        <v>46054</v>
      </c>
      <c r="I3952" s="2">
        <f>G3952-F3952</f>
        <v>1</v>
      </c>
      <c r="J3952" s="2">
        <f>F3952-E3952</f>
        <v>5</v>
      </c>
      <c r="K3952" s="2" t="s">
        <v>2666</v>
      </c>
      <c r="L3952" s="2">
        <v>1</v>
      </c>
      <c r="M3952" s="2">
        <v>1</v>
      </c>
      <c r="N3952" s="2">
        <v>0</v>
      </c>
      <c r="O3952" s="2" t="s">
        <v>2732</v>
      </c>
      <c r="P3952" s="2" t="s">
        <v>2652</v>
      </c>
      <c r="Q3952" s="2" t="s">
        <v>2649</v>
      </c>
      <c r="R3952" s="3">
        <v>51950</v>
      </c>
      <c r="S3952" s="3">
        <f>I3952*L3952*R3952</f>
        <v>51950</v>
      </c>
      <c r="T3952" s="2">
        <f>M3952+N3952</f>
        <v>1</v>
      </c>
    </row>
    <row r="3953" spans="1:20" x14ac:dyDescent="0.2">
      <c r="A3953" s="2" t="s">
        <v>6617</v>
      </c>
      <c r="B3953" s="2" t="s">
        <v>2528</v>
      </c>
      <c r="C3953" s="2" t="s">
        <v>63</v>
      </c>
      <c r="D3953" s="2" t="str">
        <f>INDEX(Hotels!$C$2:$C$49,MATCH(C3953,Hotels!$A$2:$A$49,0))</f>
        <v>New Delhi</v>
      </c>
      <c r="E3953" s="11">
        <v>46072</v>
      </c>
      <c r="F3953" s="11">
        <v>46137</v>
      </c>
      <c r="G3953" s="11">
        <v>46140</v>
      </c>
      <c r="H3953" s="13">
        <f>DATE(YEAR(F3953),MONTH(F3953),1)</f>
        <v>46113</v>
      </c>
      <c r="I3953" s="2">
        <f>G3953-F3953</f>
        <v>3</v>
      </c>
      <c r="J3953" s="2">
        <f>F3953-E3953</f>
        <v>65</v>
      </c>
      <c r="K3953" s="2" t="s">
        <v>2655</v>
      </c>
      <c r="L3953" s="2">
        <v>1</v>
      </c>
      <c r="M3953" s="2">
        <v>2</v>
      </c>
      <c r="N3953" s="2">
        <v>0</v>
      </c>
      <c r="O3953" s="2" t="s">
        <v>2647</v>
      </c>
      <c r="P3953" s="2" t="s">
        <v>2656</v>
      </c>
      <c r="Q3953" s="2" t="s">
        <v>2664</v>
      </c>
      <c r="R3953" s="3">
        <v>8700</v>
      </c>
      <c r="S3953" s="3">
        <f>I3953*L3953*R3953</f>
        <v>26100</v>
      </c>
      <c r="T3953" s="2">
        <f>M3953+N3953</f>
        <v>2</v>
      </c>
    </row>
    <row r="3954" spans="1:20" x14ac:dyDescent="0.2">
      <c r="A3954" s="2" t="s">
        <v>6618</v>
      </c>
      <c r="B3954" s="2" t="s">
        <v>752</v>
      </c>
      <c r="C3954" s="2" t="s">
        <v>41</v>
      </c>
      <c r="D3954" s="2" t="str">
        <f>INDEX(Hotels!$C$2:$C$49,MATCH(C3954,Hotels!$A$2:$A$49,0))</f>
        <v>Udaipur</v>
      </c>
      <c r="E3954" s="11">
        <v>46073</v>
      </c>
      <c r="F3954" s="11">
        <v>46086</v>
      </c>
      <c r="G3954" s="11">
        <v>46088</v>
      </c>
      <c r="H3954" s="13">
        <f>DATE(YEAR(F3954),MONTH(F3954),1)</f>
        <v>46082</v>
      </c>
      <c r="I3954" s="2">
        <f>G3954-F3954</f>
        <v>2</v>
      </c>
      <c r="J3954" s="2">
        <f>F3954-E3954</f>
        <v>13</v>
      </c>
      <c r="K3954" s="2" t="s">
        <v>2668</v>
      </c>
      <c r="L3954" s="2">
        <v>3</v>
      </c>
      <c r="M3954" s="2">
        <v>6</v>
      </c>
      <c r="N3954" s="2">
        <v>0</v>
      </c>
      <c r="O3954" s="2" t="s">
        <v>2658</v>
      </c>
      <c r="P3954" s="2" t="s">
        <v>2656</v>
      </c>
      <c r="Q3954" s="2" t="s">
        <v>2653</v>
      </c>
      <c r="R3954" s="3">
        <v>4450</v>
      </c>
      <c r="S3954" s="3">
        <f>I3954*L3954*R3954</f>
        <v>26700</v>
      </c>
      <c r="T3954" s="2">
        <f>M3954+N3954</f>
        <v>6</v>
      </c>
    </row>
    <row r="3955" spans="1:20" x14ac:dyDescent="0.2">
      <c r="A3955" s="2" t="s">
        <v>6619</v>
      </c>
      <c r="B3955" s="2" t="s">
        <v>773</v>
      </c>
      <c r="C3955" s="2" t="s">
        <v>118</v>
      </c>
      <c r="D3955" s="2" t="str">
        <f>INDEX(Hotels!$C$2:$C$49,MATCH(C3955,Hotels!$A$2:$A$49,0))</f>
        <v>Rishikesh</v>
      </c>
      <c r="E3955" s="11">
        <v>46073</v>
      </c>
      <c r="F3955" s="11">
        <v>46116</v>
      </c>
      <c r="G3955" s="11">
        <v>46118</v>
      </c>
      <c r="H3955" s="13">
        <f>DATE(YEAR(F3955),MONTH(F3955),1)</f>
        <v>46113</v>
      </c>
      <c r="I3955" s="2">
        <f>G3955-F3955</f>
        <v>2</v>
      </c>
      <c r="J3955" s="2">
        <f>F3955-E3955</f>
        <v>43</v>
      </c>
      <c r="K3955" s="2" t="s">
        <v>2668</v>
      </c>
      <c r="L3955" s="2">
        <v>1</v>
      </c>
      <c r="M3955" s="2">
        <v>2</v>
      </c>
      <c r="N3955" s="2">
        <v>0</v>
      </c>
      <c r="O3955" s="2" t="s">
        <v>2689</v>
      </c>
      <c r="P3955" s="2" t="s">
        <v>2672</v>
      </c>
      <c r="Q3955" s="2" t="s">
        <v>2649</v>
      </c>
      <c r="R3955" s="3">
        <v>9350</v>
      </c>
      <c r="S3955" s="3">
        <f>I3955*L3955*R3955</f>
        <v>18700</v>
      </c>
      <c r="T3955" s="2">
        <f>M3955+N3955</f>
        <v>2</v>
      </c>
    </row>
    <row r="3956" spans="1:20" x14ac:dyDescent="0.2">
      <c r="A3956" s="2" t="s">
        <v>6620</v>
      </c>
      <c r="B3956" s="2" t="s">
        <v>974</v>
      </c>
      <c r="C3956" s="2" t="s">
        <v>125</v>
      </c>
      <c r="D3956" s="2" t="str">
        <f>INDEX(Hotels!$C$2:$C$49,MATCH(C3956,Hotels!$A$2:$A$49,0))</f>
        <v>Varanasi</v>
      </c>
      <c r="E3956" s="11">
        <v>46073</v>
      </c>
      <c r="F3956" s="11">
        <v>46075</v>
      </c>
      <c r="G3956" s="11">
        <v>46076</v>
      </c>
      <c r="H3956" s="13">
        <f>DATE(YEAR(F3956),MONTH(F3956),1)</f>
        <v>46054</v>
      </c>
      <c r="I3956" s="2">
        <f>G3956-F3956</f>
        <v>1</v>
      </c>
      <c r="J3956" s="2">
        <f>F3956-E3956</f>
        <v>2</v>
      </c>
      <c r="K3956" s="2" t="s">
        <v>2668</v>
      </c>
      <c r="L3956" s="2">
        <v>1</v>
      </c>
      <c r="M3956" s="2">
        <v>1</v>
      </c>
      <c r="N3956" s="2">
        <v>0</v>
      </c>
      <c r="O3956" s="2" t="s">
        <v>2732</v>
      </c>
      <c r="P3956" s="2" t="s">
        <v>2659</v>
      </c>
      <c r="Q3956" s="2" t="s">
        <v>2649</v>
      </c>
      <c r="R3956" s="3">
        <v>9750</v>
      </c>
      <c r="S3956" s="3">
        <f>I3956*L3956*R3956</f>
        <v>9750</v>
      </c>
      <c r="T3956" s="2">
        <f>M3956+N3956</f>
        <v>1</v>
      </c>
    </row>
    <row r="3957" spans="1:20" x14ac:dyDescent="0.2">
      <c r="A3957" s="2" t="s">
        <v>6621</v>
      </c>
      <c r="B3957" s="2" t="s">
        <v>1289</v>
      </c>
      <c r="C3957" s="2" t="s">
        <v>118</v>
      </c>
      <c r="D3957" s="2" t="str">
        <f>INDEX(Hotels!$C$2:$C$49,MATCH(C3957,Hotels!$A$2:$A$49,0))</f>
        <v>Rishikesh</v>
      </c>
      <c r="E3957" s="11">
        <v>46073</v>
      </c>
      <c r="F3957" s="11">
        <v>46087</v>
      </c>
      <c r="G3957" s="11">
        <v>46091</v>
      </c>
      <c r="H3957" s="13">
        <f>DATE(YEAR(F3957),MONTH(F3957),1)</f>
        <v>46082</v>
      </c>
      <c r="I3957" s="2">
        <f>G3957-F3957</f>
        <v>4</v>
      </c>
      <c r="J3957" s="2">
        <f>F3957-E3957</f>
        <v>14</v>
      </c>
      <c r="K3957" s="2" t="s">
        <v>2655</v>
      </c>
      <c r="L3957" s="2">
        <v>1</v>
      </c>
      <c r="M3957" s="2">
        <v>3</v>
      </c>
      <c r="N3957" s="2">
        <v>0</v>
      </c>
      <c r="O3957" s="2" t="s">
        <v>2683</v>
      </c>
      <c r="P3957" s="2" t="s">
        <v>2652</v>
      </c>
      <c r="Q3957" s="2" t="s">
        <v>2649</v>
      </c>
      <c r="R3957" s="3">
        <v>11950</v>
      </c>
      <c r="S3957" s="3">
        <f>I3957*L3957*R3957</f>
        <v>47800</v>
      </c>
      <c r="T3957" s="2">
        <f>M3957+N3957</f>
        <v>3</v>
      </c>
    </row>
    <row r="3958" spans="1:20" x14ac:dyDescent="0.2">
      <c r="A3958" s="2" t="s">
        <v>6622</v>
      </c>
      <c r="B3958" s="2" t="s">
        <v>1734</v>
      </c>
      <c r="C3958" s="2" t="s">
        <v>43</v>
      </c>
      <c r="D3958" s="2" t="str">
        <f>INDEX(Hotels!$C$2:$C$49,MATCH(C3958,Hotels!$A$2:$A$49,0))</f>
        <v>Agra</v>
      </c>
      <c r="E3958" s="11">
        <v>46073</v>
      </c>
      <c r="F3958" s="11">
        <v>46073</v>
      </c>
      <c r="G3958" s="11">
        <v>46076</v>
      </c>
      <c r="H3958" s="13">
        <f>DATE(YEAR(F3958),MONTH(F3958),1)</f>
        <v>46054</v>
      </c>
      <c r="I3958" s="2">
        <f>G3958-F3958</f>
        <v>3</v>
      </c>
      <c r="J3958" s="2">
        <f>F3958-E3958</f>
        <v>0</v>
      </c>
      <c r="K3958" s="2" t="s">
        <v>2668</v>
      </c>
      <c r="L3958" s="2">
        <v>1</v>
      </c>
      <c r="M3958" s="2">
        <v>2</v>
      </c>
      <c r="N3958" s="2">
        <v>0</v>
      </c>
      <c r="O3958" s="2" t="s">
        <v>2689</v>
      </c>
      <c r="P3958" s="2" t="s">
        <v>2656</v>
      </c>
      <c r="Q3958" s="2" t="s">
        <v>2649</v>
      </c>
      <c r="R3958" s="3">
        <v>4800</v>
      </c>
      <c r="S3958" s="3">
        <f>I3958*L3958*R3958</f>
        <v>14400</v>
      </c>
      <c r="T3958" s="2">
        <f>M3958+N3958</f>
        <v>2</v>
      </c>
    </row>
    <row r="3959" spans="1:20" x14ac:dyDescent="0.2">
      <c r="A3959" s="2" t="s">
        <v>6623</v>
      </c>
      <c r="B3959" s="2" t="s">
        <v>1907</v>
      </c>
      <c r="C3959" s="2" t="s">
        <v>79</v>
      </c>
      <c r="D3959" s="2" t="str">
        <f>INDEX(Hotels!$C$2:$C$49,MATCH(C3959,Hotels!$A$2:$A$49,0))</f>
        <v>Bengaluru</v>
      </c>
      <c r="E3959" s="11">
        <v>46073</v>
      </c>
      <c r="F3959" s="11">
        <v>46108</v>
      </c>
      <c r="G3959" s="11">
        <v>46112</v>
      </c>
      <c r="H3959" s="13">
        <f>DATE(YEAR(F3959),MONTH(F3959),1)</f>
        <v>46082</v>
      </c>
      <c r="I3959" s="2">
        <f>G3959-F3959</f>
        <v>4</v>
      </c>
      <c r="J3959" s="2">
        <f>F3959-E3959</f>
        <v>35</v>
      </c>
      <c r="K3959" s="2" t="s">
        <v>2655</v>
      </c>
      <c r="L3959" s="2">
        <v>1</v>
      </c>
      <c r="M3959" s="2">
        <v>2</v>
      </c>
      <c r="N3959" s="2">
        <v>0</v>
      </c>
      <c r="O3959" s="2" t="s">
        <v>2670</v>
      </c>
      <c r="P3959" s="2" t="s">
        <v>2672</v>
      </c>
      <c r="Q3959" s="2" t="s">
        <v>2649</v>
      </c>
      <c r="R3959" s="3">
        <v>6400</v>
      </c>
      <c r="S3959" s="3">
        <f>I3959*L3959*R3959</f>
        <v>25600</v>
      </c>
      <c r="T3959" s="2">
        <f>M3959+N3959</f>
        <v>2</v>
      </c>
    </row>
    <row r="3960" spans="1:20" x14ac:dyDescent="0.2">
      <c r="A3960" s="2" t="s">
        <v>6624</v>
      </c>
      <c r="B3960" s="2" t="s">
        <v>2387</v>
      </c>
      <c r="C3960" s="2" t="s">
        <v>69</v>
      </c>
      <c r="D3960" s="2" t="str">
        <f>INDEX(Hotels!$C$2:$C$49,MATCH(C3960,Hotels!$A$2:$A$49,0))</f>
        <v>New Delhi</v>
      </c>
      <c r="E3960" s="11">
        <v>46073</v>
      </c>
      <c r="F3960" s="11">
        <v>46086</v>
      </c>
      <c r="G3960" s="11">
        <v>46089</v>
      </c>
      <c r="H3960" s="13">
        <f>DATE(YEAR(F3960),MONTH(F3960),1)</f>
        <v>46082</v>
      </c>
      <c r="I3960" s="2">
        <f>G3960-F3960</f>
        <v>3</v>
      </c>
      <c r="J3960" s="2">
        <f>F3960-E3960</f>
        <v>13</v>
      </c>
      <c r="K3960" s="2" t="s">
        <v>2666</v>
      </c>
      <c r="L3960" s="2">
        <v>1</v>
      </c>
      <c r="M3960" s="2">
        <v>2</v>
      </c>
      <c r="N3960" s="2">
        <v>3</v>
      </c>
      <c r="O3960" s="2" t="s">
        <v>2683</v>
      </c>
      <c r="P3960" s="2" t="s">
        <v>2659</v>
      </c>
      <c r="Q3960" s="2" t="s">
        <v>2653</v>
      </c>
      <c r="R3960" s="3">
        <v>45950</v>
      </c>
      <c r="S3960" s="3">
        <f>I3960*L3960*R3960</f>
        <v>137850</v>
      </c>
      <c r="T3960" s="2">
        <f>M3960+N3960</f>
        <v>5</v>
      </c>
    </row>
    <row r="3961" spans="1:20" x14ac:dyDescent="0.2">
      <c r="A3961" s="2" t="s">
        <v>6625</v>
      </c>
      <c r="B3961" s="2" t="s">
        <v>2402</v>
      </c>
      <c r="C3961" s="2" t="s">
        <v>127</v>
      </c>
      <c r="D3961" s="2" t="str">
        <f>INDEX(Hotels!$C$2:$C$49,MATCH(C3961,Hotels!$A$2:$A$49,0))</f>
        <v>Varanasi</v>
      </c>
      <c r="E3961" s="11">
        <v>46073</v>
      </c>
      <c r="F3961" s="11">
        <v>46085</v>
      </c>
      <c r="G3961" s="11">
        <v>46087</v>
      </c>
      <c r="H3961" s="13">
        <f>DATE(YEAR(F3961),MONTH(F3961),1)</f>
        <v>46082</v>
      </c>
      <c r="I3961" s="2">
        <f>G3961-F3961</f>
        <v>2</v>
      </c>
      <c r="J3961" s="2">
        <f>F3961-E3961</f>
        <v>12</v>
      </c>
      <c r="K3961" s="2" t="s">
        <v>2655</v>
      </c>
      <c r="L3961" s="2">
        <v>4</v>
      </c>
      <c r="M3961" s="2">
        <v>8</v>
      </c>
      <c r="N3961" s="2">
        <v>0</v>
      </c>
      <c r="O3961" s="2" t="s">
        <v>2658</v>
      </c>
      <c r="P3961" s="2" t="s">
        <v>2652</v>
      </c>
      <c r="Q3961" s="2" t="s">
        <v>2649</v>
      </c>
      <c r="R3961" s="3">
        <v>6100</v>
      </c>
      <c r="S3961" s="3">
        <f>I3961*L3961*R3961</f>
        <v>48800</v>
      </c>
      <c r="T3961" s="2">
        <f>M3961+N3961</f>
        <v>8</v>
      </c>
    </row>
    <row r="3962" spans="1:20" x14ac:dyDescent="0.2">
      <c r="A3962" s="2" t="s">
        <v>6626</v>
      </c>
      <c r="B3962" s="2" t="s">
        <v>691</v>
      </c>
      <c r="C3962" s="2" t="s">
        <v>127</v>
      </c>
      <c r="D3962" s="2" t="str">
        <f>INDEX(Hotels!$C$2:$C$49,MATCH(C3962,Hotels!$A$2:$A$49,0))</f>
        <v>Varanasi</v>
      </c>
      <c r="E3962" s="11">
        <v>46074</v>
      </c>
      <c r="F3962" s="11">
        <v>46148</v>
      </c>
      <c r="G3962" s="11">
        <v>46152</v>
      </c>
      <c r="H3962" s="13">
        <f>DATE(YEAR(F3962),MONTH(F3962),1)</f>
        <v>46143</v>
      </c>
      <c r="I3962" s="2">
        <f>G3962-F3962</f>
        <v>4</v>
      </c>
      <c r="J3962" s="2">
        <f>F3962-E3962</f>
        <v>74</v>
      </c>
      <c r="K3962" s="2" t="s">
        <v>2655</v>
      </c>
      <c r="L3962" s="2">
        <v>2</v>
      </c>
      <c r="M3962" s="2">
        <v>4</v>
      </c>
      <c r="N3962" s="2">
        <v>0</v>
      </c>
      <c r="O3962" s="2" t="s">
        <v>2670</v>
      </c>
      <c r="P3962" s="2" t="s">
        <v>2656</v>
      </c>
      <c r="Q3962" s="2" t="s">
        <v>2653</v>
      </c>
      <c r="R3962" s="3">
        <v>5600</v>
      </c>
      <c r="S3962" s="3">
        <f>I3962*L3962*R3962</f>
        <v>44800</v>
      </c>
      <c r="T3962" s="2">
        <f>M3962+N3962</f>
        <v>4</v>
      </c>
    </row>
    <row r="3963" spans="1:20" x14ac:dyDescent="0.2">
      <c r="A3963" s="2" t="s">
        <v>6627</v>
      </c>
      <c r="B3963" s="2" t="s">
        <v>882</v>
      </c>
      <c r="C3963" s="2" t="s">
        <v>106</v>
      </c>
      <c r="D3963" s="2" t="str">
        <f>INDEX(Hotels!$C$2:$C$49,MATCH(C3963,Hotels!$A$2:$A$49,0))</f>
        <v>Manali</v>
      </c>
      <c r="E3963" s="11">
        <v>46074</v>
      </c>
      <c r="F3963" s="11">
        <v>46202</v>
      </c>
      <c r="G3963" s="11">
        <v>46205</v>
      </c>
      <c r="H3963" s="13">
        <f>DATE(YEAR(F3963),MONTH(F3963),1)</f>
        <v>46174</v>
      </c>
      <c r="I3963" s="2">
        <f>G3963-F3963</f>
        <v>3</v>
      </c>
      <c r="J3963" s="2">
        <f>F3963-E3963</f>
        <v>128</v>
      </c>
      <c r="K3963" s="2" t="s">
        <v>2668</v>
      </c>
      <c r="L3963" s="2">
        <v>3</v>
      </c>
      <c r="M3963" s="2">
        <v>6</v>
      </c>
      <c r="N3963" s="2">
        <v>0</v>
      </c>
      <c r="O3963" s="2" t="s">
        <v>2651</v>
      </c>
      <c r="P3963" s="2" t="s">
        <v>2656</v>
      </c>
      <c r="Q3963" s="2" t="s">
        <v>2649</v>
      </c>
      <c r="R3963" s="3">
        <v>6350</v>
      </c>
      <c r="S3963" s="3">
        <f>I3963*L3963*R3963</f>
        <v>57150</v>
      </c>
      <c r="T3963" s="2">
        <f>M3963+N3963</f>
        <v>6</v>
      </c>
    </row>
    <row r="3964" spans="1:20" x14ac:dyDescent="0.2">
      <c r="A3964" s="2" t="s">
        <v>6628</v>
      </c>
      <c r="B3964" s="2" t="s">
        <v>974</v>
      </c>
      <c r="C3964" s="2" t="s">
        <v>69</v>
      </c>
      <c r="D3964" s="2" t="str">
        <f>INDEX(Hotels!$C$2:$C$49,MATCH(C3964,Hotels!$A$2:$A$49,0))</f>
        <v>New Delhi</v>
      </c>
      <c r="E3964" s="11">
        <v>46074</v>
      </c>
      <c r="F3964" s="11">
        <v>46078</v>
      </c>
      <c r="G3964" s="11">
        <v>46080</v>
      </c>
      <c r="H3964" s="13">
        <f>DATE(YEAR(F3964),MONTH(F3964),1)</f>
        <v>46054</v>
      </c>
      <c r="I3964" s="2">
        <f>G3964-F3964</f>
        <v>2</v>
      </c>
      <c r="J3964" s="2">
        <f>F3964-E3964</f>
        <v>4</v>
      </c>
      <c r="K3964" s="2" t="s">
        <v>2668</v>
      </c>
      <c r="L3964" s="2">
        <v>1</v>
      </c>
      <c r="M3964" s="2">
        <v>1</v>
      </c>
      <c r="N3964" s="2">
        <v>0</v>
      </c>
      <c r="O3964" s="2" t="s">
        <v>2683</v>
      </c>
      <c r="P3964" s="2" t="s">
        <v>2652</v>
      </c>
      <c r="Q3964" s="2" t="s">
        <v>2649</v>
      </c>
      <c r="R3964" s="3">
        <v>17450</v>
      </c>
      <c r="S3964" s="3">
        <f>I3964*L3964*R3964</f>
        <v>34900</v>
      </c>
      <c r="T3964" s="2">
        <f>M3964+N3964</f>
        <v>1</v>
      </c>
    </row>
    <row r="3965" spans="1:20" x14ac:dyDescent="0.2">
      <c r="A3965" s="2" t="s">
        <v>6629</v>
      </c>
      <c r="B3965" s="2" t="s">
        <v>1002</v>
      </c>
      <c r="C3965" s="2" t="s">
        <v>19</v>
      </c>
      <c r="D3965" s="2" t="str">
        <f>INDEX(Hotels!$C$2:$C$49,MATCH(C3965,Hotels!$A$2:$A$49,0))</f>
        <v>Goa</v>
      </c>
      <c r="E3965" s="11">
        <v>46074</v>
      </c>
      <c r="F3965" s="11">
        <v>46123</v>
      </c>
      <c r="G3965" s="11">
        <v>46128</v>
      </c>
      <c r="H3965" s="13">
        <f>DATE(YEAR(F3965),MONTH(F3965),1)</f>
        <v>46113</v>
      </c>
      <c r="I3965" s="2">
        <f>G3965-F3965</f>
        <v>5</v>
      </c>
      <c r="J3965" s="2">
        <f>F3965-E3965</f>
        <v>49</v>
      </c>
      <c r="K3965" s="2" t="s">
        <v>2668</v>
      </c>
      <c r="L3965" s="2">
        <v>1</v>
      </c>
      <c r="M3965" s="2">
        <v>2</v>
      </c>
      <c r="N3965" s="2">
        <v>0</v>
      </c>
      <c r="O3965" s="2" t="s">
        <v>2647</v>
      </c>
      <c r="P3965" s="2" t="s">
        <v>2672</v>
      </c>
      <c r="Q3965" s="2" t="s">
        <v>2653</v>
      </c>
      <c r="R3965" s="3">
        <v>5750</v>
      </c>
      <c r="S3965" s="3">
        <f>I3965*L3965*R3965</f>
        <v>28750</v>
      </c>
      <c r="T3965" s="2">
        <f>M3965+N3965</f>
        <v>2</v>
      </c>
    </row>
    <row r="3966" spans="1:20" x14ac:dyDescent="0.2">
      <c r="A3966" s="2" t="s">
        <v>6630</v>
      </c>
      <c r="B3966" s="2" t="s">
        <v>1513</v>
      </c>
      <c r="C3966" s="2" t="s">
        <v>112</v>
      </c>
      <c r="D3966" s="2" t="str">
        <f>INDEX(Hotels!$C$2:$C$49,MATCH(C3966,Hotels!$A$2:$A$49,0))</f>
        <v>Rishikesh</v>
      </c>
      <c r="E3966" s="11">
        <v>46074</v>
      </c>
      <c r="F3966" s="11">
        <v>46097</v>
      </c>
      <c r="G3966" s="11">
        <v>46101</v>
      </c>
      <c r="H3966" s="13">
        <f>DATE(YEAR(F3966),MONTH(F3966),1)</f>
        <v>46082</v>
      </c>
      <c r="I3966" s="2">
        <f>G3966-F3966</f>
        <v>4</v>
      </c>
      <c r="J3966" s="2">
        <f>F3966-E3966</f>
        <v>23</v>
      </c>
      <c r="K3966" s="2" t="s">
        <v>2668</v>
      </c>
      <c r="L3966" s="2">
        <v>1</v>
      </c>
      <c r="M3966" s="2">
        <v>2</v>
      </c>
      <c r="N3966" s="2">
        <v>0</v>
      </c>
      <c r="O3966" s="2" t="s">
        <v>2647</v>
      </c>
      <c r="P3966" s="2" t="s">
        <v>2662</v>
      </c>
      <c r="Q3966" s="2" t="s">
        <v>2649</v>
      </c>
      <c r="R3966" s="3">
        <v>5200</v>
      </c>
      <c r="S3966" s="3">
        <f>I3966*L3966*R3966</f>
        <v>20800</v>
      </c>
      <c r="T3966" s="2">
        <f>M3966+N3966</f>
        <v>2</v>
      </c>
    </row>
    <row r="3967" spans="1:20" x14ac:dyDescent="0.2">
      <c r="A3967" s="2" t="s">
        <v>6631</v>
      </c>
      <c r="B3967" s="2" t="s">
        <v>2197</v>
      </c>
      <c r="C3967" s="2" t="s">
        <v>112</v>
      </c>
      <c r="D3967" s="2" t="str">
        <f>INDEX(Hotels!$C$2:$C$49,MATCH(C3967,Hotels!$A$2:$A$49,0))</f>
        <v>Rishikesh</v>
      </c>
      <c r="E3967" s="11">
        <v>46074</v>
      </c>
      <c r="F3967" s="11">
        <v>46105</v>
      </c>
      <c r="G3967" s="11">
        <v>46108</v>
      </c>
      <c r="H3967" s="13">
        <f>DATE(YEAR(F3967),MONTH(F3967),1)</f>
        <v>46082</v>
      </c>
      <c r="I3967" s="2">
        <f>G3967-F3967</f>
        <v>3</v>
      </c>
      <c r="J3967" s="2">
        <f>F3967-E3967</f>
        <v>31</v>
      </c>
      <c r="K3967" s="2" t="s">
        <v>2655</v>
      </c>
      <c r="L3967" s="2">
        <v>1</v>
      </c>
      <c r="M3967" s="2">
        <v>2</v>
      </c>
      <c r="N3967" s="2">
        <v>1</v>
      </c>
      <c r="O3967" s="2" t="s">
        <v>2658</v>
      </c>
      <c r="P3967" s="2" t="s">
        <v>2652</v>
      </c>
      <c r="Q3967" s="2" t="s">
        <v>2649</v>
      </c>
      <c r="R3967" s="3">
        <v>7300</v>
      </c>
      <c r="S3967" s="3">
        <f>I3967*L3967*R3967</f>
        <v>21900</v>
      </c>
      <c r="T3967" s="2">
        <f>M3967+N3967</f>
        <v>3</v>
      </c>
    </row>
    <row r="3968" spans="1:20" x14ac:dyDescent="0.2">
      <c r="A3968" s="2" t="s">
        <v>6632</v>
      </c>
      <c r="B3968" s="2" t="s">
        <v>2384</v>
      </c>
      <c r="C3968" s="2" t="s">
        <v>43</v>
      </c>
      <c r="D3968" s="2" t="str">
        <f>INDEX(Hotels!$C$2:$C$49,MATCH(C3968,Hotels!$A$2:$A$49,0))</f>
        <v>Agra</v>
      </c>
      <c r="E3968" s="11">
        <v>46074</v>
      </c>
      <c r="F3968" s="11">
        <v>46100</v>
      </c>
      <c r="G3968" s="11">
        <v>46105</v>
      </c>
      <c r="H3968" s="13">
        <f>DATE(YEAR(F3968),MONTH(F3968),1)</f>
        <v>46082</v>
      </c>
      <c r="I3968" s="2">
        <f>G3968-F3968</f>
        <v>5</v>
      </c>
      <c r="J3968" s="2">
        <f>F3968-E3968</f>
        <v>26</v>
      </c>
      <c r="K3968" s="2" t="s">
        <v>2655</v>
      </c>
      <c r="L3968" s="2">
        <v>1</v>
      </c>
      <c r="M3968" s="2">
        <v>1</v>
      </c>
      <c r="N3968" s="2">
        <v>0</v>
      </c>
      <c r="O3968" s="2" t="s">
        <v>2689</v>
      </c>
      <c r="P3968" s="2" t="s">
        <v>2672</v>
      </c>
      <c r="Q3968" s="2" t="s">
        <v>2653</v>
      </c>
      <c r="R3968" s="3">
        <v>6050</v>
      </c>
      <c r="S3968" s="3">
        <f>I3968*L3968*R3968</f>
        <v>30250</v>
      </c>
      <c r="T3968" s="2">
        <f>M3968+N3968</f>
        <v>1</v>
      </c>
    </row>
    <row r="3969" spans="1:20" x14ac:dyDescent="0.2">
      <c r="A3969" s="2" t="s">
        <v>6633</v>
      </c>
      <c r="B3969" s="2" t="s">
        <v>2590</v>
      </c>
      <c r="C3969" s="2" t="s">
        <v>37</v>
      </c>
      <c r="D3969" s="2" t="str">
        <f>INDEX(Hotels!$C$2:$C$49,MATCH(C3969,Hotels!$A$2:$A$49,0))</f>
        <v>Udaipur</v>
      </c>
      <c r="E3969" s="11">
        <v>46074</v>
      </c>
      <c r="F3969" s="11">
        <v>46076</v>
      </c>
      <c r="G3969" s="11">
        <v>46079</v>
      </c>
      <c r="H3969" s="13">
        <f>DATE(YEAR(F3969),MONTH(F3969),1)</f>
        <v>46054</v>
      </c>
      <c r="I3969" s="2">
        <f>G3969-F3969</f>
        <v>3</v>
      </c>
      <c r="J3969" s="2">
        <f>F3969-E3969</f>
        <v>2</v>
      </c>
      <c r="K3969" s="2" t="s">
        <v>2655</v>
      </c>
      <c r="L3969" s="2">
        <v>1</v>
      </c>
      <c r="M3969" s="2">
        <v>2</v>
      </c>
      <c r="N3969" s="2">
        <v>0</v>
      </c>
      <c r="O3969" s="2" t="s">
        <v>2689</v>
      </c>
      <c r="P3969" s="2" t="s">
        <v>2656</v>
      </c>
      <c r="Q3969" s="2" t="s">
        <v>2649</v>
      </c>
      <c r="R3969" s="3">
        <v>18000</v>
      </c>
      <c r="S3969" s="3">
        <f>I3969*L3969*R3969</f>
        <v>54000</v>
      </c>
      <c r="T3969" s="2">
        <f>M3969+N3969</f>
        <v>2</v>
      </c>
    </row>
    <row r="3970" spans="1:20" x14ac:dyDescent="0.2">
      <c r="A3970" s="2" t="s">
        <v>6634</v>
      </c>
      <c r="B3970" s="2" t="s">
        <v>746</v>
      </c>
      <c r="C3970" s="2" t="s">
        <v>79</v>
      </c>
      <c r="D3970" s="2" t="str">
        <f>INDEX(Hotels!$C$2:$C$49,MATCH(C3970,Hotels!$A$2:$A$49,0))</f>
        <v>Bengaluru</v>
      </c>
      <c r="E3970" s="11">
        <v>46075</v>
      </c>
      <c r="F3970" s="11">
        <v>46092</v>
      </c>
      <c r="G3970" s="11">
        <v>46093</v>
      </c>
      <c r="H3970" s="13">
        <f>DATE(YEAR(F3970),MONTH(F3970),1)</f>
        <v>46082</v>
      </c>
      <c r="I3970" s="2">
        <f>G3970-F3970</f>
        <v>1</v>
      </c>
      <c r="J3970" s="2">
        <f>F3970-E3970</f>
        <v>17</v>
      </c>
      <c r="K3970" s="2" t="s">
        <v>2668</v>
      </c>
      <c r="L3970" s="2">
        <v>1</v>
      </c>
      <c r="M3970" s="2">
        <v>1</v>
      </c>
      <c r="N3970" s="2">
        <v>0</v>
      </c>
      <c r="O3970" s="2" t="s">
        <v>2732</v>
      </c>
      <c r="P3970" s="2" t="s">
        <v>2652</v>
      </c>
      <c r="Q3970" s="2" t="s">
        <v>2649</v>
      </c>
      <c r="R3970" s="3">
        <v>5150</v>
      </c>
      <c r="S3970" s="3">
        <f>I3970*L3970*R3970</f>
        <v>5150</v>
      </c>
      <c r="T3970" s="2">
        <f>M3970+N3970</f>
        <v>1</v>
      </c>
    </row>
    <row r="3971" spans="1:20" x14ac:dyDescent="0.2">
      <c r="A3971" s="2" t="s">
        <v>6635</v>
      </c>
      <c r="B3971" s="2" t="s">
        <v>974</v>
      </c>
      <c r="C3971" s="2" t="s">
        <v>122</v>
      </c>
      <c r="D3971" s="2" t="str">
        <f>INDEX(Hotels!$C$2:$C$49,MATCH(C3971,Hotels!$A$2:$A$49,0))</f>
        <v>Varanasi</v>
      </c>
      <c r="E3971" s="11">
        <v>46075</v>
      </c>
      <c r="F3971" s="11">
        <v>46080</v>
      </c>
      <c r="G3971" s="11">
        <v>46082</v>
      </c>
      <c r="H3971" s="13">
        <f>DATE(YEAR(F3971),MONTH(F3971),1)</f>
        <v>46054</v>
      </c>
      <c r="I3971" s="2">
        <f>G3971-F3971</f>
        <v>2</v>
      </c>
      <c r="J3971" s="2">
        <f>F3971-E3971</f>
        <v>5</v>
      </c>
      <c r="K3971" s="2" t="s">
        <v>2655</v>
      </c>
      <c r="L3971" s="2">
        <v>1</v>
      </c>
      <c r="M3971" s="2">
        <v>2</v>
      </c>
      <c r="N3971" s="2">
        <v>0</v>
      </c>
      <c r="O3971" s="2" t="s">
        <v>2732</v>
      </c>
      <c r="P3971" s="2" t="s">
        <v>2662</v>
      </c>
      <c r="Q3971" s="2" t="s">
        <v>2649</v>
      </c>
      <c r="R3971" s="3">
        <v>3450</v>
      </c>
      <c r="S3971" s="3">
        <f>I3971*L3971*R3971</f>
        <v>6900</v>
      </c>
      <c r="T3971" s="2">
        <f>M3971+N3971</f>
        <v>2</v>
      </c>
    </row>
    <row r="3972" spans="1:20" x14ac:dyDescent="0.2">
      <c r="A3972" s="2" t="s">
        <v>6636</v>
      </c>
      <c r="B3972" s="2" t="s">
        <v>1422</v>
      </c>
      <c r="C3972" s="2" t="s">
        <v>73</v>
      </c>
      <c r="D3972" s="2" t="str">
        <f>INDEX(Hotels!$C$2:$C$49,MATCH(C3972,Hotels!$A$2:$A$49,0))</f>
        <v>Bengaluru</v>
      </c>
      <c r="E3972" s="11">
        <v>46075</v>
      </c>
      <c r="F3972" s="11">
        <v>46093</v>
      </c>
      <c r="G3972" s="11">
        <v>46096</v>
      </c>
      <c r="H3972" s="13">
        <f>DATE(YEAR(F3972),MONTH(F3972),1)</f>
        <v>46082</v>
      </c>
      <c r="I3972" s="2">
        <f>G3972-F3972</f>
        <v>3</v>
      </c>
      <c r="J3972" s="2">
        <f>F3972-E3972</f>
        <v>18</v>
      </c>
      <c r="K3972" s="2" t="s">
        <v>2668</v>
      </c>
      <c r="L3972" s="2">
        <v>1</v>
      </c>
      <c r="M3972" s="2">
        <v>3</v>
      </c>
      <c r="N3972" s="2">
        <v>0</v>
      </c>
      <c r="O3972" s="2" t="s">
        <v>2651</v>
      </c>
      <c r="P3972" s="2" t="s">
        <v>2652</v>
      </c>
      <c r="Q3972" s="2" t="s">
        <v>2649</v>
      </c>
      <c r="R3972" s="3">
        <v>8350</v>
      </c>
      <c r="S3972" s="3">
        <f>I3972*L3972*R3972</f>
        <v>25050</v>
      </c>
      <c r="T3972" s="2">
        <f>M3972+N3972</f>
        <v>3</v>
      </c>
    </row>
    <row r="3973" spans="1:20" x14ac:dyDescent="0.2">
      <c r="A3973" s="2" t="s">
        <v>6637</v>
      </c>
      <c r="B3973" s="2" t="s">
        <v>1511</v>
      </c>
      <c r="C3973" s="2" t="s">
        <v>108</v>
      </c>
      <c r="D3973" s="2" t="str">
        <f>INDEX(Hotels!$C$2:$C$49,MATCH(C3973,Hotels!$A$2:$A$49,0))</f>
        <v>Manali</v>
      </c>
      <c r="E3973" s="11">
        <v>46075</v>
      </c>
      <c r="F3973" s="11">
        <v>46155</v>
      </c>
      <c r="G3973" s="11">
        <v>46161</v>
      </c>
      <c r="H3973" s="13">
        <f>DATE(YEAR(F3973),MONTH(F3973),1)</f>
        <v>46143</v>
      </c>
      <c r="I3973" s="2">
        <f>G3973-F3973</f>
        <v>6</v>
      </c>
      <c r="J3973" s="2">
        <f>F3973-E3973</f>
        <v>80</v>
      </c>
      <c r="K3973" s="2" t="s">
        <v>2646</v>
      </c>
      <c r="L3973" s="2">
        <v>1</v>
      </c>
      <c r="M3973" s="2">
        <v>2</v>
      </c>
      <c r="N3973" s="2">
        <v>2</v>
      </c>
      <c r="O3973" s="2" t="s">
        <v>2647</v>
      </c>
      <c r="P3973" s="2" t="s">
        <v>2652</v>
      </c>
      <c r="Q3973" s="2" t="s">
        <v>2649</v>
      </c>
      <c r="R3973" s="3">
        <v>21900</v>
      </c>
      <c r="S3973" s="3">
        <f>I3973*L3973*R3973</f>
        <v>131400</v>
      </c>
      <c r="T3973" s="2">
        <f>M3973+N3973</f>
        <v>4</v>
      </c>
    </row>
    <row r="3974" spans="1:20" x14ac:dyDescent="0.2">
      <c r="A3974" s="2" t="s">
        <v>6638</v>
      </c>
      <c r="B3974" s="2" t="s">
        <v>1526</v>
      </c>
      <c r="C3974" s="2" t="s">
        <v>101</v>
      </c>
      <c r="D3974" s="2" t="str">
        <f>INDEX(Hotels!$C$2:$C$49,MATCH(C3974,Hotels!$A$2:$A$49,0))</f>
        <v>Shimla</v>
      </c>
      <c r="E3974" s="11">
        <v>46075</v>
      </c>
      <c r="F3974" s="11">
        <v>46093</v>
      </c>
      <c r="G3974" s="11">
        <v>46098</v>
      </c>
      <c r="H3974" s="13">
        <f>DATE(YEAR(F3974),MONTH(F3974),1)</f>
        <v>46082</v>
      </c>
      <c r="I3974" s="2">
        <f>G3974-F3974</f>
        <v>5</v>
      </c>
      <c r="J3974" s="2">
        <f>F3974-E3974</f>
        <v>18</v>
      </c>
      <c r="K3974" s="2" t="s">
        <v>2668</v>
      </c>
      <c r="L3974" s="2">
        <v>1</v>
      </c>
      <c r="M3974" s="2">
        <v>2</v>
      </c>
      <c r="N3974" s="2">
        <v>0</v>
      </c>
      <c r="O3974" s="2" t="s">
        <v>2647</v>
      </c>
      <c r="P3974" s="2" t="s">
        <v>2648</v>
      </c>
      <c r="Q3974" s="2" t="s">
        <v>2653</v>
      </c>
      <c r="R3974" s="3">
        <v>4850</v>
      </c>
      <c r="S3974" s="3">
        <f>I3974*L3974*R3974</f>
        <v>24250</v>
      </c>
      <c r="T3974" s="2">
        <f>M3974+N3974</f>
        <v>2</v>
      </c>
    </row>
    <row r="3975" spans="1:20" x14ac:dyDescent="0.2">
      <c r="A3975" s="2" t="s">
        <v>6639</v>
      </c>
      <c r="B3975" s="2" t="s">
        <v>1771</v>
      </c>
      <c r="C3975" s="2" t="s">
        <v>69</v>
      </c>
      <c r="D3975" s="2" t="str">
        <f>INDEX(Hotels!$C$2:$C$49,MATCH(C3975,Hotels!$A$2:$A$49,0))</f>
        <v>New Delhi</v>
      </c>
      <c r="E3975" s="11">
        <v>46075</v>
      </c>
      <c r="F3975" s="11">
        <v>46080</v>
      </c>
      <c r="G3975" s="11">
        <v>46083</v>
      </c>
      <c r="H3975" s="13">
        <f>DATE(YEAR(F3975),MONTH(F3975),1)</f>
        <v>46054</v>
      </c>
      <c r="I3975" s="2">
        <f>G3975-F3975</f>
        <v>3</v>
      </c>
      <c r="J3975" s="2">
        <f>F3975-E3975</f>
        <v>5</v>
      </c>
      <c r="K3975" s="2" t="s">
        <v>2668</v>
      </c>
      <c r="L3975" s="2">
        <v>1</v>
      </c>
      <c r="M3975" s="2">
        <v>2</v>
      </c>
      <c r="N3975" s="2">
        <v>0</v>
      </c>
      <c r="O3975" s="2" t="s">
        <v>2732</v>
      </c>
      <c r="P3975" s="2" t="s">
        <v>2648</v>
      </c>
      <c r="Q3975" s="2" t="s">
        <v>2649</v>
      </c>
      <c r="R3975" s="3">
        <v>16900</v>
      </c>
      <c r="S3975" s="3">
        <f>I3975*L3975*R3975</f>
        <v>50700</v>
      </c>
      <c r="T3975" s="2">
        <f>M3975+N3975</f>
        <v>2</v>
      </c>
    </row>
    <row r="3976" spans="1:20" x14ac:dyDescent="0.2">
      <c r="A3976" s="2" t="s">
        <v>6640</v>
      </c>
      <c r="B3976" s="2" t="s">
        <v>1921</v>
      </c>
      <c r="C3976" s="2" t="s">
        <v>29</v>
      </c>
      <c r="D3976" s="2" t="str">
        <f>INDEX(Hotels!$C$2:$C$49,MATCH(C3976,Hotels!$A$2:$A$49,0))</f>
        <v>Jaipur</v>
      </c>
      <c r="E3976" s="11">
        <v>46075</v>
      </c>
      <c r="F3976" s="11">
        <v>46129</v>
      </c>
      <c r="G3976" s="11">
        <v>46131</v>
      </c>
      <c r="H3976" s="13">
        <f>DATE(YEAR(F3976),MONTH(F3976),1)</f>
        <v>46113</v>
      </c>
      <c r="I3976" s="2">
        <f>G3976-F3976</f>
        <v>2</v>
      </c>
      <c r="J3976" s="2">
        <f>F3976-E3976</f>
        <v>54</v>
      </c>
      <c r="K3976" s="2" t="s">
        <v>2646</v>
      </c>
      <c r="L3976" s="2">
        <v>1</v>
      </c>
      <c r="M3976" s="2">
        <v>2</v>
      </c>
      <c r="N3976" s="2">
        <v>0</v>
      </c>
      <c r="O3976" s="2" t="s">
        <v>2670</v>
      </c>
      <c r="P3976" s="2" t="s">
        <v>2656</v>
      </c>
      <c r="Q3976" s="2" t="s">
        <v>2649</v>
      </c>
      <c r="R3976" s="3">
        <v>11000</v>
      </c>
      <c r="S3976" s="3">
        <f>I3976*L3976*R3976</f>
        <v>22000</v>
      </c>
      <c r="T3976" s="2">
        <f>M3976+N3976</f>
        <v>2</v>
      </c>
    </row>
    <row r="3977" spans="1:20" x14ac:dyDescent="0.2">
      <c r="A3977" s="2" t="s">
        <v>6641</v>
      </c>
      <c r="B3977" s="2" t="s">
        <v>2118</v>
      </c>
      <c r="C3977" s="2" t="s">
        <v>93</v>
      </c>
      <c r="D3977" s="2" t="str">
        <f>INDEX(Hotels!$C$2:$C$49,MATCH(C3977,Hotels!$A$2:$A$49,0))</f>
        <v>Shimla</v>
      </c>
      <c r="E3977" s="11">
        <v>46075</v>
      </c>
      <c r="F3977" s="11">
        <v>46101</v>
      </c>
      <c r="G3977" s="11">
        <v>46105</v>
      </c>
      <c r="H3977" s="13">
        <f>DATE(YEAR(F3977),MONTH(F3977),1)</f>
        <v>46082</v>
      </c>
      <c r="I3977" s="2">
        <f>G3977-F3977</f>
        <v>4</v>
      </c>
      <c r="J3977" s="2">
        <f>F3977-E3977</f>
        <v>26</v>
      </c>
      <c r="K3977" s="2" t="s">
        <v>2655</v>
      </c>
      <c r="L3977" s="2">
        <v>1</v>
      </c>
      <c r="M3977" s="2">
        <v>2</v>
      </c>
      <c r="N3977" s="2">
        <v>2</v>
      </c>
      <c r="O3977" s="2" t="s">
        <v>2683</v>
      </c>
      <c r="P3977" s="2" t="s">
        <v>2659</v>
      </c>
      <c r="Q3977" s="2" t="s">
        <v>2653</v>
      </c>
      <c r="R3977" s="3">
        <v>5200</v>
      </c>
      <c r="S3977" s="3">
        <f>I3977*L3977*R3977</f>
        <v>20800</v>
      </c>
      <c r="T3977" s="2">
        <f>M3977+N3977</f>
        <v>4</v>
      </c>
    </row>
    <row r="3978" spans="1:20" x14ac:dyDescent="0.2">
      <c r="A3978" s="2" t="s">
        <v>6642</v>
      </c>
      <c r="B3978" s="2" t="s">
        <v>187</v>
      </c>
      <c r="C3978" s="2" t="s">
        <v>89</v>
      </c>
      <c r="D3978" s="2" t="str">
        <f>INDEX(Hotels!$C$2:$C$49,MATCH(C3978,Hotels!$A$2:$A$49,0))</f>
        <v>Kochi</v>
      </c>
      <c r="E3978" s="11">
        <v>46076</v>
      </c>
      <c r="F3978" s="11">
        <v>46077</v>
      </c>
      <c r="G3978" s="11">
        <v>46080</v>
      </c>
      <c r="H3978" s="13">
        <f>DATE(YEAR(F3978),MONTH(F3978),1)</f>
        <v>46054</v>
      </c>
      <c r="I3978" s="2">
        <f>G3978-F3978</f>
        <v>3</v>
      </c>
      <c r="J3978" s="2">
        <f>F3978-E3978</f>
        <v>1</v>
      </c>
      <c r="K3978" s="2" t="s">
        <v>2655</v>
      </c>
      <c r="L3978" s="2">
        <v>1</v>
      </c>
      <c r="M3978" s="2">
        <v>2</v>
      </c>
      <c r="N3978" s="2">
        <v>0</v>
      </c>
      <c r="O3978" s="2" t="s">
        <v>2670</v>
      </c>
      <c r="P3978" s="2" t="s">
        <v>2656</v>
      </c>
      <c r="Q3978" s="2" t="s">
        <v>2649</v>
      </c>
      <c r="R3978" s="3">
        <v>8750</v>
      </c>
      <c r="S3978" s="3">
        <f>I3978*L3978*R3978</f>
        <v>26250</v>
      </c>
      <c r="T3978" s="2">
        <f>M3978+N3978</f>
        <v>2</v>
      </c>
    </row>
    <row r="3979" spans="1:20" x14ac:dyDescent="0.2">
      <c r="A3979" s="2" t="s">
        <v>6643</v>
      </c>
      <c r="B3979" s="2" t="s">
        <v>518</v>
      </c>
      <c r="C3979" s="2" t="s">
        <v>13</v>
      </c>
      <c r="D3979" s="2" t="str">
        <f>INDEX(Hotels!$C$2:$C$49,MATCH(C3979,Hotels!$A$2:$A$49,0))</f>
        <v>Goa</v>
      </c>
      <c r="E3979" s="11">
        <v>46076</v>
      </c>
      <c r="F3979" s="11">
        <v>46090</v>
      </c>
      <c r="G3979" s="11">
        <v>46092</v>
      </c>
      <c r="H3979" s="13">
        <f>DATE(YEAR(F3979),MONTH(F3979),1)</f>
        <v>46082</v>
      </c>
      <c r="I3979" s="2">
        <f>G3979-F3979</f>
        <v>2</v>
      </c>
      <c r="J3979" s="2">
        <f>F3979-E3979</f>
        <v>14</v>
      </c>
      <c r="K3979" s="2" t="s">
        <v>2655</v>
      </c>
      <c r="L3979" s="2">
        <v>1</v>
      </c>
      <c r="M3979" s="2">
        <v>2</v>
      </c>
      <c r="N3979" s="2">
        <v>0</v>
      </c>
      <c r="O3979" s="2" t="s">
        <v>2670</v>
      </c>
      <c r="P3979" s="2" t="s">
        <v>2662</v>
      </c>
      <c r="Q3979" s="2" t="s">
        <v>2649</v>
      </c>
      <c r="R3979" s="3">
        <v>13900</v>
      </c>
      <c r="S3979" s="3">
        <f>I3979*L3979*R3979</f>
        <v>27800</v>
      </c>
      <c r="T3979" s="2">
        <f>M3979+N3979</f>
        <v>2</v>
      </c>
    </row>
    <row r="3980" spans="1:20" x14ac:dyDescent="0.2">
      <c r="A3980" s="2" t="s">
        <v>6644</v>
      </c>
      <c r="B3980" s="2" t="s">
        <v>934</v>
      </c>
      <c r="C3980" s="2" t="s">
        <v>112</v>
      </c>
      <c r="D3980" s="2" t="str">
        <f>INDEX(Hotels!$C$2:$C$49,MATCH(C3980,Hotels!$A$2:$A$49,0))</f>
        <v>Rishikesh</v>
      </c>
      <c r="E3980" s="11">
        <v>46076</v>
      </c>
      <c r="F3980" s="11">
        <v>46136</v>
      </c>
      <c r="G3980" s="11">
        <v>46139</v>
      </c>
      <c r="H3980" s="13">
        <f>DATE(YEAR(F3980),MONTH(F3980),1)</f>
        <v>46113</v>
      </c>
      <c r="I3980" s="2">
        <f>G3980-F3980</f>
        <v>3</v>
      </c>
      <c r="J3980" s="2">
        <f>F3980-E3980</f>
        <v>60</v>
      </c>
      <c r="K3980" s="2" t="s">
        <v>2668</v>
      </c>
      <c r="L3980" s="2">
        <v>4</v>
      </c>
      <c r="M3980" s="2">
        <v>8</v>
      </c>
      <c r="N3980" s="2">
        <v>0</v>
      </c>
      <c r="O3980" s="2" t="s">
        <v>2658</v>
      </c>
      <c r="P3980" s="2" t="s">
        <v>2672</v>
      </c>
      <c r="Q3980" s="2" t="s">
        <v>2649</v>
      </c>
      <c r="R3980" s="3">
        <v>5300</v>
      </c>
      <c r="S3980" s="3">
        <f>I3980*L3980*R3980</f>
        <v>63600</v>
      </c>
      <c r="T3980" s="2">
        <f>M3980+N3980</f>
        <v>8</v>
      </c>
    </row>
    <row r="3981" spans="1:20" x14ac:dyDescent="0.2">
      <c r="A3981" s="2" t="s">
        <v>6645</v>
      </c>
      <c r="B3981" s="2" t="s">
        <v>1143</v>
      </c>
      <c r="C3981" s="2" t="s">
        <v>77</v>
      </c>
      <c r="D3981" s="2" t="str">
        <f>INDEX(Hotels!$C$2:$C$49,MATCH(C3981,Hotels!$A$2:$A$49,0))</f>
        <v>Bengaluru</v>
      </c>
      <c r="E3981" s="11">
        <v>46076</v>
      </c>
      <c r="F3981" s="11">
        <v>46088</v>
      </c>
      <c r="G3981" s="11">
        <v>46089</v>
      </c>
      <c r="H3981" s="13">
        <f>DATE(YEAR(F3981),MONTH(F3981),1)</f>
        <v>46082</v>
      </c>
      <c r="I3981" s="2">
        <f>G3981-F3981</f>
        <v>1</v>
      </c>
      <c r="J3981" s="2">
        <f>F3981-E3981</f>
        <v>12</v>
      </c>
      <c r="K3981" s="2" t="s">
        <v>2666</v>
      </c>
      <c r="L3981" s="2">
        <v>1</v>
      </c>
      <c r="M3981" s="2">
        <v>1</v>
      </c>
      <c r="N3981" s="2">
        <v>0</v>
      </c>
      <c r="O3981" s="2" t="s">
        <v>2732</v>
      </c>
      <c r="P3981" s="2" t="s">
        <v>2648</v>
      </c>
      <c r="Q3981" s="2" t="s">
        <v>2649</v>
      </c>
      <c r="R3981" s="3">
        <v>21800</v>
      </c>
      <c r="S3981" s="3">
        <f>I3981*L3981*R3981</f>
        <v>21800</v>
      </c>
      <c r="T3981" s="2">
        <f>M3981+N3981</f>
        <v>1</v>
      </c>
    </row>
    <row r="3982" spans="1:20" x14ac:dyDescent="0.2">
      <c r="A3982" s="2" t="s">
        <v>6646</v>
      </c>
      <c r="B3982" s="2" t="s">
        <v>1268</v>
      </c>
      <c r="C3982" s="2" t="s">
        <v>127</v>
      </c>
      <c r="D3982" s="2" t="str">
        <f>INDEX(Hotels!$C$2:$C$49,MATCH(C3982,Hotels!$A$2:$A$49,0))</f>
        <v>Varanasi</v>
      </c>
      <c r="E3982" s="11">
        <v>46076</v>
      </c>
      <c r="F3982" s="11">
        <v>46078</v>
      </c>
      <c r="G3982" s="11">
        <v>46081</v>
      </c>
      <c r="H3982" s="13">
        <f>DATE(YEAR(F3982),MONTH(F3982),1)</f>
        <v>46054</v>
      </c>
      <c r="I3982" s="2">
        <f>G3982-F3982</f>
        <v>3</v>
      </c>
      <c r="J3982" s="2">
        <f>F3982-E3982</f>
        <v>2</v>
      </c>
      <c r="K3982" s="2" t="s">
        <v>2668</v>
      </c>
      <c r="L3982" s="2">
        <v>1</v>
      </c>
      <c r="M3982" s="2">
        <v>2</v>
      </c>
      <c r="N3982" s="2">
        <v>0</v>
      </c>
      <c r="O3982" s="2" t="s">
        <v>2683</v>
      </c>
      <c r="P3982" s="2" t="s">
        <v>2656</v>
      </c>
      <c r="Q3982" s="2" t="s">
        <v>2649</v>
      </c>
      <c r="R3982" s="3">
        <v>5700</v>
      </c>
      <c r="S3982" s="3">
        <f>I3982*L3982*R3982</f>
        <v>17100</v>
      </c>
      <c r="T3982" s="2">
        <f>M3982+N3982</f>
        <v>2</v>
      </c>
    </row>
    <row r="3983" spans="1:20" x14ac:dyDescent="0.2">
      <c r="A3983" s="2" t="s">
        <v>6647</v>
      </c>
      <c r="B3983" s="2" t="s">
        <v>1365</v>
      </c>
      <c r="C3983" s="2" t="s">
        <v>81</v>
      </c>
      <c r="D3983" s="2" t="str">
        <f>INDEX(Hotels!$C$2:$C$49,MATCH(C3983,Hotels!$A$2:$A$49,0))</f>
        <v>Bengaluru</v>
      </c>
      <c r="E3983" s="11">
        <v>46076</v>
      </c>
      <c r="F3983" s="11">
        <v>46245</v>
      </c>
      <c r="G3983" s="11">
        <v>46249</v>
      </c>
      <c r="H3983" s="13">
        <f>DATE(YEAR(F3983),MONTH(F3983),1)</f>
        <v>46235</v>
      </c>
      <c r="I3983" s="2">
        <f>G3983-F3983</f>
        <v>4</v>
      </c>
      <c r="J3983" s="2">
        <f>F3983-E3983</f>
        <v>169</v>
      </c>
      <c r="K3983" s="2" t="s">
        <v>2655</v>
      </c>
      <c r="L3983" s="2">
        <v>1</v>
      </c>
      <c r="M3983" s="2">
        <v>2</v>
      </c>
      <c r="N3983" s="2">
        <v>1</v>
      </c>
      <c r="O3983" s="2" t="s">
        <v>2670</v>
      </c>
      <c r="P3983" s="2" t="s">
        <v>2648</v>
      </c>
      <c r="Q3983" s="2" t="s">
        <v>2649</v>
      </c>
      <c r="R3983" s="3">
        <v>14250</v>
      </c>
      <c r="S3983" s="3">
        <f>I3983*L3983*R3983</f>
        <v>57000</v>
      </c>
      <c r="T3983" s="2">
        <f>M3983+N3983</f>
        <v>3</v>
      </c>
    </row>
    <row r="3984" spans="1:20" x14ac:dyDescent="0.2">
      <c r="A3984" s="2" t="s">
        <v>6648</v>
      </c>
      <c r="B3984" s="2" t="s">
        <v>1365</v>
      </c>
      <c r="C3984" s="2" t="s">
        <v>106</v>
      </c>
      <c r="D3984" s="2" t="str">
        <f>INDEX(Hotels!$C$2:$C$49,MATCH(C3984,Hotels!$A$2:$A$49,0))</f>
        <v>Manali</v>
      </c>
      <c r="E3984" s="11">
        <v>46076</v>
      </c>
      <c r="F3984" s="11">
        <v>46124</v>
      </c>
      <c r="G3984" s="11">
        <v>46127</v>
      </c>
      <c r="H3984" s="13">
        <f>DATE(YEAR(F3984),MONTH(F3984),1)</f>
        <v>46113</v>
      </c>
      <c r="I3984" s="2">
        <f>G3984-F3984</f>
        <v>3</v>
      </c>
      <c r="J3984" s="2">
        <f>F3984-E3984</f>
        <v>48</v>
      </c>
      <c r="K3984" s="2" t="s">
        <v>2655</v>
      </c>
      <c r="L3984" s="2">
        <v>1</v>
      </c>
      <c r="M3984" s="2">
        <v>2</v>
      </c>
      <c r="N3984" s="2">
        <v>3</v>
      </c>
      <c r="O3984" s="2" t="s">
        <v>2651</v>
      </c>
      <c r="P3984" s="2" t="s">
        <v>2662</v>
      </c>
      <c r="Q3984" s="2" t="s">
        <v>2649</v>
      </c>
      <c r="R3984" s="3">
        <v>7800</v>
      </c>
      <c r="S3984" s="3">
        <f>I3984*L3984*R3984</f>
        <v>23400</v>
      </c>
      <c r="T3984" s="2">
        <f>M3984+N3984</f>
        <v>5</v>
      </c>
    </row>
    <row r="3985" spans="1:20" x14ac:dyDescent="0.2">
      <c r="A3985" s="2" t="s">
        <v>6649</v>
      </c>
      <c r="B3985" s="2" t="s">
        <v>2189</v>
      </c>
      <c r="C3985" s="2" t="s">
        <v>97</v>
      </c>
      <c r="D3985" s="2" t="str">
        <f>INDEX(Hotels!$C$2:$C$49,MATCH(C3985,Hotels!$A$2:$A$49,0))</f>
        <v>Shimla</v>
      </c>
      <c r="E3985" s="11">
        <v>46076</v>
      </c>
      <c r="F3985" s="11">
        <v>46139</v>
      </c>
      <c r="G3985" s="11">
        <v>46142</v>
      </c>
      <c r="H3985" s="13">
        <f>DATE(YEAR(F3985),MONTH(F3985),1)</f>
        <v>46113</v>
      </c>
      <c r="I3985" s="2">
        <f>G3985-F3985</f>
        <v>3</v>
      </c>
      <c r="J3985" s="2">
        <f>F3985-E3985</f>
        <v>63</v>
      </c>
      <c r="K3985" s="2" t="s">
        <v>2668</v>
      </c>
      <c r="L3985" s="2">
        <v>1</v>
      </c>
      <c r="M3985" s="2">
        <v>2</v>
      </c>
      <c r="N3985" s="2">
        <v>1</v>
      </c>
      <c r="O3985" s="2" t="s">
        <v>2689</v>
      </c>
      <c r="P3985" s="2" t="s">
        <v>2652</v>
      </c>
      <c r="Q3985" s="2" t="s">
        <v>2649</v>
      </c>
      <c r="R3985" s="3">
        <v>10700</v>
      </c>
      <c r="S3985" s="3">
        <f>I3985*L3985*R3985</f>
        <v>32100</v>
      </c>
      <c r="T3985" s="2">
        <f>M3985+N3985</f>
        <v>3</v>
      </c>
    </row>
    <row r="3986" spans="1:20" x14ac:dyDescent="0.2">
      <c r="A3986" s="2" t="s">
        <v>6650</v>
      </c>
      <c r="B3986" s="2" t="s">
        <v>2244</v>
      </c>
      <c r="C3986" s="2" t="s">
        <v>89</v>
      </c>
      <c r="D3986" s="2" t="str">
        <f>INDEX(Hotels!$C$2:$C$49,MATCH(C3986,Hotels!$A$2:$A$49,0))</f>
        <v>Kochi</v>
      </c>
      <c r="E3986" s="11">
        <v>46076</v>
      </c>
      <c r="F3986" s="11">
        <v>46082</v>
      </c>
      <c r="G3986" s="11">
        <v>46086</v>
      </c>
      <c r="H3986" s="13">
        <f>DATE(YEAR(F3986),MONTH(F3986),1)</f>
        <v>46082</v>
      </c>
      <c r="I3986" s="2">
        <f>G3986-F3986</f>
        <v>4</v>
      </c>
      <c r="J3986" s="2">
        <f>F3986-E3986</f>
        <v>6</v>
      </c>
      <c r="K3986" s="2" t="s">
        <v>2655</v>
      </c>
      <c r="L3986" s="2">
        <v>1</v>
      </c>
      <c r="M3986" s="2">
        <v>2</v>
      </c>
      <c r="N3986" s="2">
        <v>3</v>
      </c>
      <c r="O3986" s="2" t="s">
        <v>2670</v>
      </c>
      <c r="P3986" s="2" t="s">
        <v>2656</v>
      </c>
      <c r="Q3986" s="2" t="s">
        <v>2653</v>
      </c>
      <c r="R3986" s="3">
        <v>8100</v>
      </c>
      <c r="S3986" s="3">
        <f>I3986*L3986*R3986</f>
        <v>32400</v>
      </c>
      <c r="T3986" s="2">
        <f>M3986+N3986</f>
        <v>5</v>
      </c>
    </row>
    <row r="3987" spans="1:20" x14ac:dyDescent="0.2">
      <c r="A3987" s="2" t="s">
        <v>6651</v>
      </c>
      <c r="B3987" s="2" t="s">
        <v>2285</v>
      </c>
      <c r="C3987" s="2" t="s">
        <v>37</v>
      </c>
      <c r="D3987" s="2" t="str">
        <f>INDEX(Hotels!$C$2:$C$49,MATCH(C3987,Hotels!$A$2:$A$49,0))</f>
        <v>Udaipur</v>
      </c>
      <c r="E3987" s="11">
        <v>46076</v>
      </c>
      <c r="F3987" s="11">
        <v>46090</v>
      </c>
      <c r="G3987" s="11">
        <v>46094</v>
      </c>
      <c r="H3987" s="13">
        <f>DATE(YEAR(F3987),MONTH(F3987),1)</f>
        <v>46082</v>
      </c>
      <c r="I3987" s="2">
        <f>G3987-F3987</f>
        <v>4</v>
      </c>
      <c r="J3987" s="2">
        <f>F3987-E3987</f>
        <v>14</v>
      </c>
      <c r="K3987" s="2" t="s">
        <v>2655</v>
      </c>
      <c r="L3987" s="2">
        <v>1</v>
      </c>
      <c r="M3987" s="2">
        <v>2</v>
      </c>
      <c r="N3987" s="2">
        <v>0</v>
      </c>
      <c r="O3987" s="2" t="s">
        <v>2647</v>
      </c>
      <c r="P3987" s="2" t="s">
        <v>2648</v>
      </c>
      <c r="Q3987" s="2" t="s">
        <v>2649</v>
      </c>
      <c r="R3987" s="3">
        <v>18500</v>
      </c>
      <c r="S3987" s="3">
        <f>I3987*L3987*R3987</f>
        <v>74000</v>
      </c>
      <c r="T3987" s="2">
        <f>M3987+N3987</f>
        <v>2</v>
      </c>
    </row>
    <row r="3988" spans="1:20" x14ac:dyDescent="0.2">
      <c r="A3988" s="2" t="s">
        <v>6652</v>
      </c>
      <c r="B3988" s="2" t="s">
        <v>2568</v>
      </c>
      <c r="C3988" s="2" t="s">
        <v>93</v>
      </c>
      <c r="D3988" s="2" t="str">
        <f>INDEX(Hotels!$C$2:$C$49,MATCH(C3988,Hotels!$A$2:$A$49,0))</f>
        <v>Shimla</v>
      </c>
      <c r="E3988" s="11">
        <v>46076</v>
      </c>
      <c r="F3988" s="11">
        <v>46097</v>
      </c>
      <c r="G3988" s="11">
        <v>46102</v>
      </c>
      <c r="H3988" s="13">
        <f>DATE(YEAR(F3988),MONTH(F3988),1)</f>
        <v>46082</v>
      </c>
      <c r="I3988" s="2">
        <f>G3988-F3988</f>
        <v>5</v>
      </c>
      <c r="J3988" s="2">
        <f>F3988-E3988</f>
        <v>21</v>
      </c>
      <c r="K3988" s="2" t="s">
        <v>2668</v>
      </c>
      <c r="L3988" s="2">
        <v>1</v>
      </c>
      <c r="M3988" s="2">
        <v>2</v>
      </c>
      <c r="N3988" s="2">
        <v>0</v>
      </c>
      <c r="O3988" s="2" t="s">
        <v>2670</v>
      </c>
      <c r="P3988" s="2" t="s">
        <v>2662</v>
      </c>
      <c r="Q3988" s="2" t="s">
        <v>2649</v>
      </c>
      <c r="R3988" s="3">
        <v>4450</v>
      </c>
      <c r="S3988" s="3">
        <f>I3988*L3988*R3988</f>
        <v>22250</v>
      </c>
      <c r="T3988" s="2">
        <f>M3988+N3988</f>
        <v>2</v>
      </c>
    </row>
    <row r="3989" spans="1:20" x14ac:dyDescent="0.2">
      <c r="A3989" s="2" t="s">
        <v>6653</v>
      </c>
      <c r="B3989" s="2" t="s">
        <v>2575</v>
      </c>
      <c r="C3989" s="2" t="s">
        <v>13</v>
      </c>
      <c r="D3989" s="2" t="str">
        <f>INDEX(Hotels!$C$2:$C$49,MATCH(C3989,Hotels!$A$2:$A$49,0))</f>
        <v>Goa</v>
      </c>
      <c r="E3989" s="11">
        <v>46076</v>
      </c>
      <c r="F3989" s="11">
        <v>46084</v>
      </c>
      <c r="G3989" s="11">
        <v>46086</v>
      </c>
      <c r="H3989" s="13">
        <f>DATE(YEAR(F3989),MONTH(F3989),1)</f>
        <v>46082</v>
      </c>
      <c r="I3989" s="2">
        <f>G3989-F3989</f>
        <v>2</v>
      </c>
      <c r="J3989" s="2">
        <f>F3989-E3989</f>
        <v>8</v>
      </c>
      <c r="K3989" s="2" t="s">
        <v>2668</v>
      </c>
      <c r="L3989" s="2">
        <v>1</v>
      </c>
      <c r="M3989" s="2">
        <v>1</v>
      </c>
      <c r="N3989" s="2">
        <v>0</v>
      </c>
      <c r="O3989" s="2" t="s">
        <v>2647</v>
      </c>
      <c r="P3989" s="2" t="s">
        <v>2656</v>
      </c>
      <c r="Q3989" s="2" t="s">
        <v>2649</v>
      </c>
      <c r="R3989" s="3">
        <v>10700</v>
      </c>
      <c r="S3989" s="3">
        <f>I3989*L3989*R3989</f>
        <v>21400</v>
      </c>
      <c r="T3989" s="2">
        <f>M3989+N3989</f>
        <v>1</v>
      </c>
    </row>
    <row r="3990" spans="1:20" x14ac:dyDescent="0.2">
      <c r="A3990" s="2" t="s">
        <v>6654</v>
      </c>
      <c r="B3990" s="2" t="s">
        <v>330</v>
      </c>
      <c r="C3990" s="2" t="s">
        <v>83</v>
      </c>
      <c r="D3990" s="2" t="str">
        <f>INDEX(Hotels!$C$2:$C$49,MATCH(C3990,Hotels!$A$2:$A$49,0))</f>
        <v>Kochi</v>
      </c>
      <c r="E3990" s="11">
        <v>46077</v>
      </c>
      <c r="F3990" s="11">
        <v>46079</v>
      </c>
      <c r="G3990" s="11">
        <v>46082</v>
      </c>
      <c r="H3990" s="13">
        <f>DATE(YEAR(F3990),MONTH(F3990),1)</f>
        <v>46054</v>
      </c>
      <c r="I3990" s="2">
        <f>G3990-F3990</f>
        <v>3</v>
      </c>
      <c r="J3990" s="2">
        <f>F3990-E3990</f>
        <v>2</v>
      </c>
      <c r="K3990" s="2" t="s">
        <v>2646</v>
      </c>
      <c r="L3990" s="2">
        <v>1</v>
      </c>
      <c r="M3990" s="2">
        <v>1</v>
      </c>
      <c r="N3990" s="2">
        <v>0</v>
      </c>
      <c r="O3990" s="2" t="s">
        <v>2670</v>
      </c>
      <c r="P3990" s="2" t="s">
        <v>2656</v>
      </c>
      <c r="Q3990" s="2" t="s">
        <v>2649</v>
      </c>
      <c r="R3990" s="3">
        <v>21100</v>
      </c>
      <c r="S3990" s="3">
        <f>I3990*L3990*R3990</f>
        <v>63300</v>
      </c>
      <c r="T3990" s="2">
        <f>M3990+N3990</f>
        <v>1</v>
      </c>
    </row>
    <row r="3991" spans="1:20" x14ac:dyDescent="0.2">
      <c r="A3991" s="2" t="s">
        <v>6655</v>
      </c>
      <c r="B3991" s="2" t="s">
        <v>769</v>
      </c>
      <c r="C3991" s="2" t="s">
        <v>49</v>
      </c>
      <c r="D3991" s="2" t="str">
        <f>INDEX(Hotels!$C$2:$C$49,MATCH(C3991,Hotels!$A$2:$A$49,0))</f>
        <v>Agra</v>
      </c>
      <c r="E3991" s="11">
        <v>46077</v>
      </c>
      <c r="F3991" s="11">
        <v>46098</v>
      </c>
      <c r="G3991" s="11">
        <v>46101</v>
      </c>
      <c r="H3991" s="13">
        <f>DATE(YEAR(F3991),MONTH(F3991),1)</f>
        <v>46082</v>
      </c>
      <c r="I3991" s="2">
        <f>G3991-F3991</f>
        <v>3</v>
      </c>
      <c r="J3991" s="2">
        <f>F3991-E3991</f>
        <v>21</v>
      </c>
      <c r="K3991" s="2" t="s">
        <v>2655</v>
      </c>
      <c r="L3991" s="2">
        <v>1</v>
      </c>
      <c r="M3991" s="2">
        <v>1</v>
      </c>
      <c r="N3991" s="2">
        <v>0</v>
      </c>
      <c r="O3991" s="2" t="s">
        <v>2732</v>
      </c>
      <c r="P3991" s="2" t="s">
        <v>2652</v>
      </c>
      <c r="Q3991" s="2" t="s">
        <v>2649</v>
      </c>
      <c r="R3991" s="3">
        <v>3900</v>
      </c>
      <c r="S3991" s="3">
        <f>I3991*L3991*R3991</f>
        <v>11700</v>
      </c>
      <c r="T3991" s="2">
        <f>M3991+N3991</f>
        <v>1</v>
      </c>
    </row>
    <row r="3992" spans="1:20" x14ac:dyDescent="0.2">
      <c r="A3992" s="2" t="s">
        <v>6656</v>
      </c>
      <c r="B3992" s="2" t="s">
        <v>1516</v>
      </c>
      <c r="C3992" s="2" t="s">
        <v>97</v>
      </c>
      <c r="D3992" s="2" t="str">
        <f>INDEX(Hotels!$C$2:$C$49,MATCH(C3992,Hotels!$A$2:$A$49,0))</f>
        <v>Shimla</v>
      </c>
      <c r="E3992" s="11">
        <v>46077</v>
      </c>
      <c r="F3992" s="11">
        <v>46090</v>
      </c>
      <c r="G3992" s="11">
        <v>46093</v>
      </c>
      <c r="H3992" s="13">
        <f>DATE(YEAR(F3992),MONTH(F3992),1)</f>
        <v>46082</v>
      </c>
      <c r="I3992" s="2">
        <f>G3992-F3992</f>
        <v>3</v>
      </c>
      <c r="J3992" s="2">
        <f>F3992-E3992</f>
        <v>13</v>
      </c>
      <c r="K3992" s="2" t="s">
        <v>2655</v>
      </c>
      <c r="L3992" s="2">
        <v>1</v>
      </c>
      <c r="M3992" s="2">
        <v>2</v>
      </c>
      <c r="N3992" s="2">
        <v>0</v>
      </c>
      <c r="O3992" s="2" t="s">
        <v>2651</v>
      </c>
      <c r="P3992" s="2" t="s">
        <v>2652</v>
      </c>
      <c r="Q3992" s="2" t="s">
        <v>2653</v>
      </c>
      <c r="R3992" s="3">
        <v>11750</v>
      </c>
      <c r="S3992" s="3">
        <f>I3992*L3992*R3992</f>
        <v>35250</v>
      </c>
      <c r="T3992" s="2">
        <f>M3992+N3992</f>
        <v>2</v>
      </c>
    </row>
    <row r="3993" spans="1:20" x14ac:dyDescent="0.2">
      <c r="A3993" s="2" t="s">
        <v>6657</v>
      </c>
      <c r="B3993" s="2" t="s">
        <v>2309</v>
      </c>
      <c r="C3993" s="2" t="s">
        <v>77</v>
      </c>
      <c r="D3993" s="2" t="str">
        <f>INDEX(Hotels!$C$2:$C$49,MATCH(C3993,Hotels!$A$2:$A$49,0))</f>
        <v>Bengaluru</v>
      </c>
      <c r="E3993" s="11">
        <v>46077</v>
      </c>
      <c r="F3993" s="11">
        <v>46098</v>
      </c>
      <c r="G3993" s="11">
        <v>46101</v>
      </c>
      <c r="H3993" s="13">
        <f>DATE(YEAR(F3993),MONTH(F3993),1)</f>
        <v>46082</v>
      </c>
      <c r="I3993" s="2">
        <f>G3993-F3993</f>
        <v>3</v>
      </c>
      <c r="J3993" s="2">
        <f>F3993-E3993</f>
        <v>21</v>
      </c>
      <c r="K3993" s="2" t="s">
        <v>2655</v>
      </c>
      <c r="L3993" s="2">
        <v>1</v>
      </c>
      <c r="M3993" s="2">
        <v>1</v>
      </c>
      <c r="N3993" s="2">
        <v>0</v>
      </c>
      <c r="O3993" s="2" t="s">
        <v>2732</v>
      </c>
      <c r="P3993" s="2" t="s">
        <v>2652</v>
      </c>
      <c r="Q3993" s="2" t="s">
        <v>2649</v>
      </c>
      <c r="R3993" s="3">
        <v>9900</v>
      </c>
      <c r="S3993" s="3">
        <f>I3993*L3993*R3993</f>
        <v>29700</v>
      </c>
      <c r="T3993" s="2">
        <f>M3993+N3993</f>
        <v>1</v>
      </c>
    </row>
    <row r="3994" spans="1:20" x14ac:dyDescent="0.2">
      <c r="A3994" s="2" t="s">
        <v>6658</v>
      </c>
      <c r="B3994" s="2" t="s">
        <v>2375</v>
      </c>
      <c r="C3994" s="2" t="s">
        <v>13</v>
      </c>
      <c r="D3994" s="2" t="str">
        <f>INDEX(Hotels!$C$2:$C$49,MATCH(C3994,Hotels!$A$2:$A$49,0))</f>
        <v>Goa</v>
      </c>
      <c r="E3994" s="11">
        <v>46077</v>
      </c>
      <c r="F3994" s="11">
        <v>46090</v>
      </c>
      <c r="G3994" s="11">
        <v>46093</v>
      </c>
      <c r="H3994" s="13">
        <f>DATE(YEAR(F3994),MONTH(F3994),1)</f>
        <v>46082</v>
      </c>
      <c r="I3994" s="2">
        <f>G3994-F3994</f>
        <v>3</v>
      </c>
      <c r="J3994" s="2">
        <f>F3994-E3994</f>
        <v>13</v>
      </c>
      <c r="K3994" s="2" t="s">
        <v>2655</v>
      </c>
      <c r="L3994" s="2">
        <v>1</v>
      </c>
      <c r="M3994" s="2">
        <v>1</v>
      </c>
      <c r="N3994" s="2">
        <v>0</v>
      </c>
      <c r="O3994" s="2" t="s">
        <v>2683</v>
      </c>
      <c r="P3994" s="2" t="s">
        <v>2656</v>
      </c>
      <c r="Q3994" s="2" t="s">
        <v>2649</v>
      </c>
      <c r="R3994" s="3">
        <v>14050</v>
      </c>
      <c r="S3994" s="3">
        <f>I3994*L3994*R3994</f>
        <v>42150</v>
      </c>
      <c r="T3994" s="2">
        <f>M3994+N3994</f>
        <v>1</v>
      </c>
    </row>
    <row r="3995" spans="1:20" x14ac:dyDescent="0.2">
      <c r="A3995" s="2" t="s">
        <v>6659</v>
      </c>
      <c r="B3995" s="2" t="s">
        <v>2468</v>
      </c>
      <c r="C3995" s="2" t="s">
        <v>103</v>
      </c>
      <c r="D3995" s="2" t="str">
        <f>INDEX(Hotels!$C$2:$C$49,MATCH(C3995,Hotels!$A$2:$A$49,0))</f>
        <v>Manali</v>
      </c>
      <c r="E3995" s="11">
        <v>46077</v>
      </c>
      <c r="F3995" s="11">
        <v>46130</v>
      </c>
      <c r="G3995" s="11">
        <v>46134</v>
      </c>
      <c r="H3995" s="13">
        <f>DATE(YEAR(F3995),MONTH(F3995),1)</f>
        <v>46113</v>
      </c>
      <c r="I3995" s="2">
        <f>G3995-F3995</f>
        <v>4</v>
      </c>
      <c r="J3995" s="2">
        <f>F3995-E3995</f>
        <v>53</v>
      </c>
      <c r="K3995" s="2" t="s">
        <v>2655</v>
      </c>
      <c r="L3995" s="2">
        <v>1</v>
      </c>
      <c r="M3995" s="2">
        <v>2</v>
      </c>
      <c r="N3995" s="2">
        <v>3</v>
      </c>
      <c r="O3995" s="2" t="s">
        <v>2658</v>
      </c>
      <c r="P3995" s="2" t="s">
        <v>2656</v>
      </c>
      <c r="Q3995" s="2" t="s">
        <v>2649</v>
      </c>
      <c r="R3995" s="3">
        <v>5150</v>
      </c>
      <c r="S3995" s="3">
        <f>I3995*L3995*R3995</f>
        <v>20600</v>
      </c>
      <c r="T3995" s="2">
        <f>M3995+N3995</f>
        <v>5</v>
      </c>
    </row>
    <row r="3996" spans="1:20" x14ac:dyDescent="0.2">
      <c r="A3996" s="2" t="s">
        <v>6660</v>
      </c>
      <c r="B3996" s="2" t="s">
        <v>356</v>
      </c>
      <c r="C3996" s="2" t="s">
        <v>69</v>
      </c>
      <c r="D3996" s="2" t="str">
        <f>INDEX(Hotels!$C$2:$C$49,MATCH(C3996,Hotels!$A$2:$A$49,0))</f>
        <v>New Delhi</v>
      </c>
      <c r="E3996" s="11">
        <v>46078</v>
      </c>
      <c r="F3996" s="11">
        <v>46124</v>
      </c>
      <c r="G3996" s="11">
        <v>46128</v>
      </c>
      <c r="H3996" s="13">
        <f>DATE(YEAR(F3996),MONTH(F3996),1)</f>
        <v>46113</v>
      </c>
      <c r="I3996" s="2">
        <f>G3996-F3996</f>
        <v>4</v>
      </c>
      <c r="J3996" s="2">
        <f>F3996-E3996</f>
        <v>46</v>
      </c>
      <c r="K3996" s="2" t="s">
        <v>2646</v>
      </c>
      <c r="L3996" s="2">
        <v>2</v>
      </c>
      <c r="M3996" s="2">
        <v>4</v>
      </c>
      <c r="N3996" s="2">
        <v>0</v>
      </c>
      <c r="O3996" s="2" t="s">
        <v>2651</v>
      </c>
      <c r="P3996" s="2" t="s">
        <v>2656</v>
      </c>
      <c r="Q3996" s="2" t="s">
        <v>2653</v>
      </c>
      <c r="R3996" s="3">
        <v>25750</v>
      </c>
      <c r="S3996" s="3">
        <f>I3996*L3996*R3996</f>
        <v>206000</v>
      </c>
      <c r="T3996" s="2">
        <f>M3996+N3996</f>
        <v>4</v>
      </c>
    </row>
    <row r="3997" spans="1:20" x14ac:dyDescent="0.2">
      <c r="A3997" s="2" t="s">
        <v>6661</v>
      </c>
      <c r="B3997" s="2" t="s">
        <v>1131</v>
      </c>
      <c r="C3997" s="2" t="s">
        <v>43</v>
      </c>
      <c r="D3997" s="2" t="str">
        <f>INDEX(Hotels!$C$2:$C$49,MATCH(C3997,Hotels!$A$2:$A$49,0))</f>
        <v>Agra</v>
      </c>
      <c r="E3997" s="11">
        <v>46078</v>
      </c>
      <c r="F3997" s="11">
        <v>46128</v>
      </c>
      <c r="G3997" s="11">
        <v>46132</v>
      </c>
      <c r="H3997" s="13">
        <f>DATE(YEAR(F3997),MONTH(F3997),1)</f>
        <v>46113</v>
      </c>
      <c r="I3997" s="2">
        <f>G3997-F3997</f>
        <v>4</v>
      </c>
      <c r="J3997" s="2">
        <f>F3997-E3997</f>
        <v>50</v>
      </c>
      <c r="K3997" s="2" t="s">
        <v>2668</v>
      </c>
      <c r="L3997" s="2">
        <v>1</v>
      </c>
      <c r="M3997" s="2">
        <v>3</v>
      </c>
      <c r="N3997" s="2">
        <v>1</v>
      </c>
      <c r="O3997" s="2" t="s">
        <v>2651</v>
      </c>
      <c r="P3997" s="2" t="s">
        <v>2652</v>
      </c>
      <c r="Q3997" s="2" t="s">
        <v>2653</v>
      </c>
      <c r="R3997" s="3">
        <v>3700</v>
      </c>
      <c r="S3997" s="3">
        <f>I3997*L3997*R3997</f>
        <v>14800</v>
      </c>
      <c r="T3997" s="2">
        <f>M3997+N3997</f>
        <v>4</v>
      </c>
    </row>
    <row r="3998" spans="1:20" x14ac:dyDescent="0.2">
      <c r="A3998" s="2" t="s">
        <v>6662</v>
      </c>
      <c r="B3998" s="2" t="s">
        <v>1369</v>
      </c>
      <c r="C3998" s="2" t="s">
        <v>81</v>
      </c>
      <c r="D3998" s="2" t="str">
        <f>INDEX(Hotels!$C$2:$C$49,MATCH(C3998,Hotels!$A$2:$A$49,0))</f>
        <v>Bengaluru</v>
      </c>
      <c r="E3998" s="11">
        <v>46078</v>
      </c>
      <c r="F3998" s="11">
        <v>46135</v>
      </c>
      <c r="G3998" s="11">
        <v>46138</v>
      </c>
      <c r="H3998" s="13">
        <f>DATE(YEAR(F3998),MONTH(F3998),1)</f>
        <v>46113</v>
      </c>
      <c r="I3998" s="2">
        <f>G3998-F3998</f>
        <v>3</v>
      </c>
      <c r="J3998" s="2">
        <f>F3998-E3998</f>
        <v>57</v>
      </c>
      <c r="K3998" s="2" t="s">
        <v>2646</v>
      </c>
      <c r="L3998" s="2">
        <v>1</v>
      </c>
      <c r="M3998" s="2">
        <v>2</v>
      </c>
      <c r="N3998" s="2">
        <v>2</v>
      </c>
      <c r="O3998" s="2" t="s">
        <v>2658</v>
      </c>
      <c r="P3998" s="2" t="s">
        <v>2656</v>
      </c>
      <c r="Q3998" s="2" t="s">
        <v>2649</v>
      </c>
      <c r="R3998" s="3">
        <v>24650</v>
      </c>
      <c r="S3998" s="3">
        <f>I3998*L3998*R3998</f>
        <v>73950</v>
      </c>
      <c r="T3998" s="2">
        <f>M3998+N3998</f>
        <v>4</v>
      </c>
    </row>
    <row r="3999" spans="1:20" x14ac:dyDescent="0.2">
      <c r="A3999" s="2" t="s">
        <v>6663</v>
      </c>
      <c r="B3999" s="2" t="s">
        <v>1466</v>
      </c>
      <c r="C3999" s="2" t="s">
        <v>22</v>
      </c>
      <c r="D3999" s="2" t="str">
        <f>INDEX(Hotels!$C$2:$C$49,MATCH(C3999,Hotels!$A$2:$A$49,0))</f>
        <v>Jaipur</v>
      </c>
      <c r="E3999" s="11">
        <v>46078</v>
      </c>
      <c r="F3999" s="11">
        <v>46080</v>
      </c>
      <c r="G3999" s="11">
        <v>46084</v>
      </c>
      <c r="H3999" s="13">
        <f>DATE(YEAR(F3999),MONTH(F3999),1)</f>
        <v>46054</v>
      </c>
      <c r="I3999" s="2">
        <f>G3999-F3999</f>
        <v>4</v>
      </c>
      <c r="J3999" s="2">
        <f>F3999-E3999</f>
        <v>2</v>
      </c>
      <c r="K3999" s="2" t="s">
        <v>2668</v>
      </c>
      <c r="L3999" s="2">
        <v>1</v>
      </c>
      <c r="M3999" s="2">
        <v>2</v>
      </c>
      <c r="N3999" s="2">
        <v>0</v>
      </c>
      <c r="O3999" s="2" t="s">
        <v>2647</v>
      </c>
      <c r="P3999" s="2" t="s">
        <v>2652</v>
      </c>
      <c r="Q3999" s="2" t="s">
        <v>2664</v>
      </c>
      <c r="R3999" s="3">
        <v>3850</v>
      </c>
      <c r="S3999" s="3">
        <f>I3999*L3999*R3999</f>
        <v>15400</v>
      </c>
      <c r="T3999" s="2">
        <f>M3999+N3999</f>
        <v>2</v>
      </c>
    </row>
    <row r="4000" spans="1:20" x14ac:dyDescent="0.2">
      <c r="A4000" s="2" t="s">
        <v>6664</v>
      </c>
      <c r="B4000" s="2" t="s">
        <v>1872</v>
      </c>
      <c r="C4000" s="2" t="s">
        <v>43</v>
      </c>
      <c r="D4000" s="2" t="str">
        <f>INDEX(Hotels!$C$2:$C$49,MATCH(C4000,Hotels!$A$2:$A$49,0))</f>
        <v>Agra</v>
      </c>
      <c r="E4000" s="11">
        <v>46078</v>
      </c>
      <c r="F4000" s="11">
        <v>46082</v>
      </c>
      <c r="G4000" s="11">
        <v>46086</v>
      </c>
      <c r="H4000" s="13">
        <f>DATE(YEAR(F4000),MONTH(F4000),1)</f>
        <v>46082</v>
      </c>
      <c r="I4000" s="2">
        <f>G4000-F4000</f>
        <v>4</v>
      </c>
      <c r="J4000" s="2">
        <f>F4000-E4000</f>
        <v>4</v>
      </c>
      <c r="K4000" s="2" t="s">
        <v>2655</v>
      </c>
      <c r="L4000" s="2">
        <v>1</v>
      </c>
      <c r="M4000" s="2">
        <v>2</v>
      </c>
      <c r="N4000" s="2">
        <v>0</v>
      </c>
      <c r="O4000" s="2" t="s">
        <v>2647</v>
      </c>
      <c r="P4000" s="2" t="s">
        <v>2659</v>
      </c>
      <c r="Q4000" s="2" t="s">
        <v>2649</v>
      </c>
      <c r="R4000" s="3">
        <v>6250</v>
      </c>
      <c r="S4000" s="3">
        <f>I4000*L4000*R4000</f>
        <v>25000</v>
      </c>
      <c r="T4000" s="2">
        <f>M4000+N4000</f>
        <v>2</v>
      </c>
    </row>
    <row r="4001" spans="1:20" x14ac:dyDescent="0.2">
      <c r="A4001" s="2" t="s">
        <v>6665</v>
      </c>
      <c r="B4001" s="2" t="s">
        <v>1906</v>
      </c>
      <c r="C4001" s="2" t="s">
        <v>26</v>
      </c>
      <c r="D4001" s="2" t="str">
        <f>INDEX(Hotels!$C$2:$C$49,MATCH(C4001,Hotels!$A$2:$A$49,0))</f>
        <v>Jaipur</v>
      </c>
      <c r="E4001" s="11">
        <v>46078</v>
      </c>
      <c r="F4001" s="11">
        <v>46130</v>
      </c>
      <c r="G4001" s="11">
        <v>46133</v>
      </c>
      <c r="H4001" s="13">
        <f>DATE(YEAR(F4001),MONTH(F4001),1)</f>
        <v>46113</v>
      </c>
      <c r="I4001" s="2">
        <f>G4001-F4001</f>
        <v>3</v>
      </c>
      <c r="J4001" s="2">
        <f>F4001-E4001</f>
        <v>52</v>
      </c>
      <c r="K4001" s="2" t="s">
        <v>2668</v>
      </c>
      <c r="L4001" s="2">
        <v>1</v>
      </c>
      <c r="M4001" s="2">
        <v>2</v>
      </c>
      <c r="N4001" s="2">
        <v>0</v>
      </c>
      <c r="O4001" s="2" t="s">
        <v>2670</v>
      </c>
      <c r="P4001" s="2" t="s">
        <v>2656</v>
      </c>
      <c r="Q4001" s="2" t="s">
        <v>2649</v>
      </c>
      <c r="R4001" s="3">
        <v>9150</v>
      </c>
      <c r="S4001" s="3">
        <f>I4001*L4001*R4001</f>
        <v>27450</v>
      </c>
      <c r="T4001" s="2">
        <f>M4001+N4001</f>
        <v>2</v>
      </c>
    </row>
    <row r="4002" spans="1:20" x14ac:dyDescent="0.2">
      <c r="A4002" s="2" t="s">
        <v>6666</v>
      </c>
      <c r="B4002" s="2" t="s">
        <v>2276</v>
      </c>
      <c r="C4002" s="2" t="s">
        <v>83</v>
      </c>
      <c r="D4002" s="2" t="str">
        <f>INDEX(Hotels!$C$2:$C$49,MATCH(C4002,Hotels!$A$2:$A$49,0))</f>
        <v>Kochi</v>
      </c>
      <c r="E4002" s="11">
        <v>46078</v>
      </c>
      <c r="F4002" s="11">
        <v>46083</v>
      </c>
      <c r="G4002" s="11">
        <v>46085</v>
      </c>
      <c r="H4002" s="13">
        <f>DATE(YEAR(F4002),MONTH(F4002),1)</f>
        <v>46082</v>
      </c>
      <c r="I4002" s="2">
        <f>G4002-F4002</f>
        <v>2</v>
      </c>
      <c r="J4002" s="2">
        <f>F4002-E4002</f>
        <v>5</v>
      </c>
      <c r="K4002" s="2" t="s">
        <v>2655</v>
      </c>
      <c r="L4002" s="2">
        <v>1</v>
      </c>
      <c r="M4002" s="2">
        <v>2</v>
      </c>
      <c r="N4002" s="2">
        <v>0</v>
      </c>
      <c r="O4002" s="2" t="s">
        <v>2647</v>
      </c>
      <c r="P4002" s="2" t="s">
        <v>2652</v>
      </c>
      <c r="Q4002" s="2" t="s">
        <v>2649</v>
      </c>
      <c r="R4002" s="3">
        <v>14500</v>
      </c>
      <c r="S4002" s="3">
        <f>I4002*L4002*R4002</f>
        <v>29000</v>
      </c>
      <c r="T4002" s="2">
        <f>M4002+N4002</f>
        <v>2</v>
      </c>
    </row>
    <row r="4003" spans="1:20" x14ac:dyDescent="0.2">
      <c r="A4003" s="2" t="s">
        <v>6667</v>
      </c>
      <c r="B4003" s="2" t="s">
        <v>1080</v>
      </c>
      <c r="C4003" s="2" t="s">
        <v>125</v>
      </c>
      <c r="D4003" s="2" t="str">
        <f>INDEX(Hotels!$C$2:$C$49,MATCH(C4003,Hotels!$A$2:$A$49,0))</f>
        <v>Varanasi</v>
      </c>
      <c r="E4003" s="11">
        <v>46079</v>
      </c>
      <c r="F4003" s="11">
        <v>46092</v>
      </c>
      <c r="G4003" s="11">
        <v>46094</v>
      </c>
      <c r="H4003" s="13">
        <f>DATE(YEAR(F4003),MONTH(F4003),1)</f>
        <v>46082</v>
      </c>
      <c r="I4003" s="2">
        <f>G4003-F4003</f>
        <v>2</v>
      </c>
      <c r="J4003" s="2">
        <f>F4003-E4003</f>
        <v>13</v>
      </c>
      <c r="K4003" s="2" t="s">
        <v>2668</v>
      </c>
      <c r="L4003" s="2">
        <v>1</v>
      </c>
      <c r="M4003" s="2">
        <v>1</v>
      </c>
      <c r="N4003" s="2">
        <v>0</v>
      </c>
      <c r="O4003" s="2" t="s">
        <v>2647</v>
      </c>
      <c r="P4003" s="2" t="s">
        <v>2652</v>
      </c>
      <c r="Q4003" s="2" t="s">
        <v>2649</v>
      </c>
      <c r="R4003" s="3">
        <v>8000</v>
      </c>
      <c r="S4003" s="3">
        <f>I4003*L4003*R4003</f>
        <v>16000</v>
      </c>
      <c r="T4003" s="2">
        <f>M4003+N4003</f>
        <v>1</v>
      </c>
    </row>
    <row r="4004" spans="1:20" x14ac:dyDescent="0.2">
      <c r="A4004" s="2" t="s">
        <v>6668</v>
      </c>
      <c r="B4004" s="2" t="s">
        <v>1331</v>
      </c>
      <c r="C4004" s="2" t="s">
        <v>127</v>
      </c>
      <c r="D4004" s="2" t="str">
        <f>INDEX(Hotels!$C$2:$C$49,MATCH(C4004,Hotels!$A$2:$A$49,0))</f>
        <v>Varanasi</v>
      </c>
      <c r="E4004" s="11">
        <v>46079</v>
      </c>
      <c r="F4004" s="11">
        <v>46103</v>
      </c>
      <c r="G4004" s="11">
        <v>46109</v>
      </c>
      <c r="H4004" s="13">
        <f>DATE(YEAR(F4004),MONTH(F4004),1)</f>
        <v>46082</v>
      </c>
      <c r="I4004" s="2">
        <f>G4004-F4004</f>
        <v>6</v>
      </c>
      <c r="J4004" s="2">
        <f>F4004-E4004</f>
        <v>24</v>
      </c>
      <c r="K4004" s="2" t="s">
        <v>2666</v>
      </c>
      <c r="L4004" s="2">
        <v>2</v>
      </c>
      <c r="M4004" s="2">
        <v>4</v>
      </c>
      <c r="N4004" s="2">
        <v>1</v>
      </c>
      <c r="O4004" s="2" t="s">
        <v>2658</v>
      </c>
      <c r="P4004" s="2" t="s">
        <v>2656</v>
      </c>
      <c r="Q4004" s="2" t="s">
        <v>2649</v>
      </c>
      <c r="R4004" s="3">
        <v>12650</v>
      </c>
      <c r="S4004" s="3">
        <f>I4004*L4004*R4004</f>
        <v>151800</v>
      </c>
      <c r="T4004" s="2">
        <f>M4004+N4004</f>
        <v>5</v>
      </c>
    </row>
    <row r="4005" spans="1:20" x14ac:dyDescent="0.2">
      <c r="A4005" s="2" t="s">
        <v>6669</v>
      </c>
      <c r="B4005" s="2" t="s">
        <v>328</v>
      </c>
      <c r="C4005" s="2" t="s">
        <v>108</v>
      </c>
      <c r="D4005" s="2" t="str">
        <f>INDEX(Hotels!$C$2:$C$49,MATCH(C4005,Hotels!$A$2:$A$49,0))</f>
        <v>Manali</v>
      </c>
      <c r="E4005" s="11">
        <v>46080</v>
      </c>
      <c r="F4005" s="11">
        <v>46126</v>
      </c>
      <c r="G4005" s="11">
        <v>46128</v>
      </c>
      <c r="H4005" s="13">
        <f>DATE(YEAR(F4005),MONTH(F4005),1)</f>
        <v>46113</v>
      </c>
      <c r="I4005" s="2">
        <f>G4005-F4005</f>
        <v>2</v>
      </c>
      <c r="J4005" s="2">
        <f>F4005-E4005</f>
        <v>46</v>
      </c>
      <c r="K4005" s="2" t="s">
        <v>2655</v>
      </c>
      <c r="L4005" s="2">
        <v>1</v>
      </c>
      <c r="M4005" s="2">
        <v>1</v>
      </c>
      <c r="N4005" s="2">
        <v>0</v>
      </c>
      <c r="O4005" s="2" t="s">
        <v>2689</v>
      </c>
      <c r="P4005" s="2" t="s">
        <v>2648</v>
      </c>
      <c r="Q4005" s="2" t="s">
        <v>2649</v>
      </c>
      <c r="R4005" s="3">
        <v>13950</v>
      </c>
      <c r="S4005" s="3">
        <f>I4005*L4005*R4005</f>
        <v>27900</v>
      </c>
      <c r="T4005" s="2">
        <f>M4005+N4005</f>
        <v>1</v>
      </c>
    </row>
    <row r="4006" spans="1:20" x14ac:dyDescent="0.2">
      <c r="A4006" s="2" t="s">
        <v>6670</v>
      </c>
      <c r="B4006" s="2" t="s">
        <v>488</v>
      </c>
      <c r="C4006" s="2" t="s">
        <v>57</v>
      </c>
      <c r="D4006" s="2" t="str">
        <f>INDEX(Hotels!$C$2:$C$49,MATCH(C4006,Hotels!$A$2:$A$49,0))</f>
        <v>Mumbai</v>
      </c>
      <c r="E4006" s="11">
        <v>46080</v>
      </c>
      <c r="F4006" s="11">
        <v>46100</v>
      </c>
      <c r="G4006" s="11">
        <v>46104</v>
      </c>
      <c r="H4006" s="13">
        <f>DATE(YEAR(F4006),MONTH(F4006),1)</f>
        <v>46082</v>
      </c>
      <c r="I4006" s="2">
        <f>G4006-F4006</f>
        <v>4</v>
      </c>
      <c r="J4006" s="2">
        <f>F4006-E4006</f>
        <v>20</v>
      </c>
      <c r="K4006" s="2" t="s">
        <v>2655</v>
      </c>
      <c r="L4006" s="2">
        <v>1</v>
      </c>
      <c r="M4006" s="2">
        <v>2</v>
      </c>
      <c r="N4006" s="2">
        <v>0</v>
      </c>
      <c r="O4006" s="2" t="s">
        <v>2670</v>
      </c>
      <c r="P4006" s="2" t="s">
        <v>2652</v>
      </c>
      <c r="Q4006" s="2" t="s">
        <v>2649</v>
      </c>
      <c r="R4006" s="3">
        <v>9900</v>
      </c>
      <c r="S4006" s="3">
        <f>I4006*L4006*R4006</f>
        <v>39600</v>
      </c>
      <c r="T4006" s="2">
        <f>M4006+N4006</f>
        <v>2</v>
      </c>
    </row>
    <row r="4007" spans="1:20" x14ac:dyDescent="0.2">
      <c r="A4007" s="2" t="s">
        <v>6671</v>
      </c>
      <c r="B4007" s="2" t="s">
        <v>903</v>
      </c>
      <c r="C4007" s="2" t="s">
        <v>87</v>
      </c>
      <c r="D4007" s="2" t="str">
        <f>INDEX(Hotels!$C$2:$C$49,MATCH(C4007,Hotels!$A$2:$A$49,0))</f>
        <v>Kochi</v>
      </c>
      <c r="E4007" s="11">
        <v>46080</v>
      </c>
      <c r="F4007" s="11">
        <v>46092</v>
      </c>
      <c r="G4007" s="11">
        <v>46095</v>
      </c>
      <c r="H4007" s="13">
        <f>DATE(YEAR(F4007),MONTH(F4007),1)</f>
        <v>46082</v>
      </c>
      <c r="I4007" s="2">
        <f>G4007-F4007</f>
        <v>3</v>
      </c>
      <c r="J4007" s="2">
        <f>F4007-E4007</f>
        <v>12</v>
      </c>
      <c r="K4007" s="2" t="s">
        <v>2655</v>
      </c>
      <c r="L4007" s="2">
        <v>1</v>
      </c>
      <c r="M4007" s="2">
        <v>1</v>
      </c>
      <c r="N4007" s="2">
        <v>0</v>
      </c>
      <c r="O4007" s="2" t="s">
        <v>2647</v>
      </c>
      <c r="P4007" s="2" t="s">
        <v>2652</v>
      </c>
      <c r="Q4007" s="2" t="s">
        <v>2649</v>
      </c>
      <c r="R4007" s="3">
        <v>8400</v>
      </c>
      <c r="S4007" s="3">
        <f>I4007*L4007*R4007</f>
        <v>25200</v>
      </c>
      <c r="T4007" s="2">
        <f>M4007+N4007</f>
        <v>1</v>
      </c>
    </row>
    <row r="4008" spans="1:20" x14ac:dyDescent="0.2">
      <c r="A4008" s="2" t="s">
        <v>6672</v>
      </c>
      <c r="B4008" s="2" t="s">
        <v>1076</v>
      </c>
      <c r="C4008" s="2" t="s">
        <v>127</v>
      </c>
      <c r="D4008" s="2" t="str">
        <f>INDEX(Hotels!$C$2:$C$49,MATCH(C4008,Hotels!$A$2:$A$49,0))</f>
        <v>Varanasi</v>
      </c>
      <c r="E4008" s="11">
        <v>46080</v>
      </c>
      <c r="F4008" s="11">
        <v>46090</v>
      </c>
      <c r="G4008" s="11">
        <v>46095</v>
      </c>
      <c r="H4008" s="13">
        <f>DATE(YEAR(F4008),MONTH(F4008),1)</f>
        <v>46082</v>
      </c>
      <c r="I4008" s="2">
        <f>G4008-F4008</f>
        <v>5</v>
      </c>
      <c r="J4008" s="2">
        <f>F4008-E4008</f>
        <v>10</v>
      </c>
      <c r="K4008" s="2" t="s">
        <v>2666</v>
      </c>
      <c r="L4008" s="2">
        <v>1</v>
      </c>
      <c r="M4008" s="2">
        <v>1</v>
      </c>
      <c r="N4008" s="2">
        <v>0</v>
      </c>
      <c r="O4008" s="2" t="s">
        <v>2647</v>
      </c>
      <c r="P4008" s="2" t="s">
        <v>2662</v>
      </c>
      <c r="Q4008" s="2" t="s">
        <v>2649</v>
      </c>
      <c r="R4008" s="3">
        <v>12500</v>
      </c>
      <c r="S4008" s="3">
        <f>I4008*L4008*R4008</f>
        <v>62500</v>
      </c>
      <c r="T4008" s="2">
        <f>M4008+N4008</f>
        <v>1</v>
      </c>
    </row>
    <row r="4009" spans="1:20" x14ac:dyDescent="0.2">
      <c r="A4009" s="2" t="s">
        <v>6673</v>
      </c>
      <c r="B4009" s="2" t="s">
        <v>1441</v>
      </c>
      <c r="C4009" s="2" t="s">
        <v>67</v>
      </c>
      <c r="D4009" s="2" t="str">
        <f>INDEX(Hotels!$C$2:$C$49,MATCH(C4009,Hotels!$A$2:$A$49,0))</f>
        <v>New Delhi</v>
      </c>
      <c r="E4009" s="11">
        <v>46080</v>
      </c>
      <c r="F4009" s="11">
        <v>46082</v>
      </c>
      <c r="G4009" s="11">
        <v>46083</v>
      </c>
      <c r="H4009" s="13">
        <f>DATE(YEAR(F4009),MONTH(F4009),1)</f>
        <v>46082</v>
      </c>
      <c r="I4009" s="2">
        <f>G4009-F4009</f>
        <v>1</v>
      </c>
      <c r="J4009" s="2">
        <f>F4009-E4009</f>
        <v>2</v>
      </c>
      <c r="K4009" s="2" t="s">
        <v>2668</v>
      </c>
      <c r="L4009" s="2">
        <v>1</v>
      </c>
      <c r="M4009" s="2">
        <v>2</v>
      </c>
      <c r="N4009" s="2">
        <v>0</v>
      </c>
      <c r="O4009" s="2" t="s">
        <v>2651</v>
      </c>
      <c r="P4009" s="2" t="s">
        <v>2659</v>
      </c>
      <c r="Q4009" s="2" t="s">
        <v>2649</v>
      </c>
      <c r="R4009" s="3">
        <v>5100</v>
      </c>
      <c r="S4009" s="3">
        <f>I4009*L4009*R4009</f>
        <v>5100</v>
      </c>
      <c r="T4009" s="2">
        <f>M4009+N4009</f>
        <v>2</v>
      </c>
    </row>
    <row r="4010" spans="1:20" x14ac:dyDescent="0.2">
      <c r="A4010" s="2" t="s">
        <v>6674</v>
      </c>
      <c r="B4010" s="2" t="s">
        <v>1486</v>
      </c>
      <c r="C4010" s="2" t="s">
        <v>106</v>
      </c>
      <c r="D4010" s="2" t="str">
        <f>INDEX(Hotels!$C$2:$C$49,MATCH(C4010,Hotels!$A$2:$A$49,0))</f>
        <v>Manali</v>
      </c>
      <c r="E4010" s="11">
        <v>46080</v>
      </c>
      <c r="F4010" s="11">
        <v>46168</v>
      </c>
      <c r="G4010" s="11">
        <v>46171</v>
      </c>
      <c r="H4010" s="13">
        <f>DATE(YEAR(F4010),MONTH(F4010),1)</f>
        <v>46143</v>
      </c>
      <c r="I4010" s="2">
        <f>G4010-F4010</f>
        <v>3</v>
      </c>
      <c r="J4010" s="2">
        <f>F4010-E4010</f>
        <v>88</v>
      </c>
      <c r="K4010" s="2" t="s">
        <v>2655</v>
      </c>
      <c r="L4010" s="2">
        <v>1</v>
      </c>
      <c r="M4010" s="2">
        <v>2</v>
      </c>
      <c r="N4010" s="2">
        <v>0</v>
      </c>
      <c r="O4010" s="2" t="s">
        <v>2683</v>
      </c>
      <c r="P4010" s="2" t="s">
        <v>2656</v>
      </c>
      <c r="Q4010" s="2" t="s">
        <v>2653</v>
      </c>
      <c r="R4010" s="3">
        <v>8400</v>
      </c>
      <c r="S4010" s="3">
        <f>I4010*L4010*R4010</f>
        <v>25200</v>
      </c>
      <c r="T4010" s="2">
        <f>M4010+N4010</f>
        <v>2</v>
      </c>
    </row>
    <row r="4011" spans="1:20" x14ac:dyDescent="0.2">
      <c r="A4011" s="2" t="s">
        <v>6675</v>
      </c>
      <c r="B4011" s="2" t="s">
        <v>1773</v>
      </c>
      <c r="C4011" s="2" t="s">
        <v>61</v>
      </c>
      <c r="D4011" s="2" t="str">
        <f>INDEX(Hotels!$C$2:$C$49,MATCH(C4011,Hotels!$A$2:$A$49,0))</f>
        <v>Mumbai</v>
      </c>
      <c r="E4011" s="11">
        <v>46080</v>
      </c>
      <c r="F4011" s="11">
        <v>46210</v>
      </c>
      <c r="G4011" s="11">
        <v>46213</v>
      </c>
      <c r="H4011" s="13">
        <f>DATE(YEAR(F4011),MONTH(F4011),1)</f>
        <v>46204</v>
      </c>
      <c r="I4011" s="2">
        <f>G4011-F4011</f>
        <v>3</v>
      </c>
      <c r="J4011" s="2">
        <f>F4011-E4011</f>
        <v>130</v>
      </c>
      <c r="K4011" s="2" t="s">
        <v>2646</v>
      </c>
      <c r="L4011" s="2">
        <v>1</v>
      </c>
      <c r="M4011" s="2">
        <v>2</v>
      </c>
      <c r="N4011" s="2">
        <v>0</v>
      </c>
      <c r="O4011" s="2" t="s">
        <v>2647</v>
      </c>
      <c r="P4011" s="2" t="s">
        <v>2652</v>
      </c>
      <c r="Q4011" s="2" t="s">
        <v>2649</v>
      </c>
      <c r="R4011" s="3">
        <v>20150</v>
      </c>
      <c r="S4011" s="3">
        <f>I4011*L4011*R4011</f>
        <v>60450</v>
      </c>
      <c r="T4011" s="2">
        <f>M4011+N4011</f>
        <v>2</v>
      </c>
    </row>
    <row r="4012" spans="1:20" x14ac:dyDescent="0.2">
      <c r="A4012" s="2" t="s">
        <v>6676</v>
      </c>
      <c r="B4012" s="2" t="s">
        <v>1914</v>
      </c>
      <c r="C4012" s="2" t="s">
        <v>49</v>
      </c>
      <c r="D4012" s="2" t="str">
        <f>INDEX(Hotels!$C$2:$C$49,MATCH(C4012,Hotels!$A$2:$A$49,0))</f>
        <v>Agra</v>
      </c>
      <c r="E4012" s="11">
        <v>46080</v>
      </c>
      <c r="F4012" s="11">
        <v>46095</v>
      </c>
      <c r="G4012" s="11">
        <v>46101</v>
      </c>
      <c r="H4012" s="13">
        <f>DATE(YEAR(F4012),MONTH(F4012),1)</f>
        <v>46082</v>
      </c>
      <c r="I4012" s="2">
        <f>G4012-F4012</f>
        <v>6</v>
      </c>
      <c r="J4012" s="2">
        <f>F4012-E4012</f>
        <v>15</v>
      </c>
      <c r="K4012" s="2" t="s">
        <v>2668</v>
      </c>
      <c r="L4012" s="2">
        <v>1</v>
      </c>
      <c r="M4012" s="2">
        <v>2</v>
      </c>
      <c r="N4012" s="2">
        <v>1</v>
      </c>
      <c r="O4012" s="2" t="s">
        <v>2647</v>
      </c>
      <c r="P4012" s="2" t="s">
        <v>2662</v>
      </c>
      <c r="Q4012" s="2" t="s">
        <v>2649</v>
      </c>
      <c r="R4012" s="3">
        <v>3150</v>
      </c>
      <c r="S4012" s="3">
        <f>I4012*L4012*R4012</f>
        <v>18900</v>
      </c>
      <c r="T4012" s="2">
        <f>M4012+N4012</f>
        <v>3</v>
      </c>
    </row>
    <row r="4013" spans="1:20" x14ac:dyDescent="0.2">
      <c r="A4013" s="2" t="s">
        <v>6677</v>
      </c>
      <c r="B4013" s="2" t="s">
        <v>2193</v>
      </c>
      <c r="C4013" s="2" t="s">
        <v>22</v>
      </c>
      <c r="D4013" s="2" t="str">
        <f>INDEX(Hotels!$C$2:$C$49,MATCH(C4013,Hotels!$A$2:$A$49,0))</f>
        <v>Jaipur</v>
      </c>
      <c r="E4013" s="11">
        <v>46080</v>
      </c>
      <c r="F4013" s="11">
        <v>46101</v>
      </c>
      <c r="G4013" s="11">
        <v>46106</v>
      </c>
      <c r="H4013" s="13">
        <f>DATE(YEAR(F4013),MONTH(F4013),1)</f>
        <v>46082</v>
      </c>
      <c r="I4013" s="2">
        <f>G4013-F4013</f>
        <v>5</v>
      </c>
      <c r="J4013" s="2">
        <f>F4013-E4013</f>
        <v>21</v>
      </c>
      <c r="K4013" s="2" t="s">
        <v>2655</v>
      </c>
      <c r="L4013" s="2">
        <v>1</v>
      </c>
      <c r="M4013" s="2">
        <v>2</v>
      </c>
      <c r="N4013" s="2">
        <v>0</v>
      </c>
      <c r="O4013" s="2" t="s">
        <v>2647</v>
      </c>
      <c r="P4013" s="2" t="s">
        <v>2652</v>
      </c>
      <c r="Q4013" s="2" t="s">
        <v>2649</v>
      </c>
      <c r="R4013" s="3">
        <v>5350</v>
      </c>
      <c r="S4013" s="3">
        <f>I4013*L4013*R4013</f>
        <v>26750</v>
      </c>
      <c r="T4013" s="2">
        <f>M4013+N4013</f>
        <v>2</v>
      </c>
    </row>
    <row r="4014" spans="1:20" x14ac:dyDescent="0.2">
      <c r="A4014" s="2" t="s">
        <v>6678</v>
      </c>
      <c r="B4014" s="2" t="s">
        <v>2223</v>
      </c>
      <c r="C4014" s="2" t="s">
        <v>9</v>
      </c>
      <c r="D4014" s="2" t="str">
        <f>INDEX(Hotels!$C$2:$C$49,MATCH(C4014,Hotels!$A$2:$A$49,0))</f>
        <v>Goa</v>
      </c>
      <c r="E4014" s="11">
        <v>46080</v>
      </c>
      <c r="F4014" s="11">
        <v>46200</v>
      </c>
      <c r="G4014" s="11">
        <v>46202</v>
      </c>
      <c r="H4014" s="13">
        <f>DATE(YEAR(F4014),MONTH(F4014),1)</f>
        <v>46174</v>
      </c>
      <c r="I4014" s="2">
        <f>G4014-F4014</f>
        <v>2</v>
      </c>
      <c r="J4014" s="2">
        <f>F4014-E4014</f>
        <v>120</v>
      </c>
      <c r="K4014" s="2" t="s">
        <v>2668</v>
      </c>
      <c r="L4014" s="2">
        <v>1</v>
      </c>
      <c r="M4014" s="2">
        <v>3</v>
      </c>
      <c r="N4014" s="2">
        <v>0</v>
      </c>
      <c r="O4014" s="2" t="s">
        <v>2689</v>
      </c>
      <c r="P4014" s="2" t="s">
        <v>2672</v>
      </c>
      <c r="Q4014" s="2" t="s">
        <v>2649</v>
      </c>
      <c r="R4014" s="3">
        <v>4700</v>
      </c>
      <c r="S4014" s="3">
        <f>I4014*L4014*R4014</f>
        <v>9400</v>
      </c>
      <c r="T4014" s="2">
        <f>M4014+N4014</f>
        <v>3</v>
      </c>
    </row>
    <row r="4015" spans="1:20" x14ac:dyDescent="0.2">
      <c r="A4015" s="2" t="s">
        <v>6679</v>
      </c>
      <c r="B4015" s="2" t="s">
        <v>2433</v>
      </c>
      <c r="C4015" s="2" t="s">
        <v>19</v>
      </c>
      <c r="D4015" s="2" t="str">
        <f>INDEX(Hotels!$C$2:$C$49,MATCH(C4015,Hotels!$A$2:$A$49,0))</f>
        <v>Goa</v>
      </c>
      <c r="E4015" s="11">
        <v>46080</v>
      </c>
      <c r="F4015" s="11">
        <v>46081</v>
      </c>
      <c r="G4015" s="11">
        <v>46084</v>
      </c>
      <c r="H4015" s="13">
        <f>DATE(YEAR(F4015),MONTH(F4015),1)</f>
        <v>46054</v>
      </c>
      <c r="I4015" s="2">
        <f>G4015-F4015</f>
        <v>3</v>
      </c>
      <c r="J4015" s="2">
        <f>F4015-E4015</f>
        <v>1</v>
      </c>
      <c r="K4015" s="2" t="s">
        <v>2668</v>
      </c>
      <c r="L4015" s="2">
        <v>2</v>
      </c>
      <c r="M4015" s="2">
        <v>4</v>
      </c>
      <c r="N4015" s="2">
        <v>0</v>
      </c>
      <c r="O4015" s="2" t="s">
        <v>2658</v>
      </c>
      <c r="P4015" s="2" t="s">
        <v>2662</v>
      </c>
      <c r="Q4015" s="2" t="s">
        <v>2649</v>
      </c>
      <c r="R4015" s="3">
        <v>7550</v>
      </c>
      <c r="S4015" s="3">
        <f>I4015*L4015*R4015</f>
        <v>45300</v>
      </c>
      <c r="T4015" s="2">
        <f>M4015+N4015</f>
        <v>4</v>
      </c>
    </row>
    <row r="4016" spans="1:20" x14ac:dyDescent="0.2">
      <c r="A4016" s="2" t="s">
        <v>6680</v>
      </c>
      <c r="B4016" s="2" t="s">
        <v>991</v>
      </c>
      <c r="C4016" s="2" t="s">
        <v>47</v>
      </c>
      <c r="D4016" s="2" t="str">
        <f>INDEX(Hotels!$C$2:$C$49,MATCH(C4016,Hotels!$A$2:$A$49,0))</f>
        <v>Agra</v>
      </c>
      <c r="E4016" s="11">
        <v>46081</v>
      </c>
      <c r="F4016" s="11">
        <v>46104</v>
      </c>
      <c r="G4016" s="11">
        <v>46109</v>
      </c>
      <c r="H4016" s="13">
        <f>DATE(YEAR(F4016),MONTH(F4016),1)</f>
        <v>46082</v>
      </c>
      <c r="I4016" s="2">
        <f>G4016-F4016</f>
        <v>5</v>
      </c>
      <c r="J4016" s="2">
        <f>F4016-E4016</f>
        <v>23</v>
      </c>
      <c r="K4016" s="2" t="s">
        <v>2655</v>
      </c>
      <c r="L4016" s="2">
        <v>1</v>
      </c>
      <c r="M4016" s="2">
        <v>2</v>
      </c>
      <c r="N4016" s="2">
        <v>0</v>
      </c>
      <c r="O4016" s="2" t="s">
        <v>2683</v>
      </c>
      <c r="P4016" s="2" t="s">
        <v>2656</v>
      </c>
      <c r="Q4016" s="2" t="s">
        <v>2653</v>
      </c>
      <c r="R4016" s="3">
        <v>6900</v>
      </c>
      <c r="S4016" s="3">
        <f>I4016*L4016*R4016</f>
        <v>34500</v>
      </c>
      <c r="T4016" s="2">
        <f>M4016+N4016</f>
        <v>2</v>
      </c>
    </row>
    <row r="4017" spans="1:20" x14ac:dyDescent="0.2">
      <c r="A4017" s="2" t="s">
        <v>6681</v>
      </c>
      <c r="B4017" s="2" t="s">
        <v>2318</v>
      </c>
      <c r="C4017" s="2" t="s">
        <v>34</v>
      </c>
      <c r="D4017" s="2" t="str">
        <f>INDEX(Hotels!$C$2:$C$49,MATCH(C4017,Hotels!$A$2:$A$49,0))</f>
        <v>Udaipur</v>
      </c>
      <c r="E4017" s="11">
        <v>46081</v>
      </c>
      <c r="F4017" s="11">
        <v>46097</v>
      </c>
      <c r="G4017" s="11">
        <v>46102</v>
      </c>
      <c r="H4017" s="13">
        <f>DATE(YEAR(F4017),MONTH(F4017),1)</f>
        <v>46082</v>
      </c>
      <c r="I4017" s="2">
        <f>G4017-F4017</f>
        <v>5</v>
      </c>
      <c r="J4017" s="2">
        <f>F4017-E4017</f>
        <v>16</v>
      </c>
      <c r="K4017" s="2" t="s">
        <v>2655</v>
      </c>
      <c r="L4017" s="2">
        <v>1</v>
      </c>
      <c r="M4017" s="2">
        <v>2</v>
      </c>
      <c r="N4017" s="2">
        <v>0</v>
      </c>
      <c r="O4017" s="2" t="s">
        <v>2689</v>
      </c>
      <c r="P4017" s="2" t="s">
        <v>2656</v>
      </c>
      <c r="Q4017" s="2" t="s">
        <v>2649</v>
      </c>
      <c r="R4017" s="3">
        <v>9000</v>
      </c>
      <c r="S4017" s="3">
        <f>I4017*L4017*R4017</f>
        <v>45000</v>
      </c>
      <c r="T4017" s="2">
        <f>M4017+N4017</f>
        <v>2</v>
      </c>
    </row>
    <row r="4018" spans="1:20" x14ac:dyDescent="0.2">
      <c r="A4018" s="2" t="s">
        <v>6682</v>
      </c>
      <c r="B4018" s="2" t="s">
        <v>2319</v>
      </c>
      <c r="C4018" s="2" t="s">
        <v>81</v>
      </c>
      <c r="D4018" s="2" t="str">
        <f>INDEX(Hotels!$C$2:$C$49,MATCH(C4018,Hotels!$A$2:$A$49,0))</f>
        <v>Bengaluru</v>
      </c>
      <c r="E4018" s="11">
        <v>46081</v>
      </c>
      <c r="F4018" s="11">
        <v>46088</v>
      </c>
      <c r="G4018" s="11">
        <v>46089</v>
      </c>
      <c r="H4018" s="13">
        <f>DATE(YEAR(F4018),MONTH(F4018),1)</f>
        <v>46082</v>
      </c>
      <c r="I4018" s="2">
        <f>G4018-F4018</f>
        <v>1</v>
      </c>
      <c r="J4018" s="2">
        <f>F4018-E4018</f>
        <v>7</v>
      </c>
      <c r="K4018" s="2" t="s">
        <v>2668</v>
      </c>
      <c r="L4018" s="2">
        <v>1</v>
      </c>
      <c r="M4018" s="2">
        <v>1</v>
      </c>
      <c r="N4018" s="2">
        <v>0</v>
      </c>
      <c r="O4018" s="2" t="s">
        <v>2670</v>
      </c>
      <c r="P4018" s="2" t="s">
        <v>2652</v>
      </c>
      <c r="Q4018" s="2" t="s">
        <v>2653</v>
      </c>
      <c r="R4018" s="3">
        <v>16800</v>
      </c>
      <c r="S4018" s="3">
        <f>I4018*L4018*R4018</f>
        <v>16800</v>
      </c>
      <c r="T4018" s="2">
        <f>M4018+N4018</f>
        <v>1</v>
      </c>
    </row>
    <row r="4019" spans="1:20" x14ac:dyDescent="0.2">
      <c r="A4019" s="2" t="s">
        <v>6683</v>
      </c>
      <c r="B4019" s="2" t="s">
        <v>2504</v>
      </c>
      <c r="C4019" s="2" t="s">
        <v>34</v>
      </c>
      <c r="D4019" s="2" t="str">
        <f>INDEX(Hotels!$C$2:$C$49,MATCH(C4019,Hotels!$A$2:$A$49,0))</f>
        <v>Udaipur</v>
      </c>
      <c r="E4019" s="11">
        <v>46081</v>
      </c>
      <c r="F4019" s="11">
        <v>46085</v>
      </c>
      <c r="G4019" s="11">
        <v>46087</v>
      </c>
      <c r="H4019" s="13">
        <f>DATE(YEAR(F4019),MONTH(F4019),1)</f>
        <v>46082</v>
      </c>
      <c r="I4019" s="2">
        <f>G4019-F4019</f>
        <v>2</v>
      </c>
      <c r="J4019" s="2">
        <f>F4019-E4019</f>
        <v>4</v>
      </c>
      <c r="K4019" s="2" t="s">
        <v>2668</v>
      </c>
      <c r="L4019" s="2">
        <v>1</v>
      </c>
      <c r="M4019" s="2">
        <v>1</v>
      </c>
      <c r="N4019" s="2">
        <v>0</v>
      </c>
      <c r="O4019" s="2" t="s">
        <v>2689</v>
      </c>
      <c r="P4019" s="2" t="s">
        <v>2656</v>
      </c>
      <c r="Q4019" s="2" t="s">
        <v>2649</v>
      </c>
      <c r="R4019" s="3">
        <v>6500</v>
      </c>
      <c r="S4019" s="3">
        <f>I4019*L4019*R4019</f>
        <v>13000</v>
      </c>
      <c r="T4019" s="2">
        <f>M4019+N4019</f>
        <v>1</v>
      </c>
    </row>
    <row r="4020" spans="1:20" x14ac:dyDescent="0.2">
      <c r="A4020" s="2" t="s">
        <v>6684</v>
      </c>
      <c r="B4020" s="2" t="s">
        <v>390</v>
      </c>
      <c r="C4020" s="2" t="s">
        <v>83</v>
      </c>
      <c r="D4020" s="2" t="str">
        <f>INDEX(Hotels!$C$2:$C$49,MATCH(C4020,Hotels!$A$2:$A$49,0))</f>
        <v>Kochi</v>
      </c>
      <c r="E4020" s="11">
        <v>46082</v>
      </c>
      <c r="F4020" s="11">
        <v>46084</v>
      </c>
      <c r="G4020" s="11">
        <v>46088</v>
      </c>
      <c r="H4020" s="13">
        <f>DATE(YEAR(F4020),MONTH(F4020),1)</f>
        <v>46082</v>
      </c>
      <c r="I4020" s="2">
        <f>G4020-F4020</f>
        <v>4</v>
      </c>
      <c r="J4020" s="2">
        <f>F4020-E4020</f>
        <v>2</v>
      </c>
      <c r="K4020" s="2" t="s">
        <v>2646</v>
      </c>
      <c r="L4020" s="2">
        <v>1</v>
      </c>
      <c r="M4020" s="2">
        <v>2</v>
      </c>
      <c r="N4020" s="2">
        <v>3</v>
      </c>
      <c r="O4020" s="2" t="s">
        <v>2658</v>
      </c>
      <c r="P4020" s="2" t="s">
        <v>2652</v>
      </c>
      <c r="Q4020" s="2" t="s">
        <v>2653</v>
      </c>
      <c r="R4020" s="3">
        <v>22100</v>
      </c>
      <c r="S4020" s="3">
        <f>I4020*L4020*R4020</f>
        <v>88400</v>
      </c>
      <c r="T4020" s="2">
        <f>M4020+N4020</f>
        <v>5</v>
      </c>
    </row>
    <row r="4021" spans="1:20" x14ac:dyDescent="0.2">
      <c r="A4021" s="2" t="s">
        <v>6685</v>
      </c>
      <c r="B4021" s="2" t="s">
        <v>798</v>
      </c>
      <c r="C4021" s="2" t="s">
        <v>89</v>
      </c>
      <c r="D4021" s="2" t="str">
        <f>INDEX(Hotels!$C$2:$C$49,MATCH(C4021,Hotels!$A$2:$A$49,0))</f>
        <v>Kochi</v>
      </c>
      <c r="E4021" s="11">
        <v>46082</v>
      </c>
      <c r="F4021" s="11">
        <v>46116</v>
      </c>
      <c r="G4021" s="11">
        <v>46119</v>
      </c>
      <c r="H4021" s="13">
        <f>DATE(YEAR(F4021),MONTH(F4021),1)</f>
        <v>46113</v>
      </c>
      <c r="I4021" s="2">
        <f>G4021-F4021</f>
        <v>3</v>
      </c>
      <c r="J4021" s="2">
        <f>F4021-E4021</f>
        <v>34</v>
      </c>
      <c r="K4021" s="2" t="s">
        <v>2655</v>
      </c>
      <c r="L4021" s="2">
        <v>1</v>
      </c>
      <c r="M4021" s="2">
        <v>1</v>
      </c>
      <c r="N4021" s="2">
        <v>0</v>
      </c>
      <c r="O4021" s="2" t="s">
        <v>2732</v>
      </c>
      <c r="P4021" s="2" t="s">
        <v>2659</v>
      </c>
      <c r="Q4021" s="2" t="s">
        <v>2649</v>
      </c>
      <c r="R4021" s="3">
        <v>7300</v>
      </c>
      <c r="S4021" s="3">
        <f>I4021*L4021*R4021</f>
        <v>21900</v>
      </c>
      <c r="T4021" s="2">
        <f>M4021+N4021</f>
        <v>1</v>
      </c>
    </row>
    <row r="4022" spans="1:20" x14ac:dyDescent="0.2">
      <c r="A4022" s="2" t="s">
        <v>6686</v>
      </c>
      <c r="B4022" s="2" t="s">
        <v>1031</v>
      </c>
      <c r="C4022" s="2" t="s">
        <v>93</v>
      </c>
      <c r="D4022" s="2" t="str">
        <f>INDEX(Hotels!$C$2:$C$49,MATCH(C4022,Hotels!$A$2:$A$49,0))</f>
        <v>Shimla</v>
      </c>
      <c r="E4022" s="11">
        <v>46082</v>
      </c>
      <c r="F4022" s="11">
        <v>46085</v>
      </c>
      <c r="G4022" s="11">
        <v>46087</v>
      </c>
      <c r="H4022" s="13">
        <f>DATE(YEAR(F4022),MONTH(F4022),1)</f>
        <v>46082</v>
      </c>
      <c r="I4022" s="2">
        <f>G4022-F4022</f>
        <v>2</v>
      </c>
      <c r="J4022" s="2">
        <f>F4022-E4022</f>
        <v>3</v>
      </c>
      <c r="K4022" s="2" t="s">
        <v>2655</v>
      </c>
      <c r="L4022" s="2">
        <v>1</v>
      </c>
      <c r="M4022" s="2">
        <v>2</v>
      </c>
      <c r="N4022" s="2">
        <v>0</v>
      </c>
      <c r="O4022" s="2" t="s">
        <v>2670</v>
      </c>
      <c r="P4022" s="2" t="s">
        <v>2652</v>
      </c>
      <c r="Q4022" s="2" t="s">
        <v>2649</v>
      </c>
      <c r="R4022" s="3">
        <v>5750</v>
      </c>
      <c r="S4022" s="3">
        <f>I4022*L4022*R4022</f>
        <v>11500</v>
      </c>
      <c r="T4022" s="2">
        <f>M4022+N4022</f>
        <v>2</v>
      </c>
    </row>
    <row r="4023" spans="1:20" x14ac:dyDescent="0.2">
      <c r="A4023" s="2" t="s">
        <v>6687</v>
      </c>
      <c r="B4023" s="2" t="s">
        <v>1034</v>
      </c>
      <c r="C4023" s="2" t="s">
        <v>93</v>
      </c>
      <c r="D4023" s="2" t="str">
        <f>INDEX(Hotels!$C$2:$C$49,MATCH(C4023,Hotels!$A$2:$A$49,0))</f>
        <v>Shimla</v>
      </c>
      <c r="E4023" s="11">
        <v>46082</v>
      </c>
      <c r="F4023" s="11">
        <v>46136</v>
      </c>
      <c r="G4023" s="11">
        <v>46139</v>
      </c>
      <c r="H4023" s="13">
        <f>DATE(YEAR(F4023),MONTH(F4023),1)</f>
        <v>46113</v>
      </c>
      <c r="I4023" s="2">
        <f>G4023-F4023</f>
        <v>3</v>
      </c>
      <c r="J4023" s="2">
        <f>F4023-E4023</f>
        <v>54</v>
      </c>
      <c r="K4023" s="2" t="s">
        <v>2655</v>
      </c>
      <c r="L4023" s="2">
        <v>1</v>
      </c>
      <c r="M4023" s="2">
        <v>1</v>
      </c>
      <c r="N4023" s="2">
        <v>0</v>
      </c>
      <c r="O4023" s="2" t="s">
        <v>2683</v>
      </c>
      <c r="P4023" s="2" t="s">
        <v>2652</v>
      </c>
      <c r="Q4023" s="2" t="s">
        <v>2649</v>
      </c>
      <c r="R4023" s="3">
        <v>6900</v>
      </c>
      <c r="S4023" s="3">
        <f>I4023*L4023*R4023</f>
        <v>20700</v>
      </c>
      <c r="T4023" s="2">
        <f>M4023+N4023</f>
        <v>1</v>
      </c>
    </row>
    <row r="4024" spans="1:20" x14ac:dyDescent="0.2">
      <c r="A4024" s="2" t="s">
        <v>6688</v>
      </c>
      <c r="B4024" s="2" t="s">
        <v>1917</v>
      </c>
      <c r="C4024" s="2" t="s">
        <v>127</v>
      </c>
      <c r="D4024" s="2" t="str">
        <f>INDEX(Hotels!$C$2:$C$49,MATCH(C4024,Hotels!$A$2:$A$49,0))</f>
        <v>Varanasi</v>
      </c>
      <c r="E4024" s="11">
        <v>46082</v>
      </c>
      <c r="F4024" s="11">
        <v>46129</v>
      </c>
      <c r="G4024" s="11">
        <v>46134</v>
      </c>
      <c r="H4024" s="13">
        <f>DATE(YEAR(F4024),MONTH(F4024),1)</f>
        <v>46113</v>
      </c>
      <c r="I4024" s="2">
        <f>G4024-F4024</f>
        <v>5</v>
      </c>
      <c r="J4024" s="2">
        <f>F4024-E4024</f>
        <v>47</v>
      </c>
      <c r="K4024" s="2" t="s">
        <v>2668</v>
      </c>
      <c r="L4024" s="2">
        <v>1</v>
      </c>
      <c r="M4024" s="2">
        <v>3</v>
      </c>
      <c r="N4024" s="2">
        <v>1</v>
      </c>
      <c r="O4024" s="2" t="s">
        <v>2683</v>
      </c>
      <c r="P4024" s="2" t="s">
        <v>2652</v>
      </c>
      <c r="Q4024" s="2" t="s">
        <v>2649</v>
      </c>
      <c r="R4024" s="3">
        <v>4450</v>
      </c>
      <c r="S4024" s="3">
        <f>I4024*L4024*R4024</f>
        <v>22250</v>
      </c>
      <c r="T4024" s="2">
        <f>M4024+N4024</f>
        <v>4</v>
      </c>
    </row>
    <row r="4025" spans="1:20" x14ac:dyDescent="0.2">
      <c r="A4025" s="2" t="s">
        <v>6689</v>
      </c>
      <c r="B4025" s="2" t="s">
        <v>2133</v>
      </c>
      <c r="C4025" s="2" t="s">
        <v>26</v>
      </c>
      <c r="D4025" s="2" t="str">
        <f>INDEX(Hotels!$C$2:$C$49,MATCH(C4025,Hotels!$A$2:$A$49,0))</f>
        <v>Jaipur</v>
      </c>
      <c r="E4025" s="11">
        <v>46082</v>
      </c>
      <c r="F4025" s="11">
        <v>46096</v>
      </c>
      <c r="G4025" s="11">
        <v>46097</v>
      </c>
      <c r="H4025" s="13">
        <f>DATE(YEAR(F4025),MONTH(F4025),1)</f>
        <v>46082</v>
      </c>
      <c r="I4025" s="2">
        <f>G4025-F4025</f>
        <v>1</v>
      </c>
      <c r="J4025" s="2">
        <f>F4025-E4025</f>
        <v>14</v>
      </c>
      <c r="K4025" s="2" t="s">
        <v>2666</v>
      </c>
      <c r="L4025" s="2">
        <v>1</v>
      </c>
      <c r="M4025" s="2">
        <v>1</v>
      </c>
      <c r="N4025" s="2">
        <v>0</v>
      </c>
      <c r="O4025" s="2" t="s">
        <v>2670</v>
      </c>
      <c r="P4025" s="2" t="s">
        <v>2652</v>
      </c>
      <c r="Q4025" s="2" t="s">
        <v>2649</v>
      </c>
      <c r="R4025" s="3">
        <v>36000</v>
      </c>
      <c r="S4025" s="3">
        <f>I4025*L4025*R4025</f>
        <v>36000</v>
      </c>
      <c r="T4025" s="2">
        <f>M4025+N4025</f>
        <v>1</v>
      </c>
    </row>
    <row r="4026" spans="1:20" x14ac:dyDescent="0.2">
      <c r="A4026" s="2" t="s">
        <v>6690</v>
      </c>
      <c r="B4026" s="2" t="s">
        <v>2288</v>
      </c>
      <c r="C4026" s="2" t="s">
        <v>29</v>
      </c>
      <c r="D4026" s="2" t="str">
        <f>INDEX(Hotels!$C$2:$C$49,MATCH(C4026,Hotels!$A$2:$A$49,0))</f>
        <v>Jaipur</v>
      </c>
      <c r="E4026" s="11">
        <v>46082</v>
      </c>
      <c r="F4026" s="11">
        <v>46092</v>
      </c>
      <c r="G4026" s="11">
        <v>46093</v>
      </c>
      <c r="H4026" s="13">
        <f>DATE(YEAR(F4026),MONTH(F4026),1)</f>
        <v>46082</v>
      </c>
      <c r="I4026" s="2">
        <f>G4026-F4026</f>
        <v>1</v>
      </c>
      <c r="J4026" s="2">
        <f>F4026-E4026</f>
        <v>10</v>
      </c>
      <c r="K4026" s="2" t="s">
        <v>2646</v>
      </c>
      <c r="L4026" s="2">
        <v>1</v>
      </c>
      <c r="M4026" s="2">
        <v>2</v>
      </c>
      <c r="N4026" s="2">
        <v>0</v>
      </c>
      <c r="O4026" s="2" t="s">
        <v>2732</v>
      </c>
      <c r="P4026" s="2" t="s">
        <v>2652</v>
      </c>
      <c r="Q4026" s="2" t="s">
        <v>2653</v>
      </c>
      <c r="R4026" s="3">
        <v>13250</v>
      </c>
      <c r="S4026" s="3">
        <f>I4026*L4026*R4026</f>
        <v>13250</v>
      </c>
      <c r="T4026" s="2">
        <f>M4026+N4026</f>
        <v>2</v>
      </c>
    </row>
    <row r="4027" spans="1:20" x14ac:dyDescent="0.2">
      <c r="A4027" s="2" t="s">
        <v>6691</v>
      </c>
      <c r="B4027" s="2" t="s">
        <v>2518</v>
      </c>
      <c r="C4027" s="2" t="s">
        <v>112</v>
      </c>
      <c r="D4027" s="2" t="str">
        <f>INDEX(Hotels!$C$2:$C$49,MATCH(C4027,Hotels!$A$2:$A$49,0))</f>
        <v>Rishikesh</v>
      </c>
      <c r="E4027" s="11">
        <v>46082</v>
      </c>
      <c r="F4027" s="11">
        <v>46141</v>
      </c>
      <c r="G4027" s="11">
        <v>46145</v>
      </c>
      <c r="H4027" s="13">
        <f>DATE(YEAR(F4027),MONTH(F4027),1)</f>
        <v>46113</v>
      </c>
      <c r="I4027" s="2">
        <f>G4027-F4027</f>
        <v>4</v>
      </c>
      <c r="J4027" s="2">
        <f>F4027-E4027</f>
        <v>59</v>
      </c>
      <c r="K4027" s="2" t="s">
        <v>2666</v>
      </c>
      <c r="L4027" s="2">
        <v>1</v>
      </c>
      <c r="M4027" s="2">
        <v>2</v>
      </c>
      <c r="N4027" s="2">
        <v>1</v>
      </c>
      <c r="O4027" s="2" t="s">
        <v>2658</v>
      </c>
      <c r="P4027" s="2" t="s">
        <v>2652</v>
      </c>
      <c r="Q4027" s="2" t="s">
        <v>2649</v>
      </c>
      <c r="R4027" s="3">
        <v>15950</v>
      </c>
      <c r="S4027" s="3">
        <f>I4027*L4027*R4027</f>
        <v>63800</v>
      </c>
      <c r="T4027" s="2">
        <f>M4027+N4027</f>
        <v>3</v>
      </c>
    </row>
    <row r="4028" spans="1:20" x14ac:dyDescent="0.2">
      <c r="A4028" s="2" t="s">
        <v>6692</v>
      </c>
      <c r="B4028" s="2" t="s">
        <v>201</v>
      </c>
      <c r="C4028" s="2" t="s">
        <v>37</v>
      </c>
      <c r="D4028" s="2" t="str">
        <f>INDEX(Hotels!$C$2:$C$49,MATCH(C4028,Hotels!$A$2:$A$49,0))</f>
        <v>Udaipur</v>
      </c>
      <c r="E4028" s="11">
        <v>46083</v>
      </c>
      <c r="F4028" s="11">
        <v>46114</v>
      </c>
      <c r="G4028" s="11">
        <v>46116</v>
      </c>
      <c r="H4028" s="13">
        <f>DATE(YEAR(F4028),MONTH(F4028),1)</f>
        <v>46113</v>
      </c>
      <c r="I4028" s="2">
        <f>G4028-F4028</f>
        <v>2</v>
      </c>
      <c r="J4028" s="2">
        <f>F4028-E4028</f>
        <v>31</v>
      </c>
      <c r="K4028" s="2" t="s">
        <v>2666</v>
      </c>
      <c r="L4028" s="2">
        <v>1</v>
      </c>
      <c r="M4028" s="2">
        <v>3</v>
      </c>
      <c r="N4028" s="2">
        <v>0</v>
      </c>
      <c r="O4028" s="2" t="s">
        <v>2683</v>
      </c>
      <c r="P4028" s="2" t="s">
        <v>2648</v>
      </c>
      <c r="Q4028" s="2" t="s">
        <v>2664</v>
      </c>
      <c r="R4028" s="3">
        <v>30350</v>
      </c>
      <c r="S4028" s="3">
        <f>I4028*L4028*R4028</f>
        <v>60700</v>
      </c>
      <c r="T4028" s="2">
        <f>M4028+N4028</f>
        <v>3</v>
      </c>
    </row>
    <row r="4029" spans="1:20" x14ac:dyDescent="0.2">
      <c r="A4029" s="2" t="s">
        <v>6693</v>
      </c>
      <c r="B4029" s="2" t="s">
        <v>1863</v>
      </c>
      <c r="C4029" s="2" t="s">
        <v>13</v>
      </c>
      <c r="D4029" s="2" t="str">
        <f>INDEX(Hotels!$C$2:$C$49,MATCH(C4029,Hotels!$A$2:$A$49,0))</f>
        <v>Goa</v>
      </c>
      <c r="E4029" s="11">
        <v>46083</v>
      </c>
      <c r="F4029" s="11">
        <v>46242</v>
      </c>
      <c r="G4029" s="11">
        <v>46244</v>
      </c>
      <c r="H4029" s="13">
        <f>DATE(YEAR(F4029),MONTH(F4029),1)</f>
        <v>46235</v>
      </c>
      <c r="I4029" s="2">
        <f>G4029-F4029</f>
        <v>2</v>
      </c>
      <c r="J4029" s="2">
        <f>F4029-E4029</f>
        <v>159</v>
      </c>
      <c r="K4029" s="2" t="s">
        <v>2655</v>
      </c>
      <c r="L4029" s="2">
        <v>1</v>
      </c>
      <c r="M4029" s="2">
        <v>3</v>
      </c>
      <c r="N4029" s="2">
        <v>0</v>
      </c>
      <c r="O4029" s="2" t="s">
        <v>2658</v>
      </c>
      <c r="P4029" s="2" t="s">
        <v>2672</v>
      </c>
      <c r="Q4029" s="2" t="s">
        <v>2649</v>
      </c>
      <c r="R4029" s="3">
        <v>10400</v>
      </c>
      <c r="S4029" s="3">
        <f>I4029*L4029*R4029</f>
        <v>20800</v>
      </c>
      <c r="T4029" s="2">
        <f>M4029+N4029</f>
        <v>3</v>
      </c>
    </row>
    <row r="4030" spans="1:20" x14ac:dyDescent="0.2">
      <c r="A4030" s="2" t="s">
        <v>6694</v>
      </c>
      <c r="B4030" s="2" t="s">
        <v>424</v>
      </c>
      <c r="C4030" s="2" t="s">
        <v>103</v>
      </c>
      <c r="D4030" s="2" t="str">
        <f>INDEX(Hotels!$C$2:$C$49,MATCH(C4030,Hotels!$A$2:$A$49,0))</f>
        <v>Manali</v>
      </c>
      <c r="E4030" s="11">
        <v>46084</v>
      </c>
      <c r="F4030" s="11">
        <v>46085</v>
      </c>
      <c r="G4030" s="11">
        <v>46089</v>
      </c>
      <c r="H4030" s="13">
        <f>DATE(YEAR(F4030),MONTH(F4030),1)</f>
        <v>46082</v>
      </c>
      <c r="I4030" s="2">
        <f>G4030-F4030</f>
        <v>4</v>
      </c>
      <c r="J4030" s="2">
        <f>F4030-E4030</f>
        <v>1</v>
      </c>
      <c r="K4030" s="2" t="s">
        <v>2668</v>
      </c>
      <c r="L4030" s="2">
        <v>1</v>
      </c>
      <c r="M4030" s="2">
        <v>2</v>
      </c>
      <c r="N4030" s="2">
        <v>0</v>
      </c>
      <c r="O4030" s="2" t="s">
        <v>2647</v>
      </c>
      <c r="P4030" s="2" t="s">
        <v>2652</v>
      </c>
      <c r="Q4030" s="2" t="s">
        <v>2649</v>
      </c>
      <c r="R4030" s="3">
        <v>2950</v>
      </c>
      <c r="S4030" s="3">
        <f>I4030*L4030*R4030</f>
        <v>11800</v>
      </c>
      <c r="T4030" s="2">
        <f>M4030+N4030</f>
        <v>2</v>
      </c>
    </row>
    <row r="4031" spans="1:20" x14ac:dyDescent="0.2">
      <c r="A4031" s="2" t="s">
        <v>6695</v>
      </c>
      <c r="B4031" s="2" t="s">
        <v>755</v>
      </c>
      <c r="C4031" s="2" t="s">
        <v>81</v>
      </c>
      <c r="D4031" s="2" t="str">
        <f>INDEX(Hotels!$C$2:$C$49,MATCH(C4031,Hotels!$A$2:$A$49,0))</f>
        <v>Bengaluru</v>
      </c>
      <c r="E4031" s="11">
        <v>46084</v>
      </c>
      <c r="F4031" s="11">
        <v>46090</v>
      </c>
      <c r="G4031" s="11">
        <v>46095</v>
      </c>
      <c r="H4031" s="13">
        <f>DATE(YEAR(F4031),MONTH(F4031),1)</f>
        <v>46082</v>
      </c>
      <c r="I4031" s="2">
        <f>G4031-F4031</f>
        <v>5</v>
      </c>
      <c r="J4031" s="2">
        <f>F4031-E4031</f>
        <v>6</v>
      </c>
      <c r="K4031" s="2" t="s">
        <v>2646</v>
      </c>
      <c r="L4031" s="2">
        <v>1</v>
      </c>
      <c r="M4031" s="2">
        <v>2</v>
      </c>
      <c r="N4031" s="2">
        <v>0</v>
      </c>
      <c r="O4031" s="2" t="s">
        <v>2647</v>
      </c>
      <c r="P4031" s="2" t="s">
        <v>2662</v>
      </c>
      <c r="Q4031" s="2" t="s">
        <v>2649</v>
      </c>
      <c r="R4031" s="3">
        <v>33050</v>
      </c>
      <c r="S4031" s="3">
        <f>I4031*L4031*R4031</f>
        <v>165250</v>
      </c>
      <c r="T4031" s="2">
        <f>M4031+N4031</f>
        <v>2</v>
      </c>
    </row>
    <row r="4032" spans="1:20" x14ac:dyDescent="0.2">
      <c r="A4032" s="2" t="s">
        <v>6696</v>
      </c>
      <c r="B4032" s="2" t="s">
        <v>1095</v>
      </c>
      <c r="C4032" s="2" t="s">
        <v>51</v>
      </c>
      <c r="D4032" s="2" t="str">
        <f>INDEX(Hotels!$C$2:$C$49,MATCH(C4032,Hotels!$A$2:$A$49,0))</f>
        <v>Agra</v>
      </c>
      <c r="E4032" s="11">
        <v>46084</v>
      </c>
      <c r="F4032" s="11">
        <v>46108</v>
      </c>
      <c r="G4032" s="11">
        <v>46113</v>
      </c>
      <c r="H4032" s="13">
        <f>DATE(YEAR(F4032),MONTH(F4032),1)</f>
        <v>46082</v>
      </c>
      <c r="I4032" s="2">
        <f>G4032-F4032</f>
        <v>5</v>
      </c>
      <c r="J4032" s="2">
        <f>F4032-E4032</f>
        <v>24</v>
      </c>
      <c r="K4032" s="2" t="s">
        <v>2646</v>
      </c>
      <c r="L4032" s="2">
        <v>1</v>
      </c>
      <c r="M4032" s="2">
        <v>1</v>
      </c>
      <c r="N4032" s="2">
        <v>0</v>
      </c>
      <c r="O4032" s="2" t="s">
        <v>2683</v>
      </c>
      <c r="P4032" s="2" t="s">
        <v>2656</v>
      </c>
      <c r="Q4032" s="2" t="s">
        <v>2653</v>
      </c>
      <c r="R4032" s="3">
        <v>17600</v>
      </c>
      <c r="S4032" s="3">
        <f>I4032*L4032*R4032</f>
        <v>88000</v>
      </c>
      <c r="T4032" s="2">
        <f>M4032+N4032</f>
        <v>1</v>
      </c>
    </row>
    <row r="4033" spans="1:20" x14ac:dyDescent="0.2">
      <c r="A4033" s="2" t="s">
        <v>6697</v>
      </c>
      <c r="B4033" s="2" t="s">
        <v>1527</v>
      </c>
      <c r="C4033" s="2" t="s">
        <v>47</v>
      </c>
      <c r="D4033" s="2" t="str">
        <f>INDEX(Hotels!$C$2:$C$49,MATCH(C4033,Hotels!$A$2:$A$49,0))</f>
        <v>Agra</v>
      </c>
      <c r="E4033" s="11">
        <v>46084</v>
      </c>
      <c r="F4033" s="11">
        <v>46157</v>
      </c>
      <c r="G4033" s="11">
        <v>46160</v>
      </c>
      <c r="H4033" s="13">
        <f>DATE(YEAR(F4033),MONTH(F4033),1)</f>
        <v>46143</v>
      </c>
      <c r="I4033" s="2">
        <f>G4033-F4033</f>
        <v>3</v>
      </c>
      <c r="J4033" s="2">
        <f>F4033-E4033</f>
        <v>73</v>
      </c>
      <c r="K4033" s="2" t="s">
        <v>2655</v>
      </c>
      <c r="L4033" s="2">
        <v>1</v>
      </c>
      <c r="M4033" s="2">
        <v>1</v>
      </c>
      <c r="N4033" s="2">
        <v>0</v>
      </c>
      <c r="O4033" s="2" t="s">
        <v>2689</v>
      </c>
      <c r="P4033" s="2" t="s">
        <v>2648</v>
      </c>
      <c r="Q4033" s="2" t="s">
        <v>2649</v>
      </c>
      <c r="R4033" s="3">
        <v>5900</v>
      </c>
      <c r="S4033" s="3">
        <f>I4033*L4033*R4033</f>
        <v>17700</v>
      </c>
      <c r="T4033" s="2">
        <f>M4033+N4033</f>
        <v>1</v>
      </c>
    </row>
    <row r="4034" spans="1:20" x14ac:dyDescent="0.2">
      <c r="A4034" s="2" t="s">
        <v>6698</v>
      </c>
      <c r="B4034" s="2" t="s">
        <v>1659</v>
      </c>
      <c r="C4034" s="2" t="s">
        <v>87</v>
      </c>
      <c r="D4034" s="2" t="str">
        <f>INDEX(Hotels!$C$2:$C$49,MATCH(C4034,Hotels!$A$2:$A$49,0))</f>
        <v>Kochi</v>
      </c>
      <c r="E4034" s="11">
        <v>46084</v>
      </c>
      <c r="F4034" s="11">
        <v>46090</v>
      </c>
      <c r="G4034" s="11">
        <v>46093</v>
      </c>
      <c r="H4034" s="13">
        <f>DATE(YEAR(F4034),MONTH(F4034),1)</f>
        <v>46082</v>
      </c>
      <c r="I4034" s="2">
        <f>G4034-F4034</f>
        <v>3</v>
      </c>
      <c r="J4034" s="2">
        <f>F4034-E4034</f>
        <v>6</v>
      </c>
      <c r="K4034" s="2" t="s">
        <v>2646</v>
      </c>
      <c r="L4034" s="2">
        <v>1</v>
      </c>
      <c r="M4034" s="2">
        <v>2</v>
      </c>
      <c r="N4034" s="2">
        <v>2</v>
      </c>
      <c r="O4034" s="2" t="s">
        <v>2670</v>
      </c>
      <c r="P4034" s="2" t="s">
        <v>2662</v>
      </c>
      <c r="Q4034" s="2" t="s">
        <v>2649</v>
      </c>
      <c r="R4034" s="3">
        <v>11700</v>
      </c>
      <c r="S4034" s="3">
        <f>I4034*L4034*R4034</f>
        <v>35100</v>
      </c>
      <c r="T4034" s="2">
        <f>M4034+N4034</f>
        <v>4</v>
      </c>
    </row>
    <row r="4035" spans="1:20" x14ac:dyDescent="0.2">
      <c r="A4035" s="2" t="s">
        <v>6699</v>
      </c>
      <c r="B4035" s="2" t="s">
        <v>1803</v>
      </c>
      <c r="C4035" s="2" t="s">
        <v>83</v>
      </c>
      <c r="D4035" s="2" t="str">
        <f>INDEX(Hotels!$C$2:$C$49,MATCH(C4035,Hotels!$A$2:$A$49,0))</f>
        <v>Kochi</v>
      </c>
      <c r="E4035" s="11">
        <v>46084</v>
      </c>
      <c r="F4035" s="11">
        <v>46088</v>
      </c>
      <c r="G4035" s="11">
        <v>46093</v>
      </c>
      <c r="H4035" s="13">
        <f>DATE(YEAR(F4035),MONTH(F4035),1)</f>
        <v>46082</v>
      </c>
      <c r="I4035" s="2">
        <f>G4035-F4035</f>
        <v>5</v>
      </c>
      <c r="J4035" s="2">
        <f>F4035-E4035</f>
        <v>4</v>
      </c>
      <c r="K4035" s="2" t="s">
        <v>2666</v>
      </c>
      <c r="L4035" s="2">
        <v>1</v>
      </c>
      <c r="M4035" s="2">
        <v>1</v>
      </c>
      <c r="N4035" s="2">
        <v>0</v>
      </c>
      <c r="O4035" s="2" t="s">
        <v>2689</v>
      </c>
      <c r="P4035" s="2" t="s">
        <v>2648</v>
      </c>
      <c r="Q4035" s="2" t="s">
        <v>2653</v>
      </c>
      <c r="R4035" s="3">
        <v>31250</v>
      </c>
      <c r="S4035" s="3">
        <f>I4035*L4035*R4035</f>
        <v>156250</v>
      </c>
      <c r="T4035" s="2">
        <f>M4035+N4035</f>
        <v>1</v>
      </c>
    </row>
    <row r="4036" spans="1:20" x14ac:dyDescent="0.2">
      <c r="A4036" s="2" t="s">
        <v>6700</v>
      </c>
      <c r="B4036" s="2" t="s">
        <v>1856</v>
      </c>
      <c r="C4036" s="2" t="s">
        <v>69</v>
      </c>
      <c r="D4036" s="2" t="str">
        <f>INDEX(Hotels!$C$2:$C$49,MATCH(C4036,Hotels!$A$2:$A$49,0))</f>
        <v>New Delhi</v>
      </c>
      <c r="E4036" s="11">
        <v>46084</v>
      </c>
      <c r="F4036" s="11">
        <v>46114</v>
      </c>
      <c r="G4036" s="11">
        <v>46119</v>
      </c>
      <c r="H4036" s="13">
        <f>DATE(YEAR(F4036),MONTH(F4036),1)</f>
        <v>46113</v>
      </c>
      <c r="I4036" s="2">
        <f>G4036-F4036</f>
        <v>5</v>
      </c>
      <c r="J4036" s="2">
        <f>F4036-E4036</f>
        <v>30</v>
      </c>
      <c r="K4036" s="2" t="s">
        <v>2666</v>
      </c>
      <c r="L4036" s="2">
        <v>1</v>
      </c>
      <c r="M4036" s="2">
        <v>2</v>
      </c>
      <c r="N4036" s="2">
        <v>1</v>
      </c>
      <c r="O4036" s="2" t="s">
        <v>2689</v>
      </c>
      <c r="P4036" s="2" t="s">
        <v>2652</v>
      </c>
      <c r="Q4036" s="2" t="s">
        <v>2649</v>
      </c>
      <c r="R4036" s="3">
        <v>35450</v>
      </c>
      <c r="S4036" s="3">
        <f>I4036*L4036*R4036</f>
        <v>177250</v>
      </c>
      <c r="T4036" s="2">
        <f>M4036+N4036</f>
        <v>3</v>
      </c>
    </row>
    <row r="4037" spans="1:20" x14ac:dyDescent="0.2">
      <c r="A4037" s="2" t="s">
        <v>6701</v>
      </c>
      <c r="B4037" s="2" t="s">
        <v>2191</v>
      </c>
      <c r="C4037" s="2" t="s">
        <v>101</v>
      </c>
      <c r="D4037" s="2" t="str">
        <f>INDEX(Hotels!$C$2:$C$49,MATCH(C4037,Hotels!$A$2:$A$49,0))</f>
        <v>Shimla</v>
      </c>
      <c r="E4037" s="11">
        <v>46084</v>
      </c>
      <c r="F4037" s="11">
        <v>46093</v>
      </c>
      <c r="G4037" s="11">
        <v>46095</v>
      </c>
      <c r="H4037" s="13">
        <f>DATE(YEAR(F4037),MONTH(F4037),1)</f>
        <v>46082</v>
      </c>
      <c r="I4037" s="2">
        <f>G4037-F4037</f>
        <v>2</v>
      </c>
      <c r="J4037" s="2">
        <f>F4037-E4037</f>
        <v>9</v>
      </c>
      <c r="K4037" s="2" t="s">
        <v>2668</v>
      </c>
      <c r="L4037" s="2">
        <v>1</v>
      </c>
      <c r="M4037" s="2">
        <v>1</v>
      </c>
      <c r="N4037" s="2">
        <v>0</v>
      </c>
      <c r="O4037" s="2" t="s">
        <v>2732</v>
      </c>
      <c r="P4037" s="2" t="s">
        <v>2662</v>
      </c>
      <c r="Q4037" s="2" t="s">
        <v>2649</v>
      </c>
      <c r="R4037" s="3">
        <v>4850</v>
      </c>
      <c r="S4037" s="3">
        <f>I4037*L4037*R4037</f>
        <v>9700</v>
      </c>
      <c r="T4037" s="2">
        <f>M4037+N4037</f>
        <v>1</v>
      </c>
    </row>
    <row r="4038" spans="1:20" x14ac:dyDescent="0.2">
      <c r="A4038" s="2" t="s">
        <v>6702</v>
      </c>
      <c r="B4038" s="2" t="s">
        <v>1035</v>
      </c>
      <c r="C4038" s="2" t="s">
        <v>97</v>
      </c>
      <c r="D4038" s="2" t="str">
        <f>INDEX(Hotels!$C$2:$C$49,MATCH(C4038,Hotels!$A$2:$A$49,0))</f>
        <v>Shimla</v>
      </c>
      <c r="E4038" s="11">
        <v>46085</v>
      </c>
      <c r="F4038" s="11">
        <v>46118</v>
      </c>
      <c r="G4038" s="11">
        <v>46123</v>
      </c>
      <c r="H4038" s="13">
        <f>DATE(YEAR(F4038),MONTH(F4038),1)</f>
        <v>46113</v>
      </c>
      <c r="I4038" s="2">
        <f>G4038-F4038</f>
        <v>5</v>
      </c>
      <c r="J4038" s="2">
        <f>F4038-E4038</f>
        <v>33</v>
      </c>
      <c r="K4038" s="2" t="s">
        <v>2655</v>
      </c>
      <c r="L4038" s="2">
        <v>1</v>
      </c>
      <c r="M4038" s="2">
        <v>3</v>
      </c>
      <c r="N4038" s="2">
        <v>0</v>
      </c>
      <c r="O4038" s="2" t="s">
        <v>2683</v>
      </c>
      <c r="P4038" s="2" t="s">
        <v>2672</v>
      </c>
      <c r="Q4038" s="2" t="s">
        <v>2649</v>
      </c>
      <c r="R4038" s="3">
        <v>14900</v>
      </c>
      <c r="S4038" s="3">
        <f>I4038*L4038*R4038</f>
        <v>74500</v>
      </c>
      <c r="T4038" s="2">
        <f>M4038+N4038</f>
        <v>3</v>
      </c>
    </row>
    <row r="4039" spans="1:20" x14ac:dyDescent="0.2">
      <c r="A4039" s="2" t="s">
        <v>6703</v>
      </c>
      <c r="B4039" s="2" t="s">
        <v>1391</v>
      </c>
      <c r="C4039" s="2" t="s">
        <v>37</v>
      </c>
      <c r="D4039" s="2" t="str">
        <f>INDEX(Hotels!$C$2:$C$49,MATCH(C4039,Hotels!$A$2:$A$49,0))</f>
        <v>Udaipur</v>
      </c>
      <c r="E4039" s="11">
        <v>46085</v>
      </c>
      <c r="F4039" s="11">
        <v>46178</v>
      </c>
      <c r="G4039" s="11">
        <v>46180</v>
      </c>
      <c r="H4039" s="13">
        <f>DATE(YEAR(F4039),MONTH(F4039),1)</f>
        <v>46174</v>
      </c>
      <c r="I4039" s="2">
        <f>G4039-F4039</f>
        <v>2</v>
      </c>
      <c r="J4039" s="2">
        <f>F4039-E4039</f>
        <v>93</v>
      </c>
      <c r="K4039" s="2" t="s">
        <v>2655</v>
      </c>
      <c r="L4039" s="2">
        <v>1</v>
      </c>
      <c r="M4039" s="2">
        <v>2</v>
      </c>
      <c r="N4039" s="2">
        <v>0</v>
      </c>
      <c r="O4039" s="2" t="s">
        <v>2689</v>
      </c>
      <c r="P4039" s="2" t="s">
        <v>2672</v>
      </c>
      <c r="Q4039" s="2" t="s">
        <v>2649</v>
      </c>
      <c r="R4039" s="3">
        <v>11450</v>
      </c>
      <c r="S4039" s="3">
        <f>I4039*L4039*R4039</f>
        <v>22900</v>
      </c>
      <c r="T4039" s="2">
        <f>M4039+N4039</f>
        <v>2</v>
      </c>
    </row>
    <row r="4040" spans="1:20" x14ac:dyDescent="0.2">
      <c r="A4040" s="2" t="s">
        <v>6704</v>
      </c>
      <c r="B4040" s="2" t="s">
        <v>1808</v>
      </c>
      <c r="C4040" s="2" t="s">
        <v>73</v>
      </c>
      <c r="D4040" s="2" t="str">
        <f>INDEX(Hotels!$C$2:$C$49,MATCH(C4040,Hotels!$A$2:$A$49,0))</f>
        <v>Bengaluru</v>
      </c>
      <c r="E4040" s="11">
        <v>46085</v>
      </c>
      <c r="F4040" s="11">
        <v>46086</v>
      </c>
      <c r="G4040" s="11">
        <v>46089</v>
      </c>
      <c r="H4040" s="13">
        <f>DATE(YEAR(F4040),MONTH(F4040),1)</f>
        <v>46082</v>
      </c>
      <c r="I4040" s="2">
        <f>G4040-F4040</f>
        <v>3</v>
      </c>
      <c r="J4040" s="2">
        <f>F4040-E4040</f>
        <v>1</v>
      </c>
      <c r="K4040" s="2" t="s">
        <v>2668</v>
      </c>
      <c r="L4040" s="2">
        <v>1</v>
      </c>
      <c r="M4040" s="2">
        <v>1</v>
      </c>
      <c r="N4040" s="2">
        <v>0</v>
      </c>
      <c r="O4040" s="2" t="s">
        <v>2670</v>
      </c>
      <c r="P4040" s="2" t="s">
        <v>2656</v>
      </c>
      <c r="Q4040" s="2" t="s">
        <v>2649</v>
      </c>
      <c r="R4040" s="3">
        <v>8000</v>
      </c>
      <c r="S4040" s="3">
        <f>I4040*L4040*R4040</f>
        <v>24000</v>
      </c>
      <c r="T4040" s="2">
        <f>M4040+N4040</f>
        <v>1</v>
      </c>
    </row>
    <row r="4041" spans="1:20" x14ac:dyDescent="0.2">
      <c r="A4041" s="2" t="s">
        <v>6705</v>
      </c>
      <c r="B4041" s="2" t="s">
        <v>2144</v>
      </c>
      <c r="C4041" s="2" t="s">
        <v>13</v>
      </c>
      <c r="D4041" s="2" t="str">
        <f>INDEX(Hotels!$C$2:$C$49,MATCH(C4041,Hotels!$A$2:$A$49,0))</f>
        <v>Goa</v>
      </c>
      <c r="E4041" s="11">
        <v>46085</v>
      </c>
      <c r="F4041" s="11">
        <v>46095</v>
      </c>
      <c r="G4041" s="11">
        <v>46097</v>
      </c>
      <c r="H4041" s="13">
        <f>DATE(YEAR(F4041),MONTH(F4041),1)</f>
        <v>46082</v>
      </c>
      <c r="I4041" s="2">
        <f>G4041-F4041</f>
        <v>2</v>
      </c>
      <c r="J4041" s="2">
        <f>F4041-E4041</f>
        <v>10</v>
      </c>
      <c r="K4041" s="2" t="s">
        <v>2646</v>
      </c>
      <c r="L4041" s="2">
        <v>1</v>
      </c>
      <c r="M4041" s="2">
        <v>2</v>
      </c>
      <c r="N4041" s="2">
        <v>0</v>
      </c>
      <c r="O4041" s="2" t="s">
        <v>2683</v>
      </c>
      <c r="P4041" s="2" t="s">
        <v>2662</v>
      </c>
      <c r="Q4041" s="2" t="s">
        <v>2649</v>
      </c>
      <c r="R4041" s="3">
        <v>18800</v>
      </c>
      <c r="S4041" s="3">
        <f>I4041*L4041*R4041</f>
        <v>37600</v>
      </c>
      <c r="T4041" s="2">
        <f>M4041+N4041</f>
        <v>2</v>
      </c>
    </row>
    <row r="4042" spans="1:20" x14ac:dyDescent="0.2">
      <c r="A4042" s="2" t="s">
        <v>6706</v>
      </c>
      <c r="B4042" s="2" t="s">
        <v>2424</v>
      </c>
      <c r="C4042" s="2" t="s">
        <v>61</v>
      </c>
      <c r="D4042" s="2" t="str">
        <f>INDEX(Hotels!$C$2:$C$49,MATCH(C4042,Hotels!$A$2:$A$49,0))</f>
        <v>Mumbai</v>
      </c>
      <c r="E4042" s="11">
        <v>46085</v>
      </c>
      <c r="F4042" s="11">
        <v>46163</v>
      </c>
      <c r="G4042" s="11">
        <v>46168</v>
      </c>
      <c r="H4042" s="13">
        <f>DATE(YEAR(F4042),MONTH(F4042),1)</f>
        <v>46143</v>
      </c>
      <c r="I4042" s="2">
        <f>G4042-F4042</f>
        <v>5</v>
      </c>
      <c r="J4042" s="2">
        <f>F4042-E4042</f>
        <v>78</v>
      </c>
      <c r="K4042" s="2" t="s">
        <v>2666</v>
      </c>
      <c r="L4042" s="2">
        <v>1</v>
      </c>
      <c r="M4042" s="2">
        <v>2</v>
      </c>
      <c r="N4042" s="2">
        <v>2</v>
      </c>
      <c r="O4042" s="2" t="s">
        <v>2689</v>
      </c>
      <c r="P4042" s="2" t="s">
        <v>2656</v>
      </c>
      <c r="Q4042" s="2" t="s">
        <v>2649</v>
      </c>
      <c r="R4042" s="3">
        <v>39050</v>
      </c>
      <c r="S4042" s="3">
        <f>I4042*L4042*R4042</f>
        <v>195250</v>
      </c>
      <c r="T4042" s="2">
        <f>M4042+N4042</f>
        <v>4</v>
      </c>
    </row>
    <row r="4043" spans="1:20" x14ac:dyDescent="0.2">
      <c r="A4043" s="2" t="s">
        <v>6707</v>
      </c>
      <c r="B4043" s="2" t="s">
        <v>2433</v>
      </c>
      <c r="C4043" s="2" t="s">
        <v>129</v>
      </c>
      <c r="D4043" s="2" t="str">
        <f>INDEX(Hotels!$C$2:$C$49,MATCH(C4043,Hotels!$A$2:$A$49,0))</f>
        <v>Varanasi</v>
      </c>
      <c r="E4043" s="11">
        <v>46085</v>
      </c>
      <c r="F4043" s="11">
        <v>46150</v>
      </c>
      <c r="G4043" s="11">
        <v>46154</v>
      </c>
      <c r="H4043" s="13">
        <f>DATE(YEAR(F4043),MONTH(F4043),1)</f>
        <v>46143</v>
      </c>
      <c r="I4043" s="2">
        <f>G4043-F4043</f>
        <v>4</v>
      </c>
      <c r="J4043" s="2">
        <f>F4043-E4043</f>
        <v>65</v>
      </c>
      <c r="K4043" s="2" t="s">
        <v>2668</v>
      </c>
      <c r="L4043" s="2">
        <v>2</v>
      </c>
      <c r="M4043" s="2">
        <v>4</v>
      </c>
      <c r="N4043" s="2">
        <v>0</v>
      </c>
      <c r="O4043" s="2" t="s">
        <v>2658</v>
      </c>
      <c r="P4043" s="2" t="s">
        <v>2656</v>
      </c>
      <c r="Q4043" s="2" t="s">
        <v>2649</v>
      </c>
      <c r="R4043" s="3">
        <v>3800</v>
      </c>
      <c r="S4043" s="3">
        <f>I4043*L4043*R4043</f>
        <v>30400</v>
      </c>
      <c r="T4043" s="2">
        <f>M4043+N4043</f>
        <v>4</v>
      </c>
    </row>
    <row r="4044" spans="1:20" x14ac:dyDescent="0.2">
      <c r="A4044" s="2" t="s">
        <v>6708</v>
      </c>
      <c r="B4044" s="2" t="s">
        <v>2479</v>
      </c>
      <c r="C4044" s="2" t="s">
        <v>39</v>
      </c>
      <c r="D4044" s="2" t="str">
        <f>INDEX(Hotels!$C$2:$C$49,MATCH(C4044,Hotels!$A$2:$A$49,0))</f>
        <v>Udaipur</v>
      </c>
      <c r="E4044" s="11">
        <v>46085</v>
      </c>
      <c r="F4044" s="11">
        <v>46111</v>
      </c>
      <c r="G4044" s="11">
        <v>46114</v>
      </c>
      <c r="H4044" s="13">
        <f>DATE(YEAR(F4044),MONTH(F4044),1)</f>
        <v>46082</v>
      </c>
      <c r="I4044" s="2">
        <f>G4044-F4044</f>
        <v>3</v>
      </c>
      <c r="J4044" s="2">
        <f>F4044-E4044</f>
        <v>26</v>
      </c>
      <c r="K4044" s="2" t="s">
        <v>2646</v>
      </c>
      <c r="L4044" s="2">
        <v>1</v>
      </c>
      <c r="M4044" s="2">
        <v>3</v>
      </c>
      <c r="N4044" s="2">
        <v>0</v>
      </c>
      <c r="O4044" s="2" t="s">
        <v>2658</v>
      </c>
      <c r="P4044" s="2" t="s">
        <v>2672</v>
      </c>
      <c r="Q4044" s="2" t="s">
        <v>2649</v>
      </c>
      <c r="R4044" s="3">
        <v>12650</v>
      </c>
      <c r="S4044" s="3">
        <f>I4044*L4044*R4044</f>
        <v>37950</v>
      </c>
      <c r="T4044" s="2">
        <f>M4044+N4044</f>
        <v>3</v>
      </c>
    </row>
    <row r="4045" spans="1:20" x14ac:dyDescent="0.2">
      <c r="A4045" s="2" t="s">
        <v>6709</v>
      </c>
      <c r="B4045" s="2" t="s">
        <v>691</v>
      </c>
      <c r="C4045" s="2" t="s">
        <v>59</v>
      </c>
      <c r="D4045" s="2" t="str">
        <f>INDEX(Hotels!$C$2:$C$49,MATCH(C4045,Hotels!$A$2:$A$49,0))</f>
        <v>Mumbai</v>
      </c>
      <c r="E4045" s="11">
        <v>46086</v>
      </c>
      <c r="F4045" s="11">
        <v>46160</v>
      </c>
      <c r="G4045" s="11">
        <v>46162</v>
      </c>
      <c r="H4045" s="13">
        <f>DATE(YEAR(F4045),MONTH(F4045),1)</f>
        <v>46143</v>
      </c>
      <c r="I4045" s="2">
        <f>G4045-F4045</f>
        <v>2</v>
      </c>
      <c r="J4045" s="2">
        <f>F4045-E4045</f>
        <v>74</v>
      </c>
      <c r="K4045" s="2" t="s">
        <v>2668</v>
      </c>
      <c r="L4045" s="2">
        <v>3</v>
      </c>
      <c r="M4045" s="2">
        <v>6</v>
      </c>
      <c r="N4045" s="2">
        <v>0</v>
      </c>
      <c r="O4045" s="2" t="s">
        <v>2689</v>
      </c>
      <c r="P4045" s="2" t="s">
        <v>2656</v>
      </c>
      <c r="Q4045" s="2" t="s">
        <v>2653</v>
      </c>
      <c r="R4045" s="3">
        <v>4800</v>
      </c>
      <c r="S4045" s="3">
        <f>I4045*L4045*R4045</f>
        <v>28800</v>
      </c>
      <c r="T4045" s="2">
        <f>M4045+N4045</f>
        <v>6</v>
      </c>
    </row>
    <row r="4046" spans="1:20" x14ac:dyDescent="0.2">
      <c r="A4046" s="2" t="s">
        <v>6710</v>
      </c>
      <c r="B4046" s="2" t="s">
        <v>1138</v>
      </c>
      <c r="C4046" s="2" t="s">
        <v>61</v>
      </c>
      <c r="D4046" s="2" t="str">
        <f>INDEX(Hotels!$C$2:$C$49,MATCH(C4046,Hotels!$A$2:$A$49,0))</f>
        <v>Mumbai</v>
      </c>
      <c r="E4046" s="11">
        <v>46086</v>
      </c>
      <c r="F4046" s="11">
        <v>46088</v>
      </c>
      <c r="G4046" s="11">
        <v>46089</v>
      </c>
      <c r="H4046" s="13">
        <f>DATE(YEAR(F4046),MONTH(F4046),1)</f>
        <v>46082</v>
      </c>
      <c r="I4046" s="2">
        <f>G4046-F4046</f>
        <v>1</v>
      </c>
      <c r="J4046" s="2">
        <f>F4046-E4046</f>
        <v>2</v>
      </c>
      <c r="K4046" s="2" t="s">
        <v>2646</v>
      </c>
      <c r="L4046" s="2">
        <v>1</v>
      </c>
      <c r="M4046" s="2">
        <v>1</v>
      </c>
      <c r="N4046" s="2">
        <v>0</v>
      </c>
      <c r="O4046" s="2" t="s">
        <v>2689</v>
      </c>
      <c r="P4046" s="2" t="s">
        <v>2652</v>
      </c>
      <c r="Q4046" s="2" t="s">
        <v>2653</v>
      </c>
      <c r="R4046" s="3">
        <v>27400</v>
      </c>
      <c r="S4046" s="3">
        <f>I4046*L4046*R4046</f>
        <v>27400</v>
      </c>
      <c r="T4046" s="2">
        <f>M4046+N4046</f>
        <v>1</v>
      </c>
    </row>
    <row r="4047" spans="1:20" x14ac:dyDescent="0.2">
      <c r="A4047" s="2" t="s">
        <v>6711</v>
      </c>
      <c r="B4047" s="2" t="s">
        <v>2057</v>
      </c>
      <c r="C4047" s="2" t="s">
        <v>81</v>
      </c>
      <c r="D4047" s="2" t="str">
        <f>INDEX(Hotels!$C$2:$C$49,MATCH(C4047,Hotels!$A$2:$A$49,0))</f>
        <v>Bengaluru</v>
      </c>
      <c r="E4047" s="11">
        <v>46086</v>
      </c>
      <c r="F4047" s="11">
        <v>46107</v>
      </c>
      <c r="G4047" s="11">
        <v>46110</v>
      </c>
      <c r="H4047" s="13">
        <f>DATE(YEAR(F4047),MONTH(F4047),1)</f>
        <v>46082</v>
      </c>
      <c r="I4047" s="2">
        <f>G4047-F4047</f>
        <v>3</v>
      </c>
      <c r="J4047" s="2">
        <f>F4047-E4047</f>
        <v>21</v>
      </c>
      <c r="K4047" s="2" t="s">
        <v>2655</v>
      </c>
      <c r="L4047" s="2">
        <v>1</v>
      </c>
      <c r="M4047" s="2">
        <v>2</v>
      </c>
      <c r="N4047" s="2">
        <v>0</v>
      </c>
      <c r="O4047" s="2" t="s">
        <v>2670</v>
      </c>
      <c r="P4047" s="2" t="s">
        <v>2662</v>
      </c>
      <c r="Q4047" s="2" t="s">
        <v>2649</v>
      </c>
      <c r="R4047" s="3">
        <v>22750</v>
      </c>
      <c r="S4047" s="3">
        <f>I4047*L4047*R4047</f>
        <v>68250</v>
      </c>
      <c r="T4047" s="2">
        <f>M4047+N4047</f>
        <v>2</v>
      </c>
    </row>
    <row r="4048" spans="1:20" x14ac:dyDescent="0.2">
      <c r="A4048" s="2" t="s">
        <v>6712</v>
      </c>
      <c r="B4048" s="2" t="s">
        <v>2194</v>
      </c>
      <c r="C4048" s="2" t="s">
        <v>13</v>
      </c>
      <c r="D4048" s="2" t="str">
        <f>INDEX(Hotels!$C$2:$C$49,MATCH(C4048,Hotels!$A$2:$A$49,0))</f>
        <v>Goa</v>
      </c>
      <c r="E4048" s="11">
        <v>46086</v>
      </c>
      <c r="F4048" s="11">
        <v>46281</v>
      </c>
      <c r="G4048" s="11">
        <v>46283</v>
      </c>
      <c r="H4048" s="13">
        <f>DATE(YEAR(F4048),MONTH(F4048),1)</f>
        <v>46266</v>
      </c>
      <c r="I4048" s="2">
        <f>G4048-F4048</f>
        <v>2</v>
      </c>
      <c r="J4048" s="2">
        <f>F4048-E4048</f>
        <v>195</v>
      </c>
      <c r="K4048" s="2" t="s">
        <v>2668</v>
      </c>
      <c r="L4048" s="2">
        <v>1</v>
      </c>
      <c r="M4048" s="2">
        <v>2</v>
      </c>
      <c r="N4048" s="2">
        <v>0</v>
      </c>
      <c r="O4048" s="2" t="s">
        <v>2683</v>
      </c>
      <c r="P4048" s="2" t="s">
        <v>2656</v>
      </c>
      <c r="Q4048" s="2" t="s">
        <v>2653</v>
      </c>
      <c r="R4048" s="3">
        <v>8500</v>
      </c>
      <c r="S4048" s="3">
        <f>I4048*L4048*R4048</f>
        <v>17000</v>
      </c>
      <c r="T4048" s="2">
        <f>M4048+N4048</f>
        <v>2</v>
      </c>
    </row>
    <row r="4049" spans="1:20" x14ac:dyDescent="0.2">
      <c r="A4049" s="2" t="s">
        <v>6713</v>
      </c>
      <c r="B4049" s="2" t="s">
        <v>2402</v>
      </c>
      <c r="C4049" s="2" t="s">
        <v>67</v>
      </c>
      <c r="D4049" s="2" t="str">
        <f>INDEX(Hotels!$C$2:$C$49,MATCH(C4049,Hotels!$A$2:$A$49,0))</f>
        <v>New Delhi</v>
      </c>
      <c r="E4049" s="11">
        <v>46086</v>
      </c>
      <c r="F4049" s="11">
        <v>46090</v>
      </c>
      <c r="G4049" s="11">
        <v>46094</v>
      </c>
      <c r="H4049" s="13">
        <f>DATE(YEAR(F4049),MONTH(F4049),1)</f>
        <v>46082</v>
      </c>
      <c r="I4049" s="2">
        <f>G4049-F4049</f>
        <v>4</v>
      </c>
      <c r="J4049" s="2">
        <f>F4049-E4049</f>
        <v>4</v>
      </c>
      <c r="K4049" s="2" t="s">
        <v>2668</v>
      </c>
      <c r="L4049" s="2">
        <v>2</v>
      </c>
      <c r="M4049" s="2">
        <v>4</v>
      </c>
      <c r="N4049" s="2">
        <v>0</v>
      </c>
      <c r="O4049" s="2" t="s">
        <v>2670</v>
      </c>
      <c r="P4049" s="2" t="s">
        <v>2652</v>
      </c>
      <c r="Q4049" s="2" t="s">
        <v>2649</v>
      </c>
      <c r="R4049" s="3">
        <v>5100</v>
      </c>
      <c r="S4049" s="3">
        <f>I4049*L4049*R4049</f>
        <v>40800</v>
      </c>
      <c r="T4049" s="2">
        <f>M4049+N4049</f>
        <v>4</v>
      </c>
    </row>
    <row r="4050" spans="1:20" x14ac:dyDescent="0.2">
      <c r="A4050" s="2" t="s">
        <v>6714</v>
      </c>
      <c r="B4050" s="2" t="s">
        <v>406</v>
      </c>
      <c r="C4050" s="2" t="s">
        <v>57</v>
      </c>
      <c r="D4050" s="2" t="str">
        <f>INDEX(Hotels!$C$2:$C$49,MATCH(C4050,Hotels!$A$2:$A$49,0))</f>
        <v>Mumbai</v>
      </c>
      <c r="E4050" s="11">
        <v>46087</v>
      </c>
      <c r="F4050" s="11">
        <v>46161</v>
      </c>
      <c r="G4050" s="11">
        <v>46165</v>
      </c>
      <c r="H4050" s="13">
        <f>DATE(YEAR(F4050),MONTH(F4050),1)</f>
        <v>46143</v>
      </c>
      <c r="I4050" s="2">
        <f>G4050-F4050</f>
        <v>4</v>
      </c>
      <c r="J4050" s="2">
        <f>F4050-E4050</f>
        <v>74</v>
      </c>
      <c r="K4050" s="2" t="s">
        <v>2668</v>
      </c>
      <c r="L4050" s="2">
        <v>4</v>
      </c>
      <c r="M4050" s="2">
        <v>8</v>
      </c>
      <c r="N4050" s="2">
        <v>0</v>
      </c>
      <c r="O4050" s="2" t="s">
        <v>2689</v>
      </c>
      <c r="P4050" s="2" t="s">
        <v>2648</v>
      </c>
      <c r="Q4050" s="2" t="s">
        <v>2649</v>
      </c>
      <c r="R4050" s="3">
        <v>7350</v>
      </c>
      <c r="S4050" s="3">
        <f>I4050*L4050*R4050</f>
        <v>117600</v>
      </c>
      <c r="T4050" s="2">
        <f>M4050+N4050</f>
        <v>8</v>
      </c>
    </row>
    <row r="4051" spans="1:20" x14ac:dyDescent="0.2">
      <c r="A4051" s="2" t="s">
        <v>6715</v>
      </c>
      <c r="B4051" s="2" t="s">
        <v>1089</v>
      </c>
      <c r="C4051" s="2" t="s">
        <v>73</v>
      </c>
      <c r="D4051" s="2" t="str">
        <f>INDEX(Hotels!$C$2:$C$49,MATCH(C4051,Hotels!$A$2:$A$49,0))</f>
        <v>Bengaluru</v>
      </c>
      <c r="E4051" s="11">
        <v>46087</v>
      </c>
      <c r="F4051" s="11">
        <v>46149</v>
      </c>
      <c r="G4051" s="11">
        <v>46153</v>
      </c>
      <c r="H4051" s="13">
        <f>DATE(YEAR(F4051),MONTH(F4051),1)</f>
        <v>46143</v>
      </c>
      <c r="I4051" s="2">
        <f>G4051-F4051</f>
        <v>4</v>
      </c>
      <c r="J4051" s="2">
        <f>F4051-E4051</f>
        <v>62</v>
      </c>
      <c r="K4051" s="2" t="s">
        <v>2668</v>
      </c>
      <c r="L4051" s="2">
        <v>4</v>
      </c>
      <c r="M4051" s="2">
        <v>8</v>
      </c>
      <c r="N4051" s="2">
        <v>0</v>
      </c>
      <c r="O4051" s="2" t="s">
        <v>2670</v>
      </c>
      <c r="P4051" s="2" t="s">
        <v>2662</v>
      </c>
      <c r="Q4051" s="2" t="s">
        <v>2649</v>
      </c>
      <c r="R4051" s="3">
        <v>6450</v>
      </c>
      <c r="S4051" s="3">
        <f>I4051*L4051*R4051</f>
        <v>103200</v>
      </c>
      <c r="T4051" s="2">
        <f>M4051+N4051</f>
        <v>8</v>
      </c>
    </row>
    <row r="4052" spans="1:20" x14ac:dyDescent="0.2">
      <c r="A4052" s="2" t="s">
        <v>6716</v>
      </c>
      <c r="B4052" s="2" t="s">
        <v>1152</v>
      </c>
      <c r="C4052" s="2" t="s">
        <v>112</v>
      </c>
      <c r="D4052" s="2" t="str">
        <f>INDEX(Hotels!$C$2:$C$49,MATCH(C4052,Hotels!$A$2:$A$49,0))</f>
        <v>Rishikesh</v>
      </c>
      <c r="E4052" s="11">
        <v>46087</v>
      </c>
      <c r="F4052" s="11">
        <v>46103</v>
      </c>
      <c r="G4052" s="11">
        <v>46106</v>
      </c>
      <c r="H4052" s="13">
        <f>DATE(YEAR(F4052),MONTH(F4052),1)</f>
        <v>46082</v>
      </c>
      <c r="I4052" s="2">
        <f>G4052-F4052</f>
        <v>3</v>
      </c>
      <c r="J4052" s="2">
        <f>F4052-E4052</f>
        <v>16</v>
      </c>
      <c r="K4052" s="2" t="s">
        <v>2646</v>
      </c>
      <c r="L4052" s="2">
        <v>1</v>
      </c>
      <c r="M4052" s="2">
        <v>2</v>
      </c>
      <c r="N4052" s="2">
        <v>0</v>
      </c>
      <c r="O4052" s="2" t="s">
        <v>2689</v>
      </c>
      <c r="P4052" s="2" t="s">
        <v>2652</v>
      </c>
      <c r="Q4052" s="2" t="s">
        <v>2653</v>
      </c>
      <c r="R4052" s="3">
        <v>10200</v>
      </c>
      <c r="S4052" s="3">
        <f>I4052*L4052*R4052</f>
        <v>30600</v>
      </c>
      <c r="T4052" s="2">
        <f>M4052+N4052</f>
        <v>2</v>
      </c>
    </row>
    <row r="4053" spans="1:20" x14ac:dyDescent="0.2">
      <c r="A4053" s="2" t="s">
        <v>6717</v>
      </c>
      <c r="B4053" s="2" t="s">
        <v>1246</v>
      </c>
      <c r="C4053" s="2" t="s">
        <v>13</v>
      </c>
      <c r="D4053" s="2" t="str">
        <f>INDEX(Hotels!$C$2:$C$49,MATCH(C4053,Hotels!$A$2:$A$49,0))</f>
        <v>Goa</v>
      </c>
      <c r="E4053" s="11">
        <v>46087</v>
      </c>
      <c r="F4053" s="11">
        <v>46095</v>
      </c>
      <c r="G4053" s="11">
        <v>46096</v>
      </c>
      <c r="H4053" s="13">
        <f>DATE(YEAR(F4053),MONTH(F4053),1)</f>
        <v>46082</v>
      </c>
      <c r="I4053" s="2">
        <f>G4053-F4053</f>
        <v>1</v>
      </c>
      <c r="J4053" s="2">
        <f>F4053-E4053</f>
        <v>8</v>
      </c>
      <c r="K4053" s="2" t="s">
        <v>2646</v>
      </c>
      <c r="L4053" s="2">
        <v>1</v>
      </c>
      <c r="M4053" s="2">
        <v>1</v>
      </c>
      <c r="N4053" s="2">
        <v>0</v>
      </c>
      <c r="O4053" s="2" t="s">
        <v>2670</v>
      </c>
      <c r="P4053" s="2" t="s">
        <v>2662</v>
      </c>
      <c r="Q4053" s="2" t="s">
        <v>2649</v>
      </c>
      <c r="R4053" s="3">
        <v>19450</v>
      </c>
      <c r="S4053" s="3">
        <f>I4053*L4053*R4053</f>
        <v>19450</v>
      </c>
      <c r="T4053" s="2">
        <f>M4053+N4053</f>
        <v>1</v>
      </c>
    </row>
    <row r="4054" spans="1:20" x14ac:dyDescent="0.2">
      <c r="A4054" s="2" t="s">
        <v>6718</v>
      </c>
      <c r="B4054" s="2" t="s">
        <v>1299</v>
      </c>
      <c r="C4054" s="2" t="s">
        <v>59</v>
      </c>
      <c r="D4054" s="2" t="str">
        <f>INDEX(Hotels!$C$2:$C$49,MATCH(C4054,Hotels!$A$2:$A$49,0))</f>
        <v>Mumbai</v>
      </c>
      <c r="E4054" s="11">
        <v>46087</v>
      </c>
      <c r="F4054" s="11">
        <v>46150</v>
      </c>
      <c r="G4054" s="11">
        <v>46154</v>
      </c>
      <c r="H4054" s="13">
        <f>DATE(YEAR(F4054),MONTH(F4054),1)</f>
        <v>46143</v>
      </c>
      <c r="I4054" s="2">
        <f>G4054-F4054</f>
        <v>4</v>
      </c>
      <c r="J4054" s="2">
        <f>F4054-E4054</f>
        <v>63</v>
      </c>
      <c r="K4054" s="2" t="s">
        <v>2668</v>
      </c>
      <c r="L4054" s="2">
        <v>1</v>
      </c>
      <c r="M4054" s="2">
        <v>2</v>
      </c>
      <c r="N4054" s="2">
        <v>0</v>
      </c>
      <c r="O4054" s="2" t="s">
        <v>2683</v>
      </c>
      <c r="P4054" s="2" t="s">
        <v>2648</v>
      </c>
      <c r="Q4054" s="2" t="s">
        <v>2649</v>
      </c>
      <c r="R4054" s="3">
        <v>4650</v>
      </c>
      <c r="S4054" s="3">
        <f>I4054*L4054*R4054</f>
        <v>18600</v>
      </c>
      <c r="T4054" s="2">
        <f>M4054+N4054</f>
        <v>2</v>
      </c>
    </row>
    <row r="4055" spans="1:20" x14ac:dyDescent="0.2">
      <c r="A4055" s="2" t="s">
        <v>6719</v>
      </c>
      <c r="B4055" s="2" t="s">
        <v>1732</v>
      </c>
      <c r="C4055" s="2" t="s">
        <v>32</v>
      </c>
      <c r="D4055" s="2" t="str">
        <f>INDEX(Hotels!$C$2:$C$49,MATCH(C4055,Hotels!$A$2:$A$49,0))</f>
        <v>Jaipur</v>
      </c>
      <c r="E4055" s="11">
        <v>46087</v>
      </c>
      <c r="F4055" s="11">
        <v>46131</v>
      </c>
      <c r="G4055" s="11">
        <v>46135</v>
      </c>
      <c r="H4055" s="13">
        <f>DATE(YEAR(F4055),MONTH(F4055),1)</f>
        <v>46113</v>
      </c>
      <c r="I4055" s="2">
        <f>G4055-F4055</f>
        <v>4</v>
      </c>
      <c r="J4055" s="2">
        <f>F4055-E4055</f>
        <v>44</v>
      </c>
      <c r="K4055" s="2" t="s">
        <v>2655</v>
      </c>
      <c r="L4055" s="2">
        <v>1</v>
      </c>
      <c r="M4055" s="2">
        <v>3</v>
      </c>
      <c r="N4055" s="2">
        <v>0</v>
      </c>
      <c r="O4055" s="2" t="s">
        <v>2647</v>
      </c>
      <c r="P4055" s="2" t="s">
        <v>2648</v>
      </c>
      <c r="Q4055" s="2" t="s">
        <v>2649</v>
      </c>
      <c r="R4055" s="3">
        <v>5900</v>
      </c>
      <c r="S4055" s="3">
        <f>I4055*L4055*R4055</f>
        <v>23600</v>
      </c>
      <c r="T4055" s="2">
        <f>M4055+N4055</f>
        <v>3</v>
      </c>
    </row>
    <row r="4056" spans="1:20" x14ac:dyDescent="0.2">
      <c r="A4056" s="2" t="s">
        <v>6720</v>
      </c>
      <c r="B4056" s="2" t="s">
        <v>2171</v>
      </c>
      <c r="C4056" s="2" t="s">
        <v>112</v>
      </c>
      <c r="D4056" s="2" t="str">
        <f>INDEX(Hotels!$C$2:$C$49,MATCH(C4056,Hotels!$A$2:$A$49,0))</f>
        <v>Rishikesh</v>
      </c>
      <c r="E4056" s="11">
        <v>46087</v>
      </c>
      <c r="F4056" s="11">
        <v>46102</v>
      </c>
      <c r="G4056" s="11">
        <v>46104</v>
      </c>
      <c r="H4056" s="13">
        <f>DATE(YEAR(F4056),MONTH(F4056),1)</f>
        <v>46082</v>
      </c>
      <c r="I4056" s="2">
        <f>G4056-F4056</f>
        <v>2</v>
      </c>
      <c r="J4056" s="2">
        <f>F4056-E4056</f>
        <v>15</v>
      </c>
      <c r="K4056" s="2" t="s">
        <v>2668</v>
      </c>
      <c r="L4056" s="2">
        <v>1</v>
      </c>
      <c r="M4056" s="2">
        <v>1</v>
      </c>
      <c r="N4056" s="2">
        <v>0</v>
      </c>
      <c r="O4056" s="2" t="s">
        <v>2732</v>
      </c>
      <c r="P4056" s="2" t="s">
        <v>2652</v>
      </c>
      <c r="Q4056" s="2" t="s">
        <v>2653</v>
      </c>
      <c r="R4056" s="3">
        <v>5250</v>
      </c>
      <c r="S4056" s="3">
        <f>I4056*L4056*R4056</f>
        <v>10500</v>
      </c>
      <c r="T4056" s="2">
        <f>M4056+N4056</f>
        <v>1</v>
      </c>
    </row>
    <row r="4057" spans="1:20" x14ac:dyDescent="0.2">
      <c r="A4057" s="2" t="s">
        <v>6721</v>
      </c>
      <c r="B4057" s="2" t="s">
        <v>2433</v>
      </c>
      <c r="C4057" s="2" t="s">
        <v>89</v>
      </c>
      <c r="D4057" s="2" t="str">
        <f>INDEX(Hotels!$C$2:$C$49,MATCH(C4057,Hotels!$A$2:$A$49,0))</f>
        <v>Kochi</v>
      </c>
      <c r="E4057" s="11">
        <v>46087</v>
      </c>
      <c r="F4057" s="11">
        <v>46099</v>
      </c>
      <c r="G4057" s="11">
        <v>46103</v>
      </c>
      <c r="H4057" s="13">
        <f>DATE(YEAR(F4057),MONTH(F4057),1)</f>
        <v>46082</v>
      </c>
      <c r="I4057" s="2">
        <f>G4057-F4057</f>
        <v>4</v>
      </c>
      <c r="J4057" s="2">
        <f>F4057-E4057</f>
        <v>12</v>
      </c>
      <c r="K4057" s="2" t="s">
        <v>2646</v>
      </c>
      <c r="L4057" s="2">
        <v>4</v>
      </c>
      <c r="M4057" s="2">
        <v>8</v>
      </c>
      <c r="N4057" s="2">
        <v>0</v>
      </c>
      <c r="O4057" s="2" t="s">
        <v>2658</v>
      </c>
      <c r="P4057" s="2" t="s">
        <v>2652</v>
      </c>
      <c r="Q4057" s="2" t="s">
        <v>2649</v>
      </c>
      <c r="R4057" s="3">
        <v>13450</v>
      </c>
      <c r="S4057" s="3">
        <f>I4057*L4057*R4057</f>
        <v>215200</v>
      </c>
      <c r="T4057" s="2">
        <f>M4057+N4057</f>
        <v>8</v>
      </c>
    </row>
    <row r="4058" spans="1:20" x14ac:dyDescent="0.2">
      <c r="A4058" s="2" t="s">
        <v>6722</v>
      </c>
      <c r="B4058" s="2" t="s">
        <v>739</v>
      </c>
      <c r="C4058" s="2" t="s">
        <v>118</v>
      </c>
      <c r="D4058" s="2" t="str">
        <f>INDEX(Hotels!$C$2:$C$49,MATCH(C4058,Hotels!$A$2:$A$49,0))</f>
        <v>Rishikesh</v>
      </c>
      <c r="E4058" s="11">
        <v>46088</v>
      </c>
      <c r="F4058" s="11">
        <v>46095</v>
      </c>
      <c r="G4058" s="11">
        <v>46100</v>
      </c>
      <c r="H4058" s="13">
        <f>DATE(YEAR(F4058),MONTH(F4058),1)</f>
        <v>46082</v>
      </c>
      <c r="I4058" s="2">
        <f>G4058-F4058</f>
        <v>5</v>
      </c>
      <c r="J4058" s="2">
        <f>F4058-E4058</f>
        <v>7</v>
      </c>
      <c r="K4058" s="2" t="s">
        <v>2655</v>
      </c>
      <c r="L4058" s="2">
        <v>1</v>
      </c>
      <c r="M4058" s="2">
        <v>1</v>
      </c>
      <c r="N4058" s="2">
        <v>0</v>
      </c>
      <c r="O4058" s="2" t="s">
        <v>2689</v>
      </c>
      <c r="P4058" s="2" t="s">
        <v>2662</v>
      </c>
      <c r="Q4058" s="2" t="s">
        <v>2649</v>
      </c>
      <c r="R4058" s="3">
        <v>11750</v>
      </c>
      <c r="S4058" s="3">
        <f>I4058*L4058*R4058</f>
        <v>58750</v>
      </c>
      <c r="T4058" s="2">
        <f>M4058+N4058</f>
        <v>1</v>
      </c>
    </row>
    <row r="4059" spans="1:20" x14ac:dyDescent="0.2">
      <c r="A4059" s="2" t="s">
        <v>6723</v>
      </c>
      <c r="B4059" s="2" t="s">
        <v>1640</v>
      </c>
      <c r="C4059" s="2" t="s">
        <v>118</v>
      </c>
      <c r="D4059" s="2" t="str">
        <f>INDEX(Hotels!$C$2:$C$49,MATCH(C4059,Hotels!$A$2:$A$49,0))</f>
        <v>Rishikesh</v>
      </c>
      <c r="E4059" s="11">
        <v>46088</v>
      </c>
      <c r="F4059" s="11">
        <v>46249</v>
      </c>
      <c r="G4059" s="11">
        <v>46252</v>
      </c>
      <c r="H4059" s="13">
        <f>DATE(YEAR(F4059),MONTH(F4059),1)</f>
        <v>46235</v>
      </c>
      <c r="I4059" s="2">
        <f>G4059-F4059</f>
        <v>3</v>
      </c>
      <c r="J4059" s="2">
        <f>F4059-E4059</f>
        <v>161</v>
      </c>
      <c r="K4059" s="2" t="s">
        <v>2646</v>
      </c>
      <c r="L4059" s="2">
        <v>1</v>
      </c>
      <c r="M4059" s="2">
        <v>2</v>
      </c>
      <c r="N4059" s="2">
        <v>0</v>
      </c>
      <c r="O4059" s="2" t="s">
        <v>2683</v>
      </c>
      <c r="P4059" s="2" t="s">
        <v>2656</v>
      </c>
      <c r="Q4059" s="2" t="s">
        <v>2649</v>
      </c>
      <c r="R4059" s="3">
        <v>10600</v>
      </c>
      <c r="S4059" s="3">
        <f>I4059*L4059*R4059</f>
        <v>31800</v>
      </c>
      <c r="T4059" s="2">
        <f>M4059+N4059</f>
        <v>2</v>
      </c>
    </row>
    <row r="4060" spans="1:20" x14ac:dyDescent="0.2">
      <c r="A4060" s="2" t="s">
        <v>6724</v>
      </c>
      <c r="B4060" s="2" t="s">
        <v>1902</v>
      </c>
      <c r="C4060" s="2" t="s">
        <v>29</v>
      </c>
      <c r="D4060" s="2" t="str">
        <f>INDEX(Hotels!$C$2:$C$49,MATCH(C4060,Hotels!$A$2:$A$49,0))</f>
        <v>Jaipur</v>
      </c>
      <c r="E4060" s="11">
        <v>46088</v>
      </c>
      <c r="F4060" s="11">
        <v>46154</v>
      </c>
      <c r="G4060" s="11">
        <v>46157</v>
      </c>
      <c r="H4060" s="13">
        <f>DATE(YEAR(F4060),MONTH(F4060),1)</f>
        <v>46143</v>
      </c>
      <c r="I4060" s="2">
        <f>G4060-F4060</f>
        <v>3</v>
      </c>
      <c r="J4060" s="2">
        <f>F4060-E4060</f>
        <v>66</v>
      </c>
      <c r="K4060" s="2" t="s">
        <v>2666</v>
      </c>
      <c r="L4060" s="2">
        <v>1</v>
      </c>
      <c r="M4060" s="2">
        <v>2</v>
      </c>
      <c r="N4060" s="2">
        <v>2</v>
      </c>
      <c r="O4060" s="2" t="s">
        <v>2647</v>
      </c>
      <c r="P4060" s="2" t="s">
        <v>2662</v>
      </c>
      <c r="Q4060" s="2" t="s">
        <v>2649</v>
      </c>
      <c r="R4060" s="3">
        <v>15400</v>
      </c>
      <c r="S4060" s="3">
        <f>I4060*L4060*R4060</f>
        <v>46200</v>
      </c>
      <c r="T4060" s="2">
        <f>M4060+N4060</f>
        <v>4</v>
      </c>
    </row>
    <row r="4061" spans="1:20" x14ac:dyDescent="0.2">
      <c r="A4061" s="2" t="s">
        <v>6725</v>
      </c>
      <c r="B4061" s="2" t="s">
        <v>1913</v>
      </c>
      <c r="C4061" s="2" t="s">
        <v>118</v>
      </c>
      <c r="D4061" s="2" t="str">
        <f>INDEX(Hotels!$C$2:$C$49,MATCH(C4061,Hotels!$A$2:$A$49,0))</f>
        <v>Rishikesh</v>
      </c>
      <c r="E4061" s="11">
        <v>46088</v>
      </c>
      <c r="F4061" s="11">
        <v>46160</v>
      </c>
      <c r="G4061" s="11">
        <v>46164</v>
      </c>
      <c r="H4061" s="13">
        <f>DATE(YEAR(F4061),MONTH(F4061),1)</f>
        <v>46143</v>
      </c>
      <c r="I4061" s="2">
        <f>G4061-F4061</f>
        <v>4</v>
      </c>
      <c r="J4061" s="2">
        <f>F4061-E4061</f>
        <v>72</v>
      </c>
      <c r="K4061" s="2" t="s">
        <v>2666</v>
      </c>
      <c r="L4061" s="2">
        <v>4</v>
      </c>
      <c r="M4061" s="2">
        <v>8</v>
      </c>
      <c r="N4061" s="2">
        <v>0</v>
      </c>
      <c r="O4061" s="2" t="s">
        <v>2683</v>
      </c>
      <c r="P4061" s="2" t="s">
        <v>2672</v>
      </c>
      <c r="Q4061" s="2" t="s">
        <v>2649</v>
      </c>
      <c r="R4061" s="3">
        <v>26800</v>
      </c>
      <c r="S4061" s="3">
        <f>I4061*L4061*R4061</f>
        <v>428800</v>
      </c>
      <c r="T4061" s="2">
        <f>M4061+N4061</f>
        <v>8</v>
      </c>
    </row>
    <row r="4062" spans="1:20" x14ac:dyDescent="0.2">
      <c r="A4062" s="2" t="s">
        <v>6726</v>
      </c>
      <c r="B4062" s="2" t="s">
        <v>402</v>
      </c>
      <c r="C4062" s="2" t="s">
        <v>32</v>
      </c>
      <c r="D4062" s="2" t="str">
        <f>INDEX(Hotels!$C$2:$C$49,MATCH(C4062,Hotels!$A$2:$A$49,0))</f>
        <v>Jaipur</v>
      </c>
      <c r="E4062" s="11">
        <v>46089</v>
      </c>
      <c r="F4062" s="11">
        <v>46123</v>
      </c>
      <c r="G4062" s="11">
        <v>46127</v>
      </c>
      <c r="H4062" s="13">
        <f>DATE(YEAR(F4062),MONTH(F4062),1)</f>
        <v>46113</v>
      </c>
      <c r="I4062" s="2">
        <f>G4062-F4062</f>
        <v>4</v>
      </c>
      <c r="J4062" s="2">
        <f>F4062-E4062</f>
        <v>34</v>
      </c>
      <c r="K4062" s="2" t="s">
        <v>2655</v>
      </c>
      <c r="L4062" s="2">
        <v>2</v>
      </c>
      <c r="M4062" s="2">
        <v>4</v>
      </c>
      <c r="N4062" s="2">
        <v>2</v>
      </c>
      <c r="O4062" s="2" t="s">
        <v>2647</v>
      </c>
      <c r="P4062" s="2" t="s">
        <v>2652</v>
      </c>
      <c r="Q4062" s="2" t="s">
        <v>2649</v>
      </c>
      <c r="R4062" s="3">
        <v>6300</v>
      </c>
      <c r="S4062" s="3">
        <f>I4062*L4062*R4062</f>
        <v>50400</v>
      </c>
      <c r="T4062" s="2">
        <f>M4062+N4062</f>
        <v>6</v>
      </c>
    </row>
    <row r="4063" spans="1:20" x14ac:dyDescent="0.2">
      <c r="A4063" s="2" t="s">
        <v>6727</v>
      </c>
      <c r="B4063" s="2" t="s">
        <v>1808</v>
      </c>
      <c r="C4063" s="2" t="s">
        <v>120</v>
      </c>
      <c r="D4063" s="2" t="str">
        <f>INDEX(Hotels!$C$2:$C$49,MATCH(C4063,Hotels!$A$2:$A$49,0))</f>
        <v>Rishikesh</v>
      </c>
      <c r="E4063" s="11">
        <v>46089</v>
      </c>
      <c r="F4063" s="11">
        <v>46093</v>
      </c>
      <c r="G4063" s="11">
        <v>46096</v>
      </c>
      <c r="H4063" s="13">
        <f>DATE(YEAR(F4063),MONTH(F4063),1)</f>
        <v>46082</v>
      </c>
      <c r="I4063" s="2">
        <f>G4063-F4063</f>
        <v>3</v>
      </c>
      <c r="J4063" s="2">
        <f>F4063-E4063</f>
        <v>4</v>
      </c>
      <c r="K4063" s="2" t="s">
        <v>2668</v>
      </c>
      <c r="L4063" s="2">
        <v>1</v>
      </c>
      <c r="M4063" s="2">
        <v>2</v>
      </c>
      <c r="N4063" s="2">
        <v>0</v>
      </c>
      <c r="O4063" s="2" t="s">
        <v>2670</v>
      </c>
      <c r="P4063" s="2" t="s">
        <v>2672</v>
      </c>
      <c r="Q4063" s="2" t="s">
        <v>2649</v>
      </c>
      <c r="R4063" s="3">
        <v>3100</v>
      </c>
      <c r="S4063" s="3">
        <f>I4063*L4063*R4063</f>
        <v>9300</v>
      </c>
      <c r="T4063" s="2">
        <f>M4063+N4063</f>
        <v>2</v>
      </c>
    </row>
    <row r="4064" spans="1:20" x14ac:dyDescent="0.2">
      <c r="A4064" s="2" t="s">
        <v>6728</v>
      </c>
      <c r="B4064" s="2" t="s">
        <v>1821</v>
      </c>
      <c r="C4064" s="2" t="s">
        <v>87</v>
      </c>
      <c r="D4064" s="2" t="str">
        <f>INDEX(Hotels!$C$2:$C$49,MATCH(C4064,Hotels!$A$2:$A$49,0))</f>
        <v>Kochi</v>
      </c>
      <c r="E4064" s="11">
        <v>46089</v>
      </c>
      <c r="F4064" s="11">
        <v>46110</v>
      </c>
      <c r="G4064" s="11">
        <v>46115</v>
      </c>
      <c r="H4064" s="13">
        <f>DATE(YEAR(F4064),MONTH(F4064),1)</f>
        <v>46082</v>
      </c>
      <c r="I4064" s="2">
        <f>G4064-F4064</f>
        <v>5</v>
      </c>
      <c r="J4064" s="2">
        <f>F4064-E4064</f>
        <v>21</v>
      </c>
      <c r="K4064" s="2" t="s">
        <v>2668</v>
      </c>
      <c r="L4064" s="2">
        <v>1</v>
      </c>
      <c r="M4064" s="2">
        <v>3</v>
      </c>
      <c r="N4064" s="2">
        <v>0</v>
      </c>
      <c r="O4064" s="2" t="s">
        <v>2689</v>
      </c>
      <c r="P4064" s="2" t="s">
        <v>2656</v>
      </c>
      <c r="Q4064" s="2" t="s">
        <v>2653</v>
      </c>
      <c r="R4064" s="3">
        <v>6400</v>
      </c>
      <c r="S4064" s="3">
        <f>I4064*L4064*R4064</f>
        <v>32000</v>
      </c>
      <c r="T4064" s="2">
        <f>M4064+N4064</f>
        <v>3</v>
      </c>
    </row>
    <row r="4065" spans="1:20" x14ac:dyDescent="0.2">
      <c r="A4065" s="2" t="s">
        <v>6729</v>
      </c>
      <c r="B4065" s="2" t="s">
        <v>2217</v>
      </c>
      <c r="C4065" s="2" t="s">
        <v>120</v>
      </c>
      <c r="D4065" s="2" t="str">
        <f>INDEX(Hotels!$C$2:$C$49,MATCH(C4065,Hotels!$A$2:$A$49,0))</f>
        <v>Rishikesh</v>
      </c>
      <c r="E4065" s="11">
        <v>46089</v>
      </c>
      <c r="F4065" s="11">
        <v>46111</v>
      </c>
      <c r="G4065" s="11">
        <v>46114</v>
      </c>
      <c r="H4065" s="13">
        <f>DATE(YEAR(F4065),MONTH(F4065),1)</f>
        <v>46082</v>
      </c>
      <c r="I4065" s="2">
        <f>G4065-F4065</f>
        <v>3</v>
      </c>
      <c r="J4065" s="2">
        <f>F4065-E4065</f>
        <v>22</v>
      </c>
      <c r="K4065" s="2" t="s">
        <v>2668</v>
      </c>
      <c r="L4065" s="2">
        <v>1</v>
      </c>
      <c r="M4065" s="2">
        <v>2</v>
      </c>
      <c r="N4065" s="2">
        <v>1</v>
      </c>
      <c r="O4065" s="2" t="s">
        <v>2689</v>
      </c>
      <c r="P4065" s="2" t="s">
        <v>2652</v>
      </c>
      <c r="Q4065" s="2" t="s">
        <v>2649</v>
      </c>
      <c r="R4065" s="3">
        <v>3250</v>
      </c>
      <c r="S4065" s="3">
        <f>I4065*L4065*R4065</f>
        <v>9750</v>
      </c>
      <c r="T4065" s="2">
        <f>M4065+N4065</f>
        <v>3</v>
      </c>
    </row>
    <row r="4066" spans="1:20" x14ac:dyDescent="0.2">
      <c r="A4066" s="2" t="s">
        <v>6730</v>
      </c>
      <c r="B4066" s="2" t="s">
        <v>591</v>
      </c>
      <c r="C4066" s="2" t="s">
        <v>101</v>
      </c>
      <c r="D4066" s="2" t="str">
        <f>INDEX(Hotels!$C$2:$C$49,MATCH(C4066,Hotels!$A$2:$A$49,0))</f>
        <v>Shimla</v>
      </c>
      <c r="E4066" s="11">
        <v>46090</v>
      </c>
      <c r="F4066" s="11">
        <v>46116</v>
      </c>
      <c r="G4066" s="11">
        <v>46119</v>
      </c>
      <c r="H4066" s="13">
        <f>DATE(YEAR(F4066),MONTH(F4066),1)</f>
        <v>46113</v>
      </c>
      <c r="I4066" s="2">
        <f>G4066-F4066</f>
        <v>3</v>
      </c>
      <c r="J4066" s="2">
        <f>F4066-E4066</f>
        <v>26</v>
      </c>
      <c r="K4066" s="2" t="s">
        <v>2655</v>
      </c>
      <c r="L4066" s="2">
        <v>1</v>
      </c>
      <c r="M4066" s="2">
        <v>1</v>
      </c>
      <c r="N4066" s="2">
        <v>0</v>
      </c>
      <c r="O4066" s="2" t="s">
        <v>2732</v>
      </c>
      <c r="P4066" s="2" t="s">
        <v>2662</v>
      </c>
      <c r="Q4066" s="2" t="s">
        <v>2649</v>
      </c>
      <c r="R4066" s="3">
        <v>7800</v>
      </c>
      <c r="S4066" s="3">
        <f>I4066*L4066*R4066</f>
        <v>23400</v>
      </c>
      <c r="T4066" s="2">
        <f>M4066+N4066</f>
        <v>1</v>
      </c>
    </row>
    <row r="4067" spans="1:20" x14ac:dyDescent="0.2">
      <c r="A4067" s="2" t="s">
        <v>6731</v>
      </c>
      <c r="B4067" s="2" t="s">
        <v>1407</v>
      </c>
      <c r="C4067" s="2" t="s">
        <v>13</v>
      </c>
      <c r="D4067" s="2" t="str">
        <f>INDEX(Hotels!$C$2:$C$49,MATCH(C4067,Hotels!$A$2:$A$49,0))</f>
        <v>Goa</v>
      </c>
      <c r="E4067" s="11">
        <v>46090</v>
      </c>
      <c r="F4067" s="11">
        <v>46193</v>
      </c>
      <c r="G4067" s="11">
        <v>46197</v>
      </c>
      <c r="H4067" s="13">
        <f>DATE(YEAR(F4067),MONTH(F4067),1)</f>
        <v>46174</v>
      </c>
      <c r="I4067" s="2">
        <f>G4067-F4067</f>
        <v>4</v>
      </c>
      <c r="J4067" s="2">
        <f>F4067-E4067</f>
        <v>103</v>
      </c>
      <c r="K4067" s="2" t="s">
        <v>2655</v>
      </c>
      <c r="L4067" s="2">
        <v>1</v>
      </c>
      <c r="M4067" s="2">
        <v>2</v>
      </c>
      <c r="N4067" s="2">
        <v>0</v>
      </c>
      <c r="O4067" s="2" t="s">
        <v>2647</v>
      </c>
      <c r="P4067" s="2" t="s">
        <v>2652</v>
      </c>
      <c r="Q4067" s="2" t="s">
        <v>2649</v>
      </c>
      <c r="R4067" s="3">
        <v>10300</v>
      </c>
      <c r="S4067" s="3">
        <f>I4067*L4067*R4067</f>
        <v>41200</v>
      </c>
      <c r="T4067" s="2">
        <f>M4067+N4067</f>
        <v>2</v>
      </c>
    </row>
    <row r="4068" spans="1:20" x14ac:dyDescent="0.2">
      <c r="A4068" s="2" t="s">
        <v>6732</v>
      </c>
      <c r="B4068" s="2" t="s">
        <v>1416</v>
      </c>
      <c r="C4068" s="2" t="s">
        <v>73</v>
      </c>
      <c r="D4068" s="2" t="str">
        <f>INDEX(Hotels!$C$2:$C$49,MATCH(C4068,Hotels!$A$2:$A$49,0))</f>
        <v>Bengaluru</v>
      </c>
      <c r="E4068" s="11">
        <v>46090</v>
      </c>
      <c r="F4068" s="11">
        <v>46110</v>
      </c>
      <c r="G4068" s="11">
        <v>46114</v>
      </c>
      <c r="H4068" s="13">
        <f>DATE(YEAR(F4068),MONTH(F4068),1)</f>
        <v>46082</v>
      </c>
      <c r="I4068" s="2">
        <f>G4068-F4068</f>
        <v>4</v>
      </c>
      <c r="J4068" s="2">
        <f>F4068-E4068</f>
        <v>20</v>
      </c>
      <c r="K4068" s="2" t="s">
        <v>2646</v>
      </c>
      <c r="L4068" s="2">
        <v>1</v>
      </c>
      <c r="M4068" s="2">
        <v>1</v>
      </c>
      <c r="N4068" s="2">
        <v>0</v>
      </c>
      <c r="O4068" s="2" t="s">
        <v>2647</v>
      </c>
      <c r="P4068" s="2" t="s">
        <v>2659</v>
      </c>
      <c r="Q4068" s="2" t="s">
        <v>2649</v>
      </c>
      <c r="R4068" s="3">
        <v>15100</v>
      </c>
      <c r="S4068" s="3">
        <f>I4068*L4068*R4068</f>
        <v>60400</v>
      </c>
      <c r="T4068" s="2">
        <f>M4068+N4068</f>
        <v>1</v>
      </c>
    </row>
    <row r="4069" spans="1:20" x14ac:dyDescent="0.2">
      <c r="A4069" s="2" t="s">
        <v>6733</v>
      </c>
      <c r="B4069" s="2" t="s">
        <v>1545</v>
      </c>
      <c r="C4069" s="2" t="s">
        <v>127</v>
      </c>
      <c r="D4069" s="2" t="str">
        <f>INDEX(Hotels!$C$2:$C$49,MATCH(C4069,Hotels!$A$2:$A$49,0))</f>
        <v>Varanasi</v>
      </c>
      <c r="E4069" s="11">
        <v>46090</v>
      </c>
      <c r="F4069" s="11">
        <v>46151</v>
      </c>
      <c r="G4069" s="11">
        <v>46157</v>
      </c>
      <c r="H4069" s="13">
        <f>DATE(YEAR(F4069),MONTH(F4069),1)</f>
        <v>46143</v>
      </c>
      <c r="I4069" s="2">
        <f>G4069-F4069</f>
        <v>6</v>
      </c>
      <c r="J4069" s="2">
        <f>F4069-E4069</f>
        <v>61</v>
      </c>
      <c r="K4069" s="2" t="s">
        <v>2655</v>
      </c>
      <c r="L4069" s="2">
        <v>1</v>
      </c>
      <c r="M4069" s="2">
        <v>2</v>
      </c>
      <c r="N4069" s="2">
        <v>1</v>
      </c>
      <c r="O4069" s="2" t="s">
        <v>2683</v>
      </c>
      <c r="P4069" s="2" t="s">
        <v>2652</v>
      </c>
      <c r="Q4069" s="2" t="s">
        <v>2649</v>
      </c>
      <c r="R4069" s="3">
        <v>5550</v>
      </c>
      <c r="S4069" s="3">
        <f>I4069*L4069*R4069</f>
        <v>33300</v>
      </c>
      <c r="T4069" s="2">
        <f>M4069+N4069</f>
        <v>3</v>
      </c>
    </row>
    <row r="4070" spans="1:20" x14ac:dyDescent="0.2">
      <c r="A4070" s="2" t="s">
        <v>6734</v>
      </c>
      <c r="B4070" s="2" t="s">
        <v>1549</v>
      </c>
      <c r="C4070" s="2" t="s">
        <v>49</v>
      </c>
      <c r="D4070" s="2" t="str">
        <f>INDEX(Hotels!$C$2:$C$49,MATCH(C4070,Hotels!$A$2:$A$49,0))</f>
        <v>Agra</v>
      </c>
      <c r="E4070" s="11">
        <v>46090</v>
      </c>
      <c r="F4070" s="11">
        <v>46102</v>
      </c>
      <c r="G4070" s="11">
        <v>46104</v>
      </c>
      <c r="H4070" s="13">
        <f>DATE(YEAR(F4070),MONTH(F4070),1)</f>
        <v>46082</v>
      </c>
      <c r="I4070" s="2">
        <f>G4070-F4070</f>
        <v>2</v>
      </c>
      <c r="J4070" s="2">
        <f>F4070-E4070</f>
        <v>12</v>
      </c>
      <c r="K4070" s="2" t="s">
        <v>2655</v>
      </c>
      <c r="L4070" s="2">
        <v>1</v>
      </c>
      <c r="M4070" s="2">
        <v>1</v>
      </c>
      <c r="N4070" s="2">
        <v>0</v>
      </c>
      <c r="O4070" s="2" t="s">
        <v>2689</v>
      </c>
      <c r="P4070" s="2" t="s">
        <v>2648</v>
      </c>
      <c r="Q4070" s="2" t="s">
        <v>2664</v>
      </c>
      <c r="R4070" s="3">
        <v>3800</v>
      </c>
      <c r="S4070" s="3">
        <f>I4070*L4070*R4070</f>
        <v>7600</v>
      </c>
      <c r="T4070" s="2">
        <f>M4070+N4070</f>
        <v>1</v>
      </c>
    </row>
    <row r="4071" spans="1:20" x14ac:dyDescent="0.2">
      <c r="A4071" s="2" t="s">
        <v>6735</v>
      </c>
      <c r="B4071" s="2" t="s">
        <v>1618</v>
      </c>
      <c r="C4071" s="2" t="s">
        <v>108</v>
      </c>
      <c r="D4071" s="2" t="str">
        <f>INDEX(Hotels!$C$2:$C$49,MATCH(C4071,Hotels!$A$2:$A$49,0))</f>
        <v>Manali</v>
      </c>
      <c r="E4071" s="11">
        <v>46090</v>
      </c>
      <c r="F4071" s="11">
        <v>46099</v>
      </c>
      <c r="G4071" s="11">
        <v>46101</v>
      </c>
      <c r="H4071" s="13">
        <f>DATE(YEAR(F4071),MONTH(F4071),1)</f>
        <v>46082</v>
      </c>
      <c r="I4071" s="2">
        <f>G4071-F4071</f>
        <v>2</v>
      </c>
      <c r="J4071" s="2">
        <f>F4071-E4071</f>
        <v>9</v>
      </c>
      <c r="K4071" s="2" t="s">
        <v>2666</v>
      </c>
      <c r="L4071" s="2">
        <v>1</v>
      </c>
      <c r="M4071" s="2">
        <v>1</v>
      </c>
      <c r="N4071" s="2">
        <v>0</v>
      </c>
      <c r="O4071" s="2" t="s">
        <v>2732</v>
      </c>
      <c r="P4071" s="2" t="s">
        <v>2659</v>
      </c>
      <c r="Q4071" s="2" t="s">
        <v>2649</v>
      </c>
      <c r="R4071" s="3">
        <v>23150</v>
      </c>
      <c r="S4071" s="3">
        <f>I4071*L4071*R4071</f>
        <v>46300</v>
      </c>
      <c r="T4071" s="2">
        <f>M4071+N4071</f>
        <v>1</v>
      </c>
    </row>
    <row r="4072" spans="1:20" x14ac:dyDescent="0.2">
      <c r="A4072" s="2" t="s">
        <v>6736</v>
      </c>
      <c r="B4072" s="2" t="s">
        <v>2375</v>
      </c>
      <c r="C4072" s="2" t="s">
        <v>43</v>
      </c>
      <c r="D4072" s="2" t="str">
        <f>INDEX(Hotels!$C$2:$C$49,MATCH(C4072,Hotels!$A$2:$A$49,0))</f>
        <v>Agra</v>
      </c>
      <c r="E4072" s="11">
        <v>46090</v>
      </c>
      <c r="F4072" s="11">
        <v>46094</v>
      </c>
      <c r="G4072" s="11">
        <v>46097</v>
      </c>
      <c r="H4072" s="13">
        <f>DATE(YEAR(F4072),MONTH(F4072),1)</f>
        <v>46082</v>
      </c>
      <c r="I4072" s="2">
        <f>G4072-F4072</f>
        <v>3</v>
      </c>
      <c r="J4072" s="2">
        <f>F4072-E4072</f>
        <v>4</v>
      </c>
      <c r="K4072" s="2" t="s">
        <v>2655</v>
      </c>
      <c r="L4072" s="2">
        <v>1</v>
      </c>
      <c r="M4072" s="2">
        <v>1</v>
      </c>
      <c r="N4072" s="2">
        <v>0</v>
      </c>
      <c r="O4072" s="2" t="s">
        <v>2732</v>
      </c>
      <c r="P4072" s="2" t="s">
        <v>2662</v>
      </c>
      <c r="Q4072" s="2" t="s">
        <v>2649</v>
      </c>
      <c r="R4072" s="3">
        <v>6700</v>
      </c>
      <c r="S4072" s="3">
        <f>I4072*L4072*R4072</f>
        <v>20100</v>
      </c>
      <c r="T4072" s="2">
        <f>M4072+N4072</f>
        <v>1</v>
      </c>
    </row>
    <row r="4073" spans="1:20" x14ac:dyDescent="0.2">
      <c r="A4073" s="2" t="s">
        <v>6737</v>
      </c>
      <c r="B4073" s="2" t="s">
        <v>2599</v>
      </c>
      <c r="C4073" s="2" t="s">
        <v>73</v>
      </c>
      <c r="D4073" s="2" t="str">
        <f>INDEX(Hotels!$C$2:$C$49,MATCH(C4073,Hotels!$A$2:$A$49,0))</f>
        <v>Bengaluru</v>
      </c>
      <c r="E4073" s="11">
        <v>46090</v>
      </c>
      <c r="F4073" s="11">
        <v>46098</v>
      </c>
      <c r="G4073" s="11">
        <v>46101</v>
      </c>
      <c r="H4073" s="13">
        <f>DATE(YEAR(F4073),MONTH(F4073),1)</f>
        <v>46082</v>
      </c>
      <c r="I4073" s="2">
        <f>G4073-F4073</f>
        <v>3</v>
      </c>
      <c r="J4073" s="2">
        <f>F4073-E4073</f>
        <v>8</v>
      </c>
      <c r="K4073" s="2" t="s">
        <v>2655</v>
      </c>
      <c r="L4073" s="2">
        <v>1</v>
      </c>
      <c r="M4073" s="2">
        <v>2</v>
      </c>
      <c r="N4073" s="2">
        <v>0</v>
      </c>
      <c r="O4073" s="2" t="s">
        <v>2683</v>
      </c>
      <c r="P4073" s="2" t="s">
        <v>2652</v>
      </c>
      <c r="Q4073" s="2" t="s">
        <v>2649</v>
      </c>
      <c r="R4073" s="3">
        <v>9750</v>
      </c>
      <c r="S4073" s="3">
        <f>I4073*L4073*R4073</f>
        <v>29250</v>
      </c>
      <c r="T4073" s="2">
        <f>M4073+N4073</f>
        <v>2</v>
      </c>
    </row>
    <row r="4074" spans="1:20" x14ac:dyDescent="0.2">
      <c r="A4074" s="2" t="s">
        <v>6738</v>
      </c>
      <c r="B4074" s="2" t="s">
        <v>454</v>
      </c>
      <c r="C4074" s="2" t="s">
        <v>118</v>
      </c>
      <c r="D4074" s="2" t="str">
        <f>INDEX(Hotels!$C$2:$C$49,MATCH(C4074,Hotels!$A$2:$A$49,0))</f>
        <v>Rishikesh</v>
      </c>
      <c r="E4074" s="11">
        <v>46091</v>
      </c>
      <c r="F4074" s="11">
        <v>46104</v>
      </c>
      <c r="G4074" s="11">
        <v>46107</v>
      </c>
      <c r="H4074" s="13">
        <f>DATE(YEAR(F4074),MONTH(F4074),1)</f>
        <v>46082</v>
      </c>
      <c r="I4074" s="2">
        <f>G4074-F4074</f>
        <v>3</v>
      </c>
      <c r="J4074" s="2">
        <f>F4074-E4074</f>
        <v>13</v>
      </c>
      <c r="K4074" s="2" t="s">
        <v>2666</v>
      </c>
      <c r="L4074" s="2">
        <v>1</v>
      </c>
      <c r="M4074" s="2">
        <v>3</v>
      </c>
      <c r="N4074" s="2">
        <v>0</v>
      </c>
      <c r="O4074" s="2" t="s">
        <v>2689</v>
      </c>
      <c r="P4074" s="2" t="s">
        <v>2662</v>
      </c>
      <c r="Q4074" s="2" t="s">
        <v>2649</v>
      </c>
      <c r="R4074" s="3">
        <v>25500</v>
      </c>
      <c r="S4074" s="3">
        <f>I4074*L4074*R4074</f>
        <v>76500</v>
      </c>
      <c r="T4074" s="2">
        <f>M4074+N4074</f>
        <v>3</v>
      </c>
    </row>
    <row r="4075" spans="1:20" x14ac:dyDescent="0.2">
      <c r="A4075" s="2" t="s">
        <v>6739</v>
      </c>
      <c r="B4075" s="2" t="s">
        <v>464</v>
      </c>
      <c r="C4075" s="2" t="s">
        <v>53</v>
      </c>
      <c r="D4075" s="2" t="str">
        <f>INDEX(Hotels!$C$2:$C$49,MATCH(C4075,Hotels!$A$2:$A$49,0))</f>
        <v>Mumbai</v>
      </c>
      <c r="E4075" s="11">
        <v>46091</v>
      </c>
      <c r="F4075" s="11">
        <v>46093</v>
      </c>
      <c r="G4075" s="11">
        <v>46095</v>
      </c>
      <c r="H4075" s="13">
        <f>DATE(YEAR(F4075),MONTH(F4075),1)</f>
        <v>46082</v>
      </c>
      <c r="I4075" s="2">
        <f>G4075-F4075</f>
        <v>2</v>
      </c>
      <c r="J4075" s="2">
        <f>F4075-E4075</f>
        <v>2</v>
      </c>
      <c r="K4075" s="2" t="s">
        <v>2646</v>
      </c>
      <c r="L4075" s="2">
        <v>1</v>
      </c>
      <c r="M4075" s="2">
        <v>1</v>
      </c>
      <c r="N4075" s="2">
        <v>0</v>
      </c>
      <c r="O4075" s="2" t="s">
        <v>2732</v>
      </c>
      <c r="P4075" s="2" t="s">
        <v>2672</v>
      </c>
      <c r="Q4075" s="2" t="s">
        <v>2649</v>
      </c>
      <c r="R4075" s="3">
        <v>14650</v>
      </c>
      <c r="S4075" s="3">
        <f>I4075*L4075*R4075</f>
        <v>29300</v>
      </c>
      <c r="T4075" s="2">
        <f>M4075+N4075</f>
        <v>1</v>
      </c>
    </row>
    <row r="4076" spans="1:20" x14ac:dyDescent="0.2">
      <c r="A4076" s="2" t="s">
        <v>6740</v>
      </c>
      <c r="B4076" s="2" t="s">
        <v>1956</v>
      </c>
      <c r="C4076" s="2" t="s">
        <v>118</v>
      </c>
      <c r="D4076" s="2" t="str">
        <f>INDEX(Hotels!$C$2:$C$49,MATCH(C4076,Hotels!$A$2:$A$49,0))</f>
        <v>Rishikesh</v>
      </c>
      <c r="E4076" s="11">
        <v>46091</v>
      </c>
      <c r="F4076" s="11">
        <v>46118</v>
      </c>
      <c r="G4076" s="11">
        <v>46123</v>
      </c>
      <c r="H4076" s="13">
        <f>DATE(YEAR(F4076),MONTH(F4076),1)</f>
        <v>46113</v>
      </c>
      <c r="I4076" s="2">
        <f>G4076-F4076</f>
        <v>5</v>
      </c>
      <c r="J4076" s="2">
        <f>F4076-E4076</f>
        <v>27</v>
      </c>
      <c r="K4076" s="2" t="s">
        <v>2646</v>
      </c>
      <c r="L4076" s="2">
        <v>1</v>
      </c>
      <c r="M4076" s="2">
        <v>2</v>
      </c>
      <c r="N4076" s="2">
        <v>2</v>
      </c>
      <c r="O4076" s="2" t="s">
        <v>2670</v>
      </c>
      <c r="P4076" s="2" t="s">
        <v>2656</v>
      </c>
      <c r="Q4076" s="2" t="s">
        <v>2649</v>
      </c>
      <c r="R4076" s="3">
        <v>18250</v>
      </c>
      <c r="S4076" s="3">
        <f>I4076*L4076*R4076</f>
        <v>91250</v>
      </c>
      <c r="T4076" s="2">
        <f>M4076+N4076</f>
        <v>4</v>
      </c>
    </row>
    <row r="4077" spans="1:20" x14ac:dyDescent="0.2">
      <c r="A4077" s="2" t="s">
        <v>6741</v>
      </c>
      <c r="B4077" s="2" t="s">
        <v>2220</v>
      </c>
      <c r="C4077" s="2" t="s">
        <v>99</v>
      </c>
      <c r="D4077" s="2" t="str">
        <f>INDEX(Hotels!$C$2:$C$49,MATCH(C4077,Hotels!$A$2:$A$49,0))</f>
        <v>Shimla</v>
      </c>
      <c r="E4077" s="11">
        <v>46091</v>
      </c>
      <c r="F4077" s="11">
        <v>46219</v>
      </c>
      <c r="G4077" s="11">
        <v>46223</v>
      </c>
      <c r="H4077" s="13">
        <f>DATE(YEAR(F4077),MONTH(F4077),1)</f>
        <v>46204</v>
      </c>
      <c r="I4077" s="2">
        <f>G4077-F4077</f>
        <v>4</v>
      </c>
      <c r="J4077" s="2">
        <f>F4077-E4077</f>
        <v>128</v>
      </c>
      <c r="K4077" s="2" t="s">
        <v>2668</v>
      </c>
      <c r="L4077" s="2">
        <v>1</v>
      </c>
      <c r="M4077" s="2">
        <v>2</v>
      </c>
      <c r="N4077" s="2">
        <v>0</v>
      </c>
      <c r="O4077" s="2" t="s">
        <v>2689</v>
      </c>
      <c r="P4077" s="2" t="s">
        <v>2656</v>
      </c>
      <c r="Q4077" s="2" t="s">
        <v>2649</v>
      </c>
      <c r="R4077" s="3">
        <v>2100</v>
      </c>
      <c r="S4077" s="3">
        <f>I4077*L4077*R4077</f>
        <v>8400</v>
      </c>
      <c r="T4077" s="2">
        <f>M4077+N4077</f>
        <v>2</v>
      </c>
    </row>
    <row r="4078" spans="1:20" x14ac:dyDescent="0.2">
      <c r="A4078" s="2" t="s">
        <v>6742</v>
      </c>
      <c r="B4078" s="2" t="s">
        <v>2456</v>
      </c>
      <c r="C4078" s="2" t="s">
        <v>127</v>
      </c>
      <c r="D4078" s="2" t="str">
        <f>INDEX(Hotels!$C$2:$C$49,MATCH(C4078,Hotels!$A$2:$A$49,0))</f>
        <v>Varanasi</v>
      </c>
      <c r="E4078" s="11">
        <v>46091</v>
      </c>
      <c r="F4078" s="11">
        <v>46145</v>
      </c>
      <c r="G4078" s="11">
        <v>46149</v>
      </c>
      <c r="H4078" s="13">
        <f>DATE(YEAR(F4078),MONTH(F4078),1)</f>
        <v>46143</v>
      </c>
      <c r="I4078" s="2">
        <f>G4078-F4078</f>
        <v>4</v>
      </c>
      <c r="J4078" s="2">
        <f>F4078-E4078</f>
        <v>54</v>
      </c>
      <c r="K4078" s="2" t="s">
        <v>2666</v>
      </c>
      <c r="L4078" s="2">
        <v>1</v>
      </c>
      <c r="M4078" s="2">
        <v>3</v>
      </c>
      <c r="N4078" s="2">
        <v>0</v>
      </c>
      <c r="O4078" s="2" t="s">
        <v>2670</v>
      </c>
      <c r="P4078" s="2" t="s">
        <v>2662</v>
      </c>
      <c r="Q4078" s="2" t="s">
        <v>2653</v>
      </c>
      <c r="R4078" s="3">
        <v>12900</v>
      </c>
      <c r="S4078" s="3">
        <f>I4078*L4078*R4078</f>
        <v>51600</v>
      </c>
      <c r="T4078" s="2">
        <f>M4078+N4078</f>
        <v>3</v>
      </c>
    </row>
    <row r="4079" spans="1:20" x14ac:dyDescent="0.2">
      <c r="A4079" s="2" t="s">
        <v>6743</v>
      </c>
      <c r="B4079" s="2" t="s">
        <v>2510</v>
      </c>
      <c r="C4079" s="2" t="s">
        <v>16</v>
      </c>
      <c r="D4079" s="2" t="str">
        <f>INDEX(Hotels!$C$2:$C$49,MATCH(C4079,Hotels!$A$2:$A$49,0))</f>
        <v>Goa</v>
      </c>
      <c r="E4079" s="11">
        <v>46091</v>
      </c>
      <c r="F4079" s="11">
        <v>46097</v>
      </c>
      <c r="G4079" s="11">
        <v>46101</v>
      </c>
      <c r="H4079" s="13">
        <f>DATE(YEAR(F4079),MONTH(F4079),1)</f>
        <v>46082</v>
      </c>
      <c r="I4079" s="2">
        <f>G4079-F4079</f>
        <v>4</v>
      </c>
      <c r="J4079" s="2">
        <f>F4079-E4079</f>
        <v>6</v>
      </c>
      <c r="K4079" s="2" t="s">
        <v>2668</v>
      </c>
      <c r="L4079" s="2">
        <v>1</v>
      </c>
      <c r="M4079" s="2">
        <v>2</v>
      </c>
      <c r="N4079" s="2">
        <v>0</v>
      </c>
      <c r="O4079" s="2" t="s">
        <v>2670</v>
      </c>
      <c r="P4079" s="2" t="s">
        <v>2652</v>
      </c>
      <c r="Q4079" s="2" t="s">
        <v>2649</v>
      </c>
      <c r="R4079" s="3">
        <v>3100</v>
      </c>
      <c r="S4079" s="3">
        <f>I4079*L4079*R4079</f>
        <v>12400</v>
      </c>
      <c r="T4079" s="2">
        <f>M4079+N4079</f>
        <v>2</v>
      </c>
    </row>
    <row r="4080" spans="1:20" x14ac:dyDescent="0.2">
      <c r="A4080" s="2" t="s">
        <v>6744</v>
      </c>
      <c r="B4080" s="2" t="s">
        <v>2562</v>
      </c>
      <c r="C4080" s="2" t="s">
        <v>89</v>
      </c>
      <c r="D4080" s="2" t="str">
        <f>INDEX(Hotels!$C$2:$C$49,MATCH(C4080,Hotels!$A$2:$A$49,0))</f>
        <v>Kochi</v>
      </c>
      <c r="E4080" s="11">
        <v>46091</v>
      </c>
      <c r="F4080" s="11">
        <v>46094</v>
      </c>
      <c r="G4080" s="11">
        <v>46098</v>
      </c>
      <c r="H4080" s="13">
        <f>DATE(YEAR(F4080),MONTH(F4080),1)</f>
        <v>46082</v>
      </c>
      <c r="I4080" s="2">
        <f>G4080-F4080</f>
        <v>4</v>
      </c>
      <c r="J4080" s="2">
        <f>F4080-E4080</f>
        <v>3</v>
      </c>
      <c r="K4080" s="2" t="s">
        <v>2666</v>
      </c>
      <c r="L4080" s="2">
        <v>1</v>
      </c>
      <c r="M4080" s="2">
        <v>3</v>
      </c>
      <c r="N4080" s="2">
        <v>0</v>
      </c>
      <c r="O4080" s="2" t="s">
        <v>2689</v>
      </c>
      <c r="P4080" s="2" t="s">
        <v>2656</v>
      </c>
      <c r="Q4080" s="2" t="s">
        <v>2649</v>
      </c>
      <c r="R4080" s="3">
        <v>17700</v>
      </c>
      <c r="S4080" s="3">
        <f>I4080*L4080*R4080</f>
        <v>70800</v>
      </c>
      <c r="T4080" s="2">
        <f>M4080+N4080</f>
        <v>3</v>
      </c>
    </row>
    <row r="4081" spans="1:20" x14ac:dyDescent="0.2">
      <c r="A4081" s="2" t="s">
        <v>6745</v>
      </c>
      <c r="B4081" s="2" t="s">
        <v>464</v>
      </c>
      <c r="C4081" s="2" t="s">
        <v>83</v>
      </c>
      <c r="D4081" s="2" t="str">
        <f>INDEX(Hotels!$C$2:$C$49,MATCH(C4081,Hotels!$A$2:$A$49,0))</f>
        <v>Kochi</v>
      </c>
      <c r="E4081" s="11">
        <v>46092</v>
      </c>
      <c r="F4081" s="11">
        <v>46096</v>
      </c>
      <c r="G4081" s="11">
        <v>46097</v>
      </c>
      <c r="H4081" s="13">
        <f>DATE(YEAR(F4081),MONTH(F4081),1)</f>
        <v>46082</v>
      </c>
      <c r="I4081" s="2">
        <f>G4081-F4081</f>
        <v>1</v>
      </c>
      <c r="J4081" s="2">
        <f>F4081-E4081</f>
        <v>4</v>
      </c>
      <c r="K4081" s="2" t="s">
        <v>2655</v>
      </c>
      <c r="L4081" s="2">
        <v>1</v>
      </c>
      <c r="M4081" s="2">
        <v>1</v>
      </c>
      <c r="N4081" s="2">
        <v>0</v>
      </c>
      <c r="O4081" s="2" t="s">
        <v>2670</v>
      </c>
      <c r="P4081" s="2" t="s">
        <v>2648</v>
      </c>
      <c r="Q4081" s="2" t="s">
        <v>2649</v>
      </c>
      <c r="R4081" s="3">
        <v>14850</v>
      </c>
      <c r="S4081" s="3">
        <f>I4081*L4081*R4081</f>
        <v>14850</v>
      </c>
      <c r="T4081" s="2">
        <f>M4081+N4081</f>
        <v>1</v>
      </c>
    </row>
    <row r="4082" spans="1:20" x14ac:dyDescent="0.2">
      <c r="A4082" s="2" t="s">
        <v>6746</v>
      </c>
      <c r="B4082" s="2" t="s">
        <v>641</v>
      </c>
      <c r="C4082" s="2" t="s">
        <v>22</v>
      </c>
      <c r="D4082" s="2" t="str">
        <f>INDEX(Hotels!$C$2:$C$49,MATCH(C4082,Hotels!$A$2:$A$49,0))</f>
        <v>Jaipur</v>
      </c>
      <c r="E4082" s="11">
        <v>46092</v>
      </c>
      <c r="F4082" s="11">
        <v>46115</v>
      </c>
      <c r="G4082" s="11">
        <v>46117</v>
      </c>
      <c r="H4082" s="13">
        <f>DATE(YEAR(F4082),MONTH(F4082),1)</f>
        <v>46113</v>
      </c>
      <c r="I4082" s="2">
        <f>G4082-F4082</f>
        <v>2</v>
      </c>
      <c r="J4082" s="2">
        <f>F4082-E4082</f>
        <v>23</v>
      </c>
      <c r="K4082" s="2" t="s">
        <v>2668</v>
      </c>
      <c r="L4082" s="2">
        <v>1</v>
      </c>
      <c r="M4082" s="2">
        <v>2</v>
      </c>
      <c r="N4082" s="2">
        <v>0</v>
      </c>
      <c r="O4082" s="2" t="s">
        <v>2670</v>
      </c>
      <c r="P4082" s="2" t="s">
        <v>2648</v>
      </c>
      <c r="Q4082" s="2" t="s">
        <v>2649</v>
      </c>
      <c r="R4082" s="3">
        <v>3050</v>
      </c>
      <c r="S4082" s="3">
        <f>I4082*L4082*R4082</f>
        <v>6100</v>
      </c>
      <c r="T4082" s="2">
        <f>M4082+N4082</f>
        <v>2</v>
      </c>
    </row>
    <row r="4083" spans="1:20" x14ac:dyDescent="0.2">
      <c r="A4083" s="2" t="s">
        <v>6747</v>
      </c>
      <c r="B4083" s="2" t="s">
        <v>831</v>
      </c>
      <c r="C4083" s="2" t="s">
        <v>112</v>
      </c>
      <c r="D4083" s="2" t="str">
        <f>INDEX(Hotels!$C$2:$C$49,MATCH(C4083,Hotels!$A$2:$A$49,0))</f>
        <v>Rishikesh</v>
      </c>
      <c r="E4083" s="11">
        <v>46092</v>
      </c>
      <c r="F4083" s="11">
        <v>46145</v>
      </c>
      <c r="G4083" s="11">
        <v>46150</v>
      </c>
      <c r="H4083" s="13">
        <f>DATE(YEAR(F4083),MONTH(F4083),1)</f>
        <v>46143</v>
      </c>
      <c r="I4083" s="2">
        <f>G4083-F4083</f>
        <v>5</v>
      </c>
      <c r="J4083" s="2">
        <f>F4083-E4083</f>
        <v>53</v>
      </c>
      <c r="K4083" s="2" t="s">
        <v>2668</v>
      </c>
      <c r="L4083" s="2">
        <v>1</v>
      </c>
      <c r="M4083" s="2">
        <v>2</v>
      </c>
      <c r="N4083" s="2">
        <v>1</v>
      </c>
      <c r="O4083" s="2" t="s">
        <v>2683</v>
      </c>
      <c r="P4083" s="2" t="s">
        <v>2656</v>
      </c>
      <c r="Q4083" s="2" t="s">
        <v>2649</v>
      </c>
      <c r="R4083" s="3">
        <v>5250</v>
      </c>
      <c r="S4083" s="3">
        <f>I4083*L4083*R4083</f>
        <v>26250</v>
      </c>
      <c r="T4083" s="2">
        <f>M4083+N4083</f>
        <v>3</v>
      </c>
    </row>
    <row r="4084" spans="1:20" x14ac:dyDescent="0.2">
      <c r="A4084" s="2" t="s">
        <v>6748</v>
      </c>
      <c r="B4084" s="2" t="s">
        <v>1644</v>
      </c>
      <c r="C4084" s="2" t="s">
        <v>9</v>
      </c>
      <c r="D4084" s="2" t="str">
        <f>INDEX(Hotels!$C$2:$C$49,MATCH(C4084,Hotels!$A$2:$A$49,0))</f>
        <v>Goa</v>
      </c>
      <c r="E4084" s="11">
        <v>46092</v>
      </c>
      <c r="F4084" s="11">
        <v>46093</v>
      </c>
      <c r="G4084" s="11">
        <v>46094</v>
      </c>
      <c r="H4084" s="13">
        <f>DATE(YEAR(F4084),MONTH(F4084),1)</f>
        <v>46082</v>
      </c>
      <c r="I4084" s="2">
        <f>G4084-F4084</f>
        <v>1</v>
      </c>
      <c r="J4084" s="2">
        <f>F4084-E4084</f>
        <v>1</v>
      </c>
      <c r="K4084" s="2" t="s">
        <v>2668</v>
      </c>
      <c r="L4084" s="2">
        <v>1</v>
      </c>
      <c r="M4084" s="2">
        <v>1</v>
      </c>
      <c r="N4084" s="2">
        <v>0</v>
      </c>
      <c r="O4084" s="2" t="s">
        <v>2732</v>
      </c>
      <c r="P4084" s="2" t="s">
        <v>2656</v>
      </c>
      <c r="Q4084" s="2" t="s">
        <v>2649</v>
      </c>
      <c r="R4084" s="3">
        <v>5150</v>
      </c>
      <c r="S4084" s="3">
        <f>I4084*L4084*R4084</f>
        <v>5150</v>
      </c>
      <c r="T4084" s="2">
        <f>M4084+N4084</f>
        <v>1</v>
      </c>
    </row>
    <row r="4085" spans="1:20" x14ac:dyDescent="0.2">
      <c r="A4085" s="2" t="s">
        <v>6749</v>
      </c>
      <c r="B4085" s="2" t="s">
        <v>2057</v>
      </c>
      <c r="C4085" s="2" t="s">
        <v>29</v>
      </c>
      <c r="D4085" s="2" t="str">
        <f>INDEX(Hotels!$C$2:$C$49,MATCH(C4085,Hotels!$A$2:$A$49,0))</f>
        <v>Jaipur</v>
      </c>
      <c r="E4085" s="11">
        <v>46092</v>
      </c>
      <c r="F4085" s="11">
        <v>46102</v>
      </c>
      <c r="G4085" s="11">
        <v>46106</v>
      </c>
      <c r="H4085" s="13">
        <f>DATE(YEAR(F4085),MONTH(F4085),1)</f>
        <v>46082</v>
      </c>
      <c r="I4085" s="2">
        <f>G4085-F4085</f>
        <v>4</v>
      </c>
      <c r="J4085" s="2">
        <f>F4085-E4085</f>
        <v>10</v>
      </c>
      <c r="K4085" s="2" t="s">
        <v>2655</v>
      </c>
      <c r="L4085" s="2">
        <v>1</v>
      </c>
      <c r="M4085" s="2">
        <v>2</v>
      </c>
      <c r="N4085" s="2">
        <v>0</v>
      </c>
      <c r="O4085" s="2" t="s">
        <v>2689</v>
      </c>
      <c r="P4085" s="2" t="s">
        <v>2652</v>
      </c>
      <c r="Q4085" s="2" t="s">
        <v>2649</v>
      </c>
      <c r="R4085" s="3">
        <v>9100</v>
      </c>
      <c r="S4085" s="3">
        <f>I4085*L4085*R4085</f>
        <v>36400</v>
      </c>
      <c r="T4085" s="2">
        <f>M4085+N4085</f>
        <v>2</v>
      </c>
    </row>
    <row r="4086" spans="1:20" x14ac:dyDescent="0.2">
      <c r="A4086" s="2" t="s">
        <v>6750</v>
      </c>
      <c r="B4086" s="2" t="s">
        <v>2076</v>
      </c>
      <c r="C4086" s="2" t="s">
        <v>63</v>
      </c>
      <c r="D4086" s="2" t="str">
        <f>INDEX(Hotels!$C$2:$C$49,MATCH(C4086,Hotels!$A$2:$A$49,0))</f>
        <v>New Delhi</v>
      </c>
      <c r="E4086" s="11">
        <v>46092</v>
      </c>
      <c r="F4086" s="11">
        <v>46095</v>
      </c>
      <c r="G4086" s="11">
        <v>46099</v>
      </c>
      <c r="H4086" s="13">
        <f>DATE(YEAR(F4086),MONTH(F4086),1)</f>
        <v>46082</v>
      </c>
      <c r="I4086" s="2">
        <f>G4086-F4086</f>
        <v>4</v>
      </c>
      <c r="J4086" s="2">
        <f>F4086-E4086</f>
        <v>3</v>
      </c>
      <c r="K4086" s="2" t="s">
        <v>2668</v>
      </c>
      <c r="L4086" s="2">
        <v>1</v>
      </c>
      <c r="M4086" s="2">
        <v>2</v>
      </c>
      <c r="N4086" s="2">
        <v>0</v>
      </c>
      <c r="O4086" s="2" t="s">
        <v>2670</v>
      </c>
      <c r="P4086" s="2" t="s">
        <v>2652</v>
      </c>
      <c r="Q4086" s="2" t="s">
        <v>2649</v>
      </c>
      <c r="R4086" s="3">
        <v>8950</v>
      </c>
      <c r="S4086" s="3">
        <f>I4086*L4086*R4086</f>
        <v>35800</v>
      </c>
      <c r="T4086" s="2">
        <f>M4086+N4086</f>
        <v>2</v>
      </c>
    </row>
    <row r="4087" spans="1:20" x14ac:dyDescent="0.2">
      <c r="A4087" s="2" t="s">
        <v>6751</v>
      </c>
      <c r="B4087" s="2" t="s">
        <v>2239</v>
      </c>
      <c r="C4087" s="2" t="s">
        <v>106</v>
      </c>
      <c r="D4087" s="2" t="str">
        <f>INDEX(Hotels!$C$2:$C$49,MATCH(C4087,Hotels!$A$2:$A$49,0))</f>
        <v>Manali</v>
      </c>
      <c r="E4087" s="11">
        <v>46092</v>
      </c>
      <c r="F4087" s="11">
        <v>46105</v>
      </c>
      <c r="G4087" s="11">
        <v>46109</v>
      </c>
      <c r="H4087" s="13">
        <f>DATE(YEAR(F4087),MONTH(F4087),1)</f>
        <v>46082</v>
      </c>
      <c r="I4087" s="2">
        <f>G4087-F4087</f>
        <v>4</v>
      </c>
      <c r="J4087" s="2">
        <f>F4087-E4087</f>
        <v>13</v>
      </c>
      <c r="K4087" s="2" t="s">
        <v>2655</v>
      </c>
      <c r="L4087" s="2">
        <v>1</v>
      </c>
      <c r="M4087" s="2">
        <v>1</v>
      </c>
      <c r="N4087" s="2">
        <v>0</v>
      </c>
      <c r="O4087" s="2" t="s">
        <v>2670</v>
      </c>
      <c r="P4087" s="2" t="s">
        <v>2652</v>
      </c>
      <c r="Q4087" s="2" t="s">
        <v>2649</v>
      </c>
      <c r="R4087" s="3">
        <v>6100</v>
      </c>
      <c r="S4087" s="3">
        <f>I4087*L4087*R4087</f>
        <v>24400</v>
      </c>
      <c r="T4087" s="2">
        <f>M4087+N4087</f>
        <v>1</v>
      </c>
    </row>
    <row r="4088" spans="1:20" x14ac:dyDescent="0.2">
      <c r="A4088" s="2" t="s">
        <v>6752</v>
      </c>
      <c r="B4088" s="2" t="s">
        <v>880</v>
      </c>
      <c r="C4088" s="2" t="s">
        <v>97</v>
      </c>
      <c r="D4088" s="2" t="str">
        <f>INDEX(Hotels!$C$2:$C$49,MATCH(C4088,Hotels!$A$2:$A$49,0))</f>
        <v>Shimla</v>
      </c>
      <c r="E4088" s="11">
        <v>46093</v>
      </c>
      <c r="F4088" s="11">
        <v>46245</v>
      </c>
      <c r="G4088" s="11">
        <v>46248</v>
      </c>
      <c r="H4088" s="13">
        <f>DATE(YEAR(F4088),MONTH(F4088),1)</f>
        <v>46235</v>
      </c>
      <c r="I4088" s="2">
        <f>G4088-F4088</f>
        <v>3</v>
      </c>
      <c r="J4088" s="2">
        <f>F4088-E4088</f>
        <v>152</v>
      </c>
      <c r="K4088" s="2" t="s">
        <v>2655</v>
      </c>
      <c r="L4088" s="2">
        <v>3</v>
      </c>
      <c r="M4088" s="2">
        <v>6</v>
      </c>
      <c r="N4088" s="2">
        <v>0</v>
      </c>
      <c r="O4088" s="2" t="s">
        <v>2658</v>
      </c>
      <c r="P4088" s="2" t="s">
        <v>2672</v>
      </c>
      <c r="Q4088" s="2" t="s">
        <v>2649</v>
      </c>
      <c r="R4088" s="3">
        <v>9400</v>
      </c>
      <c r="S4088" s="3">
        <f>I4088*L4088*R4088</f>
        <v>84600</v>
      </c>
      <c r="T4088" s="2">
        <f>M4088+N4088</f>
        <v>6</v>
      </c>
    </row>
    <row r="4089" spans="1:20" x14ac:dyDescent="0.2">
      <c r="A4089" s="2" t="s">
        <v>6753</v>
      </c>
      <c r="B4089" s="2" t="s">
        <v>1163</v>
      </c>
      <c r="C4089" s="2" t="s">
        <v>69</v>
      </c>
      <c r="D4089" s="2" t="str">
        <f>INDEX(Hotels!$C$2:$C$49,MATCH(C4089,Hotels!$A$2:$A$49,0))</f>
        <v>New Delhi</v>
      </c>
      <c r="E4089" s="11">
        <v>46093</v>
      </c>
      <c r="F4089" s="11">
        <v>46096</v>
      </c>
      <c r="G4089" s="11">
        <v>46100</v>
      </c>
      <c r="H4089" s="13">
        <f>DATE(YEAR(F4089),MONTH(F4089),1)</f>
        <v>46082</v>
      </c>
      <c r="I4089" s="2">
        <f>G4089-F4089</f>
        <v>4</v>
      </c>
      <c r="J4089" s="2">
        <f>F4089-E4089</f>
        <v>3</v>
      </c>
      <c r="K4089" s="2" t="s">
        <v>2646</v>
      </c>
      <c r="L4089" s="2">
        <v>1</v>
      </c>
      <c r="M4089" s="2">
        <v>2</v>
      </c>
      <c r="N4089" s="2">
        <v>0</v>
      </c>
      <c r="O4089" s="2" t="s">
        <v>2689</v>
      </c>
      <c r="P4089" s="2" t="s">
        <v>2652</v>
      </c>
      <c r="Q4089" s="2" t="s">
        <v>2649</v>
      </c>
      <c r="R4089" s="3">
        <v>32200</v>
      </c>
      <c r="S4089" s="3">
        <f>I4089*L4089*R4089</f>
        <v>128800</v>
      </c>
      <c r="T4089" s="2">
        <f>M4089+N4089</f>
        <v>2</v>
      </c>
    </row>
    <row r="4090" spans="1:20" x14ac:dyDescent="0.2">
      <c r="A4090" s="2" t="s">
        <v>6754</v>
      </c>
      <c r="B4090" s="2" t="s">
        <v>1297</v>
      </c>
      <c r="C4090" s="2" t="s">
        <v>43</v>
      </c>
      <c r="D4090" s="2" t="str">
        <f>INDEX(Hotels!$C$2:$C$49,MATCH(C4090,Hotels!$A$2:$A$49,0))</f>
        <v>Agra</v>
      </c>
      <c r="E4090" s="11">
        <v>46093</v>
      </c>
      <c r="F4090" s="11">
        <v>46138</v>
      </c>
      <c r="G4090" s="11">
        <v>46143</v>
      </c>
      <c r="H4090" s="13">
        <f>DATE(YEAR(F4090),MONTH(F4090),1)</f>
        <v>46113</v>
      </c>
      <c r="I4090" s="2">
        <f>G4090-F4090</f>
        <v>5</v>
      </c>
      <c r="J4090" s="2">
        <f>F4090-E4090</f>
        <v>45</v>
      </c>
      <c r="K4090" s="2" t="s">
        <v>2666</v>
      </c>
      <c r="L4090" s="2">
        <v>1</v>
      </c>
      <c r="M4090" s="2">
        <v>1</v>
      </c>
      <c r="N4090" s="2">
        <v>0</v>
      </c>
      <c r="O4090" s="2" t="s">
        <v>2689</v>
      </c>
      <c r="P4090" s="2" t="s">
        <v>2656</v>
      </c>
      <c r="Q4090" s="2" t="s">
        <v>2649</v>
      </c>
      <c r="R4090" s="3">
        <v>11300</v>
      </c>
      <c r="S4090" s="3">
        <f>I4090*L4090*R4090</f>
        <v>56500</v>
      </c>
      <c r="T4090" s="2">
        <f>M4090+N4090</f>
        <v>1</v>
      </c>
    </row>
    <row r="4091" spans="1:20" x14ac:dyDescent="0.2">
      <c r="A4091" s="2" t="s">
        <v>6755</v>
      </c>
      <c r="B4091" s="2" t="s">
        <v>1346</v>
      </c>
      <c r="C4091" s="2" t="s">
        <v>112</v>
      </c>
      <c r="D4091" s="2" t="str">
        <f>INDEX(Hotels!$C$2:$C$49,MATCH(C4091,Hotels!$A$2:$A$49,0))</f>
        <v>Rishikesh</v>
      </c>
      <c r="E4091" s="11">
        <v>46093</v>
      </c>
      <c r="F4091" s="11">
        <v>46139</v>
      </c>
      <c r="G4091" s="11">
        <v>46141</v>
      </c>
      <c r="H4091" s="13">
        <f>DATE(YEAR(F4091),MONTH(F4091),1)</f>
        <v>46113</v>
      </c>
      <c r="I4091" s="2">
        <f>G4091-F4091</f>
        <v>2</v>
      </c>
      <c r="J4091" s="2">
        <f>F4091-E4091</f>
        <v>46</v>
      </c>
      <c r="K4091" s="2" t="s">
        <v>2655</v>
      </c>
      <c r="L4091" s="2">
        <v>1</v>
      </c>
      <c r="M4091" s="2">
        <v>2</v>
      </c>
      <c r="N4091" s="2">
        <v>0</v>
      </c>
      <c r="O4091" s="2" t="s">
        <v>2658</v>
      </c>
      <c r="P4091" s="2" t="s">
        <v>2648</v>
      </c>
      <c r="Q4091" s="2" t="s">
        <v>2649</v>
      </c>
      <c r="R4091" s="3">
        <v>7250</v>
      </c>
      <c r="S4091" s="3">
        <f>I4091*L4091*R4091</f>
        <v>14500</v>
      </c>
      <c r="T4091" s="2">
        <f>M4091+N4091</f>
        <v>2</v>
      </c>
    </row>
    <row r="4092" spans="1:20" x14ac:dyDescent="0.2">
      <c r="A4092" s="2" t="s">
        <v>6756</v>
      </c>
      <c r="B4092" s="2" t="s">
        <v>1426</v>
      </c>
      <c r="C4092" s="2" t="s">
        <v>29</v>
      </c>
      <c r="D4092" s="2" t="str">
        <f>INDEX(Hotels!$C$2:$C$49,MATCH(C4092,Hotels!$A$2:$A$49,0))</f>
        <v>Jaipur</v>
      </c>
      <c r="E4092" s="11">
        <v>46093</v>
      </c>
      <c r="F4092" s="11">
        <v>46095</v>
      </c>
      <c r="G4092" s="11">
        <v>46097</v>
      </c>
      <c r="H4092" s="13">
        <f>DATE(YEAR(F4092),MONTH(F4092),1)</f>
        <v>46082</v>
      </c>
      <c r="I4092" s="2">
        <f>G4092-F4092</f>
        <v>2</v>
      </c>
      <c r="J4092" s="2">
        <f>F4092-E4092</f>
        <v>2</v>
      </c>
      <c r="K4092" s="2" t="s">
        <v>2646</v>
      </c>
      <c r="L4092" s="2">
        <v>1</v>
      </c>
      <c r="M4092" s="2">
        <v>1</v>
      </c>
      <c r="N4092" s="2">
        <v>0</v>
      </c>
      <c r="O4092" s="2" t="s">
        <v>2661</v>
      </c>
      <c r="P4092" s="2" t="s">
        <v>2656</v>
      </c>
      <c r="Q4092" s="2" t="s">
        <v>2649</v>
      </c>
      <c r="R4092" s="3">
        <v>13100</v>
      </c>
      <c r="S4092" s="3">
        <f>I4092*L4092*R4092</f>
        <v>26200</v>
      </c>
      <c r="T4092" s="2">
        <f>M4092+N4092</f>
        <v>1</v>
      </c>
    </row>
    <row r="4093" spans="1:20" x14ac:dyDescent="0.2">
      <c r="A4093" s="2" t="s">
        <v>6757</v>
      </c>
      <c r="B4093" s="2" t="s">
        <v>1713</v>
      </c>
      <c r="C4093" s="2" t="s">
        <v>93</v>
      </c>
      <c r="D4093" s="2" t="str">
        <f>INDEX(Hotels!$C$2:$C$49,MATCH(C4093,Hotels!$A$2:$A$49,0))</f>
        <v>Shimla</v>
      </c>
      <c r="E4093" s="11">
        <v>46093</v>
      </c>
      <c r="F4093" s="11">
        <v>46230</v>
      </c>
      <c r="G4093" s="11">
        <v>46232</v>
      </c>
      <c r="H4093" s="13">
        <f>DATE(YEAR(F4093),MONTH(F4093),1)</f>
        <v>46204</v>
      </c>
      <c r="I4093" s="2">
        <f>G4093-F4093</f>
        <v>2</v>
      </c>
      <c r="J4093" s="2">
        <f>F4093-E4093</f>
        <v>137</v>
      </c>
      <c r="K4093" s="2" t="s">
        <v>2655</v>
      </c>
      <c r="L4093" s="2">
        <v>4</v>
      </c>
      <c r="M4093" s="2">
        <v>8</v>
      </c>
      <c r="N4093" s="2">
        <v>0</v>
      </c>
      <c r="O4093" s="2" t="s">
        <v>2658</v>
      </c>
      <c r="P4093" s="2" t="s">
        <v>2652</v>
      </c>
      <c r="Q4093" s="2" t="s">
        <v>2649</v>
      </c>
      <c r="R4093" s="3">
        <v>4550</v>
      </c>
      <c r="S4093" s="3">
        <f>I4093*L4093*R4093</f>
        <v>36400</v>
      </c>
      <c r="T4093" s="2">
        <f>M4093+N4093</f>
        <v>8</v>
      </c>
    </row>
    <row r="4094" spans="1:20" x14ac:dyDescent="0.2">
      <c r="A4094" s="2" t="s">
        <v>6758</v>
      </c>
      <c r="B4094" s="2" t="s">
        <v>2040</v>
      </c>
      <c r="C4094" s="2" t="s">
        <v>29</v>
      </c>
      <c r="D4094" s="2" t="str">
        <f>INDEX(Hotels!$C$2:$C$49,MATCH(C4094,Hotels!$A$2:$A$49,0))</f>
        <v>Jaipur</v>
      </c>
      <c r="E4094" s="11">
        <v>46093</v>
      </c>
      <c r="F4094" s="11">
        <v>46100</v>
      </c>
      <c r="G4094" s="11">
        <v>46102</v>
      </c>
      <c r="H4094" s="13">
        <f>DATE(YEAR(F4094),MONTH(F4094),1)</f>
        <v>46082</v>
      </c>
      <c r="I4094" s="2">
        <f>G4094-F4094</f>
        <v>2</v>
      </c>
      <c r="J4094" s="2">
        <f>F4094-E4094</f>
        <v>7</v>
      </c>
      <c r="K4094" s="2" t="s">
        <v>2655</v>
      </c>
      <c r="L4094" s="2">
        <v>1</v>
      </c>
      <c r="M4094" s="2">
        <v>1</v>
      </c>
      <c r="N4094" s="2">
        <v>0</v>
      </c>
      <c r="O4094" s="2" t="s">
        <v>2732</v>
      </c>
      <c r="P4094" s="2" t="s">
        <v>2656</v>
      </c>
      <c r="Q4094" s="2" t="s">
        <v>2649</v>
      </c>
      <c r="R4094" s="3">
        <v>8900</v>
      </c>
      <c r="S4094" s="3">
        <f>I4094*L4094*R4094</f>
        <v>17800</v>
      </c>
      <c r="T4094" s="2">
        <f>M4094+N4094</f>
        <v>1</v>
      </c>
    </row>
    <row r="4095" spans="1:20" x14ac:dyDescent="0.2">
      <c r="A4095" s="2" t="s">
        <v>6759</v>
      </c>
      <c r="B4095" s="2" t="s">
        <v>2223</v>
      </c>
      <c r="C4095" s="2" t="s">
        <v>101</v>
      </c>
      <c r="D4095" s="2" t="str">
        <f>INDEX(Hotels!$C$2:$C$49,MATCH(C4095,Hotels!$A$2:$A$49,0))</f>
        <v>Shimla</v>
      </c>
      <c r="E4095" s="11">
        <v>46093</v>
      </c>
      <c r="F4095" s="11">
        <v>46114</v>
      </c>
      <c r="G4095" s="11">
        <v>46117</v>
      </c>
      <c r="H4095" s="13">
        <f>DATE(YEAR(F4095),MONTH(F4095),1)</f>
        <v>46113</v>
      </c>
      <c r="I4095" s="2">
        <f>G4095-F4095</f>
        <v>3</v>
      </c>
      <c r="J4095" s="2">
        <f>F4095-E4095</f>
        <v>21</v>
      </c>
      <c r="K4095" s="2" t="s">
        <v>2655</v>
      </c>
      <c r="L4095" s="2">
        <v>1</v>
      </c>
      <c r="M4095" s="2">
        <v>1</v>
      </c>
      <c r="N4095" s="2">
        <v>0</v>
      </c>
      <c r="O4095" s="2" t="s">
        <v>2651</v>
      </c>
      <c r="P4095" s="2" t="s">
        <v>2652</v>
      </c>
      <c r="Q4095" s="2" t="s">
        <v>2649</v>
      </c>
      <c r="R4095" s="3">
        <v>8650</v>
      </c>
      <c r="S4095" s="3">
        <f>I4095*L4095*R4095</f>
        <v>25950</v>
      </c>
      <c r="T4095" s="2">
        <f>M4095+N4095</f>
        <v>1</v>
      </c>
    </row>
    <row r="4096" spans="1:20" x14ac:dyDescent="0.2">
      <c r="A4096" s="2" t="s">
        <v>6760</v>
      </c>
      <c r="B4096" s="2" t="s">
        <v>2367</v>
      </c>
      <c r="C4096" s="2" t="s">
        <v>43</v>
      </c>
      <c r="D4096" s="2" t="str">
        <f>INDEX(Hotels!$C$2:$C$49,MATCH(C4096,Hotels!$A$2:$A$49,0))</f>
        <v>Agra</v>
      </c>
      <c r="E4096" s="11">
        <v>46093</v>
      </c>
      <c r="F4096" s="11">
        <v>46094</v>
      </c>
      <c r="G4096" s="11">
        <v>46097</v>
      </c>
      <c r="H4096" s="13">
        <f>DATE(YEAR(F4096),MONTH(F4096),1)</f>
        <v>46082</v>
      </c>
      <c r="I4096" s="2">
        <f>G4096-F4096</f>
        <v>3</v>
      </c>
      <c r="J4096" s="2">
        <f>F4096-E4096</f>
        <v>1</v>
      </c>
      <c r="K4096" s="2" t="s">
        <v>2668</v>
      </c>
      <c r="L4096" s="2">
        <v>1</v>
      </c>
      <c r="M4096" s="2">
        <v>2</v>
      </c>
      <c r="N4096" s="2">
        <v>0</v>
      </c>
      <c r="O4096" s="2" t="s">
        <v>2651</v>
      </c>
      <c r="P4096" s="2" t="s">
        <v>2648</v>
      </c>
      <c r="Q4096" s="2" t="s">
        <v>2649</v>
      </c>
      <c r="R4096" s="3">
        <v>4900</v>
      </c>
      <c r="S4096" s="3">
        <f>I4096*L4096*R4096</f>
        <v>14700</v>
      </c>
      <c r="T4096" s="2">
        <f>M4096+N4096</f>
        <v>2</v>
      </c>
    </row>
    <row r="4097" spans="1:20" x14ac:dyDescent="0.2">
      <c r="A4097" s="2" t="s">
        <v>6761</v>
      </c>
      <c r="B4097" s="2" t="s">
        <v>2433</v>
      </c>
      <c r="C4097" s="2" t="s">
        <v>87</v>
      </c>
      <c r="D4097" s="2" t="str">
        <f>INDEX(Hotels!$C$2:$C$49,MATCH(C4097,Hotels!$A$2:$A$49,0))</f>
        <v>Kochi</v>
      </c>
      <c r="E4097" s="11">
        <v>46093</v>
      </c>
      <c r="F4097" s="11">
        <v>46144</v>
      </c>
      <c r="G4097" s="11">
        <v>46146</v>
      </c>
      <c r="H4097" s="13">
        <f>DATE(YEAR(F4097),MONTH(F4097),1)</f>
        <v>46143</v>
      </c>
      <c r="I4097" s="2">
        <f>G4097-F4097</f>
        <v>2</v>
      </c>
      <c r="J4097" s="2">
        <f>F4097-E4097</f>
        <v>51</v>
      </c>
      <c r="K4097" s="2" t="s">
        <v>2655</v>
      </c>
      <c r="L4097" s="2">
        <v>2</v>
      </c>
      <c r="M4097" s="2">
        <v>4</v>
      </c>
      <c r="N4097" s="2">
        <v>0</v>
      </c>
      <c r="O4097" s="2" t="s">
        <v>2647</v>
      </c>
      <c r="P4097" s="2" t="s">
        <v>2652</v>
      </c>
      <c r="Q4097" s="2" t="s">
        <v>2649</v>
      </c>
      <c r="R4097" s="3">
        <v>6350</v>
      </c>
      <c r="S4097" s="3">
        <f>I4097*L4097*R4097</f>
        <v>25400</v>
      </c>
      <c r="T4097" s="2">
        <f>M4097+N4097</f>
        <v>4</v>
      </c>
    </row>
    <row r="4098" spans="1:20" x14ac:dyDescent="0.2">
      <c r="A4098" s="2" t="s">
        <v>6762</v>
      </c>
      <c r="B4098" s="2" t="s">
        <v>846</v>
      </c>
      <c r="C4098" s="2" t="s">
        <v>110</v>
      </c>
      <c r="D4098" s="2" t="str">
        <f>INDEX(Hotels!$C$2:$C$49,MATCH(C4098,Hotels!$A$2:$A$49,0))</f>
        <v>Manali</v>
      </c>
      <c r="E4098" s="11">
        <v>46094</v>
      </c>
      <c r="F4098" s="11">
        <v>46170</v>
      </c>
      <c r="G4098" s="11">
        <v>46174</v>
      </c>
      <c r="H4098" s="13">
        <f>DATE(YEAR(F4098),MONTH(F4098),1)</f>
        <v>46143</v>
      </c>
      <c r="I4098" s="2">
        <f>G4098-F4098</f>
        <v>4</v>
      </c>
      <c r="J4098" s="2">
        <f>F4098-E4098</f>
        <v>76</v>
      </c>
      <c r="K4098" s="2" t="s">
        <v>2646</v>
      </c>
      <c r="L4098" s="2">
        <v>1</v>
      </c>
      <c r="M4098" s="2">
        <v>3</v>
      </c>
      <c r="N4098" s="2">
        <v>0</v>
      </c>
      <c r="O4098" s="2" t="s">
        <v>2658</v>
      </c>
      <c r="P4098" s="2" t="s">
        <v>2648</v>
      </c>
      <c r="Q4098" s="2" t="s">
        <v>2664</v>
      </c>
      <c r="R4098" s="3">
        <v>11200</v>
      </c>
      <c r="S4098" s="3">
        <f>I4098*L4098*R4098</f>
        <v>44800</v>
      </c>
      <c r="T4098" s="2">
        <f>M4098+N4098</f>
        <v>3</v>
      </c>
    </row>
    <row r="4099" spans="1:20" x14ac:dyDescent="0.2">
      <c r="A4099" s="2" t="s">
        <v>6763</v>
      </c>
      <c r="B4099" s="2" t="s">
        <v>852</v>
      </c>
      <c r="C4099" s="2" t="s">
        <v>99</v>
      </c>
      <c r="D4099" s="2" t="str">
        <f>INDEX(Hotels!$C$2:$C$49,MATCH(C4099,Hotels!$A$2:$A$49,0))</f>
        <v>Shimla</v>
      </c>
      <c r="E4099" s="11">
        <v>46094</v>
      </c>
      <c r="F4099" s="11">
        <v>46100</v>
      </c>
      <c r="G4099" s="11">
        <v>46102</v>
      </c>
      <c r="H4099" s="13">
        <f>DATE(YEAR(F4099),MONTH(F4099),1)</f>
        <v>46082</v>
      </c>
      <c r="I4099" s="2">
        <f>G4099-F4099</f>
        <v>2</v>
      </c>
      <c r="J4099" s="2">
        <f>F4099-E4099</f>
        <v>6</v>
      </c>
      <c r="K4099" s="2" t="s">
        <v>2668</v>
      </c>
      <c r="L4099" s="2">
        <v>1</v>
      </c>
      <c r="M4099" s="2">
        <v>2</v>
      </c>
      <c r="N4099" s="2">
        <v>0</v>
      </c>
      <c r="O4099" s="2" t="s">
        <v>2683</v>
      </c>
      <c r="P4099" s="2" t="s">
        <v>2656</v>
      </c>
      <c r="Q4099" s="2" t="s">
        <v>2649</v>
      </c>
      <c r="R4099" s="3">
        <v>2550</v>
      </c>
      <c r="S4099" s="3">
        <f>I4099*L4099*R4099</f>
        <v>5100</v>
      </c>
      <c r="T4099" s="2">
        <f>M4099+N4099</f>
        <v>2</v>
      </c>
    </row>
    <row r="4100" spans="1:20" x14ac:dyDescent="0.2">
      <c r="A4100" s="2" t="s">
        <v>6764</v>
      </c>
      <c r="B4100" s="2" t="s">
        <v>974</v>
      </c>
      <c r="C4100" s="2" t="s">
        <v>77</v>
      </c>
      <c r="D4100" s="2" t="str">
        <f>INDEX(Hotels!$C$2:$C$49,MATCH(C4100,Hotels!$A$2:$A$49,0))</f>
        <v>Bengaluru</v>
      </c>
      <c r="E4100" s="11">
        <v>46094</v>
      </c>
      <c r="F4100" s="11">
        <v>46094</v>
      </c>
      <c r="G4100" s="11">
        <v>46096</v>
      </c>
      <c r="H4100" s="13">
        <f>DATE(YEAR(F4100),MONTH(F4100),1)</f>
        <v>46082</v>
      </c>
      <c r="I4100" s="2">
        <f>G4100-F4100</f>
        <v>2</v>
      </c>
      <c r="J4100" s="2">
        <f>F4100-E4100</f>
        <v>0</v>
      </c>
      <c r="K4100" s="2" t="s">
        <v>2668</v>
      </c>
      <c r="L4100" s="2">
        <v>1</v>
      </c>
      <c r="M4100" s="2">
        <v>1</v>
      </c>
      <c r="N4100" s="2">
        <v>0</v>
      </c>
      <c r="O4100" s="2" t="s">
        <v>2732</v>
      </c>
      <c r="P4100" s="2" t="s">
        <v>2672</v>
      </c>
      <c r="Q4100" s="2" t="s">
        <v>2649</v>
      </c>
      <c r="R4100" s="3">
        <v>7650</v>
      </c>
      <c r="S4100" s="3">
        <f>I4100*L4100*R4100</f>
        <v>15300</v>
      </c>
      <c r="T4100" s="2">
        <f>M4100+N4100</f>
        <v>1</v>
      </c>
    </row>
    <row r="4101" spans="1:20" x14ac:dyDescent="0.2">
      <c r="A4101" s="2" t="s">
        <v>6765</v>
      </c>
      <c r="B4101" s="2" t="s">
        <v>1131</v>
      </c>
      <c r="C4101" s="2" t="s">
        <v>110</v>
      </c>
      <c r="D4101" s="2" t="str">
        <f>INDEX(Hotels!$C$2:$C$49,MATCH(C4101,Hotels!$A$2:$A$49,0))</f>
        <v>Manali</v>
      </c>
      <c r="E4101" s="11">
        <v>46094</v>
      </c>
      <c r="F4101" s="11">
        <v>46104</v>
      </c>
      <c r="G4101" s="11">
        <v>46109</v>
      </c>
      <c r="H4101" s="13">
        <f>DATE(YEAR(F4101),MONTH(F4101),1)</f>
        <v>46082</v>
      </c>
      <c r="I4101" s="2">
        <f>G4101-F4101</f>
        <v>5</v>
      </c>
      <c r="J4101" s="2">
        <f>F4101-E4101</f>
        <v>10</v>
      </c>
      <c r="K4101" s="2" t="s">
        <v>2655</v>
      </c>
      <c r="L4101" s="2">
        <v>1</v>
      </c>
      <c r="M4101" s="2">
        <v>2</v>
      </c>
      <c r="N4101" s="2">
        <v>0</v>
      </c>
      <c r="O4101" s="2" t="s">
        <v>2647</v>
      </c>
      <c r="P4101" s="2" t="s">
        <v>2656</v>
      </c>
      <c r="Q4101" s="2" t="s">
        <v>2649</v>
      </c>
      <c r="R4101" s="3">
        <v>5900</v>
      </c>
      <c r="S4101" s="3">
        <f>I4101*L4101*R4101</f>
        <v>29500</v>
      </c>
      <c r="T4101" s="2">
        <f>M4101+N4101</f>
        <v>2</v>
      </c>
    </row>
    <row r="4102" spans="1:20" x14ac:dyDescent="0.2">
      <c r="A4102" s="2" t="s">
        <v>6766</v>
      </c>
      <c r="B4102" s="2" t="s">
        <v>2277</v>
      </c>
      <c r="C4102" s="2" t="s">
        <v>129</v>
      </c>
      <c r="D4102" s="2" t="str">
        <f>INDEX(Hotels!$C$2:$C$49,MATCH(C4102,Hotels!$A$2:$A$49,0))</f>
        <v>Varanasi</v>
      </c>
      <c r="E4102" s="11">
        <v>46094</v>
      </c>
      <c r="F4102" s="11">
        <v>46095</v>
      </c>
      <c r="G4102" s="11">
        <v>46098</v>
      </c>
      <c r="H4102" s="13">
        <f>DATE(YEAR(F4102),MONTH(F4102),1)</f>
        <v>46082</v>
      </c>
      <c r="I4102" s="2">
        <f>G4102-F4102</f>
        <v>3</v>
      </c>
      <c r="J4102" s="2">
        <f>F4102-E4102</f>
        <v>1</v>
      </c>
      <c r="K4102" s="2" t="s">
        <v>2646</v>
      </c>
      <c r="L4102" s="2">
        <v>2</v>
      </c>
      <c r="M4102" s="2">
        <v>4</v>
      </c>
      <c r="N4102" s="2">
        <v>0</v>
      </c>
      <c r="O4102" s="2" t="s">
        <v>2670</v>
      </c>
      <c r="P4102" s="2" t="s">
        <v>2656</v>
      </c>
      <c r="Q4102" s="2" t="s">
        <v>2649</v>
      </c>
      <c r="R4102" s="3">
        <v>6800</v>
      </c>
      <c r="S4102" s="3">
        <f>I4102*L4102*R4102</f>
        <v>40800</v>
      </c>
      <c r="T4102" s="2">
        <f>M4102+N4102</f>
        <v>4</v>
      </c>
    </row>
    <row r="4103" spans="1:20" x14ac:dyDescent="0.2">
      <c r="A4103" s="2" t="s">
        <v>6767</v>
      </c>
      <c r="B4103" s="2" t="s">
        <v>1060</v>
      </c>
      <c r="C4103" s="2" t="s">
        <v>108</v>
      </c>
      <c r="D4103" s="2" t="str">
        <f>INDEX(Hotels!$C$2:$C$49,MATCH(C4103,Hotels!$A$2:$A$49,0))</f>
        <v>Manali</v>
      </c>
      <c r="E4103" s="11">
        <v>46095</v>
      </c>
      <c r="F4103" s="11">
        <v>46107</v>
      </c>
      <c r="G4103" s="11">
        <v>46109</v>
      </c>
      <c r="H4103" s="13">
        <f>DATE(YEAR(F4103),MONTH(F4103),1)</f>
        <v>46082</v>
      </c>
      <c r="I4103" s="2">
        <f>G4103-F4103</f>
        <v>2</v>
      </c>
      <c r="J4103" s="2">
        <f>F4103-E4103</f>
        <v>12</v>
      </c>
      <c r="K4103" s="2" t="s">
        <v>2655</v>
      </c>
      <c r="L4103" s="2">
        <v>1</v>
      </c>
      <c r="M4103" s="2">
        <v>1</v>
      </c>
      <c r="N4103" s="2">
        <v>0</v>
      </c>
      <c r="O4103" s="2" t="s">
        <v>2670</v>
      </c>
      <c r="P4103" s="2" t="s">
        <v>2648</v>
      </c>
      <c r="Q4103" s="2" t="s">
        <v>2649</v>
      </c>
      <c r="R4103" s="3">
        <v>11300</v>
      </c>
      <c r="S4103" s="3">
        <f>I4103*L4103*R4103</f>
        <v>22600</v>
      </c>
      <c r="T4103" s="2">
        <f>M4103+N4103</f>
        <v>1</v>
      </c>
    </row>
    <row r="4104" spans="1:20" x14ac:dyDescent="0.2">
      <c r="A4104" s="2" t="s">
        <v>6768</v>
      </c>
      <c r="B4104" s="2" t="s">
        <v>1619</v>
      </c>
      <c r="C4104" s="2" t="s">
        <v>32</v>
      </c>
      <c r="D4104" s="2" t="str">
        <f>INDEX(Hotels!$C$2:$C$49,MATCH(C4104,Hotels!$A$2:$A$49,0))</f>
        <v>Jaipur</v>
      </c>
      <c r="E4104" s="11">
        <v>46095</v>
      </c>
      <c r="F4104" s="11">
        <v>46111</v>
      </c>
      <c r="G4104" s="11">
        <v>46113</v>
      </c>
      <c r="H4104" s="13">
        <f>DATE(YEAR(F4104),MONTH(F4104),1)</f>
        <v>46082</v>
      </c>
      <c r="I4104" s="2">
        <f>G4104-F4104</f>
        <v>2</v>
      </c>
      <c r="J4104" s="2">
        <f>F4104-E4104</f>
        <v>16</v>
      </c>
      <c r="K4104" s="2" t="s">
        <v>2655</v>
      </c>
      <c r="L4104" s="2">
        <v>1</v>
      </c>
      <c r="M4104" s="2">
        <v>1</v>
      </c>
      <c r="N4104" s="2">
        <v>0</v>
      </c>
      <c r="O4104" s="2" t="s">
        <v>2732</v>
      </c>
      <c r="P4104" s="2" t="s">
        <v>2659</v>
      </c>
      <c r="Q4104" s="2" t="s">
        <v>2649</v>
      </c>
      <c r="R4104" s="3">
        <v>7750</v>
      </c>
      <c r="S4104" s="3">
        <f>I4104*L4104*R4104</f>
        <v>15500</v>
      </c>
      <c r="T4104" s="2">
        <f>M4104+N4104</f>
        <v>1</v>
      </c>
    </row>
    <row r="4105" spans="1:20" x14ac:dyDescent="0.2">
      <c r="A4105" s="2" t="s">
        <v>6769</v>
      </c>
      <c r="B4105" s="2" t="s">
        <v>1934</v>
      </c>
      <c r="C4105" s="2" t="s">
        <v>93</v>
      </c>
      <c r="D4105" s="2" t="str">
        <f>INDEX(Hotels!$C$2:$C$49,MATCH(C4105,Hotels!$A$2:$A$49,0))</f>
        <v>Shimla</v>
      </c>
      <c r="E4105" s="11">
        <v>46095</v>
      </c>
      <c r="F4105" s="11">
        <v>46105</v>
      </c>
      <c r="G4105" s="11">
        <v>46107</v>
      </c>
      <c r="H4105" s="13">
        <f>DATE(YEAR(F4105),MONTH(F4105),1)</f>
        <v>46082</v>
      </c>
      <c r="I4105" s="2">
        <f>G4105-F4105</f>
        <v>2</v>
      </c>
      <c r="J4105" s="2">
        <f>F4105-E4105</f>
        <v>10</v>
      </c>
      <c r="K4105" s="2" t="s">
        <v>2668</v>
      </c>
      <c r="L4105" s="2">
        <v>1</v>
      </c>
      <c r="M4105" s="2">
        <v>1</v>
      </c>
      <c r="N4105" s="2">
        <v>0</v>
      </c>
      <c r="O4105" s="2" t="s">
        <v>2670</v>
      </c>
      <c r="P4105" s="2" t="s">
        <v>2656</v>
      </c>
      <c r="Q4105" s="2" t="s">
        <v>2649</v>
      </c>
      <c r="R4105" s="3">
        <v>4000</v>
      </c>
      <c r="S4105" s="3">
        <f>I4105*L4105*R4105</f>
        <v>8000</v>
      </c>
      <c r="T4105" s="2">
        <f>M4105+N4105</f>
        <v>1</v>
      </c>
    </row>
    <row r="4106" spans="1:20" x14ac:dyDescent="0.2">
      <c r="A4106" s="2" t="s">
        <v>6770</v>
      </c>
      <c r="B4106" s="2" t="s">
        <v>2001</v>
      </c>
      <c r="C4106" s="2" t="s">
        <v>112</v>
      </c>
      <c r="D4106" s="2" t="str">
        <f>INDEX(Hotels!$C$2:$C$49,MATCH(C4106,Hotels!$A$2:$A$49,0))</f>
        <v>Rishikesh</v>
      </c>
      <c r="E4106" s="11">
        <v>46095</v>
      </c>
      <c r="F4106" s="11">
        <v>46109</v>
      </c>
      <c r="G4106" s="11">
        <v>46112</v>
      </c>
      <c r="H4106" s="13">
        <f>DATE(YEAR(F4106),MONTH(F4106),1)</f>
        <v>46082</v>
      </c>
      <c r="I4106" s="2">
        <f>G4106-F4106</f>
        <v>3</v>
      </c>
      <c r="J4106" s="2">
        <f>F4106-E4106</f>
        <v>14</v>
      </c>
      <c r="K4106" s="2" t="s">
        <v>2666</v>
      </c>
      <c r="L4106" s="2">
        <v>1</v>
      </c>
      <c r="M4106" s="2">
        <v>2</v>
      </c>
      <c r="N4106" s="2">
        <v>3</v>
      </c>
      <c r="O4106" s="2" t="s">
        <v>2689</v>
      </c>
      <c r="P4106" s="2" t="s">
        <v>2662</v>
      </c>
      <c r="Q4106" s="2" t="s">
        <v>2653</v>
      </c>
      <c r="R4106" s="3">
        <v>15850</v>
      </c>
      <c r="S4106" s="3">
        <f>I4106*L4106*R4106</f>
        <v>47550</v>
      </c>
      <c r="T4106" s="2">
        <f>M4106+N4106</f>
        <v>5</v>
      </c>
    </row>
    <row r="4107" spans="1:20" x14ac:dyDescent="0.2">
      <c r="A4107" s="2" t="s">
        <v>6771</v>
      </c>
      <c r="B4107" s="2" t="s">
        <v>2038</v>
      </c>
      <c r="C4107" s="2" t="s">
        <v>99</v>
      </c>
      <c r="D4107" s="2" t="str">
        <f>INDEX(Hotels!$C$2:$C$49,MATCH(C4107,Hotels!$A$2:$A$49,0))</f>
        <v>Shimla</v>
      </c>
      <c r="E4107" s="11">
        <v>46095</v>
      </c>
      <c r="F4107" s="11">
        <v>46138</v>
      </c>
      <c r="G4107" s="11">
        <v>46141</v>
      </c>
      <c r="H4107" s="13">
        <f>DATE(YEAR(F4107),MONTH(F4107),1)</f>
        <v>46113</v>
      </c>
      <c r="I4107" s="2">
        <f>G4107-F4107</f>
        <v>3</v>
      </c>
      <c r="J4107" s="2">
        <f>F4107-E4107</f>
        <v>43</v>
      </c>
      <c r="K4107" s="2" t="s">
        <v>2668</v>
      </c>
      <c r="L4107" s="2">
        <v>1</v>
      </c>
      <c r="M4107" s="2">
        <v>2</v>
      </c>
      <c r="N4107" s="2">
        <v>0</v>
      </c>
      <c r="O4107" s="2" t="s">
        <v>2670</v>
      </c>
      <c r="P4107" s="2" t="s">
        <v>2652</v>
      </c>
      <c r="Q4107" s="2" t="s">
        <v>2649</v>
      </c>
      <c r="R4107" s="3">
        <v>2850</v>
      </c>
      <c r="S4107" s="3">
        <f>I4107*L4107*R4107</f>
        <v>8550</v>
      </c>
      <c r="T4107" s="2">
        <f>M4107+N4107</f>
        <v>2</v>
      </c>
    </row>
    <row r="4108" spans="1:20" x14ac:dyDescent="0.2">
      <c r="A4108" s="2" t="s">
        <v>6772</v>
      </c>
      <c r="B4108" s="2" t="s">
        <v>301</v>
      </c>
      <c r="C4108" s="2" t="s">
        <v>22</v>
      </c>
      <c r="D4108" s="2" t="str">
        <f>INDEX(Hotels!$C$2:$C$49,MATCH(C4108,Hotels!$A$2:$A$49,0))</f>
        <v>Jaipur</v>
      </c>
      <c r="E4108" s="11">
        <v>46096</v>
      </c>
      <c r="F4108" s="11">
        <v>46096</v>
      </c>
      <c r="G4108" s="11">
        <v>46102</v>
      </c>
      <c r="H4108" s="13">
        <f>DATE(YEAR(F4108),MONTH(F4108),1)</f>
        <v>46082</v>
      </c>
      <c r="I4108" s="2">
        <f>G4108-F4108</f>
        <v>6</v>
      </c>
      <c r="J4108" s="2">
        <f>F4108-E4108</f>
        <v>0</v>
      </c>
      <c r="K4108" s="2" t="s">
        <v>2668</v>
      </c>
      <c r="L4108" s="2">
        <v>1</v>
      </c>
      <c r="M4108" s="2">
        <v>2</v>
      </c>
      <c r="N4108" s="2">
        <v>2</v>
      </c>
      <c r="O4108" s="2" t="s">
        <v>2670</v>
      </c>
      <c r="P4108" s="2" t="s">
        <v>2652</v>
      </c>
      <c r="Q4108" s="2" t="s">
        <v>2649</v>
      </c>
      <c r="R4108" s="3">
        <v>3850</v>
      </c>
      <c r="S4108" s="3">
        <f>I4108*L4108*R4108</f>
        <v>23100</v>
      </c>
      <c r="T4108" s="2">
        <f>M4108+N4108</f>
        <v>4</v>
      </c>
    </row>
    <row r="4109" spans="1:20" x14ac:dyDescent="0.2">
      <c r="A4109" s="2" t="s">
        <v>6773</v>
      </c>
      <c r="B4109" s="2" t="s">
        <v>1293</v>
      </c>
      <c r="C4109" s="2" t="s">
        <v>110</v>
      </c>
      <c r="D4109" s="2" t="str">
        <f>INDEX(Hotels!$C$2:$C$49,MATCH(C4109,Hotels!$A$2:$A$49,0))</f>
        <v>Manali</v>
      </c>
      <c r="E4109" s="11">
        <v>46096</v>
      </c>
      <c r="F4109" s="11">
        <v>46127</v>
      </c>
      <c r="G4109" s="11">
        <v>46133</v>
      </c>
      <c r="H4109" s="13">
        <f>DATE(YEAR(F4109),MONTH(F4109),1)</f>
        <v>46113</v>
      </c>
      <c r="I4109" s="2">
        <f>G4109-F4109</f>
        <v>6</v>
      </c>
      <c r="J4109" s="2">
        <f>F4109-E4109</f>
        <v>31</v>
      </c>
      <c r="K4109" s="2" t="s">
        <v>2655</v>
      </c>
      <c r="L4109" s="2">
        <v>1</v>
      </c>
      <c r="M4109" s="2">
        <v>2</v>
      </c>
      <c r="N4109" s="2">
        <v>3</v>
      </c>
      <c r="O4109" s="2" t="s">
        <v>2658</v>
      </c>
      <c r="P4109" s="2" t="s">
        <v>2652</v>
      </c>
      <c r="Q4109" s="2" t="s">
        <v>2649</v>
      </c>
      <c r="R4109" s="3">
        <v>7250</v>
      </c>
      <c r="S4109" s="3">
        <f>I4109*L4109*R4109</f>
        <v>43500</v>
      </c>
      <c r="T4109" s="2">
        <f>M4109+N4109</f>
        <v>5</v>
      </c>
    </row>
    <row r="4110" spans="1:20" x14ac:dyDescent="0.2">
      <c r="A4110" s="2" t="s">
        <v>6774</v>
      </c>
      <c r="B4110" s="2" t="s">
        <v>1505</v>
      </c>
      <c r="C4110" s="2" t="s">
        <v>89</v>
      </c>
      <c r="D4110" s="2" t="str">
        <f>INDEX(Hotels!$C$2:$C$49,MATCH(C4110,Hotels!$A$2:$A$49,0))</f>
        <v>Kochi</v>
      </c>
      <c r="E4110" s="11">
        <v>46096</v>
      </c>
      <c r="F4110" s="11">
        <v>46126</v>
      </c>
      <c r="G4110" s="11">
        <v>46129</v>
      </c>
      <c r="H4110" s="13">
        <f>DATE(YEAR(F4110),MONTH(F4110),1)</f>
        <v>46113</v>
      </c>
      <c r="I4110" s="2">
        <f>G4110-F4110</f>
        <v>3</v>
      </c>
      <c r="J4110" s="2">
        <f>F4110-E4110</f>
        <v>30</v>
      </c>
      <c r="K4110" s="2" t="s">
        <v>2655</v>
      </c>
      <c r="L4110" s="2">
        <v>1</v>
      </c>
      <c r="M4110" s="2">
        <v>2</v>
      </c>
      <c r="N4110" s="2">
        <v>0</v>
      </c>
      <c r="O4110" s="2" t="s">
        <v>2683</v>
      </c>
      <c r="P4110" s="2" t="s">
        <v>2656</v>
      </c>
      <c r="Q4110" s="2" t="s">
        <v>2649</v>
      </c>
      <c r="R4110" s="3">
        <v>7400</v>
      </c>
      <c r="S4110" s="3">
        <f>I4110*L4110*R4110</f>
        <v>22200</v>
      </c>
      <c r="T4110" s="2">
        <f>M4110+N4110</f>
        <v>2</v>
      </c>
    </row>
    <row r="4111" spans="1:20" x14ac:dyDescent="0.2">
      <c r="A4111" s="2" t="s">
        <v>6775</v>
      </c>
      <c r="B4111" s="2" t="s">
        <v>1505</v>
      </c>
      <c r="C4111" s="2" t="s">
        <v>43</v>
      </c>
      <c r="D4111" s="2" t="str">
        <f>INDEX(Hotels!$C$2:$C$49,MATCH(C4111,Hotels!$A$2:$A$49,0))</f>
        <v>Agra</v>
      </c>
      <c r="E4111" s="11">
        <v>46096</v>
      </c>
      <c r="F4111" s="11">
        <v>46102</v>
      </c>
      <c r="G4111" s="11">
        <v>46104</v>
      </c>
      <c r="H4111" s="13">
        <f>DATE(YEAR(F4111),MONTH(F4111),1)</f>
        <v>46082</v>
      </c>
      <c r="I4111" s="2">
        <f>G4111-F4111</f>
        <v>2</v>
      </c>
      <c r="J4111" s="2">
        <f>F4111-E4111</f>
        <v>6</v>
      </c>
      <c r="K4111" s="2" t="s">
        <v>2668</v>
      </c>
      <c r="L4111" s="2">
        <v>1</v>
      </c>
      <c r="M4111" s="2">
        <v>2</v>
      </c>
      <c r="N4111" s="2">
        <v>0</v>
      </c>
      <c r="O4111" s="2" t="s">
        <v>2647</v>
      </c>
      <c r="P4111" s="2" t="s">
        <v>2652</v>
      </c>
      <c r="Q4111" s="2" t="s">
        <v>2649</v>
      </c>
      <c r="R4111" s="3">
        <v>5200</v>
      </c>
      <c r="S4111" s="3">
        <f>I4111*L4111*R4111</f>
        <v>10400</v>
      </c>
      <c r="T4111" s="2">
        <f>M4111+N4111</f>
        <v>2</v>
      </c>
    </row>
    <row r="4112" spans="1:20" x14ac:dyDescent="0.2">
      <c r="A4112" s="2" t="s">
        <v>6776</v>
      </c>
      <c r="B4112" s="2" t="s">
        <v>848</v>
      </c>
      <c r="C4112" s="2" t="s">
        <v>69</v>
      </c>
      <c r="D4112" s="2" t="str">
        <f>INDEX(Hotels!$C$2:$C$49,MATCH(C4112,Hotels!$A$2:$A$49,0))</f>
        <v>New Delhi</v>
      </c>
      <c r="E4112" s="11">
        <v>46097</v>
      </c>
      <c r="F4112" s="11">
        <v>46102</v>
      </c>
      <c r="G4112" s="11">
        <v>46105</v>
      </c>
      <c r="H4112" s="13">
        <f>DATE(YEAR(F4112),MONTH(F4112),1)</f>
        <v>46082</v>
      </c>
      <c r="I4112" s="2">
        <f>G4112-F4112</f>
        <v>3</v>
      </c>
      <c r="J4112" s="2">
        <f>F4112-E4112</f>
        <v>5</v>
      </c>
      <c r="K4112" s="2" t="s">
        <v>2646</v>
      </c>
      <c r="L4112" s="2">
        <v>1</v>
      </c>
      <c r="M4112" s="2">
        <v>1</v>
      </c>
      <c r="N4112" s="2">
        <v>0</v>
      </c>
      <c r="O4112" s="2" t="s">
        <v>2732</v>
      </c>
      <c r="P4112" s="2" t="s">
        <v>2652</v>
      </c>
      <c r="Q4112" s="2" t="s">
        <v>2649</v>
      </c>
      <c r="R4112" s="3">
        <v>33300</v>
      </c>
      <c r="S4112" s="3">
        <f>I4112*L4112*R4112</f>
        <v>99900</v>
      </c>
      <c r="T4112" s="2">
        <f>M4112+N4112</f>
        <v>1</v>
      </c>
    </row>
    <row r="4113" spans="1:20" x14ac:dyDescent="0.2">
      <c r="A4113" s="2" t="s">
        <v>6777</v>
      </c>
      <c r="B4113" s="2" t="s">
        <v>1208</v>
      </c>
      <c r="C4113" s="2" t="s">
        <v>34</v>
      </c>
      <c r="D4113" s="2" t="str">
        <f>INDEX(Hotels!$C$2:$C$49,MATCH(C4113,Hotels!$A$2:$A$49,0))</f>
        <v>Udaipur</v>
      </c>
      <c r="E4113" s="11">
        <v>46097</v>
      </c>
      <c r="F4113" s="11">
        <v>46109</v>
      </c>
      <c r="G4113" s="11">
        <v>46111</v>
      </c>
      <c r="H4113" s="13">
        <f>DATE(YEAR(F4113),MONTH(F4113),1)</f>
        <v>46082</v>
      </c>
      <c r="I4113" s="2">
        <f>G4113-F4113</f>
        <v>2</v>
      </c>
      <c r="J4113" s="2">
        <f>F4113-E4113</f>
        <v>12</v>
      </c>
      <c r="K4113" s="2" t="s">
        <v>2666</v>
      </c>
      <c r="L4113" s="2">
        <v>1</v>
      </c>
      <c r="M4113" s="2">
        <v>2</v>
      </c>
      <c r="N4113" s="2">
        <v>0</v>
      </c>
      <c r="O4113" s="2" t="s">
        <v>2661</v>
      </c>
      <c r="P4113" s="2" t="s">
        <v>2656</v>
      </c>
      <c r="Q4113" s="2" t="s">
        <v>2649</v>
      </c>
      <c r="R4113" s="3">
        <v>18950</v>
      </c>
      <c r="S4113" s="3">
        <f>I4113*L4113*R4113</f>
        <v>37900</v>
      </c>
      <c r="T4113" s="2">
        <f>M4113+N4113</f>
        <v>2</v>
      </c>
    </row>
    <row r="4114" spans="1:20" x14ac:dyDescent="0.2">
      <c r="A4114" s="2" t="s">
        <v>6778</v>
      </c>
      <c r="B4114" s="2" t="s">
        <v>1885</v>
      </c>
      <c r="C4114" s="2" t="s">
        <v>13</v>
      </c>
      <c r="D4114" s="2" t="str">
        <f>INDEX(Hotels!$C$2:$C$49,MATCH(C4114,Hotels!$A$2:$A$49,0))</f>
        <v>Goa</v>
      </c>
      <c r="E4114" s="11">
        <v>46097</v>
      </c>
      <c r="F4114" s="11">
        <v>46117</v>
      </c>
      <c r="G4114" s="11">
        <v>46118</v>
      </c>
      <c r="H4114" s="13">
        <f>DATE(YEAR(F4114),MONTH(F4114),1)</f>
        <v>46113</v>
      </c>
      <c r="I4114" s="2">
        <f>G4114-F4114</f>
        <v>1</v>
      </c>
      <c r="J4114" s="2">
        <f>F4114-E4114</f>
        <v>20</v>
      </c>
      <c r="K4114" s="2" t="s">
        <v>2655</v>
      </c>
      <c r="L4114" s="2">
        <v>1</v>
      </c>
      <c r="M4114" s="2">
        <v>1</v>
      </c>
      <c r="N4114" s="2">
        <v>0</v>
      </c>
      <c r="O4114" s="2" t="s">
        <v>2670</v>
      </c>
      <c r="P4114" s="2" t="s">
        <v>2652</v>
      </c>
      <c r="Q4114" s="2" t="s">
        <v>2649</v>
      </c>
      <c r="R4114" s="3">
        <v>14200</v>
      </c>
      <c r="S4114" s="3">
        <f>I4114*L4114*R4114</f>
        <v>14200</v>
      </c>
      <c r="T4114" s="2">
        <f>M4114+N4114</f>
        <v>1</v>
      </c>
    </row>
    <row r="4115" spans="1:20" x14ac:dyDescent="0.2">
      <c r="A4115" s="2" t="s">
        <v>6779</v>
      </c>
      <c r="B4115" s="2" t="s">
        <v>1909</v>
      </c>
      <c r="C4115" s="2" t="s">
        <v>59</v>
      </c>
      <c r="D4115" s="2" t="str">
        <f>INDEX(Hotels!$C$2:$C$49,MATCH(C4115,Hotels!$A$2:$A$49,0))</f>
        <v>Mumbai</v>
      </c>
      <c r="E4115" s="11">
        <v>46097</v>
      </c>
      <c r="F4115" s="11">
        <v>46113</v>
      </c>
      <c r="G4115" s="11">
        <v>46116</v>
      </c>
      <c r="H4115" s="13">
        <f>DATE(YEAR(F4115),MONTH(F4115),1)</f>
        <v>46113</v>
      </c>
      <c r="I4115" s="2">
        <f>G4115-F4115</f>
        <v>3</v>
      </c>
      <c r="J4115" s="2">
        <f>F4115-E4115</f>
        <v>16</v>
      </c>
      <c r="K4115" s="2" t="s">
        <v>2668</v>
      </c>
      <c r="L4115" s="2">
        <v>1</v>
      </c>
      <c r="M4115" s="2">
        <v>2</v>
      </c>
      <c r="N4115" s="2">
        <v>0</v>
      </c>
      <c r="O4115" s="2" t="s">
        <v>2689</v>
      </c>
      <c r="P4115" s="2" t="s">
        <v>2659</v>
      </c>
      <c r="Q4115" s="2" t="s">
        <v>2649</v>
      </c>
      <c r="R4115" s="3">
        <v>4850</v>
      </c>
      <c r="S4115" s="3">
        <f>I4115*L4115*R4115</f>
        <v>14550</v>
      </c>
      <c r="T4115" s="2">
        <f>M4115+N4115</f>
        <v>2</v>
      </c>
    </row>
    <row r="4116" spans="1:20" x14ac:dyDescent="0.2">
      <c r="A4116" s="2" t="s">
        <v>6780</v>
      </c>
      <c r="B4116" s="2" t="s">
        <v>1965</v>
      </c>
      <c r="C4116" s="2" t="s">
        <v>112</v>
      </c>
      <c r="D4116" s="2" t="str">
        <f>INDEX(Hotels!$C$2:$C$49,MATCH(C4116,Hotels!$A$2:$A$49,0))</f>
        <v>Rishikesh</v>
      </c>
      <c r="E4116" s="11">
        <v>46097</v>
      </c>
      <c r="F4116" s="11">
        <v>46143</v>
      </c>
      <c r="G4116" s="11">
        <v>46147</v>
      </c>
      <c r="H4116" s="13">
        <f>DATE(YEAR(F4116),MONTH(F4116),1)</f>
        <v>46143</v>
      </c>
      <c r="I4116" s="2">
        <f>G4116-F4116</f>
        <v>4</v>
      </c>
      <c r="J4116" s="2">
        <f>F4116-E4116</f>
        <v>46</v>
      </c>
      <c r="K4116" s="2" t="s">
        <v>2655</v>
      </c>
      <c r="L4116" s="2">
        <v>1</v>
      </c>
      <c r="M4116" s="2">
        <v>2</v>
      </c>
      <c r="N4116" s="2">
        <v>0</v>
      </c>
      <c r="O4116" s="2" t="s">
        <v>2683</v>
      </c>
      <c r="P4116" s="2" t="s">
        <v>2652</v>
      </c>
      <c r="Q4116" s="2" t="s">
        <v>2649</v>
      </c>
      <c r="R4116" s="3">
        <v>6950</v>
      </c>
      <c r="S4116" s="3">
        <f>I4116*L4116*R4116</f>
        <v>27800</v>
      </c>
      <c r="T4116" s="2">
        <f>M4116+N4116</f>
        <v>2</v>
      </c>
    </row>
    <row r="4117" spans="1:20" x14ac:dyDescent="0.2">
      <c r="A4117" s="2" t="s">
        <v>6781</v>
      </c>
      <c r="B4117" s="2" t="s">
        <v>2202</v>
      </c>
      <c r="C4117" s="2" t="s">
        <v>59</v>
      </c>
      <c r="D4117" s="2" t="str">
        <f>INDEX(Hotels!$C$2:$C$49,MATCH(C4117,Hotels!$A$2:$A$49,0))</f>
        <v>Mumbai</v>
      </c>
      <c r="E4117" s="11">
        <v>46097</v>
      </c>
      <c r="F4117" s="11">
        <v>46127</v>
      </c>
      <c r="G4117" s="11">
        <v>46132</v>
      </c>
      <c r="H4117" s="13">
        <f>DATE(YEAR(F4117),MONTH(F4117),1)</f>
        <v>46113</v>
      </c>
      <c r="I4117" s="2">
        <f>G4117-F4117</f>
        <v>5</v>
      </c>
      <c r="J4117" s="2">
        <f>F4117-E4117</f>
        <v>30</v>
      </c>
      <c r="K4117" s="2" t="s">
        <v>2668</v>
      </c>
      <c r="L4117" s="2">
        <v>1</v>
      </c>
      <c r="M4117" s="2">
        <v>2</v>
      </c>
      <c r="N4117" s="2">
        <v>0</v>
      </c>
      <c r="O4117" s="2" t="s">
        <v>2683</v>
      </c>
      <c r="P4117" s="2" t="s">
        <v>2656</v>
      </c>
      <c r="Q4117" s="2" t="s">
        <v>2649</v>
      </c>
      <c r="R4117" s="3">
        <v>4750</v>
      </c>
      <c r="S4117" s="3">
        <f>I4117*L4117*R4117</f>
        <v>23750</v>
      </c>
      <c r="T4117" s="2">
        <f>M4117+N4117</f>
        <v>2</v>
      </c>
    </row>
    <row r="4118" spans="1:20" x14ac:dyDescent="0.2">
      <c r="A4118" s="2" t="s">
        <v>6782</v>
      </c>
      <c r="B4118" s="2" t="s">
        <v>2452</v>
      </c>
      <c r="C4118" s="2" t="s">
        <v>29</v>
      </c>
      <c r="D4118" s="2" t="str">
        <f>INDEX(Hotels!$C$2:$C$49,MATCH(C4118,Hotels!$A$2:$A$49,0))</f>
        <v>Jaipur</v>
      </c>
      <c r="E4118" s="11">
        <v>46097</v>
      </c>
      <c r="F4118" s="11">
        <v>46110</v>
      </c>
      <c r="G4118" s="11">
        <v>46113</v>
      </c>
      <c r="H4118" s="13">
        <f>DATE(YEAR(F4118),MONTH(F4118),1)</f>
        <v>46082</v>
      </c>
      <c r="I4118" s="2">
        <f>G4118-F4118</f>
        <v>3</v>
      </c>
      <c r="J4118" s="2">
        <f>F4118-E4118</f>
        <v>13</v>
      </c>
      <c r="K4118" s="2" t="s">
        <v>2655</v>
      </c>
      <c r="L4118" s="2">
        <v>1</v>
      </c>
      <c r="M4118" s="2">
        <v>1</v>
      </c>
      <c r="N4118" s="2">
        <v>0</v>
      </c>
      <c r="O4118" s="2" t="s">
        <v>2732</v>
      </c>
      <c r="P4118" s="2" t="s">
        <v>2656</v>
      </c>
      <c r="Q4118" s="2" t="s">
        <v>2649</v>
      </c>
      <c r="R4118" s="3">
        <v>9950</v>
      </c>
      <c r="S4118" s="3">
        <f>I4118*L4118*R4118</f>
        <v>29850</v>
      </c>
      <c r="T4118" s="2">
        <f>M4118+N4118</f>
        <v>1</v>
      </c>
    </row>
    <row r="4119" spans="1:20" x14ac:dyDescent="0.2">
      <c r="A4119" s="2" t="s">
        <v>6783</v>
      </c>
      <c r="B4119" s="2" t="s">
        <v>2501</v>
      </c>
      <c r="C4119" s="2" t="s">
        <v>69</v>
      </c>
      <c r="D4119" s="2" t="str">
        <f>INDEX(Hotels!$C$2:$C$49,MATCH(C4119,Hotels!$A$2:$A$49,0))</f>
        <v>New Delhi</v>
      </c>
      <c r="E4119" s="11">
        <v>46097</v>
      </c>
      <c r="F4119" s="11">
        <v>46106</v>
      </c>
      <c r="G4119" s="11">
        <v>46108</v>
      </c>
      <c r="H4119" s="13">
        <f>DATE(YEAR(F4119),MONTH(F4119),1)</f>
        <v>46082</v>
      </c>
      <c r="I4119" s="2">
        <f>G4119-F4119</f>
        <v>2</v>
      </c>
      <c r="J4119" s="2">
        <f>F4119-E4119</f>
        <v>9</v>
      </c>
      <c r="K4119" s="2" t="s">
        <v>2668</v>
      </c>
      <c r="L4119" s="2">
        <v>1</v>
      </c>
      <c r="M4119" s="2">
        <v>2</v>
      </c>
      <c r="N4119" s="2">
        <v>0</v>
      </c>
      <c r="O4119" s="2" t="s">
        <v>2683</v>
      </c>
      <c r="P4119" s="2" t="s">
        <v>2648</v>
      </c>
      <c r="Q4119" s="2" t="s">
        <v>2649</v>
      </c>
      <c r="R4119" s="3">
        <v>16450</v>
      </c>
      <c r="S4119" s="3">
        <f>I4119*L4119*R4119</f>
        <v>32900</v>
      </c>
      <c r="T4119" s="2">
        <f>M4119+N4119</f>
        <v>2</v>
      </c>
    </row>
    <row r="4120" spans="1:20" x14ac:dyDescent="0.2">
      <c r="A4120" s="2" t="s">
        <v>6784</v>
      </c>
      <c r="B4120" s="2" t="s">
        <v>1031</v>
      </c>
      <c r="C4120" s="2" t="s">
        <v>13</v>
      </c>
      <c r="D4120" s="2" t="str">
        <f>INDEX(Hotels!$C$2:$C$49,MATCH(C4120,Hotels!$A$2:$A$49,0))</f>
        <v>Goa</v>
      </c>
      <c r="E4120" s="11">
        <v>46098</v>
      </c>
      <c r="F4120" s="11">
        <v>46281</v>
      </c>
      <c r="G4120" s="11">
        <v>46284</v>
      </c>
      <c r="H4120" s="13">
        <f>DATE(YEAR(F4120),MONTH(F4120),1)</f>
        <v>46266</v>
      </c>
      <c r="I4120" s="2">
        <f>G4120-F4120</f>
        <v>3</v>
      </c>
      <c r="J4120" s="2">
        <f>F4120-E4120</f>
        <v>183</v>
      </c>
      <c r="K4120" s="2" t="s">
        <v>2666</v>
      </c>
      <c r="L4120" s="2">
        <v>1</v>
      </c>
      <c r="M4120" s="2">
        <v>2</v>
      </c>
      <c r="N4120" s="2">
        <v>0</v>
      </c>
      <c r="O4120" s="2" t="s">
        <v>2658</v>
      </c>
      <c r="P4120" s="2" t="s">
        <v>2652</v>
      </c>
      <c r="Q4120" s="2" t="s">
        <v>2653</v>
      </c>
      <c r="R4120" s="3">
        <v>25100</v>
      </c>
      <c r="S4120" s="3">
        <f>I4120*L4120*R4120</f>
        <v>75300</v>
      </c>
      <c r="T4120" s="2">
        <f>M4120+N4120</f>
        <v>2</v>
      </c>
    </row>
    <row r="4121" spans="1:20" x14ac:dyDescent="0.2">
      <c r="A4121" s="2" t="s">
        <v>6785</v>
      </c>
      <c r="B4121" s="2" t="s">
        <v>1365</v>
      </c>
      <c r="C4121" s="2" t="s">
        <v>37</v>
      </c>
      <c r="D4121" s="2" t="str">
        <f>INDEX(Hotels!$C$2:$C$49,MATCH(C4121,Hotels!$A$2:$A$49,0))</f>
        <v>Udaipur</v>
      </c>
      <c r="E4121" s="11">
        <v>46098</v>
      </c>
      <c r="F4121" s="11">
        <v>46110</v>
      </c>
      <c r="G4121" s="11">
        <v>46114</v>
      </c>
      <c r="H4121" s="13">
        <f>DATE(YEAR(F4121),MONTH(F4121),1)</f>
        <v>46082</v>
      </c>
      <c r="I4121" s="2">
        <f>G4121-F4121</f>
        <v>4</v>
      </c>
      <c r="J4121" s="2">
        <f>F4121-E4121</f>
        <v>12</v>
      </c>
      <c r="K4121" s="2" t="s">
        <v>2646</v>
      </c>
      <c r="L4121" s="2">
        <v>1</v>
      </c>
      <c r="M4121" s="2">
        <v>2</v>
      </c>
      <c r="N4121" s="2">
        <v>3</v>
      </c>
      <c r="O4121" s="2" t="s">
        <v>2658</v>
      </c>
      <c r="P4121" s="2" t="s">
        <v>2662</v>
      </c>
      <c r="Q4121" s="2" t="s">
        <v>2649</v>
      </c>
      <c r="R4121" s="3">
        <v>28550</v>
      </c>
      <c r="S4121" s="3">
        <f>I4121*L4121*R4121</f>
        <v>114200</v>
      </c>
      <c r="T4121" s="2">
        <f>M4121+N4121</f>
        <v>5</v>
      </c>
    </row>
    <row r="4122" spans="1:20" x14ac:dyDescent="0.2">
      <c r="A4122" s="2" t="s">
        <v>6786</v>
      </c>
      <c r="B4122" s="2" t="s">
        <v>1458</v>
      </c>
      <c r="C4122" s="2" t="s">
        <v>106</v>
      </c>
      <c r="D4122" s="2" t="str">
        <f>INDEX(Hotels!$C$2:$C$49,MATCH(C4122,Hotels!$A$2:$A$49,0))</f>
        <v>Manali</v>
      </c>
      <c r="E4122" s="11">
        <v>46098</v>
      </c>
      <c r="F4122" s="11">
        <v>46134</v>
      </c>
      <c r="G4122" s="11">
        <v>46138</v>
      </c>
      <c r="H4122" s="13">
        <f>DATE(YEAR(F4122),MONTH(F4122),1)</f>
        <v>46113</v>
      </c>
      <c r="I4122" s="2">
        <f>G4122-F4122</f>
        <v>4</v>
      </c>
      <c r="J4122" s="2">
        <f>F4122-E4122</f>
        <v>36</v>
      </c>
      <c r="K4122" s="2" t="s">
        <v>2655</v>
      </c>
      <c r="L4122" s="2">
        <v>1</v>
      </c>
      <c r="M4122" s="2">
        <v>2</v>
      </c>
      <c r="N4122" s="2">
        <v>0</v>
      </c>
      <c r="O4122" s="2" t="s">
        <v>2689</v>
      </c>
      <c r="P4122" s="2" t="s">
        <v>2652</v>
      </c>
      <c r="Q4122" s="2" t="s">
        <v>2653</v>
      </c>
      <c r="R4122" s="3">
        <v>7450</v>
      </c>
      <c r="S4122" s="3">
        <f>I4122*L4122*R4122</f>
        <v>29800</v>
      </c>
      <c r="T4122" s="2">
        <f>M4122+N4122</f>
        <v>2</v>
      </c>
    </row>
    <row r="4123" spans="1:20" x14ac:dyDescent="0.2">
      <c r="A4123" s="2" t="s">
        <v>6787</v>
      </c>
      <c r="B4123" s="2" t="s">
        <v>1581</v>
      </c>
      <c r="C4123" s="2" t="s">
        <v>9</v>
      </c>
      <c r="D4123" s="2" t="str">
        <f>INDEX(Hotels!$C$2:$C$49,MATCH(C4123,Hotels!$A$2:$A$49,0))</f>
        <v>Goa</v>
      </c>
      <c r="E4123" s="11">
        <v>46098</v>
      </c>
      <c r="F4123" s="11">
        <v>46195</v>
      </c>
      <c r="G4123" s="11">
        <v>46197</v>
      </c>
      <c r="H4123" s="13">
        <f>DATE(YEAR(F4123),MONTH(F4123),1)</f>
        <v>46174</v>
      </c>
      <c r="I4123" s="2">
        <f>G4123-F4123</f>
        <v>2</v>
      </c>
      <c r="J4123" s="2">
        <f>F4123-E4123</f>
        <v>97</v>
      </c>
      <c r="K4123" s="2" t="s">
        <v>2655</v>
      </c>
      <c r="L4123" s="2">
        <v>1</v>
      </c>
      <c r="M4123" s="2">
        <v>2</v>
      </c>
      <c r="N4123" s="2">
        <v>0</v>
      </c>
      <c r="O4123" s="2" t="s">
        <v>2647</v>
      </c>
      <c r="P4123" s="2" t="s">
        <v>2659</v>
      </c>
      <c r="Q4123" s="2" t="s">
        <v>2653</v>
      </c>
      <c r="R4123" s="3">
        <v>6100</v>
      </c>
      <c r="S4123" s="3">
        <f>I4123*L4123*R4123</f>
        <v>12200</v>
      </c>
      <c r="T4123" s="2">
        <f>M4123+N4123</f>
        <v>2</v>
      </c>
    </row>
    <row r="4124" spans="1:20" x14ac:dyDescent="0.2">
      <c r="A4124" s="2" t="s">
        <v>6788</v>
      </c>
      <c r="B4124" s="2" t="s">
        <v>1974</v>
      </c>
      <c r="C4124" s="2" t="s">
        <v>47</v>
      </c>
      <c r="D4124" s="2" t="str">
        <f>INDEX(Hotels!$C$2:$C$49,MATCH(C4124,Hotels!$A$2:$A$49,0))</f>
        <v>Agra</v>
      </c>
      <c r="E4124" s="11">
        <v>46098</v>
      </c>
      <c r="F4124" s="11">
        <v>46167</v>
      </c>
      <c r="G4124" s="11">
        <v>46173</v>
      </c>
      <c r="H4124" s="13">
        <f>DATE(YEAR(F4124),MONTH(F4124),1)</f>
        <v>46143</v>
      </c>
      <c r="I4124" s="2">
        <f>G4124-F4124</f>
        <v>6</v>
      </c>
      <c r="J4124" s="2">
        <f>F4124-E4124</f>
        <v>69</v>
      </c>
      <c r="K4124" s="2" t="s">
        <v>2646</v>
      </c>
      <c r="L4124" s="2">
        <v>1</v>
      </c>
      <c r="M4124" s="2">
        <v>2</v>
      </c>
      <c r="N4124" s="2">
        <v>1</v>
      </c>
      <c r="O4124" s="2" t="s">
        <v>2683</v>
      </c>
      <c r="P4124" s="2" t="s">
        <v>2656</v>
      </c>
      <c r="Q4124" s="2" t="s">
        <v>2649</v>
      </c>
      <c r="R4124" s="3">
        <v>7850</v>
      </c>
      <c r="S4124" s="3">
        <f>I4124*L4124*R4124</f>
        <v>47100</v>
      </c>
      <c r="T4124" s="2">
        <f>M4124+N4124</f>
        <v>3</v>
      </c>
    </row>
    <row r="4125" spans="1:20" x14ac:dyDescent="0.2">
      <c r="A4125" s="2" t="s">
        <v>6789</v>
      </c>
      <c r="B4125" s="2" t="s">
        <v>2544</v>
      </c>
      <c r="C4125" s="2" t="s">
        <v>93</v>
      </c>
      <c r="D4125" s="2" t="str">
        <f>INDEX(Hotels!$C$2:$C$49,MATCH(C4125,Hotels!$A$2:$A$49,0))</f>
        <v>Shimla</v>
      </c>
      <c r="E4125" s="11">
        <v>46098</v>
      </c>
      <c r="F4125" s="11">
        <v>46196</v>
      </c>
      <c r="G4125" s="11">
        <v>46200</v>
      </c>
      <c r="H4125" s="13">
        <f>DATE(YEAR(F4125),MONTH(F4125),1)</f>
        <v>46174</v>
      </c>
      <c r="I4125" s="2">
        <f>G4125-F4125</f>
        <v>4</v>
      </c>
      <c r="J4125" s="2">
        <f>F4125-E4125</f>
        <v>98</v>
      </c>
      <c r="K4125" s="2" t="s">
        <v>2668</v>
      </c>
      <c r="L4125" s="2">
        <v>3</v>
      </c>
      <c r="M4125" s="2">
        <v>6</v>
      </c>
      <c r="N4125" s="2">
        <v>0</v>
      </c>
      <c r="O4125" s="2" t="s">
        <v>2689</v>
      </c>
      <c r="P4125" s="2" t="s">
        <v>2656</v>
      </c>
      <c r="Q4125" s="2" t="s">
        <v>2649</v>
      </c>
      <c r="R4125" s="3">
        <v>5700</v>
      </c>
      <c r="S4125" s="3">
        <f>I4125*L4125*R4125</f>
        <v>68400</v>
      </c>
      <c r="T4125" s="2">
        <f>M4125+N4125</f>
        <v>6</v>
      </c>
    </row>
    <row r="4126" spans="1:20" x14ac:dyDescent="0.2">
      <c r="A4126" s="2" t="s">
        <v>6790</v>
      </c>
      <c r="B4126" s="2" t="s">
        <v>1999</v>
      </c>
      <c r="C4126" s="2" t="s">
        <v>116</v>
      </c>
      <c r="D4126" s="2" t="str">
        <f>INDEX(Hotels!$C$2:$C$49,MATCH(C4126,Hotels!$A$2:$A$49,0))</f>
        <v>Rishikesh</v>
      </c>
      <c r="E4126" s="11">
        <v>46099</v>
      </c>
      <c r="F4126" s="11">
        <v>46105</v>
      </c>
      <c r="G4126" s="11">
        <v>46110</v>
      </c>
      <c r="H4126" s="13">
        <f>DATE(YEAR(F4126),MONTH(F4126),1)</f>
        <v>46082</v>
      </c>
      <c r="I4126" s="2">
        <f>G4126-F4126</f>
        <v>5</v>
      </c>
      <c r="J4126" s="2">
        <f>F4126-E4126</f>
        <v>6</v>
      </c>
      <c r="K4126" s="2" t="s">
        <v>2668</v>
      </c>
      <c r="L4126" s="2">
        <v>1</v>
      </c>
      <c r="M4126" s="2">
        <v>2</v>
      </c>
      <c r="N4126" s="2">
        <v>1</v>
      </c>
      <c r="O4126" s="2" t="s">
        <v>2670</v>
      </c>
      <c r="P4126" s="2" t="s">
        <v>2662</v>
      </c>
      <c r="Q4126" s="2" t="s">
        <v>2649</v>
      </c>
      <c r="R4126" s="3">
        <v>4800</v>
      </c>
      <c r="S4126" s="3">
        <f>I4126*L4126*R4126</f>
        <v>24000</v>
      </c>
      <c r="T4126" s="2">
        <f>M4126+N4126</f>
        <v>3</v>
      </c>
    </row>
    <row r="4127" spans="1:20" x14ac:dyDescent="0.2">
      <c r="A4127" s="2" t="s">
        <v>6791</v>
      </c>
      <c r="B4127" s="2" t="s">
        <v>2358</v>
      </c>
      <c r="C4127" s="2" t="s">
        <v>13</v>
      </c>
      <c r="D4127" s="2" t="str">
        <f>INDEX(Hotels!$C$2:$C$49,MATCH(C4127,Hotels!$A$2:$A$49,0))</f>
        <v>Goa</v>
      </c>
      <c r="E4127" s="11">
        <v>46099</v>
      </c>
      <c r="F4127" s="11">
        <v>46112</v>
      </c>
      <c r="G4127" s="11">
        <v>46115</v>
      </c>
      <c r="H4127" s="13">
        <f>DATE(YEAR(F4127),MONTH(F4127),1)</f>
        <v>46082</v>
      </c>
      <c r="I4127" s="2">
        <f>G4127-F4127</f>
        <v>3</v>
      </c>
      <c r="J4127" s="2">
        <f>F4127-E4127</f>
        <v>13</v>
      </c>
      <c r="K4127" s="2" t="s">
        <v>2655</v>
      </c>
      <c r="L4127" s="2">
        <v>1</v>
      </c>
      <c r="M4127" s="2">
        <v>2</v>
      </c>
      <c r="N4127" s="2">
        <v>0</v>
      </c>
      <c r="O4127" s="2" t="s">
        <v>2647</v>
      </c>
      <c r="P4127" s="2" t="s">
        <v>2659</v>
      </c>
      <c r="Q4127" s="2" t="s">
        <v>2649</v>
      </c>
      <c r="R4127" s="3">
        <v>13750</v>
      </c>
      <c r="S4127" s="3">
        <f>I4127*L4127*R4127</f>
        <v>41250</v>
      </c>
      <c r="T4127" s="2">
        <f>M4127+N4127</f>
        <v>2</v>
      </c>
    </row>
    <row r="4128" spans="1:20" x14ac:dyDescent="0.2">
      <c r="A4128" s="2" t="s">
        <v>6792</v>
      </c>
      <c r="B4128" s="2" t="s">
        <v>538</v>
      </c>
      <c r="C4128" s="2" t="s">
        <v>69</v>
      </c>
      <c r="D4128" s="2" t="str">
        <f>INDEX(Hotels!$C$2:$C$49,MATCH(C4128,Hotels!$A$2:$A$49,0))</f>
        <v>New Delhi</v>
      </c>
      <c r="E4128" s="11">
        <v>46100</v>
      </c>
      <c r="F4128" s="11">
        <v>46254</v>
      </c>
      <c r="G4128" s="11">
        <v>46257</v>
      </c>
      <c r="H4128" s="13">
        <f>DATE(YEAR(F4128),MONTH(F4128),1)</f>
        <v>46235</v>
      </c>
      <c r="I4128" s="2">
        <f>G4128-F4128</f>
        <v>3</v>
      </c>
      <c r="J4128" s="2">
        <f>F4128-E4128</f>
        <v>154</v>
      </c>
      <c r="K4128" s="2" t="s">
        <v>2655</v>
      </c>
      <c r="L4128" s="2">
        <v>1</v>
      </c>
      <c r="M4128" s="2">
        <v>1</v>
      </c>
      <c r="N4128" s="2">
        <v>0</v>
      </c>
      <c r="O4128" s="2" t="s">
        <v>2670</v>
      </c>
      <c r="P4128" s="2" t="s">
        <v>2656</v>
      </c>
      <c r="Q4128" s="2" t="s">
        <v>2649</v>
      </c>
      <c r="R4128" s="3">
        <v>13400</v>
      </c>
      <c r="S4128" s="3">
        <f>I4128*L4128*R4128</f>
        <v>40200</v>
      </c>
      <c r="T4128" s="2">
        <f>M4128+N4128</f>
        <v>1</v>
      </c>
    </row>
    <row r="4129" spans="1:20" x14ac:dyDescent="0.2">
      <c r="A4129" s="2" t="s">
        <v>6793</v>
      </c>
      <c r="B4129" s="2" t="s">
        <v>907</v>
      </c>
      <c r="C4129" s="2" t="s">
        <v>91</v>
      </c>
      <c r="D4129" s="2" t="str">
        <f>INDEX(Hotels!$C$2:$C$49,MATCH(C4129,Hotels!$A$2:$A$49,0))</f>
        <v>Kochi</v>
      </c>
      <c r="E4129" s="11">
        <v>46100</v>
      </c>
      <c r="F4129" s="11">
        <v>46122</v>
      </c>
      <c r="G4129" s="11">
        <v>46125</v>
      </c>
      <c r="H4129" s="13">
        <f>DATE(YEAR(F4129),MONTH(F4129),1)</f>
        <v>46113</v>
      </c>
      <c r="I4129" s="2">
        <f>G4129-F4129</f>
        <v>3</v>
      </c>
      <c r="J4129" s="2">
        <f>F4129-E4129</f>
        <v>22</v>
      </c>
      <c r="K4129" s="2" t="s">
        <v>2668</v>
      </c>
      <c r="L4129" s="2">
        <v>1</v>
      </c>
      <c r="M4129" s="2">
        <v>1</v>
      </c>
      <c r="N4129" s="2">
        <v>0</v>
      </c>
      <c r="O4129" s="2" t="s">
        <v>2689</v>
      </c>
      <c r="P4129" s="2" t="s">
        <v>2656</v>
      </c>
      <c r="Q4129" s="2" t="s">
        <v>2653</v>
      </c>
      <c r="R4129" s="3">
        <v>3000</v>
      </c>
      <c r="S4129" s="3">
        <f>I4129*L4129*R4129</f>
        <v>9000</v>
      </c>
      <c r="T4129" s="2">
        <f>M4129+N4129</f>
        <v>1</v>
      </c>
    </row>
    <row r="4130" spans="1:20" x14ac:dyDescent="0.2">
      <c r="A4130" s="2" t="s">
        <v>6794</v>
      </c>
      <c r="B4130" s="2" t="s">
        <v>1369</v>
      </c>
      <c r="C4130" s="2" t="s">
        <v>47</v>
      </c>
      <c r="D4130" s="2" t="str">
        <f>INDEX(Hotels!$C$2:$C$49,MATCH(C4130,Hotels!$A$2:$A$49,0))</f>
        <v>Agra</v>
      </c>
      <c r="E4130" s="11">
        <v>46100</v>
      </c>
      <c r="F4130" s="11">
        <v>46147</v>
      </c>
      <c r="G4130" s="11">
        <v>46150</v>
      </c>
      <c r="H4130" s="13">
        <f>DATE(YEAR(F4130),MONTH(F4130),1)</f>
        <v>46143</v>
      </c>
      <c r="I4130" s="2">
        <f>G4130-F4130</f>
        <v>3</v>
      </c>
      <c r="J4130" s="2">
        <f>F4130-E4130</f>
        <v>47</v>
      </c>
      <c r="K4130" s="2" t="s">
        <v>2666</v>
      </c>
      <c r="L4130" s="2">
        <v>1</v>
      </c>
      <c r="M4130" s="2">
        <v>2</v>
      </c>
      <c r="N4130" s="2">
        <v>3</v>
      </c>
      <c r="O4130" s="2" t="s">
        <v>2661</v>
      </c>
      <c r="P4130" s="2" t="s">
        <v>2672</v>
      </c>
      <c r="Q4130" s="2" t="s">
        <v>2649</v>
      </c>
      <c r="R4130" s="3">
        <v>11600</v>
      </c>
      <c r="S4130" s="3">
        <f>I4130*L4130*R4130</f>
        <v>34800</v>
      </c>
      <c r="T4130" s="2">
        <f>M4130+N4130</f>
        <v>5</v>
      </c>
    </row>
    <row r="4131" spans="1:20" x14ac:dyDescent="0.2">
      <c r="A4131" s="2" t="s">
        <v>6795</v>
      </c>
      <c r="B4131" s="2" t="s">
        <v>1998</v>
      </c>
      <c r="C4131" s="2" t="s">
        <v>34</v>
      </c>
      <c r="D4131" s="2" t="str">
        <f>INDEX(Hotels!$C$2:$C$49,MATCH(C4131,Hotels!$A$2:$A$49,0))</f>
        <v>Udaipur</v>
      </c>
      <c r="E4131" s="11">
        <v>46100</v>
      </c>
      <c r="F4131" s="11">
        <v>46129</v>
      </c>
      <c r="G4131" s="11">
        <v>46133</v>
      </c>
      <c r="H4131" s="13">
        <f>DATE(YEAR(F4131),MONTH(F4131),1)</f>
        <v>46113</v>
      </c>
      <c r="I4131" s="2">
        <f>G4131-F4131</f>
        <v>4</v>
      </c>
      <c r="J4131" s="2">
        <f>F4131-E4131</f>
        <v>29</v>
      </c>
      <c r="K4131" s="2" t="s">
        <v>2666</v>
      </c>
      <c r="L4131" s="2">
        <v>3</v>
      </c>
      <c r="M4131" s="2">
        <v>6</v>
      </c>
      <c r="N4131" s="2">
        <v>0</v>
      </c>
      <c r="O4131" s="2" t="s">
        <v>2658</v>
      </c>
      <c r="P4131" s="2" t="s">
        <v>2656</v>
      </c>
      <c r="Q4131" s="2" t="s">
        <v>2653</v>
      </c>
      <c r="R4131" s="3">
        <v>14300</v>
      </c>
      <c r="S4131" s="3">
        <f>I4131*L4131*R4131</f>
        <v>171600</v>
      </c>
      <c r="T4131" s="2">
        <f>M4131+N4131</f>
        <v>6</v>
      </c>
    </row>
    <row r="4132" spans="1:20" x14ac:dyDescent="0.2">
      <c r="A4132" s="2" t="s">
        <v>6796</v>
      </c>
      <c r="B4132" s="2" t="s">
        <v>2410</v>
      </c>
      <c r="C4132" s="2" t="s">
        <v>106</v>
      </c>
      <c r="D4132" s="2" t="str">
        <f>INDEX(Hotels!$C$2:$C$49,MATCH(C4132,Hotels!$A$2:$A$49,0))</f>
        <v>Manali</v>
      </c>
      <c r="E4132" s="11">
        <v>46100</v>
      </c>
      <c r="F4132" s="11">
        <v>46101</v>
      </c>
      <c r="G4132" s="11">
        <v>46102</v>
      </c>
      <c r="H4132" s="13">
        <f>DATE(YEAR(F4132),MONTH(F4132),1)</f>
        <v>46082</v>
      </c>
      <c r="I4132" s="2">
        <f>G4132-F4132</f>
        <v>1</v>
      </c>
      <c r="J4132" s="2">
        <f>F4132-E4132</f>
        <v>1</v>
      </c>
      <c r="K4132" s="2" t="s">
        <v>2655</v>
      </c>
      <c r="L4132" s="2">
        <v>1</v>
      </c>
      <c r="M4132" s="2">
        <v>2</v>
      </c>
      <c r="N4132" s="2">
        <v>0</v>
      </c>
      <c r="O4132" s="2" t="s">
        <v>2732</v>
      </c>
      <c r="P4132" s="2" t="s">
        <v>2652</v>
      </c>
      <c r="Q4132" s="2" t="s">
        <v>2649</v>
      </c>
      <c r="R4132" s="3">
        <v>6600</v>
      </c>
      <c r="S4132" s="3">
        <f>I4132*L4132*R4132</f>
        <v>6600</v>
      </c>
      <c r="T4132" s="2">
        <f>M4132+N4132</f>
        <v>2</v>
      </c>
    </row>
    <row r="4133" spans="1:20" x14ac:dyDescent="0.2">
      <c r="A4133" s="2" t="s">
        <v>6797</v>
      </c>
      <c r="B4133" s="2" t="s">
        <v>2512</v>
      </c>
      <c r="C4133" s="2" t="s">
        <v>83</v>
      </c>
      <c r="D4133" s="2" t="str">
        <f>INDEX(Hotels!$C$2:$C$49,MATCH(C4133,Hotels!$A$2:$A$49,0))</f>
        <v>Kochi</v>
      </c>
      <c r="E4133" s="11">
        <v>46100</v>
      </c>
      <c r="F4133" s="11">
        <v>46103</v>
      </c>
      <c r="G4133" s="11">
        <v>46106</v>
      </c>
      <c r="H4133" s="13">
        <f>DATE(YEAR(F4133),MONTH(F4133),1)</f>
        <v>46082</v>
      </c>
      <c r="I4133" s="2">
        <f>G4133-F4133</f>
        <v>3</v>
      </c>
      <c r="J4133" s="2">
        <f>F4133-E4133</f>
        <v>3</v>
      </c>
      <c r="K4133" s="2" t="s">
        <v>2646</v>
      </c>
      <c r="L4133" s="2">
        <v>1</v>
      </c>
      <c r="M4133" s="2">
        <v>3</v>
      </c>
      <c r="N4133" s="2">
        <v>0</v>
      </c>
      <c r="O4133" s="2" t="s">
        <v>2647</v>
      </c>
      <c r="P4133" s="2" t="s">
        <v>2656</v>
      </c>
      <c r="Q4133" s="2" t="s">
        <v>2649</v>
      </c>
      <c r="R4133" s="3">
        <v>21750</v>
      </c>
      <c r="S4133" s="3">
        <f>I4133*L4133*R4133</f>
        <v>65250</v>
      </c>
      <c r="T4133" s="2">
        <f>M4133+N4133</f>
        <v>3</v>
      </c>
    </row>
    <row r="4134" spans="1:20" x14ac:dyDescent="0.2">
      <c r="A4134" s="2" t="s">
        <v>6798</v>
      </c>
      <c r="B4134" s="2" t="s">
        <v>691</v>
      </c>
      <c r="C4134" s="2" t="s">
        <v>51</v>
      </c>
      <c r="D4134" s="2" t="str">
        <f>INDEX(Hotels!$C$2:$C$49,MATCH(C4134,Hotels!$A$2:$A$49,0))</f>
        <v>Agra</v>
      </c>
      <c r="E4134" s="11">
        <v>46101</v>
      </c>
      <c r="F4134" s="11">
        <v>46160</v>
      </c>
      <c r="G4134" s="11">
        <v>46162</v>
      </c>
      <c r="H4134" s="13">
        <f>DATE(YEAR(F4134),MONTH(F4134),1)</f>
        <v>46143</v>
      </c>
      <c r="I4134" s="2">
        <f>G4134-F4134</f>
        <v>2</v>
      </c>
      <c r="J4134" s="2">
        <f>F4134-E4134</f>
        <v>59</v>
      </c>
      <c r="K4134" s="2" t="s">
        <v>2646</v>
      </c>
      <c r="L4134" s="2">
        <v>3</v>
      </c>
      <c r="M4134" s="2">
        <v>6</v>
      </c>
      <c r="N4134" s="2">
        <v>0</v>
      </c>
      <c r="O4134" s="2" t="s">
        <v>2658</v>
      </c>
      <c r="P4134" s="2" t="s">
        <v>2659</v>
      </c>
      <c r="Q4134" s="2" t="s">
        <v>2649</v>
      </c>
      <c r="R4134" s="3">
        <v>13150</v>
      </c>
      <c r="S4134" s="3">
        <f>I4134*L4134*R4134</f>
        <v>78900</v>
      </c>
      <c r="T4134" s="2">
        <f>M4134+N4134</f>
        <v>6</v>
      </c>
    </row>
    <row r="4135" spans="1:20" x14ac:dyDescent="0.2">
      <c r="A4135" s="2" t="s">
        <v>6799</v>
      </c>
      <c r="B4135" s="2" t="s">
        <v>873</v>
      </c>
      <c r="C4135" s="2" t="s">
        <v>112</v>
      </c>
      <c r="D4135" s="2" t="str">
        <f>INDEX(Hotels!$C$2:$C$49,MATCH(C4135,Hotels!$A$2:$A$49,0))</f>
        <v>Rishikesh</v>
      </c>
      <c r="E4135" s="11">
        <v>46101</v>
      </c>
      <c r="F4135" s="11">
        <v>46142</v>
      </c>
      <c r="G4135" s="11">
        <v>46147</v>
      </c>
      <c r="H4135" s="13">
        <f>DATE(YEAR(F4135),MONTH(F4135),1)</f>
        <v>46113</v>
      </c>
      <c r="I4135" s="2">
        <f>G4135-F4135</f>
        <v>5</v>
      </c>
      <c r="J4135" s="2">
        <f>F4135-E4135</f>
        <v>41</v>
      </c>
      <c r="K4135" s="2" t="s">
        <v>2668</v>
      </c>
      <c r="L4135" s="2">
        <v>1</v>
      </c>
      <c r="M4135" s="2">
        <v>2</v>
      </c>
      <c r="N4135" s="2">
        <v>3</v>
      </c>
      <c r="O4135" s="2" t="s">
        <v>2647</v>
      </c>
      <c r="P4135" s="2" t="s">
        <v>2652</v>
      </c>
      <c r="Q4135" s="2" t="s">
        <v>2649</v>
      </c>
      <c r="R4135" s="3">
        <v>5400</v>
      </c>
      <c r="S4135" s="3">
        <f>I4135*L4135*R4135</f>
        <v>27000</v>
      </c>
      <c r="T4135" s="2">
        <f>M4135+N4135</f>
        <v>5</v>
      </c>
    </row>
    <row r="4136" spans="1:20" x14ac:dyDescent="0.2">
      <c r="A4136" s="2" t="s">
        <v>6800</v>
      </c>
      <c r="B4136" s="2" t="s">
        <v>1323</v>
      </c>
      <c r="C4136" s="2" t="s">
        <v>19</v>
      </c>
      <c r="D4136" s="2" t="str">
        <f>INDEX(Hotels!$C$2:$C$49,MATCH(C4136,Hotels!$A$2:$A$49,0))</f>
        <v>Goa</v>
      </c>
      <c r="E4136" s="11">
        <v>46101</v>
      </c>
      <c r="F4136" s="11">
        <v>46131</v>
      </c>
      <c r="G4136" s="11">
        <v>46136</v>
      </c>
      <c r="H4136" s="13">
        <f>DATE(YEAR(F4136),MONTH(F4136),1)</f>
        <v>46113</v>
      </c>
      <c r="I4136" s="2">
        <f>G4136-F4136</f>
        <v>5</v>
      </c>
      <c r="J4136" s="2">
        <f>F4136-E4136</f>
        <v>30</v>
      </c>
      <c r="K4136" s="2" t="s">
        <v>2646</v>
      </c>
      <c r="L4136" s="2">
        <v>2</v>
      </c>
      <c r="M4136" s="2">
        <v>4</v>
      </c>
      <c r="N4136" s="2">
        <v>2</v>
      </c>
      <c r="O4136" s="2" t="s">
        <v>2651</v>
      </c>
      <c r="P4136" s="2" t="s">
        <v>2662</v>
      </c>
      <c r="Q4136" s="2" t="s">
        <v>2653</v>
      </c>
      <c r="R4136" s="3">
        <v>10450</v>
      </c>
      <c r="S4136" s="3">
        <f>I4136*L4136*R4136</f>
        <v>104500</v>
      </c>
      <c r="T4136" s="2">
        <f>M4136+N4136</f>
        <v>6</v>
      </c>
    </row>
    <row r="4137" spans="1:20" x14ac:dyDescent="0.2">
      <c r="A4137" s="2" t="s">
        <v>6801</v>
      </c>
      <c r="B4137" s="2" t="s">
        <v>2189</v>
      </c>
      <c r="C4137" s="2" t="s">
        <v>93</v>
      </c>
      <c r="D4137" s="2" t="str">
        <f>INDEX(Hotels!$C$2:$C$49,MATCH(C4137,Hotels!$A$2:$A$49,0))</f>
        <v>Shimla</v>
      </c>
      <c r="E4137" s="11">
        <v>46101</v>
      </c>
      <c r="F4137" s="11">
        <v>46102</v>
      </c>
      <c r="G4137" s="11">
        <v>46108</v>
      </c>
      <c r="H4137" s="13">
        <f>DATE(YEAR(F4137),MONTH(F4137),1)</f>
        <v>46082</v>
      </c>
      <c r="I4137" s="2">
        <f>G4137-F4137</f>
        <v>6</v>
      </c>
      <c r="J4137" s="2">
        <f>F4137-E4137</f>
        <v>1</v>
      </c>
      <c r="K4137" s="2" t="s">
        <v>2646</v>
      </c>
      <c r="L4137" s="2">
        <v>1</v>
      </c>
      <c r="M4137" s="2">
        <v>2</v>
      </c>
      <c r="N4137" s="2">
        <v>2</v>
      </c>
      <c r="O4137" s="2" t="s">
        <v>2689</v>
      </c>
      <c r="P4137" s="2" t="s">
        <v>2652</v>
      </c>
      <c r="Q4137" s="2" t="s">
        <v>2649</v>
      </c>
      <c r="R4137" s="3">
        <v>7700</v>
      </c>
      <c r="S4137" s="3">
        <f>I4137*L4137*R4137</f>
        <v>46200</v>
      </c>
      <c r="T4137" s="2">
        <f>M4137+N4137</f>
        <v>4</v>
      </c>
    </row>
    <row r="4138" spans="1:20" x14ac:dyDescent="0.2">
      <c r="A4138" s="2" t="s">
        <v>6802</v>
      </c>
      <c r="B4138" s="2" t="s">
        <v>2389</v>
      </c>
      <c r="C4138" s="2" t="s">
        <v>89</v>
      </c>
      <c r="D4138" s="2" t="str">
        <f>INDEX(Hotels!$C$2:$C$49,MATCH(C4138,Hotels!$A$2:$A$49,0))</f>
        <v>Kochi</v>
      </c>
      <c r="E4138" s="11">
        <v>46101</v>
      </c>
      <c r="F4138" s="11">
        <v>46108</v>
      </c>
      <c r="G4138" s="11">
        <v>46112</v>
      </c>
      <c r="H4138" s="13">
        <f>DATE(YEAR(F4138),MONTH(F4138),1)</f>
        <v>46082</v>
      </c>
      <c r="I4138" s="2">
        <f>G4138-F4138</f>
        <v>4</v>
      </c>
      <c r="J4138" s="2">
        <f>F4138-E4138</f>
        <v>7</v>
      </c>
      <c r="K4138" s="2" t="s">
        <v>2655</v>
      </c>
      <c r="L4138" s="2">
        <v>1</v>
      </c>
      <c r="M4138" s="2">
        <v>2</v>
      </c>
      <c r="N4138" s="2">
        <v>0</v>
      </c>
      <c r="O4138" s="2" t="s">
        <v>2683</v>
      </c>
      <c r="P4138" s="2" t="s">
        <v>2662</v>
      </c>
      <c r="Q4138" s="2" t="s">
        <v>2653</v>
      </c>
      <c r="R4138" s="3">
        <v>9100</v>
      </c>
      <c r="S4138" s="3">
        <f>I4138*L4138*R4138</f>
        <v>36400</v>
      </c>
      <c r="T4138" s="2">
        <f>M4138+N4138</f>
        <v>2</v>
      </c>
    </row>
    <row r="4139" spans="1:20" x14ac:dyDescent="0.2">
      <c r="A4139" s="2" t="s">
        <v>6803</v>
      </c>
      <c r="B4139" s="2" t="s">
        <v>2419</v>
      </c>
      <c r="C4139" s="2" t="s">
        <v>63</v>
      </c>
      <c r="D4139" s="2" t="str">
        <f>INDEX(Hotels!$C$2:$C$49,MATCH(C4139,Hotels!$A$2:$A$49,0))</f>
        <v>New Delhi</v>
      </c>
      <c r="E4139" s="11">
        <v>46101</v>
      </c>
      <c r="F4139" s="11">
        <v>46117</v>
      </c>
      <c r="G4139" s="11">
        <v>46121</v>
      </c>
      <c r="H4139" s="13">
        <f>DATE(YEAR(F4139),MONTH(F4139),1)</f>
        <v>46113</v>
      </c>
      <c r="I4139" s="2">
        <f>G4139-F4139</f>
        <v>4</v>
      </c>
      <c r="J4139" s="2">
        <f>F4139-E4139</f>
        <v>16</v>
      </c>
      <c r="K4139" s="2" t="s">
        <v>2646</v>
      </c>
      <c r="L4139" s="2">
        <v>1</v>
      </c>
      <c r="M4139" s="2">
        <v>2</v>
      </c>
      <c r="N4139" s="2">
        <v>0</v>
      </c>
      <c r="O4139" s="2" t="s">
        <v>2689</v>
      </c>
      <c r="P4139" s="2" t="s">
        <v>2652</v>
      </c>
      <c r="Q4139" s="2" t="s">
        <v>2649</v>
      </c>
      <c r="R4139" s="3">
        <v>14450</v>
      </c>
      <c r="S4139" s="3">
        <f>I4139*L4139*R4139</f>
        <v>57800</v>
      </c>
      <c r="T4139" s="2">
        <f>M4139+N4139</f>
        <v>2</v>
      </c>
    </row>
    <row r="4140" spans="1:20" x14ac:dyDescent="0.2">
      <c r="A4140" s="2" t="s">
        <v>6804</v>
      </c>
      <c r="B4140" s="2" t="s">
        <v>983</v>
      </c>
      <c r="C4140" s="2" t="s">
        <v>19</v>
      </c>
      <c r="D4140" s="2" t="str">
        <f>INDEX(Hotels!$C$2:$C$49,MATCH(C4140,Hotels!$A$2:$A$49,0))</f>
        <v>Goa</v>
      </c>
      <c r="E4140" s="11">
        <v>46102</v>
      </c>
      <c r="F4140" s="11">
        <v>46109</v>
      </c>
      <c r="G4140" s="11">
        <v>46112</v>
      </c>
      <c r="H4140" s="13">
        <f>DATE(YEAR(F4140),MONTH(F4140),1)</f>
        <v>46082</v>
      </c>
      <c r="I4140" s="2">
        <f>G4140-F4140</f>
        <v>3</v>
      </c>
      <c r="J4140" s="2">
        <f>F4140-E4140</f>
        <v>7</v>
      </c>
      <c r="K4140" s="2" t="s">
        <v>2666</v>
      </c>
      <c r="L4140" s="2">
        <v>1</v>
      </c>
      <c r="M4140" s="2">
        <v>3</v>
      </c>
      <c r="N4140" s="2">
        <v>0</v>
      </c>
      <c r="O4140" s="2" t="s">
        <v>2683</v>
      </c>
      <c r="P4140" s="2" t="s">
        <v>2652</v>
      </c>
      <c r="Q4140" s="2" t="s">
        <v>2649</v>
      </c>
      <c r="R4140" s="3">
        <v>16450</v>
      </c>
      <c r="S4140" s="3">
        <f>I4140*L4140*R4140</f>
        <v>49350</v>
      </c>
      <c r="T4140" s="2">
        <f>M4140+N4140</f>
        <v>3</v>
      </c>
    </row>
    <row r="4141" spans="1:20" x14ac:dyDescent="0.2">
      <c r="A4141" s="2" t="s">
        <v>6805</v>
      </c>
      <c r="B4141" s="2" t="s">
        <v>2098</v>
      </c>
      <c r="C4141" s="2" t="s">
        <v>89</v>
      </c>
      <c r="D4141" s="2" t="str">
        <f>INDEX(Hotels!$C$2:$C$49,MATCH(C4141,Hotels!$A$2:$A$49,0))</f>
        <v>Kochi</v>
      </c>
      <c r="E4141" s="11">
        <v>46102</v>
      </c>
      <c r="F4141" s="11">
        <v>46159</v>
      </c>
      <c r="G4141" s="11">
        <v>46163</v>
      </c>
      <c r="H4141" s="13">
        <f>DATE(YEAR(F4141),MONTH(F4141),1)</f>
        <v>46143</v>
      </c>
      <c r="I4141" s="2">
        <f>G4141-F4141</f>
        <v>4</v>
      </c>
      <c r="J4141" s="2">
        <f>F4141-E4141</f>
        <v>57</v>
      </c>
      <c r="K4141" s="2" t="s">
        <v>2668</v>
      </c>
      <c r="L4141" s="2">
        <v>1</v>
      </c>
      <c r="M4141" s="2">
        <v>1</v>
      </c>
      <c r="N4141" s="2">
        <v>0</v>
      </c>
      <c r="O4141" s="2" t="s">
        <v>2689</v>
      </c>
      <c r="P4141" s="2" t="s">
        <v>2662</v>
      </c>
      <c r="Q4141" s="2" t="s">
        <v>2649</v>
      </c>
      <c r="R4141" s="3">
        <v>5600</v>
      </c>
      <c r="S4141" s="3">
        <f>I4141*L4141*R4141</f>
        <v>22400</v>
      </c>
      <c r="T4141" s="2">
        <f>M4141+N4141</f>
        <v>1</v>
      </c>
    </row>
    <row r="4142" spans="1:20" x14ac:dyDescent="0.2">
      <c r="A4142" s="2" t="s">
        <v>6806</v>
      </c>
      <c r="B4142" s="2" t="s">
        <v>2262</v>
      </c>
      <c r="C4142" s="2" t="s">
        <v>93</v>
      </c>
      <c r="D4142" s="2" t="str">
        <f>INDEX(Hotels!$C$2:$C$49,MATCH(C4142,Hotels!$A$2:$A$49,0))</f>
        <v>Shimla</v>
      </c>
      <c r="E4142" s="11">
        <v>46102</v>
      </c>
      <c r="F4142" s="11">
        <v>46193</v>
      </c>
      <c r="G4142" s="11">
        <v>46198</v>
      </c>
      <c r="H4142" s="13">
        <f>DATE(YEAR(F4142),MONTH(F4142),1)</f>
        <v>46174</v>
      </c>
      <c r="I4142" s="2">
        <f>G4142-F4142</f>
        <v>5</v>
      </c>
      <c r="J4142" s="2">
        <f>F4142-E4142</f>
        <v>91</v>
      </c>
      <c r="K4142" s="2" t="s">
        <v>2668</v>
      </c>
      <c r="L4142" s="2">
        <v>1</v>
      </c>
      <c r="M4142" s="2">
        <v>2</v>
      </c>
      <c r="N4142" s="2">
        <v>0</v>
      </c>
      <c r="O4142" s="2" t="s">
        <v>2670</v>
      </c>
      <c r="P4142" s="2" t="s">
        <v>2656</v>
      </c>
      <c r="Q4142" s="2" t="s">
        <v>2649</v>
      </c>
      <c r="R4142" s="3">
        <v>5150</v>
      </c>
      <c r="S4142" s="3">
        <f>I4142*L4142*R4142</f>
        <v>25750</v>
      </c>
      <c r="T4142" s="2">
        <f>M4142+N4142</f>
        <v>2</v>
      </c>
    </row>
    <row r="4143" spans="1:20" x14ac:dyDescent="0.2">
      <c r="A4143" s="2" t="s">
        <v>6807</v>
      </c>
      <c r="B4143" s="2" t="s">
        <v>408</v>
      </c>
      <c r="C4143" s="2" t="s">
        <v>112</v>
      </c>
      <c r="D4143" s="2" t="str">
        <f>INDEX(Hotels!$C$2:$C$49,MATCH(C4143,Hotels!$A$2:$A$49,0))</f>
        <v>Rishikesh</v>
      </c>
      <c r="E4143" s="11">
        <v>46103</v>
      </c>
      <c r="F4143" s="11">
        <v>46138</v>
      </c>
      <c r="G4143" s="11">
        <v>46142</v>
      </c>
      <c r="H4143" s="13">
        <f>DATE(YEAR(F4143),MONTH(F4143),1)</f>
        <v>46113</v>
      </c>
      <c r="I4143" s="2">
        <f>G4143-F4143</f>
        <v>4</v>
      </c>
      <c r="J4143" s="2">
        <f>F4143-E4143</f>
        <v>35</v>
      </c>
      <c r="K4143" s="2" t="s">
        <v>2668</v>
      </c>
      <c r="L4143" s="2">
        <v>1</v>
      </c>
      <c r="M4143" s="2">
        <v>2</v>
      </c>
      <c r="N4143" s="2">
        <v>0</v>
      </c>
      <c r="O4143" s="2" t="s">
        <v>2670</v>
      </c>
      <c r="P4143" s="2" t="s">
        <v>2672</v>
      </c>
      <c r="Q4143" s="2" t="s">
        <v>2649</v>
      </c>
      <c r="R4143" s="3">
        <v>5350</v>
      </c>
      <c r="S4143" s="3">
        <f>I4143*L4143*R4143</f>
        <v>21400</v>
      </c>
      <c r="T4143" s="2">
        <f>M4143+N4143</f>
        <v>2</v>
      </c>
    </row>
    <row r="4144" spans="1:20" x14ac:dyDescent="0.2">
      <c r="A4144" s="2" t="s">
        <v>6808</v>
      </c>
      <c r="B4144" s="2" t="s">
        <v>1492</v>
      </c>
      <c r="C4144" s="2" t="s">
        <v>32</v>
      </c>
      <c r="D4144" s="2" t="str">
        <f>INDEX(Hotels!$C$2:$C$49,MATCH(C4144,Hotels!$A$2:$A$49,0))</f>
        <v>Jaipur</v>
      </c>
      <c r="E4144" s="11">
        <v>46103</v>
      </c>
      <c r="F4144" s="11">
        <v>46115</v>
      </c>
      <c r="G4144" s="11">
        <v>46117</v>
      </c>
      <c r="H4144" s="13">
        <f>DATE(YEAR(F4144),MONTH(F4144),1)</f>
        <v>46113</v>
      </c>
      <c r="I4144" s="2">
        <f>G4144-F4144</f>
        <v>2</v>
      </c>
      <c r="J4144" s="2">
        <f>F4144-E4144</f>
        <v>12</v>
      </c>
      <c r="K4144" s="2" t="s">
        <v>2668</v>
      </c>
      <c r="L4144" s="2">
        <v>1</v>
      </c>
      <c r="M4144" s="2">
        <v>1</v>
      </c>
      <c r="N4144" s="2">
        <v>0</v>
      </c>
      <c r="O4144" s="2" t="s">
        <v>2670</v>
      </c>
      <c r="P4144" s="2" t="s">
        <v>2648</v>
      </c>
      <c r="Q4144" s="2" t="s">
        <v>2653</v>
      </c>
      <c r="R4144" s="3">
        <v>5000</v>
      </c>
      <c r="S4144" s="3">
        <f>I4144*L4144*R4144</f>
        <v>10000</v>
      </c>
      <c r="T4144" s="2">
        <f>M4144+N4144</f>
        <v>1</v>
      </c>
    </row>
    <row r="4145" spans="1:20" x14ac:dyDescent="0.2">
      <c r="A4145" s="2" t="s">
        <v>6809</v>
      </c>
      <c r="B4145" s="2" t="s">
        <v>1630</v>
      </c>
      <c r="C4145" s="2" t="s">
        <v>101</v>
      </c>
      <c r="D4145" s="2" t="str">
        <f>INDEX(Hotels!$C$2:$C$49,MATCH(C4145,Hotels!$A$2:$A$49,0))</f>
        <v>Shimla</v>
      </c>
      <c r="E4145" s="11">
        <v>46103</v>
      </c>
      <c r="F4145" s="11">
        <v>46106</v>
      </c>
      <c r="G4145" s="11">
        <v>46108</v>
      </c>
      <c r="H4145" s="13">
        <f>DATE(YEAR(F4145),MONTH(F4145),1)</f>
        <v>46082</v>
      </c>
      <c r="I4145" s="2">
        <f>G4145-F4145</f>
        <v>2</v>
      </c>
      <c r="J4145" s="2">
        <f>F4145-E4145</f>
        <v>3</v>
      </c>
      <c r="K4145" s="2" t="s">
        <v>2646</v>
      </c>
      <c r="L4145" s="2">
        <v>1</v>
      </c>
      <c r="M4145" s="2">
        <v>2</v>
      </c>
      <c r="N4145" s="2">
        <v>0</v>
      </c>
      <c r="O4145" s="2" t="s">
        <v>2689</v>
      </c>
      <c r="P4145" s="2" t="s">
        <v>2652</v>
      </c>
      <c r="Q4145" s="2" t="s">
        <v>2649</v>
      </c>
      <c r="R4145" s="3">
        <v>10000</v>
      </c>
      <c r="S4145" s="3">
        <f>I4145*L4145*R4145</f>
        <v>20000</v>
      </c>
      <c r="T4145" s="2">
        <f>M4145+N4145</f>
        <v>2</v>
      </c>
    </row>
    <row r="4146" spans="1:20" x14ac:dyDescent="0.2">
      <c r="A4146" s="2" t="s">
        <v>6810</v>
      </c>
      <c r="B4146" s="2" t="s">
        <v>2226</v>
      </c>
      <c r="C4146" s="2" t="s">
        <v>69</v>
      </c>
      <c r="D4146" s="2" t="str">
        <f>INDEX(Hotels!$C$2:$C$49,MATCH(C4146,Hotels!$A$2:$A$49,0))</f>
        <v>New Delhi</v>
      </c>
      <c r="E4146" s="11">
        <v>46103</v>
      </c>
      <c r="F4146" s="11">
        <v>46172</v>
      </c>
      <c r="G4146" s="11">
        <v>46177</v>
      </c>
      <c r="H4146" s="13">
        <f>DATE(YEAR(F4146),MONTH(F4146),1)</f>
        <v>46143</v>
      </c>
      <c r="I4146" s="2">
        <f>G4146-F4146</f>
        <v>5</v>
      </c>
      <c r="J4146" s="2">
        <f>F4146-E4146</f>
        <v>69</v>
      </c>
      <c r="K4146" s="2" t="s">
        <v>2655</v>
      </c>
      <c r="L4146" s="2">
        <v>1</v>
      </c>
      <c r="M4146" s="2">
        <v>2</v>
      </c>
      <c r="N4146" s="2">
        <v>0</v>
      </c>
      <c r="O4146" s="2" t="s">
        <v>2647</v>
      </c>
      <c r="P4146" s="2" t="s">
        <v>2648</v>
      </c>
      <c r="Q4146" s="2" t="s">
        <v>2649</v>
      </c>
      <c r="R4146" s="3">
        <v>17800</v>
      </c>
      <c r="S4146" s="3">
        <f>I4146*L4146*R4146</f>
        <v>89000</v>
      </c>
      <c r="T4146" s="2">
        <f>M4146+N4146</f>
        <v>2</v>
      </c>
    </row>
    <row r="4147" spans="1:20" x14ac:dyDescent="0.2">
      <c r="A4147" s="2" t="s">
        <v>6811</v>
      </c>
      <c r="B4147" s="2" t="s">
        <v>2289</v>
      </c>
      <c r="C4147" s="2" t="s">
        <v>125</v>
      </c>
      <c r="D4147" s="2" t="str">
        <f>INDEX(Hotels!$C$2:$C$49,MATCH(C4147,Hotels!$A$2:$A$49,0))</f>
        <v>Varanasi</v>
      </c>
      <c r="E4147" s="11">
        <v>46103</v>
      </c>
      <c r="F4147" s="11">
        <v>46134</v>
      </c>
      <c r="G4147" s="11">
        <v>46138</v>
      </c>
      <c r="H4147" s="13">
        <f>DATE(YEAR(F4147),MONTH(F4147),1)</f>
        <v>46113</v>
      </c>
      <c r="I4147" s="2">
        <f>G4147-F4147</f>
        <v>4</v>
      </c>
      <c r="J4147" s="2">
        <f>F4147-E4147</f>
        <v>31</v>
      </c>
      <c r="K4147" s="2" t="s">
        <v>2646</v>
      </c>
      <c r="L4147" s="2">
        <v>1</v>
      </c>
      <c r="M4147" s="2">
        <v>3</v>
      </c>
      <c r="N4147" s="2">
        <v>1</v>
      </c>
      <c r="O4147" s="2" t="s">
        <v>2689</v>
      </c>
      <c r="P4147" s="2" t="s">
        <v>2656</v>
      </c>
      <c r="Q4147" s="2" t="s">
        <v>2653</v>
      </c>
      <c r="R4147" s="3">
        <v>15450</v>
      </c>
      <c r="S4147" s="3">
        <f>I4147*L4147*R4147</f>
        <v>61800</v>
      </c>
      <c r="T4147" s="2">
        <f>M4147+N4147</f>
        <v>4</v>
      </c>
    </row>
    <row r="4148" spans="1:20" x14ac:dyDescent="0.2">
      <c r="A4148" s="2" t="s">
        <v>6812</v>
      </c>
      <c r="B4148" s="2" t="s">
        <v>558</v>
      </c>
      <c r="C4148" s="2" t="s">
        <v>29</v>
      </c>
      <c r="D4148" s="2" t="str">
        <f>INDEX(Hotels!$C$2:$C$49,MATCH(C4148,Hotels!$A$2:$A$49,0))</f>
        <v>Jaipur</v>
      </c>
      <c r="E4148" s="11">
        <v>46104</v>
      </c>
      <c r="F4148" s="11">
        <v>46165</v>
      </c>
      <c r="G4148" s="11">
        <v>46168</v>
      </c>
      <c r="H4148" s="13">
        <f>DATE(YEAR(F4148),MONTH(F4148),1)</f>
        <v>46143</v>
      </c>
      <c r="I4148" s="2">
        <f>G4148-F4148</f>
        <v>3</v>
      </c>
      <c r="J4148" s="2">
        <f>F4148-E4148</f>
        <v>61</v>
      </c>
      <c r="K4148" s="2" t="s">
        <v>2646</v>
      </c>
      <c r="L4148" s="2">
        <v>1</v>
      </c>
      <c r="M4148" s="2">
        <v>2</v>
      </c>
      <c r="N4148" s="2">
        <v>3</v>
      </c>
      <c r="O4148" s="2" t="s">
        <v>2651</v>
      </c>
      <c r="P4148" s="2" t="s">
        <v>2656</v>
      </c>
      <c r="Q4148" s="2" t="s">
        <v>2649</v>
      </c>
      <c r="R4148" s="3">
        <v>11350</v>
      </c>
      <c r="S4148" s="3">
        <f>I4148*L4148*R4148</f>
        <v>34050</v>
      </c>
      <c r="T4148" s="2">
        <f>M4148+N4148</f>
        <v>5</v>
      </c>
    </row>
    <row r="4149" spans="1:20" x14ac:dyDescent="0.2">
      <c r="A4149" s="2" t="s">
        <v>6813</v>
      </c>
      <c r="B4149" s="2" t="s">
        <v>1035</v>
      </c>
      <c r="C4149" s="2" t="s">
        <v>97</v>
      </c>
      <c r="D4149" s="2" t="str">
        <f>INDEX(Hotels!$C$2:$C$49,MATCH(C4149,Hotels!$A$2:$A$49,0))</f>
        <v>Shimla</v>
      </c>
      <c r="E4149" s="11">
        <v>46104</v>
      </c>
      <c r="F4149" s="11">
        <v>46114</v>
      </c>
      <c r="G4149" s="11">
        <v>46119</v>
      </c>
      <c r="H4149" s="13">
        <f>DATE(YEAR(F4149),MONTH(F4149),1)</f>
        <v>46113</v>
      </c>
      <c r="I4149" s="2">
        <f>G4149-F4149</f>
        <v>5</v>
      </c>
      <c r="J4149" s="2">
        <f>F4149-E4149</f>
        <v>10</v>
      </c>
      <c r="K4149" s="2" t="s">
        <v>2668</v>
      </c>
      <c r="L4149" s="2">
        <v>1</v>
      </c>
      <c r="M4149" s="2">
        <v>2</v>
      </c>
      <c r="N4149" s="2">
        <v>0</v>
      </c>
      <c r="O4149" s="2" t="s">
        <v>2670</v>
      </c>
      <c r="P4149" s="2" t="s">
        <v>2652</v>
      </c>
      <c r="Q4149" s="2" t="s">
        <v>2649</v>
      </c>
      <c r="R4149" s="3">
        <v>11250</v>
      </c>
      <c r="S4149" s="3">
        <f>I4149*L4149*R4149</f>
        <v>56250</v>
      </c>
      <c r="T4149" s="2">
        <f>M4149+N4149</f>
        <v>2</v>
      </c>
    </row>
    <row r="4150" spans="1:20" x14ac:dyDescent="0.2">
      <c r="A4150" s="2" t="s">
        <v>6814</v>
      </c>
      <c r="B4150" s="2" t="s">
        <v>1250</v>
      </c>
      <c r="C4150" s="2" t="s">
        <v>112</v>
      </c>
      <c r="D4150" s="2" t="str">
        <f>INDEX(Hotels!$C$2:$C$49,MATCH(C4150,Hotels!$A$2:$A$49,0))</f>
        <v>Rishikesh</v>
      </c>
      <c r="E4150" s="11">
        <v>46104</v>
      </c>
      <c r="F4150" s="11">
        <v>46225</v>
      </c>
      <c r="G4150" s="11">
        <v>46228</v>
      </c>
      <c r="H4150" s="13">
        <f>DATE(YEAR(F4150),MONTH(F4150),1)</f>
        <v>46204</v>
      </c>
      <c r="I4150" s="2">
        <f>G4150-F4150</f>
        <v>3</v>
      </c>
      <c r="J4150" s="2">
        <f>F4150-E4150</f>
        <v>121</v>
      </c>
      <c r="K4150" s="2" t="s">
        <v>2646</v>
      </c>
      <c r="L4150" s="2">
        <v>1</v>
      </c>
      <c r="M4150" s="2">
        <v>2</v>
      </c>
      <c r="N4150" s="2">
        <v>0</v>
      </c>
      <c r="O4150" s="2" t="s">
        <v>2658</v>
      </c>
      <c r="P4150" s="2" t="s">
        <v>2652</v>
      </c>
      <c r="Q4150" s="2" t="s">
        <v>2649</v>
      </c>
      <c r="R4150" s="3">
        <v>7000</v>
      </c>
      <c r="S4150" s="3">
        <f>I4150*L4150*R4150</f>
        <v>21000</v>
      </c>
      <c r="T4150" s="2">
        <f>M4150+N4150</f>
        <v>2</v>
      </c>
    </row>
    <row r="4151" spans="1:20" x14ac:dyDescent="0.2">
      <c r="A4151" s="2" t="s">
        <v>6815</v>
      </c>
      <c r="B4151" s="2" t="s">
        <v>1983</v>
      </c>
      <c r="C4151" s="2" t="s">
        <v>26</v>
      </c>
      <c r="D4151" s="2" t="str">
        <f>INDEX(Hotels!$C$2:$C$49,MATCH(C4151,Hotels!$A$2:$A$49,0))</f>
        <v>Jaipur</v>
      </c>
      <c r="E4151" s="11">
        <v>46104</v>
      </c>
      <c r="F4151" s="11">
        <v>46127</v>
      </c>
      <c r="G4151" s="11">
        <v>46131</v>
      </c>
      <c r="H4151" s="13">
        <f>DATE(YEAR(F4151),MONTH(F4151),1)</f>
        <v>46113</v>
      </c>
      <c r="I4151" s="2">
        <f>G4151-F4151</f>
        <v>4</v>
      </c>
      <c r="J4151" s="2">
        <f>F4151-E4151</f>
        <v>23</v>
      </c>
      <c r="K4151" s="2" t="s">
        <v>2668</v>
      </c>
      <c r="L4151" s="2">
        <v>1</v>
      </c>
      <c r="M4151" s="2">
        <v>2</v>
      </c>
      <c r="N4151" s="2">
        <v>0</v>
      </c>
      <c r="O4151" s="2" t="s">
        <v>2689</v>
      </c>
      <c r="P4151" s="2" t="s">
        <v>2672</v>
      </c>
      <c r="Q4151" s="2" t="s">
        <v>2649</v>
      </c>
      <c r="R4151" s="3">
        <v>9500</v>
      </c>
      <c r="S4151" s="3">
        <f>I4151*L4151*R4151</f>
        <v>38000</v>
      </c>
      <c r="T4151" s="2">
        <f>M4151+N4151</f>
        <v>2</v>
      </c>
    </row>
    <row r="4152" spans="1:20" x14ac:dyDescent="0.2">
      <c r="A4152" s="2" t="s">
        <v>6816</v>
      </c>
      <c r="B4152" s="2" t="s">
        <v>1988</v>
      </c>
      <c r="C4152" s="2" t="s">
        <v>43</v>
      </c>
      <c r="D4152" s="2" t="str">
        <f>INDEX(Hotels!$C$2:$C$49,MATCH(C4152,Hotels!$A$2:$A$49,0))</f>
        <v>Agra</v>
      </c>
      <c r="E4152" s="11">
        <v>46104</v>
      </c>
      <c r="F4152" s="11">
        <v>46112</v>
      </c>
      <c r="G4152" s="11">
        <v>46117</v>
      </c>
      <c r="H4152" s="13">
        <f>DATE(YEAR(F4152),MONTH(F4152),1)</f>
        <v>46082</v>
      </c>
      <c r="I4152" s="2">
        <f>G4152-F4152</f>
        <v>5</v>
      </c>
      <c r="J4152" s="2">
        <f>F4152-E4152</f>
        <v>8</v>
      </c>
      <c r="K4152" s="2" t="s">
        <v>2668</v>
      </c>
      <c r="L4152" s="2">
        <v>1</v>
      </c>
      <c r="M4152" s="2">
        <v>3</v>
      </c>
      <c r="N4152" s="2">
        <v>0</v>
      </c>
      <c r="O4152" s="2" t="s">
        <v>2670</v>
      </c>
      <c r="P4152" s="2" t="s">
        <v>2652</v>
      </c>
      <c r="Q4152" s="2" t="s">
        <v>2649</v>
      </c>
      <c r="R4152" s="3">
        <v>4800</v>
      </c>
      <c r="S4152" s="3">
        <f>I4152*L4152*R4152</f>
        <v>24000</v>
      </c>
      <c r="T4152" s="2">
        <f>M4152+N4152</f>
        <v>3</v>
      </c>
    </row>
    <row r="4153" spans="1:20" x14ac:dyDescent="0.2">
      <c r="A4153" s="2" t="s">
        <v>6817</v>
      </c>
      <c r="B4153" s="2" t="s">
        <v>2171</v>
      </c>
      <c r="C4153" s="2" t="s">
        <v>19</v>
      </c>
      <c r="D4153" s="2" t="str">
        <f>INDEX(Hotels!$C$2:$C$49,MATCH(C4153,Hotels!$A$2:$A$49,0))</f>
        <v>Goa</v>
      </c>
      <c r="E4153" s="11">
        <v>46104</v>
      </c>
      <c r="F4153" s="11">
        <v>46133</v>
      </c>
      <c r="G4153" s="11">
        <v>46136</v>
      </c>
      <c r="H4153" s="13">
        <f>DATE(YEAR(F4153),MONTH(F4153),1)</f>
        <v>46113</v>
      </c>
      <c r="I4153" s="2">
        <f>G4153-F4153</f>
        <v>3</v>
      </c>
      <c r="J4153" s="2">
        <f>F4153-E4153</f>
        <v>29</v>
      </c>
      <c r="K4153" s="2" t="s">
        <v>2668</v>
      </c>
      <c r="L4153" s="2">
        <v>1</v>
      </c>
      <c r="M4153" s="2">
        <v>1</v>
      </c>
      <c r="N4153" s="2">
        <v>0</v>
      </c>
      <c r="O4153" s="2" t="s">
        <v>2689</v>
      </c>
      <c r="P4153" s="2" t="s">
        <v>2672</v>
      </c>
      <c r="Q4153" s="2" t="s">
        <v>2649</v>
      </c>
      <c r="R4153" s="3">
        <v>5950</v>
      </c>
      <c r="S4153" s="3">
        <f>I4153*L4153*R4153</f>
        <v>17850</v>
      </c>
      <c r="T4153" s="2">
        <f>M4153+N4153</f>
        <v>1</v>
      </c>
    </row>
    <row r="4154" spans="1:20" x14ac:dyDescent="0.2">
      <c r="A4154" s="2" t="s">
        <v>6818</v>
      </c>
      <c r="B4154" s="2" t="s">
        <v>2384</v>
      </c>
      <c r="C4154" s="2" t="s">
        <v>47</v>
      </c>
      <c r="D4154" s="2" t="str">
        <f>INDEX(Hotels!$C$2:$C$49,MATCH(C4154,Hotels!$A$2:$A$49,0))</f>
        <v>Agra</v>
      </c>
      <c r="E4154" s="11">
        <v>46104</v>
      </c>
      <c r="F4154" s="11">
        <v>46165</v>
      </c>
      <c r="G4154" s="11">
        <v>46170</v>
      </c>
      <c r="H4154" s="13">
        <f>DATE(YEAR(F4154),MONTH(F4154),1)</f>
        <v>46143</v>
      </c>
      <c r="I4154" s="2">
        <f>G4154-F4154</f>
        <v>5</v>
      </c>
      <c r="J4154" s="2">
        <f>F4154-E4154</f>
        <v>61</v>
      </c>
      <c r="K4154" s="2" t="s">
        <v>2668</v>
      </c>
      <c r="L4154" s="2">
        <v>1</v>
      </c>
      <c r="M4154" s="2">
        <v>2</v>
      </c>
      <c r="N4154" s="2">
        <v>0</v>
      </c>
      <c r="O4154" s="2" t="s">
        <v>2670</v>
      </c>
      <c r="P4154" s="2" t="s">
        <v>2648</v>
      </c>
      <c r="Q4154" s="2" t="s">
        <v>2649</v>
      </c>
      <c r="R4154" s="3">
        <v>4550</v>
      </c>
      <c r="S4154" s="3">
        <f>I4154*L4154*R4154</f>
        <v>22750</v>
      </c>
      <c r="T4154" s="2">
        <f>M4154+N4154</f>
        <v>2</v>
      </c>
    </row>
    <row r="4155" spans="1:20" x14ac:dyDescent="0.2">
      <c r="A4155" s="2" t="s">
        <v>6819</v>
      </c>
      <c r="B4155" s="2" t="s">
        <v>2522</v>
      </c>
      <c r="C4155" s="2" t="s">
        <v>26</v>
      </c>
      <c r="D4155" s="2" t="str">
        <f>INDEX(Hotels!$C$2:$C$49,MATCH(C4155,Hotels!$A$2:$A$49,0))</f>
        <v>Jaipur</v>
      </c>
      <c r="E4155" s="11">
        <v>46104</v>
      </c>
      <c r="F4155" s="11">
        <v>46114</v>
      </c>
      <c r="G4155" s="11">
        <v>46118</v>
      </c>
      <c r="H4155" s="13">
        <f>DATE(YEAR(F4155),MONTH(F4155),1)</f>
        <v>46113</v>
      </c>
      <c r="I4155" s="2">
        <f>G4155-F4155</f>
        <v>4</v>
      </c>
      <c r="J4155" s="2">
        <f>F4155-E4155</f>
        <v>10</v>
      </c>
      <c r="K4155" s="2" t="s">
        <v>2646</v>
      </c>
      <c r="L4155" s="2">
        <v>3</v>
      </c>
      <c r="M4155" s="2">
        <v>6</v>
      </c>
      <c r="N4155" s="2">
        <v>0</v>
      </c>
      <c r="O4155" s="2" t="s">
        <v>2658</v>
      </c>
      <c r="P4155" s="2" t="s">
        <v>2652</v>
      </c>
      <c r="Q4155" s="2" t="s">
        <v>2649</v>
      </c>
      <c r="R4155" s="3">
        <v>18500</v>
      </c>
      <c r="S4155" s="3">
        <f>I4155*L4155*R4155</f>
        <v>222000</v>
      </c>
      <c r="T4155" s="2">
        <f>M4155+N4155</f>
        <v>6</v>
      </c>
    </row>
    <row r="4156" spans="1:20" x14ac:dyDescent="0.2">
      <c r="A4156" s="2" t="s">
        <v>6820</v>
      </c>
      <c r="B4156" s="2" t="s">
        <v>229</v>
      </c>
      <c r="C4156" s="2" t="s">
        <v>83</v>
      </c>
      <c r="D4156" s="2" t="str">
        <f>INDEX(Hotels!$C$2:$C$49,MATCH(C4156,Hotels!$A$2:$A$49,0))</f>
        <v>Kochi</v>
      </c>
      <c r="E4156" s="11">
        <v>46105</v>
      </c>
      <c r="F4156" s="11">
        <v>46105</v>
      </c>
      <c r="G4156" s="11">
        <v>46106</v>
      </c>
      <c r="H4156" s="13">
        <f>DATE(YEAR(F4156),MONTH(F4156),1)</f>
        <v>46082</v>
      </c>
      <c r="I4156" s="2">
        <f>G4156-F4156</f>
        <v>1</v>
      </c>
      <c r="J4156" s="2">
        <f>F4156-E4156</f>
        <v>0</v>
      </c>
      <c r="K4156" s="2" t="s">
        <v>2655</v>
      </c>
      <c r="L4156" s="2">
        <v>1</v>
      </c>
      <c r="M4156" s="2">
        <v>1</v>
      </c>
      <c r="N4156" s="2">
        <v>0</v>
      </c>
      <c r="O4156" s="2" t="s">
        <v>2732</v>
      </c>
      <c r="P4156" s="2" t="s">
        <v>2662</v>
      </c>
      <c r="Q4156" s="2" t="s">
        <v>2649</v>
      </c>
      <c r="R4156" s="3">
        <v>13750</v>
      </c>
      <c r="S4156" s="3">
        <f>I4156*L4156*R4156</f>
        <v>13750</v>
      </c>
      <c r="T4156" s="2">
        <f>M4156+N4156</f>
        <v>1</v>
      </c>
    </row>
    <row r="4157" spans="1:20" x14ac:dyDescent="0.2">
      <c r="A4157" s="2" t="s">
        <v>6821</v>
      </c>
      <c r="B4157" s="2" t="s">
        <v>699</v>
      </c>
      <c r="C4157" s="2" t="s">
        <v>97</v>
      </c>
      <c r="D4157" s="2" t="str">
        <f>INDEX(Hotels!$C$2:$C$49,MATCH(C4157,Hotels!$A$2:$A$49,0))</f>
        <v>Shimla</v>
      </c>
      <c r="E4157" s="11">
        <v>46105</v>
      </c>
      <c r="F4157" s="11">
        <v>46110</v>
      </c>
      <c r="G4157" s="11">
        <v>46111</v>
      </c>
      <c r="H4157" s="13">
        <f>DATE(YEAR(F4157),MONTH(F4157),1)</f>
        <v>46082</v>
      </c>
      <c r="I4157" s="2">
        <f>G4157-F4157</f>
        <v>1</v>
      </c>
      <c r="J4157" s="2">
        <f>F4157-E4157</f>
        <v>5</v>
      </c>
      <c r="K4157" s="2" t="s">
        <v>2668</v>
      </c>
      <c r="L4157" s="2">
        <v>1</v>
      </c>
      <c r="M4157" s="2">
        <v>1</v>
      </c>
      <c r="N4157" s="2">
        <v>0</v>
      </c>
      <c r="O4157" s="2" t="s">
        <v>2670</v>
      </c>
      <c r="P4157" s="2" t="s">
        <v>2659</v>
      </c>
      <c r="Q4157" s="2" t="s">
        <v>2649</v>
      </c>
      <c r="R4157" s="3">
        <v>8250</v>
      </c>
      <c r="S4157" s="3">
        <f>I4157*L4157*R4157</f>
        <v>8250</v>
      </c>
      <c r="T4157" s="2">
        <f>M4157+N4157</f>
        <v>1</v>
      </c>
    </row>
    <row r="4158" spans="1:20" x14ac:dyDescent="0.2">
      <c r="A4158" s="2" t="s">
        <v>6822</v>
      </c>
      <c r="B4158" s="2" t="s">
        <v>974</v>
      </c>
      <c r="C4158" s="2" t="s">
        <v>43</v>
      </c>
      <c r="D4158" s="2" t="str">
        <f>INDEX(Hotels!$C$2:$C$49,MATCH(C4158,Hotels!$A$2:$A$49,0))</f>
        <v>Agra</v>
      </c>
      <c r="E4158" s="11">
        <v>46105</v>
      </c>
      <c r="F4158" s="11">
        <v>46107</v>
      </c>
      <c r="G4158" s="11">
        <v>46110</v>
      </c>
      <c r="H4158" s="13">
        <f>DATE(YEAR(F4158),MONTH(F4158),1)</f>
        <v>46082</v>
      </c>
      <c r="I4158" s="2">
        <f>G4158-F4158</f>
        <v>3</v>
      </c>
      <c r="J4158" s="2">
        <f>F4158-E4158</f>
        <v>2</v>
      </c>
      <c r="K4158" s="2" t="s">
        <v>2668</v>
      </c>
      <c r="L4158" s="2">
        <v>1</v>
      </c>
      <c r="M4158" s="2">
        <v>2</v>
      </c>
      <c r="N4158" s="2">
        <v>0</v>
      </c>
      <c r="O4158" s="2" t="s">
        <v>2661</v>
      </c>
      <c r="P4158" s="2" t="s">
        <v>2648</v>
      </c>
      <c r="Q4158" s="2" t="s">
        <v>2649</v>
      </c>
      <c r="R4158" s="3">
        <v>4700</v>
      </c>
      <c r="S4158" s="3">
        <f>I4158*L4158*R4158</f>
        <v>14100</v>
      </c>
      <c r="T4158" s="2">
        <f>M4158+N4158</f>
        <v>2</v>
      </c>
    </row>
    <row r="4159" spans="1:20" x14ac:dyDescent="0.2">
      <c r="A4159" s="2" t="s">
        <v>6823</v>
      </c>
      <c r="B4159" s="2" t="s">
        <v>1015</v>
      </c>
      <c r="C4159" s="2" t="s">
        <v>91</v>
      </c>
      <c r="D4159" s="2" t="str">
        <f>INDEX(Hotels!$C$2:$C$49,MATCH(C4159,Hotels!$A$2:$A$49,0))</f>
        <v>Kochi</v>
      </c>
      <c r="E4159" s="11">
        <v>46105</v>
      </c>
      <c r="F4159" s="11">
        <v>46117</v>
      </c>
      <c r="G4159" s="11">
        <v>46119</v>
      </c>
      <c r="H4159" s="13">
        <f>DATE(YEAR(F4159),MONTH(F4159),1)</f>
        <v>46113</v>
      </c>
      <c r="I4159" s="2">
        <f>G4159-F4159</f>
        <v>2</v>
      </c>
      <c r="J4159" s="2">
        <f>F4159-E4159</f>
        <v>12</v>
      </c>
      <c r="K4159" s="2" t="s">
        <v>2668</v>
      </c>
      <c r="L4159" s="2">
        <v>1</v>
      </c>
      <c r="M4159" s="2">
        <v>1</v>
      </c>
      <c r="N4159" s="2">
        <v>0</v>
      </c>
      <c r="O4159" s="2" t="s">
        <v>2670</v>
      </c>
      <c r="P4159" s="2" t="s">
        <v>2652</v>
      </c>
      <c r="Q4159" s="2" t="s">
        <v>2649</v>
      </c>
      <c r="R4159" s="3">
        <v>2850</v>
      </c>
      <c r="S4159" s="3">
        <f>I4159*L4159*R4159</f>
        <v>5700</v>
      </c>
      <c r="T4159" s="2">
        <f>M4159+N4159</f>
        <v>1</v>
      </c>
    </row>
    <row r="4160" spans="1:20" x14ac:dyDescent="0.2">
      <c r="A4160" s="2" t="s">
        <v>6824</v>
      </c>
      <c r="B4160" s="2" t="s">
        <v>1803</v>
      </c>
      <c r="C4160" s="2" t="s">
        <v>127</v>
      </c>
      <c r="D4160" s="2" t="str">
        <f>INDEX(Hotels!$C$2:$C$49,MATCH(C4160,Hotels!$A$2:$A$49,0))</f>
        <v>Varanasi</v>
      </c>
      <c r="E4160" s="11">
        <v>46105</v>
      </c>
      <c r="F4160" s="11">
        <v>46110</v>
      </c>
      <c r="G4160" s="11">
        <v>46115</v>
      </c>
      <c r="H4160" s="13">
        <f>DATE(YEAR(F4160),MONTH(F4160),1)</f>
        <v>46082</v>
      </c>
      <c r="I4160" s="2">
        <f>G4160-F4160</f>
        <v>5</v>
      </c>
      <c r="J4160" s="2">
        <f>F4160-E4160</f>
        <v>5</v>
      </c>
      <c r="K4160" s="2" t="s">
        <v>2655</v>
      </c>
      <c r="L4160" s="2">
        <v>1</v>
      </c>
      <c r="M4160" s="2">
        <v>2</v>
      </c>
      <c r="N4160" s="2">
        <v>0</v>
      </c>
      <c r="O4160" s="2" t="s">
        <v>2689</v>
      </c>
      <c r="P4160" s="2" t="s">
        <v>2648</v>
      </c>
      <c r="Q4160" s="2" t="s">
        <v>2649</v>
      </c>
      <c r="R4160" s="3">
        <v>5600</v>
      </c>
      <c r="S4160" s="3">
        <f>I4160*L4160*R4160</f>
        <v>28000</v>
      </c>
      <c r="T4160" s="2">
        <f>M4160+N4160</f>
        <v>2</v>
      </c>
    </row>
    <row r="4161" spans="1:20" x14ac:dyDescent="0.2">
      <c r="A4161" s="2" t="s">
        <v>6825</v>
      </c>
      <c r="B4161" s="2" t="s">
        <v>2348</v>
      </c>
      <c r="C4161" s="2" t="s">
        <v>108</v>
      </c>
      <c r="D4161" s="2" t="str">
        <f>INDEX(Hotels!$C$2:$C$49,MATCH(C4161,Hotels!$A$2:$A$49,0))</f>
        <v>Manali</v>
      </c>
      <c r="E4161" s="11">
        <v>46105</v>
      </c>
      <c r="F4161" s="11">
        <v>46116</v>
      </c>
      <c r="G4161" s="11">
        <v>46120</v>
      </c>
      <c r="H4161" s="13">
        <f>DATE(YEAR(F4161),MONTH(F4161),1)</f>
        <v>46113</v>
      </c>
      <c r="I4161" s="2">
        <f>G4161-F4161</f>
        <v>4</v>
      </c>
      <c r="J4161" s="2">
        <f>F4161-E4161</f>
        <v>11</v>
      </c>
      <c r="K4161" s="2" t="s">
        <v>2666</v>
      </c>
      <c r="L4161" s="2">
        <v>2</v>
      </c>
      <c r="M4161" s="2">
        <v>4</v>
      </c>
      <c r="N4161" s="2">
        <v>1</v>
      </c>
      <c r="O4161" s="2" t="s">
        <v>2683</v>
      </c>
      <c r="P4161" s="2" t="s">
        <v>2652</v>
      </c>
      <c r="Q4161" s="2" t="s">
        <v>2649</v>
      </c>
      <c r="R4161" s="3">
        <v>29250</v>
      </c>
      <c r="S4161" s="3">
        <f>I4161*L4161*R4161</f>
        <v>234000</v>
      </c>
      <c r="T4161" s="2">
        <f>M4161+N4161</f>
        <v>5</v>
      </c>
    </row>
    <row r="4162" spans="1:20" x14ac:dyDescent="0.2">
      <c r="A4162" s="2" t="s">
        <v>6826</v>
      </c>
      <c r="B4162" s="2" t="s">
        <v>2383</v>
      </c>
      <c r="C4162" s="2" t="s">
        <v>116</v>
      </c>
      <c r="D4162" s="2" t="str">
        <f>INDEX(Hotels!$C$2:$C$49,MATCH(C4162,Hotels!$A$2:$A$49,0))</f>
        <v>Rishikesh</v>
      </c>
      <c r="E4162" s="11">
        <v>46105</v>
      </c>
      <c r="F4162" s="11">
        <v>46147</v>
      </c>
      <c r="G4162" s="11">
        <v>46153</v>
      </c>
      <c r="H4162" s="13">
        <f>DATE(YEAR(F4162),MONTH(F4162),1)</f>
        <v>46143</v>
      </c>
      <c r="I4162" s="2">
        <f>G4162-F4162</f>
        <v>6</v>
      </c>
      <c r="J4162" s="2">
        <f>F4162-E4162</f>
        <v>42</v>
      </c>
      <c r="K4162" s="2" t="s">
        <v>2655</v>
      </c>
      <c r="L4162" s="2">
        <v>1</v>
      </c>
      <c r="M4162" s="2">
        <v>2</v>
      </c>
      <c r="N4162" s="2">
        <v>1</v>
      </c>
      <c r="O4162" s="2" t="s">
        <v>2658</v>
      </c>
      <c r="P4162" s="2" t="s">
        <v>2656</v>
      </c>
      <c r="Q4162" s="2" t="s">
        <v>2649</v>
      </c>
      <c r="R4162" s="3">
        <v>5850</v>
      </c>
      <c r="S4162" s="3">
        <f>I4162*L4162*R4162</f>
        <v>35100</v>
      </c>
      <c r="T4162" s="2">
        <f>M4162+N4162</f>
        <v>3</v>
      </c>
    </row>
    <row r="4163" spans="1:20" x14ac:dyDescent="0.2">
      <c r="A4163" s="2" t="s">
        <v>6827</v>
      </c>
      <c r="B4163" s="2" t="s">
        <v>848</v>
      </c>
      <c r="C4163" s="2" t="s">
        <v>120</v>
      </c>
      <c r="D4163" s="2" t="str">
        <f>INDEX(Hotels!$C$2:$C$49,MATCH(C4163,Hotels!$A$2:$A$49,0))</f>
        <v>Rishikesh</v>
      </c>
      <c r="E4163" s="11">
        <v>46106</v>
      </c>
      <c r="F4163" s="11">
        <v>46108</v>
      </c>
      <c r="G4163" s="11">
        <v>46109</v>
      </c>
      <c r="H4163" s="13">
        <f>DATE(YEAR(F4163),MONTH(F4163),1)</f>
        <v>46082</v>
      </c>
      <c r="I4163" s="2">
        <f>G4163-F4163</f>
        <v>1</v>
      </c>
      <c r="J4163" s="2">
        <f>F4163-E4163</f>
        <v>2</v>
      </c>
      <c r="K4163" s="2" t="s">
        <v>2668</v>
      </c>
      <c r="L4163" s="2">
        <v>1</v>
      </c>
      <c r="M4163" s="2">
        <v>1</v>
      </c>
      <c r="N4163" s="2">
        <v>0</v>
      </c>
      <c r="O4163" s="2" t="s">
        <v>2732</v>
      </c>
      <c r="P4163" s="2" t="s">
        <v>2652</v>
      </c>
      <c r="Q4163" s="2" t="s">
        <v>2653</v>
      </c>
      <c r="R4163" s="3">
        <v>3200</v>
      </c>
      <c r="S4163" s="3">
        <f>I4163*L4163*R4163</f>
        <v>3200</v>
      </c>
      <c r="T4163" s="2">
        <f>M4163+N4163</f>
        <v>1</v>
      </c>
    </row>
    <row r="4164" spans="1:20" x14ac:dyDescent="0.2">
      <c r="A4164" s="2" t="s">
        <v>6828</v>
      </c>
      <c r="B4164" s="2" t="s">
        <v>935</v>
      </c>
      <c r="C4164" s="2" t="s">
        <v>43</v>
      </c>
      <c r="D4164" s="2" t="str">
        <f>INDEX(Hotels!$C$2:$C$49,MATCH(C4164,Hotels!$A$2:$A$49,0))</f>
        <v>Agra</v>
      </c>
      <c r="E4164" s="11">
        <v>46106</v>
      </c>
      <c r="F4164" s="11">
        <v>46117</v>
      </c>
      <c r="G4164" s="11">
        <v>46120</v>
      </c>
      <c r="H4164" s="13">
        <f>DATE(YEAR(F4164),MONTH(F4164),1)</f>
        <v>46113</v>
      </c>
      <c r="I4164" s="2">
        <f>G4164-F4164</f>
        <v>3</v>
      </c>
      <c r="J4164" s="2">
        <f>F4164-E4164</f>
        <v>11</v>
      </c>
      <c r="K4164" s="2" t="s">
        <v>2666</v>
      </c>
      <c r="L4164" s="2">
        <v>1</v>
      </c>
      <c r="M4164" s="2">
        <v>2</v>
      </c>
      <c r="N4164" s="2">
        <v>0</v>
      </c>
      <c r="O4164" s="2" t="s">
        <v>2670</v>
      </c>
      <c r="P4164" s="2" t="s">
        <v>2656</v>
      </c>
      <c r="Q4164" s="2" t="s">
        <v>2653</v>
      </c>
      <c r="R4164" s="3">
        <v>11200</v>
      </c>
      <c r="S4164" s="3">
        <f>I4164*L4164*R4164</f>
        <v>33600</v>
      </c>
      <c r="T4164" s="2">
        <f>M4164+N4164</f>
        <v>2</v>
      </c>
    </row>
    <row r="4165" spans="1:20" x14ac:dyDescent="0.2">
      <c r="A4165" s="2" t="s">
        <v>6829</v>
      </c>
      <c r="B4165" s="2" t="s">
        <v>1055</v>
      </c>
      <c r="C4165" s="2" t="s">
        <v>51</v>
      </c>
      <c r="D4165" s="2" t="str">
        <f>INDEX(Hotels!$C$2:$C$49,MATCH(C4165,Hotels!$A$2:$A$49,0))</f>
        <v>Agra</v>
      </c>
      <c r="E4165" s="11">
        <v>46106</v>
      </c>
      <c r="F4165" s="11">
        <v>46114</v>
      </c>
      <c r="G4165" s="11">
        <v>46117</v>
      </c>
      <c r="H4165" s="13">
        <f>DATE(YEAR(F4165),MONTH(F4165),1)</f>
        <v>46113</v>
      </c>
      <c r="I4165" s="2">
        <f>G4165-F4165</f>
        <v>3</v>
      </c>
      <c r="J4165" s="2">
        <f>F4165-E4165</f>
        <v>8</v>
      </c>
      <c r="K4165" s="2" t="s">
        <v>2646</v>
      </c>
      <c r="L4165" s="2">
        <v>1</v>
      </c>
      <c r="M4165" s="2">
        <v>2</v>
      </c>
      <c r="N4165" s="2">
        <v>0</v>
      </c>
      <c r="O4165" s="2" t="s">
        <v>2683</v>
      </c>
      <c r="P4165" s="2" t="s">
        <v>2648</v>
      </c>
      <c r="Q4165" s="2" t="s">
        <v>2649</v>
      </c>
      <c r="R4165" s="3">
        <v>14350</v>
      </c>
      <c r="S4165" s="3">
        <f>I4165*L4165*R4165</f>
        <v>43050</v>
      </c>
      <c r="T4165" s="2">
        <f>M4165+N4165</f>
        <v>2</v>
      </c>
    </row>
    <row r="4166" spans="1:20" x14ac:dyDescent="0.2">
      <c r="A4166" s="2" t="s">
        <v>6830</v>
      </c>
      <c r="B4166" s="2" t="s">
        <v>1278</v>
      </c>
      <c r="C4166" s="2" t="s">
        <v>26</v>
      </c>
      <c r="D4166" s="2" t="str">
        <f>INDEX(Hotels!$C$2:$C$49,MATCH(C4166,Hotels!$A$2:$A$49,0))</f>
        <v>Jaipur</v>
      </c>
      <c r="E4166" s="11">
        <v>46106</v>
      </c>
      <c r="F4166" s="11">
        <v>46147</v>
      </c>
      <c r="G4166" s="11">
        <v>46150</v>
      </c>
      <c r="H4166" s="13">
        <f>DATE(YEAR(F4166),MONTH(F4166),1)</f>
        <v>46143</v>
      </c>
      <c r="I4166" s="2">
        <f>G4166-F4166</f>
        <v>3</v>
      </c>
      <c r="J4166" s="2">
        <f>F4166-E4166</f>
        <v>41</v>
      </c>
      <c r="K4166" s="2" t="s">
        <v>2668</v>
      </c>
      <c r="L4166" s="2">
        <v>1</v>
      </c>
      <c r="M4166" s="2">
        <v>2</v>
      </c>
      <c r="N4166" s="2">
        <v>0</v>
      </c>
      <c r="O4166" s="2" t="s">
        <v>2647</v>
      </c>
      <c r="P4166" s="2" t="s">
        <v>2659</v>
      </c>
      <c r="Q4166" s="2" t="s">
        <v>2649</v>
      </c>
      <c r="R4166" s="3">
        <v>10450</v>
      </c>
      <c r="S4166" s="3">
        <f>I4166*L4166*R4166</f>
        <v>31350</v>
      </c>
      <c r="T4166" s="2">
        <f>M4166+N4166</f>
        <v>2</v>
      </c>
    </row>
    <row r="4167" spans="1:20" x14ac:dyDescent="0.2">
      <c r="A4167" s="2" t="s">
        <v>6831</v>
      </c>
      <c r="B4167" s="2" t="s">
        <v>1841</v>
      </c>
      <c r="C4167" s="2" t="s">
        <v>89</v>
      </c>
      <c r="D4167" s="2" t="str">
        <f>INDEX(Hotels!$C$2:$C$49,MATCH(C4167,Hotels!$A$2:$A$49,0))</f>
        <v>Kochi</v>
      </c>
      <c r="E4167" s="11">
        <v>46106</v>
      </c>
      <c r="F4167" s="11">
        <v>46152</v>
      </c>
      <c r="G4167" s="11">
        <v>46154</v>
      </c>
      <c r="H4167" s="13">
        <f>DATE(YEAR(F4167),MONTH(F4167),1)</f>
        <v>46143</v>
      </c>
      <c r="I4167" s="2">
        <f>G4167-F4167</f>
        <v>2</v>
      </c>
      <c r="J4167" s="2">
        <f>F4167-E4167</f>
        <v>46</v>
      </c>
      <c r="K4167" s="2" t="s">
        <v>2668</v>
      </c>
      <c r="L4167" s="2">
        <v>1</v>
      </c>
      <c r="M4167" s="2">
        <v>1</v>
      </c>
      <c r="N4167" s="2">
        <v>0</v>
      </c>
      <c r="O4167" s="2" t="s">
        <v>2732</v>
      </c>
      <c r="P4167" s="2" t="s">
        <v>2662</v>
      </c>
      <c r="Q4167" s="2" t="s">
        <v>2649</v>
      </c>
      <c r="R4167" s="3">
        <v>5750</v>
      </c>
      <c r="S4167" s="3">
        <f>I4167*L4167*R4167</f>
        <v>11500</v>
      </c>
      <c r="T4167" s="2">
        <f>M4167+N4167</f>
        <v>1</v>
      </c>
    </row>
    <row r="4168" spans="1:20" x14ac:dyDescent="0.2">
      <c r="A4168" s="2" t="s">
        <v>6832</v>
      </c>
      <c r="B4168" s="2" t="s">
        <v>1904</v>
      </c>
      <c r="C4168" s="2" t="s">
        <v>87</v>
      </c>
      <c r="D4168" s="2" t="str">
        <f>INDEX(Hotels!$C$2:$C$49,MATCH(C4168,Hotels!$A$2:$A$49,0))</f>
        <v>Kochi</v>
      </c>
      <c r="E4168" s="11">
        <v>46106</v>
      </c>
      <c r="F4168" s="11">
        <v>46113</v>
      </c>
      <c r="G4168" s="11">
        <v>46115</v>
      </c>
      <c r="H4168" s="13">
        <f>DATE(YEAR(F4168),MONTH(F4168),1)</f>
        <v>46113</v>
      </c>
      <c r="I4168" s="2">
        <f>G4168-F4168</f>
        <v>2</v>
      </c>
      <c r="J4168" s="2">
        <f>F4168-E4168</f>
        <v>7</v>
      </c>
      <c r="K4168" s="2" t="s">
        <v>2668</v>
      </c>
      <c r="L4168" s="2">
        <v>1</v>
      </c>
      <c r="M4168" s="2">
        <v>2</v>
      </c>
      <c r="N4168" s="2">
        <v>0</v>
      </c>
      <c r="O4168" s="2" t="s">
        <v>2689</v>
      </c>
      <c r="P4168" s="2" t="s">
        <v>2652</v>
      </c>
      <c r="Q4168" s="2" t="s">
        <v>2649</v>
      </c>
      <c r="R4168" s="3">
        <v>4950</v>
      </c>
      <c r="S4168" s="3">
        <f>I4168*L4168*R4168</f>
        <v>9900</v>
      </c>
      <c r="T4168" s="2">
        <f>M4168+N4168</f>
        <v>2</v>
      </c>
    </row>
    <row r="4169" spans="1:20" x14ac:dyDescent="0.2">
      <c r="A4169" s="2" t="s">
        <v>6833</v>
      </c>
      <c r="B4169" s="2" t="s">
        <v>2175</v>
      </c>
      <c r="C4169" s="2" t="s">
        <v>57</v>
      </c>
      <c r="D4169" s="2" t="str">
        <f>INDEX(Hotels!$C$2:$C$49,MATCH(C4169,Hotels!$A$2:$A$49,0))</f>
        <v>Mumbai</v>
      </c>
      <c r="E4169" s="11">
        <v>46106</v>
      </c>
      <c r="F4169" s="11">
        <v>46106</v>
      </c>
      <c r="G4169" s="11">
        <v>46111</v>
      </c>
      <c r="H4169" s="13">
        <f>DATE(YEAR(F4169),MONTH(F4169),1)</f>
        <v>46082</v>
      </c>
      <c r="I4169" s="2">
        <f>G4169-F4169</f>
        <v>5</v>
      </c>
      <c r="J4169" s="2">
        <f>F4169-E4169</f>
        <v>0</v>
      </c>
      <c r="K4169" s="2" t="s">
        <v>2668</v>
      </c>
      <c r="L4169" s="2">
        <v>2</v>
      </c>
      <c r="M4169" s="2">
        <v>4</v>
      </c>
      <c r="N4169" s="2">
        <v>2</v>
      </c>
      <c r="O4169" s="2" t="s">
        <v>2670</v>
      </c>
      <c r="P4169" s="2" t="s">
        <v>2648</v>
      </c>
      <c r="Q4169" s="2" t="s">
        <v>2649</v>
      </c>
      <c r="R4169" s="3">
        <v>7000</v>
      </c>
      <c r="S4169" s="3">
        <f>I4169*L4169*R4169</f>
        <v>70000</v>
      </c>
      <c r="T4169" s="2">
        <f>M4169+N4169</f>
        <v>6</v>
      </c>
    </row>
    <row r="4170" spans="1:20" x14ac:dyDescent="0.2">
      <c r="A4170" s="2" t="s">
        <v>6834</v>
      </c>
      <c r="B4170" s="2" t="s">
        <v>2186</v>
      </c>
      <c r="C4170" s="2" t="s">
        <v>37</v>
      </c>
      <c r="D4170" s="2" t="str">
        <f>INDEX(Hotels!$C$2:$C$49,MATCH(C4170,Hotels!$A$2:$A$49,0))</f>
        <v>Udaipur</v>
      </c>
      <c r="E4170" s="11">
        <v>46106</v>
      </c>
      <c r="F4170" s="11">
        <v>46110</v>
      </c>
      <c r="G4170" s="11">
        <v>46114</v>
      </c>
      <c r="H4170" s="13">
        <f>DATE(YEAR(F4170),MONTH(F4170),1)</f>
        <v>46082</v>
      </c>
      <c r="I4170" s="2">
        <f>G4170-F4170</f>
        <v>4</v>
      </c>
      <c r="J4170" s="2">
        <f>F4170-E4170</f>
        <v>4</v>
      </c>
      <c r="K4170" s="2" t="s">
        <v>2655</v>
      </c>
      <c r="L4170" s="2">
        <v>1</v>
      </c>
      <c r="M4170" s="2">
        <v>2</v>
      </c>
      <c r="N4170" s="2">
        <v>0</v>
      </c>
      <c r="O4170" s="2" t="s">
        <v>2658</v>
      </c>
      <c r="P4170" s="2" t="s">
        <v>2662</v>
      </c>
      <c r="Q4170" s="2" t="s">
        <v>2649</v>
      </c>
      <c r="R4170" s="3">
        <v>17600</v>
      </c>
      <c r="S4170" s="3">
        <f>I4170*L4170*R4170</f>
        <v>70400</v>
      </c>
      <c r="T4170" s="2">
        <f>M4170+N4170</f>
        <v>2</v>
      </c>
    </row>
    <row r="4171" spans="1:20" x14ac:dyDescent="0.2">
      <c r="A4171" s="2" t="s">
        <v>6835</v>
      </c>
      <c r="B4171" s="2" t="s">
        <v>2262</v>
      </c>
      <c r="C4171" s="2" t="s">
        <v>87</v>
      </c>
      <c r="D4171" s="2" t="str">
        <f>INDEX(Hotels!$C$2:$C$49,MATCH(C4171,Hotels!$A$2:$A$49,0))</f>
        <v>Kochi</v>
      </c>
      <c r="E4171" s="11">
        <v>46106</v>
      </c>
      <c r="F4171" s="11">
        <v>46120</v>
      </c>
      <c r="G4171" s="11">
        <v>46123</v>
      </c>
      <c r="H4171" s="13">
        <f>DATE(YEAR(F4171),MONTH(F4171),1)</f>
        <v>46113</v>
      </c>
      <c r="I4171" s="2">
        <f>G4171-F4171</f>
        <v>3</v>
      </c>
      <c r="J4171" s="2">
        <f>F4171-E4171</f>
        <v>14</v>
      </c>
      <c r="K4171" s="2" t="s">
        <v>2646</v>
      </c>
      <c r="L4171" s="2">
        <v>1</v>
      </c>
      <c r="M4171" s="2">
        <v>1</v>
      </c>
      <c r="N4171" s="2">
        <v>0</v>
      </c>
      <c r="O4171" s="2" t="s">
        <v>2683</v>
      </c>
      <c r="P4171" s="2" t="s">
        <v>2656</v>
      </c>
      <c r="Q4171" s="2" t="s">
        <v>2653</v>
      </c>
      <c r="R4171" s="3">
        <v>9650</v>
      </c>
      <c r="S4171" s="3">
        <f>I4171*L4171*R4171</f>
        <v>28950</v>
      </c>
      <c r="T4171" s="2">
        <f>M4171+N4171</f>
        <v>1</v>
      </c>
    </row>
    <row r="4172" spans="1:20" x14ac:dyDescent="0.2">
      <c r="A4172" s="2" t="s">
        <v>6836</v>
      </c>
      <c r="B4172" s="2" t="s">
        <v>2388</v>
      </c>
      <c r="C4172" s="2" t="s">
        <v>103</v>
      </c>
      <c r="D4172" s="2" t="str">
        <f>INDEX(Hotels!$C$2:$C$49,MATCH(C4172,Hotels!$A$2:$A$49,0))</f>
        <v>Manali</v>
      </c>
      <c r="E4172" s="11">
        <v>46106</v>
      </c>
      <c r="F4172" s="11">
        <v>46124</v>
      </c>
      <c r="G4172" s="11">
        <v>46127</v>
      </c>
      <c r="H4172" s="13">
        <f>DATE(YEAR(F4172),MONTH(F4172),1)</f>
        <v>46113</v>
      </c>
      <c r="I4172" s="2">
        <f>G4172-F4172</f>
        <v>3</v>
      </c>
      <c r="J4172" s="2">
        <f>F4172-E4172</f>
        <v>18</v>
      </c>
      <c r="K4172" s="2" t="s">
        <v>2668</v>
      </c>
      <c r="L4172" s="2">
        <v>1</v>
      </c>
      <c r="M4172" s="2">
        <v>1</v>
      </c>
      <c r="N4172" s="2">
        <v>0</v>
      </c>
      <c r="O4172" s="2" t="s">
        <v>2689</v>
      </c>
      <c r="P4172" s="2" t="s">
        <v>2652</v>
      </c>
      <c r="Q4172" s="2" t="s">
        <v>2649</v>
      </c>
      <c r="R4172" s="3">
        <v>3950</v>
      </c>
      <c r="S4172" s="3">
        <f>I4172*L4172*R4172</f>
        <v>11850</v>
      </c>
      <c r="T4172" s="2">
        <f>M4172+N4172</f>
        <v>1</v>
      </c>
    </row>
    <row r="4173" spans="1:20" x14ac:dyDescent="0.2">
      <c r="A4173" s="2" t="s">
        <v>6837</v>
      </c>
      <c r="B4173" s="2" t="s">
        <v>2456</v>
      </c>
      <c r="C4173" s="2" t="s">
        <v>81</v>
      </c>
      <c r="D4173" s="2" t="str">
        <f>INDEX(Hotels!$C$2:$C$49,MATCH(C4173,Hotels!$A$2:$A$49,0))</f>
        <v>Bengaluru</v>
      </c>
      <c r="E4173" s="11">
        <v>46106</v>
      </c>
      <c r="F4173" s="11">
        <v>46167</v>
      </c>
      <c r="G4173" s="11">
        <v>46170</v>
      </c>
      <c r="H4173" s="13">
        <f>DATE(YEAR(F4173),MONTH(F4173),1)</f>
        <v>46143</v>
      </c>
      <c r="I4173" s="2">
        <f>G4173-F4173</f>
        <v>3</v>
      </c>
      <c r="J4173" s="2">
        <f>F4173-E4173</f>
        <v>61</v>
      </c>
      <c r="K4173" s="2" t="s">
        <v>2655</v>
      </c>
      <c r="L4173" s="2">
        <v>1</v>
      </c>
      <c r="M4173" s="2">
        <v>2</v>
      </c>
      <c r="N4173" s="2">
        <v>0</v>
      </c>
      <c r="O4173" s="2" t="s">
        <v>2651</v>
      </c>
      <c r="P4173" s="2" t="s">
        <v>2662</v>
      </c>
      <c r="Q4173" s="2" t="s">
        <v>2653</v>
      </c>
      <c r="R4173" s="3">
        <v>16900</v>
      </c>
      <c r="S4173" s="3">
        <f>I4173*L4173*R4173</f>
        <v>50700</v>
      </c>
      <c r="T4173" s="2">
        <f>M4173+N4173</f>
        <v>2</v>
      </c>
    </row>
    <row r="4174" spans="1:20" x14ac:dyDescent="0.2">
      <c r="A4174" s="2" t="s">
        <v>6838</v>
      </c>
      <c r="B4174" s="2" t="s">
        <v>512</v>
      </c>
      <c r="C4174" s="2" t="s">
        <v>43</v>
      </c>
      <c r="D4174" s="2" t="str">
        <f>INDEX(Hotels!$C$2:$C$49,MATCH(C4174,Hotels!$A$2:$A$49,0))</f>
        <v>Agra</v>
      </c>
      <c r="E4174" s="11">
        <v>46107</v>
      </c>
      <c r="F4174" s="11">
        <v>46192</v>
      </c>
      <c r="G4174" s="11">
        <v>46194</v>
      </c>
      <c r="H4174" s="13">
        <f>DATE(YEAR(F4174),MONTH(F4174),1)</f>
        <v>46174</v>
      </c>
      <c r="I4174" s="2">
        <f>G4174-F4174</f>
        <v>2</v>
      </c>
      <c r="J4174" s="2">
        <f>F4174-E4174</f>
        <v>85</v>
      </c>
      <c r="K4174" s="2" t="s">
        <v>2655</v>
      </c>
      <c r="L4174" s="2">
        <v>1</v>
      </c>
      <c r="M4174" s="2">
        <v>2</v>
      </c>
      <c r="N4174" s="2">
        <v>0</v>
      </c>
      <c r="O4174" s="2" t="s">
        <v>2683</v>
      </c>
      <c r="P4174" s="2" t="s">
        <v>2656</v>
      </c>
      <c r="Q4174" s="2" t="s">
        <v>2649</v>
      </c>
      <c r="R4174" s="3">
        <v>4200</v>
      </c>
      <c r="S4174" s="3">
        <f>I4174*L4174*R4174</f>
        <v>8400</v>
      </c>
      <c r="T4174" s="2">
        <f>M4174+N4174</f>
        <v>2</v>
      </c>
    </row>
    <row r="4175" spans="1:20" x14ac:dyDescent="0.2">
      <c r="A4175" s="2" t="s">
        <v>6839</v>
      </c>
      <c r="B4175" s="2" t="s">
        <v>722</v>
      </c>
      <c r="C4175" s="2" t="s">
        <v>116</v>
      </c>
      <c r="D4175" s="2" t="str">
        <f>INDEX(Hotels!$C$2:$C$49,MATCH(C4175,Hotels!$A$2:$A$49,0))</f>
        <v>Rishikesh</v>
      </c>
      <c r="E4175" s="11">
        <v>46107</v>
      </c>
      <c r="F4175" s="11">
        <v>46125</v>
      </c>
      <c r="G4175" s="11">
        <v>46131</v>
      </c>
      <c r="H4175" s="13">
        <f>DATE(YEAR(F4175),MONTH(F4175),1)</f>
        <v>46113</v>
      </c>
      <c r="I4175" s="2">
        <f>G4175-F4175</f>
        <v>6</v>
      </c>
      <c r="J4175" s="2">
        <f>F4175-E4175</f>
        <v>18</v>
      </c>
      <c r="K4175" s="2" t="s">
        <v>2655</v>
      </c>
      <c r="L4175" s="2">
        <v>1</v>
      </c>
      <c r="M4175" s="2">
        <v>2</v>
      </c>
      <c r="N4175" s="2">
        <v>3</v>
      </c>
      <c r="O4175" s="2" t="s">
        <v>2658</v>
      </c>
      <c r="P4175" s="2" t="s">
        <v>2652</v>
      </c>
      <c r="Q4175" s="2" t="s">
        <v>2649</v>
      </c>
      <c r="R4175" s="3">
        <v>5700</v>
      </c>
      <c r="S4175" s="3">
        <f>I4175*L4175*R4175</f>
        <v>34200</v>
      </c>
      <c r="T4175" s="2">
        <f>M4175+N4175</f>
        <v>5</v>
      </c>
    </row>
    <row r="4176" spans="1:20" x14ac:dyDescent="0.2">
      <c r="A4176" s="2" t="s">
        <v>6840</v>
      </c>
      <c r="B4176" s="2" t="s">
        <v>732</v>
      </c>
      <c r="C4176" s="2" t="s">
        <v>53</v>
      </c>
      <c r="D4176" s="2" t="str">
        <f>INDEX(Hotels!$C$2:$C$49,MATCH(C4176,Hotels!$A$2:$A$49,0))</f>
        <v>Mumbai</v>
      </c>
      <c r="E4176" s="11">
        <v>46107</v>
      </c>
      <c r="F4176" s="11">
        <v>46137</v>
      </c>
      <c r="G4176" s="11">
        <v>46141</v>
      </c>
      <c r="H4176" s="13">
        <f>DATE(YEAR(F4176),MONTH(F4176),1)</f>
        <v>46113</v>
      </c>
      <c r="I4176" s="2">
        <f>G4176-F4176</f>
        <v>4</v>
      </c>
      <c r="J4176" s="2">
        <f>F4176-E4176</f>
        <v>30</v>
      </c>
      <c r="K4176" s="2" t="s">
        <v>2668</v>
      </c>
      <c r="L4176" s="2">
        <v>1</v>
      </c>
      <c r="M4176" s="2">
        <v>2</v>
      </c>
      <c r="N4176" s="2">
        <v>0</v>
      </c>
      <c r="O4176" s="2" t="s">
        <v>2670</v>
      </c>
      <c r="P4176" s="2" t="s">
        <v>2656</v>
      </c>
      <c r="Q4176" s="2" t="s">
        <v>2653</v>
      </c>
      <c r="R4176" s="3">
        <v>8000</v>
      </c>
      <c r="S4176" s="3">
        <f>I4176*L4176*R4176</f>
        <v>32000</v>
      </c>
      <c r="T4176" s="2">
        <f>M4176+N4176</f>
        <v>2</v>
      </c>
    </row>
    <row r="4177" spans="1:20" x14ac:dyDescent="0.2">
      <c r="A4177" s="2" t="s">
        <v>6841</v>
      </c>
      <c r="B4177" s="2" t="s">
        <v>974</v>
      </c>
      <c r="C4177" s="2" t="s">
        <v>53</v>
      </c>
      <c r="D4177" s="2" t="str">
        <f>INDEX(Hotels!$C$2:$C$49,MATCH(C4177,Hotels!$A$2:$A$49,0))</f>
        <v>Mumbai</v>
      </c>
      <c r="E4177" s="11">
        <v>46107</v>
      </c>
      <c r="F4177" s="11">
        <v>46115</v>
      </c>
      <c r="G4177" s="11">
        <v>46118</v>
      </c>
      <c r="H4177" s="13">
        <f>DATE(YEAR(F4177),MONTH(F4177),1)</f>
        <v>46113</v>
      </c>
      <c r="I4177" s="2">
        <f>G4177-F4177</f>
        <v>3</v>
      </c>
      <c r="J4177" s="2">
        <f>F4177-E4177</f>
        <v>8</v>
      </c>
      <c r="K4177" s="2" t="s">
        <v>2646</v>
      </c>
      <c r="L4177" s="2">
        <v>1</v>
      </c>
      <c r="M4177" s="2">
        <v>1</v>
      </c>
      <c r="N4177" s="2">
        <v>0</v>
      </c>
      <c r="O4177" s="2" t="s">
        <v>2732</v>
      </c>
      <c r="P4177" s="2" t="s">
        <v>2656</v>
      </c>
      <c r="Q4177" s="2" t="s">
        <v>2649</v>
      </c>
      <c r="R4177" s="3">
        <v>15200</v>
      </c>
      <c r="S4177" s="3">
        <f>I4177*L4177*R4177</f>
        <v>45600</v>
      </c>
      <c r="T4177" s="2">
        <f>M4177+N4177</f>
        <v>1</v>
      </c>
    </row>
    <row r="4178" spans="1:20" x14ac:dyDescent="0.2">
      <c r="A4178" s="2" t="s">
        <v>6842</v>
      </c>
      <c r="B4178" s="2" t="s">
        <v>1268</v>
      </c>
      <c r="C4178" s="2" t="s">
        <v>37</v>
      </c>
      <c r="D4178" s="2" t="str">
        <f>INDEX(Hotels!$C$2:$C$49,MATCH(C4178,Hotels!$A$2:$A$49,0))</f>
        <v>Udaipur</v>
      </c>
      <c r="E4178" s="11">
        <v>46107</v>
      </c>
      <c r="F4178" s="11">
        <v>46229</v>
      </c>
      <c r="G4178" s="11">
        <v>46231</v>
      </c>
      <c r="H4178" s="13">
        <f>DATE(YEAR(F4178),MONTH(F4178),1)</f>
        <v>46204</v>
      </c>
      <c r="I4178" s="2">
        <f>G4178-F4178</f>
        <v>2</v>
      </c>
      <c r="J4178" s="2">
        <f>F4178-E4178</f>
        <v>122</v>
      </c>
      <c r="K4178" s="2" t="s">
        <v>2668</v>
      </c>
      <c r="L4178" s="2">
        <v>1</v>
      </c>
      <c r="M4178" s="2">
        <v>2</v>
      </c>
      <c r="N4178" s="2">
        <v>0</v>
      </c>
      <c r="O4178" s="2" t="s">
        <v>2683</v>
      </c>
      <c r="P4178" s="2" t="s">
        <v>2648</v>
      </c>
      <c r="Q4178" s="2" t="s">
        <v>2649</v>
      </c>
      <c r="R4178" s="3">
        <v>9950</v>
      </c>
      <c r="S4178" s="3">
        <f>I4178*L4178*R4178</f>
        <v>19900</v>
      </c>
      <c r="T4178" s="2">
        <f>M4178+N4178</f>
        <v>2</v>
      </c>
    </row>
    <row r="4179" spans="1:20" x14ac:dyDescent="0.2">
      <c r="A4179" s="2" t="s">
        <v>6843</v>
      </c>
      <c r="B4179" s="2" t="s">
        <v>2101</v>
      </c>
      <c r="C4179" s="2" t="s">
        <v>81</v>
      </c>
      <c r="D4179" s="2" t="str">
        <f>INDEX(Hotels!$C$2:$C$49,MATCH(C4179,Hotels!$A$2:$A$49,0))</f>
        <v>Bengaluru</v>
      </c>
      <c r="E4179" s="11">
        <v>46107</v>
      </c>
      <c r="F4179" s="11">
        <v>46136</v>
      </c>
      <c r="G4179" s="11">
        <v>46138</v>
      </c>
      <c r="H4179" s="13">
        <f>DATE(YEAR(F4179),MONTH(F4179),1)</f>
        <v>46113</v>
      </c>
      <c r="I4179" s="2">
        <f>G4179-F4179</f>
        <v>2</v>
      </c>
      <c r="J4179" s="2">
        <f>F4179-E4179</f>
        <v>29</v>
      </c>
      <c r="K4179" s="2" t="s">
        <v>2668</v>
      </c>
      <c r="L4179" s="2">
        <v>1</v>
      </c>
      <c r="M4179" s="2">
        <v>1</v>
      </c>
      <c r="N4179" s="2">
        <v>0</v>
      </c>
      <c r="O4179" s="2" t="s">
        <v>2670</v>
      </c>
      <c r="P4179" s="2" t="s">
        <v>2662</v>
      </c>
      <c r="Q4179" s="2" t="s">
        <v>2649</v>
      </c>
      <c r="R4179" s="3">
        <v>13550</v>
      </c>
      <c r="S4179" s="3">
        <f>I4179*L4179*R4179</f>
        <v>27100</v>
      </c>
      <c r="T4179" s="2">
        <f>M4179+N4179</f>
        <v>1</v>
      </c>
    </row>
    <row r="4180" spans="1:20" x14ac:dyDescent="0.2">
      <c r="A4180" s="2" t="s">
        <v>6844</v>
      </c>
      <c r="B4180" s="2" t="s">
        <v>2175</v>
      </c>
      <c r="C4180" s="2" t="s">
        <v>101</v>
      </c>
      <c r="D4180" s="2" t="str">
        <f>INDEX(Hotels!$C$2:$C$49,MATCH(C4180,Hotels!$A$2:$A$49,0))</f>
        <v>Shimla</v>
      </c>
      <c r="E4180" s="11">
        <v>46107</v>
      </c>
      <c r="F4180" s="11">
        <v>46125</v>
      </c>
      <c r="G4180" s="11">
        <v>46131</v>
      </c>
      <c r="H4180" s="13">
        <f>DATE(YEAR(F4180),MONTH(F4180),1)</f>
        <v>46113</v>
      </c>
      <c r="I4180" s="2">
        <f>G4180-F4180</f>
        <v>6</v>
      </c>
      <c r="J4180" s="2">
        <f>F4180-E4180</f>
        <v>18</v>
      </c>
      <c r="K4180" s="2" t="s">
        <v>2655</v>
      </c>
      <c r="L4180" s="2">
        <v>1</v>
      </c>
      <c r="M4180" s="2">
        <v>2</v>
      </c>
      <c r="N4180" s="2">
        <v>1</v>
      </c>
      <c r="O4180" s="2" t="s">
        <v>2661</v>
      </c>
      <c r="P4180" s="2" t="s">
        <v>2652</v>
      </c>
      <c r="Q4180" s="2" t="s">
        <v>2649</v>
      </c>
      <c r="R4180" s="3">
        <v>8100</v>
      </c>
      <c r="S4180" s="3">
        <f>I4180*L4180*R4180</f>
        <v>48600</v>
      </c>
      <c r="T4180" s="2">
        <f>M4180+N4180</f>
        <v>3</v>
      </c>
    </row>
    <row r="4181" spans="1:20" x14ac:dyDescent="0.2">
      <c r="A4181" s="2" t="s">
        <v>6845</v>
      </c>
      <c r="B4181" s="2" t="s">
        <v>2459</v>
      </c>
      <c r="C4181" s="2" t="s">
        <v>39</v>
      </c>
      <c r="D4181" s="2" t="str">
        <f>INDEX(Hotels!$C$2:$C$49,MATCH(C4181,Hotels!$A$2:$A$49,0))</f>
        <v>Udaipur</v>
      </c>
      <c r="E4181" s="11">
        <v>46107</v>
      </c>
      <c r="F4181" s="11">
        <v>46111</v>
      </c>
      <c r="G4181" s="11">
        <v>46115</v>
      </c>
      <c r="H4181" s="13">
        <f>DATE(YEAR(F4181),MONTH(F4181),1)</f>
        <v>46082</v>
      </c>
      <c r="I4181" s="2">
        <f>G4181-F4181</f>
        <v>4</v>
      </c>
      <c r="J4181" s="2">
        <f>F4181-E4181</f>
        <v>4</v>
      </c>
      <c r="K4181" s="2" t="s">
        <v>2668</v>
      </c>
      <c r="L4181" s="2">
        <v>1</v>
      </c>
      <c r="M4181" s="2">
        <v>2</v>
      </c>
      <c r="N4181" s="2">
        <v>0</v>
      </c>
      <c r="O4181" s="2" t="s">
        <v>2683</v>
      </c>
      <c r="P4181" s="2" t="s">
        <v>2648</v>
      </c>
      <c r="Q4181" s="2" t="s">
        <v>2649</v>
      </c>
      <c r="R4181" s="3">
        <v>6900</v>
      </c>
      <c r="S4181" s="3">
        <f>I4181*L4181*R4181</f>
        <v>27600</v>
      </c>
      <c r="T4181" s="2">
        <f>M4181+N4181</f>
        <v>2</v>
      </c>
    </row>
    <row r="4182" spans="1:20" x14ac:dyDescent="0.2">
      <c r="A4182" s="2" t="s">
        <v>6846</v>
      </c>
      <c r="B4182" s="2" t="s">
        <v>2479</v>
      </c>
      <c r="C4182" s="2" t="s">
        <v>47</v>
      </c>
      <c r="D4182" s="2" t="str">
        <f>INDEX(Hotels!$C$2:$C$49,MATCH(C4182,Hotels!$A$2:$A$49,0))</f>
        <v>Agra</v>
      </c>
      <c r="E4182" s="11">
        <v>46107</v>
      </c>
      <c r="F4182" s="11">
        <v>46154</v>
      </c>
      <c r="G4182" s="11">
        <v>46158</v>
      </c>
      <c r="H4182" s="13">
        <f>DATE(YEAR(F4182),MONTH(F4182),1)</f>
        <v>46143</v>
      </c>
      <c r="I4182" s="2">
        <f>G4182-F4182</f>
        <v>4</v>
      </c>
      <c r="J4182" s="2">
        <f>F4182-E4182</f>
        <v>47</v>
      </c>
      <c r="K4182" s="2" t="s">
        <v>2666</v>
      </c>
      <c r="L4182" s="2">
        <v>1</v>
      </c>
      <c r="M4182" s="2">
        <v>2</v>
      </c>
      <c r="N4182" s="2">
        <v>0</v>
      </c>
      <c r="O4182" s="2" t="s">
        <v>2651</v>
      </c>
      <c r="P4182" s="2" t="s">
        <v>2672</v>
      </c>
      <c r="Q4182" s="2" t="s">
        <v>2653</v>
      </c>
      <c r="R4182" s="3">
        <v>12500</v>
      </c>
      <c r="S4182" s="3">
        <f>I4182*L4182*R4182</f>
        <v>50000</v>
      </c>
      <c r="T4182" s="2">
        <f>M4182+N4182</f>
        <v>2</v>
      </c>
    </row>
    <row r="4183" spans="1:20" x14ac:dyDescent="0.2">
      <c r="A4183" s="2" t="s">
        <v>6847</v>
      </c>
      <c r="B4183" s="2" t="s">
        <v>930</v>
      </c>
      <c r="C4183" s="2" t="s">
        <v>93</v>
      </c>
      <c r="D4183" s="2" t="str">
        <f>INDEX(Hotels!$C$2:$C$49,MATCH(C4183,Hotels!$A$2:$A$49,0))</f>
        <v>Shimla</v>
      </c>
      <c r="E4183" s="11">
        <v>46108</v>
      </c>
      <c r="F4183" s="11">
        <v>46127</v>
      </c>
      <c r="G4183" s="11">
        <v>46129</v>
      </c>
      <c r="H4183" s="13">
        <f>DATE(YEAR(F4183),MONTH(F4183),1)</f>
        <v>46113</v>
      </c>
      <c r="I4183" s="2">
        <f>G4183-F4183</f>
        <v>2</v>
      </c>
      <c r="J4183" s="2">
        <f>F4183-E4183</f>
        <v>19</v>
      </c>
      <c r="K4183" s="2" t="s">
        <v>2646</v>
      </c>
      <c r="L4183" s="2">
        <v>1</v>
      </c>
      <c r="M4183" s="2">
        <v>2</v>
      </c>
      <c r="N4183" s="2">
        <v>0</v>
      </c>
      <c r="O4183" s="2" t="s">
        <v>2683</v>
      </c>
      <c r="P4183" s="2" t="s">
        <v>2652</v>
      </c>
      <c r="Q4183" s="2" t="s">
        <v>2649</v>
      </c>
      <c r="R4183" s="3">
        <v>10100</v>
      </c>
      <c r="S4183" s="3">
        <f>I4183*L4183*R4183</f>
        <v>20200</v>
      </c>
      <c r="T4183" s="2">
        <f>M4183+N4183</f>
        <v>2</v>
      </c>
    </row>
    <row r="4184" spans="1:20" x14ac:dyDescent="0.2">
      <c r="A4184" s="2" t="s">
        <v>6848</v>
      </c>
      <c r="B4184" s="2" t="s">
        <v>935</v>
      </c>
      <c r="C4184" s="2" t="s">
        <v>16</v>
      </c>
      <c r="D4184" s="2" t="str">
        <f>INDEX(Hotels!$C$2:$C$49,MATCH(C4184,Hotels!$A$2:$A$49,0))</f>
        <v>Goa</v>
      </c>
      <c r="E4184" s="11">
        <v>46108</v>
      </c>
      <c r="F4184" s="11">
        <v>46130</v>
      </c>
      <c r="G4184" s="11">
        <v>46134</v>
      </c>
      <c r="H4184" s="13">
        <f>DATE(YEAR(F4184),MONTH(F4184),1)</f>
        <v>46113</v>
      </c>
      <c r="I4184" s="2">
        <f>G4184-F4184</f>
        <v>4</v>
      </c>
      <c r="J4184" s="2">
        <f>F4184-E4184</f>
        <v>22</v>
      </c>
      <c r="K4184" s="2" t="s">
        <v>2668</v>
      </c>
      <c r="L4184" s="2">
        <v>1</v>
      </c>
      <c r="M4184" s="2">
        <v>1</v>
      </c>
      <c r="N4184" s="2">
        <v>0</v>
      </c>
      <c r="O4184" s="2" t="s">
        <v>2689</v>
      </c>
      <c r="P4184" s="2" t="s">
        <v>2652</v>
      </c>
      <c r="Q4184" s="2" t="s">
        <v>2653</v>
      </c>
      <c r="R4184" s="3">
        <v>2950</v>
      </c>
      <c r="S4184" s="3">
        <f>I4184*L4184*R4184</f>
        <v>11800</v>
      </c>
      <c r="T4184" s="2">
        <f>M4184+N4184</f>
        <v>1</v>
      </c>
    </row>
    <row r="4185" spans="1:20" x14ac:dyDescent="0.2">
      <c r="A4185" s="2" t="s">
        <v>6849</v>
      </c>
      <c r="B4185" s="2" t="s">
        <v>969</v>
      </c>
      <c r="C4185" s="2" t="s">
        <v>112</v>
      </c>
      <c r="D4185" s="2" t="str">
        <f>INDEX(Hotels!$C$2:$C$49,MATCH(C4185,Hotels!$A$2:$A$49,0))</f>
        <v>Rishikesh</v>
      </c>
      <c r="E4185" s="11">
        <v>46108</v>
      </c>
      <c r="F4185" s="11">
        <v>46134</v>
      </c>
      <c r="G4185" s="11">
        <v>46138</v>
      </c>
      <c r="H4185" s="13">
        <f>DATE(YEAR(F4185),MONTH(F4185),1)</f>
        <v>46113</v>
      </c>
      <c r="I4185" s="2">
        <f>G4185-F4185</f>
        <v>4</v>
      </c>
      <c r="J4185" s="2">
        <f>F4185-E4185</f>
        <v>26</v>
      </c>
      <c r="K4185" s="2" t="s">
        <v>2646</v>
      </c>
      <c r="L4185" s="2">
        <v>2</v>
      </c>
      <c r="M4185" s="2">
        <v>4</v>
      </c>
      <c r="N4185" s="2">
        <v>3</v>
      </c>
      <c r="O4185" s="2" t="s">
        <v>2661</v>
      </c>
      <c r="P4185" s="2" t="s">
        <v>2648</v>
      </c>
      <c r="Q4185" s="2" t="s">
        <v>2649</v>
      </c>
      <c r="R4185" s="3">
        <v>10200</v>
      </c>
      <c r="S4185" s="3">
        <f>I4185*L4185*R4185</f>
        <v>81600</v>
      </c>
      <c r="T4185" s="2">
        <f>M4185+N4185</f>
        <v>7</v>
      </c>
    </row>
    <row r="4186" spans="1:20" x14ac:dyDescent="0.2">
      <c r="A4186" s="2" t="s">
        <v>6850</v>
      </c>
      <c r="B4186" s="2" t="s">
        <v>1682</v>
      </c>
      <c r="C4186" s="2" t="s">
        <v>125</v>
      </c>
      <c r="D4186" s="2" t="str">
        <f>INDEX(Hotels!$C$2:$C$49,MATCH(C4186,Hotels!$A$2:$A$49,0))</f>
        <v>Varanasi</v>
      </c>
      <c r="E4186" s="11">
        <v>46108</v>
      </c>
      <c r="F4186" s="11">
        <v>46137</v>
      </c>
      <c r="G4186" s="11">
        <v>46139</v>
      </c>
      <c r="H4186" s="13">
        <f>DATE(YEAR(F4186),MONTH(F4186),1)</f>
        <v>46113</v>
      </c>
      <c r="I4186" s="2">
        <f>G4186-F4186</f>
        <v>2</v>
      </c>
      <c r="J4186" s="2">
        <f>F4186-E4186</f>
        <v>29</v>
      </c>
      <c r="K4186" s="2" t="s">
        <v>2646</v>
      </c>
      <c r="L4186" s="2">
        <v>4</v>
      </c>
      <c r="M4186" s="2">
        <v>8</v>
      </c>
      <c r="N4186" s="2">
        <v>0</v>
      </c>
      <c r="O4186" s="2" t="s">
        <v>2651</v>
      </c>
      <c r="P4186" s="2" t="s">
        <v>2656</v>
      </c>
      <c r="Q4186" s="2" t="s">
        <v>2653</v>
      </c>
      <c r="R4186" s="3">
        <v>14600</v>
      </c>
      <c r="S4186" s="3">
        <f>I4186*L4186*R4186</f>
        <v>116800</v>
      </c>
      <c r="T4186" s="2">
        <f>M4186+N4186</f>
        <v>8</v>
      </c>
    </row>
    <row r="4187" spans="1:20" x14ac:dyDescent="0.2">
      <c r="A4187" s="2" t="s">
        <v>6851</v>
      </c>
      <c r="B4187" s="2" t="s">
        <v>1796</v>
      </c>
      <c r="C4187" s="2" t="s">
        <v>112</v>
      </c>
      <c r="D4187" s="2" t="str">
        <f>INDEX(Hotels!$C$2:$C$49,MATCH(C4187,Hotels!$A$2:$A$49,0))</f>
        <v>Rishikesh</v>
      </c>
      <c r="E4187" s="11">
        <v>46108</v>
      </c>
      <c r="F4187" s="11">
        <v>46160</v>
      </c>
      <c r="G4187" s="11">
        <v>46163</v>
      </c>
      <c r="H4187" s="13">
        <f>DATE(YEAR(F4187),MONTH(F4187),1)</f>
        <v>46143</v>
      </c>
      <c r="I4187" s="2">
        <f>G4187-F4187</f>
        <v>3</v>
      </c>
      <c r="J4187" s="2">
        <f>F4187-E4187</f>
        <v>52</v>
      </c>
      <c r="K4187" s="2" t="s">
        <v>2668</v>
      </c>
      <c r="L4187" s="2">
        <v>1</v>
      </c>
      <c r="M4187" s="2">
        <v>2</v>
      </c>
      <c r="N4187" s="2">
        <v>0</v>
      </c>
      <c r="O4187" s="2" t="s">
        <v>2689</v>
      </c>
      <c r="P4187" s="2" t="s">
        <v>2662</v>
      </c>
      <c r="Q4187" s="2" t="s">
        <v>2649</v>
      </c>
      <c r="R4187" s="3">
        <v>5300</v>
      </c>
      <c r="S4187" s="3">
        <f>I4187*L4187*R4187</f>
        <v>15900</v>
      </c>
      <c r="T4187" s="2">
        <f>M4187+N4187</f>
        <v>2</v>
      </c>
    </row>
    <row r="4188" spans="1:20" x14ac:dyDescent="0.2">
      <c r="A4188" s="2" t="s">
        <v>6852</v>
      </c>
      <c r="B4188" s="2" t="s">
        <v>2131</v>
      </c>
      <c r="C4188" s="2" t="s">
        <v>93</v>
      </c>
      <c r="D4188" s="2" t="str">
        <f>INDEX(Hotels!$C$2:$C$49,MATCH(C4188,Hotels!$A$2:$A$49,0))</f>
        <v>Shimla</v>
      </c>
      <c r="E4188" s="11">
        <v>46108</v>
      </c>
      <c r="F4188" s="11">
        <v>46157</v>
      </c>
      <c r="G4188" s="11">
        <v>46160</v>
      </c>
      <c r="H4188" s="13">
        <f>DATE(YEAR(F4188),MONTH(F4188),1)</f>
        <v>46143</v>
      </c>
      <c r="I4188" s="2">
        <f>G4188-F4188</f>
        <v>3</v>
      </c>
      <c r="J4188" s="2">
        <f>F4188-E4188</f>
        <v>49</v>
      </c>
      <c r="K4188" s="2" t="s">
        <v>2668</v>
      </c>
      <c r="L4188" s="2">
        <v>1</v>
      </c>
      <c r="M4188" s="2">
        <v>2</v>
      </c>
      <c r="N4188" s="2">
        <v>0</v>
      </c>
      <c r="O4188" s="2" t="s">
        <v>2651</v>
      </c>
      <c r="P4188" s="2" t="s">
        <v>2656</v>
      </c>
      <c r="Q4188" s="2" t="s">
        <v>2649</v>
      </c>
      <c r="R4188" s="3">
        <v>5400</v>
      </c>
      <c r="S4188" s="3">
        <f>I4188*L4188*R4188</f>
        <v>16200</v>
      </c>
      <c r="T4188" s="2">
        <f>M4188+N4188</f>
        <v>2</v>
      </c>
    </row>
    <row r="4189" spans="1:20" x14ac:dyDescent="0.2">
      <c r="A4189" s="2" t="s">
        <v>6853</v>
      </c>
      <c r="B4189" s="2" t="s">
        <v>2305</v>
      </c>
      <c r="C4189" s="2" t="s">
        <v>22</v>
      </c>
      <c r="D4189" s="2" t="str">
        <f>INDEX(Hotels!$C$2:$C$49,MATCH(C4189,Hotels!$A$2:$A$49,0))</f>
        <v>Jaipur</v>
      </c>
      <c r="E4189" s="11">
        <v>46108</v>
      </c>
      <c r="F4189" s="11">
        <v>46195</v>
      </c>
      <c r="G4189" s="11">
        <v>46200</v>
      </c>
      <c r="H4189" s="13">
        <f>DATE(YEAR(F4189),MONTH(F4189),1)</f>
        <v>46174</v>
      </c>
      <c r="I4189" s="2">
        <f>G4189-F4189</f>
        <v>5</v>
      </c>
      <c r="J4189" s="2">
        <f>F4189-E4189</f>
        <v>87</v>
      </c>
      <c r="K4189" s="2" t="s">
        <v>2668</v>
      </c>
      <c r="L4189" s="2">
        <v>1</v>
      </c>
      <c r="M4189" s="2">
        <v>3</v>
      </c>
      <c r="N4189" s="2">
        <v>0</v>
      </c>
      <c r="O4189" s="2" t="s">
        <v>2689</v>
      </c>
      <c r="P4189" s="2" t="s">
        <v>2662</v>
      </c>
      <c r="Q4189" s="2" t="s">
        <v>2649</v>
      </c>
      <c r="R4189" s="3">
        <v>2500</v>
      </c>
      <c r="S4189" s="3">
        <f>I4189*L4189*R4189</f>
        <v>12500</v>
      </c>
      <c r="T4189" s="2">
        <f>M4189+N4189</f>
        <v>3</v>
      </c>
    </row>
    <row r="4190" spans="1:20" x14ac:dyDescent="0.2">
      <c r="A4190" s="2" t="s">
        <v>6854</v>
      </c>
      <c r="B4190" s="2" t="s">
        <v>577</v>
      </c>
      <c r="C4190" s="2" t="s">
        <v>69</v>
      </c>
      <c r="D4190" s="2" t="str">
        <f>INDEX(Hotels!$C$2:$C$49,MATCH(C4190,Hotels!$A$2:$A$49,0))</f>
        <v>New Delhi</v>
      </c>
      <c r="E4190" s="11">
        <v>46109</v>
      </c>
      <c r="F4190" s="11">
        <v>46113</v>
      </c>
      <c r="G4190" s="11">
        <v>46116</v>
      </c>
      <c r="H4190" s="13">
        <f>DATE(YEAR(F4190),MONTH(F4190),1)</f>
        <v>46113</v>
      </c>
      <c r="I4190" s="2">
        <f>G4190-F4190</f>
        <v>3</v>
      </c>
      <c r="J4190" s="2">
        <f>F4190-E4190</f>
        <v>4</v>
      </c>
      <c r="K4190" s="2" t="s">
        <v>2655</v>
      </c>
      <c r="L4190" s="2">
        <v>1</v>
      </c>
      <c r="M4190" s="2">
        <v>1</v>
      </c>
      <c r="N4190" s="2">
        <v>0</v>
      </c>
      <c r="O4190" s="2" t="s">
        <v>2670</v>
      </c>
      <c r="P4190" s="2" t="s">
        <v>2672</v>
      </c>
      <c r="Q4190" s="2" t="s">
        <v>2653</v>
      </c>
      <c r="R4190" s="3">
        <v>17800</v>
      </c>
      <c r="S4190" s="3">
        <f>I4190*L4190*R4190</f>
        <v>53400</v>
      </c>
      <c r="T4190" s="2">
        <f>M4190+N4190</f>
        <v>1</v>
      </c>
    </row>
    <row r="4191" spans="1:20" x14ac:dyDescent="0.2">
      <c r="A4191" s="2" t="s">
        <v>6855</v>
      </c>
      <c r="B4191" s="2" t="s">
        <v>1369</v>
      </c>
      <c r="C4191" s="2" t="s">
        <v>43</v>
      </c>
      <c r="D4191" s="2" t="str">
        <f>INDEX(Hotels!$C$2:$C$49,MATCH(C4191,Hotels!$A$2:$A$49,0))</f>
        <v>Agra</v>
      </c>
      <c r="E4191" s="11">
        <v>46109</v>
      </c>
      <c r="F4191" s="11">
        <v>46165</v>
      </c>
      <c r="G4191" s="11">
        <v>46171</v>
      </c>
      <c r="H4191" s="13">
        <f>DATE(YEAR(F4191),MONTH(F4191),1)</f>
        <v>46143</v>
      </c>
      <c r="I4191" s="2">
        <f>G4191-F4191</f>
        <v>6</v>
      </c>
      <c r="J4191" s="2">
        <f>F4191-E4191</f>
        <v>56</v>
      </c>
      <c r="K4191" s="2" t="s">
        <v>2655</v>
      </c>
      <c r="L4191" s="2">
        <v>1</v>
      </c>
      <c r="M4191" s="2">
        <v>2</v>
      </c>
      <c r="N4191" s="2">
        <v>2</v>
      </c>
      <c r="O4191" s="2" t="s">
        <v>2670</v>
      </c>
      <c r="P4191" s="2" t="s">
        <v>2662</v>
      </c>
      <c r="Q4191" s="2" t="s">
        <v>2649</v>
      </c>
      <c r="R4191" s="3">
        <v>5450</v>
      </c>
      <c r="S4191" s="3">
        <f>I4191*L4191*R4191</f>
        <v>32700</v>
      </c>
      <c r="T4191" s="2">
        <f>M4191+N4191</f>
        <v>4</v>
      </c>
    </row>
    <row r="4192" spans="1:20" x14ac:dyDescent="0.2">
      <c r="A4192" s="2" t="s">
        <v>6856</v>
      </c>
      <c r="B4192" s="2" t="s">
        <v>1577</v>
      </c>
      <c r="C4192" s="2" t="s">
        <v>29</v>
      </c>
      <c r="D4192" s="2" t="str">
        <f>INDEX(Hotels!$C$2:$C$49,MATCH(C4192,Hotels!$A$2:$A$49,0))</f>
        <v>Jaipur</v>
      </c>
      <c r="E4192" s="11">
        <v>46109</v>
      </c>
      <c r="F4192" s="11">
        <v>46117</v>
      </c>
      <c r="G4192" s="11">
        <v>46119</v>
      </c>
      <c r="H4192" s="13">
        <f>DATE(YEAR(F4192),MONTH(F4192),1)</f>
        <v>46113</v>
      </c>
      <c r="I4192" s="2">
        <f>G4192-F4192</f>
        <v>2</v>
      </c>
      <c r="J4192" s="2">
        <f>F4192-E4192</f>
        <v>8</v>
      </c>
      <c r="K4192" s="2" t="s">
        <v>2646</v>
      </c>
      <c r="L4192" s="2">
        <v>1</v>
      </c>
      <c r="M4192" s="2">
        <v>2</v>
      </c>
      <c r="N4192" s="2">
        <v>0</v>
      </c>
      <c r="O4192" s="2" t="s">
        <v>2670</v>
      </c>
      <c r="P4192" s="2" t="s">
        <v>2662</v>
      </c>
      <c r="Q4192" s="2" t="s">
        <v>2649</v>
      </c>
      <c r="R4192" s="3">
        <v>11400</v>
      </c>
      <c r="S4192" s="3">
        <f>I4192*L4192*R4192</f>
        <v>22800</v>
      </c>
      <c r="T4192" s="2">
        <f>M4192+N4192</f>
        <v>2</v>
      </c>
    </row>
    <row r="4193" spans="1:20" x14ac:dyDescent="0.2">
      <c r="A4193" s="2" t="s">
        <v>6857</v>
      </c>
      <c r="B4193" s="2" t="s">
        <v>2500</v>
      </c>
      <c r="C4193" s="2" t="s">
        <v>83</v>
      </c>
      <c r="D4193" s="2" t="str">
        <f>INDEX(Hotels!$C$2:$C$49,MATCH(C4193,Hotels!$A$2:$A$49,0))</f>
        <v>Kochi</v>
      </c>
      <c r="E4193" s="11">
        <v>46109</v>
      </c>
      <c r="F4193" s="11">
        <v>46116</v>
      </c>
      <c r="G4193" s="11">
        <v>46120</v>
      </c>
      <c r="H4193" s="13">
        <f>DATE(YEAR(F4193),MONTH(F4193),1)</f>
        <v>46113</v>
      </c>
      <c r="I4193" s="2">
        <f>G4193-F4193</f>
        <v>4</v>
      </c>
      <c r="J4193" s="2">
        <f>F4193-E4193</f>
        <v>7</v>
      </c>
      <c r="K4193" s="2" t="s">
        <v>2646</v>
      </c>
      <c r="L4193" s="2">
        <v>1</v>
      </c>
      <c r="M4193" s="2">
        <v>2</v>
      </c>
      <c r="N4193" s="2">
        <v>1</v>
      </c>
      <c r="O4193" s="2" t="s">
        <v>2689</v>
      </c>
      <c r="P4193" s="2" t="s">
        <v>2659</v>
      </c>
      <c r="Q4193" s="2" t="s">
        <v>2649</v>
      </c>
      <c r="R4193" s="3">
        <v>18350</v>
      </c>
      <c r="S4193" s="3">
        <f>I4193*L4193*R4193</f>
        <v>73400</v>
      </c>
      <c r="T4193" s="2">
        <f>M4193+N4193</f>
        <v>3</v>
      </c>
    </row>
    <row r="4194" spans="1:20" x14ac:dyDescent="0.2">
      <c r="A4194" s="2" t="s">
        <v>6858</v>
      </c>
      <c r="B4194" s="2" t="s">
        <v>2599</v>
      </c>
      <c r="C4194" s="2" t="s">
        <v>81</v>
      </c>
      <c r="D4194" s="2" t="str">
        <f>INDEX(Hotels!$C$2:$C$49,MATCH(C4194,Hotels!$A$2:$A$49,0))</f>
        <v>Bengaluru</v>
      </c>
      <c r="E4194" s="11">
        <v>46109</v>
      </c>
      <c r="F4194" s="11">
        <v>46112</v>
      </c>
      <c r="G4194" s="11">
        <v>46114</v>
      </c>
      <c r="H4194" s="13">
        <f>DATE(YEAR(F4194),MONTH(F4194),1)</f>
        <v>46082</v>
      </c>
      <c r="I4194" s="2">
        <f>G4194-F4194</f>
        <v>2</v>
      </c>
      <c r="J4194" s="2">
        <f>F4194-E4194</f>
        <v>3</v>
      </c>
      <c r="K4194" s="2" t="s">
        <v>2646</v>
      </c>
      <c r="L4194" s="2">
        <v>1</v>
      </c>
      <c r="M4194" s="2">
        <v>2</v>
      </c>
      <c r="N4194" s="2">
        <v>0</v>
      </c>
      <c r="O4194" s="2" t="s">
        <v>2683</v>
      </c>
      <c r="P4194" s="2" t="s">
        <v>2662</v>
      </c>
      <c r="Q4194" s="2" t="s">
        <v>2653</v>
      </c>
      <c r="R4194" s="3">
        <v>31950</v>
      </c>
      <c r="S4194" s="3">
        <f>I4194*L4194*R4194</f>
        <v>63900</v>
      </c>
      <c r="T4194" s="2">
        <f>M4194+N4194</f>
        <v>2</v>
      </c>
    </row>
    <row r="4195" spans="1:20" x14ac:dyDescent="0.2">
      <c r="A4195" s="2" t="s">
        <v>6859</v>
      </c>
      <c r="B4195" s="2" t="s">
        <v>464</v>
      </c>
      <c r="C4195" s="2" t="s">
        <v>69</v>
      </c>
      <c r="D4195" s="2" t="str">
        <f>INDEX(Hotels!$C$2:$C$49,MATCH(C4195,Hotels!$A$2:$A$49,0))</f>
        <v>New Delhi</v>
      </c>
      <c r="E4195" s="11">
        <v>46110</v>
      </c>
      <c r="F4195" s="11">
        <v>46114</v>
      </c>
      <c r="G4195" s="11">
        <v>46115</v>
      </c>
      <c r="H4195" s="13">
        <f>DATE(YEAR(F4195),MONTH(F4195),1)</f>
        <v>46113</v>
      </c>
      <c r="I4195" s="2">
        <f>G4195-F4195</f>
        <v>1</v>
      </c>
      <c r="J4195" s="2">
        <f>F4195-E4195</f>
        <v>4</v>
      </c>
      <c r="K4195" s="2" t="s">
        <v>2655</v>
      </c>
      <c r="L4195" s="2">
        <v>1</v>
      </c>
      <c r="M4195" s="2">
        <v>1</v>
      </c>
      <c r="N4195" s="2">
        <v>0</v>
      </c>
      <c r="O4195" s="2" t="s">
        <v>2647</v>
      </c>
      <c r="P4195" s="2" t="s">
        <v>2656</v>
      </c>
      <c r="Q4195" s="2" t="s">
        <v>2649</v>
      </c>
      <c r="R4195" s="3">
        <v>17600</v>
      </c>
      <c r="S4195" s="3">
        <f>I4195*L4195*R4195</f>
        <v>17600</v>
      </c>
      <c r="T4195" s="2">
        <f>M4195+N4195</f>
        <v>1</v>
      </c>
    </row>
    <row r="4196" spans="1:20" x14ac:dyDescent="0.2">
      <c r="A4196" s="2" t="s">
        <v>6860</v>
      </c>
      <c r="B4196" s="2" t="s">
        <v>1054</v>
      </c>
      <c r="C4196" s="2" t="s">
        <v>73</v>
      </c>
      <c r="D4196" s="2" t="str">
        <f>INDEX(Hotels!$C$2:$C$49,MATCH(C4196,Hotels!$A$2:$A$49,0))</f>
        <v>Bengaluru</v>
      </c>
      <c r="E4196" s="11">
        <v>46110</v>
      </c>
      <c r="F4196" s="11">
        <v>46135</v>
      </c>
      <c r="G4196" s="11">
        <v>46138</v>
      </c>
      <c r="H4196" s="13">
        <f>DATE(YEAR(F4196),MONTH(F4196),1)</f>
        <v>46113</v>
      </c>
      <c r="I4196" s="2">
        <f>G4196-F4196</f>
        <v>3</v>
      </c>
      <c r="J4196" s="2">
        <f>F4196-E4196</f>
        <v>25</v>
      </c>
      <c r="K4196" s="2" t="s">
        <v>2646</v>
      </c>
      <c r="L4196" s="2">
        <v>3</v>
      </c>
      <c r="M4196" s="2">
        <v>6</v>
      </c>
      <c r="N4196" s="2">
        <v>0</v>
      </c>
      <c r="O4196" s="2" t="s">
        <v>2658</v>
      </c>
      <c r="P4196" s="2" t="s">
        <v>2652</v>
      </c>
      <c r="Q4196" s="2" t="s">
        <v>2649</v>
      </c>
      <c r="R4196" s="3">
        <v>12050</v>
      </c>
      <c r="S4196" s="3">
        <f>I4196*L4196*R4196</f>
        <v>108450</v>
      </c>
      <c r="T4196" s="2">
        <f>M4196+N4196</f>
        <v>6</v>
      </c>
    </row>
    <row r="4197" spans="1:20" x14ac:dyDescent="0.2">
      <c r="A4197" s="2" t="s">
        <v>6861</v>
      </c>
      <c r="B4197" s="2" t="s">
        <v>2505</v>
      </c>
      <c r="C4197" s="2" t="s">
        <v>83</v>
      </c>
      <c r="D4197" s="2" t="str">
        <f>INDEX(Hotels!$C$2:$C$49,MATCH(C4197,Hotels!$A$2:$A$49,0))</f>
        <v>Kochi</v>
      </c>
      <c r="E4197" s="11">
        <v>46110</v>
      </c>
      <c r="F4197" s="11">
        <v>46112</v>
      </c>
      <c r="G4197" s="11">
        <v>46114</v>
      </c>
      <c r="H4197" s="13">
        <f>DATE(YEAR(F4197),MONTH(F4197),1)</f>
        <v>46082</v>
      </c>
      <c r="I4197" s="2">
        <f>G4197-F4197</f>
        <v>2</v>
      </c>
      <c r="J4197" s="2">
        <f>F4197-E4197</f>
        <v>2</v>
      </c>
      <c r="K4197" s="2" t="s">
        <v>2646</v>
      </c>
      <c r="L4197" s="2">
        <v>1</v>
      </c>
      <c r="M4197" s="2">
        <v>2</v>
      </c>
      <c r="N4197" s="2">
        <v>0</v>
      </c>
      <c r="O4197" s="2" t="s">
        <v>2651</v>
      </c>
      <c r="P4197" s="2" t="s">
        <v>2648</v>
      </c>
      <c r="Q4197" s="2" t="s">
        <v>2649</v>
      </c>
      <c r="R4197" s="3">
        <v>21050</v>
      </c>
      <c r="S4197" s="3">
        <f>I4197*L4197*R4197</f>
        <v>42100</v>
      </c>
      <c r="T4197" s="2">
        <f>M4197+N4197</f>
        <v>2</v>
      </c>
    </row>
    <row r="4198" spans="1:20" x14ac:dyDescent="0.2">
      <c r="A4198" s="2" t="s">
        <v>6862</v>
      </c>
      <c r="B4198" s="2" t="s">
        <v>320</v>
      </c>
      <c r="C4198" s="2" t="s">
        <v>43</v>
      </c>
      <c r="D4198" s="2" t="str">
        <f>INDEX(Hotels!$C$2:$C$49,MATCH(C4198,Hotels!$A$2:$A$49,0))</f>
        <v>Agra</v>
      </c>
      <c r="E4198" s="11">
        <v>46111</v>
      </c>
      <c r="F4198" s="11">
        <v>46130</v>
      </c>
      <c r="G4198" s="11">
        <v>46132</v>
      </c>
      <c r="H4198" s="13">
        <f>DATE(YEAR(F4198),MONTH(F4198),1)</f>
        <v>46113</v>
      </c>
      <c r="I4198" s="2">
        <f>G4198-F4198</f>
        <v>2</v>
      </c>
      <c r="J4198" s="2">
        <f>F4198-E4198</f>
        <v>19</v>
      </c>
      <c r="K4198" s="2" t="s">
        <v>2668</v>
      </c>
      <c r="L4198" s="2">
        <v>1</v>
      </c>
      <c r="M4198" s="2">
        <v>1</v>
      </c>
      <c r="N4198" s="2">
        <v>0</v>
      </c>
      <c r="O4198" s="2" t="s">
        <v>2732</v>
      </c>
      <c r="P4198" s="2" t="s">
        <v>2648</v>
      </c>
      <c r="Q4198" s="2" t="s">
        <v>2649</v>
      </c>
      <c r="R4198" s="3">
        <v>4200</v>
      </c>
      <c r="S4198" s="3">
        <f>I4198*L4198*R4198</f>
        <v>8400</v>
      </c>
      <c r="T4198" s="2">
        <f>M4198+N4198</f>
        <v>1</v>
      </c>
    </row>
    <row r="4199" spans="1:20" x14ac:dyDescent="0.2">
      <c r="A4199" s="2" t="s">
        <v>6863</v>
      </c>
      <c r="B4199" s="2" t="s">
        <v>381</v>
      </c>
      <c r="C4199" s="2" t="s">
        <v>59</v>
      </c>
      <c r="D4199" s="2" t="str">
        <f>INDEX(Hotels!$C$2:$C$49,MATCH(C4199,Hotels!$A$2:$A$49,0))</f>
        <v>Mumbai</v>
      </c>
      <c r="E4199" s="11">
        <v>46111</v>
      </c>
      <c r="F4199" s="11">
        <v>46112</v>
      </c>
      <c r="G4199" s="11">
        <v>46113</v>
      </c>
      <c r="H4199" s="13">
        <f>DATE(YEAR(F4199),MONTH(F4199),1)</f>
        <v>46082</v>
      </c>
      <c r="I4199" s="2">
        <f>G4199-F4199</f>
        <v>1</v>
      </c>
      <c r="J4199" s="2">
        <f>F4199-E4199</f>
        <v>1</v>
      </c>
      <c r="K4199" s="2" t="s">
        <v>2668</v>
      </c>
      <c r="L4199" s="2">
        <v>1</v>
      </c>
      <c r="M4199" s="2">
        <v>1</v>
      </c>
      <c r="N4199" s="2">
        <v>0</v>
      </c>
      <c r="O4199" s="2" t="s">
        <v>2683</v>
      </c>
      <c r="P4199" s="2" t="s">
        <v>2656</v>
      </c>
      <c r="Q4199" s="2" t="s">
        <v>2649</v>
      </c>
      <c r="R4199" s="3">
        <v>4900</v>
      </c>
      <c r="S4199" s="3">
        <f>I4199*L4199*R4199</f>
        <v>4900</v>
      </c>
      <c r="T4199" s="2">
        <f>M4199+N4199</f>
        <v>1</v>
      </c>
    </row>
    <row r="4200" spans="1:20" x14ac:dyDescent="0.2">
      <c r="A4200" s="2" t="s">
        <v>6864</v>
      </c>
      <c r="B4200" s="2" t="s">
        <v>867</v>
      </c>
      <c r="C4200" s="2" t="s">
        <v>47</v>
      </c>
      <c r="D4200" s="2" t="str">
        <f>INDEX(Hotels!$C$2:$C$49,MATCH(C4200,Hotels!$A$2:$A$49,0))</f>
        <v>Agra</v>
      </c>
      <c r="E4200" s="11">
        <v>46111</v>
      </c>
      <c r="F4200" s="11">
        <v>46112</v>
      </c>
      <c r="G4200" s="11">
        <v>46115</v>
      </c>
      <c r="H4200" s="13">
        <f>DATE(YEAR(F4200),MONTH(F4200),1)</f>
        <v>46082</v>
      </c>
      <c r="I4200" s="2">
        <f>G4200-F4200</f>
        <v>3</v>
      </c>
      <c r="J4200" s="2">
        <f>F4200-E4200</f>
        <v>1</v>
      </c>
      <c r="K4200" s="2" t="s">
        <v>2666</v>
      </c>
      <c r="L4200" s="2">
        <v>1</v>
      </c>
      <c r="M4200" s="2">
        <v>1</v>
      </c>
      <c r="N4200" s="2">
        <v>0</v>
      </c>
      <c r="O4200" s="2" t="s">
        <v>2732</v>
      </c>
      <c r="P4200" s="2" t="s">
        <v>2656</v>
      </c>
      <c r="Q4200" s="2" t="s">
        <v>2649</v>
      </c>
      <c r="R4200" s="3">
        <v>14500</v>
      </c>
      <c r="S4200" s="3">
        <f>I4200*L4200*R4200</f>
        <v>43500</v>
      </c>
      <c r="T4200" s="2">
        <f>M4200+N4200</f>
        <v>1</v>
      </c>
    </row>
    <row r="4201" spans="1:20" x14ac:dyDescent="0.2">
      <c r="A4201" s="2" t="s">
        <v>6865</v>
      </c>
      <c r="B4201" s="2" t="s">
        <v>974</v>
      </c>
      <c r="C4201" s="2" t="s">
        <v>125</v>
      </c>
      <c r="D4201" s="2" t="str">
        <f>INDEX(Hotels!$C$2:$C$49,MATCH(C4201,Hotels!$A$2:$A$49,0))</f>
        <v>Varanasi</v>
      </c>
      <c r="E4201" s="11">
        <v>46111</v>
      </c>
      <c r="F4201" s="11">
        <v>46115</v>
      </c>
      <c r="G4201" s="11">
        <v>46116</v>
      </c>
      <c r="H4201" s="13">
        <f>DATE(YEAR(F4201),MONTH(F4201),1)</f>
        <v>46113</v>
      </c>
      <c r="I4201" s="2">
        <f>G4201-F4201</f>
        <v>1</v>
      </c>
      <c r="J4201" s="2">
        <f>F4201-E4201</f>
        <v>4</v>
      </c>
      <c r="K4201" s="2" t="s">
        <v>2655</v>
      </c>
      <c r="L4201" s="2">
        <v>1</v>
      </c>
      <c r="M4201" s="2">
        <v>1</v>
      </c>
      <c r="N4201" s="2">
        <v>0</v>
      </c>
      <c r="O4201" s="2" t="s">
        <v>2732</v>
      </c>
      <c r="P4201" s="2" t="s">
        <v>2662</v>
      </c>
      <c r="Q4201" s="2" t="s">
        <v>2649</v>
      </c>
      <c r="R4201" s="3">
        <v>10500</v>
      </c>
      <c r="S4201" s="3">
        <f>I4201*L4201*R4201</f>
        <v>10500</v>
      </c>
      <c r="T4201" s="2">
        <f>M4201+N4201</f>
        <v>1</v>
      </c>
    </row>
    <row r="4202" spans="1:20" x14ac:dyDescent="0.2">
      <c r="A4202" s="2" t="s">
        <v>6866</v>
      </c>
      <c r="B4202" s="2" t="s">
        <v>1095</v>
      </c>
      <c r="C4202" s="2" t="s">
        <v>103</v>
      </c>
      <c r="D4202" s="2" t="str">
        <f>INDEX(Hotels!$C$2:$C$49,MATCH(C4202,Hotels!$A$2:$A$49,0))</f>
        <v>Manali</v>
      </c>
      <c r="E4202" s="11">
        <v>46111</v>
      </c>
      <c r="F4202" s="11">
        <v>46139</v>
      </c>
      <c r="G4202" s="11">
        <v>46142</v>
      </c>
      <c r="H4202" s="13">
        <f>DATE(YEAR(F4202),MONTH(F4202),1)</f>
        <v>46113</v>
      </c>
      <c r="I4202" s="2">
        <f>G4202-F4202</f>
        <v>3</v>
      </c>
      <c r="J4202" s="2">
        <f>F4202-E4202</f>
        <v>28</v>
      </c>
      <c r="K4202" s="2" t="s">
        <v>2646</v>
      </c>
      <c r="L4202" s="2">
        <v>1</v>
      </c>
      <c r="M4202" s="2">
        <v>2</v>
      </c>
      <c r="N4202" s="2">
        <v>0</v>
      </c>
      <c r="O4202" s="2" t="s">
        <v>2658</v>
      </c>
      <c r="P4202" s="2" t="s">
        <v>2656</v>
      </c>
      <c r="Q4202" s="2" t="s">
        <v>2653</v>
      </c>
      <c r="R4202" s="3">
        <v>7050</v>
      </c>
      <c r="S4202" s="3">
        <f>I4202*L4202*R4202</f>
        <v>21150</v>
      </c>
      <c r="T4202" s="2">
        <f>M4202+N4202</f>
        <v>2</v>
      </c>
    </row>
    <row r="4203" spans="1:20" x14ac:dyDescent="0.2">
      <c r="A4203" s="2" t="s">
        <v>6867</v>
      </c>
      <c r="B4203" s="2" t="s">
        <v>1617</v>
      </c>
      <c r="C4203" s="2" t="s">
        <v>83</v>
      </c>
      <c r="D4203" s="2" t="str">
        <f>INDEX(Hotels!$C$2:$C$49,MATCH(C4203,Hotels!$A$2:$A$49,0))</f>
        <v>Kochi</v>
      </c>
      <c r="E4203" s="11">
        <v>46111</v>
      </c>
      <c r="F4203" s="11">
        <v>46252</v>
      </c>
      <c r="G4203" s="11">
        <v>46254</v>
      </c>
      <c r="H4203" s="13">
        <f>DATE(YEAR(F4203),MONTH(F4203),1)</f>
        <v>46235</v>
      </c>
      <c r="I4203" s="2">
        <f>G4203-F4203</f>
        <v>2</v>
      </c>
      <c r="J4203" s="2">
        <f>F4203-E4203</f>
        <v>141</v>
      </c>
      <c r="K4203" s="2" t="s">
        <v>2666</v>
      </c>
      <c r="L4203" s="2">
        <v>2</v>
      </c>
      <c r="M4203" s="2">
        <v>4</v>
      </c>
      <c r="N4203" s="2">
        <v>0</v>
      </c>
      <c r="O4203" s="2" t="s">
        <v>2658</v>
      </c>
      <c r="P4203" s="2" t="s">
        <v>2652</v>
      </c>
      <c r="Q4203" s="2" t="s">
        <v>2649</v>
      </c>
      <c r="R4203" s="3">
        <v>20400</v>
      </c>
      <c r="S4203" s="3">
        <f>I4203*L4203*R4203</f>
        <v>81600</v>
      </c>
      <c r="T4203" s="2">
        <f>M4203+N4203</f>
        <v>4</v>
      </c>
    </row>
    <row r="4204" spans="1:20" x14ac:dyDescent="0.2">
      <c r="A4204" s="2" t="s">
        <v>6868</v>
      </c>
      <c r="B4204" s="2" t="s">
        <v>1956</v>
      </c>
      <c r="C4204" s="2" t="s">
        <v>37</v>
      </c>
      <c r="D4204" s="2" t="str">
        <f>INDEX(Hotels!$C$2:$C$49,MATCH(C4204,Hotels!$A$2:$A$49,0))</f>
        <v>Udaipur</v>
      </c>
      <c r="E4204" s="11">
        <v>46111</v>
      </c>
      <c r="F4204" s="11">
        <v>46125</v>
      </c>
      <c r="G4204" s="11">
        <v>46130</v>
      </c>
      <c r="H4204" s="13">
        <f>DATE(YEAR(F4204),MONTH(F4204),1)</f>
        <v>46113</v>
      </c>
      <c r="I4204" s="2">
        <f>G4204-F4204</f>
        <v>5</v>
      </c>
      <c r="J4204" s="2">
        <f>F4204-E4204</f>
        <v>14</v>
      </c>
      <c r="K4204" s="2" t="s">
        <v>2655</v>
      </c>
      <c r="L4204" s="2">
        <v>2</v>
      </c>
      <c r="M4204" s="2">
        <v>4</v>
      </c>
      <c r="N4204" s="2">
        <v>1</v>
      </c>
      <c r="O4204" s="2" t="s">
        <v>2683</v>
      </c>
      <c r="P4204" s="2" t="s">
        <v>2648</v>
      </c>
      <c r="Q4204" s="2" t="s">
        <v>2653</v>
      </c>
      <c r="R4204" s="3">
        <v>14000</v>
      </c>
      <c r="S4204" s="3">
        <f>I4204*L4204*R4204</f>
        <v>140000</v>
      </c>
      <c r="T4204" s="2">
        <f>M4204+N4204</f>
        <v>5</v>
      </c>
    </row>
    <row r="4205" spans="1:20" x14ac:dyDescent="0.2">
      <c r="A4205" s="2" t="s">
        <v>6869</v>
      </c>
      <c r="B4205" s="2" t="s">
        <v>2202</v>
      </c>
      <c r="C4205" s="2" t="s">
        <v>69</v>
      </c>
      <c r="D4205" s="2" t="str">
        <f>INDEX(Hotels!$C$2:$C$49,MATCH(C4205,Hotels!$A$2:$A$49,0))</f>
        <v>New Delhi</v>
      </c>
      <c r="E4205" s="11">
        <v>46111</v>
      </c>
      <c r="F4205" s="11">
        <v>46170</v>
      </c>
      <c r="G4205" s="11">
        <v>46172</v>
      </c>
      <c r="H4205" s="13">
        <f>DATE(YEAR(F4205),MONTH(F4205),1)</f>
        <v>46143</v>
      </c>
      <c r="I4205" s="2">
        <f>G4205-F4205</f>
        <v>2</v>
      </c>
      <c r="J4205" s="2">
        <f>F4205-E4205</f>
        <v>59</v>
      </c>
      <c r="K4205" s="2" t="s">
        <v>2666</v>
      </c>
      <c r="L4205" s="2">
        <v>1</v>
      </c>
      <c r="M4205" s="2">
        <v>2</v>
      </c>
      <c r="N4205" s="2">
        <v>0</v>
      </c>
      <c r="O4205" s="2" t="s">
        <v>2689</v>
      </c>
      <c r="P4205" s="2" t="s">
        <v>2662</v>
      </c>
      <c r="Q4205" s="2" t="s">
        <v>2649</v>
      </c>
      <c r="R4205" s="3">
        <v>36150</v>
      </c>
      <c r="S4205" s="3">
        <f>I4205*L4205*R4205</f>
        <v>72300</v>
      </c>
      <c r="T4205" s="2">
        <f>M4205+N4205</f>
        <v>2</v>
      </c>
    </row>
    <row r="4206" spans="1:20" x14ac:dyDescent="0.2">
      <c r="A4206" s="2" t="s">
        <v>6870</v>
      </c>
      <c r="B4206" s="2" t="s">
        <v>2239</v>
      </c>
      <c r="C4206" s="2" t="s">
        <v>26</v>
      </c>
      <c r="D4206" s="2" t="str">
        <f>INDEX(Hotels!$C$2:$C$49,MATCH(C4206,Hotels!$A$2:$A$49,0))</f>
        <v>Jaipur</v>
      </c>
      <c r="E4206" s="11">
        <v>46111</v>
      </c>
      <c r="F4206" s="11">
        <v>46124</v>
      </c>
      <c r="G4206" s="11">
        <v>46128</v>
      </c>
      <c r="H4206" s="13">
        <f>DATE(YEAR(F4206),MONTH(F4206),1)</f>
        <v>46113</v>
      </c>
      <c r="I4206" s="2">
        <f>G4206-F4206</f>
        <v>4</v>
      </c>
      <c r="J4206" s="2">
        <f>F4206-E4206</f>
        <v>13</v>
      </c>
      <c r="K4206" s="2" t="s">
        <v>2668</v>
      </c>
      <c r="L4206" s="2">
        <v>1</v>
      </c>
      <c r="M4206" s="2">
        <v>3</v>
      </c>
      <c r="N4206" s="2">
        <v>1</v>
      </c>
      <c r="O4206" s="2" t="s">
        <v>2689</v>
      </c>
      <c r="P4206" s="2" t="s">
        <v>2656</v>
      </c>
      <c r="Q4206" s="2" t="s">
        <v>2664</v>
      </c>
      <c r="R4206" s="3">
        <v>9400</v>
      </c>
      <c r="S4206" s="3">
        <f>I4206*L4206*R4206</f>
        <v>37600</v>
      </c>
      <c r="T4206" s="2">
        <f>M4206+N4206</f>
        <v>4</v>
      </c>
    </row>
    <row r="4207" spans="1:20" x14ac:dyDescent="0.2">
      <c r="A4207" s="2" t="s">
        <v>6871</v>
      </c>
      <c r="B4207" s="2" t="s">
        <v>2570</v>
      </c>
      <c r="C4207" s="2" t="s">
        <v>83</v>
      </c>
      <c r="D4207" s="2" t="str">
        <f>INDEX(Hotels!$C$2:$C$49,MATCH(C4207,Hotels!$A$2:$A$49,0))</f>
        <v>Kochi</v>
      </c>
      <c r="E4207" s="11">
        <v>46111</v>
      </c>
      <c r="F4207" s="11">
        <v>46120</v>
      </c>
      <c r="G4207" s="11">
        <v>46121</v>
      </c>
      <c r="H4207" s="13">
        <f>DATE(YEAR(F4207),MONTH(F4207),1)</f>
        <v>46113</v>
      </c>
      <c r="I4207" s="2">
        <f>G4207-F4207</f>
        <v>1</v>
      </c>
      <c r="J4207" s="2">
        <f>F4207-E4207</f>
        <v>9</v>
      </c>
      <c r="K4207" s="2" t="s">
        <v>2646</v>
      </c>
      <c r="L4207" s="2">
        <v>1</v>
      </c>
      <c r="M4207" s="2">
        <v>1</v>
      </c>
      <c r="N4207" s="2">
        <v>0</v>
      </c>
      <c r="O4207" s="2" t="s">
        <v>2651</v>
      </c>
      <c r="P4207" s="2" t="s">
        <v>2662</v>
      </c>
      <c r="Q4207" s="2" t="s">
        <v>2649</v>
      </c>
      <c r="R4207" s="3">
        <v>16950</v>
      </c>
      <c r="S4207" s="3">
        <f>I4207*L4207*R4207</f>
        <v>16950</v>
      </c>
      <c r="T4207" s="2">
        <f>M4207+N4207</f>
        <v>1</v>
      </c>
    </row>
    <row r="4208" spans="1:20" x14ac:dyDescent="0.2">
      <c r="A4208" s="2" t="s">
        <v>6872</v>
      </c>
      <c r="B4208" s="2" t="s">
        <v>334</v>
      </c>
      <c r="C4208" s="2" t="s">
        <v>71</v>
      </c>
      <c r="D4208" s="2" t="str">
        <f>INDEX(Hotels!$C$2:$C$49,MATCH(C4208,Hotels!$A$2:$A$49,0))</f>
        <v>New Delhi</v>
      </c>
      <c r="E4208" s="11">
        <v>46112</v>
      </c>
      <c r="F4208" s="11">
        <v>46121</v>
      </c>
      <c r="G4208" s="11">
        <v>46126</v>
      </c>
      <c r="H4208" s="13">
        <f>DATE(YEAR(F4208),MONTH(F4208),1)</f>
        <v>46113</v>
      </c>
      <c r="I4208" s="2">
        <f>G4208-F4208</f>
        <v>5</v>
      </c>
      <c r="J4208" s="2">
        <f>F4208-E4208</f>
        <v>9</v>
      </c>
      <c r="K4208" s="2" t="s">
        <v>2655</v>
      </c>
      <c r="L4208" s="2">
        <v>1</v>
      </c>
      <c r="M4208" s="2">
        <v>2</v>
      </c>
      <c r="N4208" s="2">
        <v>0</v>
      </c>
      <c r="O4208" s="2" t="s">
        <v>2658</v>
      </c>
      <c r="P4208" s="2" t="s">
        <v>2656</v>
      </c>
      <c r="Q4208" s="2" t="s">
        <v>2653</v>
      </c>
      <c r="R4208" s="3">
        <v>9450</v>
      </c>
      <c r="S4208" s="3">
        <f>I4208*L4208*R4208</f>
        <v>47250</v>
      </c>
      <c r="T4208" s="2">
        <f>M4208+N4208</f>
        <v>2</v>
      </c>
    </row>
    <row r="4209" spans="1:20" x14ac:dyDescent="0.2">
      <c r="A4209" s="2" t="s">
        <v>6873</v>
      </c>
      <c r="B4209" s="2" t="s">
        <v>876</v>
      </c>
      <c r="C4209" s="2" t="s">
        <v>73</v>
      </c>
      <c r="D4209" s="2" t="str">
        <f>INDEX(Hotels!$C$2:$C$49,MATCH(C4209,Hotels!$A$2:$A$49,0))</f>
        <v>Bengaluru</v>
      </c>
      <c r="E4209" s="11">
        <v>46112</v>
      </c>
      <c r="F4209" s="11">
        <v>46118</v>
      </c>
      <c r="G4209" s="11">
        <v>46120</v>
      </c>
      <c r="H4209" s="13">
        <f>DATE(YEAR(F4209),MONTH(F4209),1)</f>
        <v>46113</v>
      </c>
      <c r="I4209" s="2">
        <f>G4209-F4209</f>
        <v>2</v>
      </c>
      <c r="J4209" s="2">
        <f>F4209-E4209</f>
        <v>6</v>
      </c>
      <c r="K4209" s="2" t="s">
        <v>2668</v>
      </c>
      <c r="L4209" s="2">
        <v>1</v>
      </c>
      <c r="M4209" s="2">
        <v>1</v>
      </c>
      <c r="N4209" s="2">
        <v>0</v>
      </c>
      <c r="O4209" s="2" t="s">
        <v>2647</v>
      </c>
      <c r="P4209" s="2" t="s">
        <v>2656</v>
      </c>
      <c r="Q4209" s="2" t="s">
        <v>2649</v>
      </c>
      <c r="R4209" s="3">
        <v>6150</v>
      </c>
      <c r="S4209" s="3">
        <f>I4209*L4209*R4209</f>
        <v>12300</v>
      </c>
      <c r="T4209" s="2">
        <f>M4209+N4209</f>
        <v>1</v>
      </c>
    </row>
    <row r="4210" spans="1:20" x14ac:dyDescent="0.2">
      <c r="A4210" s="2" t="s">
        <v>6874</v>
      </c>
      <c r="B4210" s="2" t="s">
        <v>1114</v>
      </c>
      <c r="C4210" s="2" t="s">
        <v>57</v>
      </c>
      <c r="D4210" s="2" t="str">
        <f>INDEX(Hotels!$C$2:$C$49,MATCH(C4210,Hotels!$A$2:$A$49,0))</f>
        <v>Mumbai</v>
      </c>
      <c r="E4210" s="11">
        <v>46112</v>
      </c>
      <c r="F4210" s="11">
        <v>46114</v>
      </c>
      <c r="G4210" s="11">
        <v>46117</v>
      </c>
      <c r="H4210" s="13">
        <f>DATE(YEAR(F4210),MONTH(F4210),1)</f>
        <v>46113</v>
      </c>
      <c r="I4210" s="2">
        <f>G4210-F4210</f>
        <v>3</v>
      </c>
      <c r="J4210" s="2">
        <f>F4210-E4210</f>
        <v>2</v>
      </c>
      <c r="K4210" s="2" t="s">
        <v>2655</v>
      </c>
      <c r="L4210" s="2">
        <v>1</v>
      </c>
      <c r="M4210" s="2">
        <v>1</v>
      </c>
      <c r="N4210" s="2">
        <v>0</v>
      </c>
      <c r="O4210" s="2" t="s">
        <v>2670</v>
      </c>
      <c r="P4210" s="2" t="s">
        <v>2659</v>
      </c>
      <c r="Q4210" s="2" t="s">
        <v>2649</v>
      </c>
      <c r="R4210" s="3">
        <v>9950</v>
      </c>
      <c r="S4210" s="3">
        <f>I4210*L4210*R4210</f>
        <v>29850</v>
      </c>
      <c r="T4210" s="2">
        <f>M4210+N4210</f>
        <v>1</v>
      </c>
    </row>
    <row r="4211" spans="1:20" x14ac:dyDescent="0.2">
      <c r="A4211" s="2" t="s">
        <v>6875</v>
      </c>
      <c r="B4211" s="2" t="s">
        <v>1137</v>
      </c>
      <c r="C4211" s="2" t="s">
        <v>29</v>
      </c>
      <c r="D4211" s="2" t="str">
        <f>INDEX(Hotels!$C$2:$C$49,MATCH(C4211,Hotels!$A$2:$A$49,0))</f>
        <v>Jaipur</v>
      </c>
      <c r="E4211" s="11">
        <v>46112</v>
      </c>
      <c r="F4211" s="11">
        <v>46119</v>
      </c>
      <c r="G4211" s="11">
        <v>46123</v>
      </c>
      <c r="H4211" s="13">
        <f>DATE(YEAR(F4211),MONTH(F4211),1)</f>
        <v>46113</v>
      </c>
      <c r="I4211" s="2">
        <f>G4211-F4211</f>
        <v>4</v>
      </c>
      <c r="J4211" s="2">
        <f>F4211-E4211</f>
        <v>7</v>
      </c>
      <c r="K4211" s="2" t="s">
        <v>2646</v>
      </c>
      <c r="L4211" s="2">
        <v>1</v>
      </c>
      <c r="M4211" s="2">
        <v>2</v>
      </c>
      <c r="N4211" s="2">
        <v>0</v>
      </c>
      <c r="O4211" s="2" t="s">
        <v>2683</v>
      </c>
      <c r="P4211" s="2" t="s">
        <v>2652</v>
      </c>
      <c r="Q4211" s="2" t="s">
        <v>2653</v>
      </c>
      <c r="R4211" s="3">
        <v>11150</v>
      </c>
      <c r="S4211" s="3">
        <f>I4211*L4211*R4211</f>
        <v>44600</v>
      </c>
      <c r="T4211" s="2">
        <f>M4211+N4211</f>
        <v>2</v>
      </c>
    </row>
    <row r="4212" spans="1:20" x14ac:dyDescent="0.2">
      <c r="A4212" s="2" t="s">
        <v>6876</v>
      </c>
      <c r="B4212" s="2" t="s">
        <v>1557</v>
      </c>
      <c r="C4212" s="2" t="s">
        <v>120</v>
      </c>
      <c r="D4212" s="2" t="str">
        <f>INDEX(Hotels!$C$2:$C$49,MATCH(C4212,Hotels!$A$2:$A$49,0))</f>
        <v>Rishikesh</v>
      </c>
      <c r="E4212" s="11">
        <v>46112</v>
      </c>
      <c r="F4212" s="11">
        <v>46134</v>
      </c>
      <c r="G4212" s="11">
        <v>46138</v>
      </c>
      <c r="H4212" s="13">
        <f>DATE(YEAR(F4212),MONTH(F4212),1)</f>
        <v>46113</v>
      </c>
      <c r="I4212" s="2">
        <f>G4212-F4212</f>
        <v>4</v>
      </c>
      <c r="J4212" s="2">
        <f>F4212-E4212</f>
        <v>22</v>
      </c>
      <c r="K4212" s="2" t="s">
        <v>2668</v>
      </c>
      <c r="L4212" s="2">
        <v>1</v>
      </c>
      <c r="M4212" s="2">
        <v>2</v>
      </c>
      <c r="N4212" s="2">
        <v>0</v>
      </c>
      <c r="O4212" s="2" t="s">
        <v>2683</v>
      </c>
      <c r="P4212" s="2" t="s">
        <v>2662</v>
      </c>
      <c r="Q4212" s="2" t="s">
        <v>2664</v>
      </c>
      <c r="R4212" s="3">
        <v>3150</v>
      </c>
      <c r="S4212" s="3">
        <f>I4212*L4212*R4212</f>
        <v>12600</v>
      </c>
      <c r="T4212" s="2">
        <f>M4212+N4212</f>
        <v>2</v>
      </c>
    </row>
    <row r="4213" spans="1:20" x14ac:dyDescent="0.2">
      <c r="A4213" s="2" t="s">
        <v>6877</v>
      </c>
      <c r="B4213" s="2" t="s">
        <v>1696</v>
      </c>
      <c r="C4213" s="2" t="s">
        <v>89</v>
      </c>
      <c r="D4213" s="2" t="str">
        <f>INDEX(Hotels!$C$2:$C$49,MATCH(C4213,Hotels!$A$2:$A$49,0))</f>
        <v>Kochi</v>
      </c>
      <c r="E4213" s="11">
        <v>46112</v>
      </c>
      <c r="F4213" s="11">
        <v>46131</v>
      </c>
      <c r="G4213" s="11">
        <v>46136</v>
      </c>
      <c r="H4213" s="13">
        <f>DATE(YEAR(F4213),MONTH(F4213),1)</f>
        <v>46113</v>
      </c>
      <c r="I4213" s="2">
        <f>G4213-F4213</f>
        <v>5</v>
      </c>
      <c r="J4213" s="2">
        <f>F4213-E4213</f>
        <v>19</v>
      </c>
      <c r="K4213" s="2" t="s">
        <v>2655</v>
      </c>
      <c r="L4213" s="2">
        <v>1</v>
      </c>
      <c r="M4213" s="2">
        <v>1</v>
      </c>
      <c r="N4213" s="2">
        <v>0</v>
      </c>
      <c r="O4213" s="2" t="s">
        <v>2689</v>
      </c>
      <c r="P4213" s="2" t="s">
        <v>2656</v>
      </c>
      <c r="Q4213" s="2" t="s">
        <v>2653</v>
      </c>
      <c r="R4213" s="3">
        <v>7250</v>
      </c>
      <c r="S4213" s="3">
        <f>I4213*L4213*R4213</f>
        <v>36250</v>
      </c>
      <c r="T4213" s="2">
        <f>M4213+N4213</f>
        <v>1</v>
      </c>
    </row>
    <row r="4214" spans="1:20" x14ac:dyDescent="0.2">
      <c r="A4214" s="2" t="s">
        <v>6878</v>
      </c>
      <c r="B4214" s="2" t="s">
        <v>1983</v>
      </c>
      <c r="C4214" s="2" t="s">
        <v>83</v>
      </c>
      <c r="D4214" s="2" t="str">
        <f>INDEX(Hotels!$C$2:$C$49,MATCH(C4214,Hotels!$A$2:$A$49,0))</f>
        <v>Kochi</v>
      </c>
      <c r="E4214" s="11">
        <v>46112</v>
      </c>
      <c r="F4214" s="11">
        <v>46115</v>
      </c>
      <c r="G4214" s="11">
        <v>46119</v>
      </c>
      <c r="H4214" s="13">
        <f>DATE(YEAR(F4214),MONTH(F4214),1)</f>
        <v>46113</v>
      </c>
      <c r="I4214" s="2">
        <f>G4214-F4214</f>
        <v>4</v>
      </c>
      <c r="J4214" s="2">
        <f>F4214-E4214</f>
        <v>3</v>
      </c>
      <c r="K4214" s="2" t="s">
        <v>2646</v>
      </c>
      <c r="L4214" s="2">
        <v>1</v>
      </c>
      <c r="M4214" s="2">
        <v>2</v>
      </c>
      <c r="N4214" s="2">
        <v>0</v>
      </c>
      <c r="O4214" s="2" t="s">
        <v>2670</v>
      </c>
      <c r="P4214" s="2" t="s">
        <v>2652</v>
      </c>
      <c r="Q4214" s="2" t="s">
        <v>2649</v>
      </c>
      <c r="R4214" s="3">
        <v>16300</v>
      </c>
      <c r="S4214" s="3">
        <f>I4214*L4214*R4214</f>
        <v>65200</v>
      </c>
      <c r="T4214" s="2">
        <f>M4214+N4214</f>
        <v>2</v>
      </c>
    </row>
    <row r="4215" spans="1:20" x14ac:dyDescent="0.2">
      <c r="A4215" s="2" t="s">
        <v>6879</v>
      </c>
      <c r="B4215" s="2" t="s">
        <v>2161</v>
      </c>
      <c r="C4215" s="2" t="s">
        <v>83</v>
      </c>
      <c r="D4215" s="2" t="str">
        <f>INDEX(Hotels!$C$2:$C$49,MATCH(C4215,Hotels!$A$2:$A$49,0))</f>
        <v>Kochi</v>
      </c>
      <c r="E4215" s="11">
        <v>46112</v>
      </c>
      <c r="F4215" s="11">
        <v>46116</v>
      </c>
      <c r="G4215" s="11">
        <v>46117</v>
      </c>
      <c r="H4215" s="13">
        <f>DATE(YEAR(F4215),MONTH(F4215),1)</f>
        <v>46113</v>
      </c>
      <c r="I4215" s="2">
        <f>G4215-F4215</f>
        <v>1</v>
      </c>
      <c r="J4215" s="2">
        <f>F4215-E4215</f>
        <v>4</v>
      </c>
      <c r="K4215" s="2" t="s">
        <v>2668</v>
      </c>
      <c r="L4215" s="2">
        <v>1</v>
      </c>
      <c r="M4215" s="2">
        <v>1</v>
      </c>
      <c r="N4215" s="2">
        <v>0</v>
      </c>
      <c r="O4215" s="2" t="s">
        <v>2670</v>
      </c>
      <c r="P4215" s="2" t="s">
        <v>2652</v>
      </c>
      <c r="Q4215" s="2" t="s">
        <v>2664</v>
      </c>
      <c r="R4215" s="3">
        <v>9050</v>
      </c>
      <c r="S4215" s="3">
        <f>I4215*L4215*R4215</f>
        <v>9050</v>
      </c>
      <c r="T4215" s="2">
        <f>M4215+N4215</f>
        <v>1</v>
      </c>
    </row>
    <row r="4216" spans="1:20" x14ac:dyDescent="0.2">
      <c r="A4216" s="2" t="s">
        <v>6880</v>
      </c>
      <c r="B4216" s="2" t="s">
        <v>2224</v>
      </c>
      <c r="C4216" s="2" t="s">
        <v>29</v>
      </c>
      <c r="D4216" s="2" t="str">
        <f>INDEX(Hotels!$C$2:$C$49,MATCH(C4216,Hotels!$A$2:$A$49,0))</f>
        <v>Jaipur</v>
      </c>
      <c r="E4216" s="11">
        <v>46112</v>
      </c>
      <c r="F4216" s="11">
        <v>46112</v>
      </c>
      <c r="G4216" s="11">
        <v>46114</v>
      </c>
      <c r="H4216" s="13">
        <f>DATE(YEAR(F4216),MONTH(F4216),1)</f>
        <v>46082</v>
      </c>
      <c r="I4216" s="2">
        <f>G4216-F4216</f>
        <v>2</v>
      </c>
      <c r="J4216" s="2">
        <f>F4216-E4216</f>
        <v>0</v>
      </c>
      <c r="K4216" s="2" t="s">
        <v>2655</v>
      </c>
      <c r="L4216" s="2">
        <v>1</v>
      </c>
      <c r="M4216" s="2">
        <v>2</v>
      </c>
      <c r="N4216" s="2">
        <v>0</v>
      </c>
      <c r="O4216" s="2" t="s">
        <v>2732</v>
      </c>
      <c r="P4216" s="2" t="s">
        <v>2652</v>
      </c>
      <c r="Q4216" s="2" t="s">
        <v>2649</v>
      </c>
      <c r="R4216" s="3">
        <v>8750</v>
      </c>
      <c r="S4216" s="3">
        <f>I4216*L4216*R4216</f>
        <v>17500</v>
      </c>
      <c r="T4216" s="2">
        <f>M4216+N4216</f>
        <v>2</v>
      </c>
    </row>
    <row r="4217" spans="1:20" x14ac:dyDescent="0.2">
      <c r="A4217" s="2" t="s">
        <v>6881</v>
      </c>
      <c r="B4217" s="2" t="s">
        <v>608</v>
      </c>
      <c r="C4217" s="2" t="s">
        <v>99</v>
      </c>
      <c r="D4217" s="2" t="str">
        <f>INDEX(Hotels!$C$2:$C$49,MATCH(C4217,Hotels!$A$2:$A$49,0))</f>
        <v>Shimla</v>
      </c>
      <c r="E4217" s="11">
        <v>46113</v>
      </c>
      <c r="F4217" s="11">
        <v>46136</v>
      </c>
      <c r="G4217" s="11">
        <v>46138</v>
      </c>
      <c r="H4217" s="13">
        <f>DATE(YEAR(F4217),MONTH(F4217),1)</f>
        <v>46113</v>
      </c>
      <c r="I4217" s="2">
        <f>G4217-F4217</f>
        <v>2</v>
      </c>
      <c r="J4217" s="2">
        <f>F4217-E4217</f>
        <v>23</v>
      </c>
      <c r="K4217" s="2" t="s">
        <v>2655</v>
      </c>
      <c r="L4217" s="2">
        <v>1</v>
      </c>
      <c r="M4217" s="2">
        <v>2</v>
      </c>
      <c r="N4217" s="2">
        <v>0</v>
      </c>
      <c r="O4217" s="2" t="s">
        <v>2689</v>
      </c>
      <c r="P4217" s="2" t="s">
        <v>2656</v>
      </c>
      <c r="Q4217" s="2" t="s">
        <v>2649</v>
      </c>
      <c r="R4217" s="3">
        <v>3750</v>
      </c>
      <c r="S4217" s="3">
        <f>I4217*L4217*R4217</f>
        <v>7500</v>
      </c>
      <c r="T4217" s="2">
        <f>M4217+N4217</f>
        <v>2</v>
      </c>
    </row>
    <row r="4218" spans="1:20" x14ac:dyDescent="0.2">
      <c r="A4218" s="2" t="s">
        <v>6882</v>
      </c>
      <c r="B4218" s="2" t="s">
        <v>823</v>
      </c>
      <c r="C4218" s="2" t="s">
        <v>129</v>
      </c>
      <c r="D4218" s="2" t="str">
        <f>INDEX(Hotels!$C$2:$C$49,MATCH(C4218,Hotels!$A$2:$A$49,0))</f>
        <v>Varanasi</v>
      </c>
      <c r="E4218" s="11">
        <v>46113</v>
      </c>
      <c r="F4218" s="11">
        <v>46245</v>
      </c>
      <c r="G4218" s="11">
        <v>46248</v>
      </c>
      <c r="H4218" s="13">
        <f>DATE(YEAR(F4218),MONTH(F4218),1)</f>
        <v>46235</v>
      </c>
      <c r="I4218" s="2">
        <f>G4218-F4218</f>
        <v>3</v>
      </c>
      <c r="J4218" s="2">
        <f>F4218-E4218</f>
        <v>132</v>
      </c>
      <c r="K4218" s="2" t="s">
        <v>2668</v>
      </c>
      <c r="L4218" s="2">
        <v>1</v>
      </c>
      <c r="M4218" s="2">
        <v>2</v>
      </c>
      <c r="N4218" s="2">
        <v>2</v>
      </c>
      <c r="O4218" s="2" t="s">
        <v>2658</v>
      </c>
      <c r="P4218" s="2" t="s">
        <v>2652</v>
      </c>
      <c r="Q4218" s="2" t="s">
        <v>2649</v>
      </c>
      <c r="R4218" s="3">
        <v>3000</v>
      </c>
      <c r="S4218" s="3">
        <f>I4218*L4218*R4218</f>
        <v>9000</v>
      </c>
      <c r="T4218" s="2">
        <f>M4218+N4218</f>
        <v>4</v>
      </c>
    </row>
    <row r="4219" spans="1:20" x14ac:dyDescent="0.2">
      <c r="A4219" s="2" t="s">
        <v>6883</v>
      </c>
      <c r="B4219" s="2" t="s">
        <v>1268</v>
      </c>
      <c r="C4219" s="2" t="s">
        <v>67</v>
      </c>
      <c r="D4219" s="2" t="str">
        <f>INDEX(Hotels!$C$2:$C$49,MATCH(C4219,Hotels!$A$2:$A$49,0))</f>
        <v>New Delhi</v>
      </c>
      <c r="E4219" s="11">
        <v>46113</v>
      </c>
      <c r="F4219" s="11">
        <v>46126</v>
      </c>
      <c r="G4219" s="11">
        <v>46128</v>
      </c>
      <c r="H4219" s="13">
        <f>DATE(YEAR(F4219),MONTH(F4219),1)</f>
        <v>46113</v>
      </c>
      <c r="I4219" s="2">
        <f>G4219-F4219</f>
        <v>2</v>
      </c>
      <c r="J4219" s="2">
        <f>F4219-E4219</f>
        <v>13</v>
      </c>
      <c r="K4219" s="2" t="s">
        <v>2668</v>
      </c>
      <c r="L4219" s="2">
        <v>1</v>
      </c>
      <c r="M4219" s="2">
        <v>2</v>
      </c>
      <c r="N4219" s="2">
        <v>0</v>
      </c>
      <c r="O4219" s="2" t="s">
        <v>2670</v>
      </c>
      <c r="P4219" s="2" t="s">
        <v>2652</v>
      </c>
      <c r="Q4219" s="2" t="s">
        <v>2649</v>
      </c>
      <c r="R4219" s="3">
        <v>4050</v>
      </c>
      <c r="S4219" s="3">
        <f>I4219*L4219*R4219</f>
        <v>8100</v>
      </c>
      <c r="T4219" s="2">
        <f>M4219+N4219</f>
        <v>2</v>
      </c>
    </row>
    <row r="4220" spans="1:20" x14ac:dyDescent="0.2">
      <c r="A4220" s="2" t="s">
        <v>6884</v>
      </c>
      <c r="B4220" s="2" t="s">
        <v>1891</v>
      </c>
      <c r="C4220" s="2" t="s">
        <v>39</v>
      </c>
      <c r="D4220" s="2" t="str">
        <f>INDEX(Hotels!$C$2:$C$49,MATCH(C4220,Hotels!$A$2:$A$49,0))</f>
        <v>Udaipur</v>
      </c>
      <c r="E4220" s="11">
        <v>46113</v>
      </c>
      <c r="F4220" s="11">
        <v>46122</v>
      </c>
      <c r="G4220" s="11">
        <v>46128</v>
      </c>
      <c r="H4220" s="13">
        <f>DATE(YEAR(F4220),MONTH(F4220),1)</f>
        <v>46113</v>
      </c>
      <c r="I4220" s="2">
        <f>G4220-F4220</f>
        <v>6</v>
      </c>
      <c r="J4220" s="2">
        <f>F4220-E4220</f>
        <v>9</v>
      </c>
      <c r="K4220" s="2" t="s">
        <v>2666</v>
      </c>
      <c r="L4220" s="2">
        <v>1</v>
      </c>
      <c r="M4220" s="2">
        <v>2</v>
      </c>
      <c r="N4220" s="2">
        <v>1</v>
      </c>
      <c r="O4220" s="2" t="s">
        <v>2689</v>
      </c>
      <c r="P4220" s="2" t="s">
        <v>2656</v>
      </c>
      <c r="Q4220" s="2" t="s">
        <v>2649</v>
      </c>
      <c r="R4220" s="3">
        <v>15000</v>
      </c>
      <c r="S4220" s="3">
        <f>I4220*L4220*R4220</f>
        <v>90000</v>
      </c>
      <c r="T4220" s="2">
        <f>M4220+N4220</f>
        <v>3</v>
      </c>
    </row>
    <row r="4221" spans="1:20" x14ac:dyDescent="0.2">
      <c r="A4221" s="2" t="s">
        <v>6885</v>
      </c>
      <c r="B4221" s="2" t="s">
        <v>2175</v>
      </c>
      <c r="C4221" s="2" t="s">
        <v>89</v>
      </c>
      <c r="D4221" s="2" t="str">
        <f>INDEX(Hotels!$C$2:$C$49,MATCH(C4221,Hotels!$A$2:$A$49,0))</f>
        <v>Kochi</v>
      </c>
      <c r="E4221" s="11">
        <v>46113</v>
      </c>
      <c r="F4221" s="11">
        <v>46134</v>
      </c>
      <c r="G4221" s="11">
        <v>46137</v>
      </c>
      <c r="H4221" s="13">
        <f>DATE(YEAR(F4221),MONTH(F4221),1)</f>
        <v>46113</v>
      </c>
      <c r="I4221" s="2">
        <f>G4221-F4221</f>
        <v>3</v>
      </c>
      <c r="J4221" s="2">
        <f>F4221-E4221</f>
        <v>21</v>
      </c>
      <c r="K4221" s="2" t="s">
        <v>2668</v>
      </c>
      <c r="L4221" s="2">
        <v>1</v>
      </c>
      <c r="M4221" s="2">
        <v>2</v>
      </c>
      <c r="N4221" s="2">
        <v>1</v>
      </c>
      <c r="O4221" s="2" t="s">
        <v>2651</v>
      </c>
      <c r="P4221" s="2" t="s">
        <v>2662</v>
      </c>
      <c r="Q4221" s="2" t="s">
        <v>2653</v>
      </c>
      <c r="R4221" s="3">
        <v>5550</v>
      </c>
      <c r="S4221" s="3">
        <f>I4221*L4221*R4221</f>
        <v>16650</v>
      </c>
      <c r="T4221" s="2">
        <f>M4221+N4221</f>
        <v>3</v>
      </c>
    </row>
    <row r="4222" spans="1:20" x14ac:dyDescent="0.2">
      <c r="A4222" s="2" t="s">
        <v>6886</v>
      </c>
      <c r="B4222" s="2" t="s">
        <v>2285</v>
      </c>
      <c r="C4222" s="2" t="s">
        <v>71</v>
      </c>
      <c r="D4222" s="2" t="str">
        <f>INDEX(Hotels!$C$2:$C$49,MATCH(C4222,Hotels!$A$2:$A$49,0))</f>
        <v>New Delhi</v>
      </c>
      <c r="E4222" s="11">
        <v>46113</v>
      </c>
      <c r="F4222" s="11">
        <v>46129</v>
      </c>
      <c r="G4222" s="11">
        <v>46134</v>
      </c>
      <c r="H4222" s="13">
        <f>DATE(YEAR(F4222),MONTH(F4222),1)</f>
        <v>46113</v>
      </c>
      <c r="I4222" s="2">
        <f>G4222-F4222</f>
        <v>5</v>
      </c>
      <c r="J4222" s="2">
        <f>F4222-E4222</f>
        <v>16</v>
      </c>
      <c r="K4222" s="2" t="s">
        <v>2666</v>
      </c>
      <c r="L4222" s="2">
        <v>1</v>
      </c>
      <c r="M4222" s="2">
        <v>1</v>
      </c>
      <c r="N4222" s="2">
        <v>0</v>
      </c>
      <c r="O4222" s="2" t="s">
        <v>2683</v>
      </c>
      <c r="P4222" s="2" t="s">
        <v>2652</v>
      </c>
      <c r="Q4222" s="2" t="s">
        <v>2649</v>
      </c>
      <c r="R4222" s="3">
        <v>18900</v>
      </c>
      <c r="S4222" s="3">
        <f>I4222*L4222*R4222</f>
        <v>94500</v>
      </c>
      <c r="T4222" s="2">
        <f>M4222+N4222</f>
        <v>1</v>
      </c>
    </row>
    <row r="4223" spans="1:20" x14ac:dyDescent="0.2">
      <c r="A4223" s="2" t="s">
        <v>6887</v>
      </c>
      <c r="B4223" s="2" t="s">
        <v>330</v>
      </c>
      <c r="C4223" s="2" t="s">
        <v>116</v>
      </c>
      <c r="D4223" s="2" t="str">
        <f>INDEX(Hotels!$C$2:$C$49,MATCH(C4223,Hotels!$A$2:$A$49,0))</f>
        <v>Rishikesh</v>
      </c>
      <c r="E4223" s="11">
        <v>46114</v>
      </c>
      <c r="F4223" s="11">
        <v>46155</v>
      </c>
      <c r="G4223" s="11">
        <v>46158</v>
      </c>
      <c r="H4223" s="13">
        <f>DATE(YEAR(F4223),MONTH(F4223),1)</f>
        <v>46143</v>
      </c>
      <c r="I4223" s="2">
        <f>G4223-F4223</f>
        <v>3</v>
      </c>
      <c r="J4223" s="2">
        <f>F4223-E4223</f>
        <v>41</v>
      </c>
      <c r="K4223" s="2" t="s">
        <v>2666</v>
      </c>
      <c r="L4223" s="2">
        <v>1</v>
      </c>
      <c r="M4223" s="2">
        <v>1</v>
      </c>
      <c r="N4223" s="2">
        <v>0</v>
      </c>
      <c r="O4223" s="2" t="s">
        <v>2732</v>
      </c>
      <c r="P4223" s="2" t="s">
        <v>2652</v>
      </c>
      <c r="Q4223" s="2" t="s">
        <v>2649</v>
      </c>
      <c r="R4223" s="3">
        <v>12350</v>
      </c>
      <c r="S4223" s="3">
        <f>I4223*L4223*R4223</f>
        <v>37050</v>
      </c>
      <c r="T4223" s="2">
        <f>M4223+N4223</f>
        <v>1</v>
      </c>
    </row>
    <row r="4224" spans="1:20" x14ac:dyDescent="0.2">
      <c r="A4224" s="2" t="s">
        <v>6888</v>
      </c>
      <c r="B4224" s="2" t="s">
        <v>573</v>
      </c>
      <c r="C4224" s="2" t="s">
        <v>34</v>
      </c>
      <c r="D4224" s="2" t="str">
        <f>INDEX(Hotels!$C$2:$C$49,MATCH(C4224,Hotels!$A$2:$A$49,0))</f>
        <v>Udaipur</v>
      </c>
      <c r="E4224" s="11">
        <v>46114</v>
      </c>
      <c r="F4224" s="11">
        <v>46173</v>
      </c>
      <c r="G4224" s="11">
        <v>46177</v>
      </c>
      <c r="H4224" s="13">
        <f>DATE(YEAR(F4224),MONTH(F4224),1)</f>
        <v>46143</v>
      </c>
      <c r="I4224" s="2">
        <f>G4224-F4224</f>
        <v>4</v>
      </c>
      <c r="J4224" s="2">
        <f>F4224-E4224</f>
        <v>59</v>
      </c>
      <c r="K4224" s="2" t="s">
        <v>2646</v>
      </c>
      <c r="L4224" s="2">
        <v>1</v>
      </c>
      <c r="M4224" s="2">
        <v>1</v>
      </c>
      <c r="N4224" s="2">
        <v>0</v>
      </c>
      <c r="O4224" s="2" t="s">
        <v>2683</v>
      </c>
      <c r="P4224" s="2" t="s">
        <v>2656</v>
      </c>
      <c r="Q4224" s="2" t="s">
        <v>2649</v>
      </c>
      <c r="R4224" s="3">
        <v>10500</v>
      </c>
      <c r="S4224" s="3">
        <f>I4224*L4224*R4224</f>
        <v>42000</v>
      </c>
      <c r="T4224" s="2">
        <f>M4224+N4224</f>
        <v>1</v>
      </c>
    </row>
    <row r="4225" spans="1:20" x14ac:dyDescent="0.2">
      <c r="A4225" s="2" t="s">
        <v>6889</v>
      </c>
      <c r="B4225" s="2" t="s">
        <v>1718</v>
      </c>
      <c r="C4225" s="2" t="s">
        <v>34</v>
      </c>
      <c r="D4225" s="2" t="str">
        <f>INDEX(Hotels!$C$2:$C$49,MATCH(C4225,Hotels!$A$2:$A$49,0))</f>
        <v>Udaipur</v>
      </c>
      <c r="E4225" s="11">
        <v>46114</v>
      </c>
      <c r="F4225" s="11">
        <v>46139</v>
      </c>
      <c r="G4225" s="11">
        <v>46145</v>
      </c>
      <c r="H4225" s="13">
        <f>DATE(YEAR(F4225),MONTH(F4225),1)</f>
        <v>46113</v>
      </c>
      <c r="I4225" s="2">
        <f>G4225-F4225</f>
        <v>6</v>
      </c>
      <c r="J4225" s="2">
        <f>F4225-E4225</f>
        <v>25</v>
      </c>
      <c r="K4225" s="2" t="s">
        <v>2646</v>
      </c>
      <c r="L4225" s="2">
        <v>1</v>
      </c>
      <c r="M4225" s="2">
        <v>2</v>
      </c>
      <c r="N4225" s="2">
        <v>1</v>
      </c>
      <c r="O4225" s="2" t="s">
        <v>2689</v>
      </c>
      <c r="P4225" s="2" t="s">
        <v>2648</v>
      </c>
      <c r="Q4225" s="2" t="s">
        <v>2653</v>
      </c>
      <c r="R4225" s="3">
        <v>10100</v>
      </c>
      <c r="S4225" s="3">
        <f>I4225*L4225*R4225</f>
        <v>60600</v>
      </c>
      <c r="T4225" s="2">
        <f>M4225+N4225</f>
        <v>3</v>
      </c>
    </row>
    <row r="4226" spans="1:20" x14ac:dyDescent="0.2">
      <c r="A4226" s="2" t="s">
        <v>6890</v>
      </c>
      <c r="B4226" s="2" t="s">
        <v>1837</v>
      </c>
      <c r="C4226" s="2" t="s">
        <v>79</v>
      </c>
      <c r="D4226" s="2" t="str">
        <f>INDEX(Hotels!$C$2:$C$49,MATCH(C4226,Hotels!$A$2:$A$49,0))</f>
        <v>Bengaluru</v>
      </c>
      <c r="E4226" s="11">
        <v>46114</v>
      </c>
      <c r="F4226" s="11">
        <v>46132</v>
      </c>
      <c r="G4226" s="11">
        <v>46136</v>
      </c>
      <c r="H4226" s="13">
        <f>DATE(YEAR(F4226),MONTH(F4226),1)</f>
        <v>46113</v>
      </c>
      <c r="I4226" s="2">
        <f>G4226-F4226</f>
        <v>4</v>
      </c>
      <c r="J4226" s="2">
        <f>F4226-E4226</f>
        <v>18</v>
      </c>
      <c r="K4226" s="2" t="s">
        <v>2668</v>
      </c>
      <c r="L4226" s="2">
        <v>1</v>
      </c>
      <c r="M4226" s="2">
        <v>2</v>
      </c>
      <c r="N4226" s="2">
        <v>0</v>
      </c>
      <c r="O4226" s="2" t="s">
        <v>2651</v>
      </c>
      <c r="P4226" s="2" t="s">
        <v>2656</v>
      </c>
      <c r="Q4226" s="2" t="s">
        <v>2649</v>
      </c>
      <c r="R4226" s="3">
        <v>3950</v>
      </c>
      <c r="S4226" s="3">
        <f>I4226*L4226*R4226</f>
        <v>15800</v>
      </c>
      <c r="T4226" s="2">
        <f>M4226+N4226</f>
        <v>2</v>
      </c>
    </row>
    <row r="4227" spans="1:20" x14ac:dyDescent="0.2">
      <c r="A4227" s="2" t="s">
        <v>6891</v>
      </c>
      <c r="B4227" s="2" t="s">
        <v>2585</v>
      </c>
      <c r="C4227" s="2" t="s">
        <v>106</v>
      </c>
      <c r="D4227" s="2" t="str">
        <f>INDEX(Hotels!$C$2:$C$49,MATCH(C4227,Hotels!$A$2:$A$49,0))</f>
        <v>Manali</v>
      </c>
      <c r="E4227" s="11">
        <v>46114</v>
      </c>
      <c r="F4227" s="11">
        <v>46116</v>
      </c>
      <c r="G4227" s="11">
        <v>46120</v>
      </c>
      <c r="H4227" s="13">
        <f>DATE(YEAR(F4227),MONTH(F4227),1)</f>
        <v>46113</v>
      </c>
      <c r="I4227" s="2">
        <f>G4227-F4227</f>
        <v>4</v>
      </c>
      <c r="J4227" s="2">
        <f>F4227-E4227</f>
        <v>2</v>
      </c>
      <c r="K4227" s="2" t="s">
        <v>2646</v>
      </c>
      <c r="L4227" s="2">
        <v>1</v>
      </c>
      <c r="M4227" s="2">
        <v>1</v>
      </c>
      <c r="N4227" s="2">
        <v>0</v>
      </c>
      <c r="O4227" s="2" t="s">
        <v>2651</v>
      </c>
      <c r="P4227" s="2" t="s">
        <v>2656</v>
      </c>
      <c r="Q4227" s="2" t="s">
        <v>2649</v>
      </c>
      <c r="R4227" s="3">
        <v>11900</v>
      </c>
      <c r="S4227" s="3">
        <f>I4227*L4227*R4227</f>
        <v>47600</v>
      </c>
      <c r="T4227" s="2">
        <f>M4227+N4227</f>
        <v>1</v>
      </c>
    </row>
    <row r="4228" spans="1:20" x14ac:dyDescent="0.2">
      <c r="A4228" s="2" t="s">
        <v>6892</v>
      </c>
      <c r="B4228" s="2" t="s">
        <v>196</v>
      </c>
      <c r="C4228" s="2" t="s">
        <v>122</v>
      </c>
      <c r="D4228" s="2" t="str">
        <f>INDEX(Hotels!$C$2:$C$49,MATCH(C4228,Hotels!$A$2:$A$49,0))</f>
        <v>Varanasi</v>
      </c>
      <c r="E4228" s="11">
        <v>46115</v>
      </c>
      <c r="F4228" s="11">
        <v>46146</v>
      </c>
      <c r="G4228" s="11">
        <v>46149</v>
      </c>
      <c r="H4228" s="13">
        <f>DATE(YEAR(F4228),MONTH(F4228),1)</f>
        <v>46143</v>
      </c>
      <c r="I4228" s="2">
        <f>G4228-F4228</f>
        <v>3</v>
      </c>
      <c r="J4228" s="2">
        <f>F4228-E4228</f>
        <v>31</v>
      </c>
      <c r="K4228" s="2" t="s">
        <v>2668</v>
      </c>
      <c r="L4228" s="2">
        <v>1</v>
      </c>
      <c r="M4228" s="2">
        <v>2</v>
      </c>
      <c r="N4228" s="2">
        <v>0</v>
      </c>
      <c r="O4228" s="2" t="s">
        <v>2647</v>
      </c>
      <c r="P4228" s="2" t="s">
        <v>2672</v>
      </c>
      <c r="Q4228" s="2" t="s">
        <v>2649</v>
      </c>
      <c r="R4228" s="3">
        <v>2250</v>
      </c>
      <c r="S4228" s="3">
        <f>I4228*L4228*R4228</f>
        <v>6750</v>
      </c>
      <c r="T4228" s="2">
        <f>M4228+N4228</f>
        <v>2</v>
      </c>
    </row>
    <row r="4229" spans="1:20" x14ac:dyDescent="0.2">
      <c r="A4229" s="2" t="s">
        <v>6893</v>
      </c>
      <c r="B4229" s="2" t="s">
        <v>340</v>
      </c>
      <c r="C4229" s="2" t="s">
        <v>39</v>
      </c>
      <c r="D4229" s="2" t="str">
        <f>INDEX(Hotels!$C$2:$C$49,MATCH(C4229,Hotels!$A$2:$A$49,0))</f>
        <v>Udaipur</v>
      </c>
      <c r="E4229" s="11">
        <v>46115</v>
      </c>
      <c r="F4229" s="11">
        <v>46130</v>
      </c>
      <c r="G4229" s="11">
        <v>46133</v>
      </c>
      <c r="H4229" s="13">
        <f>DATE(YEAR(F4229),MONTH(F4229),1)</f>
        <v>46113</v>
      </c>
      <c r="I4229" s="2">
        <f>G4229-F4229</f>
        <v>3</v>
      </c>
      <c r="J4229" s="2">
        <f>F4229-E4229</f>
        <v>15</v>
      </c>
      <c r="K4229" s="2" t="s">
        <v>2646</v>
      </c>
      <c r="L4229" s="2">
        <v>1</v>
      </c>
      <c r="M4229" s="2">
        <v>1</v>
      </c>
      <c r="N4229" s="2">
        <v>0</v>
      </c>
      <c r="O4229" s="2" t="s">
        <v>2670</v>
      </c>
      <c r="P4229" s="2" t="s">
        <v>2656</v>
      </c>
      <c r="Q4229" s="2" t="s">
        <v>2649</v>
      </c>
      <c r="R4229" s="3">
        <v>10500</v>
      </c>
      <c r="S4229" s="3">
        <f>I4229*L4229*R4229</f>
        <v>31500</v>
      </c>
      <c r="T4229" s="2">
        <f>M4229+N4229</f>
        <v>1</v>
      </c>
    </row>
    <row r="4230" spans="1:20" x14ac:dyDescent="0.2">
      <c r="A4230" s="2" t="s">
        <v>6894</v>
      </c>
      <c r="B4230" s="2" t="s">
        <v>968</v>
      </c>
      <c r="C4230" s="2" t="s">
        <v>19</v>
      </c>
      <c r="D4230" s="2" t="str">
        <f>INDEX(Hotels!$C$2:$C$49,MATCH(C4230,Hotels!$A$2:$A$49,0))</f>
        <v>Goa</v>
      </c>
      <c r="E4230" s="11">
        <v>46115</v>
      </c>
      <c r="F4230" s="11">
        <v>46115</v>
      </c>
      <c r="G4230" s="11">
        <v>46119</v>
      </c>
      <c r="H4230" s="13">
        <f>DATE(YEAR(F4230),MONTH(F4230),1)</f>
        <v>46113</v>
      </c>
      <c r="I4230" s="2">
        <f>G4230-F4230</f>
        <v>4</v>
      </c>
      <c r="J4230" s="2">
        <f>F4230-E4230</f>
        <v>0</v>
      </c>
      <c r="K4230" s="2" t="s">
        <v>2655</v>
      </c>
      <c r="L4230" s="2">
        <v>1</v>
      </c>
      <c r="M4230" s="2">
        <v>1</v>
      </c>
      <c r="N4230" s="2">
        <v>0</v>
      </c>
      <c r="O4230" s="2" t="s">
        <v>2647</v>
      </c>
      <c r="P4230" s="2" t="s">
        <v>2656</v>
      </c>
      <c r="Q4230" s="2" t="s">
        <v>2653</v>
      </c>
      <c r="R4230" s="3">
        <v>7150</v>
      </c>
      <c r="S4230" s="3">
        <f>I4230*L4230*R4230</f>
        <v>28600</v>
      </c>
      <c r="T4230" s="2">
        <f>M4230+N4230</f>
        <v>1</v>
      </c>
    </row>
    <row r="4231" spans="1:20" x14ac:dyDescent="0.2">
      <c r="A4231" s="2" t="s">
        <v>6895</v>
      </c>
      <c r="B4231" s="2" t="s">
        <v>1015</v>
      </c>
      <c r="C4231" s="2" t="s">
        <v>39</v>
      </c>
      <c r="D4231" s="2" t="str">
        <f>INDEX(Hotels!$C$2:$C$49,MATCH(C4231,Hotels!$A$2:$A$49,0))</f>
        <v>Udaipur</v>
      </c>
      <c r="E4231" s="11">
        <v>46115</v>
      </c>
      <c r="F4231" s="11">
        <v>46152</v>
      </c>
      <c r="G4231" s="11">
        <v>46155</v>
      </c>
      <c r="H4231" s="13">
        <f>DATE(YEAR(F4231),MONTH(F4231),1)</f>
        <v>46143</v>
      </c>
      <c r="I4231" s="2">
        <f>G4231-F4231</f>
        <v>3</v>
      </c>
      <c r="J4231" s="2">
        <f>F4231-E4231</f>
        <v>37</v>
      </c>
      <c r="K4231" s="2" t="s">
        <v>2655</v>
      </c>
      <c r="L4231" s="2">
        <v>1</v>
      </c>
      <c r="M4231" s="2">
        <v>1</v>
      </c>
      <c r="N4231" s="2">
        <v>0</v>
      </c>
      <c r="O4231" s="2" t="s">
        <v>2647</v>
      </c>
      <c r="P4231" s="2" t="s">
        <v>2648</v>
      </c>
      <c r="Q4231" s="2" t="s">
        <v>2653</v>
      </c>
      <c r="R4231" s="3">
        <v>7250</v>
      </c>
      <c r="S4231" s="3">
        <f>I4231*L4231*R4231</f>
        <v>21750</v>
      </c>
      <c r="T4231" s="2">
        <f>M4231+N4231</f>
        <v>1</v>
      </c>
    </row>
    <row r="4232" spans="1:20" x14ac:dyDescent="0.2">
      <c r="A4232" s="2" t="s">
        <v>6896</v>
      </c>
      <c r="B4232" s="2" t="s">
        <v>1180</v>
      </c>
      <c r="C4232" s="2" t="s">
        <v>99</v>
      </c>
      <c r="D4232" s="2" t="str">
        <f>INDEX(Hotels!$C$2:$C$49,MATCH(C4232,Hotels!$A$2:$A$49,0))</f>
        <v>Shimla</v>
      </c>
      <c r="E4232" s="11">
        <v>46115</v>
      </c>
      <c r="F4232" s="11">
        <v>46119</v>
      </c>
      <c r="G4232" s="11">
        <v>46124</v>
      </c>
      <c r="H4232" s="13">
        <f>DATE(YEAR(F4232),MONTH(F4232),1)</f>
        <v>46113</v>
      </c>
      <c r="I4232" s="2">
        <f>G4232-F4232</f>
        <v>5</v>
      </c>
      <c r="J4232" s="2">
        <f>F4232-E4232</f>
        <v>4</v>
      </c>
      <c r="K4232" s="2" t="s">
        <v>2655</v>
      </c>
      <c r="L4232" s="2">
        <v>1</v>
      </c>
      <c r="M4232" s="2">
        <v>2</v>
      </c>
      <c r="N4232" s="2">
        <v>0</v>
      </c>
      <c r="O4232" s="2" t="s">
        <v>2689</v>
      </c>
      <c r="P4232" s="2" t="s">
        <v>2672</v>
      </c>
      <c r="Q4232" s="2" t="s">
        <v>2649</v>
      </c>
      <c r="R4232" s="3">
        <v>3800</v>
      </c>
      <c r="S4232" s="3">
        <f>I4232*L4232*R4232</f>
        <v>19000</v>
      </c>
      <c r="T4232" s="2">
        <f>M4232+N4232</f>
        <v>2</v>
      </c>
    </row>
    <row r="4233" spans="1:20" x14ac:dyDescent="0.2">
      <c r="A4233" s="2" t="s">
        <v>6897</v>
      </c>
      <c r="B4233" s="2" t="s">
        <v>2142</v>
      </c>
      <c r="C4233" s="2" t="s">
        <v>79</v>
      </c>
      <c r="D4233" s="2" t="str">
        <f>INDEX(Hotels!$C$2:$C$49,MATCH(C4233,Hotels!$A$2:$A$49,0))</f>
        <v>Bengaluru</v>
      </c>
      <c r="E4233" s="11">
        <v>46115</v>
      </c>
      <c r="F4233" s="11">
        <v>46126</v>
      </c>
      <c r="G4233" s="11">
        <v>46129</v>
      </c>
      <c r="H4233" s="13">
        <f>DATE(YEAR(F4233),MONTH(F4233),1)</f>
        <v>46113</v>
      </c>
      <c r="I4233" s="2">
        <f>G4233-F4233</f>
        <v>3</v>
      </c>
      <c r="J4233" s="2">
        <f>F4233-E4233</f>
        <v>11</v>
      </c>
      <c r="K4233" s="2" t="s">
        <v>2668</v>
      </c>
      <c r="L4233" s="2">
        <v>1</v>
      </c>
      <c r="M4233" s="2">
        <v>1</v>
      </c>
      <c r="N4233" s="2">
        <v>0</v>
      </c>
      <c r="O4233" s="2" t="s">
        <v>2732</v>
      </c>
      <c r="P4233" s="2" t="s">
        <v>2656</v>
      </c>
      <c r="Q4233" s="2" t="s">
        <v>2649</v>
      </c>
      <c r="R4233" s="3">
        <v>3800</v>
      </c>
      <c r="S4233" s="3">
        <f>I4233*L4233*R4233</f>
        <v>11400</v>
      </c>
      <c r="T4233" s="2">
        <f>M4233+N4233</f>
        <v>1</v>
      </c>
    </row>
    <row r="4234" spans="1:20" x14ac:dyDescent="0.2">
      <c r="A4234" s="2" t="s">
        <v>6898</v>
      </c>
      <c r="B4234" s="2" t="s">
        <v>2180</v>
      </c>
      <c r="C4234" s="2" t="s">
        <v>116</v>
      </c>
      <c r="D4234" s="2" t="str">
        <f>INDEX(Hotels!$C$2:$C$49,MATCH(C4234,Hotels!$A$2:$A$49,0))</f>
        <v>Rishikesh</v>
      </c>
      <c r="E4234" s="11">
        <v>46115</v>
      </c>
      <c r="F4234" s="11">
        <v>46155</v>
      </c>
      <c r="G4234" s="11">
        <v>46157</v>
      </c>
      <c r="H4234" s="13">
        <f>DATE(YEAR(F4234),MONTH(F4234),1)</f>
        <v>46143</v>
      </c>
      <c r="I4234" s="2">
        <f>G4234-F4234</f>
        <v>2</v>
      </c>
      <c r="J4234" s="2">
        <f>F4234-E4234</f>
        <v>40</v>
      </c>
      <c r="K4234" s="2" t="s">
        <v>2668</v>
      </c>
      <c r="L4234" s="2">
        <v>1</v>
      </c>
      <c r="M4234" s="2">
        <v>2</v>
      </c>
      <c r="N4234" s="2">
        <v>0</v>
      </c>
      <c r="O4234" s="2" t="s">
        <v>2683</v>
      </c>
      <c r="P4234" s="2" t="s">
        <v>2656</v>
      </c>
      <c r="Q4234" s="2" t="s">
        <v>2649</v>
      </c>
      <c r="R4234" s="3">
        <v>4400</v>
      </c>
      <c r="S4234" s="3">
        <f>I4234*L4234*R4234</f>
        <v>8800</v>
      </c>
      <c r="T4234" s="2">
        <f>M4234+N4234</f>
        <v>2</v>
      </c>
    </row>
    <row r="4235" spans="1:20" x14ac:dyDescent="0.2">
      <c r="A4235" s="2" t="s">
        <v>6899</v>
      </c>
      <c r="B4235" s="2" t="s">
        <v>400</v>
      </c>
      <c r="C4235" s="2" t="s">
        <v>13</v>
      </c>
      <c r="D4235" s="2" t="str">
        <f>INDEX(Hotels!$C$2:$C$49,MATCH(C4235,Hotels!$A$2:$A$49,0))</f>
        <v>Goa</v>
      </c>
      <c r="E4235" s="11">
        <v>46116</v>
      </c>
      <c r="F4235" s="11">
        <v>46117</v>
      </c>
      <c r="G4235" s="11">
        <v>46120</v>
      </c>
      <c r="H4235" s="13">
        <f>DATE(YEAR(F4235),MONTH(F4235),1)</f>
        <v>46113</v>
      </c>
      <c r="I4235" s="2">
        <f>G4235-F4235</f>
        <v>3</v>
      </c>
      <c r="J4235" s="2">
        <f>F4235-E4235</f>
        <v>1</v>
      </c>
      <c r="K4235" s="2" t="s">
        <v>2666</v>
      </c>
      <c r="L4235" s="2">
        <v>1</v>
      </c>
      <c r="M4235" s="2">
        <v>2</v>
      </c>
      <c r="N4235" s="2">
        <v>3</v>
      </c>
      <c r="O4235" s="2" t="s">
        <v>2647</v>
      </c>
      <c r="P4235" s="2" t="s">
        <v>2652</v>
      </c>
      <c r="Q4235" s="2" t="s">
        <v>2649</v>
      </c>
      <c r="R4235" s="3">
        <v>29100</v>
      </c>
      <c r="S4235" s="3">
        <f>I4235*L4235*R4235</f>
        <v>87300</v>
      </c>
      <c r="T4235" s="2">
        <f>M4235+N4235</f>
        <v>5</v>
      </c>
    </row>
    <row r="4236" spans="1:20" x14ac:dyDescent="0.2">
      <c r="A4236" s="2" t="s">
        <v>6900</v>
      </c>
      <c r="B4236" s="2" t="s">
        <v>1143</v>
      </c>
      <c r="C4236" s="2" t="s">
        <v>106</v>
      </c>
      <c r="D4236" s="2" t="str">
        <f>INDEX(Hotels!$C$2:$C$49,MATCH(C4236,Hotels!$A$2:$A$49,0))</f>
        <v>Manali</v>
      </c>
      <c r="E4236" s="11">
        <v>46116</v>
      </c>
      <c r="F4236" s="11">
        <v>46117</v>
      </c>
      <c r="G4236" s="11">
        <v>46119</v>
      </c>
      <c r="H4236" s="13">
        <f>DATE(YEAR(F4236),MONTH(F4236),1)</f>
        <v>46113</v>
      </c>
      <c r="I4236" s="2">
        <f>G4236-F4236</f>
        <v>2</v>
      </c>
      <c r="J4236" s="2">
        <f>F4236-E4236</f>
        <v>1</v>
      </c>
      <c r="K4236" s="2" t="s">
        <v>2655</v>
      </c>
      <c r="L4236" s="2">
        <v>1</v>
      </c>
      <c r="M4236" s="2">
        <v>1</v>
      </c>
      <c r="N4236" s="2">
        <v>0</v>
      </c>
      <c r="O4236" s="2" t="s">
        <v>2732</v>
      </c>
      <c r="P4236" s="2" t="s">
        <v>2656</v>
      </c>
      <c r="Q4236" s="2" t="s">
        <v>2649</v>
      </c>
      <c r="R4236" s="3">
        <v>7600</v>
      </c>
      <c r="S4236" s="3">
        <f>I4236*L4236*R4236</f>
        <v>15200</v>
      </c>
      <c r="T4236" s="2">
        <f>M4236+N4236</f>
        <v>1</v>
      </c>
    </row>
    <row r="4237" spans="1:20" x14ac:dyDescent="0.2">
      <c r="A4237" s="2" t="s">
        <v>6901</v>
      </c>
      <c r="B4237" s="2" t="s">
        <v>2091</v>
      </c>
      <c r="C4237" s="2" t="s">
        <v>63</v>
      </c>
      <c r="D4237" s="2" t="str">
        <f>INDEX(Hotels!$C$2:$C$49,MATCH(C4237,Hotels!$A$2:$A$49,0))</f>
        <v>New Delhi</v>
      </c>
      <c r="E4237" s="11">
        <v>46116</v>
      </c>
      <c r="F4237" s="11">
        <v>46156</v>
      </c>
      <c r="G4237" s="11">
        <v>46159</v>
      </c>
      <c r="H4237" s="13">
        <f>DATE(YEAR(F4237),MONTH(F4237),1)</f>
        <v>46143</v>
      </c>
      <c r="I4237" s="2">
        <f>G4237-F4237</f>
        <v>3</v>
      </c>
      <c r="J4237" s="2">
        <f>F4237-E4237</f>
        <v>40</v>
      </c>
      <c r="K4237" s="2" t="s">
        <v>2666</v>
      </c>
      <c r="L4237" s="2">
        <v>1</v>
      </c>
      <c r="M4237" s="2">
        <v>1</v>
      </c>
      <c r="N4237" s="2">
        <v>0</v>
      </c>
      <c r="O4237" s="2" t="s">
        <v>2647</v>
      </c>
      <c r="P4237" s="2" t="s">
        <v>2648</v>
      </c>
      <c r="Q4237" s="2" t="s">
        <v>2649</v>
      </c>
      <c r="R4237" s="3">
        <v>18950</v>
      </c>
      <c r="S4237" s="3">
        <f>I4237*L4237*R4237</f>
        <v>56850</v>
      </c>
      <c r="T4237" s="2">
        <f>M4237+N4237</f>
        <v>1</v>
      </c>
    </row>
    <row r="4238" spans="1:20" x14ac:dyDescent="0.2">
      <c r="A4238" s="2" t="s">
        <v>6902</v>
      </c>
      <c r="B4238" s="2" t="s">
        <v>432</v>
      </c>
      <c r="C4238" s="2" t="s">
        <v>120</v>
      </c>
      <c r="D4238" s="2" t="str">
        <f>INDEX(Hotels!$C$2:$C$49,MATCH(C4238,Hotels!$A$2:$A$49,0))</f>
        <v>Rishikesh</v>
      </c>
      <c r="E4238" s="11">
        <v>46117</v>
      </c>
      <c r="F4238" s="11">
        <v>46138</v>
      </c>
      <c r="G4238" s="11">
        <v>46143</v>
      </c>
      <c r="H4238" s="13">
        <f>DATE(YEAR(F4238),MONTH(F4238),1)</f>
        <v>46113</v>
      </c>
      <c r="I4238" s="2">
        <f>G4238-F4238</f>
        <v>5</v>
      </c>
      <c r="J4238" s="2">
        <f>F4238-E4238</f>
        <v>21</v>
      </c>
      <c r="K4238" s="2" t="s">
        <v>2655</v>
      </c>
      <c r="L4238" s="2">
        <v>1</v>
      </c>
      <c r="M4238" s="2">
        <v>3</v>
      </c>
      <c r="N4238" s="2">
        <v>0</v>
      </c>
      <c r="O4238" s="2" t="s">
        <v>2670</v>
      </c>
      <c r="P4238" s="2" t="s">
        <v>2656</v>
      </c>
      <c r="Q4238" s="2" t="s">
        <v>2649</v>
      </c>
      <c r="R4238" s="3">
        <v>4100</v>
      </c>
      <c r="S4238" s="3">
        <f>I4238*L4238*R4238</f>
        <v>20500</v>
      </c>
      <c r="T4238" s="2">
        <f>M4238+N4238</f>
        <v>3</v>
      </c>
    </row>
    <row r="4239" spans="1:20" x14ac:dyDescent="0.2">
      <c r="A4239" s="2" t="s">
        <v>6903</v>
      </c>
      <c r="B4239" s="2" t="s">
        <v>510</v>
      </c>
      <c r="C4239" s="2" t="s">
        <v>13</v>
      </c>
      <c r="D4239" s="2" t="str">
        <f>INDEX(Hotels!$C$2:$C$49,MATCH(C4239,Hotels!$A$2:$A$49,0))</f>
        <v>Goa</v>
      </c>
      <c r="E4239" s="11">
        <v>46117</v>
      </c>
      <c r="F4239" s="11">
        <v>46122</v>
      </c>
      <c r="G4239" s="11">
        <v>46126</v>
      </c>
      <c r="H4239" s="13">
        <f>DATE(YEAR(F4239),MONTH(F4239),1)</f>
        <v>46113</v>
      </c>
      <c r="I4239" s="2">
        <f>G4239-F4239</f>
        <v>4</v>
      </c>
      <c r="J4239" s="2">
        <f>F4239-E4239</f>
        <v>5</v>
      </c>
      <c r="K4239" s="2" t="s">
        <v>2666</v>
      </c>
      <c r="L4239" s="2">
        <v>1</v>
      </c>
      <c r="M4239" s="2">
        <v>2</v>
      </c>
      <c r="N4239" s="2">
        <v>1</v>
      </c>
      <c r="O4239" s="2" t="s">
        <v>2683</v>
      </c>
      <c r="P4239" s="2" t="s">
        <v>2652</v>
      </c>
      <c r="Q4239" s="2" t="s">
        <v>2653</v>
      </c>
      <c r="R4239" s="3">
        <v>30000</v>
      </c>
      <c r="S4239" s="3">
        <f>I4239*L4239*R4239</f>
        <v>120000</v>
      </c>
      <c r="T4239" s="2">
        <f>M4239+N4239</f>
        <v>3</v>
      </c>
    </row>
    <row r="4240" spans="1:20" x14ac:dyDescent="0.2">
      <c r="A4240" s="2" t="s">
        <v>6904</v>
      </c>
      <c r="B4240" s="2" t="s">
        <v>811</v>
      </c>
      <c r="C4240" s="2" t="s">
        <v>73</v>
      </c>
      <c r="D4240" s="2" t="str">
        <f>INDEX(Hotels!$C$2:$C$49,MATCH(C4240,Hotels!$A$2:$A$49,0))</f>
        <v>Bengaluru</v>
      </c>
      <c r="E4240" s="11">
        <v>46117</v>
      </c>
      <c r="F4240" s="11">
        <v>46121</v>
      </c>
      <c r="G4240" s="11">
        <v>46122</v>
      </c>
      <c r="H4240" s="13">
        <f>DATE(YEAR(F4240),MONTH(F4240),1)</f>
        <v>46113</v>
      </c>
      <c r="I4240" s="2">
        <f>G4240-F4240</f>
        <v>1</v>
      </c>
      <c r="J4240" s="2">
        <f>F4240-E4240</f>
        <v>4</v>
      </c>
      <c r="K4240" s="2" t="s">
        <v>2668</v>
      </c>
      <c r="L4240" s="2">
        <v>1</v>
      </c>
      <c r="M4240" s="2">
        <v>1</v>
      </c>
      <c r="N4240" s="2">
        <v>0</v>
      </c>
      <c r="O4240" s="2" t="s">
        <v>2732</v>
      </c>
      <c r="P4240" s="2" t="s">
        <v>2656</v>
      </c>
      <c r="Q4240" s="2" t="s">
        <v>2649</v>
      </c>
      <c r="R4240" s="3">
        <v>6750</v>
      </c>
      <c r="S4240" s="3">
        <f>I4240*L4240*R4240</f>
        <v>6750</v>
      </c>
      <c r="T4240" s="2">
        <f>M4240+N4240</f>
        <v>1</v>
      </c>
    </row>
    <row r="4241" spans="1:20" x14ac:dyDescent="0.2">
      <c r="A4241" s="2" t="s">
        <v>6905</v>
      </c>
      <c r="B4241" s="2" t="s">
        <v>934</v>
      </c>
      <c r="C4241" s="2" t="s">
        <v>51</v>
      </c>
      <c r="D4241" s="2" t="str">
        <f>INDEX(Hotels!$C$2:$C$49,MATCH(C4241,Hotels!$A$2:$A$49,0))</f>
        <v>Agra</v>
      </c>
      <c r="E4241" s="11">
        <v>46117</v>
      </c>
      <c r="F4241" s="11">
        <v>46223</v>
      </c>
      <c r="G4241" s="11">
        <v>46225</v>
      </c>
      <c r="H4241" s="13">
        <f>DATE(YEAR(F4241),MONTH(F4241),1)</f>
        <v>46204</v>
      </c>
      <c r="I4241" s="2">
        <f>G4241-F4241</f>
        <v>2</v>
      </c>
      <c r="J4241" s="2">
        <f>F4241-E4241</f>
        <v>106</v>
      </c>
      <c r="K4241" s="2" t="s">
        <v>2646</v>
      </c>
      <c r="L4241" s="2">
        <v>3</v>
      </c>
      <c r="M4241" s="2">
        <v>6</v>
      </c>
      <c r="N4241" s="2">
        <v>0</v>
      </c>
      <c r="O4241" s="2" t="s">
        <v>2683</v>
      </c>
      <c r="P4241" s="2" t="s">
        <v>2652</v>
      </c>
      <c r="Q4241" s="2" t="s">
        <v>2653</v>
      </c>
      <c r="R4241" s="3">
        <v>11550</v>
      </c>
      <c r="S4241" s="3">
        <f>I4241*L4241*R4241</f>
        <v>69300</v>
      </c>
      <c r="T4241" s="2">
        <f>M4241+N4241</f>
        <v>6</v>
      </c>
    </row>
    <row r="4242" spans="1:20" x14ac:dyDescent="0.2">
      <c r="A4242" s="2" t="s">
        <v>6906</v>
      </c>
      <c r="B4242" s="2" t="s">
        <v>1365</v>
      </c>
      <c r="C4242" s="2" t="s">
        <v>97</v>
      </c>
      <c r="D4242" s="2" t="str">
        <f>INDEX(Hotels!$C$2:$C$49,MATCH(C4242,Hotels!$A$2:$A$49,0))</f>
        <v>Shimla</v>
      </c>
      <c r="E4242" s="11">
        <v>46117</v>
      </c>
      <c r="F4242" s="11">
        <v>46117</v>
      </c>
      <c r="G4242" s="11">
        <v>46123</v>
      </c>
      <c r="H4242" s="13">
        <f>DATE(YEAR(F4242),MONTH(F4242),1)</f>
        <v>46113</v>
      </c>
      <c r="I4242" s="2">
        <f>G4242-F4242</f>
        <v>6</v>
      </c>
      <c r="J4242" s="2">
        <f>F4242-E4242</f>
        <v>0</v>
      </c>
      <c r="K4242" s="2" t="s">
        <v>2655</v>
      </c>
      <c r="L4242" s="2">
        <v>1</v>
      </c>
      <c r="M4242" s="2">
        <v>2</v>
      </c>
      <c r="N4242" s="2">
        <v>2</v>
      </c>
      <c r="O4242" s="2" t="s">
        <v>2670</v>
      </c>
      <c r="P4242" s="2" t="s">
        <v>2652</v>
      </c>
      <c r="Q4242" s="2" t="s">
        <v>2649</v>
      </c>
      <c r="R4242" s="3">
        <v>14350</v>
      </c>
      <c r="S4242" s="3">
        <f>I4242*L4242*R4242</f>
        <v>86100</v>
      </c>
      <c r="T4242" s="2">
        <f>M4242+N4242</f>
        <v>4</v>
      </c>
    </row>
    <row r="4243" spans="1:20" x14ac:dyDescent="0.2">
      <c r="A4243" s="2" t="s">
        <v>6907</v>
      </c>
      <c r="B4243" s="2" t="s">
        <v>1407</v>
      </c>
      <c r="C4243" s="2" t="s">
        <v>89</v>
      </c>
      <c r="D4243" s="2" t="str">
        <f>INDEX(Hotels!$C$2:$C$49,MATCH(C4243,Hotels!$A$2:$A$49,0))</f>
        <v>Kochi</v>
      </c>
      <c r="E4243" s="11">
        <v>46117</v>
      </c>
      <c r="F4243" s="11">
        <v>46126</v>
      </c>
      <c r="G4243" s="11">
        <v>46130</v>
      </c>
      <c r="H4243" s="13">
        <f>DATE(YEAR(F4243),MONTH(F4243),1)</f>
        <v>46113</v>
      </c>
      <c r="I4243" s="2">
        <f>G4243-F4243</f>
        <v>4</v>
      </c>
      <c r="J4243" s="2">
        <f>F4243-E4243</f>
        <v>9</v>
      </c>
      <c r="K4243" s="2" t="s">
        <v>2655</v>
      </c>
      <c r="L4243" s="2">
        <v>1</v>
      </c>
      <c r="M4243" s="2">
        <v>2</v>
      </c>
      <c r="N4243" s="2">
        <v>0</v>
      </c>
      <c r="O4243" s="2" t="s">
        <v>2689</v>
      </c>
      <c r="P4243" s="2" t="s">
        <v>2656</v>
      </c>
      <c r="Q4243" s="2" t="s">
        <v>2653</v>
      </c>
      <c r="R4243" s="3">
        <v>6750</v>
      </c>
      <c r="S4243" s="3">
        <f>I4243*L4243*R4243</f>
        <v>27000</v>
      </c>
      <c r="T4243" s="2">
        <f>M4243+N4243</f>
        <v>2</v>
      </c>
    </row>
    <row r="4244" spans="1:20" x14ac:dyDescent="0.2">
      <c r="A4244" s="2" t="s">
        <v>6908</v>
      </c>
      <c r="B4244" s="2" t="s">
        <v>1751</v>
      </c>
      <c r="C4244" s="2" t="s">
        <v>83</v>
      </c>
      <c r="D4244" s="2" t="str">
        <f>INDEX(Hotels!$C$2:$C$49,MATCH(C4244,Hotels!$A$2:$A$49,0))</f>
        <v>Kochi</v>
      </c>
      <c r="E4244" s="11">
        <v>46117</v>
      </c>
      <c r="F4244" s="11">
        <v>46118</v>
      </c>
      <c r="G4244" s="11">
        <v>46119</v>
      </c>
      <c r="H4244" s="13">
        <f>DATE(YEAR(F4244),MONTH(F4244),1)</f>
        <v>46113</v>
      </c>
      <c r="I4244" s="2">
        <f>G4244-F4244</f>
        <v>1</v>
      </c>
      <c r="J4244" s="2">
        <f>F4244-E4244</f>
        <v>1</v>
      </c>
      <c r="K4244" s="2" t="s">
        <v>2655</v>
      </c>
      <c r="L4244" s="2">
        <v>1</v>
      </c>
      <c r="M4244" s="2">
        <v>2</v>
      </c>
      <c r="N4244" s="2">
        <v>0</v>
      </c>
      <c r="O4244" s="2" t="s">
        <v>2732</v>
      </c>
      <c r="P4244" s="2" t="s">
        <v>2662</v>
      </c>
      <c r="Q4244" s="2" t="s">
        <v>2653</v>
      </c>
      <c r="R4244" s="3">
        <v>12550</v>
      </c>
      <c r="S4244" s="3">
        <f>I4244*L4244*R4244</f>
        <v>12550</v>
      </c>
      <c r="T4244" s="2">
        <f>M4244+N4244</f>
        <v>2</v>
      </c>
    </row>
    <row r="4245" spans="1:20" x14ac:dyDescent="0.2">
      <c r="A4245" s="2" t="s">
        <v>6909</v>
      </c>
      <c r="B4245" s="2" t="s">
        <v>1816</v>
      </c>
      <c r="C4245" s="2" t="s">
        <v>81</v>
      </c>
      <c r="D4245" s="2" t="str">
        <f>INDEX(Hotels!$C$2:$C$49,MATCH(C4245,Hotels!$A$2:$A$49,0))</f>
        <v>Bengaluru</v>
      </c>
      <c r="E4245" s="11">
        <v>46117</v>
      </c>
      <c r="F4245" s="11">
        <v>46123</v>
      </c>
      <c r="G4245" s="11">
        <v>46124</v>
      </c>
      <c r="H4245" s="13">
        <f>DATE(YEAR(F4245),MONTH(F4245),1)</f>
        <v>46113</v>
      </c>
      <c r="I4245" s="2">
        <f>G4245-F4245</f>
        <v>1</v>
      </c>
      <c r="J4245" s="2">
        <f>F4245-E4245</f>
        <v>6</v>
      </c>
      <c r="K4245" s="2" t="s">
        <v>2668</v>
      </c>
      <c r="L4245" s="2">
        <v>1</v>
      </c>
      <c r="M4245" s="2">
        <v>1</v>
      </c>
      <c r="N4245" s="2">
        <v>0</v>
      </c>
      <c r="O4245" s="2" t="s">
        <v>2732</v>
      </c>
      <c r="P4245" s="2" t="s">
        <v>2672</v>
      </c>
      <c r="Q4245" s="2" t="s">
        <v>2649</v>
      </c>
      <c r="R4245" s="3">
        <v>14000</v>
      </c>
      <c r="S4245" s="3">
        <f>I4245*L4245*R4245</f>
        <v>14000</v>
      </c>
      <c r="T4245" s="2">
        <f>M4245+N4245</f>
        <v>1</v>
      </c>
    </row>
    <row r="4246" spans="1:20" x14ac:dyDescent="0.2">
      <c r="A4246" s="2" t="s">
        <v>6910</v>
      </c>
      <c r="B4246" s="2" t="s">
        <v>1841</v>
      </c>
      <c r="C4246" s="2" t="s">
        <v>87</v>
      </c>
      <c r="D4246" s="2" t="str">
        <f>INDEX(Hotels!$C$2:$C$49,MATCH(C4246,Hotels!$A$2:$A$49,0))</f>
        <v>Kochi</v>
      </c>
      <c r="E4246" s="11">
        <v>46117</v>
      </c>
      <c r="F4246" s="11">
        <v>46119</v>
      </c>
      <c r="G4246" s="11">
        <v>46122</v>
      </c>
      <c r="H4246" s="13">
        <f>DATE(YEAR(F4246),MONTH(F4246),1)</f>
        <v>46113</v>
      </c>
      <c r="I4246" s="2">
        <f>G4246-F4246</f>
        <v>3</v>
      </c>
      <c r="J4246" s="2">
        <f>F4246-E4246</f>
        <v>2</v>
      </c>
      <c r="K4246" s="2" t="s">
        <v>2646</v>
      </c>
      <c r="L4246" s="2">
        <v>1</v>
      </c>
      <c r="M4246" s="2">
        <v>1</v>
      </c>
      <c r="N4246" s="2">
        <v>0</v>
      </c>
      <c r="O4246" s="2" t="s">
        <v>2670</v>
      </c>
      <c r="P4246" s="2" t="s">
        <v>2656</v>
      </c>
      <c r="Q4246" s="2" t="s">
        <v>2649</v>
      </c>
      <c r="R4246" s="3">
        <v>8900</v>
      </c>
      <c r="S4246" s="3">
        <f>I4246*L4246*R4246</f>
        <v>26700</v>
      </c>
      <c r="T4246" s="2">
        <f>M4246+N4246</f>
        <v>1</v>
      </c>
    </row>
    <row r="4247" spans="1:20" x14ac:dyDescent="0.2">
      <c r="A4247" s="2" t="s">
        <v>6911</v>
      </c>
      <c r="B4247" s="2" t="s">
        <v>2081</v>
      </c>
      <c r="C4247" s="2" t="s">
        <v>13</v>
      </c>
      <c r="D4247" s="2" t="str">
        <f>INDEX(Hotels!$C$2:$C$49,MATCH(C4247,Hotels!$A$2:$A$49,0))</f>
        <v>Goa</v>
      </c>
      <c r="E4247" s="11">
        <v>46117</v>
      </c>
      <c r="F4247" s="11">
        <v>46117</v>
      </c>
      <c r="G4247" s="11">
        <v>46120</v>
      </c>
      <c r="H4247" s="13">
        <f>DATE(YEAR(F4247),MONTH(F4247),1)</f>
        <v>46113</v>
      </c>
      <c r="I4247" s="2">
        <f>G4247-F4247</f>
        <v>3</v>
      </c>
      <c r="J4247" s="2">
        <f>F4247-E4247</f>
        <v>0</v>
      </c>
      <c r="K4247" s="2" t="s">
        <v>2646</v>
      </c>
      <c r="L4247" s="2">
        <v>1</v>
      </c>
      <c r="M4247" s="2">
        <v>1</v>
      </c>
      <c r="N4247" s="2">
        <v>0</v>
      </c>
      <c r="O4247" s="2" t="s">
        <v>2647</v>
      </c>
      <c r="P4247" s="2" t="s">
        <v>2672</v>
      </c>
      <c r="Q4247" s="2" t="s">
        <v>2649</v>
      </c>
      <c r="R4247" s="3">
        <v>20100</v>
      </c>
      <c r="S4247" s="3">
        <f>I4247*L4247*R4247</f>
        <v>60300</v>
      </c>
      <c r="T4247" s="2">
        <f>M4247+N4247</f>
        <v>1</v>
      </c>
    </row>
    <row r="4248" spans="1:20" x14ac:dyDescent="0.2">
      <c r="A4248" s="2" t="s">
        <v>6912</v>
      </c>
      <c r="B4248" s="2" t="s">
        <v>2336</v>
      </c>
      <c r="C4248" s="2" t="s">
        <v>26</v>
      </c>
      <c r="D4248" s="2" t="str">
        <f>INDEX(Hotels!$C$2:$C$49,MATCH(C4248,Hotels!$A$2:$A$49,0))</f>
        <v>Jaipur</v>
      </c>
      <c r="E4248" s="11">
        <v>46117</v>
      </c>
      <c r="F4248" s="11">
        <v>46125</v>
      </c>
      <c r="G4248" s="11">
        <v>46129</v>
      </c>
      <c r="H4248" s="13">
        <f>DATE(YEAR(F4248),MONTH(F4248),1)</f>
        <v>46113</v>
      </c>
      <c r="I4248" s="2">
        <f>G4248-F4248</f>
        <v>4</v>
      </c>
      <c r="J4248" s="2">
        <f>F4248-E4248</f>
        <v>8</v>
      </c>
      <c r="K4248" s="2" t="s">
        <v>2655</v>
      </c>
      <c r="L4248" s="2">
        <v>1</v>
      </c>
      <c r="M4248" s="2">
        <v>2</v>
      </c>
      <c r="N4248" s="2">
        <v>0</v>
      </c>
      <c r="O4248" s="2" t="s">
        <v>2683</v>
      </c>
      <c r="P4248" s="2" t="s">
        <v>2652</v>
      </c>
      <c r="Q4248" s="2" t="s">
        <v>2649</v>
      </c>
      <c r="R4248" s="3">
        <v>13050</v>
      </c>
      <c r="S4248" s="3">
        <f>I4248*L4248*R4248</f>
        <v>52200</v>
      </c>
      <c r="T4248" s="2">
        <f>M4248+N4248</f>
        <v>2</v>
      </c>
    </row>
    <row r="4249" spans="1:20" x14ac:dyDescent="0.2">
      <c r="A4249" s="2" t="s">
        <v>6913</v>
      </c>
      <c r="B4249" s="2" t="s">
        <v>2408</v>
      </c>
      <c r="C4249" s="2" t="s">
        <v>81</v>
      </c>
      <c r="D4249" s="2" t="str">
        <f>INDEX(Hotels!$C$2:$C$49,MATCH(C4249,Hotels!$A$2:$A$49,0))</f>
        <v>Bengaluru</v>
      </c>
      <c r="E4249" s="11">
        <v>46117</v>
      </c>
      <c r="F4249" s="11">
        <v>46159</v>
      </c>
      <c r="G4249" s="11">
        <v>46164</v>
      </c>
      <c r="H4249" s="13">
        <f>DATE(YEAR(F4249),MONTH(F4249),1)</f>
        <v>46143</v>
      </c>
      <c r="I4249" s="2">
        <f>G4249-F4249</f>
        <v>5</v>
      </c>
      <c r="J4249" s="2">
        <f>F4249-E4249</f>
        <v>42</v>
      </c>
      <c r="K4249" s="2" t="s">
        <v>2646</v>
      </c>
      <c r="L4249" s="2">
        <v>1</v>
      </c>
      <c r="M4249" s="2">
        <v>2</v>
      </c>
      <c r="N4249" s="2">
        <v>0</v>
      </c>
      <c r="O4249" s="2" t="s">
        <v>2647</v>
      </c>
      <c r="P4249" s="2" t="s">
        <v>2662</v>
      </c>
      <c r="Q4249" s="2" t="s">
        <v>2664</v>
      </c>
      <c r="R4249" s="3">
        <v>26400</v>
      </c>
      <c r="S4249" s="3">
        <f>I4249*L4249*R4249</f>
        <v>132000</v>
      </c>
      <c r="T4249" s="2">
        <f>M4249+N4249</f>
        <v>2</v>
      </c>
    </row>
    <row r="4250" spans="1:20" x14ac:dyDescent="0.2">
      <c r="A4250" s="2" t="s">
        <v>6914</v>
      </c>
      <c r="B4250" s="2" t="s">
        <v>266</v>
      </c>
      <c r="C4250" s="2" t="s">
        <v>57</v>
      </c>
      <c r="D4250" s="2" t="str">
        <f>INDEX(Hotels!$C$2:$C$49,MATCH(C4250,Hotels!$A$2:$A$49,0))</f>
        <v>Mumbai</v>
      </c>
      <c r="E4250" s="11">
        <v>46118</v>
      </c>
      <c r="F4250" s="11">
        <v>46145</v>
      </c>
      <c r="G4250" s="11">
        <v>46146</v>
      </c>
      <c r="H4250" s="13">
        <f>DATE(YEAR(F4250),MONTH(F4250),1)</f>
        <v>46143</v>
      </c>
      <c r="I4250" s="2">
        <f>G4250-F4250</f>
        <v>1</v>
      </c>
      <c r="J4250" s="2">
        <f>F4250-E4250</f>
        <v>27</v>
      </c>
      <c r="K4250" s="2" t="s">
        <v>2646</v>
      </c>
      <c r="L4250" s="2">
        <v>1</v>
      </c>
      <c r="M4250" s="2">
        <v>1</v>
      </c>
      <c r="N4250" s="2">
        <v>0</v>
      </c>
      <c r="O4250" s="2" t="s">
        <v>2732</v>
      </c>
      <c r="P4250" s="2" t="s">
        <v>2656</v>
      </c>
      <c r="Q4250" s="2" t="s">
        <v>2649</v>
      </c>
      <c r="R4250" s="3">
        <v>13650</v>
      </c>
      <c r="S4250" s="3">
        <f>I4250*L4250*R4250</f>
        <v>13650</v>
      </c>
      <c r="T4250" s="2">
        <f>M4250+N4250</f>
        <v>1</v>
      </c>
    </row>
    <row r="4251" spans="1:20" x14ac:dyDescent="0.2">
      <c r="A4251" s="2" t="s">
        <v>6915</v>
      </c>
      <c r="B4251" s="2" t="s">
        <v>448</v>
      </c>
      <c r="C4251" s="2" t="s">
        <v>79</v>
      </c>
      <c r="D4251" s="2" t="str">
        <f>INDEX(Hotels!$C$2:$C$49,MATCH(C4251,Hotels!$A$2:$A$49,0))</f>
        <v>Bengaluru</v>
      </c>
      <c r="E4251" s="11">
        <v>46118</v>
      </c>
      <c r="F4251" s="11">
        <v>46163</v>
      </c>
      <c r="G4251" s="11">
        <v>46166</v>
      </c>
      <c r="H4251" s="13">
        <f>DATE(YEAR(F4251),MONTH(F4251),1)</f>
        <v>46143</v>
      </c>
      <c r="I4251" s="2">
        <f>G4251-F4251</f>
        <v>3</v>
      </c>
      <c r="J4251" s="2">
        <f>F4251-E4251</f>
        <v>45</v>
      </c>
      <c r="K4251" s="2" t="s">
        <v>2668</v>
      </c>
      <c r="L4251" s="2">
        <v>1</v>
      </c>
      <c r="M4251" s="2">
        <v>3</v>
      </c>
      <c r="N4251" s="2">
        <v>0</v>
      </c>
      <c r="O4251" s="2" t="s">
        <v>2670</v>
      </c>
      <c r="P4251" s="2" t="s">
        <v>2656</v>
      </c>
      <c r="Q4251" s="2" t="s">
        <v>2649</v>
      </c>
      <c r="R4251" s="3">
        <v>3950</v>
      </c>
      <c r="S4251" s="3">
        <f>I4251*L4251*R4251</f>
        <v>11850</v>
      </c>
      <c r="T4251" s="2">
        <f>M4251+N4251</f>
        <v>3</v>
      </c>
    </row>
    <row r="4252" spans="1:20" x14ac:dyDescent="0.2">
      <c r="A4252" s="2" t="s">
        <v>6916</v>
      </c>
      <c r="B4252" s="2" t="s">
        <v>775</v>
      </c>
      <c r="C4252" s="2" t="s">
        <v>110</v>
      </c>
      <c r="D4252" s="2" t="str">
        <f>INDEX(Hotels!$C$2:$C$49,MATCH(C4252,Hotels!$A$2:$A$49,0))</f>
        <v>Manali</v>
      </c>
      <c r="E4252" s="11">
        <v>46118</v>
      </c>
      <c r="F4252" s="11">
        <v>46166</v>
      </c>
      <c r="G4252" s="11">
        <v>46170</v>
      </c>
      <c r="H4252" s="13">
        <f>DATE(YEAR(F4252),MONTH(F4252),1)</f>
        <v>46143</v>
      </c>
      <c r="I4252" s="2">
        <f>G4252-F4252</f>
        <v>4</v>
      </c>
      <c r="J4252" s="2">
        <f>F4252-E4252</f>
        <v>48</v>
      </c>
      <c r="K4252" s="2" t="s">
        <v>2668</v>
      </c>
      <c r="L4252" s="2">
        <v>1</v>
      </c>
      <c r="M4252" s="2">
        <v>3</v>
      </c>
      <c r="N4252" s="2">
        <v>0</v>
      </c>
      <c r="O4252" s="2" t="s">
        <v>2661</v>
      </c>
      <c r="P4252" s="2" t="s">
        <v>2648</v>
      </c>
      <c r="Q4252" s="2" t="s">
        <v>2649</v>
      </c>
      <c r="R4252" s="3">
        <v>5900</v>
      </c>
      <c r="S4252" s="3">
        <f>I4252*L4252*R4252</f>
        <v>23600</v>
      </c>
      <c r="T4252" s="2">
        <f>M4252+N4252</f>
        <v>3</v>
      </c>
    </row>
    <row r="4253" spans="1:20" x14ac:dyDescent="0.2">
      <c r="A4253" s="2" t="s">
        <v>6917</v>
      </c>
      <c r="B4253" s="2" t="s">
        <v>1384</v>
      </c>
      <c r="C4253" s="2" t="s">
        <v>120</v>
      </c>
      <c r="D4253" s="2" t="str">
        <f>INDEX(Hotels!$C$2:$C$49,MATCH(C4253,Hotels!$A$2:$A$49,0))</f>
        <v>Rishikesh</v>
      </c>
      <c r="E4253" s="11">
        <v>46118</v>
      </c>
      <c r="F4253" s="11">
        <v>46194</v>
      </c>
      <c r="G4253" s="11">
        <v>46197</v>
      </c>
      <c r="H4253" s="13">
        <f>DATE(YEAR(F4253),MONTH(F4253),1)</f>
        <v>46174</v>
      </c>
      <c r="I4253" s="2">
        <f>G4253-F4253</f>
        <v>3</v>
      </c>
      <c r="J4253" s="2">
        <f>F4253-E4253</f>
        <v>76</v>
      </c>
      <c r="K4253" s="2" t="s">
        <v>2646</v>
      </c>
      <c r="L4253" s="2">
        <v>1</v>
      </c>
      <c r="M4253" s="2">
        <v>2</v>
      </c>
      <c r="N4253" s="2">
        <v>0</v>
      </c>
      <c r="O4253" s="2" t="s">
        <v>2683</v>
      </c>
      <c r="P4253" s="2" t="s">
        <v>2652</v>
      </c>
      <c r="Q4253" s="2" t="s">
        <v>2649</v>
      </c>
      <c r="R4253" s="3">
        <v>3700</v>
      </c>
      <c r="S4253" s="3">
        <f>I4253*L4253*R4253</f>
        <v>11100</v>
      </c>
      <c r="T4253" s="2">
        <f>M4253+N4253</f>
        <v>2</v>
      </c>
    </row>
    <row r="4254" spans="1:20" x14ac:dyDescent="0.2">
      <c r="A4254" s="2" t="s">
        <v>6918</v>
      </c>
      <c r="B4254" s="2" t="s">
        <v>2054</v>
      </c>
      <c r="C4254" s="2" t="s">
        <v>61</v>
      </c>
      <c r="D4254" s="2" t="str">
        <f>INDEX(Hotels!$C$2:$C$49,MATCH(C4254,Hotels!$A$2:$A$49,0))</f>
        <v>Mumbai</v>
      </c>
      <c r="E4254" s="11">
        <v>46118</v>
      </c>
      <c r="F4254" s="11">
        <v>46136</v>
      </c>
      <c r="G4254" s="11">
        <v>46137</v>
      </c>
      <c r="H4254" s="13">
        <f>DATE(YEAR(F4254),MONTH(F4254),1)</f>
        <v>46113</v>
      </c>
      <c r="I4254" s="2">
        <f>G4254-F4254</f>
        <v>1</v>
      </c>
      <c r="J4254" s="2">
        <f>F4254-E4254</f>
        <v>18</v>
      </c>
      <c r="K4254" s="2" t="s">
        <v>2646</v>
      </c>
      <c r="L4254" s="2">
        <v>1</v>
      </c>
      <c r="M4254" s="2">
        <v>2</v>
      </c>
      <c r="N4254" s="2">
        <v>0</v>
      </c>
      <c r="O4254" s="2" t="s">
        <v>2683</v>
      </c>
      <c r="P4254" s="2" t="s">
        <v>2656</v>
      </c>
      <c r="Q4254" s="2" t="s">
        <v>2649</v>
      </c>
      <c r="R4254" s="3">
        <v>28350</v>
      </c>
      <c r="S4254" s="3">
        <f>I4254*L4254*R4254</f>
        <v>28350</v>
      </c>
      <c r="T4254" s="2">
        <f>M4254+N4254</f>
        <v>2</v>
      </c>
    </row>
    <row r="4255" spans="1:20" x14ac:dyDescent="0.2">
      <c r="A4255" s="2" t="s">
        <v>6919</v>
      </c>
      <c r="B4255" s="2" t="s">
        <v>2191</v>
      </c>
      <c r="C4255" s="2" t="s">
        <v>81</v>
      </c>
      <c r="D4255" s="2" t="str">
        <f>INDEX(Hotels!$C$2:$C$49,MATCH(C4255,Hotels!$A$2:$A$49,0))</f>
        <v>Bengaluru</v>
      </c>
      <c r="E4255" s="11">
        <v>46118</v>
      </c>
      <c r="F4255" s="11">
        <v>46121</v>
      </c>
      <c r="G4255" s="11">
        <v>46122</v>
      </c>
      <c r="H4255" s="13">
        <f>DATE(YEAR(F4255),MONTH(F4255),1)</f>
        <v>46113</v>
      </c>
      <c r="I4255" s="2">
        <f>G4255-F4255</f>
        <v>1</v>
      </c>
      <c r="J4255" s="2">
        <f>F4255-E4255</f>
        <v>3</v>
      </c>
      <c r="K4255" s="2" t="s">
        <v>2655</v>
      </c>
      <c r="L4255" s="2">
        <v>1</v>
      </c>
      <c r="M4255" s="2">
        <v>1</v>
      </c>
      <c r="N4255" s="2">
        <v>0</v>
      </c>
      <c r="O4255" s="2" t="s">
        <v>2683</v>
      </c>
      <c r="P4255" s="2" t="s">
        <v>2662</v>
      </c>
      <c r="Q4255" s="2" t="s">
        <v>2649</v>
      </c>
      <c r="R4255" s="3">
        <v>16150</v>
      </c>
      <c r="S4255" s="3">
        <f>I4255*L4255*R4255</f>
        <v>16150</v>
      </c>
      <c r="T4255" s="2">
        <f>M4255+N4255</f>
        <v>1</v>
      </c>
    </row>
    <row r="4256" spans="1:20" x14ac:dyDescent="0.2">
      <c r="A4256" s="2" t="s">
        <v>6920</v>
      </c>
      <c r="B4256" s="2" t="s">
        <v>1801</v>
      </c>
      <c r="C4256" s="2" t="s">
        <v>19</v>
      </c>
      <c r="D4256" s="2" t="str">
        <f>INDEX(Hotels!$C$2:$C$49,MATCH(C4256,Hotels!$A$2:$A$49,0))</f>
        <v>Goa</v>
      </c>
      <c r="E4256" s="11">
        <v>46119</v>
      </c>
      <c r="F4256" s="11">
        <v>46141</v>
      </c>
      <c r="G4256" s="11">
        <v>46143</v>
      </c>
      <c r="H4256" s="13">
        <f>DATE(YEAR(F4256),MONTH(F4256),1)</f>
        <v>46113</v>
      </c>
      <c r="I4256" s="2">
        <f>G4256-F4256</f>
        <v>2</v>
      </c>
      <c r="J4256" s="2">
        <f>F4256-E4256</f>
        <v>22</v>
      </c>
      <c r="K4256" s="2" t="s">
        <v>2655</v>
      </c>
      <c r="L4256" s="2">
        <v>1</v>
      </c>
      <c r="M4256" s="2">
        <v>1</v>
      </c>
      <c r="N4256" s="2">
        <v>0</v>
      </c>
      <c r="O4256" s="2" t="s">
        <v>2732</v>
      </c>
      <c r="P4256" s="2" t="s">
        <v>2656</v>
      </c>
      <c r="Q4256" s="2" t="s">
        <v>2649</v>
      </c>
      <c r="R4256" s="3">
        <v>7200</v>
      </c>
      <c r="S4256" s="3">
        <f>I4256*L4256*R4256</f>
        <v>14400</v>
      </c>
      <c r="T4256" s="2">
        <f>M4256+N4256</f>
        <v>1</v>
      </c>
    </row>
    <row r="4257" spans="1:20" x14ac:dyDescent="0.2">
      <c r="A4257" s="2" t="s">
        <v>6921</v>
      </c>
      <c r="B4257" s="2" t="s">
        <v>1844</v>
      </c>
      <c r="C4257" s="2" t="s">
        <v>87</v>
      </c>
      <c r="D4257" s="2" t="str">
        <f>INDEX(Hotels!$C$2:$C$49,MATCH(C4257,Hotels!$A$2:$A$49,0))</f>
        <v>Kochi</v>
      </c>
      <c r="E4257" s="11">
        <v>46119</v>
      </c>
      <c r="F4257" s="11">
        <v>46159</v>
      </c>
      <c r="G4257" s="11">
        <v>46161</v>
      </c>
      <c r="H4257" s="13">
        <f>DATE(YEAR(F4257),MONTH(F4257),1)</f>
        <v>46143</v>
      </c>
      <c r="I4257" s="2">
        <f>G4257-F4257</f>
        <v>2</v>
      </c>
      <c r="J4257" s="2">
        <f>F4257-E4257</f>
        <v>40</v>
      </c>
      <c r="K4257" s="2" t="s">
        <v>2655</v>
      </c>
      <c r="L4257" s="2">
        <v>3</v>
      </c>
      <c r="M4257" s="2">
        <v>6</v>
      </c>
      <c r="N4257" s="2">
        <v>0</v>
      </c>
      <c r="O4257" s="2" t="s">
        <v>2658</v>
      </c>
      <c r="P4257" s="2" t="s">
        <v>2662</v>
      </c>
      <c r="Q4257" s="2" t="s">
        <v>2649</v>
      </c>
      <c r="R4257" s="3">
        <v>6500</v>
      </c>
      <c r="S4257" s="3">
        <f>I4257*L4257*R4257</f>
        <v>39000</v>
      </c>
      <c r="T4257" s="2">
        <f>M4257+N4257</f>
        <v>6</v>
      </c>
    </row>
    <row r="4258" spans="1:20" x14ac:dyDescent="0.2">
      <c r="A4258" s="2" t="s">
        <v>6922</v>
      </c>
      <c r="B4258" s="2" t="s">
        <v>2269</v>
      </c>
      <c r="C4258" s="2" t="s">
        <v>9</v>
      </c>
      <c r="D4258" s="2" t="str">
        <f>INDEX(Hotels!$C$2:$C$49,MATCH(C4258,Hotels!$A$2:$A$49,0))</f>
        <v>Goa</v>
      </c>
      <c r="E4258" s="11">
        <v>46119</v>
      </c>
      <c r="F4258" s="11">
        <v>46126</v>
      </c>
      <c r="G4258" s="11">
        <v>46128</v>
      </c>
      <c r="H4258" s="13">
        <f>DATE(YEAR(F4258),MONTH(F4258),1)</f>
        <v>46113</v>
      </c>
      <c r="I4258" s="2">
        <f>G4258-F4258</f>
        <v>2</v>
      </c>
      <c r="J4258" s="2">
        <f>F4258-E4258</f>
        <v>7</v>
      </c>
      <c r="K4258" s="2" t="s">
        <v>2668</v>
      </c>
      <c r="L4258" s="2">
        <v>1</v>
      </c>
      <c r="M4258" s="2">
        <v>2</v>
      </c>
      <c r="N4258" s="2">
        <v>0</v>
      </c>
      <c r="O4258" s="2" t="s">
        <v>2732</v>
      </c>
      <c r="P4258" s="2" t="s">
        <v>2652</v>
      </c>
      <c r="Q4258" s="2" t="s">
        <v>2649</v>
      </c>
      <c r="R4258" s="3">
        <v>5250</v>
      </c>
      <c r="S4258" s="3">
        <f>I4258*L4258*R4258</f>
        <v>10500</v>
      </c>
      <c r="T4258" s="2">
        <f>M4258+N4258</f>
        <v>2</v>
      </c>
    </row>
    <row r="4259" spans="1:20" x14ac:dyDescent="0.2">
      <c r="A4259" s="2" t="s">
        <v>6923</v>
      </c>
      <c r="B4259" s="2" t="s">
        <v>2349</v>
      </c>
      <c r="C4259" s="2" t="s">
        <v>59</v>
      </c>
      <c r="D4259" s="2" t="str">
        <f>INDEX(Hotels!$C$2:$C$49,MATCH(C4259,Hotels!$A$2:$A$49,0))</f>
        <v>Mumbai</v>
      </c>
      <c r="E4259" s="11">
        <v>46119</v>
      </c>
      <c r="F4259" s="11">
        <v>46120</v>
      </c>
      <c r="G4259" s="11">
        <v>46123</v>
      </c>
      <c r="H4259" s="13">
        <f>DATE(YEAR(F4259),MONTH(F4259),1)</f>
        <v>46113</v>
      </c>
      <c r="I4259" s="2">
        <f>G4259-F4259</f>
        <v>3</v>
      </c>
      <c r="J4259" s="2">
        <f>F4259-E4259</f>
        <v>1</v>
      </c>
      <c r="K4259" s="2" t="s">
        <v>2655</v>
      </c>
      <c r="L4259" s="2">
        <v>1</v>
      </c>
      <c r="M4259" s="2">
        <v>2</v>
      </c>
      <c r="N4259" s="2">
        <v>0</v>
      </c>
      <c r="O4259" s="2" t="s">
        <v>2647</v>
      </c>
      <c r="P4259" s="2" t="s">
        <v>2648</v>
      </c>
      <c r="Q4259" s="2" t="s">
        <v>2649</v>
      </c>
      <c r="R4259" s="3">
        <v>6100</v>
      </c>
      <c r="S4259" s="3">
        <f>I4259*L4259*R4259</f>
        <v>18300</v>
      </c>
      <c r="T4259" s="2">
        <f>M4259+N4259</f>
        <v>2</v>
      </c>
    </row>
    <row r="4260" spans="1:20" x14ac:dyDescent="0.2">
      <c r="A4260" s="2" t="s">
        <v>6924</v>
      </c>
      <c r="B4260" s="2" t="s">
        <v>685</v>
      </c>
      <c r="C4260" s="2" t="s">
        <v>112</v>
      </c>
      <c r="D4260" s="2" t="str">
        <f>INDEX(Hotels!$C$2:$C$49,MATCH(C4260,Hotels!$A$2:$A$49,0))</f>
        <v>Rishikesh</v>
      </c>
      <c r="E4260" s="11">
        <v>46120</v>
      </c>
      <c r="F4260" s="11">
        <v>46143</v>
      </c>
      <c r="G4260" s="11">
        <v>46146</v>
      </c>
      <c r="H4260" s="13">
        <f>DATE(YEAR(F4260),MONTH(F4260),1)</f>
        <v>46143</v>
      </c>
      <c r="I4260" s="2">
        <f>G4260-F4260</f>
        <v>3</v>
      </c>
      <c r="J4260" s="2">
        <f>F4260-E4260</f>
        <v>23</v>
      </c>
      <c r="K4260" s="2" t="s">
        <v>2655</v>
      </c>
      <c r="L4260" s="2">
        <v>1</v>
      </c>
      <c r="M4260" s="2">
        <v>2</v>
      </c>
      <c r="N4260" s="2">
        <v>0</v>
      </c>
      <c r="O4260" s="2" t="s">
        <v>2689</v>
      </c>
      <c r="P4260" s="2" t="s">
        <v>2656</v>
      </c>
      <c r="Q4260" s="2" t="s">
        <v>2649</v>
      </c>
      <c r="R4260" s="3">
        <v>6950</v>
      </c>
      <c r="S4260" s="3">
        <f>I4260*L4260*R4260</f>
        <v>20850</v>
      </c>
      <c r="T4260" s="2">
        <f>M4260+N4260</f>
        <v>2</v>
      </c>
    </row>
    <row r="4261" spans="1:20" x14ac:dyDescent="0.2">
      <c r="A4261" s="2" t="s">
        <v>6925</v>
      </c>
      <c r="B4261" s="2" t="s">
        <v>1293</v>
      </c>
      <c r="C4261" s="2" t="s">
        <v>26</v>
      </c>
      <c r="D4261" s="2" t="str">
        <f>INDEX(Hotels!$C$2:$C$49,MATCH(C4261,Hotels!$A$2:$A$49,0))</f>
        <v>Jaipur</v>
      </c>
      <c r="E4261" s="11">
        <v>46120</v>
      </c>
      <c r="F4261" s="11">
        <v>46131</v>
      </c>
      <c r="G4261" s="11">
        <v>46136</v>
      </c>
      <c r="H4261" s="13">
        <f>DATE(YEAR(F4261),MONTH(F4261),1)</f>
        <v>46113</v>
      </c>
      <c r="I4261" s="2">
        <f>G4261-F4261</f>
        <v>5</v>
      </c>
      <c r="J4261" s="2">
        <f>F4261-E4261</f>
        <v>11</v>
      </c>
      <c r="K4261" s="2" t="s">
        <v>2668</v>
      </c>
      <c r="L4261" s="2">
        <v>1</v>
      </c>
      <c r="M4261" s="2">
        <v>2</v>
      </c>
      <c r="N4261" s="2">
        <v>3</v>
      </c>
      <c r="O4261" s="2" t="s">
        <v>2670</v>
      </c>
      <c r="P4261" s="2" t="s">
        <v>2662</v>
      </c>
      <c r="Q4261" s="2" t="s">
        <v>2649</v>
      </c>
      <c r="R4261" s="3">
        <v>10100</v>
      </c>
      <c r="S4261" s="3">
        <f>I4261*L4261*R4261</f>
        <v>50500</v>
      </c>
      <c r="T4261" s="2">
        <f>M4261+N4261</f>
        <v>5</v>
      </c>
    </row>
    <row r="4262" spans="1:20" x14ac:dyDescent="0.2">
      <c r="A4262" s="2" t="s">
        <v>6926</v>
      </c>
      <c r="B4262" s="2" t="s">
        <v>1301</v>
      </c>
      <c r="C4262" s="2" t="s">
        <v>77</v>
      </c>
      <c r="D4262" s="2" t="str">
        <f>INDEX(Hotels!$C$2:$C$49,MATCH(C4262,Hotels!$A$2:$A$49,0))</f>
        <v>Bengaluru</v>
      </c>
      <c r="E4262" s="11">
        <v>46120</v>
      </c>
      <c r="F4262" s="11">
        <v>46139</v>
      </c>
      <c r="G4262" s="11">
        <v>46143</v>
      </c>
      <c r="H4262" s="13">
        <f>DATE(YEAR(F4262),MONTH(F4262),1)</f>
        <v>46113</v>
      </c>
      <c r="I4262" s="2">
        <f>G4262-F4262</f>
        <v>4</v>
      </c>
      <c r="J4262" s="2">
        <f>F4262-E4262</f>
        <v>19</v>
      </c>
      <c r="K4262" s="2" t="s">
        <v>2655</v>
      </c>
      <c r="L4262" s="2">
        <v>1</v>
      </c>
      <c r="M4262" s="2">
        <v>2</v>
      </c>
      <c r="N4262" s="2">
        <v>0</v>
      </c>
      <c r="O4262" s="2" t="s">
        <v>2689</v>
      </c>
      <c r="P4262" s="2" t="s">
        <v>2662</v>
      </c>
      <c r="Q4262" s="2" t="s">
        <v>2649</v>
      </c>
      <c r="R4262" s="3">
        <v>7500</v>
      </c>
      <c r="S4262" s="3">
        <f>I4262*L4262*R4262</f>
        <v>30000</v>
      </c>
      <c r="T4262" s="2">
        <f>M4262+N4262</f>
        <v>2</v>
      </c>
    </row>
    <row r="4263" spans="1:20" x14ac:dyDescent="0.2">
      <c r="A4263" s="2" t="s">
        <v>6927</v>
      </c>
      <c r="B4263" s="2" t="s">
        <v>1380</v>
      </c>
      <c r="C4263" s="2" t="s">
        <v>61</v>
      </c>
      <c r="D4263" s="2" t="str">
        <f>INDEX(Hotels!$C$2:$C$49,MATCH(C4263,Hotels!$A$2:$A$49,0))</f>
        <v>Mumbai</v>
      </c>
      <c r="E4263" s="11">
        <v>46120</v>
      </c>
      <c r="F4263" s="11">
        <v>46134</v>
      </c>
      <c r="G4263" s="11">
        <v>46137</v>
      </c>
      <c r="H4263" s="13">
        <f>DATE(YEAR(F4263),MONTH(F4263),1)</f>
        <v>46113</v>
      </c>
      <c r="I4263" s="2">
        <f>G4263-F4263</f>
        <v>3</v>
      </c>
      <c r="J4263" s="2">
        <f>F4263-E4263</f>
        <v>14</v>
      </c>
      <c r="K4263" s="2" t="s">
        <v>2666</v>
      </c>
      <c r="L4263" s="2">
        <v>1</v>
      </c>
      <c r="M4263" s="2">
        <v>1</v>
      </c>
      <c r="N4263" s="2">
        <v>0</v>
      </c>
      <c r="O4263" s="2" t="s">
        <v>2732</v>
      </c>
      <c r="P4263" s="2" t="s">
        <v>2652</v>
      </c>
      <c r="Q4263" s="2" t="s">
        <v>2649</v>
      </c>
      <c r="R4263" s="3">
        <v>39450</v>
      </c>
      <c r="S4263" s="3">
        <f>I4263*L4263*R4263</f>
        <v>118350</v>
      </c>
      <c r="T4263" s="2">
        <f>M4263+N4263</f>
        <v>1</v>
      </c>
    </row>
    <row r="4264" spans="1:20" x14ac:dyDescent="0.2">
      <c r="A4264" s="2" t="s">
        <v>6928</v>
      </c>
      <c r="B4264" s="2" t="s">
        <v>1463</v>
      </c>
      <c r="C4264" s="2" t="s">
        <v>22</v>
      </c>
      <c r="D4264" s="2" t="str">
        <f>INDEX(Hotels!$C$2:$C$49,MATCH(C4264,Hotels!$A$2:$A$49,0))</f>
        <v>Jaipur</v>
      </c>
      <c r="E4264" s="11">
        <v>46120</v>
      </c>
      <c r="F4264" s="11">
        <v>46133</v>
      </c>
      <c r="G4264" s="11">
        <v>46136</v>
      </c>
      <c r="H4264" s="13">
        <f>DATE(YEAR(F4264),MONTH(F4264),1)</f>
        <v>46113</v>
      </c>
      <c r="I4264" s="2">
        <f>G4264-F4264</f>
        <v>3</v>
      </c>
      <c r="J4264" s="2">
        <f>F4264-E4264</f>
        <v>13</v>
      </c>
      <c r="K4264" s="2" t="s">
        <v>2655</v>
      </c>
      <c r="L4264" s="2">
        <v>2</v>
      </c>
      <c r="M4264" s="2">
        <v>4</v>
      </c>
      <c r="N4264" s="2">
        <v>0</v>
      </c>
      <c r="O4264" s="2" t="s">
        <v>2658</v>
      </c>
      <c r="P4264" s="2" t="s">
        <v>2659</v>
      </c>
      <c r="Q4264" s="2" t="s">
        <v>2649</v>
      </c>
      <c r="R4264" s="3">
        <v>3950</v>
      </c>
      <c r="S4264" s="3">
        <f>I4264*L4264*R4264</f>
        <v>23700</v>
      </c>
      <c r="T4264" s="2">
        <f>M4264+N4264</f>
        <v>4</v>
      </c>
    </row>
    <row r="4265" spans="1:20" x14ac:dyDescent="0.2">
      <c r="A4265" s="2" t="s">
        <v>6929</v>
      </c>
      <c r="B4265" s="2" t="s">
        <v>1974</v>
      </c>
      <c r="C4265" s="2" t="s">
        <v>57</v>
      </c>
      <c r="D4265" s="2" t="str">
        <f>INDEX(Hotels!$C$2:$C$49,MATCH(C4265,Hotels!$A$2:$A$49,0))</f>
        <v>Mumbai</v>
      </c>
      <c r="E4265" s="11">
        <v>46120</v>
      </c>
      <c r="F4265" s="11">
        <v>46128</v>
      </c>
      <c r="G4265" s="11">
        <v>46132</v>
      </c>
      <c r="H4265" s="13">
        <f>DATE(YEAR(F4265),MONTH(F4265),1)</f>
        <v>46113</v>
      </c>
      <c r="I4265" s="2">
        <f>G4265-F4265</f>
        <v>4</v>
      </c>
      <c r="J4265" s="2">
        <f>F4265-E4265</f>
        <v>8</v>
      </c>
      <c r="K4265" s="2" t="s">
        <v>2668</v>
      </c>
      <c r="L4265" s="2">
        <v>2</v>
      </c>
      <c r="M4265" s="2">
        <v>4</v>
      </c>
      <c r="N4265" s="2">
        <v>2</v>
      </c>
      <c r="O4265" s="2" t="s">
        <v>2658</v>
      </c>
      <c r="P4265" s="2" t="s">
        <v>2652</v>
      </c>
      <c r="Q4265" s="2" t="s">
        <v>2649</v>
      </c>
      <c r="R4265" s="3">
        <v>7250</v>
      </c>
      <c r="S4265" s="3">
        <f>I4265*L4265*R4265</f>
        <v>58000</v>
      </c>
      <c r="T4265" s="2">
        <f>M4265+N4265</f>
        <v>6</v>
      </c>
    </row>
    <row r="4266" spans="1:20" x14ac:dyDescent="0.2">
      <c r="A4266" s="2" t="s">
        <v>6930</v>
      </c>
      <c r="B4266" s="2" t="s">
        <v>2236</v>
      </c>
      <c r="C4266" s="2" t="s">
        <v>19</v>
      </c>
      <c r="D4266" s="2" t="str">
        <f>INDEX(Hotels!$C$2:$C$49,MATCH(C4266,Hotels!$A$2:$A$49,0))</f>
        <v>Goa</v>
      </c>
      <c r="E4266" s="11">
        <v>46120</v>
      </c>
      <c r="F4266" s="11">
        <v>46161</v>
      </c>
      <c r="G4266" s="11">
        <v>46164</v>
      </c>
      <c r="H4266" s="13">
        <f>DATE(YEAR(F4266),MONTH(F4266),1)</f>
        <v>46143</v>
      </c>
      <c r="I4266" s="2">
        <f>G4266-F4266</f>
        <v>3</v>
      </c>
      <c r="J4266" s="2">
        <f>F4266-E4266</f>
        <v>41</v>
      </c>
      <c r="K4266" s="2" t="s">
        <v>2655</v>
      </c>
      <c r="L4266" s="2">
        <v>1</v>
      </c>
      <c r="M4266" s="2">
        <v>2</v>
      </c>
      <c r="N4266" s="2">
        <v>2</v>
      </c>
      <c r="O4266" s="2" t="s">
        <v>2670</v>
      </c>
      <c r="P4266" s="2" t="s">
        <v>2662</v>
      </c>
      <c r="Q4266" s="2" t="s">
        <v>2649</v>
      </c>
      <c r="R4266" s="3">
        <v>7900</v>
      </c>
      <c r="S4266" s="3">
        <f>I4266*L4266*R4266</f>
        <v>23700</v>
      </c>
      <c r="T4266" s="2">
        <f>M4266+N4266</f>
        <v>4</v>
      </c>
    </row>
    <row r="4267" spans="1:20" x14ac:dyDescent="0.2">
      <c r="A4267" s="2" t="s">
        <v>6931</v>
      </c>
      <c r="B4267" s="2" t="s">
        <v>2293</v>
      </c>
      <c r="C4267" s="2" t="s">
        <v>112</v>
      </c>
      <c r="D4267" s="2" t="str">
        <f>INDEX(Hotels!$C$2:$C$49,MATCH(C4267,Hotels!$A$2:$A$49,0))</f>
        <v>Rishikesh</v>
      </c>
      <c r="E4267" s="11">
        <v>46120</v>
      </c>
      <c r="F4267" s="11">
        <v>46122</v>
      </c>
      <c r="G4267" s="11">
        <v>46124</v>
      </c>
      <c r="H4267" s="13">
        <f>DATE(YEAR(F4267),MONTH(F4267),1)</f>
        <v>46113</v>
      </c>
      <c r="I4267" s="2">
        <f>G4267-F4267</f>
        <v>2</v>
      </c>
      <c r="J4267" s="2">
        <f>F4267-E4267</f>
        <v>2</v>
      </c>
      <c r="K4267" s="2" t="s">
        <v>2646</v>
      </c>
      <c r="L4267" s="2">
        <v>1</v>
      </c>
      <c r="M4267" s="2">
        <v>1</v>
      </c>
      <c r="N4267" s="2">
        <v>0</v>
      </c>
      <c r="O4267" s="2" t="s">
        <v>2670</v>
      </c>
      <c r="P4267" s="2" t="s">
        <v>2656</v>
      </c>
      <c r="Q4267" s="2" t="s">
        <v>2649</v>
      </c>
      <c r="R4267" s="3">
        <v>10500</v>
      </c>
      <c r="S4267" s="3">
        <f>I4267*L4267*R4267</f>
        <v>21000</v>
      </c>
      <c r="T4267" s="2">
        <f>M4267+N4267</f>
        <v>1</v>
      </c>
    </row>
    <row r="4268" spans="1:20" x14ac:dyDescent="0.2">
      <c r="A4268" s="2" t="s">
        <v>6932</v>
      </c>
      <c r="B4268" s="2" t="s">
        <v>512</v>
      </c>
      <c r="C4268" s="2" t="s">
        <v>37</v>
      </c>
      <c r="D4268" s="2" t="str">
        <f>INDEX(Hotels!$C$2:$C$49,MATCH(C4268,Hotels!$A$2:$A$49,0))</f>
        <v>Udaipur</v>
      </c>
      <c r="E4268" s="11">
        <v>46121</v>
      </c>
      <c r="F4268" s="11">
        <v>46159</v>
      </c>
      <c r="G4268" s="11">
        <v>46161</v>
      </c>
      <c r="H4268" s="13">
        <f>DATE(YEAR(F4268),MONTH(F4268),1)</f>
        <v>46143</v>
      </c>
      <c r="I4268" s="2">
        <f>G4268-F4268</f>
        <v>2</v>
      </c>
      <c r="J4268" s="2">
        <f>F4268-E4268</f>
        <v>38</v>
      </c>
      <c r="K4268" s="2" t="s">
        <v>2646</v>
      </c>
      <c r="L4268" s="2">
        <v>1</v>
      </c>
      <c r="M4268" s="2">
        <v>2</v>
      </c>
      <c r="N4268" s="2">
        <v>0</v>
      </c>
      <c r="O4268" s="2" t="s">
        <v>2651</v>
      </c>
      <c r="P4268" s="2" t="s">
        <v>2652</v>
      </c>
      <c r="Q4268" s="2" t="s">
        <v>2653</v>
      </c>
      <c r="R4268" s="3">
        <v>23250</v>
      </c>
      <c r="S4268" s="3">
        <f>I4268*L4268*R4268</f>
        <v>46500</v>
      </c>
      <c r="T4268" s="2">
        <f>M4268+N4268</f>
        <v>2</v>
      </c>
    </row>
    <row r="4269" spans="1:20" x14ac:dyDescent="0.2">
      <c r="A4269" s="2" t="s">
        <v>6933</v>
      </c>
      <c r="B4269" s="2" t="s">
        <v>821</v>
      </c>
      <c r="C4269" s="2" t="s">
        <v>91</v>
      </c>
      <c r="D4269" s="2" t="str">
        <f>INDEX(Hotels!$C$2:$C$49,MATCH(C4269,Hotels!$A$2:$A$49,0))</f>
        <v>Kochi</v>
      </c>
      <c r="E4269" s="11">
        <v>46121</v>
      </c>
      <c r="F4269" s="11">
        <v>46136</v>
      </c>
      <c r="G4269" s="11">
        <v>46137</v>
      </c>
      <c r="H4269" s="13">
        <f>DATE(YEAR(F4269),MONTH(F4269),1)</f>
        <v>46113</v>
      </c>
      <c r="I4269" s="2">
        <f>G4269-F4269</f>
        <v>1</v>
      </c>
      <c r="J4269" s="2">
        <f>F4269-E4269</f>
        <v>15</v>
      </c>
      <c r="K4269" s="2" t="s">
        <v>2668</v>
      </c>
      <c r="L4269" s="2">
        <v>1</v>
      </c>
      <c r="M4269" s="2">
        <v>1</v>
      </c>
      <c r="N4269" s="2">
        <v>0</v>
      </c>
      <c r="O4269" s="2" t="s">
        <v>2732</v>
      </c>
      <c r="P4269" s="2" t="s">
        <v>2652</v>
      </c>
      <c r="Q4269" s="2" t="s">
        <v>2649</v>
      </c>
      <c r="R4269" s="3">
        <v>2900</v>
      </c>
      <c r="S4269" s="3">
        <f>I4269*L4269*R4269</f>
        <v>2900</v>
      </c>
      <c r="T4269" s="2">
        <f>M4269+N4269</f>
        <v>1</v>
      </c>
    </row>
    <row r="4270" spans="1:20" x14ac:dyDescent="0.2">
      <c r="A4270" s="2" t="s">
        <v>6934</v>
      </c>
      <c r="B4270" s="2" t="s">
        <v>2531</v>
      </c>
      <c r="C4270" s="2" t="s">
        <v>106</v>
      </c>
      <c r="D4270" s="2" t="str">
        <f>INDEX(Hotels!$C$2:$C$49,MATCH(C4270,Hotels!$A$2:$A$49,0))</f>
        <v>Manali</v>
      </c>
      <c r="E4270" s="11">
        <v>46121</v>
      </c>
      <c r="F4270" s="11">
        <v>46158</v>
      </c>
      <c r="G4270" s="11">
        <v>46160</v>
      </c>
      <c r="H4270" s="13">
        <f>DATE(YEAR(F4270),MONTH(F4270),1)</f>
        <v>46143</v>
      </c>
      <c r="I4270" s="2">
        <f>G4270-F4270</f>
        <v>2</v>
      </c>
      <c r="J4270" s="2">
        <f>F4270-E4270</f>
        <v>37</v>
      </c>
      <c r="K4270" s="2" t="s">
        <v>2646</v>
      </c>
      <c r="L4270" s="2">
        <v>1</v>
      </c>
      <c r="M4270" s="2">
        <v>3</v>
      </c>
      <c r="N4270" s="2">
        <v>0</v>
      </c>
      <c r="O4270" s="2" t="s">
        <v>2651</v>
      </c>
      <c r="P4270" s="2" t="s">
        <v>2659</v>
      </c>
      <c r="Q4270" s="2" t="s">
        <v>2664</v>
      </c>
      <c r="R4270" s="3">
        <v>12300</v>
      </c>
      <c r="S4270" s="3">
        <f>I4270*L4270*R4270</f>
        <v>24600</v>
      </c>
      <c r="T4270" s="2">
        <f>M4270+N4270</f>
        <v>3</v>
      </c>
    </row>
    <row r="4271" spans="1:20" x14ac:dyDescent="0.2">
      <c r="A4271" s="2" t="s">
        <v>6935</v>
      </c>
      <c r="B4271" s="2" t="s">
        <v>924</v>
      </c>
      <c r="C4271" s="2" t="s">
        <v>116</v>
      </c>
      <c r="D4271" s="2" t="str">
        <f>INDEX(Hotels!$C$2:$C$49,MATCH(C4271,Hotels!$A$2:$A$49,0))</f>
        <v>Rishikesh</v>
      </c>
      <c r="E4271" s="11">
        <v>46122</v>
      </c>
      <c r="F4271" s="11">
        <v>46141</v>
      </c>
      <c r="G4271" s="11">
        <v>46143</v>
      </c>
      <c r="H4271" s="13">
        <f>DATE(YEAR(F4271),MONTH(F4271),1)</f>
        <v>46113</v>
      </c>
      <c r="I4271" s="2">
        <f>G4271-F4271</f>
        <v>2</v>
      </c>
      <c r="J4271" s="2">
        <f>F4271-E4271</f>
        <v>19</v>
      </c>
      <c r="K4271" s="2" t="s">
        <v>2646</v>
      </c>
      <c r="L4271" s="2">
        <v>1</v>
      </c>
      <c r="M4271" s="2">
        <v>2</v>
      </c>
      <c r="N4271" s="2">
        <v>0</v>
      </c>
      <c r="O4271" s="2" t="s">
        <v>2683</v>
      </c>
      <c r="P4271" s="2" t="s">
        <v>2656</v>
      </c>
      <c r="Q4271" s="2" t="s">
        <v>2653</v>
      </c>
      <c r="R4271" s="3">
        <v>8900</v>
      </c>
      <c r="S4271" s="3">
        <f>I4271*L4271*R4271</f>
        <v>17800</v>
      </c>
      <c r="T4271" s="2">
        <f>M4271+N4271</f>
        <v>2</v>
      </c>
    </row>
    <row r="4272" spans="1:20" x14ac:dyDescent="0.2">
      <c r="A4272" s="2" t="s">
        <v>6936</v>
      </c>
      <c r="B4272" s="2" t="s">
        <v>1211</v>
      </c>
      <c r="C4272" s="2" t="s">
        <v>16</v>
      </c>
      <c r="D4272" s="2" t="str">
        <f>INDEX(Hotels!$C$2:$C$49,MATCH(C4272,Hotels!$A$2:$A$49,0))</f>
        <v>Goa</v>
      </c>
      <c r="E4272" s="11">
        <v>46122</v>
      </c>
      <c r="F4272" s="11">
        <v>46126</v>
      </c>
      <c r="G4272" s="11">
        <v>46129</v>
      </c>
      <c r="H4272" s="13">
        <f>DATE(YEAR(F4272),MONTH(F4272),1)</f>
        <v>46113</v>
      </c>
      <c r="I4272" s="2">
        <f>G4272-F4272</f>
        <v>3</v>
      </c>
      <c r="J4272" s="2">
        <f>F4272-E4272</f>
        <v>4</v>
      </c>
      <c r="K4272" s="2" t="s">
        <v>2668</v>
      </c>
      <c r="L4272" s="2">
        <v>1</v>
      </c>
      <c r="M4272" s="2">
        <v>2</v>
      </c>
      <c r="N4272" s="2">
        <v>0</v>
      </c>
      <c r="O4272" s="2" t="s">
        <v>2689</v>
      </c>
      <c r="P4272" s="2" t="s">
        <v>2656</v>
      </c>
      <c r="Q4272" s="2" t="s">
        <v>2649</v>
      </c>
      <c r="R4272" s="3">
        <v>3250</v>
      </c>
      <c r="S4272" s="3">
        <f>I4272*L4272*R4272</f>
        <v>9750</v>
      </c>
      <c r="T4272" s="2">
        <f>M4272+N4272</f>
        <v>2</v>
      </c>
    </row>
    <row r="4273" spans="1:20" x14ac:dyDescent="0.2">
      <c r="A4273" s="2" t="s">
        <v>6937</v>
      </c>
      <c r="B4273" s="2" t="s">
        <v>1509</v>
      </c>
      <c r="C4273" s="2" t="s">
        <v>118</v>
      </c>
      <c r="D4273" s="2" t="str">
        <f>INDEX(Hotels!$C$2:$C$49,MATCH(C4273,Hotels!$A$2:$A$49,0))</f>
        <v>Rishikesh</v>
      </c>
      <c r="E4273" s="11">
        <v>46122</v>
      </c>
      <c r="F4273" s="11">
        <v>46128</v>
      </c>
      <c r="G4273" s="11">
        <v>46132</v>
      </c>
      <c r="H4273" s="13">
        <f>DATE(YEAR(F4273),MONTH(F4273),1)</f>
        <v>46113</v>
      </c>
      <c r="I4273" s="2">
        <f>G4273-F4273</f>
        <v>4</v>
      </c>
      <c r="J4273" s="2">
        <f>F4273-E4273</f>
        <v>6</v>
      </c>
      <c r="K4273" s="2" t="s">
        <v>2646</v>
      </c>
      <c r="L4273" s="2">
        <v>1</v>
      </c>
      <c r="M4273" s="2">
        <v>2</v>
      </c>
      <c r="N4273" s="2">
        <v>0</v>
      </c>
      <c r="O4273" s="2" t="s">
        <v>2683</v>
      </c>
      <c r="P4273" s="2" t="s">
        <v>2652</v>
      </c>
      <c r="Q4273" s="2" t="s">
        <v>2664</v>
      </c>
      <c r="R4273" s="3">
        <v>17150</v>
      </c>
      <c r="S4273" s="3">
        <f>I4273*L4273*R4273</f>
        <v>68600</v>
      </c>
      <c r="T4273" s="2">
        <f>M4273+N4273</f>
        <v>2</v>
      </c>
    </row>
    <row r="4274" spans="1:20" x14ac:dyDescent="0.2">
      <c r="A4274" s="2" t="s">
        <v>6938</v>
      </c>
      <c r="B4274" s="2" t="s">
        <v>1698</v>
      </c>
      <c r="C4274" s="2" t="s">
        <v>47</v>
      </c>
      <c r="D4274" s="2" t="str">
        <f>INDEX(Hotels!$C$2:$C$49,MATCH(C4274,Hotels!$A$2:$A$49,0))</f>
        <v>Agra</v>
      </c>
      <c r="E4274" s="11">
        <v>46122</v>
      </c>
      <c r="F4274" s="11">
        <v>46143</v>
      </c>
      <c r="G4274" s="11">
        <v>46145</v>
      </c>
      <c r="H4274" s="13">
        <f>DATE(YEAR(F4274),MONTH(F4274),1)</f>
        <v>46143</v>
      </c>
      <c r="I4274" s="2">
        <f>G4274-F4274</f>
        <v>2</v>
      </c>
      <c r="J4274" s="2">
        <f>F4274-E4274</f>
        <v>21</v>
      </c>
      <c r="K4274" s="2" t="s">
        <v>2646</v>
      </c>
      <c r="L4274" s="2">
        <v>1</v>
      </c>
      <c r="M4274" s="2">
        <v>1</v>
      </c>
      <c r="N4274" s="2">
        <v>0</v>
      </c>
      <c r="O4274" s="2" t="s">
        <v>2689</v>
      </c>
      <c r="P4274" s="2" t="s">
        <v>2656</v>
      </c>
      <c r="Q4274" s="2" t="s">
        <v>2649</v>
      </c>
      <c r="R4274" s="3">
        <v>7700</v>
      </c>
      <c r="S4274" s="3">
        <f>I4274*L4274*R4274</f>
        <v>15400</v>
      </c>
      <c r="T4274" s="2">
        <f>M4274+N4274</f>
        <v>1</v>
      </c>
    </row>
    <row r="4275" spans="1:20" x14ac:dyDescent="0.2">
      <c r="A4275" s="2" t="s">
        <v>6939</v>
      </c>
      <c r="B4275" s="2" t="s">
        <v>2180</v>
      </c>
      <c r="C4275" s="2" t="s">
        <v>83</v>
      </c>
      <c r="D4275" s="2" t="str">
        <f>INDEX(Hotels!$C$2:$C$49,MATCH(C4275,Hotels!$A$2:$A$49,0))</f>
        <v>Kochi</v>
      </c>
      <c r="E4275" s="11">
        <v>46122</v>
      </c>
      <c r="F4275" s="11">
        <v>46135</v>
      </c>
      <c r="G4275" s="11">
        <v>46137</v>
      </c>
      <c r="H4275" s="13">
        <f>DATE(YEAR(F4275),MONTH(F4275),1)</f>
        <v>46113</v>
      </c>
      <c r="I4275" s="2">
        <f>G4275-F4275</f>
        <v>2</v>
      </c>
      <c r="J4275" s="2">
        <f>F4275-E4275</f>
        <v>13</v>
      </c>
      <c r="K4275" s="2" t="s">
        <v>2655</v>
      </c>
      <c r="L4275" s="2">
        <v>1</v>
      </c>
      <c r="M4275" s="2">
        <v>2</v>
      </c>
      <c r="N4275" s="2">
        <v>0</v>
      </c>
      <c r="O4275" s="2" t="s">
        <v>2683</v>
      </c>
      <c r="P4275" s="2" t="s">
        <v>2672</v>
      </c>
      <c r="Q4275" s="2" t="s">
        <v>2649</v>
      </c>
      <c r="R4275" s="3">
        <v>11100</v>
      </c>
      <c r="S4275" s="3">
        <f>I4275*L4275*R4275</f>
        <v>22200</v>
      </c>
      <c r="T4275" s="2">
        <f>M4275+N4275</f>
        <v>2</v>
      </c>
    </row>
    <row r="4276" spans="1:20" x14ac:dyDescent="0.2">
      <c r="A4276" s="2" t="s">
        <v>6940</v>
      </c>
      <c r="B4276" s="2" t="s">
        <v>888</v>
      </c>
      <c r="C4276" s="2" t="s">
        <v>79</v>
      </c>
      <c r="D4276" s="2" t="str">
        <f>INDEX(Hotels!$C$2:$C$49,MATCH(C4276,Hotels!$A$2:$A$49,0))</f>
        <v>Bengaluru</v>
      </c>
      <c r="E4276" s="11">
        <v>46123</v>
      </c>
      <c r="F4276" s="11">
        <v>46126</v>
      </c>
      <c r="G4276" s="11">
        <v>46130</v>
      </c>
      <c r="H4276" s="13">
        <f>DATE(YEAR(F4276),MONTH(F4276),1)</f>
        <v>46113</v>
      </c>
      <c r="I4276" s="2">
        <f>G4276-F4276</f>
        <v>4</v>
      </c>
      <c r="J4276" s="2">
        <f>F4276-E4276</f>
        <v>3</v>
      </c>
      <c r="K4276" s="2" t="s">
        <v>2668</v>
      </c>
      <c r="L4276" s="2">
        <v>1</v>
      </c>
      <c r="M4276" s="2">
        <v>2</v>
      </c>
      <c r="N4276" s="2">
        <v>0</v>
      </c>
      <c r="O4276" s="2" t="s">
        <v>2670</v>
      </c>
      <c r="P4276" s="2" t="s">
        <v>2656</v>
      </c>
      <c r="Q4276" s="2" t="s">
        <v>2649</v>
      </c>
      <c r="R4276" s="3">
        <v>3800</v>
      </c>
      <c r="S4276" s="3">
        <f>I4276*L4276*R4276</f>
        <v>15200</v>
      </c>
      <c r="T4276" s="2">
        <f>M4276+N4276</f>
        <v>2</v>
      </c>
    </row>
    <row r="4277" spans="1:20" x14ac:dyDescent="0.2">
      <c r="A4277" s="2" t="s">
        <v>6941</v>
      </c>
      <c r="B4277" s="2" t="s">
        <v>1054</v>
      </c>
      <c r="C4277" s="2" t="s">
        <v>87</v>
      </c>
      <c r="D4277" s="2" t="str">
        <f>INDEX(Hotels!$C$2:$C$49,MATCH(C4277,Hotels!$A$2:$A$49,0))</f>
        <v>Kochi</v>
      </c>
      <c r="E4277" s="11">
        <v>46123</v>
      </c>
      <c r="F4277" s="11">
        <v>46179</v>
      </c>
      <c r="G4277" s="11">
        <v>46181</v>
      </c>
      <c r="H4277" s="13">
        <f>DATE(YEAR(F4277),MONTH(F4277),1)</f>
        <v>46174</v>
      </c>
      <c r="I4277" s="2">
        <f>G4277-F4277</f>
        <v>2</v>
      </c>
      <c r="J4277" s="2">
        <f>F4277-E4277</f>
        <v>56</v>
      </c>
      <c r="K4277" s="2" t="s">
        <v>2668</v>
      </c>
      <c r="L4277" s="2">
        <v>4</v>
      </c>
      <c r="M4277" s="2">
        <v>8</v>
      </c>
      <c r="N4277" s="2">
        <v>0</v>
      </c>
      <c r="O4277" s="2" t="s">
        <v>2658</v>
      </c>
      <c r="P4277" s="2" t="s">
        <v>2662</v>
      </c>
      <c r="Q4277" s="2" t="s">
        <v>2649</v>
      </c>
      <c r="R4277" s="3">
        <v>4050</v>
      </c>
      <c r="S4277" s="3">
        <f>I4277*L4277*R4277</f>
        <v>32400</v>
      </c>
      <c r="T4277" s="2">
        <f>M4277+N4277</f>
        <v>8</v>
      </c>
    </row>
    <row r="4278" spans="1:20" x14ac:dyDescent="0.2">
      <c r="A4278" s="2" t="s">
        <v>6942</v>
      </c>
      <c r="B4278" s="2" t="s">
        <v>1200</v>
      </c>
      <c r="C4278" s="2" t="s">
        <v>73</v>
      </c>
      <c r="D4278" s="2" t="str">
        <f>INDEX(Hotels!$C$2:$C$49,MATCH(C4278,Hotels!$A$2:$A$49,0))</f>
        <v>Bengaluru</v>
      </c>
      <c r="E4278" s="11">
        <v>46123</v>
      </c>
      <c r="F4278" s="11">
        <v>46141</v>
      </c>
      <c r="G4278" s="11">
        <v>46144</v>
      </c>
      <c r="H4278" s="13">
        <f>DATE(YEAR(F4278),MONTH(F4278),1)</f>
        <v>46113</v>
      </c>
      <c r="I4278" s="2">
        <f>G4278-F4278</f>
        <v>3</v>
      </c>
      <c r="J4278" s="2">
        <f>F4278-E4278</f>
        <v>18</v>
      </c>
      <c r="K4278" s="2" t="s">
        <v>2655</v>
      </c>
      <c r="L4278" s="2">
        <v>1</v>
      </c>
      <c r="M4278" s="2">
        <v>2</v>
      </c>
      <c r="N4278" s="2">
        <v>1</v>
      </c>
      <c r="O4278" s="2" t="s">
        <v>2658</v>
      </c>
      <c r="P4278" s="2" t="s">
        <v>2652</v>
      </c>
      <c r="Q4278" s="2" t="s">
        <v>2653</v>
      </c>
      <c r="R4278" s="3">
        <v>8700</v>
      </c>
      <c r="S4278" s="3">
        <f>I4278*L4278*R4278</f>
        <v>26100</v>
      </c>
      <c r="T4278" s="2">
        <f>M4278+N4278</f>
        <v>3</v>
      </c>
    </row>
    <row r="4279" spans="1:20" x14ac:dyDescent="0.2">
      <c r="A4279" s="2" t="s">
        <v>6943</v>
      </c>
      <c r="B4279" s="2" t="s">
        <v>1343</v>
      </c>
      <c r="C4279" s="2" t="s">
        <v>39</v>
      </c>
      <c r="D4279" s="2" t="str">
        <f>INDEX(Hotels!$C$2:$C$49,MATCH(C4279,Hotels!$A$2:$A$49,0))</f>
        <v>Udaipur</v>
      </c>
      <c r="E4279" s="11">
        <v>46123</v>
      </c>
      <c r="F4279" s="11">
        <v>46126</v>
      </c>
      <c r="G4279" s="11">
        <v>46127</v>
      </c>
      <c r="H4279" s="13">
        <f>DATE(YEAR(F4279),MONTH(F4279),1)</f>
        <v>46113</v>
      </c>
      <c r="I4279" s="2">
        <f>G4279-F4279</f>
        <v>1</v>
      </c>
      <c r="J4279" s="2">
        <f>F4279-E4279</f>
        <v>3</v>
      </c>
      <c r="K4279" s="2" t="s">
        <v>2646</v>
      </c>
      <c r="L4279" s="2">
        <v>1</v>
      </c>
      <c r="M4279" s="2">
        <v>1</v>
      </c>
      <c r="N4279" s="2">
        <v>0</v>
      </c>
      <c r="O4279" s="2" t="s">
        <v>2732</v>
      </c>
      <c r="P4279" s="2" t="s">
        <v>2659</v>
      </c>
      <c r="Q4279" s="2" t="s">
        <v>2649</v>
      </c>
      <c r="R4279" s="3">
        <v>10600</v>
      </c>
      <c r="S4279" s="3">
        <f>I4279*L4279*R4279</f>
        <v>10600</v>
      </c>
      <c r="T4279" s="2">
        <f>M4279+N4279</f>
        <v>1</v>
      </c>
    </row>
    <row r="4280" spans="1:20" x14ac:dyDescent="0.2">
      <c r="A4280" s="2" t="s">
        <v>6944</v>
      </c>
      <c r="B4280" s="2" t="s">
        <v>1436</v>
      </c>
      <c r="C4280" s="2" t="s">
        <v>57</v>
      </c>
      <c r="D4280" s="2" t="str">
        <f>INDEX(Hotels!$C$2:$C$49,MATCH(C4280,Hotels!$A$2:$A$49,0))</f>
        <v>Mumbai</v>
      </c>
      <c r="E4280" s="11">
        <v>46123</v>
      </c>
      <c r="F4280" s="11">
        <v>46124</v>
      </c>
      <c r="G4280" s="11">
        <v>46125</v>
      </c>
      <c r="H4280" s="13">
        <f>DATE(YEAR(F4280),MONTH(F4280),1)</f>
        <v>46113</v>
      </c>
      <c r="I4280" s="2">
        <f>G4280-F4280</f>
        <v>1</v>
      </c>
      <c r="J4280" s="2">
        <f>F4280-E4280</f>
        <v>1</v>
      </c>
      <c r="K4280" s="2" t="s">
        <v>2668</v>
      </c>
      <c r="L4280" s="2">
        <v>1</v>
      </c>
      <c r="M4280" s="2">
        <v>1</v>
      </c>
      <c r="N4280" s="2">
        <v>0</v>
      </c>
      <c r="O4280" s="2" t="s">
        <v>2647</v>
      </c>
      <c r="P4280" s="2" t="s">
        <v>2656</v>
      </c>
      <c r="Q4280" s="2" t="s">
        <v>2649</v>
      </c>
      <c r="R4280" s="3">
        <v>7250</v>
      </c>
      <c r="S4280" s="3">
        <f>I4280*L4280*R4280</f>
        <v>7250</v>
      </c>
      <c r="T4280" s="2">
        <f>M4280+N4280</f>
        <v>1</v>
      </c>
    </row>
    <row r="4281" spans="1:20" x14ac:dyDescent="0.2">
      <c r="A4281" s="2" t="s">
        <v>6945</v>
      </c>
      <c r="B4281" s="2" t="s">
        <v>1803</v>
      </c>
      <c r="C4281" s="2" t="s">
        <v>108</v>
      </c>
      <c r="D4281" s="2" t="str">
        <f>INDEX(Hotels!$C$2:$C$49,MATCH(C4281,Hotels!$A$2:$A$49,0))</f>
        <v>Manali</v>
      </c>
      <c r="E4281" s="11">
        <v>46123</v>
      </c>
      <c r="F4281" s="11">
        <v>46162</v>
      </c>
      <c r="G4281" s="11">
        <v>46167</v>
      </c>
      <c r="H4281" s="13">
        <f>DATE(YEAR(F4281),MONTH(F4281),1)</f>
        <v>46143</v>
      </c>
      <c r="I4281" s="2">
        <f>G4281-F4281</f>
        <v>5</v>
      </c>
      <c r="J4281" s="2">
        <f>F4281-E4281</f>
        <v>39</v>
      </c>
      <c r="K4281" s="2" t="s">
        <v>2655</v>
      </c>
      <c r="L4281" s="2">
        <v>1</v>
      </c>
      <c r="M4281" s="2">
        <v>3</v>
      </c>
      <c r="N4281" s="2">
        <v>0</v>
      </c>
      <c r="O4281" s="2" t="s">
        <v>2689</v>
      </c>
      <c r="P4281" s="2" t="s">
        <v>2652</v>
      </c>
      <c r="Q4281" s="2" t="s">
        <v>2653</v>
      </c>
      <c r="R4281" s="3">
        <v>14050</v>
      </c>
      <c r="S4281" s="3">
        <f>I4281*L4281*R4281</f>
        <v>70250</v>
      </c>
      <c r="T4281" s="2">
        <f>M4281+N4281</f>
        <v>3</v>
      </c>
    </row>
    <row r="4282" spans="1:20" x14ac:dyDescent="0.2">
      <c r="A4282" s="2" t="s">
        <v>6946</v>
      </c>
      <c r="B4282" s="2" t="s">
        <v>2144</v>
      </c>
      <c r="C4282" s="2" t="s">
        <v>59</v>
      </c>
      <c r="D4282" s="2" t="str">
        <f>INDEX(Hotels!$C$2:$C$49,MATCH(C4282,Hotels!$A$2:$A$49,0))</f>
        <v>Mumbai</v>
      </c>
      <c r="E4282" s="11">
        <v>46123</v>
      </c>
      <c r="F4282" s="11">
        <v>46132</v>
      </c>
      <c r="G4282" s="11">
        <v>46134</v>
      </c>
      <c r="H4282" s="13">
        <f>DATE(YEAR(F4282),MONTH(F4282),1)</f>
        <v>46113</v>
      </c>
      <c r="I4282" s="2">
        <f>G4282-F4282</f>
        <v>2</v>
      </c>
      <c r="J4282" s="2">
        <f>F4282-E4282</f>
        <v>9</v>
      </c>
      <c r="K4282" s="2" t="s">
        <v>2655</v>
      </c>
      <c r="L4282" s="2">
        <v>1</v>
      </c>
      <c r="M4282" s="2">
        <v>2</v>
      </c>
      <c r="N4282" s="2">
        <v>0</v>
      </c>
      <c r="O4282" s="2" t="s">
        <v>2670</v>
      </c>
      <c r="P4282" s="2" t="s">
        <v>2648</v>
      </c>
      <c r="Q4282" s="2" t="s">
        <v>2649</v>
      </c>
      <c r="R4282" s="3">
        <v>5900</v>
      </c>
      <c r="S4282" s="3">
        <f>I4282*L4282*R4282</f>
        <v>11800</v>
      </c>
      <c r="T4282" s="2">
        <f>M4282+N4282</f>
        <v>2</v>
      </c>
    </row>
    <row r="4283" spans="1:20" x14ac:dyDescent="0.2">
      <c r="A4283" s="2" t="s">
        <v>6947</v>
      </c>
      <c r="B4283" s="2" t="s">
        <v>2268</v>
      </c>
      <c r="C4283" s="2" t="s">
        <v>81</v>
      </c>
      <c r="D4283" s="2" t="str">
        <f>INDEX(Hotels!$C$2:$C$49,MATCH(C4283,Hotels!$A$2:$A$49,0))</f>
        <v>Bengaluru</v>
      </c>
      <c r="E4283" s="11">
        <v>46123</v>
      </c>
      <c r="F4283" s="11">
        <v>46126</v>
      </c>
      <c r="G4283" s="11">
        <v>46129</v>
      </c>
      <c r="H4283" s="13">
        <f>DATE(YEAR(F4283),MONTH(F4283),1)</f>
        <v>46113</v>
      </c>
      <c r="I4283" s="2">
        <f>G4283-F4283</f>
        <v>3</v>
      </c>
      <c r="J4283" s="2">
        <f>F4283-E4283</f>
        <v>3</v>
      </c>
      <c r="K4283" s="2" t="s">
        <v>2655</v>
      </c>
      <c r="L4283" s="2">
        <v>1</v>
      </c>
      <c r="M4283" s="2">
        <v>2</v>
      </c>
      <c r="N4283" s="2">
        <v>0</v>
      </c>
      <c r="O4283" s="2" t="s">
        <v>2683</v>
      </c>
      <c r="P4283" s="2" t="s">
        <v>2656</v>
      </c>
      <c r="Q4283" s="2" t="s">
        <v>2649</v>
      </c>
      <c r="R4283" s="3">
        <v>16550</v>
      </c>
      <c r="S4283" s="3">
        <f>I4283*L4283*R4283</f>
        <v>49650</v>
      </c>
      <c r="T4283" s="2">
        <f>M4283+N4283</f>
        <v>2</v>
      </c>
    </row>
    <row r="4284" spans="1:20" x14ac:dyDescent="0.2">
      <c r="A4284" s="2" t="s">
        <v>6948</v>
      </c>
      <c r="B4284" s="2" t="s">
        <v>209</v>
      </c>
      <c r="C4284" s="2" t="s">
        <v>69</v>
      </c>
      <c r="D4284" s="2" t="str">
        <f>INDEX(Hotels!$C$2:$C$49,MATCH(C4284,Hotels!$A$2:$A$49,0))</f>
        <v>New Delhi</v>
      </c>
      <c r="E4284" s="11">
        <v>46124</v>
      </c>
      <c r="F4284" s="11">
        <v>46154</v>
      </c>
      <c r="G4284" s="11">
        <v>46156</v>
      </c>
      <c r="H4284" s="13">
        <f>DATE(YEAR(F4284),MONTH(F4284),1)</f>
        <v>46143</v>
      </c>
      <c r="I4284" s="2">
        <f>G4284-F4284</f>
        <v>2</v>
      </c>
      <c r="J4284" s="2">
        <f>F4284-E4284</f>
        <v>30</v>
      </c>
      <c r="K4284" s="2" t="s">
        <v>2655</v>
      </c>
      <c r="L4284" s="2">
        <v>1</v>
      </c>
      <c r="M4284" s="2">
        <v>2</v>
      </c>
      <c r="N4284" s="2">
        <v>0</v>
      </c>
      <c r="O4284" s="2" t="s">
        <v>2683</v>
      </c>
      <c r="P4284" s="2" t="s">
        <v>2672</v>
      </c>
      <c r="Q4284" s="2" t="s">
        <v>2649</v>
      </c>
      <c r="R4284" s="3">
        <v>17700</v>
      </c>
      <c r="S4284" s="3">
        <f>I4284*L4284*R4284</f>
        <v>35400</v>
      </c>
      <c r="T4284" s="2">
        <f>M4284+N4284</f>
        <v>2</v>
      </c>
    </row>
    <row r="4285" spans="1:20" x14ac:dyDescent="0.2">
      <c r="A4285" s="2" t="s">
        <v>6949</v>
      </c>
      <c r="B4285" s="2" t="s">
        <v>510</v>
      </c>
      <c r="C4285" s="2" t="s">
        <v>37</v>
      </c>
      <c r="D4285" s="2" t="str">
        <f>INDEX(Hotels!$C$2:$C$49,MATCH(C4285,Hotels!$A$2:$A$49,0))</f>
        <v>Udaipur</v>
      </c>
      <c r="E4285" s="11">
        <v>46124</v>
      </c>
      <c r="F4285" s="11">
        <v>46152</v>
      </c>
      <c r="G4285" s="11">
        <v>46156</v>
      </c>
      <c r="H4285" s="13">
        <f>DATE(YEAR(F4285),MONTH(F4285),1)</f>
        <v>46143</v>
      </c>
      <c r="I4285" s="2">
        <f>G4285-F4285</f>
        <v>4</v>
      </c>
      <c r="J4285" s="2">
        <f>F4285-E4285</f>
        <v>28</v>
      </c>
      <c r="K4285" s="2" t="s">
        <v>2668</v>
      </c>
      <c r="L4285" s="2">
        <v>1</v>
      </c>
      <c r="M4285" s="2">
        <v>3</v>
      </c>
      <c r="N4285" s="2">
        <v>0</v>
      </c>
      <c r="O4285" s="2" t="s">
        <v>2658</v>
      </c>
      <c r="P4285" s="2" t="s">
        <v>2656</v>
      </c>
      <c r="Q4285" s="2" t="s">
        <v>2649</v>
      </c>
      <c r="R4285" s="3">
        <v>11250</v>
      </c>
      <c r="S4285" s="3">
        <f>I4285*L4285*R4285</f>
        <v>45000</v>
      </c>
      <c r="T4285" s="2">
        <f>M4285+N4285</f>
        <v>3</v>
      </c>
    </row>
    <row r="4286" spans="1:20" x14ac:dyDescent="0.2">
      <c r="A4286" s="2" t="s">
        <v>6950</v>
      </c>
      <c r="B4286" s="2" t="s">
        <v>620</v>
      </c>
      <c r="C4286" s="2" t="s">
        <v>51</v>
      </c>
      <c r="D4286" s="2" t="str">
        <f>INDEX(Hotels!$C$2:$C$49,MATCH(C4286,Hotels!$A$2:$A$49,0))</f>
        <v>Agra</v>
      </c>
      <c r="E4286" s="11">
        <v>46124</v>
      </c>
      <c r="F4286" s="11">
        <v>46126</v>
      </c>
      <c r="G4286" s="11">
        <v>46130</v>
      </c>
      <c r="H4286" s="13">
        <f>DATE(YEAR(F4286),MONTH(F4286),1)</f>
        <v>46113</v>
      </c>
      <c r="I4286" s="2">
        <f>G4286-F4286</f>
        <v>4</v>
      </c>
      <c r="J4286" s="2">
        <f>F4286-E4286</f>
        <v>2</v>
      </c>
      <c r="K4286" s="2" t="s">
        <v>2668</v>
      </c>
      <c r="L4286" s="2">
        <v>2</v>
      </c>
      <c r="M4286" s="2">
        <v>4</v>
      </c>
      <c r="N4286" s="2">
        <v>2</v>
      </c>
      <c r="O4286" s="2" t="s">
        <v>2689</v>
      </c>
      <c r="P4286" s="2" t="s">
        <v>2652</v>
      </c>
      <c r="Q4286" s="2" t="s">
        <v>2649</v>
      </c>
      <c r="R4286" s="3">
        <v>7800</v>
      </c>
      <c r="S4286" s="3">
        <f>I4286*L4286*R4286</f>
        <v>62400</v>
      </c>
      <c r="T4286" s="2">
        <f>M4286+N4286</f>
        <v>6</v>
      </c>
    </row>
    <row r="4287" spans="1:20" x14ac:dyDescent="0.2">
      <c r="A4287" s="2" t="s">
        <v>6951</v>
      </c>
      <c r="B4287" s="2" t="s">
        <v>724</v>
      </c>
      <c r="C4287" s="2" t="s">
        <v>37</v>
      </c>
      <c r="D4287" s="2" t="str">
        <f>INDEX(Hotels!$C$2:$C$49,MATCH(C4287,Hotels!$A$2:$A$49,0))</f>
        <v>Udaipur</v>
      </c>
      <c r="E4287" s="11">
        <v>46124</v>
      </c>
      <c r="F4287" s="11">
        <v>46160</v>
      </c>
      <c r="G4287" s="11">
        <v>46166</v>
      </c>
      <c r="H4287" s="13">
        <f>DATE(YEAR(F4287),MONTH(F4287),1)</f>
        <v>46143</v>
      </c>
      <c r="I4287" s="2">
        <f>G4287-F4287</f>
        <v>6</v>
      </c>
      <c r="J4287" s="2">
        <f>F4287-E4287</f>
        <v>36</v>
      </c>
      <c r="K4287" s="2" t="s">
        <v>2666</v>
      </c>
      <c r="L4287" s="2">
        <v>1</v>
      </c>
      <c r="M4287" s="2">
        <v>2</v>
      </c>
      <c r="N4287" s="2">
        <v>2</v>
      </c>
      <c r="O4287" s="2" t="s">
        <v>2651</v>
      </c>
      <c r="P4287" s="2" t="s">
        <v>2656</v>
      </c>
      <c r="Q4287" s="2" t="s">
        <v>2649</v>
      </c>
      <c r="R4287" s="3">
        <v>33000</v>
      </c>
      <c r="S4287" s="3">
        <f>I4287*L4287*R4287</f>
        <v>198000</v>
      </c>
      <c r="T4287" s="2">
        <f>M4287+N4287</f>
        <v>4</v>
      </c>
    </row>
    <row r="4288" spans="1:20" x14ac:dyDescent="0.2">
      <c r="A4288" s="2" t="s">
        <v>6952</v>
      </c>
      <c r="B4288" s="2" t="s">
        <v>974</v>
      </c>
      <c r="C4288" s="2" t="s">
        <v>63</v>
      </c>
      <c r="D4288" s="2" t="str">
        <f>INDEX(Hotels!$C$2:$C$49,MATCH(C4288,Hotels!$A$2:$A$49,0))</f>
        <v>New Delhi</v>
      </c>
      <c r="E4288" s="11">
        <v>46124</v>
      </c>
      <c r="F4288" s="11">
        <v>46147</v>
      </c>
      <c r="G4288" s="11">
        <v>46149</v>
      </c>
      <c r="H4288" s="13">
        <f>DATE(YEAR(F4288),MONTH(F4288),1)</f>
        <v>46143</v>
      </c>
      <c r="I4288" s="2">
        <f>G4288-F4288</f>
        <v>2</v>
      </c>
      <c r="J4288" s="2">
        <f>F4288-E4288</f>
        <v>23</v>
      </c>
      <c r="K4288" s="2" t="s">
        <v>2668</v>
      </c>
      <c r="L4288" s="2">
        <v>1</v>
      </c>
      <c r="M4288" s="2">
        <v>1</v>
      </c>
      <c r="N4288" s="2">
        <v>0</v>
      </c>
      <c r="O4288" s="2" t="s">
        <v>2647</v>
      </c>
      <c r="P4288" s="2" t="s">
        <v>2659</v>
      </c>
      <c r="Q4288" s="2" t="s">
        <v>2649</v>
      </c>
      <c r="R4288" s="3">
        <v>7200</v>
      </c>
      <c r="S4288" s="3">
        <f>I4288*L4288*R4288</f>
        <v>14400</v>
      </c>
      <c r="T4288" s="2">
        <f>M4288+N4288</f>
        <v>1</v>
      </c>
    </row>
    <row r="4289" spans="1:20" x14ac:dyDescent="0.2">
      <c r="A4289" s="2" t="s">
        <v>6953</v>
      </c>
      <c r="B4289" s="2" t="s">
        <v>1332</v>
      </c>
      <c r="C4289" s="2" t="s">
        <v>97</v>
      </c>
      <c r="D4289" s="2" t="str">
        <f>INDEX(Hotels!$C$2:$C$49,MATCH(C4289,Hotels!$A$2:$A$49,0))</f>
        <v>Shimla</v>
      </c>
      <c r="E4289" s="11">
        <v>46124</v>
      </c>
      <c r="F4289" s="11">
        <v>46155</v>
      </c>
      <c r="G4289" s="11">
        <v>46159</v>
      </c>
      <c r="H4289" s="13">
        <f>DATE(YEAR(F4289),MONTH(F4289),1)</f>
        <v>46143</v>
      </c>
      <c r="I4289" s="2">
        <f>G4289-F4289</f>
        <v>4</v>
      </c>
      <c r="J4289" s="2">
        <f>F4289-E4289</f>
        <v>31</v>
      </c>
      <c r="K4289" s="2" t="s">
        <v>2655</v>
      </c>
      <c r="L4289" s="2">
        <v>2</v>
      </c>
      <c r="M4289" s="2">
        <v>4</v>
      </c>
      <c r="N4289" s="2">
        <v>2</v>
      </c>
      <c r="O4289" s="2" t="s">
        <v>2651</v>
      </c>
      <c r="P4289" s="2" t="s">
        <v>2656</v>
      </c>
      <c r="Q4289" s="2" t="s">
        <v>2649</v>
      </c>
      <c r="R4289" s="3">
        <v>13350</v>
      </c>
      <c r="S4289" s="3">
        <f>I4289*L4289*R4289</f>
        <v>106800</v>
      </c>
      <c r="T4289" s="2">
        <f>M4289+N4289</f>
        <v>6</v>
      </c>
    </row>
    <row r="4290" spans="1:20" x14ac:dyDescent="0.2">
      <c r="A4290" s="2" t="s">
        <v>6954</v>
      </c>
      <c r="B4290" s="2" t="s">
        <v>2285</v>
      </c>
      <c r="C4290" s="2" t="s">
        <v>118</v>
      </c>
      <c r="D4290" s="2" t="str">
        <f>INDEX(Hotels!$C$2:$C$49,MATCH(C4290,Hotels!$A$2:$A$49,0))</f>
        <v>Rishikesh</v>
      </c>
      <c r="E4290" s="11">
        <v>46124</v>
      </c>
      <c r="F4290" s="11">
        <v>46138</v>
      </c>
      <c r="G4290" s="11">
        <v>46142</v>
      </c>
      <c r="H4290" s="13">
        <f>DATE(YEAR(F4290),MONTH(F4290),1)</f>
        <v>46113</v>
      </c>
      <c r="I4290" s="2">
        <f>G4290-F4290</f>
        <v>4</v>
      </c>
      <c r="J4290" s="2">
        <f>F4290-E4290</f>
        <v>14</v>
      </c>
      <c r="K4290" s="2" t="s">
        <v>2646</v>
      </c>
      <c r="L4290" s="2">
        <v>1</v>
      </c>
      <c r="M4290" s="2">
        <v>1</v>
      </c>
      <c r="N4290" s="2">
        <v>0</v>
      </c>
      <c r="O4290" s="2" t="s">
        <v>2689</v>
      </c>
      <c r="P4290" s="2" t="s">
        <v>2662</v>
      </c>
      <c r="Q4290" s="2" t="s">
        <v>2653</v>
      </c>
      <c r="R4290" s="3">
        <v>16750</v>
      </c>
      <c r="S4290" s="3">
        <f>I4290*L4290*R4290</f>
        <v>67000</v>
      </c>
      <c r="T4290" s="2">
        <f>M4290+N4290</f>
        <v>1</v>
      </c>
    </row>
    <row r="4291" spans="1:20" x14ac:dyDescent="0.2">
      <c r="A4291" s="2" t="s">
        <v>6955</v>
      </c>
      <c r="B4291" s="2" t="s">
        <v>2336</v>
      </c>
      <c r="C4291" s="2" t="s">
        <v>89</v>
      </c>
      <c r="D4291" s="2" t="str">
        <f>INDEX(Hotels!$C$2:$C$49,MATCH(C4291,Hotels!$A$2:$A$49,0))</f>
        <v>Kochi</v>
      </c>
      <c r="E4291" s="11">
        <v>46124</v>
      </c>
      <c r="F4291" s="11">
        <v>46169</v>
      </c>
      <c r="G4291" s="11">
        <v>46174</v>
      </c>
      <c r="H4291" s="13">
        <f>DATE(YEAR(F4291),MONTH(F4291),1)</f>
        <v>46143</v>
      </c>
      <c r="I4291" s="2">
        <f>G4291-F4291</f>
        <v>5</v>
      </c>
      <c r="J4291" s="2">
        <f>F4291-E4291</f>
        <v>45</v>
      </c>
      <c r="K4291" s="2" t="s">
        <v>2668</v>
      </c>
      <c r="L4291" s="2">
        <v>1</v>
      </c>
      <c r="M4291" s="2">
        <v>2</v>
      </c>
      <c r="N4291" s="2">
        <v>0</v>
      </c>
      <c r="O4291" s="2" t="s">
        <v>2647</v>
      </c>
      <c r="P4291" s="2" t="s">
        <v>2672</v>
      </c>
      <c r="Q4291" s="2" t="s">
        <v>2649</v>
      </c>
      <c r="R4291" s="3">
        <v>5300</v>
      </c>
      <c r="S4291" s="3">
        <f>I4291*L4291*R4291</f>
        <v>26500</v>
      </c>
      <c r="T4291" s="2">
        <f>M4291+N4291</f>
        <v>2</v>
      </c>
    </row>
    <row r="4292" spans="1:20" x14ac:dyDescent="0.2">
      <c r="A4292" s="2" t="s">
        <v>6956</v>
      </c>
      <c r="B4292" s="2" t="s">
        <v>2388</v>
      </c>
      <c r="C4292" s="2" t="s">
        <v>127</v>
      </c>
      <c r="D4292" s="2" t="str">
        <f>INDEX(Hotels!$C$2:$C$49,MATCH(C4292,Hotels!$A$2:$A$49,0))</f>
        <v>Varanasi</v>
      </c>
      <c r="E4292" s="11">
        <v>46124</v>
      </c>
      <c r="F4292" s="11">
        <v>46153</v>
      </c>
      <c r="G4292" s="11">
        <v>46156</v>
      </c>
      <c r="H4292" s="13">
        <f>DATE(YEAR(F4292),MONTH(F4292),1)</f>
        <v>46143</v>
      </c>
      <c r="I4292" s="2">
        <f>G4292-F4292</f>
        <v>3</v>
      </c>
      <c r="J4292" s="2">
        <f>F4292-E4292</f>
        <v>29</v>
      </c>
      <c r="K4292" s="2" t="s">
        <v>2668</v>
      </c>
      <c r="L4292" s="2">
        <v>1</v>
      </c>
      <c r="M4292" s="2">
        <v>2</v>
      </c>
      <c r="N4292" s="2">
        <v>0</v>
      </c>
      <c r="O4292" s="2" t="s">
        <v>2683</v>
      </c>
      <c r="P4292" s="2" t="s">
        <v>2652</v>
      </c>
      <c r="Q4292" s="2" t="s">
        <v>2649</v>
      </c>
      <c r="R4292" s="3">
        <v>4650</v>
      </c>
      <c r="S4292" s="3">
        <f>I4292*L4292*R4292</f>
        <v>13950</v>
      </c>
      <c r="T4292" s="2">
        <f>M4292+N4292</f>
        <v>2</v>
      </c>
    </row>
    <row r="4293" spans="1:20" x14ac:dyDescent="0.2">
      <c r="A4293" s="2" t="s">
        <v>6957</v>
      </c>
      <c r="B4293" s="2" t="s">
        <v>582</v>
      </c>
      <c r="C4293" s="2" t="s">
        <v>125</v>
      </c>
      <c r="D4293" s="2" t="str">
        <f>INDEX(Hotels!$C$2:$C$49,MATCH(C4293,Hotels!$A$2:$A$49,0))</f>
        <v>Varanasi</v>
      </c>
      <c r="E4293" s="11">
        <v>46125</v>
      </c>
      <c r="F4293" s="11">
        <v>46157</v>
      </c>
      <c r="G4293" s="11">
        <v>46160</v>
      </c>
      <c r="H4293" s="13">
        <f>DATE(YEAR(F4293),MONTH(F4293),1)</f>
        <v>46143</v>
      </c>
      <c r="I4293" s="2">
        <f>G4293-F4293</f>
        <v>3</v>
      </c>
      <c r="J4293" s="2">
        <f>F4293-E4293</f>
        <v>32</v>
      </c>
      <c r="K4293" s="2" t="s">
        <v>2646</v>
      </c>
      <c r="L4293" s="2">
        <v>1</v>
      </c>
      <c r="M4293" s="2">
        <v>2</v>
      </c>
      <c r="N4293" s="2">
        <v>2</v>
      </c>
      <c r="O4293" s="2" t="s">
        <v>2661</v>
      </c>
      <c r="P4293" s="2" t="s">
        <v>2652</v>
      </c>
      <c r="Q4293" s="2" t="s">
        <v>2649</v>
      </c>
      <c r="R4293" s="3">
        <v>14450</v>
      </c>
      <c r="S4293" s="3">
        <f>I4293*L4293*R4293</f>
        <v>43350</v>
      </c>
      <c r="T4293" s="2">
        <f>M4293+N4293</f>
        <v>4</v>
      </c>
    </row>
    <row r="4294" spans="1:20" x14ac:dyDescent="0.2">
      <c r="A4294" s="2" t="s">
        <v>6958</v>
      </c>
      <c r="B4294" s="2" t="s">
        <v>1266</v>
      </c>
      <c r="C4294" s="2" t="s">
        <v>59</v>
      </c>
      <c r="D4294" s="2" t="str">
        <f>INDEX(Hotels!$C$2:$C$49,MATCH(C4294,Hotels!$A$2:$A$49,0))</f>
        <v>Mumbai</v>
      </c>
      <c r="E4294" s="11">
        <v>46125</v>
      </c>
      <c r="F4294" s="11">
        <v>46135</v>
      </c>
      <c r="G4294" s="11">
        <v>46138</v>
      </c>
      <c r="H4294" s="13">
        <f>DATE(YEAR(F4294),MONTH(F4294),1)</f>
        <v>46113</v>
      </c>
      <c r="I4294" s="2">
        <f>G4294-F4294</f>
        <v>3</v>
      </c>
      <c r="J4294" s="2">
        <f>F4294-E4294</f>
        <v>10</v>
      </c>
      <c r="K4294" s="2" t="s">
        <v>2646</v>
      </c>
      <c r="L4294" s="2">
        <v>1</v>
      </c>
      <c r="M4294" s="2">
        <v>2</v>
      </c>
      <c r="N4294" s="2">
        <v>0</v>
      </c>
      <c r="O4294" s="2" t="s">
        <v>2647</v>
      </c>
      <c r="P4294" s="2" t="s">
        <v>2652</v>
      </c>
      <c r="Q4294" s="2" t="s">
        <v>2649</v>
      </c>
      <c r="R4294" s="3">
        <v>9250</v>
      </c>
      <c r="S4294" s="3">
        <f>I4294*L4294*R4294</f>
        <v>27750</v>
      </c>
      <c r="T4294" s="2">
        <f>M4294+N4294</f>
        <v>2</v>
      </c>
    </row>
    <row r="4295" spans="1:20" x14ac:dyDescent="0.2">
      <c r="A4295" s="2" t="s">
        <v>6959</v>
      </c>
      <c r="B4295" s="2" t="s">
        <v>1380</v>
      </c>
      <c r="C4295" s="2" t="s">
        <v>118</v>
      </c>
      <c r="D4295" s="2" t="str">
        <f>INDEX(Hotels!$C$2:$C$49,MATCH(C4295,Hotels!$A$2:$A$49,0))</f>
        <v>Rishikesh</v>
      </c>
      <c r="E4295" s="11">
        <v>46125</v>
      </c>
      <c r="F4295" s="11">
        <v>46125</v>
      </c>
      <c r="G4295" s="11">
        <v>46127</v>
      </c>
      <c r="H4295" s="13">
        <f>DATE(YEAR(F4295),MONTH(F4295),1)</f>
        <v>46113</v>
      </c>
      <c r="I4295" s="2">
        <f>G4295-F4295</f>
        <v>2</v>
      </c>
      <c r="J4295" s="2">
        <f>F4295-E4295</f>
        <v>0</v>
      </c>
      <c r="K4295" s="2" t="s">
        <v>2668</v>
      </c>
      <c r="L4295" s="2">
        <v>1</v>
      </c>
      <c r="M4295" s="2">
        <v>2</v>
      </c>
      <c r="N4295" s="2">
        <v>0</v>
      </c>
      <c r="O4295" s="2" t="s">
        <v>2732</v>
      </c>
      <c r="P4295" s="2" t="s">
        <v>2662</v>
      </c>
      <c r="Q4295" s="2" t="s">
        <v>2649</v>
      </c>
      <c r="R4295" s="3">
        <v>9000</v>
      </c>
      <c r="S4295" s="3">
        <f>I4295*L4295*R4295</f>
        <v>18000</v>
      </c>
      <c r="T4295" s="2">
        <f>M4295+N4295</f>
        <v>2</v>
      </c>
    </row>
    <row r="4296" spans="1:20" x14ac:dyDescent="0.2">
      <c r="A4296" s="2" t="s">
        <v>6960</v>
      </c>
      <c r="B4296" s="2" t="s">
        <v>1788</v>
      </c>
      <c r="C4296" s="2" t="s">
        <v>87</v>
      </c>
      <c r="D4296" s="2" t="str">
        <f>INDEX(Hotels!$C$2:$C$49,MATCH(C4296,Hotels!$A$2:$A$49,0))</f>
        <v>Kochi</v>
      </c>
      <c r="E4296" s="11">
        <v>46125</v>
      </c>
      <c r="F4296" s="11">
        <v>46128</v>
      </c>
      <c r="G4296" s="11">
        <v>46131</v>
      </c>
      <c r="H4296" s="13">
        <f>DATE(YEAR(F4296),MONTH(F4296),1)</f>
        <v>46113</v>
      </c>
      <c r="I4296" s="2">
        <f>G4296-F4296</f>
        <v>3</v>
      </c>
      <c r="J4296" s="2">
        <f>F4296-E4296</f>
        <v>3</v>
      </c>
      <c r="K4296" s="2" t="s">
        <v>2655</v>
      </c>
      <c r="L4296" s="2">
        <v>1</v>
      </c>
      <c r="M4296" s="2">
        <v>1</v>
      </c>
      <c r="N4296" s="2">
        <v>0</v>
      </c>
      <c r="O4296" s="2" t="s">
        <v>2732</v>
      </c>
      <c r="P4296" s="2" t="s">
        <v>2656</v>
      </c>
      <c r="Q4296" s="2" t="s">
        <v>2649</v>
      </c>
      <c r="R4296" s="3">
        <v>6450</v>
      </c>
      <c r="S4296" s="3">
        <f>I4296*L4296*R4296</f>
        <v>19350</v>
      </c>
      <c r="T4296" s="2">
        <f>M4296+N4296</f>
        <v>1</v>
      </c>
    </row>
    <row r="4297" spans="1:20" x14ac:dyDescent="0.2">
      <c r="A4297" s="2" t="s">
        <v>6961</v>
      </c>
      <c r="B4297" s="2" t="s">
        <v>1943</v>
      </c>
      <c r="C4297" s="2" t="s">
        <v>103</v>
      </c>
      <c r="D4297" s="2" t="str">
        <f>INDEX(Hotels!$C$2:$C$49,MATCH(C4297,Hotels!$A$2:$A$49,0))</f>
        <v>Manali</v>
      </c>
      <c r="E4297" s="11">
        <v>46125</v>
      </c>
      <c r="F4297" s="11">
        <v>46134</v>
      </c>
      <c r="G4297" s="11">
        <v>46136</v>
      </c>
      <c r="H4297" s="13">
        <f>DATE(YEAR(F4297),MONTH(F4297),1)</f>
        <v>46113</v>
      </c>
      <c r="I4297" s="2">
        <f>G4297-F4297</f>
        <v>2</v>
      </c>
      <c r="J4297" s="2">
        <f>F4297-E4297</f>
        <v>9</v>
      </c>
      <c r="K4297" s="2" t="s">
        <v>2655</v>
      </c>
      <c r="L4297" s="2">
        <v>1</v>
      </c>
      <c r="M4297" s="2">
        <v>1</v>
      </c>
      <c r="N4297" s="2">
        <v>0</v>
      </c>
      <c r="O4297" s="2" t="s">
        <v>2732</v>
      </c>
      <c r="P4297" s="2" t="s">
        <v>2648</v>
      </c>
      <c r="Q4297" s="2" t="s">
        <v>2649</v>
      </c>
      <c r="R4297" s="3">
        <v>4550</v>
      </c>
      <c r="S4297" s="3">
        <f>I4297*L4297*R4297</f>
        <v>9100</v>
      </c>
      <c r="T4297" s="2">
        <f>M4297+N4297</f>
        <v>1</v>
      </c>
    </row>
    <row r="4298" spans="1:20" x14ac:dyDescent="0.2">
      <c r="A4298" s="2" t="s">
        <v>6962</v>
      </c>
      <c r="B4298" s="2" t="s">
        <v>2184</v>
      </c>
      <c r="C4298" s="2" t="s">
        <v>13</v>
      </c>
      <c r="D4298" s="2" t="str">
        <f>INDEX(Hotels!$C$2:$C$49,MATCH(C4298,Hotels!$A$2:$A$49,0))</f>
        <v>Goa</v>
      </c>
      <c r="E4298" s="11">
        <v>46125</v>
      </c>
      <c r="F4298" s="11">
        <v>46269</v>
      </c>
      <c r="G4298" s="11">
        <v>46272</v>
      </c>
      <c r="H4298" s="13">
        <f>DATE(YEAR(F4298),MONTH(F4298),1)</f>
        <v>46266</v>
      </c>
      <c r="I4298" s="2">
        <f>G4298-F4298</f>
        <v>3</v>
      </c>
      <c r="J4298" s="2">
        <f>F4298-E4298</f>
        <v>144</v>
      </c>
      <c r="K4298" s="2" t="s">
        <v>2646</v>
      </c>
      <c r="L4298" s="2">
        <v>1</v>
      </c>
      <c r="M4298" s="2">
        <v>2</v>
      </c>
      <c r="N4298" s="2">
        <v>3</v>
      </c>
      <c r="O4298" s="2" t="s">
        <v>2651</v>
      </c>
      <c r="P4298" s="2" t="s">
        <v>2652</v>
      </c>
      <c r="Q4298" s="2" t="s">
        <v>2649</v>
      </c>
      <c r="R4298" s="3">
        <v>15100</v>
      </c>
      <c r="S4298" s="3">
        <f>I4298*L4298*R4298</f>
        <v>45300</v>
      </c>
      <c r="T4298" s="2">
        <f>M4298+N4298</f>
        <v>5</v>
      </c>
    </row>
    <row r="4299" spans="1:20" x14ac:dyDescent="0.2">
      <c r="A4299" s="2" t="s">
        <v>6963</v>
      </c>
      <c r="B4299" s="2" t="s">
        <v>2339</v>
      </c>
      <c r="C4299" s="2" t="s">
        <v>83</v>
      </c>
      <c r="D4299" s="2" t="str">
        <f>INDEX(Hotels!$C$2:$C$49,MATCH(C4299,Hotels!$A$2:$A$49,0))</f>
        <v>Kochi</v>
      </c>
      <c r="E4299" s="11">
        <v>46125</v>
      </c>
      <c r="F4299" s="11">
        <v>46134</v>
      </c>
      <c r="G4299" s="11">
        <v>46137</v>
      </c>
      <c r="H4299" s="13">
        <f>DATE(YEAR(F4299),MONTH(F4299),1)</f>
        <v>46113</v>
      </c>
      <c r="I4299" s="2">
        <f>G4299-F4299</f>
        <v>3</v>
      </c>
      <c r="J4299" s="2">
        <f>F4299-E4299</f>
        <v>9</v>
      </c>
      <c r="K4299" s="2" t="s">
        <v>2646</v>
      </c>
      <c r="L4299" s="2">
        <v>1</v>
      </c>
      <c r="M4299" s="2">
        <v>3</v>
      </c>
      <c r="N4299" s="2">
        <v>0</v>
      </c>
      <c r="O4299" s="2" t="s">
        <v>2683</v>
      </c>
      <c r="P4299" s="2" t="s">
        <v>2652</v>
      </c>
      <c r="Q4299" s="2" t="s">
        <v>2649</v>
      </c>
      <c r="R4299" s="3">
        <v>17350</v>
      </c>
      <c r="S4299" s="3">
        <f>I4299*L4299*R4299</f>
        <v>52050</v>
      </c>
      <c r="T4299" s="2">
        <f>M4299+N4299</f>
        <v>3</v>
      </c>
    </row>
    <row r="4300" spans="1:20" x14ac:dyDescent="0.2">
      <c r="A4300" s="2" t="s">
        <v>6964</v>
      </c>
      <c r="B4300" s="2" t="s">
        <v>2495</v>
      </c>
      <c r="C4300" s="2" t="s">
        <v>26</v>
      </c>
      <c r="D4300" s="2" t="str">
        <f>INDEX(Hotels!$C$2:$C$49,MATCH(C4300,Hotels!$A$2:$A$49,0))</f>
        <v>Jaipur</v>
      </c>
      <c r="E4300" s="11">
        <v>46125</v>
      </c>
      <c r="F4300" s="11">
        <v>46186</v>
      </c>
      <c r="G4300" s="11">
        <v>46188</v>
      </c>
      <c r="H4300" s="13">
        <f>DATE(YEAR(F4300),MONTH(F4300),1)</f>
        <v>46174</v>
      </c>
      <c r="I4300" s="2">
        <f>G4300-F4300</f>
        <v>2</v>
      </c>
      <c r="J4300" s="2">
        <f>F4300-E4300</f>
        <v>61</v>
      </c>
      <c r="K4300" s="2" t="s">
        <v>2646</v>
      </c>
      <c r="L4300" s="2">
        <v>1</v>
      </c>
      <c r="M4300" s="2">
        <v>2</v>
      </c>
      <c r="N4300" s="2">
        <v>0</v>
      </c>
      <c r="O4300" s="2" t="s">
        <v>2670</v>
      </c>
      <c r="P4300" s="2" t="s">
        <v>2656</v>
      </c>
      <c r="Q4300" s="2" t="s">
        <v>2649</v>
      </c>
      <c r="R4300" s="3">
        <v>14900</v>
      </c>
      <c r="S4300" s="3">
        <f>I4300*L4300*R4300</f>
        <v>29800</v>
      </c>
      <c r="T4300" s="2">
        <f>M4300+N4300</f>
        <v>2</v>
      </c>
    </row>
    <row r="4301" spans="1:20" x14ac:dyDescent="0.2">
      <c r="A4301" s="2" t="s">
        <v>6965</v>
      </c>
      <c r="B4301" s="2" t="s">
        <v>2565</v>
      </c>
      <c r="C4301" s="2" t="s">
        <v>26</v>
      </c>
      <c r="D4301" s="2" t="str">
        <f>INDEX(Hotels!$C$2:$C$49,MATCH(C4301,Hotels!$A$2:$A$49,0))</f>
        <v>Jaipur</v>
      </c>
      <c r="E4301" s="11">
        <v>46125</v>
      </c>
      <c r="F4301" s="11">
        <v>46143</v>
      </c>
      <c r="G4301" s="11">
        <v>46149</v>
      </c>
      <c r="H4301" s="13">
        <f>DATE(YEAR(F4301),MONTH(F4301),1)</f>
        <v>46143</v>
      </c>
      <c r="I4301" s="2">
        <f>G4301-F4301</f>
        <v>6</v>
      </c>
      <c r="J4301" s="2">
        <f>F4301-E4301</f>
        <v>18</v>
      </c>
      <c r="K4301" s="2" t="s">
        <v>2655</v>
      </c>
      <c r="L4301" s="2">
        <v>1</v>
      </c>
      <c r="M4301" s="2">
        <v>2</v>
      </c>
      <c r="N4301" s="2">
        <v>2</v>
      </c>
      <c r="O4301" s="2" t="s">
        <v>2651</v>
      </c>
      <c r="P4301" s="2" t="s">
        <v>2662</v>
      </c>
      <c r="Q4301" s="2" t="s">
        <v>2649</v>
      </c>
      <c r="R4301" s="3">
        <v>11900</v>
      </c>
      <c r="S4301" s="3">
        <f>I4301*L4301*R4301</f>
        <v>71400</v>
      </c>
      <c r="T4301" s="2">
        <f>M4301+N4301</f>
        <v>4</v>
      </c>
    </row>
    <row r="4302" spans="1:20" x14ac:dyDescent="0.2">
      <c r="A4302" s="2" t="s">
        <v>6966</v>
      </c>
      <c r="B4302" s="2" t="s">
        <v>638</v>
      </c>
      <c r="C4302" s="2" t="s">
        <v>93</v>
      </c>
      <c r="D4302" s="2" t="str">
        <f>INDEX(Hotels!$C$2:$C$49,MATCH(C4302,Hotels!$A$2:$A$49,0))</f>
        <v>Shimla</v>
      </c>
      <c r="E4302" s="11">
        <v>46126</v>
      </c>
      <c r="F4302" s="11">
        <v>46177</v>
      </c>
      <c r="G4302" s="11">
        <v>46179</v>
      </c>
      <c r="H4302" s="13">
        <f>DATE(YEAR(F4302),MONTH(F4302),1)</f>
        <v>46174</v>
      </c>
      <c r="I4302" s="2">
        <f>G4302-F4302</f>
        <v>2</v>
      </c>
      <c r="J4302" s="2">
        <f>F4302-E4302</f>
        <v>51</v>
      </c>
      <c r="K4302" s="2" t="s">
        <v>2655</v>
      </c>
      <c r="L4302" s="2">
        <v>4</v>
      </c>
      <c r="M4302" s="2">
        <v>8</v>
      </c>
      <c r="N4302" s="2">
        <v>0</v>
      </c>
      <c r="O4302" s="2" t="s">
        <v>2658</v>
      </c>
      <c r="P4302" s="2" t="s">
        <v>2656</v>
      </c>
      <c r="Q4302" s="2" t="s">
        <v>2653</v>
      </c>
      <c r="R4302" s="3">
        <v>7200</v>
      </c>
      <c r="S4302" s="3">
        <f>I4302*L4302*R4302</f>
        <v>57600</v>
      </c>
      <c r="T4302" s="2">
        <f>M4302+N4302</f>
        <v>8</v>
      </c>
    </row>
    <row r="4303" spans="1:20" x14ac:dyDescent="0.2">
      <c r="A4303" s="2" t="s">
        <v>6967</v>
      </c>
      <c r="B4303" s="2" t="s">
        <v>1159</v>
      </c>
      <c r="C4303" s="2" t="s">
        <v>63</v>
      </c>
      <c r="D4303" s="2" t="str">
        <f>INDEX(Hotels!$C$2:$C$49,MATCH(C4303,Hotels!$A$2:$A$49,0))</f>
        <v>New Delhi</v>
      </c>
      <c r="E4303" s="11">
        <v>46126</v>
      </c>
      <c r="F4303" s="11">
        <v>46156</v>
      </c>
      <c r="G4303" s="11">
        <v>46159</v>
      </c>
      <c r="H4303" s="13">
        <f>DATE(YEAR(F4303),MONTH(F4303),1)</f>
        <v>46143</v>
      </c>
      <c r="I4303" s="2">
        <f>G4303-F4303</f>
        <v>3</v>
      </c>
      <c r="J4303" s="2">
        <f>F4303-E4303</f>
        <v>30</v>
      </c>
      <c r="K4303" s="2" t="s">
        <v>2655</v>
      </c>
      <c r="L4303" s="2">
        <v>2</v>
      </c>
      <c r="M4303" s="2">
        <v>4</v>
      </c>
      <c r="N4303" s="2">
        <v>0</v>
      </c>
      <c r="O4303" s="2" t="s">
        <v>2658</v>
      </c>
      <c r="P4303" s="2" t="s">
        <v>2648</v>
      </c>
      <c r="Q4303" s="2" t="s">
        <v>2649</v>
      </c>
      <c r="R4303" s="3">
        <v>9400</v>
      </c>
      <c r="S4303" s="3">
        <f>I4303*L4303*R4303</f>
        <v>56400</v>
      </c>
      <c r="T4303" s="2">
        <f>M4303+N4303</f>
        <v>4</v>
      </c>
    </row>
    <row r="4304" spans="1:20" x14ac:dyDescent="0.2">
      <c r="A4304" s="2" t="s">
        <v>6968</v>
      </c>
      <c r="B4304" s="2" t="s">
        <v>1775</v>
      </c>
      <c r="C4304" s="2" t="s">
        <v>69</v>
      </c>
      <c r="D4304" s="2" t="str">
        <f>INDEX(Hotels!$C$2:$C$49,MATCH(C4304,Hotels!$A$2:$A$49,0))</f>
        <v>New Delhi</v>
      </c>
      <c r="E4304" s="11">
        <v>46126</v>
      </c>
      <c r="F4304" s="11">
        <v>46181</v>
      </c>
      <c r="G4304" s="11">
        <v>46185</v>
      </c>
      <c r="H4304" s="13">
        <f>DATE(YEAR(F4304),MONTH(F4304),1)</f>
        <v>46174</v>
      </c>
      <c r="I4304" s="2">
        <f>G4304-F4304</f>
        <v>4</v>
      </c>
      <c r="J4304" s="2">
        <f>F4304-E4304</f>
        <v>55</v>
      </c>
      <c r="K4304" s="2" t="s">
        <v>2668</v>
      </c>
      <c r="L4304" s="2">
        <v>1</v>
      </c>
      <c r="M4304" s="2">
        <v>2</v>
      </c>
      <c r="N4304" s="2">
        <v>0</v>
      </c>
      <c r="O4304" s="2" t="s">
        <v>2661</v>
      </c>
      <c r="P4304" s="2" t="s">
        <v>2656</v>
      </c>
      <c r="Q4304" s="2" t="s">
        <v>2649</v>
      </c>
      <c r="R4304" s="3">
        <v>10250</v>
      </c>
      <c r="S4304" s="3">
        <f>I4304*L4304*R4304</f>
        <v>41000</v>
      </c>
      <c r="T4304" s="2">
        <f>M4304+N4304</f>
        <v>2</v>
      </c>
    </row>
    <row r="4305" spans="1:20" x14ac:dyDescent="0.2">
      <c r="A4305" s="2" t="s">
        <v>6969</v>
      </c>
      <c r="B4305" s="2" t="s">
        <v>1921</v>
      </c>
      <c r="C4305" s="2" t="s">
        <v>51</v>
      </c>
      <c r="D4305" s="2" t="str">
        <f>INDEX(Hotels!$C$2:$C$49,MATCH(C4305,Hotels!$A$2:$A$49,0))</f>
        <v>Agra</v>
      </c>
      <c r="E4305" s="11">
        <v>46126</v>
      </c>
      <c r="F4305" s="11">
        <v>46140</v>
      </c>
      <c r="G4305" s="11">
        <v>46143</v>
      </c>
      <c r="H4305" s="13">
        <f>DATE(YEAR(F4305),MONTH(F4305),1)</f>
        <v>46113</v>
      </c>
      <c r="I4305" s="2">
        <f>G4305-F4305</f>
        <v>3</v>
      </c>
      <c r="J4305" s="2">
        <f>F4305-E4305</f>
        <v>14</v>
      </c>
      <c r="K4305" s="2" t="s">
        <v>2646</v>
      </c>
      <c r="L4305" s="2">
        <v>1</v>
      </c>
      <c r="M4305" s="2">
        <v>2</v>
      </c>
      <c r="N4305" s="2">
        <v>0</v>
      </c>
      <c r="O4305" s="2" t="s">
        <v>2689</v>
      </c>
      <c r="P4305" s="2" t="s">
        <v>2652</v>
      </c>
      <c r="Q4305" s="2" t="s">
        <v>2649</v>
      </c>
      <c r="R4305" s="3">
        <v>13350</v>
      </c>
      <c r="S4305" s="3">
        <f>I4305*L4305*R4305</f>
        <v>40050</v>
      </c>
      <c r="T4305" s="2">
        <f>M4305+N4305</f>
        <v>2</v>
      </c>
    </row>
    <row r="4306" spans="1:20" x14ac:dyDescent="0.2">
      <c r="A4306" s="2" t="s">
        <v>6970</v>
      </c>
      <c r="B4306" s="2" t="s">
        <v>2020</v>
      </c>
      <c r="C4306" s="2" t="s">
        <v>87</v>
      </c>
      <c r="D4306" s="2" t="str">
        <f>INDEX(Hotels!$C$2:$C$49,MATCH(C4306,Hotels!$A$2:$A$49,0))</f>
        <v>Kochi</v>
      </c>
      <c r="E4306" s="11">
        <v>46126</v>
      </c>
      <c r="F4306" s="11">
        <v>46130</v>
      </c>
      <c r="G4306" s="11">
        <v>46133</v>
      </c>
      <c r="H4306" s="13">
        <f>DATE(YEAR(F4306),MONTH(F4306),1)</f>
        <v>46113</v>
      </c>
      <c r="I4306" s="2">
        <f>G4306-F4306</f>
        <v>3</v>
      </c>
      <c r="J4306" s="2">
        <f>F4306-E4306</f>
        <v>4</v>
      </c>
      <c r="K4306" s="2" t="s">
        <v>2655</v>
      </c>
      <c r="L4306" s="2">
        <v>1</v>
      </c>
      <c r="M4306" s="2">
        <v>1</v>
      </c>
      <c r="N4306" s="2">
        <v>0</v>
      </c>
      <c r="O4306" s="2" t="s">
        <v>2732</v>
      </c>
      <c r="P4306" s="2" t="s">
        <v>2662</v>
      </c>
      <c r="Q4306" s="2" t="s">
        <v>2649</v>
      </c>
      <c r="R4306" s="3">
        <v>6150</v>
      </c>
      <c r="S4306" s="3">
        <f>I4306*L4306*R4306</f>
        <v>18450</v>
      </c>
      <c r="T4306" s="2">
        <f>M4306+N4306</f>
        <v>1</v>
      </c>
    </row>
    <row r="4307" spans="1:20" x14ac:dyDescent="0.2">
      <c r="A4307" s="2" t="s">
        <v>6971</v>
      </c>
      <c r="B4307" s="2" t="s">
        <v>2375</v>
      </c>
      <c r="C4307" s="2" t="s">
        <v>106</v>
      </c>
      <c r="D4307" s="2" t="str">
        <f>INDEX(Hotels!$C$2:$C$49,MATCH(C4307,Hotels!$A$2:$A$49,0))</f>
        <v>Manali</v>
      </c>
      <c r="E4307" s="11">
        <v>46126</v>
      </c>
      <c r="F4307" s="11">
        <v>46130</v>
      </c>
      <c r="G4307" s="11">
        <v>46132</v>
      </c>
      <c r="H4307" s="13">
        <f>DATE(YEAR(F4307),MONTH(F4307),1)</f>
        <v>46113</v>
      </c>
      <c r="I4307" s="2">
        <f>G4307-F4307</f>
        <v>2</v>
      </c>
      <c r="J4307" s="2">
        <f>F4307-E4307</f>
        <v>4</v>
      </c>
      <c r="K4307" s="2" t="s">
        <v>2646</v>
      </c>
      <c r="L4307" s="2">
        <v>1</v>
      </c>
      <c r="M4307" s="2">
        <v>1</v>
      </c>
      <c r="N4307" s="2">
        <v>0</v>
      </c>
      <c r="O4307" s="2" t="s">
        <v>2732</v>
      </c>
      <c r="P4307" s="2" t="s">
        <v>2672</v>
      </c>
      <c r="Q4307" s="2" t="s">
        <v>2649</v>
      </c>
      <c r="R4307" s="3">
        <v>12150</v>
      </c>
      <c r="S4307" s="3">
        <f>I4307*L4307*R4307</f>
        <v>24300</v>
      </c>
      <c r="T4307" s="2">
        <f>M4307+N4307</f>
        <v>1</v>
      </c>
    </row>
    <row r="4308" spans="1:20" x14ac:dyDescent="0.2">
      <c r="A4308" s="2" t="s">
        <v>6972</v>
      </c>
      <c r="B4308" s="2" t="s">
        <v>282</v>
      </c>
      <c r="C4308" s="2" t="s">
        <v>101</v>
      </c>
      <c r="D4308" s="2" t="str">
        <f>INDEX(Hotels!$C$2:$C$49,MATCH(C4308,Hotels!$A$2:$A$49,0))</f>
        <v>Shimla</v>
      </c>
      <c r="E4308" s="11">
        <v>46127</v>
      </c>
      <c r="F4308" s="11">
        <v>46130</v>
      </c>
      <c r="G4308" s="11">
        <v>46134</v>
      </c>
      <c r="H4308" s="13">
        <f>DATE(YEAR(F4308),MONTH(F4308),1)</f>
        <v>46113</v>
      </c>
      <c r="I4308" s="2">
        <f>G4308-F4308</f>
        <v>4</v>
      </c>
      <c r="J4308" s="2">
        <f>F4308-E4308</f>
        <v>3</v>
      </c>
      <c r="K4308" s="2" t="s">
        <v>2655</v>
      </c>
      <c r="L4308" s="2">
        <v>1</v>
      </c>
      <c r="M4308" s="2">
        <v>2</v>
      </c>
      <c r="N4308" s="2">
        <v>1</v>
      </c>
      <c r="O4308" s="2" t="s">
        <v>2683</v>
      </c>
      <c r="P4308" s="2" t="s">
        <v>2656</v>
      </c>
      <c r="Q4308" s="2" t="s">
        <v>2649</v>
      </c>
      <c r="R4308" s="3">
        <v>8450</v>
      </c>
      <c r="S4308" s="3">
        <f>I4308*L4308*R4308</f>
        <v>33800</v>
      </c>
      <c r="T4308" s="2">
        <f>M4308+N4308</f>
        <v>3</v>
      </c>
    </row>
    <row r="4309" spans="1:20" x14ac:dyDescent="0.2">
      <c r="A4309" s="2" t="s">
        <v>6973</v>
      </c>
      <c r="B4309" s="2" t="s">
        <v>510</v>
      </c>
      <c r="C4309" s="2" t="s">
        <v>118</v>
      </c>
      <c r="D4309" s="2" t="str">
        <f>INDEX(Hotels!$C$2:$C$49,MATCH(C4309,Hotels!$A$2:$A$49,0))</f>
        <v>Rishikesh</v>
      </c>
      <c r="E4309" s="11">
        <v>46127</v>
      </c>
      <c r="F4309" s="11">
        <v>46154</v>
      </c>
      <c r="G4309" s="11">
        <v>46156</v>
      </c>
      <c r="H4309" s="13">
        <f>DATE(YEAR(F4309),MONTH(F4309),1)</f>
        <v>46143</v>
      </c>
      <c r="I4309" s="2">
        <f>G4309-F4309</f>
        <v>2</v>
      </c>
      <c r="J4309" s="2">
        <f>F4309-E4309</f>
        <v>27</v>
      </c>
      <c r="K4309" s="2" t="s">
        <v>2668</v>
      </c>
      <c r="L4309" s="2">
        <v>1</v>
      </c>
      <c r="M4309" s="2">
        <v>2</v>
      </c>
      <c r="N4309" s="2">
        <v>0</v>
      </c>
      <c r="O4309" s="2" t="s">
        <v>2689</v>
      </c>
      <c r="P4309" s="2" t="s">
        <v>2672</v>
      </c>
      <c r="Q4309" s="2" t="s">
        <v>2649</v>
      </c>
      <c r="R4309" s="3">
        <v>8550</v>
      </c>
      <c r="S4309" s="3">
        <f>I4309*L4309*R4309</f>
        <v>17100</v>
      </c>
      <c r="T4309" s="2">
        <f>M4309+N4309</f>
        <v>2</v>
      </c>
    </row>
    <row r="4310" spans="1:20" x14ac:dyDescent="0.2">
      <c r="A4310" s="2" t="s">
        <v>6974</v>
      </c>
      <c r="B4310" s="2" t="s">
        <v>673</v>
      </c>
      <c r="C4310" s="2" t="s">
        <v>89</v>
      </c>
      <c r="D4310" s="2" t="str">
        <f>INDEX(Hotels!$C$2:$C$49,MATCH(C4310,Hotels!$A$2:$A$49,0))</f>
        <v>Kochi</v>
      </c>
      <c r="E4310" s="11">
        <v>46127</v>
      </c>
      <c r="F4310" s="11">
        <v>46136</v>
      </c>
      <c r="G4310" s="11">
        <v>46140</v>
      </c>
      <c r="H4310" s="13">
        <f>DATE(YEAR(F4310),MONTH(F4310),1)</f>
        <v>46113</v>
      </c>
      <c r="I4310" s="2">
        <f>G4310-F4310</f>
        <v>4</v>
      </c>
      <c r="J4310" s="2">
        <f>F4310-E4310</f>
        <v>9</v>
      </c>
      <c r="K4310" s="2" t="s">
        <v>2668</v>
      </c>
      <c r="L4310" s="2">
        <v>1</v>
      </c>
      <c r="M4310" s="2">
        <v>2</v>
      </c>
      <c r="N4310" s="2">
        <v>1</v>
      </c>
      <c r="O4310" s="2" t="s">
        <v>2670</v>
      </c>
      <c r="P4310" s="2" t="s">
        <v>2652</v>
      </c>
      <c r="Q4310" s="2" t="s">
        <v>2653</v>
      </c>
      <c r="R4310" s="3">
        <v>5300</v>
      </c>
      <c r="S4310" s="3">
        <f>I4310*L4310*R4310</f>
        <v>21200</v>
      </c>
      <c r="T4310" s="2">
        <f>M4310+N4310</f>
        <v>3</v>
      </c>
    </row>
    <row r="4311" spans="1:20" x14ac:dyDescent="0.2">
      <c r="A4311" s="2" t="s">
        <v>6975</v>
      </c>
      <c r="B4311" s="2" t="s">
        <v>974</v>
      </c>
      <c r="C4311" s="2" t="s">
        <v>13</v>
      </c>
      <c r="D4311" s="2" t="str">
        <f>INDEX(Hotels!$C$2:$C$49,MATCH(C4311,Hotels!$A$2:$A$49,0))</f>
        <v>Goa</v>
      </c>
      <c r="E4311" s="11">
        <v>46127</v>
      </c>
      <c r="F4311" s="11">
        <v>46133</v>
      </c>
      <c r="G4311" s="11">
        <v>46134</v>
      </c>
      <c r="H4311" s="13">
        <f>DATE(YEAR(F4311),MONTH(F4311),1)</f>
        <v>46113</v>
      </c>
      <c r="I4311" s="2">
        <f>G4311-F4311</f>
        <v>1</v>
      </c>
      <c r="J4311" s="2">
        <f>F4311-E4311</f>
        <v>6</v>
      </c>
      <c r="K4311" s="2" t="s">
        <v>2668</v>
      </c>
      <c r="L4311" s="2">
        <v>1</v>
      </c>
      <c r="M4311" s="2">
        <v>2</v>
      </c>
      <c r="N4311" s="2">
        <v>0</v>
      </c>
      <c r="O4311" s="2" t="s">
        <v>2683</v>
      </c>
      <c r="P4311" s="2" t="s">
        <v>2672</v>
      </c>
      <c r="Q4311" s="2" t="s">
        <v>2649</v>
      </c>
      <c r="R4311" s="3">
        <v>9800</v>
      </c>
      <c r="S4311" s="3">
        <f>I4311*L4311*R4311</f>
        <v>9800</v>
      </c>
      <c r="T4311" s="2">
        <f>M4311+N4311</f>
        <v>2</v>
      </c>
    </row>
    <row r="4312" spans="1:20" x14ac:dyDescent="0.2">
      <c r="A4312" s="2" t="s">
        <v>6976</v>
      </c>
      <c r="B4312" s="2" t="s">
        <v>1618</v>
      </c>
      <c r="C4312" s="2" t="s">
        <v>51</v>
      </c>
      <c r="D4312" s="2" t="str">
        <f>INDEX(Hotels!$C$2:$C$49,MATCH(C4312,Hotels!$A$2:$A$49,0))</f>
        <v>Agra</v>
      </c>
      <c r="E4312" s="11">
        <v>46127</v>
      </c>
      <c r="F4312" s="11">
        <v>46138</v>
      </c>
      <c r="G4312" s="11">
        <v>46141</v>
      </c>
      <c r="H4312" s="13">
        <f>DATE(YEAR(F4312),MONTH(F4312),1)</f>
        <v>46113</v>
      </c>
      <c r="I4312" s="2">
        <f>G4312-F4312</f>
        <v>3</v>
      </c>
      <c r="J4312" s="2">
        <f>F4312-E4312</f>
        <v>11</v>
      </c>
      <c r="K4312" s="2" t="s">
        <v>2655</v>
      </c>
      <c r="L4312" s="2">
        <v>1</v>
      </c>
      <c r="M4312" s="2">
        <v>1</v>
      </c>
      <c r="N4312" s="2">
        <v>0</v>
      </c>
      <c r="O4312" s="2" t="s">
        <v>2732</v>
      </c>
      <c r="P4312" s="2" t="s">
        <v>2656</v>
      </c>
      <c r="Q4312" s="2" t="s">
        <v>2653</v>
      </c>
      <c r="R4312" s="3">
        <v>9600</v>
      </c>
      <c r="S4312" s="3">
        <f>I4312*L4312*R4312</f>
        <v>28800</v>
      </c>
      <c r="T4312" s="2">
        <f>M4312+N4312</f>
        <v>1</v>
      </c>
    </row>
    <row r="4313" spans="1:20" x14ac:dyDescent="0.2">
      <c r="A4313" s="2" t="s">
        <v>6977</v>
      </c>
      <c r="B4313" s="2" t="s">
        <v>1696</v>
      </c>
      <c r="C4313" s="2" t="s">
        <v>99</v>
      </c>
      <c r="D4313" s="2" t="str">
        <f>INDEX(Hotels!$C$2:$C$49,MATCH(C4313,Hotels!$A$2:$A$49,0))</f>
        <v>Shimla</v>
      </c>
      <c r="E4313" s="11">
        <v>46127</v>
      </c>
      <c r="F4313" s="11">
        <v>46160</v>
      </c>
      <c r="G4313" s="11">
        <v>46165</v>
      </c>
      <c r="H4313" s="13">
        <f>DATE(YEAR(F4313),MONTH(F4313),1)</f>
        <v>46143</v>
      </c>
      <c r="I4313" s="2">
        <f>G4313-F4313</f>
        <v>5</v>
      </c>
      <c r="J4313" s="2">
        <f>F4313-E4313</f>
        <v>33</v>
      </c>
      <c r="K4313" s="2" t="s">
        <v>2655</v>
      </c>
      <c r="L4313" s="2">
        <v>1</v>
      </c>
      <c r="M4313" s="2">
        <v>3</v>
      </c>
      <c r="N4313" s="2">
        <v>0</v>
      </c>
      <c r="O4313" s="2" t="s">
        <v>2670</v>
      </c>
      <c r="P4313" s="2" t="s">
        <v>2659</v>
      </c>
      <c r="Q4313" s="2" t="s">
        <v>2653</v>
      </c>
      <c r="R4313" s="3">
        <v>4200</v>
      </c>
      <c r="S4313" s="3">
        <f>I4313*L4313*R4313</f>
        <v>21000</v>
      </c>
      <c r="T4313" s="2">
        <f>M4313+N4313</f>
        <v>3</v>
      </c>
    </row>
    <row r="4314" spans="1:20" x14ac:dyDescent="0.2">
      <c r="A4314" s="2" t="s">
        <v>6978</v>
      </c>
      <c r="B4314" s="2" t="s">
        <v>1253</v>
      </c>
      <c r="C4314" s="2" t="s">
        <v>13</v>
      </c>
      <c r="D4314" s="2" t="str">
        <f>INDEX(Hotels!$C$2:$C$49,MATCH(C4314,Hotels!$A$2:$A$49,0))</f>
        <v>Goa</v>
      </c>
      <c r="E4314" s="11">
        <v>46128</v>
      </c>
      <c r="F4314" s="11">
        <v>46138</v>
      </c>
      <c r="G4314" s="11">
        <v>46142</v>
      </c>
      <c r="H4314" s="13">
        <f>DATE(YEAR(F4314),MONTH(F4314),1)</f>
        <v>46113</v>
      </c>
      <c r="I4314" s="2">
        <f>G4314-F4314</f>
        <v>4</v>
      </c>
      <c r="J4314" s="2">
        <f>F4314-E4314</f>
        <v>10</v>
      </c>
      <c r="K4314" s="2" t="s">
        <v>2668</v>
      </c>
      <c r="L4314" s="2">
        <v>1</v>
      </c>
      <c r="M4314" s="2">
        <v>2</v>
      </c>
      <c r="N4314" s="2">
        <v>0</v>
      </c>
      <c r="O4314" s="2" t="s">
        <v>2658</v>
      </c>
      <c r="P4314" s="2" t="s">
        <v>2656</v>
      </c>
      <c r="Q4314" s="2" t="s">
        <v>2649</v>
      </c>
      <c r="R4314" s="3">
        <v>10900</v>
      </c>
      <c r="S4314" s="3">
        <f>I4314*L4314*R4314</f>
        <v>43600</v>
      </c>
      <c r="T4314" s="2">
        <f>M4314+N4314</f>
        <v>2</v>
      </c>
    </row>
    <row r="4315" spans="1:20" x14ac:dyDescent="0.2">
      <c r="A4315" s="2" t="s">
        <v>6979</v>
      </c>
      <c r="B4315" s="2" t="s">
        <v>1963</v>
      </c>
      <c r="C4315" s="2" t="s">
        <v>47</v>
      </c>
      <c r="D4315" s="2" t="str">
        <f>INDEX(Hotels!$C$2:$C$49,MATCH(C4315,Hotels!$A$2:$A$49,0))</f>
        <v>Agra</v>
      </c>
      <c r="E4315" s="11">
        <v>46128</v>
      </c>
      <c r="F4315" s="11">
        <v>46171</v>
      </c>
      <c r="G4315" s="11">
        <v>46173</v>
      </c>
      <c r="H4315" s="13">
        <f>DATE(YEAR(F4315),MONTH(F4315),1)</f>
        <v>46143</v>
      </c>
      <c r="I4315" s="2">
        <f>G4315-F4315</f>
        <v>2</v>
      </c>
      <c r="J4315" s="2">
        <f>F4315-E4315</f>
        <v>43</v>
      </c>
      <c r="K4315" s="2" t="s">
        <v>2646</v>
      </c>
      <c r="L4315" s="2">
        <v>1</v>
      </c>
      <c r="M4315" s="2">
        <v>3</v>
      </c>
      <c r="N4315" s="2">
        <v>0</v>
      </c>
      <c r="O4315" s="2" t="s">
        <v>2683</v>
      </c>
      <c r="P4315" s="2" t="s">
        <v>2672</v>
      </c>
      <c r="Q4315" s="2" t="s">
        <v>2649</v>
      </c>
      <c r="R4315" s="3">
        <v>7850</v>
      </c>
      <c r="S4315" s="3">
        <f>I4315*L4315*R4315</f>
        <v>15700</v>
      </c>
      <c r="T4315" s="2">
        <f>M4315+N4315</f>
        <v>3</v>
      </c>
    </row>
    <row r="4316" spans="1:20" x14ac:dyDescent="0.2">
      <c r="A4316" s="2" t="s">
        <v>6980</v>
      </c>
      <c r="B4316" s="2" t="s">
        <v>2283</v>
      </c>
      <c r="C4316" s="2" t="s">
        <v>129</v>
      </c>
      <c r="D4316" s="2" t="str">
        <f>INDEX(Hotels!$C$2:$C$49,MATCH(C4316,Hotels!$A$2:$A$49,0))</f>
        <v>Varanasi</v>
      </c>
      <c r="E4316" s="11">
        <v>46128</v>
      </c>
      <c r="F4316" s="11">
        <v>46148</v>
      </c>
      <c r="G4316" s="11">
        <v>46150</v>
      </c>
      <c r="H4316" s="13">
        <f>DATE(YEAR(F4316),MONTH(F4316),1)</f>
        <v>46143</v>
      </c>
      <c r="I4316" s="2">
        <f>G4316-F4316</f>
        <v>2</v>
      </c>
      <c r="J4316" s="2">
        <f>F4316-E4316</f>
        <v>20</v>
      </c>
      <c r="K4316" s="2" t="s">
        <v>2646</v>
      </c>
      <c r="L4316" s="2">
        <v>2</v>
      </c>
      <c r="M4316" s="2">
        <v>4</v>
      </c>
      <c r="N4316" s="2">
        <v>0</v>
      </c>
      <c r="O4316" s="2" t="s">
        <v>2658</v>
      </c>
      <c r="P4316" s="2" t="s">
        <v>2672</v>
      </c>
      <c r="Q4316" s="2" t="s">
        <v>2649</v>
      </c>
      <c r="R4316" s="3">
        <v>7500</v>
      </c>
      <c r="S4316" s="3">
        <f>I4316*L4316*R4316</f>
        <v>30000</v>
      </c>
      <c r="T4316" s="2">
        <f>M4316+N4316</f>
        <v>4</v>
      </c>
    </row>
    <row r="4317" spans="1:20" x14ac:dyDescent="0.2">
      <c r="A4317" s="2" t="s">
        <v>6981</v>
      </c>
      <c r="B4317" s="2" t="s">
        <v>2424</v>
      </c>
      <c r="C4317" s="2" t="s">
        <v>39</v>
      </c>
      <c r="D4317" s="2" t="str">
        <f>INDEX(Hotels!$C$2:$C$49,MATCH(C4317,Hotels!$A$2:$A$49,0))</f>
        <v>Udaipur</v>
      </c>
      <c r="E4317" s="11">
        <v>46128</v>
      </c>
      <c r="F4317" s="11">
        <v>46153</v>
      </c>
      <c r="G4317" s="11">
        <v>46158</v>
      </c>
      <c r="H4317" s="13">
        <f>DATE(YEAR(F4317),MONTH(F4317),1)</f>
        <v>46143</v>
      </c>
      <c r="I4317" s="2">
        <f>G4317-F4317</f>
        <v>5</v>
      </c>
      <c r="J4317" s="2">
        <f>F4317-E4317</f>
        <v>25</v>
      </c>
      <c r="K4317" s="2" t="s">
        <v>2655</v>
      </c>
      <c r="L4317" s="2">
        <v>1</v>
      </c>
      <c r="M4317" s="2">
        <v>2</v>
      </c>
      <c r="N4317" s="2">
        <v>3</v>
      </c>
      <c r="O4317" s="2" t="s">
        <v>2689</v>
      </c>
      <c r="P4317" s="2" t="s">
        <v>2652</v>
      </c>
      <c r="Q4317" s="2" t="s">
        <v>2653</v>
      </c>
      <c r="R4317" s="3">
        <v>6600</v>
      </c>
      <c r="S4317" s="3">
        <f>I4317*L4317*R4317</f>
        <v>33000</v>
      </c>
      <c r="T4317" s="2">
        <f>M4317+N4317</f>
        <v>5</v>
      </c>
    </row>
    <row r="4318" spans="1:20" x14ac:dyDescent="0.2">
      <c r="A4318" s="2" t="s">
        <v>6982</v>
      </c>
      <c r="B4318" s="2" t="s">
        <v>2426</v>
      </c>
      <c r="C4318" s="2" t="s">
        <v>93</v>
      </c>
      <c r="D4318" s="2" t="str">
        <f>INDEX(Hotels!$C$2:$C$49,MATCH(C4318,Hotels!$A$2:$A$49,0))</f>
        <v>Shimla</v>
      </c>
      <c r="E4318" s="11">
        <v>46128</v>
      </c>
      <c r="F4318" s="11">
        <v>46163</v>
      </c>
      <c r="G4318" s="11">
        <v>46168</v>
      </c>
      <c r="H4318" s="13">
        <f>DATE(YEAR(F4318),MONTH(F4318),1)</f>
        <v>46143</v>
      </c>
      <c r="I4318" s="2">
        <f>G4318-F4318</f>
        <v>5</v>
      </c>
      <c r="J4318" s="2">
        <f>F4318-E4318</f>
        <v>35</v>
      </c>
      <c r="K4318" s="2" t="s">
        <v>2655</v>
      </c>
      <c r="L4318" s="2">
        <v>1</v>
      </c>
      <c r="M4318" s="2">
        <v>2</v>
      </c>
      <c r="N4318" s="2">
        <v>1</v>
      </c>
      <c r="O4318" s="2" t="s">
        <v>2651</v>
      </c>
      <c r="P4318" s="2" t="s">
        <v>2652</v>
      </c>
      <c r="Q4318" s="2" t="s">
        <v>2649</v>
      </c>
      <c r="R4318" s="3">
        <v>7150</v>
      </c>
      <c r="S4318" s="3">
        <f>I4318*L4318*R4318</f>
        <v>35750</v>
      </c>
      <c r="T4318" s="2">
        <f>M4318+N4318</f>
        <v>3</v>
      </c>
    </row>
    <row r="4319" spans="1:20" x14ac:dyDescent="0.2">
      <c r="A4319" s="2" t="s">
        <v>6983</v>
      </c>
      <c r="B4319" s="2" t="s">
        <v>2433</v>
      </c>
      <c r="C4319" s="2" t="s">
        <v>71</v>
      </c>
      <c r="D4319" s="2" t="str">
        <f>INDEX(Hotels!$C$2:$C$49,MATCH(C4319,Hotels!$A$2:$A$49,0))</f>
        <v>New Delhi</v>
      </c>
      <c r="E4319" s="11">
        <v>46128</v>
      </c>
      <c r="F4319" s="11">
        <v>46265</v>
      </c>
      <c r="G4319" s="11">
        <v>46267</v>
      </c>
      <c r="H4319" s="13">
        <f>DATE(YEAR(F4319),MONTH(F4319),1)</f>
        <v>46235</v>
      </c>
      <c r="I4319" s="2">
        <f>G4319-F4319</f>
        <v>2</v>
      </c>
      <c r="J4319" s="2">
        <f>F4319-E4319</f>
        <v>137</v>
      </c>
      <c r="K4319" s="2" t="s">
        <v>2655</v>
      </c>
      <c r="L4319" s="2">
        <v>2</v>
      </c>
      <c r="M4319" s="2">
        <v>4</v>
      </c>
      <c r="N4319" s="2">
        <v>0</v>
      </c>
      <c r="O4319" s="2" t="s">
        <v>2683</v>
      </c>
      <c r="P4319" s="2" t="s">
        <v>2648</v>
      </c>
      <c r="Q4319" s="2" t="s">
        <v>2653</v>
      </c>
      <c r="R4319" s="3">
        <v>7400</v>
      </c>
      <c r="S4319" s="3">
        <f>I4319*L4319*R4319</f>
        <v>29600</v>
      </c>
      <c r="T4319" s="2">
        <f>M4319+N4319</f>
        <v>4</v>
      </c>
    </row>
    <row r="4320" spans="1:20" x14ac:dyDescent="0.2">
      <c r="A4320" s="2" t="s">
        <v>6984</v>
      </c>
      <c r="B4320" s="2" t="s">
        <v>763</v>
      </c>
      <c r="C4320" s="2" t="s">
        <v>120</v>
      </c>
      <c r="D4320" s="2" t="str">
        <f>INDEX(Hotels!$C$2:$C$49,MATCH(C4320,Hotels!$A$2:$A$49,0))</f>
        <v>Rishikesh</v>
      </c>
      <c r="E4320" s="11">
        <v>46129</v>
      </c>
      <c r="F4320" s="11">
        <v>46169</v>
      </c>
      <c r="G4320" s="11">
        <v>46173</v>
      </c>
      <c r="H4320" s="13">
        <f>DATE(YEAR(F4320),MONTH(F4320),1)</f>
        <v>46143</v>
      </c>
      <c r="I4320" s="2">
        <f>G4320-F4320</f>
        <v>4</v>
      </c>
      <c r="J4320" s="2">
        <f>F4320-E4320</f>
        <v>40</v>
      </c>
      <c r="K4320" s="2" t="s">
        <v>2668</v>
      </c>
      <c r="L4320" s="2">
        <v>4</v>
      </c>
      <c r="M4320" s="2">
        <v>8</v>
      </c>
      <c r="N4320" s="2">
        <v>0</v>
      </c>
      <c r="O4320" s="2" t="s">
        <v>2658</v>
      </c>
      <c r="P4320" s="2" t="s">
        <v>2656</v>
      </c>
      <c r="Q4320" s="2" t="s">
        <v>2649</v>
      </c>
      <c r="R4320" s="3">
        <v>2900</v>
      </c>
      <c r="S4320" s="3">
        <f>I4320*L4320*R4320</f>
        <v>46400</v>
      </c>
      <c r="T4320" s="2">
        <f>M4320+N4320</f>
        <v>8</v>
      </c>
    </row>
    <row r="4321" spans="1:20" x14ac:dyDescent="0.2">
      <c r="A4321" s="2" t="s">
        <v>6985</v>
      </c>
      <c r="B4321" s="2" t="s">
        <v>1253</v>
      </c>
      <c r="C4321" s="2" t="s">
        <v>108</v>
      </c>
      <c r="D4321" s="2" t="str">
        <f>INDEX(Hotels!$C$2:$C$49,MATCH(C4321,Hotels!$A$2:$A$49,0))</f>
        <v>Manali</v>
      </c>
      <c r="E4321" s="11">
        <v>46129</v>
      </c>
      <c r="F4321" s="11">
        <v>46185</v>
      </c>
      <c r="G4321" s="11">
        <v>46188</v>
      </c>
      <c r="H4321" s="13">
        <f>DATE(YEAR(F4321),MONTH(F4321),1)</f>
        <v>46174</v>
      </c>
      <c r="I4321" s="2">
        <f>G4321-F4321</f>
        <v>3</v>
      </c>
      <c r="J4321" s="2">
        <f>F4321-E4321</f>
        <v>56</v>
      </c>
      <c r="K4321" s="2" t="s">
        <v>2646</v>
      </c>
      <c r="L4321" s="2">
        <v>1</v>
      </c>
      <c r="M4321" s="2">
        <v>2</v>
      </c>
      <c r="N4321" s="2">
        <v>0</v>
      </c>
      <c r="O4321" s="2" t="s">
        <v>2670</v>
      </c>
      <c r="P4321" s="2" t="s">
        <v>2662</v>
      </c>
      <c r="Q4321" s="2" t="s">
        <v>2649</v>
      </c>
      <c r="R4321" s="3">
        <v>22400</v>
      </c>
      <c r="S4321" s="3">
        <f>I4321*L4321*R4321</f>
        <v>67200</v>
      </c>
      <c r="T4321" s="2">
        <f>M4321+N4321</f>
        <v>2</v>
      </c>
    </row>
    <row r="4322" spans="1:20" x14ac:dyDescent="0.2">
      <c r="A4322" s="2" t="s">
        <v>6986</v>
      </c>
      <c r="B4322" s="2" t="s">
        <v>1801</v>
      </c>
      <c r="C4322" s="2" t="s">
        <v>101</v>
      </c>
      <c r="D4322" s="2" t="str">
        <f>INDEX(Hotels!$C$2:$C$49,MATCH(C4322,Hotels!$A$2:$A$49,0))</f>
        <v>Shimla</v>
      </c>
      <c r="E4322" s="11">
        <v>46129</v>
      </c>
      <c r="F4322" s="11">
        <v>46136</v>
      </c>
      <c r="G4322" s="11">
        <v>46137</v>
      </c>
      <c r="H4322" s="13">
        <f>DATE(YEAR(F4322),MONTH(F4322),1)</f>
        <v>46113</v>
      </c>
      <c r="I4322" s="2">
        <f>G4322-F4322</f>
        <v>1</v>
      </c>
      <c r="J4322" s="2">
        <f>F4322-E4322</f>
        <v>7</v>
      </c>
      <c r="K4322" s="2" t="s">
        <v>2646</v>
      </c>
      <c r="L4322" s="2">
        <v>1</v>
      </c>
      <c r="M4322" s="2">
        <v>1</v>
      </c>
      <c r="N4322" s="2">
        <v>0</v>
      </c>
      <c r="O4322" s="2" t="s">
        <v>2732</v>
      </c>
      <c r="P4322" s="2" t="s">
        <v>2662</v>
      </c>
      <c r="Q4322" s="2" t="s">
        <v>2649</v>
      </c>
      <c r="R4322" s="3">
        <v>11600</v>
      </c>
      <c r="S4322" s="3">
        <f>I4322*L4322*R4322</f>
        <v>11600</v>
      </c>
      <c r="T4322" s="2">
        <f>M4322+N4322</f>
        <v>1</v>
      </c>
    </row>
    <row r="4323" spans="1:20" x14ac:dyDescent="0.2">
      <c r="A4323" s="2" t="s">
        <v>6987</v>
      </c>
      <c r="B4323" s="2" t="s">
        <v>1906</v>
      </c>
      <c r="C4323" s="2" t="s">
        <v>13</v>
      </c>
      <c r="D4323" s="2" t="str">
        <f>INDEX(Hotels!$C$2:$C$49,MATCH(C4323,Hotels!$A$2:$A$49,0))</f>
        <v>Goa</v>
      </c>
      <c r="E4323" s="11">
        <v>46129</v>
      </c>
      <c r="F4323" s="11">
        <v>46171</v>
      </c>
      <c r="G4323" s="11">
        <v>46174</v>
      </c>
      <c r="H4323" s="13">
        <f>DATE(YEAR(F4323),MONTH(F4323),1)</f>
        <v>46143</v>
      </c>
      <c r="I4323" s="2">
        <f>G4323-F4323</f>
        <v>3</v>
      </c>
      <c r="J4323" s="2">
        <f>F4323-E4323</f>
        <v>42</v>
      </c>
      <c r="K4323" s="2" t="s">
        <v>2646</v>
      </c>
      <c r="L4323" s="2">
        <v>1</v>
      </c>
      <c r="M4323" s="2">
        <v>2</v>
      </c>
      <c r="N4323" s="2">
        <v>0</v>
      </c>
      <c r="O4323" s="2" t="s">
        <v>2647</v>
      </c>
      <c r="P4323" s="2" t="s">
        <v>2656</v>
      </c>
      <c r="Q4323" s="2" t="s">
        <v>2649</v>
      </c>
      <c r="R4323" s="3">
        <v>18650</v>
      </c>
      <c r="S4323" s="3">
        <f>I4323*L4323*R4323</f>
        <v>55950</v>
      </c>
      <c r="T4323" s="2">
        <f>M4323+N4323</f>
        <v>2</v>
      </c>
    </row>
    <row r="4324" spans="1:20" x14ac:dyDescent="0.2">
      <c r="A4324" s="2" t="s">
        <v>6988</v>
      </c>
      <c r="B4324" s="2" t="s">
        <v>2226</v>
      </c>
      <c r="C4324" s="2" t="s">
        <v>93</v>
      </c>
      <c r="D4324" s="2" t="str">
        <f>INDEX(Hotels!$C$2:$C$49,MATCH(C4324,Hotels!$A$2:$A$49,0))</f>
        <v>Shimla</v>
      </c>
      <c r="E4324" s="11">
        <v>46129</v>
      </c>
      <c r="F4324" s="11">
        <v>46154</v>
      </c>
      <c r="G4324" s="11">
        <v>46156</v>
      </c>
      <c r="H4324" s="13">
        <f>DATE(YEAR(F4324),MONTH(F4324),1)</f>
        <v>46143</v>
      </c>
      <c r="I4324" s="2">
        <f>G4324-F4324</f>
        <v>2</v>
      </c>
      <c r="J4324" s="2">
        <f>F4324-E4324</f>
        <v>25</v>
      </c>
      <c r="K4324" s="2" t="s">
        <v>2666</v>
      </c>
      <c r="L4324" s="2">
        <v>1</v>
      </c>
      <c r="M4324" s="2">
        <v>2</v>
      </c>
      <c r="N4324" s="2">
        <v>0</v>
      </c>
      <c r="O4324" s="2" t="s">
        <v>2658</v>
      </c>
      <c r="P4324" s="2" t="s">
        <v>2656</v>
      </c>
      <c r="Q4324" s="2" t="s">
        <v>2649</v>
      </c>
      <c r="R4324" s="3">
        <v>16050</v>
      </c>
      <c r="S4324" s="3">
        <f>I4324*L4324*R4324</f>
        <v>32100</v>
      </c>
      <c r="T4324" s="2">
        <f>M4324+N4324</f>
        <v>2</v>
      </c>
    </row>
    <row r="4325" spans="1:20" x14ac:dyDescent="0.2">
      <c r="A4325" s="2" t="s">
        <v>6989</v>
      </c>
      <c r="B4325" s="2" t="s">
        <v>512</v>
      </c>
      <c r="C4325" s="2" t="s">
        <v>108</v>
      </c>
      <c r="D4325" s="2" t="str">
        <f>INDEX(Hotels!$C$2:$C$49,MATCH(C4325,Hotels!$A$2:$A$49,0))</f>
        <v>Manali</v>
      </c>
      <c r="E4325" s="11">
        <v>46130</v>
      </c>
      <c r="F4325" s="11">
        <v>46147</v>
      </c>
      <c r="G4325" s="11">
        <v>46151</v>
      </c>
      <c r="H4325" s="13">
        <f>DATE(YEAR(F4325),MONTH(F4325),1)</f>
        <v>46143</v>
      </c>
      <c r="I4325" s="2">
        <f>G4325-F4325</f>
        <v>4</v>
      </c>
      <c r="J4325" s="2">
        <f>F4325-E4325</f>
        <v>17</v>
      </c>
      <c r="K4325" s="2" t="s">
        <v>2646</v>
      </c>
      <c r="L4325" s="2">
        <v>1</v>
      </c>
      <c r="M4325" s="2">
        <v>2</v>
      </c>
      <c r="N4325" s="2">
        <v>0</v>
      </c>
      <c r="O4325" s="2" t="s">
        <v>2647</v>
      </c>
      <c r="P4325" s="2" t="s">
        <v>2652</v>
      </c>
      <c r="Q4325" s="2" t="s">
        <v>2649</v>
      </c>
      <c r="R4325" s="3">
        <v>20250</v>
      </c>
      <c r="S4325" s="3">
        <f>I4325*L4325*R4325</f>
        <v>81000</v>
      </c>
      <c r="T4325" s="2">
        <f>M4325+N4325</f>
        <v>2</v>
      </c>
    </row>
    <row r="4326" spans="1:20" x14ac:dyDescent="0.2">
      <c r="A4326" s="2" t="s">
        <v>6990</v>
      </c>
      <c r="B4326" s="2" t="s">
        <v>1443</v>
      </c>
      <c r="C4326" s="2" t="s">
        <v>69</v>
      </c>
      <c r="D4326" s="2" t="str">
        <f>INDEX(Hotels!$C$2:$C$49,MATCH(C4326,Hotels!$A$2:$A$49,0))</f>
        <v>New Delhi</v>
      </c>
      <c r="E4326" s="11">
        <v>46130</v>
      </c>
      <c r="F4326" s="11">
        <v>46146</v>
      </c>
      <c r="G4326" s="11">
        <v>46149</v>
      </c>
      <c r="H4326" s="13">
        <f>DATE(YEAR(F4326),MONTH(F4326),1)</f>
        <v>46143</v>
      </c>
      <c r="I4326" s="2">
        <f>G4326-F4326</f>
        <v>3</v>
      </c>
      <c r="J4326" s="2">
        <f>F4326-E4326</f>
        <v>16</v>
      </c>
      <c r="K4326" s="2" t="s">
        <v>2646</v>
      </c>
      <c r="L4326" s="2">
        <v>1</v>
      </c>
      <c r="M4326" s="2">
        <v>2</v>
      </c>
      <c r="N4326" s="2">
        <v>0</v>
      </c>
      <c r="O4326" s="2" t="s">
        <v>2689</v>
      </c>
      <c r="P4326" s="2" t="s">
        <v>2656</v>
      </c>
      <c r="Q4326" s="2" t="s">
        <v>2653</v>
      </c>
      <c r="R4326" s="3">
        <v>25500</v>
      </c>
      <c r="S4326" s="3">
        <f>I4326*L4326*R4326</f>
        <v>76500</v>
      </c>
      <c r="T4326" s="2">
        <f>M4326+N4326</f>
        <v>2</v>
      </c>
    </row>
    <row r="4327" spans="1:20" x14ac:dyDescent="0.2">
      <c r="A4327" s="2" t="s">
        <v>6991</v>
      </c>
      <c r="B4327" s="2" t="s">
        <v>1708</v>
      </c>
      <c r="C4327" s="2" t="s">
        <v>125</v>
      </c>
      <c r="D4327" s="2" t="str">
        <f>INDEX(Hotels!$C$2:$C$49,MATCH(C4327,Hotels!$A$2:$A$49,0))</f>
        <v>Varanasi</v>
      </c>
      <c r="E4327" s="11">
        <v>46130</v>
      </c>
      <c r="F4327" s="11">
        <v>46177</v>
      </c>
      <c r="G4327" s="11">
        <v>46180</v>
      </c>
      <c r="H4327" s="13">
        <f>DATE(YEAR(F4327),MONTH(F4327),1)</f>
        <v>46174</v>
      </c>
      <c r="I4327" s="2">
        <f>G4327-F4327</f>
        <v>3</v>
      </c>
      <c r="J4327" s="2">
        <f>F4327-E4327</f>
        <v>47</v>
      </c>
      <c r="K4327" s="2" t="s">
        <v>2646</v>
      </c>
      <c r="L4327" s="2">
        <v>1</v>
      </c>
      <c r="M4327" s="2">
        <v>1</v>
      </c>
      <c r="N4327" s="2">
        <v>0</v>
      </c>
      <c r="O4327" s="2" t="s">
        <v>2647</v>
      </c>
      <c r="P4327" s="2" t="s">
        <v>2652</v>
      </c>
      <c r="Q4327" s="2" t="s">
        <v>2649</v>
      </c>
      <c r="R4327" s="3">
        <v>12000</v>
      </c>
      <c r="S4327" s="3">
        <f>I4327*L4327*R4327</f>
        <v>36000</v>
      </c>
      <c r="T4327" s="2">
        <f>M4327+N4327</f>
        <v>1</v>
      </c>
    </row>
    <row r="4328" spans="1:20" x14ac:dyDescent="0.2">
      <c r="A4328" s="2" t="s">
        <v>6992</v>
      </c>
      <c r="B4328" s="2" t="s">
        <v>1824</v>
      </c>
      <c r="C4328" s="2" t="s">
        <v>63</v>
      </c>
      <c r="D4328" s="2" t="str">
        <f>INDEX(Hotels!$C$2:$C$49,MATCH(C4328,Hotels!$A$2:$A$49,0))</f>
        <v>New Delhi</v>
      </c>
      <c r="E4328" s="11">
        <v>46130</v>
      </c>
      <c r="F4328" s="11">
        <v>46147</v>
      </c>
      <c r="G4328" s="11">
        <v>46150</v>
      </c>
      <c r="H4328" s="13">
        <f>DATE(YEAR(F4328),MONTH(F4328),1)</f>
        <v>46143</v>
      </c>
      <c r="I4328" s="2">
        <f>G4328-F4328</f>
        <v>3</v>
      </c>
      <c r="J4328" s="2">
        <f>F4328-E4328</f>
        <v>17</v>
      </c>
      <c r="K4328" s="2" t="s">
        <v>2655</v>
      </c>
      <c r="L4328" s="2">
        <v>1</v>
      </c>
      <c r="M4328" s="2">
        <v>2</v>
      </c>
      <c r="N4328" s="2">
        <v>0</v>
      </c>
      <c r="O4328" s="2" t="s">
        <v>2658</v>
      </c>
      <c r="P4328" s="2" t="s">
        <v>2652</v>
      </c>
      <c r="Q4328" s="2" t="s">
        <v>2649</v>
      </c>
      <c r="R4328" s="3">
        <v>8750</v>
      </c>
      <c r="S4328" s="3">
        <f>I4328*L4328*R4328</f>
        <v>26250</v>
      </c>
      <c r="T4328" s="2">
        <f>M4328+N4328</f>
        <v>2</v>
      </c>
    </row>
    <row r="4329" spans="1:20" x14ac:dyDescent="0.2">
      <c r="A4329" s="2" t="s">
        <v>6993</v>
      </c>
      <c r="B4329" s="2" t="s">
        <v>2133</v>
      </c>
      <c r="C4329" s="2" t="s">
        <v>69</v>
      </c>
      <c r="D4329" s="2" t="str">
        <f>INDEX(Hotels!$C$2:$C$49,MATCH(C4329,Hotels!$A$2:$A$49,0))</f>
        <v>New Delhi</v>
      </c>
      <c r="E4329" s="11">
        <v>46130</v>
      </c>
      <c r="F4329" s="11">
        <v>46133</v>
      </c>
      <c r="G4329" s="11">
        <v>46135</v>
      </c>
      <c r="H4329" s="13">
        <f>DATE(YEAR(F4329),MONTH(F4329),1)</f>
        <v>46113</v>
      </c>
      <c r="I4329" s="2">
        <f>G4329-F4329</f>
        <v>2</v>
      </c>
      <c r="J4329" s="2">
        <f>F4329-E4329</f>
        <v>3</v>
      </c>
      <c r="K4329" s="2" t="s">
        <v>2646</v>
      </c>
      <c r="L4329" s="2">
        <v>1</v>
      </c>
      <c r="M4329" s="2">
        <v>1</v>
      </c>
      <c r="N4329" s="2">
        <v>0</v>
      </c>
      <c r="O4329" s="2" t="s">
        <v>2732</v>
      </c>
      <c r="P4329" s="2" t="s">
        <v>2662</v>
      </c>
      <c r="Q4329" s="2" t="s">
        <v>2649</v>
      </c>
      <c r="R4329" s="3">
        <v>24950</v>
      </c>
      <c r="S4329" s="3">
        <f>I4329*L4329*R4329</f>
        <v>49900</v>
      </c>
      <c r="T4329" s="2">
        <f>M4329+N4329</f>
        <v>1</v>
      </c>
    </row>
    <row r="4330" spans="1:20" x14ac:dyDescent="0.2">
      <c r="A4330" s="2" t="s">
        <v>6994</v>
      </c>
      <c r="B4330" s="2" t="s">
        <v>2288</v>
      </c>
      <c r="C4330" s="2" t="s">
        <v>125</v>
      </c>
      <c r="D4330" s="2" t="str">
        <f>INDEX(Hotels!$C$2:$C$49,MATCH(C4330,Hotels!$A$2:$A$49,0))</f>
        <v>Varanasi</v>
      </c>
      <c r="E4330" s="11">
        <v>46130</v>
      </c>
      <c r="F4330" s="11">
        <v>46137</v>
      </c>
      <c r="G4330" s="11">
        <v>46140</v>
      </c>
      <c r="H4330" s="13">
        <f>DATE(YEAR(F4330),MONTH(F4330),1)</f>
        <v>46113</v>
      </c>
      <c r="I4330" s="2">
        <f>G4330-F4330</f>
        <v>3</v>
      </c>
      <c r="J4330" s="2">
        <f>F4330-E4330</f>
        <v>7</v>
      </c>
      <c r="K4330" s="2" t="s">
        <v>2668</v>
      </c>
      <c r="L4330" s="2">
        <v>1</v>
      </c>
      <c r="M4330" s="2">
        <v>1</v>
      </c>
      <c r="N4330" s="2">
        <v>0</v>
      </c>
      <c r="O4330" s="2" t="s">
        <v>2732</v>
      </c>
      <c r="P4330" s="2" t="s">
        <v>2672</v>
      </c>
      <c r="Q4330" s="2" t="s">
        <v>2649</v>
      </c>
      <c r="R4330" s="3">
        <v>7800</v>
      </c>
      <c r="S4330" s="3">
        <f>I4330*L4330*R4330</f>
        <v>23400</v>
      </c>
      <c r="T4330" s="2">
        <f>M4330+N4330</f>
        <v>1</v>
      </c>
    </row>
    <row r="4331" spans="1:20" x14ac:dyDescent="0.2">
      <c r="A4331" s="2" t="s">
        <v>6995</v>
      </c>
      <c r="B4331" s="2" t="s">
        <v>769</v>
      </c>
      <c r="C4331" s="2" t="s">
        <v>118</v>
      </c>
      <c r="D4331" s="2" t="str">
        <f>INDEX(Hotels!$C$2:$C$49,MATCH(C4331,Hotels!$A$2:$A$49,0))</f>
        <v>Rishikesh</v>
      </c>
      <c r="E4331" s="11">
        <v>46131</v>
      </c>
      <c r="F4331" s="11">
        <v>46157</v>
      </c>
      <c r="G4331" s="11">
        <v>46160</v>
      </c>
      <c r="H4331" s="13">
        <f>DATE(YEAR(F4331),MONTH(F4331),1)</f>
        <v>46143</v>
      </c>
      <c r="I4331" s="2">
        <f>G4331-F4331</f>
        <v>3</v>
      </c>
      <c r="J4331" s="2">
        <f>F4331-E4331</f>
        <v>26</v>
      </c>
      <c r="K4331" s="2" t="s">
        <v>2646</v>
      </c>
      <c r="L4331" s="2">
        <v>1</v>
      </c>
      <c r="M4331" s="2">
        <v>1</v>
      </c>
      <c r="N4331" s="2">
        <v>0</v>
      </c>
      <c r="O4331" s="2" t="s">
        <v>2689</v>
      </c>
      <c r="P4331" s="2" t="s">
        <v>2652</v>
      </c>
      <c r="Q4331" s="2" t="s">
        <v>2649</v>
      </c>
      <c r="R4331" s="3">
        <v>17600</v>
      </c>
      <c r="S4331" s="3">
        <f>I4331*L4331*R4331</f>
        <v>52800</v>
      </c>
      <c r="T4331" s="2">
        <f>M4331+N4331</f>
        <v>1</v>
      </c>
    </row>
    <row r="4332" spans="1:20" x14ac:dyDescent="0.2">
      <c r="A4332" s="2" t="s">
        <v>6996</v>
      </c>
      <c r="B4332" s="2" t="s">
        <v>1581</v>
      </c>
      <c r="C4332" s="2" t="s">
        <v>9</v>
      </c>
      <c r="D4332" s="2" t="str">
        <f>INDEX(Hotels!$C$2:$C$49,MATCH(C4332,Hotels!$A$2:$A$49,0))</f>
        <v>Goa</v>
      </c>
      <c r="E4332" s="11">
        <v>46131</v>
      </c>
      <c r="F4332" s="11">
        <v>46212</v>
      </c>
      <c r="G4332" s="11">
        <v>46215</v>
      </c>
      <c r="H4332" s="13">
        <f>DATE(YEAR(F4332),MONTH(F4332),1)</f>
        <v>46204</v>
      </c>
      <c r="I4332" s="2">
        <f>G4332-F4332</f>
        <v>3</v>
      </c>
      <c r="J4332" s="2">
        <f>F4332-E4332</f>
        <v>81</v>
      </c>
      <c r="K4332" s="2" t="s">
        <v>2668</v>
      </c>
      <c r="L4332" s="2">
        <v>1</v>
      </c>
      <c r="M4332" s="2">
        <v>3</v>
      </c>
      <c r="N4332" s="2">
        <v>0</v>
      </c>
      <c r="O4332" s="2" t="s">
        <v>2658</v>
      </c>
      <c r="P4332" s="2" t="s">
        <v>2656</v>
      </c>
      <c r="Q4332" s="2" t="s">
        <v>2649</v>
      </c>
      <c r="R4332" s="3">
        <v>4400</v>
      </c>
      <c r="S4332" s="3">
        <f>I4332*L4332*R4332</f>
        <v>13200</v>
      </c>
      <c r="T4332" s="2">
        <f>M4332+N4332</f>
        <v>3</v>
      </c>
    </row>
    <row r="4333" spans="1:20" x14ac:dyDescent="0.2">
      <c r="A4333" s="2" t="s">
        <v>6997</v>
      </c>
      <c r="B4333" s="2" t="s">
        <v>1604</v>
      </c>
      <c r="C4333" s="2" t="s">
        <v>108</v>
      </c>
      <c r="D4333" s="2" t="str">
        <f>INDEX(Hotels!$C$2:$C$49,MATCH(C4333,Hotels!$A$2:$A$49,0))</f>
        <v>Manali</v>
      </c>
      <c r="E4333" s="11">
        <v>46131</v>
      </c>
      <c r="F4333" s="11">
        <v>46171</v>
      </c>
      <c r="G4333" s="11">
        <v>46176</v>
      </c>
      <c r="H4333" s="13">
        <f>DATE(YEAR(F4333),MONTH(F4333),1)</f>
        <v>46143</v>
      </c>
      <c r="I4333" s="2">
        <f>G4333-F4333</f>
        <v>5</v>
      </c>
      <c r="J4333" s="2">
        <f>F4333-E4333</f>
        <v>40</v>
      </c>
      <c r="K4333" s="2" t="s">
        <v>2655</v>
      </c>
      <c r="L4333" s="2">
        <v>1</v>
      </c>
      <c r="M4333" s="2">
        <v>2</v>
      </c>
      <c r="N4333" s="2">
        <v>0</v>
      </c>
      <c r="O4333" s="2" t="s">
        <v>2683</v>
      </c>
      <c r="P4333" s="2" t="s">
        <v>2662</v>
      </c>
      <c r="Q4333" s="2" t="s">
        <v>2649</v>
      </c>
      <c r="R4333" s="3">
        <v>14300</v>
      </c>
      <c r="S4333" s="3">
        <f>I4333*L4333*R4333</f>
        <v>71500</v>
      </c>
      <c r="T4333" s="2">
        <f>M4333+N4333</f>
        <v>2</v>
      </c>
    </row>
    <row r="4334" spans="1:20" x14ac:dyDescent="0.2">
      <c r="A4334" s="2" t="s">
        <v>6998</v>
      </c>
      <c r="B4334" s="2" t="s">
        <v>2114</v>
      </c>
      <c r="C4334" s="2" t="s">
        <v>47</v>
      </c>
      <c r="D4334" s="2" t="str">
        <f>INDEX(Hotels!$C$2:$C$49,MATCH(C4334,Hotels!$A$2:$A$49,0))</f>
        <v>Agra</v>
      </c>
      <c r="E4334" s="11">
        <v>46131</v>
      </c>
      <c r="F4334" s="11">
        <v>46145</v>
      </c>
      <c r="G4334" s="11">
        <v>46151</v>
      </c>
      <c r="H4334" s="13">
        <f>DATE(YEAR(F4334),MONTH(F4334),1)</f>
        <v>46143</v>
      </c>
      <c r="I4334" s="2">
        <f>G4334-F4334</f>
        <v>6</v>
      </c>
      <c r="J4334" s="2">
        <f>F4334-E4334</f>
        <v>14</v>
      </c>
      <c r="K4334" s="2" t="s">
        <v>2646</v>
      </c>
      <c r="L4334" s="2">
        <v>1</v>
      </c>
      <c r="M4334" s="2">
        <v>2</v>
      </c>
      <c r="N4334" s="2">
        <v>1</v>
      </c>
      <c r="O4334" s="2" t="s">
        <v>2670</v>
      </c>
      <c r="P4334" s="2" t="s">
        <v>2652</v>
      </c>
      <c r="Q4334" s="2" t="s">
        <v>2649</v>
      </c>
      <c r="R4334" s="3">
        <v>7800</v>
      </c>
      <c r="S4334" s="3">
        <f>I4334*L4334*R4334</f>
        <v>46800</v>
      </c>
      <c r="T4334" s="2">
        <f>M4334+N4334</f>
        <v>3</v>
      </c>
    </row>
    <row r="4335" spans="1:20" x14ac:dyDescent="0.2">
      <c r="A4335" s="2" t="s">
        <v>6999</v>
      </c>
      <c r="B4335" s="2" t="s">
        <v>903</v>
      </c>
      <c r="C4335" s="2" t="s">
        <v>53</v>
      </c>
      <c r="D4335" s="2" t="str">
        <f>INDEX(Hotels!$C$2:$C$49,MATCH(C4335,Hotels!$A$2:$A$49,0))</f>
        <v>Mumbai</v>
      </c>
      <c r="E4335" s="11">
        <v>46132</v>
      </c>
      <c r="F4335" s="11">
        <v>46193</v>
      </c>
      <c r="G4335" s="11">
        <v>46198</v>
      </c>
      <c r="H4335" s="13">
        <f>DATE(YEAR(F4335),MONTH(F4335),1)</f>
        <v>46174</v>
      </c>
      <c r="I4335" s="2">
        <f>G4335-F4335</f>
        <v>5</v>
      </c>
      <c r="J4335" s="2">
        <f>F4335-E4335</f>
        <v>61</v>
      </c>
      <c r="K4335" s="2" t="s">
        <v>2646</v>
      </c>
      <c r="L4335" s="2">
        <v>1</v>
      </c>
      <c r="M4335" s="2">
        <v>1</v>
      </c>
      <c r="N4335" s="2">
        <v>1</v>
      </c>
      <c r="O4335" s="2" t="s">
        <v>2689</v>
      </c>
      <c r="P4335" s="2" t="s">
        <v>2672</v>
      </c>
      <c r="Q4335" s="2" t="s">
        <v>2649</v>
      </c>
      <c r="R4335" s="3">
        <v>12800</v>
      </c>
      <c r="S4335" s="3">
        <f>I4335*L4335*R4335</f>
        <v>64000</v>
      </c>
      <c r="T4335" s="2">
        <f>M4335+N4335</f>
        <v>2</v>
      </c>
    </row>
    <row r="4336" spans="1:20" x14ac:dyDescent="0.2">
      <c r="A4336" s="2" t="s">
        <v>7000</v>
      </c>
      <c r="B4336" s="2" t="s">
        <v>974</v>
      </c>
      <c r="C4336" s="2" t="s">
        <v>108</v>
      </c>
      <c r="D4336" s="2" t="str">
        <f>INDEX(Hotels!$C$2:$C$49,MATCH(C4336,Hotels!$A$2:$A$49,0))</f>
        <v>Manali</v>
      </c>
      <c r="E4336" s="11">
        <v>46132</v>
      </c>
      <c r="F4336" s="11">
        <v>46143</v>
      </c>
      <c r="G4336" s="11">
        <v>46144</v>
      </c>
      <c r="H4336" s="13">
        <f>DATE(YEAR(F4336),MONTH(F4336),1)</f>
        <v>46143</v>
      </c>
      <c r="I4336" s="2">
        <f>G4336-F4336</f>
        <v>1</v>
      </c>
      <c r="J4336" s="2">
        <f>F4336-E4336</f>
        <v>11</v>
      </c>
      <c r="K4336" s="2" t="s">
        <v>2666</v>
      </c>
      <c r="L4336" s="2">
        <v>1</v>
      </c>
      <c r="M4336" s="2">
        <v>1</v>
      </c>
      <c r="N4336" s="2">
        <v>0</v>
      </c>
      <c r="O4336" s="2" t="s">
        <v>2689</v>
      </c>
      <c r="P4336" s="2" t="s">
        <v>2672</v>
      </c>
      <c r="Q4336" s="2" t="s">
        <v>2649</v>
      </c>
      <c r="R4336" s="3">
        <v>30300</v>
      </c>
      <c r="S4336" s="3">
        <f>I4336*L4336*R4336</f>
        <v>30300</v>
      </c>
      <c r="T4336" s="2">
        <f>M4336+N4336</f>
        <v>1</v>
      </c>
    </row>
    <row r="4337" spans="1:20" x14ac:dyDescent="0.2">
      <c r="A4337" s="2" t="s">
        <v>7001</v>
      </c>
      <c r="B4337" s="2" t="s">
        <v>1131</v>
      </c>
      <c r="C4337" s="2" t="s">
        <v>93</v>
      </c>
      <c r="D4337" s="2" t="str">
        <f>INDEX(Hotels!$C$2:$C$49,MATCH(C4337,Hotels!$A$2:$A$49,0))</f>
        <v>Shimla</v>
      </c>
      <c r="E4337" s="11">
        <v>46132</v>
      </c>
      <c r="F4337" s="11">
        <v>46136</v>
      </c>
      <c r="G4337" s="11">
        <v>46138</v>
      </c>
      <c r="H4337" s="13">
        <f>DATE(YEAR(F4337),MONTH(F4337),1)</f>
        <v>46113</v>
      </c>
      <c r="I4337" s="2">
        <f>G4337-F4337</f>
        <v>2</v>
      </c>
      <c r="J4337" s="2">
        <f>F4337-E4337</f>
        <v>4</v>
      </c>
      <c r="K4337" s="2" t="s">
        <v>2666</v>
      </c>
      <c r="L4337" s="2">
        <v>1</v>
      </c>
      <c r="M4337" s="2">
        <v>1</v>
      </c>
      <c r="N4337" s="2">
        <v>0</v>
      </c>
      <c r="O4337" s="2" t="s">
        <v>2651</v>
      </c>
      <c r="P4337" s="2" t="s">
        <v>2662</v>
      </c>
      <c r="Q4337" s="2" t="s">
        <v>2649</v>
      </c>
      <c r="R4337" s="3">
        <v>14500</v>
      </c>
      <c r="S4337" s="3">
        <f>I4337*L4337*R4337</f>
        <v>29000</v>
      </c>
      <c r="T4337" s="2">
        <f>M4337+N4337</f>
        <v>1</v>
      </c>
    </row>
    <row r="4338" spans="1:20" x14ac:dyDescent="0.2">
      <c r="A4338" s="2" t="s">
        <v>7002</v>
      </c>
      <c r="B4338" s="2" t="s">
        <v>1407</v>
      </c>
      <c r="C4338" s="2" t="s">
        <v>108</v>
      </c>
      <c r="D4338" s="2" t="str">
        <f>INDEX(Hotels!$C$2:$C$49,MATCH(C4338,Hotels!$A$2:$A$49,0))</f>
        <v>Manali</v>
      </c>
      <c r="E4338" s="11">
        <v>46132</v>
      </c>
      <c r="F4338" s="11">
        <v>46203</v>
      </c>
      <c r="G4338" s="11">
        <v>46207</v>
      </c>
      <c r="H4338" s="13">
        <f>DATE(YEAR(F4338),MONTH(F4338),1)</f>
        <v>46174</v>
      </c>
      <c r="I4338" s="2">
        <f>G4338-F4338</f>
        <v>4</v>
      </c>
      <c r="J4338" s="2">
        <f>F4338-E4338</f>
        <v>71</v>
      </c>
      <c r="K4338" s="2" t="s">
        <v>2655</v>
      </c>
      <c r="L4338" s="2">
        <v>1</v>
      </c>
      <c r="M4338" s="2">
        <v>2</v>
      </c>
      <c r="N4338" s="2">
        <v>0</v>
      </c>
      <c r="O4338" s="2" t="s">
        <v>2683</v>
      </c>
      <c r="P4338" s="2" t="s">
        <v>2656</v>
      </c>
      <c r="Q4338" s="2" t="s">
        <v>2649</v>
      </c>
      <c r="R4338" s="3">
        <v>14350</v>
      </c>
      <c r="S4338" s="3">
        <f>I4338*L4338*R4338</f>
        <v>57400</v>
      </c>
      <c r="T4338" s="2">
        <f>M4338+N4338</f>
        <v>2</v>
      </c>
    </row>
    <row r="4339" spans="1:20" x14ac:dyDescent="0.2">
      <c r="A4339" s="2" t="s">
        <v>7003</v>
      </c>
      <c r="B4339" s="2" t="s">
        <v>1409</v>
      </c>
      <c r="C4339" s="2" t="s">
        <v>103</v>
      </c>
      <c r="D4339" s="2" t="str">
        <f>INDEX(Hotels!$C$2:$C$49,MATCH(C4339,Hotels!$A$2:$A$49,0))</f>
        <v>Manali</v>
      </c>
      <c r="E4339" s="11">
        <v>46132</v>
      </c>
      <c r="F4339" s="11">
        <v>46156</v>
      </c>
      <c r="G4339" s="11">
        <v>46158</v>
      </c>
      <c r="H4339" s="13">
        <f>DATE(YEAR(F4339),MONTH(F4339),1)</f>
        <v>46143</v>
      </c>
      <c r="I4339" s="2">
        <f>G4339-F4339</f>
        <v>2</v>
      </c>
      <c r="J4339" s="2">
        <f>F4339-E4339</f>
        <v>24</v>
      </c>
      <c r="K4339" s="2" t="s">
        <v>2655</v>
      </c>
      <c r="L4339" s="2">
        <v>1</v>
      </c>
      <c r="M4339" s="2">
        <v>3</v>
      </c>
      <c r="N4339" s="2">
        <v>0</v>
      </c>
      <c r="O4339" s="2" t="s">
        <v>2651</v>
      </c>
      <c r="P4339" s="2" t="s">
        <v>2662</v>
      </c>
      <c r="Q4339" s="2" t="s">
        <v>2653</v>
      </c>
      <c r="R4339" s="3">
        <v>5000</v>
      </c>
      <c r="S4339" s="3">
        <f>I4339*L4339*R4339</f>
        <v>10000</v>
      </c>
      <c r="T4339" s="2">
        <f>M4339+N4339</f>
        <v>3</v>
      </c>
    </row>
    <row r="4340" spans="1:20" x14ac:dyDescent="0.2">
      <c r="A4340" s="2" t="s">
        <v>7004</v>
      </c>
      <c r="B4340" s="2" t="s">
        <v>1711</v>
      </c>
      <c r="C4340" s="2" t="s">
        <v>29</v>
      </c>
      <c r="D4340" s="2" t="str">
        <f>INDEX(Hotels!$C$2:$C$49,MATCH(C4340,Hotels!$A$2:$A$49,0))</f>
        <v>Jaipur</v>
      </c>
      <c r="E4340" s="11">
        <v>46132</v>
      </c>
      <c r="F4340" s="11">
        <v>46135</v>
      </c>
      <c r="G4340" s="11">
        <v>46141</v>
      </c>
      <c r="H4340" s="13">
        <f>DATE(YEAR(F4340),MONTH(F4340),1)</f>
        <v>46113</v>
      </c>
      <c r="I4340" s="2">
        <f>G4340-F4340</f>
        <v>6</v>
      </c>
      <c r="J4340" s="2">
        <f>F4340-E4340</f>
        <v>3</v>
      </c>
      <c r="K4340" s="2" t="s">
        <v>2668</v>
      </c>
      <c r="L4340" s="2">
        <v>1</v>
      </c>
      <c r="M4340" s="2">
        <v>2</v>
      </c>
      <c r="N4340" s="2">
        <v>1</v>
      </c>
      <c r="O4340" s="2" t="s">
        <v>2647</v>
      </c>
      <c r="P4340" s="2" t="s">
        <v>2652</v>
      </c>
      <c r="Q4340" s="2" t="s">
        <v>2649</v>
      </c>
      <c r="R4340" s="3">
        <v>5850</v>
      </c>
      <c r="S4340" s="3">
        <f>I4340*L4340*R4340</f>
        <v>35100</v>
      </c>
      <c r="T4340" s="2">
        <f>M4340+N4340</f>
        <v>3</v>
      </c>
    </row>
    <row r="4341" spans="1:20" x14ac:dyDescent="0.2">
      <c r="A4341" s="2" t="s">
        <v>7005</v>
      </c>
      <c r="B4341" s="2" t="s">
        <v>1734</v>
      </c>
      <c r="C4341" s="2" t="s">
        <v>51</v>
      </c>
      <c r="D4341" s="2" t="str">
        <f>INDEX(Hotels!$C$2:$C$49,MATCH(C4341,Hotels!$A$2:$A$49,0))</f>
        <v>Agra</v>
      </c>
      <c r="E4341" s="11">
        <v>46132</v>
      </c>
      <c r="F4341" s="11">
        <v>46138</v>
      </c>
      <c r="G4341" s="11">
        <v>46141</v>
      </c>
      <c r="H4341" s="13">
        <f>DATE(YEAR(F4341),MONTH(F4341),1)</f>
        <v>46113</v>
      </c>
      <c r="I4341" s="2">
        <f>G4341-F4341</f>
        <v>3</v>
      </c>
      <c r="J4341" s="2">
        <f>F4341-E4341</f>
        <v>6</v>
      </c>
      <c r="K4341" s="2" t="s">
        <v>2646</v>
      </c>
      <c r="L4341" s="2">
        <v>1</v>
      </c>
      <c r="M4341" s="2">
        <v>2</v>
      </c>
      <c r="N4341" s="2">
        <v>0</v>
      </c>
      <c r="O4341" s="2" t="s">
        <v>2683</v>
      </c>
      <c r="P4341" s="2" t="s">
        <v>2652</v>
      </c>
      <c r="Q4341" s="2" t="s">
        <v>2653</v>
      </c>
      <c r="R4341" s="3">
        <v>13850</v>
      </c>
      <c r="S4341" s="3">
        <f>I4341*L4341*R4341</f>
        <v>41550</v>
      </c>
      <c r="T4341" s="2">
        <f>M4341+N4341</f>
        <v>2</v>
      </c>
    </row>
    <row r="4342" spans="1:20" x14ac:dyDescent="0.2">
      <c r="A4342" s="2" t="s">
        <v>7006</v>
      </c>
      <c r="B4342" s="2" t="s">
        <v>1801</v>
      </c>
      <c r="C4342" s="2" t="s">
        <v>112</v>
      </c>
      <c r="D4342" s="2" t="str">
        <f>INDEX(Hotels!$C$2:$C$49,MATCH(C4342,Hotels!$A$2:$A$49,0))</f>
        <v>Rishikesh</v>
      </c>
      <c r="E4342" s="11">
        <v>46132</v>
      </c>
      <c r="F4342" s="11">
        <v>46135</v>
      </c>
      <c r="G4342" s="11">
        <v>46136</v>
      </c>
      <c r="H4342" s="13">
        <f>DATE(YEAR(F4342),MONTH(F4342),1)</f>
        <v>46113</v>
      </c>
      <c r="I4342" s="2">
        <f>G4342-F4342</f>
        <v>1</v>
      </c>
      <c r="J4342" s="2">
        <f>F4342-E4342</f>
        <v>3</v>
      </c>
      <c r="K4342" s="2" t="s">
        <v>2668</v>
      </c>
      <c r="L4342" s="2">
        <v>1</v>
      </c>
      <c r="M4342" s="2">
        <v>1</v>
      </c>
      <c r="N4342" s="2">
        <v>0</v>
      </c>
      <c r="O4342" s="2" t="s">
        <v>2732</v>
      </c>
      <c r="P4342" s="2" t="s">
        <v>2648</v>
      </c>
      <c r="Q4342" s="2" t="s">
        <v>2653</v>
      </c>
      <c r="R4342" s="3">
        <v>5050</v>
      </c>
      <c r="S4342" s="3">
        <f>I4342*L4342*R4342</f>
        <v>5050</v>
      </c>
      <c r="T4342" s="2">
        <f>M4342+N4342</f>
        <v>1</v>
      </c>
    </row>
    <row r="4343" spans="1:20" x14ac:dyDescent="0.2">
      <c r="A4343" s="2" t="s">
        <v>7007</v>
      </c>
      <c r="B4343" s="2" t="s">
        <v>2055</v>
      </c>
      <c r="C4343" s="2" t="s">
        <v>108</v>
      </c>
      <c r="D4343" s="2" t="str">
        <f>INDEX(Hotels!$C$2:$C$49,MATCH(C4343,Hotels!$A$2:$A$49,0))</f>
        <v>Manali</v>
      </c>
      <c r="E4343" s="11">
        <v>46132</v>
      </c>
      <c r="F4343" s="11">
        <v>46149</v>
      </c>
      <c r="G4343" s="11">
        <v>46154</v>
      </c>
      <c r="H4343" s="13">
        <f>DATE(YEAR(F4343),MONTH(F4343),1)</f>
        <v>46143</v>
      </c>
      <c r="I4343" s="2">
        <f>G4343-F4343</f>
        <v>5</v>
      </c>
      <c r="J4343" s="2">
        <f>F4343-E4343</f>
        <v>17</v>
      </c>
      <c r="K4343" s="2" t="s">
        <v>2655</v>
      </c>
      <c r="L4343" s="2">
        <v>1</v>
      </c>
      <c r="M4343" s="2">
        <v>2</v>
      </c>
      <c r="N4343" s="2">
        <v>1</v>
      </c>
      <c r="O4343" s="2" t="s">
        <v>2658</v>
      </c>
      <c r="P4343" s="2" t="s">
        <v>2662</v>
      </c>
      <c r="Q4343" s="2" t="s">
        <v>2649</v>
      </c>
      <c r="R4343" s="3">
        <v>14650</v>
      </c>
      <c r="S4343" s="3">
        <f>I4343*L4343*R4343</f>
        <v>73250</v>
      </c>
      <c r="T4343" s="2">
        <f>M4343+N4343</f>
        <v>3</v>
      </c>
    </row>
    <row r="4344" spans="1:20" x14ac:dyDescent="0.2">
      <c r="A4344" s="2" t="s">
        <v>7008</v>
      </c>
      <c r="B4344" s="2" t="s">
        <v>2217</v>
      </c>
      <c r="C4344" s="2" t="s">
        <v>26</v>
      </c>
      <c r="D4344" s="2" t="str">
        <f>INDEX(Hotels!$C$2:$C$49,MATCH(C4344,Hotels!$A$2:$A$49,0))</f>
        <v>Jaipur</v>
      </c>
      <c r="E4344" s="11">
        <v>46132</v>
      </c>
      <c r="F4344" s="11">
        <v>46184</v>
      </c>
      <c r="G4344" s="11">
        <v>46187</v>
      </c>
      <c r="H4344" s="13">
        <f>DATE(YEAR(F4344),MONTH(F4344),1)</f>
        <v>46174</v>
      </c>
      <c r="I4344" s="2">
        <f>G4344-F4344</f>
        <v>3</v>
      </c>
      <c r="J4344" s="2">
        <f>F4344-E4344</f>
        <v>52</v>
      </c>
      <c r="K4344" s="2" t="s">
        <v>2655</v>
      </c>
      <c r="L4344" s="2">
        <v>1</v>
      </c>
      <c r="M4344" s="2">
        <v>2</v>
      </c>
      <c r="N4344" s="2">
        <v>3</v>
      </c>
      <c r="O4344" s="2" t="s">
        <v>2658</v>
      </c>
      <c r="P4344" s="2" t="s">
        <v>2662</v>
      </c>
      <c r="Q4344" s="2" t="s">
        <v>2649</v>
      </c>
      <c r="R4344" s="3">
        <v>10750</v>
      </c>
      <c r="S4344" s="3">
        <f>I4344*L4344*R4344</f>
        <v>32250</v>
      </c>
      <c r="T4344" s="2">
        <f>M4344+N4344</f>
        <v>5</v>
      </c>
    </row>
    <row r="4345" spans="1:20" x14ac:dyDescent="0.2">
      <c r="A4345" s="2" t="s">
        <v>7009</v>
      </c>
      <c r="B4345" s="2" t="s">
        <v>2433</v>
      </c>
      <c r="C4345" s="2" t="s">
        <v>29</v>
      </c>
      <c r="D4345" s="2" t="str">
        <f>INDEX(Hotels!$C$2:$C$49,MATCH(C4345,Hotels!$A$2:$A$49,0))</f>
        <v>Jaipur</v>
      </c>
      <c r="E4345" s="11">
        <v>46132</v>
      </c>
      <c r="F4345" s="11">
        <v>46195</v>
      </c>
      <c r="G4345" s="11">
        <v>46199</v>
      </c>
      <c r="H4345" s="13">
        <f>DATE(YEAR(F4345),MONTH(F4345),1)</f>
        <v>46174</v>
      </c>
      <c r="I4345" s="2">
        <f>G4345-F4345</f>
        <v>4</v>
      </c>
      <c r="J4345" s="2">
        <f>F4345-E4345</f>
        <v>63</v>
      </c>
      <c r="K4345" s="2" t="s">
        <v>2668</v>
      </c>
      <c r="L4345" s="2">
        <v>4</v>
      </c>
      <c r="M4345" s="2">
        <v>8</v>
      </c>
      <c r="N4345" s="2">
        <v>0</v>
      </c>
      <c r="O4345" s="2" t="s">
        <v>2658</v>
      </c>
      <c r="P4345" s="2" t="s">
        <v>2652</v>
      </c>
      <c r="Q4345" s="2" t="s">
        <v>2649</v>
      </c>
      <c r="R4345" s="3">
        <v>4350</v>
      </c>
      <c r="S4345" s="3">
        <f>I4345*L4345*R4345</f>
        <v>69600</v>
      </c>
      <c r="T4345" s="2">
        <f>M4345+N4345</f>
        <v>8</v>
      </c>
    </row>
    <row r="4346" spans="1:20" x14ac:dyDescent="0.2">
      <c r="A4346" s="2" t="s">
        <v>7010</v>
      </c>
      <c r="B4346" s="2" t="s">
        <v>2436</v>
      </c>
      <c r="C4346" s="2" t="s">
        <v>118</v>
      </c>
      <c r="D4346" s="2" t="str">
        <f>INDEX(Hotels!$C$2:$C$49,MATCH(C4346,Hotels!$A$2:$A$49,0))</f>
        <v>Rishikesh</v>
      </c>
      <c r="E4346" s="11">
        <v>46132</v>
      </c>
      <c r="F4346" s="11">
        <v>46171</v>
      </c>
      <c r="G4346" s="11">
        <v>46176</v>
      </c>
      <c r="H4346" s="13">
        <f>DATE(YEAR(F4346),MONTH(F4346),1)</f>
        <v>46143</v>
      </c>
      <c r="I4346" s="2">
        <f>G4346-F4346</f>
        <v>5</v>
      </c>
      <c r="J4346" s="2">
        <f>F4346-E4346</f>
        <v>39</v>
      </c>
      <c r="K4346" s="2" t="s">
        <v>2666</v>
      </c>
      <c r="L4346" s="2">
        <v>1</v>
      </c>
      <c r="M4346" s="2">
        <v>2</v>
      </c>
      <c r="N4346" s="2">
        <v>3</v>
      </c>
      <c r="O4346" s="2" t="s">
        <v>2651</v>
      </c>
      <c r="P4346" s="2" t="s">
        <v>2652</v>
      </c>
      <c r="Q4346" s="2" t="s">
        <v>2649</v>
      </c>
      <c r="R4346" s="3">
        <v>24050</v>
      </c>
      <c r="S4346" s="3">
        <f>I4346*L4346*R4346</f>
        <v>120250</v>
      </c>
      <c r="T4346" s="2">
        <f>M4346+N4346</f>
        <v>5</v>
      </c>
    </row>
    <row r="4347" spans="1:20" x14ac:dyDescent="0.2">
      <c r="A4347" s="2" t="s">
        <v>7011</v>
      </c>
      <c r="B4347" s="2" t="s">
        <v>2482</v>
      </c>
      <c r="C4347" s="2" t="s">
        <v>73</v>
      </c>
      <c r="D4347" s="2" t="str">
        <f>INDEX(Hotels!$C$2:$C$49,MATCH(C4347,Hotels!$A$2:$A$49,0))</f>
        <v>Bengaluru</v>
      </c>
      <c r="E4347" s="11">
        <v>46132</v>
      </c>
      <c r="F4347" s="11">
        <v>46138</v>
      </c>
      <c r="G4347" s="11">
        <v>46141</v>
      </c>
      <c r="H4347" s="13">
        <f>DATE(YEAR(F4347),MONTH(F4347),1)</f>
        <v>46113</v>
      </c>
      <c r="I4347" s="2">
        <f>G4347-F4347</f>
        <v>3</v>
      </c>
      <c r="J4347" s="2">
        <f>F4347-E4347</f>
        <v>6</v>
      </c>
      <c r="K4347" s="2" t="s">
        <v>2668</v>
      </c>
      <c r="L4347" s="2">
        <v>1</v>
      </c>
      <c r="M4347" s="2">
        <v>1</v>
      </c>
      <c r="N4347" s="2">
        <v>0</v>
      </c>
      <c r="O4347" s="2" t="s">
        <v>2732</v>
      </c>
      <c r="P4347" s="2" t="s">
        <v>2648</v>
      </c>
      <c r="Q4347" s="2" t="s">
        <v>2649</v>
      </c>
      <c r="R4347" s="3">
        <v>6550</v>
      </c>
      <c r="S4347" s="3">
        <f>I4347*L4347*R4347</f>
        <v>19650</v>
      </c>
      <c r="T4347" s="2">
        <f>M4347+N4347</f>
        <v>1</v>
      </c>
    </row>
    <row r="4348" spans="1:20" x14ac:dyDescent="0.2">
      <c r="A4348" s="2" t="s">
        <v>7012</v>
      </c>
      <c r="B4348" s="2" t="s">
        <v>974</v>
      </c>
      <c r="C4348" s="2" t="s">
        <v>112</v>
      </c>
      <c r="D4348" s="2" t="str">
        <f>INDEX(Hotels!$C$2:$C$49,MATCH(C4348,Hotels!$A$2:$A$49,0))</f>
        <v>Rishikesh</v>
      </c>
      <c r="E4348" s="11">
        <v>46133</v>
      </c>
      <c r="F4348" s="11">
        <v>46149</v>
      </c>
      <c r="G4348" s="11">
        <v>46151</v>
      </c>
      <c r="H4348" s="13">
        <f>DATE(YEAR(F4348),MONTH(F4348),1)</f>
        <v>46143</v>
      </c>
      <c r="I4348" s="2">
        <f>G4348-F4348</f>
        <v>2</v>
      </c>
      <c r="J4348" s="2">
        <f>F4348-E4348</f>
        <v>16</v>
      </c>
      <c r="K4348" s="2" t="s">
        <v>2655</v>
      </c>
      <c r="L4348" s="2">
        <v>1</v>
      </c>
      <c r="M4348" s="2">
        <v>1</v>
      </c>
      <c r="N4348" s="2">
        <v>0</v>
      </c>
      <c r="O4348" s="2" t="s">
        <v>2689</v>
      </c>
      <c r="P4348" s="2" t="s">
        <v>2656</v>
      </c>
      <c r="Q4348" s="2" t="s">
        <v>2653</v>
      </c>
      <c r="R4348" s="3">
        <v>7100</v>
      </c>
      <c r="S4348" s="3">
        <f>I4348*L4348*R4348</f>
        <v>14200</v>
      </c>
      <c r="T4348" s="2">
        <f>M4348+N4348</f>
        <v>1</v>
      </c>
    </row>
    <row r="4349" spans="1:20" x14ac:dyDescent="0.2">
      <c r="A4349" s="2" t="s">
        <v>7013</v>
      </c>
      <c r="B4349" s="2" t="s">
        <v>1192</v>
      </c>
      <c r="C4349" s="2" t="s">
        <v>26</v>
      </c>
      <c r="D4349" s="2" t="str">
        <f>INDEX(Hotels!$C$2:$C$49,MATCH(C4349,Hotels!$A$2:$A$49,0))</f>
        <v>Jaipur</v>
      </c>
      <c r="E4349" s="11">
        <v>46133</v>
      </c>
      <c r="F4349" s="11">
        <v>46161</v>
      </c>
      <c r="G4349" s="11">
        <v>46164</v>
      </c>
      <c r="H4349" s="13">
        <f>DATE(YEAR(F4349),MONTH(F4349),1)</f>
        <v>46143</v>
      </c>
      <c r="I4349" s="2">
        <f>G4349-F4349</f>
        <v>3</v>
      </c>
      <c r="J4349" s="2">
        <f>F4349-E4349</f>
        <v>28</v>
      </c>
      <c r="K4349" s="2" t="s">
        <v>2668</v>
      </c>
      <c r="L4349" s="2">
        <v>4</v>
      </c>
      <c r="M4349" s="2">
        <v>8</v>
      </c>
      <c r="N4349" s="2">
        <v>0</v>
      </c>
      <c r="O4349" s="2" t="s">
        <v>2658</v>
      </c>
      <c r="P4349" s="2" t="s">
        <v>2652</v>
      </c>
      <c r="Q4349" s="2" t="s">
        <v>2649</v>
      </c>
      <c r="R4349" s="3">
        <v>9250</v>
      </c>
      <c r="S4349" s="3">
        <f>I4349*L4349*R4349</f>
        <v>111000</v>
      </c>
      <c r="T4349" s="2">
        <f>M4349+N4349</f>
        <v>8</v>
      </c>
    </row>
    <row r="4350" spans="1:20" x14ac:dyDescent="0.2">
      <c r="A4350" s="2" t="s">
        <v>7014</v>
      </c>
      <c r="B4350" s="2" t="s">
        <v>2503</v>
      </c>
      <c r="C4350" s="2" t="s">
        <v>97</v>
      </c>
      <c r="D4350" s="2" t="str">
        <f>INDEX(Hotels!$C$2:$C$49,MATCH(C4350,Hotels!$A$2:$A$49,0))</f>
        <v>Shimla</v>
      </c>
      <c r="E4350" s="11">
        <v>46133</v>
      </c>
      <c r="F4350" s="11">
        <v>46167</v>
      </c>
      <c r="G4350" s="11">
        <v>46171</v>
      </c>
      <c r="H4350" s="13">
        <f>DATE(YEAR(F4350),MONTH(F4350),1)</f>
        <v>46143</v>
      </c>
      <c r="I4350" s="2">
        <f>G4350-F4350</f>
        <v>4</v>
      </c>
      <c r="J4350" s="2">
        <f>F4350-E4350</f>
        <v>34</v>
      </c>
      <c r="K4350" s="2" t="s">
        <v>2655</v>
      </c>
      <c r="L4350" s="2">
        <v>1</v>
      </c>
      <c r="M4350" s="2">
        <v>2</v>
      </c>
      <c r="N4350" s="2">
        <v>0</v>
      </c>
      <c r="O4350" s="2" t="s">
        <v>2647</v>
      </c>
      <c r="P4350" s="2" t="s">
        <v>2656</v>
      </c>
      <c r="Q4350" s="2" t="s">
        <v>2649</v>
      </c>
      <c r="R4350" s="3">
        <v>14850</v>
      </c>
      <c r="S4350" s="3">
        <f>I4350*L4350*R4350</f>
        <v>59400</v>
      </c>
      <c r="T4350" s="2">
        <f>M4350+N4350</f>
        <v>2</v>
      </c>
    </row>
    <row r="4351" spans="1:20" x14ac:dyDescent="0.2">
      <c r="A4351" s="2" t="s">
        <v>7015</v>
      </c>
      <c r="B4351" s="2" t="s">
        <v>2520</v>
      </c>
      <c r="C4351" s="2" t="s">
        <v>9</v>
      </c>
      <c r="D4351" s="2" t="str">
        <f>INDEX(Hotels!$C$2:$C$49,MATCH(C4351,Hotels!$A$2:$A$49,0))</f>
        <v>Goa</v>
      </c>
      <c r="E4351" s="11">
        <v>46133</v>
      </c>
      <c r="F4351" s="11">
        <v>46170</v>
      </c>
      <c r="G4351" s="11">
        <v>46173</v>
      </c>
      <c r="H4351" s="13">
        <f>DATE(YEAR(F4351),MONTH(F4351),1)</f>
        <v>46143</v>
      </c>
      <c r="I4351" s="2">
        <f>G4351-F4351</f>
        <v>3</v>
      </c>
      <c r="J4351" s="2">
        <f>F4351-E4351</f>
        <v>37</v>
      </c>
      <c r="K4351" s="2" t="s">
        <v>2655</v>
      </c>
      <c r="L4351" s="2">
        <v>1</v>
      </c>
      <c r="M4351" s="2">
        <v>3</v>
      </c>
      <c r="N4351" s="2">
        <v>0</v>
      </c>
      <c r="O4351" s="2" t="s">
        <v>2689</v>
      </c>
      <c r="P4351" s="2" t="s">
        <v>2656</v>
      </c>
      <c r="Q4351" s="2" t="s">
        <v>2664</v>
      </c>
      <c r="R4351" s="3">
        <v>7100</v>
      </c>
      <c r="S4351" s="3">
        <f>I4351*L4351*R4351</f>
        <v>21300</v>
      </c>
      <c r="T4351" s="2">
        <f>M4351+N4351</f>
        <v>3</v>
      </c>
    </row>
    <row r="4352" spans="1:20" x14ac:dyDescent="0.2">
      <c r="A4352" s="2" t="s">
        <v>7016</v>
      </c>
      <c r="B4352" s="2" t="s">
        <v>2597</v>
      </c>
      <c r="C4352" s="2" t="s">
        <v>13</v>
      </c>
      <c r="D4352" s="2" t="str">
        <f>INDEX(Hotels!$C$2:$C$49,MATCH(C4352,Hotels!$A$2:$A$49,0))</f>
        <v>Goa</v>
      </c>
      <c r="E4352" s="11">
        <v>46133</v>
      </c>
      <c r="F4352" s="11">
        <v>46163</v>
      </c>
      <c r="G4352" s="11">
        <v>46165</v>
      </c>
      <c r="H4352" s="13">
        <f>DATE(YEAR(F4352),MONTH(F4352),1)</f>
        <v>46143</v>
      </c>
      <c r="I4352" s="2">
        <f>G4352-F4352</f>
        <v>2</v>
      </c>
      <c r="J4352" s="2">
        <f>F4352-E4352</f>
        <v>30</v>
      </c>
      <c r="K4352" s="2" t="s">
        <v>2646</v>
      </c>
      <c r="L4352" s="2">
        <v>1</v>
      </c>
      <c r="M4352" s="2">
        <v>2</v>
      </c>
      <c r="N4352" s="2">
        <v>0</v>
      </c>
      <c r="O4352" s="2" t="s">
        <v>2683</v>
      </c>
      <c r="P4352" s="2" t="s">
        <v>2648</v>
      </c>
      <c r="Q4352" s="2" t="s">
        <v>2653</v>
      </c>
      <c r="R4352" s="3">
        <v>18550</v>
      </c>
      <c r="S4352" s="3">
        <f>I4352*L4352*R4352</f>
        <v>37100</v>
      </c>
      <c r="T4352" s="2">
        <f>M4352+N4352</f>
        <v>2</v>
      </c>
    </row>
    <row r="4353" spans="1:20" x14ac:dyDescent="0.2">
      <c r="A4353" s="2" t="s">
        <v>7017</v>
      </c>
      <c r="B4353" s="2" t="s">
        <v>796</v>
      </c>
      <c r="C4353" s="2" t="s">
        <v>101</v>
      </c>
      <c r="D4353" s="2" t="str">
        <f>INDEX(Hotels!$C$2:$C$49,MATCH(C4353,Hotels!$A$2:$A$49,0))</f>
        <v>Shimla</v>
      </c>
      <c r="E4353" s="11">
        <v>46134</v>
      </c>
      <c r="F4353" s="11">
        <v>46140</v>
      </c>
      <c r="G4353" s="11">
        <v>46141</v>
      </c>
      <c r="H4353" s="13">
        <f>DATE(YEAR(F4353),MONTH(F4353),1)</f>
        <v>46113</v>
      </c>
      <c r="I4353" s="2">
        <f>G4353-F4353</f>
        <v>1</v>
      </c>
      <c r="J4353" s="2">
        <f>F4353-E4353</f>
        <v>6</v>
      </c>
      <c r="K4353" s="2" t="s">
        <v>2655</v>
      </c>
      <c r="L4353" s="2">
        <v>1</v>
      </c>
      <c r="M4353" s="2">
        <v>1</v>
      </c>
      <c r="N4353" s="2">
        <v>0</v>
      </c>
      <c r="O4353" s="2" t="s">
        <v>2670</v>
      </c>
      <c r="P4353" s="2" t="s">
        <v>2652</v>
      </c>
      <c r="Q4353" s="2" t="s">
        <v>2649</v>
      </c>
      <c r="R4353" s="3">
        <v>8750</v>
      </c>
      <c r="S4353" s="3">
        <f>I4353*L4353*R4353</f>
        <v>8750</v>
      </c>
      <c r="T4353" s="2">
        <f>M4353+N4353</f>
        <v>1</v>
      </c>
    </row>
    <row r="4354" spans="1:20" x14ac:dyDescent="0.2">
      <c r="A4354" s="2" t="s">
        <v>7018</v>
      </c>
      <c r="B4354" s="2" t="s">
        <v>943</v>
      </c>
      <c r="C4354" s="2" t="s">
        <v>81</v>
      </c>
      <c r="D4354" s="2" t="str">
        <f>INDEX(Hotels!$C$2:$C$49,MATCH(C4354,Hotels!$A$2:$A$49,0))</f>
        <v>Bengaluru</v>
      </c>
      <c r="E4354" s="11">
        <v>46134</v>
      </c>
      <c r="F4354" s="11">
        <v>46153</v>
      </c>
      <c r="G4354" s="11">
        <v>46156</v>
      </c>
      <c r="H4354" s="13">
        <f>DATE(YEAR(F4354),MONTH(F4354),1)</f>
        <v>46143</v>
      </c>
      <c r="I4354" s="2">
        <f>G4354-F4354</f>
        <v>3</v>
      </c>
      <c r="J4354" s="2">
        <f>F4354-E4354</f>
        <v>19</v>
      </c>
      <c r="K4354" s="2" t="s">
        <v>2655</v>
      </c>
      <c r="L4354" s="2">
        <v>1</v>
      </c>
      <c r="M4354" s="2">
        <v>1</v>
      </c>
      <c r="N4354" s="2">
        <v>0</v>
      </c>
      <c r="O4354" s="2" t="s">
        <v>2732</v>
      </c>
      <c r="P4354" s="2" t="s">
        <v>2656</v>
      </c>
      <c r="Q4354" s="2" t="s">
        <v>2649</v>
      </c>
      <c r="R4354" s="3">
        <v>16450</v>
      </c>
      <c r="S4354" s="3">
        <f>I4354*L4354*R4354</f>
        <v>49350</v>
      </c>
      <c r="T4354" s="2">
        <f>M4354+N4354</f>
        <v>1</v>
      </c>
    </row>
    <row r="4355" spans="1:20" x14ac:dyDescent="0.2">
      <c r="A4355" s="2" t="s">
        <v>7019</v>
      </c>
      <c r="B4355" s="2" t="s">
        <v>1380</v>
      </c>
      <c r="C4355" s="2" t="s">
        <v>97</v>
      </c>
      <c r="D4355" s="2" t="str">
        <f>INDEX(Hotels!$C$2:$C$49,MATCH(C4355,Hotels!$A$2:$A$49,0))</f>
        <v>Shimla</v>
      </c>
      <c r="E4355" s="11">
        <v>46134</v>
      </c>
      <c r="F4355" s="11">
        <v>46151</v>
      </c>
      <c r="G4355" s="11">
        <v>46153</v>
      </c>
      <c r="H4355" s="13">
        <f>DATE(YEAR(F4355),MONTH(F4355),1)</f>
        <v>46143</v>
      </c>
      <c r="I4355" s="2">
        <f>G4355-F4355</f>
        <v>2</v>
      </c>
      <c r="J4355" s="2">
        <f>F4355-E4355</f>
        <v>17</v>
      </c>
      <c r="K4355" s="2" t="s">
        <v>2646</v>
      </c>
      <c r="L4355" s="2">
        <v>1</v>
      </c>
      <c r="M4355" s="2">
        <v>1</v>
      </c>
      <c r="N4355" s="2">
        <v>0</v>
      </c>
      <c r="O4355" s="2" t="s">
        <v>2670</v>
      </c>
      <c r="P4355" s="2" t="s">
        <v>2662</v>
      </c>
      <c r="Q4355" s="2" t="s">
        <v>2649</v>
      </c>
      <c r="R4355" s="3">
        <v>19500</v>
      </c>
      <c r="S4355" s="3">
        <f>I4355*L4355*R4355</f>
        <v>39000</v>
      </c>
      <c r="T4355" s="2">
        <f>M4355+N4355</f>
        <v>1</v>
      </c>
    </row>
    <row r="4356" spans="1:20" x14ac:dyDescent="0.2">
      <c r="A4356" s="2" t="s">
        <v>7020</v>
      </c>
      <c r="B4356" s="2" t="s">
        <v>746</v>
      </c>
      <c r="C4356" s="2" t="s">
        <v>41</v>
      </c>
      <c r="D4356" s="2" t="str">
        <f>INDEX(Hotels!$C$2:$C$49,MATCH(C4356,Hotels!$A$2:$A$49,0))</f>
        <v>Udaipur</v>
      </c>
      <c r="E4356" s="11">
        <v>46135</v>
      </c>
      <c r="F4356" s="11">
        <v>46135</v>
      </c>
      <c r="G4356" s="11">
        <v>46138</v>
      </c>
      <c r="H4356" s="13">
        <f>DATE(YEAR(F4356),MONTH(F4356),1)</f>
        <v>46113</v>
      </c>
      <c r="I4356" s="2">
        <f>G4356-F4356</f>
        <v>3</v>
      </c>
      <c r="J4356" s="2">
        <f>F4356-E4356</f>
        <v>0</v>
      </c>
      <c r="K4356" s="2" t="s">
        <v>2668</v>
      </c>
      <c r="L4356" s="2">
        <v>1</v>
      </c>
      <c r="M4356" s="2">
        <v>2</v>
      </c>
      <c r="N4356" s="2">
        <v>0</v>
      </c>
      <c r="O4356" s="2" t="s">
        <v>2689</v>
      </c>
      <c r="P4356" s="2" t="s">
        <v>2652</v>
      </c>
      <c r="Q4356" s="2" t="s">
        <v>2649</v>
      </c>
      <c r="R4356" s="3">
        <v>3600</v>
      </c>
      <c r="S4356" s="3">
        <f>I4356*L4356*R4356</f>
        <v>10800</v>
      </c>
      <c r="T4356" s="2">
        <f>M4356+N4356</f>
        <v>2</v>
      </c>
    </row>
    <row r="4357" spans="1:20" x14ac:dyDescent="0.2">
      <c r="A4357" s="2" t="s">
        <v>7021</v>
      </c>
      <c r="B4357" s="2" t="s">
        <v>804</v>
      </c>
      <c r="C4357" s="2" t="s">
        <v>19</v>
      </c>
      <c r="D4357" s="2" t="str">
        <f>INDEX(Hotels!$C$2:$C$49,MATCH(C4357,Hotels!$A$2:$A$49,0))</f>
        <v>Goa</v>
      </c>
      <c r="E4357" s="11">
        <v>46135</v>
      </c>
      <c r="F4357" s="11">
        <v>46195</v>
      </c>
      <c r="G4357" s="11">
        <v>46199</v>
      </c>
      <c r="H4357" s="13">
        <f>DATE(YEAR(F4357),MONTH(F4357),1)</f>
        <v>46174</v>
      </c>
      <c r="I4357" s="2">
        <f>G4357-F4357</f>
        <v>4</v>
      </c>
      <c r="J4357" s="2">
        <f>F4357-E4357</f>
        <v>60</v>
      </c>
      <c r="K4357" s="2" t="s">
        <v>2646</v>
      </c>
      <c r="L4357" s="2">
        <v>1</v>
      </c>
      <c r="M4357" s="2">
        <v>3</v>
      </c>
      <c r="N4357" s="2">
        <v>0</v>
      </c>
      <c r="O4357" s="2" t="s">
        <v>2670</v>
      </c>
      <c r="P4357" s="2" t="s">
        <v>2652</v>
      </c>
      <c r="Q4357" s="2" t="s">
        <v>2649</v>
      </c>
      <c r="R4357" s="3">
        <v>8450</v>
      </c>
      <c r="S4357" s="3">
        <f>I4357*L4357*R4357</f>
        <v>33800</v>
      </c>
      <c r="T4357" s="2">
        <f>M4357+N4357</f>
        <v>3</v>
      </c>
    </row>
    <row r="4358" spans="1:20" x14ac:dyDescent="0.2">
      <c r="A4358" s="2" t="s">
        <v>7022</v>
      </c>
      <c r="B4358" s="2" t="s">
        <v>974</v>
      </c>
      <c r="C4358" s="2" t="s">
        <v>29</v>
      </c>
      <c r="D4358" s="2" t="str">
        <f>INDEX(Hotels!$C$2:$C$49,MATCH(C4358,Hotels!$A$2:$A$49,0))</f>
        <v>Jaipur</v>
      </c>
      <c r="E4358" s="11">
        <v>46135</v>
      </c>
      <c r="F4358" s="11">
        <v>46158</v>
      </c>
      <c r="G4358" s="11">
        <v>46160</v>
      </c>
      <c r="H4358" s="13">
        <f>DATE(YEAR(F4358),MONTH(F4358),1)</f>
        <v>46143</v>
      </c>
      <c r="I4358" s="2">
        <f>G4358-F4358</f>
        <v>2</v>
      </c>
      <c r="J4358" s="2">
        <f>F4358-E4358</f>
        <v>23</v>
      </c>
      <c r="K4358" s="2" t="s">
        <v>2646</v>
      </c>
      <c r="L4358" s="2">
        <v>1</v>
      </c>
      <c r="M4358" s="2">
        <v>1</v>
      </c>
      <c r="N4358" s="2">
        <v>0</v>
      </c>
      <c r="O4358" s="2" t="s">
        <v>2732</v>
      </c>
      <c r="P4358" s="2" t="s">
        <v>2662</v>
      </c>
      <c r="Q4358" s="2" t="s">
        <v>2649</v>
      </c>
      <c r="R4358" s="3">
        <v>11500</v>
      </c>
      <c r="S4358" s="3">
        <f>I4358*L4358*R4358</f>
        <v>23000</v>
      </c>
      <c r="T4358" s="2">
        <f>M4358+N4358</f>
        <v>1</v>
      </c>
    </row>
    <row r="4359" spans="1:20" x14ac:dyDescent="0.2">
      <c r="A4359" s="2" t="s">
        <v>7023</v>
      </c>
      <c r="B4359" s="2" t="s">
        <v>1138</v>
      </c>
      <c r="C4359" s="2" t="s">
        <v>89</v>
      </c>
      <c r="D4359" s="2" t="str">
        <f>INDEX(Hotels!$C$2:$C$49,MATCH(C4359,Hotels!$A$2:$A$49,0))</f>
        <v>Kochi</v>
      </c>
      <c r="E4359" s="11">
        <v>46135</v>
      </c>
      <c r="F4359" s="11">
        <v>46152</v>
      </c>
      <c r="G4359" s="11">
        <v>46155</v>
      </c>
      <c r="H4359" s="13">
        <f>DATE(YEAR(F4359),MONTH(F4359),1)</f>
        <v>46143</v>
      </c>
      <c r="I4359" s="2">
        <f>G4359-F4359</f>
        <v>3</v>
      </c>
      <c r="J4359" s="2">
        <f>F4359-E4359</f>
        <v>17</v>
      </c>
      <c r="K4359" s="2" t="s">
        <v>2668</v>
      </c>
      <c r="L4359" s="2">
        <v>1</v>
      </c>
      <c r="M4359" s="2">
        <v>1</v>
      </c>
      <c r="N4359" s="2">
        <v>0</v>
      </c>
      <c r="O4359" s="2" t="s">
        <v>2732</v>
      </c>
      <c r="P4359" s="2" t="s">
        <v>2662</v>
      </c>
      <c r="Q4359" s="2" t="s">
        <v>2649</v>
      </c>
      <c r="R4359" s="3">
        <v>5400</v>
      </c>
      <c r="S4359" s="3">
        <f>I4359*L4359*R4359</f>
        <v>16200</v>
      </c>
      <c r="T4359" s="2">
        <f>M4359+N4359</f>
        <v>1</v>
      </c>
    </row>
    <row r="4360" spans="1:20" x14ac:dyDescent="0.2">
      <c r="A4360" s="2" t="s">
        <v>7024</v>
      </c>
      <c r="B4360" s="2" t="s">
        <v>1507</v>
      </c>
      <c r="C4360" s="2" t="s">
        <v>81</v>
      </c>
      <c r="D4360" s="2" t="str">
        <f>INDEX(Hotels!$C$2:$C$49,MATCH(C4360,Hotels!$A$2:$A$49,0))</f>
        <v>Bengaluru</v>
      </c>
      <c r="E4360" s="11">
        <v>46135</v>
      </c>
      <c r="F4360" s="11">
        <v>46157</v>
      </c>
      <c r="G4360" s="11">
        <v>46159</v>
      </c>
      <c r="H4360" s="13">
        <f>DATE(YEAR(F4360),MONTH(F4360),1)</f>
        <v>46143</v>
      </c>
      <c r="I4360" s="2">
        <f>G4360-F4360</f>
        <v>2</v>
      </c>
      <c r="J4360" s="2">
        <f>F4360-E4360</f>
        <v>22</v>
      </c>
      <c r="K4360" s="2" t="s">
        <v>2646</v>
      </c>
      <c r="L4360" s="2">
        <v>1</v>
      </c>
      <c r="M4360" s="2">
        <v>1</v>
      </c>
      <c r="N4360" s="2">
        <v>0</v>
      </c>
      <c r="O4360" s="2" t="s">
        <v>2689</v>
      </c>
      <c r="P4360" s="2" t="s">
        <v>2662</v>
      </c>
      <c r="Q4360" s="2" t="s">
        <v>2649</v>
      </c>
      <c r="R4360" s="3">
        <v>24500</v>
      </c>
      <c r="S4360" s="3">
        <f>I4360*L4360*R4360</f>
        <v>49000</v>
      </c>
      <c r="T4360" s="2">
        <f>M4360+N4360</f>
        <v>1</v>
      </c>
    </row>
    <row r="4361" spans="1:20" x14ac:dyDescent="0.2">
      <c r="A4361" s="2" t="s">
        <v>7025</v>
      </c>
      <c r="B4361" s="2" t="s">
        <v>1619</v>
      </c>
      <c r="C4361" s="2" t="s">
        <v>97</v>
      </c>
      <c r="D4361" s="2" t="str">
        <f>INDEX(Hotels!$C$2:$C$49,MATCH(C4361,Hotels!$A$2:$A$49,0))</f>
        <v>Shimla</v>
      </c>
      <c r="E4361" s="11">
        <v>46135</v>
      </c>
      <c r="F4361" s="11">
        <v>46143</v>
      </c>
      <c r="G4361" s="11">
        <v>46146</v>
      </c>
      <c r="H4361" s="13">
        <f>DATE(YEAR(F4361),MONTH(F4361),1)</f>
        <v>46143</v>
      </c>
      <c r="I4361" s="2">
        <f>G4361-F4361</f>
        <v>3</v>
      </c>
      <c r="J4361" s="2">
        <f>F4361-E4361</f>
        <v>8</v>
      </c>
      <c r="K4361" s="2" t="s">
        <v>2655</v>
      </c>
      <c r="L4361" s="2">
        <v>1</v>
      </c>
      <c r="M4361" s="2">
        <v>1</v>
      </c>
      <c r="N4361" s="2">
        <v>0</v>
      </c>
      <c r="O4361" s="2" t="s">
        <v>2732</v>
      </c>
      <c r="P4361" s="2" t="s">
        <v>2648</v>
      </c>
      <c r="Q4361" s="2" t="s">
        <v>2649</v>
      </c>
      <c r="R4361" s="3">
        <v>14350</v>
      </c>
      <c r="S4361" s="3">
        <f>I4361*L4361*R4361</f>
        <v>43050</v>
      </c>
      <c r="T4361" s="2">
        <f>M4361+N4361</f>
        <v>1</v>
      </c>
    </row>
    <row r="4362" spans="1:20" x14ac:dyDescent="0.2">
      <c r="A4362" s="2" t="s">
        <v>7026</v>
      </c>
      <c r="B4362" s="2" t="s">
        <v>2091</v>
      </c>
      <c r="C4362" s="2" t="s">
        <v>29</v>
      </c>
      <c r="D4362" s="2" t="str">
        <f>INDEX(Hotels!$C$2:$C$49,MATCH(C4362,Hotels!$A$2:$A$49,0))</f>
        <v>Jaipur</v>
      </c>
      <c r="E4362" s="11">
        <v>46135</v>
      </c>
      <c r="F4362" s="11">
        <v>46149</v>
      </c>
      <c r="G4362" s="11">
        <v>46154</v>
      </c>
      <c r="H4362" s="13">
        <f>DATE(YEAR(F4362),MONTH(F4362),1)</f>
        <v>46143</v>
      </c>
      <c r="I4362" s="2">
        <f>G4362-F4362</f>
        <v>5</v>
      </c>
      <c r="J4362" s="2">
        <f>F4362-E4362</f>
        <v>14</v>
      </c>
      <c r="K4362" s="2" t="s">
        <v>2655</v>
      </c>
      <c r="L4362" s="2">
        <v>1</v>
      </c>
      <c r="M4362" s="2">
        <v>2</v>
      </c>
      <c r="N4362" s="2">
        <v>0</v>
      </c>
      <c r="O4362" s="2" t="s">
        <v>2683</v>
      </c>
      <c r="P4362" s="2" t="s">
        <v>2652</v>
      </c>
      <c r="Q4362" s="2" t="s">
        <v>2649</v>
      </c>
      <c r="R4362" s="3">
        <v>7950</v>
      </c>
      <c r="S4362" s="3">
        <f>I4362*L4362*R4362</f>
        <v>39750</v>
      </c>
      <c r="T4362" s="2">
        <f>M4362+N4362</f>
        <v>2</v>
      </c>
    </row>
    <row r="4363" spans="1:20" x14ac:dyDescent="0.2">
      <c r="A4363" s="2" t="s">
        <v>7027</v>
      </c>
      <c r="B4363" s="2" t="s">
        <v>2293</v>
      </c>
      <c r="C4363" s="2" t="s">
        <v>49</v>
      </c>
      <c r="D4363" s="2" t="str">
        <f>INDEX(Hotels!$C$2:$C$49,MATCH(C4363,Hotels!$A$2:$A$49,0))</f>
        <v>Agra</v>
      </c>
      <c r="E4363" s="11">
        <v>46135</v>
      </c>
      <c r="F4363" s="11">
        <v>46206</v>
      </c>
      <c r="G4363" s="11">
        <v>46208</v>
      </c>
      <c r="H4363" s="13">
        <f>DATE(YEAR(F4363),MONTH(F4363),1)</f>
        <v>46204</v>
      </c>
      <c r="I4363" s="2">
        <f>G4363-F4363</f>
        <v>2</v>
      </c>
      <c r="J4363" s="2">
        <f>F4363-E4363</f>
        <v>71</v>
      </c>
      <c r="K4363" s="2" t="s">
        <v>2668</v>
      </c>
      <c r="L4363" s="2">
        <v>1</v>
      </c>
      <c r="M4363" s="2">
        <v>2</v>
      </c>
      <c r="N4363" s="2">
        <v>0</v>
      </c>
      <c r="O4363" s="2" t="s">
        <v>2661</v>
      </c>
      <c r="P4363" s="2" t="s">
        <v>2672</v>
      </c>
      <c r="Q4363" s="2" t="s">
        <v>2649</v>
      </c>
      <c r="R4363" s="3">
        <v>2150</v>
      </c>
      <c r="S4363" s="3">
        <f>I4363*L4363*R4363</f>
        <v>4300</v>
      </c>
      <c r="T4363" s="2">
        <f>M4363+N4363</f>
        <v>2</v>
      </c>
    </row>
    <row r="4364" spans="1:20" x14ac:dyDescent="0.2">
      <c r="A4364" s="2" t="s">
        <v>7028</v>
      </c>
      <c r="B4364" s="2" t="s">
        <v>2368</v>
      </c>
      <c r="C4364" s="2" t="s">
        <v>69</v>
      </c>
      <c r="D4364" s="2" t="str">
        <f>INDEX(Hotels!$C$2:$C$49,MATCH(C4364,Hotels!$A$2:$A$49,0))</f>
        <v>New Delhi</v>
      </c>
      <c r="E4364" s="11">
        <v>46135</v>
      </c>
      <c r="F4364" s="11">
        <v>46164</v>
      </c>
      <c r="G4364" s="11">
        <v>46167</v>
      </c>
      <c r="H4364" s="13">
        <f>DATE(YEAR(F4364),MONTH(F4364),1)</f>
        <v>46143</v>
      </c>
      <c r="I4364" s="2">
        <f>G4364-F4364</f>
        <v>3</v>
      </c>
      <c r="J4364" s="2">
        <f>F4364-E4364</f>
        <v>29</v>
      </c>
      <c r="K4364" s="2" t="s">
        <v>2668</v>
      </c>
      <c r="L4364" s="2">
        <v>1</v>
      </c>
      <c r="M4364" s="2">
        <v>2</v>
      </c>
      <c r="N4364" s="2">
        <v>0</v>
      </c>
      <c r="O4364" s="2" t="s">
        <v>2689</v>
      </c>
      <c r="P4364" s="2" t="s">
        <v>2652</v>
      </c>
      <c r="Q4364" s="2" t="s">
        <v>2649</v>
      </c>
      <c r="R4364" s="3">
        <v>13700</v>
      </c>
      <c r="S4364" s="3">
        <f>I4364*L4364*R4364</f>
        <v>41100</v>
      </c>
      <c r="T4364" s="2">
        <f>M4364+N4364</f>
        <v>2</v>
      </c>
    </row>
    <row r="4365" spans="1:20" x14ac:dyDescent="0.2">
      <c r="A4365" s="2" t="s">
        <v>7029</v>
      </c>
      <c r="B4365" s="2" t="s">
        <v>577</v>
      </c>
      <c r="C4365" s="2" t="s">
        <v>127</v>
      </c>
      <c r="D4365" s="2" t="str">
        <f>INDEX(Hotels!$C$2:$C$49,MATCH(C4365,Hotels!$A$2:$A$49,0))</f>
        <v>Varanasi</v>
      </c>
      <c r="E4365" s="11">
        <v>46136</v>
      </c>
      <c r="F4365" s="11">
        <v>46144</v>
      </c>
      <c r="G4365" s="11">
        <v>46147</v>
      </c>
      <c r="H4365" s="13">
        <f>DATE(YEAR(F4365),MONTH(F4365),1)</f>
        <v>46143</v>
      </c>
      <c r="I4365" s="2">
        <f>G4365-F4365</f>
        <v>3</v>
      </c>
      <c r="J4365" s="2">
        <f>F4365-E4365</f>
        <v>8</v>
      </c>
      <c r="K4365" s="2" t="s">
        <v>2668</v>
      </c>
      <c r="L4365" s="2">
        <v>1</v>
      </c>
      <c r="M4365" s="2">
        <v>1</v>
      </c>
      <c r="N4365" s="2">
        <v>0</v>
      </c>
      <c r="O4365" s="2" t="s">
        <v>2647</v>
      </c>
      <c r="P4365" s="2" t="s">
        <v>2672</v>
      </c>
      <c r="Q4365" s="2" t="s">
        <v>2649</v>
      </c>
      <c r="R4365" s="3">
        <v>4250</v>
      </c>
      <c r="S4365" s="3">
        <f>I4365*L4365*R4365</f>
        <v>12750</v>
      </c>
      <c r="T4365" s="2">
        <f>M4365+N4365</f>
        <v>1</v>
      </c>
    </row>
    <row r="4366" spans="1:20" x14ac:dyDescent="0.2">
      <c r="A4366" s="2" t="s">
        <v>7030</v>
      </c>
      <c r="B4366" s="2" t="s">
        <v>815</v>
      </c>
      <c r="C4366" s="2" t="s">
        <v>19</v>
      </c>
      <c r="D4366" s="2" t="str">
        <f>INDEX(Hotels!$C$2:$C$49,MATCH(C4366,Hotels!$A$2:$A$49,0))</f>
        <v>Goa</v>
      </c>
      <c r="E4366" s="11">
        <v>46136</v>
      </c>
      <c r="F4366" s="11">
        <v>46141</v>
      </c>
      <c r="G4366" s="11">
        <v>46143</v>
      </c>
      <c r="H4366" s="13">
        <f>DATE(YEAR(F4366),MONTH(F4366),1)</f>
        <v>46113</v>
      </c>
      <c r="I4366" s="2">
        <f>G4366-F4366</f>
        <v>2</v>
      </c>
      <c r="J4366" s="2">
        <f>F4366-E4366</f>
        <v>5</v>
      </c>
      <c r="K4366" s="2" t="s">
        <v>2655</v>
      </c>
      <c r="L4366" s="2">
        <v>1</v>
      </c>
      <c r="M4366" s="2">
        <v>1</v>
      </c>
      <c r="N4366" s="2">
        <v>0</v>
      </c>
      <c r="O4366" s="2" t="s">
        <v>2647</v>
      </c>
      <c r="P4366" s="2" t="s">
        <v>2656</v>
      </c>
      <c r="Q4366" s="2" t="s">
        <v>2649</v>
      </c>
      <c r="R4366" s="3">
        <v>7700</v>
      </c>
      <c r="S4366" s="3">
        <f>I4366*L4366*R4366</f>
        <v>15400</v>
      </c>
      <c r="T4366" s="2">
        <f>M4366+N4366</f>
        <v>1</v>
      </c>
    </row>
    <row r="4367" spans="1:20" x14ac:dyDescent="0.2">
      <c r="A4367" s="2" t="s">
        <v>7031</v>
      </c>
      <c r="B4367" s="2" t="s">
        <v>1057</v>
      </c>
      <c r="C4367" s="2" t="s">
        <v>101</v>
      </c>
      <c r="D4367" s="2" t="str">
        <f>INDEX(Hotels!$C$2:$C$49,MATCH(C4367,Hotels!$A$2:$A$49,0))</f>
        <v>Shimla</v>
      </c>
      <c r="E4367" s="11">
        <v>46136</v>
      </c>
      <c r="F4367" s="11">
        <v>46201</v>
      </c>
      <c r="G4367" s="11">
        <v>46205</v>
      </c>
      <c r="H4367" s="13">
        <f>DATE(YEAR(F4367),MONTH(F4367),1)</f>
        <v>46174</v>
      </c>
      <c r="I4367" s="2">
        <f>G4367-F4367</f>
        <v>4</v>
      </c>
      <c r="J4367" s="2">
        <f>F4367-E4367</f>
        <v>65</v>
      </c>
      <c r="K4367" s="2" t="s">
        <v>2668</v>
      </c>
      <c r="L4367" s="2">
        <v>2</v>
      </c>
      <c r="M4367" s="2">
        <v>4</v>
      </c>
      <c r="N4367" s="2">
        <v>0</v>
      </c>
      <c r="O4367" s="2" t="s">
        <v>2683</v>
      </c>
      <c r="P4367" s="2" t="s">
        <v>2652</v>
      </c>
      <c r="Q4367" s="2" t="s">
        <v>2653</v>
      </c>
      <c r="R4367" s="3">
        <v>6750</v>
      </c>
      <c r="S4367" s="3">
        <f>I4367*L4367*R4367</f>
        <v>54000</v>
      </c>
      <c r="T4367" s="2">
        <f>M4367+N4367</f>
        <v>4</v>
      </c>
    </row>
    <row r="4368" spans="1:20" x14ac:dyDescent="0.2">
      <c r="A4368" s="2" t="s">
        <v>7032</v>
      </c>
      <c r="B4368" s="2" t="s">
        <v>1137</v>
      </c>
      <c r="C4368" s="2" t="s">
        <v>97</v>
      </c>
      <c r="D4368" s="2" t="str">
        <f>INDEX(Hotels!$C$2:$C$49,MATCH(C4368,Hotels!$A$2:$A$49,0))</f>
        <v>Shimla</v>
      </c>
      <c r="E4368" s="11">
        <v>46136</v>
      </c>
      <c r="F4368" s="11">
        <v>46161</v>
      </c>
      <c r="G4368" s="11">
        <v>46165</v>
      </c>
      <c r="H4368" s="13">
        <f>DATE(YEAR(F4368),MONTH(F4368),1)</f>
        <v>46143</v>
      </c>
      <c r="I4368" s="2">
        <f>G4368-F4368</f>
        <v>4</v>
      </c>
      <c r="J4368" s="2">
        <f>F4368-E4368</f>
        <v>25</v>
      </c>
      <c r="K4368" s="2" t="s">
        <v>2655</v>
      </c>
      <c r="L4368" s="2">
        <v>1</v>
      </c>
      <c r="M4368" s="2">
        <v>2</v>
      </c>
      <c r="N4368" s="2">
        <v>0</v>
      </c>
      <c r="O4368" s="2" t="s">
        <v>2651</v>
      </c>
      <c r="P4368" s="2" t="s">
        <v>2652</v>
      </c>
      <c r="Q4368" s="2" t="s">
        <v>2653</v>
      </c>
      <c r="R4368" s="3">
        <v>14150</v>
      </c>
      <c r="S4368" s="3">
        <f>I4368*L4368*R4368</f>
        <v>56600</v>
      </c>
      <c r="T4368" s="2">
        <f>M4368+N4368</f>
        <v>2</v>
      </c>
    </row>
    <row r="4369" spans="1:20" x14ac:dyDescent="0.2">
      <c r="A4369" s="2" t="s">
        <v>7033</v>
      </c>
      <c r="B4369" s="2" t="s">
        <v>1801</v>
      </c>
      <c r="C4369" s="2" t="s">
        <v>53</v>
      </c>
      <c r="D4369" s="2" t="str">
        <f>INDEX(Hotels!$C$2:$C$49,MATCH(C4369,Hotels!$A$2:$A$49,0))</f>
        <v>Mumbai</v>
      </c>
      <c r="E4369" s="11">
        <v>46136</v>
      </c>
      <c r="F4369" s="11">
        <v>46137</v>
      </c>
      <c r="G4369" s="11">
        <v>46138</v>
      </c>
      <c r="H4369" s="13">
        <f>DATE(YEAR(F4369),MONTH(F4369),1)</f>
        <v>46113</v>
      </c>
      <c r="I4369" s="2">
        <f>G4369-F4369</f>
        <v>1</v>
      </c>
      <c r="J4369" s="2">
        <f>F4369-E4369</f>
        <v>1</v>
      </c>
      <c r="K4369" s="2" t="s">
        <v>2655</v>
      </c>
      <c r="L4369" s="2">
        <v>1</v>
      </c>
      <c r="M4369" s="2">
        <v>1</v>
      </c>
      <c r="N4369" s="2">
        <v>0</v>
      </c>
      <c r="O4369" s="2" t="s">
        <v>2670</v>
      </c>
      <c r="P4369" s="2" t="s">
        <v>2652</v>
      </c>
      <c r="Q4369" s="2" t="s">
        <v>2649</v>
      </c>
      <c r="R4369" s="3">
        <v>10050</v>
      </c>
      <c r="S4369" s="3">
        <f>I4369*L4369*R4369</f>
        <v>10050</v>
      </c>
      <c r="T4369" s="2">
        <f>M4369+N4369</f>
        <v>1</v>
      </c>
    </row>
    <row r="4370" spans="1:20" x14ac:dyDescent="0.2">
      <c r="A4370" s="2" t="s">
        <v>7034</v>
      </c>
      <c r="B4370" s="2" t="s">
        <v>2287</v>
      </c>
      <c r="C4370" s="2" t="s">
        <v>91</v>
      </c>
      <c r="D4370" s="2" t="str">
        <f>INDEX(Hotels!$C$2:$C$49,MATCH(C4370,Hotels!$A$2:$A$49,0))</f>
        <v>Kochi</v>
      </c>
      <c r="E4370" s="11">
        <v>46136</v>
      </c>
      <c r="F4370" s="11">
        <v>46155</v>
      </c>
      <c r="G4370" s="11">
        <v>46158</v>
      </c>
      <c r="H4370" s="13">
        <f>DATE(YEAR(F4370),MONTH(F4370),1)</f>
        <v>46143</v>
      </c>
      <c r="I4370" s="2">
        <f>G4370-F4370</f>
        <v>3</v>
      </c>
      <c r="J4370" s="2">
        <f>F4370-E4370</f>
        <v>19</v>
      </c>
      <c r="K4370" s="2" t="s">
        <v>2646</v>
      </c>
      <c r="L4370" s="2">
        <v>1</v>
      </c>
      <c r="M4370" s="2">
        <v>2</v>
      </c>
      <c r="N4370" s="2">
        <v>0</v>
      </c>
      <c r="O4370" s="2" t="s">
        <v>2689</v>
      </c>
      <c r="P4370" s="2" t="s">
        <v>2648</v>
      </c>
      <c r="Q4370" s="2" t="s">
        <v>2649</v>
      </c>
      <c r="R4370" s="3">
        <v>5600</v>
      </c>
      <c r="S4370" s="3">
        <f>I4370*L4370*R4370</f>
        <v>16800</v>
      </c>
      <c r="T4370" s="2">
        <f>M4370+N4370</f>
        <v>2</v>
      </c>
    </row>
    <row r="4371" spans="1:20" x14ac:dyDescent="0.2">
      <c r="A4371" s="2" t="s">
        <v>7035</v>
      </c>
      <c r="B4371" s="2" t="s">
        <v>2442</v>
      </c>
      <c r="C4371" s="2" t="s">
        <v>129</v>
      </c>
      <c r="D4371" s="2" t="str">
        <f>INDEX(Hotels!$C$2:$C$49,MATCH(C4371,Hotels!$A$2:$A$49,0))</f>
        <v>Varanasi</v>
      </c>
      <c r="E4371" s="11">
        <v>46136</v>
      </c>
      <c r="F4371" s="11">
        <v>46146</v>
      </c>
      <c r="G4371" s="11">
        <v>46149</v>
      </c>
      <c r="H4371" s="13">
        <f>DATE(YEAR(F4371),MONTH(F4371),1)</f>
        <v>46143</v>
      </c>
      <c r="I4371" s="2">
        <f>G4371-F4371</f>
        <v>3</v>
      </c>
      <c r="J4371" s="2">
        <f>F4371-E4371</f>
        <v>10</v>
      </c>
      <c r="K4371" s="2" t="s">
        <v>2646</v>
      </c>
      <c r="L4371" s="2">
        <v>1</v>
      </c>
      <c r="M4371" s="2">
        <v>1</v>
      </c>
      <c r="N4371" s="2">
        <v>0</v>
      </c>
      <c r="O4371" s="2" t="s">
        <v>2647</v>
      </c>
      <c r="P4371" s="2" t="s">
        <v>2652</v>
      </c>
      <c r="Q4371" s="2" t="s">
        <v>2649</v>
      </c>
      <c r="R4371" s="3">
        <v>7250</v>
      </c>
      <c r="S4371" s="3">
        <f>I4371*L4371*R4371</f>
        <v>21750</v>
      </c>
      <c r="T4371" s="2">
        <f>M4371+N4371</f>
        <v>1</v>
      </c>
    </row>
    <row r="4372" spans="1:20" x14ac:dyDescent="0.2">
      <c r="A4372" s="2" t="s">
        <v>7036</v>
      </c>
      <c r="B4372" s="2" t="s">
        <v>2563</v>
      </c>
      <c r="C4372" s="2" t="s">
        <v>73</v>
      </c>
      <c r="D4372" s="2" t="str">
        <f>INDEX(Hotels!$C$2:$C$49,MATCH(C4372,Hotels!$A$2:$A$49,0))</f>
        <v>Bengaluru</v>
      </c>
      <c r="E4372" s="11">
        <v>46136</v>
      </c>
      <c r="F4372" s="11">
        <v>46146</v>
      </c>
      <c r="G4372" s="11">
        <v>46148</v>
      </c>
      <c r="H4372" s="13">
        <f>DATE(YEAR(F4372),MONTH(F4372),1)</f>
        <v>46143</v>
      </c>
      <c r="I4372" s="2">
        <f>G4372-F4372</f>
        <v>2</v>
      </c>
      <c r="J4372" s="2">
        <f>F4372-E4372</f>
        <v>10</v>
      </c>
      <c r="K4372" s="2" t="s">
        <v>2655</v>
      </c>
      <c r="L4372" s="2">
        <v>1</v>
      </c>
      <c r="M4372" s="2">
        <v>2</v>
      </c>
      <c r="N4372" s="2">
        <v>0</v>
      </c>
      <c r="O4372" s="2" t="s">
        <v>2689</v>
      </c>
      <c r="P4372" s="2" t="s">
        <v>2648</v>
      </c>
      <c r="Q4372" s="2" t="s">
        <v>2649</v>
      </c>
      <c r="R4372" s="3">
        <v>8450</v>
      </c>
      <c r="S4372" s="3">
        <f>I4372*L4372*R4372</f>
        <v>16900</v>
      </c>
      <c r="T4372" s="2">
        <f>M4372+N4372</f>
        <v>2</v>
      </c>
    </row>
    <row r="4373" spans="1:20" x14ac:dyDescent="0.2">
      <c r="A4373" s="2" t="s">
        <v>7037</v>
      </c>
      <c r="B4373" s="2" t="s">
        <v>1225</v>
      </c>
      <c r="C4373" s="2" t="s">
        <v>91</v>
      </c>
      <c r="D4373" s="2" t="str">
        <f>INDEX(Hotels!$C$2:$C$49,MATCH(C4373,Hotels!$A$2:$A$49,0))</f>
        <v>Kochi</v>
      </c>
      <c r="E4373" s="11">
        <v>46137</v>
      </c>
      <c r="F4373" s="11">
        <v>46139</v>
      </c>
      <c r="G4373" s="11">
        <v>46142</v>
      </c>
      <c r="H4373" s="13">
        <f>DATE(YEAR(F4373),MONTH(F4373),1)</f>
        <v>46113</v>
      </c>
      <c r="I4373" s="2">
        <f>G4373-F4373</f>
        <v>3</v>
      </c>
      <c r="J4373" s="2">
        <f>F4373-E4373</f>
        <v>2</v>
      </c>
      <c r="K4373" s="2" t="s">
        <v>2668</v>
      </c>
      <c r="L4373" s="2">
        <v>1</v>
      </c>
      <c r="M4373" s="2">
        <v>2</v>
      </c>
      <c r="N4373" s="2">
        <v>0</v>
      </c>
      <c r="O4373" s="2" t="s">
        <v>2670</v>
      </c>
      <c r="P4373" s="2" t="s">
        <v>2672</v>
      </c>
      <c r="Q4373" s="2" t="s">
        <v>2649</v>
      </c>
      <c r="R4373" s="3">
        <v>3000</v>
      </c>
      <c r="S4373" s="3">
        <f>I4373*L4373*R4373</f>
        <v>9000</v>
      </c>
      <c r="T4373" s="2">
        <f>M4373+N4373</f>
        <v>2</v>
      </c>
    </row>
    <row r="4374" spans="1:20" x14ac:dyDescent="0.2">
      <c r="A4374" s="2" t="s">
        <v>7038</v>
      </c>
      <c r="B4374" s="2" t="s">
        <v>1332</v>
      </c>
      <c r="C4374" s="2" t="s">
        <v>53</v>
      </c>
      <c r="D4374" s="2" t="str">
        <f>INDEX(Hotels!$C$2:$C$49,MATCH(C4374,Hotels!$A$2:$A$49,0))</f>
        <v>Mumbai</v>
      </c>
      <c r="E4374" s="11">
        <v>46137</v>
      </c>
      <c r="F4374" s="11">
        <v>46160</v>
      </c>
      <c r="G4374" s="11">
        <v>46166</v>
      </c>
      <c r="H4374" s="13">
        <f>DATE(YEAR(F4374),MONTH(F4374),1)</f>
        <v>46143</v>
      </c>
      <c r="I4374" s="2">
        <f>G4374-F4374</f>
        <v>6</v>
      </c>
      <c r="J4374" s="2">
        <f>F4374-E4374</f>
        <v>23</v>
      </c>
      <c r="K4374" s="2" t="s">
        <v>2646</v>
      </c>
      <c r="L4374" s="2">
        <v>1</v>
      </c>
      <c r="M4374" s="2">
        <v>2</v>
      </c>
      <c r="N4374" s="2">
        <v>2</v>
      </c>
      <c r="O4374" s="2" t="s">
        <v>2670</v>
      </c>
      <c r="P4374" s="2" t="s">
        <v>2656</v>
      </c>
      <c r="Q4374" s="2" t="s">
        <v>2649</v>
      </c>
      <c r="R4374" s="3">
        <v>15300</v>
      </c>
      <c r="S4374" s="3">
        <f>I4374*L4374*R4374</f>
        <v>91800</v>
      </c>
      <c r="T4374" s="2">
        <f>M4374+N4374</f>
        <v>4</v>
      </c>
    </row>
    <row r="4375" spans="1:20" x14ac:dyDescent="0.2">
      <c r="A4375" s="2" t="s">
        <v>7039</v>
      </c>
      <c r="B4375" s="2" t="s">
        <v>1921</v>
      </c>
      <c r="C4375" s="2" t="s">
        <v>93</v>
      </c>
      <c r="D4375" s="2" t="str">
        <f>INDEX(Hotels!$C$2:$C$49,MATCH(C4375,Hotels!$A$2:$A$49,0))</f>
        <v>Shimla</v>
      </c>
      <c r="E4375" s="11">
        <v>46137</v>
      </c>
      <c r="F4375" s="11">
        <v>46170</v>
      </c>
      <c r="G4375" s="11">
        <v>46172</v>
      </c>
      <c r="H4375" s="13">
        <f>DATE(YEAR(F4375),MONTH(F4375),1)</f>
        <v>46143</v>
      </c>
      <c r="I4375" s="2">
        <f>G4375-F4375</f>
        <v>2</v>
      </c>
      <c r="J4375" s="2">
        <f>F4375-E4375</f>
        <v>33</v>
      </c>
      <c r="K4375" s="2" t="s">
        <v>2666</v>
      </c>
      <c r="L4375" s="2">
        <v>1</v>
      </c>
      <c r="M4375" s="2">
        <v>2</v>
      </c>
      <c r="N4375" s="2">
        <v>0</v>
      </c>
      <c r="O4375" s="2" t="s">
        <v>2647</v>
      </c>
      <c r="P4375" s="2" t="s">
        <v>2652</v>
      </c>
      <c r="Q4375" s="2" t="s">
        <v>2649</v>
      </c>
      <c r="R4375" s="3">
        <v>15700</v>
      </c>
      <c r="S4375" s="3">
        <f>I4375*L4375*R4375</f>
        <v>31400</v>
      </c>
      <c r="T4375" s="2">
        <f>M4375+N4375</f>
        <v>2</v>
      </c>
    </row>
    <row r="4376" spans="1:20" x14ac:dyDescent="0.2">
      <c r="A4376" s="2" t="s">
        <v>7040</v>
      </c>
      <c r="B4376" s="2" t="s">
        <v>2085</v>
      </c>
      <c r="C4376" s="2" t="s">
        <v>99</v>
      </c>
      <c r="D4376" s="2" t="str">
        <f>INDEX(Hotels!$C$2:$C$49,MATCH(C4376,Hotels!$A$2:$A$49,0))</f>
        <v>Shimla</v>
      </c>
      <c r="E4376" s="11">
        <v>46137</v>
      </c>
      <c r="F4376" s="11">
        <v>46165</v>
      </c>
      <c r="G4376" s="11">
        <v>46169</v>
      </c>
      <c r="H4376" s="13">
        <f>DATE(YEAR(F4376),MONTH(F4376),1)</f>
        <v>46143</v>
      </c>
      <c r="I4376" s="2">
        <f>G4376-F4376</f>
        <v>4</v>
      </c>
      <c r="J4376" s="2">
        <f>F4376-E4376</f>
        <v>28</v>
      </c>
      <c r="K4376" s="2" t="s">
        <v>2668</v>
      </c>
      <c r="L4376" s="2">
        <v>1</v>
      </c>
      <c r="M4376" s="2">
        <v>2</v>
      </c>
      <c r="N4376" s="2">
        <v>0</v>
      </c>
      <c r="O4376" s="2" t="s">
        <v>2670</v>
      </c>
      <c r="P4376" s="2" t="s">
        <v>2672</v>
      </c>
      <c r="Q4376" s="2" t="s">
        <v>2664</v>
      </c>
      <c r="R4376" s="3">
        <v>3200</v>
      </c>
      <c r="S4376" s="3">
        <f>I4376*L4376*R4376</f>
        <v>12800</v>
      </c>
      <c r="T4376" s="2">
        <f>M4376+N4376</f>
        <v>2</v>
      </c>
    </row>
    <row r="4377" spans="1:20" x14ac:dyDescent="0.2">
      <c r="A4377" s="2" t="s">
        <v>7041</v>
      </c>
      <c r="B4377" s="2" t="s">
        <v>2450</v>
      </c>
      <c r="C4377" s="2" t="s">
        <v>83</v>
      </c>
      <c r="D4377" s="2" t="str">
        <f>INDEX(Hotels!$C$2:$C$49,MATCH(C4377,Hotels!$A$2:$A$49,0))</f>
        <v>Kochi</v>
      </c>
      <c r="E4377" s="11">
        <v>46137</v>
      </c>
      <c r="F4377" s="11">
        <v>46137</v>
      </c>
      <c r="G4377" s="11">
        <v>46139</v>
      </c>
      <c r="H4377" s="13">
        <f>DATE(YEAR(F4377),MONTH(F4377),1)</f>
        <v>46113</v>
      </c>
      <c r="I4377" s="2">
        <f>G4377-F4377</f>
        <v>2</v>
      </c>
      <c r="J4377" s="2">
        <f>F4377-E4377</f>
        <v>0</v>
      </c>
      <c r="K4377" s="2" t="s">
        <v>2655</v>
      </c>
      <c r="L4377" s="2">
        <v>1</v>
      </c>
      <c r="M4377" s="2">
        <v>2</v>
      </c>
      <c r="N4377" s="2">
        <v>0</v>
      </c>
      <c r="O4377" s="2" t="s">
        <v>2689</v>
      </c>
      <c r="P4377" s="2" t="s">
        <v>2656</v>
      </c>
      <c r="Q4377" s="2" t="s">
        <v>2649</v>
      </c>
      <c r="R4377" s="3">
        <v>12500</v>
      </c>
      <c r="S4377" s="3">
        <f>I4377*L4377*R4377</f>
        <v>25000</v>
      </c>
      <c r="T4377" s="2">
        <f>M4377+N4377</f>
        <v>2</v>
      </c>
    </row>
    <row r="4378" spans="1:20" x14ac:dyDescent="0.2">
      <c r="A4378" s="2" t="s">
        <v>7042</v>
      </c>
      <c r="B4378" s="2" t="s">
        <v>2487</v>
      </c>
      <c r="C4378" s="2" t="s">
        <v>43</v>
      </c>
      <c r="D4378" s="2" t="str">
        <f>INDEX(Hotels!$C$2:$C$49,MATCH(C4378,Hotels!$A$2:$A$49,0))</f>
        <v>Agra</v>
      </c>
      <c r="E4378" s="11">
        <v>46137</v>
      </c>
      <c r="F4378" s="11">
        <v>46157</v>
      </c>
      <c r="G4378" s="11">
        <v>46161</v>
      </c>
      <c r="H4378" s="13">
        <f>DATE(YEAR(F4378),MONTH(F4378),1)</f>
        <v>46143</v>
      </c>
      <c r="I4378" s="2">
        <f>G4378-F4378</f>
        <v>4</v>
      </c>
      <c r="J4378" s="2">
        <f>F4378-E4378</f>
        <v>20</v>
      </c>
      <c r="K4378" s="2" t="s">
        <v>2655</v>
      </c>
      <c r="L4378" s="2">
        <v>1</v>
      </c>
      <c r="M4378" s="2">
        <v>2</v>
      </c>
      <c r="N4378" s="2">
        <v>3</v>
      </c>
      <c r="O4378" s="2" t="s">
        <v>2689</v>
      </c>
      <c r="P4378" s="2" t="s">
        <v>2648</v>
      </c>
      <c r="Q4378" s="2" t="s">
        <v>2649</v>
      </c>
      <c r="R4378" s="3">
        <v>5500</v>
      </c>
      <c r="S4378" s="3">
        <f>I4378*L4378*R4378</f>
        <v>22000</v>
      </c>
      <c r="T4378" s="2">
        <f>M4378+N4378</f>
        <v>5</v>
      </c>
    </row>
    <row r="4379" spans="1:20" x14ac:dyDescent="0.2">
      <c r="A4379" s="2" t="s">
        <v>7043</v>
      </c>
      <c r="B4379" s="2" t="s">
        <v>512</v>
      </c>
      <c r="C4379" s="2" t="s">
        <v>57</v>
      </c>
      <c r="D4379" s="2" t="str">
        <f>INDEX(Hotels!$C$2:$C$49,MATCH(C4379,Hotels!$A$2:$A$49,0))</f>
        <v>Mumbai</v>
      </c>
      <c r="E4379" s="11">
        <v>46138</v>
      </c>
      <c r="F4379" s="11">
        <v>46228</v>
      </c>
      <c r="G4379" s="11">
        <v>46231</v>
      </c>
      <c r="H4379" s="13">
        <f>DATE(YEAR(F4379),MONTH(F4379),1)</f>
        <v>46204</v>
      </c>
      <c r="I4379" s="2">
        <f>G4379-F4379</f>
        <v>3</v>
      </c>
      <c r="J4379" s="2">
        <f>F4379-E4379</f>
        <v>90</v>
      </c>
      <c r="K4379" s="2" t="s">
        <v>2646</v>
      </c>
      <c r="L4379" s="2">
        <v>1</v>
      </c>
      <c r="M4379" s="2">
        <v>2</v>
      </c>
      <c r="N4379" s="2">
        <v>0</v>
      </c>
      <c r="O4379" s="2" t="s">
        <v>2647</v>
      </c>
      <c r="P4379" s="2" t="s">
        <v>2652</v>
      </c>
      <c r="Q4379" s="2" t="s">
        <v>2653</v>
      </c>
      <c r="R4379" s="3">
        <v>10900</v>
      </c>
      <c r="S4379" s="3">
        <f>I4379*L4379*R4379</f>
        <v>32700</v>
      </c>
      <c r="T4379" s="2">
        <f>M4379+N4379</f>
        <v>2</v>
      </c>
    </row>
    <row r="4380" spans="1:20" x14ac:dyDescent="0.2">
      <c r="A4380" s="2" t="s">
        <v>7044</v>
      </c>
      <c r="B4380" s="2" t="s">
        <v>974</v>
      </c>
      <c r="C4380" s="2" t="s">
        <v>120</v>
      </c>
      <c r="D4380" s="2" t="str">
        <f>INDEX(Hotels!$C$2:$C$49,MATCH(C4380,Hotels!$A$2:$A$49,0))</f>
        <v>Rishikesh</v>
      </c>
      <c r="E4380" s="11">
        <v>46138</v>
      </c>
      <c r="F4380" s="11">
        <v>46153</v>
      </c>
      <c r="G4380" s="11">
        <v>46155</v>
      </c>
      <c r="H4380" s="13">
        <f>DATE(YEAR(F4380),MONTH(F4380),1)</f>
        <v>46143</v>
      </c>
      <c r="I4380" s="2">
        <f>G4380-F4380</f>
        <v>2</v>
      </c>
      <c r="J4380" s="2">
        <f>F4380-E4380</f>
        <v>15</v>
      </c>
      <c r="K4380" s="2" t="s">
        <v>2668</v>
      </c>
      <c r="L4380" s="2">
        <v>1</v>
      </c>
      <c r="M4380" s="2">
        <v>1</v>
      </c>
      <c r="N4380" s="2">
        <v>0</v>
      </c>
      <c r="O4380" s="2" t="s">
        <v>2683</v>
      </c>
      <c r="P4380" s="2" t="s">
        <v>2662</v>
      </c>
      <c r="Q4380" s="2" t="s">
        <v>2649</v>
      </c>
      <c r="R4380" s="3">
        <v>3300</v>
      </c>
      <c r="S4380" s="3">
        <f>I4380*L4380*R4380</f>
        <v>6600</v>
      </c>
      <c r="T4380" s="2">
        <f>M4380+N4380</f>
        <v>1</v>
      </c>
    </row>
    <row r="4381" spans="1:20" x14ac:dyDescent="0.2">
      <c r="A4381" s="2" t="s">
        <v>7045</v>
      </c>
      <c r="B4381" s="2" t="s">
        <v>1469</v>
      </c>
      <c r="C4381" s="2" t="s">
        <v>43</v>
      </c>
      <c r="D4381" s="2" t="str">
        <f>INDEX(Hotels!$C$2:$C$49,MATCH(C4381,Hotels!$A$2:$A$49,0))</f>
        <v>Agra</v>
      </c>
      <c r="E4381" s="11">
        <v>46138</v>
      </c>
      <c r="F4381" s="11">
        <v>46183</v>
      </c>
      <c r="G4381" s="11">
        <v>46188</v>
      </c>
      <c r="H4381" s="13">
        <f>DATE(YEAR(F4381),MONTH(F4381),1)</f>
        <v>46174</v>
      </c>
      <c r="I4381" s="2">
        <f>G4381-F4381</f>
        <v>5</v>
      </c>
      <c r="J4381" s="2">
        <f>F4381-E4381</f>
        <v>45</v>
      </c>
      <c r="K4381" s="2" t="s">
        <v>2655</v>
      </c>
      <c r="L4381" s="2">
        <v>1</v>
      </c>
      <c r="M4381" s="2">
        <v>2</v>
      </c>
      <c r="N4381" s="2">
        <v>2</v>
      </c>
      <c r="O4381" s="2" t="s">
        <v>2670</v>
      </c>
      <c r="P4381" s="2" t="s">
        <v>2648</v>
      </c>
      <c r="Q4381" s="2" t="s">
        <v>2649</v>
      </c>
      <c r="R4381" s="3">
        <v>4200</v>
      </c>
      <c r="S4381" s="3">
        <f>I4381*L4381*R4381</f>
        <v>21000</v>
      </c>
      <c r="T4381" s="2">
        <f>M4381+N4381</f>
        <v>4</v>
      </c>
    </row>
    <row r="4382" spans="1:20" x14ac:dyDescent="0.2">
      <c r="A4382" s="2" t="s">
        <v>7046</v>
      </c>
      <c r="B4382" s="2" t="s">
        <v>1480</v>
      </c>
      <c r="C4382" s="2" t="s">
        <v>116</v>
      </c>
      <c r="D4382" s="2" t="str">
        <f>INDEX(Hotels!$C$2:$C$49,MATCH(C4382,Hotels!$A$2:$A$49,0))</f>
        <v>Rishikesh</v>
      </c>
      <c r="E4382" s="11">
        <v>46138</v>
      </c>
      <c r="F4382" s="11">
        <v>46138</v>
      </c>
      <c r="G4382" s="11">
        <v>46141</v>
      </c>
      <c r="H4382" s="13">
        <f>DATE(YEAR(F4382),MONTH(F4382),1)</f>
        <v>46113</v>
      </c>
      <c r="I4382" s="2">
        <f>G4382-F4382</f>
        <v>3</v>
      </c>
      <c r="J4382" s="2">
        <f>F4382-E4382</f>
        <v>0</v>
      </c>
      <c r="K4382" s="2" t="s">
        <v>2655</v>
      </c>
      <c r="L4382" s="2">
        <v>1</v>
      </c>
      <c r="M4382" s="2">
        <v>2</v>
      </c>
      <c r="N4382" s="2">
        <v>0</v>
      </c>
      <c r="O4382" s="2" t="s">
        <v>2658</v>
      </c>
      <c r="P4382" s="2" t="s">
        <v>2656</v>
      </c>
      <c r="Q4382" s="2" t="s">
        <v>2649</v>
      </c>
      <c r="R4382" s="3">
        <v>6000</v>
      </c>
      <c r="S4382" s="3">
        <f>I4382*L4382*R4382</f>
        <v>18000</v>
      </c>
      <c r="T4382" s="2">
        <f>M4382+N4382</f>
        <v>2</v>
      </c>
    </row>
    <row r="4383" spans="1:20" x14ac:dyDescent="0.2">
      <c r="A4383" s="2" t="s">
        <v>7047</v>
      </c>
      <c r="B4383" s="2" t="s">
        <v>1480</v>
      </c>
      <c r="C4383" s="2" t="s">
        <v>57</v>
      </c>
      <c r="D4383" s="2" t="str">
        <f>INDEX(Hotels!$C$2:$C$49,MATCH(C4383,Hotels!$A$2:$A$49,0))</f>
        <v>Mumbai</v>
      </c>
      <c r="E4383" s="11">
        <v>46138</v>
      </c>
      <c r="F4383" s="11">
        <v>46146</v>
      </c>
      <c r="G4383" s="11">
        <v>46149</v>
      </c>
      <c r="H4383" s="13">
        <f>DATE(YEAR(F4383),MONTH(F4383),1)</f>
        <v>46143</v>
      </c>
      <c r="I4383" s="2">
        <f>G4383-F4383</f>
        <v>3</v>
      </c>
      <c r="J4383" s="2">
        <f>F4383-E4383</f>
        <v>8</v>
      </c>
      <c r="K4383" s="2" t="s">
        <v>2646</v>
      </c>
      <c r="L4383" s="2">
        <v>1</v>
      </c>
      <c r="M4383" s="2">
        <v>2</v>
      </c>
      <c r="N4383" s="2">
        <v>0</v>
      </c>
      <c r="O4383" s="2" t="s">
        <v>2689</v>
      </c>
      <c r="P4383" s="2" t="s">
        <v>2659</v>
      </c>
      <c r="Q4383" s="2" t="s">
        <v>2649</v>
      </c>
      <c r="R4383" s="3">
        <v>14900</v>
      </c>
      <c r="S4383" s="3">
        <f>I4383*L4383*R4383</f>
        <v>44700</v>
      </c>
      <c r="T4383" s="2">
        <f>M4383+N4383</f>
        <v>2</v>
      </c>
    </row>
    <row r="4384" spans="1:20" x14ac:dyDescent="0.2">
      <c r="A4384" s="2" t="s">
        <v>7048</v>
      </c>
      <c r="B4384" s="2" t="s">
        <v>1565</v>
      </c>
      <c r="C4384" s="2" t="s">
        <v>79</v>
      </c>
      <c r="D4384" s="2" t="str">
        <f>INDEX(Hotels!$C$2:$C$49,MATCH(C4384,Hotels!$A$2:$A$49,0))</f>
        <v>Bengaluru</v>
      </c>
      <c r="E4384" s="11">
        <v>46138</v>
      </c>
      <c r="F4384" s="11">
        <v>46153</v>
      </c>
      <c r="G4384" s="11">
        <v>46157</v>
      </c>
      <c r="H4384" s="13">
        <f>DATE(YEAR(F4384),MONTH(F4384),1)</f>
        <v>46143</v>
      </c>
      <c r="I4384" s="2">
        <f>G4384-F4384</f>
        <v>4</v>
      </c>
      <c r="J4384" s="2">
        <f>F4384-E4384</f>
        <v>15</v>
      </c>
      <c r="K4384" s="2" t="s">
        <v>2668</v>
      </c>
      <c r="L4384" s="2">
        <v>1</v>
      </c>
      <c r="M4384" s="2">
        <v>2</v>
      </c>
      <c r="N4384" s="2">
        <v>0</v>
      </c>
      <c r="O4384" s="2" t="s">
        <v>2651</v>
      </c>
      <c r="P4384" s="2" t="s">
        <v>2652</v>
      </c>
      <c r="Q4384" s="2" t="s">
        <v>2649</v>
      </c>
      <c r="R4384" s="3">
        <v>4100</v>
      </c>
      <c r="S4384" s="3">
        <f>I4384*L4384*R4384</f>
        <v>16400</v>
      </c>
      <c r="T4384" s="2">
        <f>M4384+N4384</f>
        <v>2</v>
      </c>
    </row>
    <row r="4385" spans="1:20" x14ac:dyDescent="0.2">
      <c r="A4385" s="2" t="s">
        <v>7049</v>
      </c>
      <c r="B4385" s="2" t="s">
        <v>1575</v>
      </c>
      <c r="C4385" s="2" t="s">
        <v>13</v>
      </c>
      <c r="D4385" s="2" t="str">
        <f>INDEX(Hotels!$C$2:$C$49,MATCH(C4385,Hotels!$A$2:$A$49,0))</f>
        <v>Goa</v>
      </c>
      <c r="E4385" s="11">
        <v>46138</v>
      </c>
      <c r="F4385" s="11">
        <v>46140</v>
      </c>
      <c r="G4385" s="11">
        <v>46142</v>
      </c>
      <c r="H4385" s="13">
        <f>DATE(YEAR(F4385),MONTH(F4385),1)</f>
        <v>46113</v>
      </c>
      <c r="I4385" s="2">
        <f>G4385-F4385</f>
        <v>2</v>
      </c>
      <c r="J4385" s="2">
        <f>F4385-E4385</f>
        <v>2</v>
      </c>
      <c r="K4385" s="2" t="s">
        <v>2655</v>
      </c>
      <c r="L4385" s="2">
        <v>1</v>
      </c>
      <c r="M4385" s="2">
        <v>2</v>
      </c>
      <c r="N4385" s="2">
        <v>0</v>
      </c>
      <c r="O4385" s="2" t="s">
        <v>2683</v>
      </c>
      <c r="P4385" s="2" t="s">
        <v>2662</v>
      </c>
      <c r="Q4385" s="2" t="s">
        <v>2649</v>
      </c>
      <c r="R4385" s="3">
        <v>13950</v>
      </c>
      <c r="S4385" s="3">
        <f>I4385*L4385*R4385</f>
        <v>27900</v>
      </c>
      <c r="T4385" s="2">
        <f>M4385+N4385</f>
        <v>2</v>
      </c>
    </row>
    <row r="4386" spans="1:20" x14ac:dyDescent="0.2">
      <c r="A4386" s="2" t="s">
        <v>7050</v>
      </c>
      <c r="B4386" s="2" t="s">
        <v>1585</v>
      </c>
      <c r="C4386" s="2" t="s">
        <v>71</v>
      </c>
      <c r="D4386" s="2" t="str">
        <f>INDEX(Hotels!$C$2:$C$49,MATCH(C4386,Hotels!$A$2:$A$49,0))</f>
        <v>New Delhi</v>
      </c>
      <c r="E4386" s="11">
        <v>46138</v>
      </c>
      <c r="F4386" s="11">
        <v>46171</v>
      </c>
      <c r="G4386" s="11">
        <v>46173</v>
      </c>
      <c r="H4386" s="13">
        <f>DATE(YEAR(F4386),MONTH(F4386),1)</f>
        <v>46143</v>
      </c>
      <c r="I4386" s="2">
        <f>G4386-F4386</f>
        <v>2</v>
      </c>
      <c r="J4386" s="2">
        <f>F4386-E4386</f>
        <v>33</v>
      </c>
      <c r="K4386" s="2" t="s">
        <v>2646</v>
      </c>
      <c r="L4386" s="2">
        <v>1</v>
      </c>
      <c r="M4386" s="2">
        <v>2</v>
      </c>
      <c r="N4386" s="2">
        <v>0</v>
      </c>
      <c r="O4386" s="2" t="s">
        <v>2683</v>
      </c>
      <c r="P4386" s="2" t="s">
        <v>2652</v>
      </c>
      <c r="Q4386" s="2" t="s">
        <v>2649</v>
      </c>
      <c r="R4386" s="3">
        <v>14200</v>
      </c>
      <c r="S4386" s="3">
        <f>I4386*L4386*R4386</f>
        <v>28400</v>
      </c>
      <c r="T4386" s="2">
        <f>M4386+N4386</f>
        <v>2</v>
      </c>
    </row>
    <row r="4387" spans="1:20" x14ac:dyDescent="0.2">
      <c r="A4387" s="2" t="s">
        <v>7051</v>
      </c>
      <c r="B4387" s="2" t="s">
        <v>1629</v>
      </c>
      <c r="C4387" s="2" t="s">
        <v>9</v>
      </c>
      <c r="D4387" s="2" t="str">
        <f>INDEX(Hotels!$C$2:$C$49,MATCH(C4387,Hotels!$A$2:$A$49,0))</f>
        <v>Goa</v>
      </c>
      <c r="E4387" s="11">
        <v>46138</v>
      </c>
      <c r="F4387" s="11">
        <v>46154</v>
      </c>
      <c r="G4387" s="11">
        <v>46159</v>
      </c>
      <c r="H4387" s="13">
        <f>DATE(YEAR(F4387),MONTH(F4387),1)</f>
        <v>46143</v>
      </c>
      <c r="I4387" s="2">
        <f>G4387-F4387</f>
        <v>5</v>
      </c>
      <c r="J4387" s="2">
        <f>F4387-E4387</f>
        <v>16</v>
      </c>
      <c r="K4387" s="2" t="s">
        <v>2668</v>
      </c>
      <c r="L4387" s="2">
        <v>1</v>
      </c>
      <c r="M4387" s="2">
        <v>2</v>
      </c>
      <c r="N4387" s="2">
        <v>2</v>
      </c>
      <c r="O4387" s="2" t="s">
        <v>2658</v>
      </c>
      <c r="P4387" s="2" t="s">
        <v>2652</v>
      </c>
      <c r="Q4387" s="2" t="s">
        <v>2649</v>
      </c>
      <c r="R4387" s="3">
        <v>5500</v>
      </c>
      <c r="S4387" s="3">
        <f>I4387*L4387*R4387</f>
        <v>27500</v>
      </c>
      <c r="T4387" s="2">
        <f>M4387+N4387</f>
        <v>4</v>
      </c>
    </row>
    <row r="4388" spans="1:20" x14ac:dyDescent="0.2">
      <c r="A4388" s="2" t="s">
        <v>7052</v>
      </c>
      <c r="B4388" s="2" t="s">
        <v>1240</v>
      </c>
      <c r="C4388" s="2" t="s">
        <v>71</v>
      </c>
      <c r="D4388" s="2" t="str">
        <f>INDEX(Hotels!$C$2:$C$49,MATCH(C4388,Hotels!$A$2:$A$49,0))</f>
        <v>New Delhi</v>
      </c>
      <c r="E4388" s="11">
        <v>46139</v>
      </c>
      <c r="F4388" s="11">
        <v>46144</v>
      </c>
      <c r="G4388" s="11">
        <v>46147</v>
      </c>
      <c r="H4388" s="13">
        <f>DATE(YEAR(F4388),MONTH(F4388),1)</f>
        <v>46143</v>
      </c>
      <c r="I4388" s="2">
        <f>G4388-F4388</f>
        <v>3</v>
      </c>
      <c r="J4388" s="2">
        <f>F4388-E4388</f>
        <v>5</v>
      </c>
      <c r="K4388" s="2" t="s">
        <v>2655</v>
      </c>
      <c r="L4388" s="2">
        <v>1</v>
      </c>
      <c r="M4388" s="2">
        <v>1</v>
      </c>
      <c r="N4388" s="2">
        <v>0</v>
      </c>
      <c r="O4388" s="2" t="s">
        <v>2732</v>
      </c>
      <c r="P4388" s="2" t="s">
        <v>2652</v>
      </c>
      <c r="Q4388" s="2" t="s">
        <v>2649</v>
      </c>
      <c r="R4388" s="3">
        <v>8800</v>
      </c>
      <c r="S4388" s="3">
        <f>I4388*L4388*R4388</f>
        <v>26400</v>
      </c>
      <c r="T4388" s="2">
        <f>M4388+N4388</f>
        <v>1</v>
      </c>
    </row>
    <row r="4389" spans="1:20" x14ac:dyDescent="0.2">
      <c r="A4389" s="2" t="s">
        <v>7053</v>
      </c>
      <c r="B4389" s="2" t="s">
        <v>1775</v>
      </c>
      <c r="C4389" s="2" t="s">
        <v>120</v>
      </c>
      <c r="D4389" s="2" t="str">
        <f>INDEX(Hotels!$C$2:$C$49,MATCH(C4389,Hotels!$A$2:$A$49,0))</f>
        <v>Rishikesh</v>
      </c>
      <c r="E4389" s="11">
        <v>46139</v>
      </c>
      <c r="F4389" s="11">
        <v>46158</v>
      </c>
      <c r="G4389" s="11">
        <v>46162</v>
      </c>
      <c r="H4389" s="13">
        <f>DATE(YEAR(F4389),MONTH(F4389),1)</f>
        <v>46143</v>
      </c>
      <c r="I4389" s="2">
        <f>G4389-F4389</f>
        <v>4</v>
      </c>
      <c r="J4389" s="2">
        <f>F4389-E4389</f>
        <v>19</v>
      </c>
      <c r="K4389" s="2" t="s">
        <v>2668</v>
      </c>
      <c r="L4389" s="2">
        <v>1</v>
      </c>
      <c r="M4389" s="2">
        <v>1</v>
      </c>
      <c r="N4389" s="2">
        <v>0</v>
      </c>
      <c r="O4389" s="2" t="s">
        <v>2647</v>
      </c>
      <c r="P4389" s="2" t="s">
        <v>2652</v>
      </c>
      <c r="Q4389" s="2" t="s">
        <v>2649</v>
      </c>
      <c r="R4389" s="3">
        <v>3000</v>
      </c>
      <c r="S4389" s="3">
        <f>I4389*L4389*R4389</f>
        <v>12000</v>
      </c>
      <c r="T4389" s="2">
        <f>M4389+N4389</f>
        <v>1</v>
      </c>
    </row>
    <row r="4390" spans="1:20" x14ac:dyDescent="0.2">
      <c r="A4390" s="2" t="s">
        <v>7054</v>
      </c>
      <c r="B4390" s="2" t="s">
        <v>2375</v>
      </c>
      <c r="C4390" s="2" t="s">
        <v>49</v>
      </c>
      <c r="D4390" s="2" t="str">
        <f>INDEX(Hotels!$C$2:$C$49,MATCH(C4390,Hotels!$A$2:$A$49,0))</f>
        <v>Agra</v>
      </c>
      <c r="E4390" s="11">
        <v>46139</v>
      </c>
      <c r="F4390" s="11">
        <v>46153</v>
      </c>
      <c r="G4390" s="11">
        <v>46155</v>
      </c>
      <c r="H4390" s="13">
        <f>DATE(YEAR(F4390),MONTH(F4390),1)</f>
        <v>46143</v>
      </c>
      <c r="I4390" s="2">
        <f>G4390-F4390</f>
        <v>2</v>
      </c>
      <c r="J4390" s="2">
        <f>F4390-E4390</f>
        <v>14</v>
      </c>
      <c r="K4390" s="2" t="s">
        <v>2668</v>
      </c>
      <c r="L4390" s="2">
        <v>1</v>
      </c>
      <c r="M4390" s="2">
        <v>2</v>
      </c>
      <c r="N4390" s="2">
        <v>0</v>
      </c>
      <c r="O4390" s="2" t="s">
        <v>2661</v>
      </c>
      <c r="P4390" s="2" t="s">
        <v>2656</v>
      </c>
      <c r="Q4390" s="2" t="s">
        <v>2649</v>
      </c>
      <c r="R4390" s="3">
        <v>2400</v>
      </c>
      <c r="S4390" s="3">
        <f>I4390*L4390*R4390</f>
        <v>4800</v>
      </c>
      <c r="T4390" s="2">
        <f>M4390+N4390</f>
        <v>2</v>
      </c>
    </row>
    <row r="4391" spans="1:20" x14ac:dyDescent="0.2">
      <c r="A4391" s="2" t="s">
        <v>7055</v>
      </c>
      <c r="B4391" s="2" t="s">
        <v>2385</v>
      </c>
      <c r="C4391" s="2" t="s">
        <v>93</v>
      </c>
      <c r="D4391" s="2" t="str">
        <f>INDEX(Hotels!$C$2:$C$49,MATCH(C4391,Hotels!$A$2:$A$49,0))</f>
        <v>Shimla</v>
      </c>
      <c r="E4391" s="11">
        <v>46139</v>
      </c>
      <c r="F4391" s="11">
        <v>46208</v>
      </c>
      <c r="G4391" s="11">
        <v>46212</v>
      </c>
      <c r="H4391" s="13">
        <f>DATE(YEAR(F4391),MONTH(F4391),1)</f>
        <v>46204</v>
      </c>
      <c r="I4391" s="2">
        <f>G4391-F4391</f>
        <v>4</v>
      </c>
      <c r="J4391" s="2">
        <f>F4391-E4391</f>
        <v>69</v>
      </c>
      <c r="K4391" s="2" t="s">
        <v>2646</v>
      </c>
      <c r="L4391" s="2">
        <v>3</v>
      </c>
      <c r="M4391" s="2">
        <v>6</v>
      </c>
      <c r="N4391" s="2">
        <v>0</v>
      </c>
      <c r="O4391" s="2" t="s">
        <v>2689</v>
      </c>
      <c r="P4391" s="2" t="s">
        <v>2656</v>
      </c>
      <c r="Q4391" s="2" t="s">
        <v>2649</v>
      </c>
      <c r="R4391" s="3">
        <v>6750</v>
      </c>
      <c r="S4391" s="3">
        <f>I4391*L4391*R4391</f>
        <v>81000</v>
      </c>
      <c r="T4391" s="2">
        <f>M4391+N4391</f>
        <v>6</v>
      </c>
    </row>
    <row r="4392" spans="1:20" x14ac:dyDescent="0.2">
      <c r="A4392" s="2" t="s">
        <v>7056</v>
      </c>
      <c r="B4392" s="2" t="s">
        <v>2454</v>
      </c>
      <c r="C4392" s="2" t="s">
        <v>69</v>
      </c>
      <c r="D4392" s="2" t="str">
        <f>INDEX(Hotels!$C$2:$C$49,MATCH(C4392,Hotels!$A$2:$A$49,0))</f>
        <v>New Delhi</v>
      </c>
      <c r="E4392" s="11">
        <v>46139</v>
      </c>
      <c r="F4392" s="11">
        <v>46152</v>
      </c>
      <c r="G4392" s="11">
        <v>46154</v>
      </c>
      <c r="H4392" s="13">
        <f>DATE(YEAR(F4392),MONTH(F4392),1)</f>
        <v>46143</v>
      </c>
      <c r="I4392" s="2">
        <f>G4392-F4392</f>
        <v>2</v>
      </c>
      <c r="J4392" s="2">
        <f>F4392-E4392</f>
        <v>13</v>
      </c>
      <c r="K4392" s="2" t="s">
        <v>2668</v>
      </c>
      <c r="L4392" s="2">
        <v>1</v>
      </c>
      <c r="M4392" s="2">
        <v>2</v>
      </c>
      <c r="N4392" s="2">
        <v>0</v>
      </c>
      <c r="O4392" s="2" t="s">
        <v>2647</v>
      </c>
      <c r="P4392" s="2" t="s">
        <v>2652</v>
      </c>
      <c r="Q4392" s="2" t="s">
        <v>2649</v>
      </c>
      <c r="R4392" s="3">
        <v>13350</v>
      </c>
      <c r="S4392" s="3">
        <f>I4392*L4392*R4392</f>
        <v>26700</v>
      </c>
      <c r="T4392" s="2">
        <f>M4392+N4392</f>
        <v>2</v>
      </c>
    </row>
    <row r="4393" spans="1:20" x14ac:dyDescent="0.2">
      <c r="A4393" s="2" t="s">
        <v>7057</v>
      </c>
      <c r="B4393" s="2" t="s">
        <v>2592</v>
      </c>
      <c r="C4393" s="2" t="s">
        <v>116</v>
      </c>
      <c r="D4393" s="2" t="str">
        <f>INDEX(Hotels!$C$2:$C$49,MATCH(C4393,Hotels!$A$2:$A$49,0))</f>
        <v>Rishikesh</v>
      </c>
      <c r="E4393" s="11">
        <v>46139</v>
      </c>
      <c r="F4393" s="11">
        <v>46156</v>
      </c>
      <c r="G4393" s="11">
        <v>46161</v>
      </c>
      <c r="H4393" s="13">
        <f>DATE(YEAR(F4393),MONTH(F4393),1)</f>
        <v>46143</v>
      </c>
      <c r="I4393" s="2">
        <f>G4393-F4393</f>
        <v>5</v>
      </c>
      <c r="J4393" s="2">
        <f>F4393-E4393</f>
        <v>17</v>
      </c>
      <c r="K4393" s="2" t="s">
        <v>2655</v>
      </c>
      <c r="L4393" s="2">
        <v>1</v>
      </c>
      <c r="M4393" s="2">
        <v>3</v>
      </c>
      <c r="N4393" s="2">
        <v>0</v>
      </c>
      <c r="O4393" s="2" t="s">
        <v>2689</v>
      </c>
      <c r="P4393" s="2" t="s">
        <v>2652</v>
      </c>
      <c r="Q4393" s="2" t="s">
        <v>2653</v>
      </c>
      <c r="R4393" s="3">
        <v>6200</v>
      </c>
      <c r="S4393" s="3">
        <f>I4393*L4393*R4393</f>
        <v>31000</v>
      </c>
      <c r="T4393" s="2">
        <f>M4393+N4393</f>
        <v>3</v>
      </c>
    </row>
    <row r="4394" spans="1:20" x14ac:dyDescent="0.2">
      <c r="A4394" s="2" t="s">
        <v>7058</v>
      </c>
      <c r="B4394" s="2" t="s">
        <v>239</v>
      </c>
      <c r="C4394" s="2" t="s">
        <v>22</v>
      </c>
      <c r="D4394" s="2" t="str">
        <f>INDEX(Hotels!$C$2:$C$49,MATCH(C4394,Hotels!$A$2:$A$49,0))</f>
        <v>Jaipur</v>
      </c>
      <c r="E4394" s="11">
        <v>46140</v>
      </c>
      <c r="F4394" s="11">
        <v>46142</v>
      </c>
      <c r="G4394" s="11">
        <v>46144</v>
      </c>
      <c r="H4394" s="13">
        <f>DATE(YEAR(F4394),MONTH(F4394),1)</f>
        <v>46113</v>
      </c>
      <c r="I4394" s="2">
        <f>G4394-F4394</f>
        <v>2</v>
      </c>
      <c r="J4394" s="2">
        <f>F4394-E4394</f>
        <v>2</v>
      </c>
      <c r="K4394" s="2" t="s">
        <v>2668</v>
      </c>
      <c r="L4394" s="2">
        <v>1</v>
      </c>
      <c r="M4394" s="2">
        <v>1</v>
      </c>
      <c r="N4394" s="2">
        <v>0</v>
      </c>
      <c r="O4394" s="2" t="s">
        <v>2689</v>
      </c>
      <c r="P4394" s="2" t="s">
        <v>2659</v>
      </c>
      <c r="Q4394" s="2" t="s">
        <v>2649</v>
      </c>
      <c r="R4394" s="3">
        <v>3050</v>
      </c>
      <c r="S4394" s="3">
        <f>I4394*L4394*R4394</f>
        <v>6100</v>
      </c>
      <c r="T4394" s="2">
        <f>M4394+N4394</f>
        <v>1</v>
      </c>
    </row>
    <row r="4395" spans="1:20" x14ac:dyDescent="0.2">
      <c r="A4395" s="2" t="s">
        <v>7059</v>
      </c>
      <c r="B4395" s="2" t="s">
        <v>1031</v>
      </c>
      <c r="C4395" s="2" t="s">
        <v>116</v>
      </c>
      <c r="D4395" s="2" t="str">
        <f>INDEX(Hotels!$C$2:$C$49,MATCH(C4395,Hotels!$A$2:$A$49,0))</f>
        <v>Rishikesh</v>
      </c>
      <c r="E4395" s="11">
        <v>46140</v>
      </c>
      <c r="F4395" s="11">
        <v>46142</v>
      </c>
      <c r="G4395" s="11">
        <v>46147</v>
      </c>
      <c r="H4395" s="13">
        <f>DATE(YEAR(F4395),MONTH(F4395),1)</f>
        <v>46113</v>
      </c>
      <c r="I4395" s="2">
        <f>G4395-F4395</f>
        <v>5</v>
      </c>
      <c r="J4395" s="2">
        <f>F4395-E4395</f>
        <v>2</v>
      </c>
      <c r="K4395" s="2" t="s">
        <v>2668</v>
      </c>
      <c r="L4395" s="2">
        <v>1</v>
      </c>
      <c r="M4395" s="2">
        <v>2</v>
      </c>
      <c r="N4395" s="2">
        <v>0</v>
      </c>
      <c r="O4395" s="2" t="s">
        <v>2647</v>
      </c>
      <c r="P4395" s="2" t="s">
        <v>2662</v>
      </c>
      <c r="Q4395" s="2" t="s">
        <v>2653</v>
      </c>
      <c r="R4395" s="3">
        <v>4400</v>
      </c>
      <c r="S4395" s="3">
        <f>I4395*L4395*R4395</f>
        <v>22000</v>
      </c>
      <c r="T4395" s="2">
        <f>M4395+N4395</f>
        <v>2</v>
      </c>
    </row>
    <row r="4396" spans="1:20" x14ac:dyDescent="0.2">
      <c r="A4396" s="2" t="s">
        <v>7060</v>
      </c>
      <c r="B4396" s="2" t="s">
        <v>1093</v>
      </c>
      <c r="C4396" s="2" t="s">
        <v>125</v>
      </c>
      <c r="D4396" s="2" t="str">
        <f>INDEX(Hotels!$C$2:$C$49,MATCH(C4396,Hotels!$A$2:$A$49,0))</f>
        <v>Varanasi</v>
      </c>
      <c r="E4396" s="11">
        <v>46140</v>
      </c>
      <c r="F4396" s="11">
        <v>46167</v>
      </c>
      <c r="G4396" s="11">
        <v>46171</v>
      </c>
      <c r="H4396" s="13">
        <f>DATE(YEAR(F4396),MONTH(F4396),1)</f>
        <v>46143</v>
      </c>
      <c r="I4396" s="2">
        <f>G4396-F4396</f>
        <v>4</v>
      </c>
      <c r="J4396" s="2">
        <f>F4396-E4396</f>
        <v>27</v>
      </c>
      <c r="K4396" s="2" t="s">
        <v>2655</v>
      </c>
      <c r="L4396" s="2">
        <v>1</v>
      </c>
      <c r="M4396" s="2">
        <v>2</v>
      </c>
      <c r="N4396" s="2">
        <v>3</v>
      </c>
      <c r="O4396" s="2" t="s">
        <v>2651</v>
      </c>
      <c r="P4396" s="2" t="s">
        <v>2652</v>
      </c>
      <c r="Q4396" s="2" t="s">
        <v>2649</v>
      </c>
      <c r="R4396" s="3">
        <v>9500</v>
      </c>
      <c r="S4396" s="3">
        <f>I4396*L4396*R4396</f>
        <v>38000</v>
      </c>
      <c r="T4396" s="2">
        <f>M4396+N4396</f>
        <v>5</v>
      </c>
    </row>
    <row r="4397" spans="1:20" x14ac:dyDescent="0.2">
      <c r="A4397" s="2" t="s">
        <v>7061</v>
      </c>
      <c r="B4397" s="2" t="s">
        <v>1294</v>
      </c>
      <c r="C4397" s="2" t="s">
        <v>106</v>
      </c>
      <c r="D4397" s="2" t="str">
        <f>INDEX(Hotels!$C$2:$C$49,MATCH(C4397,Hotels!$A$2:$A$49,0))</f>
        <v>Manali</v>
      </c>
      <c r="E4397" s="11">
        <v>46140</v>
      </c>
      <c r="F4397" s="11">
        <v>46220</v>
      </c>
      <c r="G4397" s="11">
        <v>46224</v>
      </c>
      <c r="H4397" s="13">
        <f>DATE(YEAR(F4397),MONTH(F4397),1)</f>
        <v>46204</v>
      </c>
      <c r="I4397" s="2">
        <f>G4397-F4397</f>
        <v>4</v>
      </c>
      <c r="J4397" s="2">
        <f>F4397-E4397</f>
        <v>80</v>
      </c>
      <c r="K4397" s="2" t="s">
        <v>2655</v>
      </c>
      <c r="L4397" s="2">
        <v>1</v>
      </c>
      <c r="M4397" s="2">
        <v>2</v>
      </c>
      <c r="N4397" s="2">
        <v>0</v>
      </c>
      <c r="O4397" s="2" t="s">
        <v>2658</v>
      </c>
      <c r="P4397" s="2" t="s">
        <v>2656</v>
      </c>
      <c r="Q4397" s="2" t="s">
        <v>2653</v>
      </c>
      <c r="R4397" s="3">
        <v>4950</v>
      </c>
      <c r="S4397" s="3">
        <f>I4397*L4397*R4397</f>
        <v>19800</v>
      </c>
      <c r="T4397" s="2">
        <f>M4397+N4397</f>
        <v>2</v>
      </c>
    </row>
    <row r="4398" spans="1:20" x14ac:dyDescent="0.2">
      <c r="A4398" s="2" t="s">
        <v>7062</v>
      </c>
      <c r="B4398" s="2" t="s">
        <v>1724</v>
      </c>
      <c r="C4398" s="2" t="s">
        <v>73</v>
      </c>
      <c r="D4398" s="2" t="str">
        <f>INDEX(Hotels!$C$2:$C$49,MATCH(C4398,Hotels!$A$2:$A$49,0))</f>
        <v>Bengaluru</v>
      </c>
      <c r="E4398" s="11">
        <v>46140</v>
      </c>
      <c r="F4398" s="11">
        <v>46173</v>
      </c>
      <c r="G4398" s="11">
        <v>46177</v>
      </c>
      <c r="H4398" s="13">
        <f>DATE(YEAR(F4398),MONTH(F4398),1)</f>
        <v>46143</v>
      </c>
      <c r="I4398" s="2">
        <f>G4398-F4398</f>
        <v>4</v>
      </c>
      <c r="J4398" s="2">
        <f>F4398-E4398</f>
        <v>33</v>
      </c>
      <c r="K4398" s="2" t="s">
        <v>2666</v>
      </c>
      <c r="L4398" s="2">
        <v>1</v>
      </c>
      <c r="M4398" s="2">
        <v>2</v>
      </c>
      <c r="N4398" s="2">
        <v>0</v>
      </c>
      <c r="O4398" s="2" t="s">
        <v>2647</v>
      </c>
      <c r="P4398" s="2" t="s">
        <v>2652</v>
      </c>
      <c r="Q4398" s="2" t="s">
        <v>2649</v>
      </c>
      <c r="R4398" s="3">
        <v>18150</v>
      </c>
      <c r="S4398" s="3">
        <f>I4398*L4398*R4398</f>
        <v>72600</v>
      </c>
      <c r="T4398" s="2">
        <f>M4398+N4398</f>
        <v>2</v>
      </c>
    </row>
    <row r="4399" spans="1:20" x14ac:dyDescent="0.2">
      <c r="A4399" s="2" t="s">
        <v>7063</v>
      </c>
      <c r="B4399" s="2" t="s">
        <v>2297</v>
      </c>
      <c r="C4399" s="2" t="s">
        <v>26</v>
      </c>
      <c r="D4399" s="2" t="str">
        <f>INDEX(Hotels!$C$2:$C$49,MATCH(C4399,Hotels!$A$2:$A$49,0))</f>
        <v>Jaipur</v>
      </c>
      <c r="E4399" s="11">
        <v>46140</v>
      </c>
      <c r="F4399" s="11">
        <v>46156</v>
      </c>
      <c r="G4399" s="11">
        <v>46161</v>
      </c>
      <c r="H4399" s="13">
        <f>DATE(YEAR(F4399),MONTH(F4399),1)</f>
        <v>46143</v>
      </c>
      <c r="I4399" s="2">
        <f>G4399-F4399</f>
        <v>5</v>
      </c>
      <c r="J4399" s="2">
        <f>F4399-E4399</f>
        <v>16</v>
      </c>
      <c r="K4399" s="2" t="s">
        <v>2668</v>
      </c>
      <c r="L4399" s="2">
        <v>2</v>
      </c>
      <c r="M4399" s="2">
        <v>4</v>
      </c>
      <c r="N4399" s="2">
        <v>3</v>
      </c>
      <c r="O4399" s="2" t="s">
        <v>2651</v>
      </c>
      <c r="P4399" s="2" t="s">
        <v>2662</v>
      </c>
      <c r="Q4399" s="2" t="s">
        <v>2653</v>
      </c>
      <c r="R4399" s="3">
        <v>9750</v>
      </c>
      <c r="S4399" s="3">
        <f>I4399*L4399*R4399</f>
        <v>97500</v>
      </c>
      <c r="T4399" s="2">
        <f>M4399+N4399</f>
        <v>7</v>
      </c>
    </row>
    <row r="4400" spans="1:20" x14ac:dyDescent="0.2">
      <c r="A4400" s="2" t="s">
        <v>7064</v>
      </c>
      <c r="B4400" s="2" t="s">
        <v>2375</v>
      </c>
      <c r="C4400" s="2" t="s">
        <v>53</v>
      </c>
      <c r="D4400" s="2" t="str">
        <f>INDEX(Hotels!$C$2:$C$49,MATCH(C4400,Hotels!$A$2:$A$49,0))</f>
        <v>Mumbai</v>
      </c>
      <c r="E4400" s="11">
        <v>46140</v>
      </c>
      <c r="F4400" s="11">
        <v>46142</v>
      </c>
      <c r="G4400" s="11">
        <v>46145</v>
      </c>
      <c r="H4400" s="13">
        <f>DATE(YEAR(F4400),MONTH(F4400),1)</f>
        <v>46113</v>
      </c>
      <c r="I4400" s="2">
        <f>G4400-F4400</f>
        <v>3</v>
      </c>
      <c r="J4400" s="2">
        <f>F4400-E4400</f>
        <v>2</v>
      </c>
      <c r="K4400" s="2" t="s">
        <v>2668</v>
      </c>
      <c r="L4400" s="2">
        <v>1</v>
      </c>
      <c r="M4400" s="2">
        <v>1</v>
      </c>
      <c r="N4400" s="2">
        <v>0</v>
      </c>
      <c r="O4400" s="2" t="s">
        <v>2651</v>
      </c>
      <c r="P4400" s="2" t="s">
        <v>2648</v>
      </c>
      <c r="Q4400" s="2" t="s">
        <v>2664</v>
      </c>
      <c r="R4400" s="3">
        <v>7750</v>
      </c>
      <c r="S4400" s="3">
        <f>I4400*L4400*R4400</f>
        <v>23250</v>
      </c>
      <c r="T4400" s="2">
        <f>M4400+N4400</f>
        <v>1</v>
      </c>
    </row>
    <row r="4401" spans="1:20" x14ac:dyDescent="0.2">
      <c r="A4401" s="2" t="s">
        <v>7065</v>
      </c>
      <c r="B4401" s="2" t="s">
        <v>2516</v>
      </c>
      <c r="C4401" s="2" t="s">
        <v>127</v>
      </c>
      <c r="D4401" s="2" t="str">
        <f>INDEX(Hotels!$C$2:$C$49,MATCH(C4401,Hotels!$A$2:$A$49,0))</f>
        <v>Varanasi</v>
      </c>
      <c r="E4401" s="11">
        <v>46140</v>
      </c>
      <c r="F4401" s="11">
        <v>46142</v>
      </c>
      <c r="G4401" s="11">
        <v>46145</v>
      </c>
      <c r="H4401" s="13">
        <f>DATE(YEAR(F4401),MONTH(F4401),1)</f>
        <v>46113</v>
      </c>
      <c r="I4401" s="2">
        <f>G4401-F4401</f>
        <v>3</v>
      </c>
      <c r="J4401" s="2">
        <f>F4401-E4401</f>
        <v>2</v>
      </c>
      <c r="K4401" s="2" t="s">
        <v>2646</v>
      </c>
      <c r="L4401" s="2">
        <v>1</v>
      </c>
      <c r="M4401" s="2">
        <v>1</v>
      </c>
      <c r="N4401" s="2">
        <v>0</v>
      </c>
      <c r="O4401" s="2" t="s">
        <v>2732</v>
      </c>
      <c r="P4401" s="2" t="s">
        <v>2659</v>
      </c>
      <c r="Q4401" s="2" t="s">
        <v>2649</v>
      </c>
      <c r="R4401" s="3">
        <v>8050</v>
      </c>
      <c r="S4401" s="3">
        <f>I4401*L4401*R4401</f>
        <v>24150</v>
      </c>
      <c r="T4401" s="2">
        <f>M4401+N4401</f>
        <v>1</v>
      </c>
    </row>
    <row r="4402" spans="1:20" x14ac:dyDescent="0.2">
      <c r="A4402" s="2" t="s">
        <v>7066</v>
      </c>
      <c r="B4402" s="2" t="s">
        <v>2541</v>
      </c>
      <c r="C4402" s="2" t="s">
        <v>51</v>
      </c>
      <c r="D4402" s="2" t="str">
        <f>INDEX(Hotels!$C$2:$C$49,MATCH(C4402,Hotels!$A$2:$A$49,0))</f>
        <v>Agra</v>
      </c>
      <c r="E4402" s="11">
        <v>46140</v>
      </c>
      <c r="F4402" s="11">
        <v>46155</v>
      </c>
      <c r="G4402" s="11">
        <v>46159</v>
      </c>
      <c r="H4402" s="13">
        <f>DATE(YEAR(F4402),MONTH(F4402),1)</f>
        <v>46143</v>
      </c>
      <c r="I4402" s="2">
        <f>G4402-F4402</f>
        <v>4</v>
      </c>
      <c r="J4402" s="2">
        <f>F4402-E4402</f>
        <v>15</v>
      </c>
      <c r="K4402" s="2" t="s">
        <v>2668</v>
      </c>
      <c r="L4402" s="2">
        <v>1</v>
      </c>
      <c r="M4402" s="2">
        <v>1</v>
      </c>
      <c r="N4402" s="2">
        <v>0</v>
      </c>
      <c r="O4402" s="2" t="s">
        <v>2647</v>
      </c>
      <c r="P4402" s="2" t="s">
        <v>2659</v>
      </c>
      <c r="Q4402" s="2" t="s">
        <v>2653</v>
      </c>
      <c r="R4402" s="3">
        <v>7100</v>
      </c>
      <c r="S4402" s="3">
        <f>I4402*L4402*R4402</f>
        <v>28400</v>
      </c>
      <c r="T4402" s="2">
        <f>M4402+N4402</f>
        <v>1</v>
      </c>
    </row>
    <row r="4403" spans="1:20" x14ac:dyDescent="0.2">
      <c r="A4403" s="2" t="s">
        <v>7067</v>
      </c>
      <c r="B4403" s="2" t="s">
        <v>1290</v>
      </c>
      <c r="C4403" s="2" t="s">
        <v>73</v>
      </c>
      <c r="D4403" s="2" t="str">
        <f>INDEX(Hotels!$C$2:$C$49,MATCH(C4403,Hotels!$A$2:$A$49,0))</f>
        <v>Bengaluru</v>
      </c>
      <c r="E4403" s="11">
        <v>46141</v>
      </c>
      <c r="F4403" s="11">
        <v>46175</v>
      </c>
      <c r="G4403" s="11">
        <v>46180</v>
      </c>
      <c r="H4403" s="13">
        <f>DATE(YEAR(F4403),MONTH(F4403),1)</f>
        <v>46174</v>
      </c>
      <c r="I4403" s="2">
        <f>G4403-F4403</f>
        <v>5</v>
      </c>
      <c r="J4403" s="2">
        <f>F4403-E4403</f>
        <v>34</v>
      </c>
      <c r="K4403" s="2" t="s">
        <v>2668</v>
      </c>
      <c r="L4403" s="2">
        <v>1</v>
      </c>
      <c r="M4403" s="2">
        <v>2</v>
      </c>
      <c r="N4403" s="2">
        <v>0</v>
      </c>
      <c r="O4403" s="2" t="s">
        <v>2670</v>
      </c>
      <c r="P4403" s="2" t="s">
        <v>2672</v>
      </c>
      <c r="Q4403" s="2" t="s">
        <v>2649</v>
      </c>
      <c r="R4403" s="3">
        <v>5000</v>
      </c>
      <c r="S4403" s="3">
        <f>I4403*L4403*R4403</f>
        <v>25000</v>
      </c>
      <c r="T4403" s="2">
        <f>M4403+N4403</f>
        <v>2</v>
      </c>
    </row>
    <row r="4404" spans="1:20" x14ac:dyDescent="0.2">
      <c r="A4404" s="2" t="s">
        <v>7068</v>
      </c>
      <c r="B4404" s="2" t="s">
        <v>1343</v>
      </c>
      <c r="C4404" s="2" t="s">
        <v>37</v>
      </c>
      <c r="D4404" s="2" t="str">
        <f>INDEX(Hotels!$C$2:$C$49,MATCH(C4404,Hotels!$A$2:$A$49,0))</f>
        <v>Udaipur</v>
      </c>
      <c r="E4404" s="11">
        <v>46141</v>
      </c>
      <c r="F4404" s="11">
        <v>46152</v>
      </c>
      <c r="G4404" s="11">
        <v>46155</v>
      </c>
      <c r="H4404" s="13">
        <f>DATE(YEAR(F4404),MONTH(F4404),1)</f>
        <v>46143</v>
      </c>
      <c r="I4404" s="2">
        <f>G4404-F4404</f>
        <v>3</v>
      </c>
      <c r="J4404" s="2">
        <f>F4404-E4404</f>
        <v>11</v>
      </c>
      <c r="K4404" s="2" t="s">
        <v>2655</v>
      </c>
      <c r="L4404" s="2">
        <v>1</v>
      </c>
      <c r="M4404" s="2">
        <v>1</v>
      </c>
      <c r="N4404" s="2">
        <v>0</v>
      </c>
      <c r="O4404" s="2" t="s">
        <v>2732</v>
      </c>
      <c r="P4404" s="2" t="s">
        <v>2662</v>
      </c>
      <c r="Q4404" s="2" t="s">
        <v>2649</v>
      </c>
      <c r="R4404" s="3">
        <v>14350</v>
      </c>
      <c r="S4404" s="3">
        <f>I4404*L4404*R4404</f>
        <v>43050</v>
      </c>
      <c r="T4404" s="2">
        <f>M4404+N4404</f>
        <v>1</v>
      </c>
    </row>
    <row r="4405" spans="1:20" x14ac:dyDescent="0.2">
      <c r="A4405" s="2" t="s">
        <v>7069</v>
      </c>
      <c r="B4405" s="2" t="s">
        <v>1732</v>
      </c>
      <c r="C4405" s="2" t="s">
        <v>93</v>
      </c>
      <c r="D4405" s="2" t="str">
        <f>INDEX(Hotels!$C$2:$C$49,MATCH(C4405,Hotels!$A$2:$A$49,0))</f>
        <v>Shimla</v>
      </c>
      <c r="E4405" s="11">
        <v>46141</v>
      </c>
      <c r="F4405" s="11">
        <v>46171</v>
      </c>
      <c r="G4405" s="11">
        <v>46175</v>
      </c>
      <c r="H4405" s="13">
        <f>DATE(YEAR(F4405),MONTH(F4405),1)</f>
        <v>46143</v>
      </c>
      <c r="I4405" s="2">
        <f>G4405-F4405</f>
        <v>4</v>
      </c>
      <c r="J4405" s="2">
        <f>F4405-E4405</f>
        <v>30</v>
      </c>
      <c r="K4405" s="2" t="s">
        <v>2668</v>
      </c>
      <c r="L4405" s="2">
        <v>1</v>
      </c>
      <c r="M4405" s="2">
        <v>3</v>
      </c>
      <c r="N4405" s="2">
        <v>0</v>
      </c>
      <c r="O4405" s="2" t="s">
        <v>2689</v>
      </c>
      <c r="P4405" s="2" t="s">
        <v>2672</v>
      </c>
      <c r="Q4405" s="2" t="s">
        <v>2649</v>
      </c>
      <c r="R4405" s="3">
        <v>5200</v>
      </c>
      <c r="S4405" s="3">
        <f>I4405*L4405*R4405</f>
        <v>20800</v>
      </c>
      <c r="T4405" s="2">
        <f>M4405+N4405</f>
        <v>3</v>
      </c>
    </row>
    <row r="4406" spans="1:20" x14ac:dyDescent="0.2">
      <c r="A4406" s="2" t="s">
        <v>7070</v>
      </c>
      <c r="B4406" s="2" t="s">
        <v>2321</v>
      </c>
      <c r="C4406" s="2" t="s">
        <v>26</v>
      </c>
      <c r="D4406" s="2" t="str">
        <f>INDEX(Hotels!$C$2:$C$49,MATCH(C4406,Hotels!$A$2:$A$49,0))</f>
        <v>Jaipur</v>
      </c>
      <c r="E4406" s="11">
        <v>46141</v>
      </c>
      <c r="F4406" s="11">
        <v>46150</v>
      </c>
      <c r="G4406" s="11">
        <v>46153</v>
      </c>
      <c r="H4406" s="13">
        <f>DATE(YEAR(F4406),MONTH(F4406),1)</f>
        <v>46143</v>
      </c>
      <c r="I4406" s="2">
        <f>G4406-F4406</f>
        <v>3</v>
      </c>
      <c r="J4406" s="2">
        <f>F4406-E4406</f>
        <v>9</v>
      </c>
      <c r="K4406" s="2" t="s">
        <v>2666</v>
      </c>
      <c r="L4406" s="2">
        <v>1</v>
      </c>
      <c r="M4406" s="2">
        <v>1</v>
      </c>
      <c r="N4406" s="2">
        <v>0</v>
      </c>
      <c r="O4406" s="2" t="s">
        <v>2689</v>
      </c>
      <c r="P4406" s="2" t="s">
        <v>2652</v>
      </c>
      <c r="Q4406" s="2" t="s">
        <v>2649</v>
      </c>
      <c r="R4406" s="3">
        <v>26150</v>
      </c>
      <c r="S4406" s="3">
        <f>I4406*L4406*R4406</f>
        <v>78450</v>
      </c>
      <c r="T4406" s="2">
        <f>M4406+N4406</f>
        <v>1</v>
      </c>
    </row>
    <row r="4407" spans="1:20" x14ac:dyDescent="0.2">
      <c r="A4407" s="2" t="s">
        <v>7071</v>
      </c>
      <c r="B4407" s="2" t="s">
        <v>2590</v>
      </c>
      <c r="C4407" s="2" t="s">
        <v>112</v>
      </c>
      <c r="D4407" s="2" t="str">
        <f>INDEX(Hotels!$C$2:$C$49,MATCH(C4407,Hotels!$A$2:$A$49,0))</f>
        <v>Rishikesh</v>
      </c>
      <c r="E4407" s="11">
        <v>46141</v>
      </c>
      <c r="F4407" s="11">
        <v>46153</v>
      </c>
      <c r="G4407" s="11">
        <v>46156</v>
      </c>
      <c r="H4407" s="13">
        <f>DATE(YEAR(F4407),MONTH(F4407),1)</f>
        <v>46143</v>
      </c>
      <c r="I4407" s="2">
        <f>G4407-F4407</f>
        <v>3</v>
      </c>
      <c r="J4407" s="2">
        <f>F4407-E4407</f>
        <v>12</v>
      </c>
      <c r="K4407" s="2" t="s">
        <v>2646</v>
      </c>
      <c r="L4407" s="2">
        <v>1</v>
      </c>
      <c r="M4407" s="2">
        <v>2</v>
      </c>
      <c r="N4407" s="2">
        <v>0</v>
      </c>
      <c r="O4407" s="2" t="s">
        <v>2670</v>
      </c>
      <c r="P4407" s="2" t="s">
        <v>2662</v>
      </c>
      <c r="Q4407" s="2" t="s">
        <v>2649</v>
      </c>
      <c r="R4407" s="3">
        <v>10700</v>
      </c>
      <c r="S4407" s="3">
        <f>I4407*L4407*R4407</f>
        <v>32100</v>
      </c>
      <c r="T4407" s="2">
        <f>M4407+N4407</f>
        <v>2</v>
      </c>
    </row>
    <row r="4408" spans="1:20" x14ac:dyDescent="0.2">
      <c r="A4408" s="2" t="s">
        <v>7072</v>
      </c>
      <c r="B4408" s="2" t="s">
        <v>320</v>
      </c>
      <c r="C4408" s="2" t="s">
        <v>19</v>
      </c>
      <c r="D4408" s="2" t="str">
        <f>INDEX(Hotels!$C$2:$C$49,MATCH(C4408,Hotels!$A$2:$A$49,0))</f>
        <v>Goa</v>
      </c>
      <c r="E4408" s="11">
        <v>46142</v>
      </c>
      <c r="F4408" s="11">
        <v>46144</v>
      </c>
      <c r="G4408" s="11">
        <v>46147</v>
      </c>
      <c r="H4408" s="13">
        <f>DATE(YEAR(F4408),MONTH(F4408),1)</f>
        <v>46143</v>
      </c>
      <c r="I4408" s="2">
        <f>G4408-F4408</f>
        <v>3</v>
      </c>
      <c r="J4408" s="2">
        <f>F4408-E4408</f>
        <v>2</v>
      </c>
      <c r="K4408" s="2" t="s">
        <v>2655</v>
      </c>
      <c r="L4408" s="2">
        <v>1</v>
      </c>
      <c r="M4408" s="2">
        <v>1</v>
      </c>
      <c r="N4408" s="2">
        <v>0</v>
      </c>
      <c r="O4408" s="2" t="s">
        <v>2732</v>
      </c>
      <c r="P4408" s="2" t="s">
        <v>2652</v>
      </c>
      <c r="Q4408" s="2" t="s">
        <v>2649</v>
      </c>
      <c r="R4408" s="3">
        <v>7450</v>
      </c>
      <c r="S4408" s="3">
        <f>I4408*L4408*R4408</f>
        <v>22350</v>
      </c>
      <c r="T4408" s="2">
        <f>M4408+N4408</f>
        <v>1</v>
      </c>
    </row>
    <row r="4409" spans="1:20" x14ac:dyDescent="0.2">
      <c r="A4409" s="2" t="s">
        <v>7073</v>
      </c>
      <c r="B4409" s="2" t="s">
        <v>406</v>
      </c>
      <c r="C4409" s="2" t="s">
        <v>53</v>
      </c>
      <c r="D4409" s="2" t="str">
        <f>INDEX(Hotels!$C$2:$C$49,MATCH(C4409,Hotels!$A$2:$A$49,0))</f>
        <v>Mumbai</v>
      </c>
      <c r="E4409" s="11">
        <v>46142</v>
      </c>
      <c r="F4409" s="11">
        <v>46149</v>
      </c>
      <c r="G4409" s="11">
        <v>46152</v>
      </c>
      <c r="H4409" s="13">
        <f>DATE(YEAR(F4409),MONTH(F4409),1)</f>
        <v>46143</v>
      </c>
      <c r="I4409" s="2">
        <f>G4409-F4409</f>
        <v>3</v>
      </c>
      <c r="J4409" s="2">
        <f>F4409-E4409</f>
        <v>7</v>
      </c>
      <c r="K4409" s="2" t="s">
        <v>2668</v>
      </c>
      <c r="L4409" s="2">
        <v>2</v>
      </c>
      <c r="M4409" s="2">
        <v>4</v>
      </c>
      <c r="N4409" s="2">
        <v>0</v>
      </c>
      <c r="O4409" s="2" t="s">
        <v>2658</v>
      </c>
      <c r="P4409" s="2" t="s">
        <v>2652</v>
      </c>
      <c r="Q4409" s="2" t="s">
        <v>2649</v>
      </c>
      <c r="R4409" s="3">
        <v>8700</v>
      </c>
      <c r="S4409" s="3">
        <f>I4409*L4409*R4409</f>
        <v>52200</v>
      </c>
      <c r="T4409" s="2">
        <f>M4409+N4409</f>
        <v>4</v>
      </c>
    </row>
    <row r="4410" spans="1:20" x14ac:dyDescent="0.2">
      <c r="A4410" s="2" t="s">
        <v>7074</v>
      </c>
      <c r="B4410" s="2" t="s">
        <v>1031</v>
      </c>
      <c r="C4410" s="2" t="s">
        <v>19</v>
      </c>
      <c r="D4410" s="2" t="str">
        <f>INDEX(Hotels!$C$2:$C$49,MATCH(C4410,Hotels!$A$2:$A$49,0))</f>
        <v>Goa</v>
      </c>
      <c r="E4410" s="11">
        <v>46142</v>
      </c>
      <c r="F4410" s="11">
        <v>46183</v>
      </c>
      <c r="G4410" s="11">
        <v>46187</v>
      </c>
      <c r="H4410" s="13">
        <f>DATE(YEAR(F4410),MONTH(F4410),1)</f>
        <v>46174</v>
      </c>
      <c r="I4410" s="2">
        <f>G4410-F4410</f>
        <v>4</v>
      </c>
      <c r="J4410" s="2">
        <f>F4410-E4410</f>
        <v>41</v>
      </c>
      <c r="K4410" s="2" t="s">
        <v>2655</v>
      </c>
      <c r="L4410" s="2">
        <v>1</v>
      </c>
      <c r="M4410" s="2">
        <v>1</v>
      </c>
      <c r="N4410" s="2">
        <v>0</v>
      </c>
      <c r="O4410" s="2" t="s">
        <v>2689</v>
      </c>
      <c r="P4410" s="2" t="s">
        <v>2648</v>
      </c>
      <c r="Q4410" s="2" t="s">
        <v>2649</v>
      </c>
      <c r="R4410" s="3">
        <v>5900</v>
      </c>
      <c r="S4410" s="3">
        <f>I4410*L4410*R4410</f>
        <v>23600</v>
      </c>
      <c r="T4410" s="2">
        <f>M4410+N4410</f>
        <v>1</v>
      </c>
    </row>
    <row r="4411" spans="1:20" x14ac:dyDescent="0.2">
      <c r="A4411" s="2" t="s">
        <v>7075</v>
      </c>
      <c r="B4411" s="2" t="s">
        <v>1095</v>
      </c>
      <c r="C4411" s="2" t="s">
        <v>112</v>
      </c>
      <c r="D4411" s="2" t="str">
        <f>INDEX(Hotels!$C$2:$C$49,MATCH(C4411,Hotels!$A$2:$A$49,0))</f>
        <v>Rishikesh</v>
      </c>
      <c r="E4411" s="11">
        <v>46142</v>
      </c>
      <c r="F4411" s="11">
        <v>46146</v>
      </c>
      <c r="G4411" s="11">
        <v>46149</v>
      </c>
      <c r="H4411" s="13">
        <f>DATE(YEAR(F4411),MONTH(F4411),1)</f>
        <v>46143</v>
      </c>
      <c r="I4411" s="2">
        <f>G4411-F4411</f>
        <v>3</v>
      </c>
      <c r="J4411" s="2">
        <f>F4411-E4411</f>
        <v>4</v>
      </c>
      <c r="K4411" s="2" t="s">
        <v>2655</v>
      </c>
      <c r="L4411" s="2">
        <v>1</v>
      </c>
      <c r="M4411" s="2">
        <v>2</v>
      </c>
      <c r="N4411" s="2">
        <v>0</v>
      </c>
      <c r="O4411" s="2" t="s">
        <v>2651</v>
      </c>
      <c r="P4411" s="2" t="s">
        <v>2652</v>
      </c>
      <c r="Q4411" s="2" t="s">
        <v>2649</v>
      </c>
      <c r="R4411" s="3">
        <v>7100</v>
      </c>
      <c r="S4411" s="3">
        <f>I4411*L4411*R4411</f>
        <v>21300</v>
      </c>
      <c r="T4411" s="2">
        <f>M4411+N4411</f>
        <v>2</v>
      </c>
    </row>
    <row r="4412" spans="1:20" x14ac:dyDescent="0.2">
      <c r="A4412" s="2" t="s">
        <v>7076</v>
      </c>
      <c r="B4412" s="2" t="s">
        <v>1562</v>
      </c>
      <c r="C4412" s="2" t="s">
        <v>51</v>
      </c>
      <c r="D4412" s="2" t="str">
        <f>INDEX(Hotels!$C$2:$C$49,MATCH(C4412,Hotels!$A$2:$A$49,0))</f>
        <v>Agra</v>
      </c>
      <c r="E4412" s="11">
        <v>46142</v>
      </c>
      <c r="F4412" s="11">
        <v>46198</v>
      </c>
      <c r="G4412" s="11">
        <v>46201</v>
      </c>
      <c r="H4412" s="13">
        <f>DATE(YEAR(F4412),MONTH(F4412),1)</f>
        <v>46174</v>
      </c>
      <c r="I4412" s="2">
        <f>G4412-F4412</f>
        <v>3</v>
      </c>
      <c r="J4412" s="2">
        <f>F4412-E4412</f>
        <v>56</v>
      </c>
      <c r="K4412" s="2" t="s">
        <v>2668</v>
      </c>
      <c r="L4412" s="2">
        <v>1</v>
      </c>
      <c r="M4412" s="2">
        <v>2</v>
      </c>
      <c r="N4412" s="2">
        <v>1</v>
      </c>
      <c r="O4412" s="2" t="s">
        <v>2670</v>
      </c>
      <c r="P4412" s="2" t="s">
        <v>2652</v>
      </c>
      <c r="Q4412" s="2" t="s">
        <v>2649</v>
      </c>
      <c r="R4412" s="3">
        <v>5800</v>
      </c>
      <c r="S4412" s="3">
        <f>I4412*L4412*R4412</f>
        <v>17400</v>
      </c>
      <c r="T4412" s="2">
        <f>M4412+N4412</f>
        <v>3</v>
      </c>
    </row>
    <row r="4413" spans="1:20" x14ac:dyDescent="0.2">
      <c r="A4413" s="2" t="s">
        <v>7077</v>
      </c>
      <c r="B4413" s="2" t="s">
        <v>1734</v>
      </c>
      <c r="C4413" s="2" t="s">
        <v>49</v>
      </c>
      <c r="D4413" s="2" t="str">
        <f>INDEX(Hotels!$C$2:$C$49,MATCH(C4413,Hotels!$A$2:$A$49,0))</f>
        <v>Agra</v>
      </c>
      <c r="E4413" s="11">
        <v>46142</v>
      </c>
      <c r="F4413" s="11">
        <v>46266</v>
      </c>
      <c r="G4413" s="11">
        <v>46271</v>
      </c>
      <c r="H4413" s="13">
        <f>DATE(YEAR(F4413),MONTH(F4413),1)</f>
        <v>46266</v>
      </c>
      <c r="I4413" s="2">
        <f>G4413-F4413</f>
        <v>5</v>
      </c>
      <c r="J4413" s="2">
        <f>F4413-E4413</f>
        <v>124</v>
      </c>
      <c r="K4413" s="2" t="s">
        <v>2668</v>
      </c>
      <c r="L4413" s="2">
        <v>1</v>
      </c>
      <c r="M4413" s="2">
        <v>3</v>
      </c>
      <c r="N4413" s="2">
        <v>0</v>
      </c>
      <c r="O4413" s="2" t="s">
        <v>2683</v>
      </c>
      <c r="P4413" s="2" t="s">
        <v>2672</v>
      </c>
      <c r="Q4413" s="2" t="s">
        <v>2649</v>
      </c>
      <c r="R4413" s="3">
        <v>2100</v>
      </c>
      <c r="S4413" s="3">
        <f>I4413*L4413*R4413</f>
        <v>10500</v>
      </c>
      <c r="T4413" s="2">
        <f>M4413+N4413</f>
        <v>3</v>
      </c>
    </row>
    <row r="4414" spans="1:20" x14ac:dyDescent="0.2">
      <c r="A4414" s="2" t="s">
        <v>7078</v>
      </c>
      <c r="B4414" s="2" t="s">
        <v>2433</v>
      </c>
      <c r="C4414" s="2" t="s">
        <v>83</v>
      </c>
      <c r="D4414" s="2" t="str">
        <f>INDEX(Hotels!$C$2:$C$49,MATCH(C4414,Hotels!$A$2:$A$49,0))</f>
        <v>Kochi</v>
      </c>
      <c r="E4414" s="11">
        <v>46142</v>
      </c>
      <c r="F4414" s="11">
        <v>46162</v>
      </c>
      <c r="G4414" s="11">
        <v>46164</v>
      </c>
      <c r="H4414" s="13">
        <f>DATE(YEAR(F4414),MONTH(F4414),1)</f>
        <v>46143</v>
      </c>
      <c r="I4414" s="2">
        <f>G4414-F4414</f>
        <v>2</v>
      </c>
      <c r="J4414" s="2">
        <f>F4414-E4414</f>
        <v>20</v>
      </c>
      <c r="K4414" s="2" t="s">
        <v>2668</v>
      </c>
      <c r="L4414" s="2">
        <v>2</v>
      </c>
      <c r="M4414" s="2">
        <v>4</v>
      </c>
      <c r="N4414" s="2">
        <v>0</v>
      </c>
      <c r="O4414" s="2" t="s">
        <v>2658</v>
      </c>
      <c r="P4414" s="2" t="s">
        <v>2652</v>
      </c>
      <c r="Q4414" s="2" t="s">
        <v>2649</v>
      </c>
      <c r="R4414" s="3">
        <v>8700</v>
      </c>
      <c r="S4414" s="3">
        <f>I4414*L4414*R4414</f>
        <v>34800</v>
      </c>
      <c r="T4414" s="2">
        <f>M4414+N4414</f>
        <v>4</v>
      </c>
    </row>
    <row r="4415" spans="1:20" x14ac:dyDescent="0.2">
      <c r="A4415" s="2" t="s">
        <v>7079</v>
      </c>
      <c r="B4415" s="2" t="s">
        <v>2567</v>
      </c>
      <c r="C4415" s="2" t="s">
        <v>125</v>
      </c>
      <c r="D4415" s="2" t="str">
        <f>INDEX(Hotels!$C$2:$C$49,MATCH(C4415,Hotels!$A$2:$A$49,0))</f>
        <v>Varanasi</v>
      </c>
      <c r="E4415" s="11">
        <v>46143</v>
      </c>
      <c r="F4415" s="11">
        <v>46171</v>
      </c>
      <c r="G4415" s="11">
        <v>46174</v>
      </c>
      <c r="H4415" s="13">
        <f>DATE(YEAR(F4415),MONTH(F4415),1)</f>
        <v>46143</v>
      </c>
      <c r="I4415" s="2">
        <f>G4415-F4415</f>
        <v>3</v>
      </c>
      <c r="J4415" s="2">
        <f>F4415-E4415</f>
        <v>28</v>
      </c>
      <c r="K4415" s="2" t="s">
        <v>2668</v>
      </c>
      <c r="L4415" s="2">
        <v>1</v>
      </c>
      <c r="M4415" s="2">
        <v>2</v>
      </c>
      <c r="N4415" s="2">
        <v>0</v>
      </c>
      <c r="O4415" s="2" t="s">
        <v>2647</v>
      </c>
      <c r="P4415" s="2" t="s">
        <v>2652</v>
      </c>
      <c r="Q4415" s="2" t="s">
        <v>2649</v>
      </c>
      <c r="R4415" s="3">
        <v>8100</v>
      </c>
      <c r="S4415" s="3">
        <f>I4415*L4415*R4415</f>
        <v>24300</v>
      </c>
      <c r="T4415" s="2">
        <f>M4415+N4415</f>
        <v>2</v>
      </c>
    </row>
    <row r="4416" spans="1:20" x14ac:dyDescent="0.2">
      <c r="A4416" s="2" t="s">
        <v>7080</v>
      </c>
      <c r="B4416" s="2" t="s">
        <v>2570</v>
      </c>
      <c r="C4416" s="2" t="s">
        <v>89</v>
      </c>
      <c r="D4416" s="2" t="str">
        <f>INDEX(Hotels!$C$2:$C$49,MATCH(C4416,Hotels!$A$2:$A$49,0))</f>
        <v>Kochi</v>
      </c>
      <c r="E4416" s="11">
        <v>46143</v>
      </c>
      <c r="F4416" s="11">
        <v>46150</v>
      </c>
      <c r="G4416" s="11">
        <v>46153</v>
      </c>
      <c r="H4416" s="13">
        <f>DATE(YEAR(F4416),MONTH(F4416),1)</f>
        <v>46143</v>
      </c>
      <c r="I4416" s="2">
        <f>G4416-F4416</f>
        <v>3</v>
      </c>
      <c r="J4416" s="2">
        <f>F4416-E4416</f>
        <v>7</v>
      </c>
      <c r="K4416" s="2" t="s">
        <v>2668</v>
      </c>
      <c r="L4416" s="2">
        <v>1</v>
      </c>
      <c r="M4416" s="2">
        <v>1</v>
      </c>
      <c r="N4416" s="2">
        <v>0</v>
      </c>
      <c r="O4416" s="2" t="s">
        <v>2732</v>
      </c>
      <c r="P4416" s="2" t="s">
        <v>2672</v>
      </c>
      <c r="Q4416" s="2" t="s">
        <v>2649</v>
      </c>
      <c r="R4416" s="3">
        <v>5100</v>
      </c>
      <c r="S4416" s="3">
        <f>I4416*L4416*R4416</f>
        <v>15300</v>
      </c>
      <c r="T4416" s="2">
        <f>M4416+N4416</f>
        <v>1</v>
      </c>
    </row>
    <row r="4417" spans="1:20" x14ac:dyDescent="0.2">
      <c r="A4417" s="2" t="s">
        <v>7081</v>
      </c>
      <c r="B4417" s="2" t="s">
        <v>603</v>
      </c>
      <c r="C4417" s="2" t="s">
        <v>103</v>
      </c>
      <c r="D4417" s="2" t="str">
        <f>INDEX(Hotels!$C$2:$C$49,MATCH(C4417,Hotels!$A$2:$A$49,0))</f>
        <v>Manali</v>
      </c>
      <c r="E4417" s="11">
        <v>46144</v>
      </c>
      <c r="F4417" s="11">
        <v>46180</v>
      </c>
      <c r="G4417" s="11">
        <v>46183</v>
      </c>
      <c r="H4417" s="13">
        <f>DATE(YEAR(F4417),MONTH(F4417),1)</f>
        <v>46174</v>
      </c>
      <c r="I4417" s="2">
        <f>G4417-F4417</f>
        <v>3</v>
      </c>
      <c r="J4417" s="2">
        <f>F4417-E4417</f>
        <v>36</v>
      </c>
      <c r="K4417" s="2" t="s">
        <v>2668</v>
      </c>
      <c r="L4417" s="2">
        <v>3</v>
      </c>
      <c r="M4417" s="2">
        <v>6</v>
      </c>
      <c r="N4417" s="2">
        <v>0</v>
      </c>
      <c r="O4417" s="2" t="s">
        <v>2732</v>
      </c>
      <c r="P4417" s="2" t="s">
        <v>2656</v>
      </c>
      <c r="Q4417" s="2" t="s">
        <v>2649</v>
      </c>
      <c r="R4417" s="3">
        <v>3900</v>
      </c>
      <c r="S4417" s="3">
        <f>I4417*L4417*R4417</f>
        <v>35100</v>
      </c>
      <c r="T4417" s="2">
        <f>M4417+N4417</f>
        <v>6</v>
      </c>
    </row>
    <row r="4418" spans="1:20" x14ac:dyDescent="0.2">
      <c r="A4418" s="2" t="s">
        <v>7082</v>
      </c>
      <c r="B4418" s="2" t="s">
        <v>669</v>
      </c>
      <c r="C4418" s="2" t="s">
        <v>129</v>
      </c>
      <c r="D4418" s="2" t="str">
        <f>INDEX(Hotels!$C$2:$C$49,MATCH(C4418,Hotels!$A$2:$A$49,0))</f>
        <v>Varanasi</v>
      </c>
      <c r="E4418" s="11">
        <v>46144</v>
      </c>
      <c r="F4418" s="11">
        <v>46147</v>
      </c>
      <c r="G4418" s="11">
        <v>46153</v>
      </c>
      <c r="H4418" s="13">
        <f>DATE(YEAR(F4418),MONTH(F4418),1)</f>
        <v>46143</v>
      </c>
      <c r="I4418" s="2">
        <f>G4418-F4418</f>
        <v>6</v>
      </c>
      <c r="J4418" s="2">
        <f>F4418-E4418</f>
        <v>3</v>
      </c>
      <c r="K4418" s="2" t="s">
        <v>2668</v>
      </c>
      <c r="L4418" s="2">
        <v>1</v>
      </c>
      <c r="M4418" s="2">
        <v>2</v>
      </c>
      <c r="N4418" s="2">
        <v>1</v>
      </c>
      <c r="O4418" s="2" t="s">
        <v>2689</v>
      </c>
      <c r="P4418" s="2" t="s">
        <v>2656</v>
      </c>
      <c r="Q4418" s="2" t="s">
        <v>2653</v>
      </c>
      <c r="R4418" s="3">
        <v>3800</v>
      </c>
      <c r="S4418" s="3">
        <f>I4418*L4418*R4418</f>
        <v>22800</v>
      </c>
      <c r="T4418" s="2">
        <f>M4418+N4418</f>
        <v>3</v>
      </c>
    </row>
    <row r="4419" spans="1:20" x14ac:dyDescent="0.2">
      <c r="A4419" s="2" t="s">
        <v>7083</v>
      </c>
      <c r="B4419" s="2" t="s">
        <v>1294</v>
      </c>
      <c r="C4419" s="2" t="s">
        <v>129</v>
      </c>
      <c r="D4419" s="2" t="str">
        <f>INDEX(Hotels!$C$2:$C$49,MATCH(C4419,Hotels!$A$2:$A$49,0))</f>
        <v>Varanasi</v>
      </c>
      <c r="E4419" s="11">
        <v>46144</v>
      </c>
      <c r="F4419" s="11">
        <v>46144</v>
      </c>
      <c r="G4419" s="11">
        <v>46146</v>
      </c>
      <c r="H4419" s="13">
        <f>DATE(YEAR(F4419),MONTH(F4419),1)</f>
        <v>46143</v>
      </c>
      <c r="I4419" s="2">
        <f>G4419-F4419</f>
        <v>2</v>
      </c>
      <c r="J4419" s="2">
        <f>F4419-E4419</f>
        <v>0</v>
      </c>
      <c r="K4419" s="2" t="s">
        <v>2668</v>
      </c>
      <c r="L4419" s="2">
        <v>1</v>
      </c>
      <c r="M4419" s="2">
        <v>1</v>
      </c>
      <c r="N4419" s="2">
        <v>0</v>
      </c>
      <c r="O4419" s="2" t="s">
        <v>2683</v>
      </c>
      <c r="P4419" s="2" t="s">
        <v>2652</v>
      </c>
      <c r="Q4419" s="2" t="s">
        <v>2649</v>
      </c>
      <c r="R4419" s="3">
        <v>3800</v>
      </c>
      <c r="S4419" s="3">
        <f>I4419*L4419*R4419</f>
        <v>7600</v>
      </c>
      <c r="T4419" s="2">
        <f>M4419+N4419</f>
        <v>1</v>
      </c>
    </row>
    <row r="4420" spans="1:20" x14ac:dyDescent="0.2">
      <c r="A4420" s="2" t="s">
        <v>7084</v>
      </c>
      <c r="B4420" s="2" t="s">
        <v>2095</v>
      </c>
      <c r="C4420" s="2" t="s">
        <v>93</v>
      </c>
      <c r="D4420" s="2" t="str">
        <f>INDEX(Hotels!$C$2:$C$49,MATCH(C4420,Hotels!$A$2:$A$49,0))</f>
        <v>Shimla</v>
      </c>
      <c r="E4420" s="11">
        <v>46144</v>
      </c>
      <c r="F4420" s="11">
        <v>46287</v>
      </c>
      <c r="G4420" s="11">
        <v>46292</v>
      </c>
      <c r="H4420" s="13">
        <f>DATE(YEAR(F4420),MONTH(F4420),1)</f>
        <v>46266</v>
      </c>
      <c r="I4420" s="2">
        <f>G4420-F4420</f>
        <v>5</v>
      </c>
      <c r="J4420" s="2">
        <f>F4420-E4420</f>
        <v>143</v>
      </c>
      <c r="K4420" s="2" t="s">
        <v>2666</v>
      </c>
      <c r="L4420" s="2">
        <v>1</v>
      </c>
      <c r="M4420" s="2">
        <v>2</v>
      </c>
      <c r="N4420" s="2">
        <v>3</v>
      </c>
      <c r="O4420" s="2" t="s">
        <v>2658</v>
      </c>
      <c r="P4420" s="2" t="s">
        <v>2652</v>
      </c>
      <c r="Q4420" s="2" t="s">
        <v>2653</v>
      </c>
      <c r="R4420" s="3">
        <v>9400</v>
      </c>
      <c r="S4420" s="3">
        <f>I4420*L4420*R4420</f>
        <v>47000</v>
      </c>
      <c r="T4420" s="2">
        <f>M4420+N4420</f>
        <v>5</v>
      </c>
    </row>
    <row r="4421" spans="1:20" x14ac:dyDescent="0.2">
      <c r="A4421" s="2" t="s">
        <v>7085</v>
      </c>
      <c r="B4421" s="2" t="s">
        <v>2297</v>
      </c>
      <c r="C4421" s="2" t="s">
        <v>59</v>
      </c>
      <c r="D4421" s="2" t="str">
        <f>INDEX(Hotels!$C$2:$C$49,MATCH(C4421,Hotels!$A$2:$A$49,0))</f>
        <v>Mumbai</v>
      </c>
      <c r="E4421" s="11">
        <v>46144</v>
      </c>
      <c r="F4421" s="11">
        <v>46185</v>
      </c>
      <c r="G4421" s="11">
        <v>46190</v>
      </c>
      <c r="H4421" s="13">
        <f>DATE(YEAR(F4421),MONTH(F4421),1)</f>
        <v>46174</v>
      </c>
      <c r="I4421" s="2">
        <f>G4421-F4421</f>
        <v>5</v>
      </c>
      <c r="J4421" s="2">
        <f>F4421-E4421</f>
        <v>41</v>
      </c>
      <c r="K4421" s="2" t="s">
        <v>2668</v>
      </c>
      <c r="L4421" s="2">
        <v>1</v>
      </c>
      <c r="M4421" s="2">
        <v>2</v>
      </c>
      <c r="N4421" s="2">
        <v>1</v>
      </c>
      <c r="O4421" s="2" t="s">
        <v>2670</v>
      </c>
      <c r="P4421" s="2" t="s">
        <v>2662</v>
      </c>
      <c r="Q4421" s="2" t="s">
        <v>2649</v>
      </c>
      <c r="R4421" s="3">
        <v>3800</v>
      </c>
      <c r="S4421" s="3">
        <f>I4421*L4421*R4421</f>
        <v>19000</v>
      </c>
      <c r="T4421" s="2">
        <f>M4421+N4421</f>
        <v>3</v>
      </c>
    </row>
    <row r="4422" spans="1:20" x14ac:dyDescent="0.2">
      <c r="A4422" s="2" t="s">
        <v>7086</v>
      </c>
      <c r="B4422" s="2" t="s">
        <v>428</v>
      </c>
      <c r="C4422" s="2" t="s">
        <v>110</v>
      </c>
      <c r="D4422" s="2" t="str">
        <f>INDEX(Hotels!$C$2:$C$49,MATCH(C4422,Hotels!$A$2:$A$49,0))</f>
        <v>Manali</v>
      </c>
      <c r="E4422" s="11">
        <v>46145</v>
      </c>
      <c r="F4422" s="11">
        <v>46152</v>
      </c>
      <c r="G4422" s="11">
        <v>46157</v>
      </c>
      <c r="H4422" s="13">
        <f>DATE(YEAR(F4422),MONTH(F4422),1)</f>
        <v>46143</v>
      </c>
      <c r="I4422" s="2">
        <f>G4422-F4422</f>
        <v>5</v>
      </c>
      <c r="J4422" s="2">
        <f>F4422-E4422</f>
        <v>7</v>
      </c>
      <c r="K4422" s="2" t="s">
        <v>2655</v>
      </c>
      <c r="L4422" s="2">
        <v>1</v>
      </c>
      <c r="M4422" s="2">
        <v>2</v>
      </c>
      <c r="N4422" s="2">
        <v>1</v>
      </c>
      <c r="O4422" s="2" t="s">
        <v>2658</v>
      </c>
      <c r="P4422" s="2" t="s">
        <v>2652</v>
      </c>
      <c r="Q4422" s="2" t="s">
        <v>2649</v>
      </c>
      <c r="R4422" s="3">
        <v>6950</v>
      </c>
      <c r="S4422" s="3">
        <f>I4422*L4422*R4422</f>
        <v>34750</v>
      </c>
      <c r="T4422" s="2">
        <f>M4422+N4422</f>
        <v>3</v>
      </c>
    </row>
    <row r="4423" spans="1:20" x14ac:dyDescent="0.2">
      <c r="A4423" s="2" t="s">
        <v>7087</v>
      </c>
      <c r="B4423" s="2" t="s">
        <v>516</v>
      </c>
      <c r="C4423" s="2" t="s">
        <v>61</v>
      </c>
      <c r="D4423" s="2" t="str">
        <f>INDEX(Hotels!$C$2:$C$49,MATCH(C4423,Hotels!$A$2:$A$49,0))</f>
        <v>Mumbai</v>
      </c>
      <c r="E4423" s="11">
        <v>46145</v>
      </c>
      <c r="F4423" s="11">
        <v>46222</v>
      </c>
      <c r="G4423" s="11">
        <v>46227</v>
      </c>
      <c r="H4423" s="13">
        <f>DATE(YEAR(F4423),MONTH(F4423),1)</f>
        <v>46204</v>
      </c>
      <c r="I4423" s="2">
        <f>G4423-F4423</f>
        <v>5</v>
      </c>
      <c r="J4423" s="2">
        <f>F4423-E4423</f>
        <v>77</v>
      </c>
      <c r="K4423" s="2" t="s">
        <v>2655</v>
      </c>
      <c r="L4423" s="2">
        <v>1</v>
      </c>
      <c r="M4423" s="2">
        <v>2</v>
      </c>
      <c r="N4423" s="2">
        <v>0</v>
      </c>
      <c r="O4423" s="2" t="s">
        <v>2689</v>
      </c>
      <c r="P4423" s="2" t="s">
        <v>2656</v>
      </c>
      <c r="Q4423" s="2" t="s">
        <v>2653</v>
      </c>
      <c r="R4423" s="3">
        <v>14000</v>
      </c>
      <c r="S4423" s="3">
        <f>I4423*L4423*R4423</f>
        <v>70000</v>
      </c>
      <c r="T4423" s="2">
        <f>M4423+N4423</f>
        <v>2</v>
      </c>
    </row>
    <row r="4424" spans="1:20" x14ac:dyDescent="0.2">
      <c r="A4424" s="2" t="s">
        <v>7088</v>
      </c>
      <c r="B4424" s="2" t="s">
        <v>1914</v>
      </c>
      <c r="C4424" s="2" t="s">
        <v>29</v>
      </c>
      <c r="D4424" s="2" t="str">
        <f>INDEX(Hotels!$C$2:$C$49,MATCH(C4424,Hotels!$A$2:$A$49,0))</f>
        <v>Jaipur</v>
      </c>
      <c r="E4424" s="11">
        <v>46145</v>
      </c>
      <c r="F4424" s="11">
        <v>46150</v>
      </c>
      <c r="G4424" s="11">
        <v>46155</v>
      </c>
      <c r="H4424" s="13">
        <f>DATE(YEAR(F4424),MONTH(F4424),1)</f>
        <v>46143</v>
      </c>
      <c r="I4424" s="2">
        <f>G4424-F4424</f>
        <v>5</v>
      </c>
      <c r="J4424" s="2">
        <f>F4424-E4424</f>
        <v>5</v>
      </c>
      <c r="K4424" s="2" t="s">
        <v>2655</v>
      </c>
      <c r="L4424" s="2">
        <v>1</v>
      </c>
      <c r="M4424" s="2">
        <v>2</v>
      </c>
      <c r="N4424" s="2">
        <v>2</v>
      </c>
      <c r="O4424" s="2" t="s">
        <v>2647</v>
      </c>
      <c r="P4424" s="2" t="s">
        <v>2656</v>
      </c>
      <c r="Q4424" s="2" t="s">
        <v>2649</v>
      </c>
      <c r="R4424" s="3">
        <v>7400</v>
      </c>
      <c r="S4424" s="3">
        <f>I4424*L4424*R4424</f>
        <v>37000</v>
      </c>
      <c r="T4424" s="2">
        <f>M4424+N4424</f>
        <v>4</v>
      </c>
    </row>
    <row r="4425" spans="1:20" x14ac:dyDescent="0.2">
      <c r="A4425" s="2" t="s">
        <v>7089</v>
      </c>
      <c r="B4425" s="2" t="s">
        <v>2505</v>
      </c>
      <c r="C4425" s="2" t="s">
        <v>53</v>
      </c>
      <c r="D4425" s="2" t="str">
        <f>INDEX(Hotels!$C$2:$C$49,MATCH(C4425,Hotels!$A$2:$A$49,0))</f>
        <v>Mumbai</v>
      </c>
      <c r="E4425" s="11">
        <v>46145</v>
      </c>
      <c r="F4425" s="11">
        <v>46155</v>
      </c>
      <c r="G4425" s="11">
        <v>46158</v>
      </c>
      <c r="H4425" s="13">
        <f>DATE(YEAR(F4425),MONTH(F4425),1)</f>
        <v>46143</v>
      </c>
      <c r="I4425" s="2">
        <f>G4425-F4425</f>
        <v>3</v>
      </c>
      <c r="J4425" s="2">
        <f>F4425-E4425</f>
        <v>10</v>
      </c>
      <c r="K4425" s="2" t="s">
        <v>2655</v>
      </c>
      <c r="L4425" s="2">
        <v>1</v>
      </c>
      <c r="M4425" s="2">
        <v>2</v>
      </c>
      <c r="N4425" s="2">
        <v>0</v>
      </c>
      <c r="O4425" s="2" t="s">
        <v>2683</v>
      </c>
      <c r="P4425" s="2" t="s">
        <v>2652</v>
      </c>
      <c r="Q4425" s="2" t="s">
        <v>2649</v>
      </c>
      <c r="R4425" s="3">
        <v>10500</v>
      </c>
      <c r="S4425" s="3">
        <f>I4425*L4425*R4425</f>
        <v>31500</v>
      </c>
      <c r="T4425" s="2">
        <f>M4425+N4425</f>
        <v>2</v>
      </c>
    </row>
    <row r="4426" spans="1:20" x14ac:dyDescent="0.2">
      <c r="A4426" s="2" t="s">
        <v>7090</v>
      </c>
      <c r="B4426" s="2" t="s">
        <v>2591</v>
      </c>
      <c r="C4426" s="2" t="s">
        <v>81</v>
      </c>
      <c r="D4426" s="2" t="str">
        <f>INDEX(Hotels!$C$2:$C$49,MATCH(C4426,Hotels!$A$2:$A$49,0))</f>
        <v>Bengaluru</v>
      </c>
      <c r="E4426" s="11">
        <v>46145</v>
      </c>
      <c r="F4426" s="11">
        <v>46245</v>
      </c>
      <c r="G4426" s="11">
        <v>46250</v>
      </c>
      <c r="H4426" s="13">
        <f>DATE(YEAR(F4426),MONTH(F4426),1)</f>
        <v>46235</v>
      </c>
      <c r="I4426" s="2">
        <f>G4426-F4426</f>
        <v>5</v>
      </c>
      <c r="J4426" s="2">
        <f>F4426-E4426</f>
        <v>100</v>
      </c>
      <c r="K4426" s="2" t="s">
        <v>2655</v>
      </c>
      <c r="L4426" s="2">
        <v>1</v>
      </c>
      <c r="M4426" s="2">
        <v>1</v>
      </c>
      <c r="N4426" s="2">
        <v>0</v>
      </c>
      <c r="O4426" s="2" t="s">
        <v>2647</v>
      </c>
      <c r="P4426" s="2" t="s">
        <v>2662</v>
      </c>
      <c r="Q4426" s="2" t="s">
        <v>2649</v>
      </c>
      <c r="R4426" s="3">
        <v>14700</v>
      </c>
      <c r="S4426" s="3">
        <f>I4426*L4426*R4426</f>
        <v>73500</v>
      </c>
      <c r="T4426" s="2">
        <f>M4426+N4426</f>
        <v>1</v>
      </c>
    </row>
    <row r="4427" spans="1:20" x14ac:dyDescent="0.2">
      <c r="A4427" s="2" t="s">
        <v>7091</v>
      </c>
      <c r="B4427" s="2" t="s">
        <v>175</v>
      </c>
      <c r="C4427" s="2" t="s">
        <v>73</v>
      </c>
      <c r="D4427" s="2" t="str">
        <f>INDEX(Hotels!$C$2:$C$49,MATCH(C4427,Hotels!$A$2:$A$49,0))</f>
        <v>Bengaluru</v>
      </c>
      <c r="E4427" s="11">
        <v>46146</v>
      </c>
      <c r="F4427" s="11">
        <v>46151</v>
      </c>
      <c r="G4427" s="11">
        <v>46152</v>
      </c>
      <c r="H4427" s="13">
        <f>DATE(YEAR(F4427),MONTH(F4427),1)</f>
        <v>46143</v>
      </c>
      <c r="I4427" s="2">
        <f>G4427-F4427</f>
        <v>1</v>
      </c>
      <c r="J4427" s="2">
        <f>F4427-E4427</f>
        <v>5</v>
      </c>
      <c r="K4427" s="2" t="s">
        <v>2668</v>
      </c>
      <c r="L4427" s="2">
        <v>1</v>
      </c>
      <c r="M4427" s="2">
        <v>1</v>
      </c>
      <c r="N4427" s="2">
        <v>0</v>
      </c>
      <c r="O4427" s="2" t="s">
        <v>2732</v>
      </c>
      <c r="P4427" s="2" t="s">
        <v>2656</v>
      </c>
      <c r="Q4427" s="2" t="s">
        <v>2649</v>
      </c>
      <c r="R4427" s="3">
        <v>6250</v>
      </c>
      <c r="S4427" s="3">
        <f>I4427*L4427*R4427</f>
        <v>6250</v>
      </c>
      <c r="T4427" s="2">
        <f>M4427+N4427</f>
        <v>1</v>
      </c>
    </row>
    <row r="4428" spans="1:20" x14ac:dyDescent="0.2">
      <c r="A4428" s="2" t="s">
        <v>7092</v>
      </c>
      <c r="B4428" s="2" t="s">
        <v>362</v>
      </c>
      <c r="C4428" s="2" t="s">
        <v>106</v>
      </c>
      <c r="D4428" s="2" t="str">
        <f>INDEX(Hotels!$C$2:$C$49,MATCH(C4428,Hotels!$A$2:$A$49,0))</f>
        <v>Manali</v>
      </c>
      <c r="E4428" s="11">
        <v>46146</v>
      </c>
      <c r="F4428" s="11">
        <v>46162</v>
      </c>
      <c r="G4428" s="11">
        <v>46166</v>
      </c>
      <c r="H4428" s="13">
        <f>DATE(YEAR(F4428),MONTH(F4428),1)</f>
        <v>46143</v>
      </c>
      <c r="I4428" s="2">
        <f>G4428-F4428</f>
        <v>4</v>
      </c>
      <c r="J4428" s="2">
        <f>F4428-E4428</f>
        <v>16</v>
      </c>
      <c r="K4428" s="2" t="s">
        <v>2655</v>
      </c>
      <c r="L4428" s="2">
        <v>1</v>
      </c>
      <c r="M4428" s="2">
        <v>2</v>
      </c>
      <c r="N4428" s="2">
        <v>0</v>
      </c>
      <c r="O4428" s="2" t="s">
        <v>2683</v>
      </c>
      <c r="P4428" s="2" t="s">
        <v>2656</v>
      </c>
      <c r="Q4428" s="2" t="s">
        <v>2649</v>
      </c>
      <c r="R4428" s="3">
        <v>8400</v>
      </c>
      <c r="S4428" s="3">
        <f>I4428*L4428*R4428</f>
        <v>33600</v>
      </c>
      <c r="T4428" s="2">
        <f>M4428+N4428</f>
        <v>2</v>
      </c>
    </row>
    <row r="4429" spans="1:20" x14ac:dyDescent="0.2">
      <c r="A4429" s="2" t="s">
        <v>7093</v>
      </c>
      <c r="B4429" s="2" t="s">
        <v>968</v>
      </c>
      <c r="C4429" s="2" t="s">
        <v>87</v>
      </c>
      <c r="D4429" s="2" t="str">
        <f>INDEX(Hotels!$C$2:$C$49,MATCH(C4429,Hotels!$A$2:$A$49,0))</f>
        <v>Kochi</v>
      </c>
      <c r="E4429" s="11">
        <v>46146</v>
      </c>
      <c r="F4429" s="11">
        <v>46239</v>
      </c>
      <c r="G4429" s="11">
        <v>46242</v>
      </c>
      <c r="H4429" s="13">
        <f>DATE(YEAR(F4429),MONTH(F4429),1)</f>
        <v>46235</v>
      </c>
      <c r="I4429" s="2">
        <f>G4429-F4429</f>
        <v>3</v>
      </c>
      <c r="J4429" s="2">
        <f>F4429-E4429</f>
        <v>93</v>
      </c>
      <c r="K4429" s="2" t="s">
        <v>2668</v>
      </c>
      <c r="L4429" s="2">
        <v>1</v>
      </c>
      <c r="M4429" s="2">
        <v>1</v>
      </c>
      <c r="N4429" s="2">
        <v>0</v>
      </c>
      <c r="O4429" s="2" t="s">
        <v>2683</v>
      </c>
      <c r="P4429" s="2" t="s">
        <v>2652</v>
      </c>
      <c r="Q4429" s="2" t="s">
        <v>2649</v>
      </c>
      <c r="R4429" s="3">
        <v>3850</v>
      </c>
      <c r="S4429" s="3">
        <f>I4429*L4429*R4429</f>
        <v>11550</v>
      </c>
      <c r="T4429" s="2">
        <f>M4429+N4429</f>
        <v>1</v>
      </c>
    </row>
    <row r="4430" spans="1:20" x14ac:dyDescent="0.2">
      <c r="A4430" s="2" t="s">
        <v>7094</v>
      </c>
      <c r="B4430" s="2" t="s">
        <v>974</v>
      </c>
      <c r="C4430" s="2" t="s">
        <v>26</v>
      </c>
      <c r="D4430" s="2" t="str">
        <f>INDEX(Hotels!$C$2:$C$49,MATCH(C4430,Hotels!$A$2:$A$49,0))</f>
        <v>Jaipur</v>
      </c>
      <c r="E4430" s="11">
        <v>46146</v>
      </c>
      <c r="F4430" s="11">
        <v>46158</v>
      </c>
      <c r="G4430" s="11">
        <v>46160</v>
      </c>
      <c r="H4430" s="13">
        <f>DATE(YEAR(F4430),MONTH(F4430),1)</f>
        <v>46143</v>
      </c>
      <c r="I4430" s="2">
        <f>G4430-F4430</f>
        <v>2</v>
      </c>
      <c r="J4430" s="2">
        <f>F4430-E4430</f>
        <v>12</v>
      </c>
      <c r="K4430" s="2" t="s">
        <v>2668</v>
      </c>
      <c r="L4430" s="2">
        <v>1</v>
      </c>
      <c r="M4430" s="2">
        <v>1</v>
      </c>
      <c r="N4430" s="2">
        <v>0</v>
      </c>
      <c r="O4430" s="2" t="s">
        <v>2670</v>
      </c>
      <c r="P4430" s="2" t="s">
        <v>2652</v>
      </c>
      <c r="Q4430" s="2" t="s">
        <v>2649</v>
      </c>
      <c r="R4430" s="3">
        <v>10150</v>
      </c>
      <c r="S4430" s="3">
        <f>I4430*L4430*R4430</f>
        <v>20300</v>
      </c>
      <c r="T4430" s="2">
        <f>M4430+N4430</f>
        <v>1</v>
      </c>
    </row>
    <row r="4431" spans="1:20" x14ac:dyDescent="0.2">
      <c r="A4431" s="2" t="s">
        <v>7095</v>
      </c>
      <c r="B4431" s="2" t="s">
        <v>1773</v>
      </c>
      <c r="C4431" s="2" t="s">
        <v>93</v>
      </c>
      <c r="D4431" s="2" t="str">
        <f>INDEX(Hotels!$C$2:$C$49,MATCH(C4431,Hotels!$A$2:$A$49,0))</f>
        <v>Shimla</v>
      </c>
      <c r="E4431" s="11">
        <v>46146</v>
      </c>
      <c r="F4431" s="11">
        <v>46154</v>
      </c>
      <c r="G4431" s="11">
        <v>46157</v>
      </c>
      <c r="H4431" s="13">
        <f>DATE(YEAR(F4431),MONTH(F4431),1)</f>
        <v>46143</v>
      </c>
      <c r="I4431" s="2">
        <f>G4431-F4431</f>
        <v>3</v>
      </c>
      <c r="J4431" s="2">
        <f>F4431-E4431</f>
        <v>8</v>
      </c>
      <c r="K4431" s="2" t="s">
        <v>2646</v>
      </c>
      <c r="L4431" s="2">
        <v>1</v>
      </c>
      <c r="M4431" s="2">
        <v>2</v>
      </c>
      <c r="N4431" s="2">
        <v>0</v>
      </c>
      <c r="O4431" s="2" t="s">
        <v>2651</v>
      </c>
      <c r="P4431" s="2" t="s">
        <v>2648</v>
      </c>
      <c r="Q4431" s="2" t="s">
        <v>2649</v>
      </c>
      <c r="R4431" s="3">
        <v>9800</v>
      </c>
      <c r="S4431" s="3">
        <f>I4431*L4431*R4431</f>
        <v>29400</v>
      </c>
      <c r="T4431" s="2">
        <f>M4431+N4431</f>
        <v>2</v>
      </c>
    </row>
    <row r="4432" spans="1:20" x14ac:dyDescent="0.2">
      <c r="A4432" s="2" t="s">
        <v>7096</v>
      </c>
      <c r="B4432" s="2" t="s">
        <v>270</v>
      </c>
      <c r="C4432" s="2" t="s">
        <v>19</v>
      </c>
      <c r="D4432" s="2" t="str">
        <f>INDEX(Hotels!$C$2:$C$49,MATCH(C4432,Hotels!$A$2:$A$49,0))</f>
        <v>Goa</v>
      </c>
      <c r="E4432" s="11">
        <v>46147</v>
      </c>
      <c r="F4432" s="11">
        <v>46152</v>
      </c>
      <c r="G4432" s="11">
        <v>46157</v>
      </c>
      <c r="H4432" s="13">
        <f>DATE(YEAR(F4432),MONTH(F4432),1)</f>
        <v>46143</v>
      </c>
      <c r="I4432" s="2">
        <f>G4432-F4432</f>
        <v>5</v>
      </c>
      <c r="J4432" s="2">
        <f>F4432-E4432</f>
        <v>5</v>
      </c>
      <c r="K4432" s="2" t="s">
        <v>2655</v>
      </c>
      <c r="L4432" s="2">
        <v>1</v>
      </c>
      <c r="M4432" s="2">
        <v>2</v>
      </c>
      <c r="N4432" s="2">
        <v>3</v>
      </c>
      <c r="O4432" s="2" t="s">
        <v>2658</v>
      </c>
      <c r="P4432" s="2" t="s">
        <v>2652</v>
      </c>
      <c r="Q4432" s="2" t="s">
        <v>2649</v>
      </c>
      <c r="R4432" s="3">
        <v>7700</v>
      </c>
      <c r="S4432" s="3">
        <f>I4432*L4432*R4432</f>
        <v>38500</v>
      </c>
      <c r="T4432" s="2">
        <f>M4432+N4432</f>
        <v>5</v>
      </c>
    </row>
    <row r="4433" spans="1:20" x14ac:dyDescent="0.2">
      <c r="A4433" s="2" t="s">
        <v>7097</v>
      </c>
      <c r="B4433" s="2" t="s">
        <v>424</v>
      </c>
      <c r="C4433" s="2" t="s">
        <v>108</v>
      </c>
      <c r="D4433" s="2" t="str">
        <f>INDEX(Hotels!$C$2:$C$49,MATCH(C4433,Hotels!$A$2:$A$49,0))</f>
        <v>Manali</v>
      </c>
      <c r="E4433" s="11">
        <v>46147</v>
      </c>
      <c r="F4433" s="11">
        <v>46151</v>
      </c>
      <c r="G4433" s="11">
        <v>46155</v>
      </c>
      <c r="H4433" s="13">
        <f>DATE(YEAR(F4433),MONTH(F4433),1)</f>
        <v>46143</v>
      </c>
      <c r="I4433" s="2">
        <f>G4433-F4433</f>
        <v>4</v>
      </c>
      <c r="J4433" s="2">
        <f>F4433-E4433</f>
        <v>4</v>
      </c>
      <c r="K4433" s="2" t="s">
        <v>2646</v>
      </c>
      <c r="L4433" s="2">
        <v>1</v>
      </c>
      <c r="M4433" s="2">
        <v>2</v>
      </c>
      <c r="N4433" s="2">
        <v>0</v>
      </c>
      <c r="O4433" s="2" t="s">
        <v>2683</v>
      </c>
      <c r="P4433" s="2" t="s">
        <v>2656</v>
      </c>
      <c r="Q4433" s="2" t="s">
        <v>2653</v>
      </c>
      <c r="R4433" s="3">
        <v>20200</v>
      </c>
      <c r="S4433" s="3">
        <f>I4433*L4433*R4433</f>
        <v>80800</v>
      </c>
      <c r="T4433" s="2">
        <f>M4433+N4433</f>
        <v>2</v>
      </c>
    </row>
    <row r="4434" spans="1:20" x14ac:dyDescent="0.2">
      <c r="A4434" s="2" t="s">
        <v>7098</v>
      </c>
      <c r="B4434" s="2" t="s">
        <v>532</v>
      </c>
      <c r="C4434" s="2" t="s">
        <v>67</v>
      </c>
      <c r="D4434" s="2" t="str">
        <f>INDEX(Hotels!$C$2:$C$49,MATCH(C4434,Hotels!$A$2:$A$49,0))</f>
        <v>New Delhi</v>
      </c>
      <c r="E4434" s="11">
        <v>46147</v>
      </c>
      <c r="F4434" s="11">
        <v>46148</v>
      </c>
      <c r="G4434" s="11">
        <v>46150</v>
      </c>
      <c r="H4434" s="13">
        <f>DATE(YEAR(F4434),MONTH(F4434),1)</f>
        <v>46143</v>
      </c>
      <c r="I4434" s="2">
        <f>G4434-F4434</f>
        <v>2</v>
      </c>
      <c r="J4434" s="2">
        <f>F4434-E4434</f>
        <v>1</v>
      </c>
      <c r="K4434" s="2" t="s">
        <v>2655</v>
      </c>
      <c r="L4434" s="2">
        <v>1</v>
      </c>
      <c r="M4434" s="2">
        <v>2</v>
      </c>
      <c r="N4434" s="2">
        <v>0</v>
      </c>
      <c r="O4434" s="2" t="s">
        <v>2670</v>
      </c>
      <c r="P4434" s="2" t="s">
        <v>2648</v>
      </c>
      <c r="Q4434" s="2" t="s">
        <v>2649</v>
      </c>
      <c r="R4434" s="3">
        <v>5400</v>
      </c>
      <c r="S4434" s="3">
        <f>I4434*L4434*R4434</f>
        <v>10800</v>
      </c>
      <c r="T4434" s="2">
        <f>M4434+N4434</f>
        <v>2</v>
      </c>
    </row>
    <row r="4435" spans="1:20" x14ac:dyDescent="0.2">
      <c r="A4435" s="2" t="s">
        <v>7099</v>
      </c>
      <c r="B4435" s="2" t="s">
        <v>646</v>
      </c>
      <c r="C4435" s="2" t="s">
        <v>37</v>
      </c>
      <c r="D4435" s="2" t="str">
        <f>INDEX(Hotels!$C$2:$C$49,MATCH(C4435,Hotels!$A$2:$A$49,0))</f>
        <v>Udaipur</v>
      </c>
      <c r="E4435" s="11">
        <v>46147</v>
      </c>
      <c r="F4435" s="11">
        <v>46182</v>
      </c>
      <c r="G4435" s="11">
        <v>46187</v>
      </c>
      <c r="H4435" s="13">
        <f>DATE(YEAR(F4435),MONTH(F4435),1)</f>
        <v>46174</v>
      </c>
      <c r="I4435" s="2">
        <f>G4435-F4435</f>
        <v>5</v>
      </c>
      <c r="J4435" s="2">
        <f>F4435-E4435</f>
        <v>35</v>
      </c>
      <c r="K4435" s="2" t="s">
        <v>2646</v>
      </c>
      <c r="L4435" s="2">
        <v>1</v>
      </c>
      <c r="M4435" s="2">
        <v>1</v>
      </c>
      <c r="N4435" s="2">
        <v>0</v>
      </c>
      <c r="O4435" s="2" t="s">
        <v>2658</v>
      </c>
      <c r="P4435" s="2" t="s">
        <v>2662</v>
      </c>
      <c r="Q4435" s="2" t="s">
        <v>2649</v>
      </c>
      <c r="R4435" s="3">
        <v>17250</v>
      </c>
      <c r="S4435" s="3">
        <f>I4435*L4435*R4435</f>
        <v>86250</v>
      </c>
      <c r="T4435" s="2">
        <f>M4435+N4435</f>
        <v>1</v>
      </c>
    </row>
    <row r="4436" spans="1:20" x14ac:dyDescent="0.2">
      <c r="A4436" s="2" t="s">
        <v>7100</v>
      </c>
      <c r="B4436" s="2" t="s">
        <v>821</v>
      </c>
      <c r="C4436" s="2" t="s">
        <v>32</v>
      </c>
      <c r="D4436" s="2" t="str">
        <f>INDEX(Hotels!$C$2:$C$49,MATCH(C4436,Hotels!$A$2:$A$49,0))</f>
        <v>Jaipur</v>
      </c>
      <c r="E4436" s="11">
        <v>46147</v>
      </c>
      <c r="F4436" s="11">
        <v>46153</v>
      </c>
      <c r="G4436" s="11">
        <v>46156</v>
      </c>
      <c r="H4436" s="13">
        <f>DATE(YEAR(F4436),MONTH(F4436),1)</f>
        <v>46143</v>
      </c>
      <c r="I4436" s="2">
        <f>G4436-F4436</f>
        <v>3</v>
      </c>
      <c r="J4436" s="2">
        <f>F4436-E4436</f>
        <v>6</v>
      </c>
      <c r="K4436" s="2" t="s">
        <v>2655</v>
      </c>
      <c r="L4436" s="2">
        <v>1</v>
      </c>
      <c r="M4436" s="2">
        <v>1</v>
      </c>
      <c r="N4436" s="2">
        <v>0</v>
      </c>
      <c r="O4436" s="2" t="s">
        <v>2732</v>
      </c>
      <c r="P4436" s="2" t="s">
        <v>2672</v>
      </c>
      <c r="Q4436" s="2" t="s">
        <v>2649</v>
      </c>
      <c r="R4436" s="3">
        <v>6450</v>
      </c>
      <c r="S4436" s="3">
        <f>I4436*L4436*R4436</f>
        <v>19350</v>
      </c>
      <c r="T4436" s="2">
        <f>M4436+N4436</f>
        <v>1</v>
      </c>
    </row>
    <row r="4437" spans="1:20" x14ac:dyDescent="0.2">
      <c r="A4437" s="2" t="s">
        <v>7101</v>
      </c>
      <c r="B4437" s="2" t="s">
        <v>2217</v>
      </c>
      <c r="C4437" s="2" t="s">
        <v>34</v>
      </c>
      <c r="D4437" s="2" t="str">
        <f>INDEX(Hotels!$C$2:$C$49,MATCH(C4437,Hotels!$A$2:$A$49,0))</f>
        <v>Udaipur</v>
      </c>
      <c r="E4437" s="11">
        <v>46147</v>
      </c>
      <c r="F4437" s="11">
        <v>46151</v>
      </c>
      <c r="G4437" s="11">
        <v>46154</v>
      </c>
      <c r="H4437" s="13">
        <f>DATE(YEAR(F4437),MONTH(F4437),1)</f>
        <v>46143</v>
      </c>
      <c r="I4437" s="2">
        <f>G4437-F4437</f>
        <v>3</v>
      </c>
      <c r="J4437" s="2">
        <f>F4437-E4437</f>
        <v>4</v>
      </c>
      <c r="K4437" s="2" t="s">
        <v>2646</v>
      </c>
      <c r="L4437" s="2">
        <v>1</v>
      </c>
      <c r="M4437" s="2">
        <v>2</v>
      </c>
      <c r="N4437" s="2">
        <v>1</v>
      </c>
      <c r="O4437" s="2" t="s">
        <v>2647</v>
      </c>
      <c r="P4437" s="2" t="s">
        <v>2656</v>
      </c>
      <c r="Q4437" s="2" t="s">
        <v>2649</v>
      </c>
      <c r="R4437" s="3">
        <v>10050</v>
      </c>
      <c r="S4437" s="3">
        <f>I4437*L4437*R4437</f>
        <v>30150</v>
      </c>
      <c r="T4437" s="2">
        <f>M4437+N4437</f>
        <v>3</v>
      </c>
    </row>
    <row r="4438" spans="1:20" x14ac:dyDescent="0.2">
      <c r="A4438" s="2" t="s">
        <v>7102</v>
      </c>
      <c r="B4438" s="2" t="s">
        <v>2291</v>
      </c>
      <c r="C4438" s="2" t="s">
        <v>125</v>
      </c>
      <c r="D4438" s="2" t="str">
        <f>INDEX(Hotels!$C$2:$C$49,MATCH(C4438,Hotels!$A$2:$A$49,0))</f>
        <v>Varanasi</v>
      </c>
      <c r="E4438" s="11">
        <v>46147</v>
      </c>
      <c r="F4438" s="11">
        <v>46151</v>
      </c>
      <c r="G4438" s="11">
        <v>46155</v>
      </c>
      <c r="H4438" s="13">
        <f>DATE(YEAR(F4438),MONTH(F4438),1)</f>
        <v>46143</v>
      </c>
      <c r="I4438" s="2">
        <f>G4438-F4438</f>
        <v>4</v>
      </c>
      <c r="J4438" s="2">
        <f>F4438-E4438</f>
        <v>4</v>
      </c>
      <c r="K4438" s="2" t="s">
        <v>2668</v>
      </c>
      <c r="L4438" s="2">
        <v>1</v>
      </c>
      <c r="M4438" s="2">
        <v>2</v>
      </c>
      <c r="N4438" s="2">
        <v>0</v>
      </c>
      <c r="O4438" s="2" t="s">
        <v>2670</v>
      </c>
      <c r="P4438" s="2" t="s">
        <v>2656</v>
      </c>
      <c r="Q4438" s="2" t="s">
        <v>2649</v>
      </c>
      <c r="R4438" s="3">
        <v>7100</v>
      </c>
      <c r="S4438" s="3">
        <f>I4438*L4438*R4438</f>
        <v>28400</v>
      </c>
      <c r="T4438" s="2">
        <f>M4438+N4438</f>
        <v>2</v>
      </c>
    </row>
    <row r="4439" spans="1:20" x14ac:dyDescent="0.2">
      <c r="A4439" s="2" t="s">
        <v>7103</v>
      </c>
      <c r="B4439" s="2" t="s">
        <v>1152</v>
      </c>
      <c r="C4439" s="2" t="s">
        <v>106</v>
      </c>
      <c r="D4439" s="2" t="str">
        <f>INDEX(Hotels!$C$2:$C$49,MATCH(C4439,Hotels!$A$2:$A$49,0))</f>
        <v>Manali</v>
      </c>
      <c r="E4439" s="11">
        <v>46148</v>
      </c>
      <c r="F4439" s="11">
        <v>46182</v>
      </c>
      <c r="G4439" s="11">
        <v>46186</v>
      </c>
      <c r="H4439" s="13">
        <f>DATE(YEAR(F4439),MONTH(F4439),1)</f>
        <v>46174</v>
      </c>
      <c r="I4439" s="2">
        <f>G4439-F4439</f>
        <v>4</v>
      </c>
      <c r="J4439" s="2">
        <f>F4439-E4439</f>
        <v>34</v>
      </c>
      <c r="K4439" s="2" t="s">
        <v>2655</v>
      </c>
      <c r="L4439" s="2">
        <v>1</v>
      </c>
      <c r="M4439" s="2">
        <v>2</v>
      </c>
      <c r="N4439" s="2">
        <v>0</v>
      </c>
      <c r="O4439" s="2" t="s">
        <v>2670</v>
      </c>
      <c r="P4439" s="2" t="s">
        <v>2656</v>
      </c>
      <c r="Q4439" s="2" t="s">
        <v>2649</v>
      </c>
      <c r="R4439" s="3">
        <v>7850</v>
      </c>
      <c r="S4439" s="3">
        <f>I4439*L4439*R4439</f>
        <v>31400</v>
      </c>
      <c r="T4439" s="2">
        <f>M4439+N4439</f>
        <v>2</v>
      </c>
    </row>
    <row r="4440" spans="1:20" x14ac:dyDescent="0.2">
      <c r="A4440" s="2" t="s">
        <v>7104</v>
      </c>
      <c r="B4440" s="2" t="s">
        <v>2410</v>
      </c>
      <c r="C4440" s="2" t="s">
        <v>118</v>
      </c>
      <c r="D4440" s="2" t="str">
        <f>INDEX(Hotels!$C$2:$C$49,MATCH(C4440,Hotels!$A$2:$A$49,0))</f>
        <v>Rishikesh</v>
      </c>
      <c r="E4440" s="11">
        <v>46148</v>
      </c>
      <c r="F4440" s="11">
        <v>46165</v>
      </c>
      <c r="G4440" s="11">
        <v>46166</v>
      </c>
      <c r="H4440" s="13">
        <f>DATE(YEAR(F4440),MONTH(F4440),1)</f>
        <v>46143</v>
      </c>
      <c r="I4440" s="2">
        <f>G4440-F4440</f>
        <v>1</v>
      </c>
      <c r="J4440" s="2">
        <f>F4440-E4440</f>
        <v>17</v>
      </c>
      <c r="K4440" s="2" t="s">
        <v>2668</v>
      </c>
      <c r="L4440" s="2">
        <v>1</v>
      </c>
      <c r="M4440" s="2">
        <v>1</v>
      </c>
      <c r="N4440" s="2">
        <v>0</v>
      </c>
      <c r="O4440" s="2" t="s">
        <v>2732</v>
      </c>
      <c r="P4440" s="2" t="s">
        <v>2656</v>
      </c>
      <c r="Q4440" s="2" t="s">
        <v>2653</v>
      </c>
      <c r="R4440" s="3">
        <v>9350</v>
      </c>
      <c r="S4440" s="3">
        <f>I4440*L4440*R4440</f>
        <v>9350</v>
      </c>
      <c r="T4440" s="2">
        <f>M4440+N4440</f>
        <v>1</v>
      </c>
    </row>
    <row r="4441" spans="1:20" x14ac:dyDescent="0.2">
      <c r="A4441" s="2" t="s">
        <v>7105</v>
      </c>
      <c r="B4441" s="2" t="s">
        <v>2417</v>
      </c>
      <c r="C4441" s="2" t="s">
        <v>77</v>
      </c>
      <c r="D4441" s="2" t="str">
        <f>INDEX(Hotels!$C$2:$C$49,MATCH(C4441,Hotels!$A$2:$A$49,0))</f>
        <v>Bengaluru</v>
      </c>
      <c r="E4441" s="11">
        <v>46148</v>
      </c>
      <c r="F4441" s="11">
        <v>46198</v>
      </c>
      <c r="G4441" s="11">
        <v>46202</v>
      </c>
      <c r="H4441" s="13">
        <f>DATE(YEAR(F4441),MONTH(F4441),1)</f>
        <v>46174</v>
      </c>
      <c r="I4441" s="2">
        <f>G4441-F4441</f>
        <v>4</v>
      </c>
      <c r="J4441" s="2">
        <f>F4441-E4441</f>
        <v>50</v>
      </c>
      <c r="K4441" s="2" t="s">
        <v>2668</v>
      </c>
      <c r="L4441" s="2">
        <v>1</v>
      </c>
      <c r="M4441" s="2">
        <v>2</v>
      </c>
      <c r="N4441" s="2">
        <v>0</v>
      </c>
      <c r="O4441" s="2" t="s">
        <v>2651</v>
      </c>
      <c r="P4441" s="2" t="s">
        <v>2659</v>
      </c>
      <c r="Q4441" s="2" t="s">
        <v>2649</v>
      </c>
      <c r="R4441" s="3">
        <v>5200</v>
      </c>
      <c r="S4441" s="3">
        <f>I4441*L4441*R4441</f>
        <v>20800</v>
      </c>
      <c r="T4441" s="2">
        <f>M4441+N4441</f>
        <v>2</v>
      </c>
    </row>
    <row r="4442" spans="1:20" x14ac:dyDescent="0.2">
      <c r="A4442" s="2" t="s">
        <v>7106</v>
      </c>
      <c r="B4442" s="2" t="s">
        <v>547</v>
      </c>
      <c r="C4442" s="2" t="s">
        <v>110</v>
      </c>
      <c r="D4442" s="2" t="str">
        <f>INDEX(Hotels!$C$2:$C$49,MATCH(C4442,Hotels!$A$2:$A$49,0))</f>
        <v>Manali</v>
      </c>
      <c r="E4442" s="11">
        <v>46149</v>
      </c>
      <c r="F4442" s="11">
        <v>46198</v>
      </c>
      <c r="G4442" s="11">
        <v>46200</v>
      </c>
      <c r="H4442" s="13">
        <f>DATE(YEAR(F4442),MONTH(F4442),1)</f>
        <v>46174</v>
      </c>
      <c r="I4442" s="2">
        <f>G4442-F4442</f>
        <v>2</v>
      </c>
      <c r="J4442" s="2">
        <f>F4442-E4442</f>
        <v>49</v>
      </c>
      <c r="K4442" s="2" t="s">
        <v>2646</v>
      </c>
      <c r="L4442" s="2">
        <v>1</v>
      </c>
      <c r="M4442" s="2">
        <v>2</v>
      </c>
      <c r="N4442" s="2">
        <v>0</v>
      </c>
      <c r="O4442" s="2" t="s">
        <v>2689</v>
      </c>
      <c r="P4442" s="2" t="s">
        <v>2652</v>
      </c>
      <c r="Q4442" s="2" t="s">
        <v>2649</v>
      </c>
      <c r="R4442" s="3">
        <v>11000</v>
      </c>
      <c r="S4442" s="3">
        <f>I4442*L4442*R4442</f>
        <v>22000</v>
      </c>
      <c r="T4442" s="2">
        <f>M4442+N4442</f>
        <v>2</v>
      </c>
    </row>
    <row r="4443" spans="1:20" x14ac:dyDescent="0.2">
      <c r="A4443" s="2" t="s">
        <v>7107</v>
      </c>
      <c r="B4443" s="2" t="s">
        <v>804</v>
      </c>
      <c r="C4443" s="2" t="s">
        <v>120</v>
      </c>
      <c r="D4443" s="2" t="str">
        <f>INDEX(Hotels!$C$2:$C$49,MATCH(C4443,Hotels!$A$2:$A$49,0))</f>
        <v>Rishikesh</v>
      </c>
      <c r="E4443" s="11">
        <v>46149</v>
      </c>
      <c r="F4443" s="11">
        <v>46213</v>
      </c>
      <c r="G4443" s="11">
        <v>46216</v>
      </c>
      <c r="H4443" s="13">
        <f>DATE(YEAR(F4443),MONTH(F4443),1)</f>
        <v>46204</v>
      </c>
      <c r="I4443" s="2">
        <f>G4443-F4443</f>
        <v>3</v>
      </c>
      <c r="J4443" s="2">
        <f>F4443-E4443</f>
        <v>64</v>
      </c>
      <c r="K4443" s="2" t="s">
        <v>2646</v>
      </c>
      <c r="L4443" s="2">
        <v>1</v>
      </c>
      <c r="M4443" s="2">
        <v>1</v>
      </c>
      <c r="N4443" s="2">
        <v>0</v>
      </c>
      <c r="O4443" s="2" t="s">
        <v>2658</v>
      </c>
      <c r="P4443" s="2" t="s">
        <v>2652</v>
      </c>
      <c r="Q4443" s="2" t="s">
        <v>2649</v>
      </c>
      <c r="R4443" s="3">
        <v>3800</v>
      </c>
      <c r="S4443" s="3">
        <f>I4443*L4443*R4443</f>
        <v>11400</v>
      </c>
      <c r="T4443" s="2">
        <f>M4443+N4443</f>
        <v>1</v>
      </c>
    </row>
    <row r="4444" spans="1:20" x14ac:dyDescent="0.2">
      <c r="A4444" s="2" t="s">
        <v>7108</v>
      </c>
      <c r="B4444" s="2" t="s">
        <v>1138</v>
      </c>
      <c r="C4444" s="2" t="s">
        <v>110</v>
      </c>
      <c r="D4444" s="2" t="str">
        <f>INDEX(Hotels!$C$2:$C$49,MATCH(C4444,Hotels!$A$2:$A$49,0))</f>
        <v>Manali</v>
      </c>
      <c r="E4444" s="11">
        <v>46149</v>
      </c>
      <c r="F4444" s="11">
        <v>46152</v>
      </c>
      <c r="G4444" s="11">
        <v>46153</v>
      </c>
      <c r="H4444" s="13">
        <f>DATE(YEAR(F4444),MONTH(F4444),1)</f>
        <v>46143</v>
      </c>
      <c r="I4444" s="2">
        <f>G4444-F4444</f>
        <v>1</v>
      </c>
      <c r="J4444" s="2">
        <f>F4444-E4444</f>
        <v>3</v>
      </c>
      <c r="K4444" s="2" t="s">
        <v>2668</v>
      </c>
      <c r="L4444" s="2">
        <v>1</v>
      </c>
      <c r="M4444" s="2">
        <v>1</v>
      </c>
      <c r="N4444" s="2">
        <v>0</v>
      </c>
      <c r="O4444" s="2" t="s">
        <v>2732</v>
      </c>
      <c r="P4444" s="2" t="s">
        <v>2656</v>
      </c>
      <c r="Q4444" s="2" t="s">
        <v>2649</v>
      </c>
      <c r="R4444" s="3">
        <v>5450</v>
      </c>
      <c r="S4444" s="3">
        <f>I4444*L4444*R4444</f>
        <v>5450</v>
      </c>
      <c r="T4444" s="2">
        <f>M4444+N4444</f>
        <v>1</v>
      </c>
    </row>
    <row r="4445" spans="1:20" x14ac:dyDescent="0.2">
      <c r="A4445" s="2" t="s">
        <v>7109</v>
      </c>
      <c r="B4445" s="2" t="s">
        <v>1562</v>
      </c>
      <c r="C4445" s="2" t="s">
        <v>89</v>
      </c>
      <c r="D4445" s="2" t="str">
        <f>INDEX(Hotels!$C$2:$C$49,MATCH(C4445,Hotels!$A$2:$A$49,0))</f>
        <v>Kochi</v>
      </c>
      <c r="E4445" s="11">
        <v>46149</v>
      </c>
      <c r="F4445" s="11">
        <v>46170</v>
      </c>
      <c r="G4445" s="11">
        <v>46173</v>
      </c>
      <c r="H4445" s="13">
        <f>DATE(YEAR(F4445),MONTH(F4445),1)</f>
        <v>46143</v>
      </c>
      <c r="I4445" s="2">
        <f>G4445-F4445</f>
        <v>3</v>
      </c>
      <c r="J4445" s="2">
        <f>F4445-E4445</f>
        <v>21</v>
      </c>
      <c r="K4445" s="2" t="s">
        <v>2655</v>
      </c>
      <c r="L4445" s="2">
        <v>1</v>
      </c>
      <c r="M4445" s="2">
        <v>2</v>
      </c>
      <c r="N4445" s="2">
        <v>1</v>
      </c>
      <c r="O4445" s="2" t="s">
        <v>2647</v>
      </c>
      <c r="P4445" s="2" t="s">
        <v>2652</v>
      </c>
      <c r="Q4445" s="2" t="s">
        <v>2649</v>
      </c>
      <c r="R4445" s="3">
        <v>7350</v>
      </c>
      <c r="S4445" s="3">
        <f>I4445*L4445*R4445</f>
        <v>22050</v>
      </c>
      <c r="T4445" s="2">
        <f>M4445+N4445</f>
        <v>3</v>
      </c>
    </row>
    <row r="4446" spans="1:20" x14ac:dyDescent="0.2">
      <c r="A4446" s="2" t="s">
        <v>7110</v>
      </c>
      <c r="B4446" s="2" t="s">
        <v>2171</v>
      </c>
      <c r="C4446" s="2" t="s">
        <v>89</v>
      </c>
      <c r="D4446" s="2" t="str">
        <f>INDEX(Hotels!$C$2:$C$49,MATCH(C4446,Hotels!$A$2:$A$49,0))</f>
        <v>Kochi</v>
      </c>
      <c r="E4446" s="11">
        <v>46149</v>
      </c>
      <c r="F4446" s="11">
        <v>46171</v>
      </c>
      <c r="G4446" s="11">
        <v>46173</v>
      </c>
      <c r="H4446" s="13">
        <f>DATE(YEAR(F4446),MONTH(F4446),1)</f>
        <v>46143</v>
      </c>
      <c r="I4446" s="2">
        <f>G4446-F4446</f>
        <v>2</v>
      </c>
      <c r="J4446" s="2">
        <f>F4446-E4446</f>
        <v>22</v>
      </c>
      <c r="K4446" s="2" t="s">
        <v>2655</v>
      </c>
      <c r="L4446" s="2">
        <v>1</v>
      </c>
      <c r="M4446" s="2">
        <v>2</v>
      </c>
      <c r="N4446" s="2">
        <v>0</v>
      </c>
      <c r="O4446" s="2" t="s">
        <v>2647</v>
      </c>
      <c r="P4446" s="2" t="s">
        <v>2652</v>
      </c>
      <c r="Q4446" s="2" t="s">
        <v>2649</v>
      </c>
      <c r="R4446" s="3">
        <v>7050</v>
      </c>
      <c r="S4446" s="3">
        <f>I4446*L4446*R4446</f>
        <v>14100</v>
      </c>
      <c r="T4446" s="2">
        <f>M4446+N4446</f>
        <v>2</v>
      </c>
    </row>
    <row r="4447" spans="1:20" x14ac:dyDescent="0.2">
      <c r="A4447" s="2" t="s">
        <v>7111</v>
      </c>
      <c r="B4447" s="2" t="s">
        <v>2214</v>
      </c>
      <c r="C4447" s="2" t="s">
        <v>103</v>
      </c>
      <c r="D4447" s="2" t="str">
        <f>INDEX(Hotels!$C$2:$C$49,MATCH(C4447,Hotels!$A$2:$A$49,0))</f>
        <v>Manali</v>
      </c>
      <c r="E4447" s="11">
        <v>46149</v>
      </c>
      <c r="F4447" s="11">
        <v>46193</v>
      </c>
      <c r="G4447" s="11">
        <v>46195</v>
      </c>
      <c r="H4447" s="13">
        <f>DATE(YEAR(F4447),MONTH(F4447),1)</f>
        <v>46174</v>
      </c>
      <c r="I4447" s="2">
        <f>G4447-F4447</f>
        <v>2</v>
      </c>
      <c r="J4447" s="2">
        <f>F4447-E4447</f>
        <v>44</v>
      </c>
      <c r="K4447" s="2" t="s">
        <v>2655</v>
      </c>
      <c r="L4447" s="2">
        <v>1</v>
      </c>
      <c r="M4447" s="2">
        <v>1</v>
      </c>
      <c r="N4447" s="2">
        <v>0</v>
      </c>
      <c r="O4447" s="2" t="s">
        <v>2670</v>
      </c>
      <c r="P4447" s="2" t="s">
        <v>2652</v>
      </c>
      <c r="Q4447" s="2" t="s">
        <v>2649</v>
      </c>
      <c r="R4447" s="3">
        <v>4600</v>
      </c>
      <c r="S4447" s="3">
        <f>I4447*L4447*R4447</f>
        <v>9200</v>
      </c>
      <c r="T4447" s="2">
        <f>M4447+N4447</f>
        <v>1</v>
      </c>
    </row>
    <row r="4448" spans="1:20" x14ac:dyDescent="0.2">
      <c r="A4448" s="2" t="s">
        <v>7112</v>
      </c>
      <c r="B4448" s="2" t="s">
        <v>2319</v>
      </c>
      <c r="C4448" s="2" t="s">
        <v>99</v>
      </c>
      <c r="D4448" s="2" t="str">
        <f>INDEX(Hotels!$C$2:$C$49,MATCH(C4448,Hotels!$A$2:$A$49,0))</f>
        <v>Shimla</v>
      </c>
      <c r="E4448" s="11">
        <v>46149</v>
      </c>
      <c r="F4448" s="11">
        <v>46167</v>
      </c>
      <c r="G4448" s="11">
        <v>46170</v>
      </c>
      <c r="H4448" s="13">
        <f>DATE(YEAR(F4448),MONTH(F4448),1)</f>
        <v>46143</v>
      </c>
      <c r="I4448" s="2">
        <f>G4448-F4448</f>
        <v>3</v>
      </c>
      <c r="J4448" s="2">
        <f>F4448-E4448</f>
        <v>18</v>
      </c>
      <c r="K4448" s="2" t="s">
        <v>2655</v>
      </c>
      <c r="L4448" s="2">
        <v>1</v>
      </c>
      <c r="M4448" s="2">
        <v>1</v>
      </c>
      <c r="N4448" s="2">
        <v>0</v>
      </c>
      <c r="O4448" s="2" t="s">
        <v>2658</v>
      </c>
      <c r="P4448" s="2" t="s">
        <v>2652</v>
      </c>
      <c r="Q4448" s="2" t="s">
        <v>2649</v>
      </c>
      <c r="R4448" s="3">
        <v>3950</v>
      </c>
      <c r="S4448" s="3">
        <f>I4448*L4448*R4448</f>
        <v>11850</v>
      </c>
      <c r="T4448" s="2">
        <f>M4448+N4448</f>
        <v>1</v>
      </c>
    </row>
    <row r="4449" spans="1:20" x14ac:dyDescent="0.2">
      <c r="A4449" s="2" t="s">
        <v>7113</v>
      </c>
      <c r="B4449" s="2" t="s">
        <v>2570</v>
      </c>
      <c r="C4449" s="2" t="s">
        <v>81</v>
      </c>
      <c r="D4449" s="2" t="str">
        <f>INDEX(Hotels!$C$2:$C$49,MATCH(C4449,Hotels!$A$2:$A$49,0))</f>
        <v>Bengaluru</v>
      </c>
      <c r="E4449" s="11">
        <v>46149</v>
      </c>
      <c r="F4449" s="11">
        <v>46156</v>
      </c>
      <c r="G4449" s="11">
        <v>46158</v>
      </c>
      <c r="H4449" s="13">
        <f>DATE(YEAR(F4449),MONTH(F4449),1)</f>
        <v>46143</v>
      </c>
      <c r="I4449" s="2">
        <f>G4449-F4449</f>
        <v>2</v>
      </c>
      <c r="J4449" s="2">
        <f>F4449-E4449</f>
        <v>7</v>
      </c>
      <c r="K4449" s="2" t="s">
        <v>2646</v>
      </c>
      <c r="L4449" s="2">
        <v>1</v>
      </c>
      <c r="M4449" s="2">
        <v>1</v>
      </c>
      <c r="N4449" s="2">
        <v>0</v>
      </c>
      <c r="O4449" s="2" t="s">
        <v>2670</v>
      </c>
      <c r="P4449" s="2" t="s">
        <v>2672</v>
      </c>
      <c r="Q4449" s="2" t="s">
        <v>2649</v>
      </c>
      <c r="R4449" s="3">
        <v>26150</v>
      </c>
      <c r="S4449" s="3">
        <f>I4449*L4449*R4449</f>
        <v>52300</v>
      </c>
      <c r="T4449" s="2">
        <f>M4449+N4449</f>
        <v>1</v>
      </c>
    </row>
    <row r="4450" spans="1:20" x14ac:dyDescent="0.2">
      <c r="A4450" s="2" t="s">
        <v>7114</v>
      </c>
      <c r="B4450" s="2" t="s">
        <v>744</v>
      </c>
      <c r="C4450" s="2" t="s">
        <v>63</v>
      </c>
      <c r="D4450" s="2" t="str">
        <f>INDEX(Hotels!$C$2:$C$49,MATCH(C4450,Hotels!$A$2:$A$49,0))</f>
        <v>New Delhi</v>
      </c>
      <c r="E4450" s="11">
        <v>46150</v>
      </c>
      <c r="F4450" s="11">
        <v>46223</v>
      </c>
      <c r="G4450" s="11">
        <v>46228</v>
      </c>
      <c r="H4450" s="13">
        <f>DATE(YEAR(F4450),MONTH(F4450),1)</f>
        <v>46204</v>
      </c>
      <c r="I4450" s="2">
        <f>G4450-F4450</f>
        <v>5</v>
      </c>
      <c r="J4450" s="2">
        <f>F4450-E4450</f>
        <v>73</v>
      </c>
      <c r="K4450" s="2" t="s">
        <v>2646</v>
      </c>
      <c r="L4450" s="2">
        <v>1</v>
      </c>
      <c r="M4450" s="2">
        <v>2</v>
      </c>
      <c r="N4450" s="2">
        <v>3</v>
      </c>
      <c r="O4450" s="2" t="s">
        <v>2689</v>
      </c>
      <c r="P4450" s="2" t="s">
        <v>2652</v>
      </c>
      <c r="Q4450" s="2" t="s">
        <v>2649</v>
      </c>
      <c r="R4450" s="3">
        <v>10300</v>
      </c>
      <c r="S4450" s="3">
        <f>I4450*L4450*R4450</f>
        <v>51500</v>
      </c>
      <c r="T4450" s="2">
        <f>M4450+N4450</f>
        <v>5</v>
      </c>
    </row>
    <row r="4451" spans="1:20" x14ac:dyDescent="0.2">
      <c r="A4451" s="2" t="s">
        <v>7115</v>
      </c>
      <c r="B4451" s="2" t="s">
        <v>811</v>
      </c>
      <c r="C4451" s="2" t="s">
        <v>19</v>
      </c>
      <c r="D4451" s="2" t="str">
        <f>INDEX(Hotels!$C$2:$C$49,MATCH(C4451,Hotels!$A$2:$A$49,0))</f>
        <v>Goa</v>
      </c>
      <c r="E4451" s="11">
        <v>46150</v>
      </c>
      <c r="F4451" s="11">
        <v>46151</v>
      </c>
      <c r="G4451" s="11">
        <v>46154</v>
      </c>
      <c r="H4451" s="13">
        <f>DATE(YEAR(F4451),MONTH(F4451),1)</f>
        <v>46143</v>
      </c>
      <c r="I4451" s="2">
        <f>G4451-F4451</f>
        <v>3</v>
      </c>
      <c r="J4451" s="2">
        <f>F4451-E4451</f>
        <v>1</v>
      </c>
      <c r="K4451" s="2" t="s">
        <v>2655</v>
      </c>
      <c r="L4451" s="2">
        <v>1</v>
      </c>
      <c r="M4451" s="2">
        <v>1</v>
      </c>
      <c r="N4451" s="2">
        <v>0</v>
      </c>
      <c r="O4451" s="2" t="s">
        <v>2661</v>
      </c>
      <c r="P4451" s="2" t="s">
        <v>2652</v>
      </c>
      <c r="Q4451" s="2" t="s">
        <v>2649</v>
      </c>
      <c r="R4451" s="3">
        <v>7500</v>
      </c>
      <c r="S4451" s="3">
        <f>I4451*L4451*R4451</f>
        <v>22500</v>
      </c>
      <c r="T4451" s="2">
        <f>M4451+N4451</f>
        <v>1</v>
      </c>
    </row>
    <row r="4452" spans="1:20" x14ac:dyDescent="0.2">
      <c r="A4452" s="2" t="s">
        <v>7116</v>
      </c>
      <c r="B4452" s="2" t="s">
        <v>844</v>
      </c>
      <c r="C4452" s="2" t="s">
        <v>22</v>
      </c>
      <c r="D4452" s="2" t="str">
        <f>INDEX(Hotels!$C$2:$C$49,MATCH(C4452,Hotels!$A$2:$A$49,0))</f>
        <v>Jaipur</v>
      </c>
      <c r="E4452" s="11">
        <v>46150</v>
      </c>
      <c r="F4452" s="11">
        <v>46150</v>
      </c>
      <c r="G4452" s="11">
        <v>46151</v>
      </c>
      <c r="H4452" s="13">
        <f>DATE(YEAR(F4452),MONTH(F4452),1)</f>
        <v>46143</v>
      </c>
      <c r="I4452" s="2">
        <f>G4452-F4452</f>
        <v>1</v>
      </c>
      <c r="J4452" s="2">
        <f>F4452-E4452</f>
        <v>0</v>
      </c>
      <c r="K4452" s="2" t="s">
        <v>2668</v>
      </c>
      <c r="L4452" s="2">
        <v>1</v>
      </c>
      <c r="M4452" s="2">
        <v>1</v>
      </c>
      <c r="N4452" s="2">
        <v>0</v>
      </c>
      <c r="O4452" s="2" t="s">
        <v>2683</v>
      </c>
      <c r="P4452" s="2" t="s">
        <v>2662</v>
      </c>
      <c r="Q4452" s="2" t="s">
        <v>2649</v>
      </c>
      <c r="R4452" s="3">
        <v>3400</v>
      </c>
      <c r="S4452" s="3">
        <f>I4452*L4452*R4452</f>
        <v>3400</v>
      </c>
      <c r="T4452" s="2">
        <f>M4452+N4452</f>
        <v>1</v>
      </c>
    </row>
    <row r="4453" spans="1:20" x14ac:dyDescent="0.2">
      <c r="A4453" s="2" t="s">
        <v>7117</v>
      </c>
      <c r="B4453" s="2" t="s">
        <v>1468</v>
      </c>
      <c r="C4453" s="2" t="s">
        <v>81</v>
      </c>
      <c r="D4453" s="2" t="str">
        <f>INDEX(Hotels!$C$2:$C$49,MATCH(C4453,Hotels!$A$2:$A$49,0))</f>
        <v>Bengaluru</v>
      </c>
      <c r="E4453" s="11">
        <v>46150</v>
      </c>
      <c r="F4453" s="11">
        <v>46154</v>
      </c>
      <c r="G4453" s="11">
        <v>46159</v>
      </c>
      <c r="H4453" s="13">
        <f>DATE(YEAR(F4453),MONTH(F4453),1)</f>
        <v>46143</v>
      </c>
      <c r="I4453" s="2">
        <f>G4453-F4453</f>
        <v>5</v>
      </c>
      <c r="J4453" s="2">
        <f>F4453-E4453</f>
        <v>4</v>
      </c>
      <c r="K4453" s="2" t="s">
        <v>2655</v>
      </c>
      <c r="L4453" s="2">
        <v>1</v>
      </c>
      <c r="M4453" s="2">
        <v>2</v>
      </c>
      <c r="N4453" s="2">
        <v>0</v>
      </c>
      <c r="O4453" s="2" t="s">
        <v>2658</v>
      </c>
      <c r="P4453" s="2" t="s">
        <v>2656</v>
      </c>
      <c r="Q4453" s="2" t="s">
        <v>2649</v>
      </c>
      <c r="R4453" s="3">
        <v>18100</v>
      </c>
      <c r="S4453" s="3">
        <f>I4453*L4453*R4453</f>
        <v>90500</v>
      </c>
      <c r="T4453" s="2">
        <f>M4453+N4453</f>
        <v>2</v>
      </c>
    </row>
    <row r="4454" spans="1:20" x14ac:dyDescent="0.2">
      <c r="A4454" s="2" t="s">
        <v>7118</v>
      </c>
      <c r="B4454" s="2" t="s">
        <v>2128</v>
      </c>
      <c r="C4454" s="2" t="s">
        <v>120</v>
      </c>
      <c r="D4454" s="2" t="str">
        <f>INDEX(Hotels!$C$2:$C$49,MATCH(C4454,Hotels!$A$2:$A$49,0))</f>
        <v>Rishikesh</v>
      </c>
      <c r="E4454" s="11">
        <v>46150</v>
      </c>
      <c r="F4454" s="11">
        <v>46165</v>
      </c>
      <c r="G4454" s="11">
        <v>46168</v>
      </c>
      <c r="H4454" s="13">
        <f>DATE(YEAR(F4454),MONTH(F4454),1)</f>
        <v>46143</v>
      </c>
      <c r="I4454" s="2">
        <f>G4454-F4454</f>
        <v>3</v>
      </c>
      <c r="J4454" s="2">
        <f>F4454-E4454</f>
        <v>15</v>
      </c>
      <c r="K4454" s="2" t="s">
        <v>2668</v>
      </c>
      <c r="L4454" s="2">
        <v>1</v>
      </c>
      <c r="M4454" s="2">
        <v>1</v>
      </c>
      <c r="N4454" s="2">
        <v>0</v>
      </c>
      <c r="O4454" s="2" t="s">
        <v>2670</v>
      </c>
      <c r="P4454" s="2" t="s">
        <v>2656</v>
      </c>
      <c r="Q4454" s="2" t="s">
        <v>2649</v>
      </c>
      <c r="R4454" s="3">
        <v>2900</v>
      </c>
      <c r="S4454" s="3">
        <f>I4454*L4454*R4454</f>
        <v>8700</v>
      </c>
      <c r="T4454" s="2">
        <f>M4454+N4454</f>
        <v>1</v>
      </c>
    </row>
    <row r="4455" spans="1:20" x14ac:dyDescent="0.2">
      <c r="A4455" s="2" t="s">
        <v>7119</v>
      </c>
      <c r="B4455" s="2" t="s">
        <v>2239</v>
      </c>
      <c r="C4455" s="2" t="s">
        <v>89</v>
      </c>
      <c r="D4455" s="2" t="str">
        <f>INDEX(Hotels!$C$2:$C$49,MATCH(C4455,Hotels!$A$2:$A$49,0))</f>
        <v>Kochi</v>
      </c>
      <c r="E4455" s="11">
        <v>46150</v>
      </c>
      <c r="F4455" s="11">
        <v>46161</v>
      </c>
      <c r="G4455" s="11">
        <v>46164</v>
      </c>
      <c r="H4455" s="13">
        <f>DATE(YEAR(F4455),MONTH(F4455),1)</f>
        <v>46143</v>
      </c>
      <c r="I4455" s="2">
        <f>G4455-F4455</f>
        <v>3</v>
      </c>
      <c r="J4455" s="2">
        <f>F4455-E4455</f>
        <v>11</v>
      </c>
      <c r="K4455" s="2" t="s">
        <v>2655</v>
      </c>
      <c r="L4455" s="2">
        <v>1</v>
      </c>
      <c r="M4455" s="2">
        <v>3</v>
      </c>
      <c r="N4455" s="2">
        <v>1</v>
      </c>
      <c r="O4455" s="2" t="s">
        <v>2647</v>
      </c>
      <c r="P4455" s="2" t="s">
        <v>2652</v>
      </c>
      <c r="Q4455" s="2" t="s">
        <v>2653</v>
      </c>
      <c r="R4455" s="3">
        <v>7300</v>
      </c>
      <c r="S4455" s="3">
        <f>I4455*L4455*R4455</f>
        <v>21900</v>
      </c>
      <c r="T4455" s="2">
        <f>M4455+N4455</f>
        <v>4</v>
      </c>
    </row>
    <row r="4456" spans="1:20" x14ac:dyDescent="0.2">
      <c r="A4456" s="2" t="s">
        <v>7120</v>
      </c>
      <c r="B4456" s="2" t="s">
        <v>2321</v>
      </c>
      <c r="C4456" s="2" t="s">
        <v>9</v>
      </c>
      <c r="D4456" s="2" t="str">
        <f>INDEX(Hotels!$C$2:$C$49,MATCH(C4456,Hotels!$A$2:$A$49,0))</f>
        <v>Goa</v>
      </c>
      <c r="E4456" s="11">
        <v>46150</v>
      </c>
      <c r="F4456" s="11">
        <v>46151</v>
      </c>
      <c r="G4456" s="11">
        <v>46153</v>
      </c>
      <c r="H4456" s="13">
        <f>DATE(YEAR(F4456),MONTH(F4456),1)</f>
        <v>46143</v>
      </c>
      <c r="I4456" s="2">
        <f>G4456-F4456</f>
        <v>2</v>
      </c>
      <c r="J4456" s="2">
        <f>F4456-E4456</f>
        <v>1</v>
      </c>
      <c r="K4456" s="2" t="s">
        <v>2646</v>
      </c>
      <c r="L4456" s="2">
        <v>1</v>
      </c>
      <c r="M4456" s="2">
        <v>1</v>
      </c>
      <c r="N4456" s="2">
        <v>0</v>
      </c>
      <c r="O4456" s="2" t="s">
        <v>2732</v>
      </c>
      <c r="P4456" s="2" t="s">
        <v>2659</v>
      </c>
      <c r="Q4456" s="2" t="s">
        <v>2649</v>
      </c>
      <c r="R4456" s="3">
        <v>11150</v>
      </c>
      <c r="S4456" s="3">
        <f>I4456*L4456*R4456</f>
        <v>22300</v>
      </c>
      <c r="T4456" s="2">
        <f>M4456+N4456</f>
        <v>1</v>
      </c>
    </row>
    <row r="4457" spans="1:20" x14ac:dyDescent="0.2">
      <c r="A4457" s="2" t="s">
        <v>7121</v>
      </c>
      <c r="B4457" s="2" t="s">
        <v>2481</v>
      </c>
      <c r="C4457" s="2" t="s">
        <v>89</v>
      </c>
      <c r="D4457" s="2" t="str">
        <f>INDEX(Hotels!$C$2:$C$49,MATCH(C4457,Hotels!$A$2:$A$49,0))</f>
        <v>Kochi</v>
      </c>
      <c r="E4457" s="11">
        <v>46150</v>
      </c>
      <c r="F4457" s="11">
        <v>46190</v>
      </c>
      <c r="G4457" s="11">
        <v>46194</v>
      </c>
      <c r="H4457" s="13">
        <f>DATE(YEAR(F4457),MONTH(F4457),1)</f>
        <v>46174</v>
      </c>
      <c r="I4457" s="2">
        <f>G4457-F4457</f>
        <v>4</v>
      </c>
      <c r="J4457" s="2">
        <f>F4457-E4457</f>
        <v>40</v>
      </c>
      <c r="K4457" s="2" t="s">
        <v>2668</v>
      </c>
      <c r="L4457" s="2">
        <v>1</v>
      </c>
      <c r="M4457" s="2">
        <v>2</v>
      </c>
      <c r="N4457" s="2">
        <v>2</v>
      </c>
      <c r="O4457" s="2" t="s">
        <v>2651</v>
      </c>
      <c r="P4457" s="2" t="s">
        <v>2672</v>
      </c>
      <c r="Q4457" s="2" t="s">
        <v>2653</v>
      </c>
      <c r="R4457" s="3">
        <v>4450</v>
      </c>
      <c r="S4457" s="3">
        <f>I4457*L4457*R4457</f>
        <v>17800</v>
      </c>
      <c r="T4457" s="2">
        <f>M4457+N4457</f>
        <v>4</v>
      </c>
    </row>
    <row r="4458" spans="1:20" x14ac:dyDescent="0.2">
      <c r="A4458" s="2" t="s">
        <v>7122</v>
      </c>
      <c r="B4458" s="2" t="s">
        <v>373</v>
      </c>
      <c r="C4458" s="2" t="s">
        <v>112</v>
      </c>
      <c r="D4458" s="2" t="str">
        <f>INDEX(Hotels!$C$2:$C$49,MATCH(C4458,Hotels!$A$2:$A$49,0))</f>
        <v>Rishikesh</v>
      </c>
      <c r="E4458" s="11">
        <v>46151</v>
      </c>
      <c r="F4458" s="11">
        <v>46176</v>
      </c>
      <c r="G4458" s="11">
        <v>46179</v>
      </c>
      <c r="H4458" s="13">
        <f>DATE(YEAR(F4458),MONTH(F4458),1)</f>
        <v>46174</v>
      </c>
      <c r="I4458" s="2">
        <f>G4458-F4458</f>
        <v>3</v>
      </c>
      <c r="J4458" s="2">
        <f>F4458-E4458</f>
        <v>25</v>
      </c>
      <c r="K4458" s="2" t="s">
        <v>2668</v>
      </c>
      <c r="L4458" s="2">
        <v>1</v>
      </c>
      <c r="M4458" s="2">
        <v>1</v>
      </c>
      <c r="N4458" s="2">
        <v>0</v>
      </c>
      <c r="O4458" s="2" t="s">
        <v>2689</v>
      </c>
      <c r="P4458" s="2" t="s">
        <v>2656</v>
      </c>
      <c r="Q4458" s="2" t="s">
        <v>2649</v>
      </c>
      <c r="R4458" s="3">
        <v>3700</v>
      </c>
      <c r="S4458" s="3">
        <f>I4458*L4458*R4458</f>
        <v>11100</v>
      </c>
      <c r="T4458" s="2">
        <f>M4458+N4458</f>
        <v>1</v>
      </c>
    </row>
    <row r="4459" spans="1:20" x14ac:dyDescent="0.2">
      <c r="A4459" s="2" t="s">
        <v>7123</v>
      </c>
      <c r="B4459" s="2" t="s">
        <v>705</v>
      </c>
      <c r="C4459" s="2" t="s">
        <v>53</v>
      </c>
      <c r="D4459" s="2" t="str">
        <f>INDEX(Hotels!$C$2:$C$49,MATCH(C4459,Hotels!$A$2:$A$49,0))</f>
        <v>Mumbai</v>
      </c>
      <c r="E4459" s="11">
        <v>46151</v>
      </c>
      <c r="F4459" s="11">
        <v>46203</v>
      </c>
      <c r="G4459" s="11">
        <v>46205</v>
      </c>
      <c r="H4459" s="13">
        <f>DATE(YEAR(F4459),MONTH(F4459),1)</f>
        <v>46174</v>
      </c>
      <c r="I4459" s="2">
        <f>G4459-F4459</f>
        <v>2</v>
      </c>
      <c r="J4459" s="2">
        <f>F4459-E4459</f>
        <v>52</v>
      </c>
      <c r="K4459" s="2" t="s">
        <v>2668</v>
      </c>
      <c r="L4459" s="2">
        <v>1</v>
      </c>
      <c r="M4459" s="2">
        <v>2</v>
      </c>
      <c r="N4459" s="2">
        <v>0</v>
      </c>
      <c r="O4459" s="2" t="s">
        <v>2651</v>
      </c>
      <c r="P4459" s="2" t="s">
        <v>2648</v>
      </c>
      <c r="Q4459" s="2" t="s">
        <v>2649</v>
      </c>
      <c r="R4459" s="3">
        <v>6200</v>
      </c>
      <c r="S4459" s="3">
        <f>I4459*L4459*R4459</f>
        <v>12400</v>
      </c>
      <c r="T4459" s="2">
        <f>M4459+N4459</f>
        <v>2</v>
      </c>
    </row>
    <row r="4460" spans="1:20" x14ac:dyDescent="0.2">
      <c r="A4460" s="2" t="s">
        <v>7124</v>
      </c>
      <c r="B4460" s="2" t="s">
        <v>811</v>
      </c>
      <c r="C4460" s="2" t="s">
        <v>116</v>
      </c>
      <c r="D4460" s="2" t="str">
        <f>INDEX(Hotels!$C$2:$C$49,MATCH(C4460,Hotels!$A$2:$A$49,0))</f>
        <v>Rishikesh</v>
      </c>
      <c r="E4460" s="11">
        <v>46151</v>
      </c>
      <c r="F4460" s="11">
        <v>46164</v>
      </c>
      <c r="G4460" s="11">
        <v>46165</v>
      </c>
      <c r="H4460" s="13">
        <f>DATE(YEAR(F4460),MONTH(F4460),1)</f>
        <v>46143</v>
      </c>
      <c r="I4460" s="2">
        <f>G4460-F4460</f>
        <v>1</v>
      </c>
      <c r="J4460" s="2">
        <f>F4460-E4460</f>
        <v>13</v>
      </c>
      <c r="K4460" s="2" t="s">
        <v>2668</v>
      </c>
      <c r="L4460" s="2">
        <v>1</v>
      </c>
      <c r="M4460" s="2">
        <v>1</v>
      </c>
      <c r="N4460" s="2">
        <v>0</v>
      </c>
      <c r="O4460" s="2" t="s">
        <v>2689</v>
      </c>
      <c r="P4460" s="2" t="s">
        <v>2662</v>
      </c>
      <c r="Q4460" s="2" t="s">
        <v>2653</v>
      </c>
      <c r="R4460" s="3">
        <v>4850</v>
      </c>
      <c r="S4460" s="3">
        <f>I4460*L4460*R4460</f>
        <v>4850</v>
      </c>
      <c r="T4460" s="2">
        <f>M4460+N4460</f>
        <v>1</v>
      </c>
    </row>
    <row r="4461" spans="1:20" x14ac:dyDescent="0.2">
      <c r="A4461" s="2" t="s">
        <v>7125</v>
      </c>
      <c r="B4461" s="2" t="s">
        <v>1057</v>
      </c>
      <c r="C4461" s="2" t="s">
        <v>99</v>
      </c>
      <c r="D4461" s="2" t="str">
        <f>INDEX(Hotels!$C$2:$C$49,MATCH(C4461,Hotels!$A$2:$A$49,0))</f>
        <v>Shimla</v>
      </c>
      <c r="E4461" s="11">
        <v>46151</v>
      </c>
      <c r="F4461" s="11">
        <v>46176</v>
      </c>
      <c r="G4461" s="11">
        <v>46178</v>
      </c>
      <c r="H4461" s="13">
        <f>DATE(YEAR(F4461),MONTH(F4461),1)</f>
        <v>46174</v>
      </c>
      <c r="I4461" s="2">
        <f>G4461-F4461</f>
        <v>2</v>
      </c>
      <c r="J4461" s="2">
        <f>F4461-E4461</f>
        <v>25</v>
      </c>
      <c r="K4461" s="2" t="s">
        <v>2655</v>
      </c>
      <c r="L4461" s="2">
        <v>3</v>
      </c>
      <c r="M4461" s="2">
        <v>6</v>
      </c>
      <c r="N4461" s="2">
        <v>0</v>
      </c>
      <c r="O4461" s="2" t="s">
        <v>2670</v>
      </c>
      <c r="P4461" s="2" t="s">
        <v>2659</v>
      </c>
      <c r="Q4461" s="2" t="s">
        <v>2649</v>
      </c>
      <c r="R4461" s="3">
        <v>3800</v>
      </c>
      <c r="S4461" s="3">
        <f>I4461*L4461*R4461</f>
        <v>22800</v>
      </c>
      <c r="T4461" s="2">
        <f>M4461+N4461</f>
        <v>6</v>
      </c>
    </row>
    <row r="4462" spans="1:20" x14ac:dyDescent="0.2">
      <c r="A4462" s="2" t="s">
        <v>7126</v>
      </c>
      <c r="B4462" s="2" t="s">
        <v>1355</v>
      </c>
      <c r="C4462" s="2" t="s">
        <v>47</v>
      </c>
      <c r="D4462" s="2" t="str">
        <f>INDEX(Hotels!$C$2:$C$49,MATCH(C4462,Hotels!$A$2:$A$49,0))</f>
        <v>Agra</v>
      </c>
      <c r="E4462" s="11">
        <v>46151</v>
      </c>
      <c r="F4462" s="11">
        <v>46151</v>
      </c>
      <c r="G4462" s="11">
        <v>46156</v>
      </c>
      <c r="H4462" s="13">
        <f>DATE(YEAR(F4462),MONTH(F4462),1)</f>
        <v>46143</v>
      </c>
      <c r="I4462" s="2">
        <f>G4462-F4462</f>
        <v>5</v>
      </c>
      <c r="J4462" s="2">
        <f>F4462-E4462</f>
        <v>0</v>
      </c>
      <c r="K4462" s="2" t="s">
        <v>2655</v>
      </c>
      <c r="L4462" s="2">
        <v>1</v>
      </c>
      <c r="M4462" s="2">
        <v>3</v>
      </c>
      <c r="N4462" s="2">
        <v>0</v>
      </c>
      <c r="O4462" s="2" t="s">
        <v>2689</v>
      </c>
      <c r="P4462" s="2" t="s">
        <v>2672</v>
      </c>
      <c r="Q4462" s="2" t="s">
        <v>2649</v>
      </c>
      <c r="R4462" s="3">
        <v>5800</v>
      </c>
      <c r="S4462" s="3">
        <f>I4462*L4462*R4462</f>
        <v>29000</v>
      </c>
      <c r="T4462" s="2">
        <f>M4462+N4462</f>
        <v>3</v>
      </c>
    </row>
    <row r="4463" spans="1:20" x14ac:dyDescent="0.2">
      <c r="A4463" s="2" t="s">
        <v>7127</v>
      </c>
      <c r="B4463" s="2" t="s">
        <v>1367</v>
      </c>
      <c r="C4463" s="2" t="s">
        <v>108</v>
      </c>
      <c r="D4463" s="2" t="str">
        <f>INDEX(Hotels!$C$2:$C$49,MATCH(C4463,Hotels!$A$2:$A$49,0))</f>
        <v>Manali</v>
      </c>
      <c r="E4463" s="11">
        <v>46151</v>
      </c>
      <c r="F4463" s="11">
        <v>46184</v>
      </c>
      <c r="G4463" s="11">
        <v>46188</v>
      </c>
      <c r="H4463" s="13">
        <f>DATE(YEAR(F4463),MONTH(F4463),1)</f>
        <v>46174</v>
      </c>
      <c r="I4463" s="2">
        <f>G4463-F4463</f>
        <v>4</v>
      </c>
      <c r="J4463" s="2">
        <f>F4463-E4463</f>
        <v>33</v>
      </c>
      <c r="K4463" s="2" t="s">
        <v>2655</v>
      </c>
      <c r="L4463" s="2">
        <v>4</v>
      </c>
      <c r="M4463" s="2">
        <v>8</v>
      </c>
      <c r="N4463" s="2">
        <v>0</v>
      </c>
      <c r="O4463" s="2" t="s">
        <v>2658</v>
      </c>
      <c r="P4463" s="2" t="s">
        <v>2662</v>
      </c>
      <c r="Q4463" s="2" t="s">
        <v>2649</v>
      </c>
      <c r="R4463" s="3">
        <v>13600</v>
      </c>
      <c r="S4463" s="3">
        <f>I4463*L4463*R4463</f>
        <v>217600</v>
      </c>
      <c r="T4463" s="2">
        <f>M4463+N4463</f>
        <v>8</v>
      </c>
    </row>
    <row r="4464" spans="1:20" x14ac:dyDescent="0.2">
      <c r="A4464" s="2" t="s">
        <v>7128</v>
      </c>
      <c r="B4464" s="2" t="s">
        <v>1367</v>
      </c>
      <c r="C4464" s="2" t="s">
        <v>103</v>
      </c>
      <c r="D4464" s="2" t="str">
        <f>INDEX(Hotels!$C$2:$C$49,MATCH(C4464,Hotels!$A$2:$A$49,0))</f>
        <v>Manali</v>
      </c>
      <c r="E4464" s="11">
        <v>46151</v>
      </c>
      <c r="F4464" s="11">
        <v>46156</v>
      </c>
      <c r="G4464" s="11">
        <v>46159</v>
      </c>
      <c r="H4464" s="13">
        <f>DATE(YEAR(F4464),MONTH(F4464),1)</f>
        <v>46143</v>
      </c>
      <c r="I4464" s="2">
        <f>G4464-F4464</f>
        <v>3</v>
      </c>
      <c r="J4464" s="2">
        <f>F4464-E4464</f>
        <v>5</v>
      </c>
      <c r="K4464" s="2" t="s">
        <v>2646</v>
      </c>
      <c r="L4464" s="2">
        <v>2</v>
      </c>
      <c r="M4464" s="2">
        <v>4</v>
      </c>
      <c r="N4464" s="2">
        <v>0</v>
      </c>
      <c r="O4464" s="2" t="s">
        <v>2683</v>
      </c>
      <c r="P4464" s="2" t="s">
        <v>2656</v>
      </c>
      <c r="Q4464" s="2" t="s">
        <v>2653</v>
      </c>
      <c r="R4464" s="3">
        <v>7450</v>
      </c>
      <c r="S4464" s="3">
        <f>I4464*L4464*R4464</f>
        <v>44700</v>
      </c>
      <c r="T4464" s="2">
        <f>M4464+N4464</f>
        <v>4</v>
      </c>
    </row>
    <row r="4465" spans="1:20" x14ac:dyDescent="0.2">
      <c r="A4465" s="2" t="s">
        <v>7129</v>
      </c>
      <c r="B4465" s="2" t="s">
        <v>1409</v>
      </c>
      <c r="C4465" s="2" t="s">
        <v>101</v>
      </c>
      <c r="D4465" s="2" t="str">
        <f>INDEX(Hotels!$C$2:$C$49,MATCH(C4465,Hotels!$A$2:$A$49,0))</f>
        <v>Shimla</v>
      </c>
      <c r="E4465" s="11">
        <v>46151</v>
      </c>
      <c r="F4465" s="11">
        <v>46248</v>
      </c>
      <c r="G4465" s="11">
        <v>46252</v>
      </c>
      <c r="H4465" s="13">
        <f>DATE(YEAR(F4465),MONTH(F4465),1)</f>
        <v>46235</v>
      </c>
      <c r="I4465" s="2">
        <f>G4465-F4465</f>
        <v>4</v>
      </c>
      <c r="J4465" s="2">
        <f>F4465-E4465</f>
        <v>97</v>
      </c>
      <c r="K4465" s="2" t="s">
        <v>2668</v>
      </c>
      <c r="L4465" s="2">
        <v>1</v>
      </c>
      <c r="M4465" s="2">
        <v>1</v>
      </c>
      <c r="N4465" s="2">
        <v>0</v>
      </c>
      <c r="O4465" s="2" t="s">
        <v>2651</v>
      </c>
      <c r="P4465" s="2" t="s">
        <v>2656</v>
      </c>
      <c r="Q4465" s="2" t="s">
        <v>2653</v>
      </c>
      <c r="R4465" s="3">
        <v>4050</v>
      </c>
      <c r="S4465" s="3">
        <f>I4465*L4465*R4465</f>
        <v>16200</v>
      </c>
      <c r="T4465" s="2">
        <f>M4465+N4465</f>
        <v>1</v>
      </c>
    </row>
    <row r="4466" spans="1:20" x14ac:dyDescent="0.2">
      <c r="A4466" s="2" t="s">
        <v>7130</v>
      </c>
      <c r="B4466" s="2" t="s">
        <v>722</v>
      </c>
      <c r="C4466" s="2" t="s">
        <v>43</v>
      </c>
      <c r="D4466" s="2" t="str">
        <f>INDEX(Hotels!$C$2:$C$49,MATCH(C4466,Hotels!$A$2:$A$49,0))</f>
        <v>Agra</v>
      </c>
      <c r="E4466" s="11">
        <v>46152</v>
      </c>
      <c r="F4466" s="11">
        <v>46152</v>
      </c>
      <c r="G4466" s="11">
        <v>46158</v>
      </c>
      <c r="H4466" s="13">
        <f>DATE(YEAR(F4466),MONTH(F4466),1)</f>
        <v>46143</v>
      </c>
      <c r="I4466" s="2">
        <f>G4466-F4466</f>
        <v>6</v>
      </c>
      <c r="J4466" s="2">
        <f>F4466-E4466</f>
        <v>0</v>
      </c>
      <c r="K4466" s="2" t="s">
        <v>2646</v>
      </c>
      <c r="L4466" s="2">
        <v>1</v>
      </c>
      <c r="M4466" s="2">
        <v>2</v>
      </c>
      <c r="N4466" s="2">
        <v>3</v>
      </c>
      <c r="O4466" s="2" t="s">
        <v>2670</v>
      </c>
      <c r="P4466" s="2" t="s">
        <v>2656</v>
      </c>
      <c r="Q4466" s="2" t="s">
        <v>2653</v>
      </c>
      <c r="R4466" s="3">
        <v>7250</v>
      </c>
      <c r="S4466" s="3">
        <f>I4466*L4466*R4466</f>
        <v>43500</v>
      </c>
      <c r="T4466" s="2">
        <f>M4466+N4466</f>
        <v>5</v>
      </c>
    </row>
    <row r="4467" spans="1:20" x14ac:dyDescent="0.2">
      <c r="A4467" s="2" t="s">
        <v>7131</v>
      </c>
      <c r="B4467" s="2" t="s">
        <v>920</v>
      </c>
      <c r="C4467" s="2" t="s">
        <v>57</v>
      </c>
      <c r="D4467" s="2" t="str">
        <f>INDEX(Hotels!$C$2:$C$49,MATCH(C4467,Hotels!$A$2:$A$49,0))</f>
        <v>Mumbai</v>
      </c>
      <c r="E4467" s="11">
        <v>46152</v>
      </c>
      <c r="F4467" s="11">
        <v>46243</v>
      </c>
      <c r="G4467" s="11">
        <v>46247</v>
      </c>
      <c r="H4467" s="13">
        <f>DATE(YEAR(F4467),MONTH(F4467),1)</f>
        <v>46235</v>
      </c>
      <c r="I4467" s="2">
        <f>G4467-F4467</f>
        <v>4</v>
      </c>
      <c r="J4467" s="2">
        <f>F4467-E4467</f>
        <v>91</v>
      </c>
      <c r="K4467" s="2" t="s">
        <v>2655</v>
      </c>
      <c r="L4467" s="2">
        <v>2</v>
      </c>
      <c r="M4467" s="2">
        <v>4</v>
      </c>
      <c r="N4467" s="2">
        <v>1</v>
      </c>
      <c r="O4467" s="2" t="s">
        <v>2670</v>
      </c>
      <c r="P4467" s="2" t="s">
        <v>2672</v>
      </c>
      <c r="Q4467" s="2" t="s">
        <v>2649</v>
      </c>
      <c r="R4467" s="3">
        <v>7750</v>
      </c>
      <c r="S4467" s="3">
        <f>I4467*L4467*R4467</f>
        <v>62000</v>
      </c>
      <c r="T4467" s="2">
        <f>M4467+N4467</f>
        <v>5</v>
      </c>
    </row>
    <row r="4468" spans="1:20" x14ac:dyDescent="0.2">
      <c r="A4468" s="2" t="s">
        <v>7132</v>
      </c>
      <c r="B4468" s="2" t="s">
        <v>1608</v>
      </c>
      <c r="C4468" s="2" t="s">
        <v>71</v>
      </c>
      <c r="D4468" s="2" t="str">
        <f>INDEX(Hotels!$C$2:$C$49,MATCH(C4468,Hotels!$A$2:$A$49,0))</f>
        <v>New Delhi</v>
      </c>
      <c r="E4468" s="11">
        <v>46152</v>
      </c>
      <c r="F4468" s="11">
        <v>46159</v>
      </c>
      <c r="G4468" s="11">
        <v>46162</v>
      </c>
      <c r="H4468" s="13">
        <f>DATE(YEAR(F4468),MONTH(F4468),1)</f>
        <v>46143</v>
      </c>
      <c r="I4468" s="2">
        <f>G4468-F4468</f>
        <v>3</v>
      </c>
      <c r="J4468" s="2">
        <f>F4468-E4468</f>
        <v>7</v>
      </c>
      <c r="K4468" s="2" t="s">
        <v>2655</v>
      </c>
      <c r="L4468" s="2">
        <v>1</v>
      </c>
      <c r="M4468" s="2">
        <v>2</v>
      </c>
      <c r="N4468" s="2">
        <v>0</v>
      </c>
      <c r="O4468" s="2" t="s">
        <v>2670</v>
      </c>
      <c r="P4468" s="2" t="s">
        <v>2656</v>
      </c>
      <c r="Q4468" s="2" t="s">
        <v>2649</v>
      </c>
      <c r="R4468" s="3">
        <v>9050</v>
      </c>
      <c r="S4468" s="3">
        <f>I4468*L4468*R4468</f>
        <v>27150</v>
      </c>
      <c r="T4468" s="2">
        <f>M4468+N4468</f>
        <v>2</v>
      </c>
    </row>
    <row r="4469" spans="1:20" x14ac:dyDescent="0.2">
      <c r="A4469" s="2" t="s">
        <v>7133</v>
      </c>
      <c r="B4469" s="2" t="s">
        <v>2558</v>
      </c>
      <c r="C4469" s="2" t="s">
        <v>26</v>
      </c>
      <c r="D4469" s="2" t="str">
        <f>INDEX(Hotels!$C$2:$C$49,MATCH(C4469,Hotels!$A$2:$A$49,0))</f>
        <v>Jaipur</v>
      </c>
      <c r="E4469" s="11">
        <v>46152</v>
      </c>
      <c r="F4469" s="11">
        <v>46162</v>
      </c>
      <c r="G4469" s="11">
        <v>46165</v>
      </c>
      <c r="H4469" s="13">
        <f>DATE(YEAR(F4469),MONTH(F4469),1)</f>
        <v>46143</v>
      </c>
      <c r="I4469" s="2">
        <f>G4469-F4469</f>
        <v>3</v>
      </c>
      <c r="J4469" s="2">
        <f>F4469-E4469</f>
        <v>10</v>
      </c>
      <c r="K4469" s="2" t="s">
        <v>2646</v>
      </c>
      <c r="L4469" s="2">
        <v>1</v>
      </c>
      <c r="M4469" s="2">
        <v>1</v>
      </c>
      <c r="N4469" s="2">
        <v>0</v>
      </c>
      <c r="O4469" s="2" t="s">
        <v>2732</v>
      </c>
      <c r="P4469" s="2" t="s">
        <v>2656</v>
      </c>
      <c r="Q4469" s="2" t="s">
        <v>2649</v>
      </c>
      <c r="R4469" s="3">
        <v>18400</v>
      </c>
      <c r="S4469" s="3">
        <f>I4469*L4469*R4469</f>
        <v>55200</v>
      </c>
      <c r="T4469" s="2">
        <f>M4469+N4469</f>
        <v>1</v>
      </c>
    </row>
    <row r="4470" spans="1:20" x14ac:dyDescent="0.2">
      <c r="A4470" s="2" t="s">
        <v>7134</v>
      </c>
      <c r="B4470" s="2" t="s">
        <v>867</v>
      </c>
      <c r="C4470" s="2" t="s">
        <v>125</v>
      </c>
      <c r="D4470" s="2" t="str">
        <f>INDEX(Hotels!$C$2:$C$49,MATCH(C4470,Hotels!$A$2:$A$49,0))</f>
        <v>Varanasi</v>
      </c>
      <c r="E4470" s="11">
        <v>46153</v>
      </c>
      <c r="F4470" s="11">
        <v>46154</v>
      </c>
      <c r="G4470" s="11">
        <v>46157</v>
      </c>
      <c r="H4470" s="13">
        <f>DATE(YEAR(F4470),MONTH(F4470),1)</f>
        <v>46143</v>
      </c>
      <c r="I4470" s="2">
        <f>G4470-F4470</f>
        <v>3</v>
      </c>
      <c r="J4470" s="2">
        <f>F4470-E4470</f>
        <v>1</v>
      </c>
      <c r="K4470" s="2" t="s">
        <v>2655</v>
      </c>
      <c r="L4470" s="2">
        <v>1</v>
      </c>
      <c r="M4470" s="2">
        <v>1</v>
      </c>
      <c r="N4470" s="2">
        <v>0</v>
      </c>
      <c r="O4470" s="2" t="s">
        <v>2732</v>
      </c>
      <c r="P4470" s="2" t="s">
        <v>2656</v>
      </c>
      <c r="Q4470" s="2" t="s">
        <v>2649</v>
      </c>
      <c r="R4470" s="3">
        <v>10350</v>
      </c>
      <c r="S4470" s="3">
        <f>I4470*L4470*R4470</f>
        <v>31050</v>
      </c>
      <c r="T4470" s="2">
        <f>M4470+N4470</f>
        <v>1</v>
      </c>
    </row>
    <row r="4471" spans="1:20" x14ac:dyDescent="0.2">
      <c r="A4471" s="2" t="s">
        <v>7135</v>
      </c>
      <c r="B4471" s="2" t="s">
        <v>1084</v>
      </c>
      <c r="C4471" s="2" t="s">
        <v>47</v>
      </c>
      <c r="D4471" s="2" t="str">
        <f>INDEX(Hotels!$C$2:$C$49,MATCH(C4471,Hotels!$A$2:$A$49,0))</f>
        <v>Agra</v>
      </c>
      <c r="E4471" s="11">
        <v>46153</v>
      </c>
      <c r="F4471" s="11">
        <v>46192</v>
      </c>
      <c r="G4471" s="11">
        <v>46195</v>
      </c>
      <c r="H4471" s="13">
        <f>DATE(YEAR(F4471),MONTH(F4471),1)</f>
        <v>46174</v>
      </c>
      <c r="I4471" s="2">
        <f>G4471-F4471</f>
        <v>3</v>
      </c>
      <c r="J4471" s="2">
        <f>F4471-E4471</f>
        <v>39</v>
      </c>
      <c r="K4471" s="2" t="s">
        <v>2655</v>
      </c>
      <c r="L4471" s="2">
        <v>1</v>
      </c>
      <c r="M4471" s="2">
        <v>2</v>
      </c>
      <c r="N4471" s="2">
        <v>0</v>
      </c>
      <c r="O4471" s="2" t="s">
        <v>2651</v>
      </c>
      <c r="P4471" s="2" t="s">
        <v>2652</v>
      </c>
      <c r="Q4471" s="2" t="s">
        <v>2649</v>
      </c>
      <c r="R4471" s="3">
        <v>4650</v>
      </c>
      <c r="S4471" s="3">
        <f>I4471*L4471*R4471</f>
        <v>13950</v>
      </c>
      <c r="T4471" s="2">
        <f>M4471+N4471</f>
        <v>2</v>
      </c>
    </row>
    <row r="4472" spans="1:20" x14ac:dyDescent="0.2">
      <c r="A4472" s="2" t="s">
        <v>7136</v>
      </c>
      <c r="B4472" s="2" t="s">
        <v>1443</v>
      </c>
      <c r="C4472" s="2" t="s">
        <v>89</v>
      </c>
      <c r="D4472" s="2" t="str">
        <f>INDEX(Hotels!$C$2:$C$49,MATCH(C4472,Hotels!$A$2:$A$49,0))</f>
        <v>Kochi</v>
      </c>
      <c r="E4472" s="11">
        <v>46153</v>
      </c>
      <c r="F4472" s="11">
        <v>46158</v>
      </c>
      <c r="G4472" s="11">
        <v>46162</v>
      </c>
      <c r="H4472" s="13">
        <f>DATE(YEAR(F4472),MONTH(F4472),1)</f>
        <v>46143</v>
      </c>
      <c r="I4472" s="2">
        <f>G4472-F4472</f>
        <v>4</v>
      </c>
      <c r="J4472" s="2">
        <f>F4472-E4472</f>
        <v>5</v>
      </c>
      <c r="K4472" s="2" t="s">
        <v>2655</v>
      </c>
      <c r="L4472" s="2">
        <v>1</v>
      </c>
      <c r="M4472" s="2">
        <v>2</v>
      </c>
      <c r="N4472" s="2">
        <v>0</v>
      </c>
      <c r="O4472" s="2" t="s">
        <v>2670</v>
      </c>
      <c r="P4472" s="2" t="s">
        <v>2672</v>
      </c>
      <c r="Q4472" s="2" t="s">
        <v>2649</v>
      </c>
      <c r="R4472" s="3">
        <v>7450</v>
      </c>
      <c r="S4472" s="3">
        <f>I4472*L4472*R4472</f>
        <v>29800</v>
      </c>
      <c r="T4472" s="2">
        <f>M4472+N4472</f>
        <v>2</v>
      </c>
    </row>
    <row r="4473" spans="1:20" x14ac:dyDescent="0.2">
      <c r="A4473" s="2" t="s">
        <v>7137</v>
      </c>
      <c r="B4473" s="2" t="s">
        <v>2591</v>
      </c>
      <c r="C4473" s="2" t="s">
        <v>32</v>
      </c>
      <c r="D4473" s="2" t="str">
        <f>INDEX(Hotels!$C$2:$C$49,MATCH(C4473,Hotels!$A$2:$A$49,0))</f>
        <v>Jaipur</v>
      </c>
      <c r="E4473" s="11">
        <v>46153</v>
      </c>
      <c r="F4473" s="11">
        <v>46172</v>
      </c>
      <c r="G4473" s="11">
        <v>46176</v>
      </c>
      <c r="H4473" s="13">
        <f>DATE(YEAR(F4473),MONTH(F4473),1)</f>
        <v>46143</v>
      </c>
      <c r="I4473" s="2">
        <f>G4473-F4473</f>
        <v>4</v>
      </c>
      <c r="J4473" s="2">
        <f>F4473-E4473</f>
        <v>19</v>
      </c>
      <c r="K4473" s="2" t="s">
        <v>2668</v>
      </c>
      <c r="L4473" s="2">
        <v>1</v>
      </c>
      <c r="M4473" s="2">
        <v>1</v>
      </c>
      <c r="N4473" s="2">
        <v>1</v>
      </c>
      <c r="O4473" s="2" t="s">
        <v>2689</v>
      </c>
      <c r="P4473" s="2" t="s">
        <v>2652</v>
      </c>
      <c r="Q4473" s="2" t="s">
        <v>2649</v>
      </c>
      <c r="R4473" s="3">
        <v>4700</v>
      </c>
      <c r="S4473" s="3">
        <f>I4473*L4473*R4473</f>
        <v>18800</v>
      </c>
      <c r="T4473" s="2">
        <f>M4473+N4473</f>
        <v>2</v>
      </c>
    </row>
    <row r="4474" spans="1:20" x14ac:dyDescent="0.2">
      <c r="A4474" s="2" t="s">
        <v>7138</v>
      </c>
      <c r="B4474" s="2" t="s">
        <v>804</v>
      </c>
      <c r="C4474" s="2" t="s">
        <v>116</v>
      </c>
      <c r="D4474" s="2" t="str">
        <f>INDEX(Hotels!$C$2:$C$49,MATCH(C4474,Hotels!$A$2:$A$49,0))</f>
        <v>Rishikesh</v>
      </c>
      <c r="E4474" s="11">
        <v>46154</v>
      </c>
      <c r="F4474" s="11">
        <v>46197</v>
      </c>
      <c r="G4474" s="11">
        <v>46202</v>
      </c>
      <c r="H4474" s="13">
        <f>DATE(YEAR(F4474),MONTH(F4474),1)</f>
        <v>46174</v>
      </c>
      <c r="I4474" s="2">
        <f>G4474-F4474</f>
        <v>5</v>
      </c>
      <c r="J4474" s="2">
        <f>F4474-E4474</f>
        <v>43</v>
      </c>
      <c r="K4474" s="2" t="s">
        <v>2646</v>
      </c>
      <c r="L4474" s="2">
        <v>1</v>
      </c>
      <c r="M4474" s="2">
        <v>1</v>
      </c>
      <c r="N4474" s="2">
        <v>0</v>
      </c>
      <c r="O4474" s="2" t="s">
        <v>2689</v>
      </c>
      <c r="P4474" s="2" t="s">
        <v>2656</v>
      </c>
      <c r="Q4474" s="2" t="s">
        <v>2653</v>
      </c>
      <c r="R4474" s="3">
        <v>5450</v>
      </c>
      <c r="S4474" s="3">
        <f>I4474*L4474*R4474</f>
        <v>27250</v>
      </c>
      <c r="T4474" s="2">
        <f>M4474+N4474</f>
        <v>1</v>
      </c>
    </row>
    <row r="4475" spans="1:20" x14ac:dyDescent="0.2">
      <c r="A4475" s="2" t="s">
        <v>7139</v>
      </c>
      <c r="B4475" s="2" t="s">
        <v>865</v>
      </c>
      <c r="C4475" s="2" t="s">
        <v>73</v>
      </c>
      <c r="D4475" s="2" t="str">
        <f>INDEX(Hotels!$C$2:$C$49,MATCH(C4475,Hotels!$A$2:$A$49,0))</f>
        <v>Bengaluru</v>
      </c>
      <c r="E4475" s="11">
        <v>46154</v>
      </c>
      <c r="F4475" s="11">
        <v>46154</v>
      </c>
      <c r="G4475" s="11">
        <v>46156</v>
      </c>
      <c r="H4475" s="13">
        <f>DATE(YEAR(F4475),MONTH(F4475),1)</f>
        <v>46143</v>
      </c>
      <c r="I4475" s="2">
        <f>G4475-F4475</f>
        <v>2</v>
      </c>
      <c r="J4475" s="2">
        <f>F4475-E4475</f>
        <v>0</v>
      </c>
      <c r="K4475" s="2" t="s">
        <v>2668</v>
      </c>
      <c r="L4475" s="2">
        <v>1</v>
      </c>
      <c r="M4475" s="2">
        <v>1</v>
      </c>
      <c r="N4475" s="2">
        <v>0</v>
      </c>
      <c r="O4475" s="2" t="s">
        <v>2670</v>
      </c>
      <c r="P4475" s="2" t="s">
        <v>2652</v>
      </c>
      <c r="Q4475" s="2" t="s">
        <v>2649</v>
      </c>
      <c r="R4475" s="3">
        <v>6300</v>
      </c>
      <c r="S4475" s="3">
        <f>I4475*L4475*R4475</f>
        <v>12600</v>
      </c>
      <c r="T4475" s="2">
        <f>M4475+N4475</f>
        <v>1</v>
      </c>
    </row>
    <row r="4476" spans="1:20" x14ac:dyDescent="0.2">
      <c r="A4476" s="2" t="s">
        <v>7140</v>
      </c>
      <c r="B4476" s="2" t="s">
        <v>1602</v>
      </c>
      <c r="C4476" s="2" t="s">
        <v>37</v>
      </c>
      <c r="D4476" s="2" t="str">
        <f>INDEX(Hotels!$C$2:$C$49,MATCH(C4476,Hotels!$A$2:$A$49,0))</f>
        <v>Udaipur</v>
      </c>
      <c r="E4476" s="11">
        <v>46154</v>
      </c>
      <c r="F4476" s="11">
        <v>46242</v>
      </c>
      <c r="G4476" s="11">
        <v>46245</v>
      </c>
      <c r="H4476" s="13">
        <f>DATE(YEAR(F4476),MONTH(F4476),1)</f>
        <v>46235</v>
      </c>
      <c r="I4476" s="2">
        <f>G4476-F4476</f>
        <v>3</v>
      </c>
      <c r="J4476" s="2">
        <f>F4476-E4476</f>
        <v>88</v>
      </c>
      <c r="K4476" s="2" t="s">
        <v>2646</v>
      </c>
      <c r="L4476" s="2">
        <v>1</v>
      </c>
      <c r="M4476" s="2">
        <v>2</v>
      </c>
      <c r="N4476" s="2">
        <v>3</v>
      </c>
      <c r="O4476" s="2" t="s">
        <v>2647</v>
      </c>
      <c r="P4476" s="2" t="s">
        <v>2662</v>
      </c>
      <c r="Q4476" s="2" t="s">
        <v>2649</v>
      </c>
      <c r="R4476" s="3">
        <v>16600</v>
      </c>
      <c r="S4476" s="3">
        <f>I4476*L4476*R4476</f>
        <v>49800</v>
      </c>
      <c r="T4476" s="2">
        <f>M4476+N4476</f>
        <v>5</v>
      </c>
    </row>
    <row r="4477" spans="1:20" x14ac:dyDescent="0.2">
      <c r="A4477" s="2" t="s">
        <v>7141</v>
      </c>
      <c r="B4477" s="2" t="s">
        <v>1921</v>
      </c>
      <c r="C4477" s="2" t="s">
        <v>83</v>
      </c>
      <c r="D4477" s="2" t="str">
        <f>INDEX(Hotels!$C$2:$C$49,MATCH(C4477,Hotels!$A$2:$A$49,0))</f>
        <v>Kochi</v>
      </c>
      <c r="E4477" s="11">
        <v>46154</v>
      </c>
      <c r="F4477" s="11">
        <v>46169</v>
      </c>
      <c r="G4477" s="11">
        <v>46173</v>
      </c>
      <c r="H4477" s="13">
        <f>DATE(YEAR(F4477),MONTH(F4477),1)</f>
        <v>46143</v>
      </c>
      <c r="I4477" s="2">
        <f>G4477-F4477</f>
        <v>4</v>
      </c>
      <c r="J4477" s="2">
        <f>F4477-E4477</f>
        <v>15</v>
      </c>
      <c r="K4477" s="2" t="s">
        <v>2668</v>
      </c>
      <c r="L4477" s="2">
        <v>1</v>
      </c>
      <c r="M4477" s="2">
        <v>2</v>
      </c>
      <c r="N4477" s="2">
        <v>0</v>
      </c>
      <c r="O4477" s="2" t="s">
        <v>2670</v>
      </c>
      <c r="P4477" s="2" t="s">
        <v>2662</v>
      </c>
      <c r="Q4477" s="2" t="s">
        <v>2649</v>
      </c>
      <c r="R4477" s="3">
        <v>8900</v>
      </c>
      <c r="S4477" s="3">
        <f>I4477*L4477*R4477</f>
        <v>35600</v>
      </c>
      <c r="T4477" s="2">
        <f>M4477+N4477</f>
        <v>2</v>
      </c>
    </row>
    <row r="4478" spans="1:20" x14ac:dyDescent="0.2">
      <c r="A4478" s="2" t="s">
        <v>7142</v>
      </c>
      <c r="B4478" s="2" t="s">
        <v>2223</v>
      </c>
      <c r="C4478" s="2" t="s">
        <v>91</v>
      </c>
      <c r="D4478" s="2" t="str">
        <f>INDEX(Hotels!$C$2:$C$49,MATCH(C4478,Hotels!$A$2:$A$49,0))</f>
        <v>Kochi</v>
      </c>
      <c r="E4478" s="11">
        <v>46154</v>
      </c>
      <c r="F4478" s="11">
        <v>46161</v>
      </c>
      <c r="G4478" s="11">
        <v>46166</v>
      </c>
      <c r="H4478" s="13">
        <f>DATE(YEAR(F4478),MONTH(F4478),1)</f>
        <v>46143</v>
      </c>
      <c r="I4478" s="2">
        <f>G4478-F4478</f>
        <v>5</v>
      </c>
      <c r="J4478" s="2">
        <f>F4478-E4478</f>
        <v>7</v>
      </c>
      <c r="K4478" s="2" t="s">
        <v>2668</v>
      </c>
      <c r="L4478" s="2">
        <v>1</v>
      </c>
      <c r="M4478" s="2">
        <v>1</v>
      </c>
      <c r="N4478" s="2">
        <v>0</v>
      </c>
      <c r="O4478" s="2" t="s">
        <v>2683</v>
      </c>
      <c r="P4478" s="2" t="s">
        <v>2648</v>
      </c>
      <c r="Q4478" s="2" t="s">
        <v>2649</v>
      </c>
      <c r="R4478" s="3">
        <v>2850</v>
      </c>
      <c r="S4478" s="3">
        <f>I4478*L4478*R4478</f>
        <v>14250</v>
      </c>
      <c r="T4478" s="2">
        <f>M4478+N4478</f>
        <v>1</v>
      </c>
    </row>
    <row r="4479" spans="1:20" x14ac:dyDescent="0.2">
      <c r="A4479" s="2" t="s">
        <v>7143</v>
      </c>
      <c r="B4479" s="2" t="s">
        <v>2495</v>
      </c>
      <c r="C4479" s="2" t="s">
        <v>9</v>
      </c>
      <c r="D4479" s="2" t="str">
        <f>INDEX(Hotels!$C$2:$C$49,MATCH(C4479,Hotels!$A$2:$A$49,0))</f>
        <v>Goa</v>
      </c>
      <c r="E4479" s="11">
        <v>46154</v>
      </c>
      <c r="F4479" s="11">
        <v>46178</v>
      </c>
      <c r="G4479" s="11">
        <v>46182</v>
      </c>
      <c r="H4479" s="13">
        <f>DATE(YEAR(F4479),MONTH(F4479),1)</f>
        <v>46174</v>
      </c>
      <c r="I4479" s="2">
        <f>G4479-F4479</f>
        <v>4</v>
      </c>
      <c r="J4479" s="2">
        <f>F4479-E4479</f>
        <v>24</v>
      </c>
      <c r="K4479" s="2" t="s">
        <v>2668</v>
      </c>
      <c r="L4479" s="2">
        <v>1</v>
      </c>
      <c r="M4479" s="2">
        <v>2</v>
      </c>
      <c r="N4479" s="2">
        <v>0</v>
      </c>
      <c r="O4479" s="2" t="s">
        <v>2651</v>
      </c>
      <c r="P4479" s="2" t="s">
        <v>2656</v>
      </c>
      <c r="Q4479" s="2" t="s">
        <v>2649</v>
      </c>
      <c r="R4479" s="3">
        <v>4600</v>
      </c>
      <c r="S4479" s="3">
        <f>I4479*L4479*R4479</f>
        <v>18400</v>
      </c>
      <c r="T4479" s="2">
        <f>M4479+N4479</f>
        <v>2</v>
      </c>
    </row>
    <row r="4480" spans="1:20" x14ac:dyDescent="0.2">
      <c r="A4480" s="2" t="s">
        <v>7144</v>
      </c>
      <c r="B4480" s="2" t="s">
        <v>2519</v>
      </c>
      <c r="C4480" s="2" t="s">
        <v>37</v>
      </c>
      <c r="D4480" s="2" t="str">
        <f>INDEX(Hotels!$C$2:$C$49,MATCH(C4480,Hotels!$A$2:$A$49,0))</f>
        <v>Udaipur</v>
      </c>
      <c r="E4480" s="11">
        <v>46154</v>
      </c>
      <c r="F4480" s="11">
        <v>46158</v>
      </c>
      <c r="G4480" s="11">
        <v>46159</v>
      </c>
      <c r="H4480" s="13">
        <f>DATE(YEAR(F4480),MONTH(F4480),1)</f>
        <v>46143</v>
      </c>
      <c r="I4480" s="2">
        <f>G4480-F4480</f>
        <v>1</v>
      </c>
      <c r="J4480" s="2">
        <f>F4480-E4480</f>
        <v>4</v>
      </c>
      <c r="K4480" s="2" t="s">
        <v>2646</v>
      </c>
      <c r="L4480" s="2">
        <v>1</v>
      </c>
      <c r="M4480" s="2">
        <v>1</v>
      </c>
      <c r="N4480" s="2">
        <v>0</v>
      </c>
      <c r="O4480" s="2" t="s">
        <v>2732</v>
      </c>
      <c r="P4480" s="2" t="s">
        <v>2656</v>
      </c>
      <c r="Q4480" s="2" t="s">
        <v>2649</v>
      </c>
      <c r="R4480" s="3">
        <v>23300</v>
      </c>
      <c r="S4480" s="3">
        <f>I4480*L4480*R4480</f>
        <v>23300</v>
      </c>
      <c r="T4480" s="2">
        <f>M4480+N4480</f>
        <v>1</v>
      </c>
    </row>
    <row r="4481" spans="1:20" x14ac:dyDescent="0.2">
      <c r="A4481" s="2" t="s">
        <v>7145</v>
      </c>
      <c r="B4481" s="2" t="s">
        <v>184</v>
      </c>
      <c r="C4481" s="2" t="s">
        <v>118</v>
      </c>
      <c r="D4481" s="2" t="str">
        <f>INDEX(Hotels!$C$2:$C$49,MATCH(C4481,Hotels!$A$2:$A$49,0))</f>
        <v>Rishikesh</v>
      </c>
      <c r="E4481" s="11">
        <v>46155</v>
      </c>
      <c r="F4481" s="11">
        <v>46266</v>
      </c>
      <c r="G4481" s="11">
        <v>46271</v>
      </c>
      <c r="H4481" s="13">
        <f>DATE(YEAR(F4481),MONTH(F4481),1)</f>
        <v>46266</v>
      </c>
      <c r="I4481" s="2">
        <f>G4481-F4481</f>
        <v>5</v>
      </c>
      <c r="J4481" s="2">
        <f>F4481-E4481</f>
        <v>111</v>
      </c>
      <c r="K4481" s="2" t="s">
        <v>2655</v>
      </c>
      <c r="L4481" s="2">
        <v>1</v>
      </c>
      <c r="M4481" s="2">
        <v>1</v>
      </c>
      <c r="N4481" s="2">
        <v>0</v>
      </c>
      <c r="O4481" s="2" t="s">
        <v>2689</v>
      </c>
      <c r="P4481" s="2" t="s">
        <v>2662</v>
      </c>
      <c r="Q4481" s="2" t="s">
        <v>2649</v>
      </c>
      <c r="R4481" s="3">
        <v>11550</v>
      </c>
      <c r="S4481" s="3">
        <f>I4481*L4481*R4481</f>
        <v>57750</v>
      </c>
      <c r="T4481" s="2">
        <f>M4481+N4481</f>
        <v>1</v>
      </c>
    </row>
    <row r="4482" spans="1:20" x14ac:dyDescent="0.2">
      <c r="A4482" s="2" t="s">
        <v>7146</v>
      </c>
      <c r="B4482" s="2" t="s">
        <v>381</v>
      </c>
      <c r="C4482" s="2" t="s">
        <v>81</v>
      </c>
      <c r="D4482" s="2" t="str">
        <f>INDEX(Hotels!$C$2:$C$49,MATCH(C4482,Hotels!$A$2:$A$49,0))</f>
        <v>Bengaluru</v>
      </c>
      <c r="E4482" s="11">
        <v>46155</v>
      </c>
      <c r="F4482" s="11">
        <v>46168</v>
      </c>
      <c r="G4482" s="11">
        <v>46170</v>
      </c>
      <c r="H4482" s="13">
        <f>DATE(YEAR(F4482),MONTH(F4482),1)</f>
        <v>46143</v>
      </c>
      <c r="I4482" s="2">
        <f>G4482-F4482</f>
        <v>2</v>
      </c>
      <c r="J4482" s="2">
        <f>F4482-E4482</f>
        <v>13</v>
      </c>
      <c r="K4482" s="2" t="s">
        <v>2655</v>
      </c>
      <c r="L4482" s="2">
        <v>1</v>
      </c>
      <c r="M4482" s="2">
        <v>2</v>
      </c>
      <c r="N4482" s="2">
        <v>0</v>
      </c>
      <c r="O4482" s="2" t="s">
        <v>2732</v>
      </c>
      <c r="P4482" s="2" t="s">
        <v>2652</v>
      </c>
      <c r="Q4482" s="2" t="s">
        <v>2664</v>
      </c>
      <c r="R4482" s="3">
        <v>16650</v>
      </c>
      <c r="S4482" s="3">
        <f>I4482*L4482*R4482</f>
        <v>33300</v>
      </c>
      <c r="T4482" s="2">
        <f>M4482+N4482</f>
        <v>2</v>
      </c>
    </row>
    <row r="4483" spans="1:20" x14ac:dyDescent="0.2">
      <c r="A4483" s="2" t="s">
        <v>7147</v>
      </c>
      <c r="B4483" s="2" t="s">
        <v>620</v>
      </c>
      <c r="C4483" s="2" t="s">
        <v>116</v>
      </c>
      <c r="D4483" s="2" t="str">
        <f>INDEX(Hotels!$C$2:$C$49,MATCH(C4483,Hotels!$A$2:$A$49,0))</f>
        <v>Rishikesh</v>
      </c>
      <c r="E4483" s="11">
        <v>46155</v>
      </c>
      <c r="F4483" s="11">
        <v>46157</v>
      </c>
      <c r="G4483" s="11">
        <v>46163</v>
      </c>
      <c r="H4483" s="13">
        <f>DATE(YEAR(F4483),MONTH(F4483),1)</f>
        <v>46143</v>
      </c>
      <c r="I4483" s="2">
        <f>G4483-F4483</f>
        <v>6</v>
      </c>
      <c r="J4483" s="2">
        <f>F4483-E4483</f>
        <v>2</v>
      </c>
      <c r="K4483" s="2" t="s">
        <v>2655</v>
      </c>
      <c r="L4483" s="2">
        <v>2</v>
      </c>
      <c r="M4483" s="2">
        <v>4</v>
      </c>
      <c r="N4483" s="2">
        <v>1</v>
      </c>
      <c r="O4483" s="2" t="s">
        <v>2683</v>
      </c>
      <c r="P4483" s="2" t="s">
        <v>2656</v>
      </c>
      <c r="Q4483" s="2" t="s">
        <v>2649</v>
      </c>
      <c r="R4483" s="3">
        <v>6550</v>
      </c>
      <c r="S4483" s="3">
        <f>I4483*L4483*R4483</f>
        <v>78600</v>
      </c>
      <c r="T4483" s="2">
        <f>M4483+N4483</f>
        <v>5</v>
      </c>
    </row>
    <row r="4484" spans="1:20" x14ac:dyDescent="0.2">
      <c r="A4484" s="2" t="s">
        <v>7148</v>
      </c>
      <c r="B4484" s="2" t="s">
        <v>1378</v>
      </c>
      <c r="C4484" s="2" t="s">
        <v>110</v>
      </c>
      <c r="D4484" s="2" t="str">
        <f>INDEX(Hotels!$C$2:$C$49,MATCH(C4484,Hotels!$A$2:$A$49,0))</f>
        <v>Manali</v>
      </c>
      <c r="E4484" s="11">
        <v>46155</v>
      </c>
      <c r="F4484" s="11">
        <v>46169</v>
      </c>
      <c r="G4484" s="11">
        <v>46171</v>
      </c>
      <c r="H4484" s="13">
        <f>DATE(YEAR(F4484),MONTH(F4484),1)</f>
        <v>46143</v>
      </c>
      <c r="I4484" s="2">
        <f>G4484-F4484</f>
        <v>2</v>
      </c>
      <c r="J4484" s="2">
        <f>F4484-E4484</f>
        <v>14</v>
      </c>
      <c r="K4484" s="2" t="s">
        <v>2655</v>
      </c>
      <c r="L4484" s="2">
        <v>1</v>
      </c>
      <c r="M4484" s="2">
        <v>2</v>
      </c>
      <c r="N4484" s="2">
        <v>0</v>
      </c>
      <c r="O4484" s="2" t="s">
        <v>2670</v>
      </c>
      <c r="P4484" s="2" t="s">
        <v>2652</v>
      </c>
      <c r="Q4484" s="2" t="s">
        <v>2649</v>
      </c>
      <c r="R4484" s="3">
        <v>6850</v>
      </c>
      <c r="S4484" s="3">
        <f>I4484*L4484*R4484</f>
        <v>13700</v>
      </c>
      <c r="T4484" s="2">
        <f>M4484+N4484</f>
        <v>2</v>
      </c>
    </row>
    <row r="4485" spans="1:20" x14ac:dyDescent="0.2">
      <c r="A4485" s="2" t="s">
        <v>7149</v>
      </c>
      <c r="B4485" s="2" t="s">
        <v>1915</v>
      </c>
      <c r="C4485" s="2" t="s">
        <v>63</v>
      </c>
      <c r="D4485" s="2" t="str">
        <f>INDEX(Hotels!$C$2:$C$49,MATCH(C4485,Hotels!$A$2:$A$49,0))</f>
        <v>New Delhi</v>
      </c>
      <c r="E4485" s="11">
        <v>46155</v>
      </c>
      <c r="F4485" s="11">
        <v>46156</v>
      </c>
      <c r="G4485" s="11">
        <v>46157</v>
      </c>
      <c r="H4485" s="13">
        <f>DATE(YEAR(F4485),MONTH(F4485),1)</f>
        <v>46143</v>
      </c>
      <c r="I4485" s="2">
        <f>G4485-F4485</f>
        <v>1</v>
      </c>
      <c r="J4485" s="2">
        <f>F4485-E4485</f>
        <v>1</v>
      </c>
      <c r="K4485" s="2" t="s">
        <v>2646</v>
      </c>
      <c r="L4485" s="2">
        <v>1</v>
      </c>
      <c r="M4485" s="2">
        <v>1</v>
      </c>
      <c r="N4485" s="2">
        <v>0</v>
      </c>
      <c r="O4485" s="2" t="s">
        <v>2689</v>
      </c>
      <c r="P4485" s="2" t="s">
        <v>2656</v>
      </c>
      <c r="Q4485" s="2" t="s">
        <v>2649</v>
      </c>
      <c r="R4485" s="3">
        <v>14150</v>
      </c>
      <c r="S4485" s="3">
        <f>I4485*L4485*R4485</f>
        <v>14150</v>
      </c>
      <c r="T4485" s="2">
        <f>M4485+N4485</f>
        <v>1</v>
      </c>
    </row>
    <row r="4486" spans="1:20" x14ac:dyDescent="0.2">
      <c r="A4486" s="2" t="s">
        <v>7150</v>
      </c>
      <c r="B4486" s="2" t="s">
        <v>2048</v>
      </c>
      <c r="C4486" s="2" t="s">
        <v>13</v>
      </c>
      <c r="D4486" s="2" t="str">
        <f>INDEX(Hotels!$C$2:$C$49,MATCH(C4486,Hotels!$A$2:$A$49,0))</f>
        <v>Goa</v>
      </c>
      <c r="E4486" s="11">
        <v>46155</v>
      </c>
      <c r="F4486" s="11">
        <v>46167</v>
      </c>
      <c r="G4486" s="11">
        <v>46169</v>
      </c>
      <c r="H4486" s="13">
        <f>DATE(YEAR(F4486),MONTH(F4486),1)</f>
        <v>46143</v>
      </c>
      <c r="I4486" s="2">
        <f>G4486-F4486</f>
        <v>2</v>
      </c>
      <c r="J4486" s="2">
        <f>F4486-E4486</f>
        <v>12</v>
      </c>
      <c r="K4486" s="2" t="s">
        <v>2655</v>
      </c>
      <c r="L4486" s="2">
        <v>1</v>
      </c>
      <c r="M4486" s="2">
        <v>2</v>
      </c>
      <c r="N4486" s="2">
        <v>0</v>
      </c>
      <c r="O4486" s="2" t="s">
        <v>2683</v>
      </c>
      <c r="P4486" s="2" t="s">
        <v>2656</v>
      </c>
      <c r="Q4486" s="2" t="s">
        <v>2653</v>
      </c>
      <c r="R4486" s="3">
        <v>14350</v>
      </c>
      <c r="S4486" s="3">
        <f>I4486*L4486*R4486</f>
        <v>28700</v>
      </c>
      <c r="T4486" s="2">
        <f>M4486+N4486</f>
        <v>2</v>
      </c>
    </row>
    <row r="4487" spans="1:20" x14ac:dyDescent="0.2">
      <c r="A4487" s="2" t="s">
        <v>7151</v>
      </c>
      <c r="B4487" s="2" t="s">
        <v>2277</v>
      </c>
      <c r="C4487" s="2" t="s">
        <v>81</v>
      </c>
      <c r="D4487" s="2" t="str">
        <f>INDEX(Hotels!$C$2:$C$49,MATCH(C4487,Hotels!$A$2:$A$49,0))</f>
        <v>Bengaluru</v>
      </c>
      <c r="E4487" s="11">
        <v>46155</v>
      </c>
      <c r="F4487" s="11">
        <v>46266</v>
      </c>
      <c r="G4487" s="11">
        <v>46268</v>
      </c>
      <c r="H4487" s="13">
        <f>DATE(YEAR(F4487),MONTH(F4487),1)</f>
        <v>46266</v>
      </c>
      <c r="I4487" s="2">
        <f>G4487-F4487</f>
        <v>2</v>
      </c>
      <c r="J4487" s="2">
        <f>F4487-E4487</f>
        <v>111</v>
      </c>
      <c r="K4487" s="2" t="s">
        <v>2668</v>
      </c>
      <c r="L4487" s="2">
        <v>3</v>
      </c>
      <c r="M4487" s="2">
        <v>6</v>
      </c>
      <c r="N4487" s="2">
        <v>0</v>
      </c>
      <c r="O4487" s="2" t="s">
        <v>2647</v>
      </c>
      <c r="P4487" s="2" t="s">
        <v>2652</v>
      </c>
      <c r="Q4487" s="2" t="s">
        <v>2649</v>
      </c>
      <c r="R4487" s="3">
        <v>10700</v>
      </c>
      <c r="S4487" s="3">
        <f>I4487*L4487*R4487</f>
        <v>64200</v>
      </c>
      <c r="T4487" s="2">
        <f>M4487+N4487</f>
        <v>6</v>
      </c>
    </row>
    <row r="4488" spans="1:20" x14ac:dyDescent="0.2">
      <c r="A4488" s="2" t="s">
        <v>7152</v>
      </c>
      <c r="B4488" s="2" t="s">
        <v>2341</v>
      </c>
      <c r="C4488" s="2" t="s">
        <v>43</v>
      </c>
      <c r="D4488" s="2" t="str">
        <f>INDEX(Hotels!$C$2:$C$49,MATCH(C4488,Hotels!$A$2:$A$49,0))</f>
        <v>Agra</v>
      </c>
      <c r="E4488" s="11">
        <v>46155</v>
      </c>
      <c r="F4488" s="11">
        <v>46161</v>
      </c>
      <c r="G4488" s="11">
        <v>46164</v>
      </c>
      <c r="H4488" s="13">
        <f>DATE(YEAR(F4488),MONTH(F4488),1)</f>
        <v>46143</v>
      </c>
      <c r="I4488" s="2">
        <f>G4488-F4488</f>
        <v>3</v>
      </c>
      <c r="J4488" s="2">
        <f>F4488-E4488</f>
        <v>6</v>
      </c>
      <c r="K4488" s="2" t="s">
        <v>2655</v>
      </c>
      <c r="L4488" s="2">
        <v>1</v>
      </c>
      <c r="M4488" s="2">
        <v>1</v>
      </c>
      <c r="N4488" s="2">
        <v>0</v>
      </c>
      <c r="O4488" s="2" t="s">
        <v>2658</v>
      </c>
      <c r="P4488" s="2" t="s">
        <v>2652</v>
      </c>
      <c r="Q4488" s="2" t="s">
        <v>2649</v>
      </c>
      <c r="R4488" s="3">
        <v>5400</v>
      </c>
      <c r="S4488" s="3">
        <f>I4488*L4488*R4488</f>
        <v>16200</v>
      </c>
      <c r="T4488" s="2">
        <f>M4488+N4488</f>
        <v>1</v>
      </c>
    </row>
    <row r="4489" spans="1:20" x14ac:dyDescent="0.2">
      <c r="A4489" s="2" t="s">
        <v>7153</v>
      </c>
      <c r="B4489" s="2" t="s">
        <v>865</v>
      </c>
      <c r="C4489" s="2" t="s">
        <v>129</v>
      </c>
      <c r="D4489" s="2" t="str">
        <f>INDEX(Hotels!$C$2:$C$49,MATCH(C4489,Hotels!$A$2:$A$49,0))</f>
        <v>Varanasi</v>
      </c>
      <c r="E4489" s="11">
        <v>46156</v>
      </c>
      <c r="F4489" s="11">
        <v>46160</v>
      </c>
      <c r="G4489" s="11">
        <v>46163</v>
      </c>
      <c r="H4489" s="13">
        <f>DATE(YEAR(F4489),MONTH(F4489),1)</f>
        <v>46143</v>
      </c>
      <c r="I4489" s="2">
        <f>G4489-F4489</f>
        <v>3</v>
      </c>
      <c r="J4489" s="2">
        <f>F4489-E4489</f>
        <v>4</v>
      </c>
      <c r="K4489" s="2" t="s">
        <v>2666</v>
      </c>
      <c r="L4489" s="2">
        <v>1</v>
      </c>
      <c r="M4489" s="2">
        <v>1</v>
      </c>
      <c r="N4489" s="2">
        <v>0</v>
      </c>
      <c r="O4489" s="2" t="s">
        <v>2732</v>
      </c>
      <c r="P4489" s="2" t="s">
        <v>2648</v>
      </c>
      <c r="Q4489" s="2" t="s">
        <v>2649</v>
      </c>
      <c r="R4489" s="3">
        <v>10750</v>
      </c>
      <c r="S4489" s="3">
        <f>I4489*L4489*R4489</f>
        <v>32250</v>
      </c>
      <c r="T4489" s="2">
        <f>M4489+N4489</f>
        <v>1</v>
      </c>
    </row>
    <row r="4490" spans="1:20" x14ac:dyDescent="0.2">
      <c r="A4490" s="2" t="s">
        <v>7154</v>
      </c>
      <c r="B4490" s="2" t="s">
        <v>927</v>
      </c>
      <c r="C4490" s="2" t="s">
        <v>127</v>
      </c>
      <c r="D4490" s="2" t="str">
        <f>INDEX(Hotels!$C$2:$C$49,MATCH(C4490,Hotels!$A$2:$A$49,0))</f>
        <v>Varanasi</v>
      </c>
      <c r="E4490" s="11">
        <v>46156</v>
      </c>
      <c r="F4490" s="11">
        <v>46176</v>
      </c>
      <c r="G4490" s="11">
        <v>46178</v>
      </c>
      <c r="H4490" s="13">
        <f>DATE(YEAR(F4490),MONTH(F4490),1)</f>
        <v>46174</v>
      </c>
      <c r="I4490" s="2">
        <f>G4490-F4490</f>
        <v>2</v>
      </c>
      <c r="J4490" s="2">
        <f>F4490-E4490</f>
        <v>20</v>
      </c>
      <c r="K4490" s="2" t="s">
        <v>2668</v>
      </c>
      <c r="L4490" s="2">
        <v>1</v>
      </c>
      <c r="M4490" s="2">
        <v>1</v>
      </c>
      <c r="N4490" s="2">
        <v>0</v>
      </c>
      <c r="O4490" s="2" t="s">
        <v>2670</v>
      </c>
      <c r="P4490" s="2" t="s">
        <v>2656</v>
      </c>
      <c r="Q4490" s="2" t="s">
        <v>2649</v>
      </c>
      <c r="R4490" s="3">
        <v>3500</v>
      </c>
      <c r="S4490" s="3">
        <f>I4490*L4490*R4490</f>
        <v>7000</v>
      </c>
      <c r="T4490" s="2">
        <f>M4490+N4490</f>
        <v>1</v>
      </c>
    </row>
    <row r="4491" spans="1:20" x14ac:dyDescent="0.2">
      <c r="A4491" s="2" t="s">
        <v>7155</v>
      </c>
      <c r="B4491" s="2" t="s">
        <v>1398</v>
      </c>
      <c r="C4491" s="2" t="s">
        <v>103</v>
      </c>
      <c r="D4491" s="2" t="str">
        <f>INDEX(Hotels!$C$2:$C$49,MATCH(C4491,Hotels!$A$2:$A$49,0))</f>
        <v>Manali</v>
      </c>
      <c r="E4491" s="11">
        <v>46156</v>
      </c>
      <c r="F4491" s="11">
        <v>46239</v>
      </c>
      <c r="G4491" s="11">
        <v>46242</v>
      </c>
      <c r="H4491" s="13">
        <f>DATE(YEAR(F4491),MONTH(F4491),1)</f>
        <v>46235</v>
      </c>
      <c r="I4491" s="2">
        <f>G4491-F4491</f>
        <v>3</v>
      </c>
      <c r="J4491" s="2">
        <f>F4491-E4491</f>
        <v>83</v>
      </c>
      <c r="K4491" s="2" t="s">
        <v>2668</v>
      </c>
      <c r="L4491" s="2">
        <v>1</v>
      </c>
      <c r="M4491" s="2">
        <v>2</v>
      </c>
      <c r="N4491" s="2">
        <v>0</v>
      </c>
      <c r="O4491" s="2" t="s">
        <v>2670</v>
      </c>
      <c r="P4491" s="2" t="s">
        <v>2662</v>
      </c>
      <c r="Q4491" s="2" t="s">
        <v>2649</v>
      </c>
      <c r="R4491" s="3">
        <v>2500</v>
      </c>
      <c r="S4491" s="3">
        <f>I4491*L4491*R4491</f>
        <v>7500</v>
      </c>
      <c r="T4491" s="2">
        <f>M4491+N4491</f>
        <v>2</v>
      </c>
    </row>
    <row r="4492" spans="1:20" x14ac:dyDescent="0.2">
      <c r="A4492" s="2" t="s">
        <v>7156</v>
      </c>
      <c r="B4492" s="2" t="s">
        <v>1514</v>
      </c>
      <c r="C4492" s="2" t="s">
        <v>19</v>
      </c>
      <c r="D4492" s="2" t="str">
        <f>INDEX(Hotels!$C$2:$C$49,MATCH(C4492,Hotels!$A$2:$A$49,0))</f>
        <v>Goa</v>
      </c>
      <c r="E4492" s="11">
        <v>46156</v>
      </c>
      <c r="F4492" s="11">
        <v>46180</v>
      </c>
      <c r="G4492" s="11">
        <v>46182</v>
      </c>
      <c r="H4492" s="13">
        <f>DATE(YEAR(F4492),MONTH(F4492),1)</f>
        <v>46174</v>
      </c>
      <c r="I4492" s="2">
        <f>G4492-F4492</f>
        <v>2</v>
      </c>
      <c r="J4492" s="2">
        <f>F4492-E4492</f>
        <v>24</v>
      </c>
      <c r="K4492" s="2" t="s">
        <v>2655</v>
      </c>
      <c r="L4492" s="2">
        <v>1</v>
      </c>
      <c r="M4492" s="2">
        <v>1</v>
      </c>
      <c r="N4492" s="2">
        <v>0</v>
      </c>
      <c r="O4492" s="2" t="s">
        <v>2651</v>
      </c>
      <c r="P4492" s="2" t="s">
        <v>2652</v>
      </c>
      <c r="Q4492" s="2" t="s">
        <v>2653</v>
      </c>
      <c r="R4492" s="3">
        <v>5900</v>
      </c>
      <c r="S4492" s="3">
        <f>I4492*L4492*R4492</f>
        <v>11800</v>
      </c>
      <c r="T4492" s="2">
        <f>M4492+N4492</f>
        <v>1</v>
      </c>
    </row>
    <row r="4493" spans="1:20" x14ac:dyDescent="0.2">
      <c r="A4493" s="2" t="s">
        <v>7157</v>
      </c>
      <c r="B4493" s="2" t="s">
        <v>1818</v>
      </c>
      <c r="C4493" s="2" t="s">
        <v>37</v>
      </c>
      <c r="D4493" s="2" t="str">
        <f>INDEX(Hotels!$C$2:$C$49,MATCH(C4493,Hotels!$A$2:$A$49,0))</f>
        <v>Udaipur</v>
      </c>
      <c r="E4493" s="11">
        <v>46156</v>
      </c>
      <c r="F4493" s="11">
        <v>46179</v>
      </c>
      <c r="G4493" s="11">
        <v>46185</v>
      </c>
      <c r="H4493" s="13">
        <f>DATE(YEAR(F4493),MONTH(F4493),1)</f>
        <v>46174</v>
      </c>
      <c r="I4493" s="2">
        <f>G4493-F4493</f>
        <v>6</v>
      </c>
      <c r="J4493" s="2">
        <f>F4493-E4493</f>
        <v>23</v>
      </c>
      <c r="K4493" s="2" t="s">
        <v>2668</v>
      </c>
      <c r="L4493" s="2">
        <v>1</v>
      </c>
      <c r="M4493" s="2">
        <v>2</v>
      </c>
      <c r="N4493" s="2">
        <v>2</v>
      </c>
      <c r="O4493" s="2" t="s">
        <v>2658</v>
      </c>
      <c r="P4493" s="2" t="s">
        <v>2656</v>
      </c>
      <c r="Q4493" s="2" t="s">
        <v>2649</v>
      </c>
      <c r="R4493" s="3">
        <v>9100</v>
      </c>
      <c r="S4493" s="3">
        <f>I4493*L4493*R4493</f>
        <v>54600</v>
      </c>
      <c r="T4493" s="2">
        <f>M4493+N4493</f>
        <v>4</v>
      </c>
    </row>
    <row r="4494" spans="1:20" x14ac:dyDescent="0.2">
      <c r="A4494" s="2" t="s">
        <v>7158</v>
      </c>
      <c r="B4494" s="2" t="s">
        <v>2283</v>
      </c>
      <c r="C4494" s="2" t="s">
        <v>81</v>
      </c>
      <c r="D4494" s="2" t="str">
        <f>INDEX(Hotels!$C$2:$C$49,MATCH(C4494,Hotels!$A$2:$A$49,0))</f>
        <v>Bengaluru</v>
      </c>
      <c r="E4494" s="11">
        <v>46156</v>
      </c>
      <c r="F4494" s="11">
        <v>46197</v>
      </c>
      <c r="G4494" s="11">
        <v>46199</v>
      </c>
      <c r="H4494" s="13">
        <f>DATE(YEAR(F4494),MONTH(F4494),1)</f>
        <v>46174</v>
      </c>
      <c r="I4494" s="2">
        <f>G4494-F4494</f>
        <v>2</v>
      </c>
      <c r="J4494" s="2">
        <f>F4494-E4494</f>
        <v>41</v>
      </c>
      <c r="K4494" s="2" t="s">
        <v>2646</v>
      </c>
      <c r="L4494" s="2">
        <v>4</v>
      </c>
      <c r="M4494" s="2">
        <v>8</v>
      </c>
      <c r="N4494" s="2">
        <v>0</v>
      </c>
      <c r="O4494" s="2" t="s">
        <v>2658</v>
      </c>
      <c r="P4494" s="2" t="s">
        <v>2648</v>
      </c>
      <c r="Q4494" s="2" t="s">
        <v>2649</v>
      </c>
      <c r="R4494" s="3">
        <v>21500</v>
      </c>
      <c r="S4494" s="3">
        <f>I4494*L4494*R4494</f>
        <v>172000</v>
      </c>
      <c r="T4494" s="2">
        <f>M4494+N4494</f>
        <v>8</v>
      </c>
    </row>
    <row r="4495" spans="1:20" x14ac:dyDescent="0.2">
      <c r="A4495" s="2" t="s">
        <v>7159</v>
      </c>
      <c r="B4495" s="2" t="s">
        <v>2591</v>
      </c>
      <c r="C4495" s="2" t="s">
        <v>81</v>
      </c>
      <c r="D4495" s="2" t="str">
        <f>INDEX(Hotels!$C$2:$C$49,MATCH(C4495,Hotels!$A$2:$A$49,0))</f>
        <v>Bengaluru</v>
      </c>
      <c r="E4495" s="11">
        <v>46156</v>
      </c>
      <c r="F4495" s="11">
        <v>46213</v>
      </c>
      <c r="G4495" s="11">
        <v>46216</v>
      </c>
      <c r="H4495" s="13">
        <f>DATE(YEAR(F4495),MONTH(F4495),1)</f>
        <v>46204</v>
      </c>
      <c r="I4495" s="2">
        <f>G4495-F4495</f>
        <v>3</v>
      </c>
      <c r="J4495" s="2">
        <f>F4495-E4495</f>
        <v>57</v>
      </c>
      <c r="K4495" s="2" t="s">
        <v>2646</v>
      </c>
      <c r="L4495" s="2">
        <v>1</v>
      </c>
      <c r="M4495" s="2">
        <v>2</v>
      </c>
      <c r="N4495" s="2">
        <v>0</v>
      </c>
      <c r="O4495" s="2" t="s">
        <v>2689</v>
      </c>
      <c r="P4495" s="2" t="s">
        <v>2662</v>
      </c>
      <c r="Q4495" s="2" t="s">
        <v>2649</v>
      </c>
      <c r="R4495" s="3">
        <v>20300</v>
      </c>
      <c r="S4495" s="3">
        <f>I4495*L4495*R4495</f>
        <v>60900</v>
      </c>
      <c r="T4495" s="2">
        <f>M4495+N4495</f>
        <v>2</v>
      </c>
    </row>
    <row r="4496" spans="1:20" x14ac:dyDescent="0.2">
      <c r="A4496" s="2" t="s">
        <v>7160</v>
      </c>
      <c r="B4496" s="2" t="s">
        <v>284</v>
      </c>
      <c r="C4496" s="2" t="s">
        <v>37</v>
      </c>
      <c r="D4496" s="2" t="str">
        <f>INDEX(Hotels!$C$2:$C$49,MATCH(C4496,Hotels!$A$2:$A$49,0))</f>
        <v>Udaipur</v>
      </c>
      <c r="E4496" s="11">
        <v>46157</v>
      </c>
      <c r="F4496" s="11">
        <v>46242</v>
      </c>
      <c r="G4496" s="11">
        <v>46246</v>
      </c>
      <c r="H4496" s="13">
        <f>DATE(YEAR(F4496),MONTH(F4496),1)</f>
        <v>46235</v>
      </c>
      <c r="I4496" s="2">
        <f>G4496-F4496</f>
        <v>4</v>
      </c>
      <c r="J4496" s="2">
        <f>F4496-E4496</f>
        <v>85</v>
      </c>
      <c r="K4496" s="2" t="s">
        <v>2655</v>
      </c>
      <c r="L4496" s="2">
        <v>1</v>
      </c>
      <c r="M4496" s="2">
        <v>2</v>
      </c>
      <c r="N4496" s="2">
        <v>0</v>
      </c>
      <c r="O4496" s="2" t="s">
        <v>2683</v>
      </c>
      <c r="P4496" s="2" t="s">
        <v>2652</v>
      </c>
      <c r="Q4496" s="2" t="s">
        <v>2649</v>
      </c>
      <c r="R4496" s="3">
        <v>11700</v>
      </c>
      <c r="S4496" s="3">
        <f>I4496*L4496*R4496</f>
        <v>46800</v>
      </c>
      <c r="T4496" s="2">
        <f>M4496+N4496</f>
        <v>2</v>
      </c>
    </row>
    <row r="4497" spans="1:20" x14ac:dyDescent="0.2">
      <c r="A4497" s="2" t="s">
        <v>7161</v>
      </c>
      <c r="B4497" s="2" t="s">
        <v>381</v>
      </c>
      <c r="C4497" s="2" t="s">
        <v>87</v>
      </c>
      <c r="D4497" s="2" t="str">
        <f>INDEX(Hotels!$C$2:$C$49,MATCH(C4497,Hotels!$A$2:$A$49,0))</f>
        <v>Kochi</v>
      </c>
      <c r="E4497" s="11">
        <v>46157</v>
      </c>
      <c r="F4497" s="11">
        <v>46165</v>
      </c>
      <c r="G4497" s="11">
        <v>46166</v>
      </c>
      <c r="H4497" s="13">
        <f>DATE(YEAR(F4497),MONTH(F4497),1)</f>
        <v>46143</v>
      </c>
      <c r="I4497" s="2">
        <f>G4497-F4497</f>
        <v>1</v>
      </c>
      <c r="J4497" s="2">
        <f>F4497-E4497</f>
        <v>8</v>
      </c>
      <c r="K4497" s="2" t="s">
        <v>2668</v>
      </c>
      <c r="L4497" s="2">
        <v>1</v>
      </c>
      <c r="M4497" s="2">
        <v>2</v>
      </c>
      <c r="N4497" s="2">
        <v>0</v>
      </c>
      <c r="O4497" s="2" t="s">
        <v>2689</v>
      </c>
      <c r="P4497" s="2" t="s">
        <v>2659</v>
      </c>
      <c r="Q4497" s="2" t="s">
        <v>2664</v>
      </c>
      <c r="R4497" s="3">
        <v>5300</v>
      </c>
      <c r="S4497" s="3">
        <f>I4497*L4497*R4497</f>
        <v>5300</v>
      </c>
      <c r="T4497" s="2">
        <f>M4497+N4497</f>
        <v>2</v>
      </c>
    </row>
    <row r="4498" spans="1:20" x14ac:dyDescent="0.2">
      <c r="A4498" s="2" t="s">
        <v>7162</v>
      </c>
      <c r="B4498" s="2" t="s">
        <v>484</v>
      </c>
      <c r="C4498" s="2" t="s">
        <v>77</v>
      </c>
      <c r="D4498" s="2" t="str">
        <f>INDEX(Hotels!$C$2:$C$49,MATCH(C4498,Hotels!$A$2:$A$49,0))</f>
        <v>Bengaluru</v>
      </c>
      <c r="E4498" s="11">
        <v>46157</v>
      </c>
      <c r="F4498" s="11">
        <v>46159</v>
      </c>
      <c r="G4498" s="11">
        <v>46162</v>
      </c>
      <c r="H4498" s="13">
        <f>DATE(YEAR(F4498),MONTH(F4498),1)</f>
        <v>46143</v>
      </c>
      <c r="I4498" s="2">
        <f>G4498-F4498</f>
        <v>3</v>
      </c>
      <c r="J4498" s="2">
        <f>F4498-E4498</f>
        <v>2</v>
      </c>
      <c r="K4498" s="2" t="s">
        <v>2668</v>
      </c>
      <c r="L4498" s="2">
        <v>1</v>
      </c>
      <c r="M4498" s="2">
        <v>1</v>
      </c>
      <c r="N4498" s="2">
        <v>0</v>
      </c>
      <c r="O4498" s="2" t="s">
        <v>2670</v>
      </c>
      <c r="P4498" s="2" t="s">
        <v>2648</v>
      </c>
      <c r="Q4498" s="2" t="s">
        <v>2649</v>
      </c>
      <c r="R4498" s="3">
        <v>6100</v>
      </c>
      <c r="S4498" s="3">
        <f>I4498*L4498*R4498</f>
        <v>18300</v>
      </c>
      <c r="T4498" s="2">
        <f>M4498+N4498</f>
        <v>1</v>
      </c>
    </row>
    <row r="4499" spans="1:20" x14ac:dyDescent="0.2">
      <c r="A4499" s="2" t="s">
        <v>7163</v>
      </c>
      <c r="B4499" s="2" t="s">
        <v>586</v>
      </c>
      <c r="C4499" s="2" t="s">
        <v>93</v>
      </c>
      <c r="D4499" s="2" t="str">
        <f>INDEX(Hotels!$C$2:$C$49,MATCH(C4499,Hotels!$A$2:$A$49,0))</f>
        <v>Shimla</v>
      </c>
      <c r="E4499" s="11">
        <v>46157</v>
      </c>
      <c r="F4499" s="11">
        <v>46157</v>
      </c>
      <c r="G4499" s="11">
        <v>46159</v>
      </c>
      <c r="H4499" s="13">
        <f>DATE(YEAR(F4499),MONTH(F4499),1)</f>
        <v>46143</v>
      </c>
      <c r="I4499" s="2">
        <f>G4499-F4499</f>
        <v>2</v>
      </c>
      <c r="J4499" s="2">
        <f>F4499-E4499</f>
        <v>0</v>
      </c>
      <c r="K4499" s="2" t="s">
        <v>2655</v>
      </c>
      <c r="L4499" s="2">
        <v>2</v>
      </c>
      <c r="M4499" s="2">
        <v>4</v>
      </c>
      <c r="N4499" s="2">
        <v>0</v>
      </c>
      <c r="O4499" s="2" t="s">
        <v>2658</v>
      </c>
      <c r="P4499" s="2" t="s">
        <v>2662</v>
      </c>
      <c r="Q4499" s="2" t="s">
        <v>2649</v>
      </c>
      <c r="R4499" s="3">
        <v>7050</v>
      </c>
      <c r="S4499" s="3">
        <f>I4499*L4499*R4499</f>
        <v>28200</v>
      </c>
      <c r="T4499" s="2">
        <f>M4499+N4499</f>
        <v>4</v>
      </c>
    </row>
    <row r="4500" spans="1:20" x14ac:dyDescent="0.2">
      <c r="A4500" s="2" t="s">
        <v>7164</v>
      </c>
      <c r="B4500" s="2" t="s">
        <v>779</v>
      </c>
      <c r="C4500" s="2" t="s">
        <v>97</v>
      </c>
      <c r="D4500" s="2" t="str">
        <f>INDEX(Hotels!$C$2:$C$49,MATCH(C4500,Hotels!$A$2:$A$49,0))</f>
        <v>Shimla</v>
      </c>
      <c r="E4500" s="11">
        <v>46157</v>
      </c>
      <c r="F4500" s="11">
        <v>46167</v>
      </c>
      <c r="G4500" s="11">
        <v>46169</v>
      </c>
      <c r="H4500" s="13">
        <f>DATE(YEAR(F4500),MONTH(F4500),1)</f>
        <v>46143</v>
      </c>
      <c r="I4500" s="2">
        <f>G4500-F4500</f>
        <v>2</v>
      </c>
      <c r="J4500" s="2">
        <f>F4500-E4500</f>
        <v>10</v>
      </c>
      <c r="K4500" s="2" t="s">
        <v>2655</v>
      </c>
      <c r="L4500" s="2">
        <v>1</v>
      </c>
      <c r="M4500" s="2">
        <v>2</v>
      </c>
      <c r="N4500" s="2">
        <v>0</v>
      </c>
      <c r="O4500" s="2" t="s">
        <v>2658</v>
      </c>
      <c r="P4500" s="2" t="s">
        <v>2656</v>
      </c>
      <c r="Q4500" s="2" t="s">
        <v>2649</v>
      </c>
      <c r="R4500" s="3">
        <v>13650</v>
      </c>
      <c r="S4500" s="3">
        <f>I4500*L4500*R4500</f>
        <v>27300</v>
      </c>
      <c r="T4500" s="2">
        <f>M4500+N4500</f>
        <v>2</v>
      </c>
    </row>
    <row r="4501" spans="1:20" x14ac:dyDescent="0.2">
      <c r="A4501" s="2" t="s">
        <v>7165</v>
      </c>
      <c r="B4501" s="2" t="s">
        <v>974</v>
      </c>
      <c r="C4501" s="2" t="s">
        <v>69</v>
      </c>
      <c r="D4501" s="2" t="str">
        <f>INDEX(Hotels!$C$2:$C$49,MATCH(C4501,Hotels!$A$2:$A$49,0))</f>
        <v>New Delhi</v>
      </c>
      <c r="E4501" s="11">
        <v>46157</v>
      </c>
      <c r="F4501" s="11">
        <v>46162</v>
      </c>
      <c r="G4501" s="11">
        <v>46163</v>
      </c>
      <c r="H4501" s="13">
        <f>DATE(YEAR(F4501),MONTH(F4501),1)</f>
        <v>46143</v>
      </c>
      <c r="I4501" s="2">
        <f>G4501-F4501</f>
        <v>1</v>
      </c>
      <c r="J4501" s="2">
        <f>F4501-E4501</f>
        <v>5</v>
      </c>
      <c r="K4501" s="2" t="s">
        <v>2666</v>
      </c>
      <c r="L4501" s="2">
        <v>1</v>
      </c>
      <c r="M4501" s="2">
        <v>1</v>
      </c>
      <c r="N4501" s="2">
        <v>0</v>
      </c>
      <c r="O4501" s="2" t="s">
        <v>2661</v>
      </c>
      <c r="P4501" s="2" t="s">
        <v>2656</v>
      </c>
      <c r="Q4501" s="2" t="s">
        <v>2649</v>
      </c>
      <c r="R4501" s="3">
        <v>39550</v>
      </c>
      <c r="S4501" s="3">
        <f>I4501*L4501*R4501</f>
        <v>39550</v>
      </c>
      <c r="T4501" s="2">
        <f>M4501+N4501</f>
        <v>1</v>
      </c>
    </row>
    <row r="4502" spans="1:20" x14ac:dyDescent="0.2">
      <c r="A4502" s="2" t="s">
        <v>7166</v>
      </c>
      <c r="B4502" s="2" t="s">
        <v>1202</v>
      </c>
      <c r="C4502" s="2" t="s">
        <v>79</v>
      </c>
      <c r="D4502" s="2" t="str">
        <f>INDEX(Hotels!$C$2:$C$49,MATCH(C4502,Hotels!$A$2:$A$49,0))</f>
        <v>Bengaluru</v>
      </c>
      <c r="E4502" s="11">
        <v>46157</v>
      </c>
      <c r="F4502" s="11">
        <v>46177</v>
      </c>
      <c r="G4502" s="11">
        <v>46179</v>
      </c>
      <c r="H4502" s="13">
        <f>DATE(YEAR(F4502),MONTH(F4502),1)</f>
        <v>46174</v>
      </c>
      <c r="I4502" s="2">
        <f>G4502-F4502</f>
        <v>2</v>
      </c>
      <c r="J4502" s="2">
        <f>F4502-E4502</f>
        <v>20</v>
      </c>
      <c r="K4502" s="2" t="s">
        <v>2668</v>
      </c>
      <c r="L4502" s="2">
        <v>1</v>
      </c>
      <c r="M4502" s="2">
        <v>3</v>
      </c>
      <c r="N4502" s="2">
        <v>0</v>
      </c>
      <c r="O4502" s="2" t="s">
        <v>2689</v>
      </c>
      <c r="P4502" s="2" t="s">
        <v>2656</v>
      </c>
      <c r="Q4502" s="2" t="s">
        <v>2649</v>
      </c>
      <c r="R4502" s="3">
        <v>3050</v>
      </c>
      <c r="S4502" s="3">
        <f>I4502*L4502*R4502</f>
        <v>6100</v>
      </c>
      <c r="T4502" s="2">
        <f>M4502+N4502</f>
        <v>3</v>
      </c>
    </row>
    <row r="4503" spans="1:20" x14ac:dyDescent="0.2">
      <c r="A4503" s="2" t="s">
        <v>7167</v>
      </c>
      <c r="B4503" s="2" t="s">
        <v>1240</v>
      </c>
      <c r="C4503" s="2" t="s">
        <v>101</v>
      </c>
      <c r="D4503" s="2" t="str">
        <f>INDEX(Hotels!$C$2:$C$49,MATCH(C4503,Hotels!$A$2:$A$49,0))</f>
        <v>Shimla</v>
      </c>
      <c r="E4503" s="11">
        <v>46157</v>
      </c>
      <c r="F4503" s="11">
        <v>46178</v>
      </c>
      <c r="G4503" s="11">
        <v>46179</v>
      </c>
      <c r="H4503" s="13">
        <f>DATE(YEAR(F4503),MONTH(F4503),1)</f>
        <v>46174</v>
      </c>
      <c r="I4503" s="2">
        <f>G4503-F4503</f>
        <v>1</v>
      </c>
      <c r="J4503" s="2">
        <f>F4503-E4503</f>
        <v>21</v>
      </c>
      <c r="K4503" s="2" t="s">
        <v>2668</v>
      </c>
      <c r="L4503" s="2">
        <v>1</v>
      </c>
      <c r="M4503" s="2">
        <v>1</v>
      </c>
      <c r="N4503" s="2">
        <v>0</v>
      </c>
      <c r="O4503" s="2" t="s">
        <v>2732</v>
      </c>
      <c r="P4503" s="2" t="s">
        <v>2656</v>
      </c>
      <c r="Q4503" s="2" t="s">
        <v>2649</v>
      </c>
      <c r="R4503" s="3">
        <v>6600</v>
      </c>
      <c r="S4503" s="3">
        <f>I4503*L4503*R4503</f>
        <v>6600</v>
      </c>
      <c r="T4503" s="2">
        <f>M4503+N4503</f>
        <v>1</v>
      </c>
    </row>
    <row r="4504" spans="1:20" x14ac:dyDescent="0.2">
      <c r="A4504" s="2" t="s">
        <v>7168</v>
      </c>
      <c r="B4504" s="2" t="s">
        <v>2584</v>
      </c>
      <c r="C4504" s="2" t="s">
        <v>67</v>
      </c>
      <c r="D4504" s="2" t="str">
        <f>INDEX(Hotels!$C$2:$C$49,MATCH(C4504,Hotels!$A$2:$A$49,0))</f>
        <v>New Delhi</v>
      </c>
      <c r="E4504" s="11">
        <v>46157</v>
      </c>
      <c r="F4504" s="11">
        <v>46167</v>
      </c>
      <c r="G4504" s="11">
        <v>46172</v>
      </c>
      <c r="H4504" s="13">
        <f>DATE(YEAR(F4504),MONTH(F4504),1)</f>
        <v>46143</v>
      </c>
      <c r="I4504" s="2">
        <f>G4504-F4504</f>
        <v>5</v>
      </c>
      <c r="J4504" s="2">
        <f>F4504-E4504</f>
        <v>10</v>
      </c>
      <c r="K4504" s="2" t="s">
        <v>2668</v>
      </c>
      <c r="L4504" s="2">
        <v>2</v>
      </c>
      <c r="M4504" s="2">
        <v>4</v>
      </c>
      <c r="N4504" s="2">
        <v>1</v>
      </c>
      <c r="O4504" s="2" t="s">
        <v>2651</v>
      </c>
      <c r="P4504" s="2" t="s">
        <v>2672</v>
      </c>
      <c r="Q4504" s="2" t="s">
        <v>2653</v>
      </c>
      <c r="R4504" s="3">
        <v>4150</v>
      </c>
      <c r="S4504" s="3">
        <f>I4504*L4504*R4504</f>
        <v>41500</v>
      </c>
      <c r="T4504" s="2">
        <f>M4504+N4504</f>
        <v>5</v>
      </c>
    </row>
    <row r="4505" spans="1:20" x14ac:dyDescent="0.2">
      <c r="A4505" s="2" t="s">
        <v>7169</v>
      </c>
      <c r="B4505" s="2" t="s">
        <v>320</v>
      </c>
      <c r="C4505" s="2" t="s">
        <v>13</v>
      </c>
      <c r="D4505" s="2" t="str">
        <f>INDEX(Hotels!$C$2:$C$49,MATCH(C4505,Hotels!$A$2:$A$49,0))</f>
        <v>Goa</v>
      </c>
      <c r="E4505" s="11">
        <v>46158</v>
      </c>
      <c r="F4505" s="11">
        <v>46164</v>
      </c>
      <c r="G4505" s="11">
        <v>46165</v>
      </c>
      <c r="H4505" s="13">
        <f>DATE(YEAR(F4505),MONTH(F4505),1)</f>
        <v>46143</v>
      </c>
      <c r="I4505" s="2">
        <f>G4505-F4505</f>
        <v>1</v>
      </c>
      <c r="J4505" s="2">
        <f>F4505-E4505</f>
        <v>6</v>
      </c>
      <c r="K4505" s="2" t="s">
        <v>2668</v>
      </c>
      <c r="L4505" s="2">
        <v>1</v>
      </c>
      <c r="M4505" s="2">
        <v>1</v>
      </c>
      <c r="N4505" s="2">
        <v>0</v>
      </c>
      <c r="O4505" s="2" t="s">
        <v>2647</v>
      </c>
      <c r="P4505" s="2" t="s">
        <v>2648</v>
      </c>
      <c r="Q4505" s="2" t="s">
        <v>2649</v>
      </c>
      <c r="R4505" s="3">
        <v>9600</v>
      </c>
      <c r="S4505" s="3">
        <f>I4505*L4505*R4505</f>
        <v>9600</v>
      </c>
      <c r="T4505" s="2">
        <f>M4505+N4505</f>
        <v>1</v>
      </c>
    </row>
    <row r="4506" spans="1:20" x14ac:dyDescent="0.2">
      <c r="A4506" s="2" t="s">
        <v>7170</v>
      </c>
      <c r="B4506" s="2" t="s">
        <v>1524</v>
      </c>
      <c r="C4506" s="2" t="s">
        <v>41</v>
      </c>
      <c r="D4506" s="2" t="str">
        <f>INDEX(Hotels!$C$2:$C$49,MATCH(C4506,Hotels!$A$2:$A$49,0))</f>
        <v>Udaipur</v>
      </c>
      <c r="E4506" s="11">
        <v>46158</v>
      </c>
      <c r="F4506" s="11">
        <v>46166</v>
      </c>
      <c r="G4506" s="11">
        <v>46170</v>
      </c>
      <c r="H4506" s="13">
        <f>DATE(YEAR(F4506),MONTH(F4506),1)</f>
        <v>46143</v>
      </c>
      <c r="I4506" s="2">
        <f>G4506-F4506</f>
        <v>4</v>
      </c>
      <c r="J4506" s="2">
        <f>F4506-E4506</f>
        <v>8</v>
      </c>
      <c r="K4506" s="2" t="s">
        <v>2668</v>
      </c>
      <c r="L4506" s="2">
        <v>1</v>
      </c>
      <c r="M4506" s="2">
        <v>2</v>
      </c>
      <c r="N4506" s="2">
        <v>0</v>
      </c>
      <c r="O4506" s="2" t="s">
        <v>2689</v>
      </c>
      <c r="P4506" s="2" t="s">
        <v>2659</v>
      </c>
      <c r="Q4506" s="2" t="s">
        <v>2653</v>
      </c>
      <c r="R4506" s="3">
        <v>3700</v>
      </c>
      <c r="S4506" s="3">
        <f>I4506*L4506*R4506</f>
        <v>14800</v>
      </c>
      <c r="T4506" s="2">
        <f>M4506+N4506</f>
        <v>2</v>
      </c>
    </row>
    <row r="4507" spans="1:20" x14ac:dyDescent="0.2">
      <c r="A4507" s="2" t="s">
        <v>7171</v>
      </c>
      <c r="B4507" s="2" t="s">
        <v>1900</v>
      </c>
      <c r="C4507" s="2" t="s">
        <v>81</v>
      </c>
      <c r="D4507" s="2" t="str">
        <f>INDEX(Hotels!$C$2:$C$49,MATCH(C4507,Hotels!$A$2:$A$49,0))</f>
        <v>Bengaluru</v>
      </c>
      <c r="E4507" s="11">
        <v>46158</v>
      </c>
      <c r="F4507" s="11">
        <v>46175</v>
      </c>
      <c r="G4507" s="11">
        <v>46177</v>
      </c>
      <c r="H4507" s="13">
        <f>DATE(YEAR(F4507),MONTH(F4507),1)</f>
        <v>46174</v>
      </c>
      <c r="I4507" s="2">
        <f>G4507-F4507</f>
        <v>2</v>
      </c>
      <c r="J4507" s="2">
        <f>F4507-E4507</f>
        <v>17</v>
      </c>
      <c r="K4507" s="2" t="s">
        <v>2655</v>
      </c>
      <c r="L4507" s="2">
        <v>1</v>
      </c>
      <c r="M4507" s="2">
        <v>2</v>
      </c>
      <c r="N4507" s="2">
        <v>1</v>
      </c>
      <c r="O4507" s="2" t="s">
        <v>2683</v>
      </c>
      <c r="P4507" s="2" t="s">
        <v>2648</v>
      </c>
      <c r="Q4507" s="2" t="s">
        <v>2649</v>
      </c>
      <c r="R4507" s="3">
        <v>14300</v>
      </c>
      <c r="S4507" s="3">
        <f>I4507*L4507*R4507</f>
        <v>28600</v>
      </c>
      <c r="T4507" s="2">
        <f>M4507+N4507</f>
        <v>3</v>
      </c>
    </row>
    <row r="4508" spans="1:20" x14ac:dyDescent="0.2">
      <c r="A4508" s="2" t="s">
        <v>7172</v>
      </c>
      <c r="B4508" s="2" t="s">
        <v>1978</v>
      </c>
      <c r="C4508" s="2" t="s">
        <v>57</v>
      </c>
      <c r="D4508" s="2" t="str">
        <f>INDEX(Hotels!$C$2:$C$49,MATCH(C4508,Hotels!$A$2:$A$49,0))</f>
        <v>Mumbai</v>
      </c>
      <c r="E4508" s="11">
        <v>46158</v>
      </c>
      <c r="F4508" s="11">
        <v>46165</v>
      </c>
      <c r="G4508" s="11">
        <v>46168</v>
      </c>
      <c r="H4508" s="13">
        <f>DATE(YEAR(F4508),MONTH(F4508),1)</f>
        <v>46143</v>
      </c>
      <c r="I4508" s="2">
        <f>G4508-F4508</f>
        <v>3</v>
      </c>
      <c r="J4508" s="2">
        <f>F4508-E4508</f>
        <v>7</v>
      </c>
      <c r="K4508" s="2" t="s">
        <v>2668</v>
      </c>
      <c r="L4508" s="2">
        <v>1</v>
      </c>
      <c r="M4508" s="2">
        <v>2</v>
      </c>
      <c r="N4508" s="2">
        <v>0</v>
      </c>
      <c r="O4508" s="2" t="s">
        <v>2683</v>
      </c>
      <c r="P4508" s="2" t="s">
        <v>2656</v>
      </c>
      <c r="Q4508" s="2" t="s">
        <v>2649</v>
      </c>
      <c r="R4508" s="3">
        <v>7150</v>
      </c>
      <c r="S4508" s="3">
        <f>I4508*L4508*R4508</f>
        <v>21450</v>
      </c>
      <c r="T4508" s="2">
        <f>M4508+N4508</f>
        <v>2</v>
      </c>
    </row>
    <row r="4509" spans="1:20" x14ac:dyDescent="0.2">
      <c r="A4509" s="2" t="s">
        <v>7173</v>
      </c>
      <c r="B4509" s="2" t="s">
        <v>2375</v>
      </c>
      <c r="C4509" s="2" t="s">
        <v>13</v>
      </c>
      <c r="D4509" s="2" t="str">
        <f>INDEX(Hotels!$C$2:$C$49,MATCH(C4509,Hotels!$A$2:$A$49,0))</f>
        <v>Goa</v>
      </c>
      <c r="E4509" s="11">
        <v>46158</v>
      </c>
      <c r="F4509" s="11">
        <v>46170</v>
      </c>
      <c r="G4509" s="11">
        <v>46171</v>
      </c>
      <c r="H4509" s="13">
        <f>DATE(YEAR(F4509),MONTH(F4509),1)</f>
        <v>46143</v>
      </c>
      <c r="I4509" s="2">
        <f>G4509-F4509</f>
        <v>1</v>
      </c>
      <c r="J4509" s="2">
        <f>F4509-E4509</f>
        <v>12</v>
      </c>
      <c r="K4509" s="2" t="s">
        <v>2668</v>
      </c>
      <c r="L4509" s="2">
        <v>1</v>
      </c>
      <c r="M4509" s="2">
        <v>1</v>
      </c>
      <c r="N4509" s="2">
        <v>0</v>
      </c>
      <c r="O4509" s="2" t="s">
        <v>2732</v>
      </c>
      <c r="P4509" s="2" t="s">
        <v>2648</v>
      </c>
      <c r="Q4509" s="2" t="s">
        <v>2649</v>
      </c>
      <c r="R4509" s="3">
        <v>9700</v>
      </c>
      <c r="S4509" s="3">
        <f>I4509*L4509*R4509</f>
        <v>9700</v>
      </c>
      <c r="T4509" s="2">
        <f>M4509+N4509</f>
        <v>1</v>
      </c>
    </row>
    <row r="4510" spans="1:20" x14ac:dyDescent="0.2">
      <c r="A4510" s="2" t="s">
        <v>7174</v>
      </c>
      <c r="B4510" s="2" t="s">
        <v>2531</v>
      </c>
      <c r="C4510" s="2" t="s">
        <v>19</v>
      </c>
      <c r="D4510" s="2" t="str">
        <f>INDEX(Hotels!$C$2:$C$49,MATCH(C4510,Hotels!$A$2:$A$49,0))</f>
        <v>Goa</v>
      </c>
      <c r="E4510" s="11">
        <v>46158</v>
      </c>
      <c r="F4510" s="11">
        <v>46198</v>
      </c>
      <c r="G4510" s="11">
        <v>46203</v>
      </c>
      <c r="H4510" s="13">
        <f>DATE(YEAR(F4510),MONTH(F4510),1)</f>
        <v>46174</v>
      </c>
      <c r="I4510" s="2">
        <f>G4510-F4510</f>
        <v>5</v>
      </c>
      <c r="J4510" s="2">
        <f>F4510-E4510</f>
        <v>40</v>
      </c>
      <c r="K4510" s="2" t="s">
        <v>2655</v>
      </c>
      <c r="L4510" s="2">
        <v>1</v>
      </c>
      <c r="M4510" s="2">
        <v>1</v>
      </c>
      <c r="N4510" s="2">
        <v>0</v>
      </c>
      <c r="O4510" s="2" t="s">
        <v>2683</v>
      </c>
      <c r="P4510" s="2" t="s">
        <v>2659</v>
      </c>
      <c r="Q4510" s="2" t="s">
        <v>2649</v>
      </c>
      <c r="R4510" s="3">
        <v>6200</v>
      </c>
      <c r="S4510" s="3">
        <f>I4510*L4510*R4510</f>
        <v>31000</v>
      </c>
      <c r="T4510" s="2">
        <f>M4510+N4510</f>
        <v>1</v>
      </c>
    </row>
    <row r="4511" spans="1:20" x14ac:dyDescent="0.2">
      <c r="A4511" s="2" t="s">
        <v>7175</v>
      </c>
      <c r="B4511" s="2" t="s">
        <v>493</v>
      </c>
      <c r="C4511" s="2" t="s">
        <v>32</v>
      </c>
      <c r="D4511" s="2" t="str">
        <f>INDEX(Hotels!$C$2:$C$49,MATCH(C4511,Hotels!$A$2:$A$49,0))</f>
        <v>Jaipur</v>
      </c>
      <c r="E4511" s="11">
        <v>46159</v>
      </c>
      <c r="F4511" s="11">
        <v>46167</v>
      </c>
      <c r="G4511" s="11">
        <v>46170</v>
      </c>
      <c r="H4511" s="13">
        <f>DATE(YEAR(F4511),MONTH(F4511),1)</f>
        <v>46143</v>
      </c>
      <c r="I4511" s="2">
        <f>G4511-F4511</f>
        <v>3</v>
      </c>
      <c r="J4511" s="2">
        <f>F4511-E4511</f>
        <v>8</v>
      </c>
      <c r="K4511" s="2" t="s">
        <v>2646</v>
      </c>
      <c r="L4511" s="2">
        <v>1</v>
      </c>
      <c r="M4511" s="2">
        <v>2</v>
      </c>
      <c r="N4511" s="2">
        <v>0</v>
      </c>
      <c r="O4511" s="2" t="s">
        <v>2683</v>
      </c>
      <c r="P4511" s="2" t="s">
        <v>2652</v>
      </c>
      <c r="Q4511" s="2" t="s">
        <v>2649</v>
      </c>
      <c r="R4511" s="3">
        <v>9100</v>
      </c>
      <c r="S4511" s="3">
        <f>I4511*L4511*R4511</f>
        <v>27300</v>
      </c>
      <c r="T4511" s="2">
        <f>M4511+N4511</f>
        <v>2</v>
      </c>
    </row>
    <row r="4512" spans="1:20" x14ac:dyDescent="0.2">
      <c r="A4512" s="2" t="s">
        <v>7176</v>
      </c>
      <c r="B4512" s="2" t="s">
        <v>819</v>
      </c>
      <c r="C4512" s="2" t="s">
        <v>89</v>
      </c>
      <c r="D4512" s="2" t="str">
        <f>INDEX(Hotels!$C$2:$C$49,MATCH(C4512,Hotels!$A$2:$A$49,0))</f>
        <v>Kochi</v>
      </c>
      <c r="E4512" s="11">
        <v>46159</v>
      </c>
      <c r="F4512" s="11">
        <v>46171</v>
      </c>
      <c r="G4512" s="11">
        <v>46175</v>
      </c>
      <c r="H4512" s="13">
        <f>DATE(YEAR(F4512),MONTH(F4512),1)</f>
        <v>46143</v>
      </c>
      <c r="I4512" s="2">
        <f>G4512-F4512</f>
        <v>4</v>
      </c>
      <c r="J4512" s="2">
        <f>F4512-E4512</f>
        <v>12</v>
      </c>
      <c r="K4512" s="2" t="s">
        <v>2668</v>
      </c>
      <c r="L4512" s="2">
        <v>1</v>
      </c>
      <c r="M4512" s="2">
        <v>2</v>
      </c>
      <c r="N4512" s="2">
        <v>0</v>
      </c>
      <c r="O4512" s="2" t="s">
        <v>2683</v>
      </c>
      <c r="P4512" s="2" t="s">
        <v>2656</v>
      </c>
      <c r="Q4512" s="2" t="s">
        <v>2649</v>
      </c>
      <c r="R4512" s="3">
        <v>5650</v>
      </c>
      <c r="S4512" s="3">
        <f>I4512*L4512*R4512</f>
        <v>22600</v>
      </c>
      <c r="T4512" s="2">
        <f>M4512+N4512</f>
        <v>2</v>
      </c>
    </row>
    <row r="4513" spans="1:20" x14ac:dyDescent="0.2">
      <c r="A4513" s="2" t="s">
        <v>7177</v>
      </c>
      <c r="B4513" s="2" t="s">
        <v>1261</v>
      </c>
      <c r="C4513" s="2" t="s">
        <v>73</v>
      </c>
      <c r="D4513" s="2" t="str">
        <f>INDEX(Hotels!$C$2:$C$49,MATCH(C4513,Hotels!$A$2:$A$49,0))</f>
        <v>Bengaluru</v>
      </c>
      <c r="E4513" s="11">
        <v>46159</v>
      </c>
      <c r="F4513" s="11">
        <v>46250</v>
      </c>
      <c r="G4513" s="11">
        <v>46253</v>
      </c>
      <c r="H4513" s="13">
        <f>DATE(YEAR(F4513),MONTH(F4513),1)</f>
        <v>46235</v>
      </c>
      <c r="I4513" s="2">
        <f>G4513-F4513</f>
        <v>3</v>
      </c>
      <c r="J4513" s="2">
        <f>F4513-E4513</f>
        <v>91</v>
      </c>
      <c r="K4513" s="2" t="s">
        <v>2668</v>
      </c>
      <c r="L4513" s="2">
        <v>2</v>
      </c>
      <c r="M4513" s="2">
        <v>4</v>
      </c>
      <c r="N4513" s="2">
        <v>0</v>
      </c>
      <c r="O4513" s="2" t="s">
        <v>2647</v>
      </c>
      <c r="P4513" s="2" t="s">
        <v>2652</v>
      </c>
      <c r="Q4513" s="2" t="s">
        <v>2649</v>
      </c>
      <c r="R4513" s="3">
        <v>5050</v>
      </c>
      <c r="S4513" s="3">
        <f>I4513*L4513*R4513</f>
        <v>30300</v>
      </c>
      <c r="T4513" s="2">
        <f>M4513+N4513</f>
        <v>4</v>
      </c>
    </row>
    <row r="4514" spans="1:20" x14ac:dyDescent="0.2">
      <c r="A4514" s="2" t="s">
        <v>7178</v>
      </c>
      <c r="B4514" s="2" t="s">
        <v>1283</v>
      </c>
      <c r="C4514" s="2" t="s">
        <v>67</v>
      </c>
      <c r="D4514" s="2" t="str">
        <f>INDEX(Hotels!$C$2:$C$49,MATCH(C4514,Hotels!$A$2:$A$49,0))</f>
        <v>New Delhi</v>
      </c>
      <c r="E4514" s="11">
        <v>46159</v>
      </c>
      <c r="F4514" s="11">
        <v>46169</v>
      </c>
      <c r="G4514" s="11">
        <v>46173</v>
      </c>
      <c r="H4514" s="13">
        <f>DATE(YEAR(F4514),MONTH(F4514),1)</f>
        <v>46143</v>
      </c>
      <c r="I4514" s="2">
        <f>G4514-F4514</f>
        <v>4</v>
      </c>
      <c r="J4514" s="2">
        <f>F4514-E4514</f>
        <v>10</v>
      </c>
      <c r="K4514" s="2" t="s">
        <v>2668</v>
      </c>
      <c r="L4514" s="2">
        <v>1</v>
      </c>
      <c r="M4514" s="2">
        <v>2</v>
      </c>
      <c r="N4514" s="2">
        <v>0</v>
      </c>
      <c r="O4514" s="2" t="s">
        <v>2683</v>
      </c>
      <c r="P4514" s="2" t="s">
        <v>2652</v>
      </c>
      <c r="Q4514" s="2" t="s">
        <v>2649</v>
      </c>
      <c r="R4514" s="3">
        <v>4450</v>
      </c>
      <c r="S4514" s="3">
        <f>I4514*L4514*R4514</f>
        <v>17800</v>
      </c>
      <c r="T4514" s="2">
        <f>M4514+N4514</f>
        <v>2</v>
      </c>
    </row>
    <row r="4515" spans="1:20" x14ac:dyDescent="0.2">
      <c r="A4515" s="2" t="s">
        <v>7179</v>
      </c>
      <c r="B4515" s="2" t="s">
        <v>1992</v>
      </c>
      <c r="C4515" s="2" t="s">
        <v>118</v>
      </c>
      <c r="D4515" s="2" t="str">
        <f>INDEX(Hotels!$C$2:$C$49,MATCH(C4515,Hotels!$A$2:$A$49,0))</f>
        <v>Rishikesh</v>
      </c>
      <c r="E4515" s="11">
        <v>46159</v>
      </c>
      <c r="F4515" s="11">
        <v>46239</v>
      </c>
      <c r="G4515" s="11">
        <v>46242</v>
      </c>
      <c r="H4515" s="13">
        <f>DATE(YEAR(F4515),MONTH(F4515),1)</f>
        <v>46235</v>
      </c>
      <c r="I4515" s="2">
        <f>G4515-F4515</f>
        <v>3</v>
      </c>
      <c r="J4515" s="2">
        <f>F4515-E4515</f>
        <v>80</v>
      </c>
      <c r="K4515" s="2" t="s">
        <v>2655</v>
      </c>
      <c r="L4515" s="2">
        <v>1</v>
      </c>
      <c r="M4515" s="2">
        <v>2</v>
      </c>
      <c r="N4515" s="2">
        <v>0</v>
      </c>
      <c r="O4515" s="2" t="s">
        <v>2658</v>
      </c>
      <c r="P4515" s="2" t="s">
        <v>2652</v>
      </c>
      <c r="Q4515" s="2" t="s">
        <v>2649</v>
      </c>
      <c r="R4515" s="3">
        <v>7800</v>
      </c>
      <c r="S4515" s="3">
        <f>I4515*L4515*R4515</f>
        <v>23400</v>
      </c>
      <c r="T4515" s="2">
        <f>M4515+N4515</f>
        <v>2</v>
      </c>
    </row>
    <row r="4516" spans="1:20" x14ac:dyDescent="0.2">
      <c r="A4516" s="2" t="s">
        <v>7180</v>
      </c>
      <c r="B4516" s="2" t="s">
        <v>974</v>
      </c>
      <c r="C4516" s="2" t="s">
        <v>83</v>
      </c>
      <c r="D4516" s="2" t="str">
        <f>INDEX(Hotels!$C$2:$C$49,MATCH(C4516,Hotels!$A$2:$A$49,0))</f>
        <v>Kochi</v>
      </c>
      <c r="E4516" s="11">
        <v>46160</v>
      </c>
      <c r="F4516" s="11">
        <v>46180</v>
      </c>
      <c r="G4516" s="11">
        <v>46182</v>
      </c>
      <c r="H4516" s="13">
        <f>DATE(YEAR(F4516),MONTH(F4516),1)</f>
        <v>46174</v>
      </c>
      <c r="I4516" s="2">
        <f>G4516-F4516</f>
        <v>2</v>
      </c>
      <c r="J4516" s="2">
        <f>F4516-E4516</f>
        <v>20</v>
      </c>
      <c r="K4516" s="2" t="s">
        <v>2646</v>
      </c>
      <c r="L4516" s="2">
        <v>1</v>
      </c>
      <c r="M4516" s="2">
        <v>1</v>
      </c>
      <c r="N4516" s="2">
        <v>0</v>
      </c>
      <c r="O4516" s="2" t="s">
        <v>2732</v>
      </c>
      <c r="P4516" s="2" t="s">
        <v>2652</v>
      </c>
      <c r="Q4516" s="2" t="s">
        <v>2649</v>
      </c>
      <c r="R4516" s="3">
        <v>13300</v>
      </c>
      <c r="S4516" s="3">
        <f>I4516*L4516*R4516</f>
        <v>26600</v>
      </c>
      <c r="T4516" s="2">
        <f>M4516+N4516</f>
        <v>1</v>
      </c>
    </row>
    <row r="4517" spans="1:20" x14ac:dyDescent="0.2">
      <c r="A4517" s="2" t="s">
        <v>7181</v>
      </c>
      <c r="B4517" s="2" t="s">
        <v>2235</v>
      </c>
      <c r="C4517" s="2" t="s">
        <v>118</v>
      </c>
      <c r="D4517" s="2" t="str">
        <f>INDEX(Hotels!$C$2:$C$49,MATCH(C4517,Hotels!$A$2:$A$49,0))</f>
        <v>Rishikesh</v>
      </c>
      <c r="E4517" s="11">
        <v>46160</v>
      </c>
      <c r="F4517" s="11">
        <v>46216</v>
      </c>
      <c r="G4517" s="11">
        <v>46219</v>
      </c>
      <c r="H4517" s="13">
        <f>DATE(YEAR(F4517),MONTH(F4517),1)</f>
        <v>46204</v>
      </c>
      <c r="I4517" s="2">
        <f>G4517-F4517</f>
        <v>3</v>
      </c>
      <c r="J4517" s="2">
        <f>F4517-E4517</f>
        <v>56</v>
      </c>
      <c r="K4517" s="2" t="s">
        <v>2666</v>
      </c>
      <c r="L4517" s="2">
        <v>1</v>
      </c>
      <c r="M4517" s="2">
        <v>2</v>
      </c>
      <c r="N4517" s="2">
        <v>0</v>
      </c>
      <c r="O4517" s="2" t="s">
        <v>2670</v>
      </c>
      <c r="P4517" s="2" t="s">
        <v>2652</v>
      </c>
      <c r="Q4517" s="2" t="s">
        <v>2649</v>
      </c>
      <c r="R4517" s="3">
        <v>15200</v>
      </c>
      <c r="S4517" s="3">
        <f>I4517*L4517*R4517</f>
        <v>45600</v>
      </c>
      <c r="T4517" s="2">
        <f>M4517+N4517</f>
        <v>2</v>
      </c>
    </row>
    <row r="4518" spans="1:20" x14ac:dyDescent="0.2">
      <c r="A4518" s="2" t="s">
        <v>7182</v>
      </c>
      <c r="B4518" s="2" t="s">
        <v>867</v>
      </c>
      <c r="C4518" s="2" t="s">
        <v>97</v>
      </c>
      <c r="D4518" s="2" t="str">
        <f>INDEX(Hotels!$C$2:$C$49,MATCH(C4518,Hotels!$A$2:$A$49,0))</f>
        <v>Shimla</v>
      </c>
      <c r="E4518" s="11">
        <v>46161</v>
      </c>
      <c r="F4518" s="11">
        <v>46194</v>
      </c>
      <c r="G4518" s="11">
        <v>46196</v>
      </c>
      <c r="H4518" s="13">
        <f>DATE(YEAR(F4518),MONTH(F4518),1)</f>
        <v>46174</v>
      </c>
      <c r="I4518" s="2">
        <f>G4518-F4518</f>
        <v>2</v>
      </c>
      <c r="J4518" s="2">
        <f>F4518-E4518</f>
        <v>33</v>
      </c>
      <c r="K4518" s="2" t="s">
        <v>2666</v>
      </c>
      <c r="L4518" s="2">
        <v>1</v>
      </c>
      <c r="M4518" s="2">
        <v>1</v>
      </c>
      <c r="N4518" s="2">
        <v>0</v>
      </c>
      <c r="O4518" s="2" t="s">
        <v>2732</v>
      </c>
      <c r="P4518" s="2" t="s">
        <v>2652</v>
      </c>
      <c r="Q4518" s="2" t="s">
        <v>2649</v>
      </c>
      <c r="R4518" s="3">
        <v>30500</v>
      </c>
      <c r="S4518" s="3">
        <f>I4518*L4518*R4518</f>
        <v>61000</v>
      </c>
      <c r="T4518" s="2">
        <f>M4518+N4518</f>
        <v>1</v>
      </c>
    </row>
    <row r="4519" spans="1:20" x14ac:dyDescent="0.2">
      <c r="A4519" s="2" t="s">
        <v>7183</v>
      </c>
      <c r="B4519" s="2" t="s">
        <v>1058</v>
      </c>
      <c r="C4519" s="2" t="s">
        <v>73</v>
      </c>
      <c r="D4519" s="2" t="str">
        <f>INDEX(Hotels!$C$2:$C$49,MATCH(C4519,Hotels!$A$2:$A$49,0))</f>
        <v>Bengaluru</v>
      </c>
      <c r="E4519" s="11">
        <v>46161</v>
      </c>
      <c r="F4519" s="11">
        <v>46166</v>
      </c>
      <c r="G4519" s="11">
        <v>46169</v>
      </c>
      <c r="H4519" s="13">
        <f>DATE(YEAR(F4519),MONTH(F4519),1)</f>
        <v>46143</v>
      </c>
      <c r="I4519" s="2">
        <f>G4519-F4519</f>
        <v>3</v>
      </c>
      <c r="J4519" s="2">
        <f>F4519-E4519</f>
        <v>5</v>
      </c>
      <c r="K4519" s="2" t="s">
        <v>2646</v>
      </c>
      <c r="L4519" s="2">
        <v>2</v>
      </c>
      <c r="M4519" s="2">
        <v>4</v>
      </c>
      <c r="N4519" s="2">
        <v>1</v>
      </c>
      <c r="O4519" s="2" t="s">
        <v>2670</v>
      </c>
      <c r="P4519" s="2" t="s">
        <v>2662</v>
      </c>
      <c r="Q4519" s="2" t="s">
        <v>2649</v>
      </c>
      <c r="R4519" s="3">
        <v>11600</v>
      </c>
      <c r="S4519" s="3">
        <f>I4519*L4519*R4519</f>
        <v>69600</v>
      </c>
      <c r="T4519" s="2">
        <f>M4519+N4519</f>
        <v>5</v>
      </c>
    </row>
    <row r="4520" spans="1:20" x14ac:dyDescent="0.2">
      <c r="A4520" s="2" t="s">
        <v>7184</v>
      </c>
      <c r="B4520" s="2" t="s">
        <v>1138</v>
      </c>
      <c r="C4520" s="2" t="s">
        <v>63</v>
      </c>
      <c r="D4520" s="2" t="str">
        <f>INDEX(Hotels!$C$2:$C$49,MATCH(C4520,Hotels!$A$2:$A$49,0))</f>
        <v>New Delhi</v>
      </c>
      <c r="E4520" s="11">
        <v>46161</v>
      </c>
      <c r="F4520" s="11">
        <v>46161</v>
      </c>
      <c r="G4520" s="11">
        <v>46163</v>
      </c>
      <c r="H4520" s="13">
        <f>DATE(YEAR(F4520),MONTH(F4520),1)</f>
        <v>46143</v>
      </c>
      <c r="I4520" s="2">
        <f>G4520-F4520</f>
        <v>2</v>
      </c>
      <c r="J4520" s="2">
        <f>F4520-E4520</f>
        <v>0</v>
      </c>
      <c r="K4520" s="2" t="s">
        <v>2666</v>
      </c>
      <c r="L4520" s="2">
        <v>1</v>
      </c>
      <c r="M4520" s="2">
        <v>1</v>
      </c>
      <c r="N4520" s="2">
        <v>0</v>
      </c>
      <c r="O4520" s="2" t="s">
        <v>2689</v>
      </c>
      <c r="P4520" s="2" t="s">
        <v>2652</v>
      </c>
      <c r="Q4520" s="2" t="s">
        <v>2649</v>
      </c>
      <c r="R4520" s="3">
        <v>21400</v>
      </c>
      <c r="S4520" s="3">
        <f>I4520*L4520*R4520</f>
        <v>42800</v>
      </c>
      <c r="T4520" s="2">
        <f>M4520+N4520</f>
        <v>1</v>
      </c>
    </row>
    <row r="4521" spans="1:20" x14ac:dyDescent="0.2">
      <c r="A4521" s="2" t="s">
        <v>7185</v>
      </c>
      <c r="B4521" s="2" t="s">
        <v>1619</v>
      </c>
      <c r="C4521" s="2" t="s">
        <v>108</v>
      </c>
      <c r="D4521" s="2" t="str">
        <f>INDEX(Hotels!$C$2:$C$49,MATCH(C4521,Hotels!$A$2:$A$49,0))</f>
        <v>Manali</v>
      </c>
      <c r="E4521" s="11">
        <v>46161</v>
      </c>
      <c r="F4521" s="11">
        <v>46172</v>
      </c>
      <c r="G4521" s="11">
        <v>46173</v>
      </c>
      <c r="H4521" s="13">
        <f>DATE(YEAR(F4521),MONTH(F4521),1)</f>
        <v>46143</v>
      </c>
      <c r="I4521" s="2">
        <f>G4521-F4521</f>
        <v>1</v>
      </c>
      <c r="J4521" s="2">
        <f>F4521-E4521</f>
        <v>11</v>
      </c>
      <c r="K4521" s="2" t="s">
        <v>2655</v>
      </c>
      <c r="L4521" s="2">
        <v>1</v>
      </c>
      <c r="M4521" s="2">
        <v>1</v>
      </c>
      <c r="N4521" s="2">
        <v>0</v>
      </c>
      <c r="O4521" s="2" t="s">
        <v>2683</v>
      </c>
      <c r="P4521" s="2" t="s">
        <v>2656</v>
      </c>
      <c r="Q4521" s="2" t="s">
        <v>2649</v>
      </c>
      <c r="R4521" s="3">
        <v>14600</v>
      </c>
      <c r="S4521" s="3">
        <f>I4521*L4521*R4521</f>
        <v>14600</v>
      </c>
      <c r="T4521" s="2">
        <f>M4521+N4521</f>
        <v>1</v>
      </c>
    </row>
    <row r="4522" spans="1:20" x14ac:dyDescent="0.2">
      <c r="A4522" s="2" t="s">
        <v>7186</v>
      </c>
      <c r="B4522" s="2" t="s">
        <v>1921</v>
      </c>
      <c r="C4522" s="2" t="s">
        <v>34</v>
      </c>
      <c r="D4522" s="2" t="str">
        <f>INDEX(Hotels!$C$2:$C$49,MATCH(C4522,Hotels!$A$2:$A$49,0))</f>
        <v>Udaipur</v>
      </c>
      <c r="E4522" s="11">
        <v>46161</v>
      </c>
      <c r="F4522" s="11">
        <v>46170</v>
      </c>
      <c r="G4522" s="11">
        <v>46174</v>
      </c>
      <c r="H4522" s="13">
        <f>DATE(YEAR(F4522),MONTH(F4522),1)</f>
        <v>46143</v>
      </c>
      <c r="I4522" s="2">
        <f>G4522-F4522</f>
        <v>4</v>
      </c>
      <c r="J4522" s="2">
        <f>F4522-E4522</f>
        <v>9</v>
      </c>
      <c r="K4522" s="2" t="s">
        <v>2655</v>
      </c>
      <c r="L4522" s="2">
        <v>1</v>
      </c>
      <c r="M4522" s="2">
        <v>2</v>
      </c>
      <c r="N4522" s="2">
        <v>0</v>
      </c>
      <c r="O4522" s="2" t="s">
        <v>2651</v>
      </c>
      <c r="P4522" s="2" t="s">
        <v>2672</v>
      </c>
      <c r="Q4522" s="2" t="s">
        <v>2649</v>
      </c>
      <c r="R4522" s="3">
        <v>7200</v>
      </c>
      <c r="S4522" s="3">
        <f>I4522*L4522*R4522</f>
        <v>28800</v>
      </c>
      <c r="T4522" s="2">
        <f>M4522+N4522</f>
        <v>2</v>
      </c>
    </row>
    <row r="4523" spans="1:20" x14ac:dyDescent="0.2">
      <c r="A4523" s="2" t="s">
        <v>7187</v>
      </c>
      <c r="B4523" s="2" t="s">
        <v>2101</v>
      </c>
      <c r="C4523" s="2" t="s">
        <v>118</v>
      </c>
      <c r="D4523" s="2" t="str">
        <f>INDEX(Hotels!$C$2:$C$49,MATCH(C4523,Hotels!$A$2:$A$49,0))</f>
        <v>Rishikesh</v>
      </c>
      <c r="E4523" s="11">
        <v>46161</v>
      </c>
      <c r="F4523" s="11">
        <v>46213</v>
      </c>
      <c r="G4523" s="11">
        <v>46216</v>
      </c>
      <c r="H4523" s="13">
        <f>DATE(YEAR(F4523),MONTH(F4523),1)</f>
        <v>46204</v>
      </c>
      <c r="I4523" s="2">
        <f>G4523-F4523</f>
        <v>3</v>
      </c>
      <c r="J4523" s="2">
        <f>F4523-E4523</f>
        <v>52</v>
      </c>
      <c r="K4523" s="2" t="s">
        <v>2655</v>
      </c>
      <c r="L4523" s="2">
        <v>1</v>
      </c>
      <c r="M4523" s="2">
        <v>2</v>
      </c>
      <c r="N4523" s="2">
        <v>0</v>
      </c>
      <c r="O4523" s="2" t="s">
        <v>2661</v>
      </c>
      <c r="P4523" s="2" t="s">
        <v>2648</v>
      </c>
      <c r="Q4523" s="2" t="s">
        <v>2649</v>
      </c>
      <c r="R4523" s="3">
        <v>7550</v>
      </c>
      <c r="S4523" s="3">
        <f>I4523*L4523*R4523</f>
        <v>22650</v>
      </c>
      <c r="T4523" s="2">
        <f>M4523+N4523</f>
        <v>2</v>
      </c>
    </row>
    <row r="4524" spans="1:20" x14ac:dyDescent="0.2">
      <c r="A4524" s="2" t="s">
        <v>7188</v>
      </c>
      <c r="B4524" s="2" t="s">
        <v>2197</v>
      </c>
      <c r="C4524" s="2" t="s">
        <v>120</v>
      </c>
      <c r="D4524" s="2" t="str">
        <f>INDEX(Hotels!$C$2:$C$49,MATCH(C4524,Hotels!$A$2:$A$49,0))</f>
        <v>Rishikesh</v>
      </c>
      <c r="E4524" s="11">
        <v>46161</v>
      </c>
      <c r="F4524" s="11">
        <v>46258</v>
      </c>
      <c r="G4524" s="11">
        <v>46262</v>
      </c>
      <c r="H4524" s="13">
        <f>DATE(YEAR(F4524),MONTH(F4524),1)</f>
        <v>46235</v>
      </c>
      <c r="I4524" s="2">
        <f>G4524-F4524</f>
        <v>4</v>
      </c>
      <c r="J4524" s="2">
        <f>F4524-E4524</f>
        <v>97</v>
      </c>
      <c r="K4524" s="2" t="s">
        <v>2668</v>
      </c>
      <c r="L4524" s="2">
        <v>1</v>
      </c>
      <c r="M4524" s="2">
        <v>2</v>
      </c>
      <c r="N4524" s="2">
        <v>3</v>
      </c>
      <c r="O4524" s="2" t="s">
        <v>2647</v>
      </c>
      <c r="P4524" s="2" t="s">
        <v>2662</v>
      </c>
      <c r="Q4524" s="2" t="s">
        <v>2649</v>
      </c>
      <c r="R4524" s="3">
        <v>1950</v>
      </c>
      <c r="S4524" s="3">
        <f>I4524*L4524*R4524</f>
        <v>7800</v>
      </c>
      <c r="T4524" s="2">
        <f>M4524+N4524</f>
        <v>5</v>
      </c>
    </row>
    <row r="4525" spans="1:20" x14ac:dyDescent="0.2">
      <c r="A4525" s="2" t="s">
        <v>7189</v>
      </c>
      <c r="B4525" s="2" t="s">
        <v>503</v>
      </c>
      <c r="C4525" s="2" t="s">
        <v>127</v>
      </c>
      <c r="D4525" s="2" t="str">
        <f>INDEX(Hotels!$C$2:$C$49,MATCH(C4525,Hotels!$A$2:$A$49,0))</f>
        <v>Varanasi</v>
      </c>
      <c r="E4525" s="11">
        <v>46162</v>
      </c>
      <c r="F4525" s="11">
        <v>46168</v>
      </c>
      <c r="G4525" s="11">
        <v>46172</v>
      </c>
      <c r="H4525" s="13">
        <f>DATE(YEAR(F4525),MONTH(F4525),1)</f>
        <v>46143</v>
      </c>
      <c r="I4525" s="2">
        <f>G4525-F4525</f>
        <v>4</v>
      </c>
      <c r="J4525" s="2">
        <f>F4525-E4525</f>
        <v>6</v>
      </c>
      <c r="K4525" s="2" t="s">
        <v>2646</v>
      </c>
      <c r="L4525" s="2">
        <v>4</v>
      </c>
      <c r="M4525" s="2">
        <v>8</v>
      </c>
      <c r="N4525" s="2">
        <v>0</v>
      </c>
      <c r="O4525" s="2" t="s">
        <v>2658</v>
      </c>
      <c r="P4525" s="2" t="s">
        <v>2662</v>
      </c>
      <c r="Q4525" s="2" t="s">
        <v>2649</v>
      </c>
      <c r="R4525" s="3">
        <v>8250</v>
      </c>
      <c r="S4525" s="3">
        <f>I4525*L4525*R4525</f>
        <v>132000</v>
      </c>
      <c r="T4525" s="2">
        <f>M4525+N4525</f>
        <v>8</v>
      </c>
    </row>
    <row r="4526" spans="1:20" x14ac:dyDescent="0.2">
      <c r="A4526" s="2" t="s">
        <v>7190</v>
      </c>
      <c r="B4526" s="2" t="s">
        <v>1037</v>
      </c>
      <c r="C4526" s="2" t="s">
        <v>26</v>
      </c>
      <c r="D4526" s="2" t="str">
        <f>INDEX(Hotels!$C$2:$C$49,MATCH(C4526,Hotels!$A$2:$A$49,0))</f>
        <v>Jaipur</v>
      </c>
      <c r="E4526" s="11">
        <v>46162</v>
      </c>
      <c r="F4526" s="11">
        <v>46181</v>
      </c>
      <c r="G4526" s="11">
        <v>46185</v>
      </c>
      <c r="H4526" s="13">
        <f>DATE(YEAR(F4526),MONTH(F4526),1)</f>
        <v>46174</v>
      </c>
      <c r="I4526" s="2">
        <f>G4526-F4526</f>
        <v>4</v>
      </c>
      <c r="J4526" s="2">
        <f>F4526-E4526</f>
        <v>19</v>
      </c>
      <c r="K4526" s="2" t="s">
        <v>2646</v>
      </c>
      <c r="L4526" s="2">
        <v>1</v>
      </c>
      <c r="M4526" s="2">
        <v>2</v>
      </c>
      <c r="N4526" s="2">
        <v>0</v>
      </c>
      <c r="O4526" s="2" t="s">
        <v>2651</v>
      </c>
      <c r="P4526" s="2" t="s">
        <v>2648</v>
      </c>
      <c r="Q4526" s="2" t="s">
        <v>2653</v>
      </c>
      <c r="R4526" s="3">
        <v>15900</v>
      </c>
      <c r="S4526" s="3">
        <f>I4526*L4526*R4526</f>
        <v>63600</v>
      </c>
      <c r="T4526" s="2">
        <f>M4526+N4526</f>
        <v>2</v>
      </c>
    </row>
    <row r="4527" spans="1:20" x14ac:dyDescent="0.2">
      <c r="A4527" s="2" t="s">
        <v>7191</v>
      </c>
      <c r="B4527" s="2" t="s">
        <v>1233</v>
      </c>
      <c r="C4527" s="2" t="s">
        <v>47</v>
      </c>
      <c r="D4527" s="2" t="str">
        <f>INDEX(Hotels!$C$2:$C$49,MATCH(C4527,Hotels!$A$2:$A$49,0))</f>
        <v>Agra</v>
      </c>
      <c r="E4527" s="11">
        <v>46162</v>
      </c>
      <c r="F4527" s="11">
        <v>46162</v>
      </c>
      <c r="G4527" s="11">
        <v>46165</v>
      </c>
      <c r="H4527" s="13">
        <f>DATE(YEAR(F4527),MONTH(F4527),1)</f>
        <v>46143</v>
      </c>
      <c r="I4527" s="2">
        <f>G4527-F4527</f>
        <v>3</v>
      </c>
      <c r="J4527" s="2">
        <f>F4527-E4527</f>
        <v>0</v>
      </c>
      <c r="K4527" s="2" t="s">
        <v>2646</v>
      </c>
      <c r="L4527" s="2">
        <v>1</v>
      </c>
      <c r="M4527" s="2">
        <v>1</v>
      </c>
      <c r="N4527" s="2">
        <v>0</v>
      </c>
      <c r="O4527" s="2" t="s">
        <v>2732</v>
      </c>
      <c r="P4527" s="2" t="s">
        <v>2656</v>
      </c>
      <c r="Q4527" s="2" t="s">
        <v>2649</v>
      </c>
      <c r="R4527" s="3">
        <v>8700</v>
      </c>
      <c r="S4527" s="3">
        <f>I4527*L4527*R4527</f>
        <v>26100</v>
      </c>
      <c r="T4527" s="2">
        <f>M4527+N4527</f>
        <v>1</v>
      </c>
    </row>
    <row r="4528" spans="1:20" x14ac:dyDescent="0.2">
      <c r="A4528" s="2" t="s">
        <v>7192</v>
      </c>
      <c r="B4528" s="2" t="s">
        <v>1340</v>
      </c>
      <c r="C4528" s="2" t="s">
        <v>108</v>
      </c>
      <c r="D4528" s="2" t="str">
        <f>INDEX(Hotels!$C$2:$C$49,MATCH(C4528,Hotels!$A$2:$A$49,0))</f>
        <v>Manali</v>
      </c>
      <c r="E4528" s="11">
        <v>46162</v>
      </c>
      <c r="F4528" s="11">
        <v>46164</v>
      </c>
      <c r="G4528" s="11">
        <v>46167</v>
      </c>
      <c r="H4528" s="13">
        <f>DATE(YEAR(F4528),MONTH(F4528),1)</f>
        <v>46143</v>
      </c>
      <c r="I4528" s="2">
        <f>G4528-F4528</f>
        <v>3</v>
      </c>
      <c r="J4528" s="2">
        <f>F4528-E4528</f>
        <v>2</v>
      </c>
      <c r="K4528" s="2" t="s">
        <v>2668</v>
      </c>
      <c r="L4528" s="2">
        <v>1</v>
      </c>
      <c r="M4528" s="2">
        <v>2</v>
      </c>
      <c r="N4528" s="2">
        <v>0</v>
      </c>
      <c r="O4528" s="2" t="s">
        <v>2670</v>
      </c>
      <c r="P4528" s="2" t="s">
        <v>2648</v>
      </c>
      <c r="Q4528" s="2" t="s">
        <v>2649</v>
      </c>
      <c r="R4528" s="3">
        <v>11400</v>
      </c>
      <c r="S4528" s="3">
        <f>I4528*L4528*R4528</f>
        <v>34200</v>
      </c>
      <c r="T4528" s="2">
        <f>M4528+N4528</f>
        <v>2</v>
      </c>
    </row>
    <row r="4529" spans="1:20" x14ac:dyDescent="0.2">
      <c r="A4529" s="2" t="s">
        <v>7193</v>
      </c>
      <c r="B4529" s="2" t="s">
        <v>1891</v>
      </c>
      <c r="C4529" s="2" t="s">
        <v>47</v>
      </c>
      <c r="D4529" s="2" t="str">
        <f>INDEX(Hotels!$C$2:$C$49,MATCH(C4529,Hotels!$A$2:$A$49,0))</f>
        <v>Agra</v>
      </c>
      <c r="E4529" s="11">
        <v>46162</v>
      </c>
      <c r="F4529" s="11">
        <v>46215</v>
      </c>
      <c r="G4529" s="11">
        <v>46218</v>
      </c>
      <c r="H4529" s="13">
        <f>DATE(YEAR(F4529),MONTH(F4529),1)</f>
        <v>46204</v>
      </c>
      <c r="I4529" s="2">
        <f>G4529-F4529</f>
        <v>3</v>
      </c>
      <c r="J4529" s="2">
        <f>F4529-E4529</f>
        <v>53</v>
      </c>
      <c r="K4529" s="2" t="s">
        <v>2655</v>
      </c>
      <c r="L4529" s="2">
        <v>1</v>
      </c>
      <c r="M4529" s="2">
        <v>2</v>
      </c>
      <c r="N4529" s="2">
        <v>3</v>
      </c>
      <c r="O4529" s="2" t="s">
        <v>2683</v>
      </c>
      <c r="P4529" s="2" t="s">
        <v>2652</v>
      </c>
      <c r="Q4529" s="2" t="s">
        <v>2649</v>
      </c>
      <c r="R4529" s="3">
        <v>4550</v>
      </c>
      <c r="S4529" s="3">
        <f>I4529*L4529*R4529</f>
        <v>13650</v>
      </c>
      <c r="T4529" s="2">
        <f>M4529+N4529</f>
        <v>5</v>
      </c>
    </row>
    <row r="4530" spans="1:20" x14ac:dyDescent="0.2">
      <c r="A4530" s="2" t="s">
        <v>7194</v>
      </c>
      <c r="B4530" s="2" t="s">
        <v>1943</v>
      </c>
      <c r="C4530" s="2" t="s">
        <v>116</v>
      </c>
      <c r="D4530" s="2" t="str">
        <f>INDEX(Hotels!$C$2:$C$49,MATCH(C4530,Hotels!$A$2:$A$49,0))</f>
        <v>Rishikesh</v>
      </c>
      <c r="E4530" s="11">
        <v>46162</v>
      </c>
      <c r="F4530" s="11">
        <v>46167</v>
      </c>
      <c r="G4530" s="11">
        <v>46168</v>
      </c>
      <c r="H4530" s="13">
        <f>DATE(YEAR(F4530),MONTH(F4530),1)</f>
        <v>46143</v>
      </c>
      <c r="I4530" s="2">
        <f>G4530-F4530</f>
        <v>1</v>
      </c>
      <c r="J4530" s="2">
        <f>F4530-E4530</f>
        <v>5</v>
      </c>
      <c r="K4530" s="2" t="s">
        <v>2646</v>
      </c>
      <c r="L4530" s="2">
        <v>1</v>
      </c>
      <c r="M4530" s="2">
        <v>1</v>
      </c>
      <c r="N4530" s="2">
        <v>0</v>
      </c>
      <c r="O4530" s="2" t="s">
        <v>2732</v>
      </c>
      <c r="P4530" s="2" t="s">
        <v>2672</v>
      </c>
      <c r="Q4530" s="2" t="s">
        <v>2649</v>
      </c>
      <c r="R4530" s="3">
        <v>9300</v>
      </c>
      <c r="S4530" s="3">
        <f>I4530*L4530*R4530</f>
        <v>9300</v>
      </c>
      <c r="T4530" s="2">
        <f>M4530+N4530</f>
        <v>1</v>
      </c>
    </row>
    <row r="4531" spans="1:20" x14ac:dyDescent="0.2">
      <c r="A4531" s="2" t="s">
        <v>7195</v>
      </c>
      <c r="B4531" s="2" t="s">
        <v>2528</v>
      </c>
      <c r="C4531" s="2" t="s">
        <v>93</v>
      </c>
      <c r="D4531" s="2" t="str">
        <f>INDEX(Hotels!$C$2:$C$49,MATCH(C4531,Hotels!$A$2:$A$49,0))</f>
        <v>Shimla</v>
      </c>
      <c r="E4531" s="11">
        <v>46162</v>
      </c>
      <c r="F4531" s="11">
        <v>46168</v>
      </c>
      <c r="G4531" s="11">
        <v>46173</v>
      </c>
      <c r="H4531" s="13">
        <f>DATE(YEAR(F4531),MONTH(F4531),1)</f>
        <v>46143</v>
      </c>
      <c r="I4531" s="2">
        <f>G4531-F4531</f>
        <v>5</v>
      </c>
      <c r="J4531" s="2">
        <f>F4531-E4531</f>
        <v>6</v>
      </c>
      <c r="K4531" s="2" t="s">
        <v>2666</v>
      </c>
      <c r="L4531" s="2">
        <v>1</v>
      </c>
      <c r="M4531" s="2">
        <v>2</v>
      </c>
      <c r="N4531" s="2">
        <v>0</v>
      </c>
      <c r="O4531" s="2" t="s">
        <v>2683</v>
      </c>
      <c r="P4531" s="2" t="s">
        <v>2662</v>
      </c>
      <c r="Q4531" s="2" t="s">
        <v>2649</v>
      </c>
      <c r="R4531" s="3">
        <v>15000</v>
      </c>
      <c r="S4531" s="3">
        <f>I4531*L4531*R4531</f>
        <v>75000</v>
      </c>
      <c r="T4531" s="2">
        <f>M4531+N4531</f>
        <v>2</v>
      </c>
    </row>
    <row r="4532" spans="1:20" x14ac:dyDescent="0.2">
      <c r="A4532" s="2" t="s">
        <v>7196</v>
      </c>
      <c r="B4532" s="2" t="s">
        <v>196</v>
      </c>
      <c r="C4532" s="2" t="s">
        <v>43</v>
      </c>
      <c r="D4532" s="2" t="str">
        <f>INDEX(Hotels!$C$2:$C$49,MATCH(C4532,Hotels!$A$2:$A$49,0))</f>
        <v>Agra</v>
      </c>
      <c r="E4532" s="11">
        <v>46163</v>
      </c>
      <c r="F4532" s="11">
        <v>46173</v>
      </c>
      <c r="G4532" s="11">
        <v>46176</v>
      </c>
      <c r="H4532" s="13">
        <f>DATE(YEAR(F4532),MONTH(F4532),1)</f>
        <v>46143</v>
      </c>
      <c r="I4532" s="2">
        <f>G4532-F4532</f>
        <v>3</v>
      </c>
      <c r="J4532" s="2">
        <f>F4532-E4532</f>
        <v>10</v>
      </c>
      <c r="K4532" s="2" t="s">
        <v>2655</v>
      </c>
      <c r="L4532" s="2">
        <v>1</v>
      </c>
      <c r="M4532" s="2">
        <v>3</v>
      </c>
      <c r="N4532" s="2">
        <v>0</v>
      </c>
      <c r="O4532" s="2" t="s">
        <v>2651</v>
      </c>
      <c r="P4532" s="2" t="s">
        <v>2652</v>
      </c>
      <c r="Q4532" s="2" t="s">
        <v>2649</v>
      </c>
      <c r="R4532" s="3">
        <v>5450</v>
      </c>
      <c r="S4532" s="3">
        <f>I4532*L4532*R4532</f>
        <v>16350</v>
      </c>
      <c r="T4532" s="2">
        <f>M4532+N4532</f>
        <v>3</v>
      </c>
    </row>
    <row r="4533" spans="1:20" x14ac:dyDescent="0.2">
      <c r="A4533" s="2" t="s">
        <v>7197</v>
      </c>
      <c r="B4533" s="2" t="s">
        <v>236</v>
      </c>
      <c r="C4533" s="2" t="s">
        <v>103</v>
      </c>
      <c r="D4533" s="2" t="str">
        <f>INDEX(Hotels!$C$2:$C$49,MATCH(C4533,Hotels!$A$2:$A$49,0))</f>
        <v>Manali</v>
      </c>
      <c r="E4533" s="11">
        <v>46163</v>
      </c>
      <c r="F4533" s="11">
        <v>46188</v>
      </c>
      <c r="G4533" s="11">
        <v>46190</v>
      </c>
      <c r="H4533" s="13">
        <f>DATE(YEAR(F4533),MONTH(F4533),1)</f>
        <v>46174</v>
      </c>
      <c r="I4533" s="2">
        <f>G4533-F4533</f>
        <v>2</v>
      </c>
      <c r="J4533" s="2">
        <f>F4533-E4533</f>
        <v>25</v>
      </c>
      <c r="K4533" s="2" t="s">
        <v>2668</v>
      </c>
      <c r="L4533" s="2">
        <v>1</v>
      </c>
      <c r="M4533" s="2">
        <v>1</v>
      </c>
      <c r="N4533" s="2">
        <v>0</v>
      </c>
      <c r="O4533" s="2" t="s">
        <v>2732</v>
      </c>
      <c r="P4533" s="2" t="s">
        <v>2656</v>
      </c>
      <c r="Q4533" s="2" t="s">
        <v>2649</v>
      </c>
      <c r="R4533" s="3">
        <v>3550</v>
      </c>
      <c r="S4533" s="3">
        <f>I4533*L4533*R4533</f>
        <v>7100</v>
      </c>
      <c r="T4533" s="2">
        <f>M4533+N4533</f>
        <v>1</v>
      </c>
    </row>
    <row r="4534" spans="1:20" x14ac:dyDescent="0.2">
      <c r="A4534" s="2" t="s">
        <v>7198</v>
      </c>
      <c r="B4534" s="2" t="s">
        <v>956</v>
      </c>
      <c r="C4534" s="2" t="s">
        <v>22</v>
      </c>
      <c r="D4534" s="2" t="str">
        <f>INDEX(Hotels!$C$2:$C$49,MATCH(C4534,Hotels!$A$2:$A$49,0))</f>
        <v>Jaipur</v>
      </c>
      <c r="E4534" s="11">
        <v>46163</v>
      </c>
      <c r="F4534" s="11">
        <v>46173</v>
      </c>
      <c r="G4534" s="11">
        <v>46175</v>
      </c>
      <c r="H4534" s="13">
        <f>DATE(YEAR(F4534),MONTH(F4534),1)</f>
        <v>46143</v>
      </c>
      <c r="I4534" s="2">
        <f>G4534-F4534</f>
        <v>2</v>
      </c>
      <c r="J4534" s="2">
        <f>F4534-E4534</f>
        <v>10</v>
      </c>
      <c r="K4534" s="2" t="s">
        <v>2666</v>
      </c>
      <c r="L4534" s="2">
        <v>1</v>
      </c>
      <c r="M4534" s="2">
        <v>1</v>
      </c>
      <c r="N4534" s="2">
        <v>0</v>
      </c>
      <c r="O4534" s="2" t="s">
        <v>2670</v>
      </c>
      <c r="P4534" s="2" t="s">
        <v>2648</v>
      </c>
      <c r="Q4534" s="2" t="s">
        <v>2649</v>
      </c>
      <c r="R4534" s="3">
        <v>8400</v>
      </c>
      <c r="S4534" s="3">
        <f>I4534*L4534*R4534</f>
        <v>16800</v>
      </c>
      <c r="T4534" s="2">
        <f>M4534+N4534</f>
        <v>1</v>
      </c>
    </row>
    <row r="4535" spans="1:20" x14ac:dyDescent="0.2">
      <c r="A4535" s="2" t="s">
        <v>7199</v>
      </c>
      <c r="B4535" s="2" t="s">
        <v>974</v>
      </c>
      <c r="C4535" s="2" t="s">
        <v>110</v>
      </c>
      <c r="D4535" s="2" t="str">
        <f>INDEX(Hotels!$C$2:$C$49,MATCH(C4535,Hotels!$A$2:$A$49,0))</f>
        <v>Manali</v>
      </c>
      <c r="E4535" s="11">
        <v>46163</v>
      </c>
      <c r="F4535" s="11">
        <v>46200</v>
      </c>
      <c r="G4535" s="11">
        <v>46203</v>
      </c>
      <c r="H4535" s="13">
        <f>DATE(YEAR(F4535),MONTH(F4535),1)</f>
        <v>46174</v>
      </c>
      <c r="I4535" s="2">
        <f>G4535-F4535</f>
        <v>3</v>
      </c>
      <c r="J4535" s="2">
        <f>F4535-E4535</f>
        <v>37</v>
      </c>
      <c r="K4535" s="2" t="s">
        <v>2668</v>
      </c>
      <c r="L4535" s="2">
        <v>1</v>
      </c>
      <c r="M4535" s="2">
        <v>1</v>
      </c>
      <c r="N4535" s="2">
        <v>0</v>
      </c>
      <c r="O4535" s="2" t="s">
        <v>2732</v>
      </c>
      <c r="P4535" s="2" t="s">
        <v>2648</v>
      </c>
      <c r="Q4535" s="2" t="s">
        <v>2649</v>
      </c>
      <c r="R4535" s="3">
        <v>5150</v>
      </c>
      <c r="S4535" s="3">
        <f>I4535*L4535*R4535</f>
        <v>15450</v>
      </c>
      <c r="T4535" s="2">
        <f>M4535+N4535</f>
        <v>1</v>
      </c>
    </row>
    <row r="4536" spans="1:20" x14ac:dyDescent="0.2">
      <c r="A4536" s="2" t="s">
        <v>7200</v>
      </c>
      <c r="B4536" s="2" t="s">
        <v>1058</v>
      </c>
      <c r="C4536" s="2" t="s">
        <v>39</v>
      </c>
      <c r="D4536" s="2" t="str">
        <f>INDEX(Hotels!$C$2:$C$49,MATCH(C4536,Hotels!$A$2:$A$49,0))</f>
        <v>Udaipur</v>
      </c>
      <c r="E4536" s="11">
        <v>46163</v>
      </c>
      <c r="F4536" s="11">
        <v>46167</v>
      </c>
      <c r="G4536" s="11">
        <v>46171</v>
      </c>
      <c r="H4536" s="13">
        <f>DATE(YEAR(F4536),MONTH(F4536),1)</f>
        <v>46143</v>
      </c>
      <c r="I4536" s="2">
        <f>G4536-F4536</f>
        <v>4</v>
      </c>
      <c r="J4536" s="2">
        <f>F4536-E4536</f>
        <v>4</v>
      </c>
      <c r="K4536" s="2" t="s">
        <v>2655</v>
      </c>
      <c r="L4536" s="2">
        <v>1</v>
      </c>
      <c r="M4536" s="2">
        <v>2</v>
      </c>
      <c r="N4536" s="2">
        <v>3</v>
      </c>
      <c r="O4536" s="2" t="s">
        <v>2658</v>
      </c>
      <c r="P4536" s="2" t="s">
        <v>2656</v>
      </c>
      <c r="Q4536" s="2" t="s">
        <v>2649</v>
      </c>
      <c r="R4536" s="3">
        <v>6650</v>
      </c>
      <c r="S4536" s="3">
        <f>I4536*L4536*R4536</f>
        <v>26600</v>
      </c>
      <c r="T4536" s="2">
        <f>M4536+N4536</f>
        <v>5</v>
      </c>
    </row>
    <row r="4537" spans="1:20" x14ac:dyDescent="0.2">
      <c r="A4537" s="2" t="s">
        <v>7201</v>
      </c>
      <c r="B4537" s="2" t="s">
        <v>1345</v>
      </c>
      <c r="C4537" s="2" t="s">
        <v>83</v>
      </c>
      <c r="D4537" s="2" t="str">
        <f>INDEX(Hotels!$C$2:$C$49,MATCH(C4537,Hotels!$A$2:$A$49,0))</f>
        <v>Kochi</v>
      </c>
      <c r="E4537" s="11">
        <v>46163</v>
      </c>
      <c r="F4537" s="11">
        <v>46186</v>
      </c>
      <c r="G4537" s="11">
        <v>46190</v>
      </c>
      <c r="H4537" s="13">
        <f>DATE(YEAR(F4537),MONTH(F4537),1)</f>
        <v>46174</v>
      </c>
      <c r="I4537" s="2">
        <f>G4537-F4537</f>
        <v>4</v>
      </c>
      <c r="J4537" s="2">
        <f>F4537-E4537</f>
        <v>23</v>
      </c>
      <c r="K4537" s="2" t="s">
        <v>2655</v>
      </c>
      <c r="L4537" s="2">
        <v>1</v>
      </c>
      <c r="M4537" s="2">
        <v>2</v>
      </c>
      <c r="N4537" s="2">
        <v>0</v>
      </c>
      <c r="O4537" s="2" t="s">
        <v>2651</v>
      </c>
      <c r="P4537" s="2" t="s">
        <v>2652</v>
      </c>
      <c r="Q4537" s="2" t="s">
        <v>2649</v>
      </c>
      <c r="R4537" s="3">
        <v>9750</v>
      </c>
      <c r="S4537" s="3">
        <f>I4537*L4537*R4537</f>
        <v>39000</v>
      </c>
      <c r="T4537" s="2">
        <f>M4537+N4537</f>
        <v>2</v>
      </c>
    </row>
    <row r="4538" spans="1:20" x14ac:dyDescent="0.2">
      <c r="A4538" s="2" t="s">
        <v>7202</v>
      </c>
      <c r="B4538" s="2" t="s">
        <v>1676</v>
      </c>
      <c r="C4538" s="2" t="s">
        <v>108</v>
      </c>
      <c r="D4538" s="2" t="str">
        <f>INDEX(Hotels!$C$2:$C$49,MATCH(C4538,Hotels!$A$2:$A$49,0))</f>
        <v>Manali</v>
      </c>
      <c r="E4538" s="11">
        <v>46163</v>
      </c>
      <c r="F4538" s="11">
        <v>46171</v>
      </c>
      <c r="G4538" s="11">
        <v>46172</v>
      </c>
      <c r="H4538" s="13">
        <f>DATE(YEAR(F4538),MONTH(F4538),1)</f>
        <v>46143</v>
      </c>
      <c r="I4538" s="2">
        <f>G4538-F4538</f>
        <v>1</v>
      </c>
      <c r="J4538" s="2">
        <f>F4538-E4538</f>
        <v>8</v>
      </c>
      <c r="K4538" s="2" t="s">
        <v>2668</v>
      </c>
      <c r="L4538" s="2">
        <v>1</v>
      </c>
      <c r="M4538" s="2">
        <v>1</v>
      </c>
      <c r="N4538" s="2">
        <v>0</v>
      </c>
      <c r="O4538" s="2" t="s">
        <v>2670</v>
      </c>
      <c r="P4538" s="2" t="s">
        <v>2652</v>
      </c>
      <c r="Q4538" s="2" t="s">
        <v>2649</v>
      </c>
      <c r="R4538" s="3">
        <v>11100</v>
      </c>
      <c r="S4538" s="3">
        <f>I4538*L4538*R4538</f>
        <v>11100</v>
      </c>
      <c r="T4538" s="2">
        <f>M4538+N4538</f>
        <v>1</v>
      </c>
    </row>
    <row r="4539" spans="1:20" x14ac:dyDescent="0.2">
      <c r="A4539" s="2" t="s">
        <v>7203</v>
      </c>
      <c r="B4539" s="2" t="s">
        <v>2095</v>
      </c>
      <c r="C4539" s="2" t="s">
        <v>34</v>
      </c>
      <c r="D4539" s="2" t="str">
        <f>INDEX(Hotels!$C$2:$C$49,MATCH(C4539,Hotels!$A$2:$A$49,0))</f>
        <v>Udaipur</v>
      </c>
      <c r="E4539" s="11">
        <v>46163</v>
      </c>
      <c r="F4539" s="11">
        <v>46169</v>
      </c>
      <c r="G4539" s="11">
        <v>46173</v>
      </c>
      <c r="H4539" s="13">
        <f>DATE(YEAR(F4539),MONTH(F4539),1)</f>
        <v>46143</v>
      </c>
      <c r="I4539" s="2">
        <f>G4539-F4539</f>
        <v>4</v>
      </c>
      <c r="J4539" s="2">
        <f>F4539-E4539</f>
        <v>6</v>
      </c>
      <c r="K4539" s="2" t="s">
        <v>2655</v>
      </c>
      <c r="L4539" s="2">
        <v>2</v>
      </c>
      <c r="M4539" s="2">
        <v>4</v>
      </c>
      <c r="N4539" s="2">
        <v>3</v>
      </c>
      <c r="O4539" s="2" t="s">
        <v>2651</v>
      </c>
      <c r="P4539" s="2" t="s">
        <v>2659</v>
      </c>
      <c r="Q4539" s="2" t="s">
        <v>2649</v>
      </c>
      <c r="R4539" s="3">
        <v>7200</v>
      </c>
      <c r="S4539" s="3">
        <f>I4539*L4539*R4539</f>
        <v>57600</v>
      </c>
      <c r="T4539" s="2">
        <f>M4539+N4539</f>
        <v>7</v>
      </c>
    </row>
    <row r="4540" spans="1:20" x14ac:dyDescent="0.2">
      <c r="A4540" s="2" t="s">
        <v>7204</v>
      </c>
      <c r="B4540" s="2" t="s">
        <v>2103</v>
      </c>
      <c r="C4540" s="2" t="s">
        <v>69</v>
      </c>
      <c r="D4540" s="2" t="str">
        <f>INDEX(Hotels!$C$2:$C$49,MATCH(C4540,Hotels!$A$2:$A$49,0))</f>
        <v>New Delhi</v>
      </c>
      <c r="E4540" s="11">
        <v>46163</v>
      </c>
      <c r="F4540" s="11">
        <v>46289</v>
      </c>
      <c r="G4540" s="11">
        <v>46293</v>
      </c>
      <c r="H4540" s="13">
        <f>DATE(YEAR(F4540),MONTH(F4540),1)</f>
        <v>46266</v>
      </c>
      <c r="I4540" s="2">
        <f>G4540-F4540</f>
        <v>4</v>
      </c>
      <c r="J4540" s="2">
        <f>F4540-E4540</f>
        <v>126</v>
      </c>
      <c r="K4540" s="2" t="s">
        <v>2666</v>
      </c>
      <c r="L4540" s="2">
        <v>1</v>
      </c>
      <c r="M4540" s="2">
        <v>2</v>
      </c>
      <c r="N4540" s="2">
        <v>0</v>
      </c>
      <c r="O4540" s="2" t="s">
        <v>2647</v>
      </c>
      <c r="P4540" s="2" t="s">
        <v>2656</v>
      </c>
      <c r="Q4540" s="2" t="s">
        <v>2649</v>
      </c>
      <c r="R4540" s="3">
        <v>28050</v>
      </c>
      <c r="S4540" s="3">
        <f>I4540*L4540*R4540</f>
        <v>112200</v>
      </c>
      <c r="T4540" s="2">
        <f>M4540+N4540</f>
        <v>2</v>
      </c>
    </row>
    <row r="4541" spans="1:20" x14ac:dyDescent="0.2">
      <c r="A4541" s="2" t="s">
        <v>7205</v>
      </c>
      <c r="B4541" s="2" t="s">
        <v>236</v>
      </c>
      <c r="C4541" s="2" t="s">
        <v>29</v>
      </c>
      <c r="D4541" s="2" t="str">
        <f>INDEX(Hotels!$C$2:$C$49,MATCH(C4541,Hotels!$A$2:$A$49,0))</f>
        <v>Jaipur</v>
      </c>
      <c r="E4541" s="11">
        <v>46164</v>
      </c>
      <c r="F4541" s="11">
        <v>46165</v>
      </c>
      <c r="G4541" s="11">
        <v>46167</v>
      </c>
      <c r="H4541" s="13">
        <f>DATE(YEAR(F4541),MONTH(F4541),1)</f>
        <v>46143</v>
      </c>
      <c r="I4541" s="2">
        <f>G4541-F4541</f>
        <v>2</v>
      </c>
      <c r="J4541" s="2">
        <f>F4541-E4541</f>
        <v>1</v>
      </c>
      <c r="K4541" s="2" t="s">
        <v>2655</v>
      </c>
      <c r="L4541" s="2">
        <v>1</v>
      </c>
      <c r="M4541" s="2">
        <v>1</v>
      </c>
      <c r="N4541" s="2">
        <v>0</v>
      </c>
      <c r="O4541" s="2" t="s">
        <v>2647</v>
      </c>
      <c r="P4541" s="2" t="s">
        <v>2672</v>
      </c>
      <c r="Q4541" s="2" t="s">
        <v>2649</v>
      </c>
      <c r="R4541" s="3">
        <v>7750</v>
      </c>
      <c r="S4541" s="3">
        <f>I4541*L4541*R4541</f>
        <v>15500</v>
      </c>
      <c r="T4541" s="2">
        <f>M4541+N4541</f>
        <v>1</v>
      </c>
    </row>
    <row r="4542" spans="1:20" x14ac:dyDescent="0.2">
      <c r="A4542" s="2" t="s">
        <v>7206</v>
      </c>
      <c r="B4542" s="2" t="s">
        <v>490</v>
      </c>
      <c r="C4542" s="2" t="s">
        <v>32</v>
      </c>
      <c r="D4542" s="2" t="str">
        <f>INDEX(Hotels!$C$2:$C$49,MATCH(C4542,Hotels!$A$2:$A$49,0))</f>
        <v>Jaipur</v>
      </c>
      <c r="E4542" s="11">
        <v>46164</v>
      </c>
      <c r="F4542" s="11">
        <v>46200</v>
      </c>
      <c r="G4542" s="11">
        <v>46202</v>
      </c>
      <c r="H4542" s="13">
        <f>DATE(YEAR(F4542),MONTH(F4542),1)</f>
        <v>46174</v>
      </c>
      <c r="I4542" s="2">
        <f>G4542-F4542</f>
        <v>2</v>
      </c>
      <c r="J4542" s="2">
        <f>F4542-E4542</f>
        <v>36</v>
      </c>
      <c r="K4542" s="2" t="s">
        <v>2668</v>
      </c>
      <c r="L4542" s="2">
        <v>1</v>
      </c>
      <c r="M4542" s="2">
        <v>2</v>
      </c>
      <c r="N4542" s="2">
        <v>0</v>
      </c>
      <c r="O4542" s="2" t="s">
        <v>2670</v>
      </c>
      <c r="P4542" s="2" t="s">
        <v>2652</v>
      </c>
      <c r="Q4542" s="2" t="s">
        <v>2649</v>
      </c>
      <c r="R4542" s="3">
        <v>4100</v>
      </c>
      <c r="S4542" s="3">
        <f>I4542*L4542*R4542</f>
        <v>8200</v>
      </c>
      <c r="T4542" s="2">
        <f>M4542+N4542</f>
        <v>2</v>
      </c>
    </row>
    <row r="4543" spans="1:20" x14ac:dyDescent="0.2">
      <c r="A4543" s="2" t="s">
        <v>7207</v>
      </c>
      <c r="B4543" s="2" t="s">
        <v>493</v>
      </c>
      <c r="C4543" s="2" t="s">
        <v>34</v>
      </c>
      <c r="D4543" s="2" t="str">
        <f>INDEX(Hotels!$C$2:$C$49,MATCH(C4543,Hotels!$A$2:$A$49,0))</f>
        <v>Udaipur</v>
      </c>
      <c r="E4543" s="11">
        <v>46164</v>
      </c>
      <c r="F4543" s="11">
        <v>46169</v>
      </c>
      <c r="G4543" s="11">
        <v>46171</v>
      </c>
      <c r="H4543" s="13">
        <f>DATE(YEAR(F4543),MONTH(F4543),1)</f>
        <v>46143</v>
      </c>
      <c r="I4543" s="2">
        <f>G4543-F4543</f>
        <v>2</v>
      </c>
      <c r="J4543" s="2">
        <f>F4543-E4543</f>
        <v>5</v>
      </c>
      <c r="K4543" s="2" t="s">
        <v>2655</v>
      </c>
      <c r="L4543" s="2">
        <v>1</v>
      </c>
      <c r="M4543" s="2">
        <v>1</v>
      </c>
      <c r="N4543" s="2">
        <v>0</v>
      </c>
      <c r="O4543" s="2" t="s">
        <v>2670</v>
      </c>
      <c r="P4543" s="2" t="s">
        <v>2656</v>
      </c>
      <c r="Q4543" s="2" t="s">
        <v>2649</v>
      </c>
      <c r="R4543" s="3">
        <v>6500</v>
      </c>
      <c r="S4543" s="3">
        <f>I4543*L4543*R4543</f>
        <v>13000</v>
      </c>
      <c r="T4543" s="2">
        <f>M4543+N4543</f>
        <v>1</v>
      </c>
    </row>
    <row r="4544" spans="1:20" x14ac:dyDescent="0.2">
      <c r="A4544" s="2" t="s">
        <v>7208</v>
      </c>
      <c r="B4544" s="2" t="s">
        <v>671</v>
      </c>
      <c r="C4544" s="2" t="s">
        <v>83</v>
      </c>
      <c r="D4544" s="2" t="str">
        <f>INDEX(Hotels!$C$2:$C$49,MATCH(C4544,Hotels!$A$2:$A$49,0))</f>
        <v>Kochi</v>
      </c>
      <c r="E4544" s="11">
        <v>46164</v>
      </c>
      <c r="F4544" s="11">
        <v>46166</v>
      </c>
      <c r="G4544" s="11">
        <v>46168</v>
      </c>
      <c r="H4544" s="13">
        <f>DATE(YEAR(F4544),MONTH(F4544),1)</f>
        <v>46143</v>
      </c>
      <c r="I4544" s="2">
        <f>G4544-F4544</f>
        <v>2</v>
      </c>
      <c r="J4544" s="2">
        <f>F4544-E4544</f>
        <v>2</v>
      </c>
      <c r="K4544" s="2" t="s">
        <v>2646</v>
      </c>
      <c r="L4544" s="2">
        <v>1</v>
      </c>
      <c r="M4544" s="2">
        <v>1</v>
      </c>
      <c r="N4544" s="2">
        <v>0</v>
      </c>
      <c r="O4544" s="2" t="s">
        <v>2683</v>
      </c>
      <c r="P4544" s="2" t="s">
        <v>2652</v>
      </c>
      <c r="Q4544" s="2" t="s">
        <v>2664</v>
      </c>
      <c r="R4544" s="3">
        <v>16750</v>
      </c>
      <c r="S4544" s="3">
        <f>I4544*L4544*R4544</f>
        <v>33500</v>
      </c>
      <c r="T4544" s="2">
        <f>M4544+N4544</f>
        <v>1</v>
      </c>
    </row>
    <row r="4545" spans="1:20" x14ac:dyDescent="0.2">
      <c r="A4545" s="2" t="s">
        <v>7209</v>
      </c>
      <c r="B4545" s="2" t="s">
        <v>848</v>
      </c>
      <c r="C4545" s="2" t="s">
        <v>69</v>
      </c>
      <c r="D4545" s="2" t="str">
        <f>INDEX(Hotels!$C$2:$C$49,MATCH(C4545,Hotels!$A$2:$A$49,0))</f>
        <v>New Delhi</v>
      </c>
      <c r="E4545" s="11">
        <v>46164</v>
      </c>
      <c r="F4545" s="11">
        <v>46173</v>
      </c>
      <c r="G4545" s="11">
        <v>46175</v>
      </c>
      <c r="H4545" s="13">
        <f>DATE(YEAR(F4545),MONTH(F4545),1)</f>
        <v>46143</v>
      </c>
      <c r="I4545" s="2">
        <f>G4545-F4545</f>
        <v>2</v>
      </c>
      <c r="J4545" s="2">
        <f>F4545-E4545</f>
        <v>9</v>
      </c>
      <c r="K4545" s="2" t="s">
        <v>2666</v>
      </c>
      <c r="L4545" s="2">
        <v>1</v>
      </c>
      <c r="M4545" s="2">
        <v>1</v>
      </c>
      <c r="N4545" s="2">
        <v>0</v>
      </c>
      <c r="O4545" s="2" t="s">
        <v>2670</v>
      </c>
      <c r="P4545" s="2" t="s">
        <v>2652</v>
      </c>
      <c r="Q4545" s="2" t="s">
        <v>2649</v>
      </c>
      <c r="R4545" s="3">
        <v>35250</v>
      </c>
      <c r="S4545" s="3">
        <f>I4545*L4545*R4545</f>
        <v>70500</v>
      </c>
      <c r="T4545" s="2">
        <f>M4545+N4545</f>
        <v>1</v>
      </c>
    </row>
    <row r="4546" spans="1:20" x14ac:dyDescent="0.2">
      <c r="A4546" s="2" t="s">
        <v>7210</v>
      </c>
      <c r="B4546" s="2" t="s">
        <v>1617</v>
      </c>
      <c r="C4546" s="2" t="s">
        <v>53</v>
      </c>
      <c r="D4546" s="2" t="str">
        <f>INDEX(Hotels!$C$2:$C$49,MATCH(C4546,Hotels!$A$2:$A$49,0))</f>
        <v>Mumbai</v>
      </c>
      <c r="E4546" s="11">
        <v>46164</v>
      </c>
      <c r="F4546" s="11">
        <v>46198</v>
      </c>
      <c r="G4546" s="11">
        <v>46202</v>
      </c>
      <c r="H4546" s="13">
        <f>DATE(YEAR(F4546),MONTH(F4546),1)</f>
        <v>46174</v>
      </c>
      <c r="I4546" s="2">
        <f>G4546-F4546</f>
        <v>4</v>
      </c>
      <c r="J4546" s="2">
        <f>F4546-E4546</f>
        <v>34</v>
      </c>
      <c r="K4546" s="2" t="s">
        <v>2646</v>
      </c>
      <c r="L4546" s="2">
        <v>3</v>
      </c>
      <c r="M4546" s="2">
        <v>6</v>
      </c>
      <c r="N4546" s="2">
        <v>0</v>
      </c>
      <c r="O4546" s="2" t="s">
        <v>2658</v>
      </c>
      <c r="P4546" s="2" t="s">
        <v>2656</v>
      </c>
      <c r="Q4546" s="2" t="s">
        <v>2649</v>
      </c>
      <c r="R4546" s="3">
        <v>13150</v>
      </c>
      <c r="S4546" s="3">
        <f>I4546*L4546*R4546</f>
        <v>157800</v>
      </c>
      <c r="T4546" s="2">
        <f>M4546+N4546</f>
        <v>6</v>
      </c>
    </row>
    <row r="4547" spans="1:20" x14ac:dyDescent="0.2">
      <c r="A4547" s="2" t="s">
        <v>7211</v>
      </c>
      <c r="B4547" s="2" t="s">
        <v>728</v>
      </c>
      <c r="C4547" s="2" t="s">
        <v>37</v>
      </c>
      <c r="D4547" s="2" t="str">
        <f>INDEX(Hotels!$C$2:$C$49,MATCH(C4547,Hotels!$A$2:$A$49,0))</f>
        <v>Udaipur</v>
      </c>
      <c r="E4547" s="11">
        <v>46165</v>
      </c>
      <c r="F4547" s="11">
        <v>46183</v>
      </c>
      <c r="G4547" s="11">
        <v>46186</v>
      </c>
      <c r="H4547" s="13">
        <f>DATE(YEAR(F4547),MONTH(F4547),1)</f>
        <v>46174</v>
      </c>
      <c r="I4547" s="2">
        <f>G4547-F4547</f>
        <v>3</v>
      </c>
      <c r="J4547" s="2">
        <f>F4547-E4547</f>
        <v>18</v>
      </c>
      <c r="K4547" s="2" t="s">
        <v>2655</v>
      </c>
      <c r="L4547" s="2">
        <v>1</v>
      </c>
      <c r="M4547" s="2">
        <v>1</v>
      </c>
      <c r="N4547" s="2">
        <v>0</v>
      </c>
      <c r="O4547" s="2" t="s">
        <v>2732</v>
      </c>
      <c r="P4547" s="2" t="s">
        <v>2656</v>
      </c>
      <c r="Q4547" s="2" t="s">
        <v>2649</v>
      </c>
      <c r="R4547" s="3">
        <v>12100</v>
      </c>
      <c r="S4547" s="3">
        <f>I4547*L4547*R4547</f>
        <v>36300</v>
      </c>
      <c r="T4547" s="2">
        <f>M4547+N4547</f>
        <v>1</v>
      </c>
    </row>
    <row r="4548" spans="1:20" x14ac:dyDescent="0.2">
      <c r="A4548" s="2" t="s">
        <v>7212</v>
      </c>
      <c r="B4548" s="2" t="s">
        <v>909</v>
      </c>
      <c r="C4548" s="2" t="s">
        <v>93</v>
      </c>
      <c r="D4548" s="2" t="str">
        <f>INDEX(Hotels!$C$2:$C$49,MATCH(C4548,Hotels!$A$2:$A$49,0))</f>
        <v>Shimla</v>
      </c>
      <c r="E4548" s="11">
        <v>46165</v>
      </c>
      <c r="F4548" s="11">
        <v>46259</v>
      </c>
      <c r="G4548" s="11">
        <v>46264</v>
      </c>
      <c r="H4548" s="13">
        <f>DATE(YEAR(F4548),MONTH(F4548),1)</f>
        <v>46235</v>
      </c>
      <c r="I4548" s="2">
        <f>G4548-F4548</f>
        <v>5</v>
      </c>
      <c r="J4548" s="2">
        <f>F4548-E4548</f>
        <v>94</v>
      </c>
      <c r="K4548" s="2" t="s">
        <v>2646</v>
      </c>
      <c r="L4548" s="2">
        <v>1</v>
      </c>
      <c r="M4548" s="2">
        <v>1</v>
      </c>
      <c r="N4548" s="2">
        <v>0</v>
      </c>
      <c r="O4548" s="2" t="s">
        <v>2683</v>
      </c>
      <c r="P4548" s="2" t="s">
        <v>2672</v>
      </c>
      <c r="Q4548" s="2" t="s">
        <v>2649</v>
      </c>
      <c r="R4548" s="3">
        <v>6300</v>
      </c>
      <c r="S4548" s="3">
        <f>I4548*L4548*R4548</f>
        <v>31500</v>
      </c>
      <c r="T4548" s="2">
        <f>M4548+N4548</f>
        <v>1</v>
      </c>
    </row>
    <row r="4549" spans="1:20" x14ac:dyDescent="0.2">
      <c r="A4549" s="2" t="s">
        <v>7213</v>
      </c>
      <c r="B4549" s="2" t="s">
        <v>974</v>
      </c>
      <c r="C4549" s="2" t="s">
        <v>125</v>
      </c>
      <c r="D4549" s="2" t="str">
        <f>INDEX(Hotels!$C$2:$C$49,MATCH(C4549,Hotels!$A$2:$A$49,0))</f>
        <v>Varanasi</v>
      </c>
      <c r="E4549" s="11">
        <v>46165</v>
      </c>
      <c r="F4549" s="11">
        <v>46167</v>
      </c>
      <c r="G4549" s="11">
        <v>46168</v>
      </c>
      <c r="H4549" s="13">
        <f>DATE(YEAR(F4549),MONTH(F4549),1)</f>
        <v>46143</v>
      </c>
      <c r="I4549" s="2">
        <f>G4549-F4549</f>
        <v>1</v>
      </c>
      <c r="J4549" s="2">
        <f>F4549-E4549</f>
        <v>2</v>
      </c>
      <c r="K4549" s="2" t="s">
        <v>2655</v>
      </c>
      <c r="L4549" s="2">
        <v>1</v>
      </c>
      <c r="M4549" s="2">
        <v>1</v>
      </c>
      <c r="N4549" s="2">
        <v>0</v>
      </c>
      <c r="O4549" s="2" t="s">
        <v>2732</v>
      </c>
      <c r="P4549" s="2" t="s">
        <v>2648</v>
      </c>
      <c r="Q4549" s="2" t="s">
        <v>2649</v>
      </c>
      <c r="R4549" s="3">
        <v>9400</v>
      </c>
      <c r="S4549" s="3">
        <f>I4549*L4549*R4549</f>
        <v>9400</v>
      </c>
      <c r="T4549" s="2">
        <f>M4549+N4549</f>
        <v>1</v>
      </c>
    </row>
    <row r="4550" spans="1:20" x14ac:dyDescent="0.2">
      <c r="A4550" s="2" t="s">
        <v>7214</v>
      </c>
      <c r="B4550" s="2" t="s">
        <v>1015</v>
      </c>
      <c r="C4550" s="2" t="s">
        <v>83</v>
      </c>
      <c r="D4550" s="2" t="str">
        <f>INDEX(Hotels!$C$2:$C$49,MATCH(C4550,Hotels!$A$2:$A$49,0))</f>
        <v>Kochi</v>
      </c>
      <c r="E4550" s="11">
        <v>46165</v>
      </c>
      <c r="F4550" s="11">
        <v>46165</v>
      </c>
      <c r="G4550" s="11">
        <v>46166</v>
      </c>
      <c r="H4550" s="13">
        <f>DATE(YEAR(F4550),MONTH(F4550),1)</f>
        <v>46143</v>
      </c>
      <c r="I4550" s="2">
        <f>G4550-F4550</f>
        <v>1</v>
      </c>
      <c r="J4550" s="2">
        <f>F4550-E4550</f>
        <v>0</v>
      </c>
      <c r="K4550" s="2" t="s">
        <v>2668</v>
      </c>
      <c r="L4550" s="2">
        <v>1</v>
      </c>
      <c r="M4550" s="2">
        <v>1</v>
      </c>
      <c r="N4550" s="2">
        <v>0</v>
      </c>
      <c r="O4550" s="2" t="s">
        <v>2689</v>
      </c>
      <c r="P4550" s="2" t="s">
        <v>2652</v>
      </c>
      <c r="Q4550" s="2" t="s">
        <v>2649</v>
      </c>
      <c r="R4550" s="3">
        <v>9050</v>
      </c>
      <c r="S4550" s="3">
        <f>I4550*L4550*R4550</f>
        <v>9050</v>
      </c>
      <c r="T4550" s="2">
        <f>M4550+N4550</f>
        <v>1</v>
      </c>
    </row>
    <row r="4551" spans="1:20" x14ac:dyDescent="0.2">
      <c r="A4551" s="2" t="s">
        <v>7215</v>
      </c>
      <c r="B4551" s="2" t="s">
        <v>1053</v>
      </c>
      <c r="C4551" s="2" t="s">
        <v>29</v>
      </c>
      <c r="D4551" s="2" t="str">
        <f>INDEX(Hotels!$C$2:$C$49,MATCH(C4551,Hotels!$A$2:$A$49,0))</f>
        <v>Jaipur</v>
      </c>
      <c r="E4551" s="11">
        <v>46165</v>
      </c>
      <c r="F4551" s="11">
        <v>46172</v>
      </c>
      <c r="G4551" s="11">
        <v>46175</v>
      </c>
      <c r="H4551" s="13">
        <f>DATE(YEAR(F4551),MONTH(F4551),1)</f>
        <v>46143</v>
      </c>
      <c r="I4551" s="2">
        <f>G4551-F4551</f>
        <v>3</v>
      </c>
      <c r="J4551" s="2">
        <f>F4551-E4551</f>
        <v>7</v>
      </c>
      <c r="K4551" s="2" t="s">
        <v>2646</v>
      </c>
      <c r="L4551" s="2">
        <v>2</v>
      </c>
      <c r="M4551" s="2">
        <v>4</v>
      </c>
      <c r="N4551" s="2">
        <v>1</v>
      </c>
      <c r="O4551" s="2" t="s">
        <v>2689</v>
      </c>
      <c r="P4551" s="2" t="s">
        <v>2652</v>
      </c>
      <c r="Q4551" s="2" t="s">
        <v>2649</v>
      </c>
      <c r="R4551" s="3">
        <v>11150</v>
      </c>
      <c r="S4551" s="3">
        <f>I4551*L4551*R4551</f>
        <v>66900</v>
      </c>
      <c r="T4551" s="2">
        <f>M4551+N4551</f>
        <v>5</v>
      </c>
    </row>
    <row r="4552" spans="1:20" x14ac:dyDescent="0.2">
      <c r="A4552" s="2" t="s">
        <v>7216</v>
      </c>
      <c r="B4552" s="2" t="s">
        <v>1081</v>
      </c>
      <c r="C4552" s="2" t="s">
        <v>99</v>
      </c>
      <c r="D4552" s="2" t="str">
        <f>INDEX(Hotels!$C$2:$C$49,MATCH(C4552,Hotels!$A$2:$A$49,0))</f>
        <v>Shimla</v>
      </c>
      <c r="E4552" s="11">
        <v>46165</v>
      </c>
      <c r="F4552" s="11">
        <v>46247</v>
      </c>
      <c r="G4552" s="11">
        <v>46250</v>
      </c>
      <c r="H4552" s="13">
        <f>DATE(YEAR(F4552),MONTH(F4552),1)</f>
        <v>46235</v>
      </c>
      <c r="I4552" s="2">
        <f>G4552-F4552</f>
        <v>3</v>
      </c>
      <c r="J4552" s="2">
        <f>F4552-E4552</f>
        <v>82</v>
      </c>
      <c r="K4552" s="2" t="s">
        <v>2668</v>
      </c>
      <c r="L4552" s="2">
        <v>1</v>
      </c>
      <c r="M4552" s="2">
        <v>2</v>
      </c>
      <c r="N4552" s="2">
        <v>0</v>
      </c>
      <c r="O4552" s="2" t="s">
        <v>2683</v>
      </c>
      <c r="P4552" s="2" t="s">
        <v>2652</v>
      </c>
      <c r="Q4552" s="2" t="s">
        <v>2653</v>
      </c>
      <c r="R4552" s="3">
        <v>2050</v>
      </c>
      <c r="S4552" s="3">
        <f>I4552*L4552*R4552</f>
        <v>6150</v>
      </c>
      <c r="T4552" s="2">
        <f>M4552+N4552</f>
        <v>2</v>
      </c>
    </row>
    <row r="4553" spans="1:20" x14ac:dyDescent="0.2">
      <c r="A4553" s="2" t="s">
        <v>7217</v>
      </c>
      <c r="B4553" s="2" t="s">
        <v>1119</v>
      </c>
      <c r="C4553" s="2" t="s">
        <v>87</v>
      </c>
      <c r="D4553" s="2" t="str">
        <f>INDEX(Hotels!$C$2:$C$49,MATCH(C4553,Hotels!$A$2:$A$49,0))</f>
        <v>Kochi</v>
      </c>
      <c r="E4553" s="11">
        <v>46165</v>
      </c>
      <c r="F4553" s="11">
        <v>46192</v>
      </c>
      <c r="G4553" s="11">
        <v>46195</v>
      </c>
      <c r="H4553" s="13">
        <f>DATE(YEAR(F4553),MONTH(F4553),1)</f>
        <v>46174</v>
      </c>
      <c r="I4553" s="2">
        <f>G4553-F4553</f>
        <v>3</v>
      </c>
      <c r="J4553" s="2">
        <f>F4553-E4553</f>
        <v>27</v>
      </c>
      <c r="K4553" s="2" t="s">
        <v>2668</v>
      </c>
      <c r="L4553" s="2">
        <v>3</v>
      </c>
      <c r="M4553" s="2">
        <v>6</v>
      </c>
      <c r="N4553" s="2">
        <v>0</v>
      </c>
      <c r="O4553" s="2" t="s">
        <v>2658</v>
      </c>
      <c r="P4553" s="2" t="s">
        <v>2656</v>
      </c>
      <c r="Q4553" s="2" t="s">
        <v>2649</v>
      </c>
      <c r="R4553" s="3">
        <v>4150</v>
      </c>
      <c r="S4553" s="3">
        <f>I4553*L4553*R4553</f>
        <v>37350</v>
      </c>
      <c r="T4553" s="2">
        <f>M4553+N4553</f>
        <v>6</v>
      </c>
    </row>
    <row r="4554" spans="1:20" x14ac:dyDescent="0.2">
      <c r="A4554" s="2" t="s">
        <v>7218</v>
      </c>
      <c r="B4554" s="2" t="s">
        <v>1269</v>
      </c>
      <c r="C4554" s="2" t="s">
        <v>103</v>
      </c>
      <c r="D4554" s="2" t="str">
        <f>INDEX(Hotels!$C$2:$C$49,MATCH(C4554,Hotels!$A$2:$A$49,0))</f>
        <v>Manali</v>
      </c>
      <c r="E4554" s="11">
        <v>46165</v>
      </c>
      <c r="F4554" s="11">
        <v>46186</v>
      </c>
      <c r="G4554" s="11">
        <v>46191</v>
      </c>
      <c r="H4554" s="13">
        <f>DATE(YEAR(F4554),MONTH(F4554),1)</f>
        <v>46174</v>
      </c>
      <c r="I4554" s="2">
        <f>G4554-F4554</f>
        <v>5</v>
      </c>
      <c r="J4554" s="2">
        <f>F4554-E4554</f>
        <v>21</v>
      </c>
      <c r="K4554" s="2" t="s">
        <v>2655</v>
      </c>
      <c r="L4554" s="2">
        <v>1</v>
      </c>
      <c r="M4554" s="2">
        <v>2</v>
      </c>
      <c r="N4554" s="2">
        <v>2</v>
      </c>
      <c r="O4554" s="2" t="s">
        <v>2689</v>
      </c>
      <c r="P4554" s="2" t="s">
        <v>2656</v>
      </c>
      <c r="Q4554" s="2" t="s">
        <v>2649</v>
      </c>
      <c r="R4554" s="3">
        <v>4950</v>
      </c>
      <c r="S4554" s="3">
        <f>I4554*L4554*R4554</f>
        <v>24750</v>
      </c>
      <c r="T4554" s="2">
        <f>M4554+N4554</f>
        <v>4</v>
      </c>
    </row>
    <row r="4555" spans="1:20" x14ac:dyDescent="0.2">
      <c r="A4555" s="2" t="s">
        <v>7219</v>
      </c>
      <c r="B4555" s="2" t="s">
        <v>974</v>
      </c>
      <c r="C4555" s="2" t="s">
        <v>19</v>
      </c>
      <c r="D4555" s="2" t="str">
        <f>INDEX(Hotels!$C$2:$C$49,MATCH(C4555,Hotels!$A$2:$A$49,0))</f>
        <v>Goa</v>
      </c>
      <c r="E4555" s="11">
        <v>46166</v>
      </c>
      <c r="F4555" s="11">
        <v>46172</v>
      </c>
      <c r="G4555" s="11">
        <v>46174</v>
      </c>
      <c r="H4555" s="13">
        <f>DATE(YEAR(F4555),MONTH(F4555),1)</f>
        <v>46143</v>
      </c>
      <c r="I4555" s="2">
        <f>G4555-F4555</f>
        <v>2</v>
      </c>
      <c r="J4555" s="2">
        <f>F4555-E4555</f>
        <v>6</v>
      </c>
      <c r="K4555" s="2" t="s">
        <v>2668</v>
      </c>
      <c r="L4555" s="2">
        <v>1</v>
      </c>
      <c r="M4555" s="2">
        <v>1</v>
      </c>
      <c r="N4555" s="2">
        <v>0</v>
      </c>
      <c r="O4555" s="2" t="s">
        <v>2689</v>
      </c>
      <c r="P4555" s="2" t="s">
        <v>2652</v>
      </c>
      <c r="Q4555" s="2" t="s">
        <v>2649</v>
      </c>
      <c r="R4555" s="3">
        <v>6200</v>
      </c>
      <c r="S4555" s="3">
        <f>I4555*L4555*R4555</f>
        <v>12400</v>
      </c>
      <c r="T4555" s="2">
        <f>M4555+N4555</f>
        <v>1</v>
      </c>
    </row>
    <row r="4556" spans="1:20" x14ac:dyDescent="0.2">
      <c r="A4556" s="2" t="s">
        <v>7220</v>
      </c>
      <c r="B4556" s="2" t="s">
        <v>1261</v>
      </c>
      <c r="C4556" s="2" t="s">
        <v>26</v>
      </c>
      <c r="D4556" s="2" t="str">
        <f>INDEX(Hotels!$C$2:$C$49,MATCH(C4556,Hotels!$A$2:$A$49,0))</f>
        <v>Jaipur</v>
      </c>
      <c r="E4556" s="11">
        <v>46166</v>
      </c>
      <c r="F4556" s="11">
        <v>46202</v>
      </c>
      <c r="G4556" s="11">
        <v>46204</v>
      </c>
      <c r="H4556" s="13">
        <f>DATE(YEAR(F4556),MONTH(F4556),1)</f>
        <v>46174</v>
      </c>
      <c r="I4556" s="2">
        <f>G4556-F4556</f>
        <v>2</v>
      </c>
      <c r="J4556" s="2">
        <f>F4556-E4556</f>
        <v>36</v>
      </c>
      <c r="K4556" s="2" t="s">
        <v>2655</v>
      </c>
      <c r="L4556" s="2">
        <v>2</v>
      </c>
      <c r="M4556" s="2">
        <v>4</v>
      </c>
      <c r="N4556" s="2">
        <v>0</v>
      </c>
      <c r="O4556" s="2" t="s">
        <v>2658</v>
      </c>
      <c r="P4556" s="2" t="s">
        <v>2652</v>
      </c>
      <c r="Q4556" s="2" t="s">
        <v>2649</v>
      </c>
      <c r="R4556" s="3">
        <v>9750</v>
      </c>
      <c r="S4556" s="3">
        <f>I4556*L4556*R4556</f>
        <v>39000</v>
      </c>
      <c r="T4556" s="2">
        <f>M4556+N4556</f>
        <v>4</v>
      </c>
    </row>
    <row r="4557" spans="1:20" x14ac:dyDescent="0.2">
      <c r="A4557" s="2" t="s">
        <v>7221</v>
      </c>
      <c r="B4557" s="2" t="s">
        <v>1600</v>
      </c>
      <c r="C4557" s="2" t="s">
        <v>63</v>
      </c>
      <c r="D4557" s="2" t="str">
        <f>INDEX(Hotels!$C$2:$C$49,MATCH(C4557,Hotels!$A$2:$A$49,0))</f>
        <v>New Delhi</v>
      </c>
      <c r="E4557" s="11">
        <v>46166</v>
      </c>
      <c r="F4557" s="11">
        <v>46186</v>
      </c>
      <c r="G4557" s="11">
        <v>46189</v>
      </c>
      <c r="H4557" s="13">
        <f>DATE(YEAR(F4557),MONTH(F4557),1)</f>
        <v>46174</v>
      </c>
      <c r="I4557" s="2">
        <f>G4557-F4557</f>
        <v>3</v>
      </c>
      <c r="J4557" s="2">
        <f>F4557-E4557</f>
        <v>20</v>
      </c>
      <c r="K4557" s="2" t="s">
        <v>2668</v>
      </c>
      <c r="L4557" s="2">
        <v>1</v>
      </c>
      <c r="M4557" s="2">
        <v>3</v>
      </c>
      <c r="N4557" s="2">
        <v>0</v>
      </c>
      <c r="O4557" s="2" t="s">
        <v>2658</v>
      </c>
      <c r="P4557" s="2" t="s">
        <v>2659</v>
      </c>
      <c r="Q4557" s="2" t="s">
        <v>2649</v>
      </c>
      <c r="R4557" s="3">
        <v>5500</v>
      </c>
      <c r="S4557" s="3">
        <f>I4557*L4557*R4557</f>
        <v>16500</v>
      </c>
      <c r="T4557" s="2">
        <f>M4557+N4557</f>
        <v>3</v>
      </c>
    </row>
    <row r="4558" spans="1:20" x14ac:dyDescent="0.2">
      <c r="A4558" s="2" t="s">
        <v>7222</v>
      </c>
      <c r="B4558" s="2" t="s">
        <v>1618</v>
      </c>
      <c r="C4558" s="2" t="s">
        <v>47</v>
      </c>
      <c r="D4558" s="2" t="str">
        <f>INDEX(Hotels!$C$2:$C$49,MATCH(C4558,Hotels!$A$2:$A$49,0))</f>
        <v>Agra</v>
      </c>
      <c r="E4558" s="11">
        <v>46166</v>
      </c>
      <c r="F4558" s="11">
        <v>46166</v>
      </c>
      <c r="G4558" s="11">
        <v>46168</v>
      </c>
      <c r="H4558" s="13">
        <f>DATE(YEAR(F4558),MONTH(F4558),1)</f>
        <v>46143</v>
      </c>
      <c r="I4558" s="2">
        <f>G4558-F4558</f>
        <v>2</v>
      </c>
      <c r="J4558" s="2">
        <f>F4558-E4558</f>
        <v>0</v>
      </c>
      <c r="K4558" s="2" t="s">
        <v>2668</v>
      </c>
      <c r="L4558" s="2">
        <v>1</v>
      </c>
      <c r="M4558" s="2">
        <v>1</v>
      </c>
      <c r="N4558" s="2">
        <v>0</v>
      </c>
      <c r="O4558" s="2" t="s">
        <v>2683</v>
      </c>
      <c r="P4558" s="2" t="s">
        <v>2652</v>
      </c>
      <c r="Q4558" s="2" t="s">
        <v>2649</v>
      </c>
      <c r="R4558" s="3">
        <v>4100</v>
      </c>
      <c r="S4558" s="3">
        <f>I4558*L4558*R4558</f>
        <v>8200</v>
      </c>
      <c r="T4558" s="2">
        <f>M4558+N4558</f>
        <v>1</v>
      </c>
    </row>
    <row r="4559" spans="1:20" x14ac:dyDescent="0.2">
      <c r="A4559" s="2" t="s">
        <v>7223</v>
      </c>
      <c r="B4559" s="2" t="s">
        <v>1654</v>
      </c>
      <c r="C4559" s="2" t="s">
        <v>13</v>
      </c>
      <c r="D4559" s="2" t="str">
        <f>INDEX(Hotels!$C$2:$C$49,MATCH(C4559,Hotels!$A$2:$A$49,0))</f>
        <v>Goa</v>
      </c>
      <c r="E4559" s="11">
        <v>46166</v>
      </c>
      <c r="F4559" s="11">
        <v>46174</v>
      </c>
      <c r="G4559" s="11">
        <v>46175</v>
      </c>
      <c r="H4559" s="13">
        <f>DATE(YEAR(F4559),MONTH(F4559),1)</f>
        <v>46174</v>
      </c>
      <c r="I4559" s="2">
        <f>G4559-F4559</f>
        <v>1</v>
      </c>
      <c r="J4559" s="2">
        <f>F4559-E4559</f>
        <v>8</v>
      </c>
      <c r="K4559" s="2" t="s">
        <v>2646</v>
      </c>
      <c r="L4559" s="2">
        <v>1</v>
      </c>
      <c r="M4559" s="2">
        <v>1</v>
      </c>
      <c r="N4559" s="2">
        <v>0</v>
      </c>
      <c r="O4559" s="2" t="s">
        <v>2732</v>
      </c>
      <c r="P4559" s="2" t="s">
        <v>2672</v>
      </c>
      <c r="Q4559" s="2" t="s">
        <v>2649</v>
      </c>
      <c r="R4559" s="3">
        <v>15700</v>
      </c>
      <c r="S4559" s="3">
        <f>I4559*L4559*R4559</f>
        <v>15700</v>
      </c>
      <c r="T4559" s="2">
        <f>M4559+N4559</f>
        <v>1</v>
      </c>
    </row>
    <row r="4560" spans="1:20" x14ac:dyDescent="0.2">
      <c r="A4560" s="2" t="s">
        <v>7224</v>
      </c>
      <c r="B4560" s="2" t="s">
        <v>1850</v>
      </c>
      <c r="C4560" s="2" t="s">
        <v>118</v>
      </c>
      <c r="D4560" s="2" t="str">
        <f>INDEX(Hotels!$C$2:$C$49,MATCH(C4560,Hotels!$A$2:$A$49,0))</f>
        <v>Rishikesh</v>
      </c>
      <c r="E4560" s="11">
        <v>46166</v>
      </c>
      <c r="F4560" s="11">
        <v>46225</v>
      </c>
      <c r="G4560" s="11">
        <v>46229</v>
      </c>
      <c r="H4560" s="13">
        <f>DATE(YEAR(F4560),MONTH(F4560),1)</f>
        <v>46204</v>
      </c>
      <c r="I4560" s="2">
        <f>G4560-F4560</f>
        <v>4</v>
      </c>
      <c r="J4560" s="2">
        <f>F4560-E4560</f>
        <v>59</v>
      </c>
      <c r="K4560" s="2" t="s">
        <v>2655</v>
      </c>
      <c r="L4560" s="2">
        <v>1</v>
      </c>
      <c r="M4560" s="2">
        <v>1</v>
      </c>
      <c r="N4560" s="2">
        <v>0</v>
      </c>
      <c r="O4560" s="2" t="s">
        <v>2689</v>
      </c>
      <c r="P4560" s="2" t="s">
        <v>2662</v>
      </c>
      <c r="Q4560" s="2" t="s">
        <v>2649</v>
      </c>
      <c r="R4560" s="3">
        <v>7300</v>
      </c>
      <c r="S4560" s="3">
        <f>I4560*L4560*R4560</f>
        <v>29200</v>
      </c>
      <c r="T4560" s="2">
        <f>M4560+N4560</f>
        <v>1</v>
      </c>
    </row>
    <row r="4561" spans="1:20" x14ac:dyDescent="0.2">
      <c r="A4561" s="2" t="s">
        <v>7225</v>
      </c>
      <c r="B4561" s="2" t="s">
        <v>2474</v>
      </c>
      <c r="C4561" s="2" t="s">
        <v>93</v>
      </c>
      <c r="D4561" s="2" t="str">
        <f>INDEX(Hotels!$C$2:$C$49,MATCH(C4561,Hotels!$A$2:$A$49,0))</f>
        <v>Shimla</v>
      </c>
      <c r="E4561" s="11">
        <v>46166</v>
      </c>
      <c r="F4561" s="11">
        <v>46201</v>
      </c>
      <c r="G4561" s="11">
        <v>46204</v>
      </c>
      <c r="H4561" s="13">
        <f>DATE(YEAR(F4561),MONTH(F4561),1)</f>
        <v>46174</v>
      </c>
      <c r="I4561" s="2">
        <f>G4561-F4561</f>
        <v>3</v>
      </c>
      <c r="J4561" s="2">
        <f>F4561-E4561</f>
        <v>35</v>
      </c>
      <c r="K4561" s="2" t="s">
        <v>2646</v>
      </c>
      <c r="L4561" s="2">
        <v>1</v>
      </c>
      <c r="M4561" s="2">
        <v>2</v>
      </c>
      <c r="N4561" s="2">
        <v>1</v>
      </c>
      <c r="O4561" s="2" t="s">
        <v>2658</v>
      </c>
      <c r="P4561" s="2" t="s">
        <v>2656</v>
      </c>
      <c r="Q4561" s="2" t="s">
        <v>2653</v>
      </c>
      <c r="R4561" s="3">
        <v>10700</v>
      </c>
      <c r="S4561" s="3">
        <f>I4561*L4561*R4561</f>
        <v>32100</v>
      </c>
      <c r="T4561" s="2">
        <f>M4561+N4561</f>
        <v>3</v>
      </c>
    </row>
    <row r="4562" spans="1:20" x14ac:dyDescent="0.2">
      <c r="A4562" s="2" t="s">
        <v>7226</v>
      </c>
      <c r="B4562" s="2" t="s">
        <v>523</v>
      </c>
      <c r="C4562" s="2" t="s">
        <v>97</v>
      </c>
      <c r="D4562" s="2" t="str">
        <f>INDEX(Hotels!$C$2:$C$49,MATCH(C4562,Hotels!$A$2:$A$49,0))</f>
        <v>Shimla</v>
      </c>
      <c r="E4562" s="11">
        <v>46167</v>
      </c>
      <c r="F4562" s="11">
        <v>46197</v>
      </c>
      <c r="G4562" s="11">
        <v>46200</v>
      </c>
      <c r="H4562" s="13">
        <f>DATE(YEAR(F4562),MONTH(F4562),1)</f>
        <v>46174</v>
      </c>
      <c r="I4562" s="2">
        <f>G4562-F4562</f>
        <v>3</v>
      </c>
      <c r="J4562" s="2">
        <f>F4562-E4562</f>
        <v>30</v>
      </c>
      <c r="K4562" s="2" t="s">
        <v>2646</v>
      </c>
      <c r="L4562" s="2">
        <v>1</v>
      </c>
      <c r="M4562" s="2">
        <v>2</v>
      </c>
      <c r="N4562" s="2">
        <v>0</v>
      </c>
      <c r="O4562" s="2" t="s">
        <v>2689</v>
      </c>
      <c r="P4562" s="2" t="s">
        <v>2656</v>
      </c>
      <c r="Q4562" s="2" t="s">
        <v>2649</v>
      </c>
      <c r="R4562" s="3">
        <v>21150</v>
      </c>
      <c r="S4562" s="3">
        <f>I4562*L4562*R4562</f>
        <v>63450</v>
      </c>
      <c r="T4562" s="2">
        <f>M4562+N4562</f>
        <v>2</v>
      </c>
    </row>
    <row r="4563" spans="1:20" x14ac:dyDescent="0.2">
      <c r="A4563" s="2" t="s">
        <v>7227</v>
      </c>
      <c r="B4563" s="2" t="s">
        <v>825</v>
      </c>
      <c r="C4563" s="2" t="s">
        <v>43</v>
      </c>
      <c r="D4563" s="2" t="str">
        <f>INDEX(Hotels!$C$2:$C$49,MATCH(C4563,Hotels!$A$2:$A$49,0))</f>
        <v>Agra</v>
      </c>
      <c r="E4563" s="11">
        <v>46167</v>
      </c>
      <c r="F4563" s="11">
        <v>46206</v>
      </c>
      <c r="G4563" s="11">
        <v>46211</v>
      </c>
      <c r="H4563" s="13">
        <f>DATE(YEAR(F4563),MONTH(F4563),1)</f>
        <v>46204</v>
      </c>
      <c r="I4563" s="2">
        <f>G4563-F4563</f>
        <v>5</v>
      </c>
      <c r="J4563" s="2">
        <f>F4563-E4563</f>
        <v>39</v>
      </c>
      <c r="K4563" s="2" t="s">
        <v>2655</v>
      </c>
      <c r="L4563" s="2">
        <v>1</v>
      </c>
      <c r="M4563" s="2">
        <v>2</v>
      </c>
      <c r="N4563" s="2">
        <v>0</v>
      </c>
      <c r="O4563" s="2" t="s">
        <v>2683</v>
      </c>
      <c r="P4563" s="2" t="s">
        <v>2656</v>
      </c>
      <c r="Q4563" s="2" t="s">
        <v>2649</v>
      </c>
      <c r="R4563" s="3">
        <v>4050</v>
      </c>
      <c r="S4563" s="3">
        <f>I4563*L4563*R4563</f>
        <v>20250</v>
      </c>
      <c r="T4563" s="2">
        <f>M4563+N4563</f>
        <v>2</v>
      </c>
    </row>
    <row r="4564" spans="1:20" x14ac:dyDescent="0.2">
      <c r="A4564" s="2" t="s">
        <v>7228</v>
      </c>
      <c r="B4564" s="2" t="s">
        <v>902</v>
      </c>
      <c r="C4564" s="2" t="s">
        <v>47</v>
      </c>
      <c r="D4564" s="2" t="str">
        <f>INDEX(Hotels!$C$2:$C$49,MATCH(C4564,Hotels!$A$2:$A$49,0))</f>
        <v>Agra</v>
      </c>
      <c r="E4564" s="11">
        <v>46167</v>
      </c>
      <c r="F4564" s="11">
        <v>46192</v>
      </c>
      <c r="G4564" s="11">
        <v>46195</v>
      </c>
      <c r="H4564" s="13">
        <f>DATE(YEAR(F4564),MONTH(F4564),1)</f>
        <v>46174</v>
      </c>
      <c r="I4564" s="2">
        <f>G4564-F4564</f>
        <v>3</v>
      </c>
      <c r="J4564" s="2">
        <f>F4564-E4564</f>
        <v>25</v>
      </c>
      <c r="K4564" s="2" t="s">
        <v>2666</v>
      </c>
      <c r="L4564" s="2">
        <v>1</v>
      </c>
      <c r="M4564" s="2">
        <v>1</v>
      </c>
      <c r="N4564" s="2">
        <v>0</v>
      </c>
      <c r="O4564" s="2" t="s">
        <v>2670</v>
      </c>
      <c r="P4564" s="2" t="s">
        <v>2656</v>
      </c>
      <c r="Q4564" s="2" t="s">
        <v>2649</v>
      </c>
      <c r="R4564" s="3">
        <v>10250</v>
      </c>
      <c r="S4564" s="3">
        <f>I4564*L4564*R4564</f>
        <v>30750</v>
      </c>
      <c r="T4564" s="2">
        <f>M4564+N4564</f>
        <v>1</v>
      </c>
    </row>
    <row r="4565" spans="1:20" x14ac:dyDescent="0.2">
      <c r="A4565" s="2" t="s">
        <v>7229</v>
      </c>
      <c r="B4565" s="2" t="s">
        <v>1061</v>
      </c>
      <c r="C4565" s="2" t="s">
        <v>61</v>
      </c>
      <c r="D4565" s="2" t="str">
        <f>INDEX(Hotels!$C$2:$C$49,MATCH(C4565,Hotels!$A$2:$A$49,0))</f>
        <v>Mumbai</v>
      </c>
      <c r="E4565" s="11">
        <v>46167</v>
      </c>
      <c r="F4565" s="11">
        <v>46241</v>
      </c>
      <c r="G4565" s="11">
        <v>46243</v>
      </c>
      <c r="H4565" s="13">
        <f>DATE(YEAR(F4565),MONTH(F4565),1)</f>
        <v>46235</v>
      </c>
      <c r="I4565" s="2">
        <f>G4565-F4565</f>
        <v>2</v>
      </c>
      <c r="J4565" s="2">
        <f>F4565-E4565</f>
        <v>74</v>
      </c>
      <c r="K4565" s="2" t="s">
        <v>2646</v>
      </c>
      <c r="L4565" s="2">
        <v>1</v>
      </c>
      <c r="M4565" s="2">
        <v>3</v>
      </c>
      <c r="N4565" s="2">
        <v>0</v>
      </c>
      <c r="O4565" s="2" t="s">
        <v>2658</v>
      </c>
      <c r="P4565" s="2" t="s">
        <v>2656</v>
      </c>
      <c r="Q4565" s="2" t="s">
        <v>2649</v>
      </c>
      <c r="R4565" s="3">
        <v>21350</v>
      </c>
      <c r="S4565" s="3">
        <f>I4565*L4565*R4565</f>
        <v>42700</v>
      </c>
      <c r="T4565" s="2">
        <f>M4565+N4565</f>
        <v>3</v>
      </c>
    </row>
    <row r="4566" spans="1:20" x14ac:dyDescent="0.2">
      <c r="A4566" s="2" t="s">
        <v>7230</v>
      </c>
      <c r="B4566" s="2" t="s">
        <v>1565</v>
      </c>
      <c r="C4566" s="2" t="s">
        <v>71</v>
      </c>
      <c r="D4566" s="2" t="str">
        <f>INDEX(Hotels!$C$2:$C$49,MATCH(C4566,Hotels!$A$2:$A$49,0))</f>
        <v>New Delhi</v>
      </c>
      <c r="E4566" s="11">
        <v>46167</v>
      </c>
      <c r="F4566" s="11">
        <v>46168</v>
      </c>
      <c r="G4566" s="11">
        <v>46170</v>
      </c>
      <c r="H4566" s="13">
        <f>DATE(YEAR(F4566),MONTH(F4566),1)</f>
        <v>46143</v>
      </c>
      <c r="I4566" s="2">
        <f>G4566-F4566</f>
        <v>2</v>
      </c>
      <c r="J4566" s="2">
        <f>F4566-E4566</f>
        <v>1</v>
      </c>
      <c r="K4566" s="2" t="s">
        <v>2655</v>
      </c>
      <c r="L4566" s="2">
        <v>1</v>
      </c>
      <c r="M4566" s="2">
        <v>2</v>
      </c>
      <c r="N4566" s="2">
        <v>0</v>
      </c>
      <c r="O4566" s="2" t="s">
        <v>2651</v>
      </c>
      <c r="P4566" s="2" t="s">
        <v>2656</v>
      </c>
      <c r="Q4566" s="2" t="s">
        <v>2649</v>
      </c>
      <c r="R4566" s="3">
        <v>8850</v>
      </c>
      <c r="S4566" s="3">
        <f>I4566*L4566*R4566</f>
        <v>17700</v>
      </c>
      <c r="T4566" s="2">
        <f>M4566+N4566</f>
        <v>2</v>
      </c>
    </row>
    <row r="4567" spans="1:20" x14ac:dyDescent="0.2">
      <c r="A4567" s="2" t="s">
        <v>7231</v>
      </c>
      <c r="B4567" s="2" t="s">
        <v>1801</v>
      </c>
      <c r="C4567" s="2" t="s">
        <v>9</v>
      </c>
      <c r="D4567" s="2" t="str">
        <f>INDEX(Hotels!$C$2:$C$49,MATCH(C4567,Hotels!$A$2:$A$49,0))</f>
        <v>Goa</v>
      </c>
      <c r="E4567" s="11">
        <v>46167</v>
      </c>
      <c r="F4567" s="11">
        <v>46173</v>
      </c>
      <c r="G4567" s="11">
        <v>46176</v>
      </c>
      <c r="H4567" s="13">
        <f>DATE(YEAR(F4567),MONTH(F4567),1)</f>
        <v>46143</v>
      </c>
      <c r="I4567" s="2">
        <f>G4567-F4567</f>
        <v>3</v>
      </c>
      <c r="J4567" s="2">
        <f>F4567-E4567</f>
        <v>6</v>
      </c>
      <c r="K4567" s="2" t="s">
        <v>2655</v>
      </c>
      <c r="L4567" s="2">
        <v>1</v>
      </c>
      <c r="M4567" s="2">
        <v>2</v>
      </c>
      <c r="N4567" s="2">
        <v>0</v>
      </c>
      <c r="O4567" s="2" t="s">
        <v>2689</v>
      </c>
      <c r="P4567" s="2" t="s">
        <v>2652</v>
      </c>
      <c r="Q4567" s="2" t="s">
        <v>2649</v>
      </c>
      <c r="R4567" s="3">
        <v>7450</v>
      </c>
      <c r="S4567" s="3">
        <f>I4567*L4567*R4567</f>
        <v>22350</v>
      </c>
      <c r="T4567" s="2">
        <f>M4567+N4567</f>
        <v>2</v>
      </c>
    </row>
    <row r="4568" spans="1:20" x14ac:dyDescent="0.2">
      <c r="A4568" s="2" t="s">
        <v>7232</v>
      </c>
      <c r="B4568" s="2" t="s">
        <v>1928</v>
      </c>
      <c r="C4568" s="2" t="s">
        <v>37</v>
      </c>
      <c r="D4568" s="2" t="str">
        <f>INDEX(Hotels!$C$2:$C$49,MATCH(C4568,Hotels!$A$2:$A$49,0))</f>
        <v>Udaipur</v>
      </c>
      <c r="E4568" s="11">
        <v>46167</v>
      </c>
      <c r="F4568" s="11">
        <v>46201</v>
      </c>
      <c r="G4568" s="11">
        <v>46205</v>
      </c>
      <c r="H4568" s="13">
        <f>DATE(YEAR(F4568),MONTH(F4568),1)</f>
        <v>46174</v>
      </c>
      <c r="I4568" s="2">
        <f>G4568-F4568</f>
        <v>4</v>
      </c>
      <c r="J4568" s="2">
        <f>F4568-E4568</f>
        <v>34</v>
      </c>
      <c r="K4568" s="2" t="s">
        <v>2668</v>
      </c>
      <c r="L4568" s="2">
        <v>1</v>
      </c>
      <c r="M4568" s="2">
        <v>1</v>
      </c>
      <c r="N4568" s="2">
        <v>0</v>
      </c>
      <c r="O4568" s="2" t="s">
        <v>2651</v>
      </c>
      <c r="P4568" s="2" t="s">
        <v>2672</v>
      </c>
      <c r="Q4568" s="2" t="s">
        <v>2649</v>
      </c>
      <c r="R4568" s="3">
        <v>9900</v>
      </c>
      <c r="S4568" s="3">
        <f>I4568*L4568*R4568</f>
        <v>39600</v>
      </c>
      <c r="T4568" s="2">
        <f>M4568+N4568</f>
        <v>1</v>
      </c>
    </row>
    <row r="4569" spans="1:20" x14ac:dyDescent="0.2">
      <c r="A4569" s="2" t="s">
        <v>7233</v>
      </c>
      <c r="B4569" s="2" t="s">
        <v>2033</v>
      </c>
      <c r="C4569" s="2" t="s">
        <v>110</v>
      </c>
      <c r="D4569" s="2" t="str">
        <f>INDEX(Hotels!$C$2:$C$49,MATCH(C4569,Hotels!$A$2:$A$49,0))</f>
        <v>Manali</v>
      </c>
      <c r="E4569" s="11">
        <v>46167</v>
      </c>
      <c r="F4569" s="11">
        <v>46245</v>
      </c>
      <c r="G4569" s="11">
        <v>46249</v>
      </c>
      <c r="H4569" s="13">
        <f>DATE(YEAR(F4569),MONTH(F4569),1)</f>
        <v>46235</v>
      </c>
      <c r="I4569" s="2">
        <f>G4569-F4569</f>
        <v>4</v>
      </c>
      <c r="J4569" s="2">
        <f>F4569-E4569</f>
        <v>78</v>
      </c>
      <c r="K4569" s="2" t="s">
        <v>2646</v>
      </c>
      <c r="L4569" s="2">
        <v>2</v>
      </c>
      <c r="M4569" s="2">
        <v>4</v>
      </c>
      <c r="N4569" s="2">
        <v>0</v>
      </c>
      <c r="O4569" s="2" t="s">
        <v>2658</v>
      </c>
      <c r="P4569" s="2" t="s">
        <v>2656</v>
      </c>
      <c r="Q4569" s="2" t="s">
        <v>2653</v>
      </c>
      <c r="R4569" s="3">
        <v>7150</v>
      </c>
      <c r="S4569" s="3">
        <f>I4569*L4569*R4569</f>
        <v>57200</v>
      </c>
      <c r="T4569" s="2">
        <f>M4569+N4569</f>
        <v>4</v>
      </c>
    </row>
    <row r="4570" spans="1:20" x14ac:dyDescent="0.2">
      <c r="A4570" s="2" t="s">
        <v>7234</v>
      </c>
      <c r="B4570" s="2" t="s">
        <v>945</v>
      </c>
      <c r="C4570" s="2" t="s">
        <v>87</v>
      </c>
      <c r="D4570" s="2" t="str">
        <f>INDEX(Hotels!$C$2:$C$49,MATCH(C4570,Hotels!$A$2:$A$49,0))</f>
        <v>Kochi</v>
      </c>
      <c r="E4570" s="11">
        <v>46168</v>
      </c>
      <c r="F4570" s="11">
        <v>46193</v>
      </c>
      <c r="G4570" s="11">
        <v>46197</v>
      </c>
      <c r="H4570" s="13">
        <f>DATE(YEAR(F4570),MONTH(F4570),1)</f>
        <v>46174</v>
      </c>
      <c r="I4570" s="2">
        <f>G4570-F4570</f>
        <v>4</v>
      </c>
      <c r="J4570" s="2">
        <f>F4570-E4570</f>
        <v>25</v>
      </c>
      <c r="K4570" s="2" t="s">
        <v>2655</v>
      </c>
      <c r="L4570" s="2">
        <v>1</v>
      </c>
      <c r="M4570" s="2">
        <v>2</v>
      </c>
      <c r="N4570" s="2">
        <v>0</v>
      </c>
      <c r="O4570" s="2" t="s">
        <v>2647</v>
      </c>
      <c r="P4570" s="2" t="s">
        <v>2656</v>
      </c>
      <c r="Q4570" s="2" t="s">
        <v>2649</v>
      </c>
      <c r="R4570" s="3">
        <v>5150</v>
      </c>
      <c r="S4570" s="3">
        <f>I4570*L4570*R4570</f>
        <v>20600</v>
      </c>
      <c r="T4570" s="2">
        <f>M4570+N4570</f>
        <v>2</v>
      </c>
    </row>
    <row r="4571" spans="1:20" x14ac:dyDescent="0.2">
      <c r="A4571" s="2" t="s">
        <v>7235</v>
      </c>
      <c r="B4571" s="2" t="s">
        <v>1410</v>
      </c>
      <c r="C4571" s="2" t="s">
        <v>118</v>
      </c>
      <c r="D4571" s="2" t="str">
        <f>INDEX(Hotels!$C$2:$C$49,MATCH(C4571,Hotels!$A$2:$A$49,0))</f>
        <v>Rishikesh</v>
      </c>
      <c r="E4571" s="11">
        <v>46168</v>
      </c>
      <c r="F4571" s="11">
        <v>46219</v>
      </c>
      <c r="G4571" s="11">
        <v>46225</v>
      </c>
      <c r="H4571" s="13">
        <f>DATE(YEAR(F4571),MONTH(F4571),1)</f>
        <v>46204</v>
      </c>
      <c r="I4571" s="2">
        <f>G4571-F4571</f>
        <v>6</v>
      </c>
      <c r="J4571" s="2">
        <f>F4571-E4571</f>
        <v>51</v>
      </c>
      <c r="K4571" s="2" t="s">
        <v>2655</v>
      </c>
      <c r="L4571" s="2">
        <v>1</v>
      </c>
      <c r="M4571" s="2">
        <v>2</v>
      </c>
      <c r="N4571" s="2">
        <v>3</v>
      </c>
      <c r="O4571" s="2" t="s">
        <v>2683</v>
      </c>
      <c r="P4571" s="2" t="s">
        <v>2652</v>
      </c>
      <c r="Q4571" s="2" t="s">
        <v>2653</v>
      </c>
      <c r="R4571" s="3">
        <v>7700</v>
      </c>
      <c r="S4571" s="3">
        <f>I4571*L4571*R4571</f>
        <v>46200</v>
      </c>
      <c r="T4571" s="2">
        <f>M4571+N4571</f>
        <v>5</v>
      </c>
    </row>
    <row r="4572" spans="1:20" x14ac:dyDescent="0.2">
      <c r="A4572" s="2" t="s">
        <v>7236</v>
      </c>
      <c r="B4572" s="2" t="s">
        <v>1705</v>
      </c>
      <c r="C4572" s="2" t="s">
        <v>108</v>
      </c>
      <c r="D4572" s="2" t="str">
        <f>INDEX(Hotels!$C$2:$C$49,MATCH(C4572,Hotels!$A$2:$A$49,0))</f>
        <v>Manali</v>
      </c>
      <c r="E4572" s="11">
        <v>46168</v>
      </c>
      <c r="F4572" s="11">
        <v>46171</v>
      </c>
      <c r="G4572" s="11">
        <v>46174</v>
      </c>
      <c r="H4572" s="13">
        <f>DATE(YEAR(F4572),MONTH(F4572),1)</f>
        <v>46143</v>
      </c>
      <c r="I4572" s="2">
        <f>G4572-F4572</f>
        <v>3</v>
      </c>
      <c r="J4572" s="2">
        <f>F4572-E4572</f>
        <v>3</v>
      </c>
      <c r="K4572" s="2" t="s">
        <v>2646</v>
      </c>
      <c r="L4572" s="2">
        <v>1</v>
      </c>
      <c r="M4572" s="2">
        <v>1</v>
      </c>
      <c r="N4572" s="2">
        <v>0</v>
      </c>
      <c r="O4572" s="2" t="s">
        <v>2661</v>
      </c>
      <c r="P4572" s="2" t="s">
        <v>2648</v>
      </c>
      <c r="Q4572" s="2" t="s">
        <v>2649</v>
      </c>
      <c r="R4572" s="3">
        <v>20300</v>
      </c>
      <c r="S4572" s="3">
        <f>I4572*L4572*R4572</f>
        <v>60900</v>
      </c>
      <c r="T4572" s="2">
        <f>M4572+N4572</f>
        <v>1</v>
      </c>
    </row>
    <row r="4573" spans="1:20" x14ac:dyDescent="0.2">
      <c r="A4573" s="2" t="s">
        <v>7237</v>
      </c>
      <c r="B4573" s="2" t="s">
        <v>2081</v>
      </c>
      <c r="C4573" s="2" t="s">
        <v>29</v>
      </c>
      <c r="D4573" s="2" t="str">
        <f>INDEX(Hotels!$C$2:$C$49,MATCH(C4573,Hotels!$A$2:$A$49,0))</f>
        <v>Jaipur</v>
      </c>
      <c r="E4573" s="11">
        <v>46168</v>
      </c>
      <c r="F4573" s="11">
        <v>46181</v>
      </c>
      <c r="G4573" s="11">
        <v>46184</v>
      </c>
      <c r="H4573" s="13">
        <f>DATE(YEAR(F4573),MONTH(F4573),1)</f>
        <v>46174</v>
      </c>
      <c r="I4573" s="2">
        <f>G4573-F4573</f>
        <v>3</v>
      </c>
      <c r="J4573" s="2">
        <f>F4573-E4573</f>
        <v>13</v>
      </c>
      <c r="K4573" s="2" t="s">
        <v>2666</v>
      </c>
      <c r="L4573" s="2">
        <v>1</v>
      </c>
      <c r="M4573" s="2">
        <v>2</v>
      </c>
      <c r="N4573" s="2">
        <v>0</v>
      </c>
      <c r="O4573" s="2" t="s">
        <v>2670</v>
      </c>
      <c r="P4573" s="2" t="s">
        <v>2656</v>
      </c>
      <c r="Q4573" s="2" t="s">
        <v>2649</v>
      </c>
      <c r="R4573" s="3">
        <v>12900</v>
      </c>
      <c r="S4573" s="3">
        <f>I4573*L4573*R4573</f>
        <v>38700</v>
      </c>
      <c r="T4573" s="2">
        <f>M4573+N4573</f>
        <v>2</v>
      </c>
    </row>
    <row r="4574" spans="1:20" x14ac:dyDescent="0.2">
      <c r="A4574" s="2" t="s">
        <v>7238</v>
      </c>
      <c r="B4574" s="2" t="s">
        <v>2223</v>
      </c>
      <c r="C4574" s="2" t="s">
        <v>37</v>
      </c>
      <c r="D4574" s="2" t="str">
        <f>INDEX(Hotels!$C$2:$C$49,MATCH(C4574,Hotels!$A$2:$A$49,0))</f>
        <v>Udaipur</v>
      </c>
      <c r="E4574" s="11">
        <v>46168</v>
      </c>
      <c r="F4574" s="11">
        <v>46172</v>
      </c>
      <c r="G4574" s="11">
        <v>46174</v>
      </c>
      <c r="H4574" s="13">
        <f>DATE(YEAR(F4574),MONTH(F4574),1)</f>
        <v>46143</v>
      </c>
      <c r="I4574" s="2">
        <f>G4574-F4574</f>
        <v>2</v>
      </c>
      <c r="J4574" s="2">
        <f>F4574-E4574</f>
        <v>4</v>
      </c>
      <c r="K4574" s="2" t="s">
        <v>2655</v>
      </c>
      <c r="L4574" s="2">
        <v>1</v>
      </c>
      <c r="M4574" s="2">
        <v>2</v>
      </c>
      <c r="N4574" s="2">
        <v>0</v>
      </c>
      <c r="O4574" s="2" t="s">
        <v>2689</v>
      </c>
      <c r="P4574" s="2" t="s">
        <v>2656</v>
      </c>
      <c r="Q4574" s="2" t="s">
        <v>2649</v>
      </c>
      <c r="R4574" s="3">
        <v>14950</v>
      </c>
      <c r="S4574" s="3">
        <f>I4574*L4574*R4574</f>
        <v>29900</v>
      </c>
      <c r="T4574" s="2">
        <f>M4574+N4574</f>
        <v>2</v>
      </c>
    </row>
    <row r="4575" spans="1:20" x14ac:dyDescent="0.2">
      <c r="A4575" s="2" t="s">
        <v>7239</v>
      </c>
      <c r="B4575" s="2" t="s">
        <v>232</v>
      </c>
      <c r="C4575" s="2" t="s">
        <v>34</v>
      </c>
      <c r="D4575" s="2" t="str">
        <f>INDEX(Hotels!$C$2:$C$49,MATCH(C4575,Hotels!$A$2:$A$49,0))</f>
        <v>Udaipur</v>
      </c>
      <c r="E4575" s="11">
        <v>46169</v>
      </c>
      <c r="F4575" s="11">
        <v>46200</v>
      </c>
      <c r="G4575" s="11">
        <v>46202</v>
      </c>
      <c r="H4575" s="13">
        <f>DATE(YEAR(F4575),MONTH(F4575),1)</f>
        <v>46174</v>
      </c>
      <c r="I4575" s="2">
        <f>G4575-F4575</f>
        <v>2</v>
      </c>
      <c r="J4575" s="2">
        <f>F4575-E4575</f>
        <v>31</v>
      </c>
      <c r="K4575" s="2" t="s">
        <v>2655</v>
      </c>
      <c r="L4575" s="2">
        <v>2</v>
      </c>
      <c r="M4575" s="2">
        <v>4</v>
      </c>
      <c r="N4575" s="2">
        <v>0</v>
      </c>
      <c r="O4575" s="2" t="s">
        <v>2670</v>
      </c>
      <c r="P4575" s="2" t="s">
        <v>2662</v>
      </c>
      <c r="Q4575" s="2" t="s">
        <v>2649</v>
      </c>
      <c r="R4575" s="3">
        <v>5950</v>
      </c>
      <c r="S4575" s="3">
        <f>I4575*L4575*R4575</f>
        <v>23800</v>
      </c>
      <c r="T4575" s="2">
        <f>M4575+N4575</f>
        <v>4</v>
      </c>
    </row>
    <row r="4576" spans="1:20" x14ac:dyDescent="0.2">
      <c r="A4576" s="2" t="s">
        <v>7240</v>
      </c>
      <c r="B4576" s="2" t="s">
        <v>510</v>
      </c>
      <c r="C4576" s="2" t="s">
        <v>129</v>
      </c>
      <c r="D4576" s="2" t="str">
        <f>INDEX(Hotels!$C$2:$C$49,MATCH(C4576,Hotels!$A$2:$A$49,0))</f>
        <v>Varanasi</v>
      </c>
      <c r="E4576" s="11">
        <v>46169</v>
      </c>
      <c r="F4576" s="11">
        <v>46188</v>
      </c>
      <c r="G4576" s="11">
        <v>46191</v>
      </c>
      <c r="H4576" s="13">
        <f>DATE(YEAR(F4576),MONTH(F4576),1)</f>
        <v>46174</v>
      </c>
      <c r="I4576" s="2">
        <f>G4576-F4576</f>
        <v>3</v>
      </c>
      <c r="J4576" s="2">
        <f>F4576-E4576</f>
        <v>19</v>
      </c>
      <c r="K4576" s="2" t="s">
        <v>2655</v>
      </c>
      <c r="L4576" s="2">
        <v>1</v>
      </c>
      <c r="M4576" s="2">
        <v>2</v>
      </c>
      <c r="N4576" s="2">
        <v>0</v>
      </c>
      <c r="O4576" s="2" t="s">
        <v>2689</v>
      </c>
      <c r="P4576" s="2" t="s">
        <v>2662</v>
      </c>
      <c r="Q4576" s="2" t="s">
        <v>2664</v>
      </c>
      <c r="R4576" s="3">
        <v>4100</v>
      </c>
      <c r="S4576" s="3">
        <f>I4576*L4576*R4576</f>
        <v>12300</v>
      </c>
      <c r="T4576" s="2">
        <f>M4576+N4576</f>
        <v>2</v>
      </c>
    </row>
    <row r="4577" spans="1:20" x14ac:dyDescent="0.2">
      <c r="A4577" s="2" t="s">
        <v>7241</v>
      </c>
      <c r="B4577" s="2" t="s">
        <v>844</v>
      </c>
      <c r="C4577" s="2" t="s">
        <v>83</v>
      </c>
      <c r="D4577" s="2" t="str">
        <f>INDEX(Hotels!$C$2:$C$49,MATCH(C4577,Hotels!$A$2:$A$49,0))</f>
        <v>Kochi</v>
      </c>
      <c r="E4577" s="11">
        <v>46169</v>
      </c>
      <c r="F4577" s="11">
        <v>46187</v>
      </c>
      <c r="G4577" s="11">
        <v>46189</v>
      </c>
      <c r="H4577" s="13">
        <f>DATE(YEAR(F4577),MONTH(F4577),1)</f>
        <v>46174</v>
      </c>
      <c r="I4577" s="2">
        <f>G4577-F4577</f>
        <v>2</v>
      </c>
      <c r="J4577" s="2">
        <f>F4577-E4577</f>
        <v>18</v>
      </c>
      <c r="K4577" s="2" t="s">
        <v>2668</v>
      </c>
      <c r="L4577" s="2">
        <v>1</v>
      </c>
      <c r="M4577" s="2">
        <v>1</v>
      </c>
      <c r="N4577" s="2">
        <v>0</v>
      </c>
      <c r="O4577" s="2" t="s">
        <v>2670</v>
      </c>
      <c r="P4577" s="2" t="s">
        <v>2652</v>
      </c>
      <c r="Q4577" s="2" t="s">
        <v>2653</v>
      </c>
      <c r="R4577" s="3">
        <v>7150</v>
      </c>
      <c r="S4577" s="3">
        <f>I4577*L4577*R4577</f>
        <v>14300</v>
      </c>
      <c r="T4577" s="2">
        <f>M4577+N4577</f>
        <v>1</v>
      </c>
    </row>
    <row r="4578" spans="1:20" x14ac:dyDescent="0.2">
      <c r="A4578" s="2" t="s">
        <v>7242</v>
      </c>
      <c r="B4578" s="2" t="s">
        <v>1367</v>
      </c>
      <c r="C4578" s="2" t="s">
        <v>127</v>
      </c>
      <c r="D4578" s="2" t="str">
        <f>INDEX(Hotels!$C$2:$C$49,MATCH(C4578,Hotels!$A$2:$A$49,0))</f>
        <v>Varanasi</v>
      </c>
      <c r="E4578" s="11">
        <v>46169</v>
      </c>
      <c r="F4578" s="11">
        <v>46197</v>
      </c>
      <c r="G4578" s="11">
        <v>46201</v>
      </c>
      <c r="H4578" s="13">
        <f>DATE(YEAR(F4578),MONTH(F4578),1)</f>
        <v>46174</v>
      </c>
      <c r="I4578" s="2">
        <f>G4578-F4578</f>
        <v>4</v>
      </c>
      <c r="J4578" s="2">
        <f>F4578-E4578</f>
        <v>28</v>
      </c>
      <c r="K4578" s="2" t="s">
        <v>2668</v>
      </c>
      <c r="L4578" s="2">
        <v>3</v>
      </c>
      <c r="M4578" s="2">
        <v>6</v>
      </c>
      <c r="N4578" s="2">
        <v>0</v>
      </c>
      <c r="O4578" s="2" t="s">
        <v>2658</v>
      </c>
      <c r="P4578" s="2" t="s">
        <v>2659</v>
      </c>
      <c r="Q4578" s="2" t="s">
        <v>2649</v>
      </c>
      <c r="R4578" s="3">
        <v>3500</v>
      </c>
      <c r="S4578" s="3">
        <f>I4578*L4578*R4578</f>
        <v>42000</v>
      </c>
      <c r="T4578" s="2">
        <f>M4578+N4578</f>
        <v>6</v>
      </c>
    </row>
    <row r="4579" spans="1:20" x14ac:dyDescent="0.2">
      <c r="A4579" s="2" t="s">
        <v>7243</v>
      </c>
      <c r="B4579" s="2" t="s">
        <v>1602</v>
      </c>
      <c r="C4579" s="2" t="s">
        <v>73</v>
      </c>
      <c r="D4579" s="2" t="str">
        <f>INDEX(Hotels!$C$2:$C$49,MATCH(C4579,Hotels!$A$2:$A$49,0))</f>
        <v>Bengaluru</v>
      </c>
      <c r="E4579" s="11">
        <v>46169</v>
      </c>
      <c r="F4579" s="11">
        <v>46177</v>
      </c>
      <c r="G4579" s="11">
        <v>46182</v>
      </c>
      <c r="H4579" s="13">
        <f>DATE(YEAR(F4579),MONTH(F4579),1)</f>
        <v>46174</v>
      </c>
      <c r="I4579" s="2">
        <f>G4579-F4579</f>
        <v>5</v>
      </c>
      <c r="J4579" s="2">
        <f>F4579-E4579</f>
        <v>8</v>
      </c>
      <c r="K4579" s="2" t="s">
        <v>2655</v>
      </c>
      <c r="L4579" s="2">
        <v>1</v>
      </c>
      <c r="M4579" s="2">
        <v>2</v>
      </c>
      <c r="N4579" s="2">
        <v>1</v>
      </c>
      <c r="O4579" s="2" t="s">
        <v>2689</v>
      </c>
      <c r="P4579" s="2" t="s">
        <v>2652</v>
      </c>
      <c r="Q4579" s="2" t="s">
        <v>2649</v>
      </c>
      <c r="R4579" s="3">
        <v>6700</v>
      </c>
      <c r="S4579" s="3">
        <f>I4579*L4579*R4579</f>
        <v>33500</v>
      </c>
      <c r="T4579" s="2">
        <f>M4579+N4579</f>
        <v>3</v>
      </c>
    </row>
    <row r="4580" spans="1:20" x14ac:dyDescent="0.2">
      <c r="A4580" s="2" t="s">
        <v>7244</v>
      </c>
      <c r="B4580" s="2" t="s">
        <v>1837</v>
      </c>
      <c r="C4580" s="2" t="s">
        <v>43</v>
      </c>
      <c r="D4580" s="2" t="str">
        <f>INDEX(Hotels!$C$2:$C$49,MATCH(C4580,Hotels!$A$2:$A$49,0))</f>
        <v>Agra</v>
      </c>
      <c r="E4580" s="11">
        <v>46169</v>
      </c>
      <c r="F4580" s="11">
        <v>46251</v>
      </c>
      <c r="G4580" s="11">
        <v>46255</v>
      </c>
      <c r="H4580" s="13">
        <f>DATE(YEAR(F4580),MONTH(F4580),1)</f>
        <v>46235</v>
      </c>
      <c r="I4580" s="2">
        <f>G4580-F4580</f>
        <v>4</v>
      </c>
      <c r="J4580" s="2">
        <f>F4580-E4580</f>
        <v>82</v>
      </c>
      <c r="K4580" s="2" t="s">
        <v>2655</v>
      </c>
      <c r="L4580" s="2">
        <v>1</v>
      </c>
      <c r="M4580" s="2">
        <v>2</v>
      </c>
      <c r="N4580" s="2">
        <v>0</v>
      </c>
      <c r="O4580" s="2" t="s">
        <v>2683</v>
      </c>
      <c r="P4580" s="2" t="s">
        <v>2656</v>
      </c>
      <c r="Q4580" s="2" t="s">
        <v>2649</v>
      </c>
      <c r="R4580" s="3">
        <v>4250</v>
      </c>
      <c r="S4580" s="3">
        <f>I4580*L4580*R4580</f>
        <v>17000</v>
      </c>
      <c r="T4580" s="2">
        <f>M4580+N4580</f>
        <v>2</v>
      </c>
    </row>
    <row r="4581" spans="1:20" x14ac:dyDescent="0.2">
      <c r="A4581" s="2" t="s">
        <v>7245</v>
      </c>
      <c r="B4581" s="2" t="s">
        <v>2452</v>
      </c>
      <c r="C4581" s="2" t="s">
        <v>73</v>
      </c>
      <c r="D4581" s="2" t="str">
        <f>INDEX(Hotels!$C$2:$C$49,MATCH(C4581,Hotels!$A$2:$A$49,0))</f>
        <v>Bengaluru</v>
      </c>
      <c r="E4581" s="11">
        <v>46169</v>
      </c>
      <c r="F4581" s="11">
        <v>46187</v>
      </c>
      <c r="G4581" s="11">
        <v>46189</v>
      </c>
      <c r="H4581" s="13">
        <f>DATE(YEAR(F4581),MONTH(F4581),1)</f>
        <v>46174</v>
      </c>
      <c r="I4581" s="2">
        <f>G4581-F4581</f>
        <v>2</v>
      </c>
      <c r="J4581" s="2">
        <f>F4581-E4581</f>
        <v>18</v>
      </c>
      <c r="K4581" s="2" t="s">
        <v>2646</v>
      </c>
      <c r="L4581" s="2">
        <v>1</v>
      </c>
      <c r="M4581" s="2">
        <v>1</v>
      </c>
      <c r="N4581" s="2">
        <v>0</v>
      </c>
      <c r="O4581" s="2" t="s">
        <v>2670</v>
      </c>
      <c r="P4581" s="2" t="s">
        <v>2648</v>
      </c>
      <c r="Q4581" s="2" t="s">
        <v>2653</v>
      </c>
      <c r="R4581" s="3">
        <v>9500</v>
      </c>
      <c r="S4581" s="3">
        <f>I4581*L4581*R4581</f>
        <v>19000</v>
      </c>
      <c r="T4581" s="2">
        <f>M4581+N4581</f>
        <v>1</v>
      </c>
    </row>
    <row r="4582" spans="1:20" x14ac:dyDescent="0.2">
      <c r="A4582" s="2" t="s">
        <v>7246</v>
      </c>
      <c r="B4582" s="2" t="s">
        <v>236</v>
      </c>
      <c r="C4582" s="2" t="s">
        <v>116</v>
      </c>
      <c r="D4582" s="2" t="str">
        <f>INDEX(Hotels!$C$2:$C$49,MATCH(C4582,Hotels!$A$2:$A$49,0))</f>
        <v>Rishikesh</v>
      </c>
      <c r="E4582" s="11">
        <v>46171</v>
      </c>
      <c r="F4582" s="11">
        <v>46177</v>
      </c>
      <c r="G4582" s="11">
        <v>46179</v>
      </c>
      <c r="H4582" s="13">
        <f>DATE(YEAR(F4582),MONTH(F4582),1)</f>
        <v>46174</v>
      </c>
      <c r="I4582" s="2">
        <f>G4582-F4582</f>
        <v>2</v>
      </c>
      <c r="J4582" s="2">
        <f>F4582-E4582</f>
        <v>6</v>
      </c>
      <c r="K4582" s="2" t="s">
        <v>2646</v>
      </c>
      <c r="L4582" s="2">
        <v>1</v>
      </c>
      <c r="M4582" s="2">
        <v>2</v>
      </c>
      <c r="N4582" s="2">
        <v>0</v>
      </c>
      <c r="O4582" s="2" t="s">
        <v>2732</v>
      </c>
      <c r="P4582" s="2" t="s">
        <v>2652</v>
      </c>
      <c r="Q4582" s="2" t="s">
        <v>2649</v>
      </c>
      <c r="R4582" s="3">
        <v>5350</v>
      </c>
      <c r="S4582" s="3">
        <f>I4582*L4582*R4582</f>
        <v>10700</v>
      </c>
      <c r="T4582" s="2">
        <f>M4582+N4582</f>
        <v>2</v>
      </c>
    </row>
    <row r="4583" spans="1:20" x14ac:dyDescent="0.2">
      <c r="A4583" s="2" t="s">
        <v>7247</v>
      </c>
      <c r="B4583" s="2" t="s">
        <v>523</v>
      </c>
      <c r="C4583" s="2" t="s">
        <v>89</v>
      </c>
      <c r="D4583" s="2" t="str">
        <f>INDEX(Hotels!$C$2:$C$49,MATCH(C4583,Hotels!$A$2:$A$49,0))</f>
        <v>Kochi</v>
      </c>
      <c r="E4583" s="11">
        <v>46171</v>
      </c>
      <c r="F4583" s="11">
        <v>46210</v>
      </c>
      <c r="G4583" s="11">
        <v>46213</v>
      </c>
      <c r="H4583" s="13">
        <f>DATE(YEAR(F4583),MONTH(F4583),1)</f>
        <v>46204</v>
      </c>
      <c r="I4583" s="2">
        <f>G4583-F4583</f>
        <v>3</v>
      </c>
      <c r="J4583" s="2">
        <f>F4583-E4583</f>
        <v>39</v>
      </c>
      <c r="K4583" s="2" t="s">
        <v>2655</v>
      </c>
      <c r="L4583" s="2">
        <v>1</v>
      </c>
      <c r="M4583" s="2">
        <v>2</v>
      </c>
      <c r="N4583" s="2">
        <v>0</v>
      </c>
      <c r="O4583" s="2" t="s">
        <v>2647</v>
      </c>
      <c r="P4583" s="2" t="s">
        <v>2662</v>
      </c>
      <c r="Q4583" s="2" t="s">
        <v>2649</v>
      </c>
      <c r="R4583" s="3">
        <v>5300</v>
      </c>
      <c r="S4583" s="3">
        <f>I4583*L4583*R4583</f>
        <v>15900</v>
      </c>
      <c r="T4583" s="2">
        <f>M4583+N4583</f>
        <v>2</v>
      </c>
    </row>
    <row r="4584" spans="1:20" x14ac:dyDescent="0.2">
      <c r="A4584" s="2" t="s">
        <v>7248</v>
      </c>
      <c r="B4584" s="2" t="s">
        <v>850</v>
      </c>
      <c r="C4584" s="2" t="s">
        <v>87</v>
      </c>
      <c r="D4584" s="2" t="str">
        <f>INDEX(Hotels!$C$2:$C$49,MATCH(C4584,Hotels!$A$2:$A$49,0))</f>
        <v>Kochi</v>
      </c>
      <c r="E4584" s="11">
        <v>46171</v>
      </c>
      <c r="F4584" s="11">
        <v>46176</v>
      </c>
      <c r="G4584" s="11">
        <v>46179</v>
      </c>
      <c r="H4584" s="13">
        <f>DATE(YEAR(F4584),MONTH(F4584),1)</f>
        <v>46174</v>
      </c>
      <c r="I4584" s="2">
        <f>G4584-F4584</f>
        <v>3</v>
      </c>
      <c r="J4584" s="2">
        <f>F4584-E4584</f>
        <v>5</v>
      </c>
      <c r="K4584" s="2" t="s">
        <v>2668</v>
      </c>
      <c r="L4584" s="2">
        <v>2</v>
      </c>
      <c r="M4584" s="2">
        <v>4</v>
      </c>
      <c r="N4584" s="2">
        <v>0</v>
      </c>
      <c r="O4584" s="2" t="s">
        <v>2658</v>
      </c>
      <c r="P4584" s="2" t="s">
        <v>2656</v>
      </c>
      <c r="Q4584" s="2" t="s">
        <v>2649</v>
      </c>
      <c r="R4584" s="3">
        <v>4150</v>
      </c>
      <c r="S4584" s="3">
        <f>I4584*L4584*R4584</f>
        <v>24900</v>
      </c>
      <c r="T4584" s="2">
        <f>M4584+N4584</f>
        <v>4</v>
      </c>
    </row>
    <row r="4585" spans="1:20" x14ac:dyDescent="0.2">
      <c r="A4585" s="2" t="s">
        <v>7249</v>
      </c>
      <c r="B4585" s="2" t="s">
        <v>950</v>
      </c>
      <c r="C4585" s="2" t="s">
        <v>97</v>
      </c>
      <c r="D4585" s="2" t="str">
        <f>INDEX(Hotels!$C$2:$C$49,MATCH(C4585,Hotels!$A$2:$A$49,0))</f>
        <v>Shimla</v>
      </c>
      <c r="E4585" s="11">
        <v>46171</v>
      </c>
      <c r="F4585" s="11">
        <v>46193</v>
      </c>
      <c r="G4585" s="11">
        <v>46196</v>
      </c>
      <c r="H4585" s="13">
        <f>DATE(YEAR(F4585),MONTH(F4585),1)</f>
        <v>46174</v>
      </c>
      <c r="I4585" s="2">
        <f>G4585-F4585</f>
        <v>3</v>
      </c>
      <c r="J4585" s="2">
        <f>F4585-E4585</f>
        <v>22</v>
      </c>
      <c r="K4585" s="2" t="s">
        <v>2655</v>
      </c>
      <c r="L4585" s="2">
        <v>1</v>
      </c>
      <c r="M4585" s="2">
        <v>1</v>
      </c>
      <c r="N4585" s="2">
        <v>0</v>
      </c>
      <c r="O4585" s="2" t="s">
        <v>2670</v>
      </c>
      <c r="P4585" s="2" t="s">
        <v>2652</v>
      </c>
      <c r="Q4585" s="2" t="s">
        <v>2649</v>
      </c>
      <c r="R4585" s="3">
        <v>14400</v>
      </c>
      <c r="S4585" s="3">
        <f>I4585*L4585*R4585</f>
        <v>43200</v>
      </c>
      <c r="T4585" s="2">
        <f>M4585+N4585</f>
        <v>1</v>
      </c>
    </row>
    <row r="4586" spans="1:20" x14ac:dyDescent="0.2">
      <c r="A4586" s="2" t="s">
        <v>7250</v>
      </c>
      <c r="B4586" s="2" t="s">
        <v>1540</v>
      </c>
      <c r="C4586" s="2" t="s">
        <v>57</v>
      </c>
      <c r="D4586" s="2" t="str">
        <f>INDEX(Hotels!$C$2:$C$49,MATCH(C4586,Hotels!$A$2:$A$49,0))</f>
        <v>Mumbai</v>
      </c>
      <c r="E4586" s="11">
        <v>46171</v>
      </c>
      <c r="F4586" s="11">
        <v>46219</v>
      </c>
      <c r="G4586" s="11">
        <v>46221</v>
      </c>
      <c r="H4586" s="13">
        <f>DATE(YEAR(F4586),MONTH(F4586),1)</f>
        <v>46204</v>
      </c>
      <c r="I4586" s="2">
        <f>G4586-F4586</f>
        <v>2</v>
      </c>
      <c r="J4586" s="2">
        <f>F4586-E4586</f>
        <v>48</v>
      </c>
      <c r="K4586" s="2" t="s">
        <v>2666</v>
      </c>
      <c r="L4586" s="2">
        <v>1</v>
      </c>
      <c r="M4586" s="2">
        <v>2</v>
      </c>
      <c r="N4586" s="2">
        <v>0</v>
      </c>
      <c r="O4586" s="2" t="s">
        <v>2647</v>
      </c>
      <c r="P4586" s="2" t="s">
        <v>2652</v>
      </c>
      <c r="Q4586" s="2" t="s">
        <v>2649</v>
      </c>
      <c r="R4586" s="3">
        <v>17850</v>
      </c>
      <c r="S4586" s="3">
        <f>I4586*L4586*R4586</f>
        <v>35700</v>
      </c>
      <c r="T4586" s="2">
        <f>M4586+N4586</f>
        <v>2</v>
      </c>
    </row>
    <row r="4587" spans="1:20" x14ac:dyDescent="0.2">
      <c r="A4587" s="2" t="s">
        <v>7251</v>
      </c>
      <c r="B4587" s="2" t="s">
        <v>1633</v>
      </c>
      <c r="C4587" s="2" t="s">
        <v>47</v>
      </c>
      <c r="D4587" s="2" t="str">
        <f>INDEX(Hotels!$C$2:$C$49,MATCH(C4587,Hotels!$A$2:$A$49,0))</f>
        <v>Agra</v>
      </c>
      <c r="E4587" s="11">
        <v>46171</v>
      </c>
      <c r="F4587" s="11">
        <v>46174</v>
      </c>
      <c r="G4587" s="11">
        <v>46178</v>
      </c>
      <c r="H4587" s="13">
        <f>DATE(YEAR(F4587),MONTH(F4587),1)</f>
        <v>46174</v>
      </c>
      <c r="I4587" s="2">
        <f>G4587-F4587</f>
        <v>4</v>
      </c>
      <c r="J4587" s="2">
        <f>F4587-E4587</f>
        <v>3</v>
      </c>
      <c r="K4587" s="2" t="s">
        <v>2655</v>
      </c>
      <c r="L4587" s="2">
        <v>1</v>
      </c>
      <c r="M4587" s="2">
        <v>2</v>
      </c>
      <c r="N4587" s="2">
        <v>0</v>
      </c>
      <c r="O4587" s="2" t="s">
        <v>2670</v>
      </c>
      <c r="P4587" s="2" t="s">
        <v>2656</v>
      </c>
      <c r="Q4587" s="2" t="s">
        <v>2649</v>
      </c>
      <c r="R4587" s="3">
        <v>4350</v>
      </c>
      <c r="S4587" s="3">
        <f>I4587*L4587*R4587</f>
        <v>17400</v>
      </c>
      <c r="T4587" s="2">
        <f>M4587+N4587</f>
        <v>2</v>
      </c>
    </row>
    <row r="4588" spans="1:20" x14ac:dyDescent="0.2">
      <c r="A4588" s="2" t="s">
        <v>7252</v>
      </c>
      <c r="B4588" s="2" t="s">
        <v>2244</v>
      </c>
      <c r="C4588" s="2" t="s">
        <v>118</v>
      </c>
      <c r="D4588" s="2" t="str">
        <f>INDEX(Hotels!$C$2:$C$49,MATCH(C4588,Hotels!$A$2:$A$49,0))</f>
        <v>Rishikesh</v>
      </c>
      <c r="E4588" s="11">
        <v>46171</v>
      </c>
      <c r="F4588" s="11">
        <v>46179</v>
      </c>
      <c r="G4588" s="11">
        <v>46182</v>
      </c>
      <c r="H4588" s="13">
        <f>DATE(YEAR(F4588),MONTH(F4588),1)</f>
        <v>46174</v>
      </c>
      <c r="I4588" s="2">
        <f>G4588-F4588</f>
        <v>3</v>
      </c>
      <c r="J4588" s="2">
        <f>F4588-E4588</f>
        <v>8</v>
      </c>
      <c r="K4588" s="2" t="s">
        <v>2668</v>
      </c>
      <c r="L4588" s="2">
        <v>1</v>
      </c>
      <c r="M4588" s="2">
        <v>2</v>
      </c>
      <c r="N4588" s="2">
        <v>2</v>
      </c>
      <c r="O4588" s="2" t="s">
        <v>2658</v>
      </c>
      <c r="P4588" s="2" t="s">
        <v>2656</v>
      </c>
      <c r="Q4588" s="2" t="s">
        <v>2649</v>
      </c>
      <c r="R4588" s="3">
        <v>5950</v>
      </c>
      <c r="S4588" s="3">
        <f>I4588*L4588*R4588</f>
        <v>17850</v>
      </c>
      <c r="T4588" s="2">
        <f>M4588+N4588</f>
        <v>4</v>
      </c>
    </row>
    <row r="4589" spans="1:20" x14ac:dyDescent="0.2">
      <c r="A4589" s="2" t="s">
        <v>7253</v>
      </c>
      <c r="B4589" s="2" t="s">
        <v>165</v>
      </c>
      <c r="C4589" s="2" t="s">
        <v>47</v>
      </c>
      <c r="D4589" s="2" t="str">
        <f>INDEX(Hotels!$C$2:$C$49,MATCH(C4589,Hotels!$A$2:$A$49,0))</f>
        <v>Agra</v>
      </c>
      <c r="E4589" s="11">
        <v>46172</v>
      </c>
      <c r="F4589" s="11">
        <v>46191</v>
      </c>
      <c r="G4589" s="11">
        <v>46195</v>
      </c>
      <c r="H4589" s="13">
        <f>DATE(YEAR(F4589),MONTH(F4589),1)</f>
        <v>46174</v>
      </c>
      <c r="I4589" s="2">
        <f>G4589-F4589</f>
        <v>4</v>
      </c>
      <c r="J4589" s="2">
        <f>F4589-E4589</f>
        <v>19</v>
      </c>
      <c r="K4589" s="2" t="s">
        <v>2655</v>
      </c>
      <c r="L4589" s="2">
        <v>1</v>
      </c>
      <c r="M4589" s="2">
        <v>1</v>
      </c>
      <c r="N4589" s="2">
        <v>0</v>
      </c>
      <c r="O4589" s="2" t="s">
        <v>2689</v>
      </c>
      <c r="P4589" s="2" t="s">
        <v>2662</v>
      </c>
      <c r="Q4589" s="2" t="s">
        <v>2649</v>
      </c>
      <c r="R4589" s="3">
        <v>4400</v>
      </c>
      <c r="S4589" s="3">
        <f>I4589*L4589*R4589</f>
        <v>17600</v>
      </c>
      <c r="T4589" s="2">
        <f>M4589+N4589</f>
        <v>1</v>
      </c>
    </row>
    <row r="4590" spans="1:20" x14ac:dyDescent="0.2">
      <c r="A4590" s="2" t="s">
        <v>7254</v>
      </c>
      <c r="B4590" s="2" t="s">
        <v>394</v>
      </c>
      <c r="C4590" s="2" t="s">
        <v>89</v>
      </c>
      <c r="D4590" s="2" t="str">
        <f>INDEX(Hotels!$C$2:$C$49,MATCH(C4590,Hotels!$A$2:$A$49,0))</f>
        <v>Kochi</v>
      </c>
      <c r="E4590" s="11">
        <v>46172</v>
      </c>
      <c r="F4590" s="11">
        <v>46180</v>
      </c>
      <c r="G4590" s="11">
        <v>46182</v>
      </c>
      <c r="H4590" s="13">
        <f>DATE(YEAR(F4590),MONTH(F4590),1)</f>
        <v>46174</v>
      </c>
      <c r="I4590" s="2">
        <f>G4590-F4590</f>
        <v>2</v>
      </c>
      <c r="J4590" s="2">
        <f>F4590-E4590</f>
        <v>8</v>
      </c>
      <c r="K4590" s="2" t="s">
        <v>2646</v>
      </c>
      <c r="L4590" s="2">
        <v>1</v>
      </c>
      <c r="M4590" s="2">
        <v>2</v>
      </c>
      <c r="N4590" s="2">
        <v>0</v>
      </c>
      <c r="O4590" s="2" t="s">
        <v>2683</v>
      </c>
      <c r="P4590" s="2" t="s">
        <v>2648</v>
      </c>
      <c r="Q4590" s="2" t="s">
        <v>2664</v>
      </c>
      <c r="R4590" s="3">
        <v>8450</v>
      </c>
      <c r="S4590" s="3">
        <f>I4590*L4590*R4590</f>
        <v>16900</v>
      </c>
      <c r="T4590" s="2">
        <f>M4590+N4590</f>
        <v>2</v>
      </c>
    </row>
    <row r="4591" spans="1:20" x14ac:dyDescent="0.2">
      <c r="A4591" s="2" t="s">
        <v>7255</v>
      </c>
      <c r="B4591" s="2" t="s">
        <v>437</v>
      </c>
      <c r="C4591" s="2" t="s">
        <v>129</v>
      </c>
      <c r="D4591" s="2" t="str">
        <f>INDEX(Hotels!$C$2:$C$49,MATCH(C4591,Hotels!$A$2:$A$49,0))</f>
        <v>Varanasi</v>
      </c>
      <c r="E4591" s="11">
        <v>46172</v>
      </c>
      <c r="F4591" s="11">
        <v>46224</v>
      </c>
      <c r="G4591" s="11">
        <v>46227</v>
      </c>
      <c r="H4591" s="13">
        <f>DATE(YEAR(F4591),MONTH(F4591),1)</f>
        <v>46204</v>
      </c>
      <c r="I4591" s="2">
        <f>G4591-F4591</f>
        <v>3</v>
      </c>
      <c r="J4591" s="2">
        <f>F4591-E4591</f>
        <v>52</v>
      </c>
      <c r="K4591" s="2" t="s">
        <v>2655</v>
      </c>
      <c r="L4591" s="2">
        <v>3</v>
      </c>
      <c r="M4591" s="2">
        <v>6</v>
      </c>
      <c r="N4591" s="2">
        <v>0</v>
      </c>
      <c r="O4591" s="2" t="s">
        <v>2658</v>
      </c>
      <c r="P4591" s="2" t="s">
        <v>2672</v>
      </c>
      <c r="Q4591" s="2" t="s">
        <v>2649</v>
      </c>
      <c r="R4591" s="3">
        <v>4200</v>
      </c>
      <c r="S4591" s="3">
        <f>I4591*L4591*R4591</f>
        <v>37800</v>
      </c>
      <c r="T4591" s="2">
        <f>M4591+N4591</f>
        <v>6</v>
      </c>
    </row>
    <row r="4592" spans="1:20" x14ac:dyDescent="0.2">
      <c r="A4592" s="2" t="s">
        <v>7256</v>
      </c>
      <c r="B4592" s="2" t="s">
        <v>1801</v>
      </c>
      <c r="C4592" s="2" t="s">
        <v>47</v>
      </c>
      <c r="D4592" s="2" t="str">
        <f>INDEX(Hotels!$C$2:$C$49,MATCH(C4592,Hotels!$A$2:$A$49,0))</f>
        <v>Agra</v>
      </c>
      <c r="E4592" s="11">
        <v>46172</v>
      </c>
      <c r="F4592" s="11">
        <v>46176</v>
      </c>
      <c r="G4592" s="11">
        <v>46179</v>
      </c>
      <c r="H4592" s="13">
        <f>DATE(YEAR(F4592),MONTH(F4592),1)</f>
        <v>46174</v>
      </c>
      <c r="I4592" s="2">
        <f>G4592-F4592</f>
        <v>3</v>
      </c>
      <c r="J4592" s="2">
        <f>F4592-E4592</f>
        <v>4</v>
      </c>
      <c r="K4592" s="2" t="s">
        <v>2655</v>
      </c>
      <c r="L4592" s="2">
        <v>1</v>
      </c>
      <c r="M4592" s="2">
        <v>1</v>
      </c>
      <c r="N4592" s="2">
        <v>0</v>
      </c>
      <c r="O4592" s="2" t="s">
        <v>2683</v>
      </c>
      <c r="P4592" s="2" t="s">
        <v>2662</v>
      </c>
      <c r="Q4592" s="2" t="s">
        <v>2649</v>
      </c>
      <c r="R4592" s="3">
        <v>4300</v>
      </c>
      <c r="S4592" s="3">
        <f>I4592*L4592*R4592</f>
        <v>12900</v>
      </c>
      <c r="T4592" s="2">
        <f>M4592+N4592</f>
        <v>1</v>
      </c>
    </row>
    <row r="4593" spans="1:20" x14ac:dyDescent="0.2">
      <c r="A4593" s="2" t="s">
        <v>7257</v>
      </c>
      <c r="B4593" s="2" t="s">
        <v>2583</v>
      </c>
      <c r="C4593" s="2" t="s">
        <v>99</v>
      </c>
      <c r="D4593" s="2" t="str">
        <f>INDEX(Hotels!$C$2:$C$49,MATCH(C4593,Hotels!$A$2:$A$49,0))</f>
        <v>Shimla</v>
      </c>
      <c r="E4593" s="11">
        <v>46172</v>
      </c>
      <c r="F4593" s="11">
        <v>46176</v>
      </c>
      <c r="G4593" s="11">
        <v>46180</v>
      </c>
      <c r="H4593" s="13">
        <f>DATE(YEAR(F4593),MONTH(F4593),1)</f>
        <v>46174</v>
      </c>
      <c r="I4593" s="2">
        <f>G4593-F4593</f>
        <v>4</v>
      </c>
      <c r="J4593" s="2">
        <f>F4593-E4593</f>
        <v>4</v>
      </c>
      <c r="K4593" s="2" t="s">
        <v>2655</v>
      </c>
      <c r="L4593" s="2">
        <v>1</v>
      </c>
      <c r="M4593" s="2">
        <v>2</v>
      </c>
      <c r="N4593" s="2">
        <v>0</v>
      </c>
      <c r="O4593" s="2" t="s">
        <v>2670</v>
      </c>
      <c r="P4593" s="2" t="s">
        <v>2656</v>
      </c>
      <c r="Q4593" s="2" t="s">
        <v>2649</v>
      </c>
      <c r="R4593" s="3">
        <v>4000</v>
      </c>
      <c r="S4593" s="3">
        <f>I4593*L4593*R4593</f>
        <v>16000</v>
      </c>
      <c r="T4593" s="2">
        <f>M4593+N4593</f>
        <v>2</v>
      </c>
    </row>
    <row r="4594" spans="1:20" x14ac:dyDescent="0.2">
      <c r="A4594" s="2" t="s">
        <v>7258</v>
      </c>
      <c r="B4594" s="2" t="s">
        <v>2020</v>
      </c>
      <c r="C4594" s="2" t="s">
        <v>99</v>
      </c>
      <c r="D4594" s="2" t="str">
        <f>INDEX(Hotels!$C$2:$C$49,MATCH(C4594,Hotels!$A$2:$A$49,0))</f>
        <v>Shimla</v>
      </c>
      <c r="E4594" s="11">
        <v>46173</v>
      </c>
      <c r="F4594" s="11">
        <v>46174</v>
      </c>
      <c r="G4594" s="11">
        <v>46177</v>
      </c>
      <c r="H4594" s="13">
        <f>DATE(YEAR(F4594),MONTH(F4594),1)</f>
        <v>46174</v>
      </c>
      <c r="I4594" s="2">
        <f>G4594-F4594</f>
        <v>3</v>
      </c>
      <c r="J4594" s="2">
        <f>F4594-E4594</f>
        <v>1</v>
      </c>
      <c r="K4594" s="2" t="s">
        <v>2668</v>
      </c>
      <c r="L4594" s="2">
        <v>1</v>
      </c>
      <c r="M4594" s="2">
        <v>1</v>
      </c>
      <c r="N4594" s="2">
        <v>0</v>
      </c>
      <c r="O4594" s="2" t="s">
        <v>2732</v>
      </c>
      <c r="P4594" s="2" t="s">
        <v>2656</v>
      </c>
      <c r="Q4594" s="2" t="s">
        <v>2649</v>
      </c>
      <c r="R4594" s="3">
        <v>2950</v>
      </c>
      <c r="S4594" s="3">
        <f>I4594*L4594*R4594</f>
        <v>8850</v>
      </c>
      <c r="T4594" s="2">
        <f>M4594+N4594</f>
        <v>1</v>
      </c>
    </row>
    <row r="4595" spans="1:20" x14ac:dyDescent="0.2">
      <c r="A4595" s="2" t="s">
        <v>7259</v>
      </c>
      <c r="B4595" s="2" t="s">
        <v>2118</v>
      </c>
      <c r="C4595" s="2" t="s">
        <v>51</v>
      </c>
      <c r="D4595" s="2" t="str">
        <f>INDEX(Hotels!$C$2:$C$49,MATCH(C4595,Hotels!$A$2:$A$49,0))</f>
        <v>Agra</v>
      </c>
      <c r="E4595" s="11">
        <v>46173</v>
      </c>
      <c r="F4595" s="11">
        <v>46220</v>
      </c>
      <c r="G4595" s="11">
        <v>46226</v>
      </c>
      <c r="H4595" s="13">
        <f>DATE(YEAR(F4595),MONTH(F4595),1)</f>
        <v>46204</v>
      </c>
      <c r="I4595" s="2">
        <f>G4595-F4595</f>
        <v>6</v>
      </c>
      <c r="J4595" s="2">
        <f>F4595-E4595</f>
        <v>47</v>
      </c>
      <c r="K4595" s="2" t="s">
        <v>2646</v>
      </c>
      <c r="L4595" s="2">
        <v>1</v>
      </c>
      <c r="M4595" s="2">
        <v>2</v>
      </c>
      <c r="N4595" s="2">
        <v>1</v>
      </c>
      <c r="O4595" s="2" t="s">
        <v>2689</v>
      </c>
      <c r="P4595" s="2" t="s">
        <v>2652</v>
      </c>
      <c r="Q4595" s="2" t="s">
        <v>2653</v>
      </c>
      <c r="R4595" s="3">
        <v>12150</v>
      </c>
      <c r="S4595" s="3">
        <f>I4595*L4595*R4595</f>
        <v>72900</v>
      </c>
      <c r="T4595" s="2">
        <f>M4595+N4595</f>
        <v>3</v>
      </c>
    </row>
    <row r="4596" spans="1:20" x14ac:dyDescent="0.2">
      <c r="A4596" s="2" t="s">
        <v>7260</v>
      </c>
      <c r="B4596" s="2" t="s">
        <v>2367</v>
      </c>
      <c r="C4596" s="2" t="s">
        <v>69</v>
      </c>
      <c r="D4596" s="2" t="str">
        <f>INDEX(Hotels!$C$2:$C$49,MATCH(C4596,Hotels!$A$2:$A$49,0))</f>
        <v>New Delhi</v>
      </c>
      <c r="E4596" s="11">
        <v>46173</v>
      </c>
      <c r="F4596" s="11">
        <v>46207</v>
      </c>
      <c r="G4596" s="11">
        <v>46209</v>
      </c>
      <c r="H4596" s="13">
        <f>DATE(YEAR(F4596),MONTH(F4596),1)</f>
        <v>46204</v>
      </c>
      <c r="I4596" s="2">
        <f>G4596-F4596</f>
        <v>2</v>
      </c>
      <c r="J4596" s="2">
        <f>F4596-E4596</f>
        <v>34</v>
      </c>
      <c r="K4596" s="2" t="s">
        <v>2646</v>
      </c>
      <c r="L4596" s="2">
        <v>1</v>
      </c>
      <c r="M4596" s="2">
        <v>2</v>
      </c>
      <c r="N4596" s="2">
        <v>0</v>
      </c>
      <c r="O4596" s="2" t="s">
        <v>2647</v>
      </c>
      <c r="P4596" s="2" t="s">
        <v>2656</v>
      </c>
      <c r="Q4596" s="2" t="s">
        <v>2649</v>
      </c>
      <c r="R4596" s="3">
        <v>21100</v>
      </c>
      <c r="S4596" s="3">
        <f>I4596*L4596*R4596</f>
        <v>42200</v>
      </c>
      <c r="T4596" s="2">
        <f>M4596+N4596</f>
        <v>2</v>
      </c>
    </row>
    <row r="4597" spans="1:20" x14ac:dyDescent="0.2">
      <c r="A4597" s="2" t="s">
        <v>7261</v>
      </c>
      <c r="B4597" s="2" t="s">
        <v>815</v>
      </c>
      <c r="C4597" s="2" t="s">
        <v>63</v>
      </c>
      <c r="D4597" s="2" t="str">
        <f>INDEX(Hotels!$C$2:$C$49,MATCH(C4597,Hotels!$A$2:$A$49,0))</f>
        <v>New Delhi</v>
      </c>
      <c r="E4597" s="11">
        <v>46174</v>
      </c>
      <c r="F4597" s="11">
        <v>46184</v>
      </c>
      <c r="G4597" s="11">
        <v>46187</v>
      </c>
      <c r="H4597" s="13">
        <f>DATE(YEAR(F4597),MONTH(F4597),1)</f>
        <v>46174</v>
      </c>
      <c r="I4597" s="2">
        <f>G4597-F4597</f>
        <v>3</v>
      </c>
      <c r="J4597" s="2">
        <f>F4597-E4597</f>
        <v>10</v>
      </c>
      <c r="K4597" s="2" t="s">
        <v>2646</v>
      </c>
      <c r="L4597" s="2">
        <v>1</v>
      </c>
      <c r="M4597" s="2">
        <v>1</v>
      </c>
      <c r="N4597" s="2">
        <v>0</v>
      </c>
      <c r="O4597" s="2" t="s">
        <v>2689</v>
      </c>
      <c r="P4597" s="2" t="s">
        <v>2648</v>
      </c>
      <c r="Q4597" s="2" t="s">
        <v>2653</v>
      </c>
      <c r="R4597" s="3">
        <v>11600</v>
      </c>
      <c r="S4597" s="3">
        <f>I4597*L4597*R4597</f>
        <v>34800</v>
      </c>
      <c r="T4597" s="2">
        <f>M4597+N4597</f>
        <v>1</v>
      </c>
    </row>
    <row r="4598" spans="1:20" x14ac:dyDescent="0.2">
      <c r="A4598" s="2" t="s">
        <v>7262</v>
      </c>
      <c r="B4598" s="2" t="s">
        <v>1035</v>
      </c>
      <c r="C4598" s="2" t="s">
        <v>112</v>
      </c>
      <c r="D4598" s="2" t="str">
        <f>INDEX(Hotels!$C$2:$C$49,MATCH(C4598,Hotels!$A$2:$A$49,0))</f>
        <v>Rishikesh</v>
      </c>
      <c r="E4598" s="11">
        <v>46174</v>
      </c>
      <c r="F4598" s="11">
        <v>46186</v>
      </c>
      <c r="G4598" s="11">
        <v>46191</v>
      </c>
      <c r="H4598" s="13">
        <f>DATE(YEAR(F4598),MONTH(F4598),1)</f>
        <v>46174</v>
      </c>
      <c r="I4598" s="2">
        <f>G4598-F4598</f>
        <v>5</v>
      </c>
      <c r="J4598" s="2">
        <f>F4598-E4598</f>
        <v>12</v>
      </c>
      <c r="K4598" s="2" t="s">
        <v>2668</v>
      </c>
      <c r="L4598" s="2">
        <v>1</v>
      </c>
      <c r="M4598" s="2">
        <v>3</v>
      </c>
      <c r="N4598" s="2">
        <v>0</v>
      </c>
      <c r="O4598" s="2" t="s">
        <v>2670</v>
      </c>
      <c r="P4598" s="2" t="s">
        <v>2648</v>
      </c>
      <c r="Q4598" s="2" t="s">
        <v>2649</v>
      </c>
      <c r="R4598" s="3">
        <v>3300</v>
      </c>
      <c r="S4598" s="3">
        <f>I4598*L4598*R4598</f>
        <v>16500</v>
      </c>
      <c r="T4598" s="2">
        <f>M4598+N4598</f>
        <v>3</v>
      </c>
    </row>
    <row r="4599" spans="1:20" x14ac:dyDescent="0.2">
      <c r="A4599" s="2" t="s">
        <v>7263</v>
      </c>
      <c r="B4599" s="2" t="s">
        <v>1602</v>
      </c>
      <c r="C4599" s="2" t="s">
        <v>110</v>
      </c>
      <c r="D4599" s="2" t="str">
        <f>INDEX(Hotels!$C$2:$C$49,MATCH(C4599,Hotels!$A$2:$A$49,0))</f>
        <v>Manali</v>
      </c>
      <c r="E4599" s="11">
        <v>46174</v>
      </c>
      <c r="F4599" s="11">
        <v>46265</v>
      </c>
      <c r="G4599" s="11">
        <v>46270</v>
      </c>
      <c r="H4599" s="13">
        <f>DATE(YEAR(F4599),MONTH(F4599),1)</f>
        <v>46235</v>
      </c>
      <c r="I4599" s="2">
        <f>G4599-F4599</f>
        <v>5</v>
      </c>
      <c r="J4599" s="2">
        <f>F4599-E4599</f>
        <v>91</v>
      </c>
      <c r="K4599" s="2" t="s">
        <v>2655</v>
      </c>
      <c r="L4599" s="2">
        <v>1</v>
      </c>
      <c r="M4599" s="2">
        <v>2</v>
      </c>
      <c r="N4599" s="2">
        <v>1</v>
      </c>
      <c r="O4599" s="2" t="s">
        <v>2670</v>
      </c>
      <c r="P4599" s="2" t="s">
        <v>2656</v>
      </c>
      <c r="Q4599" s="2" t="s">
        <v>2649</v>
      </c>
      <c r="R4599" s="3">
        <v>4450</v>
      </c>
      <c r="S4599" s="3">
        <f>I4599*L4599*R4599</f>
        <v>22250</v>
      </c>
      <c r="T4599" s="2">
        <f>M4599+N4599</f>
        <v>3</v>
      </c>
    </row>
    <row r="4600" spans="1:20" x14ac:dyDescent="0.2">
      <c r="A4600" s="2" t="s">
        <v>7264</v>
      </c>
      <c r="B4600" s="2" t="s">
        <v>2122</v>
      </c>
      <c r="C4600" s="2" t="s">
        <v>93</v>
      </c>
      <c r="D4600" s="2" t="str">
        <f>INDEX(Hotels!$C$2:$C$49,MATCH(C4600,Hotels!$A$2:$A$49,0))</f>
        <v>Shimla</v>
      </c>
      <c r="E4600" s="11">
        <v>46174</v>
      </c>
      <c r="F4600" s="11">
        <v>46177</v>
      </c>
      <c r="G4600" s="11">
        <v>46178</v>
      </c>
      <c r="H4600" s="13">
        <f>DATE(YEAR(F4600),MONTH(F4600),1)</f>
        <v>46174</v>
      </c>
      <c r="I4600" s="2">
        <f>G4600-F4600</f>
        <v>1</v>
      </c>
      <c r="J4600" s="2">
        <f>F4600-E4600</f>
        <v>3</v>
      </c>
      <c r="K4600" s="2" t="s">
        <v>2668</v>
      </c>
      <c r="L4600" s="2">
        <v>1</v>
      </c>
      <c r="M4600" s="2">
        <v>1</v>
      </c>
      <c r="N4600" s="2">
        <v>0</v>
      </c>
      <c r="O4600" s="2" t="s">
        <v>2732</v>
      </c>
      <c r="P4600" s="2" t="s">
        <v>2659</v>
      </c>
      <c r="Q4600" s="2" t="s">
        <v>2649</v>
      </c>
      <c r="R4600" s="3">
        <v>5750</v>
      </c>
      <c r="S4600" s="3">
        <f>I4600*L4600*R4600</f>
        <v>5750</v>
      </c>
      <c r="T4600" s="2">
        <f>M4600+N4600</f>
        <v>1</v>
      </c>
    </row>
    <row r="4601" spans="1:20" x14ac:dyDescent="0.2">
      <c r="A4601" s="2" t="s">
        <v>7265</v>
      </c>
      <c r="B4601" s="2" t="s">
        <v>2277</v>
      </c>
      <c r="C4601" s="2" t="s">
        <v>49</v>
      </c>
      <c r="D4601" s="2" t="str">
        <f>INDEX(Hotels!$C$2:$C$49,MATCH(C4601,Hotels!$A$2:$A$49,0))</f>
        <v>Agra</v>
      </c>
      <c r="E4601" s="11">
        <v>46174</v>
      </c>
      <c r="F4601" s="11">
        <v>46281</v>
      </c>
      <c r="G4601" s="11">
        <v>46285</v>
      </c>
      <c r="H4601" s="13">
        <f>DATE(YEAR(F4601),MONTH(F4601),1)</f>
        <v>46266</v>
      </c>
      <c r="I4601" s="2">
        <f>G4601-F4601</f>
        <v>4</v>
      </c>
      <c r="J4601" s="2">
        <f>F4601-E4601</f>
        <v>107</v>
      </c>
      <c r="K4601" s="2" t="s">
        <v>2655</v>
      </c>
      <c r="L4601" s="2">
        <v>2</v>
      </c>
      <c r="M4601" s="2">
        <v>4</v>
      </c>
      <c r="N4601" s="2">
        <v>0</v>
      </c>
      <c r="O4601" s="2" t="s">
        <v>2689</v>
      </c>
      <c r="P4601" s="2" t="s">
        <v>2659</v>
      </c>
      <c r="Q4601" s="2" t="s">
        <v>2649</v>
      </c>
      <c r="R4601" s="3">
        <v>2650</v>
      </c>
      <c r="S4601" s="3">
        <f>I4601*L4601*R4601</f>
        <v>21200</v>
      </c>
      <c r="T4601" s="2">
        <f>M4601+N4601</f>
        <v>4</v>
      </c>
    </row>
    <row r="4602" spans="1:20" x14ac:dyDescent="0.2">
      <c r="A4602" s="2" t="s">
        <v>7266</v>
      </c>
      <c r="B4602" s="2" t="s">
        <v>2293</v>
      </c>
      <c r="C4602" s="2" t="s">
        <v>103</v>
      </c>
      <c r="D4602" s="2" t="str">
        <f>INDEX(Hotels!$C$2:$C$49,MATCH(C4602,Hotels!$A$2:$A$49,0))</f>
        <v>Manali</v>
      </c>
      <c r="E4602" s="11">
        <v>46174</v>
      </c>
      <c r="F4602" s="11">
        <v>46190</v>
      </c>
      <c r="G4602" s="11">
        <v>46194</v>
      </c>
      <c r="H4602" s="13">
        <f>DATE(YEAR(F4602),MONTH(F4602),1)</f>
        <v>46174</v>
      </c>
      <c r="I4602" s="2">
        <f>G4602-F4602</f>
        <v>4</v>
      </c>
      <c r="J4602" s="2">
        <f>F4602-E4602</f>
        <v>16</v>
      </c>
      <c r="K4602" s="2" t="s">
        <v>2655</v>
      </c>
      <c r="L4602" s="2">
        <v>1</v>
      </c>
      <c r="M4602" s="2">
        <v>1</v>
      </c>
      <c r="N4602" s="2">
        <v>0</v>
      </c>
      <c r="O4602" s="2" t="s">
        <v>2670</v>
      </c>
      <c r="P4602" s="2" t="s">
        <v>2656</v>
      </c>
      <c r="Q4602" s="2" t="s">
        <v>2649</v>
      </c>
      <c r="R4602" s="3">
        <v>4900</v>
      </c>
      <c r="S4602" s="3">
        <f>I4602*L4602*R4602</f>
        <v>19600</v>
      </c>
      <c r="T4602" s="2">
        <f>M4602+N4602</f>
        <v>1</v>
      </c>
    </row>
    <row r="4603" spans="1:20" x14ac:dyDescent="0.2">
      <c r="A4603" s="2" t="s">
        <v>7267</v>
      </c>
      <c r="B4603" s="2" t="s">
        <v>2314</v>
      </c>
      <c r="C4603" s="2" t="s">
        <v>47</v>
      </c>
      <c r="D4603" s="2" t="str">
        <f>INDEX(Hotels!$C$2:$C$49,MATCH(C4603,Hotels!$A$2:$A$49,0))</f>
        <v>Agra</v>
      </c>
      <c r="E4603" s="11">
        <v>46174</v>
      </c>
      <c r="F4603" s="11">
        <v>46188</v>
      </c>
      <c r="G4603" s="11">
        <v>46193</v>
      </c>
      <c r="H4603" s="13">
        <f>DATE(YEAR(F4603),MONTH(F4603),1)</f>
        <v>46174</v>
      </c>
      <c r="I4603" s="2">
        <f>G4603-F4603</f>
        <v>5</v>
      </c>
      <c r="J4603" s="2">
        <f>F4603-E4603</f>
        <v>14</v>
      </c>
      <c r="K4603" s="2" t="s">
        <v>2666</v>
      </c>
      <c r="L4603" s="2">
        <v>1</v>
      </c>
      <c r="M4603" s="2">
        <v>2</v>
      </c>
      <c r="N4603" s="2">
        <v>1</v>
      </c>
      <c r="O4603" s="2" t="s">
        <v>2647</v>
      </c>
      <c r="P4603" s="2" t="s">
        <v>2662</v>
      </c>
      <c r="Q4603" s="2" t="s">
        <v>2649</v>
      </c>
      <c r="R4603" s="3">
        <v>10350</v>
      </c>
      <c r="S4603" s="3">
        <f>I4603*L4603*R4603</f>
        <v>51750</v>
      </c>
      <c r="T4603" s="2">
        <f>M4603+N4603</f>
        <v>3</v>
      </c>
    </row>
    <row r="4604" spans="1:20" x14ac:dyDescent="0.2">
      <c r="A4604" s="2" t="s">
        <v>7268</v>
      </c>
      <c r="B4604" s="2" t="s">
        <v>754</v>
      </c>
      <c r="C4604" s="2" t="s">
        <v>69</v>
      </c>
      <c r="D4604" s="2" t="str">
        <f>INDEX(Hotels!$C$2:$C$49,MATCH(C4604,Hotels!$A$2:$A$49,0))</f>
        <v>New Delhi</v>
      </c>
      <c r="E4604" s="11">
        <v>46175</v>
      </c>
      <c r="F4604" s="11">
        <v>46191</v>
      </c>
      <c r="G4604" s="11">
        <v>46193</v>
      </c>
      <c r="H4604" s="13">
        <f>DATE(YEAR(F4604),MONTH(F4604),1)</f>
        <v>46174</v>
      </c>
      <c r="I4604" s="2">
        <f>G4604-F4604</f>
        <v>2</v>
      </c>
      <c r="J4604" s="2">
        <f>F4604-E4604</f>
        <v>16</v>
      </c>
      <c r="K4604" s="2" t="s">
        <v>2655</v>
      </c>
      <c r="L4604" s="2">
        <v>1</v>
      </c>
      <c r="M4604" s="2">
        <v>2</v>
      </c>
      <c r="N4604" s="2">
        <v>0</v>
      </c>
      <c r="O4604" s="2" t="s">
        <v>2689</v>
      </c>
      <c r="P4604" s="2" t="s">
        <v>2656</v>
      </c>
      <c r="Q4604" s="2" t="s">
        <v>2649</v>
      </c>
      <c r="R4604" s="3">
        <v>14200</v>
      </c>
      <c r="S4604" s="3">
        <f>I4604*L4604*R4604</f>
        <v>28400</v>
      </c>
      <c r="T4604" s="2">
        <f>M4604+N4604</f>
        <v>2</v>
      </c>
    </row>
    <row r="4605" spans="1:20" x14ac:dyDescent="0.2">
      <c r="A4605" s="2" t="s">
        <v>7269</v>
      </c>
      <c r="B4605" s="2" t="s">
        <v>861</v>
      </c>
      <c r="C4605" s="2" t="s">
        <v>22</v>
      </c>
      <c r="D4605" s="2" t="str">
        <f>INDEX(Hotels!$C$2:$C$49,MATCH(C4605,Hotels!$A$2:$A$49,0))</f>
        <v>Jaipur</v>
      </c>
      <c r="E4605" s="11">
        <v>46175</v>
      </c>
      <c r="F4605" s="11">
        <v>46185</v>
      </c>
      <c r="G4605" s="11">
        <v>46188</v>
      </c>
      <c r="H4605" s="13">
        <f>DATE(YEAR(F4605),MONTH(F4605),1)</f>
        <v>46174</v>
      </c>
      <c r="I4605" s="2">
        <f>G4605-F4605</f>
        <v>3</v>
      </c>
      <c r="J4605" s="2">
        <f>F4605-E4605</f>
        <v>10</v>
      </c>
      <c r="K4605" s="2" t="s">
        <v>2655</v>
      </c>
      <c r="L4605" s="2">
        <v>1</v>
      </c>
      <c r="M4605" s="2">
        <v>2</v>
      </c>
      <c r="N4605" s="2">
        <v>0</v>
      </c>
      <c r="O4605" s="2" t="s">
        <v>2647</v>
      </c>
      <c r="P4605" s="2" t="s">
        <v>2662</v>
      </c>
      <c r="Q4605" s="2" t="s">
        <v>2649</v>
      </c>
      <c r="R4605" s="3">
        <v>3200</v>
      </c>
      <c r="S4605" s="3">
        <f>I4605*L4605*R4605</f>
        <v>9600</v>
      </c>
      <c r="T4605" s="2">
        <f>M4605+N4605</f>
        <v>2</v>
      </c>
    </row>
    <row r="4606" spans="1:20" x14ac:dyDescent="0.2">
      <c r="A4606" s="2" t="s">
        <v>7270</v>
      </c>
      <c r="B4606" s="2" t="s">
        <v>1409</v>
      </c>
      <c r="C4606" s="2" t="s">
        <v>89</v>
      </c>
      <c r="D4606" s="2" t="str">
        <f>INDEX(Hotels!$C$2:$C$49,MATCH(C4606,Hotels!$A$2:$A$49,0))</f>
        <v>Kochi</v>
      </c>
      <c r="E4606" s="11">
        <v>46175</v>
      </c>
      <c r="F4606" s="11">
        <v>46226</v>
      </c>
      <c r="G4606" s="11">
        <v>46231</v>
      </c>
      <c r="H4606" s="13">
        <f>DATE(YEAR(F4606),MONTH(F4606),1)</f>
        <v>46204</v>
      </c>
      <c r="I4606" s="2">
        <f>G4606-F4606</f>
        <v>5</v>
      </c>
      <c r="J4606" s="2">
        <f>F4606-E4606</f>
        <v>51</v>
      </c>
      <c r="K4606" s="2" t="s">
        <v>2646</v>
      </c>
      <c r="L4606" s="2">
        <v>1</v>
      </c>
      <c r="M4606" s="2">
        <v>2</v>
      </c>
      <c r="N4606" s="2">
        <v>0</v>
      </c>
      <c r="O4606" s="2" t="s">
        <v>2670</v>
      </c>
      <c r="P4606" s="2" t="s">
        <v>2652</v>
      </c>
      <c r="Q4606" s="2" t="s">
        <v>2649</v>
      </c>
      <c r="R4606" s="3">
        <v>8550</v>
      </c>
      <c r="S4606" s="3">
        <f>I4606*L4606*R4606</f>
        <v>42750</v>
      </c>
      <c r="T4606" s="2">
        <f>M4606+N4606</f>
        <v>2</v>
      </c>
    </row>
    <row r="4607" spans="1:20" x14ac:dyDescent="0.2">
      <c r="A4607" s="2" t="s">
        <v>7271</v>
      </c>
      <c r="B4607" s="2" t="s">
        <v>1808</v>
      </c>
      <c r="C4607" s="2" t="s">
        <v>34</v>
      </c>
      <c r="D4607" s="2" t="str">
        <f>INDEX(Hotels!$C$2:$C$49,MATCH(C4607,Hotels!$A$2:$A$49,0))</f>
        <v>Udaipur</v>
      </c>
      <c r="E4607" s="11">
        <v>46175</v>
      </c>
      <c r="F4607" s="11">
        <v>46198</v>
      </c>
      <c r="G4607" s="11">
        <v>46201</v>
      </c>
      <c r="H4607" s="13">
        <f>DATE(YEAR(F4607),MONTH(F4607),1)</f>
        <v>46174</v>
      </c>
      <c r="I4607" s="2">
        <f>G4607-F4607</f>
        <v>3</v>
      </c>
      <c r="J4607" s="2">
        <f>F4607-E4607</f>
        <v>23</v>
      </c>
      <c r="K4607" s="2" t="s">
        <v>2668</v>
      </c>
      <c r="L4607" s="2">
        <v>1</v>
      </c>
      <c r="M4607" s="2">
        <v>1</v>
      </c>
      <c r="N4607" s="2">
        <v>0</v>
      </c>
      <c r="O4607" s="2" t="s">
        <v>2732</v>
      </c>
      <c r="P4607" s="2" t="s">
        <v>2672</v>
      </c>
      <c r="Q4607" s="2" t="s">
        <v>2649</v>
      </c>
      <c r="R4607" s="3">
        <v>4250</v>
      </c>
      <c r="S4607" s="3">
        <f>I4607*L4607*R4607</f>
        <v>12750</v>
      </c>
      <c r="T4607" s="2">
        <f>M4607+N4607</f>
        <v>1</v>
      </c>
    </row>
    <row r="4608" spans="1:20" x14ac:dyDescent="0.2">
      <c r="A4608" s="2" t="s">
        <v>7272</v>
      </c>
      <c r="B4608" s="2" t="s">
        <v>1856</v>
      </c>
      <c r="C4608" s="2" t="s">
        <v>51</v>
      </c>
      <c r="D4608" s="2" t="str">
        <f>INDEX(Hotels!$C$2:$C$49,MATCH(C4608,Hotels!$A$2:$A$49,0))</f>
        <v>Agra</v>
      </c>
      <c r="E4608" s="11">
        <v>46175</v>
      </c>
      <c r="F4608" s="11">
        <v>46260</v>
      </c>
      <c r="G4608" s="11">
        <v>46263</v>
      </c>
      <c r="H4608" s="13">
        <f>DATE(YEAR(F4608),MONTH(F4608),1)</f>
        <v>46235</v>
      </c>
      <c r="I4608" s="2">
        <f>G4608-F4608</f>
        <v>3</v>
      </c>
      <c r="J4608" s="2">
        <f>F4608-E4608</f>
        <v>85</v>
      </c>
      <c r="K4608" s="2" t="s">
        <v>2666</v>
      </c>
      <c r="L4608" s="2">
        <v>1</v>
      </c>
      <c r="M4608" s="2">
        <v>2</v>
      </c>
      <c r="N4608" s="2">
        <v>1</v>
      </c>
      <c r="O4608" s="2" t="s">
        <v>2647</v>
      </c>
      <c r="P4608" s="2" t="s">
        <v>2652</v>
      </c>
      <c r="Q4608" s="2" t="s">
        <v>2649</v>
      </c>
      <c r="R4608" s="3">
        <v>17100</v>
      </c>
      <c r="S4608" s="3">
        <f>I4608*L4608*R4608</f>
        <v>51300</v>
      </c>
      <c r="T4608" s="2">
        <f>M4608+N4608</f>
        <v>3</v>
      </c>
    </row>
    <row r="4609" spans="1:20" x14ac:dyDescent="0.2">
      <c r="A4609" s="2" t="s">
        <v>7273</v>
      </c>
      <c r="B4609" s="2" t="s">
        <v>2288</v>
      </c>
      <c r="C4609" s="2" t="s">
        <v>101</v>
      </c>
      <c r="D4609" s="2" t="str">
        <f>INDEX(Hotels!$C$2:$C$49,MATCH(C4609,Hotels!$A$2:$A$49,0))</f>
        <v>Shimla</v>
      </c>
      <c r="E4609" s="11">
        <v>46175</v>
      </c>
      <c r="F4609" s="11">
        <v>46180</v>
      </c>
      <c r="G4609" s="11">
        <v>46183</v>
      </c>
      <c r="H4609" s="13">
        <f>DATE(YEAR(F4609),MONTH(F4609),1)</f>
        <v>46174</v>
      </c>
      <c r="I4609" s="2">
        <f>G4609-F4609</f>
        <v>3</v>
      </c>
      <c r="J4609" s="2">
        <f>F4609-E4609</f>
        <v>5</v>
      </c>
      <c r="K4609" s="2" t="s">
        <v>2655</v>
      </c>
      <c r="L4609" s="2">
        <v>1</v>
      </c>
      <c r="M4609" s="2">
        <v>1</v>
      </c>
      <c r="N4609" s="2">
        <v>0</v>
      </c>
      <c r="O4609" s="2" t="s">
        <v>2732</v>
      </c>
      <c r="P4609" s="2" t="s">
        <v>2652</v>
      </c>
      <c r="Q4609" s="2" t="s">
        <v>2649</v>
      </c>
      <c r="R4609" s="3">
        <v>8350</v>
      </c>
      <c r="S4609" s="3">
        <f>I4609*L4609*R4609</f>
        <v>25050</v>
      </c>
      <c r="T4609" s="2">
        <f>M4609+N4609</f>
        <v>1</v>
      </c>
    </row>
    <row r="4610" spans="1:20" x14ac:dyDescent="0.2">
      <c r="A4610" s="2" t="s">
        <v>7274</v>
      </c>
      <c r="B4610" s="2" t="s">
        <v>523</v>
      </c>
      <c r="C4610" s="2" t="s">
        <v>59</v>
      </c>
      <c r="D4610" s="2" t="str">
        <f>INDEX(Hotels!$C$2:$C$49,MATCH(C4610,Hotels!$A$2:$A$49,0))</f>
        <v>Mumbai</v>
      </c>
      <c r="E4610" s="11">
        <v>46176</v>
      </c>
      <c r="F4610" s="11">
        <v>46204</v>
      </c>
      <c r="G4610" s="11">
        <v>46208</v>
      </c>
      <c r="H4610" s="13">
        <f>DATE(YEAR(F4610),MONTH(F4610),1)</f>
        <v>46204</v>
      </c>
      <c r="I4610" s="2">
        <f>G4610-F4610</f>
        <v>4</v>
      </c>
      <c r="J4610" s="2">
        <f>F4610-E4610</f>
        <v>28</v>
      </c>
      <c r="K4610" s="2" t="s">
        <v>2668</v>
      </c>
      <c r="L4610" s="2">
        <v>1</v>
      </c>
      <c r="M4610" s="2">
        <v>2</v>
      </c>
      <c r="N4610" s="2">
        <v>0</v>
      </c>
      <c r="O4610" s="2" t="s">
        <v>2683</v>
      </c>
      <c r="P4610" s="2" t="s">
        <v>2652</v>
      </c>
      <c r="Q4610" s="2" t="s">
        <v>2664</v>
      </c>
      <c r="R4610" s="3">
        <v>3650</v>
      </c>
      <c r="S4610" s="3">
        <f>I4610*L4610*R4610</f>
        <v>14600</v>
      </c>
      <c r="T4610" s="2">
        <f>M4610+N4610</f>
        <v>2</v>
      </c>
    </row>
    <row r="4611" spans="1:20" x14ac:dyDescent="0.2">
      <c r="A4611" s="2" t="s">
        <v>7275</v>
      </c>
      <c r="B4611" s="2" t="s">
        <v>545</v>
      </c>
      <c r="C4611" s="2" t="s">
        <v>37</v>
      </c>
      <c r="D4611" s="2" t="str">
        <f>INDEX(Hotels!$C$2:$C$49,MATCH(C4611,Hotels!$A$2:$A$49,0))</f>
        <v>Udaipur</v>
      </c>
      <c r="E4611" s="11">
        <v>46176</v>
      </c>
      <c r="F4611" s="11">
        <v>46198</v>
      </c>
      <c r="G4611" s="11">
        <v>46200</v>
      </c>
      <c r="H4611" s="13">
        <f>DATE(YEAR(F4611),MONTH(F4611),1)</f>
        <v>46174</v>
      </c>
      <c r="I4611" s="2">
        <f>G4611-F4611</f>
        <v>2</v>
      </c>
      <c r="J4611" s="2">
        <f>F4611-E4611</f>
        <v>22</v>
      </c>
      <c r="K4611" s="2" t="s">
        <v>2668</v>
      </c>
      <c r="L4611" s="2">
        <v>1</v>
      </c>
      <c r="M4611" s="2">
        <v>2</v>
      </c>
      <c r="N4611" s="2">
        <v>0</v>
      </c>
      <c r="O4611" s="2" t="s">
        <v>2683</v>
      </c>
      <c r="P4611" s="2" t="s">
        <v>2652</v>
      </c>
      <c r="Q4611" s="2" t="s">
        <v>2649</v>
      </c>
      <c r="R4611" s="3">
        <v>8900</v>
      </c>
      <c r="S4611" s="3">
        <f>I4611*L4611*R4611</f>
        <v>17800</v>
      </c>
      <c r="T4611" s="2">
        <f>M4611+N4611</f>
        <v>2</v>
      </c>
    </row>
    <row r="4612" spans="1:20" x14ac:dyDescent="0.2">
      <c r="A4612" s="2" t="s">
        <v>7276</v>
      </c>
      <c r="B4612" s="2" t="s">
        <v>1246</v>
      </c>
      <c r="C4612" s="2" t="s">
        <v>61</v>
      </c>
      <c r="D4612" s="2" t="str">
        <f>INDEX(Hotels!$C$2:$C$49,MATCH(C4612,Hotels!$A$2:$A$49,0))</f>
        <v>Mumbai</v>
      </c>
      <c r="E4612" s="11">
        <v>46176</v>
      </c>
      <c r="F4612" s="11">
        <v>46183</v>
      </c>
      <c r="G4612" s="11">
        <v>46184</v>
      </c>
      <c r="H4612" s="13">
        <f>DATE(YEAR(F4612),MONTH(F4612),1)</f>
        <v>46174</v>
      </c>
      <c r="I4612" s="2">
        <f>G4612-F4612</f>
        <v>1</v>
      </c>
      <c r="J4612" s="2">
        <f>F4612-E4612</f>
        <v>7</v>
      </c>
      <c r="K4612" s="2" t="s">
        <v>2666</v>
      </c>
      <c r="L4612" s="2">
        <v>1</v>
      </c>
      <c r="M4612" s="2">
        <v>1</v>
      </c>
      <c r="N4612" s="2">
        <v>0</v>
      </c>
      <c r="O4612" s="2" t="s">
        <v>2689</v>
      </c>
      <c r="P4612" s="2" t="s">
        <v>2652</v>
      </c>
      <c r="Q4612" s="2" t="s">
        <v>2649</v>
      </c>
      <c r="R4612" s="3">
        <v>32050</v>
      </c>
      <c r="S4612" s="3">
        <f>I4612*L4612*R4612</f>
        <v>32050</v>
      </c>
      <c r="T4612" s="2">
        <f>M4612+N4612</f>
        <v>1</v>
      </c>
    </row>
    <row r="4613" spans="1:20" x14ac:dyDescent="0.2">
      <c r="A4613" s="2" t="s">
        <v>7277</v>
      </c>
      <c r="B4613" s="2" t="s">
        <v>2115</v>
      </c>
      <c r="C4613" s="2" t="s">
        <v>87</v>
      </c>
      <c r="D4613" s="2" t="str">
        <f>INDEX(Hotels!$C$2:$C$49,MATCH(C4613,Hotels!$A$2:$A$49,0))</f>
        <v>Kochi</v>
      </c>
      <c r="E4613" s="11">
        <v>46176</v>
      </c>
      <c r="F4613" s="11">
        <v>46186</v>
      </c>
      <c r="G4613" s="11">
        <v>46190</v>
      </c>
      <c r="H4613" s="13">
        <f>DATE(YEAR(F4613),MONTH(F4613),1)</f>
        <v>46174</v>
      </c>
      <c r="I4613" s="2">
        <f>G4613-F4613</f>
        <v>4</v>
      </c>
      <c r="J4613" s="2">
        <f>F4613-E4613</f>
        <v>10</v>
      </c>
      <c r="K4613" s="2" t="s">
        <v>2655</v>
      </c>
      <c r="L4613" s="2">
        <v>1</v>
      </c>
      <c r="M4613" s="2">
        <v>2</v>
      </c>
      <c r="N4613" s="2">
        <v>0</v>
      </c>
      <c r="O4613" s="2" t="s">
        <v>2661</v>
      </c>
      <c r="P4613" s="2" t="s">
        <v>2652</v>
      </c>
      <c r="Q4613" s="2" t="s">
        <v>2649</v>
      </c>
      <c r="R4613" s="3">
        <v>5000</v>
      </c>
      <c r="S4613" s="3">
        <f>I4613*L4613*R4613</f>
        <v>20000</v>
      </c>
      <c r="T4613" s="2">
        <f>M4613+N4613</f>
        <v>2</v>
      </c>
    </row>
    <row r="4614" spans="1:20" x14ac:dyDescent="0.2">
      <c r="A4614" s="2" t="s">
        <v>7278</v>
      </c>
      <c r="B4614" s="2" t="s">
        <v>2410</v>
      </c>
      <c r="C4614" s="2" t="s">
        <v>97</v>
      </c>
      <c r="D4614" s="2" t="str">
        <f>INDEX(Hotels!$C$2:$C$49,MATCH(C4614,Hotels!$A$2:$A$49,0))</f>
        <v>Shimla</v>
      </c>
      <c r="E4614" s="11">
        <v>46176</v>
      </c>
      <c r="F4614" s="11">
        <v>46184</v>
      </c>
      <c r="G4614" s="11">
        <v>46186</v>
      </c>
      <c r="H4614" s="13">
        <f>DATE(YEAR(F4614),MONTH(F4614),1)</f>
        <v>46174</v>
      </c>
      <c r="I4614" s="2">
        <f>G4614-F4614</f>
        <v>2</v>
      </c>
      <c r="J4614" s="2">
        <f>F4614-E4614</f>
        <v>8</v>
      </c>
      <c r="K4614" s="2" t="s">
        <v>2646</v>
      </c>
      <c r="L4614" s="2">
        <v>1</v>
      </c>
      <c r="M4614" s="2">
        <v>1</v>
      </c>
      <c r="N4614" s="2">
        <v>0</v>
      </c>
      <c r="O4614" s="2" t="s">
        <v>2670</v>
      </c>
      <c r="P4614" s="2" t="s">
        <v>2652</v>
      </c>
      <c r="Q4614" s="2" t="s">
        <v>2653</v>
      </c>
      <c r="R4614" s="3">
        <v>20400</v>
      </c>
      <c r="S4614" s="3">
        <f>I4614*L4614*R4614</f>
        <v>40800</v>
      </c>
      <c r="T4614" s="2">
        <f>M4614+N4614</f>
        <v>1</v>
      </c>
    </row>
    <row r="4615" spans="1:20" x14ac:dyDescent="0.2">
      <c r="A4615" s="2" t="s">
        <v>7279</v>
      </c>
      <c r="B4615" s="2" t="s">
        <v>836</v>
      </c>
      <c r="C4615" s="2" t="s">
        <v>91</v>
      </c>
      <c r="D4615" s="2" t="str">
        <f>INDEX(Hotels!$C$2:$C$49,MATCH(C4615,Hotels!$A$2:$A$49,0))</f>
        <v>Kochi</v>
      </c>
      <c r="E4615" s="11">
        <v>46177</v>
      </c>
      <c r="F4615" s="11">
        <v>46215</v>
      </c>
      <c r="G4615" s="11">
        <v>46221</v>
      </c>
      <c r="H4615" s="13">
        <f>DATE(YEAR(F4615),MONTH(F4615),1)</f>
        <v>46204</v>
      </c>
      <c r="I4615" s="2">
        <f>G4615-F4615</f>
        <v>6</v>
      </c>
      <c r="J4615" s="2">
        <f>F4615-E4615</f>
        <v>38</v>
      </c>
      <c r="K4615" s="2" t="s">
        <v>2668</v>
      </c>
      <c r="L4615" s="2">
        <v>2</v>
      </c>
      <c r="M4615" s="2">
        <v>4</v>
      </c>
      <c r="N4615" s="2">
        <v>1</v>
      </c>
      <c r="O4615" s="2" t="s">
        <v>2670</v>
      </c>
      <c r="P4615" s="2" t="s">
        <v>2659</v>
      </c>
      <c r="Q4615" s="2" t="s">
        <v>2649</v>
      </c>
      <c r="R4615" s="3">
        <v>2350</v>
      </c>
      <c r="S4615" s="3">
        <f>I4615*L4615*R4615</f>
        <v>28200</v>
      </c>
      <c r="T4615" s="2">
        <f>M4615+N4615</f>
        <v>5</v>
      </c>
    </row>
    <row r="4616" spans="1:20" x14ac:dyDescent="0.2">
      <c r="A4616" s="2" t="s">
        <v>7280</v>
      </c>
      <c r="B4616" s="2" t="s">
        <v>974</v>
      </c>
      <c r="C4616" s="2" t="s">
        <v>39</v>
      </c>
      <c r="D4616" s="2" t="str">
        <f>INDEX(Hotels!$C$2:$C$49,MATCH(C4616,Hotels!$A$2:$A$49,0))</f>
        <v>Udaipur</v>
      </c>
      <c r="E4616" s="11">
        <v>46177</v>
      </c>
      <c r="F4616" s="11">
        <v>46178</v>
      </c>
      <c r="G4616" s="11">
        <v>46180</v>
      </c>
      <c r="H4616" s="13">
        <f>DATE(YEAR(F4616),MONTH(F4616),1)</f>
        <v>46174</v>
      </c>
      <c r="I4616" s="2">
        <f>G4616-F4616</f>
        <v>2</v>
      </c>
      <c r="J4616" s="2">
        <f>F4616-E4616</f>
        <v>1</v>
      </c>
      <c r="K4616" s="2" t="s">
        <v>2668</v>
      </c>
      <c r="L4616" s="2">
        <v>1</v>
      </c>
      <c r="M4616" s="2">
        <v>1</v>
      </c>
      <c r="N4616" s="2">
        <v>0</v>
      </c>
      <c r="O4616" s="2" t="s">
        <v>2732</v>
      </c>
      <c r="P4616" s="2" t="s">
        <v>2662</v>
      </c>
      <c r="Q4616" s="2" t="s">
        <v>2649</v>
      </c>
      <c r="R4616" s="3">
        <v>4400</v>
      </c>
      <c r="S4616" s="3">
        <f>I4616*L4616*R4616</f>
        <v>8800</v>
      </c>
      <c r="T4616" s="2">
        <f>M4616+N4616</f>
        <v>1</v>
      </c>
    </row>
    <row r="4617" spans="1:20" x14ac:dyDescent="0.2">
      <c r="A4617" s="2" t="s">
        <v>7281</v>
      </c>
      <c r="B4617" s="2" t="s">
        <v>1136</v>
      </c>
      <c r="C4617" s="2" t="s">
        <v>81</v>
      </c>
      <c r="D4617" s="2" t="str">
        <f>INDEX(Hotels!$C$2:$C$49,MATCH(C4617,Hotels!$A$2:$A$49,0))</f>
        <v>Bengaluru</v>
      </c>
      <c r="E4617" s="11">
        <v>46177</v>
      </c>
      <c r="F4617" s="11">
        <v>46185</v>
      </c>
      <c r="G4617" s="11">
        <v>46186</v>
      </c>
      <c r="H4617" s="13">
        <f>DATE(YEAR(F4617),MONTH(F4617),1)</f>
        <v>46174</v>
      </c>
      <c r="I4617" s="2">
        <f>G4617-F4617</f>
        <v>1</v>
      </c>
      <c r="J4617" s="2">
        <f>F4617-E4617</f>
        <v>8</v>
      </c>
      <c r="K4617" s="2" t="s">
        <v>2666</v>
      </c>
      <c r="L4617" s="2">
        <v>1</v>
      </c>
      <c r="M4617" s="2">
        <v>1</v>
      </c>
      <c r="N4617" s="2">
        <v>0</v>
      </c>
      <c r="O4617" s="2" t="s">
        <v>2683</v>
      </c>
      <c r="P4617" s="2" t="s">
        <v>2648</v>
      </c>
      <c r="Q4617" s="2" t="s">
        <v>2653</v>
      </c>
      <c r="R4617" s="3">
        <v>29700</v>
      </c>
      <c r="S4617" s="3">
        <f>I4617*L4617*R4617</f>
        <v>29700</v>
      </c>
      <c r="T4617" s="2">
        <f>M4617+N4617</f>
        <v>1</v>
      </c>
    </row>
    <row r="4618" spans="1:20" x14ac:dyDescent="0.2">
      <c r="A4618" s="2" t="s">
        <v>7282</v>
      </c>
      <c r="B4618" s="2" t="s">
        <v>1159</v>
      </c>
      <c r="C4618" s="2" t="s">
        <v>22</v>
      </c>
      <c r="D4618" s="2" t="str">
        <f>INDEX(Hotels!$C$2:$C$49,MATCH(C4618,Hotels!$A$2:$A$49,0))</f>
        <v>Jaipur</v>
      </c>
      <c r="E4618" s="11">
        <v>46177</v>
      </c>
      <c r="F4618" s="11">
        <v>46262</v>
      </c>
      <c r="G4618" s="11">
        <v>46264</v>
      </c>
      <c r="H4618" s="13">
        <f>DATE(YEAR(F4618),MONTH(F4618),1)</f>
        <v>46235</v>
      </c>
      <c r="I4618" s="2">
        <f>G4618-F4618</f>
        <v>2</v>
      </c>
      <c r="J4618" s="2">
        <f>F4618-E4618</f>
        <v>85</v>
      </c>
      <c r="K4618" s="2" t="s">
        <v>2666</v>
      </c>
      <c r="L4618" s="2">
        <v>4</v>
      </c>
      <c r="M4618" s="2">
        <v>8</v>
      </c>
      <c r="N4618" s="2">
        <v>0</v>
      </c>
      <c r="O4618" s="2" t="s">
        <v>2689</v>
      </c>
      <c r="P4618" s="2" t="s">
        <v>2652</v>
      </c>
      <c r="Q4618" s="2" t="s">
        <v>2649</v>
      </c>
      <c r="R4618" s="3">
        <v>7600</v>
      </c>
      <c r="S4618" s="3">
        <f>I4618*L4618*R4618</f>
        <v>60800</v>
      </c>
      <c r="T4618" s="2">
        <f>M4618+N4618</f>
        <v>8</v>
      </c>
    </row>
    <row r="4619" spans="1:20" x14ac:dyDescent="0.2">
      <c r="A4619" s="2" t="s">
        <v>7283</v>
      </c>
      <c r="B4619" s="2" t="s">
        <v>400</v>
      </c>
      <c r="C4619" s="2" t="s">
        <v>13</v>
      </c>
      <c r="D4619" s="2" t="str">
        <f>INDEX(Hotels!$C$2:$C$49,MATCH(C4619,Hotels!$A$2:$A$49,0))</f>
        <v>Goa</v>
      </c>
      <c r="E4619" s="11">
        <v>46178</v>
      </c>
      <c r="F4619" s="11">
        <v>46180</v>
      </c>
      <c r="G4619" s="11">
        <v>46186</v>
      </c>
      <c r="H4619" s="13">
        <f>DATE(YEAR(F4619),MONTH(F4619),1)</f>
        <v>46174</v>
      </c>
      <c r="I4619" s="2">
        <f>G4619-F4619</f>
        <v>6</v>
      </c>
      <c r="J4619" s="2">
        <f>F4619-E4619</f>
        <v>2</v>
      </c>
      <c r="K4619" s="2" t="s">
        <v>2646</v>
      </c>
      <c r="L4619" s="2">
        <v>2</v>
      </c>
      <c r="M4619" s="2">
        <v>4</v>
      </c>
      <c r="N4619" s="2">
        <v>1</v>
      </c>
      <c r="O4619" s="2" t="s">
        <v>2647</v>
      </c>
      <c r="P4619" s="2" t="s">
        <v>2662</v>
      </c>
      <c r="Q4619" s="2" t="s">
        <v>2649</v>
      </c>
      <c r="R4619" s="3">
        <v>15950</v>
      </c>
      <c r="S4619" s="3">
        <f>I4619*L4619*R4619</f>
        <v>191400</v>
      </c>
      <c r="T4619" s="2">
        <f>M4619+N4619</f>
        <v>5</v>
      </c>
    </row>
    <row r="4620" spans="1:20" x14ac:dyDescent="0.2">
      <c r="A4620" s="2" t="s">
        <v>7284</v>
      </c>
      <c r="B4620" s="2" t="s">
        <v>1165</v>
      </c>
      <c r="C4620" s="2" t="s">
        <v>97</v>
      </c>
      <c r="D4620" s="2" t="str">
        <f>INDEX(Hotels!$C$2:$C$49,MATCH(C4620,Hotels!$A$2:$A$49,0))</f>
        <v>Shimla</v>
      </c>
      <c r="E4620" s="11">
        <v>46178</v>
      </c>
      <c r="F4620" s="11">
        <v>46188</v>
      </c>
      <c r="G4620" s="11">
        <v>46190</v>
      </c>
      <c r="H4620" s="13">
        <f>DATE(YEAR(F4620),MONTH(F4620),1)</f>
        <v>46174</v>
      </c>
      <c r="I4620" s="2">
        <f>G4620-F4620</f>
        <v>2</v>
      </c>
      <c r="J4620" s="2">
        <f>F4620-E4620</f>
        <v>10</v>
      </c>
      <c r="K4620" s="2" t="s">
        <v>2668</v>
      </c>
      <c r="L4620" s="2">
        <v>1</v>
      </c>
      <c r="M4620" s="2">
        <v>2</v>
      </c>
      <c r="N4620" s="2">
        <v>0</v>
      </c>
      <c r="O4620" s="2" t="s">
        <v>2670</v>
      </c>
      <c r="P4620" s="2" t="s">
        <v>2656</v>
      </c>
      <c r="Q4620" s="2" t="s">
        <v>2649</v>
      </c>
      <c r="R4620" s="3">
        <v>10250</v>
      </c>
      <c r="S4620" s="3">
        <f>I4620*L4620*R4620</f>
        <v>20500</v>
      </c>
      <c r="T4620" s="2">
        <f>M4620+N4620</f>
        <v>2</v>
      </c>
    </row>
    <row r="4621" spans="1:20" x14ac:dyDescent="0.2">
      <c r="A4621" s="2" t="s">
        <v>7285</v>
      </c>
      <c r="B4621" s="2" t="s">
        <v>1718</v>
      </c>
      <c r="C4621" s="2" t="s">
        <v>53</v>
      </c>
      <c r="D4621" s="2" t="str">
        <f>INDEX(Hotels!$C$2:$C$49,MATCH(C4621,Hotels!$A$2:$A$49,0))</f>
        <v>Mumbai</v>
      </c>
      <c r="E4621" s="11">
        <v>46178</v>
      </c>
      <c r="F4621" s="11">
        <v>46262</v>
      </c>
      <c r="G4621" s="11">
        <v>46266</v>
      </c>
      <c r="H4621" s="13">
        <f>DATE(YEAR(F4621),MONTH(F4621),1)</f>
        <v>46235</v>
      </c>
      <c r="I4621" s="2">
        <f>G4621-F4621</f>
        <v>4</v>
      </c>
      <c r="J4621" s="2">
        <f>F4621-E4621</f>
        <v>84</v>
      </c>
      <c r="K4621" s="2" t="s">
        <v>2668</v>
      </c>
      <c r="L4621" s="2">
        <v>2</v>
      </c>
      <c r="M4621" s="2">
        <v>4</v>
      </c>
      <c r="N4621" s="2">
        <v>1</v>
      </c>
      <c r="O4621" s="2" t="s">
        <v>2658</v>
      </c>
      <c r="P4621" s="2" t="s">
        <v>2652</v>
      </c>
      <c r="Q4621" s="2" t="s">
        <v>2649</v>
      </c>
      <c r="R4621" s="3">
        <v>6800</v>
      </c>
      <c r="S4621" s="3">
        <f>I4621*L4621*R4621</f>
        <v>54400</v>
      </c>
      <c r="T4621" s="2">
        <f>M4621+N4621</f>
        <v>5</v>
      </c>
    </row>
    <row r="4622" spans="1:20" x14ac:dyDescent="0.2">
      <c r="A4622" s="2" t="s">
        <v>7286</v>
      </c>
      <c r="B4622" s="2" t="s">
        <v>804</v>
      </c>
      <c r="C4622" s="2" t="s">
        <v>129</v>
      </c>
      <c r="D4622" s="2" t="str">
        <f>INDEX(Hotels!$C$2:$C$49,MATCH(C4622,Hotels!$A$2:$A$49,0))</f>
        <v>Varanasi</v>
      </c>
      <c r="E4622" s="11">
        <v>46179</v>
      </c>
      <c r="F4622" s="11">
        <v>46221</v>
      </c>
      <c r="G4622" s="11">
        <v>46226</v>
      </c>
      <c r="H4622" s="13">
        <f>DATE(YEAR(F4622),MONTH(F4622),1)</f>
        <v>46204</v>
      </c>
      <c r="I4622" s="2">
        <f>G4622-F4622</f>
        <v>5</v>
      </c>
      <c r="J4622" s="2">
        <f>F4622-E4622</f>
        <v>42</v>
      </c>
      <c r="K4622" s="2" t="s">
        <v>2666</v>
      </c>
      <c r="L4622" s="2">
        <v>1</v>
      </c>
      <c r="M4622" s="2">
        <v>2</v>
      </c>
      <c r="N4622" s="2">
        <v>0</v>
      </c>
      <c r="O4622" s="2" t="s">
        <v>2683</v>
      </c>
      <c r="P4622" s="2" t="s">
        <v>2652</v>
      </c>
      <c r="Q4622" s="2" t="s">
        <v>2649</v>
      </c>
      <c r="R4622" s="3">
        <v>8600</v>
      </c>
      <c r="S4622" s="3">
        <f>I4622*L4622*R4622</f>
        <v>43000</v>
      </c>
      <c r="T4622" s="2">
        <f>M4622+N4622</f>
        <v>2</v>
      </c>
    </row>
    <row r="4623" spans="1:20" x14ac:dyDescent="0.2">
      <c r="A4623" s="2" t="s">
        <v>7287</v>
      </c>
      <c r="B4623" s="2" t="s">
        <v>924</v>
      </c>
      <c r="C4623" s="2" t="s">
        <v>26</v>
      </c>
      <c r="D4623" s="2" t="str">
        <f>INDEX(Hotels!$C$2:$C$49,MATCH(C4623,Hotels!$A$2:$A$49,0))</f>
        <v>Jaipur</v>
      </c>
      <c r="E4623" s="11">
        <v>46179</v>
      </c>
      <c r="F4623" s="11">
        <v>46228</v>
      </c>
      <c r="G4623" s="11">
        <v>46230</v>
      </c>
      <c r="H4623" s="13">
        <f>DATE(YEAR(F4623),MONTH(F4623),1)</f>
        <v>46204</v>
      </c>
      <c r="I4623" s="2">
        <f>G4623-F4623</f>
        <v>2</v>
      </c>
      <c r="J4623" s="2">
        <f>F4623-E4623</f>
        <v>49</v>
      </c>
      <c r="K4623" s="2" t="s">
        <v>2646</v>
      </c>
      <c r="L4623" s="2">
        <v>1</v>
      </c>
      <c r="M4623" s="2">
        <v>2</v>
      </c>
      <c r="N4623" s="2">
        <v>0</v>
      </c>
      <c r="O4623" s="2" t="s">
        <v>2670</v>
      </c>
      <c r="P4623" s="2" t="s">
        <v>2656</v>
      </c>
      <c r="Q4623" s="2" t="s">
        <v>2649</v>
      </c>
      <c r="R4623" s="3">
        <v>14700</v>
      </c>
      <c r="S4623" s="3">
        <f>I4623*L4623*R4623</f>
        <v>29400</v>
      </c>
      <c r="T4623" s="2">
        <f>M4623+N4623</f>
        <v>2</v>
      </c>
    </row>
    <row r="4624" spans="1:20" x14ac:dyDescent="0.2">
      <c r="A4624" s="2" t="s">
        <v>7288</v>
      </c>
      <c r="B4624" s="2" t="s">
        <v>1365</v>
      </c>
      <c r="C4624" s="2" t="s">
        <v>19</v>
      </c>
      <c r="D4624" s="2" t="str">
        <f>INDEX(Hotels!$C$2:$C$49,MATCH(C4624,Hotels!$A$2:$A$49,0))</f>
        <v>Goa</v>
      </c>
      <c r="E4624" s="11">
        <v>46179</v>
      </c>
      <c r="F4624" s="11">
        <v>46206</v>
      </c>
      <c r="G4624" s="11">
        <v>46209</v>
      </c>
      <c r="H4624" s="13">
        <f>DATE(YEAR(F4624),MONTH(F4624),1)</f>
        <v>46204</v>
      </c>
      <c r="I4624" s="2">
        <f>G4624-F4624</f>
        <v>3</v>
      </c>
      <c r="J4624" s="2">
        <f>F4624-E4624</f>
        <v>27</v>
      </c>
      <c r="K4624" s="2" t="s">
        <v>2668</v>
      </c>
      <c r="L4624" s="2">
        <v>1</v>
      </c>
      <c r="M4624" s="2">
        <v>2</v>
      </c>
      <c r="N4624" s="2">
        <v>3</v>
      </c>
      <c r="O4624" s="2" t="s">
        <v>2670</v>
      </c>
      <c r="P4624" s="2" t="s">
        <v>2659</v>
      </c>
      <c r="Q4624" s="2" t="s">
        <v>2649</v>
      </c>
      <c r="R4624" s="3">
        <v>5050</v>
      </c>
      <c r="S4624" s="3">
        <f>I4624*L4624*R4624</f>
        <v>15150</v>
      </c>
      <c r="T4624" s="2">
        <f>M4624+N4624</f>
        <v>5</v>
      </c>
    </row>
    <row r="4625" spans="1:20" x14ac:dyDescent="0.2">
      <c r="A4625" s="2" t="s">
        <v>7289</v>
      </c>
      <c r="B4625" s="2" t="s">
        <v>2020</v>
      </c>
      <c r="C4625" s="2" t="s">
        <v>29</v>
      </c>
      <c r="D4625" s="2" t="str">
        <f>INDEX(Hotels!$C$2:$C$49,MATCH(C4625,Hotels!$A$2:$A$49,0))</f>
        <v>Jaipur</v>
      </c>
      <c r="E4625" s="11">
        <v>46179</v>
      </c>
      <c r="F4625" s="11">
        <v>46192</v>
      </c>
      <c r="G4625" s="11">
        <v>46194</v>
      </c>
      <c r="H4625" s="13">
        <f>DATE(YEAR(F4625),MONTH(F4625),1)</f>
        <v>46174</v>
      </c>
      <c r="I4625" s="2">
        <f>G4625-F4625</f>
        <v>2</v>
      </c>
      <c r="J4625" s="2">
        <f>F4625-E4625</f>
        <v>13</v>
      </c>
      <c r="K4625" s="2" t="s">
        <v>2668</v>
      </c>
      <c r="L4625" s="2">
        <v>1</v>
      </c>
      <c r="M4625" s="2">
        <v>1</v>
      </c>
      <c r="N4625" s="2">
        <v>0</v>
      </c>
      <c r="O4625" s="2" t="s">
        <v>2732</v>
      </c>
      <c r="P4625" s="2" t="s">
        <v>2652</v>
      </c>
      <c r="Q4625" s="2" t="s">
        <v>2649</v>
      </c>
      <c r="R4625" s="3">
        <v>4500</v>
      </c>
      <c r="S4625" s="3">
        <f>I4625*L4625*R4625</f>
        <v>9000</v>
      </c>
      <c r="T4625" s="2">
        <f>M4625+N4625</f>
        <v>1</v>
      </c>
    </row>
    <row r="4626" spans="1:20" x14ac:dyDescent="0.2">
      <c r="A4626" s="2" t="s">
        <v>7290</v>
      </c>
      <c r="B4626" s="2" t="s">
        <v>2211</v>
      </c>
      <c r="C4626" s="2" t="s">
        <v>116</v>
      </c>
      <c r="D4626" s="2" t="str">
        <f>INDEX(Hotels!$C$2:$C$49,MATCH(C4626,Hotels!$A$2:$A$49,0))</f>
        <v>Rishikesh</v>
      </c>
      <c r="E4626" s="11">
        <v>46179</v>
      </c>
      <c r="F4626" s="11">
        <v>46200</v>
      </c>
      <c r="G4626" s="11">
        <v>46203</v>
      </c>
      <c r="H4626" s="13">
        <f>DATE(YEAR(F4626),MONTH(F4626),1)</f>
        <v>46174</v>
      </c>
      <c r="I4626" s="2">
        <f>G4626-F4626</f>
        <v>3</v>
      </c>
      <c r="J4626" s="2">
        <f>F4626-E4626</f>
        <v>21</v>
      </c>
      <c r="K4626" s="2" t="s">
        <v>2655</v>
      </c>
      <c r="L4626" s="2">
        <v>1</v>
      </c>
      <c r="M4626" s="2">
        <v>2</v>
      </c>
      <c r="N4626" s="2">
        <v>1</v>
      </c>
      <c r="O4626" s="2" t="s">
        <v>2689</v>
      </c>
      <c r="P4626" s="2" t="s">
        <v>2652</v>
      </c>
      <c r="Q4626" s="2" t="s">
        <v>2649</v>
      </c>
      <c r="R4626" s="3">
        <v>4150</v>
      </c>
      <c r="S4626" s="3">
        <f>I4626*L4626*R4626</f>
        <v>12450</v>
      </c>
      <c r="T4626" s="2">
        <f>M4626+N4626</f>
        <v>3</v>
      </c>
    </row>
    <row r="4627" spans="1:20" x14ac:dyDescent="0.2">
      <c r="A4627" s="2" t="s">
        <v>7291</v>
      </c>
      <c r="B4627" s="2" t="s">
        <v>742</v>
      </c>
      <c r="C4627" s="2" t="s">
        <v>61</v>
      </c>
      <c r="D4627" s="2" t="str">
        <f>INDEX(Hotels!$C$2:$C$49,MATCH(C4627,Hotels!$A$2:$A$49,0))</f>
        <v>Mumbai</v>
      </c>
      <c r="E4627" s="11">
        <v>46180</v>
      </c>
      <c r="F4627" s="11">
        <v>46195</v>
      </c>
      <c r="G4627" s="11">
        <v>46197</v>
      </c>
      <c r="H4627" s="13">
        <f>DATE(YEAR(F4627),MONTH(F4627),1)</f>
        <v>46174</v>
      </c>
      <c r="I4627" s="2">
        <f>G4627-F4627</f>
        <v>2</v>
      </c>
      <c r="J4627" s="2">
        <f>F4627-E4627</f>
        <v>15</v>
      </c>
      <c r="K4627" s="2" t="s">
        <v>2668</v>
      </c>
      <c r="L4627" s="2">
        <v>1</v>
      </c>
      <c r="M4627" s="2">
        <v>3</v>
      </c>
      <c r="N4627" s="2">
        <v>0</v>
      </c>
      <c r="O4627" s="2" t="s">
        <v>2647</v>
      </c>
      <c r="P4627" s="2" t="s">
        <v>2656</v>
      </c>
      <c r="Q4627" s="2" t="s">
        <v>2649</v>
      </c>
      <c r="R4627" s="3">
        <v>10800</v>
      </c>
      <c r="S4627" s="3">
        <f>I4627*L4627*R4627</f>
        <v>21600</v>
      </c>
      <c r="T4627" s="2">
        <f>M4627+N4627</f>
        <v>3</v>
      </c>
    </row>
    <row r="4628" spans="1:20" x14ac:dyDescent="0.2">
      <c r="A4628" s="2" t="s">
        <v>7292</v>
      </c>
      <c r="B4628" s="2" t="s">
        <v>945</v>
      </c>
      <c r="C4628" s="2" t="s">
        <v>97</v>
      </c>
      <c r="D4628" s="2" t="str">
        <f>INDEX(Hotels!$C$2:$C$49,MATCH(C4628,Hotels!$A$2:$A$49,0))</f>
        <v>Shimla</v>
      </c>
      <c r="E4628" s="11">
        <v>46181</v>
      </c>
      <c r="F4628" s="11">
        <v>46203</v>
      </c>
      <c r="G4628" s="11">
        <v>46207</v>
      </c>
      <c r="H4628" s="13">
        <f>DATE(YEAR(F4628),MONTH(F4628),1)</f>
        <v>46174</v>
      </c>
      <c r="I4628" s="2">
        <f>G4628-F4628</f>
        <v>4</v>
      </c>
      <c r="J4628" s="2">
        <f>F4628-E4628</f>
        <v>22</v>
      </c>
      <c r="K4628" s="2" t="s">
        <v>2655</v>
      </c>
      <c r="L4628" s="2">
        <v>1</v>
      </c>
      <c r="M4628" s="2">
        <v>1</v>
      </c>
      <c r="N4628" s="2">
        <v>0</v>
      </c>
      <c r="O4628" s="2" t="s">
        <v>2689</v>
      </c>
      <c r="P4628" s="2" t="s">
        <v>2656</v>
      </c>
      <c r="Q4628" s="2" t="s">
        <v>2649</v>
      </c>
      <c r="R4628" s="3">
        <v>13200</v>
      </c>
      <c r="S4628" s="3">
        <f>I4628*L4628*R4628</f>
        <v>52800</v>
      </c>
      <c r="T4628" s="2">
        <f>M4628+N4628</f>
        <v>1</v>
      </c>
    </row>
    <row r="4629" spans="1:20" x14ac:dyDescent="0.2">
      <c r="A4629" s="2" t="s">
        <v>7293</v>
      </c>
      <c r="B4629" s="2" t="s">
        <v>1688</v>
      </c>
      <c r="C4629" s="2" t="s">
        <v>29</v>
      </c>
      <c r="D4629" s="2" t="str">
        <f>INDEX(Hotels!$C$2:$C$49,MATCH(C4629,Hotels!$A$2:$A$49,0))</f>
        <v>Jaipur</v>
      </c>
      <c r="E4629" s="11">
        <v>46181</v>
      </c>
      <c r="F4629" s="11">
        <v>46195</v>
      </c>
      <c r="G4629" s="11">
        <v>46196</v>
      </c>
      <c r="H4629" s="13">
        <f>DATE(YEAR(F4629),MONTH(F4629),1)</f>
        <v>46174</v>
      </c>
      <c r="I4629" s="2">
        <f>G4629-F4629</f>
        <v>1</v>
      </c>
      <c r="J4629" s="2">
        <f>F4629-E4629</f>
        <v>14</v>
      </c>
      <c r="K4629" s="2" t="s">
        <v>2668</v>
      </c>
      <c r="L4629" s="2">
        <v>1</v>
      </c>
      <c r="M4629" s="2">
        <v>1</v>
      </c>
      <c r="N4629" s="2">
        <v>0</v>
      </c>
      <c r="O4629" s="2" t="s">
        <v>2689</v>
      </c>
      <c r="P4629" s="2" t="s">
        <v>2652</v>
      </c>
      <c r="Q4629" s="2" t="s">
        <v>2649</v>
      </c>
      <c r="R4629" s="3">
        <v>4900</v>
      </c>
      <c r="S4629" s="3">
        <f>I4629*L4629*R4629</f>
        <v>4900</v>
      </c>
      <c r="T4629" s="2">
        <f>M4629+N4629</f>
        <v>1</v>
      </c>
    </row>
    <row r="4630" spans="1:20" x14ac:dyDescent="0.2">
      <c r="A4630" s="2" t="s">
        <v>7294</v>
      </c>
      <c r="B4630" s="2" t="s">
        <v>2375</v>
      </c>
      <c r="C4630" s="2" t="s">
        <v>118</v>
      </c>
      <c r="D4630" s="2" t="str">
        <f>INDEX(Hotels!$C$2:$C$49,MATCH(C4630,Hotels!$A$2:$A$49,0))</f>
        <v>Rishikesh</v>
      </c>
      <c r="E4630" s="11">
        <v>46181</v>
      </c>
      <c r="F4630" s="11">
        <v>46200</v>
      </c>
      <c r="G4630" s="11">
        <v>46203</v>
      </c>
      <c r="H4630" s="13">
        <f>DATE(YEAR(F4630),MONTH(F4630),1)</f>
        <v>46174</v>
      </c>
      <c r="I4630" s="2">
        <f>G4630-F4630</f>
        <v>3</v>
      </c>
      <c r="J4630" s="2">
        <f>F4630-E4630</f>
        <v>19</v>
      </c>
      <c r="K4630" s="2" t="s">
        <v>2646</v>
      </c>
      <c r="L4630" s="2">
        <v>1</v>
      </c>
      <c r="M4630" s="2">
        <v>1</v>
      </c>
      <c r="N4630" s="2">
        <v>0</v>
      </c>
      <c r="O4630" s="2" t="s">
        <v>2732</v>
      </c>
      <c r="P4630" s="2" t="s">
        <v>2656</v>
      </c>
      <c r="Q4630" s="2" t="s">
        <v>2649</v>
      </c>
      <c r="R4630" s="3">
        <v>11300</v>
      </c>
      <c r="S4630" s="3">
        <f>I4630*L4630*R4630</f>
        <v>33900</v>
      </c>
      <c r="T4630" s="2">
        <f>M4630+N4630</f>
        <v>1</v>
      </c>
    </row>
    <row r="4631" spans="1:20" x14ac:dyDescent="0.2">
      <c r="A4631" s="2" t="s">
        <v>7295</v>
      </c>
      <c r="B4631" s="2" t="s">
        <v>545</v>
      </c>
      <c r="C4631" s="2" t="s">
        <v>26</v>
      </c>
      <c r="D4631" s="2" t="str">
        <f>INDEX(Hotels!$C$2:$C$49,MATCH(C4631,Hotels!$A$2:$A$49,0))</f>
        <v>Jaipur</v>
      </c>
      <c r="E4631" s="11">
        <v>46182</v>
      </c>
      <c r="F4631" s="11">
        <v>46215</v>
      </c>
      <c r="G4631" s="11">
        <v>46218</v>
      </c>
      <c r="H4631" s="13">
        <f>DATE(YEAR(F4631),MONTH(F4631),1)</f>
        <v>46204</v>
      </c>
      <c r="I4631" s="2">
        <f>G4631-F4631</f>
        <v>3</v>
      </c>
      <c r="J4631" s="2">
        <f>F4631-E4631</f>
        <v>33</v>
      </c>
      <c r="K4631" s="2" t="s">
        <v>2666</v>
      </c>
      <c r="L4631" s="2">
        <v>1</v>
      </c>
      <c r="M4631" s="2">
        <v>2</v>
      </c>
      <c r="N4631" s="2">
        <v>0</v>
      </c>
      <c r="O4631" s="2" t="s">
        <v>2658</v>
      </c>
      <c r="P4631" s="2" t="s">
        <v>2652</v>
      </c>
      <c r="Q4631" s="2" t="s">
        <v>2649</v>
      </c>
      <c r="R4631" s="3">
        <v>20600</v>
      </c>
      <c r="S4631" s="3">
        <f>I4631*L4631*R4631</f>
        <v>61800</v>
      </c>
      <c r="T4631" s="2">
        <f>M4631+N4631</f>
        <v>2</v>
      </c>
    </row>
    <row r="4632" spans="1:20" x14ac:dyDescent="0.2">
      <c r="A4632" s="2" t="s">
        <v>7296</v>
      </c>
      <c r="B4632" s="2" t="s">
        <v>915</v>
      </c>
      <c r="C4632" s="2" t="s">
        <v>81</v>
      </c>
      <c r="D4632" s="2" t="str">
        <f>INDEX(Hotels!$C$2:$C$49,MATCH(C4632,Hotels!$A$2:$A$49,0))</f>
        <v>Bengaluru</v>
      </c>
      <c r="E4632" s="11">
        <v>46182</v>
      </c>
      <c r="F4632" s="11">
        <v>46192</v>
      </c>
      <c r="G4632" s="11">
        <v>46197</v>
      </c>
      <c r="H4632" s="13">
        <f>DATE(YEAR(F4632),MONTH(F4632),1)</f>
        <v>46174</v>
      </c>
      <c r="I4632" s="2">
        <f>G4632-F4632</f>
        <v>5</v>
      </c>
      <c r="J4632" s="2">
        <f>F4632-E4632</f>
        <v>10</v>
      </c>
      <c r="K4632" s="2" t="s">
        <v>2646</v>
      </c>
      <c r="L4632" s="2">
        <v>1</v>
      </c>
      <c r="M4632" s="2">
        <v>2</v>
      </c>
      <c r="N4632" s="2">
        <v>2</v>
      </c>
      <c r="O4632" s="2" t="s">
        <v>2658</v>
      </c>
      <c r="P4632" s="2" t="s">
        <v>2672</v>
      </c>
      <c r="Q4632" s="2" t="s">
        <v>2649</v>
      </c>
      <c r="R4632" s="3">
        <v>21600</v>
      </c>
      <c r="S4632" s="3">
        <f>I4632*L4632*R4632</f>
        <v>108000</v>
      </c>
      <c r="T4632" s="2">
        <f>M4632+N4632</f>
        <v>4</v>
      </c>
    </row>
    <row r="4633" spans="1:20" x14ac:dyDescent="0.2">
      <c r="A4633" s="2" t="s">
        <v>7297</v>
      </c>
      <c r="B4633" s="2" t="s">
        <v>1215</v>
      </c>
      <c r="C4633" s="2" t="s">
        <v>125</v>
      </c>
      <c r="D4633" s="2" t="str">
        <f>INDEX(Hotels!$C$2:$C$49,MATCH(C4633,Hotels!$A$2:$A$49,0))</f>
        <v>Varanasi</v>
      </c>
      <c r="E4633" s="11">
        <v>46182</v>
      </c>
      <c r="F4633" s="11">
        <v>46236</v>
      </c>
      <c r="G4633" s="11">
        <v>46239</v>
      </c>
      <c r="H4633" s="13">
        <f>DATE(YEAR(F4633),MONTH(F4633),1)</f>
        <v>46235</v>
      </c>
      <c r="I4633" s="2">
        <f>G4633-F4633</f>
        <v>3</v>
      </c>
      <c r="J4633" s="2">
        <f>F4633-E4633</f>
        <v>54</v>
      </c>
      <c r="K4633" s="2" t="s">
        <v>2655</v>
      </c>
      <c r="L4633" s="2">
        <v>1</v>
      </c>
      <c r="M4633" s="2">
        <v>2</v>
      </c>
      <c r="N4633" s="2">
        <v>0</v>
      </c>
      <c r="O4633" s="2" t="s">
        <v>2658</v>
      </c>
      <c r="P4633" s="2" t="s">
        <v>2656</v>
      </c>
      <c r="Q4633" s="2" t="s">
        <v>2653</v>
      </c>
      <c r="R4633" s="3">
        <v>8350</v>
      </c>
      <c r="S4633" s="3">
        <f>I4633*L4633*R4633</f>
        <v>25050</v>
      </c>
      <c r="T4633" s="2">
        <f>M4633+N4633</f>
        <v>2</v>
      </c>
    </row>
    <row r="4634" spans="1:20" x14ac:dyDescent="0.2">
      <c r="A4634" s="2" t="s">
        <v>7298</v>
      </c>
      <c r="B4634" s="2" t="s">
        <v>1271</v>
      </c>
      <c r="C4634" s="2" t="s">
        <v>39</v>
      </c>
      <c r="D4634" s="2" t="str">
        <f>INDEX(Hotels!$C$2:$C$49,MATCH(C4634,Hotels!$A$2:$A$49,0))</f>
        <v>Udaipur</v>
      </c>
      <c r="E4634" s="11">
        <v>46182</v>
      </c>
      <c r="F4634" s="11">
        <v>46278</v>
      </c>
      <c r="G4634" s="11">
        <v>46284</v>
      </c>
      <c r="H4634" s="13">
        <f>DATE(YEAR(F4634),MONTH(F4634),1)</f>
        <v>46266</v>
      </c>
      <c r="I4634" s="2">
        <f>G4634-F4634</f>
        <v>6</v>
      </c>
      <c r="J4634" s="2">
        <f>F4634-E4634</f>
        <v>96</v>
      </c>
      <c r="K4634" s="2" t="s">
        <v>2666</v>
      </c>
      <c r="L4634" s="2">
        <v>2</v>
      </c>
      <c r="M4634" s="2">
        <v>4</v>
      </c>
      <c r="N4634" s="2">
        <v>3</v>
      </c>
      <c r="O4634" s="2" t="s">
        <v>2689</v>
      </c>
      <c r="P4634" s="2" t="s">
        <v>2662</v>
      </c>
      <c r="Q4634" s="2" t="s">
        <v>2649</v>
      </c>
      <c r="R4634" s="3">
        <v>11550</v>
      </c>
      <c r="S4634" s="3">
        <f>I4634*L4634*R4634</f>
        <v>138600</v>
      </c>
      <c r="T4634" s="2">
        <f>M4634+N4634</f>
        <v>7</v>
      </c>
    </row>
    <row r="4635" spans="1:20" x14ac:dyDescent="0.2">
      <c r="A4635" s="2" t="s">
        <v>7299</v>
      </c>
      <c r="B4635" s="2" t="s">
        <v>1526</v>
      </c>
      <c r="C4635" s="2" t="s">
        <v>81</v>
      </c>
      <c r="D4635" s="2" t="str">
        <f>INDEX(Hotels!$C$2:$C$49,MATCH(C4635,Hotels!$A$2:$A$49,0))</f>
        <v>Bengaluru</v>
      </c>
      <c r="E4635" s="11">
        <v>46182</v>
      </c>
      <c r="F4635" s="11">
        <v>46189</v>
      </c>
      <c r="G4635" s="11">
        <v>46191</v>
      </c>
      <c r="H4635" s="13">
        <f>DATE(YEAR(F4635),MONTH(F4635),1)</f>
        <v>46174</v>
      </c>
      <c r="I4635" s="2">
        <f>G4635-F4635</f>
        <v>2</v>
      </c>
      <c r="J4635" s="2">
        <f>F4635-E4635</f>
        <v>7</v>
      </c>
      <c r="K4635" s="2" t="s">
        <v>2646</v>
      </c>
      <c r="L4635" s="2">
        <v>1</v>
      </c>
      <c r="M4635" s="2">
        <v>2</v>
      </c>
      <c r="N4635" s="2">
        <v>0</v>
      </c>
      <c r="O4635" s="2" t="s">
        <v>2647</v>
      </c>
      <c r="P4635" s="2" t="s">
        <v>2659</v>
      </c>
      <c r="Q4635" s="2" t="s">
        <v>2649</v>
      </c>
      <c r="R4635" s="3">
        <v>20050</v>
      </c>
      <c r="S4635" s="3">
        <f>I4635*L4635*R4635</f>
        <v>40100</v>
      </c>
      <c r="T4635" s="2">
        <f>M4635+N4635</f>
        <v>2</v>
      </c>
    </row>
    <row r="4636" spans="1:20" x14ac:dyDescent="0.2">
      <c r="A4636" s="2" t="s">
        <v>7300</v>
      </c>
      <c r="B4636" s="2" t="s">
        <v>1581</v>
      </c>
      <c r="C4636" s="2" t="s">
        <v>37</v>
      </c>
      <c r="D4636" s="2" t="str">
        <f>INDEX(Hotels!$C$2:$C$49,MATCH(C4636,Hotels!$A$2:$A$49,0))</f>
        <v>Udaipur</v>
      </c>
      <c r="E4636" s="11">
        <v>46182</v>
      </c>
      <c r="F4636" s="11">
        <v>46218</v>
      </c>
      <c r="G4636" s="11">
        <v>46222</v>
      </c>
      <c r="H4636" s="13">
        <f>DATE(YEAR(F4636),MONTH(F4636),1)</f>
        <v>46204</v>
      </c>
      <c r="I4636" s="2">
        <f>G4636-F4636</f>
        <v>4</v>
      </c>
      <c r="J4636" s="2">
        <f>F4636-E4636</f>
        <v>36</v>
      </c>
      <c r="K4636" s="2" t="s">
        <v>2646</v>
      </c>
      <c r="L4636" s="2">
        <v>1</v>
      </c>
      <c r="M4636" s="2">
        <v>1</v>
      </c>
      <c r="N4636" s="2">
        <v>0</v>
      </c>
      <c r="O4636" s="2" t="s">
        <v>2651</v>
      </c>
      <c r="P4636" s="2" t="s">
        <v>2656</v>
      </c>
      <c r="Q4636" s="2" t="s">
        <v>2649</v>
      </c>
      <c r="R4636" s="3">
        <v>16650</v>
      </c>
      <c r="S4636" s="3">
        <f>I4636*L4636*R4636</f>
        <v>66600</v>
      </c>
      <c r="T4636" s="2">
        <f>M4636+N4636</f>
        <v>1</v>
      </c>
    </row>
    <row r="4637" spans="1:20" x14ac:dyDescent="0.2">
      <c r="A4637" s="2" t="s">
        <v>7301</v>
      </c>
      <c r="B4637" s="2" t="s">
        <v>2186</v>
      </c>
      <c r="C4637" s="2" t="s">
        <v>108</v>
      </c>
      <c r="D4637" s="2" t="str">
        <f>INDEX(Hotels!$C$2:$C$49,MATCH(C4637,Hotels!$A$2:$A$49,0))</f>
        <v>Manali</v>
      </c>
      <c r="E4637" s="11">
        <v>46182</v>
      </c>
      <c r="F4637" s="11">
        <v>46191</v>
      </c>
      <c r="G4637" s="11">
        <v>46196</v>
      </c>
      <c r="H4637" s="13">
        <f>DATE(YEAR(F4637),MONTH(F4637),1)</f>
        <v>46174</v>
      </c>
      <c r="I4637" s="2">
        <f>G4637-F4637</f>
        <v>5</v>
      </c>
      <c r="J4637" s="2">
        <f>F4637-E4637</f>
        <v>9</v>
      </c>
      <c r="K4637" s="2" t="s">
        <v>2655</v>
      </c>
      <c r="L4637" s="2">
        <v>1</v>
      </c>
      <c r="M4637" s="2">
        <v>2</v>
      </c>
      <c r="N4637" s="2">
        <v>0</v>
      </c>
      <c r="O4637" s="2" t="s">
        <v>2647</v>
      </c>
      <c r="P4637" s="2" t="s">
        <v>2659</v>
      </c>
      <c r="Q4637" s="2" t="s">
        <v>2649</v>
      </c>
      <c r="R4637" s="3">
        <v>14750</v>
      </c>
      <c r="S4637" s="3">
        <f>I4637*L4637*R4637</f>
        <v>73750</v>
      </c>
      <c r="T4637" s="2">
        <f>M4637+N4637</f>
        <v>2</v>
      </c>
    </row>
    <row r="4638" spans="1:20" x14ac:dyDescent="0.2">
      <c r="A4638" s="2" t="s">
        <v>7302</v>
      </c>
      <c r="B4638" s="2" t="s">
        <v>2321</v>
      </c>
      <c r="C4638" s="2" t="s">
        <v>129</v>
      </c>
      <c r="D4638" s="2" t="str">
        <f>INDEX(Hotels!$C$2:$C$49,MATCH(C4638,Hotels!$A$2:$A$49,0))</f>
        <v>Varanasi</v>
      </c>
      <c r="E4638" s="11">
        <v>46182</v>
      </c>
      <c r="F4638" s="11">
        <v>46196</v>
      </c>
      <c r="G4638" s="11">
        <v>46197</v>
      </c>
      <c r="H4638" s="13">
        <f>DATE(YEAR(F4638),MONTH(F4638),1)</f>
        <v>46174</v>
      </c>
      <c r="I4638" s="2">
        <f>G4638-F4638</f>
        <v>1</v>
      </c>
      <c r="J4638" s="2">
        <f>F4638-E4638</f>
        <v>14</v>
      </c>
      <c r="K4638" s="2" t="s">
        <v>2655</v>
      </c>
      <c r="L4638" s="2">
        <v>1</v>
      </c>
      <c r="M4638" s="2">
        <v>2</v>
      </c>
      <c r="N4638" s="2">
        <v>0</v>
      </c>
      <c r="O4638" s="2" t="s">
        <v>2689</v>
      </c>
      <c r="P4638" s="2" t="s">
        <v>2656</v>
      </c>
      <c r="Q4638" s="2" t="s">
        <v>2649</v>
      </c>
      <c r="R4638" s="3">
        <v>3800</v>
      </c>
      <c r="S4638" s="3">
        <f>I4638*L4638*R4638</f>
        <v>3800</v>
      </c>
      <c r="T4638" s="2">
        <f>M4638+N4638</f>
        <v>2</v>
      </c>
    </row>
    <row r="4639" spans="1:20" x14ac:dyDescent="0.2">
      <c r="A4639" s="2" t="s">
        <v>7303</v>
      </c>
      <c r="B4639" s="2" t="s">
        <v>1332</v>
      </c>
      <c r="C4639" s="2" t="s">
        <v>112</v>
      </c>
      <c r="D4639" s="2" t="str">
        <f>INDEX(Hotels!$C$2:$C$49,MATCH(C4639,Hotels!$A$2:$A$49,0))</f>
        <v>Rishikesh</v>
      </c>
      <c r="E4639" s="11">
        <v>46183</v>
      </c>
      <c r="F4639" s="11">
        <v>46261</v>
      </c>
      <c r="G4639" s="11">
        <v>46267</v>
      </c>
      <c r="H4639" s="13">
        <f>DATE(YEAR(F4639),MONTH(F4639),1)</f>
        <v>46235</v>
      </c>
      <c r="I4639" s="2">
        <f>G4639-F4639</f>
        <v>6</v>
      </c>
      <c r="J4639" s="2">
        <f>F4639-E4639</f>
        <v>78</v>
      </c>
      <c r="K4639" s="2" t="s">
        <v>2655</v>
      </c>
      <c r="L4639" s="2">
        <v>2</v>
      </c>
      <c r="M4639" s="2">
        <v>4</v>
      </c>
      <c r="N4639" s="2">
        <v>1</v>
      </c>
      <c r="O4639" s="2" t="s">
        <v>2651</v>
      </c>
      <c r="P4639" s="2" t="s">
        <v>2652</v>
      </c>
      <c r="Q4639" s="2" t="s">
        <v>2653</v>
      </c>
      <c r="R4639" s="3">
        <v>4750</v>
      </c>
      <c r="S4639" s="3">
        <f>I4639*L4639*R4639</f>
        <v>57000</v>
      </c>
      <c r="T4639" s="2">
        <f>M4639+N4639</f>
        <v>5</v>
      </c>
    </row>
    <row r="4640" spans="1:20" x14ac:dyDescent="0.2">
      <c r="A4640" s="2" t="s">
        <v>7304</v>
      </c>
      <c r="B4640" s="2" t="s">
        <v>1557</v>
      </c>
      <c r="C4640" s="2" t="s">
        <v>16</v>
      </c>
      <c r="D4640" s="2" t="str">
        <f>INDEX(Hotels!$C$2:$C$49,MATCH(C4640,Hotels!$A$2:$A$49,0))</f>
        <v>Goa</v>
      </c>
      <c r="E4640" s="11">
        <v>46183</v>
      </c>
      <c r="F4640" s="11">
        <v>46212</v>
      </c>
      <c r="G4640" s="11">
        <v>46215</v>
      </c>
      <c r="H4640" s="13">
        <f>DATE(YEAR(F4640),MONTH(F4640),1)</f>
        <v>46204</v>
      </c>
      <c r="I4640" s="2">
        <f>G4640-F4640</f>
        <v>3</v>
      </c>
      <c r="J4640" s="2">
        <f>F4640-E4640</f>
        <v>29</v>
      </c>
      <c r="K4640" s="2" t="s">
        <v>2668</v>
      </c>
      <c r="L4640" s="2">
        <v>1</v>
      </c>
      <c r="M4640" s="2">
        <v>2</v>
      </c>
      <c r="N4640" s="2">
        <v>0</v>
      </c>
      <c r="O4640" s="2" t="s">
        <v>2683</v>
      </c>
      <c r="P4640" s="2" t="s">
        <v>2672</v>
      </c>
      <c r="Q4640" s="2" t="s">
        <v>2649</v>
      </c>
      <c r="R4640" s="3">
        <v>2400</v>
      </c>
      <c r="S4640" s="3">
        <f>I4640*L4640*R4640</f>
        <v>7200</v>
      </c>
      <c r="T4640" s="2">
        <f>M4640+N4640</f>
        <v>2</v>
      </c>
    </row>
    <row r="4641" spans="1:20" x14ac:dyDescent="0.2">
      <c r="A4641" s="2" t="s">
        <v>7305</v>
      </c>
      <c r="B4641" s="2" t="s">
        <v>1982</v>
      </c>
      <c r="C4641" s="2" t="s">
        <v>103</v>
      </c>
      <c r="D4641" s="2" t="str">
        <f>INDEX(Hotels!$C$2:$C$49,MATCH(C4641,Hotels!$A$2:$A$49,0))</f>
        <v>Manali</v>
      </c>
      <c r="E4641" s="11">
        <v>46183</v>
      </c>
      <c r="F4641" s="11">
        <v>46261</v>
      </c>
      <c r="G4641" s="11">
        <v>46264</v>
      </c>
      <c r="H4641" s="13">
        <f>DATE(YEAR(F4641),MONTH(F4641),1)</f>
        <v>46235</v>
      </c>
      <c r="I4641" s="2">
        <f>G4641-F4641</f>
        <v>3</v>
      </c>
      <c r="J4641" s="2">
        <f>F4641-E4641</f>
        <v>78</v>
      </c>
      <c r="K4641" s="2" t="s">
        <v>2668</v>
      </c>
      <c r="L4641" s="2">
        <v>1</v>
      </c>
      <c r="M4641" s="2">
        <v>1</v>
      </c>
      <c r="N4641" s="2">
        <v>0</v>
      </c>
      <c r="O4641" s="2" t="s">
        <v>2661</v>
      </c>
      <c r="P4641" s="2" t="s">
        <v>2662</v>
      </c>
      <c r="Q4641" s="2" t="s">
        <v>2649</v>
      </c>
      <c r="R4641" s="3">
        <v>2500</v>
      </c>
      <c r="S4641" s="3">
        <f>I4641*L4641*R4641</f>
        <v>7500</v>
      </c>
      <c r="T4641" s="2">
        <f>M4641+N4641</f>
        <v>1</v>
      </c>
    </row>
    <row r="4642" spans="1:20" x14ac:dyDescent="0.2">
      <c r="A4642" s="2" t="s">
        <v>7306</v>
      </c>
      <c r="B4642" s="2" t="s">
        <v>2358</v>
      </c>
      <c r="C4642" s="2" t="s">
        <v>99</v>
      </c>
      <c r="D4642" s="2" t="str">
        <f>INDEX(Hotels!$C$2:$C$49,MATCH(C4642,Hotels!$A$2:$A$49,0))</f>
        <v>Shimla</v>
      </c>
      <c r="E4642" s="11">
        <v>46183</v>
      </c>
      <c r="F4642" s="11">
        <v>46186</v>
      </c>
      <c r="G4642" s="11">
        <v>46188</v>
      </c>
      <c r="H4642" s="13">
        <f>DATE(YEAR(F4642),MONTH(F4642),1)</f>
        <v>46174</v>
      </c>
      <c r="I4642" s="2">
        <f>G4642-F4642</f>
        <v>2</v>
      </c>
      <c r="J4642" s="2">
        <f>F4642-E4642</f>
        <v>3</v>
      </c>
      <c r="K4642" s="2" t="s">
        <v>2668</v>
      </c>
      <c r="L4642" s="2">
        <v>1</v>
      </c>
      <c r="M4642" s="2">
        <v>2</v>
      </c>
      <c r="N4642" s="2">
        <v>0</v>
      </c>
      <c r="O4642" s="2" t="s">
        <v>2647</v>
      </c>
      <c r="P4642" s="2" t="s">
        <v>2662</v>
      </c>
      <c r="Q4642" s="2" t="s">
        <v>2653</v>
      </c>
      <c r="R4642" s="3">
        <v>2900</v>
      </c>
      <c r="S4642" s="3">
        <f>I4642*L4642*R4642</f>
        <v>5800</v>
      </c>
      <c r="T4642" s="2">
        <f>M4642+N4642</f>
        <v>2</v>
      </c>
    </row>
    <row r="4643" spans="1:20" x14ac:dyDescent="0.2">
      <c r="A4643" s="2" t="s">
        <v>7307</v>
      </c>
      <c r="B4643" s="2" t="s">
        <v>346</v>
      </c>
      <c r="C4643" s="2" t="s">
        <v>59</v>
      </c>
      <c r="D4643" s="2" t="str">
        <f>INDEX(Hotels!$C$2:$C$49,MATCH(C4643,Hotels!$A$2:$A$49,0))</f>
        <v>Mumbai</v>
      </c>
      <c r="E4643" s="11">
        <v>46184</v>
      </c>
      <c r="F4643" s="11">
        <v>46196</v>
      </c>
      <c r="G4643" s="11">
        <v>46202</v>
      </c>
      <c r="H4643" s="13">
        <f>DATE(YEAR(F4643),MONTH(F4643),1)</f>
        <v>46174</v>
      </c>
      <c r="I4643" s="2">
        <f>G4643-F4643</f>
        <v>6</v>
      </c>
      <c r="J4643" s="2">
        <f>F4643-E4643</f>
        <v>12</v>
      </c>
      <c r="K4643" s="2" t="s">
        <v>2668</v>
      </c>
      <c r="L4643" s="2">
        <v>2</v>
      </c>
      <c r="M4643" s="2">
        <v>4</v>
      </c>
      <c r="N4643" s="2">
        <v>3</v>
      </c>
      <c r="O4643" s="2" t="s">
        <v>2647</v>
      </c>
      <c r="P4643" s="2" t="s">
        <v>2652</v>
      </c>
      <c r="Q4643" s="2" t="s">
        <v>2653</v>
      </c>
      <c r="R4643" s="3">
        <v>4100</v>
      </c>
      <c r="S4643" s="3">
        <f>I4643*L4643*R4643</f>
        <v>49200</v>
      </c>
      <c r="T4643" s="2">
        <f>M4643+N4643</f>
        <v>7</v>
      </c>
    </row>
    <row r="4644" spans="1:20" x14ac:dyDescent="0.2">
      <c r="A4644" s="2" t="s">
        <v>7308</v>
      </c>
      <c r="B4644" s="2" t="s">
        <v>450</v>
      </c>
      <c r="C4644" s="2" t="s">
        <v>71</v>
      </c>
      <c r="D4644" s="2" t="str">
        <f>INDEX(Hotels!$C$2:$C$49,MATCH(C4644,Hotels!$A$2:$A$49,0))</f>
        <v>New Delhi</v>
      </c>
      <c r="E4644" s="11">
        <v>46184</v>
      </c>
      <c r="F4644" s="11">
        <v>46205</v>
      </c>
      <c r="G4644" s="11">
        <v>46207</v>
      </c>
      <c r="H4644" s="13">
        <f>DATE(YEAR(F4644),MONTH(F4644),1)</f>
        <v>46204</v>
      </c>
      <c r="I4644" s="2">
        <f>G4644-F4644</f>
        <v>2</v>
      </c>
      <c r="J4644" s="2">
        <f>F4644-E4644</f>
        <v>21</v>
      </c>
      <c r="K4644" s="2" t="s">
        <v>2668</v>
      </c>
      <c r="L4644" s="2">
        <v>1</v>
      </c>
      <c r="M4644" s="2">
        <v>1</v>
      </c>
      <c r="N4644" s="2">
        <v>0</v>
      </c>
      <c r="O4644" s="2" t="s">
        <v>2689</v>
      </c>
      <c r="P4644" s="2" t="s">
        <v>2672</v>
      </c>
      <c r="Q4644" s="2" t="s">
        <v>2649</v>
      </c>
      <c r="R4644" s="3">
        <v>5850</v>
      </c>
      <c r="S4644" s="3">
        <f>I4644*L4644*R4644</f>
        <v>11700</v>
      </c>
      <c r="T4644" s="2">
        <f>M4644+N4644</f>
        <v>1</v>
      </c>
    </row>
    <row r="4645" spans="1:20" x14ac:dyDescent="0.2">
      <c r="A4645" s="2" t="s">
        <v>7309</v>
      </c>
      <c r="B4645" s="2" t="s">
        <v>789</v>
      </c>
      <c r="C4645" s="2" t="s">
        <v>83</v>
      </c>
      <c r="D4645" s="2" t="str">
        <f>INDEX(Hotels!$C$2:$C$49,MATCH(C4645,Hotels!$A$2:$A$49,0))</f>
        <v>Kochi</v>
      </c>
      <c r="E4645" s="11">
        <v>46184</v>
      </c>
      <c r="F4645" s="11">
        <v>46187</v>
      </c>
      <c r="G4645" s="11">
        <v>46192</v>
      </c>
      <c r="H4645" s="13">
        <f>DATE(YEAR(F4645),MONTH(F4645),1)</f>
        <v>46174</v>
      </c>
      <c r="I4645" s="2">
        <f>G4645-F4645</f>
        <v>5</v>
      </c>
      <c r="J4645" s="2">
        <f>F4645-E4645</f>
        <v>3</v>
      </c>
      <c r="K4645" s="2" t="s">
        <v>2666</v>
      </c>
      <c r="L4645" s="2">
        <v>1</v>
      </c>
      <c r="M4645" s="2">
        <v>3</v>
      </c>
      <c r="N4645" s="2">
        <v>0</v>
      </c>
      <c r="O4645" s="2" t="s">
        <v>2683</v>
      </c>
      <c r="P4645" s="2" t="s">
        <v>2652</v>
      </c>
      <c r="Q4645" s="2" t="s">
        <v>2653</v>
      </c>
      <c r="R4645" s="3">
        <v>21800</v>
      </c>
      <c r="S4645" s="3">
        <f>I4645*L4645*R4645</f>
        <v>109000</v>
      </c>
      <c r="T4645" s="2">
        <f>M4645+N4645</f>
        <v>3</v>
      </c>
    </row>
    <row r="4646" spans="1:20" x14ac:dyDescent="0.2">
      <c r="A4646" s="2" t="s">
        <v>7310</v>
      </c>
      <c r="B4646" s="2" t="s">
        <v>1361</v>
      </c>
      <c r="C4646" s="2" t="s">
        <v>81</v>
      </c>
      <c r="D4646" s="2" t="str">
        <f>INDEX(Hotels!$C$2:$C$49,MATCH(C4646,Hotels!$A$2:$A$49,0))</f>
        <v>Bengaluru</v>
      </c>
      <c r="E4646" s="11">
        <v>46184</v>
      </c>
      <c r="F4646" s="11">
        <v>46186</v>
      </c>
      <c r="G4646" s="11">
        <v>46188</v>
      </c>
      <c r="H4646" s="13">
        <f>DATE(YEAR(F4646),MONTH(F4646),1)</f>
        <v>46174</v>
      </c>
      <c r="I4646" s="2">
        <f>G4646-F4646</f>
        <v>2</v>
      </c>
      <c r="J4646" s="2">
        <f>F4646-E4646</f>
        <v>2</v>
      </c>
      <c r="K4646" s="2" t="s">
        <v>2666</v>
      </c>
      <c r="L4646" s="2">
        <v>1</v>
      </c>
      <c r="M4646" s="2">
        <v>1</v>
      </c>
      <c r="N4646" s="2">
        <v>1</v>
      </c>
      <c r="O4646" s="2" t="s">
        <v>2647</v>
      </c>
      <c r="P4646" s="2" t="s">
        <v>2659</v>
      </c>
      <c r="Q4646" s="2" t="s">
        <v>2649</v>
      </c>
      <c r="R4646" s="3">
        <v>31450</v>
      </c>
      <c r="S4646" s="3">
        <f>I4646*L4646*R4646</f>
        <v>62900</v>
      </c>
      <c r="T4646" s="2">
        <f>M4646+N4646</f>
        <v>2</v>
      </c>
    </row>
    <row r="4647" spans="1:20" x14ac:dyDescent="0.2">
      <c r="A4647" s="2" t="s">
        <v>7311</v>
      </c>
      <c r="B4647" s="2" t="s">
        <v>1458</v>
      </c>
      <c r="C4647" s="2" t="s">
        <v>93</v>
      </c>
      <c r="D4647" s="2" t="str">
        <f>INDEX(Hotels!$C$2:$C$49,MATCH(C4647,Hotels!$A$2:$A$49,0))</f>
        <v>Shimla</v>
      </c>
      <c r="E4647" s="11">
        <v>46184</v>
      </c>
      <c r="F4647" s="11">
        <v>46200</v>
      </c>
      <c r="G4647" s="11">
        <v>46202</v>
      </c>
      <c r="H4647" s="13">
        <f>DATE(YEAR(F4647),MONTH(F4647),1)</f>
        <v>46174</v>
      </c>
      <c r="I4647" s="2">
        <f>G4647-F4647</f>
        <v>2</v>
      </c>
      <c r="J4647" s="2">
        <f>F4647-E4647</f>
        <v>16</v>
      </c>
      <c r="K4647" s="2" t="s">
        <v>2655</v>
      </c>
      <c r="L4647" s="2">
        <v>1</v>
      </c>
      <c r="M4647" s="2">
        <v>2</v>
      </c>
      <c r="N4647" s="2">
        <v>0</v>
      </c>
      <c r="O4647" s="2" t="s">
        <v>2647</v>
      </c>
      <c r="P4647" s="2" t="s">
        <v>2652</v>
      </c>
      <c r="Q4647" s="2" t="s">
        <v>2649</v>
      </c>
      <c r="R4647" s="3">
        <v>7150</v>
      </c>
      <c r="S4647" s="3">
        <f>I4647*L4647*R4647</f>
        <v>14300</v>
      </c>
      <c r="T4647" s="2">
        <f>M4647+N4647</f>
        <v>2</v>
      </c>
    </row>
    <row r="4648" spans="1:20" x14ac:dyDescent="0.2">
      <c r="A4648" s="2" t="s">
        <v>7312</v>
      </c>
      <c r="B4648" s="2" t="s">
        <v>1581</v>
      </c>
      <c r="C4648" s="2" t="s">
        <v>13</v>
      </c>
      <c r="D4648" s="2" t="str">
        <f>INDEX(Hotels!$C$2:$C$49,MATCH(C4648,Hotels!$A$2:$A$49,0))</f>
        <v>Goa</v>
      </c>
      <c r="E4648" s="11">
        <v>46184</v>
      </c>
      <c r="F4648" s="11">
        <v>46188</v>
      </c>
      <c r="G4648" s="11">
        <v>46193</v>
      </c>
      <c r="H4648" s="13">
        <f>DATE(YEAR(F4648),MONTH(F4648),1)</f>
        <v>46174</v>
      </c>
      <c r="I4648" s="2">
        <f>G4648-F4648</f>
        <v>5</v>
      </c>
      <c r="J4648" s="2">
        <f>F4648-E4648</f>
        <v>4</v>
      </c>
      <c r="K4648" s="2" t="s">
        <v>2646</v>
      </c>
      <c r="L4648" s="2">
        <v>1</v>
      </c>
      <c r="M4648" s="2">
        <v>2</v>
      </c>
      <c r="N4648" s="2">
        <v>0</v>
      </c>
      <c r="O4648" s="2" t="s">
        <v>2647</v>
      </c>
      <c r="P4648" s="2" t="s">
        <v>2652</v>
      </c>
      <c r="Q4648" s="2" t="s">
        <v>2664</v>
      </c>
      <c r="R4648" s="3">
        <v>14950</v>
      </c>
      <c r="S4648" s="3">
        <f>I4648*L4648*R4648</f>
        <v>74750</v>
      </c>
      <c r="T4648" s="2">
        <f>M4648+N4648</f>
        <v>2</v>
      </c>
    </row>
    <row r="4649" spans="1:20" x14ac:dyDescent="0.2">
      <c r="A4649" s="2" t="s">
        <v>7313</v>
      </c>
      <c r="B4649" s="2" t="s">
        <v>2128</v>
      </c>
      <c r="C4649" s="2" t="s">
        <v>69</v>
      </c>
      <c r="D4649" s="2" t="str">
        <f>INDEX(Hotels!$C$2:$C$49,MATCH(C4649,Hotels!$A$2:$A$49,0))</f>
        <v>New Delhi</v>
      </c>
      <c r="E4649" s="11">
        <v>46184</v>
      </c>
      <c r="F4649" s="11">
        <v>46200</v>
      </c>
      <c r="G4649" s="11">
        <v>46203</v>
      </c>
      <c r="H4649" s="13">
        <f>DATE(YEAR(F4649),MONTH(F4649),1)</f>
        <v>46174</v>
      </c>
      <c r="I4649" s="2">
        <f>G4649-F4649</f>
        <v>3</v>
      </c>
      <c r="J4649" s="2">
        <f>F4649-E4649</f>
        <v>16</v>
      </c>
      <c r="K4649" s="2" t="s">
        <v>2646</v>
      </c>
      <c r="L4649" s="2">
        <v>1</v>
      </c>
      <c r="M4649" s="2">
        <v>1</v>
      </c>
      <c r="N4649" s="2">
        <v>0</v>
      </c>
      <c r="O4649" s="2" t="s">
        <v>2689</v>
      </c>
      <c r="P4649" s="2" t="s">
        <v>2656</v>
      </c>
      <c r="Q4649" s="2" t="s">
        <v>2649</v>
      </c>
      <c r="R4649" s="3">
        <v>19750</v>
      </c>
      <c r="S4649" s="3">
        <f>I4649*L4649*R4649</f>
        <v>59250</v>
      </c>
      <c r="T4649" s="2">
        <f>M4649+N4649</f>
        <v>1</v>
      </c>
    </row>
    <row r="4650" spans="1:20" x14ac:dyDescent="0.2">
      <c r="A4650" s="2" t="s">
        <v>7314</v>
      </c>
      <c r="B4650" s="2" t="s">
        <v>2261</v>
      </c>
      <c r="C4650" s="2" t="s">
        <v>127</v>
      </c>
      <c r="D4650" s="2" t="str">
        <f>INDEX(Hotels!$C$2:$C$49,MATCH(C4650,Hotels!$A$2:$A$49,0))</f>
        <v>Varanasi</v>
      </c>
      <c r="E4650" s="11">
        <v>46184</v>
      </c>
      <c r="F4650" s="11">
        <v>46207</v>
      </c>
      <c r="G4650" s="11">
        <v>46210</v>
      </c>
      <c r="H4650" s="13">
        <f>DATE(YEAR(F4650),MONTH(F4650),1)</f>
        <v>46204</v>
      </c>
      <c r="I4650" s="2">
        <f>G4650-F4650</f>
        <v>3</v>
      </c>
      <c r="J4650" s="2">
        <f>F4650-E4650</f>
        <v>23</v>
      </c>
      <c r="K4650" s="2" t="s">
        <v>2655</v>
      </c>
      <c r="L4650" s="2">
        <v>1</v>
      </c>
      <c r="M4650" s="2">
        <v>2</v>
      </c>
      <c r="N4650" s="2">
        <v>2</v>
      </c>
      <c r="O4650" s="2" t="s">
        <v>2670</v>
      </c>
      <c r="P4650" s="2" t="s">
        <v>2662</v>
      </c>
      <c r="Q4650" s="2" t="s">
        <v>2649</v>
      </c>
      <c r="R4650" s="3">
        <v>4850</v>
      </c>
      <c r="S4650" s="3">
        <f>I4650*L4650*R4650</f>
        <v>14550</v>
      </c>
      <c r="T4650" s="2">
        <f>M4650+N4650</f>
        <v>4</v>
      </c>
    </row>
    <row r="4651" spans="1:20" x14ac:dyDescent="0.2">
      <c r="A4651" s="2" t="s">
        <v>7315</v>
      </c>
      <c r="B4651" s="2" t="s">
        <v>2398</v>
      </c>
      <c r="C4651" s="2" t="s">
        <v>9</v>
      </c>
      <c r="D4651" s="2" t="str">
        <f>INDEX(Hotels!$C$2:$C$49,MATCH(C4651,Hotels!$A$2:$A$49,0))</f>
        <v>Goa</v>
      </c>
      <c r="E4651" s="11">
        <v>46184</v>
      </c>
      <c r="F4651" s="11">
        <v>46189</v>
      </c>
      <c r="G4651" s="11">
        <v>46191</v>
      </c>
      <c r="H4651" s="13">
        <f>DATE(YEAR(F4651),MONTH(F4651),1)</f>
        <v>46174</v>
      </c>
      <c r="I4651" s="2">
        <f>G4651-F4651</f>
        <v>2</v>
      </c>
      <c r="J4651" s="2">
        <f>F4651-E4651</f>
        <v>5</v>
      </c>
      <c r="K4651" s="2" t="s">
        <v>2655</v>
      </c>
      <c r="L4651" s="2">
        <v>1</v>
      </c>
      <c r="M4651" s="2">
        <v>2</v>
      </c>
      <c r="N4651" s="2">
        <v>0</v>
      </c>
      <c r="O4651" s="2" t="s">
        <v>2670</v>
      </c>
      <c r="P4651" s="2" t="s">
        <v>2662</v>
      </c>
      <c r="Q4651" s="2" t="s">
        <v>2649</v>
      </c>
      <c r="R4651" s="3">
        <v>6050</v>
      </c>
      <c r="S4651" s="3">
        <f>I4651*L4651*R4651</f>
        <v>12100</v>
      </c>
      <c r="T4651" s="2">
        <f>M4651+N4651</f>
        <v>2</v>
      </c>
    </row>
    <row r="4652" spans="1:20" x14ac:dyDescent="0.2">
      <c r="A4652" s="2" t="s">
        <v>7316</v>
      </c>
      <c r="B4652" s="2" t="s">
        <v>532</v>
      </c>
      <c r="C4652" s="2" t="s">
        <v>69</v>
      </c>
      <c r="D4652" s="2" t="str">
        <f>INDEX(Hotels!$C$2:$C$49,MATCH(C4652,Hotels!$A$2:$A$49,0))</f>
        <v>New Delhi</v>
      </c>
      <c r="E4652" s="11">
        <v>46185</v>
      </c>
      <c r="F4652" s="11">
        <v>46202</v>
      </c>
      <c r="G4652" s="11">
        <v>46204</v>
      </c>
      <c r="H4652" s="13">
        <f>DATE(YEAR(F4652),MONTH(F4652),1)</f>
        <v>46174</v>
      </c>
      <c r="I4652" s="2">
        <f>G4652-F4652</f>
        <v>2</v>
      </c>
      <c r="J4652" s="2">
        <f>F4652-E4652</f>
        <v>17</v>
      </c>
      <c r="K4652" s="2" t="s">
        <v>2666</v>
      </c>
      <c r="L4652" s="2">
        <v>1</v>
      </c>
      <c r="M4652" s="2">
        <v>1</v>
      </c>
      <c r="N4652" s="2">
        <v>0</v>
      </c>
      <c r="O4652" s="2" t="s">
        <v>2683</v>
      </c>
      <c r="P4652" s="2" t="s">
        <v>2652</v>
      </c>
      <c r="Q4652" s="2" t="s">
        <v>2649</v>
      </c>
      <c r="R4652" s="3">
        <v>31000</v>
      </c>
      <c r="S4652" s="3">
        <f>I4652*L4652*R4652</f>
        <v>62000</v>
      </c>
      <c r="T4652" s="2">
        <f>M4652+N4652</f>
        <v>1</v>
      </c>
    </row>
    <row r="4653" spans="1:20" x14ac:dyDescent="0.2">
      <c r="A4653" s="2" t="s">
        <v>7317</v>
      </c>
      <c r="B4653" s="2" t="s">
        <v>1107</v>
      </c>
      <c r="C4653" s="2" t="s">
        <v>29</v>
      </c>
      <c r="D4653" s="2" t="str">
        <f>INDEX(Hotels!$C$2:$C$49,MATCH(C4653,Hotels!$A$2:$A$49,0))</f>
        <v>Jaipur</v>
      </c>
      <c r="E4653" s="11">
        <v>46185</v>
      </c>
      <c r="F4653" s="11">
        <v>46195</v>
      </c>
      <c r="G4653" s="11">
        <v>46199</v>
      </c>
      <c r="H4653" s="13">
        <f>DATE(YEAR(F4653),MONTH(F4653),1)</f>
        <v>46174</v>
      </c>
      <c r="I4653" s="2">
        <f>G4653-F4653</f>
        <v>4</v>
      </c>
      <c r="J4653" s="2">
        <f>F4653-E4653</f>
        <v>10</v>
      </c>
      <c r="K4653" s="2" t="s">
        <v>2668</v>
      </c>
      <c r="L4653" s="2">
        <v>1</v>
      </c>
      <c r="M4653" s="2">
        <v>2</v>
      </c>
      <c r="N4653" s="2">
        <v>1</v>
      </c>
      <c r="O4653" s="2" t="s">
        <v>2670</v>
      </c>
      <c r="P4653" s="2" t="s">
        <v>2652</v>
      </c>
      <c r="Q4653" s="2" t="s">
        <v>2649</v>
      </c>
      <c r="R4653" s="3">
        <v>4500</v>
      </c>
      <c r="S4653" s="3">
        <f>I4653*L4653*R4653</f>
        <v>18000</v>
      </c>
      <c r="T4653" s="2">
        <f>M4653+N4653</f>
        <v>3</v>
      </c>
    </row>
    <row r="4654" spans="1:20" x14ac:dyDescent="0.2">
      <c r="A4654" s="2" t="s">
        <v>7318</v>
      </c>
      <c r="B4654" s="2" t="s">
        <v>1156</v>
      </c>
      <c r="C4654" s="2" t="s">
        <v>9</v>
      </c>
      <c r="D4654" s="2" t="str">
        <f>INDEX(Hotels!$C$2:$C$49,MATCH(C4654,Hotels!$A$2:$A$49,0))</f>
        <v>Goa</v>
      </c>
      <c r="E4654" s="11">
        <v>46185</v>
      </c>
      <c r="F4654" s="11">
        <v>46219</v>
      </c>
      <c r="G4654" s="11">
        <v>46221</v>
      </c>
      <c r="H4654" s="13">
        <f>DATE(YEAR(F4654),MONTH(F4654),1)</f>
        <v>46204</v>
      </c>
      <c r="I4654" s="2">
        <f>G4654-F4654</f>
        <v>2</v>
      </c>
      <c r="J4654" s="2">
        <f>F4654-E4654</f>
        <v>34</v>
      </c>
      <c r="K4654" s="2" t="s">
        <v>2668</v>
      </c>
      <c r="L4654" s="2">
        <v>1</v>
      </c>
      <c r="M4654" s="2">
        <v>1</v>
      </c>
      <c r="N4654" s="2">
        <v>0</v>
      </c>
      <c r="O4654" s="2" t="s">
        <v>2683</v>
      </c>
      <c r="P4654" s="2" t="s">
        <v>2652</v>
      </c>
      <c r="Q4654" s="2" t="s">
        <v>2653</v>
      </c>
      <c r="R4654" s="3">
        <v>4500</v>
      </c>
      <c r="S4654" s="3">
        <f>I4654*L4654*R4654</f>
        <v>9000</v>
      </c>
      <c r="T4654" s="2">
        <f>M4654+N4654</f>
        <v>1</v>
      </c>
    </row>
    <row r="4655" spans="1:20" x14ac:dyDescent="0.2">
      <c r="A4655" s="2" t="s">
        <v>7319</v>
      </c>
      <c r="B4655" s="2" t="s">
        <v>1380</v>
      </c>
      <c r="C4655" s="2" t="s">
        <v>108</v>
      </c>
      <c r="D4655" s="2" t="str">
        <f>INDEX(Hotels!$C$2:$C$49,MATCH(C4655,Hotels!$A$2:$A$49,0))</f>
        <v>Manali</v>
      </c>
      <c r="E4655" s="11">
        <v>46185</v>
      </c>
      <c r="F4655" s="11">
        <v>46192</v>
      </c>
      <c r="G4655" s="11">
        <v>46195</v>
      </c>
      <c r="H4655" s="13">
        <f>DATE(YEAR(F4655),MONTH(F4655),1)</f>
        <v>46174</v>
      </c>
      <c r="I4655" s="2">
        <f>G4655-F4655</f>
        <v>3</v>
      </c>
      <c r="J4655" s="2">
        <f>F4655-E4655</f>
        <v>7</v>
      </c>
      <c r="K4655" s="2" t="s">
        <v>2668</v>
      </c>
      <c r="L4655" s="2">
        <v>1</v>
      </c>
      <c r="M4655" s="2">
        <v>1</v>
      </c>
      <c r="N4655" s="2">
        <v>0</v>
      </c>
      <c r="O4655" s="2" t="s">
        <v>2670</v>
      </c>
      <c r="P4655" s="2" t="s">
        <v>2672</v>
      </c>
      <c r="Q4655" s="2" t="s">
        <v>2649</v>
      </c>
      <c r="R4655" s="3">
        <v>10950</v>
      </c>
      <c r="S4655" s="3">
        <f>I4655*L4655*R4655</f>
        <v>32850</v>
      </c>
      <c r="T4655" s="2">
        <f>M4655+N4655</f>
        <v>1</v>
      </c>
    </row>
    <row r="4656" spans="1:20" x14ac:dyDescent="0.2">
      <c r="A4656" s="2" t="s">
        <v>7320</v>
      </c>
      <c r="B4656" s="2" t="s">
        <v>2224</v>
      </c>
      <c r="C4656" s="2" t="s">
        <v>19</v>
      </c>
      <c r="D4656" s="2" t="str">
        <f>INDEX(Hotels!$C$2:$C$49,MATCH(C4656,Hotels!$A$2:$A$49,0))</f>
        <v>Goa</v>
      </c>
      <c r="E4656" s="11">
        <v>46185</v>
      </c>
      <c r="F4656" s="11">
        <v>46192</v>
      </c>
      <c r="G4656" s="11">
        <v>46195</v>
      </c>
      <c r="H4656" s="13">
        <f>DATE(YEAR(F4656),MONTH(F4656),1)</f>
        <v>46174</v>
      </c>
      <c r="I4656" s="2">
        <f>G4656-F4656</f>
        <v>3</v>
      </c>
      <c r="J4656" s="2">
        <f>F4656-E4656</f>
        <v>7</v>
      </c>
      <c r="K4656" s="2" t="s">
        <v>2646</v>
      </c>
      <c r="L4656" s="2">
        <v>1</v>
      </c>
      <c r="M4656" s="2">
        <v>1</v>
      </c>
      <c r="N4656" s="2">
        <v>0</v>
      </c>
      <c r="O4656" s="2" t="s">
        <v>2689</v>
      </c>
      <c r="P4656" s="2" t="s">
        <v>2648</v>
      </c>
      <c r="Q4656" s="2" t="s">
        <v>2653</v>
      </c>
      <c r="R4656" s="3">
        <v>9050</v>
      </c>
      <c r="S4656" s="3">
        <f>I4656*L4656*R4656</f>
        <v>27150</v>
      </c>
      <c r="T4656" s="2">
        <f>M4656+N4656</f>
        <v>1</v>
      </c>
    </row>
    <row r="4657" spans="1:20" x14ac:dyDescent="0.2">
      <c r="A4657" s="2" t="s">
        <v>7321</v>
      </c>
      <c r="B4657" s="2" t="s">
        <v>2234</v>
      </c>
      <c r="C4657" s="2" t="s">
        <v>81</v>
      </c>
      <c r="D4657" s="2" t="str">
        <f>INDEX(Hotels!$C$2:$C$49,MATCH(C4657,Hotels!$A$2:$A$49,0))</f>
        <v>Bengaluru</v>
      </c>
      <c r="E4657" s="11">
        <v>46185</v>
      </c>
      <c r="F4657" s="11">
        <v>46215</v>
      </c>
      <c r="G4657" s="11">
        <v>46219</v>
      </c>
      <c r="H4657" s="13">
        <f>DATE(YEAR(F4657),MONTH(F4657),1)</f>
        <v>46204</v>
      </c>
      <c r="I4657" s="2">
        <f>G4657-F4657</f>
        <v>4</v>
      </c>
      <c r="J4657" s="2">
        <f>F4657-E4657</f>
        <v>30</v>
      </c>
      <c r="K4657" s="2" t="s">
        <v>2668</v>
      </c>
      <c r="L4657" s="2">
        <v>1</v>
      </c>
      <c r="M4657" s="2">
        <v>2</v>
      </c>
      <c r="N4657" s="2">
        <v>0</v>
      </c>
      <c r="O4657" s="2" t="s">
        <v>2683</v>
      </c>
      <c r="P4657" s="2" t="s">
        <v>2656</v>
      </c>
      <c r="Q4657" s="2" t="s">
        <v>2649</v>
      </c>
      <c r="R4657" s="3">
        <v>10300</v>
      </c>
      <c r="S4657" s="3">
        <f>I4657*L4657*R4657</f>
        <v>41200</v>
      </c>
      <c r="T4657" s="2">
        <f>M4657+N4657</f>
        <v>2</v>
      </c>
    </row>
    <row r="4658" spans="1:20" x14ac:dyDescent="0.2">
      <c r="A4658" s="2" t="s">
        <v>7322</v>
      </c>
      <c r="B4658" s="2" t="s">
        <v>550</v>
      </c>
      <c r="C4658" s="2" t="s">
        <v>106</v>
      </c>
      <c r="D4658" s="2" t="str">
        <f>INDEX(Hotels!$C$2:$C$49,MATCH(C4658,Hotels!$A$2:$A$49,0))</f>
        <v>Manali</v>
      </c>
      <c r="E4658" s="11">
        <v>46186</v>
      </c>
      <c r="F4658" s="11">
        <v>46291</v>
      </c>
      <c r="G4658" s="11">
        <v>46296</v>
      </c>
      <c r="H4658" s="13">
        <f>DATE(YEAR(F4658),MONTH(F4658),1)</f>
        <v>46266</v>
      </c>
      <c r="I4658" s="2">
        <f>G4658-F4658</f>
        <v>5</v>
      </c>
      <c r="J4658" s="2">
        <f>F4658-E4658</f>
        <v>105</v>
      </c>
      <c r="K4658" s="2" t="s">
        <v>2668</v>
      </c>
      <c r="L4658" s="2">
        <v>1</v>
      </c>
      <c r="M4658" s="2">
        <v>1</v>
      </c>
      <c r="N4658" s="2">
        <v>0</v>
      </c>
      <c r="O4658" s="2" t="s">
        <v>2647</v>
      </c>
      <c r="P4658" s="2" t="s">
        <v>2659</v>
      </c>
      <c r="Q4658" s="2" t="s">
        <v>2653</v>
      </c>
      <c r="R4658" s="3">
        <v>4300</v>
      </c>
      <c r="S4658" s="3">
        <f>I4658*L4658*R4658</f>
        <v>21500</v>
      </c>
      <c r="T4658" s="2">
        <f>M4658+N4658</f>
        <v>1</v>
      </c>
    </row>
    <row r="4659" spans="1:20" x14ac:dyDescent="0.2">
      <c r="A4659" s="2" t="s">
        <v>7323</v>
      </c>
      <c r="B4659" s="2" t="s">
        <v>907</v>
      </c>
      <c r="C4659" s="2" t="s">
        <v>83</v>
      </c>
      <c r="D4659" s="2" t="str">
        <f>INDEX(Hotels!$C$2:$C$49,MATCH(C4659,Hotels!$A$2:$A$49,0))</f>
        <v>Kochi</v>
      </c>
      <c r="E4659" s="11">
        <v>46186</v>
      </c>
      <c r="F4659" s="11">
        <v>46203</v>
      </c>
      <c r="G4659" s="11">
        <v>46204</v>
      </c>
      <c r="H4659" s="13">
        <f>DATE(YEAR(F4659),MONTH(F4659),1)</f>
        <v>46174</v>
      </c>
      <c r="I4659" s="2">
        <f>G4659-F4659</f>
        <v>1</v>
      </c>
      <c r="J4659" s="2">
        <f>F4659-E4659</f>
        <v>17</v>
      </c>
      <c r="K4659" s="2" t="s">
        <v>2655</v>
      </c>
      <c r="L4659" s="2">
        <v>1</v>
      </c>
      <c r="M4659" s="2">
        <v>1</v>
      </c>
      <c r="N4659" s="2">
        <v>0</v>
      </c>
      <c r="O4659" s="2" t="s">
        <v>2647</v>
      </c>
      <c r="P4659" s="2" t="s">
        <v>2662</v>
      </c>
      <c r="Q4659" s="2" t="s">
        <v>2649</v>
      </c>
      <c r="R4659" s="3">
        <v>10050</v>
      </c>
      <c r="S4659" s="3">
        <f>I4659*L4659*R4659</f>
        <v>10050</v>
      </c>
      <c r="T4659" s="2">
        <f>M4659+N4659</f>
        <v>1</v>
      </c>
    </row>
    <row r="4660" spans="1:20" x14ac:dyDescent="0.2">
      <c r="A4660" s="2" t="s">
        <v>7324</v>
      </c>
      <c r="B4660" s="2" t="s">
        <v>947</v>
      </c>
      <c r="C4660" s="2" t="s">
        <v>122</v>
      </c>
      <c r="D4660" s="2" t="str">
        <f>INDEX(Hotels!$C$2:$C$49,MATCH(C4660,Hotels!$A$2:$A$49,0))</f>
        <v>Varanasi</v>
      </c>
      <c r="E4660" s="11">
        <v>46186</v>
      </c>
      <c r="F4660" s="11">
        <v>46230</v>
      </c>
      <c r="G4660" s="11">
        <v>46234</v>
      </c>
      <c r="H4660" s="13">
        <f>DATE(YEAR(F4660),MONTH(F4660),1)</f>
        <v>46204</v>
      </c>
      <c r="I4660" s="2">
        <f>G4660-F4660</f>
        <v>4</v>
      </c>
      <c r="J4660" s="2">
        <f>F4660-E4660</f>
        <v>44</v>
      </c>
      <c r="K4660" s="2" t="s">
        <v>2655</v>
      </c>
      <c r="L4660" s="2">
        <v>1</v>
      </c>
      <c r="M4660" s="2">
        <v>3</v>
      </c>
      <c r="N4660" s="2">
        <v>0</v>
      </c>
      <c r="O4660" s="2" t="s">
        <v>2647</v>
      </c>
      <c r="P4660" s="2" t="s">
        <v>2656</v>
      </c>
      <c r="Q4660" s="2" t="s">
        <v>2649</v>
      </c>
      <c r="R4660" s="3">
        <v>2400</v>
      </c>
      <c r="S4660" s="3">
        <f>I4660*L4660*R4660</f>
        <v>9600</v>
      </c>
      <c r="T4660" s="2">
        <f>M4660+N4660</f>
        <v>3</v>
      </c>
    </row>
    <row r="4661" spans="1:20" x14ac:dyDescent="0.2">
      <c r="A4661" s="2" t="s">
        <v>7325</v>
      </c>
      <c r="B4661" s="2" t="s">
        <v>1969</v>
      </c>
      <c r="C4661" s="2" t="s">
        <v>81</v>
      </c>
      <c r="D4661" s="2" t="str">
        <f>INDEX(Hotels!$C$2:$C$49,MATCH(C4661,Hotels!$A$2:$A$49,0))</f>
        <v>Bengaluru</v>
      </c>
      <c r="E4661" s="11">
        <v>46186</v>
      </c>
      <c r="F4661" s="11">
        <v>46206</v>
      </c>
      <c r="G4661" s="11">
        <v>46211</v>
      </c>
      <c r="H4661" s="13">
        <f>DATE(YEAR(F4661),MONTH(F4661),1)</f>
        <v>46204</v>
      </c>
      <c r="I4661" s="2">
        <f>G4661-F4661</f>
        <v>5</v>
      </c>
      <c r="J4661" s="2">
        <f>F4661-E4661</f>
        <v>20</v>
      </c>
      <c r="K4661" s="2" t="s">
        <v>2655</v>
      </c>
      <c r="L4661" s="2">
        <v>1</v>
      </c>
      <c r="M4661" s="2">
        <v>2</v>
      </c>
      <c r="N4661" s="2">
        <v>0</v>
      </c>
      <c r="O4661" s="2" t="s">
        <v>2658</v>
      </c>
      <c r="P4661" s="2" t="s">
        <v>2662</v>
      </c>
      <c r="Q4661" s="2" t="s">
        <v>2649</v>
      </c>
      <c r="R4661" s="3">
        <v>13050</v>
      </c>
      <c r="S4661" s="3">
        <f>I4661*L4661*R4661</f>
        <v>65250</v>
      </c>
      <c r="T4661" s="2">
        <f>M4661+N4661</f>
        <v>2</v>
      </c>
    </row>
    <row r="4662" spans="1:20" x14ac:dyDescent="0.2">
      <c r="A4662" s="2" t="s">
        <v>7326</v>
      </c>
      <c r="B4662" s="2" t="s">
        <v>2459</v>
      </c>
      <c r="C4662" s="2" t="s">
        <v>81</v>
      </c>
      <c r="D4662" s="2" t="str">
        <f>INDEX(Hotels!$C$2:$C$49,MATCH(C4662,Hotels!$A$2:$A$49,0))</f>
        <v>Bengaluru</v>
      </c>
      <c r="E4662" s="11">
        <v>46186</v>
      </c>
      <c r="F4662" s="11">
        <v>46194</v>
      </c>
      <c r="G4662" s="11">
        <v>46196</v>
      </c>
      <c r="H4662" s="13">
        <f>DATE(YEAR(F4662),MONTH(F4662),1)</f>
        <v>46174</v>
      </c>
      <c r="I4662" s="2">
        <f>G4662-F4662</f>
        <v>2</v>
      </c>
      <c r="J4662" s="2">
        <f>F4662-E4662</f>
        <v>8</v>
      </c>
      <c r="K4662" s="2" t="s">
        <v>2668</v>
      </c>
      <c r="L4662" s="2">
        <v>1</v>
      </c>
      <c r="M4662" s="2">
        <v>2</v>
      </c>
      <c r="N4662" s="2">
        <v>0</v>
      </c>
      <c r="O4662" s="2" t="s">
        <v>2683</v>
      </c>
      <c r="P4662" s="2" t="s">
        <v>2656</v>
      </c>
      <c r="Q4662" s="2" t="s">
        <v>2649</v>
      </c>
      <c r="R4662" s="3">
        <v>11100</v>
      </c>
      <c r="S4662" s="3">
        <f>I4662*L4662*R4662</f>
        <v>22200</v>
      </c>
      <c r="T4662" s="2">
        <f>M4662+N4662</f>
        <v>2</v>
      </c>
    </row>
    <row r="4663" spans="1:20" x14ac:dyDescent="0.2">
      <c r="A4663" s="2" t="s">
        <v>7327</v>
      </c>
      <c r="B4663" s="2" t="s">
        <v>2505</v>
      </c>
      <c r="C4663" s="2" t="s">
        <v>83</v>
      </c>
      <c r="D4663" s="2" t="str">
        <f>INDEX(Hotels!$C$2:$C$49,MATCH(C4663,Hotels!$A$2:$A$49,0))</f>
        <v>Kochi</v>
      </c>
      <c r="E4663" s="11">
        <v>46186</v>
      </c>
      <c r="F4663" s="11">
        <v>46212</v>
      </c>
      <c r="G4663" s="11">
        <v>46216</v>
      </c>
      <c r="H4663" s="13">
        <f>DATE(YEAR(F4663),MONTH(F4663),1)</f>
        <v>46204</v>
      </c>
      <c r="I4663" s="2">
        <f>G4663-F4663</f>
        <v>4</v>
      </c>
      <c r="J4663" s="2">
        <f>F4663-E4663</f>
        <v>26</v>
      </c>
      <c r="K4663" s="2" t="s">
        <v>2666</v>
      </c>
      <c r="L4663" s="2">
        <v>1</v>
      </c>
      <c r="M4663" s="2">
        <v>2</v>
      </c>
      <c r="N4663" s="2">
        <v>0</v>
      </c>
      <c r="O4663" s="2" t="s">
        <v>2689</v>
      </c>
      <c r="P4663" s="2" t="s">
        <v>2652</v>
      </c>
      <c r="Q4663" s="2" t="s">
        <v>2649</v>
      </c>
      <c r="R4663" s="3">
        <v>21750</v>
      </c>
      <c r="S4663" s="3">
        <f>I4663*L4663*R4663</f>
        <v>87000</v>
      </c>
      <c r="T4663" s="2">
        <f>M4663+N4663</f>
        <v>2</v>
      </c>
    </row>
    <row r="4664" spans="1:20" x14ac:dyDescent="0.2">
      <c r="A4664" s="2" t="s">
        <v>7328</v>
      </c>
      <c r="B4664" s="2" t="s">
        <v>804</v>
      </c>
      <c r="C4664" s="2" t="s">
        <v>57</v>
      </c>
      <c r="D4664" s="2" t="str">
        <f>INDEX(Hotels!$C$2:$C$49,MATCH(C4664,Hotels!$A$2:$A$49,0))</f>
        <v>Mumbai</v>
      </c>
      <c r="E4664" s="11">
        <v>46187</v>
      </c>
      <c r="F4664" s="11">
        <v>46196</v>
      </c>
      <c r="G4664" s="11">
        <v>46201</v>
      </c>
      <c r="H4664" s="13">
        <f>DATE(YEAR(F4664),MONTH(F4664),1)</f>
        <v>46174</v>
      </c>
      <c r="I4664" s="2">
        <f>G4664-F4664</f>
        <v>5</v>
      </c>
      <c r="J4664" s="2">
        <f>F4664-E4664</f>
        <v>9</v>
      </c>
      <c r="K4664" s="2" t="s">
        <v>2668</v>
      </c>
      <c r="L4664" s="2">
        <v>1</v>
      </c>
      <c r="M4664" s="2">
        <v>1</v>
      </c>
      <c r="N4664" s="2">
        <v>0</v>
      </c>
      <c r="O4664" s="2" t="s">
        <v>2651</v>
      </c>
      <c r="P4664" s="2" t="s">
        <v>2652</v>
      </c>
      <c r="Q4664" s="2" t="s">
        <v>2649</v>
      </c>
      <c r="R4664" s="3">
        <v>6300</v>
      </c>
      <c r="S4664" s="3">
        <f>I4664*L4664*R4664</f>
        <v>31500</v>
      </c>
      <c r="T4664" s="2">
        <f>M4664+N4664</f>
        <v>1</v>
      </c>
    </row>
    <row r="4665" spans="1:20" x14ac:dyDescent="0.2">
      <c r="A4665" s="2" t="s">
        <v>7329</v>
      </c>
      <c r="B4665" s="2" t="s">
        <v>974</v>
      </c>
      <c r="C4665" s="2" t="s">
        <v>99</v>
      </c>
      <c r="D4665" s="2" t="str">
        <f>INDEX(Hotels!$C$2:$C$49,MATCH(C4665,Hotels!$A$2:$A$49,0))</f>
        <v>Shimla</v>
      </c>
      <c r="E4665" s="11">
        <v>46187</v>
      </c>
      <c r="F4665" s="11">
        <v>46201</v>
      </c>
      <c r="G4665" s="11">
        <v>46202</v>
      </c>
      <c r="H4665" s="13">
        <f>DATE(YEAR(F4665),MONTH(F4665),1)</f>
        <v>46174</v>
      </c>
      <c r="I4665" s="2">
        <f>G4665-F4665</f>
        <v>1</v>
      </c>
      <c r="J4665" s="2">
        <f>F4665-E4665</f>
        <v>14</v>
      </c>
      <c r="K4665" s="2" t="s">
        <v>2668</v>
      </c>
      <c r="L4665" s="2">
        <v>1</v>
      </c>
      <c r="M4665" s="2">
        <v>1</v>
      </c>
      <c r="N4665" s="2">
        <v>0</v>
      </c>
      <c r="O4665" s="2" t="s">
        <v>2689</v>
      </c>
      <c r="P4665" s="2" t="s">
        <v>2656</v>
      </c>
      <c r="Q4665" s="2" t="s">
        <v>2649</v>
      </c>
      <c r="R4665" s="3">
        <v>3200</v>
      </c>
      <c r="S4665" s="3">
        <f>I4665*L4665*R4665</f>
        <v>3200</v>
      </c>
      <c r="T4665" s="2">
        <f>M4665+N4665</f>
        <v>1</v>
      </c>
    </row>
    <row r="4666" spans="1:20" x14ac:dyDescent="0.2">
      <c r="A4666" s="2" t="s">
        <v>7330</v>
      </c>
      <c r="B4666" s="2" t="s">
        <v>1072</v>
      </c>
      <c r="C4666" s="2" t="s">
        <v>127</v>
      </c>
      <c r="D4666" s="2" t="str">
        <f>INDEX(Hotels!$C$2:$C$49,MATCH(C4666,Hotels!$A$2:$A$49,0))</f>
        <v>Varanasi</v>
      </c>
      <c r="E4666" s="11">
        <v>46187</v>
      </c>
      <c r="F4666" s="11">
        <v>46240</v>
      </c>
      <c r="G4666" s="11">
        <v>46244</v>
      </c>
      <c r="H4666" s="13">
        <f>DATE(YEAR(F4666),MONTH(F4666),1)</f>
        <v>46235</v>
      </c>
      <c r="I4666" s="2">
        <f>G4666-F4666</f>
        <v>4</v>
      </c>
      <c r="J4666" s="2">
        <f>F4666-E4666</f>
        <v>53</v>
      </c>
      <c r="K4666" s="2" t="s">
        <v>2666</v>
      </c>
      <c r="L4666" s="2">
        <v>1</v>
      </c>
      <c r="M4666" s="2">
        <v>2</v>
      </c>
      <c r="N4666" s="2">
        <v>2</v>
      </c>
      <c r="O4666" s="2" t="s">
        <v>2647</v>
      </c>
      <c r="P4666" s="2" t="s">
        <v>2656</v>
      </c>
      <c r="Q4666" s="2" t="s">
        <v>2649</v>
      </c>
      <c r="R4666" s="3">
        <v>9800</v>
      </c>
      <c r="S4666" s="3">
        <f>I4666*L4666*R4666</f>
        <v>39200</v>
      </c>
      <c r="T4666" s="2">
        <f>M4666+N4666</f>
        <v>4</v>
      </c>
    </row>
    <row r="4667" spans="1:20" x14ac:dyDescent="0.2">
      <c r="A4667" s="2" t="s">
        <v>7331</v>
      </c>
      <c r="B4667" s="2" t="s">
        <v>1088</v>
      </c>
      <c r="C4667" s="2" t="s">
        <v>13</v>
      </c>
      <c r="D4667" s="2" t="str">
        <f>INDEX(Hotels!$C$2:$C$49,MATCH(C4667,Hotels!$A$2:$A$49,0))</f>
        <v>Goa</v>
      </c>
      <c r="E4667" s="11">
        <v>46187</v>
      </c>
      <c r="F4667" s="11">
        <v>46248</v>
      </c>
      <c r="G4667" s="11">
        <v>46250</v>
      </c>
      <c r="H4667" s="13">
        <f>DATE(YEAR(F4667),MONTH(F4667),1)</f>
        <v>46235</v>
      </c>
      <c r="I4667" s="2">
        <f>G4667-F4667</f>
        <v>2</v>
      </c>
      <c r="J4667" s="2">
        <f>F4667-E4667</f>
        <v>61</v>
      </c>
      <c r="K4667" s="2" t="s">
        <v>2655</v>
      </c>
      <c r="L4667" s="2">
        <v>1</v>
      </c>
      <c r="M4667" s="2">
        <v>1</v>
      </c>
      <c r="N4667" s="2">
        <v>1</v>
      </c>
      <c r="O4667" s="2" t="s">
        <v>2670</v>
      </c>
      <c r="P4667" s="2" t="s">
        <v>2648</v>
      </c>
      <c r="Q4667" s="2" t="s">
        <v>2649</v>
      </c>
      <c r="R4667" s="3">
        <v>11150</v>
      </c>
      <c r="S4667" s="3">
        <f>I4667*L4667*R4667</f>
        <v>22300</v>
      </c>
      <c r="T4667" s="2">
        <f>M4667+N4667</f>
        <v>2</v>
      </c>
    </row>
    <row r="4668" spans="1:20" x14ac:dyDescent="0.2">
      <c r="A4668" s="2" t="s">
        <v>7332</v>
      </c>
      <c r="B4668" s="2" t="s">
        <v>2040</v>
      </c>
      <c r="C4668" s="2" t="s">
        <v>112</v>
      </c>
      <c r="D4668" s="2" t="str">
        <f>INDEX(Hotels!$C$2:$C$49,MATCH(C4668,Hotels!$A$2:$A$49,0))</f>
        <v>Rishikesh</v>
      </c>
      <c r="E4668" s="11">
        <v>46187</v>
      </c>
      <c r="F4668" s="11">
        <v>46190</v>
      </c>
      <c r="G4668" s="11">
        <v>46192</v>
      </c>
      <c r="H4668" s="13">
        <f>DATE(YEAR(F4668),MONTH(F4668),1)</f>
        <v>46174</v>
      </c>
      <c r="I4668" s="2">
        <f>G4668-F4668</f>
        <v>2</v>
      </c>
      <c r="J4668" s="2">
        <f>F4668-E4668</f>
        <v>3</v>
      </c>
      <c r="K4668" s="2" t="s">
        <v>2655</v>
      </c>
      <c r="L4668" s="2">
        <v>1</v>
      </c>
      <c r="M4668" s="2">
        <v>1</v>
      </c>
      <c r="N4668" s="2">
        <v>0</v>
      </c>
      <c r="O4668" s="2" t="s">
        <v>2732</v>
      </c>
      <c r="P4668" s="2" t="s">
        <v>2662</v>
      </c>
      <c r="Q4668" s="2" t="s">
        <v>2649</v>
      </c>
      <c r="R4668" s="3">
        <v>4350</v>
      </c>
      <c r="S4668" s="3">
        <f>I4668*L4668*R4668</f>
        <v>8700</v>
      </c>
      <c r="T4668" s="2">
        <f>M4668+N4668</f>
        <v>1</v>
      </c>
    </row>
    <row r="4669" spans="1:20" x14ac:dyDescent="0.2">
      <c r="A4669" s="2" t="s">
        <v>7333</v>
      </c>
      <c r="B4669" s="2" t="s">
        <v>2122</v>
      </c>
      <c r="C4669" s="2" t="s">
        <v>106</v>
      </c>
      <c r="D4669" s="2" t="str">
        <f>INDEX(Hotels!$C$2:$C$49,MATCH(C4669,Hotels!$A$2:$A$49,0))</f>
        <v>Manali</v>
      </c>
      <c r="E4669" s="11">
        <v>46187</v>
      </c>
      <c r="F4669" s="11">
        <v>46193</v>
      </c>
      <c r="G4669" s="11">
        <v>46194</v>
      </c>
      <c r="H4669" s="13">
        <f>DATE(YEAR(F4669),MONTH(F4669),1)</f>
        <v>46174</v>
      </c>
      <c r="I4669" s="2">
        <f>G4669-F4669</f>
        <v>1</v>
      </c>
      <c r="J4669" s="2">
        <f>F4669-E4669</f>
        <v>6</v>
      </c>
      <c r="K4669" s="2" t="s">
        <v>2668</v>
      </c>
      <c r="L4669" s="2">
        <v>1</v>
      </c>
      <c r="M4669" s="2">
        <v>1</v>
      </c>
      <c r="N4669" s="2">
        <v>0</v>
      </c>
      <c r="O4669" s="2" t="s">
        <v>2689</v>
      </c>
      <c r="P4669" s="2" t="s">
        <v>2652</v>
      </c>
      <c r="Q4669" s="2" t="s">
        <v>2649</v>
      </c>
      <c r="R4669" s="3">
        <v>6250</v>
      </c>
      <c r="S4669" s="3">
        <f>I4669*L4669*R4669</f>
        <v>6250</v>
      </c>
      <c r="T4669" s="2">
        <f>M4669+N4669</f>
        <v>1</v>
      </c>
    </row>
    <row r="4670" spans="1:20" x14ac:dyDescent="0.2">
      <c r="A4670" s="2" t="s">
        <v>7334</v>
      </c>
      <c r="B4670" s="2" t="s">
        <v>2318</v>
      </c>
      <c r="C4670" s="2" t="s">
        <v>116</v>
      </c>
      <c r="D4670" s="2" t="str">
        <f>INDEX(Hotels!$C$2:$C$49,MATCH(C4670,Hotels!$A$2:$A$49,0))</f>
        <v>Rishikesh</v>
      </c>
      <c r="E4670" s="11">
        <v>46187</v>
      </c>
      <c r="F4670" s="11">
        <v>46244</v>
      </c>
      <c r="G4670" s="11">
        <v>46247</v>
      </c>
      <c r="H4670" s="13">
        <f>DATE(YEAR(F4670),MONTH(F4670),1)</f>
        <v>46235</v>
      </c>
      <c r="I4670" s="2">
        <f>G4670-F4670</f>
        <v>3</v>
      </c>
      <c r="J4670" s="2">
        <f>F4670-E4670</f>
        <v>57</v>
      </c>
      <c r="K4670" s="2" t="s">
        <v>2655</v>
      </c>
      <c r="L4670" s="2">
        <v>1</v>
      </c>
      <c r="M4670" s="2">
        <v>2</v>
      </c>
      <c r="N4670" s="2">
        <v>0</v>
      </c>
      <c r="O4670" s="2" t="s">
        <v>2658</v>
      </c>
      <c r="P4670" s="2" t="s">
        <v>2656</v>
      </c>
      <c r="Q4670" s="2" t="s">
        <v>2649</v>
      </c>
      <c r="R4670" s="3">
        <v>3800</v>
      </c>
      <c r="S4670" s="3">
        <f>I4670*L4670*R4670</f>
        <v>11400</v>
      </c>
      <c r="T4670" s="2">
        <f>M4670+N4670</f>
        <v>2</v>
      </c>
    </row>
    <row r="4671" spans="1:20" x14ac:dyDescent="0.2">
      <c r="A4671" s="2" t="s">
        <v>7335</v>
      </c>
      <c r="B4671" s="2" t="s">
        <v>673</v>
      </c>
      <c r="C4671" s="2" t="s">
        <v>13</v>
      </c>
      <c r="D4671" s="2" t="str">
        <f>INDEX(Hotels!$C$2:$C$49,MATCH(C4671,Hotels!$A$2:$A$49,0))</f>
        <v>Goa</v>
      </c>
      <c r="E4671" s="11">
        <v>46188</v>
      </c>
      <c r="F4671" s="11">
        <v>46235</v>
      </c>
      <c r="G4671" s="11">
        <v>46239</v>
      </c>
      <c r="H4671" s="13">
        <f>DATE(YEAR(F4671),MONTH(F4671),1)</f>
        <v>46235</v>
      </c>
      <c r="I4671" s="2">
        <f>G4671-F4671</f>
        <v>4</v>
      </c>
      <c r="J4671" s="2">
        <f>F4671-E4671</f>
        <v>47</v>
      </c>
      <c r="K4671" s="2" t="s">
        <v>2646</v>
      </c>
      <c r="L4671" s="2">
        <v>1</v>
      </c>
      <c r="M4671" s="2">
        <v>2</v>
      </c>
      <c r="N4671" s="2">
        <v>2</v>
      </c>
      <c r="O4671" s="2" t="s">
        <v>2689</v>
      </c>
      <c r="P4671" s="2" t="s">
        <v>2672</v>
      </c>
      <c r="Q4671" s="2" t="s">
        <v>2653</v>
      </c>
      <c r="R4671" s="3">
        <v>16000</v>
      </c>
      <c r="S4671" s="3">
        <f>I4671*L4671*R4671</f>
        <v>64000</v>
      </c>
      <c r="T4671" s="2">
        <f>M4671+N4671</f>
        <v>4</v>
      </c>
    </row>
    <row r="4672" spans="1:20" x14ac:dyDescent="0.2">
      <c r="A4672" s="2" t="s">
        <v>7336</v>
      </c>
      <c r="B4672" s="2" t="s">
        <v>2199</v>
      </c>
      <c r="C4672" s="2" t="s">
        <v>118</v>
      </c>
      <c r="D4672" s="2" t="str">
        <f>INDEX(Hotels!$C$2:$C$49,MATCH(C4672,Hotels!$A$2:$A$49,0))</f>
        <v>Rishikesh</v>
      </c>
      <c r="E4672" s="11">
        <v>46188</v>
      </c>
      <c r="F4672" s="11">
        <v>46201</v>
      </c>
      <c r="G4672" s="11">
        <v>46205</v>
      </c>
      <c r="H4672" s="13">
        <f>DATE(YEAR(F4672),MONTH(F4672),1)</f>
        <v>46174</v>
      </c>
      <c r="I4672" s="2">
        <f>G4672-F4672</f>
        <v>4</v>
      </c>
      <c r="J4672" s="2">
        <f>F4672-E4672</f>
        <v>13</v>
      </c>
      <c r="K4672" s="2" t="s">
        <v>2655</v>
      </c>
      <c r="L4672" s="2">
        <v>4</v>
      </c>
      <c r="M4672" s="2">
        <v>8</v>
      </c>
      <c r="N4672" s="2">
        <v>0</v>
      </c>
      <c r="O4672" s="2" t="s">
        <v>2689</v>
      </c>
      <c r="P4672" s="2" t="s">
        <v>2652</v>
      </c>
      <c r="Q4672" s="2" t="s">
        <v>2649</v>
      </c>
      <c r="R4672" s="3">
        <v>7000</v>
      </c>
      <c r="S4672" s="3">
        <f>I4672*L4672*R4672</f>
        <v>112000</v>
      </c>
      <c r="T4672" s="2">
        <f>M4672+N4672</f>
        <v>8</v>
      </c>
    </row>
    <row r="4673" spans="1:20" x14ac:dyDescent="0.2">
      <c r="A4673" s="2" t="s">
        <v>7337</v>
      </c>
      <c r="B4673" s="2" t="s">
        <v>2454</v>
      </c>
      <c r="C4673" s="2" t="s">
        <v>61</v>
      </c>
      <c r="D4673" s="2" t="str">
        <f>INDEX(Hotels!$C$2:$C$49,MATCH(C4673,Hotels!$A$2:$A$49,0))</f>
        <v>Mumbai</v>
      </c>
      <c r="E4673" s="11">
        <v>46188</v>
      </c>
      <c r="F4673" s="11">
        <v>46249</v>
      </c>
      <c r="G4673" s="11">
        <v>46251</v>
      </c>
      <c r="H4673" s="13">
        <f>DATE(YEAR(F4673),MONTH(F4673),1)</f>
        <v>46235</v>
      </c>
      <c r="I4673" s="2">
        <f>G4673-F4673</f>
        <v>2</v>
      </c>
      <c r="J4673" s="2">
        <f>F4673-E4673</f>
        <v>61</v>
      </c>
      <c r="K4673" s="2" t="s">
        <v>2666</v>
      </c>
      <c r="L4673" s="2">
        <v>1</v>
      </c>
      <c r="M4673" s="2">
        <v>2</v>
      </c>
      <c r="N4673" s="2">
        <v>0</v>
      </c>
      <c r="O4673" s="2" t="s">
        <v>2683</v>
      </c>
      <c r="P4673" s="2" t="s">
        <v>2652</v>
      </c>
      <c r="Q4673" s="2" t="s">
        <v>2649</v>
      </c>
      <c r="R4673" s="3">
        <v>33950</v>
      </c>
      <c r="S4673" s="3">
        <f>I4673*L4673*R4673</f>
        <v>67900</v>
      </c>
      <c r="T4673" s="2">
        <f>M4673+N4673</f>
        <v>2</v>
      </c>
    </row>
    <row r="4674" spans="1:20" x14ac:dyDescent="0.2">
      <c r="A4674" s="2" t="s">
        <v>7338</v>
      </c>
      <c r="B4674" s="2" t="s">
        <v>2504</v>
      </c>
      <c r="C4674" s="2" t="s">
        <v>83</v>
      </c>
      <c r="D4674" s="2" t="str">
        <f>INDEX(Hotels!$C$2:$C$49,MATCH(C4674,Hotels!$A$2:$A$49,0))</f>
        <v>Kochi</v>
      </c>
      <c r="E4674" s="11">
        <v>46188</v>
      </c>
      <c r="F4674" s="11">
        <v>46198</v>
      </c>
      <c r="G4674" s="11">
        <v>46201</v>
      </c>
      <c r="H4674" s="13">
        <f>DATE(YEAR(F4674),MONTH(F4674),1)</f>
        <v>46174</v>
      </c>
      <c r="I4674" s="2">
        <f>G4674-F4674</f>
        <v>3</v>
      </c>
      <c r="J4674" s="2">
        <f>F4674-E4674</f>
        <v>10</v>
      </c>
      <c r="K4674" s="2" t="s">
        <v>2666</v>
      </c>
      <c r="L4674" s="2">
        <v>1</v>
      </c>
      <c r="M4674" s="2">
        <v>1</v>
      </c>
      <c r="N4674" s="2">
        <v>0</v>
      </c>
      <c r="O4674" s="2" t="s">
        <v>2689</v>
      </c>
      <c r="P4674" s="2" t="s">
        <v>2662</v>
      </c>
      <c r="Q4674" s="2" t="s">
        <v>2653</v>
      </c>
      <c r="R4674" s="3">
        <v>19400</v>
      </c>
      <c r="S4674" s="3">
        <f>I4674*L4674*R4674</f>
        <v>58200</v>
      </c>
      <c r="T4674" s="2">
        <f>M4674+N4674</f>
        <v>1</v>
      </c>
    </row>
    <row r="4675" spans="1:20" x14ac:dyDescent="0.2">
      <c r="A4675" s="2" t="s">
        <v>7339</v>
      </c>
      <c r="B4675" s="2" t="s">
        <v>564</v>
      </c>
      <c r="C4675" s="2" t="s">
        <v>73</v>
      </c>
      <c r="D4675" s="2" t="str">
        <f>INDEX(Hotels!$C$2:$C$49,MATCH(C4675,Hotels!$A$2:$A$49,0))</f>
        <v>Bengaluru</v>
      </c>
      <c r="E4675" s="11">
        <v>46189</v>
      </c>
      <c r="F4675" s="11">
        <v>46227</v>
      </c>
      <c r="G4675" s="11">
        <v>46228</v>
      </c>
      <c r="H4675" s="13">
        <f>DATE(YEAR(F4675),MONTH(F4675),1)</f>
        <v>46204</v>
      </c>
      <c r="I4675" s="2">
        <f>G4675-F4675</f>
        <v>1</v>
      </c>
      <c r="J4675" s="2">
        <f>F4675-E4675</f>
        <v>38</v>
      </c>
      <c r="K4675" s="2" t="s">
        <v>2655</v>
      </c>
      <c r="L4675" s="2">
        <v>1</v>
      </c>
      <c r="M4675" s="2">
        <v>2</v>
      </c>
      <c r="N4675" s="2">
        <v>0</v>
      </c>
      <c r="O4675" s="2" t="s">
        <v>2732</v>
      </c>
      <c r="P4675" s="2" t="s">
        <v>2652</v>
      </c>
      <c r="Q4675" s="2" t="s">
        <v>2649</v>
      </c>
      <c r="R4675" s="3">
        <v>6700</v>
      </c>
      <c r="S4675" s="3">
        <f>I4675*L4675*R4675</f>
        <v>6700</v>
      </c>
      <c r="T4675" s="2">
        <f>M4675+N4675</f>
        <v>2</v>
      </c>
    </row>
    <row r="4676" spans="1:20" x14ac:dyDescent="0.2">
      <c r="A4676" s="2" t="s">
        <v>7340</v>
      </c>
      <c r="B4676" s="2" t="s">
        <v>1263</v>
      </c>
      <c r="C4676" s="2" t="s">
        <v>73</v>
      </c>
      <c r="D4676" s="2" t="str">
        <f>INDEX(Hotels!$C$2:$C$49,MATCH(C4676,Hotels!$A$2:$A$49,0))</f>
        <v>Bengaluru</v>
      </c>
      <c r="E4676" s="11">
        <v>46189</v>
      </c>
      <c r="F4676" s="11">
        <v>46198</v>
      </c>
      <c r="G4676" s="11">
        <v>46201</v>
      </c>
      <c r="H4676" s="13">
        <f>DATE(YEAR(F4676),MONTH(F4676),1)</f>
        <v>46174</v>
      </c>
      <c r="I4676" s="2">
        <f>G4676-F4676</f>
        <v>3</v>
      </c>
      <c r="J4676" s="2">
        <f>F4676-E4676</f>
        <v>9</v>
      </c>
      <c r="K4676" s="2" t="s">
        <v>2668</v>
      </c>
      <c r="L4676" s="2">
        <v>1</v>
      </c>
      <c r="M4676" s="2">
        <v>2</v>
      </c>
      <c r="N4676" s="2">
        <v>2</v>
      </c>
      <c r="O4676" s="2" t="s">
        <v>2658</v>
      </c>
      <c r="P4676" s="2" t="s">
        <v>2656</v>
      </c>
      <c r="Q4676" s="2" t="s">
        <v>2649</v>
      </c>
      <c r="R4676" s="3">
        <v>5400</v>
      </c>
      <c r="S4676" s="3">
        <f>I4676*L4676*R4676</f>
        <v>16200</v>
      </c>
      <c r="T4676" s="2">
        <f>M4676+N4676</f>
        <v>4</v>
      </c>
    </row>
    <row r="4677" spans="1:20" x14ac:dyDescent="0.2">
      <c r="A4677" s="2" t="s">
        <v>7341</v>
      </c>
      <c r="B4677" s="2" t="s">
        <v>1696</v>
      </c>
      <c r="C4677" s="2" t="s">
        <v>89</v>
      </c>
      <c r="D4677" s="2" t="str">
        <f>INDEX(Hotels!$C$2:$C$49,MATCH(C4677,Hotels!$A$2:$A$49,0))</f>
        <v>Kochi</v>
      </c>
      <c r="E4677" s="11">
        <v>46189</v>
      </c>
      <c r="F4677" s="11">
        <v>46211</v>
      </c>
      <c r="G4677" s="11">
        <v>46215</v>
      </c>
      <c r="H4677" s="13">
        <f>DATE(YEAR(F4677),MONTH(F4677),1)</f>
        <v>46204</v>
      </c>
      <c r="I4677" s="2">
        <f>G4677-F4677</f>
        <v>4</v>
      </c>
      <c r="J4677" s="2">
        <f>F4677-E4677</f>
        <v>22</v>
      </c>
      <c r="K4677" s="2" t="s">
        <v>2668</v>
      </c>
      <c r="L4677" s="2">
        <v>1</v>
      </c>
      <c r="M4677" s="2">
        <v>2</v>
      </c>
      <c r="N4677" s="2">
        <v>0</v>
      </c>
      <c r="O4677" s="2" t="s">
        <v>2651</v>
      </c>
      <c r="P4677" s="2" t="s">
        <v>2652</v>
      </c>
      <c r="Q4677" s="2" t="s">
        <v>2649</v>
      </c>
      <c r="R4677" s="3">
        <v>4100</v>
      </c>
      <c r="S4677" s="3">
        <f>I4677*L4677*R4677</f>
        <v>16400</v>
      </c>
      <c r="T4677" s="2">
        <f>M4677+N4677</f>
        <v>2</v>
      </c>
    </row>
    <row r="4678" spans="1:20" x14ac:dyDescent="0.2">
      <c r="A4678" s="2" t="s">
        <v>7342</v>
      </c>
      <c r="B4678" s="2" t="s">
        <v>974</v>
      </c>
      <c r="C4678" s="2" t="s">
        <v>106</v>
      </c>
      <c r="D4678" s="2" t="str">
        <f>INDEX(Hotels!$C$2:$C$49,MATCH(C4678,Hotels!$A$2:$A$49,0))</f>
        <v>Manali</v>
      </c>
      <c r="E4678" s="11">
        <v>46190</v>
      </c>
      <c r="F4678" s="11">
        <v>46195</v>
      </c>
      <c r="G4678" s="11">
        <v>46198</v>
      </c>
      <c r="H4678" s="13">
        <f>DATE(YEAR(F4678),MONTH(F4678),1)</f>
        <v>46174</v>
      </c>
      <c r="I4678" s="2">
        <f>G4678-F4678</f>
        <v>3</v>
      </c>
      <c r="J4678" s="2">
        <f>F4678-E4678</f>
        <v>5</v>
      </c>
      <c r="K4678" s="2" t="s">
        <v>2655</v>
      </c>
      <c r="L4678" s="2">
        <v>1</v>
      </c>
      <c r="M4678" s="2">
        <v>1</v>
      </c>
      <c r="N4678" s="2">
        <v>0</v>
      </c>
      <c r="O4678" s="2" t="s">
        <v>2732</v>
      </c>
      <c r="P4678" s="2" t="s">
        <v>2662</v>
      </c>
      <c r="Q4678" s="2" t="s">
        <v>2649</v>
      </c>
      <c r="R4678" s="3">
        <v>7550</v>
      </c>
      <c r="S4678" s="3">
        <f>I4678*L4678*R4678</f>
        <v>22650</v>
      </c>
      <c r="T4678" s="2">
        <f>M4678+N4678</f>
        <v>1</v>
      </c>
    </row>
    <row r="4679" spans="1:20" x14ac:dyDescent="0.2">
      <c r="A4679" s="2" t="s">
        <v>7343</v>
      </c>
      <c r="B4679" s="2" t="s">
        <v>2322</v>
      </c>
      <c r="C4679" s="2" t="s">
        <v>32</v>
      </c>
      <c r="D4679" s="2" t="str">
        <f>INDEX(Hotels!$C$2:$C$49,MATCH(C4679,Hotels!$A$2:$A$49,0))</f>
        <v>Jaipur</v>
      </c>
      <c r="E4679" s="11">
        <v>46190</v>
      </c>
      <c r="F4679" s="11">
        <v>46206</v>
      </c>
      <c r="G4679" s="11">
        <v>46209</v>
      </c>
      <c r="H4679" s="13">
        <f>DATE(YEAR(F4679),MONTH(F4679),1)</f>
        <v>46204</v>
      </c>
      <c r="I4679" s="2">
        <f>G4679-F4679</f>
        <v>3</v>
      </c>
      <c r="J4679" s="2">
        <f>F4679-E4679</f>
        <v>16</v>
      </c>
      <c r="K4679" s="2" t="s">
        <v>2655</v>
      </c>
      <c r="L4679" s="2">
        <v>1</v>
      </c>
      <c r="M4679" s="2">
        <v>2</v>
      </c>
      <c r="N4679" s="2">
        <v>2</v>
      </c>
      <c r="O4679" s="2" t="s">
        <v>2670</v>
      </c>
      <c r="P4679" s="2" t="s">
        <v>2652</v>
      </c>
      <c r="Q4679" s="2" t="s">
        <v>2649</v>
      </c>
      <c r="R4679" s="3">
        <v>4700</v>
      </c>
      <c r="S4679" s="3">
        <f>I4679*L4679*R4679</f>
        <v>14100</v>
      </c>
      <c r="T4679" s="2">
        <f>M4679+N4679</f>
        <v>4</v>
      </c>
    </row>
    <row r="4680" spans="1:20" x14ac:dyDescent="0.2">
      <c r="A4680" s="2" t="s">
        <v>7344</v>
      </c>
      <c r="B4680" s="2" t="s">
        <v>464</v>
      </c>
      <c r="C4680" s="2" t="s">
        <v>51</v>
      </c>
      <c r="D4680" s="2" t="str">
        <f>INDEX(Hotels!$C$2:$C$49,MATCH(C4680,Hotels!$A$2:$A$49,0))</f>
        <v>Agra</v>
      </c>
      <c r="E4680" s="11">
        <v>46191</v>
      </c>
      <c r="F4680" s="11">
        <v>46220</v>
      </c>
      <c r="G4680" s="11">
        <v>46221</v>
      </c>
      <c r="H4680" s="13">
        <f>DATE(YEAR(F4680),MONTH(F4680),1)</f>
        <v>46204</v>
      </c>
      <c r="I4680" s="2">
        <f>G4680-F4680</f>
        <v>1</v>
      </c>
      <c r="J4680" s="2">
        <f>F4680-E4680</f>
        <v>29</v>
      </c>
      <c r="K4680" s="2" t="s">
        <v>2655</v>
      </c>
      <c r="L4680" s="2">
        <v>1</v>
      </c>
      <c r="M4680" s="2">
        <v>1</v>
      </c>
      <c r="N4680" s="2">
        <v>0</v>
      </c>
      <c r="O4680" s="2" t="s">
        <v>2732</v>
      </c>
      <c r="P4680" s="2" t="s">
        <v>2656</v>
      </c>
      <c r="Q4680" s="2" t="s">
        <v>2649</v>
      </c>
      <c r="R4680" s="3">
        <v>7550</v>
      </c>
      <c r="S4680" s="3">
        <f>I4680*L4680*R4680</f>
        <v>7550</v>
      </c>
      <c r="T4680" s="2">
        <f>M4680+N4680</f>
        <v>1</v>
      </c>
    </row>
    <row r="4681" spans="1:20" x14ac:dyDescent="0.2">
      <c r="A4681" s="2" t="s">
        <v>7345</v>
      </c>
      <c r="B4681" s="2" t="s">
        <v>568</v>
      </c>
      <c r="C4681" s="2" t="s">
        <v>16</v>
      </c>
      <c r="D4681" s="2" t="str">
        <f>INDEX(Hotels!$C$2:$C$49,MATCH(C4681,Hotels!$A$2:$A$49,0))</f>
        <v>Goa</v>
      </c>
      <c r="E4681" s="11">
        <v>46191</v>
      </c>
      <c r="F4681" s="11">
        <v>46263</v>
      </c>
      <c r="G4681" s="11">
        <v>46266</v>
      </c>
      <c r="H4681" s="13">
        <f>DATE(YEAR(F4681),MONTH(F4681),1)</f>
        <v>46235</v>
      </c>
      <c r="I4681" s="2">
        <f>G4681-F4681</f>
        <v>3</v>
      </c>
      <c r="J4681" s="2">
        <f>F4681-E4681</f>
        <v>72</v>
      </c>
      <c r="K4681" s="2" t="s">
        <v>2668</v>
      </c>
      <c r="L4681" s="2">
        <v>1</v>
      </c>
      <c r="M4681" s="2">
        <v>2</v>
      </c>
      <c r="N4681" s="2">
        <v>0</v>
      </c>
      <c r="O4681" s="2" t="s">
        <v>2670</v>
      </c>
      <c r="P4681" s="2" t="s">
        <v>2652</v>
      </c>
      <c r="Q4681" s="2" t="s">
        <v>2649</v>
      </c>
      <c r="R4681" s="3">
        <v>2400</v>
      </c>
      <c r="S4681" s="3">
        <f>I4681*L4681*R4681</f>
        <v>7200</v>
      </c>
      <c r="T4681" s="2">
        <f>M4681+N4681</f>
        <v>2</v>
      </c>
    </row>
    <row r="4682" spans="1:20" x14ac:dyDescent="0.2">
      <c r="A4682" s="2" t="s">
        <v>7346</v>
      </c>
      <c r="B4682" s="2" t="s">
        <v>897</v>
      </c>
      <c r="C4682" s="2" t="s">
        <v>26</v>
      </c>
      <c r="D4682" s="2" t="str">
        <f>INDEX(Hotels!$C$2:$C$49,MATCH(C4682,Hotels!$A$2:$A$49,0))</f>
        <v>Jaipur</v>
      </c>
      <c r="E4682" s="11">
        <v>46191</v>
      </c>
      <c r="F4682" s="11">
        <v>46203</v>
      </c>
      <c r="G4682" s="11">
        <v>46206</v>
      </c>
      <c r="H4682" s="13">
        <f>DATE(YEAR(F4682),MONTH(F4682),1)</f>
        <v>46174</v>
      </c>
      <c r="I4682" s="2">
        <f>G4682-F4682</f>
        <v>3</v>
      </c>
      <c r="J4682" s="2">
        <f>F4682-E4682</f>
        <v>12</v>
      </c>
      <c r="K4682" s="2" t="s">
        <v>2646</v>
      </c>
      <c r="L4682" s="2">
        <v>1</v>
      </c>
      <c r="M4682" s="2">
        <v>2</v>
      </c>
      <c r="N4682" s="2">
        <v>0</v>
      </c>
      <c r="O4682" s="2" t="s">
        <v>2683</v>
      </c>
      <c r="P4682" s="2" t="s">
        <v>2656</v>
      </c>
      <c r="Q4682" s="2" t="s">
        <v>2649</v>
      </c>
      <c r="R4682" s="3">
        <v>15750</v>
      </c>
      <c r="S4682" s="3">
        <f>I4682*L4682*R4682</f>
        <v>47250</v>
      </c>
      <c r="T4682" s="2">
        <f>M4682+N4682</f>
        <v>2</v>
      </c>
    </row>
    <row r="4683" spans="1:20" x14ac:dyDescent="0.2">
      <c r="A4683" s="2" t="s">
        <v>7347</v>
      </c>
      <c r="B4683" s="2" t="s">
        <v>1184</v>
      </c>
      <c r="C4683" s="2" t="s">
        <v>89</v>
      </c>
      <c r="D4683" s="2" t="str">
        <f>INDEX(Hotels!$C$2:$C$49,MATCH(C4683,Hotels!$A$2:$A$49,0))</f>
        <v>Kochi</v>
      </c>
      <c r="E4683" s="11">
        <v>46191</v>
      </c>
      <c r="F4683" s="11">
        <v>46210</v>
      </c>
      <c r="G4683" s="11">
        <v>46215</v>
      </c>
      <c r="H4683" s="13">
        <f>DATE(YEAR(F4683),MONTH(F4683),1)</f>
        <v>46204</v>
      </c>
      <c r="I4683" s="2">
        <f>G4683-F4683</f>
        <v>5</v>
      </c>
      <c r="J4683" s="2">
        <f>F4683-E4683</f>
        <v>19</v>
      </c>
      <c r="K4683" s="2" t="s">
        <v>2668</v>
      </c>
      <c r="L4683" s="2">
        <v>1</v>
      </c>
      <c r="M4683" s="2">
        <v>2</v>
      </c>
      <c r="N4683" s="2">
        <v>0</v>
      </c>
      <c r="O4683" s="2" t="s">
        <v>2647</v>
      </c>
      <c r="P4683" s="2" t="s">
        <v>2662</v>
      </c>
      <c r="Q4683" s="2" t="s">
        <v>2649</v>
      </c>
      <c r="R4683" s="3">
        <v>4050</v>
      </c>
      <c r="S4683" s="3">
        <f>I4683*L4683*R4683</f>
        <v>20250</v>
      </c>
      <c r="T4683" s="2">
        <f>M4683+N4683</f>
        <v>2</v>
      </c>
    </row>
    <row r="4684" spans="1:20" x14ac:dyDescent="0.2">
      <c r="A4684" s="2" t="s">
        <v>7348</v>
      </c>
      <c r="B4684" s="2" t="s">
        <v>1940</v>
      </c>
      <c r="C4684" s="2" t="s">
        <v>103</v>
      </c>
      <c r="D4684" s="2" t="str">
        <f>INDEX(Hotels!$C$2:$C$49,MATCH(C4684,Hotels!$A$2:$A$49,0))</f>
        <v>Manali</v>
      </c>
      <c r="E4684" s="11">
        <v>46191</v>
      </c>
      <c r="F4684" s="11">
        <v>46209</v>
      </c>
      <c r="G4684" s="11">
        <v>46211</v>
      </c>
      <c r="H4684" s="13">
        <f>DATE(YEAR(F4684),MONTH(F4684),1)</f>
        <v>46204</v>
      </c>
      <c r="I4684" s="2">
        <f>G4684-F4684</f>
        <v>2</v>
      </c>
      <c r="J4684" s="2">
        <f>F4684-E4684</f>
        <v>18</v>
      </c>
      <c r="K4684" s="2" t="s">
        <v>2668</v>
      </c>
      <c r="L4684" s="2">
        <v>1</v>
      </c>
      <c r="M4684" s="2">
        <v>2</v>
      </c>
      <c r="N4684" s="2">
        <v>0</v>
      </c>
      <c r="O4684" s="2" t="s">
        <v>2683</v>
      </c>
      <c r="P4684" s="2" t="s">
        <v>2652</v>
      </c>
      <c r="Q4684" s="2" t="s">
        <v>2649</v>
      </c>
      <c r="R4684" s="3">
        <v>2600</v>
      </c>
      <c r="S4684" s="3">
        <f>I4684*L4684*R4684</f>
        <v>5200</v>
      </c>
      <c r="T4684" s="2">
        <f>M4684+N4684</f>
        <v>2</v>
      </c>
    </row>
    <row r="4685" spans="1:20" x14ac:dyDescent="0.2">
      <c r="A4685" s="2" t="s">
        <v>7349</v>
      </c>
      <c r="B4685" s="2" t="s">
        <v>2538</v>
      </c>
      <c r="C4685" s="2" t="s">
        <v>63</v>
      </c>
      <c r="D4685" s="2" t="str">
        <f>INDEX(Hotels!$C$2:$C$49,MATCH(C4685,Hotels!$A$2:$A$49,0))</f>
        <v>New Delhi</v>
      </c>
      <c r="E4685" s="11">
        <v>46191</v>
      </c>
      <c r="F4685" s="11">
        <v>46212</v>
      </c>
      <c r="G4685" s="11">
        <v>46214</v>
      </c>
      <c r="H4685" s="13">
        <f>DATE(YEAR(F4685),MONTH(F4685),1)</f>
        <v>46204</v>
      </c>
      <c r="I4685" s="2">
        <f>G4685-F4685</f>
        <v>2</v>
      </c>
      <c r="J4685" s="2">
        <f>F4685-E4685</f>
        <v>21</v>
      </c>
      <c r="K4685" s="2" t="s">
        <v>2668</v>
      </c>
      <c r="L4685" s="2">
        <v>1</v>
      </c>
      <c r="M4685" s="2">
        <v>2</v>
      </c>
      <c r="N4685" s="2">
        <v>0</v>
      </c>
      <c r="O4685" s="2" t="s">
        <v>2689</v>
      </c>
      <c r="P4685" s="2" t="s">
        <v>2659</v>
      </c>
      <c r="Q4685" s="2" t="s">
        <v>2649</v>
      </c>
      <c r="R4685" s="3">
        <v>6050</v>
      </c>
      <c r="S4685" s="3">
        <f>I4685*L4685*R4685</f>
        <v>12100</v>
      </c>
      <c r="T4685" s="2">
        <f>M4685+N4685</f>
        <v>2</v>
      </c>
    </row>
    <row r="4686" spans="1:20" x14ac:dyDescent="0.2">
      <c r="A4686" s="2" t="s">
        <v>7350</v>
      </c>
      <c r="B4686" s="2" t="s">
        <v>362</v>
      </c>
      <c r="C4686" s="2" t="s">
        <v>29</v>
      </c>
      <c r="D4686" s="2" t="str">
        <f>INDEX(Hotels!$C$2:$C$49,MATCH(C4686,Hotels!$A$2:$A$49,0))</f>
        <v>Jaipur</v>
      </c>
      <c r="E4686" s="11">
        <v>46192</v>
      </c>
      <c r="F4686" s="11">
        <v>46224</v>
      </c>
      <c r="G4686" s="11">
        <v>46227</v>
      </c>
      <c r="H4686" s="13">
        <f>DATE(YEAR(F4686),MONTH(F4686),1)</f>
        <v>46204</v>
      </c>
      <c r="I4686" s="2">
        <f>G4686-F4686</f>
        <v>3</v>
      </c>
      <c r="J4686" s="2">
        <f>F4686-E4686</f>
        <v>32</v>
      </c>
      <c r="K4686" s="2" t="s">
        <v>2668</v>
      </c>
      <c r="L4686" s="2">
        <v>1</v>
      </c>
      <c r="M4686" s="2">
        <v>2</v>
      </c>
      <c r="N4686" s="2">
        <v>0</v>
      </c>
      <c r="O4686" s="2" t="s">
        <v>2683</v>
      </c>
      <c r="P4686" s="2" t="s">
        <v>2648</v>
      </c>
      <c r="Q4686" s="2" t="s">
        <v>2649</v>
      </c>
      <c r="R4686" s="3">
        <v>4900</v>
      </c>
      <c r="S4686" s="3">
        <f>I4686*L4686*R4686</f>
        <v>14700</v>
      </c>
      <c r="T4686" s="2">
        <f>M4686+N4686</f>
        <v>2</v>
      </c>
    </row>
    <row r="4687" spans="1:20" x14ac:dyDescent="0.2">
      <c r="A4687" s="2" t="s">
        <v>7351</v>
      </c>
      <c r="B4687" s="2" t="s">
        <v>1558</v>
      </c>
      <c r="C4687" s="2" t="s">
        <v>97</v>
      </c>
      <c r="D4687" s="2" t="str">
        <f>INDEX(Hotels!$C$2:$C$49,MATCH(C4687,Hotels!$A$2:$A$49,0))</f>
        <v>Shimla</v>
      </c>
      <c r="E4687" s="11">
        <v>46192</v>
      </c>
      <c r="F4687" s="11">
        <v>46195</v>
      </c>
      <c r="G4687" s="11">
        <v>46197</v>
      </c>
      <c r="H4687" s="13">
        <f>DATE(YEAR(F4687),MONTH(F4687),1)</f>
        <v>46174</v>
      </c>
      <c r="I4687" s="2">
        <f>G4687-F4687</f>
        <v>2</v>
      </c>
      <c r="J4687" s="2">
        <f>F4687-E4687</f>
        <v>3</v>
      </c>
      <c r="K4687" s="2" t="s">
        <v>2666</v>
      </c>
      <c r="L4687" s="2">
        <v>1</v>
      </c>
      <c r="M4687" s="2">
        <v>2</v>
      </c>
      <c r="N4687" s="2">
        <v>0</v>
      </c>
      <c r="O4687" s="2" t="s">
        <v>2683</v>
      </c>
      <c r="P4687" s="2" t="s">
        <v>2672</v>
      </c>
      <c r="Q4687" s="2" t="s">
        <v>2649</v>
      </c>
      <c r="R4687" s="3">
        <v>28800</v>
      </c>
      <c r="S4687" s="3">
        <f>I4687*L4687*R4687</f>
        <v>57600</v>
      </c>
      <c r="T4687" s="2">
        <f>M4687+N4687</f>
        <v>2</v>
      </c>
    </row>
    <row r="4688" spans="1:20" x14ac:dyDescent="0.2">
      <c r="A4688" s="2" t="s">
        <v>7352</v>
      </c>
      <c r="B4688" s="2" t="s">
        <v>2020</v>
      </c>
      <c r="C4688" s="2" t="s">
        <v>83</v>
      </c>
      <c r="D4688" s="2" t="str">
        <f>INDEX(Hotels!$C$2:$C$49,MATCH(C4688,Hotels!$A$2:$A$49,0))</f>
        <v>Kochi</v>
      </c>
      <c r="E4688" s="11">
        <v>46192</v>
      </c>
      <c r="F4688" s="11">
        <v>46197</v>
      </c>
      <c r="G4688" s="11">
        <v>46199</v>
      </c>
      <c r="H4688" s="13">
        <f>DATE(YEAR(F4688),MONTH(F4688),1)</f>
        <v>46174</v>
      </c>
      <c r="I4688" s="2">
        <f>G4688-F4688</f>
        <v>2</v>
      </c>
      <c r="J4688" s="2">
        <f>F4688-E4688</f>
        <v>5</v>
      </c>
      <c r="K4688" s="2" t="s">
        <v>2668</v>
      </c>
      <c r="L4688" s="2">
        <v>1</v>
      </c>
      <c r="M4688" s="2">
        <v>2</v>
      </c>
      <c r="N4688" s="2">
        <v>0</v>
      </c>
      <c r="O4688" s="2" t="s">
        <v>2670</v>
      </c>
      <c r="P4688" s="2" t="s">
        <v>2652</v>
      </c>
      <c r="Q4688" s="2" t="s">
        <v>2649</v>
      </c>
      <c r="R4688" s="3">
        <v>7300</v>
      </c>
      <c r="S4688" s="3">
        <f>I4688*L4688*R4688</f>
        <v>14600</v>
      </c>
      <c r="T4688" s="2">
        <f>M4688+N4688</f>
        <v>2</v>
      </c>
    </row>
    <row r="4689" spans="1:20" x14ac:dyDescent="0.2">
      <c r="A4689" s="2" t="s">
        <v>7353</v>
      </c>
      <c r="B4689" s="2" t="s">
        <v>2560</v>
      </c>
      <c r="C4689" s="2" t="s">
        <v>47</v>
      </c>
      <c r="D4689" s="2" t="str">
        <f>INDEX(Hotels!$C$2:$C$49,MATCH(C4689,Hotels!$A$2:$A$49,0))</f>
        <v>Agra</v>
      </c>
      <c r="E4689" s="11">
        <v>46192</v>
      </c>
      <c r="F4689" s="11">
        <v>46223</v>
      </c>
      <c r="G4689" s="11">
        <v>46225</v>
      </c>
      <c r="H4689" s="13">
        <f>DATE(YEAR(F4689),MONTH(F4689),1)</f>
        <v>46204</v>
      </c>
      <c r="I4689" s="2">
        <f>G4689-F4689</f>
        <v>2</v>
      </c>
      <c r="J4689" s="2">
        <f>F4689-E4689</f>
        <v>31</v>
      </c>
      <c r="K4689" s="2" t="s">
        <v>2655</v>
      </c>
      <c r="L4689" s="2">
        <v>1</v>
      </c>
      <c r="M4689" s="2">
        <v>2</v>
      </c>
      <c r="N4689" s="2">
        <v>0</v>
      </c>
      <c r="O4689" s="2" t="s">
        <v>2670</v>
      </c>
      <c r="P4689" s="2" t="s">
        <v>2652</v>
      </c>
      <c r="Q4689" s="2" t="s">
        <v>2649</v>
      </c>
      <c r="R4689" s="3">
        <v>4400</v>
      </c>
      <c r="S4689" s="3">
        <f>I4689*L4689*R4689</f>
        <v>8800</v>
      </c>
      <c r="T4689" s="2">
        <f>M4689+N4689</f>
        <v>2</v>
      </c>
    </row>
    <row r="4690" spans="1:20" x14ac:dyDescent="0.2">
      <c r="A4690" s="2" t="s">
        <v>7354</v>
      </c>
      <c r="B4690" s="2" t="s">
        <v>1416</v>
      </c>
      <c r="C4690" s="2" t="s">
        <v>118</v>
      </c>
      <c r="D4690" s="2" t="str">
        <f>INDEX(Hotels!$C$2:$C$49,MATCH(C4690,Hotels!$A$2:$A$49,0))</f>
        <v>Rishikesh</v>
      </c>
      <c r="E4690" s="11">
        <v>46193</v>
      </c>
      <c r="F4690" s="11">
        <v>46197</v>
      </c>
      <c r="G4690" s="11">
        <v>46199</v>
      </c>
      <c r="H4690" s="13">
        <f>DATE(YEAR(F4690),MONTH(F4690),1)</f>
        <v>46174</v>
      </c>
      <c r="I4690" s="2">
        <f>G4690-F4690</f>
        <v>2</v>
      </c>
      <c r="J4690" s="2">
        <f>F4690-E4690</f>
        <v>4</v>
      </c>
      <c r="K4690" s="2" t="s">
        <v>2646</v>
      </c>
      <c r="L4690" s="2">
        <v>1</v>
      </c>
      <c r="M4690" s="2">
        <v>1</v>
      </c>
      <c r="N4690" s="2">
        <v>0</v>
      </c>
      <c r="O4690" s="2" t="s">
        <v>2683</v>
      </c>
      <c r="P4690" s="2" t="s">
        <v>2648</v>
      </c>
      <c r="Q4690" s="2" t="s">
        <v>2649</v>
      </c>
      <c r="R4690" s="3">
        <v>11100</v>
      </c>
      <c r="S4690" s="3">
        <f>I4690*L4690*R4690</f>
        <v>22200</v>
      </c>
      <c r="T4690" s="2">
        <f>M4690+N4690</f>
        <v>1</v>
      </c>
    </row>
    <row r="4691" spans="1:20" x14ac:dyDescent="0.2">
      <c r="A4691" s="2" t="s">
        <v>7355</v>
      </c>
      <c r="B4691" s="2" t="s">
        <v>2099</v>
      </c>
      <c r="C4691" s="2" t="s">
        <v>129</v>
      </c>
      <c r="D4691" s="2" t="str">
        <f>INDEX(Hotels!$C$2:$C$49,MATCH(C4691,Hotels!$A$2:$A$49,0))</f>
        <v>Varanasi</v>
      </c>
      <c r="E4691" s="11">
        <v>46193</v>
      </c>
      <c r="F4691" s="11">
        <v>46198</v>
      </c>
      <c r="G4691" s="11">
        <v>46199</v>
      </c>
      <c r="H4691" s="13">
        <f>DATE(YEAR(F4691),MONTH(F4691),1)</f>
        <v>46174</v>
      </c>
      <c r="I4691" s="2">
        <f>G4691-F4691</f>
        <v>1</v>
      </c>
      <c r="J4691" s="2">
        <f>F4691-E4691</f>
        <v>5</v>
      </c>
      <c r="K4691" s="2" t="s">
        <v>2666</v>
      </c>
      <c r="L4691" s="2">
        <v>1</v>
      </c>
      <c r="M4691" s="2">
        <v>1</v>
      </c>
      <c r="N4691" s="2">
        <v>0</v>
      </c>
      <c r="O4691" s="2" t="s">
        <v>2732</v>
      </c>
      <c r="P4691" s="2" t="s">
        <v>2648</v>
      </c>
      <c r="Q4691" s="2" t="s">
        <v>2649</v>
      </c>
      <c r="R4691" s="3">
        <v>8800</v>
      </c>
      <c r="S4691" s="3">
        <f>I4691*L4691*R4691</f>
        <v>8800</v>
      </c>
      <c r="T4691" s="2">
        <f>M4691+N4691</f>
        <v>1</v>
      </c>
    </row>
    <row r="4692" spans="1:20" x14ac:dyDescent="0.2">
      <c r="A4692" s="2" t="s">
        <v>7356</v>
      </c>
      <c r="B4692" s="2" t="s">
        <v>711</v>
      </c>
      <c r="C4692" s="2" t="s">
        <v>73</v>
      </c>
      <c r="D4692" s="2" t="str">
        <f>INDEX(Hotels!$C$2:$C$49,MATCH(C4692,Hotels!$A$2:$A$49,0))</f>
        <v>Bengaluru</v>
      </c>
      <c r="E4692" s="11">
        <v>46194</v>
      </c>
      <c r="F4692" s="11">
        <v>46230</v>
      </c>
      <c r="G4692" s="11">
        <v>46232</v>
      </c>
      <c r="H4692" s="13">
        <f>DATE(YEAR(F4692),MONTH(F4692),1)</f>
        <v>46204</v>
      </c>
      <c r="I4692" s="2">
        <f>G4692-F4692</f>
        <v>2</v>
      </c>
      <c r="J4692" s="2">
        <f>F4692-E4692</f>
        <v>36</v>
      </c>
      <c r="K4692" s="2" t="s">
        <v>2655</v>
      </c>
      <c r="L4692" s="2">
        <v>1</v>
      </c>
      <c r="M4692" s="2">
        <v>2</v>
      </c>
      <c r="N4692" s="2">
        <v>0</v>
      </c>
      <c r="O4692" s="2" t="s">
        <v>2683</v>
      </c>
      <c r="P4692" s="2" t="s">
        <v>2672</v>
      </c>
      <c r="Q4692" s="2" t="s">
        <v>2653</v>
      </c>
      <c r="R4692" s="3">
        <v>6300</v>
      </c>
      <c r="S4692" s="3">
        <f>I4692*L4692*R4692</f>
        <v>12600</v>
      </c>
      <c r="T4692" s="2">
        <f>M4692+N4692</f>
        <v>2</v>
      </c>
    </row>
    <row r="4693" spans="1:20" x14ac:dyDescent="0.2">
      <c r="A4693" s="2" t="s">
        <v>7357</v>
      </c>
      <c r="B4693" s="2" t="s">
        <v>974</v>
      </c>
      <c r="C4693" s="2" t="s">
        <v>97</v>
      </c>
      <c r="D4693" s="2" t="str">
        <f>INDEX(Hotels!$C$2:$C$49,MATCH(C4693,Hotels!$A$2:$A$49,0))</f>
        <v>Shimla</v>
      </c>
      <c r="E4693" s="11">
        <v>46194</v>
      </c>
      <c r="F4693" s="11">
        <v>46209</v>
      </c>
      <c r="G4693" s="11">
        <v>46211</v>
      </c>
      <c r="H4693" s="13">
        <f>DATE(YEAR(F4693),MONTH(F4693),1)</f>
        <v>46204</v>
      </c>
      <c r="I4693" s="2">
        <f>G4693-F4693</f>
        <v>2</v>
      </c>
      <c r="J4693" s="2">
        <f>F4693-E4693</f>
        <v>15</v>
      </c>
      <c r="K4693" s="2" t="s">
        <v>2668</v>
      </c>
      <c r="L4693" s="2">
        <v>1</v>
      </c>
      <c r="M4693" s="2">
        <v>2</v>
      </c>
      <c r="N4693" s="2">
        <v>0</v>
      </c>
      <c r="O4693" s="2" t="s">
        <v>2732</v>
      </c>
      <c r="P4693" s="2" t="s">
        <v>2652</v>
      </c>
      <c r="Q4693" s="2" t="s">
        <v>2649</v>
      </c>
      <c r="R4693" s="3">
        <v>7250</v>
      </c>
      <c r="S4693" s="3">
        <f>I4693*L4693*R4693</f>
        <v>14500</v>
      </c>
      <c r="T4693" s="2">
        <f>M4693+N4693</f>
        <v>2</v>
      </c>
    </row>
    <row r="4694" spans="1:20" x14ac:dyDescent="0.2">
      <c r="A4694" s="2" t="s">
        <v>7358</v>
      </c>
      <c r="B4694" s="2" t="s">
        <v>1042</v>
      </c>
      <c r="C4694" s="2" t="s">
        <v>81</v>
      </c>
      <c r="D4694" s="2" t="str">
        <f>INDEX(Hotels!$C$2:$C$49,MATCH(C4694,Hotels!$A$2:$A$49,0))</f>
        <v>Bengaluru</v>
      </c>
      <c r="E4694" s="11">
        <v>46194</v>
      </c>
      <c r="F4694" s="11">
        <v>46280</v>
      </c>
      <c r="G4694" s="11">
        <v>46283</v>
      </c>
      <c r="H4694" s="13">
        <f>DATE(YEAR(F4694),MONTH(F4694),1)</f>
        <v>46266</v>
      </c>
      <c r="I4694" s="2">
        <f>G4694-F4694</f>
        <v>3</v>
      </c>
      <c r="J4694" s="2">
        <f>F4694-E4694</f>
        <v>86</v>
      </c>
      <c r="K4694" s="2" t="s">
        <v>2668</v>
      </c>
      <c r="L4694" s="2">
        <v>2</v>
      </c>
      <c r="M4694" s="2">
        <v>4</v>
      </c>
      <c r="N4694" s="2">
        <v>3</v>
      </c>
      <c r="O4694" s="2" t="s">
        <v>2658</v>
      </c>
      <c r="P4694" s="2" t="s">
        <v>2648</v>
      </c>
      <c r="Q4694" s="2" t="s">
        <v>2649</v>
      </c>
      <c r="R4694" s="3">
        <v>10350</v>
      </c>
      <c r="S4694" s="3">
        <f>I4694*L4694*R4694</f>
        <v>62100</v>
      </c>
      <c r="T4694" s="2">
        <f>M4694+N4694</f>
        <v>7</v>
      </c>
    </row>
    <row r="4695" spans="1:20" x14ac:dyDescent="0.2">
      <c r="A4695" s="2" t="s">
        <v>7359</v>
      </c>
      <c r="B4695" s="2" t="s">
        <v>1577</v>
      </c>
      <c r="C4695" s="2" t="s">
        <v>108</v>
      </c>
      <c r="D4695" s="2" t="str">
        <f>INDEX(Hotels!$C$2:$C$49,MATCH(C4695,Hotels!$A$2:$A$49,0))</f>
        <v>Manali</v>
      </c>
      <c r="E4695" s="11">
        <v>46194</v>
      </c>
      <c r="F4695" s="11">
        <v>46198</v>
      </c>
      <c r="G4695" s="11">
        <v>46199</v>
      </c>
      <c r="H4695" s="13">
        <f>DATE(YEAR(F4695),MONTH(F4695),1)</f>
        <v>46174</v>
      </c>
      <c r="I4695" s="2">
        <f>G4695-F4695</f>
        <v>1</v>
      </c>
      <c r="J4695" s="2">
        <f>F4695-E4695</f>
        <v>4</v>
      </c>
      <c r="K4695" s="2" t="s">
        <v>2646</v>
      </c>
      <c r="L4695" s="2">
        <v>1</v>
      </c>
      <c r="M4695" s="2">
        <v>2</v>
      </c>
      <c r="N4695" s="2">
        <v>0</v>
      </c>
      <c r="O4695" s="2" t="s">
        <v>2732</v>
      </c>
      <c r="P4695" s="2" t="s">
        <v>2652</v>
      </c>
      <c r="Q4695" s="2" t="s">
        <v>2649</v>
      </c>
      <c r="R4695" s="3">
        <v>22150</v>
      </c>
      <c r="S4695" s="3">
        <f>I4695*L4695*R4695</f>
        <v>22150</v>
      </c>
      <c r="T4695" s="2">
        <f>M4695+N4695</f>
        <v>2</v>
      </c>
    </row>
    <row r="4696" spans="1:20" x14ac:dyDescent="0.2">
      <c r="A4696" s="2" t="s">
        <v>7360</v>
      </c>
      <c r="B4696" s="2" t="s">
        <v>1737</v>
      </c>
      <c r="C4696" s="2" t="s">
        <v>39</v>
      </c>
      <c r="D4696" s="2" t="str">
        <f>INDEX(Hotels!$C$2:$C$49,MATCH(C4696,Hotels!$A$2:$A$49,0))</f>
        <v>Udaipur</v>
      </c>
      <c r="E4696" s="11">
        <v>46194</v>
      </c>
      <c r="F4696" s="11">
        <v>46203</v>
      </c>
      <c r="G4696" s="11">
        <v>46207</v>
      </c>
      <c r="H4696" s="13">
        <f>DATE(YEAR(F4696),MONTH(F4696),1)</f>
        <v>46174</v>
      </c>
      <c r="I4696" s="2">
        <f>G4696-F4696</f>
        <v>4</v>
      </c>
      <c r="J4696" s="2">
        <f>F4696-E4696</f>
        <v>9</v>
      </c>
      <c r="K4696" s="2" t="s">
        <v>2646</v>
      </c>
      <c r="L4696" s="2">
        <v>4</v>
      </c>
      <c r="M4696" s="2">
        <v>8</v>
      </c>
      <c r="N4696" s="2">
        <v>0</v>
      </c>
      <c r="O4696" s="2" t="s">
        <v>2670</v>
      </c>
      <c r="P4696" s="2" t="s">
        <v>2652</v>
      </c>
      <c r="Q4696" s="2" t="s">
        <v>2649</v>
      </c>
      <c r="R4696" s="3">
        <v>8050</v>
      </c>
      <c r="S4696" s="3">
        <f>I4696*L4696*R4696</f>
        <v>128800</v>
      </c>
      <c r="T4696" s="2">
        <f>M4696+N4696</f>
        <v>8</v>
      </c>
    </row>
    <row r="4697" spans="1:20" x14ac:dyDescent="0.2">
      <c r="A4697" s="2" t="s">
        <v>7361</v>
      </c>
      <c r="B4697" s="2" t="s">
        <v>1915</v>
      </c>
      <c r="C4697" s="2" t="s">
        <v>26</v>
      </c>
      <c r="D4697" s="2" t="str">
        <f>INDEX(Hotels!$C$2:$C$49,MATCH(C4697,Hotels!$A$2:$A$49,0))</f>
        <v>Jaipur</v>
      </c>
      <c r="E4697" s="11">
        <v>46194</v>
      </c>
      <c r="F4697" s="11">
        <v>46215</v>
      </c>
      <c r="G4697" s="11">
        <v>46216</v>
      </c>
      <c r="H4697" s="13">
        <f>DATE(YEAR(F4697),MONTH(F4697),1)</f>
        <v>46204</v>
      </c>
      <c r="I4697" s="2">
        <f>G4697-F4697</f>
        <v>1</v>
      </c>
      <c r="J4697" s="2">
        <f>F4697-E4697</f>
        <v>21</v>
      </c>
      <c r="K4697" s="2" t="s">
        <v>2655</v>
      </c>
      <c r="L4697" s="2">
        <v>1</v>
      </c>
      <c r="M4697" s="2">
        <v>1</v>
      </c>
      <c r="N4697" s="2">
        <v>0</v>
      </c>
      <c r="O4697" s="2" t="s">
        <v>2658</v>
      </c>
      <c r="P4697" s="2" t="s">
        <v>2648</v>
      </c>
      <c r="Q4697" s="2" t="s">
        <v>2649</v>
      </c>
      <c r="R4697" s="3">
        <v>9700</v>
      </c>
      <c r="S4697" s="3">
        <f>I4697*L4697*R4697</f>
        <v>9700</v>
      </c>
      <c r="T4697" s="2">
        <f>M4697+N4697</f>
        <v>1</v>
      </c>
    </row>
    <row r="4698" spans="1:20" x14ac:dyDescent="0.2">
      <c r="A4698" s="2" t="s">
        <v>7362</v>
      </c>
      <c r="B4698" s="2" t="s">
        <v>2085</v>
      </c>
      <c r="C4698" s="2" t="s">
        <v>108</v>
      </c>
      <c r="D4698" s="2" t="str">
        <f>INDEX(Hotels!$C$2:$C$49,MATCH(C4698,Hotels!$A$2:$A$49,0))</f>
        <v>Manali</v>
      </c>
      <c r="E4698" s="11">
        <v>46194</v>
      </c>
      <c r="F4698" s="11">
        <v>46207</v>
      </c>
      <c r="G4698" s="11">
        <v>46211</v>
      </c>
      <c r="H4698" s="13">
        <f>DATE(YEAR(F4698),MONTH(F4698),1)</f>
        <v>46204</v>
      </c>
      <c r="I4698" s="2">
        <f>G4698-F4698</f>
        <v>4</v>
      </c>
      <c r="J4698" s="2">
        <f>F4698-E4698</f>
        <v>13</v>
      </c>
      <c r="K4698" s="2" t="s">
        <v>2668</v>
      </c>
      <c r="L4698" s="2">
        <v>1</v>
      </c>
      <c r="M4698" s="2">
        <v>2</v>
      </c>
      <c r="N4698" s="2">
        <v>0</v>
      </c>
      <c r="O4698" s="2" t="s">
        <v>2689</v>
      </c>
      <c r="P4698" s="2" t="s">
        <v>2652</v>
      </c>
      <c r="Q4698" s="2" t="s">
        <v>2649</v>
      </c>
      <c r="R4698" s="3">
        <v>7000</v>
      </c>
      <c r="S4698" s="3">
        <f>I4698*L4698*R4698</f>
        <v>28000</v>
      </c>
      <c r="T4698" s="2">
        <f>M4698+N4698</f>
        <v>2</v>
      </c>
    </row>
    <row r="4699" spans="1:20" x14ac:dyDescent="0.2">
      <c r="A4699" s="2" t="s">
        <v>7363</v>
      </c>
      <c r="B4699" s="2" t="s">
        <v>829</v>
      </c>
      <c r="C4699" s="2" t="s">
        <v>57</v>
      </c>
      <c r="D4699" s="2" t="str">
        <f>INDEX(Hotels!$C$2:$C$49,MATCH(C4699,Hotels!$A$2:$A$49,0))</f>
        <v>Mumbai</v>
      </c>
      <c r="E4699" s="11">
        <v>46195</v>
      </c>
      <c r="F4699" s="11">
        <v>46245</v>
      </c>
      <c r="G4699" s="11">
        <v>46250</v>
      </c>
      <c r="H4699" s="13">
        <f>DATE(YEAR(F4699),MONTH(F4699),1)</f>
        <v>46235</v>
      </c>
      <c r="I4699" s="2">
        <f>G4699-F4699</f>
        <v>5</v>
      </c>
      <c r="J4699" s="2">
        <f>F4699-E4699</f>
        <v>50</v>
      </c>
      <c r="K4699" s="2" t="s">
        <v>2646</v>
      </c>
      <c r="L4699" s="2">
        <v>1</v>
      </c>
      <c r="M4699" s="2">
        <v>2</v>
      </c>
      <c r="N4699" s="2">
        <v>0</v>
      </c>
      <c r="O4699" s="2" t="s">
        <v>2689</v>
      </c>
      <c r="P4699" s="2" t="s">
        <v>2652</v>
      </c>
      <c r="Q4699" s="2" t="s">
        <v>2649</v>
      </c>
      <c r="R4699" s="3">
        <v>11450</v>
      </c>
      <c r="S4699" s="3">
        <f>I4699*L4699*R4699</f>
        <v>57250</v>
      </c>
      <c r="T4699" s="2">
        <f>M4699+N4699</f>
        <v>2</v>
      </c>
    </row>
    <row r="4700" spans="1:20" x14ac:dyDescent="0.2">
      <c r="A4700" s="2" t="s">
        <v>7364</v>
      </c>
      <c r="B4700" s="2" t="s">
        <v>1134</v>
      </c>
      <c r="C4700" s="2" t="s">
        <v>112</v>
      </c>
      <c r="D4700" s="2" t="str">
        <f>INDEX(Hotels!$C$2:$C$49,MATCH(C4700,Hotels!$A$2:$A$49,0))</f>
        <v>Rishikesh</v>
      </c>
      <c r="E4700" s="11">
        <v>46195</v>
      </c>
      <c r="F4700" s="11">
        <v>46269</v>
      </c>
      <c r="G4700" s="11">
        <v>46272</v>
      </c>
      <c r="H4700" s="13">
        <f>DATE(YEAR(F4700),MONTH(F4700),1)</f>
        <v>46266</v>
      </c>
      <c r="I4700" s="2">
        <f>G4700-F4700</f>
        <v>3</v>
      </c>
      <c r="J4700" s="2">
        <f>F4700-E4700</f>
        <v>74</v>
      </c>
      <c r="K4700" s="2" t="s">
        <v>2646</v>
      </c>
      <c r="L4700" s="2">
        <v>1</v>
      </c>
      <c r="M4700" s="2">
        <v>2</v>
      </c>
      <c r="N4700" s="2">
        <v>0</v>
      </c>
      <c r="O4700" s="2" t="s">
        <v>2658</v>
      </c>
      <c r="P4700" s="2" t="s">
        <v>2652</v>
      </c>
      <c r="Q4700" s="2" t="s">
        <v>2653</v>
      </c>
      <c r="R4700" s="3">
        <v>9900</v>
      </c>
      <c r="S4700" s="3">
        <f>I4700*L4700*R4700</f>
        <v>29700</v>
      </c>
      <c r="T4700" s="2">
        <f>M4700+N4700</f>
        <v>2</v>
      </c>
    </row>
    <row r="4701" spans="1:20" x14ac:dyDescent="0.2">
      <c r="A4701" s="2" t="s">
        <v>7365</v>
      </c>
      <c r="B4701" s="2" t="s">
        <v>1367</v>
      </c>
      <c r="C4701" s="2" t="s">
        <v>43</v>
      </c>
      <c r="D4701" s="2" t="str">
        <f>INDEX(Hotels!$C$2:$C$49,MATCH(C4701,Hotels!$A$2:$A$49,0))</f>
        <v>Agra</v>
      </c>
      <c r="E4701" s="11">
        <v>46195</v>
      </c>
      <c r="F4701" s="11">
        <v>46279</v>
      </c>
      <c r="G4701" s="11">
        <v>46282</v>
      </c>
      <c r="H4701" s="13">
        <f>DATE(YEAR(F4701),MONTH(F4701),1)</f>
        <v>46266</v>
      </c>
      <c r="I4701" s="2">
        <f>G4701-F4701</f>
        <v>3</v>
      </c>
      <c r="J4701" s="2">
        <f>F4701-E4701</f>
        <v>84</v>
      </c>
      <c r="K4701" s="2" t="s">
        <v>2646</v>
      </c>
      <c r="L4701" s="2">
        <v>2</v>
      </c>
      <c r="M4701" s="2">
        <v>4</v>
      </c>
      <c r="N4701" s="2">
        <v>0</v>
      </c>
      <c r="O4701" s="2" t="s">
        <v>2658</v>
      </c>
      <c r="P4701" s="2" t="s">
        <v>2648</v>
      </c>
      <c r="Q4701" s="2" t="s">
        <v>2649</v>
      </c>
      <c r="R4701" s="3">
        <v>6500</v>
      </c>
      <c r="S4701" s="3">
        <f>I4701*L4701*R4701</f>
        <v>39000</v>
      </c>
      <c r="T4701" s="2">
        <f>M4701+N4701</f>
        <v>4</v>
      </c>
    </row>
    <row r="4702" spans="1:20" x14ac:dyDescent="0.2">
      <c r="A4702" s="2" t="s">
        <v>7366</v>
      </c>
      <c r="B4702" s="2" t="s">
        <v>1370</v>
      </c>
      <c r="C4702" s="2" t="s">
        <v>118</v>
      </c>
      <c r="D4702" s="2" t="str">
        <f>INDEX(Hotels!$C$2:$C$49,MATCH(C4702,Hotels!$A$2:$A$49,0))</f>
        <v>Rishikesh</v>
      </c>
      <c r="E4702" s="11">
        <v>46195</v>
      </c>
      <c r="F4702" s="11">
        <v>46257</v>
      </c>
      <c r="G4702" s="11">
        <v>46259</v>
      </c>
      <c r="H4702" s="13">
        <f>DATE(YEAR(F4702),MONTH(F4702),1)</f>
        <v>46235</v>
      </c>
      <c r="I4702" s="2">
        <f>G4702-F4702</f>
        <v>2</v>
      </c>
      <c r="J4702" s="2">
        <f>F4702-E4702</f>
        <v>62</v>
      </c>
      <c r="K4702" s="2" t="s">
        <v>2646</v>
      </c>
      <c r="L4702" s="2">
        <v>1</v>
      </c>
      <c r="M4702" s="2">
        <v>2</v>
      </c>
      <c r="N4702" s="2">
        <v>0</v>
      </c>
      <c r="O4702" s="2" t="s">
        <v>2689</v>
      </c>
      <c r="P4702" s="2" t="s">
        <v>2652</v>
      </c>
      <c r="Q4702" s="2" t="s">
        <v>2653</v>
      </c>
      <c r="R4702" s="3">
        <v>11100</v>
      </c>
      <c r="S4702" s="3">
        <f>I4702*L4702*R4702</f>
        <v>22200</v>
      </c>
      <c r="T4702" s="2">
        <f>M4702+N4702</f>
        <v>2</v>
      </c>
    </row>
    <row r="4703" spans="1:20" x14ac:dyDescent="0.2">
      <c r="A4703" s="2" t="s">
        <v>7367</v>
      </c>
      <c r="B4703" s="2" t="s">
        <v>1913</v>
      </c>
      <c r="C4703" s="2" t="s">
        <v>13</v>
      </c>
      <c r="D4703" s="2" t="str">
        <f>INDEX(Hotels!$C$2:$C$49,MATCH(C4703,Hotels!$A$2:$A$49,0))</f>
        <v>Goa</v>
      </c>
      <c r="E4703" s="11">
        <v>46195</v>
      </c>
      <c r="F4703" s="11">
        <v>46209</v>
      </c>
      <c r="G4703" s="11">
        <v>46213</v>
      </c>
      <c r="H4703" s="13">
        <f>DATE(YEAR(F4703),MONTH(F4703),1)</f>
        <v>46204</v>
      </c>
      <c r="I4703" s="2">
        <f>G4703-F4703</f>
        <v>4</v>
      </c>
      <c r="J4703" s="2">
        <f>F4703-E4703</f>
        <v>14</v>
      </c>
      <c r="K4703" s="2" t="s">
        <v>2655</v>
      </c>
      <c r="L4703" s="2">
        <v>3</v>
      </c>
      <c r="M4703" s="2">
        <v>6</v>
      </c>
      <c r="N4703" s="2">
        <v>0</v>
      </c>
      <c r="O4703" s="2" t="s">
        <v>2670</v>
      </c>
      <c r="P4703" s="2" t="s">
        <v>2652</v>
      </c>
      <c r="Q4703" s="2" t="s">
        <v>2649</v>
      </c>
      <c r="R4703" s="3">
        <v>10550</v>
      </c>
      <c r="S4703" s="3">
        <f>I4703*L4703*R4703</f>
        <v>126600</v>
      </c>
      <c r="T4703" s="2">
        <f>M4703+N4703</f>
        <v>6</v>
      </c>
    </row>
    <row r="4704" spans="1:20" x14ac:dyDescent="0.2">
      <c r="A4704" s="2" t="s">
        <v>7368</v>
      </c>
      <c r="B4704" s="2" t="s">
        <v>406</v>
      </c>
      <c r="C4704" s="2" t="s">
        <v>106</v>
      </c>
      <c r="D4704" s="2" t="str">
        <f>INDEX(Hotels!$C$2:$C$49,MATCH(C4704,Hotels!$A$2:$A$49,0))</f>
        <v>Manali</v>
      </c>
      <c r="E4704" s="11">
        <v>46196</v>
      </c>
      <c r="F4704" s="11">
        <v>46228</v>
      </c>
      <c r="G4704" s="11">
        <v>46231</v>
      </c>
      <c r="H4704" s="13">
        <f>DATE(YEAR(F4704),MONTH(F4704),1)</f>
        <v>46204</v>
      </c>
      <c r="I4704" s="2">
        <f>G4704-F4704</f>
        <v>3</v>
      </c>
      <c r="J4704" s="2">
        <f>F4704-E4704</f>
        <v>32</v>
      </c>
      <c r="K4704" s="2" t="s">
        <v>2655</v>
      </c>
      <c r="L4704" s="2">
        <v>4</v>
      </c>
      <c r="M4704" s="2">
        <v>8</v>
      </c>
      <c r="N4704" s="2">
        <v>0</v>
      </c>
      <c r="O4704" s="2" t="s">
        <v>2658</v>
      </c>
      <c r="P4704" s="2" t="s">
        <v>2672</v>
      </c>
      <c r="Q4704" s="2" t="s">
        <v>2649</v>
      </c>
      <c r="R4704" s="3">
        <v>5050</v>
      </c>
      <c r="S4704" s="3">
        <f>I4704*L4704*R4704</f>
        <v>60600</v>
      </c>
      <c r="T4704" s="2">
        <f>M4704+N4704</f>
        <v>8</v>
      </c>
    </row>
    <row r="4705" spans="1:20" x14ac:dyDescent="0.2">
      <c r="A4705" s="2" t="s">
        <v>7369</v>
      </c>
      <c r="B4705" s="2" t="s">
        <v>943</v>
      </c>
      <c r="C4705" s="2" t="s">
        <v>101</v>
      </c>
      <c r="D4705" s="2" t="str">
        <f>INDEX(Hotels!$C$2:$C$49,MATCH(C4705,Hotels!$A$2:$A$49,0))</f>
        <v>Shimla</v>
      </c>
      <c r="E4705" s="11">
        <v>46196</v>
      </c>
      <c r="F4705" s="11">
        <v>46206</v>
      </c>
      <c r="G4705" s="11">
        <v>46207</v>
      </c>
      <c r="H4705" s="13">
        <f>DATE(YEAR(F4705),MONTH(F4705),1)</f>
        <v>46204</v>
      </c>
      <c r="I4705" s="2">
        <f>G4705-F4705</f>
        <v>1</v>
      </c>
      <c r="J4705" s="2">
        <f>F4705-E4705</f>
        <v>10</v>
      </c>
      <c r="K4705" s="2" t="s">
        <v>2646</v>
      </c>
      <c r="L4705" s="2">
        <v>1</v>
      </c>
      <c r="M4705" s="2">
        <v>1</v>
      </c>
      <c r="N4705" s="2">
        <v>0</v>
      </c>
      <c r="O4705" s="2" t="s">
        <v>2670</v>
      </c>
      <c r="P4705" s="2" t="s">
        <v>2656</v>
      </c>
      <c r="Q4705" s="2" t="s">
        <v>2649</v>
      </c>
      <c r="R4705" s="3">
        <v>7950</v>
      </c>
      <c r="S4705" s="3">
        <f>I4705*L4705*R4705</f>
        <v>7950</v>
      </c>
      <c r="T4705" s="2">
        <f>M4705+N4705</f>
        <v>1</v>
      </c>
    </row>
    <row r="4706" spans="1:20" x14ac:dyDescent="0.2">
      <c r="A4706" s="2" t="s">
        <v>7370</v>
      </c>
      <c r="B4706" s="2" t="s">
        <v>1025</v>
      </c>
      <c r="C4706" s="2" t="s">
        <v>13</v>
      </c>
      <c r="D4706" s="2" t="str">
        <f>INDEX(Hotels!$C$2:$C$49,MATCH(C4706,Hotels!$A$2:$A$49,0))</f>
        <v>Goa</v>
      </c>
      <c r="E4706" s="11">
        <v>46196</v>
      </c>
      <c r="F4706" s="11">
        <v>46223</v>
      </c>
      <c r="G4706" s="11">
        <v>46226</v>
      </c>
      <c r="H4706" s="13">
        <f>DATE(YEAR(F4706),MONTH(F4706),1)</f>
        <v>46204</v>
      </c>
      <c r="I4706" s="2">
        <f>G4706-F4706</f>
        <v>3</v>
      </c>
      <c r="J4706" s="2">
        <f>F4706-E4706</f>
        <v>27</v>
      </c>
      <c r="K4706" s="2" t="s">
        <v>2646</v>
      </c>
      <c r="L4706" s="2">
        <v>1</v>
      </c>
      <c r="M4706" s="2">
        <v>3</v>
      </c>
      <c r="N4706" s="2">
        <v>0</v>
      </c>
      <c r="O4706" s="2" t="s">
        <v>2647</v>
      </c>
      <c r="P4706" s="2" t="s">
        <v>2662</v>
      </c>
      <c r="Q4706" s="2" t="s">
        <v>2653</v>
      </c>
      <c r="R4706" s="3">
        <v>15950</v>
      </c>
      <c r="S4706" s="3">
        <f>I4706*L4706*R4706</f>
        <v>47850</v>
      </c>
      <c r="T4706" s="2">
        <f>M4706+N4706</f>
        <v>3</v>
      </c>
    </row>
    <row r="4707" spans="1:20" x14ac:dyDescent="0.2">
      <c r="A4707" s="2" t="s">
        <v>7371</v>
      </c>
      <c r="B4707" s="2" t="s">
        <v>1757</v>
      </c>
      <c r="C4707" s="2" t="s">
        <v>87</v>
      </c>
      <c r="D4707" s="2" t="str">
        <f>INDEX(Hotels!$C$2:$C$49,MATCH(C4707,Hotels!$A$2:$A$49,0))</f>
        <v>Kochi</v>
      </c>
      <c r="E4707" s="11">
        <v>46196</v>
      </c>
      <c r="F4707" s="11">
        <v>46196</v>
      </c>
      <c r="G4707" s="11">
        <v>46199</v>
      </c>
      <c r="H4707" s="13">
        <f>DATE(YEAR(F4707),MONTH(F4707),1)</f>
        <v>46174</v>
      </c>
      <c r="I4707" s="2">
        <f>G4707-F4707</f>
        <v>3</v>
      </c>
      <c r="J4707" s="2">
        <f>F4707-E4707</f>
        <v>0</v>
      </c>
      <c r="K4707" s="2" t="s">
        <v>2655</v>
      </c>
      <c r="L4707" s="2">
        <v>1</v>
      </c>
      <c r="M4707" s="2">
        <v>1</v>
      </c>
      <c r="N4707" s="2">
        <v>0</v>
      </c>
      <c r="O4707" s="2" t="s">
        <v>2732</v>
      </c>
      <c r="P4707" s="2" t="s">
        <v>2656</v>
      </c>
      <c r="Q4707" s="2" t="s">
        <v>2649</v>
      </c>
      <c r="R4707" s="3">
        <v>5450</v>
      </c>
      <c r="S4707" s="3">
        <f>I4707*L4707*R4707</f>
        <v>16350</v>
      </c>
      <c r="T4707" s="2">
        <f>M4707+N4707</f>
        <v>1</v>
      </c>
    </row>
    <row r="4708" spans="1:20" x14ac:dyDescent="0.2">
      <c r="A4708" s="2" t="s">
        <v>7372</v>
      </c>
      <c r="B4708" s="2" t="s">
        <v>2189</v>
      </c>
      <c r="C4708" s="2" t="s">
        <v>101</v>
      </c>
      <c r="D4708" s="2" t="str">
        <f>INDEX(Hotels!$C$2:$C$49,MATCH(C4708,Hotels!$A$2:$A$49,0))</f>
        <v>Shimla</v>
      </c>
      <c r="E4708" s="11">
        <v>46196</v>
      </c>
      <c r="F4708" s="11">
        <v>46210</v>
      </c>
      <c r="G4708" s="11">
        <v>46215</v>
      </c>
      <c r="H4708" s="13">
        <f>DATE(YEAR(F4708),MONTH(F4708),1)</f>
        <v>46204</v>
      </c>
      <c r="I4708" s="2">
        <f>G4708-F4708</f>
        <v>5</v>
      </c>
      <c r="J4708" s="2">
        <f>F4708-E4708</f>
        <v>14</v>
      </c>
      <c r="K4708" s="2" t="s">
        <v>2655</v>
      </c>
      <c r="L4708" s="2">
        <v>1</v>
      </c>
      <c r="M4708" s="2">
        <v>2</v>
      </c>
      <c r="N4708" s="2">
        <v>2</v>
      </c>
      <c r="O4708" s="2" t="s">
        <v>2689</v>
      </c>
      <c r="P4708" s="2" t="s">
        <v>2652</v>
      </c>
      <c r="Q4708" s="2" t="s">
        <v>2649</v>
      </c>
      <c r="R4708" s="3">
        <v>5600</v>
      </c>
      <c r="S4708" s="3">
        <f>I4708*L4708*R4708</f>
        <v>28000</v>
      </c>
      <c r="T4708" s="2">
        <f>M4708+N4708</f>
        <v>4</v>
      </c>
    </row>
    <row r="4709" spans="1:20" x14ac:dyDescent="0.2">
      <c r="A4709" s="2" t="s">
        <v>7373</v>
      </c>
      <c r="B4709" s="2" t="s">
        <v>1538</v>
      </c>
      <c r="C4709" s="2" t="s">
        <v>61</v>
      </c>
      <c r="D4709" s="2" t="str">
        <f>INDEX(Hotels!$C$2:$C$49,MATCH(C4709,Hotels!$A$2:$A$49,0))</f>
        <v>Mumbai</v>
      </c>
      <c r="E4709" s="11">
        <v>46197</v>
      </c>
      <c r="F4709" s="11">
        <v>46242</v>
      </c>
      <c r="G4709" s="11">
        <v>46248</v>
      </c>
      <c r="H4709" s="13">
        <f>DATE(YEAR(F4709),MONTH(F4709),1)</f>
        <v>46235</v>
      </c>
      <c r="I4709" s="2">
        <f>G4709-F4709</f>
        <v>6</v>
      </c>
      <c r="J4709" s="2">
        <f>F4709-E4709</f>
        <v>45</v>
      </c>
      <c r="K4709" s="2" t="s">
        <v>2668</v>
      </c>
      <c r="L4709" s="2">
        <v>1</v>
      </c>
      <c r="M4709" s="2">
        <v>2</v>
      </c>
      <c r="N4709" s="2">
        <v>2</v>
      </c>
      <c r="O4709" s="2" t="s">
        <v>2670</v>
      </c>
      <c r="P4709" s="2" t="s">
        <v>2652</v>
      </c>
      <c r="Q4709" s="2" t="s">
        <v>2649</v>
      </c>
      <c r="R4709" s="3">
        <v>12000</v>
      </c>
      <c r="S4709" s="3">
        <f>I4709*L4709*R4709</f>
        <v>72000</v>
      </c>
      <c r="T4709" s="2">
        <f>M4709+N4709</f>
        <v>4</v>
      </c>
    </row>
    <row r="4710" spans="1:20" x14ac:dyDescent="0.2">
      <c r="A4710" s="2" t="s">
        <v>7374</v>
      </c>
      <c r="B4710" s="2" t="s">
        <v>1785</v>
      </c>
      <c r="C4710" s="2" t="s">
        <v>47</v>
      </c>
      <c r="D4710" s="2" t="str">
        <f>INDEX(Hotels!$C$2:$C$49,MATCH(C4710,Hotels!$A$2:$A$49,0))</f>
        <v>Agra</v>
      </c>
      <c r="E4710" s="11">
        <v>46197</v>
      </c>
      <c r="F4710" s="11">
        <v>46211</v>
      </c>
      <c r="G4710" s="11">
        <v>46214</v>
      </c>
      <c r="H4710" s="13">
        <f>DATE(YEAR(F4710),MONTH(F4710),1)</f>
        <v>46204</v>
      </c>
      <c r="I4710" s="2">
        <f>G4710-F4710</f>
        <v>3</v>
      </c>
      <c r="J4710" s="2">
        <f>F4710-E4710</f>
        <v>14</v>
      </c>
      <c r="K4710" s="2" t="s">
        <v>2646</v>
      </c>
      <c r="L4710" s="2">
        <v>1</v>
      </c>
      <c r="M4710" s="2">
        <v>2</v>
      </c>
      <c r="N4710" s="2">
        <v>0</v>
      </c>
      <c r="O4710" s="2" t="s">
        <v>2670</v>
      </c>
      <c r="P4710" s="2" t="s">
        <v>2652</v>
      </c>
      <c r="Q4710" s="2" t="s">
        <v>2649</v>
      </c>
      <c r="R4710" s="3">
        <v>6250</v>
      </c>
      <c r="S4710" s="3">
        <f>I4710*L4710*R4710</f>
        <v>18750</v>
      </c>
      <c r="T4710" s="2">
        <f>M4710+N4710</f>
        <v>2</v>
      </c>
    </row>
    <row r="4711" spans="1:20" x14ac:dyDescent="0.2">
      <c r="A4711" s="2" t="s">
        <v>7375</v>
      </c>
      <c r="B4711" s="2" t="s">
        <v>2399</v>
      </c>
      <c r="C4711" s="2" t="s">
        <v>116</v>
      </c>
      <c r="D4711" s="2" t="str">
        <f>INDEX(Hotels!$C$2:$C$49,MATCH(C4711,Hotels!$A$2:$A$49,0))</f>
        <v>Rishikesh</v>
      </c>
      <c r="E4711" s="11">
        <v>46197</v>
      </c>
      <c r="F4711" s="11">
        <v>46219</v>
      </c>
      <c r="G4711" s="11">
        <v>46223</v>
      </c>
      <c r="H4711" s="13">
        <f>DATE(YEAR(F4711),MONTH(F4711),1)</f>
        <v>46204</v>
      </c>
      <c r="I4711" s="2">
        <f>G4711-F4711</f>
        <v>4</v>
      </c>
      <c r="J4711" s="2">
        <f>F4711-E4711</f>
        <v>22</v>
      </c>
      <c r="K4711" s="2" t="s">
        <v>2668</v>
      </c>
      <c r="L4711" s="2">
        <v>3</v>
      </c>
      <c r="M4711" s="2">
        <v>6</v>
      </c>
      <c r="N4711" s="2">
        <v>0</v>
      </c>
      <c r="O4711" s="2" t="s">
        <v>2683</v>
      </c>
      <c r="P4711" s="2" t="s">
        <v>2662</v>
      </c>
      <c r="Q4711" s="2" t="s">
        <v>2653</v>
      </c>
      <c r="R4711" s="3">
        <v>3150</v>
      </c>
      <c r="S4711" s="3">
        <f>I4711*L4711*R4711</f>
        <v>37800</v>
      </c>
      <c r="T4711" s="2">
        <f>M4711+N4711</f>
        <v>6</v>
      </c>
    </row>
    <row r="4712" spans="1:20" x14ac:dyDescent="0.2">
      <c r="A4712" s="2" t="s">
        <v>7376</v>
      </c>
      <c r="B4712" s="2" t="s">
        <v>861</v>
      </c>
      <c r="C4712" s="2" t="s">
        <v>93</v>
      </c>
      <c r="D4712" s="2" t="str">
        <f>INDEX(Hotels!$C$2:$C$49,MATCH(C4712,Hotels!$A$2:$A$49,0))</f>
        <v>Shimla</v>
      </c>
      <c r="E4712" s="11">
        <v>46198</v>
      </c>
      <c r="F4712" s="11">
        <v>46199</v>
      </c>
      <c r="G4712" s="11">
        <v>46200</v>
      </c>
      <c r="H4712" s="13">
        <f>DATE(YEAR(F4712),MONTH(F4712),1)</f>
        <v>46174</v>
      </c>
      <c r="I4712" s="2">
        <f>G4712-F4712</f>
        <v>1</v>
      </c>
      <c r="J4712" s="2">
        <f>F4712-E4712</f>
        <v>1</v>
      </c>
      <c r="K4712" s="2" t="s">
        <v>2666</v>
      </c>
      <c r="L4712" s="2">
        <v>1</v>
      </c>
      <c r="M4712" s="2">
        <v>1</v>
      </c>
      <c r="N4712" s="2">
        <v>0</v>
      </c>
      <c r="O4712" s="2" t="s">
        <v>2732</v>
      </c>
      <c r="P4712" s="2" t="s">
        <v>2659</v>
      </c>
      <c r="Q4712" s="2" t="s">
        <v>2649</v>
      </c>
      <c r="R4712" s="3">
        <v>14350</v>
      </c>
      <c r="S4712" s="3">
        <f>I4712*L4712*R4712</f>
        <v>14350</v>
      </c>
      <c r="T4712" s="2">
        <f>M4712+N4712</f>
        <v>1</v>
      </c>
    </row>
    <row r="4713" spans="1:20" x14ac:dyDescent="0.2">
      <c r="A4713" s="2" t="s">
        <v>7377</v>
      </c>
      <c r="B4713" s="2" t="s">
        <v>892</v>
      </c>
      <c r="C4713" s="2" t="s">
        <v>81</v>
      </c>
      <c r="D4713" s="2" t="str">
        <f>INDEX(Hotels!$C$2:$C$49,MATCH(C4713,Hotels!$A$2:$A$49,0))</f>
        <v>Bengaluru</v>
      </c>
      <c r="E4713" s="11">
        <v>46198</v>
      </c>
      <c r="F4713" s="11">
        <v>46212</v>
      </c>
      <c r="G4713" s="11">
        <v>46214</v>
      </c>
      <c r="H4713" s="13">
        <f>DATE(YEAR(F4713),MONTH(F4713),1)</f>
        <v>46204</v>
      </c>
      <c r="I4713" s="2">
        <f>G4713-F4713</f>
        <v>2</v>
      </c>
      <c r="J4713" s="2">
        <f>F4713-E4713</f>
        <v>14</v>
      </c>
      <c r="K4713" s="2" t="s">
        <v>2646</v>
      </c>
      <c r="L4713" s="2">
        <v>1</v>
      </c>
      <c r="M4713" s="2">
        <v>1</v>
      </c>
      <c r="N4713" s="2">
        <v>0</v>
      </c>
      <c r="O4713" s="2" t="s">
        <v>2732</v>
      </c>
      <c r="P4713" s="2" t="s">
        <v>2656</v>
      </c>
      <c r="Q4713" s="2" t="s">
        <v>2649</v>
      </c>
      <c r="R4713" s="3">
        <v>19950</v>
      </c>
      <c r="S4713" s="3">
        <f>I4713*L4713*R4713</f>
        <v>39900</v>
      </c>
      <c r="T4713" s="2">
        <f>M4713+N4713</f>
        <v>1</v>
      </c>
    </row>
    <row r="4714" spans="1:20" x14ac:dyDescent="0.2">
      <c r="A4714" s="2" t="s">
        <v>7378</v>
      </c>
      <c r="B4714" s="2" t="s">
        <v>935</v>
      </c>
      <c r="C4714" s="2" t="s">
        <v>69</v>
      </c>
      <c r="D4714" s="2" t="str">
        <f>INDEX(Hotels!$C$2:$C$49,MATCH(C4714,Hotels!$A$2:$A$49,0))</f>
        <v>New Delhi</v>
      </c>
      <c r="E4714" s="11">
        <v>46198</v>
      </c>
      <c r="F4714" s="11">
        <v>46198</v>
      </c>
      <c r="G4714" s="11">
        <v>46202</v>
      </c>
      <c r="H4714" s="13">
        <f>DATE(YEAR(F4714),MONTH(F4714),1)</f>
        <v>46174</v>
      </c>
      <c r="I4714" s="2">
        <f>G4714-F4714</f>
        <v>4</v>
      </c>
      <c r="J4714" s="2">
        <f>F4714-E4714</f>
        <v>0</v>
      </c>
      <c r="K4714" s="2" t="s">
        <v>2646</v>
      </c>
      <c r="L4714" s="2">
        <v>1</v>
      </c>
      <c r="M4714" s="2">
        <v>2</v>
      </c>
      <c r="N4714" s="2">
        <v>0</v>
      </c>
      <c r="O4714" s="2" t="s">
        <v>2661</v>
      </c>
      <c r="P4714" s="2" t="s">
        <v>2652</v>
      </c>
      <c r="Q4714" s="2" t="s">
        <v>2649</v>
      </c>
      <c r="R4714" s="3">
        <v>20600</v>
      </c>
      <c r="S4714" s="3">
        <f>I4714*L4714*R4714</f>
        <v>82400</v>
      </c>
      <c r="T4714" s="2">
        <f>M4714+N4714</f>
        <v>2</v>
      </c>
    </row>
    <row r="4715" spans="1:20" x14ac:dyDescent="0.2">
      <c r="A4715" s="2" t="s">
        <v>7379</v>
      </c>
      <c r="B4715" s="2" t="s">
        <v>1378</v>
      </c>
      <c r="C4715" s="2" t="s">
        <v>112</v>
      </c>
      <c r="D4715" s="2" t="str">
        <f>INDEX(Hotels!$C$2:$C$49,MATCH(C4715,Hotels!$A$2:$A$49,0))</f>
        <v>Rishikesh</v>
      </c>
      <c r="E4715" s="11">
        <v>46198</v>
      </c>
      <c r="F4715" s="11">
        <v>46216</v>
      </c>
      <c r="G4715" s="11">
        <v>46218</v>
      </c>
      <c r="H4715" s="13">
        <f>DATE(YEAR(F4715),MONTH(F4715),1)</f>
        <v>46204</v>
      </c>
      <c r="I4715" s="2">
        <f>G4715-F4715</f>
        <v>2</v>
      </c>
      <c r="J4715" s="2">
        <f>F4715-E4715</f>
        <v>18</v>
      </c>
      <c r="K4715" s="2" t="s">
        <v>2655</v>
      </c>
      <c r="L4715" s="2">
        <v>1</v>
      </c>
      <c r="M4715" s="2">
        <v>2</v>
      </c>
      <c r="N4715" s="2">
        <v>0</v>
      </c>
      <c r="O4715" s="2" t="s">
        <v>2647</v>
      </c>
      <c r="P4715" s="2" t="s">
        <v>2659</v>
      </c>
      <c r="Q4715" s="2" t="s">
        <v>2649</v>
      </c>
      <c r="R4715" s="3">
        <v>4700</v>
      </c>
      <c r="S4715" s="3">
        <f>I4715*L4715*R4715</f>
        <v>9400</v>
      </c>
      <c r="T4715" s="2">
        <f>M4715+N4715</f>
        <v>2</v>
      </c>
    </row>
    <row r="4716" spans="1:20" x14ac:dyDescent="0.2">
      <c r="A4716" s="2" t="s">
        <v>7380</v>
      </c>
      <c r="B4716" s="2" t="s">
        <v>2114</v>
      </c>
      <c r="C4716" s="2" t="s">
        <v>43</v>
      </c>
      <c r="D4716" s="2" t="str">
        <f>INDEX(Hotels!$C$2:$C$49,MATCH(C4716,Hotels!$A$2:$A$49,0))</f>
        <v>Agra</v>
      </c>
      <c r="E4716" s="11">
        <v>46198</v>
      </c>
      <c r="F4716" s="11">
        <v>46231</v>
      </c>
      <c r="G4716" s="11">
        <v>46237</v>
      </c>
      <c r="H4716" s="13">
        <f>DATE(YEAR(F4716),MONTH(F4716),1)</f>
        <v>46204</v>
      </c>
      <c r="I4716" s="2">
        <f>G4716-F4716</f>
        <v>6</v>
      </c>
      <c r="J4716" s="2">
        <f>F4716-E4716</f>
        <v>33</v>
      </c>
      <c r="K4716" s="2" t="s">
        <v>2655</v>
      </c>
      <c r="L4716" s="2">
        <v>1</v>
      </c>
      <c r="M4716" s="2">
        <v>2</v>
      </c>
      <c r="N4716" s="2">
        <v>3</v>
      </c>
      <c r="O4716" s="2" t="s">
        <v>2658</v>
      </c>
      <c r="P4716" s="2" t="s">
        <v>2656</v>
      </c>
      <c r="Q4716" s="2" t="s">
        <v>2649</v>
      </c>
      <c r="R4716" s="3">
        <v>3950</v>
      </c>
      <c r="S4716" s="3">
        <f>I4716*L4716*R4716</f>
        <v>23700</v>
      </c>
      <c r="T4716" s="2">
        <f>M4716+N4716</f>
        <v>5</v>
      </c>
    </row>
    <row r="4717" spans="1:20" x14ac:dyDescent="0.2">
      <c r="A4717" s="2" t="s">
        <v>7381</v>
      </c>
      <c r="B4717" s="2" t="s">
        <v>2463</v>
      </c>
      <c r="C4717" s="2" t="s">
        <v>53</v>
      </c>
      <c r="D4717" s="2" t="str">
        <f>INDEX(Hotels!$C$2:$C$49,MATCH(C4717,Hotels!$A$2:$A$49,0))</f>
        <v>Mumbai</v>
      </c>
      <c r="E4717" s="11">
        <v>46198</v>
      </c>
      <c r="F4717" s="11">
        <v>46209</v>
      </c>
      <c r="G4717" s="11">
        <v>46214</v>
      </c>
      <c r="H4717" s="13">
        <f>DATE(YEAR(F4717),MONTH(F4717),1)</f>
        <v>46204</v>
      </c>
      <c r="I4717" s="2">
        <f>G4717-F4717</f>
        <v>5</v>
      </c>
      <c r="J4717" s="2">
        <f>F4717-E4717</f>
        <v>11</v>
      </c>
      <c r="K4717" s="2" t="s">
        <v>2668</v>
      </c>
      <c r="L4717" s="2">
        <v>1</v>
      </c>
      <c r="M4717" s="2">
        <v>3</v>
      </c>
      <c r="N4717" s="2">
        <v>1</v>
      </c>
      <c r="O4717" s="2" t="s">
        <v>2651</v>
      </c>
      <c r="P4717" s="2" t="s">
        <v>2662</v>
      </c>
      <c r="Q4717" s="2" t="s">
        <v>2649</v>
      </c>
      <c r="R4717" s="3">
        <v>6350</v>
      </c>
      <c r="S4717" s="3">
        <f>I4717*L4717*R4717</f>
        <v>31750</v>
      </c>
      <c r="T4717" s="2">
        <f>M4717+N4717</f>
        <v>4</v>
      </c>
    </row>
    <row r="4718" spans="1:20" x14ac:dyDescent="0.2">
      <c r="A4718" s="2" t="s">
        <v>7382</v>
      </c>
      <c r="B4718" s="2" t="s">
        <v>501</v>
      </c>
      <c r="C4718" s="2" t="s">
        <v>32</v>
      </c>
      <c r="D4718" s="2" t="str">
        <f>INDEX(Hotels!$C$2:$C$49,MATCH(C4718,Hotels!$A$2:$A$49,0))</f>
        <v>Jaipur</v>
      </c>
      <c r="E4718" s="11">
        <v>46199</v>
      </c>
      <c r="F4718" s="11">
        <v>46257</v>
      </c>
      <c r="G4718" s="11">
        <v>46259</v>
      </c>
      <c r="H4718" s="13">
        <f>DATE(YEAR(F4718),MONTH(F4718),1)</f>
        <v>46235</v>
      </c>
      <c r="I4718" s="2">
        <f>G4718-F4718</f>
        <v>2</v>
      </c>
      <c r="J4718" s="2">
        <f>F4718-E4718</f>
        <v>58</v>
      </c>
      <c r="K4718" s="2" t="s">
        <v>2646</v>
      </c>
      <c r="L4718" s="2">
        <v>1</v>
      </c>
      <c r="M4718" s="2">
        <v>1</v>
      </c>
      <c r="N4718" s="2">
        <v>0</v>
      </c>
      <c r="O4718" s="2" t="s">
        <v>2647</v>
      </c>
      <c r="P4718" s="2" t="s">
        <v>2656</v>
      </c>
      <c r="Q4718" s="2" t="s">
        <v>2649</v>
      </c>
      <c r="R4718" s="3">
        <v>6950</v>
      </c>
      <c r="S4718" s="3">
        <f>I4718*L4718*R4718</f>
        <v>13900</v>
      </c>
      <c r="T4718" s="2">
        <f>M4718+N4718</f>
        <v>1</v>
      </c>
    </row>
    <row r="4719" spans="1:20" x14ac:dyDescent="0.2">
      <c r="A4719" s="2" t="s">
        <v>7383</v>
      </c>
      <c r="B4719" s="2" t="s">
        <v>512</v>
      </c>
      <c r="C4719" s="2" t="s">
        <v>13</v>
      </c>
      <c r="D4719" s="2" t="str">
        <f>INDEX(Hotels!$C$2:$C$49,MATCH(C4719,Hotels!$A$2:$A$49,0))</f>
        <v>Goa</v>
      </c>
      <c r="E4719" s="11">
        <v>46199</v>
      </c>
      <c r="F4719" s="11">
        <v>46210</v>
      </c>
      <c r="G4719" s="11">
        <v>46212</v>
      </c>
      <c r="H4719" s="13">
        <f>DATE(YEAR(F4719),MONTH(F4719),1)</f>
        <v>46204</v>
      </c>
      <c r="I4719" s="2">
        <f>G4719-F4719</f>
        <v>2</v>
      </c>
      <c r="J4719" s="2">
        <f>F4719-E4719</f>
        <v>11</v>
      </c>
      <c r="K4719" s="2" t="s">
        <v>2655</v>
      </c>
      <c r="L4719" s="2">
        <v>1</v>
      </c>
      <c r="M4719" s="2">
        <v>2</v>
      </c>
      <c r="N4719" s="2">
        <v>0</v>
      </c>
      <c r="O4719" s="2" t="s">
        <v>2661</v>
      </c>
      <c r="P4719" s="2" t="s">
        <v>2656</v>
      </c>
      <c r="Q4719" s="2" t="s">
        <v>2649</v>
      </c>
      <c r="R4719" s="3">
        <v>10850</v>
      </c>
      <c r="S4719" s="3">
        <f>I4719*L4719*R4719</f>
        <v>21700</v>
      </c>
      <c r="T4719" s="2">
        <f>M4719+N4719</f>
        <v>2</v>
      </c>
    </row>
    <row r="4720" spans="1:20" x14ac:dyDescent="0.2">
      <c r="A4720" s="2" t="s">
        <v>7384</v>
      </c>
      <c r="B4720" s="2" t="s">
        <v>974</v>
      </c>
      <c r="C4720" s="2" t="s">
        <v>57</v>
      </c>
      <c r="D4720" s="2" t="str">
        <f>INDEX(Hotels!$C$2:$C$49,MATCH(C4720,Hotels!$A$2:$A$49,0))</f>
        <v>Mumbai</v>
      </c>
      <c r="E4720" s="11">
        <v>46199</v>
      </c>
      <c r="F4720" s="11">
        <v>46199</v>
      </c>
      <c r="G4720" s="11">
        <v>46200</v>
      </c>
      <c r="H4720" s="13">
        <f>DATE(YEAR(F4720),MONTH(F4720),1)</f>
        <v>46174</v>
      </c>
      <c r="I4720" s="2">
        <f>G4720-F4720</f>
        <v>1</v>
      </c>
      <c r="J4720" s="2">
        <f>F4720-E4720</f>
        <v>0</v>
      </c>
      <c r="K4720" s="2" t="s">
        <v>2668</v>
      </c>
      <c r="L4720" s="2">
        <v>1</v>
      </c>
      <c r="M4720" s="2">
        <v>1</v>
      </c>
      <c r="N4720" s="2">
        <v>0</v>
      </c>
      <c r="O4720" s="2" t="s">
        <v>2732</v>
      </c>
      <c r="P4720" s="2" t="s">
        <v>2652</v>
      </c>
      <c r="Q4720" s="2" t="s">
        <v>2649</v>
      </c>
      <c r="R4720" s="3">
        <v>6150</v>
      </c>
      <c r="S4720" s="3">
        <f>I4720*L4720*R4720</f>
        <v>6150</v>
      </c>
      <c r="T4720" s="2">
        <f>M4720+N4720</f>
        <v>1</v>
      </c>
    </row>
    <row r="4721" spans="1:20" x14ac:dyDescent="0.2">
      <c r="A4721" s="2" t="s">
        <v>7385</v>
      </c>
      <c r="B4721" s="2" t="s">
        <v>1556</v>
      </c>
      <c r="C4721" s="2" t="s">
        <v>59</v>
      </c>
      <c r="D4721" s="2" t="str">
        <f>INDEX(Hotels!$C$2:$C$49,MATCH(C4721,Hotels!$A$2:$A$49,0))</f>
        <v>Mumbai</v>
      </c>
      <c r="E4721" s="11">
        <v>46199</v>
      </c>
      <c r="F4721" s="11">
        <v>46200</v>
      </c>
      <c r="G4721" s="11">
        <v>46203</v>
      </c>
      <c r="H4721" s="13">
        <f>DATE(YEAR(F4721),MONTH(F4721),1)</f>
        <v>46174</v>
      </c>
      <c r="I4721" s="2">
        <f>G4721-F4721</f>
        <v>3</v>
      </c>
      <c r="J4721" s="2">
        <f>F4721-E4721</f>
        <v>1</v>
      </c>
      <c r="K4721" s="2" t="s">
        <v>2646</v>
      </c>
      <c r="L4721" s="2">
        <v>1</v>
      </c>
      <c r="M4721" s="2">
        <v>2</v>
      </c>
      <c r="N4721" s="2">
        <v>1</v>
      </c>
      <c r="O4721" s="2" t="s">
        <v>2683</v>
      </c>
      <c r="P4721" s="2" t="s">
        <v>2652</v>
      </c>
      <c r="Q4721" s="2" t="s">
        <v>2653</v>
      </c>
      <c r="R4721" s="3">
        <v>7250</v>
      </c>
      <c r="S4721" s="3">
        <f>I4721*L4721*R4721</f>
        <v>21750</v>
      </c>
      <c r="T4721" s="2">
        <f>M4721+N4721</f>
        <v>3</v>
      </c>
    </row>
    <row r="4722" spans="1:20" x14ac:dyDescent="0.2">
      <c r="A4722" s="2" t="s">
        <v>7386</v>
      </c>
      <c r="B4722" s="2" t="s">
        <v>1808</v>
      </c>
      <c r="C4722" s="2" t="s">
        <v>37</v>
      </c>
      <c r="D4722" s="2" t="str">
        <f>INDEX(Hotels!$C$2:$C$49,MATCH(C4722,Hotels!$A$2:$A$49,0))</f>
        <v>Udaipur</v>
      </c>
      <c r="E4722" s="11">
        <v>46199</v>
      </c>
      <c r="F4722" s="11">
        <v>46212</v>
      </c>
      <c r="G4722" s="11">
        <v>46214</v>
      </c>
      <c r="H4722" s="13">
        <f>DATE(YEAR(F4722),MONTH(F4722),1)</f>
        <v>46204</v>
      </c>
      <c r="I4722" s="2">
        <f>G4722-F4722</f>
        <v>2</v>
      </c>
      <c r="J4722" s="2">
        <f>F4722-E4722</f>
        <v>13</v>
      </c>
      <c r="K4722" s="2" t="s">
        <v>2655</v>
      </c>
      <c r="L4722" s="2">
        <v>1</v>
      </c>
      <c r="M4722" s="2">
        <v>1</v>
      </c>
      <c r="N4722" s="2">
        <v>0</v>
      </c>
      <c r="O4722" s="2" t="s">
        <v>2689</v>
      </c>
      <c r="P4722" s="2" t="s">
        <v>2672</v>
      </c>
      <c r="Q4722" s="2" t="s">
        <v>2649</v>
      </c>
      <c r="R4722" s="3">
        <v>11750</v>
      </c>
      <c r="S4722" s="3">
        <f>I4722*L4722*R4722</f>
        <v>23500</v>
      </c>
      <c r="T4722" s="2">
        <f>M4722+N4722</f>
        <v>1</v>
      </c>
    </row>
    <row r="4723" spans="1:20" x14ac:dyDescent="0.2">
      <c r="A4723" s="2" t="s">
        <v>7387</v>
      </c>
      <c r="B4723" s="2" t="s">
        <v>2004</v>
      </c>
      <c r="C4723" s="2" t="s">
        <v>83</v>
      </c>
      <c r="D4723" s="2" t="str">
        <f>INDEX(Hotels!$C$2:$C$49,MATCH(C4723,Hotels!$A$2:$A$49,0))</f>
        <v>Kochi</v>
      </c>
      <c r="E4723" s="11">
        <v>46199</v>
      </c>
      <c r="F4723" s="11">
        <v>46218</v>
      </c>
      <c r="G4723" s="11">
        <v>46221</v>
      </c>
      <c r="H4723" s="13">
        <f>DATE(YEAR(F4723),MONTH(F4723),1)</f>
        <v>46204</v>
      </c>
      <c r="I4723" s="2">
        <f>G4723-F4723</f>
        <v>3</v>
      </c>
      <c r="J4723" s="2">
        <f>F4723-E4723</f>
        <v>19</v>
      </c>
      <c r="K4723" s="2" t="s">
        <v>2655</v>
      </c>
      <c r="L4723" s="2">
        <v>1</v>
      </c>
      <c r="M4723" s="2">
        <v>1</v>
      </c>
      <c r="N4723" s="2">
        <v>0</v>
      </c>
      <c r="O4723" s="2" t="s">
        <v>2689</v>
      </c>
      <c r="P4723" s="2" t="s">
        <v>2652</v>
      </c>
      <c r="Q4723" s="2" t="s">
        <v>2649</v>
      </c>
      <c r="R4723" s="3">
        <v>9800</v>
      </c>
      <c r="S4723" s="3">
        <f>I4723*L4723*R4723</f>
        <v>29400</v>
      </c>
      <c r="T4723" s="2">
        <f>M4723+N4723</f>
        <v>1</v>
      </c>
    </row>
    <row r="4724" spans="1:20" x14ac:dyDescent="0.2">
      <c r="A4724" s="2" t="s">
        <v>7388</v>
      </c>
      <c r="B4724" s="2" t="s">
        <v>2326</v>
      </c>
      <c r="C4724" s="2" t="s">
        <v>26</v>
      </c>
      <c r="D4724" s="2" t="str">
        <f>INDEX(Hotels!$C$2:$C$49,MATCH(C4724,Hotels!$A$2:$A$49,0))</f>
        <v>Jaipur</v>
      </c>
      <c r="E4724" s="11">
        <v>46200</v>
      </c>
      <c r="F4724" s="11">
        <v>46200</v>
      </c>
      <c r="G4724" s="11">
        <v>46203</v>
      </c>
      <c r="H4724" s="13">
        <f>DATE(YEAR(F4724),MONTH(F4724),1)</f>
        <v>46174</v>
      </c>
      <c r="I4724" s="2">
        <f>G4724-F4724</f>
        <v>3</v>
      </c>
      <c r="J4724" s="2">
        <f>F4724-E4724</f>
        <v>0</v>
      </c>
      <c r="K4724" s="2" t="s">
        <v>2655</v>
      </c>
      <c r="L4724" s="2">
        <v>1</v>
      </c>
      <c r="M4724" s="2">
        <v>1</v>
      </c>
      <c r="N4724" s="2">
        <v>0</v>
      </c>
      <c r="O4724" s="2" t="s">
        <v>2647</v>
      </c>
      <c r="P4724" s="2" t="s">
        <v>2656</v>
      </c>
      <c r="Q4724" s="2" t="s">
        <v>2649</v>
      </c>
      <c r="R4724" s="3">
        <v>9800</v>
      </c>
      <c r="S4724" s="3">
        <f>I4724*L4724*R4724</f>
        <v>29400</v>
      </c>
      <c r="T4724" s="2">
        <f>M4724+N4724</f>
        <v>1</v>
      </c>
    </row>
    <row r="4725" spans="1:20" x14ac:dyDescent="0.2">
      <c r="A4725" s="2" t="s">
        <v>7389</v>
      </c>
      <c r="B4725" s="2" t="s">
        <v>2494</v>
      </c>
      <c r="C4725" s="2" t="s">
        <v>125</v>
      </c>
      <c r="D4725" s="2" t="str">
        <f>INDEX(Hotels!$C$2:$C$49,MATCH(C4725,Hotels!$A$2:$A$49,0))</f>
        <v>Varanasi</v>
      </c>
      <c r="E4725" s="11">
        <v>46200</v>
      </c>
      <c r="F4725" s="11">
        <v>46206</v>
      </c>
      <c r="G4725" s="11">
        <v>46210</v>
      </c>
      <c r="H4725" s="13">
        <f>DATE(YEAR(F4725),MONTH(F4725),1)</f>
        <v>46204</v>
      </c>
      <c r="I4725" s="2">
        <f>G4725-F4725</f>
        <v>4</v>
      </c>
      <c r="J4725" s="2">
        <f>F4725-E4725</f>
        <v>6</v>
      </c>
      <c r="K4725" s="2" t="s">
        <v>2668</v>
      </c>
      <c r="L4725" s="2">
        <v>1</v>
      </c>
      <c r="M4725" s="2">
        <v>2</v>
      </c>
      <c r="N4725" s="2">
        <v>3</v>
      </c>
      <c r="O4725" s="2" t="s">
        <v>2683</v>
      </c>
      <c r="P4725" s="2" t="s">
        <v>2656</v>
      </c>
      <c r="Q4725" s="2" t="s">
        <v>2649</v>
      </c>
      <c r="R4725" s="3">
        <v>5800</v>
      </c>
      <c r="S4725" s="3">
        <f>I4725*L4725*R4725</f>
        <v>23200</v>
      </c>
      <c r="T4725" s="2">
        <f>M4725+N4725</f>
        <v>5</v>
      </c>
    </row>
    <row r="4726" spans="1:20" x14ac:dyDescent="0.2">
      <c r="A4726" s="2" t="s">
        <v>7390</v>
      </c>
      <c r="B4726" s="2" t="s">
        <v>1035</v>
      </c>
      <c r="C4726" s="2" t="s">
        <v>26</v>
      </c>
      <c r="D4726" s="2" t="str">
        <f>INDEX(Hotels!$C$2:$C$49,MATCH(C4726,Hotels!$A$2:$A$49,0))</f>
        <v>Jaipur</v>
      </c>
      <c r="E4726" s="11">
        <v>46201</v>
      </c>
      <c r="F4726" s="11">
        <v>46208</v>
      </c>
      <c r="G4726" s="11">
        <v>46210</v>
      </c>
      <c r="H4726" s="13">
        <f>DATE(YEAR(F4726),MONTH(F4726),1)</f>
        <v>46204</v>
      </c>
      <c r="I4726" s="2">
        <f>G4726-F4726</f>
        <v>2</v>
      </c>
      <c r="J4726" s="2">
        <f>F4726-E4726</f>
        <v>7</v>
      </c>
      <c r="K4726" s="2" t="s">
        <v>2646</v>
      </c>
      <c r="L4726" s="2">
        <v>1</v>
      </c>
      <c r="M4726" s="2">
        <v>1</v>
      </c>
      <c r="N4726" s="2">
        <v>0</v>
      </c>
      <c r="O4726" s="2" t="s">
        <v>2683</v>
      </c>
      <c r="P4726" s="2" t="s">
        <v>2652</v>
      </c>
      <c r="Q4726" s="2" t="s">
        <v>2649</v>
      </c>
      <c r="R4726" s="3">
        <v>15350</v>
      </c>
      <c r="S4726" s="3">
        <f>I4726*L4726*R4726</f>
        <v>30700</v>
      </c>
      <c r="T4726" s="2">
        <f>M4726+N4726</f>
        <v>1</v>
      </c>
    </row>
    <row r="4727" spans="1:20" x14ac:dyDescent="0.2">
      <c r="A4727" s="2" t="s">
        <v>7391</v>
      </c>
      <c r="B4727" s="2" t="s">
        <v>1323</v>
      </c>
      <c r="C4727" s="2" t="s">
        <v>29</v>
      </c>
      <c r="D4727" s="2" t="str">
        <f>INDEX(Hotels!$C$2:$C$49,MATCH(C4727,Hotels!$A$2:$A$49,0))</f>
        <v>Jaipur</v>
      </c>
      <c r="E4727" s="11">
        <v>46201</v>
      </c>
      <c r="F4727" s="11">
        <v>46241</v>
      </c>
      <c r="G4727" s="11">
        <v>46247</v>
      </c>
      <c r="H4727" s="13">
        <f>DATE(YEAR(F4727),MONTH(F4727),1)</f>
        <v>46235</v>
      </c>
      <c r="I4727" s="2">
        <f>G4727-F4727</f>
        <v>6</v>
      </c>
      <c r="J4727" s="2">
        <f>F4727-E4727</f>
        <v>40</v>
      </c>
      <c r="K4727" s="2" t="s">
        <v>2655</v>
      </c>
      <c r="L4727" s="2">
        <v>1</v>
      </c>
      <c r="M4727" s="2">
        <v>2</v>
      </c>
      <c r="N4727" s="2">
        <v>3</v>
      </c>
      <c r="O4727" s="2" t="s">
        <v>2647</v>
      </c>
      <c r="P4727" s="2" t="s">
        <v>2672</v>
      </c>
      <c r="Q4727" s="2" t="s">
        <v>2649</v>
      </c>
      <c r="R4727" s="3">
        <v>5850</v>
      </c>
      <c r="S4727" s="3">
        <f>I4727*L4727*R4727</f>
        <v>35100</v>
      </c>
      <c r="T4727" s="2">
        <f>M4727+N4727</f>
        <v>5</v>
      </c>
    </row>
    <row r="4728" spans="1:20" x14ac:dyDescent="0.2">
      <c r="A4728" s="2" t="s">
        <v>7392</v>
      </c>
      <c r="B4728" s="2" t="s">
        <v>1644</v>
      </c>
      <c r="C4728" s="2" t="s">
        <v>43</v>
      </c>
      <c r="D4728" s="2" t="str">
        <f>INDEX(Hotels!$C$2:$C$49,MATCH(C4728,Hotels!$A$2:$A$49,0))</f>
        <v>Agra</v>
      </c>
      <c r="E4728" s="11">
        <v>46201</v>
      </c>
      <c r="F4728" s="11">
        <v>46213</v>
      </c>
      <c r="G4728" s="11">
        <v>46215</v>
      </c>
      <c r="H4728" s="13">
        <f>DATE(YEAR(F4728),MONTH(F4728),1)</f>
        <v>46204</v>
      </c>
      <c r="I4728" s="2">
        <f>G4728-F4728</f>
        <v>2</v>
      </c>
      <c r="J4728" s="2">
        <f>F4728-E4728</f>
        <v>12</v>
      </c>
      <c r="K4728" s="2" t="s">
        <v>2655</v>
      </c>
      <c r="L4728" s="2">
        <v>1</v>
      </c>
      <c r="M4728" s="2">
        <v>1</v>
      </c>
      <c r="N4728" s="2">
        <v>0</v>
      </c>
      <c r="O4728" s="2" t="s">
        <v>2683</v>
      </c>
      <c r="P4728" s="2" t="s">
        <v>2659</v>
      </c>
      <c r="Q4728" s="2" t="s">
        <v>2649</v>
      </c>
      <c r="R4728" s="3">
        <v>4450</v>
      </c>
      <c r="S4728" s="3">
        <f>I4728*L4728*R4728</f>
        <v>8900</v>
      </c>
      <c r="T4728" s="2">
        <f>M4728+N4728</f>
        <v>1</v>
      </c>
    </row>
    <row r="4729" spans="1:20" x14ac:dyDescent="0.2">
      <c r="A4729" s="2" t="s">
        <v>7393</v>
      </c>
      <c r="B4729" s="2" t="s">
        <v>1724</v>
      </c>
      <c r="C4729" s="2" t="s">
        <v>118</v>
      </c>
      <c r="D4729" s="2" t="str">
        <f>INDEX(Hotels!$C$2:$C$49,MATCH(C4729,Hotels!$A$2:$A$49,0))</f>
        <v>Rishikesh</v>
      </c>
      <c r="E4729" s="11">
        <v>46201</v>
      </c>
      <c r="F4729" s="11">
        <v>46274</v>
      </c>
      <c r="G4729" s="11">
        <v>46276</v>
      </c>
      <c r="H4729" s="13">
        <f>DATE(YEAR(F4729),MONTH(F4729),1)</f>
        <v>46266</v>
      </c>
      <c r="I4729" s="2">
        <f>G4729-F4729</f>
        <v>2</v>
      </c>
      <c r="J4729" s="2">
        <f>F4729-E4729</f>
        <v>73</v>
      </c>
      <c r="K4729" s="2" t="s">
        <v>2655</v>
      </c>
      <c r="L4729" s="2">
        <v>1</v>
      </c>
      <c r="M4729" s="2">
        <v>2</v>
      </c>
      <c r="N4729" s="2">
        <v>0</v>
      </c>
      <c r="O4729" s="2" t="s">
        <v>2670</v>
      </c>
      <c r="P4729" s="2" t="s">
        <v>2662</v>
      </c>
      <c r="Q4729" s="2" t="s">
        <v>2649</v>
      </c>
      <c r="R4729" s="3">
        <v>11700</v>
      </c>
      <c r="S4729" s="3">
        <f>I4729*L4729*R4729</f>
        <v>23400</v>
      </c>
      <c r="T4729" s="2">
        <f>M4729+N4729</f>
        <v>2</v>
      </c>
    </row>
    <row r="4730" spans="1:20" x14ac:dyDescent="0.2">
      <c r="A4730" s="2" t="s">
        <v>7394</v>
      </c>
      <c r="B4730" s="2" t="s">
        <v>638</v>
      </c>
      <c r="C4730" s="2" t="s">
        <v>87</v>
      </c>
      <c r="D4730" s="2" t="str">
        <f>INDEX(Hotels!$C$2:$C$49,MATCH(C4730,Hotels!$A$2:$A$49,0))</f>
        <v>Kochi</v>
      </c>
      <c r="E4730" s="11">
        <v>46202</v>
      </c>
      <c r="F4730" s="11">
        <v>46208</v>
      </c>
      <c r="G4730" s="11">
        <v>46210</v>
      </c>
      <c r="H4730" s="13">
        <f>DATE(YEAR(F4730),MONTH(F4730),1)</f>
        <v>46204</v>
      </c>
      <c r="I4730" s="2">
        <f>G4730-F4730</f>
        <v>2</v>
      </c>
      <c r="J4730" s="2">
        <f>F4730-E4730</f>
        <v>6</v>
      </c>
      <c r="K4730" s="2" t="s">
        <v>2668</v>
      </c>
      <c r="L4730" s="2">
        <v>2</v>
      </c>
      <c r="M4730" s="2">
        <v>4</v>
      </c>
      <c r="N4730" s="2">
        <v>0</v>
      </c>
      <c r="O4730" s="2" t="s">
        <v>2647</v>
      </c>
      <c r="P4730" s="2" t="s">
        <v>2656</v>
      </c>
      <c r="Q4730" s="2" t="s">
        <v>2649</v>
      </c>
      <c r="R4730" s="3">
        <v>4050</v>
      </c>
      <c r="S4730" s="3">
        <f>I4730*L4730*R4730</f>
        <v>16200</v>
      </c>
      <c r="T4730" s="2">
        <f>M4730+N4730</f>
        <v>4</v>
      </c>
    </row>
    <row r="4731" spans="1:20" x14ac:dyDescent="0.2">
      <c r="A4731" s="2" t="s">
        <v>7395</v>
      </c>
      <c r="B4731" s="2" t="s">
        <v>974</v>
      </c>
      <c r="C4731" s="2" t="s">
        <v>39</v>
      </c>
      <c r="D4731" s="2" t="str">
        <f>INDEX(Hotels!$C$2:$C$49,MATCH(C4731,Hotels!$A$2:$A$49,0))</f>
        <v>Udaipur</v>
      </c>
      <c r="E4731" s="11">
        <v>46202</v>
      </c>
      <c r="F4731" s="11">
        <v>46218</v>
      </c>
      <c r="G4731" s="11">
        <v>46219</v>
      </c>
      <c r="H4731" s="13">
        <f>DATE(YEAR(F4731),MONTH(F4731),1)</f>
        <v>46204</v>
      </c>
      <c r="I4731" s="2">
        <f>G4731-F4731</f>
        <v>1</v>
      </c>
      <c r="J4731" s="2">
        <f>F4731-E4731</f>
        <v>16</v>
      </c>
      <c r="K4731" s="2" t="s">
        <v>2668</v>
      </c>
      <c r="L4731" s="2">
        <v>1</v>
      </c>
      <c r="M4731" s="2">
        <v>1</v>
      </c>
      <c r="N4731" s="2">
        <v>0</v>
      </c>
      <c r="O4731" s="2" t="s">
        <v>2732</v>
      </c>
      <c r="P4731" s="2" t="s">
        <v>2659</v>
      </c>
      <c r="Q4731" s="2" t="s">
        <v>2649</v>
      </c>
      <c r="R4731" s="3">
        <v>4200</v>
      </c>
      <c r="S4731" s="3">
        <f>I4731*L4731*R4731</f>
        <v>4200</v>
      </c>
      <c r="T4731" s="2">
        <f>M4731+N4731</f>
        <v>1</v>
      </c>
    </row>
    <row r="4732" spans="1:20" x14ac:dyDescent="0.2">
      <c r="A4732" s="2" t="s">
        <v>7396</v>
      </c>
      <c r="B4732" s="2" t="s">
        <v>1201</v>
      </c>
      <c r="C4732" s="2" t="s">
        <v>13</v>
      </c>
      <c r="D4732" s="2" t="str">
        <f>INDEX(Hotels!$C$2:$C$49,MATCH(C4732,Hotels!$A$2:$A$49,0))</f>
        <v>Goa</v>
      </c>
      <c r="E4732" s="11">
        <v>46202</v>
      </c>
      <c r="F4732" s="11">
        <v>46291</v>
      </c>
      <c r="G4732" s="11">
        <v>46293</v>
      </c>
      <c r="H4732" s="13">
        <f>DATE(YEAR(F4732),MONTH(F4732),1)</f>
        <v>46266</v>
      </c>
      <c r="I4732" s="2">
        <f>G4732-F4732</f>
        <v>2</v>
      </c>
      <c r="J4732" s="2">
        <f>F4732-E4732</f>
        <v>89</v>
      </c>
      <c r="K4732" s="2" t="s">
        <v>2655</v>
      </c>
      <c r="L4732" s="2">
        <v>1</v>
      </c>
      <c r="M4732" s="2">
        <v>3</v>
      </c>
      <c r="N4732" s="2">
        <v>0</v>
      </c>
      <c r="O4732" s="2" t="s">
        <v>2689</v>
      </c>
      <c r="P4732" s="2" t="s">
        <v>2662</v>
      </c>
      <c r="Q4732" s="2" t="s">
        <v>2649</v>
      </c>
      <c r="R4732" s="3">
        <v>11150</v>
      </c>
      <c r="S4732" s="3">
        <f>I4732*L4732*R4732</f>
        <v>22300</v>
      </c>
      <c r="T4732" s="2">
        <f>M4732+N4732</f>
        <v>3</v>
      </c>
    </row>
    <row r="4733" spans="1:20" x14ac:dyDescent="0.2">
      <c r="A4733" s="2" t="s">
        <v>7397</v>
      </c>
      <c r="B4733" s="2" t="s">
        <v>2128</v>
      </c>
      <c r="C4733" s="2" t="s">
        <v>89</v>
      </c>
      <c r="D4733" s="2" t="str">
        <f>INDEX(Hotels!$C$2:$C$49,MATCH(C4733,Hotels!$A$2:$A$49,0))</f>
        <v>Kochi</v>
      </c>
      <c r="E4733" s="11">
        <v>46202</v>
      </c>
      <c r="F4733" s="11">
        <v>46220</v>
      </c>
      <c r="G4733" s="11">
        <v>46222</v>
      </c>
      <c r="H4733" s="13">
        <f>DATE(YEAR(F4733),MONTH(F4733),1)</f>
        <v>46204</v>
      </c>
      <c r="I4733" s="2">
        <f>G4733-F4733</f>
        <v>2</v>
      </c>
      <c r="J4733" s="2">
        <f>F4733-E4733</f>
        <v>18</v>
      </c>
      <c r="K4733" s="2" t="s">
        <v>2668</v>
      </c>
      <c r="L4733" s="2">
        <v>1</v>
      </c>
      <c r="M4733" s="2">
        <v>1</v>
      </c>
      <c r="N4733" s="2">
        <v>0</v>
      </c>
      <c r="O4733" s="2" t="s">
        <v>2732</v>
      </c>
      <c r="P4733" s="2" t="s">
        <v>2652</v>
      </c>
      <c r="Q4733" s="2" t="s">
        <v>2664</v>
      </c>
      <c r="R4733" s="3">
        <v>4300</v>
      </c>
      <c r="S4733" s="3">
        <f>I4733*L4733*R4733</f>
        <v>8600</v>
      </c>
      <c r="T4733" s="2">
        <f>M4733+N4733</f>
        <v>1</v>
      </c>
    </row>
    <row r="4734" spans="1:20" x14ac:dyDescent="0.2">
      <c r="A4734" s="2" t="s">
        <v>7398</v>
      </c>
      <c r="B4734" s="2" t="s">
        <v>2161</v>
      </c>
      <c r="C4734" s="2" t="s">
        <v>81</v>
      </c>
      <c r="D4734" s="2" t="str">
        <f>INDEX(Hotels!$C$2:$C$49,MATCH(C4734,Hotels!$A$2:$A$49,0))</f>
        <v>Bengaluru</v>
      </c>
      <c r="E4734" s="11">
        <v>46202</v>
      </c>
      <c r="F4734" s="11">
        <v>46207</v>
      </c>
      <c r="G4734" s="11">
        <v>46208</v>
      </c>
      <c r="H4734" s="13">
        <f>DATE(YEAR(F4734),MONTH(F4734),1)</f>
        <v>46204</v>
      </c>
      <c r="I4734" s="2">
        <f>G4734-F4734</f>
        <v>1</v>
      </c>
      <c r="J4734" s="2">
        <f>F4734-E4734</f>
        <v>5</v>
      </c>
      <c r="K4734" s="2" t="s">
        <v>2666</v>
      </c>
      <c r="L4734" s="2">
        <v>1</v>
      </c>
      <c r="M4734" s="2">
        <v>1</v>
      </c>
      <c r="N4734" s="2">
        <v>0</v>
      </c>
      <c r="O4734" s="2" t="s">
        <v>2732</v>
      </c>
      <c r="P4734" s="2" t="s">
        <v>2656</v>
      </c>
      <c r="Q4734" s="2" t="s">
        <v>2664</v>
      </c>
      <c r="R4734" s="3">
        <v>31200</v>
      </c>
      <c r="S4734" s="3">
        <f>I4734*L4734*R4734</f>
        <v>31200</v>
      </c>
      <c r="T4734" s="2">
        <f>M4734+N4734</f>
        <v>1</v>
      </c>
    </row>
    <row r="4735" spans="1:20" x14ac:dyDescent="0.2">
      <c r="A4735" s="2" t="s">
        <v>7399</v>
      </c>
      <c r="B4735" s="2" t="s">
        <v>2419</v>
      </c>
      <c r="C4735" s="2" t="s">
        <v>26</v>
      </c>
      <c r="D4735" s="2" t="str">
        <f>INDEX(Hotels!$C$2:$C$49,MATCH(C4735,Hotels!$A$2:$A$49,0))</f>
        <v>Jaipur</v>
      </c>
      <c r="E4735" s="11">
        <v>46202</v>
      </c>
      <c r="F4735" s="11">
        <v>46203</v>
      </c>
      <c r="G4735" s="11">
        <v>46205</v>
      </c>
      <c r="H4735" s="13">
        <f>DATE(YEAR(F4735),MONTH(F4735),1)</f>
        <v>46174</v>
      </c>
      <c r="I4735" s="2">
        <f>G4735-F4735</f>
        <v>2</v>
      </c>
      <c r="J4735" s="2">
        <f>F4735-E4735</f>
        <v>1</v>
      </c>
      <c r="K4735" s="2" t="s">
        <v>2646</v>
      </c>
      <c r="L4735" s="2">
        <v>1</v>
      </c>
      <c r="M4735" s="2">
        <v>2</v>
      </c>
      <c r="N4735" s="2">
        <v>0</v>
      </c>
      <c r="O4735" s="2" t="s">
        <v>2647</v>
      </c>
      <c r="P4735" s="2" t="s">
        <v>2662</v>
      </c>
      <c r="Q4735" s="2" t="s">
        <v>2653</v>
      </c>
      <c r="R4735" s="3">
        <v>15100</v>
      </c>
      <c r="S4735" s="3">
        <f>I4735*L4735*R4735</f>
        <v>30200</v>
      </c>
      <c r="T4735" s="2">
        <f>M4735+N4735</f>
        <v>2</v>
      </c>
    </row>
    <row r="4736" spans="1:20" x14ac:dyDescent="0.2">
      <c r="A4736" s="2" t="s">
        <v>7400</v>
      </c>
      <c r="B4736" s="2" t="s">
        <v>1424</v>
      </c>
      <c r="C4736" s="2" t="s">
        <v>19</v>
      </c>
      <c r="D4736" s="2" t="str">
        <f>INDEX(Hotels!$C$2:$C$49,MATCH(C4736,Hotels!$A$2:$A$49,0))</f>
        <v>Goa</v>
      </c>
      <c r="E4736" s="11">
        <v>46203</v>
      </c>
      <c r="F4736" s="11">
        <v>46213</v>
      </c>
      <c r="G4736" s="11">
        <v>46217</v>
      </c>
      <c r="H4736" s="13">
        <f>DATE(YEAR(F4736),MONTH(F4736),1)</f>
        <v>46204</v>
      </c>
      <c r="I4736" s="2">
        <f>G4736-F4736</f>
        <v>4</v>
      </c>
      <c r="J4736" s="2">
        <f>F4736-E4736</f>
        <v>10</v>
      </c>
      <c r="K4736" s="2" t="s">
        <v>2646</v>
      </c>
      <c r="L4736" s="2">
        <v>1</v>
      </c>
      <c r="M4736" s="2">
        <v>2</v>
      </c>
      <c r="N4736" s="2">
        <v>0</v>
      </c>
      <c r="O4736" s="2" t="s">
        <v>2683</v>
      </c>
      <c r="P4736" s="2" t="s">
        <v>2648</v>
      </c>
      <c r="Q4736" s="2" t="s">
        <v>2649</v>
      </c>
      <c r="R4736" s="3">
        <v>8650</v>
      </c>
      <c r="S4736" s="3">
        <f>I4736*L4736*R4736</f>
        <v>34600</v>
      </c>
      <c r="T4736" s="2">
        <f>M4736+N4736</f>
        <v>2</v>
      </c>
    </row>
    <row r="4737" spans="1:20" x14ac:dyDescent="0.2">
      <c r="A4737" s="2" t="s">
        <v>7401</v>
      </c>
      <c r="B4737" s="2" t="s">
        <v>1619</v>
      </c>
      <c r="C4737" s="2" t="s">
        <v>87</v>
      </c>
      <c r="D4737" s="2" t="str">
        <f>INDEX(Hotels!$C$2:$C$49,MATCH(C4737,Hotels!$A$2:$A$49,0))</f>
        <v>Kochi</v>
      </c>
      <c r="E4737" s="11">
        <v>46203</v>
      </c>
      <c r="F4737" s="11">
        <v>46209</v>
      </c>
      <c r="G4737" s="11">
        <v>46211</v>
      </c>
      <c r="H4737" s="13">
        <f>DATE(YEAR(F4737),MONTH(F4737),1)</f>
        <v>46204</v>
      </c>
      <c r="I4737" s="2">
        <f>G4737-F4737</f>
        <v>2</v>
      </c>
      <c r="J4737" s="2">
        <f>F4737-E4737</f>
        <v>6</v>
      </c>
      <c r="K4737" s="2" t="s">
        <v>2655</v>
      </c>
      <c r="L4737" s="2">
        <v>1</v>
      </c>
      <c r="M4737" s="2">
        <v>1</v>
      </c>
      <c r="N4737" s="2">
        <v>0</v>
      </c>
      <c r="O4737" s="2" t="s">
        <v>2658</v>
      </c>
      <c r="P4737" s="2" t="s">
        <v>2656</v>
      </c>
      <c r="Q4737" s="2" t="s">
        <v>2649</v>
      </c>
      <c r="R4737" s="3">
        <v>5350</v>
      </c>
      <c r="S4737" s="3">
        <f>I4737*L4737*R4737</f>
        <v>10700</v>
      </c>
      <c r="T4737" s="2">
        <f>M4737+N4737</f>
        <v>1</v>
      </c>
    </row>
    <row r="4738" spans="1:20" x14ac:dyDescent="0.2">
      <c r="A4738" s="2" t="s">
        <v>7402</v>
      </c>
      <c r="B4738" s="2" t="s">
        <v>692</v>
      </c>
      <c r="C4738" s="2" t="s">
        <v>99</v>
      </c>
      <c r="D4738" s="2" t="str">
        <f>INDEX(Hotels!$C$2:$C$49,MATCH(C4738,Hotels!$A$2:$A$49,0))</f>
        <v>Shimla</v>
      </c>
      <c r="E4738" s="11">
        <v>46204</v>
      </c>
      <c r="F4738" s="11">
        <v>46204</v>
      </c>
      <c r="G4738" s="11">
        <v>46206</v>
      </c>
      <c r="H4738" s="13">
        <f>DATE(YEAR(F4738),MONTH(F4738),1)</f>
        <v>46204</v>
      </c>
      <c r="I4738" s="2">
        <f>G4738-F4738</f>
        <v>2</v>
      </c>
      <c r="J4738" s="2">
        <f>F4738-E4738</f>
        <v>0</v>
      </c>
      <c r="K4738" s="2" t="s">
        <v>2668</v>
      </c>
      <c r="L4738" s="2">
        <v>1</v>
      </c>
      <c r="M4738" s="2">
        <v>2</v>
      </c>
      <c r="N4738" s="2">
        <v>0</v>
      </c>
      <c r="O4738" s="2" t="s">
        <v>2732</v>
      </c>
      <c r="P4738" s="2" t="s">
        <v>2652</v>
      </c>
      <c r="Q4738" s="2" t="s">
        <v>2649</v>
      </c>
      <c r="R4738" s="3">
        <v>2100</v>
      </c>
      <c r="S4738" s="3">
        <f>I4738*L4738*R4738</f>
        <v>4200</v>
      </c>
      <c r="T4738" s="2">
        <f>M4738+N4738</f>
        <v>2</v>
      </c>
    </row>
    <row r="4739" spans="1:20" x14ac:dyDescent="0.2">
      <c r="A4739" s="2" t="s">
        <v>7403</v>
      </c>
      <c r="B4739" s="2" t="s">
        <v>2115</v>
      </c>
      <c r="C4739" s="2" t="s">
        <v>81</v>
      </c>
      <c r="D4739" s="2" t="str">
        <f>INDEX(Hotels!$C$2:$C$49,MATCH(C4739,Hotels!$A$2:$A$49,0))</f>
        <v>Bengaluru</v>
      </c>
      <c r="E4739" s="11">
        <v>46204</v>
      </c>
      <c r="F4739" s="11">
        <v>46205</v>
      </c>
      <c r="G4739" s="11">
        <v>46207</v>
      </c>
      <c r="H4739" s="13">
        <f>DATE(YEAR(F4739),MONTH(F4739),1)</f>
        <v>46204</v>
      </c>
      <c r="I4739" s="2">
        <f>G4739-F4739</f>
        <v>2</v>
      </c>
      <c r="J4739" s="2">
        <f>F4739-E4739</f>
        <v>1</v>
      </c>
      <c r="K4739" s="2" t="s">
        <v>2668</v>
      </c>
      <c r="L4739" s="2">
        <v>1</v>
      </c>
      <c r="M4739" s="2">
        <v>1</v>
      </c>
      <c r="N4739" s="2">
        <v>0</v>
      </c>
      <c r="O4739" s="2" t="s">
        <v>2670</v>
      </c>
      <c r="P4739" s="2" t="s">
        <v>2656</v>
      </c>
      <c r="Q4739" s="2" t="s">
        <v>2649</v>
      </c>
      <c r="R4739" s="3">
        <v>11050</v>
      </c>
      <c r="S4739" s="3">
        <f>I4739*L4739*R4739</f>
        <v>22100</v>
      </c>
      <c r="T4739" s="2">
        <f>M4739+N4739</f>
        <v>1</v>
      </c>
    </row>
    <row r="4740" spans="1:20" x14ac:dyDescent="0.2">
      <c r="A4740" s="2" t="s">
        <v>7404</v>
      </c>
      <c r="B4740" s="2" t="s">
        <v>620</v>
      </c>
      <c r="C4740" s="2" t="s">
        <v>39</v>
      </c>
      <c r="D4740" s="2" t="str">
        <f>INDEX(Hotels!$C$2:$C$49,MATCH(C4740,Hotels!$A$2:$A$49,0))</f>
        <v>Udaipur</v>
      </c>
      <c r="E4740" s="11">
        <v>46205</v>
      </c>
      <c r="F4740" s="11">
        <v>46205</v>
      </c>
      <c r="G4740" s="11">
        <v>46210</v>
      </c>
      <c r="H4740" s="13">
        <f>DATE(YEAR(F4740),MONTH(F4740),1)</f>
        <v>46204</v>
      </c>
      <c r="I4740" s="2">
        <f>G4740-F4740</f>
        <v>5</v>
      </c>
      <c r="J4740" s="2">
        <f>F4740-E4740</f>
        <v>0</v>
      </c>
      <c r="K4740" s="2" t="s">
        <v>2668</v>
      </c>
      <c r="L4740" s="2">
        <v>2</v>
      </c>
      <c r="M4740" s="2">
        <v>4</v>
      </c>
      <c r="N4740" s="2">
        <v>2</v>
      </c>
      <c r="O4740" s="2" t="s">
        <v>2689</v>
      </c>
      <c r="P4740" s="2" t="s">
        <v>2656</v>
      </c>
      <c r="Q4740" s="2" t="s">
        <v>2653</v>
      </c>
      <c r="R4740" s="3">
        <v>4500</v>
      </c>
      <c r="S4740" s="3">
        <f>I4740*L4740*R4740</f>
        <v>45000</v>
      </c>
      <c r="T4740" s="2">
        <f>M4740+N4740</f>
        <v>6</v>
      </c>
    </row>
    <row r="4741" spans="1:20" x14ac:dyDescent="0.2">
      <c r="A4741" s="2" t="s">
        <v>7405</v>
      </c>
      <c r="B4741" s="2" t="s">
        <v>850</v>
      </c>
      <c r="C4741" s="2" t="s">
        <v>127</v>
      </c>
      <c r="D4741" s="2" t="str">
        <f>INDEX(Hotels!$C$2:$C$49,MATCH(C4741,Hotels!$A$2:$A$49,0))</f>
        <v>Varanasi</v>
      </c>
      <c r="E4741" s="11">
        <v>46205</v>
      </c>
      <c r="F4741" s="11">
        <v>46239</v>
      </c>
      <c r="G4741" s="11">
        <v>46243</v>
      </c>
      <c r="H4741" s="13">
        <f>DATE(YEAR(F4741),MONTH(F4741),1)</f>
        <v>46235</v>
      </c>
      <c r="I4741" s="2">
        <f>G4741-F4741</f>
        <v>4</v>
      </c>
      <c r="J4741" s="2">
        <f>F4741-E4741</f>
        <v>34</v>
      </c>
      <c r="K4741" s="2" t="s">
        <v>2668</v>
      </c>
      <c r="L4741" s="2">
        <v>4</v>
      </c>
      <c r="M4741" s="2">
        <v>8</v>
      </c>
      <c r="N4741" s="2">
        <v>0</v>
      </c>
      <c r="O4741" s="2" t="s">
        <v>2658</v>
      </c>
      <c r="P4741" s="2" t="s">
        <v>2672</v>
      </c>
      <c r="Q4741" s="2" t="s">
        <v>2649</v>
      </c>
      <c r="R4741" s="3">
        <v>3450</v>
      </c>
      <c r="S4741" s="3">
        <f>I4741*L4741*R4741</f>
        <v>55200</v>
      </c>
      <c r="T4741" s="2">
        <f>M4741+N4741</f>
        <v>8</v>
      </c>
    </row>
    <row r="4742" spans="1:20" x14ac:dyDescent="0.2">
      <c r="A4742" s="2" t="s">
        <v>7406</v>
      </c>
      <c r="B4742" s="2" t="s">
        <v>1247</v>
      </c>
      <c r="C4742" s="2" t="s">
        <v>61</v>
      </c>
      <c r="D4742" s="2" t="str">
        <f>INDEX(Hotels!$C$2:$C$49,MATCH(C4742,Hotels!$A$2:$A$49,0))</f>
        <v>Mumbai</v>
      </c>
      <c r="E4742" s="11">
        <v>46205</v>
      </c>
      <c r="F4742" s="11">
        <v>46292</v>
      </c>
      <c r="G4742" s="11">
        <v>46297</v>
      </c>
      <c r="H4742" s="13">
        <f>DATE(YEAR(F4742),MONTH(F4742),1)</f>
        <v>46266</v>
      </c>
      <c r="I4742" s="2">
        <f>G4742-F4742</f>
        <v>5</v>
      </c>
      <c r="J4742" s="2">
        <f>F4742-E4742</f>
        <v>87</v>
      </c>
      <c r="K4742" s="2" t="s">
        <v>2668</v>
      </c>
      <c r="L4742" s="2">
        <v>1</v>
      </c>
      <c r="M4742" s="2">
        <v>3</v>
      </c>
      <c r="N4742" s="2">
        <v>0</v>
      </c>
      <c r="O4742" s="2" t="s">
        <v>2689</v>
      </c>
      <c r="P4742" s="2" t="s">
        <v>2656</v>
      </c>
      <c r="Q4742" s="2" t="s">
        <v>2649</v>
      </c>
      <c r="R4742" s="3">
        <v>11900</v>
      </c>
      <c r="S4742" s="3">
        <f>I4742*L4742*R4742</f>
        <v>59500</v>
      </c>
      <c r="T4742" s="2">
        <f>M4742+N4742</f>
        <v>3</v>
      </c>
    </row>
    <row r="4743" spans="1:20" x14ac:dyDescent="0.2">
      <c r="A4743" s="2" t="s">
        <v>7407</v>
      </c>
      <c r="B4743" s="2" t="s">
        <v>1899</v>
      </c>
      <c r="C4743" s="2" t="s">
        <v>120</v>
      </c>
      <c r="D4743" s="2" t="str">
        <f>INDEX(Hotels!$C$2:$C$49,MATCH(C4743,Hotels!$A$2:$A$49,0))</f>
        <v>Rishikesh</v>
      </c>
      <c r="E4743" s="11">
        <v>46205</v>
      </c>
      <c r="F4743" s="11">
        <v>46273</v>
      </c>
      <c r="G4743" s="11">
        <v>46278</v>
      </c>
      <c r="H4743" s="13">
        <f>DATE(YEAR(F4743),MONTH(F4743),1)</f>
        <v>46266</v>
      </c>
      <c r="I4743" s="2">
        <f>G4743-F4743</f>
        <v>5</v>
      </c>
      <c r="J4743" s="2">
        <f>F4743-E4743</f>
        <v>68</v>
      </c>
      <c r="K4743" s="2" t="s">
        <v>2668</v>
      </c>
      <c r="L4743" s="2">
        <v>1</v>
      </c>
      <c r="M4743" s="2">
        <v>2</v>
      </c>
      <c r="N4743" s="2">
        <v>1</v>
      </c>
      <c r="O4743" s="2" t="s">
        <v>2670</v>
      </c>
      <c r="P4743" s="2" t="s">
        <v>2662</v>
      </c>
      <c r="Q4743" s="2" t="s">
        <v>2653</v>
      </c>
      <c r="R4743" s="3">
        <v>3150</v>
      </c>
      <c r="S4743" s="3">
        <f>I4743*L4743*R4743</f>
        <v>15750</v>
      </c>
      <c r="T4743" s="2">
        <f>M4743+N4743</f>
        <v>3</v>
      </c>
    </row>
    <row r="4744" spans="1:20" x14ac:dyDescent="0.2">
      <c r="A4744" s="2" t="s">
        <v>7408</v>
      </c>
      <c r="B4744" s="2" t="s">
        <v>2094</v>
      </c>
      <c r="C4744" s="2" t="s">
        <v>81</v>
      </c>
      <c r="D4744" s="2" t="str">
        <f>INDEX(Hotels!$C$2:$C$49,MATCH(C4744,Hotels!$A$2:$A$49,0))</f>
        <v>Bengaluru</v>
      </c>
      <c r="E4744" s="11">
        <v>46205</v>
      </c>
      <c r="F4744" s="11">
        <v>46261</v>
      </c>
      <c r="G4744" s="11">
        <v>46266</v>
      </c>
      <c r="H4744" s="13">
        <f>DATE(YEAR(F4744),MONTH(F4744),1)</f>
        <v>46235</v>
      </c>
      <c r="I4744" s="2">
        <f>G4744-F4744</f>
        <v>5</v>
      </c>
      <c r="J4744" s="2">
        <f>F4744-E4744</f>
        <v>56</v>
      </c>
      <c r="K4744" s="2" t="s">
        <v>2655</v>
      </c>
      <c r="L4744" s="2">
        <v>1</v>
      </c>
      <c r="M4744" s="2">
        <v>1</v>
      </c>
      <c r="N4744" s="2">
        <v>0</v>
      </c>
      <c r="O4744" s="2" t="s">
        <v>2689</v>
      </c>
      <c r="P4744" s="2" t="s">
        <v>2652</v>
      </c>
      <c r="Q4744" s="2" t="s">
        <v>2649</v>
      </c>
      <c r="R4744" s="3">
        <v>14300</v>
      </c>
      <c r="S4744" s="3">
        <f>I4744*L4744*R4744</f>
        <v>71500</v>
      </c>
      <c r="T4744" s="2">
        <f>M4744+N4744</f>
        <v>1</v>
      </c>
    </row>
    <row r="4745" spans="1:20" x14ac:dyDescent="0.2">
      <c r="A4745" s="2" t="s">
        <v>7409</v>
      </c>
      <c r="B4745" s="2" t="s">
        <v>2128</v>
      </c>
      <c r="C4745" s="2" t="s">
        <v>77</v>
      </c>
      <c r="D4745" s="2" t="str">
        <f>INDEX(Hotels!$C$2:$C$49,MATCH(C4745,Hotels!$A$2:$A$49,0))</f>
        <v>Bengaluru</v>
      </c>
      <c r="E4745" s="11">
        <v>46205</v>
      </c>
      <c r="F4745" s="11">
        <v>46226</v>
      </c>
      <c r="G4745" s="11">
        <v>46227</v>
      </c>
      <c r="H4745" s="13">
        <f>DATE(YEAR(F4745),MONTH(F4745),1)</f>
        <v>46204</v>
      </c>
      <c r="I4745" s="2">
        <f>G4745-F4745</f>
        <v>1</v>
      </c>
      <c r="J4745" s="2">
        <f>F4745-E4745</f>
        <v>21</v>
      </c>
      <c r="K4745" s="2" t="s">
        <v>2668</v>
      </c>
      <c r="L4745" s="2">
        <v>1</v>
      </c>
      <c r="M4745" s="2">
        <v>2</v>
      </c>
      <c r="N4745" s="2">
        <v>0</v>
      </c>
      <c r="O4745" s="2" t="s">
        <v>2732</v>
      </c>
      <c r="P4745" s="2" t="s">
        <v>2652</v>
      </c>
      <c r="Q4745" s="2" t="s">
        <v>2649</v>
      </c>
      <c r="R4745" s="3">
        <v>4800</v>
      </c>
      <c r="S4745" s="3">
        <f>I4745*L4745*R4745</f>
        <v>4800</v>
      </c>
      <c r="T4745" s="2">
        <f>M4745+N4745</f>
        <v>2</v>
      </c>
    </row>
    <row r="4746" spans="1:20" x14ac:dyDescent="0.2">
      <c r="A4746" s="2" t="s">
        <v>7410</v>
      </c>
      <c r="B4746" s="2" t="s">
        <v>2410</v>
      </c>
      <c r="C4746" s="2" t="s">
        <v>43</v>
      </c>
      <c r="D4746" s="2" t="str">
        <f>INDEX(Hotels!$C$2:$C$49,MATCH(C4746,Hotels!$A$2:$A$49,0))</f>
        <v>Agra</v>
      </c>
      <c r="E4746" s="11">
        <v>46205</v>
      </c>
      <c r="F4746" s="11">
        <v>46209</v>
      </c>
      <c r="G4746" s="11">
        <v>46210</v>
      </c>
      <c r="H4746" s="13">
        <f>DATE(YEAR(F4746),MONTH(F4746),1)</f>
        <v>46204</v>
      </c>
      <c r="I4746" s="2">
        <f>G4746-F4746</f>
        <v>1</v>
      </c>
      <c r="J4746" s="2">
        <f>F4746-E4746</f>
        <v>4</v>
      </c>
      <c r="K4746" s="2" t="s">
        <v>2646</v>
      </c>
      <c r="L4746" s="2">
        <v>1</v>
      </c>
      <c r="M4746" s="2">
        <v>1</v>
      </c>
      <c r="N4746" s="2">
        <v>0</v>
      </c>
      <c r="O4746" s="2" t="s">
        <v>2670</v>
      </c>
      <c r="P4746" s="2" t="s">
        <v>2672</v>
      </c>
      <c r="Q4746" s="2" t="s">
        <v>2649</v>
      </c>
      <c r="R4746" s="3">
        <v>5900</v>
      </c>
      <c r="S4746" s="3">
        <f>I4746*L4746*R4746</f>
        <v>5900</v>
      </c>
      <c r="T4746" s="2">
        <f>M4746+N4746</f>
        <v>1</v>
      </c>
    </row>
    <row r="4747" spans="1:20" x14ac:dyDescent="0.2">
      <c r="A4747" s="2" t="s">
        <v>7411</v>
      </c>
      <c r="B4747" s="2" t="s">
        <v>621</v>
      </c>
      <c r="C4747" s="2" t="s">
        <v>63</v>
      </c>
      <c r="D4747" s="2" t="str">
        <f>INDEX(Hotels!$C$2:$C$49,MATCH(C4747,Hotels!$A$2:$A$49,0))</f>
        <v>New Delhi</v>
      </c>
      <c r="E4747" s="11">
        <v>46206</v>
      </c>
      <c r="F4747" s="11">
        <v>46213</v>
      </c>
      <c r="G4747" s="11">
        <v>46216</v>
      </c>
      <c r="H4747" s="13">
        <f>DATE(YEAR(F4747),MONTH(F4747),1)</f>
        <v>46204</v>
      </c>
      <c r="I4747" s="2">
        <f>G4747-F4747</f>
        <v>3</v>
      </c>
      <c r="J4747" s="2">
        <f>F4747-E4747</f>
        <v>7</v>
      </c>
      <c r="K4747" s="2" t="s">
        <v>2646</v>
      </c>
      <c r="L4747" s="2">
        <v>1</v>
      </c>
      <c r="M4747" s="2">
        <v>1</v>
      </c>
      <c r="N4747" s="2">
        <v>0</v>
      </c>
      <c r="O4747" s="2" t="s">
        <v>2670</v>
      </c>
      <c r="P4747" s="2" t="s">
        <v>2652</v>
      </c>
      <c r="Q4747" s="2" t="s">
        <v>2649</v>
      </c>
      <c r="R4747" s="3">
        <v>11450</v>
      </c>
      <c r="S4747" s="3">
        <f>I4747*L4747*R4747</f>
        <v>34350</v>
      </c>
      <c r="T4747" s="2">
        <f>M4747+N4747</f>
        <v>1</v>
      </c>
    </row>
    <row r="4748" spans="1:20" x14ac:dyDescent="0.2">
      <c r="A4748" s="2" t="s">
        <v>7412</v>
      </c>
      <c r="B4748" s="2" t="s">
        <v>1420</v>
      </c>
      <c r="C4748" s="2" t="s">
        <v>53</v>
      </c>
      <c r="D4748" s="2" t="str">
        <f>INDEX(Hotels!$C$2:$C$49,MATCH(C4748,Hotels!$A$2:$A$49,0))</f>
        <v>Mumbai</v>
      </c>
      <c r="E4748" s="11">
        <v>46206</v>
      </c>
      <c r="F4748" s="11">
        <v>46247</v>
      </c>
      <c r="G4748" s="11">
        <v>46251</v>
      </c>
      <c r="H4748" s="13">
        <f>DATE(YEAR(F4748),MONTH(F4748),1)</f>
        <v>46235</v>
      </c>
      <c r="I4748" s="2">
        <f>G4748-F4748</f>
        <v>4</v>
      </c>
      <c r="J4748" s="2">
        <f>F4748-E4748</f>
        <v>41</v>
      </c>
      <c r="K4748" s="2" t="s">
        <v>2668</v>
      </c>
      <c r="L4748" s="2">
        <v>1</v>
      </c>
      <c r="M4748" s="2">
        <v>3</v>
      </c>
      <c r="N4748" s="2">
        <v>0</v>
      </c>
      <c r="O4748" s="2" t="s">
        <v>2689</v>
      </c>
      <c r="P4748" s="2" t="s">
        <v>2656</v>
      </c>
      <c r="Q4748" s="2" t="s">
        <v>2649</v>
      </c>
      <c r="R4748" s="3">
        <v>7000</v>
      </c>
      <c r="S4748" s="3">
        <f>I4748*L4748*R4748</f>
        <v>28000</v>
      </c>
      <c r="T4748" s="2">
        <f>M4748+N4748</f>
        <v>3</v>
      </c>
    </row>
    <row r="4749" spans="1:20" x14ac:dyDescent="0.2">
      <c r="A4749" s="2" t="s">
        <v>7413</v>
      </c>
      <c r="B4749" s="2" t="s">
        <v>1434</v>
      </c>
      <c r="C4749" s="2" t="s">
        <v>39</v>
      </c>
      <c r="D4749" s="2" t="str">
        <f>INDEX(Hotels!$C$2:$C$49,MATCH(C4749,Hotels!$A$2:$A$49,0))</f>
        <v>Udaipur</v>
      </c>
      <c r="E4749" s="11">
        <v>46206</v>
      </c>
      <c r="F4749" s="11">
        <v>46276</v>
      </c>
      <c r="G4749" s="11">
        <v>46281</v>
      </c>
      <c r="H4749" s="13">
        <f>DATE(YEAR(F4749),MONTH(F4749),1)</f>
        <v>46266</v>
      </c>
      <c r="I4749" s="2">
        <f>G4749-F4749</f>
        <v>5</v>
      </c>
      <c r="J4749" s="2">
        <f>F4749-E4749</f>
        <v>70</v>
      </c>
      <c r="K4749" s="2" t="s">
        <v>2646</v>
      </c>
      <c r="L4749" s="2">
        <v>2</v>
      </c>
      <c r="M4749" s="2">
        <v>4</v>
      </c>
      <c r="N4749" s="2">
        <v>3</v>
      </c>
      <c r="O4749" s="2" t="s">
        <v>2658</v>
      </c>
      <c r="P4749" s="2" t="s">
        <v>2656</v>
      </c>
      <c r="Q4749" s="2" t="s">
        <v>2649</v>
      </c>
      <c r="R4749" s="3">
        <v>8800</v>
      </c>
      <c r="S4749" s="3">
        <f>I4749*L4749*R4749</f>
        <v>88000</v>
      </c>
      <c r="T4749" s="2">
        <f>M4749+N4749</f>
        <v>7</v>
      </c>
    </row>
    <row r="4750" spans="1:20" x14ac:dyDescent="0.2">
      <c r="A4750" s="2" t="s">
        <v>7414</v>
      </c>
      <c r="B4750" s="2" t="s">
        <v>1527</v>
      </c>
      <c r="C4750" s="2" t="s">
        <v>106</v>
      </c>
      <c r="D4750" s="2" t="str">
        <f>INDEX(Hotels!$C$2:$C$49,MATCH(C4750,Hotels!$A$2:$A$49,0))</f>
        <v>Manali</v>
      </c>
      <c r="E4750" s="11">
        <v>46206</v>
      </c>
      <c r="F4750" s="11">
        <v>46209</v>
      </c>
      <c r="G4750" s="11">
        <v>46213</v>
      </c>
      <c r="H4750" s="13">
        <f>DATE(YEAR(F4750),MONTH(F4750),1)</f>
        <v>46204</v>
      </c>
      <c r="I4750" s="2">
        <f>G4750-F4750</f>
        <v>4</v>
      </c>
      <c r="J4750" s="2">
        <f>F4750-E4750</f>
        <v>3</v>
      </c>
      <c r="K4750" s="2" t="s">
        <v>2655</v>
      </c>
      <c r="L4750" s="2">
        <v>1</v>
      </c>
      <c r="M4750" s="2">
        <v>2</v>
      </c>
      <c r="N4750" s="2">
        <v>0</v>
      </c>
      <c r="O4750" s="2" t="s">
        <v>2647</v>
      </c>
      <c r="P4750" s="2" t="s">
        <v>2652</v>
      </c>
      <c r="Q4750" s="2" t="s">
        <v>2653</v>
      </c>
      <c r="R4750" s="3">
        <v>5400</v>
      </c>
      <c r="S4750" s="3">
        <f>I4750*L4750*R4750</f>
        <v>21600</v>
      </c>
      <c r="T4750" s="2">
        <f>M4750+N4750</f>
        <v>2</v>
      </c>
    </row>
    <row r="4751" spans="1:20" x14ac:dyDescent="0.2">
      <c r="A4751" s="2" t="s">
        <v>7415</v>
      </c>
      <c r="B4751" s="2" t="s">
        <v>564</v>
      </c>
      <c r="C4751" s="2" t="s">
        <v>26</v>
      </c>
      <c r="D4751" s="2" t="str">
        <f>INDEX(Hotels!$C$2:$C$49,MATCH(C4751,Hotels!$A$2:$A$49,0))</f>
        <v>Jaipur</v>
      </c>
      <c r="E4751" s="11">
        <v>46207</v>
      </c>
      <c r="F4751" s="11">
        <v>46211</v>
      </c>
      <c r="G4751" s="11">
        <v>46213</v>
      </c>
      <c r="H4751" s="13">
        <f>DATE(YEAR(F4751),MONTH(F4751),1)</f>
        <v>46204</v>
      </c>
      <c r="I4751" s="2">
        <f>G4751-F4751</f>
        <v>2</v>
      </c>
      <c r="J4751" s="2">
        <f>F4751-E4751</f>
        <v>4</v>
      </c>
      <c r="K4751" s="2" t="s">
        <v>2646</v>
      </c>
      <c r="L4751" s="2">
        <v>1</v>
      </c>
      <c r="M4751" s="2">
        <v>1</v>
      </c>
      <c r="N4751" s="2">
        <v>0</v>
      </c>
      <c r="O4751" s="2" t="s">
        <v>2732</v>
      </c>
      <c r="P4751" s="2" t="s">
        <v>2652</v>
      </c>
      <c r="Q4751" s="2" t="s">
        <v>2649</v>
      </c>
      <c r="R4751" s="3">
        <v>15750</v>
      </c>
      <c r="S4751" s="3">
        <f>I4751*L4751*R4751</f>
        <v>31500</v>
      </c>
      <c r="T4751" s="2">
        <f>M4751+N4751</f>
        <v>1</v>
      </c>
    </row>
    <row r="4752" spans="1:20" x14ac:dyDescent="0.2">
      <c r="A4752" s="2" t="s">
        <v>7416</v>
      </c>
      <c r="B4752" s="2" t="s">
        <v>1856</v>
      </c>
      <c r="C4752" s="2" t="s">
        <v>32</v>
      </c>
      <c r="D4752" s="2" t="str">
        <f>INDEX(Hotels!$C$2:$C$49,MATCH(C4752,Hotels!$A$2:$A$49,0))</f>
        <v>Jaipur</v>
      </c>
      <c r="E4752" s="11">
        <v>46207</v>
      </c>
      <c r="F4752" s="11">
        <v>46248</v>
      </c>
      <c r="G4752" s="11">
        <v>46252</v>
      </c>
      <c r="H4752" s="13">
        <f>DATE(YEAR(F4752),MONTH(F4752),1)</f>
        <v>46235</v>
      </c>
      <c r="I4752" s="2">
        <f>G4752-F4752</f>
        <v>4</v>
      </c>
      <c r="J4752" s="2">
        <f>F4752-E4752</f>
        <v>41</v>
      </c>
      <c r="K4752" s="2" t="s">
        <v>2668</v>
      </c>
      <c r="L4752" s="2">
        <v>1</v>
      </c>
      <c r="M4752" s="2">
        <v>2</v>
      </c>
      <c r="N4752" s="2">
        <v>3</v>
      </c>
      <c r="O4752" s="2" t="s">
        <v>2689</v>
      </c>
      <c r="P4752" s="2" t="s">
        <v>2662</v>
      </c>
      <c r="Q4752" s="2" t="s">
        <v>2653</v>
      </c>
      <c r="R4752" s="3">
        <v>3700</v>
      </c>
      <c r="S4752" s="3">
        <f>I4752*L4752*R4752</f>
        <v>14800</v>
      </c>
      <c r="T4752" s="2">
        <f>M4752+N4752</f>
        <v>5</v>
      </c>
    </row>
    <row r="4753" spans="1:20" x14ac:dyDescent="0.2">
      <c r="A4753" s="2" t="s">
        <v>7417</v>
      </c>
      <c r="B4753" s="2" t="s">
        <v>1266</v>
      </c>
      <c r="C4753" s="2" t="s">
        <v>91</v>
      </c>
      <c r="D4753" s="2" t="str">
        <f>INDEX(Hotels!$C$2:$C$49,MATCH(C4753,Hotels!$A$2:$A$49,0))</f>
        <v>Kochi</v>
      </c>
      <c r="E4753" s="11">
        <v>46210</v>
      </c>
      <c r="F4753" s="11">
        <v>46230</v>
      </c>
      <c r="G4753" s="11">
        <v>46235</v>
      </c>
      <c r="H4753" s="13">
        <f>DATE(YEAR(F4753),MONTH(F4753),1)</f>
        <v>46204</v>
      </c>
      <c r="I4753" s="2">
        <f>G4753-F4753</f>
        <v>5</v>
      </c>
      <c r="J4753" s="2">
        <f>F4753-E4753</f>
        <v>20</v>
      </c>
      <c r="K4753" s="2" t="s">
        <v>2655</v>
      </c>
      <c r="L4753" s="2">
        <v>1</v>
      </c>
      <c r="M4753" s="2">
        <v>2</v>
      </c>
      <c r="N4753" s="2">
        <v>0</v>
      </c>
      <c r="O4753" s="2" t="s">
        <v>2689</v>
      </c>
      <c r="P4753" s="2" t="s">
        <v>2652</v>
      </c>
      <c r="Q4753" s="2" t="s">
        <v>2649</v>
      </c>
      <c r="R4753" s="3">
        <v>3250</v>
      </c>
      <c r="S4753" s="3">
        <f>I4753*L4753*R4753</f>
        <v>16250</v>
      </c>
      <c r="T4753" s="2">
        <f>M4753+N4753</f>
        <v>2</v>
      </c>
    </row>
    <row r="4754" spans="1:20" x14ac:dyDescent="0.2">
      <c r="A4754" s="2" t="s">
        <v>7418</v>
      </c>
      <c r="B4754" s="2" t="s">
        <v>1698</v>
      </c>
      <c r="C4754" s="2" t="s">
        <v>122</v>
      </c>
      <c r="D4754" s="2" t="str">
        <f>INDEX(Hotels!$C$2:$C$49,MATCH(C4754,Hotels!$A$2:$A$49,0))</f>
        <v>Varanasi</v>
      </c>
      <c r="E4754" s="11">
        <v>46210</v>
      </c>
      <c r="F4754" s="11">
        <v>46230</v>
      </c>
      <c r="G4754" s="11">
        <v>46233</v>
      </c>
      <c r="H4754" s="13">
        <f>DATE(YEAR(F4754),MONTH(F4754),1)</f>
        <v>46204</v>
      </c>
      <c r="I4754" s="2">
        <f>G4754-F4754</f>
        <v>3</v>
      </c>
      <c r="J4754" s="2">
        <f>F4754-E4754</f>
        <v>20</v>
      </c>
      <c r="K4754" s="2" t="s">
        <v>2668</v>
      </c>
      <c r="L4754" s="2">
        <v>1</v>
      </c>
      <c r="M4754" s="2">
        <v>2</v>
      </c>
      <c r="N4754" s="2">
        <v>0</v>
      </c>
      <c r="O4754" s="2" t="s">
        <v>2651</v>
      </c>
      <c r="P4754" s="2" t="s">
        <v>2652</v>
      </c>
      <c r="Q4754" s="2" t="s">
        <v>2653</v>
      </c>
      <c r="R4754" s="3">
        <v>1800</v>
      </c>
      <c r="S4754" s="3">
        <f>I4754*L4754*R4754</f>
        <v>5400</v>
      </c>
      <c r="T4754" s="2">
        <f>M4754+N4754</f>
        <v>2</v>
      </c>
    </row>
    <row r="4755" spans="1:20" x14ac:dyDescent="0.2">
      <c r="A4755" s="2" t="s">
        <v>7419</v>
      </c>
      <c r="B4755" s="2" t="s">
        <v>2054</v>
      </c>
      <c r="C4755" s="2" t="s">
        <v>34</v>
      </c>
      <c r="D4755" s="2" t="str">
        <f>INDEX(Hotels!$C$2:$C$49,MATCH(C4755,Hotels!$A$2:$A$49,0))</f>
        <v>Udaipur</v>
      </c>
      <c r="E4755" s="11">
        <v>46210</v>
      </c>
      <c r="F4755" s="11">
        <v>46214</v>
      </c>
      <c r="G4755" s="11">
        <v>46215</v>
      </c>
      <c r="H4755" s="13">
        <f>DATE(YEAR(F4755),MONTH(F4755),1)</f>
        <v>46204</v>
      </c>
      <c r="I4755" s="2">
        <f>G4755-F4755</f>
        <v>1</v>
      </c>
      <c r="J4755" s="2">
        <f>F4755-E4755</f>
        <v>4</v>
      </c>
      <c r="K4755" s="2" t="s">
        <v>2655</v>
      </c>
      <c r="L4755" s="2">
        <v>1</v>
      </c>
      <c r="M4755" s="2">
        <v>1</v>
      </c>
      <c r="N4755" s="2">
        <v>0</v>
      </c>
      <c r="O4755" s="2" t="s">
        <v>2651</v>
      </c>
      <c r="P4755" s="2" t="s">
        <v>2662</v>
      </c>
      <c r="Q4755" s="2" t="s">
        <v>2649</v>
      </c>
      <c r="R4755" s="3">
        <v>5900</v>
      </c>
      <c r="S4755" s="3">
        <f>I4755*L4755*R4755</f>
        <v>5900</v>
      </c>
      <c r="T4755" s="2">
        <f>M4755+N4755</f>
        <v>1</v>
      </c>
    </row>
    <row r="4756" spans="1:20" x14ac:dyDescent="0.2">
      <c r="A4756" s="2" t="s">
        <v>7420</v>
      </c>
      <c r="B4756" s="2" t="s">
        <v>2210</v>
      </c>
      <c r="C4756" s="2" t="s">
        <v>47</v>
      </c>
      <c r="D4756" s="2" t="str">
        <f>INDEX(Hotels!$C$2:$C$49,MATCH(C4756,Hotels!$A$2:$A$49,0))</f>
        <v>Agra</v>
      </c>
      <c r="E4756" s="11">
        <v>46210</v>
      </c>
      <c r="F4756" s="11">
        <v>46254</v>
      </c>
      <c r="G4756" s="11">
        <v>46257</v>
      </c>
      <c r="H4756" s="13">
        <f>DATE(YEAR(F4756),MONTH(F4756),1)</f>
        <v>46235</v>
      </c>
      <c r="I4756" s="2">
        <f>G4756-F4756</f>
        <v>3</v>
      </c>
      <c r="J4756" s="2">
        <f>F4756-E4756</f>
        <v>44</v>
      </c>
      <c r="K4756" s="2" t="s">
        <v>2655</v>
      </c>
      <c r="L4756" s="2">
        <v>1</v>
      </c>
      <c r="M4756" s="2">
        <v>2</v>
      </c>
      <c r="N4756" s="2">
        <v>0</v>
      </c>
      <c r="O4756" s="2" t="s">
        <v>2647</v>
      </c>
      <c r="P4756" s="2" t="s">
        <v>2652</v>
      </c>
      <c r="Q4756" s="2" t="s">
        <v>2649</v>
      </c>
      <c r="R4756" s="3">
        <v>4350</v>
      </c>
      <c r="S4756" s="3">
        <f>I4756*L4756*R4756</f>
        <v>13050</v>
      </c>
      <c r="T4756" s="2">
        <f>M4756+N4756</f>
        <v>2</v>
      </c>
    </row>
    <row r="4757" spans="1:20" x14ac:dyDescent="0.2">
      <c r="A4757" s="2" t="s">
        <v>7421</v>
      </c>
      <c r="B4757" s="2" t="s">
        <v>815</v>
      </c>
      <c r="C4757" s="2" t="s">
        <v>69</v>
      </c>
      <c r="D4757" s="2" t="str">
        <f>INDEX(Hotels!$C$2:$C$49,MATCH(C4757,Hotels!$A$2:$A$49,0))</f>
        <v>New Delhi</v>
      </c>
      <c r="E4757" s="11">
        <v>46211</v>
      </c>
      <c r="F4757" s="11">
        <v>46225</v>
      </c>
      <c r="G4757" s="11">
        <v>46226</v>
      </c>
      <c r="H4757" s="13">
        <f>DATE(YEAR(F4757),MONTH(F4757),1)</f>
        <v>46204</v>
      </c>
      <c r="I4757" s="2">
        <f>G4757-F4757</f>
        <v>1</v>
      </c>
      <c r="J4757" s="2">
        <f>F4757-E4757</f>
        <v>14</v>
      </c>
      <c r="K4757" s="2" t="s">
        <v>2655</v>
      </c>
      <c r="L4757" s="2">
        <v>1</v>
      </c>
      <c r="M4757" s="2">
        <v>1</v>
      </c>
      <c r="N4757" s="2">
        <v>0</v>
      </c>
      <c r="O4757" s="2" t="s">
        <v>2732</v>
      </c>
      <c r="P4757" s="2" t="s">
        <v>2659</v>
      </c>
      <c r="Q4757" s="2" t="s">
        <v>2649</v>
      </c>
      <c r="R4757" s="3">
        <v>13900</v>
      </c>
      <c r="S4757" s="3">
        <f>I4757*L4757*R4757</f>
        <v>13900</v>
      </c>
      <c r="T4757" s="2">
        <f>M4757+N4757</f>
        <v>1</v>
      </c>
    </row>
    <row r="4758" spans="1:20" x14ac:dyDescent="0.2">
      <c r="A4758" s="2" t="s">
        <v>7422</v>
      </c>
      <c r="B4758" s="2" t="s">
        <v>974</v>
      </c>
      <c r="C4758" s="2" t="s">
        <v>97</v>
      </c>
      <c r="D4758" s="2" t="str">
        <f>INDEX(Hotels!$C$2:$C$49,MATCH(C4758,Hotels!$A$2:$A$49,0))</f>
        <v>Shimla</v>
      </c>
      <c r="E4758" s="11">
        <v>46211</v>
      </c>
      <c r="F4758" s="11">
        <v>46231</v>
      </c>
      <c r="G4758" s="11">
        <v>46233</v>
      </c>
      <c r="H4758" s="13">
        <f>DATE(YEAR(F4758),MONTH(F4758),1)</f>
        <v>46204</v>
      </c>
      <c r="I4758" s="2">
        <f>G4758-F4758</f>
        <v>2</v>
      </c>
      <c r="J4758" s="2">
        <f>F4758-E4758</f>
        <v>20</v>
      </c>
      <c r="K4758" s="2" t="s">
        <v>2646</v>
      </c>
      <c r="L4758" s="2">
        <v>1</v>
      </c>
      <c r="M4758" s="2">
        <v>1</v>
      </c>
      <c r="N4758" s="2">
        <v>0</v>
      </c>
      <c r="O4758" s="2" t="s">
        <v>2689</v>
      </c>
      <c r="P4758" s="2" t="s">
        <v>2656</v>
      </c>
      <c r="Q4758" s="2" t="s">
        <v>2649</v>
      </c>
      <c r="R4758" s="3">
        <v>12300</v>
      </c>
      <c r="S4758" s="3">
        <f>I4758*L4758*R4758</f>
        <v>24600</v>
      </c>
      <c r="T4758" s="2">
        <f>M4758+N4758</f>
        <v>1</v>
      </c>
    </row>
    <row r="4759" spans="1:20" x14ac:dyDescent="0.2">
      <c r="A4759" s="2" t="s">
        <v>7423</v>
      </c>
      <c r="B4759" s="2" t="s">
        <v>1186</v>
      </c>
      <c r="C4759" s="2" t="s">
        <v>116</v>
      </c>
      <c r="D4759" s="2" t="str">
        <f>INDEX(Hotels!$C$2:$C$49,MATCH(C4759,Hotels!$A$2:$A$49,0))</f>
        <v>Rishikesh</v>
      </c>
      <c r="E4759" s="11">
        <v>46211</v>
      </c>
      <c r="F4759" s="11">
        <v>46218</v>
      </c>
      <c r="G4759" s="11">
        <v>46224</v>
      </c>
      <c r="H4759" s="13">
        <f>DATE(YEAR(F4759),MONTH(F4759),1)</f>
        <v>46204</v>
      </c>
      <c r="I4759" s="2">
        <f>G4759-F4759</f>
        <v>6</v>
      </c>
      <c r="J4759" s="2">
        <f>F4759-E4759</f>
        <v>7</v>
      </c>
      <c r="K4759" s="2" t="s">
        <v>2668</v>
      </c>
      <c r="L4759" s="2">
        <v>2</v>
      </c>
      <c r="M4759" s="2">
        <v>4</v>
      </c>
      <c r="N4759" s="2">
        <v>1</v>
      </c>
      <c r="O4759" s="2" t="s">
        <v>2647</v>
      </c>
      <c r="P4759" s="2" t="s">
        <v>2672</v>
      </c>
      <c r="Q4759" s="2" t="s">
        <v>2649</v>
      </c>
      <c r="R4759" s="3">
        <v>3050</v>
      </c>
      <c r="S4759" s="3">
        <f>I4759*L4759*R4759</f>
        <v>36600</v>
      </c>
      <c r="T4759" s="2">
        <f>M4759+N4759</f>
        <v>5</v>
      </c>
    </row>
    <row r="4760" spans="1:20" x14ac:dyDescent="0.2">
      <c r="A4760" s="2" t="s">
        <v>7424</v>
      </c>
      <c r="B4760" s="2" t="s">
        <v>2089</v>
      </c>
      <c r="C4760" s="2" t="s">
        <v>127</v>
      </c>
      <c r="D4760" s="2" t="str">
        <f>INDEX(Hotels!$C$2:$C$49,MATCH(C4760,Hotels!$A$2:$A$49,0))</f>
        <v>Varanasi</v>
      </c>
      <c r="E4760" s="11">
        <v>46211</v>
      </c>
      <c r="F4760" s="11">
        <v>46246</v>
      </c>
      <c r="G4760" s="11">
        <v>46251</v>
      </c>
      <c r="H4760" s="13">
        <f>DATE(YEAR(F4760),MONTH(F4760),1)</f>
        <v>46235</v>
      </c>
      <c r="I4760" s="2">
        <f>G4760-F4760</f>
        <v>5</v>
      </c>
      <c r="J4760" s="2">
        <f>F4760-E4760</f>
        <v>35</v>
      </c>
      <c r="K4760" s="2" t="s">
        <v>2655</v>
      </c>
      <c r="L4760" s="2">
        <v>1</v>
      </c>
      <c r="M4760" s="2">
        <v>2</v>
      </c>
      <c r="N4760" s="2">
        <v>3</v>
      </c>
      <c r="O4760" s="2" t="s">
        <v>2651</v>
      </c>
      <c r="P4760" s="2" t="s">
        <v>2648</v>
      </c>
      <c r="Q4760" s="2" t="s">
        <v>2649</v>
      </c>
      <c r="R4760" s="3">
        <v>4700</v>
      </c>
      <c r="S4760" s="3">
        <f>I4760*L4760*R4760</f>
        <v>23500</v>
      </c>
      <c r="T4760" s="2">
        <f>M4760+N4760</f>
        <v>5</v>
      </c>
    </row>
    <row r="4761" spans="1:20" x14ac:dyDescent="0.2">
      <c r="A4761" s="2" t="s">
        <v>7425</v>
      </c>
      <c r="B4761" s="2" t="s">
        <v>2599</v>
      </c>
      <c r="C4761" s="2" t="s">
        <v>43</v>
      </c>
      <c r="D4761" s="2" t="str">
        <f>INDEX(Hotels!$C$2:$C$49,MATCH(C4761,Hotels!$A$2:$A$49,0))</f>
        <v>Agra</v>
      </c>
      <c r="E4761" s="11">
        <v>46211</v>
      </c>
      <c r="F4761" s="11">
        <v>46252</v>
      </c>
      <c r="G4761" s="11">
        <v>46254</v>
      </c>
      <c r="H4761" s="13">
        <f>DATE(YEAR(F4761),MONTH(F4761),1)</f>
        <v>46235</v>
      </c>
      <c r="I4761" s="2">
        <f>G4761-F4761</f>
        <v>2</v>
      </c>
      <c r="J4761" s="2">
        <f>F4761-E4761</f>
        <v>41</v>
      </c>
      <c r="K4761" s="2" t="s">
        <v>2668</v>
      </c>
      <c r="L4761" s="2">
        <v>1</v>
      </c>
      <c r="M4761" s="2">
        <v>2</v>
      </c>
      <c r="N4761" s="2">
        <v>0</v>
      </c>
      <c r="O4761" s="2" t="s">
        <v>2647</v>
      </c>
      <c r="P4761" s="2" t="s">
        <v>2656</v>
      </c>
      <c r="Q4761" s="2" t="s">
        <v>2653</v>
      </c>
      <c r="R4761" s="3">
        <v>3250</v>
      </c>
      <c r="S4761" s="3">
        <f>I4761*L4761*R4761</f>
        <v>6500</v>
      </c>
      <c r="T4761" s="2">
        <f>M4761+N4761</f>
        <v>2</v>
      </c>
    </row>
    <row r="4762" spans="1:20" x14ac:dyDescent="0.2">
      <c r="A4762" s="2" t="s">
        <v>7426</v>
      </c>
      <c r="B4762" s="2" t="s">
        <v>707</v>
      </c>
      <c r="C4762" s="2" t="s">
        <v>26</v>
      </c>
      <c r="D4762" s="2" t="str">
        <f>INDEX(Hotels!$C$2:$C$49,MATCH(C4762,Hotels!$A$2:$A$49,0))</f>
        <v>Jaipur</v>
      </c>
      <c r="E4762" s="11">
        <v>46212</v>
      </c>
      <c r="F4762" s="11">
        <v>46218</v>
      </c>
      <c r="G4762" s="11">
        <v>46221</v>
      </c>
      <c r="H4762" s="13">
        <f>DATE(YEAR(F4762),MONTH(F4762),1)</f>
        <v>46204</v>
      </c>
      <c r="I4762" s="2">
        <f>G4762-F4762</f>
        <v>3</v>
      </c>
      <c r="J4762" s="2">
        <f>F4762-E4762</f>
        <v>6</v>
      </c>
      <c r="K4762" s="2" t="s">
        <v>2646</v>
      </c>
      <c r="L4762" s="2">
        <v>1</v>
      </c>
      <c r="M4762" s="2">
        <v>2</v>
      </c>
      <c r="N4762" s="2">
        <v>0</v>
      </c>
      <c r="O4762" s="2" t="s">
        <v>2670</v>
      </c>
      <c r="P4762" s="2" t="s">
        <v>2656</v>
      </c>
      <c r="Q4762" s="2" t="s">
        <v>2649</v>
      </c>
      <c r="R4762" s="3">
        <v>15450</v>
      </c>
      <c r="S4762" s="3">
        <f>I4762*L4762*R4762</f>
        <v>46350</v>
      </c>
      <c r="T4762" s="2">
        <f>M4762+N4762</f>
        <v>2</v>
      </c>
    </row>
    <row r="4763" spans="1:20" x14ac:dyDescent="0.2">
      <c r="A4763" s="2" t="s">
        <v>7427</v>
      </c>
      <c r="B4763" s="2" t="s">
        <v>1724</v>
      </c>
      <c r="C4763" s="2" t="s">
        <v>97</v>
      </c>
      <c r="D4763" s="2" t="str">
        <f>INDEX(Hotels!$C$2:$C$49,MATCH(C4763,Hotels!$A$2:$A$49,0))</f>
        <v>Shimla</v>
      </c>
      <c r="E4763" s="11">
        <v>46212</v>
      </c>
      <c r="F4763" s="11">
        <v>46216</v>
      </c>
      <c r="G4763" s="11">
        <v>46218</v>
      </c>
      <c r="H4763" s="13">
        <f>DATE(YEAR(F4763),MONTH(F4763),1)</f>
        <v>46204</v>
      </c>
      <c r="I4763" s="2">
        <f>G4763-F4763</f>
        <v>2</v>
      </c>
      <c r="J4763" s="2">
        <f>F4763-E4763</f>
        <v>4</v>
      </c>
      <c r="K4763" s="2" t="s">
        <v>2646</v>
      </c>
      <c r="L4763" s="2">
        <v>1</v>
      </c>
      <c r="M4763" s="2">
        <v>2</v>
      </c>
      <c r="N4763" s="2">
        <v>0</v>
      </c>
      <c r="O4763" s="2" t="s">
        <v>2670</v>
      </c>
      <c r="P4763" s="2" t="s">
        <v>2652</v>
      </c>
      <c r="Q4763" s="2" t="s">
        <v>2649</v>
      </c>
      <c r="R4763" s="3">
        <v>12750</v>
      </c>
      <c r="S4763" s="3">
        <f>I4763*L4763*R4763</f>
        <v>25500</v>
      </c>
      <c r="T4763" s="2">
        <f>M4763+N4763</f>
        <v>2</v>
      </c>
    </row>
    <row r="4764" spans="1:20" x14ac:dyDescent="0.2">
      <c r="A4764" s="2" t="s">
        <v>7428</v>
      </c>
      <c r="B4764" s="2" t="s">
        <v>2124</v>
      </c>
      <c r="C4764" s="2" t="s">
        <v>13</v>
      </c>
      <c r="D4764" s="2" t="str">
        <f>INDEX(Hotels!$C$2:$C$49,MATCH(C4764,Hotels!$A$2:$A$49,0))</f>
        <v>Goa</v>
      </c>
      <c r="E4764" s="11">
        <v>46212</v>
      </c>
      <c r="F4764" s="11">
        <v>46212</v>
      </c>
      <c r="G4764" s="11">
        <v>46214</v>
      </c>
      <c r="H4764" s="13">
        <f>DATE(YEAR(F4764),MONTH(F4764),1)</f>
        <v>46204</v>
      </c>
      <c r="I4764" s="2">
        <f>G4764-F4764</f>
        <v>2</v>
      </c>
      <c r="J4764" s="2">
        <f>F4764-E4764</f>
        <v>0</v>
      </c>
      <c r="K4764" s="2" t="s">
        <v>2668</v>
      </c>
      <c r="L4764" s="2">
        <v>1</v>
      </c>
      <c r="M4764" s="2">
        <v>1</v>
      </c>
      <c r="N4764" s="2">
        <v>0</v>
      </c>
      <c r="O4764" s="2" t="s">
        <v>2647</v>
      </c>
      <c r="P4764" s="2" t="s">
        <v>2652</v>
      </c>
      <c r="Q4764" s="2" t="s">
        <v>2649</v>
      </c>
      <c r="R4764" s="3">
        <v>8600</v>
      </c>
      <c r="S4764" s="3">
        <f>I4764*L4764*R4764</f>
        <v>17200</v>
      </c>
      <c r="T4764" s="2">
        <f>M4764+N4764</f>
        <v>1</v>
      </c>
    </row>
    <row r="4765" spans="1:20" x14ac:dyDescent="0.2">
      <c r="A4765" s="2" t="s">
        <v>7429</v>
      </c>
      <c r="B4765" s="2" t="s">
        <v>2223</v>
      </c>
      <c r="C4765" s="2" t="s">
        <v>13</v>
      </c>
      <c r="D4765" s="2" t="str">
        <f>INDEX(Hotels!$C$2:$C$49,MATCH(C4765,Hotels!$A$2:$A$49,0))</f>
        <v>Goa</v>
      </c>
      <c r="E4765" s="11">
        <v>46212</v>
      </c>
      <c r="F4765" s="11">
        <v>46221</v>
      </c>
      <c r="G4765" s="11">
        <v>46223</v>
      </c>
      <c r="H4765" s="13">
        <f>DATE(YEAR(F4765),MONTH(F4765),1)</f>
        <v>46204</v>
      </c>
      <c r="I4765" s="2">
        <f>G4765-F4765</f>
        <v>2</v>
      </c>
      <c r="J4765" s="2">
        <f>F4765-E4765</f>
        <v>9</v>
      </c>
      <c r="K4765" s="2" t="s">
        <v>2646</v>
      </c>
      <c r="L4765" s="2">
        <v>1</v>
      </c>
      <c r="M4765" s="2">
        <v>1</v>
      </c>
      <c r="N4765" s="2">
        <v>0</v>
      </c>
      <c r="O4765" s="2" t="s">
        <v>2670</v>
      </c>
      <c r="P4765" s="2" t="s">
        <v>2656</v>
      </c>
      <c r="Q4765" s="2" t="s">
        <v>2649</v>
      </c>
      <c r="R4765" s="3">
        <v>16300</v>
      </c>
      <c r="S4765" s="3">
        <f>I4765*L4765*R4765</f>
        <v>32600</v>
      </c>
      <c r="T4765" s="2">
        <f>M4765+N4765</f>
        <v>1</v>
      </c>
    </row>
    <row r="4766" spans="1:20" x14ac:dyDescent="0.2">
      <c r="A4766" s="2" t="s">
        <v>7430</v>
      </c>
      <c r="B4766" s="2" t="s">
        <v>875</v>
      </c>
      <c r="C4766" s="2" t="s">
        <v>69</v>
      </c>
      <c r="D4766" s="2" t="str">
        <f>INDEX(Hotels!$C$2:$C$49,MATCH(C4766,Hotels!$A$2:$A$49,0))</f>
        <v>New Delhi</v>
      </c>
      <c r="E4766" s="11">
        <v>46213</v>
      </c>
      <c r="F4766" s="11">
        <v>46220</v>
      </c>
      <c r="G4766" s="11">
        <v>46222</v>
      </c>
      <c r="H4766" s="13">
        <f>DATE(YEAR(F4766),MONTH(F4766),1)</f>
        <v>46204</v>
      </c>
      <c r="I4766" s="2">
        <f>G4766-F4766</f>
        <v>2</v>
      </c>
      <c r="J4766" s="2">
        <f>F4766-E4766</f>
        <v>7</v>
      </c>
      <c r="K4766" s="2" t="s">
        <v>2655</v>
      </c>
      <c r="L4766" s="2">
        <v>1</v>
      </c>
      <c r="M4766" s="2">
        <v>2</v>
      </c>
      <c r="N4766" s="2">
        <v>0</v>
      </c>
      <c r="O4766" s="2" t="s">
        <v>2670</v>
      </c>
      <c r="P4766" s="2" t="s">
        <v>2648</v>
      </c>
      <c r="Q4766" s="2" t="s">
        <v>2649</v>
      </c>
      <c r="R4766" s="3">
        <v>13250</v>
      </c>
      <c r="S4766" s="3">
        <f>I4766*L4766*R4766</f>
        <v>26500</v>
      </c>
      <c r="T4766" s="2">
        <f>M4766+N4766</f>
        <v>2</v>
      </c>
    </row>
    <row r="4767" spans="1:20" x14ac:dyDescent="0.2">
      <c r="A4767" s="2" t="s">
        <v>7431</v>
      </c>
      <c r="B4767" s="2" t="s">
        <v>974</v>
      </c>
      <c r="C4767" s="2" t="s">
        <v>51</v>
      </c>
      <c r="D4767" s="2" t="str">
        <f>INDEX(Hotels!$C$2:$C$49,MATCH(C4767,Hotels!$A$2:$A$49,0))</f>
        <v>Agra</v>
      </c>
      <c r="E4767" s="11">
        <v>46213</v>
      </c>
      <c r="F4767" s="11">
        <v>46230</v>
      </c>
      <c r="G4767" s="11">
        <v>46232</v>
      </c>
      <c r="H4767" s="13">
        <f>DATE(YEAR(F4767),MONTH(F4767),1)</f>
        <v>46204</v>
      </c>
      <c r="I4767" s="2">
        <f>G4767-F4767</f>
        <v>2</v>
      </c>
      <c r="J4767" s="2">
        <f>F4767-E4767</f>
        <v>17</v>
      </c>
      <c r="K4767" s="2" t="s">
        <v>2646</v>
      </c>
      <c r="L4767" s="2">
        <v>1</v>
      </c>
      <c r="M4767" s="2">
        <v>2</v>
      </c>
      <c r="N4767" s="2">
        <v>0</v>
      </c>
      <c r="O4767" s="2" t="s">
        <v>2670</v>
      </c>
      <c r="P4767" s="2" t="s">
        <v>2652</v>
      </c>
      <c r="Q4767" s="2" t="s">
        <v>2649</v>
      </c>
      <c r="R4767" s="3">
        <v>12150</v>
      </c>
      <c r="S4767" s="3">
        <f>I4767*L4767*R4767</f>
        <v>24300</v>
      </c>
      <c r="T4767" s="2">
        <f>M4767+N4767</f>
        <v>2</v>
      </c>
    </row>
    <row r="4768" spans="1:20" x14ac:dyDescent="0.2">
      <c r="A4768" s="2" t="s">
        <v>7432</v>
      </c>
      <c r="B4768" s="2" t="s">
        <v>1019</v>
      </c>
      <c r="C4768" s="2" t="s">
        <v>81</v>
      </c>
      <c r="D4768" s="2" t="str">
        <f>INDEX(Hotels!$C$2:$C$49,MATCH(C4768,Hotels!$A$2:$A$49,0))</f>
        <v>Bengaluru</v>
      </c>
      <c r="E4768" s="11">
        <v>46213</v>
      </c>
      <c r="F4768" s="11">
        <v>46232</v>
      </c>
      <c r="G4768" s="11">
        <v>46236</v>
      </c>
      <c r="H4768" s="13">
        <f>DATE(YEAR(F4768),MONTH(F4768),1)</f>
        <v>46204</v>
      </c>
      <c r="I4768" s="2">
        <f>G4768-F4768</f>
        <v>4</v>
      </c>
      <c r="J4768" s="2">
        <f>F4768-E4768</f>
        <v>19</v>
      </c>
      <c r="K4768" s="2" t="s">
        <v>2646</v>
      </c>
      <c r="L4768" s="2">
        <v>1</v>
      </c>
      <c r="M4768" s="2">
        <v>2</v>
      </c>
      <c r="N4768" s="2">
        <v>0</v>
      </c>
      <c r="O4768" s="2" t="s">
        <v>2647</v>
      </c>
      <c r="P4768" s="2" t="s">
        <v>2652</v>
      </c>
      <c r="Q4768" s="2" t="s">
        <v>2649</v>
      </c>
      <c r="R4768" s="3">
        <v>19150</v>
      </c>
      <c r="S4768" s="3">
        <f>I4768*L4768*R4768</f>
        <v>76600</v>
      </c>
      <c r="T4768" s="2">
        <f>M4768+N4768</f>
        <v>2</v>
      </c>
    </row>
    <row r="4769" spans="1:20" x14ac:dyDescent="0.2">
      <c r="A4769" s="2" t="s">
        <v>7433</v>
      </c>
      <c r="B4769" s="2" t="s">
        <v>507</v>
      </c>
      <c r="C4769" s="2" t="s">
        <v>125</v>
      </c>
      <c r="D4769" s="2" t="str">
        <f>INDEX(Hotels!$C$2:$C$49,MATCH(C4769,Hotels!$A$2:$A$49,0))</f>
        <v>Varanasi</v>
      </c>
      <c r="E4769" s="11">
        <v>46214</v>
      </c>
      <c r="F4769" s="11">
        <v>46236</v>
      </c>
      <c r="G4769" s="11">
        <v>46242</v>
      </c>
      <c r="H4769" s="13">
        <f>DATE(YEAR(F4769),MONTH(F4769),1)</f>
        <v>46235</v>
      </c>
      <c r="I4769" s="2">
        <f>G4769-F4769</f>
        <v>6</v>
      </c>
      <c r="J4769" s="2">
        <f>F4769-E4769</f>
        <v>22</v>
      </c>
      <c r="K4769" s="2" t="s">
        <v>2666</v>
      </c>
      <c r="L4769" s="2">
        <v>2</v>
      </c>
      <c r="M4769" s="2">
        <v>4</v>
      </c>
      <c r="N4769" s="2">
        <v>3</v>
      </c>
      <c r="O4769" s="2" t="s">
        <v>2683</v>
      </c>
      <c r="P4769" s="2" t="s">
        <v>2656</v>
      </c>
      <c r="Q4769" s="2" t="s">
        <v>2649</v>
      </c>
      <c r="R4769" s="3">
        <v>16600</v>
      </c>
      <c r="S4769" s="3">
        <f>I4769*L4769*R4769</f>
        <v>199200</v>
      </c>
      <c r="T4769" s="2">
        <f>M4769+N4769</f>
        <v>7</v>
      </c>
    </row>
    <row r="4770" spans="1:20" x14ac:dyDescent="0.2">
      <c r="A4770" s="2" t="s">
        <v>7434</v>
      </c>
      <c r="B4770" s="2" t="s">
        <v>545</v>
      </c>
      <c r="C4770" s="2" t="s">
        <v>81</v>
      </c>
      <c r="D4770" s="2" t="str">
        <f>INDEX(Hotels!$C$2:$C$49,MATCH(C4770,Hotels!$A$2:$A$49,0))</f>
        <v>Bengaluru</v>
      </c>
      <c r="E4770" s="11">
        <v>46214</v>
      </c>
      <c r="F4770" s="11">
        <v>46250</v>
      </c>
      <c r="G4770" s="11">
        <v>46255</v>
      </c>
      <c r="H4770" s="13">
        <f>DATE(YEAR(F4770),MONTH(F4770),1)</f>
        <v>46235</v>
      </c>
      <c r="I4770" s="2">
        <f>G4770-F4770</f>
        <v>5</v>
      </c>
      <c r="J4770" s="2">
        <f>F4770-E4770</f>
        <v>36</v>
      </c>
      <c r="K4770" s="2" t="s">
        <v>2666</v>
      </c>
      <c r="L4770" s="2">
        <v>1</v>
      </c>
      <c r="M4770" s="2">
        <v>3</v>
      </c>
      <c r="N4770" s="2">
        <v>0</v>
      </c>
      <c r="O4770" s="2" t="s">
        <v>2647</v>
      </c>
      <c r="P4770" s="2" t="s">
        <v>2656</v>
      </c>
      <c r="Q4770" s="2" t="s">
        <v>2649</v>
      </c>
      <c r="R4770" s="3">
        <v>28200</v>
      </c>
      <c r="S4770" s="3">
        <f>I4770*L4770*R4770</f>
        <v>141000</v>
      </c>
      <c r="T4770" s="2">
        <f>M4770+N4770</f>
        <v>3</v>
      </c>
    </row>
    <row r="4771" spans="1:20" x14ac:dyDescent="0.2">
      <c r="A4771" s="2" t="s">
        <v>7435</v>
      </c>
      <c r="B4771" s="2" t="s">
        <v>1367</v>
      </c>
      <c r="C4771" s="2" t="s">
        <v>13</v>
      </c>
      <c r="D4771" s="2" t="str">
        <f>INDEX(Hotels!$C$2:$C$49,MATCH(C4771,Hotels!$A$2:$A$49,0))</f>
        <v>Goa</v>
      </c>
      <c r="E4771" s="11">
        <v>46214</v>
      </c>
      <c r="F4771" s="11">
        <v>46259</v>
      </c>
      <c r="G4771" s="11">
        <v>46263</v>
      </c>
      <c r="H4771" s="13">
        <f>DATE(YEAR(F4771),MONTH(F4771),1)</f>
        <v>46235</v>
      </c>
      <c r="I4771" s="2">
        <f>G4771-F4771</f>
        <v>4</v>
      </c>
      <c r="J4771" s="2">
        <f>F4771-E4771</f>
        <v>45</v>
      </c>
      <c r="K4771" s="2" t="s">
        <v>2655</v>
      </c>
      <c r="L4771" s="2">
        <v>4</v>
      </c>
      <c r="M4771" s="2">
        <v>8</v>
      </c>
      <c r="N4771" s="2">
        <v>0</v>
      </c>
      <c r="O4771" s="2" t="s">
        <v>2658</v>
      </c>
      <c r="P4771" s="2" t="s">
        <v>2652</v>
      </c>
      <c r="Q4771" s="2" t="s">
        <v>2649</v>
      </c>
      <c r="R4771" s="3">
        <v>10750</v>
      </c>
      <c r="S4771" s="3">
        <f>I4771*L4771*R4771</f>
        <v>172000</v>
      </c>
      <c r="T4771" s="2">
        <f>M4771+N4771</f>
        <v>8</v>
      </c>
    </row>
    <row r="4772" spans="1:20" x14ac:dyDescent="0.2">
      <c r="A4772" s="2" t="s">
        <v>7436</v>
      </c>
      <c r="B4772" s="2" t="s">
        <v>1742</v>
      </c>
      <c r="C4772" s="2" t="s">
        <v>22</v>
      </c>
      <c r="D4772" s="2" t="str">
        <f>INDEX(Hotels!$C$2:$C$49,MATCH(C4772,Hotels!$A$2:$A$49,0))</f>
        <v>Jaipur</v>
      </c>
      <c r="E4772" s="11">
        <v>46214</v>
      </c>
      <c r="F4772" s="11">
        <v>46215</v>
      </c>
      <c r="G4772" s="11">
        <v>46217</v>
      </c>
      <c r="H4772" s="13">
        <f>DATE(YEAR(F4772),MONTH(F4772),1)</f>
        <v>46204</v>
      </c>
      <c r="I4772" s="2">
        <f>G4772-F4772</f>
        <v>2</v>
      </c>
      <c r="J4772" s="2">
        <f>F4772-E4772</f>
        <v>1</v>
      </c>
      <c r="K4772" s="2" t="s">
        <v>2668</v>
      </c>
      <c r="L4772" s="2">
        <v>1</v>
      </c>
      <c r="M4772" s="2">
        <v>1</v>
      </c>
      <c r="N4772" s="2">
        <v>0</v>
      </c>
      <c r="O4772" s="2" t="s">
        <v>2670</v>
      </c>
      <c r="P4772" s="2" t="s">
        <v>2662</v>
      </c>
      <c r="Q4772" s="2" t="s">
        <v>2649</v>
      </c>
      <c r="R4772" s="3">
        <v>2550</v>
      </c>
      <c r="S4772" s="3">
        <f>I4772*L4772*R4772</f>
        <v>5100</v>
      </c>
      <c r="T4772" s="2">
        <f>M4772+N4772</f>
        <v>1</v>
      </c>
    </row>
    <row r="4773" spans="1:20" x14ac:dyDescent="0.2">
      <c r="A4773" s="2" t="s">
        <v>7437</v>
      </c>
      <c r="B4773" s="2" t="s">
        <v>2037</v>
      </c>
      <c r="C4773" s="2" t="s">
        <v>122</v>
      </c>
      <c r="D4773" s="2" t="str">
        <f>INDEX(Hotels!$C$2:$C$49,MATCH(C4773,Hotels!$A$2:$A$49,0))</f>
        <v>Varanasi</v>
      </c>
      <c r="E4773" s="11">
        <v>46214</v>
      </c>
      <c r="F4773" s="11">
        <v>46271</v>
      </c>
      <c r="G4773" s="11">
        <v>46274</v>
      </c>
      <c r="H4773" s="13">
        <f>DATE(YEAR(F4773),MONTH(F4773),1)</f>
        <v>46266</v>
      </c>
      <c r="I4773" s="2">
        <f>G4773-F4773</f>
        <v>3</v>
      </c>
      <c r="J4773" s="2">
        <f>F4773-E4773</f>
        <v>57</v>
      </c>
      <c r="K4773" s="2" t="s">
        <v>2668</v>
      </c>
      <c r="L4773" s="2">
        <v>1</v>
      </c>
      <c r="M4773" s="2">
        <v>2</v>
      </c>
      <c r="N4773" s="2">
        <v>0</v>
      </c>
      <c r="O4773" s="2" t="s">
        <v>2689</v>
      </c>
      <c r="P4773" s="2" t="s">
        <v>2652</v>
      </c>
      <c r="Q4773" s="2" t="s">
        <v>2649</v>
      </c>
      <c r="R4773" s="3">
        <v>1900</v>
      </c>
      <c r="S4773" s="3">
        <f>I4773*L4773*R4773</f>
        <v>5700</v>
      </c>
      <c r="T4773" s="2">
        <f>M4773+N4773</f>
        <v>2</v>
      </c>
    </row>
    <row r="4774" spans="1:20" x14ac:dyDescent="0.2">
      <c r="A4774" s="2" t="s">
        <v>7438</v>
      </c>
      <c r="B4774" s="2" t="s">
        <v>2467</v>
      </c>
      <c r="C4774" s="2" t="s">
        <v>110</v>
      </c>
      <c r="D4774" s="2" t="str">
        <f>INDEX(Hotels!$C$2:$C$49,MATCH(C4774,Hotels!$A$2:$A$49,0))</f>
        <v>Manali</v>
      </c>
      <c r="E4774" s="11">
        <v>46214</v>
      </c>
      <c r="F4774" s="11">
        <v>46215</v>
      </c>
      <c r="G4774" s="11">
        <v>46219</v>
      </c>
      <c r="H4774" s="13">
        <f>DATE(YEAR(F4774),MONTH(F4774),1)</f>
        <v>46204</v>
      </c>
      <c r="I4774" s="2">
        <f>G4774-F4774</f>
        <v>4</v>
      </c>
      <c r="J4774" s="2">
        <f>F4774-E4774</f>
        <v>1</v>
      </c>
      <c r="K4774" s="2" t="s">
        <v>2655</v>
      </c>
      <c r="L4774" s="2">
        <v>1</v>
      </c>
      <c r="M4774" s="2">
        <v>2</v>
      </c>
      <c r="N4774" s="2">
        <v>0</v>
      </c>
      <c r="O4774" s="2" t="s">
        <v>2670</v>
      </c>
      <c r="P4774" s="2" t="s">
        <v>2672</v>
      </c>
      <c r="Q4774" s="2" t="s">
        <v>2649</v>
      </c>
      <c r="R4774" s="3">
        <v>4700</v>
      </c>
      <c r="S4774" s="3">
        <f>I4774*L4774*R4774</f>
        <v>18800</v>
      </c>
      <c r="T4774" s="2">
        <f>M4774+N4774</f>
        <v>2</v>
      </c>
    </row>
    <row r="4775" spans="1:20" x14ac:dyDescent="0.2">
      <c r="A4775" s="2" t="s">
        <v>7439</v>
      </c>
      <c r="B4775" s="2" t="s">
        <v>974</v>
      </c>
      <c r="C4775" s="2" t="s">
        <v>59</v>
      </c>
      <c r="D4775" s="2" t="str">
        <f>INDEX(Hotels!$C$2:$C$49,MATCH(C4775,Hotels!$A$2:$A$49,0))</f>
        <v>Mumbai</v>
      </c>
      <c r="E4775" s="11">
        <v>46215</v>
      </c>
      <c r="F4775" s="11">
        <v>46224</v>
      </c>
      <c r="G4775" s="11">
        <v>46227</v>
      </c>
      <c r="H4775" s="13">
        <f>DATE(YEAR(F4775),MONTH(F4775),1)</f>
        <v>46204</v>
      </c>
      <c r="I4775" s="2">
        <f>G4775-F4775</f>
        <v>3</v>
      </c>
      <c r="J4775" s="2">
        <f>F4775-E4775</f>
        <v>9</v>
      </c>
      <c r="K4775" s="2" t="s">
        <v>2668</v>
      </c>
      <c r="L4775" s="2">
        <v>1</v>
      </c>
      <c r="M4775" s="2">
        <v>2</v>
      </c>
      <c r="N4775" s="2">
        <v>0</v>
      </c>
      <c r="O4775" s="2" t="s">
        <v>2732</v>
      </c>
      <c r="P4775" s="2" t="s">
        <v>2662</v>
      </c>
      <c r="Q4775" s="2" t="s">
        <v>2649</v>
      </c>
      <c r="R4775" s="3">
        <v>3650</v>
      </c>
      <c r="S4775" s="3">
        <f>I4775*L4775*R4775</f>
        <v>10950</v>
      </c>
      <c r="T4775" s="2">
        <f>M4775+N4775</f>
        <v>2</v>
      </c>
    </row>
    <row r="4776" spans="1:20" x14ac:dyDescent="0.2">
      <c r="A4776" s="2" t="s">
        <v>7440</v>
      </c>
      <c r="B4776" s="2" t="s">
        <v>1233</v>
      </c>
      <c r="C4776" s="2" t="s">
        <v>34</v>
      </c>
      <c r="D4776" s="2" t="str">
        <f>INDEX(Hotels!$C$2:$C$49,MATCH(C4776,Hotels!$A$2:$A$49,0))</f>
        <v>Udaipur</v>
      </c>
      <c r="E4776" s="11">
        <v>46215</v>
      </c>
      <c r="F4776" s="11">
        <v>46217</v>
      </c>
      <c r="G4776" s="11">
        <v>46220</v>
      </c>
      <c r="H4776" s="13">
        <f>DATE(YEAR(F4776),MONTH(F4776),1)</f>
        <v>46204</v>
      </c>
      <c r="I4776" s="2">
        <f>G4776-F4776</f>
        <v>3</v>
      </c>
      <c r="J4776" s="2">
        <f>F4776-E4776</f>
        <v>2</v>
      </c>
      <c r="K4776" s="2" t="s">
        <v>2646</v>
      </c>
      <c r="L4776" s="2">
        <v>1</v>
      </c>
      <c r="M4776" s="2">
        <v>1</v>
      </c>
      <c r="N4776" s="2">
        <v>0</v>
      </c>
      <c r="O4776" s="2" t="s">
        <v>2732</v>
      </c>
      <c r="P4776" s="2" t="s">
        <v>2656</v>
      </c>
      <c r="Q4776" s="2" t="s">
        <v>2649</v>
      </c>
      <c r="R4776" s="3">
        <v>8200</v>
      </c>
      <c r="S4776" s="3">
        <f>I4776*L4776*R4776</f>
        <v>24600</v>
      </c>
      <c r="T4776" s="2">
        <f>M4776+N4776</f>
        <v>1</v>
      </c>
    </row>
    <row r="4777" spans="1:20" x14ac:dyDescent="0.2">
      <c r="A4777" s="2" t="s">
        <v>7441</v>
      </c>
      <c r="B4777" s="2" t="s">
        <v>1302</v>
      </c>
      <c r="C4777" s="2" t="s">
        <v>39</v>
      </c>
      <c r="D4777" s="2" t="str">
        <f>INDEX(Hotels!$C$2:$C$49,MATCH(C4777,Hotels!$A$2:$A$49,0))</f>
        <v>Udaipur</v>
      </c>
      <c r="E4777" s="11">
        <v>46215</v>
      </c>
      <c r="F4777" s="11">
        <v>46224</v>
      </c>
      <c r="G4777" s="11">
        <v>46226</v>
      </c>
      <c r="H4777" s="13">
        <f>DATE(YEAR(F4777),MONTH(F4777),1)</f>
        <v>46204</v>
      </c>
      <c r="I4777" s="2">
        <f>G4777-F4777</f>
        <v>2</v>
      </c>
      <c r="J4777" s="2">
        <f>F4777-E4777</f>
        <v>9</v>
      </c>
      <c r="K4777" s="2" t="s">
        <v>2666</v>
      </c>
      <c r="L4777" s="2">
        <v>1</v>
      </c>
      <c r="M4777" s="2">
        <v>2</v>
      </c>
      <c r="N4777" s="2">
        <v>0</v>
      </c>
      <c r="O4777" s="2" t="s">
        <v>2670</v>
      </c>
      <c r="P4777" s="2" t="s">
        <v>2652</v>
      </c>
      <c r="Q4777" s="2" t="s">
        <v>2649</v>
      </c>
      <c r="R4777" s="3">
        <v>12350</v>
      </c>
      <c r="S4777" s="3">
        <f>I4777*L4777*R4777</f>
        <v>24700</v>
      </c>
      <c r="T4777" s="2">
        <f>M4777+N4777</f>
        <v>2</v>
      </c>
    </row>
    <row r="4778" spans="1:20" x14ac:dyDescent="0.2">
      <c r="A4778" s="2" t="s">
        <v>7442</v>
      </c>
      <c r="B4778" s="2" t="s">
        <v>2018</v>
      </c>
      <c r="C4778" s="2" t="s">
        <v>112</v>
      </c>
      <c r="D4778" s="2" t="str">
        <f>INDEX(Hotels!$C$2:$C$49,MATCH(C4778,Hotels!$A$2:$A$49,0))</f>
        <v>Rishikesh</v>
      </c>
      <c r="E4778" s="11">
        <v>46215</v>
      </c>
      <c r="F4778" s="11">
        <v>46217</v>
      </c>
      <c r="G4778" s="11">
        <v>46218</v>
      </c>
      <c r="H4778" s="13">
        <f>DATE(YEAR(F4778),MONTH(F4778),1)</f>
        <v>46204</v>
      </c>
      <c r="I4778" s="2">
        <f>G4778-F4778</f>
        <v>1</v>
      </c>
      <c r="J4778" s="2">
        <f>F4778-E4778</f>
        <v>2</v>
      </c>
      <c r="K4778" s="2" t="s">
        <v>2668</v>
      </c>
      <c r="L4778" s="2">
        <v>1</v>
      </c>
      <c r="M4778" s="2">
        <v>1</v>
      </c>
      <c r="N4778" s="2">
        <v>0</v>
      </c>
      <c r="O4778" s="2" t="s">
        <v>2683</v>
      </c>
      <c r="P4778" s="2" t="s">
        <v>2659</v>
      </c>
      <c r="Q4778" s="2" t="s">
        <v>2649</v>
      </c>
      <c r="R4778" s="3">
        <v>3550</v>
      </c>
      <c r="S4778" s="3">
        <f>I4778*L4778*R4778</f>
        <v>3550</v>
      </c>
      <c r="T4778" s="2">
        <f>M4778+N4778</f>
        <v>1</v>
      </c>
    </row>
    <row r="4779" spans="1:20" x14ac:dyDescent="0.2">
      <c r="A4779" s="2" t="s">
        <v>7443</v>
      </c>
      <c r="B4779" s="2" t="s">
        <v>2111</v>
      </c>
      <c r="C4779" s="2" t="s">
        <v>106</v>
      </c>
      <c r="D4779" s="2" t="str">
        <f>INDEX(Hotels!$C$2:$C$49,MATCH(C4779,Hotels!$A$2:$A$49,0))</f>
        <v>Manali</v>
      </c>
      <c r="E4779" s="11">
        <v>46215</v>
      </c>
      <c r="F4779" s="11">
        <v>46222</v>
      </c>
      <c r="G4779" s="11">
        <v>46226</v>
      </c>
      <c r="H4779" s="13">
        <f>DATE(YEAR(F4779),MONTH(F4779),1)</f>
        <v>46204</v>
      </c>
      <c r="I4779" s="2">
        <f>G4779-F4779</f>
        <v>4</v>
      </c>
      <c r="J4779" s="2">
        <f>F4779-E4779</f>
        <v>7</v>
      </c>
      <c r="K4779" s="2" t="s">
        <v>2668</v>
      </c>
      <c r="L4779" s="2">
        <v>1</v>
      </c>
      <c r="M4779" s="2">
        <v>3</v>
      </c>
      <c r="N4779" s="2">
        <v>1</v>
      </c>
      <c r="O4779" s="2" t="s">
        <v>2670</v>
      </c>
      <c r="P4779" s="2" t="s">
        <v>2662</v>
      </c>
      <c r="Q4779" s="2" t="s">
        <v>2649</v>
      </c>
      <c r="R4779" s="3">
        <v>3900</v>
      </c>
      <c r="S4779" s="3">
        <f>I4779*L4779*R4779</f>
        <v>15600</v>
      </c>
      <c r="T4779" s="2">
        <f>M4779+N4779</f>
        <v>4</v>
      </c>
    </row>
    <row r="4780" spans="1:20" x14ac:dyDescent="0.2">
      <c r="A4780" s="2" t="s">
        <v>7444</v>
      </c>
      <c r="B4780" s="2" t="s">
        <v>2312</v>
      </c>
      <c r="C4780" s="2" t="s">
        <v>69</v>
      </c>
      <c r="D4780" s="2" t="str">
        <f>INDEX(Hotels!$C$2:$C$49,MATCH(C4780,Hotels!$A$2:$A$49,0))</f>
        <v>New Delhi</v>
      </c>
      <c r="E4780" s="11">
        <v>46215</v>
      </c>
      <c r="F4780" s="11">
        <v>46240</v>
      </c>
      <c r="G4780" s="11">
        <v>46245</v>
      </c>
      <c r="H4780" s="13">
        <f>DATE(YEAR(F4780),MONTH(F4780),1)</f>
        <v>46235</v>
      </c>
      <c r="I4780" s="2">
        <f>G4780-F4780</f>
        <v>5</v>
      </c>
      <c r="J4780" s="2">
        <f>F4780-E4780</f>
        <v>25</v>
      </c>
      <c r="K4780" s="2" t="s">
        <v>2666</v>
      </c>
      <c r="L4780" s="2">
        <v>2</v>
      </c>
      <c r="M4780" s="2">
        <v>4</v>
      </c>
      <c r="N4780" s="2">
        <v>1</v>
      </c>
      <c r="O4780" s="2" t="s">
        <v>2651</v>
      </c>
      <c r="P4780" s="2" t="s">
        <v>2652</v>
      </c>
      <c r="Q4780" s="2" t="s">
        <v>2649</v>
      </c>
      <c r="R4780" s="3">
        <v>29150</v>
      </c>
      <c r="S4780" s="3">
        <f>I4780*L4780*R4780</f>
        <v>291500</v>
      </c>
      <c r="T4780" s="2">
        <f>M4780+N4780</f>
        <v>5</v>
      </c>
    </row>
    <row r="4781" spans="1:20" x14ac:dyDescent="0.2">
      <c r="A4781" s="2" t="s">
        <v>7445</v>
      </c>
      <c r="B4781" s="2" t="s">
        <v>2059</v>
      </c>
      <c r="C4781" s="2" t="s">
        <v>112</v>
      </c>
      <c r="D4781" s="2" t="str">
        <f>INDEX(Hotels!$C$2:$C$49,MATCH(C4781,Hotels!$A$2:$A$49,0))</f>
        <v>Rishikesh</v>
      </c>
      <c r="E4781" s="11">
        <v>46216</v>
      </c>
      <c r="F4781" s="11">
        <v>46222</v>
      </c>
      <c r="G4781" s="11">
        <v>46228</v>
      </c>
      <c r="H4781" s="13">
        <f>DATE(YEAR(F4781),MONTH(F4781),1)</f>
        <v>46204</v>
      </c>
      <c r="I4781" s="2">
        <f>G4781-F4781</f>
        <v>6</v>
      </c>
      <c r="J4781" s="2">
        <f>F4781-E4781</f>
        <v>6</v>
      </c>
      <c r="K4781" s="2" t="s">
        <v>2668</v>
      </c>
      <c r="L4781" s="2">
        <v>1</v>
      </c>
      <c r="M4781" s="2">
        <v>2</v>
      </c>
      <c r="N4781" s="2">
        <v>1</v>
      </c>
      <c r="O4781" s="2" t="s">
        <v>2661</v>
      </c>
      <c r="P4781" s="2" t="s">
        <v>2662</v>
      </c>
      <c r="Q4781" s="2" t="s">
        <v>2649</v>
      </c>
      <c r="R4781" s="3">
        <v>3500</v>
      </c>
      <c r="S4781" s="3">
        <f>I4781*L4781*R4781</f>
        <v>21000</v>
      </c>
      <c r="T4781" s="2">
        <f>M4781+N4781</f>
        <v>3</v>
      </c>
    </row>
    <row r="4782" spans="1:20" x14ac:dyDescent="0.2">
      <c r="A4782" s="2" t="s">
        <v>7446</v>
      </c>
      <c r="B4782" s="2" t="s">
        <v>2293</v>
      </c>
      <c r="C4782" s="2" t="s">
        <v>13</v>
      </c>
      <c r="D4782" s="2" t="str">
        <f>INDEX(Hotels!$C$2:$C$49,MATCH(C4782,Hotels!$A$2:$A$49,0))</f>
        <v>Goa</v>
      </c>
      <c r="E4782" s="11">
        <v>46216</v>
      </c>
      <c r="F4782" s="11">
        <v>46271</v>
      </c>
      <c r="G4782" s="11">
        <v>46274</v>
      </c>
      <c r="H4782" s="13">
        <f>DATE(YEAR(F4782),MONTH(F4782),1)</f>
        <v>46266</v>
      </c>
      <c r="I4782" s="2">
        <f>G4782-F4782</f>
        <v>3</v>
      </c>
      <c r="J4782" s="2">
        <f>F4782-E4782</f>
        <v>55</v>
      </c>
      <c r="K4782" s="2" t="s">
        <v>2668</v>
      </c>
      <c r="L4782" s="2">
        <v>1</v>
      </c>
      <c r="M4782" s="2">
        <v>2</v>
      </c>
      <c r="N4782" s="2">
        <v>0</v>
      </c>
      <c r="O4782" s="2" t="s">
        <v>2683</v>
      </c>
      <c r="P4782" s="2" t="s">
        <v>2652</v>
      </c>
      <c r="Q4782" s="2" t="s">
        <v>2653</v>
      </c>
      <c r="R4782" s="3">
        <v>8550</v>
      </c>
      <c r="S4782" s="3">
        <f>I4782*L4782*R4782</f>
        <v>25650</v>
      </c>
      <c r="T4782" s="2">
        <f>M4782+N4782</f>
        <v>2</v>
      </c>
    </row>
    <row r="4783" spans="1:20" x14ac:dyDescent="0.2">
      <c r="A4783" s="2" t="s">
        <v>7447</v>
      </c>
      <c r="B4783" s="2" t="s">
        <v>2383</v>
      </c>
      <c r="C4783" s="2" t="s">
        <v>13</v>
      </c>
      <c r="D4783" s="2" t="str">
        <f>INDEX(Hotels!$C$2:$C$49,MATCH(C4783,Hotels!$A$2:$A$49,0))</f>
        <v>Goa</v>
      </c>
      <c r="E4783" s="11">
        <v>46216</v>
      </c>
      <c r="F4783" s="11">
        <v>46287</v>
      </c>
      <c r="G4783" s="11">
        <v>46292</v>
      </c>
      <c r="H4783" s="13">
        <f>DATE(YEAR(F4783),MONTH(F4783),1)</f>
        <v>46266</v>
      </c>
      <c r="I4783" s="2">
        <f>G4783-F4783</f>
        <v>5</v>
      </c>
      <c r="J4783" s="2">
        <f>F4783-E4783</f>
        <v>71</v>
      </c>
      <c r="K4783" s="2" t="s">
        <v>2666</v>
      </c>
      <c r="L4783" s="2">
        <v>2</v>
      </c>
      <c r="M4783" s="2">
        <v>4</v>
      </c>
      <c r="N4783" s="2">
        <v>3</v>
      </c>
      <c r="O4783" s="2" t="s">
        <v>2689</v>
      </c>
      <c r="P4783" s="2" t="s">
        <v>2662</v>
      </c>
      <c r="Q4783" s="2" t="s">
        <v>2653</v>
      </c>
      <c r="R4783" s="3">
        <v>24700</v>
      </c>
      <c r="S4783" s="3">
        <f>I4783*L4783*R4783</f>
        <v>247000</v>
      </c>
      <c r="T4783" s="2">
        <f>M4783+N4783</f>
        <v>7</v>
      </c>
    </row>
    <row r="4784" spans="1:20" x14ac:dyDescent="0.2">
      <c r="A4784" s="2" t="s">
        <v>7448</v>
      </c>
      <c r="B4784" s="2" t="s">
        <v>1024</v>
      </c>
      <c r="C4784" s="2" t="s">
        <v>51</v>
      </c>
      <c r="D4784" s="2" t="str">
        <f>INDEX(Hotels!$C$2:$C$49,MATCH(C4784,Hotels!$A$2:$A$49,0))</f>
        <v>Agra</v>
      </c>
      <c r="E4784" s="11">
        <v>46217</v>
      </c>
      <c r="F4784" s="11">
        <v>46276</v>
      </c>
      <c r="G4784" s="11">
        <v>46281</v>
      </c>
      <c r="H4784" s="13">
        <f>DATE(YEAR(F4784),MONTH(F4784),1)</f>
        <v>46266</v>
      </c>
      <c r="I4784" s="2">
        <f>G4784-F4784</f>
        <v>5</v>
      </c>
      <c r="J4784" s="2">
        <f>F4784-E4784</f>
        <v>59</v>
      </c>
      <c r="K4784" s="2" t="s">
        <v>2655</v>
      </c>
      <c r="L4784" s="2">
        <v>1</v>
      </c>
      <c r="M4784" s="2">
        <v>3</v>
      </c>
      <c r="N4784" s="2">
        <v>0</v>
      </c>
      <c r="O4784" s="2" t="s">
        <v>2670</v>
      </c>
      <c r="P4784" s="2" t="s">
        <v>2648</v>
      </c>
      <c r="Q4784" s="2" t="s">
        <v>2649</v>
      </c>
      <c r="R4784" s="3">
        <v>8350</v>
      </c>
      <c r="S4784" s="3">
        <f>I4784*L4784*R4784</f>
        <v>41750</v>
      </c>
      <c r="T4784" s="2">
        <f>M4784+N4784</f>
        <v>3</v>
      </c>
    </row>
    <row r="4785" spans="1:20" x14ac:dyDescent="0.2">
      <c r="A4785" s="2" t="s">
        <v>7449</v>
      </c>
      <c r="B4785" s="2" t="s">
        <v>1528</v>
      </c>
      <c r="C4785" s="2" t="s">
        <v>120</v>
      </c>
      <c r="D4785" s="2" t="str">
        <f>INDEX(Hotels!$C$2:$C$49,MATCH(C4785,Hotels!$A$2:$A$49,0))</f>
        <v>Rishikesh</v>
      </c>
      <c r="E4785" s="11">
        <v>46217</v>
      </c>
      <c r="F4785" s="11">
        <v>46226</v>
      </c>
      <c r="G4785" s="11">
        <v>46228</v>
      </c>
      <c r="H4785" s="13">
        <f>DATE(YEAR(F4785),MONTH(F4785),1)</f>
        <v>46204</v>
      </c>
      <c r="I4785" s="2">
        <f>G4785-F4785</f>
        <v>2</v>
      </c>
      <c r="J4785" s="2">
        <f>F4785-E4785</f>
        <v>9</v>
      </c>
      <c r="K4785" s="2" t="s">
        <v>2655</v>
      </c>
      <c r="L4785" s="2">
        <v>3</v>
      </c>
      <c r="M4785" s="2">
        <v>6</v>
      </c>
      <c r="N4785" s="2">
        <v>0</v>
      </c>
      <c r="O4785" s="2" t="s">
        <v>2658</v>
      </c>
      <c r="P4785" s="2" t="s">
        <v>2656</v>
      </c>
      <c r="Q4785" s="2" t="s">
        <v>2664</v>
      </c>
      <c r="R4785" s="3">
        <v>2650</v>
      </c>
      <c r="S4785" s="3">
        <f>I4785*L4785*R4785</f>
        <v>15900</v>
      </c>
      <c r="T4785" s="2">
        <f>M4785+N4785</f>
        <v>6</v>
      </c>
    </row>
    <row r="4786" spans="1:20" x14ac:dyDescent="0.2">
      <c r="A4786" s="2" t="s">
        <v>7450</v>
      </c>
      <c r="B4786" s="2" t="s">
        <v>1835</v>
      </c>
      <c r="C4786" s="2" t="s">
        <v>26</v>
      </c>
      <c r="D4786" s="2" t="str">
        <f>INDEX(Hotels!$C$2:$C$49,MATCH(C4786,Hotels!$A$2:$A$49,0))</f>
        <v>Jaipur</v>
      </c>
      <c r="E4786" s="11">
        <v>46217</v>
      </c>
      <c r="F4786" s="11">
        <v>46229</v>
      </c>
      <c r="G4786" s="11">
        <v>46233</v>
      </c>
      <c r="H4786" s="13">
        <f>DATE(YEAR(F4786),MONTH(F4786),1)</f>
        <v>46204</v>
      </c>
      <c r="I4786" s="2">
        <f>G4786-F4786</f>
        <v>4</v>
      </c>
      <c r="J4786" s="2">
        <f>F4786-E4786</f>
        <v>12</v>
      </c>
      <c r="K4786" s="2" t="s">
        <v>2655</v>
      </c>
      <c r="L4786" s="2">
        <v>1</v>
      </c>
      <c r="M4786" s="2">
        <v>2</v>
      </c>
      <c r="N4786" s="2">
        <v>0</v>
      </c>
      <c r="O4786" s="2" t="s">
        <v>2651</v>
      </c>
      <c r="P4786" s="2" t="s">
        <v>2652</v>
      </c>
      <c r="Q4786" s="2" t="s">
        <v>2653</v>
      </c>
      <c r="R4786" s="3">
        <v>10050</v>
      </c>
      <c r="S4786" s="3">
        <f>I4786*L4786*R4786</f>
        <v>40200</v>
      </c>
      <c r="T4786" s="2">
        <f>M4786+N4786</f>
        <v>2</v>
      </c>
    </row>
    <row r="4787" spans="1:20" x14ac:dyDescent="0.2">
      <c r="A4787" s="2" t="s">
        <v>7451</v>
      </c>
      <c r="B4787" s="2" t="s">
        <v>1837</v>
      </c>
      <c r="C4787" s="2" t="s">
        <v>13</v>
      </c>
      <c r="D4787" s="2" t="str">
        <f>INDEX(Hotels!$C$2:$C$49,MATCH(C4787,Hotels!$A$2:$A$49,0))</f>
        <v>Goa</v>
      </c>
      <c r="E4787" s="11">
        <v>46217</v>
      </c>
      <c r="F4787" s="11">
        <v>46229</v>
      </c>
      <c r="G4787" s="11">
        <v>46232</v>
      </c>
      <c r="H4787" s="13">
        <f>DATE(YEAR(F4787),MONTH(F4787),1)</f>
        <v>46204</v>
      </c>
      <c r="I4787" s="2">
        <f>G4787-F4787</f>
        <v>3</v>
      </c>
      <c r="J4787" s="2">
        <f>F4787-E4787</f>
        <v>12</v>
      </c>
      <c r="K4787" s="2" t="s">
        <v>2668</v>
      </c>
      <c r="L4787" s="2">
        <v>1</v>
      </c>
      <c r="M4787" s="2">
        <v>2</v>
      </c>
      <c r="N4787" s="2">
        <v>0</v>
      </c>
      <c r="O4787" s="2" t="s">
        <v>2683</v>
      </c>
      <c r="P4787" s="2" t="s">
        <v>2648</v>
      </c>
      <c r="Q4787" s="2" t="s">
        <v>2649</v>
      </c>
      <c r="R4787" s="3">
        <v>8700</v>
      </c>
      <c r="S4787" s="3">
        <f>I4787*L4787*R4787</f>
        <v>26100</v>
      </c>
      <c r="T4787" s="2">
        <f>M4787+N4787</f>
        <v>2</v>
      </c>
    </row>
    <row r="4788" spans="1:20" x14ac:dyDescent="0.2">
      <c r="A4788" s="2" t="s">
        <v>7452</v>
      </c>
      <c r="B4788" s="2" t="s">
        <v>1954</v>
      </c>
      <c r="C4788" s="2" t="s">
        <v>110</v>
      </c>
      <c r="D4788" s="2" t="str">
        <f>INDEX(Hotels!$C$2:$C$49,MATCH(C4788,Hotels!$A$2:$A$49,0))</f>
        <v>Manali</v>
      </c>
      <c r="E4788" s="11">
        <v>46217</v>
      </c>
      <c r="F4788" s="11">
        <v>46232</v>
      </c>
      <c r="G4788" s="11">
        <v>46233</v>
      </c>
      <c r="H4788" s="13">
        <f>DATE(YEAR(F4788),MONTH(F4788),1)</f>
        <v>46204</v>
      </c>
      <c r="I4788" s="2">
        <f>G4788-F4788</f>
        <v>1</v>
      </c>
      <c r="J4788" s="2">
        <f>F4788-E4788</f>
        <v>15</v>
      </c>
      <c r="K4788" s="2" t="s">
        <v>2655</v>
      </c>
      <c r="L4788" s="2">
        <v>1</v>
      </c>
      <c r="M4788" s="2">
        <v>1</v>
      </c>
      <c r="N4788" s="2">
        <v>0</v>
      </c>
      <c r="O4788" s="2" t="s">
        <v>2732</v>
      </c>
      <c r="P4788" s="2" t="s">
        <v>2672</v>
      </c>
      <c r="Q4788" s="2" t="s">
        <v>2649</v>
      </c>
      <c r="R4788" s="3">
        <v>4750</v>
      </c>
      <c r="S4788" s="3">
        <f>I4788*L4788*R4788</f>
        <v>4750</v>
      </c>
      <c r="T4788" s="2">
        <f>M4788+N4788</f>
        <v>1</v>
      </c>
    </row>
    <row r="4789" spans="1:20" x14ac:dyDescent="0.2">
      <c r="A4789" s="2" t="s">
        <v>7453</v>
      </c>
      <c r="B4789" s="2" t="s">
        <v>1107</v>
      </c>
      <c r="C4789" s="2" t="s">
        <v>29</v>
      </c>
      <c r="D4789" s="2" t="str">
        <f>INDEX(Hotels!$C$2:$C$49,MATCH(C4789,Hotels!$A$2:$A$49,0))</f>
        <v>Jaipur</v>
      </c>
      <c r="E4789" s="11">
        <v>46218</v>
      </c>
      <c r="F4789" s="11">
        <v>46245</v>
      </c>
      <c r="G4789" s="11">
        <v>46249</v>
      </c>
      <c r="H4789" s="13">
        <f>DATE(YEAR(F4789),MONTH(F4789),1)</f>
        <v>46235</v>
      </c>
      <c r="I4789" s="2">
        <f>G4789-F4789</f>
        <v>4</v>
      </c>
      <c r="J4789" s="2">
        <f>F4789-E4789</f>
        <v>27</v>
      </c>
      <c r="K4789" s="2" t="s">
        <v>2655</v>
      </c>
      <c r="L4789" s="2">
        <v>1</v>
      </c>
      <c r="M4789" s="2">
        <v>2</v>
      </c>
      <c r="N4789" s="2">
        <v>1</v>
      </c>
      <c r="O4789" s="2" t="s">
        <v>2658</v>
      </c>
      <c r="P4789" s="2" t="s">
        <v>2656</v>
      </c>
      <c r="Q4789" s="2" t="s">
        <v>2649</v>
      </c>
      <c r="R4789" s="3">
        <v>6200</v>
      </c>
      <c r="S4789" s="3">
        <f>I4789*L4789*R4789</f>
        <v>24800</v>
      </c>
      <c r="T4789" s="2">
        <f>M4789+N4789</f>
        <v>3</v>
      </c>
    </row>
    <row r="4790" spans="1:20" x14ac:dyDescent="0.2">
      <c r="A4790" s="2" t="s">
        <v>7454</v>
      </c>
      <c r="B4790" s="2" t="s">
        <v>2118</v>
      </c>
      <c r="C4790" s="2" t="s">
        <v>83</v>
      </c>
      <c r="D4790" s="2" t="str">
        <f>INDEX(Hotels!$C$2:$C$49,MATCH(C4790,Hotels!$A$2:$A$49,0))</f>
        <v>Kochi</v>
      </c>
      <c r="E4790" s="11">
        <v>46218</v>
      </c>
      <c r="F4790" s="11">
        <v>46247</v>
      </c>
      <c r="G4790" s="11">
        <v>46253</v>
      </c>
      <c r="H4790" s="13">
        <f>DATE(YEAR(F4790),MONTH(F4790),1)</f>
        <v>46235</v>
      </c>
      <c r="I4790" s="2">
        <f>G4790-F4790</f>
        <v>6</v>
      </c>
      <c r="J4790" s="2">
        <f>F4790-E4790</f>
        <v>29</v>
      </c>
      <c r="K4790" s="2" t="s">
        <v>2668</v>
      </c>
      <c r="L4790" s="2">
        <v>2</v>
      </c>
      <c r="M4790" s="2">
        <v>4</v>
      </c>
      <c r="N4790" s="2">
        <v>1</v>
      </c>
      <c r="O4790" s="2" t="s">
        <v>2683</v>
      </c>
      <c r="P4790" s="2" t="s">
        <v>2648</v>
      </c>
      <c r="Q4790" s="2" t="s">
        <v>2653</v>
      </c>
      <c r="R4790" s="3">
        <v>7500</v>
      </c>
      <c r="S4790" s="3">
        <f>I4790*L4790*R4790</f>
        <v>90000</v>
      </c>
      <c r="T4790" s="2">
        <f>M4790+N4790</f>
        <v>5</v>
      </c>
    </row>
    <row r="4791" spans="1:20" x14ac:dyDescent="0.2">
      <c r="A4791" s="2" t="s">
        <v>7455</v>
      </c>
      <c r="B4791" s="2" t="s">
        <v>2189</v>
      </c>
      <c r="C4791" s="2" t="s">
        <v>69</v>
      </c>
      <c r="D4791" s="2" t="str">
        <f>INDEX(Hotels!$C$2:$C$49,MATCH(C4791,Hotels!$A$2:$A$49,0))</f>
        <v>New Delhi</v>
      </c>
      <c r="E4791" s="11">
        <v>46218</v>
      </c>
      <c r="F4791" s="11">
        <v>46259</v>
      </c>
      <c r="G4791" s="11">
        <v>46265</v>
      </c>
      <c r="H4791" s="13">
        <f>DATE(YEAR(F4791),MONTH(F4791),1)</f>
        <v>46235</v>
      </c>
      <c r="I4791" s="2">
        <f>G4791-F4791</f>
        <v>6</v>
      </c>
      <c r="J4791" s="2">
        <f>F4791-E4791</f>
        <v>41</v>
      </c>
      <c r="K4791" s="2" t="s">
        <v>2646</v>
      </c>
      <c r="L4791" s="2">
        <v>1</v>
      </c>
      <c r="M4791" s="2">
        <v>2</v>
      </c>
      <c r="N4791" s="2">
        <v>2</v>
      </c>
      <c r="O4791" s="2" t="s">
        <v>2689</v>
      </c>
      <c r="P4791" s="2" t="s">
        <v>2656</v>
      </c>
      <c r="Q4791" s="2" t="s">
        <v>2653</v>
      </c>
      <c r="R4791" s="3">
        <v>20650</v>
      </c>
      <c r="S4791" s="3">
        <f>I4791*L4791*R4791</f>
        <v>123900</v>
      </c>
      <c r="T4791" s="2">
        <f>M4791+N4791</f>
        <v>4</v>
      </c>
    </row>
    <row r="4792" spans="1:20" x14ac:dyDescent="0.2">
      <c r="A4792" s="2" t="s">
        <v>7456</v>
      </c>
      <c r="B4792" s="2" t="s">
        <v>2262</v>
      </c>
      <c r="C4792" s="2" t="s">
        <v>69</v>
      </c>
      <c r="D4792" s="2" t="str">
        <f>INDEX(Hotels!$C$2:$C$49,MATCH(C4792,Hotels!$A$2:$A$49,0))</f>
        <v>New Delhi</v>
      </c>
      <c r="E4792" s="11">
        <v>46218</v>
      </c>
      <c r="F4792" s="11">
        <v>46258</v>
      </c>
      <c r="G4792" s="11">
        <v>46263</v>
      </c>
      <c r="H4792" s="13">
        <f>DATE(YEAR(F4792),MONTH(F4792),1)</f>
        <v>46235</v>
      </c>
      <c r="I4792" s="2">
        <f>G4792-F4792</f>
        <v>5</v>
      </c>
      <c r="J4792" s="2">
        <f>F4792-E4792</f>
        <v>40</v>
      </c>
      <c r="K4792" s="2" t="s">
        <v>2668</v>
      </c>
      <c r="L4792" s="2">
        <v>1</v>
      </c>
      <c r="M4792" s="2">
        <v>3</v>
      </c>
      <c r="N4792" s="2">
        <v>0</v>
      </c>
      <c r="O4792" s="2" t="s">
        <v>2658</v>
      </c>
      <c r="P4792" s="2" t="s">
        <v>2672</v>
      </c>
      <c r="Q4792" s="2" t="s">
        <v>2649</v>
      </c>
      <c r="R4792" s="3">
        <v>10700</v>
      </c>
      <c r="S4792" s="3">
        <f>I4792*L4792*R4792</f>
        <v>53500</v>
      </c>
      <c r="T4792" s="2">
        <f>M4792+N4792</f>
        <v>3</v>
      </c>
    </row>
    <row r="4793" spans="1:20" x14ac:dyDescent="0.2">
      <c r="A4793" s="2" t="s">
        <v>7457</v>
      </c>
      <c r="B4793" s="2" t="s">
        <v>2036</v>
      </c>
      <c r="C4793" s="2" t="s">
        <v>125</v>
      </c>
      <c r="D4793" s="2" t="str">
        <f>INDEX(Hotels!$C$2:$C$49,MATCH(C4793,Hotels!$A$2:$A$49,0))</f>
        <v>Varanasi</v>
      </c>
      <c r="E4793" s="11">
        <v>46219</v>
      </c>
      <c r="F4793" s="11">
        <v>46222</v>
      </c>
      <c r="G4793" s="11">
        <v>46226</v>
      </c>
      <c r="H4793" s="13">
        <f>DATE(YEAR(F4793),MONTH(F4793),1)</f>
        <v>46204</v>
      </c>
      <c r="I4793" s="2">
        <f>G4793-F4793</f>
        <v>4</v>
      </c>
      <c r="J4793" s="2">
        <f>F4793-E4793</f>
        <v>3</v>
      </c>
      <c r="K4793" s="2" t="s">
        <v>2668</v>
      </c>
      <c r="L4793" s="2">
        <v>1</v>
      </c>
      <c r="M4793" s="2">
        <v>1</v>
      </c>
      <c r="N4793" s="2">
        <v>0</v>
      </c>
      <c r="O4793" s="2" t="s">
        <v>2658</v>
      </c>
      <c r="P4793" s="2" t="s">
        <v>2652</v>
      </c>
      <c r="Q4793" s="2" t="s">
        <v>2649</v>
      </c>
      <c r="R4793" s="3">
        <v>6350</v>
      </c>
      <c r="S4793" s="3">
        <f>I4793*L4793*R4793</f>
        <v>25400</v>
      </c>
      <c r="T4793" s="2">
        <f>M4793+N4793</f>
        <v>1</v>
      </c>
    </row>
    <row r="4794" spans="1:20" x14ac:dyDescent="0.2">
      <c r="A4794" s="2" t="s">
        <v>7458</v>
      </c>
      <c r="B4794" s="2" t="s">
        <v>2513</v>
      </c>
      <c r="C4794" s="2" t="s">
        <v>13</v>
      </c>
      <c r="D4794" s="2" t="str">
        <f>INDEX(Hotels!$C$2:$C$49,MATCH(C4794,Hotels!$A$2:$A$49,0))</f>
        <v>Goa</v>
      </c>
      <c r="E4794" s="11">
        <v>46219</v>
      </c>
      <c r="F4794" s="11">
        <v>46229</v>
      </c>
      <c r="G4794" s="11">
        <v>46232</v>
      </c>
      <c r="H4794" s="13">
        <f>DATE(YEAR(F4794),MONTH(F4794),1)</f>
        <v>46204</v>
      </c>
      <c r="I4794" s="2">
        <f>G4794-F4794</f>
        <v>3</v>
      </c>
      <c r="J4794" s="2">
        <f>F4794-E4794</f>
        <v>10</v>
      </c>
      <c r="K4794" s="2" t="s">
        <v>2655</v>
      </c>
      <c r="L4794" s="2">
        <v>1</v>
      </c>
      <c r="M4794" s="2">
        <v>2</v>
      </c>
      <c r="N4794" s="2">
        <v>0</v>
      </c>
      <c r="O4794" s="2" t="s">
        <v>2689</v>
      </c>
      <c r="P4794" s="2" t="s">
        <v>2656</v>
      </c>
      <c r="Q4794" s="2" t="s">
        <v>2649</v>
      </c>
      <c r="R4794" s="3">
        <v>10500</v>
      </c>
      <c r="S4794" s="3">
        <f>I4794*L4794*R4794</f>
        <v>31500</v>
      </c>
      <c r="T4794" s="2">
        <f>M4794+N4794</f>
        <v>2</v>
      </c>
    </row>
    <row r="4795" spans="1:20" x14ac:dyDescent="0.2">
      <c r="A4795" s="2" t="s">
        <v>7459</v>
      </c>
      <c r="B4795" s="2" t="s">
        <v>916</v>
      </c>
      <c r="C4795" s="2" t="s">
        <v>112</v>
      </c>
      <c r="D4795" s="2" t="str">
        <f>INDEX(Hotels!$C$2:$C$49,MATCH(C4795,Hotels!$A$2:$A$49,0))</f>
        <v>Rishikesh</v>
      </c>
      <c r="E4795" s="11">
        <v>46220</v>
      </c>
      <c r="F4795" s="11">
        <v>46286</v>
      </c>
      <c r="G4795" s="11">
        <v>46291</v>
      </c>
      <c r="H4795" s="13">
        <f>DATE(YEAR(F4795),MONTH(F4795),1)</f>
        <v>46266</v>
      </c>
      <c r="I4795" s="2">
        <f>G4795-F4795</f>
        <v>5</v>
      </c>
      <c r="J4795" s="2">
        <f>F4795-E4795</f>
        <v>66</v>
      </c>
      <c r="K4795" s="2" t="s">
        <v>2668</v>
      </c>
      <c r="L4795" s="2">
        <v>1</v>
      </c>
      <c r="M4795" s="2">
        <v>2</v>
      </c>
      <c r="N4795" s="2">
        <v>3</v>
      </c>
      <c r="O4795" s="2" t="s">
        <v>2658</v>
      </c>
      <c r="P4795" s="2" t="s">
        <v>2672</v>
      </c>
      <c r="Q4795" s="2" t="s">
        <v>2649</v>
      </c>
      <c r="R4795" s="3">
        <v>5200</v>
      </c>
      <c r="S4795" s="3">
        <f>I4795*L4795*R4795</f>
        <v>26000</v>
      </c>
      <c r="T4795" s="2">
        <f>M4795+N4795</f>
        <v>5</v>
      </c>
    </row>
    <row r="4796" spans="1:20" x14ac:dyDescent="0.2">
      <c r="A4796" s="2" t="s">
        <v>7460</v>
      </c>
      <c r="B4796" s="2" t="s">
        <v>1803</v>
      </c>
      <c r="C4796" s="2" t="s">
        <v>29</v>
      </c>
      <c r="D4796" s="2" t="str">
        <f>INDEX(Hotels!$C$2:$C$49,MATCH(C4796,Hotels!$A$2:$A$49,0))</f>
        <v>Jaipur</v>
      </c>
      <c r="E4796" s="11">
        <v>46220</v>
      </c>
      <c r="F4796" s="11">
        <v>46225</v>
      </c>
      <c r="G4796" s="11">
        <v>46229</v>
      </c>
      <c r="H4796" s="13">
        <f>DATE(YEAR(F4796),MONTH(F4796),1)</f>
        <v>46204</v>
      </c>
      <c r="I4796" s="2">
        <f>G4796-F4796</f>
        <v>4</v>
      </c>
      <c r="J4796" s="2">
        <f>F4796-E4796</f>
        <v>5</v>
      </c>
      <c r="K4796" s="2" t="s">
        <v>2655</v>
      </c>
      <c r="L4796" s="2">
        <v>1</v>
      </c>
      <c r="M4796" s="2">
        <v>1</v>
      </c>
      <c r="N4796" s="2">
        <v>0</v>
      </c>
      <c r="O4796" s="2" t="s">
        <v>2647</v>
      </c>
      <c r="P4796" s="2" t="s">
        <v>2652</v>
      </c>
      <c r="Q4796" s="2" t="s">
        <v>2649</v>
      </c>
      <c r="R4796" s="3">
        <v>6450</v>
      </c>
      <c r="S4796" s="3">
        <f>I4796*L4796*R4796</f>
        <v>25800</v>
      </c>
      <c r="T4796" s="2">
        <f>M4796+N4796</f>
        <v>1</v>
      </c>
    </row>
    <row r="4797" spans="1:20" x14ac:dyDescent="0.2">
      <c r="A4797" s="2" t="s">
        <v>7461</v>
      </c>
      <c r="B4797" s="2" t="s">
        <v>1095</v>
      </c>
      <c r="C4797" s="2" t="s">
        <v>108</v>
      </c>
      <c r="D4797" s="2" t="str">
        <f>INDEX(Hotels!$C$2:$C$49,MATCH(C4797,Hotels!$A$2:$A$49,0))</f>
        <v>Manali</v>
      </c>
      <c r="E4797" s="11">
        <v>46221</v>
      </c>
      <c r="F4797" s="11">
        <v>46267</v>
      </c>
      <c r="G4797" s="11">
        <v>46270</v>
      </c>
      <c r="H4797" s="13">
        <f>DATE(YEAR(F4797),MONTH(F4797),1)</f>
        <v>46266</v>
      </c>
      <c r="I4797" s="2">
        <f>G4797-F4797</f>
        <v>3</v>
      </c>
      <c r="J4797" s="2">
        <f>F4797-E4797</f>
        <v>46</v>
      </c>
      <c r="K4797" s="2" t="s">
        <v>2666</v>
      </c>
      <c r="L4797" s="2">
        <v>1</v>
      </c>
      <c r="M4797" s="2">
        <v>2</v>
      </c>
      <c r="N4797" s="2">
        <v>0</v>
      </c>
      <c r="O4797" s="2" t="s">
        <v>2683</v>
      </c>
      <c r="P4797" s="2" t="s">
        <v>2652</v>
      </c>
      <c r="Q4797" s="2" t="s">
        <v>2649</v>
      </c>
      <c r="R4797" s="3">
        <v>19850</v>
      </c>
      <c r="S4797" s="3">
        <f>I4797*L4797*R4797</f>
        <v>59550</v>
      </c>
      <c r="T4797" s="2">
        <f>M4797+N4797</f>
        <v>2</v>
      </c>
    </row>
    <row r="4798" spans="1:20" x14ac:dyDescent="0.2">
      <c r="A4798" s="2" t="s">
        <v>7462</v>
      </c>
      <c r="B4798" s="2" t="s">
        <v>1105</v>
      </c>
      <c r="C4798" s="2" t="s">
        <v>106</v>
      </c>
      <c r="D4798" s="2" t="str">
        <f>INDEX(Hotels!$C$2:$C$49,MATCH(C4798,Hotels!$A$2:$A$49,0))</f>
        <v>Manali</v>
      </c>
      <c r="E4798" s="11">
        <v>46221</v>
      </c>
      <c r="F4798" s="11">
        <v>46256</v>
      </c>
      <c r="G4798" s="11">
        <v>46257</v>
      </c>
      <c r="H4798" s="13">
        <f>DATE(YEAR(F4798),MONTH(F4798),1)</f>
        <v>46235</v>
      </c>
      <c r="I4798" s="2">
        <f>G4798-F4798</f>
        <v>1</v>
      </c>
      <c r="J4798" s="2">
        <f>F4798-E4798</f>
        <v>35</v>
      </c>
      <c r="K4798" s="2" t="s">
        <v>2655</v>
      </c>
      <c r="L4798" s="2">
        <v>1</v>
      </c>
      <c r="M4798" s="2">
        <v>2</v>
      </c>
      <c r="N4798" s="2">
        <v>0</v>
      </c>
      <c r="O4798" s="2" t="s">
        <v>2732</v>
      </c>
      <c r="P4798" s="2" t="s">
        <v>2648</v>
      </c>
      <c r="Q4798" s="2" t="s">
        <v>2649</v>
      </c>
      <c r="R4798" s="3">
        <v>5450</v>
      </c>
      <c r="S4798" s="3">
        <f>I4798*L4798*R4798</f>
        <v>5450</v>
      </c>
      <c r="T4798" s="2">
        <f>M4798+N4798</f>
        <v>2</v>
      </c>
    </row>
    <row r="4799" spans="1:20" x14ac:dyDescent="0.2">
      <c r="A4799" s="2" t="s">
        <v>7463</v>
      </c>
      <c r="B4799" s="2" t="s">
        <v>1562</v>
      </c>
      <c r="C4799" s="2" t="s">
        <v>57</v>
      </c>
      <c r="D4799" s="2" t="str">
        <f>INDEX(Hotels!$C$2:$C$49,MATCH(C4799,Hotels!$A$2:$A$49,0))</f>
        <v>Mumbai</v>
      </c>
      <c r="E4799" s="11">
        <v>46221</v>
      </c>
      <c r="F4799" s="11">
        <v>46269</v>
      </c>
      <c r="G4799" s="11">
        <v>46274</v>
      </c>
      <c r="H4799" s="13">
        <f>DATE(YEAR(F4799),MONTH(F4799),1)</f>
        <v>46266</v>
      </c>
      <c r="I4799" s="2">
        <f>G4799-F4799</f>
        <v>5</v>
      </c>
      <c r="J4799" s="2">
        <f>F4799-E4799</f>
        <v>48</v>
      </c>
      <c r="K4799" s="2" t="s">
        <v>2666</v>
      </c>
      <c r="L4799" s="2">
        <v>2</v>
      </c>
      <c r="M4799" s="2">
        <v>4</v>
      </c>
      <c r="N4799" s="2">
        <v>1</v>
      </c>
      <c r="O4799" s="2" t="s">
        <v>2670</v>
      </c>
      <c r="P4799" s="2" t="s">
        <v>2652</v>
      </c>
      <c r="Q4799" s="2" t="s">
        <v>2649</v>
      </c>
      <c r="R4799" s="3">
        <v>16550</v>
      </c>
      <c r="S4799" s="3">
        <f>I4799*L4799*R4799</f>
        <v>165500</v>
      </c>
      <c r="T4799" s="2">
        <f>M4799+N4799</f>
        <v>5</v>
      </c>
    </row>
    <row r="4800" spans="1:20" x14ac:dyDescent="0.2">
      <c r="A4800" s="2" t="s">
        <v>7464</v>
      </c>
      <c r="B4800" s="2" t="s">
        <v>1682</v>
      </c>
      <c r="C4800" s="2" t="s">
        <v>13</v>
      </c>
      <c r="D4800" s="2" t="str">
        <f>INDEX(Hotels!$C$2:$C$49,MATCH(C4800,Hotels!$A$2:$A$49,0))</f>
        <v>Goa</v>
      </c>
      <c r="E4800" s="11">
        <v>46221</v>
      </c>
      <c r="F4800" s="11">
        <v>46247</v>
      </c>
      <c r="G4800" s="11">
        <v>46250</v>
      </c>
      <c r="H4800" s="13">
        <f>DATE(YEAR(F4800),MONTH(F4800),1)</f>
        <v>46235</v>
      </c>
      <c r="I4800" s="2">
        <f>G4800-F4800</f>
        <v>3</v>
      </c>
      <c r="J4800" s="2">
        <f>F4800-E4800</f>
        <v>26</v>
      </c>
      <c r="K4800" s="2" t="s">
        <v>2655</v>
      </c>
      <c r="L4800" s="2">
        <v>3</v>
      </c>
      <c r="M4800" s="2">
        <v>6</v>
      </c>
      <c r="N4800" s="2">
        <v>0</v>
      </c>
      <c r="O4800" s="2" t="s">
        <v>2658</v>
      </c>
      <c r="P4800" s="2" t="s">
        <v>2659</v>
      </c>
      <c r="Q4800" s="2" t="s">
        <v>2649</v>
      </c>
      <c r="R4800" s="3">
        <v>11100</v>
      </c>
      <c r="S4800" s="3">
        <f>I4800*L4800*R4800</f>
        <v>99900</v>
      </c>
      <c r="T4800" s="2">
        <f>M4800+N4800</f>
        <v>6</v>
      </c>
    </row>
    <row r="4801" spans="1:20" x14ac:dyDescent="0.2">
      <c r="A4801" s="2" t="s">
        <v>7465</v>
      </c>
      <c r="B4801" s="2" t="s">
        <v>1678</v>
      </c>
      <c r="C4801" s="2" t="s">
        <v>39</v>
      </c>
      <c r="D4801" s="2" t="str">
        <f>INDEX(Hotels!$C$2:$C$49,MATCH(C4801,Hotels!$A$2:$A$49,0))</f>
        <v>Udaipur</v>
      </c>
      <c r="E4801" s="11">
        <v>46222</v>
      </c>
      <c r="F4801" s="11">
        <v>46262</v>
      </c>
      <c r="G4801" s="11">
        <v>46265</v>
      </c>
      <c r="H4801" s="13">
        <f>DATE(YEAR(F4801),MONTH(F4801),1)</f>
        <v>46235</v>
      </c>
      <c r="I4801" s="2">
        <f>G4801-F4801</f>
        <v>3</v>
      </c>
      <c r="J4801" s="2">
        <f>F4801-E4801</f>
        <v>40</v>
      </c>
      <c r="K4801" s="2" t="s">
        <v>2646</v>
      </c>
      <c r="L4801" s="2">
        <v>1</v>
      </c>
      <c r="M4801" s="2">
        <v>2</v>
      </c>
      <c r="N4801" s="2">
        <v>0</v>
      </c>
      <c r="O4801" s="2" t="s">
        <v>2732</v>
      </c>
      <c r="P4801" s="2" t="s">
        <v>2648</v>
      </c>
      <c r="Q4801" s="2" t="s">
        <v>2649</v>
      </c>
      <c r="R4801" s="3">
        <v>8550</v>
      </c>
      <c r="S4801" s="3">
        <f>I4801*L4801*R4801</f>
        <v>25650</v>
      </c>
      <c r="T4801" s="2">
        <f>M4801+N4801</f>
        <v>2</v>
      </c>
    </row>
    <row r="4802" spans="1:20" x14ac:dyDescent="0.2">
      <c r="A4802" s="2" t="s">
        <v>7466</v>
      </c>
      <c r="B4802" s="2" t="s">
        <v>1866</v>
      </c>
      <c r="C4802" s="2" t="s">
        <v>71</v>
      </c>
      <c r="D4802" s="2" t="str">
        <f>INDEX(Hotels!$C$2:$C$49,MATCH(C4802,Hotels!$A$2:$A$49,0))</f>
        <v>New Delhi</v>
      </c>
      <c r="E4802" s="11">
        <v>46222</v>
      </c>
      <c r="F4802" s="11">
        <v>46289</v>
      </c>
      <c r="G4802" s="11">
        <v>46293</v>
      </c>
      <c r="H4802" s="13">
        <f>DATE(YEAR(F4802),MONTH(F4802),1)</f>
        <v>46266</v>
      </c>
      <c r="I4802" s="2">
        <f>G4802-F4802</f>
        <v>4</v>
      </c>
      <c r="J4802" s="2">
        <f>F4802-E4802</f>
        <v>67</v>
      </c>
      <c r="K4802" s="2" t="s">
        <v>2668</v>
      </c>
      <c r="L4802" s="2">
        <v>1</v>
      </c>
      <c r="M4802" s="2">
        <v>2</v>
      </c>
      <c r="N4802" s="2">
        <v>0</v>
      </c>
      <c r="O4802" s="2" t="s">
        <v>2670</v>
      </c>
      <c r="P4802" s="2" t="s">
        <v>2652</v>
      </c>
      <c r="Q4802" s="2" t="s">
        <v>2649</v>
      </c>
      <c r="R4802" s="3">
        <v>5800</v>
      </c>
      <c r="S4802" s="3">
        <f>I4802*L4802*R4802</f>
        <v>23200</v>
      </c>
      <c r="T4802" s="2">
        <f>M4802+N4802</f>
        <v>2</v>
      </c>
    </row>
    <row r="4803" spans="1:20" x14ac:dyDescent="0.2">
      <c r="A4803" s="2" t="s">
        <v>7467</v>
      </c>
      <c r="B4803" s="2" t="s">
        <v>2137</v>
      </c>
      <c r="C4803" s="2" t="s">
        <v>29</v>
      </c>
      <c r="D4803" s="2" t="str">
        <f>INDEX(Hotels!$C$2:$C$49,MATCH(C4803,Hotels!$A$2:$A$49,0))</f>
        <v>Jaipur</v>
      </c>
      <c r="E4803" s="11">
        <v>46222</v>
      </c>
      <c r="F4803" s="11">
        <v>46243</v>
      </c>
      <c r="G4803" s="11">
        <v>46247</v>
      </c>
      <c r="H4803" s="13">
        <f>DATE(YEAR(F4803),MONTH(F4803),1)</f>
        <v>46235</v>
      </c>
      <c r="I4803" s="2">
        <f>G4803-F4803</f>
        <v>4</v>
      </c>
      <c r="J4803" s="2">
        <f>F4803-E4803</f>
        <v>21</v>
      </c>
      <c r="K4803" s="2" t="s">
        <v>2668</v>
      </c>
      <c r="L4803" s="2">
        <v>1</v>
      </c>
      <c r="M4803" s="2">
        <v>2</v>
      </c>
      <c r="N4803" s="2">
        <v>0</v>
      </c>
      <c r="O4803" s="2" t="s">
        <v>2670</v>
      </c>
      <c r="P4803" s="2" t="s">
        <v>2672</v>
      </c>
      <c r="Q4803" s="2" t="s">
        <v>2649</v>
      </c>
      <c r="R4803" s="3">
        <v>4950</v>
      </c>
      <c r="S4803" s="3">
        <f>I4803*L4803*R4803</f>
        <v>19800</v>
      </c>
      <c r="T4803" s="2">
        <f>M4803+N4803</f>
        <v>2</v>
      </c>
    </row>
    <row r="4804" spans="1:20" x14ac:dyDescent="0.2">
      <c r="A4804" s="2" t="s">
        <v>7468</v>
      </c>
      <c r="B4804" s="2" t="s">
        <v>2457</v>
      </c>
      <c r="C4804" s="2" t="s">
        <v>26</v>
      </c>
      <c r="D4804" s="2" t="str">
        <f>INDEX(Hotels!$C$2:$C$49,MATCH(C4804,Hotels!$A$2:$A$49,0))</f>
        <v>Jaipur</v>
      </c>
      <c r="E4804" s="11">
        <v>46222</v>
      </c>
      <c r="F4804" s="11">
        <v>46234</v>
      </c>
      <c r="G4804" s="11">
        <v>46236</v>
      </c>
      <c r="H4804" s="13">
        <f>DATE(YEAR(F4804),MONTH(F4804),1)</f>
        <v>46204</v>
      </c>
      <c r="I4804" s="2">
        <f>G4804-F4804</f>
        <v>2</v>
      </c>
      <c r="J4804" s="2">
        <f>F4804-E4804</f>
        <v>12</v>
      </c>
      <c r="K4804" s="2" t="s">
        <v>2646</v>
      </c>
      <c r="L4804" s="2">
        <v>1</v>
      </c>
      <c r="M4804" s="2">
        <v>2</v>
      </c>
      <c r="N4804" s="2">
        <v>0</v>
      </c>
      <c r="O4804" s="2" t="s">
        <v>2683</v>
      </c>
      <c r="P4804" s="2" t="s">
        <v>2672</v>
      </c>
      <c r="Q4804" s="2" t="s">
        <v>2649</v>
      </c>
      <c r="R4804" s="3">
        <v>14900</v>
      </c>
      <c r="S4804" s="3">
        <f>I4804*L4804*R4804</f>
        <v>29800</v>
      </c>
      <c r="T4804" s="2">
        <f>M4804+N4804</f>
        <v>2</v>
      </c>
    </row>
    <row r="4805" spans="1:20" x14ac:dyDescent="0.2">
      <c r="A4805" s="2" t="s">
        <v>7469</v>
      </c>
      <c r="B4805" s="2" t="s">
        <v>293</v>
      </c>
      <c r="C4805" s="2" t="s">
        <v>61</v>
      </c>
      <c r="D4805" s="2" t="str">
        <f>INDEX(Hotels!$C$2:$C$49,MATCH(C4805,Hotels!$A$2:$A$49,0))</f>
        <v>Mumbai</v>
      </c>
      <c r="E4805" s="11">
        <v>46223</v>
      </c>
      <c r="F4805" s="11">
        <v>46250</v>
      </c>
      <c r="G4805" s="11">
        <v>46256</v>
      </c>
      <c r="H4805" s="13">
        <f>DATE(YEAR(F4805),MONTH(F4805),1)</f>
        <v>46235</v>
      </c>
      <c r="I4805" s="2">
        <f>G4805-F4805</f>
        <v>6</v>
      </c>
      <c r="J4805" s="2">
        <f>F4805-E4805</f>
        <v>27</v>
      </c>
      <c r="K4805" s="2" t="s">
        <v>2646</v>
      </c>
      <c r="L4805" s="2">
        <v>1</v>
      </c>
      <c r="M4805" s="2">
        <v>2</v>
      </c>
      <c r="N4805" s="2">
        <v>1</v>
      </c>
      <c r="O4805" s="2" t="s">
        <v>2651</v>
      </c>
      <c r="P4805" s="2" t="s">
        <v>2652</v>
      </c>
      <c r="Q4805" s="2" t="s">
        <v>2649</v>
      </c>
      <c r="R4805" s="3">
        <v>20500</v>
      </c>
      <c r="S4805" s="3">
        <f>I4805*L4805*R4805</f>
        <v>123000</v>
      </c>
      <c r="T4805" s="2">
        <f>M4805+N4805</f>
        <v>3</v>
      </c>
    </row>
    <row r="4806" spans="1:20" x14ac:dyDescent="0.2">
      <c r="A4806" s="2" t="s">
        <v>7470</v>
      </c>
      <c r="B4806" s="2" t="s">
        <v>1676</v>
      </c>
      <c r="C4806" s="2" t="s">
        <v>87</v>
      </c>
      <c r="D4806" s="2" t="str">
        <f>INDEX(Hotels!$C$2:$C$49,MATCH(C4806,Hotels!$A$2:$A$49,0))</f>
        <v>Kochi</v>
      </c>
      <c r="E4806" s="11">
        <v>46223</v>
      </c>
      <c r="F4806" s="11">
        <v>46249</v>
      </c>
      <c r="G4806" s="11">
        <v>46251</v>
      </c>
      <c r="H4806" s="13">
        <f>DATE(YEAR(F4806),MONTH(F4806),1)</f>
        <v>46235</v>
      </c>
      <c r="I4806" s="2">
        <f>G4806-F4806</f>
        <v>2</v>
      </c>
      <c r="J4806" s="2">
        <f>F4806-E4806</f>
        <v>26</v>
      </c>
      <c r="K4806" s="2" t="s">
        <v>2668</v>
      </c>
      <c r="L4806" s="2">
        <v>1</v>
      </c>
      <c r="M4806" s="2">
        <v>1</v>
      </c>
      <c r="N4806" s="2">
        <v>0</v>
      </c>
      <c r="O4806" s="2" t="s">
        <v>2647</v>
      </c>
      <c r="P4806" s="2" t="s">
        <v>2662</v>
      </c>
      <c r="Q4806" s="2" t="s">
        <v>2649</v>
      </c>
      <c r="R4806" s="3">
        <v>4000</v>
      </c>
      <c r="S4806" s="3">
        <f>I4806*L4806*R4806</f>
        <v>8000</v>
      </c>
      <c r="T4806" s="2">
        <f>M4806+N4806</f>
        <v>1</v>
      </c>
    </row>
    <row r="4807" spans="1:20" x14ac:dyDescent="0.2">
      <c r="A4807" s="2" t="s">
        <v>7471</v>
      </c>
      <c r="B4807" s="2" t="s">
        <v>1742</v>
      </c>
      <c r="C4807" s="2" t="s">
        <v>101</v>
      </c>
      <c r="D4807" s="2" t="str">
        <f>INDEX(Hotels!$C$2:$C$49,MATCH(C4807,Hotels!$A$2:$A$49,0))</f>
        <v>Shimla</v>
      </c>
      <c r="E4807" s="11">
        <v>46223</v>
      </c>
      <c r="F4807" s="11">
        <v>46247</v>
      </c>
      <c r="G4807" s="11">
        <v>46248</v>
      </c>
      <c r="H4807" s="13">
        <f>DATE(YEAR(F4807),MONTH(F4807),1)</f>
        <v>46235</v>
      </c>
      <c r="I4807" s="2">
        <f>G4807-F4807</f>
        <v>1</v>
      </c>
      <c r="J4807" s="2">
        <f>F4807-E4807</f>
        <v>24</v>
      </c>
      <c r="K4807" s="2" t="s">
        <v>2646</v>
      </c>
      <c r="L4807" s="2">
        <v>1</v>
      </c>
      <c r="M4807" s="2">
        <v>1</v>
      </c>
      <c r="N4807" s="2">
        <v>0</v>
      </c>
      <c r="O4807" s="2" t="s">
        <v>2732</v>
      </c>
      <c r="P4807" s="2" t="s">
        <v>2672</v>
      </c>
      <c r="Q4807" s="2" t="s">
        <v>2649</v>
      </c>
      <c r="R4807" s="3">
        <v>7650</v>
      </c>
      <c r="S4807" s="3">
        <f>I4807*L4807*R4807</f>
        <v>7650</v>
      </c>
      <c r="T4807" s="2">
        <f>M4807+N4807</f>
        <v>1</v>
      </c>
    </row>
    <row r="4808" spans="1:20" x14ac:dyDescent="0.2">
      <c r="A4808" s="2" t="s">
        <v>7472</v>
      </c>
      <c r="B4808" s="2" t="s">
        <v>1770</v>
      </c>
      <c r="C4808" s="2" t="s">
        <v>26</v>
      </c>
      <c r="D4808" s="2" t="str">
        <f>INDEX(Hotels!$C$2:$C$49,MATCH(C4808,Hotels!$A$2:$A$49,0))</f>
        <v>Jaipur</v>
      </c>
      <c r="E4808" s="11">
        <v>46223</v>
      </c>
      <c r="F4808" s="11">
        <v>46293</v>
      </c>
      <c r="G4808" s="11">
        <v>46298</v>
      </c>
      <c r="H4808" s="13">
        <f>DATE(YEAR(F4808),MONTH(F4808),1)</f>
        <v>46266</v>
      </c>
      <c r="I4808" s="2">
        <f>G4808-F4808</f>
        <v>5</v>
      </c>
      <c r="J4808" s="2">
        <f>F4808-E4808</f>
        <v>70</v>
      </c>
      <c r="K4808" s="2" t="s">
        <v>2655</v>
      </c>
      <c r="L4808" s="2">
        <v>1</v>
      </c>
      <c r="M4808" s="2">
        <v>1</v>
      </c>
      <c r="N4808" s="2">
        <v>0</v>
      </c>
      <c r="O4808" s="2" t="s">
        <v>2661</v>
      </c>
      <c r="P4808" s="2" t="s">
        <v>2656</v>
      </c>
      <c r="Q4808" s="2" t="s">
        <v>2649</v>
      </c>
      <c r="R4808" s="3">
        <v>10500</v>
      </c>
      <c r="S4808" s="3">
        <f>I4808*L4808*R4808</f>
        <v>52500</v>
      </c>
      <c r="T4808" s="2">
        <f>M4808+N4808</f>
        <v>1</v>
      </c>
    </row>
    <row r="4809" spans="1:20" x14ac:dyDescent="0.2">
      <c r="A4809" s="2" t="s">
        <v>7473</v>
      </c>
      <c r="B4809" s="2" t="s">
        <v>1828</v>
      </c>
      <c r="C4809" s="2" t="s">
        <v>125</v>
      </c>
      <c r="D4809" s="2" t="str">
        <f>INDEX(Hotels!$C$2:$C$49,MATCH(C4809,Hotels!$A$2:$A$49,0))</f>
        <v>Varanasi</v>
      </c>
      <c r="E4809" s="11">
        <v>46223</v>
      </c>
      <c r="F4809" s="11">
        <v>46233</v>
      </c>
      <c r="G4809" s="11">
        <v>46236</v>
      </c>
      <c r="H4809" s="13">
        <f>DATE(YEAR(F4809),MONTH(F4809),1)</f>
        <v>46204</v>
      </c>
      <c r="I4809" s="2">
        <f>G4809-F4809</f>
        <v>3</v>
      </c>
      <c r="J4809" s="2">
        <f>F4809-E4809</f>
        <v>10</v>
      </c>
      <c r="K4809" s="2" t="s">
        <v>2646</v>
      </c>
      <c r="L4809" s="2">
        <v>1</v>
      </c>
      <c r="M4809" s="2">
        <v>2</v>
      </c>
      <c r="N4809" s="2">
        <v>0</v>
      </c>
      <c r="O4809" s="2" t="s">
        <v>2689</v>
      </c>
      <c r="P4809" s="2" t="s">
        <v>2656</v>
      </c>
      <c r="Q4809" s="2" t="s">
        <v>2649</v>
      </c>
      <c r="R4809" s="3">
        <v>11000</v>
      </c>
      <c r="S4809" s="3">
        <f>I4809*L4809*R4809</f>
        <v>33000</v>
      </c>
      <c r="T4809" s="2">
        <f>M4809+N4809</f>
        <v>2</v>
      </c>
    </row>
    <row r="4810" spans="1:20" x14ac:dyDescent="0.2">
      <c r="A4810" s="2" t="s">
        <v>7474</v>
      </c>
      <c r="B4810" s="2" t="s">
        <v>2402</v>
      </c>
      <c r="C4810" s="2" t="s">
        <v>69</v>
      </c>
      <c r="D4810" s="2" t="str">
        <f>INDEX(Hotels!$C$2:$C$49,MATCH(C4810,Hotels!$A$2:$A$49,0))</f>
        <v>New Delhi</v>
      </c>
      <c r="E4810" s="11">
        <v>46224</v>
      </c>
      <c r="F4810" s="11">
        <v>46268</v>
      </c>
      <c r="G4810" s="11">
        <v>46270</v>
      </c>
      <c r="H4810" s="13">
        <f>DATE(YEAR(F4810),MONTH(F4810),1)</f>
        <v>46266</v>
      </c>
      <c r="I4810" s="2">
        <f>G4810-F4810</f>
        <v>2</v>
      </c>
      <c r="J4810" s="2">
        <f>F4810-E4810</f>
        <v>44</v>
      </c>
      <c r="K4810" s="2" t="s">
        <v>2666</v>
      </c>
      <c r="L4810" s="2">
        <v>4</v>
      </c>
      <c r="M4810" s="2">
        <v>8</v>
      </c>
      <c r="N4810" s="2">
        <v>0</v>
      </c>
      <c r="O4810" s="2" t="s">
        <v>2658</v>
      </c>
      <c r="P4810" s="2" t="s">
        <v>2659</v>
      </c>
      <c r="Q4810" s="2" t="s">
        <v>2653</v>
      </c>
      <c r="R4810" s="3">
        <v>31900</v>
      </c>
      <c r="S4810" s="3">
        <f>I4810*L4810*R4810</f>
        <v>255200</v>
      </c>
      <c r="T4810" s="2">
        <f>M4810+N4810</f>
        <v>8</v>
      </c>
    </row>
    <row r="4811" spans="1:20" x14ac:dyDescent="0.2">
      <c r="A4811" s="2" t="s">
        <v>7475</v>
      </c>
      <c r="B4811" s="2" t="s">
        <v>876</v>
      </c>
      <c r="C4811" s="2" t="s">
        <v>118</v>
      </c>
      <c r="D4811" s="2" t="str">
        <f>INDEX(Hotels!$C$2:$C$49,MATCH(C4811,Hotels!$A$2:$A$49,0))</f>
        <v>Rishikesh</v>
      </c>
      <c r="E4811" s="11">
        <v>46225</v>
      </c>
      <c r="F4811" s="11">
        <v>46293</v>
      </c>
      <c r="G4811" s="11">
        <v>46295</v>
      </c>
      <c r="H4811" s="13">
        <f>DATE(YEAR(F4811),MONTH(F4811),1)</f>
        <v>46266</v>
      </c>
      <c r="I4811" s="2">
        <f>G4811-F4811</f>
        <v>2</v>
      </c>
      <c r="J4811" s="2">
        <f>F4811-E4811</f>
        <v>68</v>
      </c>
      <c r="K4811" s="2" t="s">
        <v>2646</v>
      </c>
      <c r="L4811" s="2">
        <v>1</v>
      </c>
      <c r="M4811" s="2">
        <v>2</v>
      </c>
      <c r="N4811" s="2">
        <v>0</v>
      </c>
      <c r="O4811" s="2" t="s">
        <v>2651</v>
      </c>
      <c r="P4811" s="2" t="s">
        <v>2652</v>
      </c>
      <c r="Q4811" s="2" t="s">
        <v>2649</v>
      </c>
      <c r="R4811" s="3">
        <v>17200</v>
      </c>
      <c r="S4811" s="3">
        <f>I4811*L4811*R4811</f>
        <v>34400</v>
      </c>
      <c r="T4811" s="2">
        <f>M4811+N4811</f>
        <v>2</v>
      </c>
    </row>
    <row r="4812" spans="1:20" x14ac:dyDescent="0.2">
      <c r="A4812" s="2" t="s">
        <v>7476</v>
      </c>
      <c r="B4812" s="2" t="s">
        <v>2239</v>
      </c>
      <c r="C4812" s="2" t="s">
        <v>118</v>
      </c>
      <c r="D4812" s="2" t="str">
        <f>INDEX(Hotels!$C$2:$C$49,MATCH(C4812,Hotels!$A$2:$A$49,0))</f>
        <v>Rishikesh</v>
      </c>
      <c r="E4812" s="11">
        <v>46225</v>
      </c>
      <c r="F4812" s="11">
        <v>46272</v>
      </c>
      <c r="G4812" s="11">
        <v>46274</v>
      </c>
      <c r="H4812" s="13">
        <f>DATE(YEAR(F4812),MONTH(F4812),1)</f>
        <v>46266</v>
      </c>
      <c r="I4812" s="2">
        <f>G4812-F4812</f>
        <v>2</v>
      </c>
      <c r="J4812" s="2">
        <f>F4812-E4812</f>
        <v>47</v>
      </c>
      <c r="K4812" s="2" t="s">
        <v>2655</v>
      </c>
      <c r="L4812" s="2">
        <v>1</v>
      </c>
      <c r="M4812" s="2">
        <v>3</v>
      </c>
      <c r="N4812" s="2">
        <v>0</v>
      </c>
      <c r="O4812" s="2" t="s">
        <v>2670</v>
      </c>
      <c r="P4812" s="2" t="s">
        <v>2656</v>
      </c>
      <c r="Q4812" s="2" t="s">
        <v>2649</v>
      </c>
      <c r="R4812" s="3">
        <v>11700</v>
      </c>
      <c r="S4812" s="3">
        <f>I4812*L4812*R4812</f>
        <v>23400</v>
      </c>
      <c r="T4812" s="2">
        <f>M4812+N4812</f>
        <v>3</v>
      </c>
    </row>
    <row r="4813" spans="1:20" x14ac:dyDescent="0.2">
      <c r="A4813" s="2" t="s">
        <v>7477</v>
      </c>
      <c r="B4813" s="2" t="s">
        <v>2375</v>
      </c>
      <c r="C4813" s="2" t="s">
        <v>101</v>
      </c>
      <c r="D4813" s="2" t="str">
        <f>INDEX(Hotels!$C$2:$C$49,MATCH(C4813,Hotels!$A$2:$A$49,0))</f>
        <v>Shimla</v>
      </c>
      <c r="E4813" s="11">
        <v>46225</v>
      </c>
      <c r="F4813" s="11">
        <v>46259</v>
      </c>
      <c r="G4813" s="11">
        <v>46260</v>
      </c>
      <c r="H4813" s="13">
        <f>DATE(YEAR(F4813),MONTH(F4813),1)</f>
        <v>46235</v>
      </c>
      <c r="I4813" s="2">
        <f>G4813-F4813</f>
        <v>1</v>
      </c>
      <c r="J4813" s="2">
        <f>F4813-E4813</f>
        <v>34</v>
      </c>
      <c r="K4813" s="2" t="s">
        <v>2666</v>
      </c>
      <c r="L4813" s="2">
        <v>1</v>
      </c>
      <c r="M4813" s="2">
        <v>1</v>
      </c>
      <c r="N4813" s="2">
        <v>0</v>
      </c>
      <c r="O4813" s="2" t="s">
        <v>2732</v>
      </c>
      <c r="P4813" s="2" t="s">
        <v>2659</v>
      </c>
      <c r="Q4813" s="2" t="s">
        <v>2649</v>
      </c>
      <c r="R4813" s="3">
        <v>11300</v>
      </c>
      <c r="S4813" s="3">
        <f>I4813*L4813*R4813</f>
        <v>11300</v>
      </c>
      <c r="T4813" s="2">
        <f>M4813+N4813</f>
        <v>1</v>
      </c>
    </row>
    <row r="4814" spans="1:20" x14ac:dyDescent="0.2">
      <c r="A4814" s="2" t="s">
        <v>7478</v>
      </c>
      <c r="B4814" s="2" t="s">
        <v>2452</v>
      </c>
      <c r="C4814" s="2" t="s">
        <v>69</v>
      </c>
      <c r="D4814" s="2" t="str">
        <f>INDEX(Hotels!$C$2:$C$49,MATCH(C4814,Hotels!$A$2:$A$49,0))</f>
        <v>New Delhi</v>
      </c>
      <c r="E4814" s="11">
        <v>46225</v>
      </c>
      <c r="F4814" s="11">
        <v>46234</v>
      </c>
      <c r="G4814" s="11">
        <v>46236</v>
      </c>
      <c r="H4814" s="13">
        <f>DATE(YEAR(F4814),MONTH(F4814),1)</f>
        <v>46204</v>
      </c>
      <c r="I4814" s="2">
        <f>G4814-F4814</f>
        <v>2</v>
      </c>
      <c r="J4814" s="2">
        <f>F4814-E4814</f>
        <v>9</v>
      </c>
      <c r="K4814" s="2" t="s">
        <v>2655</v>
      </c>
      <c r="L4814" s="2">
        <v>1</v>
      </c>
      <c r="M4814" s="2">
        <v>1</v>
      </c>
      <c r="N4814" s="2">
        <v>0</v>
      </c>
      <c r="O4814" s="2" t="s">
        <v>2683</v>
      </c>
      <c r="P4814" s="2" t="s">
        <v>2662</v>
      </c>
      <c r="Q4814" s="2" t="s">
        <v>2649</v>
      </c>
      <c r="R4814" s="3">
        <v>13450</v>
      </c>
      <c r="S4814" s="3">
        <f>I4814*L4814*R4814</f>
        <v>26900</v>
      </c>
      <c r="T4814" s="2">
        <f>M4814+N4814</f>
        <v>1</v>
      </c>
    </row>
    <row r="4815" spans="1:20" x14ac:dyDescent="0.2">
      <c r="A4815" s="2" t="s">
        <v>7479</v>
      </c>
      <c r="B4815" s="2" t="s">
        <v>1732</v>
      </c>
      <c r="C4815" s="2" t="s">
        <v>79</v>
      </c>
      <c r="D4815" s="2" t="str">
        <f>INDEX(Hotels!$C$2:$C$49,MATCH(C4815,Hotels!$A$2:$A$49,0))</f>
        <v>Bengaluru</v>
      </c>
      <c r="E4815" s="11">
        <v>46226</v>
      </c>
      <c r="F4815" s="11">
        <v>46261</v>
      </c>
      <c r="G4815" s="11">
        <v>46265</v>
      </c>
      <c r="H4815" s="13">
        <f>DATE(YEAR(F4815),MONTH(F4815),1)</f>
        <v>46235</v>
      </c>
      <c r="I4815" s="2">
        <f>G4815-F4815</f>
        <v>4</v>
      </c>
      <c r="J4815" s="2">
        <f>F4815-E4815</f>
        <v>35</v>
      </c>
      <c r="K4815" s="2" t="s">
        <v>2668</v>
      </c>
      <c r="L4815" s="2">
        <v>1</v>
      </c>
      <c r="M4815" s="2">
        <v>3</v>
      </c>
      <c r="N4815" s="2">
        <v>0</v>
      </c>
      <c r="O4815" s="2" t="s">
        <v>2670</v>
      </c>
      <c r="P4815" s="2" t="s">
        <v>2652</v>
      </c>
      <c r="Q4815" s="2" t="s">
        <v>2649</v>
      </c>
      <c r="R4815" s="3">
        <v>3000</v>
      </c>
      <c r="S4815" s="3">
        <f>I4815*L4815*R4815</f>
        <v>12000</v>
      </c>
      <c r="T4815" s="2">
        <f>M4815+N4815</f>
        <v>3</v>
      </c>
    </row>
    <row r="4816" spans="1:20" x14ac:dyDescent="0.2">
      <c r="A4816" s="2" t="s">
        <v>7480</v>
      </c>
      <c r="B4816" s="2" t="s">
        <v>2038</v>
      </c>
      <c r="C4816" s="2" t="s">
        <v>63</v>
      </c>
      <c r="D4816" s="2" t="str">
        <f>INDEX(Hotels!$C$2:$C$49,MATCH(C4816,Hotels!$A$2:$A$49,0))</f>
        <v>New Delhi</v>
      </c>
      <c r="E4816" s="11">
        <v>46226</v>
      </c>
      <c r="F4816" s="11">
        <v>46272</v>
      </c>
      <c r="G4816" s="11">
        <v>46276</v>
      </c>
      <c r="H4816" s="13">
        <f>DATE(YEAR(F4816),MONTH(F4816),1)</f>
        <v>46266</v>
      </c>
      <c r="I4816" s="2">
        <f>G4816-F4816</f>
        <v>4</v>
      </c>
      <c r="J4816" s="2">
        <f>F4816-E4816</f>
        <v>46</v>
      </c>
      <c r="K4816" s="2" t="s">
        <v>2666</v>
      </c>
      <c r="L4816" s="2">
        <v>1</v>
      </c>
      <c r="M4816" s="2">
        <v>2</v>
      </c>
      <c r="N4816" s="2">
        <v>0</v>
      </c>
      <c r="O4816" s="2" t="s">
        <v>2651</v>
      </c>
      <c r="P4816" s="2" t="s">
        <v>2672</v>
      </c>
      <c r="Q4816" s="2" t="s">
        <v>2649</v>
      </c>
      <c r="R4816" s="3">
        <v>17150</v>
      </c>
      <c r="S4816" s="3">
        <f>I4816*L4816*R4816</f>
        <v>68600</v>
      </c>
      <c r="T4816" s="2">
        <f>M4816+N4816</f>
        <v>2</v>
      </c>
    </row>
    <row r="4817" spans="1:20" x14ac:dyDescent="0.2">
      <c r="A4817" s="2" t="s">
        <v>7481</v>
      </c>
      <c r="B4817" s="2" t="s">
        <v>2326</v>
      </c>
      <c r="C4817" s="2" t="s">
        <v>122</v>
      </c>
      <c r="D4817" s="2" t="str">
        <f>INDEX(Hotels!$C$2:$C$49,MATCH(C4817,Hotels!$A$2:$A$49,0))</f>
        <v>Varanasi</v>
      </c>
      <c r="E4817" s="11">
        <v>46226</v>
      </c>
      <c r="F4817" s="11">
        <v>46229</v>
      </c>
      <c r="G4817" s="11">
        <v>46230</v>
      </c>
      <c r="H4817" s="13">
        <f>DATE(YEAR(F4817),MONTH(F4817),1)</f>
        <v>46204</v>
      </c>
      <c r="I4817" s="2">
        <f>G4817-F4817</f>
        <v>1</v>
      </c>
      <c r="J4817" s="2">
        <f>F4817-E4817</f>
        <v>3</v>
      </c>
      <c r="K4817" s="2" t="s">
        <v>2666</v>
      </c>
      <c r="L4817" s="2">
        <v>1</v>
      </c>
      <c r="M4817" s="2">
        <v>1</v>
      </c>
      <c r="N4817" s="2">
        <v>0</v>
      </c>
      <c r="O4817" s="2" t="s">
        <v>2647</v>
      </c>
      <c r="P4817" s="2" t="s">
        <v>2652</v>
      </c>
      <c r="Q4817" s="2" t="s">
        <v>2649</v>
      </c>
      <c r="R4817" s="3">
        <v>5300</v>
      </c>
      <c r="S4817" s="3">
        <f>I4817*L4817*R4817</f>
        <v>5300</v>
      </c>
      <c r="T4817" s="2">
        <f>M4817+N4817</f>
        <v>1</v>
      </c>
    </row>
    <row r="4818" spans="1:20" x14ac:dyDescent="0.2">
      <c r="A4818" s="2" t="s">
        <v>7482</v>
      </c>
      <c r="B4818" s="2" t="s">
        <v>1015</v>
      </c>
      <c r="C4818" s="2" t="s">
        <v>125</v>
      </c>
      <c r="D4818" s="2" t="str">
        <f>INDEX(Hotels!$C$2:$C$49,MATCH(C4818,Hotels!$A$2:$A$49,0))</f>
        <v>Varanasi</v>
      </c>
      <c r="E4818" s="11">
        <v>46227</v>
      </c>
      <c r="F4818" s="11">
        <v>46236</v>
      </c>
      <c r="G4818" s="11">
        <v>46237</v>
      </c>
      <c r="H4818" s="13">
        <f>DATE(YEAR(F4818),MONTH(F4818),1)</f>
        <v>46235</v>
      </c>
      <c r="I4818" s="2">
        <f>G4818-F4818</f>
        <v>1</v>
      </c>
      <c r="J4818" s="2">
        <f>F4818-E4818</f>
        <v>9</v>
      </c>
      <c r="K4818" s="2" t="s">
        <v>2655</v>
      </c>
      <c r="L4818" s="2">
        <v>1</v>
      </c>
      <c r="M4818" s="2">
        <v>1</v>
      </c>
      <c r="N4818" s="2">
        <v>0</v>
      </c>
      <c r="O4818" s="2" t="s">
        <v>2732</v>
      </c>
      <c r="P4818" s="2" t="s">
        <v>2652</v>
      </c>
      <c r="Q4818" s="2" t="s">
        <v>2649</v>
      </c>
      <c r="R4818" s="3">
        <v>8050</v>
      </c>
      <c r="S4818" s="3">
        <f>I4818*L4818*R4818</f>
        <v>8050</v>
      </c>
      <c r="T4818" s="2">
        <f>M4818+N4818</f>
        <v>1</v>
      </c>
    </row>
    <row r="4819" spans="1:20" x14ac:dyDescent="0.2">
      <c r="A4819" s="2" t="s">
        <v>7483</v>
      </c>
      <c r="B4819" s="2" t="s">
        <v>2059</v>
      </c>
      <c r="C4819" s="2" t="s">
        <v>129</v>
      </c>
      <c r="D4819" s="2" t="str">
        <f>INDEX(Hotels!$C$2:$C$49,MATCH(C4819,Hotels!$A$2:$A$49,0))</f>
        <v>Varanasi</v>
      </c>
      <c r="E4819" s="11">
        <v>46227</v>
      </c>
      <c r="F4819" s="11">
        <v>46245</v>
      </c>
      <c r="G4819" s="11">
        <v>46249</v>
      </c>
      <c r="H4819" s="13">
        <f>DATE(YEAR(F4819),MONTH(F4819),1)</f>
        <v>46235</v>
      </c>
      <c r="I4819" s="2">
        <f>G4819-F4819</f>
        <v>4</v>
      </c>
      <c r="J4819" s="2">
        <f>F4819-E4819</f>
        <v>18</v>
      </c>
      <c r="K4819" s="2" t="s">
        <v>2668</v>
      </c>
      <c r="L4819" s="2">
        <v>2</v>
      </c>
      <c r="M4819" s="2">
        <v>4</v>
      </c>
      <c r="N4819" s="2">
        <v>3</v>
      </c>
      <c r="O4819" s="2" t="s">
        <v>2689</v>
      </c>
      <c r="P4819" s="2" t="s">
        <v>2656</v>
      </c>
      <c r="Q4819" s="2" t="s">
        <v>2653</v>
      </c>
      <c r="R4819" s="3">
        <v>3100</v>
      </c>
      <c r="S4819" s="3">
        <f>I4819*L4819*R4819</f>
        <v>24800</v>
      </c>
      <c r="T4819" s="2">
        <f>M4819+N4819</f>
        <v>7</v>
      </c>
    </row>
    <row r="4820" spans="1:20" x14ac:dyDescent="0.2">
      <c r="A4820" s="2" t="s">
        <v>7484</v>
      </c>
      <c r="B4820" s="2" t="s">
        <v>918</v>
      </c>
      <c r="C4820" s="2" t="s">
        <v>125</v>
      </c>
      <c r="D4820" s="2" t="str">
        <f>INDEX(Hotels!$C$2:$C$49,MATCH(C4820,Hotels!$A$2:$A$49,0))</f>
        <v>Varanasi</v>
      </c>
      <c r="E4820" s="11">
        <v>46228</v>
      </c>
      <c r="F4820" s="11">
        <v>46252</v>
      </c>
      <c r="G4820" s="11">
        <v>46256</v>
      </c>
      <c r="H4820" s="13">
        <f>DATE(YEAR(F4820),MONTH(F4820),1)</f>
        <v>46235</v>
      </c>
      <c r="I4820" s="2">
        <f>G4820-F4820</f>
        <v>4</v>
      </c>
      <c r="J4820" s="2">
        <f>F4820-E4820</f>
        <v>24</v>
      </c>
      <c r="K4820" s="2" t="s">
        <v>2655</v>
      </c>
      <c r="L4820" s="2">
        <v>1</v>
      </c>
      <c r="M4820" s="2">
        <v>2</v>
      </c>
      <c r="N4820" s="2">
        <v>1</v>
      </c>
      <c r="O4820" s="2" t="s">
        <v>2689</v>
      </c>
      <c r="P4820" s="2" t="s">
        <v>2662</v>
      </c>
      <c r="Q4820" s="2" t="s">
        <v>2649</v>
      </c>
      <c r="R4820" s="3">
        <v>8150</v>
      </c>
      <c r="S4820" s="3">
        <f>I4820*L4820*R4820</f>
        <v>32600</v>
      </c>
      <c r="T4820" s="2">
        <f>M4820+N4820</f>
        <v>3</v>
      </c>
    </row>
    <row r="4821" spans="1:20" x14ac:dyDescent="0.2">
      <c r="A4821" s="2" t="s">
        <v>7485</v>
      </c>
      <c r="B4821" s="2" t="s">
        <v>1872</v>
      </c>
      <c r="C4821" s="2" t="s">
        <v>51</v>
      </c>
      <c r="D4821" s="2" t="str">
        <f>INDEX(Hotels!$C$2:$C$49,MATCH(C4821,Hotels!$A$2:$A$49,0))</f>
        <v>Agra</v>
      </c>
      <c r="E4821" s="11">
        <v>46228</v>
      </c>
      <c r="F4821" s="11">
        <v>46241</v>
      </c>
      <c r="G4821" s="11">
        <v>46245</v>
      </c>
      <c r="H4821" s="13">
        <f>DATE(YEAR(F4821),MONTH(F4821),1)</f>
        <v>46235</v>
      </c>
      <c r="I4821" s="2">
        <f>G4821-F4821</f>
        <v>4</v>
      </c>
      <c r="J4821" s="2">
        <f>F4821-E4821</f>
        <v>13</v>
      </c>
      <c r="K4821" s="2" t="s">
        <v>2646</v>
      </c>
      <c r="L4821" s="2">
        <v>1</v>
      </c>
      <c r="M4821" s="2">
        <v>2</v>
      </c>
      <c r="N4821" s="2">
        <v>0</v>
      </c>
      <c r="O4821" s="2" t="s">
        <v>2683</v>
      </c>
      <c r="P4821" s="2" t="s">
        <v>2662</v>
      </c>
      <c r="Q4821" s="2" t="s">
        <v>2664</v>
      </c>
      <c r="R4821" s="3">
        <v>11600</v>
      </c>
      <c r="S4821" s="3">
        <f>I4821*L4821*R4821</f>
        <v>46400</v>
      </c>
      <c r="T4821" s="2">
        <f>M4821+N4821</f>
        <v>2</v>
      </c>
    </row>
    <row r="4822" spans="1:20" x14ac:dyDescent="0.2">
      <c r="A4822" s="2" t="s">
        <v>7486</v>
      </c>
      <c r="B4822" s="2" t="s">
        <v>965</v>
      </c>
      <c r="C4822" s="2" t="s">
        <v>71</v>
      </c>
      <c r="D4822" s="2" t="str">
        <f>INDEX(Hotels!$C$2:$C$49,MATCH(C4822,Hotels!$A$2:$A$49,0))</f>
        <v>New Delhi</v>
      </c>
      <c r="E4822" s="11">
        <v>46229</v>
      </c>
      <c r="F4822" s="11">
        <v>46268</v>
      </c>
      <c r="G4822" s="11">
        <v>46271</v>
      </c>
      <c r="H4822" s="13">
        <f>DATE(YEAR(F4822),MONTH(F4822),1)</f>
        <v>46266</v>
      </c>
      <c r="I4822" s="2">
        <f>G4822-F4822</f>
        <v>3</v>
      </c>
      <c r="J4822" s="2">
        <f>F4822-E4822</f>
        <v>39</v>
      </c>
      <c r="K4822" s="2" t="s">
        <v>2646</v>
      </c>
      <c r="L4822" s="2">
        <v>1</v>
      </c>
      <c r="M4822" s="2">
        <v>2</v>
      </c>
      <c r="N4822" s="2">
        <v>1</v>
      </c>
      <c r="O4822" s="2" t="s">
        <v>2683</v>
      </c>
      <c r="P4822" s="2" t="s">
        <v>2656</v>
      </c>
      <c r="Q4822" s="2" t="s">
        <v>2649</v>
      </c>
      <c r="R4822" s="3">
        <v>10750</v>
      </c>
      <c r="S4822" s="3">
        <f>I4822*L4822*R4822</f>
        <v>32250</v>
      </c>
      <c r="T4822" s="2">
        <f>M4822+N4822</f>
        <v>3</v>
      </c>
    </row>
    <row r="4823" spans="1:20" x14ac:dyDescent="0.2">
      <c r="A4823" s="2" t="s">
        <v>7487</v>
      </c>
      <c r="B4823" s="2" t="s">
        <v>1845</v>
      </c>
      <c r="C4823" s="2" t="s">
        <v>87</v>
      </c>
      <c r="D4823" s="2" t="str">
        <f>INDEX(Hotels!$C$2:$C$49,MATCH(C4823,Hotels!$A$2:$A$49,0))</f>
        <v>Kochi</v>
      </c>
      <c r="E4823" s="11">
        <v>46229</v>
      </c>
      <c r="F4823" s="11">
        <v>46253</v>
      </c>
      <c r="G4823" s="11">
        <v>46256</v>
      </c>
      <c r="H4823" s="13">
        <f>DATE(YEAR(F4823),MONTH(F4823),1)</f>
        <v>46235</v>
      </c>
      <c r="I4823" s="2">
        <f>G4823-F4823</f>
        <v>3</v>
      </c>
      <c r="J4823" s="2">
        <f>F4823-E4823</f>
        <v>24</v>
      </c>
      <c r="K4823" s="2" t="s">
        <v>2668</v>
      </c>
      <c r="L4823" s="2">
        <v>1</v>
      </c>
      <c r="M4823" s="2">
        <v>1</v>
      </c>
      <c r="N4823" s="2">
        <v>0</v>
      </c>
      <c r="O4823" s="2" t="s">
        <v>2732</v>
      </c>
      <c r="P4823" s="2" t="s">
        <v>2652</v>
      </c>
      <c r="Q4823" s="2" t="s">
        <v>2649</v>
      </c>
      <c r="R4823" s="3">
        <v>4350</v>
      </c>
      <c r="S4823" s="3">
        <f>I4823*L4823*R4823</f>
        <v>13050</v>
      </c>
      <c r="T4823" s="2">
        <f>M4823+N4823</f>
        <v>1</v>
      </c>
    </row>
    <row r="4824" spans="1:20" x14ac:dyDescent="0.2">
      <c r="A4824" s="2" t="s">
        <v>7488</v>
      </c>
      <c r="B4824" s="2" t="s">
        <v>512</v>
      </c>
      <c r="C4824" s="2" t="s">
        <v>112</v>
      </c>
      <c r="D4824" s="2" t="str">
        <f>INDEX(Hotels!$C$2:$C$49,MATCH(C4824,Hotels!$A$2:$A$49,0))</f>
        <v>Rishikesh</v>
      </c>
      <c r="E4824" s="11">
        <v>46230</v>
      </c>
      <c r="F4824" s="11">
        <v>46232</v>
      </c>
      <c r="G4824" s="11">
        <v>46236</v>
      </c>
      <c r="H4824" s="13">
        <f>DATE(YEAR(F4824),MONTH(F4824),1)</f>
        <v>46204</v>
      </c>
      <c r="I4824" s="2">
        <f>G4824-F4824</f>
        <v>4</v>
      </c>
      <c r="J4824" s="2">
        <f>F4824-E4824</f>
        <v>2</v>
      </c>
      <c r="K4824" s="2" t="s">
        <v>2655</v>
      </c>
      <c r="L4824" s="2">
        <v>1</v>
      </c>
      <c r="M4824" s="2">
        <v>2</v>
      </c>
      <c r="N4824" s="2">
        <v>0</v>
      </c>
      <c r="O4824" s="2" t="s">
        <v>2647</v>
      </c>
      <c r="P4824" s="2" t="s">
        <v>2656</v>
      </c>
      <c r="Q4824" s="2" t="s">
        <v>2649</v>
      </c>
      <c r="R4824" s="3">
        <v>4200</v>
      </c>
      <c r="S4824" s="3">
        <f>I4824*L4824*R4824</f>
        <v>16800</v>
      </c>
      <c r="T4824" s="2">
        <f>M4824+N4824</f>
        <v>2</v>
      </c>
    </row>
    <row r="4825" spans="1:20" x14ac:dyDescent="0.2">
      <c r="A4825" s="2" t="s">
        <v>7489</v>
      </c>
      <c r="B4825" s="2" t="s">
        <v>1724</v>
      </c>
      <c r="C4825" s="2" t="s">
        <v>32</v>
      </c>
      <c r="D4825" s="2" t="str">
        <f>INDEX(Hotels!$C$2:$C$49,MATCH(C4825,Hotels!$A$2:$A$49,0))</f>
        <v>Jaipur</v>
      </c>
      <c r="E4825" s="11">
        <v>46230</v>
      </c>
      <c r="F4825" s="11">
        <v>46263</v>
      </c>
      <c r="G4825" s="11">
        <v>46265</v>
      </c>
      <c r="H4825" s="13">
        <f>DATE(YEAR(F4825),MONTH(F4825),1)</f>
        <v>46235</v>
      </c>
      <c r="I4825" s="2">
        <f>G4825-F4825</f>
        <v>2</v>
      </c>
      <c r="J4825" s="2">
        <f>F4825-E4825</f>
        <v>33</v>
      </c>
      <c r="K4825" s="2" t="s">
        <v>2668</v>
      </c>
      <c r="L4825" s="2">
        <v>1</v>
      </c>
      <c r="M4825" s="2">
        <v>2</v>
      </c>
      <c r="N4825" s="2">
        <v>0</v>
      </c>
      <c r="O4825" s="2" t="s">
        <v>2689</v>
      </c>
      <c r="P4825" s="2" t="s">
        <v>2656</v>
      </c>
      <c r="Q4825" s="2" t="s">
        <v>2653</v>
      </c>
      <c r="R4825" s="3">
        <v>4100</v>
      </c>
      <c r="S4825" s="3">
        <f>I4825*L4825*R4825</f>
        <v>8200</v>
      </c>
      <c r="T4825" s="2">
        <f>M4825+N4825</f>
        <v>2</v>
      </c>
    </row>
    <row r="4826" spans="1:20" x14ac:dyDescent="0.2">
      <c r="A4826" s="2" t="s">
        <v>7490</v>
      </c>
      <c r="B4826" s="2" t="s">
        <v>2419</v>
      </c>
      <c r="C4826" s="2" t="s">
        <v>116</v>
      </c>
      <c r="D4826" s="2" t="str">
        <f>INDEX(Hotels!$C$2:$C$49,MATCH(C4826,Hotels!$A$2:$A$49,0))</f>
        <v>Rishikesh</v>
      </c>
      <c r="E4826" s="11">
        <v>46230</v>
      </c>
      <c r="F4826" s="11">
        <v>46262</v>
      </c>
      <c r="G4826" s="11">
        <v>46266</v>
      </c>
      <c r="H4826" s="13">
        <f>DATE(YEAR(F4826),MONTH(F4826),1)</f>
        <v>46235</v>
      </c>
      <c r="I4826" s="2">
        <f>G4826-F4826</f>
        <v>4</v>
      </c>
      <c r="J4826" s="2">
        <f>F4826-E4826</f>
        <v>32</v>
      </c>
      <c r="K4826" s="2" t="s">
        <v>2655</v>
      </c>
      <c r="L4826" s="2">
        <v>1</v>
      </c>
      <c r="M4826" s="2">
        <v>2</v>
      </c>
      <c r="N4826" s="2">
        <v>0</v>
      </c>
      <c r="O4826" s="2" t="s">
        <v>2647</v>
      </c>
      <c r="P4826" s="2" t="s">
        <v>2652</v>
      </c>
      <c r="Q4826" s="2" t="s">
        <v>2649</v>
      </c>
      <c r="R4826" s="3">
        <v>3800</v>
      </c>
      <c r="S4826" s="3">
        <f>I4826*L4826*R4826</f>
        <v>15200</v>
      </c>
      <c r="T4826" s="2">
        <f>M4826+N4826</f>
        <v>2</v>
      </c>
    </row>
    <row r="4827" spans="1:20" x14ac:dyDescent="0.2">
      <c r="A4827" s="2" t="s">
        <v>7491</v>
      </c>
      <c r="B4827" s="2" t="s">
        <v>424</v>
      </c>
      <c r="C4827" s="2" t="s">
        <v>13</v>
      </c>
      <c r="D4827" s="2" t="str">
        <f>INDEX(Hotels!$C$2:$C$49,MATCH(C4827,Hotels!$A$2:$A$49,0))</f>
        <v>Goa</v>
      </c>
      <c r="E4827" s="11">
        <v>46231</v>
      </c>
      <c r="F4827" s="11">
        <v>46241</v>
      </c>
      <c r="G4827" s="11">
        <v>46244</v>
      </c>
      <c r="H4827" s="13">
        <f>DATE(YEAR(F4827),MONTH(F4827),1)</f>
        <v>46235</v>
      </c>
      <c r="I4827" s="2">
        <f>G4827-F4827</f>
        <v>3</v>
      </c>
      <c r="J4827" s="2">
        <f>F4827-E4827</f>
        <v>10</v>
      </c>
      <c r="K4827" s="2" t="s">
        <v>2655</v>
      </c>
      <c r="L4827" s="2">
        <v>1</v>
      </c>
      <c r="M4827" s="2">
        <v>2</v>
      </c>
      <c r="N4827" s="2">
        <v>0</v>
      </c>
      <c r="O4827" s="2" t="s">
        <v>2647</v>
      </c>
      <c r="P4827" s="2" t="s">
        <v>2652</v>
      </c>
      <c r="Q4827" s="2" t="s">
        <v>2649</v>
      </c>
      <c r="R4827" s="3">
        <v>10750</v>
      </c>
      <c r="S4827" s="3">
        <f>I4827*L4827*R4827</f>
        <v>32250</v>
      </c>
      <c r="T4827" s="2">
        <f>M4827+N4827</f>
        <v>2</v>
      </c>
    </row>
    <row r="4828" spans="1:20" x14ac:dyDescent="0.2">
      <c r="A4828" s="2" t="s">
        <v>7492</v>
      </c>
      <c r="B4828" s="2" t="s">
        <v>848</v>
      </c>
      <c r="C4828" s="2" t="s">
        <v>129</v>
      </c>
      <c r="D4828" s="2" t="str">
        <f>INDEX(Hotels!$C$2:$C$49,MATCH(C4828,Hotels!$A$2:$A$49,0))</f>
        <v>Varanasi</v>
      </c>
      <c r="E4828" s="11">
        <v>46231</v>
      </c>
      <c r="F4828" s="11">
        <v>46238</v>
      </c>
      <c r="G4828" s="11">
        <v>46239</v>
      </c>
      <c r="H4828" s="13">
        <f>DATE(YEAR(F4828),MONTH(F4828),1)</f>
        <v>46235</v>
      </c>
      <c r="I4828" s="2">
        <f>G4828-F4828</f>
        <v>1</v>
      </c>
      <c r="J4828" s="2">
        <f>F4828-E4828</f>
        <v>7</v>
      </c>
      <c r="K4828" s="2" t="s">
        <v>2668</v>
      </c>
      <c r="L4828" s="2">
        <v>1</v>
      </c>
      <c r="M4828" s="2">
        <v>1</v>
      </c>
      <c r="N4828" s="2">
        <v>0</v>
      </c>
      <c r="O4828" s="2" t="s">
        <v>2732</v>
      </c>
      <c r="P4828" s="2" t="s">
        <v>2672</v>
      </c>
      <c r="Q4828" s="2" t="s">
        <v>2649</v>
      </c>
      <c r="R4828" s="3">
        <v>2900</v>
      </c>
      <c r="S4828" s="3">
        <f>I4828*L4828*R4828</f>
        <v>2900</v>
      </c>
      <c r="T4828" s="2">
        <f>M4828+N4828</f>
        <v>1</v>
      </c>
    </row>
    <row r="4829" spans="1:20" x14ac:dyDescent="0.2">
      <c r="A4829" s="2" t="s">
        <v>7493</v>
      </c>
      <c r="B4829" s="2" t="s">
        <v>861</v>
      </c>
      <c r="C4829" s="2" t="s">
        <v>69</v>
      </c>
      <c r="D4829" s="2" t="str">
        <f>INDEX(Hotels!$C$2:$C$49,MATCH(C4829,Hotels!$A$2:$A$49,0))</f>
        <v>New Delhi</v>
      </c>
      <c r="E4829" s="11">
        <v>46231</v>
      </c>
      <c r="F4829" s="11">
        <v>46232</v>
      </c>
      <c r="G4829" s="11">
        <v>46233</v>
      </c>
      <c r="H4829" s="13">
        <f>DATE(YEAR(F4829),MONTH(F4829),1)</f>
        <v>46204</v>
      </c>
      <c r="I4829" s="2">
        <f>G4829-F4829</f>
        <v>1</v>
      </c>
      <c r="J4829" s="2">
        <f>F4829-E4829</f>
        <v>1</v>
      </c>
      <c r="K4829" s="2" t="s">
        <v>2646</v>
      </c>
      <c r="L4829" s="2">
        <v>1</v>
      </c>
      <c r="M4829" s="2">
        <v>1</v>
      </c>
      <c r="N4829" s="2">
        <v>0</v>
      </c>
      <c r="O4829" s="2" t="s">
        <v>2683</v>
      </c>
      <c r="P4829" s="2" t="s">
        <v>2652</v>
      </c>
      <c r="Q4829" s="2" t="s">
        <v>2649</v>
      </c>
      <c r="R4829" s="3">
        <v>19800</v>
      </c>
      <c r="S4829" s="3">
        <f>I4829*L4829*R4829</f>
        <v>19800</v>
      </c>
      <c r="T4829" s="2">
        <f>M4829+N4829</f>
        <v>1</v>
      </c>
    </row>
    <row r="4830" spans="1:20" x14ac:dyDescent="0.2">
      <c r="A4830" s="2" t="s">
        <v>7494</v>
      </c>
      <c r="B4830" s="2" t="s">
        <v>1410</v>
      </c>
      <c r="C4830" s="2" t="s">
        <v>13</v>
      </c>
      <c r="D4830" s="2" t="str">
        <f>INDEX(Hotels!$C$2:$C$49,MATCH(C4830,Hotels!$A$2:$A$49,0))</f>
        <v>Goa</v>
      </c>
      <c r="E4830" s="11">
        <v>46231</v>
      </c>
      <c r="F4830" s="11">
        <v>46278</v>
      </c>
      <c r="G4830" s="11">
        <v>46282</v>
      </c>
      <c r="H4830" s="13">
        <f>DATE(YEAR(F4830),MONTH(F4830),1)</f>
        <v>46266</v>
      </c>
      <c r="I4830" s="2">
        <f>G4830-F4830</f>
        <v>4</v>
      </c>
      <c r="J4830" s="2">
        <f>F4830-E4830</f>
        <v>47</v>
      </c>
      <c r="K4830" s="2" t="s">
        <v>2655</v>
      </c>
      <c r="L4830" s="2">
        <v>1</v>
      </c>
      <c r="M4830" s="2">
        <v>2</v>
      </c>
      <c r="N4830" s="2">
        <v>1</v>
      </c>
      <c r="O4830" s="2" t="s">
        <v>2670</v>
      </c>
      <c r="P4830" s="2" t="s">
        <v>2659</v>
      </c>
      <c r="Q4830" s="2" t="s">
        <v>2649</v>
      </c>
      <c r="R4830" s="3">
        <v>11000</v>
      </c>
      <c r="S4830" s="3">
        <f>I4830*L4830*R4830</f>
        <v>44000</v>
      </c>
      <c r="T4830" s="2">
        <f>M4830+N4830</f>
        <v>3</v>
      </c>
    </row>
    <row r="4831" spans="1:20" x14ac:dyDescent="0.2">
      <c r="A4831" s="2" t="s">
        <v>7495</v>
      </c>
      <c r="B4831" s="2" t="s">
        <v>1734</v>
      </c>
      <c r="C4831" s="2" t="s">
        <v>108</v>
      </c>
      <c r="D4831" s="2" t="str">
        <f>INDEX(Hotels!$C$2:$C$49,MATCH(C4831,Hotels!$A$2:$A$49,0))</f>
        <v>Manali</v>
      </c>
      <c r="E4831" s="11">
        <v>46231</v>
      </c>
      <c r="F4831" s="11">
        <v>46242</v>
      </c>
      <c r="G4831" s="11">
        <v>46244</v>
      </c>
      <c r="H4831" s="13">
        <f>DATE(YEAR(F4831),MONTH(F4831),1)</f>
        <v>46235</v>
      </c>
      <c r="I4831" s="2">
        <f>G4831-F4831</f>
        <v>2</v>
      </c>
      <c r="J4831" s="2">
        <f>F4831-E4831</f>
        <v>11</v>
      </c>
      <c r="K4831" s="2" t="s">
        <v>2655</v>
      </c>
      <c r="L4831" s="2">
        <v>1</v>
      </c>
      <c r="M4831" s="2">
        <v>2</v>
      </c>
      <c r="N4831" s="2">
        <v>0</v>
      </c>
      <c r="O4831" s="2" t="s">
        <v>2647</v>
      </c>
      <c r="P4831" s="2" t="s">
        <v>2652</v>
      </c>
      <c r="Q4831" s="2" t="s">
        <v>2649</v>
      </c>
      <c r="R4831" s="3">
        <v>9250</v>
      </c>
      <c r="S4831" s="3">
        <f>I4831*L4831*R4831</f>
        <v>18500</v>
      </c>
      <c r="T4831" s="2">
        <f>M4831+N4831</f>
        <v>2</v>
      </c>
    </row>
    <row r="4832" spans="1:20" x14ac:dyDescent="0.2">
      <c r="A4832" s="2" t="s">
        <v>7496</v>
      </c>
      <c r="B4832" s="2" t="s">
        <v>2400</v>
      </c>
      <c r="C4832" s="2" t="s">
        <v>112</v>
      </c>
      <c r="D4832" s="2" t="str">
        <f>INDEX(Hotels!$C$2:$C$49,MATCH(C4832,Hotels!$A$2:$A$49,0))</f>
        <v>Rishikesh</v>
      </c>
      <c r="E4832" s="11">
        <v>46231</v>
      </c>
      <c r="F4832" s="11">
        <v>46280</v>
      </c>
      <c r="G4832" s="11">
        <v>46282</v>
      </c>
      <c r="H4832" s="13">
        <f>DATE(YEAR(F4832),MONTH(F4832),1)</f>
        <v>46266</v>
      </c>
      <c r="I4832" s="2">
        <f>G4832-F4832</f>
        <v>2</v>
      </c>
      <c r="J4832" s="2">
        <f>F4832-E4832</f>
        <v>49</v>
      </c>
      <c r="K4832" s="2" t="s">
        <v>2646</v>
      </c>
      <c r="L4832" s="2">
        <v>1</v>
      </c>
      <c r="M4832" s="2">
        <v>2</v>
      </c>
      <c r="N4832" s="2">
        <v>0</v>
      </c>
      <c r="O4832" s="2" t="s">
        <v>2683</v>
      </c>
      <c r="P4832" s="2" t="s">
        <v>2659</v>
      </c>
      <c r="Q4832" s="2" t="s">
        <v>2649</v>
      </c>
      <c r="R4832" s="3">
        <v>10150</v>
      </c>
      <c r="S4832" s="3">
        <f>I4832*L4832*R4832</f>
        <v>20300</v>
      </c>
      <c r="T4832" s="2">
        <f>M4832+N4832</f>
        <v>2</v>
      </c>
    </row>
    <row r="4833" spans="1:20" x14ac:dyDescent="0.2">
      <c r="A4833" s="2" t="s">
        <v>7497</v>
      </c>
      <c r="B4833" s="2" t="s">
        <v>1022</v>
      </c>
      <c r="C4833" s="2" t="s">
        <v>122</v>
      </c>
      <c r="D4833" s="2" t="str">
        <f>INDEX(Hotels!$C$2:$C$49,MATCH(C4833,Hotels!$A$2:$A$49,0))</f>
        <v>Varanasi</v>
      </c>
      <c r="E4833" s="11">
        <v>46232</v>
      </c>
      <c r="F4833" s="11">
        <v>46234</v>
      </c>
      <c r="G4833" s="11">
        <v>46236</v>
      </c>
      <c r="H4833" s="13">
        <f>DATE(YEAR(F4833),MONTH(F4833),1)</f>
        <v>46204</v>
      </c>
      <c r="I4833" s="2">
        <f>G4833-F4833</f>
        <v>2</v>
      </c>
      <c r="J4833" s="2">
        <f>F4833-E4833</f>
        <v>2</v>
      </c>
      <c r="K4833" s="2" t="s">
        <v>2668</v>
      </c>
      <c r="L4833" s="2">
        <v>1</v>
      </c>
      <c r="M4833" s="2">
        <v>1</v>
      </c>
      <c r="N4833" s="2">
        <v>0</v>
      </c>
      <c r="O4833" s="2" t="s">
        <v>2732</v>
      </c>
      <c r="P4833" s="2" t="s">
        <v>2656</v>
      </c>
      <c r="Q4833" s="2" t="s">
        <v>2649</v>
      </c>
      <c r="R4833" s="3">
        <v>1800</v>
      </c>
      <c r="S4833" s="3">
        <f>I4833*L4833*R4833</f>
        <v>3600</v>
      </c>
      <c r="T4833" s="2">
        <f>M4833+N4833</f>
        <v>1</v>
      </c>
    </row>
    <row r="4834" spans="1:20" x14ac:dyDescent="0.2">
      <c r="A4834" s="2" t="s">
        <v>7498</v>
      </c>
      <c r="B4834" s="2" t="s">
        <v>1930</v>
      </c>
      <c r="C4834" s="2" t="s">
        <v>116</v>
      </c>
      <c r="D4834" s="2" t="str">
        <f>INDEX(Hotels!$C$2:$C$49,MATCH(C4834,Hotels!$A$2:$A$49,0))</f>
        <v>Rishikesh</v>
      </c>
      <c r="E4834" s="11">
        <v>46232</v>
      </c>
      <c r="F4834" s="11">
        <v>46267</v>
      </c>
      <c r="G4834" s="11">
        <v>46268</v>
      </c>
      <c r="H4834" s="13">
        <f>DATE(YEAR(F4834),MONTH(F4834),1)</f>
        <v>46266</v>
      </c>
      <c r="I4834" s="2">
        <f>G4834-F4834</f>
        <v>1</v>
      </c>
      <c r="J4834" s="2">
        <f>F4834-E4834</f>
        <v>35</v>
      </c>
      <c r="K4834" s="2" t="s">
        <v>2666</v>
      </c>
      <c r="L4834" s="2">
        <v>1</v>
      </c>
      <c r="M4834" s="2">
        <v>1</v>
      </c>
      <c r="N4834" s="2">
        <v>0</v>
      </c>
      <c r="O4834" s="2" t="s">
        <v>2647</v>
      </c>
      <c r="P4834" s="2" t="s">
        <v>2652</v>
      </c>
      <c r="Q4834" s="2" t="s">
        <v>2649</v>
      </c>
      <c r="R4834" s="3">
        <v>13150</v>
      </c>
      <c r="S4834" s="3">
        <f>I4834*L4834*R4834</f>
        <v>13150</v>
      </c>
      <c r="T4834" s="2">
        <f>M4834+N4834</f>
        <v>1</v>
      </c>
    </row>
    <row r="4835" spans="1:20" x14ac:dyDescent="0.2">
      <c r="A4835" s="2" t="s">
        <v>7499</v>
      </c>
      <c r="B4835" s="2" t="s">
        <v>2069</v>
      </c>
      <c r="C4835" s="2" t="s">
        <v>57</v>
      </c>
      <c r="D4835" s="2" t="str">
        <f>INDEX(Hotels!$C$2:$C$49,MATCH(C4835,Hotels!$A$2:$A$49,0))</f>
        <v>Mumbai</v>
      </c>
      <c r="E4835" s="11">
        <v>46232</v>
      </c>
      <c r="F4835" s="11">
        <v>46237</v>
      </c>
      <c r="G4835" s="11">
        <v>46240</v>
      </c>
      <c r="H4835" s="13">
        <f>DATE(YEAR(F4835),MONTH(F4835),1)</f>
        <v>46235</v>
      </c>
      <c r="I4835" s="2">
        <f>G4835-F4835</f>
        <v>3</v>
      </c>
      <c r="J4835" s="2">
        <f>F4835-E4835</f>
        <v>5</v>
      </c>
      <c r="K4835" s="2" t="s">
        <v>2668</v>
      </c>
      <c r="L4835" s="2">
        <v>1</v>
      </c>
      <c r="M4835" s="2">
        <v>2</v>
      </c>
      <c r="N4835" s="2">
        <v>0</v>
      </c>
      <c r="O4835" s="2" t="s">
        <v>2647</v>
      </c>
      <c r="P4835" s="2" t="s">
        <v>2652</v>
      </c>
      <c r="Q4835" s="2" t="s">
        <v>2649</v>
      </c>
      <c r="R4835" s="3">
        <v>6200</v>
      </c>
      <c r="S4835" s="3">
        <f>I4835*L4835*R4835</f>
        <v>18600</v>
      </c>
      <c r="T4835" s="2">
        <f>M4835+N4835</f>
        <v>2</v>
      </c>
    </row>
    <row r="4836" spans="1:20" x14ac:dyDescent="0.2">
      <c r="A4836" s="2" t="s">
        <v>7500</v>
      </c>
      <c r="B4836" s="2" t="s">
        <v>811</v>
      </c>
      <c r="C4836" s="2" t="s">
        <v>87</v>
      </c>
      <c r="D4836" s="2" t="str">
        <f>INDEX(Hotels!$C$2:$C$49,MATCH(C4836,Hotels!$A$2:$A$49,0))</f>
        <v>Kochi</v>
      </c>
      <c r="E4836" s="11">
        <v>46233</v>
      </c>
      <c r="F4836" s="11">
        <v>46235</v>
      </c>
      <c r="G4836" s="11">
        <v>46238</v>
      </c>
      <c r="H4836" s="13">
        <f>DATE(YEAR(F4836),MONTH(F4836),1)</f>
        <v>46235</v>
      </c>
      <c r="I4836" s="2">
        <f>G4836-F4836</f>
        <v>3</v>
      </c>
      <c r="J4836" s="2">
        <f>F4836-E4836</f>
        <v>2</v>
      </c>
      <c r="K4836" s="2" t="s">
        <v>2646</v>
      </c>
      <c r="L4836" s="2">
        <v>1</v>
      </c>
      <c r="M4836" s="2">
        <v>1</v>
      </c>
      <c r="N4836" s="2">
        <v>0</v>
      </c>
      <c r="O4836" s="2" t="s">
        <v>2732</v>
      </c>
      <c r="P4836" s="2" t="s">
        <v>2652</v>
      </c>
      <c r="Q4836" s="2" t="s">
        <v>2649</v>
      </c>
      <c r="R4836" s="3">
        <v>8250</v>
      </c>
      <c r="S4836" s="3">
        <f>I4836*L4836*R4836</f>
        <v>24750</v>
      </c>
      <c r="T4836" s="2">
        <f>M4836+N4836</f>
        <v>1</v>
      </c>
    </row>
    <row r="4837" spans="1:20" x14ac:dyDescent="0.2">
      <c r="A4837" s="2" t="s">
        <v>7501</v>
      </c>
      <c r="B4837" s="2" t="s">
        <v>974</v>
      </c>
      <c r="C4837" s="2" t="s">
        <v>26</v>
      </c>
      <c r="D4837" s="2" t="str">
        <f>INDEX(Hotels!$C$2:$C$49,MATCH(C4837,Hotels!$A$2:$A$49,0))</f>
        <v>Jaipur</v>
      </c>
      <c r="E4837" s="11">
        <v>46233</v>
      </c>
      <c r="F4837" s="11">
        <v>46247</v>
      </c>
      <c r="G4837" s="11">
        <v>46250</v>
      </c>
      <c r="H4837" s="13">
        <f>DATE(YEAR(F4837),MONTH(F4837),1)</f>
        <v>46235</v>
      </c>
      <c r="I4837" s="2">
        <f>G4837-F4837</f>
        <v>3</v>
      </c>
      <c r="J4837" s="2">
        <f>F4837-E4837</f>
        <v>14</v>
      </c>
      <c r="K4837" s="2" t="s">
        <v>2668</v>
      </c>
      <c r="L4837" s="2">
        <v>1</v>
      </c>
      <c r="M4837" s="2">
        <v>2</v>
      </c>
      <c r="N4837" s="2">
        <v>0</v>
      </c>
      <c r="O4837" s="2" t="s">
        <v>2661</v>
      </c>
      <c r="P4837" s="2" t="s">
        <v>2656</v>
      </c>
      <c r="Q4837" s="2" t="s">
        <v>2649</v>
      </c>
      <c r="R4837" s="3">
        <v>7450</v>
      </c>
      <c r="S4837" s="3">
        <f>I4837*L4837*R4837</f>
        <v>22350</v>
      </c>
      <c r="T4837" s="2">
        <f>M4837+N4837</f>
        <v>2</v>
      </c>
    </row>
    <row r="4838" spans="1:20" x14ac:dyDescent="0.2">
      <c r="A4838" s="2" t="s">
        <v>7502</v>
      </c>
      <c r="B4838" s="2" t="s">
        <v>1983</v>
      </c>
      <c r="C4838" s="2" t="s">
        <v>39</v>
      </c>
      <c r="D4838" s="2" t="str">
        <f>INDEX(Hotels!$C$2:$C$49,MATCH(C4838,Hotels!$A$2:$A$49,0))</f>
        <v>Udaipur</v>
      </c>
      <c r="E4838" s="11">
        <v>46233</v>
      </c>
      <c r="F4838" s="11">
        <v>46256</v>
      </c>
      <c r="G4838" s="11">
        <v>46260</v>
      </c>
      <c r="H4838" s="13">
        <f>DATE(YEAR(F4838),MONTH(F4838),1)</f>
        <v>46235</v>
      </c>
      <c r="I4838" s="2">
        <f>G4838-F4838</f>
        <v>4</v>
      </c>
      <c r="J4838" s="2">
        <f>F4838-E4838</f>
        <v>23</v>
      </c>
      <c r="K4838" s="2" t="s">
        <v>2655</v>
      </c>
      <c r="L4838" s="2">
        <v>1</v>
      </c>
      <c r="M4838" s="2">
        <v>3</v>
      </c>
      <c r="N4838" s="2">
        <v>0</v>
      </c>
      <c r="O4838" s="2" t="s">
        <v>2647</v>
      </c>
      <c r="P4838" s="2" t="s">
        <v>2672</v>
      </c>
      <c r="Q4838" s="2" t="s">
        <v>2649</v>
      </c>
      <c r="R4838" s="3">
        <v>5750</v>
      </c>
      <c r="S4838" s="3">
        <f>I4838*L4838*R4838</f>
        <v>23000</v>
      </c>
      <c r="T4838" s="2">
        <f>M4838+N4838</f>
        <v>3</v>
      </c>
    </row>
    <row r="4839" spans="1:20" x14ac:dyDescent="0.2">
      <c r="A4839" s="2" t="s">
        <v>7503</v>
      </c>
      <c r="B4839" s="2" t="s">
        <v>2333</v>
      </c>
      <c r="C4839" s="2" t="s">
        <v>29</v>
      </c>
      <c r="D4839" s="2" t="str">
        <f>INDEX(Hotels!$C$2:$C$49,MATCH(C4839,Hotels!$A$2:$A$49,0))</f>
        <v>Jaipur</v>
      </c>
      <c r="E4839" s="11">
        <v>46233</v>
      </c>
      <c r="F4839" s="11">
        <v>46252</v>
      </c>
      <c r="G4839" s="11">
        <v>46256</v>
      </c>
      <c r="H4839" s="13">
        <f>DATE(YEAR(F4839),MONTH(F4839),1)</f>
        <v>46235</v>
      </c>
      <c r="I4839" s="2">
        <f>G4839-F4839</f>
        <v>4</v>
      </c>
      <c r="J4839" s="2">
        <f>F4839-E4839</f>
        <v>19</v>
      </c>
      <c r="K4839" s="2" t="s">
        <v>2655</v>
      </c>
      <c r="L4839" s="2">
        <v>1</v>
      </c>
      <c r="M4839" s="2">
        <v>2</v>
      </c>
      <c r="N4839" s="2">
        <v>0</v>
      </c>
      <c r="O4839" s="2" t="s">
        <v>2683</v>
      </c>
      <c r="P4839" s="2" t="s">
        <v>2652</v>
      </c>
      <c r="Q4839" s="2" t="s">
        <v>2653</v>
      </c>
      <c r="R4839" s="3">
        <v>6150</v>
      </c>
      <c r="S4839" s="3">
        <f>I4839*L4839*R4839</f>
        <v>24600</v>
      </c>
      <c r="T4839" s="2">
        <f>M4839+N4839</f>
        <v>2</v>
      </c>
    </row>
    <row r="4840" spans="1:20" x14ac:dyDescent="0.2">
      <c r="A4840" s="2" t="s">
        <v>7504</v>
      </c>
      <c r="B4840" s="2" t="s">
        <v>2339</v>
      </c>
      <c r="C4840" s="2" t="s">
        <v>59</v>
      </c>
      <c r="D4840" s="2" t="str">
        <f>INDEX(Hotels!$C$2:$C$49,MATCH(C4840,Hotels!$A$2:$A$49,0))</f>
        <v>Mumbai</v>
      </c>
      <c r="E4840" s="11">
        <v>46233</v>
      </c>
      <c r="F4840" s="11">
        <v>46279</v>
      </c>
      <c r="G4840" s="11">
        <v>46283</v>
      </c>
      <c r="H4840" s="13">
        <f>DATE(YEAR(F4840),MONTH(F4840),1)</f>
        <v>46266</v>
      </c>
      <c r="I4840" s="2">
        <f>G4840-F4840</f>
        <v>4</v>
      </c>
      <c r="J4840" s="2">
        <f>F4840-E4840</f>
        <v>46</v>
      </c>
      <c r="K4840" s="2" t="s">
        <v>2668</v>
      </c>
      <c r="L4840" s="2">
        <v>1</v>
      </c>
      <c r="M4840" s="2">
        <v>2</v>
      </c>
      <c r="N4840" s="2">
        <v>0</v>
      </c>
      <c r="O4840" s="2" t="s">
        <v>2683</v>
      </c>
      <c r="P4840" s="2" t="s">
        <v>2656</v>
      </c>
      <c r="Q4840" s="2" t="s">
        <v>2649</v>
      </c>
      <c r="R4840" s="3">
        <v>4150</v>
      </c>
      <c r="S4840" s="3">
        <f>I4840*L4840*R4840</f>
        <v>16600</v>
      </c>
      <c r="T4840" s="2">
        <f>M4840+N4840</f>
        <v>2</v>
      </c>
    </row>
    <row r="4841" spans="1:20" x14ac:dyDescent="0.2">
      <c r="A4841" s="2" t="s">
        <v>7505</v>
      </c>
      <c r="B4841" s="2" t="s">
        <v>352</v>
      </c>
      <c r="C4841" s="2" t="s">
        <v>9</v>
      </c>
      <c r="D4841" s="2" t="str">
        <f>INDEX(Hotels!$C$2:$C$49,MATCH(C4841,Hotels!$A$2:$A$49,0))</f>
        <v>Goa</v>
      </c>
      <c r="E4841" s="11">
        <v>46234</v>
      </c>
      <c r="F4841" s="11">
        <v>46274</v>
      </c>
      <c r="G4841" s="11">
        <v>46276</v>
      </c>
      <c r="H4841" s="13">
        <f>DATE(YEAR(F4841),MONTH(F4841),1)</f>
        <v>46266</v>
      </c>
      <c r="I4841" s="2">
        <f>G4841-F4841</f>
        <v>2</v>
      </c>
      <c r="J4841" s="2">
        <f>F4841-E4841</f>
        <v>40</v>
      </c>
      <c r="K4841" s="2" t="s">
        <v>2668</v>
      </c>
      <c r="L4841" s="2">
        <v>1</v>
      </c>
      <c r="M4841" s="2">
        <v>2</v>
      </c>
      <c r="N4841" s="2">
        <v>0</v>
      </c>
      <c r="O4841" s="2" t="s">
        <v>2647</v>
      </c>
      <c r="P4841" s="2" t="s">
        <v>2656</v>
      </c>
      <c r="Q4841" s="2" t="s">
        <v>2649</v>
      </c>
      <c r="R4841" s="3">
        <v>4450</v>
      </c>
      <c r="S4841" s="3">
        <f>I4841*L4841*R4841</f>
        <v>8900</v>
      </c>
      <c r="T4841" s="2">
        <f>M4841+N4841</f>
        <v>2</v>
      </c>
    </row>
    <row r="4842" spans="1:20" x14ac:dyDescent="0.2">
      <c r="A4842" s="2" t="s">
        <v>7506</v>
      </c>
      <c r="B4842" s="2" t="s">
        <v>950</v>
      </c>
      <c r="C4842" s="2" t="s">
        <v>13</v>
      </c>
      <c r="D4842" s="2" t="str">
        <f>INDEX(Hotels!$C$2:$C$49,MATCH(C4842,Hotels!$A$2:$A$49,0))</f>
        <v>Goa</v>
      </c>
      <c r="E4842" s="11">
        <v>46234</v>
      </c>
      <c r="F4842" s="11">
        <v>46237</v>
      </c>
      <c r="G4842" s="11">
        <v>46242</v>
      </c>
      <c r="H4842" s="13">
        <f>DATE(YEAR(F4842),MONTH(F4842),1)</f>
        <v>46235</v>
      </c>
      <c r="I4842" s="2">
        <f>G4842-F4842</f>
        <v>5</v>
      </c>
      <c r="J4842" s="2">
        <f>F4842-E4842</f>
        <v>3</v>
      </c>
      <c r="K4842" s="2" t="s">
        <v>2655</v>
      </c>
      <c r="L4842" s="2">
        <v>1</v>
      </c>
      <c r="M4842" s="2">
        <v>3</v>
      </c>
      <c r="N4842" s="2">
        <v>0</v>
      </c>
      <c r="O4842" s="2" t="s">
        <v>2683</v>
      </c>
      <c r="P4842" s="2" t="s">
        <v>2656</v>
      </c>
      <c r="Q4842" s="2" t="s">
        <v>2649</v>
      </c>
      <c r="R4842" s="3">
        <v>11450</v>
      </c>
      <c r="S4842" s="3">
        <f>I4842*L4842*R4842</f>
        <v>57250</v>
      </c>
      <c r="T4842" s="2">
        <f>M4842+N4842</f>
        <v>3</v>
      </c>
    </row>
    <row r="4843" spans="1:20" x14ac:dyDescent="0.2">
      <c r="A4843" s="2" t="s">
        <v>7507</v>
      </c>
      <c r="B4843" s="2" t="s">
        <v>1978</v>
      </c>
      <c r="C4843" s="2" t="s">
        <v>93</v>
      </c>
      <c r="D4843" s="2" t="str">
        <f>INDEX(Hotels!$C$2:$C$49,MATCH(C4843,Hotels!$A$2:$A$49,0))</f>
        <v>Shimla</v>
      </c>
      <c r="E4843" s="11">
        <v>46234</v>
      </c>
      <c r="F4843" s="11">
        <v>46249</v>
      </c>
      <c r="G4843" s="11">
        <v>46253</v>
      </c>
      <c r="H4843" s="13">
        <f>DATE(YEAR(F4843),MONTH(F4843),1)</f>
        <v>46235</v>
      </c>
      <c r="I4843" s="2">
        <f>G4843-F4843</f>
        <v>4</v>
      </c>
      <c r="J4843" s="2">
        <f>F4843-E4843</f>
        <v>15</v>
      </c>
      <c r="K4843" s="2" t="s">
        <v>2668</v>
      </c>
      <c r="L4843" s="2">
        <v>1</v>
      </c>
      <c r="M4843" s="2">
        <v>2</v>
      </c>
      <c r="N4843" s="2">
        <v>0</v>
      </c>
      <c r="O4843" s="2" t="s">
        <v>2683</v>
      </c>
      <c r="P4843" s="2" t="s">
        <v>2652</v>
      </c>
      <c r="Q4843" s="2" t="s">
        <v>2653</v>
      </c>
      <c r="R4843" s="3">
        <v>3400</v>
      </c>
      <c r="S4843" s="3">
        <f>I4843*L4843*R4843</f>
        <v>13600</v>
      </c>
      <c r="T4843" s="2">
        <f>M4843+N4843</f>
        <v>2</v>
      </c>
    </row>
    <row r="4844" spans="1:20" x14ac:dyDescent="0.2">
      <c r="A4844" s="2" t="s">
        <v>7508</v>
      </c>
      <c r="B4844" s="2" t="s">
        <v>852</v>
      </c>
      <c r="C4844" s="2" t="s">
        <v>112</v>
      </c>
      <c r="D4844" s="2" t="str">
        <f>INDEX(Hotels!$C$2:$C$49,MATCH(C4844,Hotels!$A$2:$A$49,0))</f>
        <v>Rishikesh</v>
      </c>
      <c r="E4844" s="11">
        <v>46235</v>
      </c>
      <c r="F4844" s="11">
        <v>46292</v>
      </c>
      <c r="G4844" s="11">
        <v>46296</v>
      </c>
      <c r="H4844" s="13">
        <f>DATE(YEAR(F4844),MONTH(F4844),1)</f>
        <v>46266</v>
      </c>
      <c r="I4844" s="2">
        <f>G4844-F4844</f>
        <v>4</v>
      </c>
      <c r="J4844" s="2">
        <f>F4844-E4844</f>
        <v>57</v>
      </c>
      <c r="K4844" s="2" t="s">
        <v>2646</v>
      </c>
      <c r="L4844" s="2">
        <v>1</v>
      </c>
      <c r="M4844" s="2">
        <v>2</v>
      </c>
      <c r="N4844" s="2">
        <v>0</v>
      </c>
      <c r="O4844" s="2" t="s">
        <v>2670</v>
      </c>
      <c r="P4844" s="2" t="s">
        <v>2656</v>
      </c>
      <c r="Q4844" s="2" t="s">
        <v>2649</v>
      </c>
      <c r="R4844" s="3">
        <v>10200</v>
      </c>
      <c r="S4844" s="3">
        <f>I4844*L4844*R4844</f>
        <v>40800</v>
      </c>
      <c r="T4844" s="2">
        <f>M4844+N4844</f>
        <v>2</v>
      </c>
    </row>
    <row r="4845" spans="1:20" x14ac:dyDescent="0.2">
      <c r="A4845" s="2" t="s">
        <v>7509</v>
      </c>
      <c r="B4845" s="2" t="s">
        <v>1460</v>
      </c>
      <c r="C4845" s="2" t="s">
        <v>39</v>
      </c>
      <c r="D4845" s="2" t="str">
        <f>INDEX(Hotels!$C$2:$C$49,MATCH(C4845,Hotels!$A$2:$A$49,0))</f>
        <v>Udaipur</v>
      </c>
      <c r="E4845" s="11">
        <v>46235</v>
      </c>
      <c r="F4845" s="11">
        <v>46258</v>
      </c>
      <c r="G4845" s="11">
        <v>46260</v>
      </c>
      <c r="H4845" s="13">
        <f>DATE(YEAR(F4845),MONTH(F4845),1)</f>
        <v>46235</v>
      </c>
      <c r="I4845" s="2">
        <f>G4845-F4845</f>
        <v>2</v>
      </c>
      <c r="J4845" s="2">
        <f>F4845-E4845</f>
        <v>23</v>
      </c>
      <c r="K4845" s="2" t="s">
        <v>2668</v>
      </c>
      <c r="L4845" s="2">
        <v>1</v>
      </c>
      <c r="M4845" s="2">
        <v>1</v>
      </c>
      <c r="N4845" s="2">
        <v>0</v>
      </c>
      <c r="O4845" s="2" t="s">
        <v>2732</v>
      </c>
      <c r="P4845" s="2" t="s">
        <v>2656</v>
      </c>
      <c r="Q4845" s="2" t="s">
        <v>2649</v>
      </c>
      <c r="R4845" s="3">
        <v>4200</v>
      </c>
      <c r="S4845" s="3">
        <f>I4845*L4845*R4845</f>
        <v>8400</v>
      </c>
      <c r="T4845" s="2">
        <f>M4845+N4845</f>
        <v>1</v>
      </c>
    </row>
    <row r="4846" spans="1:20" x14ac:dyDescent="0.2">
      <c r="A4846" s="2" t="s">
        <v>7510</v>
      </c>
      <c r="B4846" s="2" t="s">
        <v>1572</v>
      </c>
      <c r="C4846" s="2" t="s">
        <v>83</v>
      </c>
      <c r="D4846" s="2" t="str">
        <f>INDEX(Hotels!$C$2:$C$49,MATCH(C4846,Hotels!$A$2:$A$49,0))</f>
        <v>Kochi</v>
      </c>
      <c r="E4846" s="11">
        <v>46235</v>
      </c>
      <c r="F4846" s="11">
        <v>46245</v>
      </c>
      <c r="G4846" s="11">
        <v>46247</v>
      </c>
      <c r="H4846" s="13">
        <f>DATE(YEAR(F4846),MONTH(F4846),1)</f>
        <v>46235</v>
      </c>
      <c r="I4846" s="2">
        <f>G4846-F4846</f>
        <v>2</v>
      </c>
      <c r="J4846" s="2">
        <f>F4846-E4846</f>
        <v>10</v>
      </c>
      <c r="K4846" s="2" t="s">
        <v>2646</v>
      </c>
      <c r="L4846" s="2">
        <v>1</v>
      </c>
      <c r="M4846" s="2">
        <v>2</v>
      </c>
      <c r="N4846" s="2">
        <v>0</v>
      </c>
      <c r="O4846" s="2" t="s">
        <v>2670</v>
      </c>
      <c r="P4846" s="2" t="s">
        <v>2672</v>
      </c>
      <c r="Q4846" s="2" t="s">
        <v>2649</v>
      </c>
      <c r="R4846" s="3">
        <v>13450</v>
      </c>
      <c r="S4846" s="3">
        <f>I4846*L4846*R4846</f>
        <v>26900</v>
      </c>
      <c r="T4846" s="2">
        <f>M4846+N4846</f>
        <v>2</v>
      </c>
    </row>
    <row r="4847" spans="1:20" x14ac:dyDescent="0.2">
      <c r="A4847" s="2" t="s">
        <v>7511</v>
      </c>
      <c r="B4847" s="2" t="s">
        <v>1902</v>
      </c>
      <c r="C4847" s="2" t="s">
        <v>69</v>
      </c>
      <c r="D4847" s="2" t="str">
        <f>INDEX(Hotels!$C$2:$C$49,MATCH(C4847,Hotels!$A$2:$A$49,0))</f>
        <v>New Delhi</v>
      </c>
      <c r="E4847" s="11">
        <v>46235</v>
      </c>
      <c r="F4847" s="11">
        <v>46284</v>
      </c>
      <c r="G4847" s="11">
        <v>46289</v>
      </c>
      <c r="H4847" s="13">
        <f>DATE(YEAR(F4847),MONTH(F4847),1)</f>
        <v>46266</v>
      </c>
      <c r="I4847" s="2">
        <f>G4847-F4847</f>
        <v>5</v>
      </c>
      <c r="J4847" s="2">
        <f>F4847-E4847</f>
        <v>49</v>
      </c>
      <c r="K4847" s="2" t="s">
        <v>2646</v>
      </c>
      <c r="L4847" s="2">
        <v>1</v>
      </c>
      <c r="M4847" s="2">
        <v>2</v>
      </c>
      <c r="N4847" s="2">
        <v>3</v>
      </c>
      <c r="O4847" s="2" t="s">
        <v>2658</v>
      </c>
      <c r="P4847" s="2" t="s">
        <v>2656</v>
      </c>
      <c r="Q4847" s="2" t="s">
        <v>2649</v>
      </c>
      <c r="R4847" s="3">
        <v>19100</v>
      </c>
      <c r="S4847" s="3">
        <f>I4847*L4847*R4847</f>
        <v>95500</v>
      </c>
      <c r="T4847" s="2">
        <f>M4847+N4847</f>
        <v>5</v>
      </c>
    </row>
    <row r="4848" spans="1:20" x14ac:dyDescent="0.2">
      <c r="A4848" s="2" t="s">
        <v>7512</v>
      </c>
      <c r="B4848" s="2" t="s">
        <v>2487</v>
      </c>
      <c r="C4848" s="2" t="s">
        <v>69</v>
      </c>
      <c r="D4848" s="2" t="str">
        <f>INDEX(Hotels!$C$2:$C$49,MATCH(C4848,Hotels!$A$2:$A$49,0))</f>
        <v>New Delhi</v>
      </c>
      <c r="E4848" s="11">
        <v>46235</v>
      </c>
      <c r="F4848" s="11">
        <v>46268</v>
      </c>
      <c r="G4848" s="11">
        <v>46273</v>
      </c>
      <c r="H4848" s="13">
        <f>DATE(YEAR(F4848),MONTH(F4848),1)</f>
        <v>46266</v>
      </c>
      <c r="I4848" s="2">
        <f>G4848-F4848</f>
        <v>5</v>
      </c>
      <c r="J4848" s="2">
        <f>F4848-E4848</f>
        <v>33</v>
      </c>
      <c r="K4848" s="2" t="s">
        <v>2655</v>
      </c>
      <c r="L4848" s="2">
        <v>1</v>
      </c>
      <c r="M4848" s="2">
        <v>2</v>
      </c>
      <c r="N4848" s="2">
        <v>2</v>
      </c>
      <c r="O4848" s="2" t="s">
        <v>2658</v>
      </c>
      <c r="P4848" s="2" t="s">
        <v>2656</v>
      </c>
      <c r="Q4848" s="2" t="s">
        <v>2649</v>
      </c>
      <c r="R4848" s="3">
        <v>14400</v>
      </c>
      <c r="S4848" s="3">
        <f>I4848*L4848*R4848</f>
        <v>72000</v>
      </c>
      <c r="T4848" s="2">
        <f>M4848+N4848</f>
        <v>4</v>
      </c>
    </row>
    <row r="4849" spans="1:20" x14ac:dyDescent="0.2">
      <c r="A4849" s="2" t="s">
        <v>7513</v>
      </c>
      <c r="B4849" s="2" t="s">
        <v>2063</v>
      </c>
      <c r="C4849" s="2" t="s">
        <v>108</v>
      </c>
      <c r="D4849" s="2" t="str">
        <f>INDEX(Hotels!$C$2:$C$49,MATCH(C4849,Hotels!$A$2:$A$49,0))</f>
        <v>Manali</v>
      </c>
      <c r="E4849" s="11">
        <v>46236</v>
      </c>
      <c r="F4849" s="11">
        <v>46236</v>
      </c>
      <c r="G4849" s="11">
        <v>46238</v>
      </c>
      <c r="H4849" s="13">
        <f>DATE(YEAR(F4849),MONTH(F4849),1)</f>
        <v>46235</v>
      </c>
      <c r="I4849" s="2">
        <f>G4849-F4849</f>
        <v>2</v>
      </c>
      <c r="J4849" s="2">
        <f>F4849-E4849</f>
        <v>0</v>
      </c>
      <c r="K4849" s="2" t="s">
        <v>2646</v>
      </c>
      <c r="L4849" s="2">
        <v>1</v>
      </c>
      <c r="M4849" s="2">
        <v>1</v>
      </c>
      <c r="N4849" s="2">
        <v>0</v>
      </c>
      <c r="O4849" s="2" t="s">
        <v>2732</v>
      </c>
      <c r="P4849" s="2" t="s">
        <v>2672</v>
      </c>
      <c r="Q4849" s="2" t="s">
        <v>2649</v>
      </c>
      <c r="R4849" s="3">
        <v>13350</v>
      </c>
      <c r="S4849" s="3">
        <f>I4849*L4849*R4849</f>
        <v>26700</v>
      </c>
      <c r="T4849" s="2">
        <f>M4849+N4849</f>
        <v>1</v>
      </c>
    </row>
    <row r="4850" spans="1:20" x14ac:dyDescent="0.2">
      <c r="A4850" s="2" t="s">
        <v>7514</v>
      </c>
      <c r="B4850" s="2" t="s">
        <v>2430</v>
      </c>
      <c r="C4850" s="2" t="s">
        <v>112</v>
      </c>
      <c r="D4850" s="2" t="str">
        <f>INDEX(Hotels!$C$2:$C$49,MATCH(C4850,Hotels!$A$2:$A$49,0))</f>
        <v>Rishikesh</v>
      </c>
      <c r="E4850" s="11">
        <v>46236</v>
      </c>
      <c r="F4850" s="11">
        <v>46277</v>
      </c>
      <c r="G4850" s="11">
        <v>46280</v>
      </c>
      <c r="H4850" s="13">
        <f>DATE(YEAR(F4850),MONTH(F4850),1)</f>
        <v>46266</v>
      </c>
      <c r="I4850" s="2">
        <f>G4850-F4850</f>
        <v>3</v>
      </c>
      <c r="J4850" s="2">
        <f>F4850-E4850</f>
        <v>41</v>
      </c>
      <c r="K4850" s="2" t="s">
        <v>2668</v>
      </c>
      <c r="L4850" s="2">
        <v>1</v>
      </c>
      <c r="M4850" s="2">
        <v>2</v>
      </c>
      <c r="N4850" s="2">
        <v>1</v>
      </c>
      <c r="O4850" s="2" t="s">
        <v>2670</v>
      </c>
      <c r="P4850" s="2" t="s">
        <v>2652</v>
      </c>
      <c r="Q4850" s="2" t="s">
        <v>2649</v>
      </c>
      <c r="R4850" s="3">
        <v>5200</v>
      </c>
      <c r="S4850" s="3">
        <f>I4850*L4850*R4850</f>
        <v>15600</v>
      </c>
      <c r="T4850" s="2">
        <f>M4850+N4850</f>
        <v>3</v>
      </c>
    </row>
    <row r="4851" spans="1:20" x14ac:dyDescent="0.2">
      <c r="A4851" s="2" t="s">
        <v>7515</v>
      </c>
      <c r="B4851" s="2" t="s">
        <v>428</v>
      </c>
      <c r="C4851" s="2" t="s">
        <v>53</v>
      </c>
      <c r="D4851" s="2" t="str">
        <f>INDEX(Hotels!$C$2:$C$49,MATCH(C4851,Hotels!$A$2:$A$49,0))</f>
        <v>Mumbai</v>
      </c>
      <c r="E4851" s="11">
        <v>46237</v>
      </c>
      <c r="F4851" s="11">
        <v>46263</v>
      </c>
      <c r="G4851" s="11">
        <v>46267</v>
      </c>
      <c r="H4851" s="13">
        <f>DATE(YEAR(F4851),MONTH(F4851),1)</f>
        <v>46235</v>
      </c>
      <c r="I4851" s="2">
        <f>G4851-F4851</f>
        <v>4</v>
      </c>
      <c r="J4851" s="2">
        <f>F4851-E4851</f>
        <v>26</v>
      </c>
      <c r="K4851" s="2" t="s">
        <v>2668</v>
      </c>
      <c r="L4851" s="2">
        <v>2</v>
      </c>
      <c r="M4851" s="2">
        <v>4</v>
      </c>
      <c r="N4851" s="2">
        <v>1</v>
      </c>
      <c r="O4851" s="2" t="s">
        <v>2670</v>
      </c>
      <c r="P4851" s="2" t="s">
        <v>2656</v>
      </c>
      <c r="Q4851" s="2" t="s">
        <v>2649</v>
      </c>
      <c r="R4851" s="3">
        <v>6550</v>
      </c>
      <c r="S4851" s="3">
        <f>I4851*L4851*R4851</f>
        <v>52400</v>
      </c>
      <c r="T4851" s="2">
        <f>M4851+N4851</f>
        <v>5</v>
      </c>
    </row>
    <row r="4852" spans="1:20" x14ac:dyDescent="0.2">
      <c r="A4852" s="2" t="s">
        <v>7516</v>
      </c>
      <c r="B4852" s="2" t="s">
        <v>924</v>
      </c>
      <c r="C4852" s="2" t="s">
        <v>79</v>
      </c>
      <c r="D4852" s="2" t="str">
        <f>INDEX(Hotels!$C$2:$C$49,MATCH(C4852,Hotels!$A$2:$A$49,0))</f>
        <v>Bengaluru</v>
      </c>
      <c r="E4852" s="11">
        <v>46237</v>
      </c>
      <c r="F4852" s="11">
        <v>46278</v>
      </c>
      <c r="G4852" s="11">
        <v>46280</v>
      </c>
      <c r="H4852" s="13">
        <f>DATE(YEAR(F4852),MONTH(F4852),1)</f>
        <v>46266</v>
      </c>
      <c r="I4852" s="2">
        <f>G4852-F4852</f>
        <v>2</v>
      </c>
      <c r="J4852" s="2">
        <f>F4852-E4852</f>
        <v>41</v>
      </c>
      <c r="K4852" s="2" t="s">
        <v>2668</v>
      </c>
      <c r="L4852" s="2">
        <v>1</v>
      </c>
      <c r="M4852" s="2">
        <v>2</v>
      </c>
      <c r="N4852" s="2">
        <v>0</v>
      </c>
      <c r="O4852" s="2" t="s">
        <v>2647</v>
      </c>
      <c r="P4852" s="2" t="s">
        <v>2648</v>
      </c>
      <c r="Q4852" s="2" t="s">
        <v>2649</v>
      </c>
      <c r="R4852" s="3">
        <v>3300</v>
      </c>
      <c r="S4852" s="3">
        <f>I4852*L4852*R4852</f>
        <v>6600</v>
      </c>
      <c r="T4852" s="2">
        <f>M4852+N4852</f>
        <v>2</v>
      </c>
    </row>
    <row r="4853" spans="1:20" x14ac:dyDescent="0.2">
      <c r="A4853" s="2" t="s">
        <v>7517</v>
      </c>
      <c r="B4853" s="2" t="s">
        <v>1407</v>
      </c>
      <c r="C4853" s="2" t="s">
        <v>26</v>
      </c>
      <c r="D4853" s="2" t="str">
        <f>INDEX(Hotels!$C$2:$C$49,MATCH(C4853,Hotels!$A$2:$A$49,0))</f>
        <v>Jaipur</v>
      </c>
      <c r="E4853" s="11">
        <v>46237</v>
      </c>
      <c r="F4853" s="11">
        <v>46261</v>
      </c>
      <c r="G4853" s="11">
        <v>46265</v>
      </c>
      <c r="H4853" s="13">
        <f>DATE(YEAR(F4853),MONTH(F4853),1)</f>
        <v>46235</v>
      </c>
      <c r="I4853" s="2">
        <f>G4853-F4853</f>
        <v>4</v>
      </c>
      <c r="J4853" s="2">
        <f>F4853-E4853</f>
        <v>24</v>
      </c>
      <c r="K4853" s="2" t="s">
        <v>2668</v>
      </c>
      <c r="L4853" s="2">
        <v>1</v>
      </c>
      <c r="M4853" s="2">
        <v>2</v>
      </c>
      <c r="N4853" s="2">
        <v>0</v>
      </c>
      <c r="O4853" s="2" t="s">
        <v>2670</v>
      </c>
      <c r="P4853" s="2" t="s">
        <v>2662</v>
      </c>
      <c r="Q4853" s="2" t="s">
        <v>2649</v>
      </c>
      <c r="R4853" s="3">
        <v>8350</v>
      </c>
      <c r="S4853" s="3">
        <f>I4853*L4853*R4853</f>
        <v>33400</v>
      </c>
      <c r="T4853" s="2">
        <f>M4853+N4853</f>
        <v>2</v>
      </c>
    </row>
    <row r="4854" spans="1:20" x14ac:dyDescent="0.2">
      <c r="A4854" s="2" t="s">
        <v>7518</v>
      </c>
      <c r="B4854" s="2" t="s">
        <v>295</v>
      </c>
      <c r="C4854" s="2" t="s">
        <v>47</v>
      </c>
      <c r="D4854" s="2" t="str">
        <f>INDEX(Hotels!$C$2:$C$49,MATCH(C4854,Hotels!$A$2:$A$49,0))</f>
        <v>Agra</v>
      </c>
      <c r="E4854" s="11">
        <v>46238</v>
      </c>
      <c r="F4854" s="11">
        <v>46254</v>
      </c>
      <c r="G4854" s="11">
        <v>46259</v>
      </c>
      <c r="H4854" s="13">
        <f>DATE(YEAR(F4854),MONTH(F4854),1)</f>
        <v>46235</v>
      </c>
      <c r="I4854" s="2">
        <f>G4854-F4854</f>
        <v>5</v>
      </c>
      <c r="J4854" s="2">
        <f>F4854-E4854</f>
        <v>16</v>
      </c>
      <c r="K4854" s="2" t="s">
        <v>2646</v>
      </c>
      <c r="L4854" s="2">
        <v>1</v>
      </c>
      <c r="M4854" s="2">
        <v>2</v>
      </c>
      <c r="N4854" s="2">
        <v>0</v>
      </c>
      <c r="O4854" s="2" t="s">
        <v>2647</v>
      </c>
      <c r="P4854" s="2" t="s">
        <v>2652</v>
      </c>
      <c r="Q4854" s="2" t="s">
        <v>2649</v>
      </c>
      <c r="R4854" s="3">
        <v>6200</v>
      </c>
      <c r="S4854" s="3">
        <f>I4854*L4854*R4854</f>
        <v>31000</v>
      </c>
      <c r="T4854" s="2">
        <f>M4854+N4854</f>
        <v>2</v>
      </c>
    </row>
    <row r="4855" spans="1:20" x14ac:dyDescent="0.2">
      <c r="A4855" s="2" t="s">
        <v>7519</v>
      </c>
      <c r="B4855" s="2" t="s">
        <v>536</v>
      </c>
      <c r="C4855" s="2" t="s">
        <v>13</v>
      </c>
      <c r="D4855" s="2" t="str">
        <f>INDEX(Hotels!$C$2:$C$49,MATCH(C4855,Hotels!$A$2:$A$49,0))</f>
        <v>Goa</v>
      </c>
      <c r="E4855" s="11">
        <v>46238</v>
      </c>
      <c r="F4855" s="11">
        <v>46281</v>
      </c>
      <c r="G4855" s="11">
        <v>46286</v>
      </c>
      <c r="H4855" s="13">
        <f>DATE(YEAR(F4855),MONTH(F4855),1)</f>
        <v>46266</v>
      </c>
      <c r="I4855" s="2">
        <f>G4855-F4855</f>
        <v>5</v>
      </c>
      <c r="J4855" s="2">
        <f>F4855-E4855</f>
        <v>43</v>
      </c>
      <c r="K4855" s="2" t="s">
        <v>2655</v>
      </c>
      <c r="L4855" s="2">
        <v>2</v>
      </c>
      <c r="M4855" s="2">
        <v>4</v>
      </c>
      <c r="N4855" s="2">
        <v>2</v>
      </c>
      <c r="O4855" s="2" t="s">
        <v>2689</v>
      </c>
      <c r="P4855" s="2" t="s">
        <v>2659</v>
      </c>
      <c r="Q4855" s="2" t="s">
        <v>2653</v>
      </c>
      <c r="R4855" s="3">
        <v>11300</v>
      </c>
      <c r="S4855" s="3">
        <f>I4855*L4855*R4855</f>
        <v>113000</v>
      </c>
      <c r="T4855" s="2">
        <f>M4855+N4855</f>
        <v>6</v>
      </c>
    </row>
    <row r="4856" spans="1:20" x14ac:dyDescent="0.2">
      <c r="A4856" s="2" t="s">
        <v>7520</v>
      </c>
      <c r="B4856" s="2" t="s">
        <v>671</v>
      </c>
      <c r="C4856" s="2" t="s">
        <v>26</v>
      </c>
      <c r="D4856" s="2" t="str">
        <f>INDEX(Hotels!$C$2:$C$49,MATCH(C4856,Hotels!$A$2:$A$49,0))</f>
        <v>Jaipur</v>
      </c>
      <c r="E4856" s="11">
        <v>46238</v>
      </c>
      <c r="F4856" s="11">
        <v>46238</v>
      </c>
      <c r="G4856" s="11">
        <v>46241</v>
      </c>
      <c r="H4856" s="13">
        <f>DATE(YEAR(F4856),MONTH(F4856),1)</f>
        <v>46235</v>
      </c>
      <c r="I4856" s="2">
        <f>G4856-F4856</f>
        <v>3</v>
      </c>
      <c r="J4856" s="2">
        <f>F4856-E4856</f>
        <v>0</v>
      </c>
      <c r="K4856" s="2" t="s">
        <v>2655</v>
      </c>
      <c r="L4856" s="2">
        <v>1</v>
      </c>
      <c r="M4856" s="2">
        <v>1</v>
      </c>
      <c r="N4856" s="2">
        <v>0</v>
      </c>
      <c r="O4856" s="2" t="s">
        <v>2647</v>
      </c>
      <c r="P4856" s="2" t="s">
        <v>2652</v>
      </c>
      <c r="Q4856" s="2" t="s">
        <v>2649</v>
      </c>
      <c r="R4856" s="3">
        <v>10350</v>
      </c>
      <c r="S4856" s="3">
        <f>I4856*L4856*R4856</f>
        <v>31050</v>
      </c>
      <c r="T4856" s="2">
        <f>M4856+N4856</f>
        <v>1</v>
      </c>
    </row>
    <row r="4857" spans="1:20" x14ac:dyDescent="0.2">
      <c r="A4857" s="2" t="s">
        <v>7521</v>
      </c>
      <c r="B4857" s="2" t="s">
        <v>1729</v>
      </c>
      <c r="C4857" s="2" t="s">
        <v>112</v>
      </c>
      <c r="D4857" s="2" t="str">
        <f>INDEX(Hotels!$C$2:$C$49,MATCH(C4857,Hotels!$A$2:$A$49,0))</f>
        <v>Rishikesh</v>
      </c>
      <c r="E4857" s="11">
        <v>46238</v>
      </c>
      <c r="F4857" s="11">
        <v>46254</v>
      </c>
      <c r="G4857" s="11">
        <v>46257</v>
      </c>
      <c r="H4857" s="13">
        <f>DATE(YEAR(F4857),MONTH(F4857),1)</f>
        <v>46235</v>
      </c>
      <c r="I4857" s="2">
        <f>G4857-F4857</f>
        <v>3</v>
      </c>
      <c r="J4857" s="2">
        <f>F4857-E4857</f>
        <v>16</v>
      </c>
      <c r="K4857" s="2" t="s">
        <v>2668</v>
      </c>
      <c r="L4857" s="2">
        <v>1</v>
      </c>
      <c r="M4857" s="2">
        <v>3</v>
      </c>
      <c r="N4857" s="2">
        <v>0</v>
      </c>
      <c r="O4857" s="2" t="s">
        <v>2689</v>
      </c>
      <c r="P4857" s="2" t="s">
        <v>2659</v>
      </c>
      <c r="Q4857" s="2" t="s">
        <v>2653</v>
      </c>
      <c r="R4857" s="3">
        <v>3550</v>
      </c>
      <c r="S4857" s="3">
        <f>I4857*L4857*R4857</f>
        <v>10650</v>
      </c>
      <c r="T4857" s="2">
        <f>M4857+N4857</f>
        <v>3</v>
      </c>
    </row>
    <row r="4858" spans="1:20" x14ac:dyDescent="0.2">
      <c r="A4858" s="2" t="s">
        <v>7522</v>
      </c>
      <c r="B4858" s="2" t="s">
        <v>1921</v>
      </c>
      <c r="C4858" s="2" t="s">
        <v>59</v>
      </c>
      <c r="D4858" s="2" t="str">
        <f>INDEX(Hotels!$C$2:$C$49,MATCH(C4858,Hotels!$A$2:$A$49,0))</f>
        <v>Mumbai</v>
      </c>
      <c r="E4858" s="11">
        <v>46238</v>
      </c>
      <c r="F4858" s="11">
        <v>46256</v>
      </c>
      <c r="G4858" s="11">
        <v>46258</v>
      </c>
      <c r="H4858" s="13">
        <f>DATE(YEAR(F4858),MONTH(F4858),1)</f>
        <v>46235</v>
      </c>
      <c r="I4858" s="2">
        <f>G4858-F4858</f>
        <v>2</v>
      </c>
      <c r="J4858" s="2">
        <f>F4858-E4858</f>
        <v>18</v>
      </c>
      <c r="K4858" s="2" t="s">
        <v>2668</v>
      </c>
      <c r="L4858" s="2">
        <v>1</v>
      </c>
      <c r="M4858" s="2">
        <v>2</v>
      </c>
      <c r="N4858" s="2">
        <v>0</v>
      </c>
      <c r="O4858" s="2" t="s">
        <v>2661</v>
      </c>
      <c r="P4858" s="2" t="s">
        <v>2656</v>
      </c>
      <c r="Q4858" s="2" t="s">
        <v>2649</v>
      </c>
      <c r="R4858" s="3">
        <v>3900</v>
      </c>
      <c r="S4858" s="3">
        <f>I4858*L4858*R4858</f>
        <v>7800</v>
      </c>
      <c r="T4858" s="2">
        <f>M4858+N4858</f>
        <v>2</v>
      </c>
    </row>
    <row r="4859" spans="1:20" x14ac:dyDescent="0.2">
      <c r="A4859" s="2" t="s">
        <v>7523</v>
      </c>
      <c r="B4859" s="2" t="s">
        <v>2061</v>
      </c>
      <c r="C4859" s="2" t="s">
        <v>43</v>
      </c>
      <c r="D4859" s="2" t="str">
        <f>INDEX(Hotels!$C$2:$C$49,MATCH(C4859,Hotels!$A$2:$A$49,0))</f>
        <v>Agra</v>
      </c>
      <c r="E4859" s="11">
        <v>46238</v>
      </c>
      <c r="F4859" s="11">
        <v>46251</v>
      </c>
      <c r="G4859" s="11">
        <v>46253</v>
      </c>
      <c r="H4859" s="13">
        <f>DATE(YEAR(F4859),MONTH(F4859),1)</f>
        <v>46235</v>
      </c>
      <c r="I4859" s="2">
        <f>G4859-F4859</f>
        <v>2</v>
      </c>
      <c r="J4859" s="2">
        <f>F4859-E4859</f>
        <v>13</v>
      </c>
      <c r="K4859" s="2" t="s">
        <v>2655</v>
      </c>
      <c r="L4859" s="2">
        <v>1</v>
      </c>
      <c r="M4859" s="2">
        <v>1</v>
      </c>
      <c r="N4859" s="2">
        <v>0</v>
      </c>
      <c r="O4859" s="2" t="s">
        <v>2732</v>
      </c>
      <c r="P4859" s="2" t="s">
        <v>2656</v>
      </c>
      <c r="Q4859" s="2" t="s">
        <v>2649</v>
      </c>
      <c r="R4859" s="3">
        <v>4250</v>
      </c>
      <c r="S4859" s="3">
        <f>I4859*L4859*R4859</f>
        <v>8500</v>
      </c>
      <c r="T4859" s="2">
        <f>M4859+N4859</f>
        <v>1</v>
      </c>
    </row>
    <row r="4860" spans="1:20" x14ac:dyDescent="0.2">
      <c r="A4860" s="2" t="s">
        <v>7524</v>
      </c>
      <c r="B4860" s="2" t="s">
        <v>2375</v>
      </c>
      <c r="C4860" s="2" t="s">
        <v>122</v>
      </c>
      <c r="D4860" s="2" t="str">
        <f>INDEX(Hotels!$C$2:$C$49,MATCH(C4860,Hotels!$A$2:$A$49,0))</f>
        <v>Varanasi</v>
      </c>
      <c r="E4860" s="11">
        <v>46238</v>
      </c>
      <c r="F4860" s="11">
        <v>46246</v>
      </c>
      <c r="G4860" s="11">
        <v>46247</v>
      </c>
      <c r="H4860" s="13">
        <f>DATE(YEAR(F4860),MONTH(F4860),1)</f>
        <v>46235</v>
      </c>
      <c r="I4860" s="2">
        <f>G4860-F4860</f>
        <v>1</v>
      </c>
      <c r="J4860" s="2">
        <f>F4860-E4860</f>
        <v>8</v>
      </c>
      <c r="K4860" s="2" t="s">
        <v>2655</v>
      </c>
      <c r="L4860" s="2">
        <v>1</v>
      </c>
      <c r="M4860" s="2">
        <v>1</v>
      </c>
      <c r="N4860" s="2">
        <v>0</v>
      </c>
      <c r="O4860" s="2" t="s">
        <v>2732</v>
      </c>
      <c r="P4860" s="2" t="s">
        <v>2672</v>
      </c>
      <c r="Q4860" s="2" t="s">
        <v>2649</v>
      </c>
      <c r="R4860" s="3">
        <v>2450</v>
      </c>
      <c r="S4860" s="3">
        <f>I4860*L4860*R4860</f>
        <v>2450</v>
      </c>
      <c r="T4860" s="2">
        <f>M4860+N4860</f>
        <v>1</v>
      </c>
    </row>
    <row r="4861" spans="1:20" x14ac:dyDescent="0.2">
      <c r="A4861" s="2" t="s">
        <v>7525</v>
      </c>
      <c r="B4861" s="2" t="s">
        <v>1361</v>
      </c>
      <c r="C4861" s="2" t="s">
        <v>97</v>
      </c>
      <c r="D4861" s="2" t="str">
        <f>INDEX(Hotels!$C$2:$C$49,MATCH(C4861,Hotels!$A$2:$A$49,0))</f>
        <v>Shimla</v>
      </c>
      <c r="E4861" s="11">
        <v>46239</v>
      </c>
      <c r="F4861" s="11">
        <v>46243</v>
      </c>
      <c r="G4861" s="11">
        <v>46247</v>
      </c>
      <c r="H4861" s="13">
        <f>DATE(YEAR(F4861),MONTH(F4861),1)</f>
        <v>46235</v>
      </c>
      <c r="I4861" s="2">
        <f>G4861-F4861</f>
        <v>4</v>
      </c>
      <c r="J4861" s="2">
        <f>F4861-E4861</f>
        <v>4</v>
      </c>
      <c r="K4861" s="2" t="s">
        <v>2655</v>
      </c>
      <c r="L4861" s="2">
        <v>1</v>
      </c>
      <c r="M4861" s="2">
        <v>3</v>
      </c>
      <c r="N4861" s="2">
        <v>0</v>
      </c>
      <c r="O4861" s="2" t="s">
        <v>2670</v>
      </c>
      <c r="P4861" s="2" t="s">
        <v>2652</v>
      </c>
      <c r="Q4861" s="2" t="s">
        <v>2649</v>
      </c>
      <c r="R4861" s="3">
        <v>8700</v>
      </c>
      <c r="S4861" s="3">
        <f>I4861*L4861*R4861</f>
        <v>34800</v>
      </c>
      <c r="T4861" s="2">
        <f>M4861+N4861</f>
        <v>3</v>
      </c>
    </row>
    <row r="4862" spans="1:20" x14ac:dyDescent="0.2">
      <c r="A4862" s="2" t="s">
        <v>7526</v>
      </c>
      <c r="B4862" s="2" t="s">
        <v>1939</v>
      </c>
      <c r="C4862" s="2" t="s">
        <v>77</v>
      </c>
      <c r="D4862" s="2" t="str">
        <f>INDEX(Hotels!$C$2:$C$49,MATCH(C4862,Hotels!$A$2:$A$49,0))</f>
        <v>Bengaluru</v>
      </c>
      <c r="E4862" s="11">
        <v>46239</v>
      </c>
      <c r="F4862" s="11">
        <v>46268</v>
      </c>
      <c r="G4862" s="11">
        <v>46273</v>
      </c>
      <c r="H4862" s="13">
        <f>DATE(YEAR(F4862),MONTH(F4862),1)</f>
        <v>46266</v>
      </c>
      <c r="I4862" s="2">
        <f>G4862-F4862</f>
        <v>5</v>
      </c>
      <c r="J4862" s="2">
        <f>F4862-E4862</f>
        <v>29</v>
      </c>
      <c r="K4862" s="2" t="s">
        <v>2668</v>
      </c>
      <c r="L4862" s="2">
        <v>1</v>
      </c>
      <c r="M4862" s="2">
        <v>1</v>
      </c>
      <c r="N4862" s="2">
        <v>0</v>
      </c>
      <c r="O4862" s="2" t="s">
        <v>2670</v>
      </c>
      <c r="P4862" s="2" t="s">
        <v>2652</v>
      </c>
      <c r="Q4862" s="2" t="s">
        <v>2649</v>
      </c>
      <c r="R4862" s="3">
        <v>5050</v>
      </c>
      <c r="S4862" s="3">
        <f>I4862*L4862*R4862</f>
        <v>25250</v>
      </c>
      <c r="T4862" s="2">
        <f>M4862+N4862</f>
        <v>1</v>
      </c>
    </row>
    <row r="4863" spans="1:20" x14ac:dyDescent="0.2">
      <c r="A4863" s="2" t="s">
        <v>7527</v>
      </c>
      <c r="B4863" s="2" t="s">
        <v>2220</v>
      </c>
      <c r="C4863" s="2" t="s">
        <v>34</v>
      </c>
      <c r="D4863" s="2" t="str">
        <f>INDEX(Hotels!$C$2:$C$49,MATCH(C4863,Hotels!$A$2:$A$49,0))</f>
        <v>Udaipur</v>
      </c>
      <c r="E4863" s="11">
        <v>46239</v>
      </c>
      <c r="F4863" s="11">
        <v>46248</v>
      </c>
      <c r="G4863" s="11">
        <v>46253</v>
      </c>
      <c r="H4863" s="13">
        <f>DATE(YEAR(F4863),MONTH(F4863),1)</f>
        <v>46235</v>
      </c>
      <c r="I4863" s="2">
        <f>G4863-F4863</f>
        <v>5</v>
      </c>
      <c r="J4863" s="2">
        <f>F4863-E4863</f>
        <v>9</v>
      </c>
      <c r="K4863" s="2" t="s">
        <v>2668</v>
      </c>
      <c r="L4863" s="2">
        <v>1</v>
      </c>
      <c r="M4863" s="2">
        <v>2</v>
      </c>
      <c r="N4863" s="2">
        <v>0</v>
      </c>
      <c r="O4863" s="2" t="s">
        <v>2683</v>
      </c>
      <c r="P4863" s="2" t="s">
        <v>2662</v>
      </c>
      <c r="Q4863" s="2" t="s">
        <v>2649</v>
      </c>
      <c r="R4863" s="3">
        <v>4200</v>
      </c>
      <c r="S4863" s="3">
        <f>I4863*L4863*R4863</f>
        <v>21000</v>
      </c>
      <c r="T4863" s="2">
        <f>M4863+N4863</f>
        <v>2</v>
      </c>
    </row>
    <row r="4864" spans="1:20" x14ac:dyDescent="0.2">
      <c r="A4864" s="2" t="s">
        <v>7528</v>
      </c>
      <c r="B4864" s="2" t="s">
        <v>720</v>
      </c>
      <c r="C4864" s="2" t="s">
        <v>99</v>
      </c>
      <c r="D4864" s="2" t="str">
        <f>INDEX(Hotels!$C$2:$C$49,MATCH(C4864,Hotels!$A$2:$A$49,0))</f>
        <v>Shimla</v>
      </c>
      <c r="E4864" s="11">
        <v>46240</v>
      </c>
      <c r="F4864" s="11">
        <v>46292</v>
      </c>
      <c r="G4864" s="11">
        <v>46295</v>
      </c>
      <c r="H4864" s="13">
        <f>DATE(YEAR(F4864),MONTH(F4864),1)</f>
        <v>46266</v>
      </c>
      <c r="I4864" s="2">
        <f>G4864-F4864</f>
        <v>3</v>
      </c>
      <c r="J4864" s="2">
        <f>F4864-E4864</f>
        <v>52</v>
      </c>
      <c r="K4864" s="2" t="s">
        <v>2668</v>
      </c>
      <c r="L4864" s="2">
        <v>1</v>
      </c>
      <c r="M4864" s="2">
        <v>2</v>
      </c>
      <c r="N4864" s="2">
        <v>0</v>
      </c>
      <c r="O4864" s="2" t="s">
        <v>2647</v>
      </c>
      <c r="P4864" s="2" t="s">
        <v>2652</v>
      </c>
      <c r="Q4864" s="2" t="s">
        <v>2649</v>
      </c>
      <c r="R4864" s="3">
        <v>2150</v>
      </c>
      <c r="S4864" s="3">
        <f>I4864*L4864*R4864</f>
        <v>6450</v>
      </c>
      <c r="T4864" s="2">
        <f>M4864+N4864</f>
        <v>2</v>
      </c>
    </row>
    <row r="4865" spans="1:20" x14ac:dyDescent="0.2">
      <c r="A4865" s="2" t="s">
        <v>7529</v>
      </c>
      <c r="B4865" s="2" t="s">
        <v>1346</v>
      </c>
      <c r="C4865" s="2" t="s">
        <v>81</v>
      </c>
      <c r="D4865" s="2" t="str">
        <f>INDEX(Hotels!$C$2:$C$49,MATCH(C4865,Hotels!$A$2:$A$49,0))</f>
        <v>Bengaluru</v>
      </c>
      <c r="E4865" s="11">
        <v>46240</v>
      </c>
      <c r="F4865" s="11">
        <v>46276</v>
      </c>
      <c r="G4865" s="11">
        <v>46279</v>
      </c>
      <c r="H4865" s="13">
        <f>DATE(YEAR(F4865),MONTH(F4865),1)</f>
        <v>46266</v>
      </c>
      <c r="I4865" s="2">
        <f>G4865-F4865</f>
        <v>3</v>
      </c>
      <c r="J4865" s="2">
        <f>F4865-E4865</f>
        <v>36</v>
      </c>
      <c r="K4865" s="2" t="s">
        <v>2668</v>
      </c>
      <c r="L4865" s="2">
        <v>1</v>
      </c>
      <c r="M4865" s="2">
        <v>2</v>
      </c>
      <c r="N4865" s="2">
        <v>0</v>
      </c>
      <c r="O4865" s="2" t="s">
        <v>2670</v>
      </c>
      <c r="P4865" s="2" t="s">
        <v>2652</v>
      </c>
      <c r="Q4865" s="2" t="s">
        <v>2664</v>
      </c>
      <c r="R4865" s="3">
        <v>11450</v>
      </c>
      <c r="S4865" s="3">
        <f>I4865*L4865*R4865</f>
        <v>34350</v>
      </c>
      <c r="T4865" s="2">
        <f>M4865+N4865</f>
        <v>2</v>
      </c>
    </row>
    <row r="4866" spans="1:20" x14ac:dyDescent="0.2">
      <c r="A4866" s="2" t="s">
        <v>7530</v>
      </c>
      <c r="B4866" s="2" t="s">
        <v>516</v>
      </c>
      <c r="C4866" s="2" t="s">
        <v>47</v>
      </c>
      <c r="D4866" s="2" t="str">
        <f>INDEX(Hotels!$C$2:$C$49,MATCH(C4866,Hotels!$A$2:$A$49,0))</f>
        <v>Agra</v>
      </c>
      <c r="E4866" s="11">
        <v>46241</v>
      </c>
      <c r="F4866" s="11">
        <v>46243</v>
      </c>
      <c r="G4866" s="11">
        <v>46246</v>
      </c>
      <c r="H4866" s="13">
        <f>DATE(YEAR(F4866),MONTH(F4866),1)</f>
        <v>46235</v>
      </c>
      <c r="I4866" s="2">
        <f>G4866-F4866</f>
        <v>3</v>
      </c>
      <c r="J4866" s="2">
        <f>F4866-E4866</f>
        <v>2</v>
      </c>
      <c r="K4866" s="2" t="s">
        <v>2655</v>
      </c>
      <c r="L4866" s="2">
        <v>1</v>
      </c>
      <c r="M4866" s="2">
        <v>2</v>
      </c>
      <c r="N4866" s="2">
        <v>0</v>
      </c>
      <c r="O4866" s="2" t="s">
        <v>2647</v>
      </c>
      <c r="P4866" s="2" t="s">
        <v>2652</v>
      </c>
      <c r="Q4866" s="2" t="s">
        <v>2649</v>
      </c>
      <c r="R4866" s="3">
        <v>4550</v>
      </c>
      <c r="S4866" s="3">
        <f>I4866*L4866*R4866</f>
        <v>13650</v>
      </c>
      <c r="T4866" s="2">
        <f>M4866+N4866</f>
        <v>2</v>
      </c>
    </row>
    <row r="4867" spans="1:20" x14ac:dyDescent="0.2">
      <c r="A4867" s="2" t="s">
        <v>7531</v>
      </c>
      <c r="B4867" s="2" t="s">
        <v>775</v>
      </c>
      <c r="C4867" s="2" t="s">
        <v>83</v>
      </c>
      <c r="D4867" s="2" t="str">
        <f>INDEX(Hotels!$C$2:$C$49,MATCH(C4867,Hotels!$A$2:$A$49,0))</f>
        <v>Kochi</v>
      </c>
      <c r="E4867" s="11">
        <v>46241</v>
      </c>
      <c r="F4867" s="11">
        <v>46286</v>
      </c>
      <c r="G4867" s="11">
        <v>46290</v>
      </c>
      <c r="H4867" s="13">
        <f>DATE(YEAR(F4867),MONTH(F4867),1)</f>
        <v>46266</v>
      </c>
      <c r="I4867" s="2">
        <f>G4867-F4867</f>
        <v>4</v>
      </c>
      <c r="J4867" s="2">
        <f>F4867-E4867</f>
        <v>45</v>
      </c>
      <c r="K4867" s="2" t="s">
        <v>2666</v>
      </c>
      <c r="L4867" s="2">
        <v>1</v>
      </c>
      <c r="M4867" s="2">
        <v>2</v>
      </c>
      <c r="N4867" s="2">
        <v>0</v>
      </c>
      <c r="O4867" s="2" t="s">
        <v>2683</v>
      </c>
      <c r="P4867" s="2" t="s">
        <v>2652</v>
      </c>
      <c r="Q4867" s="2" t="s">
        <v>2653</v>
      </c>
      <c r="R4867" s="3">
        <v>19500</v>
      </c>
      <c r="S4867" s="3">
        <f>I4867*L4867*R4867</f>
        <v>78000</v>
      </c>
      <c r="T4867" s="2">
        <f>M4867+N4867</f>
        <v>2</v>
      </c>
    </row>
    <row r="4868" spans="1:20" x14ac:dyDescent="0.2">
      <c r="A4868" s="2" t="s">
        <v>7532</v>
      </c>
      <c r="B4868" s="2" t="s">
        <v>911</v>
      </c>
      <c r="C4868" s="2" t="s">
        <v>32</v>
      </c>
      <c r="D4868" s="2" t="str">
        <f>INDEX(Hotels!$C$2:$C$49,MATCH(C4868,Hotels!$A$2:$A$49,0))</f>
        <v>Jaipur</v>
      </c>
      <c r="E4868" s="11">
        <v>46241</v>
      </c>
      <c r="F4868" s="11">
        <v>46287</v>
      </c>
      <c r="G4868" s="11">
        <v>46290</v>
      </c>
      <c r="H4868" s="13">
        <f>DATE(YEAR(F4868),MONTH(F4868),1)</f>
        <v>46266</v>
      </c>
      <c r="I4868" s="2">
        <f>G4868-F4868</f>
        <v>3</v>
      </c>
      <c r="J4868" s="2">
        <f>F4868-E4868</f>
        <v>46</v>
      </c>
      <c r="K4868" s="2" t="s">
        <v>2655</v>
      </c>
      <c r="L4868" s="2">
        <v>1</v>
      </c>
      <c r="M4868" s="2">
        <v>2</v>
      </c>
      <c r="N4868" s="2">
        <v>0</v>
      </c>
      <c r="O4868" s="2" t="s">
        <v>2670</v>
      </c>
      <c r="P4868" s="2" t="s">
        <v>2652</v>
      </c>
      <c r="Q4868" s="2" t="s">
        <v>2649</v>
      </c>
      <c r="R4868" s="3">
        <v>4750</v>
      </c>
      <c r="S4868" s="3">
        <f>I4868*L4868*R4868</f>
        <v>14250</v>
      </c>
      <c r="T4868" s="2">
        <f>M4868+N4868</f>
        <v>2</v>
      </c>
    </row>
    <row r="4869" spans="1:20" x14ac:dyDescent="0.2">
      <c r="A4869" s="2" t="s">
        <v>7533</v>
      </c>
      <c r="B4869" s="2" t="s">
        <v>1019</v>
      </c>
      <c r="C4869" s="2" t="s">
        <v>61</v>
      </c>
      <c r="D4869" s="2" t="str">
        <f>INDEX(Hotels!$C$2:$C$49,MATCH(C4869,Hotels!$A$2:$A$49,0))</f>
        <v>Mumbai</v>
      </c>
      <c r="E4869" s="11">
        <v>46241</v>
      </c>
      <c r="F4869" s="11">
        <v>46257</v>
      </c>
      <c r="G4869" s="11">
        <v>46262</v>
      </c>
      <c r="H4869" s="13">
        <f>DATE(YEAR(F4869),MONTH(F4869),1)</f>
        <v>46235</v>
      </c>
      <c r="I4869" s="2">
        <f>G4869-F4869</f>
        <v>5</v>
      </c>
      <c r="J4869" s="2">
        <f>F4869-E4869</f>
        <v>16</v>
      </c>
      <c r="K4869" s="2" t="s">
        <v>2666</v>
      </c>
      <c r="L4869" s="2">
        <v>1</v>
      </c>
      <c r="M4869" s="2">
        <v>1</v>
      </c>
      <c r="N4869" s="2">
        <v>0</v>
      </c>
      <c r="O4869" s="2" t="s">
        <v>2670</v>
      </c>
      <c r="P4869" s="2" t="s">
        <v>2662</v>
      </c>
      <c r="Q4869" s="2" t="s">
        <v>2649</v>
      </c>
      <c r="R4869" s="3">
        <v>30800</v>
      </c>
      <c r="S4869" s="3">
        <f>I4869*L4869*R4869</f>
        <v>154000</v>
      </c>
      <c r="T4869" s="2">
        <f>M4869+N4869</f>
        <v>1</v>
      </c>
    </row>
    <row r="4870" spans="1:20" x14ac:dyDescent="0.2">
      <c r="A4870" s="2" t="s">
        <v>7534</v>
      </c>
      <c r="B4870" s="2" t="s">
        <v>1138</v>
      </c>
      <c r="C4870" s="2" t="s">
        <v>69</v>
      </c>
      <c r="D4870" s="2" t="str">
        <f>INDEX(Hotels!$C$2:$C$49,MATCH(C4870,Hotels!$A$2:$A$49,0))</f>
        <v>New Delhi</v>
      </c>
      <c r="E4870" s="11">
        <v>46241</v>
      </c>
      <c r="F4870" s="11">
        <v>46257</v>
      </c>
      <c r="G4870" s="11">
        <v>46259</v>
      </c>
      <c r="H4870" s="13">
        <f>DATE(YEAR(F4870),MONTH(F4870),1)</f>
        <v>46235</v>
      </c>
      <c r="I4870" s="2">
        <f>G4870-F4870</f>
        <v>2</v>
      </c>
      <c r="J4870" s="2">
        <f>F4870-E4870</f>
        <v>16</v>
      </c>
      <c r="K4870" s="2" t="s">
        <v>2646</v>
      </c>
      <c r="L4870" s="2">
        <v>1</v>
      </c>
      <c r="M4870" s="2">
        <v>1</v>
      </c>
      <c r="N4870" s="2">
        <v>0</v>
      </c>
      <c r="O4870" s="2" t="s">
        <v>2670</v>
      </c>
      <c r="P4870" s="2" t="s">
        <v>2652</v>
      </c>
      <c r="Q4870" s="2" t="s">
        <v>2649</v>
      </c>
      <c r="R4870" s="3">
        <v>20200</v>
      </c>
      <c r="S4870" s="3">
        <f>I4870*L4870*R4870</f>
        <v>40400</v>
      </c>
      <c r="T4870" s="2">
        <f>M4870+N4870</f>
        <v>1</v>
      </c>
    </row>
    <row r="4871" spans="1:20" x14ac:dyDescent="0.2">
      <c r="A4871" s="2" t="s">
        <v>7535</v>
      </c>
      <c r="B4871" s="2" t="s">
        <v>1346</v>
      </c>
      <c r="C4871" s="2" t="s">
        <v>77</v>
      </c>
      <c r="D4871" s="2" t="str">
        <f>INDEX(Hotels!$C$2:$C$49,MATCH(C4871,Hotels!$A$2:$A$49,0))</f>
        <v>Bengaluru</v>
      </c>
      <c r="E4871" s="11">
        <v>46241</v>
      </c>
      <c r="F4871" s="11">
        <v>46247</v>
      </c>
      <c r="G4871" s="11">
        <v>46251</v>
      </c>
      <c r="H4871" s="13">
        <f>DATE(YEAR(F4871),MONTH(F4871),1)</f>
        <v>46235</v>
      </c>
      <c r="I4871" s="2">
        <f>G4871-F4871</f>
        <v>4</v>
      </c>
      <c r="J4871" s="2">
        <f>F4871-E4871</f>
        <v>6</v>
      </c>
      <c r="K4871" s="2" t="s">
        <v>2655</v>
      </c>
      <c r="L4871" s="2">
        <v>1</v>
      </c>
      <c r="M4871" s="2">
        <v>1</v>
      </c>
      <c r="N4871" s="2">
        <v>0</v>
      </c>
      <c r="O4871" s="2" t="s">
        <v>2658</v>
      </c>
      <c r="P4871" s="2" t="s">
        <v>2656</v>
      </c>
      <c r="Q4871" s="2" t="s">
        <v>2649</v>
      </c>
      <c r="R4871" s="3">
        <v>6700</v>
      </c>
      <c r="S4871" s="3">
        <f>I4871*L4871*R4871</f>
        <v>26800</v>
      </c>
      <c r="T4871" s="2">
        <f>M4871+N4871</f>
        <v>1</v>
      </c>
    </row>
    <row r="4872" spans="1:20" x14ac:dyDescent="0.2">
      <c r="A4872" s="2" t="s">
        <v>7536</v>
      </c>
      <c r="B4872" s="2" t="s">
        <v>804</v>
      </c>
      <c r="C4872" s="2" t="s">
        <v>83</v>
      </c>
      <c r="D4872" s="2" t="str">
        <f>INDEX(Hotels!$C$2:$C$49,MATCH(C4872,Hotels!$A$2:$A$49,0))</f>
        <v>Kochi</v>
      </c>
      <c r="E4872" s="11">
        <v>46242</v>
      </c>
      <c r="F4872" s="11">
        <v>46258</v>
      </c>
      <c r="G4872" s="11">
        <v>46263</v>
      </c>
      <c r="H4872" s="13">
        <f>DATE(YEAR(F4872),MONTH(F4872),1)</f>
        <v>46235</v>
      </c>
      <c r="I4872" s="2">
        <f>G4872-F4872</f>
        <v>5</v>
      </c>
      <c r="J4872" s="2">
        <f>F4872-E4872</f>
        <v>16</v>
      </c>
      <c r="K4872" s="2" t="s">
        <v>2646</v>
      </c>
      <c r="L4872" s="2">
        <v>1</v>
      </c>
      <c r="M4872" s="2">
        <v>1</v>
      </c>
      <c r="N4872" s="2">
        <v>0</v>
      </c>
      <c r="O4872" s="2" t="s">
        <v>2661</v>
      </c>
      <c r="P4872" s="2" t="s">
        <v>2656</v>
      </c>
      <c r="Q4872" s="2" t="s">
        <v>2649</v>
      </c>
      <c r="R4872" s="3">
        <v>13700</v>
      </c>
      <c r="S4872" s="3">
        <f>I4872*L4872*R4872</f>
        <v>68500</v>
      </c>
      <c r="T4872" s="2">
        <f>M4872+N4872</f>
        <v>1</v>
      </c>
    </row>
    <row r="4873" spans="1:20" x14ac:dyDescent="0.2">
      <c r="A4873" s="2" t="s">
        <v>7537</v>
      </c>
      <c r="B4873" s="2" t="s">
        <v>974</v>
      </c>
      <c r="C4873" s="2" t="s">
        <v>51</v>
      </c>
      <c r="D4873" s="2" t="str">
        <f>INDEX(Hotels!$C$2:$C$49,MATCH(C4873,Hotels!$A$2:$A$49,0))</f>
        <v>Agra</v>
      </c>
      <c r="E4873" s="11">
        <v>46242</v>
      </c>
      <c r="F4873" s="11">
        <v>46255</v>
      </c>
      <c r="G4873" s="11">
        <v>46257</v>
      </c>
      <c r="H4873" s="13">
        <f>DATE(YEAR(F4873),MONTH(F4873),1)</f>
        <v>46235</v>
      </c>
      <c r="I4873" s="2">
        <f>G4873-F4873</f>
        <v>2</v>
      </c>
      <c r="J4873" s="2">
        <f>F4873-E4873</f>
        <v>13</v>
      </c>
      <c r="K4873" s="2" t="s">
        <v>2646</v>
      </c>
      <c r="L4873" s="2">
        <v>1</v>
      </c>
      <c r="M4873" s="2">
        <v>1</v>
      </c>
      <c r="N4873" s="2">
        <v>0</v>
      </c>
      <c r="O4873" s="2" t="s">
        <v>2732</v>
      </c>
      <c r="P4873" s="2" t="s">
        <v>2648</v>
      </c>
      <c r="Q4873" s="2" t="s">
        <v>2653</v>
      </c>
      <c r="R4873" s="3">
        <v>11350</v>
      </c>
      <c r="S4873" s="3">
        <f>I4873*L4873*R4873</f>
        <v>22700</v>
      </c>
      <c r="T4873" s="2">
        <f>M4873+N4873</f>
        <v>1</v>
      </c>
    </row>
    <row r="4874" spans="1:20" x14ac:dyDescent="0.2">
      <c r="A4874" s="2" t="s">
        <v>7538</v>
      </c>
      <c r="B4874" s="2" t="s">
        <v>1080</v>
      </c>
      <c r="C4874" s="2" t="s">
        <v>49</v>
      </c>
      <c r="D4874" s="2" t="str">
        <f>INDEX(Hotels!$C$2:$C$49,MATCH(C4874,Hotels!$A$2:$A$49,0))</f>
        <v>Agra</v>
      </c>
      <c r="E4874" s="11">
        <v>46242</v>
      </c>
      <c r="F4874" s="11">
        <v>46254</v>
      </c>
      <c r="G4874" s="11">
        <v>46258</v>
      </c>
      <c r="H4874" s="13">
        <f>DATE(YEAR(F4874),MONTH(F4874),1)</f>
        <v>46235</v>
      </c>
      <c r="I4874" s="2">
        <f>G4874-F4874</f>
        <v>4</v>
      </c>
      <c r="J4874" s="2">
        <f>F4874-E4874</f>
        <v>12</v>
      </c>
      <c r="K4874" s="2" t="s">
        <v>2646</v>
      </c>
      <c r="L4874" s="2">
        <v>1</v>
      </c>
      <c r="M4874" s="2">
        <v>2</v>
      </c>
      <c r="N4874" s="2">
        <v>0</v>
      </c>
      <c r="O4874" s="2" t="s">
        <v>2658</v>
      </c>
      <c r="P4874" s="2" t="s">
        <v>2659</v>
      </c>
      <c r="Q4874" s="2" t="s">
        <v>2649</v>
      </c>
      <c r="R4874" s="3">
        <v>3850</v>
      </c>
      <c r="S4874" s="3">
        <f>I4874*L4874*R4874</f>
        <v>15400</v>
      </c>
      <c r="T4874" s="2">
        <f>M4874+N4874</f>
        <v>2</v>
      </c>
    </row>
    <row r="4875" spans="1:20" x14ac:dyDescent="0.2">
      <c r="A4875" s="2" t="s">
        <v>7539</v>
      </c>
      <c r="B4875" s="2" t="s">
        <v>1261</v>
      </c>
      <c r="C4875" s="2" t="s">
        <v>118</v>
      </c>
      <c r="D4875" s="2" t="str">
        <f>INDEX(Hotels!$C$2:$C$49,MATCH(C4875,Hotels!$A$2:$A$49,0))</f>
        <v>Rishikesh</v>
      </c>
      <c r="E4875" s="11">
        <v>46242</v>
      </c>
      <c r="F4875" s="11">
        <v>46259</v>
      </c>
      <c r="G4875" s="11">
        <v>46262</v>
      </c>
      <c r="H4875" s="13">
        <f>DATE(YEAR(F4875),MONTH(F4875),1)</f>
        <v>46235</v>
      </c>
      <c r="I4875" s="2">
        <f>G4875-F4875</f>
        <v>3</v>
      </c>
      <c r="J4875" s="2">
        <f>F4875-E4875</f>
        <v>17</v>
      </c>
      <c r="K4875" s="2" t="s">
        <v>2655</v>
      </c>
      <c r="L4875" s="2">
        <v>4</v>
      </c>
      <c r="M4875" s="2">
        <v>8</v>
      </c>
      <c r="N4875" s="2">
        <v>0</v>
      </c>
      <c r="O4875" s="2" t="s">
        <v>2661</v>
      </c>
      <c r="P4875" s="2" t="s">
        <v>2652</v>
      </c>
      <c r="Q4875" s="2" t="s">
        <v>2649</v>
      </c>
      <c r="R4875" s="3">
        <v>7600</v>
      </c>
      <c r="S4875" s="3">
        <f>I4875*L4875*R4875</f>
        <v>91200</v>
      </c>
      <c r="T4875" s="2">
        <f>M4875+N4875</f>
        <v>8</v>
      </c>
    </row>
    <row r="4876" spans="1:20" x14ac:dyDescent="0.2">
      <c r="A4876" s="2" t="s">
        <v>7540</v>
      </c>
      <c r="B4876" s="2" t="s">
        <v>1458</v>
      </c>
      <c r="C4876" s="2" t="s">
        <v>73</v>
      </c>
      <c r="D4876" s="2" t="str">
        <f>INDEX(Hotels!$C$2:$C$49,MATCH(C4876,Hotels!$A$2:$A$49,0))</f>
        <v>Bengaluru</v>
      </c>
      <c r="E4876" s="11">
        <v>46242</v>
      </c>
      <c r="F4876" s="11">
        <v>46260</v>
      </c>
      <c r="G4876" s="11">
        <v>46263</v>
      </c>
      <c r="H4876" s="13">
        <f>DATE(YEAR(F4876),MONTH(F4876),1)</f>
        <v>46235</v>
      </c>
      <c r="I4876" s="2">
        <f>G4876-F4876</f>
        <v>3</v>
      </c>
      <c r="J4876" s="2">
        <f>F4876-E4876</f>
        <v>18</v>
      </c>
      <c r="K4876" s="2" t="s">
        <v>2668</v>
      </c>
      <c r="L4876" s="2">
        <v>1</v>
      </c>
      <c r="M4876" s="2">
        <v>2</v>
      </c>
      <c r="N4876" s="2">
        <v>0</v>
      </c>
      <c r="O4876" s="2" t="s">
        <v>2670</v>
      </c>
      <c r="P4876" s="2" t="s">
        <v>2656</v>
      </c>
      <c r="Q4876" s="2" t="s">
        <v>2649</v>
      </c>
      <c r="R4876" s="3">
        <v>5200</v>
      </c>
      <c r="S4876" s="3">
        <f>I4876*L4876*R4876</f>
        <v>15600</v>
      </c>
      <c r="T4876" s="2">
        <f>M4876+N4876</f>
        <v>2</v>
      </c>
    </row>
    <row r="4877" spans="1:20" x14ac:dyDescent="0.2">
      <c r="A4877" s="2" t="s">
        <v>7541</v>
      </c>
      <c r="B4877" s="2" t="s">
        <v>2263</v>
      </c>
      <c r="C4877" s="2" t="s">
        <v>83</v>
      </c>
      <c r="D4877" s="2" t="str">
        <f>INDEX(Hotels!$C$2:$C$49,MATCH(C4877,Hotels!$A$2:$A$49,0))</f>
        <v>Kochi</v>
      </c>
      <c r="E4877" s="11">
        <v>46242</v>
      </c>
      <c r="F4877" s="11">
        <v>46281</v>
      </c>
      <c r="G4877" s="11">
        <v>46284</v>
      </c>
      <c r="H4877" s="13">
        <f>DATE(YEAR(F4877),MONTH(F4877),1)</f>
        <v>46266</v>
      </c>
      <c r="I4877" s="2">
        <f>G4877-F4877</f>
        <v>3</v>
      </c>
      <c r="J4877" s="2">
        <f>F4877-E4877</f>
        <v>39</v>
      </c>
      <c r="K4877" s="2" t="s">
        <v>2655</v>
      </c>
      <c r="L4877" s="2">
        <v>3</v>
      </c>
      <c r="M4877" s="2">
        <v>6</v>
      </c>
      <c r="N4877" s="2">
        <v>0</v>
      </c>
      <c r="O4877" s="2" t="s">
        <v>2658</v>
      </c>
      <c r="P4877" s="2" t="s">
        <v>2662</v>
      </c>
      <c r="Q4877" s="2" t="s">
        <v>2649</v>
      </c>
      <c r="R4877" s="3">
        <v>10050</v>
      </c>
      <c r="S4877" s="3">
        <f>I4877*L4877*R4877</f>
        <v>90450</v>
      </c>
      <c r="T4877" s="2">
        <f>M4877+N4877</f>
        <v>6</v>
      </c>
    </row>
    <row r="4878" spans="1:20" x14ac:dyDescent="0.2">
      <c r="A4878" s="2" t="s">
        <v>7542</v>
      </c>
      <c r="B4878" s="2" t="s">
        <v>1209</v>
      </c>
      <c r="C4878" s="2" t="s">
        <v>81</v>
      </c>
      <c r="D4878" s="2" t="str">
        <f>INDEX(Hotels!$C$2:$C$49,MATCH(C4878,Hotels!$A$2:$A$49,0))</f>
        <v>Bengaluru</v>
      </c>
      <c r="E4878" s="11">
        <v>46243</v>
      </c>
      <c r="F4878" s="11">
        <v>46270</v>
      </c>
      <c r="G4878" s="11">
        <v>46273</v>
      </c>
      <c r="H4878" s="13">
        <f>DATE(YEAR(F4878),MONTH(F4878),1)</f>
        <v>46266</v>
      </c>
      <c r="I4878" s="2">
        <f>G4878-F4878</f>
        <v>3</v>
      </c>
      <c r="J4878" s="2">
        <f>F4878-E4878</f>
        <v>27</v>
      </c>
      <c r="K4878" s="2" t="s">
        <v>2646</v>
      </c>
      <c r="L4878" s="2">
        <v>1</v>
      </c>
      <c r="M4878" s="2">
        <v>2</v>
      </c>
      <c r="N4878" s="2">
        <v>0</v>
      </c>
      <c r="O4878" s="2" t="s">
        <v>2683</v>
      </c>
      <c r="P4878" s="2" t="s">
        <v>2648</v>
      </c>
      <c r="Q4878" s="2" t="s">
        <v>2653</v>
      </c>
      <c r="R4878" s="3">
        <v>20800</v>
      </c>
      <c r="S4878" s="3">
        <f>I4878*L4878*R4878</f>
        <v>62400</v>
      </c>
      <c r="T4878" s="2">
        <f>M4878+N4878</f>
        <v>2</v>
      </c>
    </row>
    <row r="4879" spans="1:20" x14ac:dyDescent="0.2">
      <c r="A4879" s="2" t="s">
        <v>7543</v>
      </c>
      <c r="B4879" s="2" t="s">
        <v>2544</v>
      </c>
      <c r="C4879" s="2" t="s">
        <v>71</v>
      </c>
      <c r="D4879" s="2" t="str">
        <f>INDEX(Hotels!$C$2:$C$49,MATCH(C4879,Hotels!$A$2:$A$49,0))</f>
        <v>New Delhi</v>
      </c>
      <c r="E4879" s="11">
        <v>46243</v>
      </c>
      <c r="F4879" s="11">
        <v>46276</v>
      </c>
      <c r="G4879" s="11">
        <v>46278</v>
      </c>
      <c r="H4879" s="13">
        <f>DATE(YEAR(F4879),MONTH(F4879),1)</f>
        <v>46266</v>
      </c>
      <c r="I4879" s="2">
        <f>G4879-F4879</f>
        <v>2</v>
      </c>
      <c r="J4879" s="2">
        <f>F4879-E4879</f>
        <v>33</v>
      </c>
      <c r="K4879" s="2" t="s">
        <v>2668</v>
      </c>
      <c r="L4879" s="2">
        <v>4</v>
      </c>
      <c r="M4879" s="2">
        <v>8</v>
      </c>
      <c r="N4879" s="2">
        <v>0</v>
      </c>
      <c r="O4879" s="2" t="s">
        <v>2658</v>
      </c>
      <c r="P4879" s="2" t="s">
        <v>2652</v>
      </c>
      <c r="Q4879" s="2" t="s">
        <v>2649</v>
      </c>
      <c r="R4879" s="3">
        <v>5900</v>
      </c>
      <c r="S4879" s="3">
        <f>I4879*L4879*R4879</f>
        <v>47200</v>
      </c>
      <c r="T4879" s="2">
        <f>M4879+N4879</f>
        <v>8</v>
      </c>
    </row>
    <row r="4880" spans="1:20" x14ac:dyDescent="0.2">
      <c r="A4880" s="2" t="s">
        <v>7544</v>
      </c>
      <c r="B4880" s="2" t="s">
        <v>2107</v>
      </c>
      <c r="C4880" s="2" t="s">
        <v>49</v>
      </c>
      <c r="D4880" s="2" t="str">
        <f>INDEX(Hotels!$C$2:$C$49,MATCH(C4880,Hotels!$A$2:$A$49,0))</f>
        <v>Agra</v>
      </c>
      <c r="E4880" s="11">
        <v>46244</v>
      </c>
      <c r="F4880" s="11">
        <v>46277</v>
      </c>
      <c r="G4880" s="11">
        <v>46282</v>
      </c>
      <c r="H4880" s="13">
        <f>DATE(YEAR(F4880),MONTH(F4880),1)</f>
        <v>46266</v>
      </c>
      <c r="I4880" s="2">
        <f>G4880-F4880</f>
        <v>5</v>
      </c>
      <c r="J4880" s="2">
        <f>F4880-E4880</f>
        <v>33</v>
      </c>
      <c r="K4880" s="2" t="s">
        <v>2668</v>
      </c>
      <c r="L4880" s="2">
        <v>1</v>
      </c>
      <c r="M4880" s="2">
        <v>1</v>
      </c>
      <c r="N4880" s="2">
        <v>0</v>
      </c>
      <c r="O4880" s="2" t="s">
        <v>2689</v>
      </c>
      <c r="P4880" s="2" t="s">
        <v>2652</v>
      </c>
      <c r="Q4880" s="2" t="s">
        <v>2649</v>
      </c>
      <c r="R4880" s="3">
        <v>1900</v>
      </c>
      <c r="S4880" s="3">
        <f>I4880*L4880*R4880</f>
        <v>9500</v>
      </c>
      <c r="T4880" s="2">
        <f>M4880+N4880</f>
        <v>1</v>
      </c>
    </row>
    <row r="4881" spans="1:20" x14ac:dyDescent="0.2">
      <c r="A4881" s="2" t="s">
        <v>7545</v>
      </c>
      <c r="B4881" s="2" t="s">
        <v>1577</v>
      </c>
      <c r="C4881" s="2" t="s">
        <v>93</v>
      </c>
      <c r="D4881" s="2" t="str">
        <f>INDEX(Hotels!$C$2:$C$49,MATCH(C4881,Hotels!$A$2:$A$49,0))</f>
        <v>Shimla</v>
      </c>
      <c r="E4881" s="11">
        <v>46245</v>
      </c>
      <c r="F4881" s="11">
        <v>46245</v>
      </c>
      <c r="G4881" s="11">
        <v>46247</v>
      </c>
      <c r="H4881" s="13">
        <f>DATE(YEAR(F4881),MONTH(F4881),1)</f>
        <v>46235</v>
      </c>
      <c r="I4881" s="2">
        <f>G4881-F4881</f>
        <v>2</v>
      </c>
      <c r="J4881" s="2">
        <f>F4881-E4881</f>
        <v>0</v>
      </c>
      <c r="K4881" s="2" t="s">
        <v>2655</v>
      </c>
      <c r="L4881" s="2">
        <v>1</v>
      </c>
      <c r="M4881" s="2">
        <v>1</v>
      </c>
      <c r="N4881" s="2">
        <v>0</v>
      </c>
      <c r="O4881" s="2" t="s">
        <v>2670</v>
      </c>
      <c r="P4881" s="2" t="s">
        <v>2656</v>
      </c>
      <c r="Q4881" s="2" t="s">
        <v>2649</v>
      </c>
      <c r="R4881" s="3">
        <v>4650</v>
      </c>
      <c r="S4881" s="3">
        <f>I4881*L4881*R4881</f>
        <v>9300</v>
      </c>
      <c r="T4881" s="2">
        <f>M4881+N4881</f>
        <v>1</v>
      </c>
    </row>
    <row r="4882" spans="1:20" x14ac:dyDescent="0.2">
      <c r="A4882" s="2" t="s">
        <v>7546</v>
      </c>
      <c r="B4882" s="2" t="s">
        <v>2415</v>
      </c>
      <c r="C4882" s="2" t="s">
        <v>83</v>
      </c>
      <c r="D4882" s="2" t="str">
        <f>INDEX(Hotels!$C$2:$C$49,MATCH(C4882,Hotels!$A$2:$A$49,0))</f>
        <v>Kochi</v>
      </c>
      <c r="E4882" s="11">
        <v>46245</v>
      </c>
      <c r="F4882" s="11">
        <v>46294</v>
      </c>
      <c r="G4882" s="11">
        <v>46299</v>
      </c>
      <c r="H4882" s="13">
        <f>DATE(YEAR(F4882),MONTH(F4882),1)</f>
        <v>46266</v>
      </c>
      <c r="I4882" s="2">
        <f>G4882-F4882</f>
        <v>5</v>
      </c>
      <c r="J4882" s="2">
        <f>F4882-E4882</f>
        <v>49</v>
      </c>
      <c r="K4882" s="2" t="s">
        <v>2655</v>
      </c>
      <c r="L4882" s="2">
        <v>2</v>
      </c>
      <c r="M4882" s="2">
        <v>4</v>
      </c>
      <c r="N4882" s="2">
        <v>1</v>
      </c>
      <c r="O4882" s="2" t="s">
        <v>2647</v>
      </c>
      <c r="P4882" s="2" t="s">
        <v>2652</v>
      </c>
      <c r="Q4882" s="2" t="s">
        <v>2649</v>
      </c>
      <c r="R4882" s="3">
        <v>9450</v>
      </c>
      <c r="S4882" s="3">
        <f>I4882*L4882*R4882</f>
        <v>94500</v>
      </c>
      <c r="T4882" s="2">
        <f>M4882+N4882</f>
        <v>5</v>
      </c>
    </row>
    <row r="4883" spans="1:20" x14ac:dyDescent="0.2">
      <c r="A4883" s="2" t="s">
        <v>7547</v>
      </c>
      <c r="B4883" s="2" t="s">
        <v>1143</v>
      </c>
      <c r="C4883" s="2" t="s">
        <v>57</v>
      </c>
      <c r="D4883" s="2" t="str">
        <f>INDEX(Hotels!$C$2:$C$49,MATCH(C4883,Hotels!$A$2:$A$49,0))</f>
        <v>Mumbai</v>
      </c>
      <c r="E4883" s="11">
        <v>46246</v>
      </c>
      <c r="F4883" s="11">
        <v>46247</v>
      </c>
      <c r="G4883" s="11">
        <v>46250</v>
      </c>
      <c r="H4883" s="13">
        <f>DATE(YEAR(F4883),MONTH(F4883),1)</f>
        <v>46235</v>
      </c>
      <c r="I4883" s="2">
        <f>G4883-F4883</f>
        <v>3</v>
      </c>
      <c r="J4883" s="2">
        <f>F4883-E4883</f>
        <v>1</v>
      </c>
      <c r="K4883" s="2" t="s">
        <v>2668</v>
      </c>
      <c r="L4883" s="2">
        <v>1</v>
      </c>
      <c r="M4883" s="2">
        <v>1</v>
      </c>
      <c r="N4883" s="2">
        <v>0</v>
      </c>
      <c r="O4883" s="2" t="s">
        <v>2647</v>
      </c>
      <c r="P4883" s="2" t="s">
        <v>2656</v>
      </c>
      <c r="Q4883" s="2" t="s">
        <v>2649</v>
      </c>
      <c r="R4883" s="3">
        <v>5800</v>
      </c>
      <c r="S4883" s="3">
        <f>I4883*L4883*R4883</f>
        <v>17400</v>
      </c>
      <c r="T4883" s="2">
        <f>M4883+N4883</f>
        <v>1</v>
      </c>
    </row>
    <row r="4884" spans="1:20" x14ac:dyDescent="0.2">
      <c r="A4884" s="2" t="s">
        <v>7548</v>
      </c>
      <c r="B4884" s="2" t="s">
        <v>1223</v>
      </c>
      <c r="C4884" s="2" t="s">
        <v>37</v>
      </c>
      <c r="D4884" s="2" t="str">
        <f>INDEX(Hotels!$C$2:$C$49,MATCH(C4884,Hotels!$A$2:$A$49,0))</f>
        <v>Udaipur</v>
      </c>
      <c r="E4884" s="11">
        <v>46246</v>
      </c>
      <c r="F4884" s="11">
        <v>46265</v>
      </c>
      <c r="G4884" s="11">
        <v>46267</v>
      </c>
      <c r="H4884" s="13">
        <f>DATE(YEAR(F4884),MONTH(F4884),1)</f>
        <v>46235</v>
      </c>
      <c r="I4884" s="2">
        <f>G4884-F4884</f>
        <v>2</v>
      </c>
      <c r="J4884" s="2">
        <f>F4884-E4884</f>
        <v>19</v>
      </c>
      <c r="K4884" s="2" t="s">
        <v>2668</v>
      </c>
      <c r="L4884" s="2">
        <v>1</v>
      </c>
      <c r="M4884" s="2">
        <v>3</v>
      </c>
      <c r="N4884" s="2">
        <v>0</v>
      </c>
      <c r="O4884" s="2" t="s">
        <v>2670</v>
      </c>
      <c r="P4884" s="2" t="s">
        <v>2662</v>
      </c>
      <c r="Q4884" s="2" t="s">
        <v>2649</v>
      </c>
      <c r="R4884" s="3">
        <v>9800</v>
      </c>
      <c r="S4884" s="3">
        <f>I4884*L4884*R4884</f>
        <v>19600</v>
      </c>
      <c r="T4884" s="2">
        <f>M4884+N4884</f>
        <v>3</v>
      </c>
    </row>
    <row r="4885" spans="1:20" x14ac:dyDescent="0.2">
      <c r="A4885" s="2" t="s">
        <v>7549</v>
      </c>
      <c r="B4885" s="2" t="s">
        <v>1483</v>
      </c>
      <c r="C4885" s="2" t="s">
        <v>37</v>
      </c>
      <c r="D4885" s="2" t="str">
        <f>INDEX(Hotels!$C$2:$C$49,MATCH(C4885,Hotels!$A$2:$A$49,0))</f>
        <v>Udaipur</v>
      </c>
      <c r="E4885" s="11">
        <v>46246</v>
      </c>
      <c r="F4885" s="11">
        <v>46260</v>
      </c>
      <c r="G4885" s="11">
        <v>46263</v>
      </c>
      <c r="H4885" s="13">
        <f>DATE(YEAR(F4885),MONTH(F4885),1)</f>
        <v>46235</v>
      </c>
      <c r="I4885" s="2">
        <f>G4885-F4885</f>
        <v>3</v>
      </c>
      <c r="J4885" s="2">
        <f>F4885-E4885</f>
        <v>14</v>
      </c>
      <c r="K4885" s="2" t="s">
        <v>2646</v>
      </c>
      <c r="L4885" s="2">
        <v>1</v>
      </c>
      <c r="M4885" s="2">
        <v>2</v>
      </c>
      <c r="N4885" s="2">
        <v>3</v>
      </c>
      <c r="O4885" s="2" t="s">
        <v>2658</v>
      </c>
      <c r="P4885" s="2" t="s">
        <v>2652</v>
      </c>
      <c r="Q4885" s="2" t="s">
        <v>2653</v>
      </c>
      <c r="R4885" s="3">
        <v>16950</v>
      </c>
      <c r="S4885" s="3">
        <f>I4885*L4885*R4885</f>
        <v>50850</v>
      </c>
      <c r="T4885" s="2">
        <f>M4885+N4885</f>
        <v>5</v>
      </c>
    </row>
    <row r="4886" spans="1:20" x14ac:dyDescent="0.2">
      <c r="A4886" s="2" t="s">
        <v>7550</v>
      </c>
      <c r="B4886" s="2" t="s">
        <v>1826</v>
      </c>
      <c r="C4886" s="2" t="s">
        <v>51</v>
      </c>
      <c r="D4886" s="2" t="str">
        <f>INDEX(Hotels!$C$2:$C$49,MATCH(C4886,Hotels!$A$2:$A$49,0))</f>
        <v>Agra</v>
      </c>
      <c r="E4886" s="11">
        <v>46246</v>
      </c>
      <c r="F4886" s="11">
        <v>46248</v>
      </c>
      <c r="G4886" s="11">
        <v>46252</v>
      </c>
      <c r="H4886" s="13">
        <f>DATE(YEAR(F4886),MONTH(F4886),1)</f>
        <v>46235</v>
      </c>
      <c r="I4886" s="2">
        <f>G4886-F4886</f>
        <v>4</v>
      </c>
      <c r="J4886" s="2">
        <f>F4886-E4886</f>
        <v>2</v>
      </c>
      <c r="K4886" s="2" t="s">
        <v>2646</v>
      </c>
      <c r="L4886" s="2">
        <v>1</v>
      </c>
      <c r="M4886" s="2">
        <v>3</v>
      </c>
      <c r="N4886" s="2">
        <v>0</v>
      </c>
      <c r="O4886" s="2" t="s">
        <v>2670</v>
      </c>
      <c r="P4886" s="2" t="s">
        <v>2656</v>
      </c>
      <c r="Q4886" s="2" t="s">
        <v>2649</v>
      </c>
      <c r="R4886" s="3">
        <v>11300</v>
      </c>
      <c r="S4886" s="3">
        <f>I4886*L4886*R4886</f>
        <v>45200</v>
      </c>
      <c r="T4886" s="2">
        <f>M4886+N4886</f>
        <v>3</v>
      </c>
    </row>
    <row r="4887" spans="1:20" x14ac:dyDescent="0.2">
      <c r="A4887" s="2" t="s">
        <v>7551</v>
      </c>
      <c r="B4887" s="2" t="s">
        <v>2232</v>
      </c>
      <c r="C4887" s="2" t="s">
        <v>32</v>
      </c>
      <c r="D4887" s="2" t="str">
        <f>INDEX(Hotels!$C$2:$C$49,MATCH(C4887,Hotels!$A$2:$A$49,0))</f>
        <v>Jaipur</v>
      </c>
      <c r="E4887" s="11">
        <v>46246</v>
      </c>
      <c r="F4887" s="11">
        <v>46255</v>
      </c>
      <c r="G4887" s="11">
        <v>46260</v>
      </c>
      <c r="H4887" s="13">
        <f>DATE(YEAR(F4887),MONTH(F4887),1)</f>
        <v>46235</v>
      </c>
      <c r="I4887" s="2">
        <f>G4887-F4887</f>
        <v>5</v>
      </c>
      <c r="J4887" s="2">
        <f>F4887-E4887</f>
        <v>9</v>
      </c>
      <c r="K4887" s="2" t="s">
        <v>2655</v>
      </c>
      <c r="L4887" s="2">
        <v>1</v>
      </c>
      <c r="M4887" s="2">
        <v>2</v>
      </c>
      <c r="N4887" s="2">
        <v>3</v>
      </c>
      <c r="O4887" s="2" t="s">
        <v>2670</v>
      </c>
      <c r="P4887" s="2" t="s">
        <v>2662</v>
      </c>
      <c r="Q4887" s="2" t="s">
        <v>2649</v>
      </c>
      <c r="R4887" s="3">
        <v>5050</v>
      </c>
      <c r="S4887" s="3">
        <f>I4887*L4887*R4887</f>
        <v>25250</v>
      </c>
      <c r="T4887" s="2">
        <f>M4887+N4887</f>
        <v>5</v>
      </c>
    </row>
    <row r="4888" spans="1:20" x14ac:dyDescent="0.2">
      <c r="A4888" s="2" t="s">
        <v>7552</v>
      </c>
      <c r="B4888" s="2" t="s">
        <v>1545</v>
      </c>
      <c r="C4888" s="2" t="s">
        <v>34</v>
      </c>
      <c r="D4888" s="2" t="str">
        <f>INDEX(Hotels!$C$2:$C$49,MATCH(C4888,Hotels!$A$2:$A$49,0))</f>
        <v>Udaipur</v>
      </c>
      <c r="E4888" s="11">
        <v>46247</v>
      </c>
      <c r="F4888" s="11">
        <v>46275</v>
      </c>
      <c r="G4888" s="11">
        <v>46281</v>
      </c>
      <c r="H4888" s="13">
        <f>DATE(YEAR(F4888),MONTH(F4888),1)</f>
        <v>46266</v>
      </c>
      <c r="I4888" s="2">
        <f>G4888-F4888</f>
        <v>6</v>
      </c>
      <c r="J4888" s="2">
        <f>F4888-E4888</f>
        <v>28</v>
      </c>
      <c r="K4888" s="2" t="s">
        <v>2655</v>
      </c>
      <c r="L4888" s="2">
        <v>1</v>
      </c>
      <c r="M4888" s="2">
        <v>2</v>
      </c>
      <c r="N4888" s="2">
        <v>2</v>
      </c>
      <c r="O4888" s="2" t="s">
        <v>2683</v>
      </c>
      <c r="P4888" s="2" t="s">
        <v>2656</v>
      </c>
      <c r="Q4888" s="2" t="s">
        <v>2649</v>
      </c>
      <c r="R4888" s="3">
        <v>5400</v>
      </c>
      <c r="S4888" s="3">
        <f>I4888*L4888*R4888</f>
        <v>32400</v>
      </c>
      <c r="T4888" s="2">
        <f>M4888+N4888</f>
        <v>4</v>
      </c>
    </row>
    <row r="4889" spans="1:20" x14ac:dyDescent="0.2">
      <c r="A4889" s="2" t="s">
        <v>7553</v>
      </c>
      <c r="B4889" s="2" t="s">
        <v>1872</v>
      </c>
      <c r="C4889" s="2" t="s">
        <v>93</v>
      </c>
      <c r="D4889" s="2" t="str">
        <f>INDEX(Hotels!$C$2:$C$49,MATCH(C4889,Hotels!$A$2:$A$49,0))</f>
        <v>Shimla</v>
      </c>
      <c r="E4889" s="11">
        <v>46247</v>
      </c>
      <c r="F4889" s="11">
        <v>46262</v>
      </c>
      <c r="G4889" s="11">
        <v>46264</v>
      </c>
      <c r="H4889" s="13">
        <f>DATE(YEAR(F4889),MONTH(F4889),1)</f>
        <v>46235</v>
      </c>
      <c r="I4889" s="2">
        <f>G4889-F4889</f>
        <v>2</v>
      </c>
      <c r="J4889" s="2">
        <f>F4889-E4889</f>
        <v>15</v>
      </c>
      <c r="K4889" s="2" t="s">
        <v>2655</v>
      </c>
      <c r="L4889" s="2">
        <v>1</v>
      </c>
      <c r="M4889" s="2">
        <v>2</v>
      </c>
      <c r="N4889" s="2">
        <v>0</v>
      </c>
      <c r="O4889" s="2" t="s">
        <v>2683</v>
      </c>
      <c r="P4889" s="2" t="s">
        <v>2672</v>
      </c>
      <c r="Q4889" s="2" t="s">
        <v>2649</v>
      </c>
      <c r="R4889" s="3">
        <v>4350</v>
      </c>
      <c r="S4889" s="3">
        <f>I4889*L4889*R4889</f>
        <v>8700</v>
      </c>
      <c r="T4889" s="2">
        <f>M4889+N4889</f>
        <v>2</v>
      </c>
    </row>
    <row r="4890" spans="1:20" x14ac:dyDescent="0.2">
      <c r="A4890" s="2" t="s">
        <v>7554</v>
      </c>
      <c r="B4890" s="2" t="s">
        <v>1956</v>
      </c>
      <c r="C4890" s="2" t="s">
        <v>89</v>
      </c>
      <c r="D4890" s="2" t="str">
        <f>INDEX(Hotels!$C$2:$C$49,MATCH(C4890,Hotels!$A$2:$A$49,0))</f>
        <v>Kochi</v>
      </c>
      <c r="E4890" s="11">
        <v>46247</v>
      </c>
      <c r="F4890" s="11">
        <v>46254</v>
      </c>
      <c r="G4890" s="11">
        <v>46258</v>
      </c>
      <c r="H4890" s="13">
        <f>DATE(YEAR(F4890),MONTH(F4890),1)</f>
        <v>46235</v>
      </c>
      <c r="I4890" s="2">
        <f>G4890-F4890</f>
        <v>4</v>
      </c>
      <c r="J4890" s="2">
        <f>F4890-E4890</f>
        <v>7</v>
      </c>
      <c r="K4890" s="2" t="s">
        <v>2655</v>
      </c>
      <c r="L4890" s="2">
        <v>1</v>
      </c>
      <c r="M4890" s="2">
        <v>2</v>
      </c>
      <c r="N4890" s="2">
        <v>2</v>
      </c>
      <c r="O4890" s="2" t="s">
        <v>2647</v>
      </c>
      <c r="P4890" s="2" t="s">
        <v>2662</v>
      </c>
      <c r="Q4890" s="2" t="s">
        <v>2649</v>
      </c>
      <c r="R4890" s="3">
        <v>5350</v>
      </c>
      <c r="S4890" s="3">
        <f>I4890*L4890*R4890</f>
        <v>21400</v>
      </c>
      <c r="T4890" s="2">
        <f>M4890+N4890</f>
        <v>4</v>
      </c>
    </row>
    <row r="4891" spans="1:20" x14ac:dyDescent="0.2">
      <c r="A4891" s="2" t="s">
        <v>7555</v>
      </c>
      <c r="B4891" s="2" t="s">
        <v>699</v>
      </c>
      <c r="C4891" s="2" t="s">
        <v>29</v>
      </c>
      <c r="D4891" s="2" t="str">
        <f>INDEX(Hotels!$C$2:$C$49,MATCH(C4891,Hotels!$A$2:$A$49,0))</f>
        <v>Jaipur</v>
      </c>
      <c r="E4891" s="11">
        <v>46248</v>
      </c>
      <c r="F4891" s="11">
        <v>46254</v>
      </c>
      <c r="G4891" s="11">
        <v>46257</v>
      </c>
      <c r="H4891" s="13">
        <f>DATE(YEAR(F4891),MONTH(F4891),1)</f>
        <v>46235</v>
      </c>
      <c r="I4891" s="2">
        <f>G4891-F4891</f>
        <v>3</v>
      </c>
      <c r="J4891" s="2">
        <f>F4891-E4891</f>
        <v>6</v>
      </c>
      <c r="K4891" s="2" t="s">
        <v>2646</v>
      </c>
      <c r="L4891" s="2">
        <v>1</v>
      </c>
      <c r="M4891" s="2">
        <v>1</v>
      </c>
      <c r="N4891" s="2">
        <v>0</v>
      </c>
      <c r="O4891" s="2" t="s">
        <v>2647</v>
      </c>
      <c r="P4891" s="2" t="s">
        <v>2652</v>
      </c>
      <c r="Q4891" s="2" t="s">
        <v>2649</v>
      </c>
      <c r="R4891" s="3">
        <v>9450</v>
      </c>
      <c r="S4891" s="3">
        <f>I4891*L4891*R4891</f>
        <v>28350</v>
      </c>
      <c r="T4891" s="2">
        <f>M4891+N4891</f>
        <v>1</v>
      </c>
    </row>
    <row r="4892" spans="1:20" x14ac:dyDescent="0.2">
      <c r="A4892" s="2" t="s">
        <v>7556</v>
      </c>
      <c r="B4892" s="2" t="s">
        <v>1618</v>
      </c>
      <c r="C4892" s="2" t="s">
        <v>34</v>
      </c>
      <c r="D4892" s="2" t="str">
        <f>INDEX(Hotels!$C$2:$C$49,MATCH(C4892,Hotels!$A$2:$A$49,0))</f>
        <v>Udaipur</v>
      </c>
      <c r="E4892" s="11">
        <v>46248</v>
      </c>
      <c r="F4892" s="11">
        <v>46248</v>
      </c>
      <c r="G4892" s="11">
        <v>46250</v>
      </c>
      <c r="H4892" s="13">
        <f>DATE(YEAR(F4892),MONTH(F4892),1)</f>
        <v>46235</v>
      </c>
      <c r="I4892" s="2">
        <f>G4892-F4892</f>
        <v>2</v>
      </c>
      <c r="J4892" s="2">
        <f>F4892-E4892</f>
        <v>0</v>
      </c>
      <c r="K4892" s="2" t="s">
        <v>2668</v>
      </c>
      <c r="L4892" s="2">
        <v>1</v>
      </c>
      <c r="M4892" s="2">
        <v>1</v>
      </c>
      <c r="N4892" s="2">
        <v>0</v>
      </c>
      <c r="O4892" s="2" t="s">
        <v>2732</v>
      </c>
      <c r="P4892" s="2" t="s">
        <v>2656</v>
      </c>
      <c r="Q4892" s="2" t="s">
        <v>2649</v>
      </c>
      <c r="R4892" s="3">
        <v>4600</v>
      </c>
      <c r="S4892" s="3">
        <f>I4892*L4892*R4892</f>
        <v>9200</v>
      </c>
      <c r="T4892" s="2">
        <f>M4892+N4892</f>
        <v>1</v>
      </c>
    </row>
    <row r="4893" spans="1:20" x14ac:dyDescent="0.2">
      <c r="A4893" s="2" t="s">
        <v>7557</v>
      </c>
      <c r="B4893" s="2" t="s">
        <v>1837</v>
      </c>
      <c r="C4893" s="2" t="s">
        <v>103</v>
      </c>
      <c r="D4893" s="2" t="str">
        <f>INDEX(Hotels!$C$2:$C$49,MATCH(C4893,Hotels!$A$2:$A$49,0))</f>
        <v>Manali</v>
      </c>
      <c r="E4893" s="11">
        <v>46248</v>
      </c>
      <c r="F4893" s="11">
        <v>46273</v>
      </c>
      <c r="G4893" s="11">
        <v>46277</v>
      </c>
      <c r="H4893" s="13">
        <f>DATE(YEAR(F4893),MONTH(F4893),1)</f>
        <v>46266</v>
      </c>
      <c r="I4893" s="2">
        <f>G4893-F4893</f>
        <v>4</v>
      </c>
      <c r="J4893" s="2">
        <f>F4893-E4893</f>
        <v>25</v>
      </c>
      <c r="K4893" s="2" t="s">
        <v>2668</v>
      </c>
      <c r="L4893" s="2">
        <v>1</v>
      </c>
      <c r="M4893" s="2">
        <v>2</v>
      </c>
      <c r="N4893" s="2">
        <v>0</v>
      </c>
      <c r="O4893" s="2" t="s">
        <v>2670</v>
      </c>
      <c r="P4893" s="2" t="s">
        <v>2648</v>
      </c>
      <c r="Q4893" s="2" t="s">
        <v>2649</v>
      </c>
      <c r="R4893" s="3">
        <v>2500</v>
      </c>
      <c r="S4893" s="3">
        <f>I4893*L4893*R4893</f>
        <v>10000</v>
      </c>
      <c r="T4893" s="2">
        <f>M4893+N4893</f>
        <v>2</v>
      </c>
    </row>
    <row r="4894" spans="1:20" x14ac:dyDescent="0.2">
      <c r="A4894" s="2" t="s">
        <v>7558</v>
      </c>
      <c r="B4894" s="2" t="s">
        <v>2019</v>
      </c>
      <c r="C4894" s="2" t="s">
        <v>87</v>
      </c>
      <c r="D4894" s="2" t="str">
        <f>INDEX(Hotels!$C$2:$C$49,MATCH(C4894,Hotels!$A$2:$A$49,0))</f>
        <v>Kochi</v>
      </c>
      <c r="E4894" s="11">
        <v>46248</v>
      </c>
      <c r="F4894" s="11">
        <v>46258</v>
      </c>
      <c r="G4894" s="11">
        <v>46263</v>
      </c>
      <c r="H4894" s="13">
        <f>DATE(YEAR(F4894),MONTH(F4894),1)</f>
        <v>46235</v>
      </c>
      <c r="I4894" s="2">
        <f>G4894-F4894</f>
        <v>5</v>
      </c>
      <c r="J4894" s="2">
        <f>F4894-E4894</f>
        <v>10</v>
      </c>
      <c r="K4894" s="2" t="s">
        <v>2655</v>
      </c>
      <c r="L4894" s="2">
        <v>1</v>
      </c>
      <c r="M4894" s="2">
        <v>2</v>
      </c>
      <c r="N4894" s="2">
        <v>3</v>
      </c>
      <c r="O4894" s="2" t="s">
        <v>2658</v>
      </c>
      <c r="P4894" s="2" t="s">
        <v>2652</v>
      </c>
      <c r="Q4894" s="2" t="s">
        <v>2649</v>
      </c>
      <c r="R4894" s="3">
        <v>5650</v>
      </c>
      <c r="S4894" s="3">
        <f>I4894*L4894*R4894</f>
        <v>28250</v>
      </c>
      <c r="T4894" s="2">
        <f>M4894+N4894</f>
        <v>5</v>
      </c>
    </row>
    <row r="4895" spans="1:20" x14ac:dyDescent="0.2">
      <c r="A4895" s="2" t="s">
        <v>7559</v>
      </c>
      <c r="B4895" s="2" t="s">
        <v>1095</v>
      </c>
      <c r="C4895" s="2" t="s">
        <v>81</v>
      </c>
      <c r="D4895" s="2" t="str">
        <f>INDEX(Hotels!$C$2:$C$49,MATCH(C4895,Hotels!$A$2:$A$49,0))</f>
        <v>Bengaluru</v>
      </c>
      <c r="E4895" s="11">
        <v>46250</v>
      </c>
      <c r="F4895" s="11">
        <v>46257</v>
      </c>
      <c r="G4895" s="11">
        <v>46259</v>
      </c>
      <c r="H4895" s="13">
        <f>DATE(YEAR(F4895),MONTH(F4895),1)</f>
        <v>46235</v>
      </c>
      <c r="I4895" s="2">
        <f>G4895-F4895</f>
        <v>2</v>
      </c>
      <c r="J4895" s="2">
        <f>F4895-E4895</f>
        <v>7</v>
      </c>
      <c r="K4895" s="2" t="s">
        <v>2655</v>
      </c>
      <c r="L4895" s="2">
        <v>1</v>
      </c>
      <c r="M4895" s="2">
        <v>2</v>
      </c>
      <c r="N4895" s="2">
        <v>0</v>
      </c>
      <c r="O4895" s="2" t="s">
        <v>2661</v>
      </c>
      <c r="P4895" s="2" t="s">
        <v>2656</v>
      </c>
      <c r="Q4895" s="2" t="s">
        <v>2649</v>
      </c>
      <c r="R4895" s="3">
        <v>13150</v>
      </c>
      <c r="S4895" s="3">
        <f>I4895*L4895*R4895</f>
        <v>26300</v>
      </c>
      <c r="T4895" s="2">
        <f>M4895+N4895</f>
        <v>2</v>
      </c>
    </row>
    <row r="4896" spans="1:20" x14ac:dyDescent="0.2">
      <c r="A4896" s="2" t="s">
        <v>7560</v>
      </c>
      <c r="B4896" s="2" t="s">
        <v>1943</v>
      </c>
      <c r="C4896" s="2" t="s">
        <v>22</v>
      </c>
      <c r="D4896" s="2" t="str">
        <f>INDEX(Hotels!$C$2:$C$49,MATCH(C4896,Hotels!$A$2:$A$49,0))</f>
        <v>Jaipur</v>
      </c>
      <c r="E4896" s="11">
        <v>46250</v>
      </c>
      <c r="F4896" s="11">
        <v>46250</v>
      </c>
      <c r="G4896" s="11">
        <v>46253</v>
      </c>
      <c r="H4896" s="13">
        <f>DATE(YEAR(F4896),MONTH(F4896),1)</f>
        <v>46235</v>
      </c>
      <c r="I4896" s="2">
        <f>G4896-F4896</f>
        <v>3</v>
      </c>
      <c r="J4896" s="2">
        <f>F4896-E4896</f>
        <v>0</v>
      </c>
      <c r="K4896" s="2" t="s">
        <v>2655</v>
      </c>
      <c r="L4896" s="2">
        <v>1</v>
      </c>
      <c r="M4896" s="2">
        <v>1</v>
      </c>
      <c r="N4896" s="2">
        <v>0</v>
      </c>
      <c r="O4896" s="2" t="s">
        <v>2732</v>
      </c>
      <c r="P4896" s="2" t="s">
        <v>2672</v>
      </c>
      <c r="Q4896" s="2" t="s">
        <v>2664</v>
      </c>
      <c r="R4896" s="3">
        <v>3550</v>
      </c>
      <c r="S4896" s="3">
        <f>I4896*L4896*R4896</f>
        <v>10650</v>
      </c>
      <c r="T4896" s="2">
        <f>M4896+N4896</f>
        <v>1</v>
      </c>
    </row>
    <row r="4897" spans="1:20" x14ac:dyDescent="0.2">
      <c r="A4897" s="2" t="s">
        <v>7561</v>
      </c>
      <c r="B4897" s="2" t="s">
        <v>2111</v>
      </c>
      <c r="C4897" s="2" t="s">
        <v>99</v>
      </c>
      <c r="D4897" s="2" t="str">
        <f>INDEX(Hotels!$C$2:$C$49,MATCH(C4897,Hotels!$A$2:$A$49,0))</f>
        <v>Shimla</v>
      </c>
      <c r="E4897" s="11">
        <v>46250</v>
      </c>
      <c r="F4897" s="11">
        <v>46260</v>
      </c>
      <c r="G4897" s="11">
        <v>46265</v>
      </c>
      <c r="H4897" s="13">
        <f>DATE(YEAR(F4897),MONTH(F4897),1)</f>
        <v>46235</v>
      </c>
      <c r="I4897" s="2">
        <f>G4897-F4897</f>
        <v>5</v>
      </c>
      <c r="J4897" s="2">
        <f>F4897-E4897</f>
        <v>10</v>
      </c>
      <c r="K4897" s="2" t="s">
        <v>2668</v>
      </c>
      <c r="L4897" s="2">
        <v>1</v>
      </c>
      <c r="M4897" s="2">
        <v>2</v>
      </c>
      <c r="N4897" s="2">
        <v>0</v>
      </c>
      <c r="O4897" s="2" t="s">
        <v>2647</v>
      </c>
      <c r="P4897" s="2" t="s">
        <v>2656</v>
      </c>
      <c r="Q4897" s="2" t="s">
        <v>2649</v>
      </c>
      <c r="R4897" s="3">
        <v>1850</v>
      </c>
      <c r="S4897" s="3">
        <f>I4897*L4897*R4897</f>
        <v>9250</v>
      </c>
      <c r="T4897" s="2">
        <f>M4897+N4897</f>
        <v>2</v>
      </c>
    </row>
    <row r="4898" spans="1:20" x14ac:dyDescent="0.2">
      <c r="A4898" s="2" t="s">
        <v>7562</v>
      </c>
      <c r="B4898" s="2" t="s">
        <v>699</v>
      </c>
      <c r="C4898" s="2" t="s">
        <v>93</v>
      </c>
      <c r="D4898" s="2" t="str">
        <f>INDEX(Hotels!$C$2:$C$49,MATCH(C4898,Hotels!$A$2:$A$49,0))</f>
        <v>Shimla</v>
      </c>
      <c r="E4898" s="11">
        <v>46251</v>
      </c>
      <c r="F4898" s="11">
        <v>46253</v>
      </c>
      <c r="G4898" s="11">
        <v>46256</v>
      </c>
      <c r="H4898" s="13">
        <f>DATE(YEAR(F4898),MONTH(F4898),1)</f>
        <v>46235</v>
      </c>
      <c r="I4898" s="2">
        <f>G4898-F4898</f>
        <v>3</v>
      </c>
      <c r="J4898" s="2">
        <f>F4898-E4898</f>
        <v>2</v>
      </c>
      <c r="K4898" s="2" t="s">
        <v>2668</v>
      </c>
      <c r="L4898" s="2">
        <v>1</v>
      </c>
      <c r="M4898" s="2">
        <v>1</v>
      </c>
      <c r="N4898" s="2">
        <v>0</v>
      </c>
      <c r="O4898" s="2" t="s">
        <v>2670</v>
      </c>
      <c r="P4898" s="2" t="s">
        <v>2662</v>
      </c>
      <c r="Q4898" s="2" t="s">
        <v>2649</v>
      </c>
      <c r="R4898" s="3">
        <v>3600</v>
      </c>
      <c r="S4898" s="3">
        <f>I4898*L4898*R4898</f>
        <v>10800</v>
      </c>
      <c r="T4898" s="2">
        <f>M4898+N4898</f>
        <v>1</v>
      </c>
    </row>
    <row r="4899" spans="1:20" x14ac:dyDescent="0.2">
      <c r="A4899" s="2" t="s">
        <v>7563</v>
      </c>
      <c r="B4899" s="2" t="s">
        <v>1291</v>
      </c>
      <c r="C4899" s="2" t="s">
        <v>108</v>
      </c>
      <c r="D4899" s="2" t="str">
        <f>INDEX(Hotels!$C$2:$C$49,MATCH(C4899,Hotels!$A$2:$A$49,0))</f>
        <v>Manali</v>
      </c>
      <c r="E4899" s="11">
        <v>46251</v>
      </c>
      <c r="F4899" s="11">
        <v>46252</v>
      </c>
      <c r="G4899" s="11">
        <v>46254</v>
      </c>
      <c r="H4899" s="13">
        <f>DATE(YEAR(F4899),MONTH(F4899),1)</f>
        <v>46235</v>
      </c>
      <c r="I4899" s="2">
        <f>G4899-F4899</f>
        <v>2</v>
      </c>
      <c r="J4899" s="2">
        <f>F4899-E4899</f>
        <v>1</v>
      </c>
      <c r="K4899" s="2" t="s">
        <v>2646</v>
      </c>
      <c r="L4899" s="2">
        <v>1</v>
      </c>
      <c r="M4899" s="2">
        <v>2</v>
      </c>
      <c r="N4899" s="2">
        <v>0</v>
      </c>
      <c r="O4899" s="2" t="s">
        <v>2670</v>
      </c>
      <c r="P4899" s="2" t="s">
        <v>2652</v>
      </c>
      <c r="Q4899" s="2" t="s">
        <v>2649</v>
      </c>
      <c r="R4899" s="3">
        <v>13250</v>
      </c>
      <c r="S4899" s="3">
        <f>I4899*L4899*R4899</f>
        <v>26500</v>
      </c>
      <c r="T4899" s="2">
        <f>M4899+N4899</f>
        <v>2</v>
      </c>
    </row>
    <row r="4900" spans="1:20" x14ac:dyDescent="0.2">
      <c r="A4900" s="2" t="s">
        <v>7564</v>
      </c>
      <c r="B4900" s="2" t="s">
        <v>2525</v>
      </c>
      <c r="C4900" s="2" t="s">
        <v>16</v>
      </c>
      <c r="D4900" s="2" t="str">
        <f>INDEX(Hotels!$C$2:$C$49,MATCH(C4900,Hotels!$A$2:$A$49,0))</f>
        <v>Goa</v>
      </c>
      <c r="E4900" s="11">
        <v>46251</v>
      </c>
      <c r="F4900" s="11">
        <v>46291</v>
      </c>
      <c r="G4900" s="11">
        <v>46295</v>
      </c>
      <c r="H4900" s="13">
        <f>DATE(YEAR(F4900),MONTH(F4900),1)</f>
        <v>46266</v>
      </c>
      <c r="I4900" s="2">
        <f>G4900-F4900</f>
        <v>4</v>
      </c>
      <c r="J4900" s="2">
        <f>F4900-E4900</f>
        <v>40</v>
      </c>
      <c r="K4900" s="2" t="s">
        <v>2666</v>
      </c>
      <c r="L4900" s="2">
        <v>1</v>
      </c>
      <c r="M4900" s="2">
        <v>2</v>
      </c>
      <c r="N4900" s="2">
        <v>0</v>
      </c>
      <c r="O4900" s="2" t="s">
        <v>2683</v>
      </c>
      <c r="P4900" s="2" t="s">
        <v>2652</v>
      </c>
      <c r="Q4900" s="2" t="s">
        <v>2649</v>
      </c>
      <c r="R4900" s="3">
        <v>7300</v>
      </c>
      <c r="S4900" s="3">
        <f>I4900*L4900*R4900</f>
        <v>29200</v>
      </c>
      <c r="T4900" s="2">
        <f>M4900+N4900</f>
        <v>2</v>
      </c>
    </row>
    <row r="4901" spans="1:20" x14ac:dyDescent="0.2">
      <c r="A4901" s="2" t="s">
        <v>7565</v>
      </c>
      <c r="B4901" s="2" t="s">
        <v>732</v>
      </c>
      <c r="C4901" s="2" t="s">
        <v>63</v>
      </c>
      <c r="D4901" s="2" t="str">
        <f>INDEX(Hotels!$C$2:$C$49,MATCH(C4901,Hotels!$A$2:$A$49,0))</f>
        <v>New Delhi</v>
      </c>
      <c r="E4901" s="11">
        <v>46252</v>
      </c>
      <c r="F4901" s="11">
        <v>46266</v>
      </c>
      <c r="G4901" s="11">
        <v>46268</v>
      </c>
      <c r="H4901" s="13">
        <f>DATE(YEAR(F4901),MONTH(F4901),1)</f>
        <v>46266</v>
      </c>
      <c r="I4901" s="2">
        <f>G4901-F4901</f>
        <v>2</v>
      </c>
      <c r="J4901" s="2">
        <f>F4901-E4901</f>
        <v>14</v>
      </c>
      <c r="K4901" s="2" t="s">
        <v>2646</v>
      </c>
      <c r="L4901" s="2">
        <v>1</v>
      </c>
      <c r="M4901" s="2">
        <v>2</v>
      </c>
      <c r="N4901" s="2">
        <v>0</v>
      </c>
      <c r="O4901" s="2" t="s">
        <v>2647</v>
      </c>
      <c r="P4901" s="2" t="s">
        <v>2652</v>
      </c>
      <c r="Q4901" s="2" t="s">
        <v>2649</v>
      </c>
      <c r="R4901" s="3">
        <v>11550</v>
      </c>
      <c r="S4901" s="3">
        <f>I4901*L4901*R4901</f>
        <v>23100</v>
      </c>
      <c r="T4901" s="2">
        <f>M4901+N4901</f>
        <v>2</v>
      </c>
    </row>
    <row r="4902" spans="1:20" x14ac:dyDescent="0.2">
      <c r="A4902" s="2" t="s">
        <v>7566</v>
      </c>
      <c r="B4902" s="2" t="s">
        <v>1837</v>
      </c>
      <c r="C4902" s="2" t="s">
        <v>129</v>
      </c>
      <c r="D4902" s="2" t="str">
        <f>INDEX(Hotels!$C$2:$C$49,MATCH(C4902,Hotels!$A$2:$A$49,0))</f>
        <v>Varanasi</v>
      </c>
      <c r="E4902" s="11">
        <v>46252</v>
      </c>
      <c r="F4902" s="11">
        <v>46283</v>
      </c>
      <c r="G4902" s="11">
        <v>46285</v>
      </c>
      <c r="H4902" s="13">
        <f>DATE(YEAR(F4902),MONTH(F4902),1)</f>
        <v>46266</v>
      </c>
      <c r="I4902" s="2">
        <f>G4902-F4902</f>
        <v>2</v>
      </c>
      <c r="J4902" s="2">
        <f>F4902-E4902</f>
        <v>31</v>
      </c>
      <c r="K4902" s="2" t="s">
        <v>2646</v>
      </c>
      <c r="L4902" s="2">
        <v>1</v>
      </c>
      <c r="M4902" s="2">
        <v>2</v>
      </c>
      <c r="N4902" s="2">
        <v>0</v>
      </c>
      <c r="O4902" s="2" t="s">
        <v>2670</v>
      </c>
      <c r="P4902" s="2" t="s">
        <v>2662</v>
      </c>
      <c r="Q4902" s="2" t="s">
        <v>2649</v>
      </c>
      <c r="R4902" s="3">
        <v>5950</v>
      </c>
      <c r="S4902" s="3">
        <f>I4902*L4902*R4902</f>
        <v>11900</v>
      </c>
      <c r="T4902" s="2">
        <f>M4902+N4902</f>
        <v>2</v>
      </c>
    </row>
    <row r="4903" spans="1:20" x14ac:dyDescent="0.2">
      <c r="A4903" s="2" t="s">
        <v>7567</v>
      </c>
      <c r="B4903" s="2" t="s">
        <v>2147</v>
      </c>
      <c r="C4903" s="2" t="s">
        <v>34</v>
      </c>
      <c r="D4903" s="2" t="str">
        <f>INDEX(Hotels!$C$2:$C$49,MATCH(C4903,Hotels!$A$2:$A$49,0))</f>
        <v>Udaipur</v>
      </c>
      <c r="E4903" s="11">
        <v>46252</v>
      </c>
      <c r="F4903" s="11">
        <v>46289</v>
      </c>
      <c r="G4903" s="11">
        <v>46293</v>
      </c>
      <c r="H4903" s="13">
        <f>DATE(YEAR(F4903),MONTH(F4903),1)</f>
        <v>46266</v>
      </c>
      <c r="I4903" s="2">
        <f>G4903-F4903</f>
        <v>4</v>
      </c>
      <c r="J4903" s="2">
        <f>F4903-E4903</f>
        <v>37</v>
      </c>
      <c r="K4903" s="2" t="s">
        <v>2655</v>
      </c>
      <c r="L4903" s="2">
        <v>1</v>
      </c>
      <c r="M4903" s="2">
        <v>3</v>
      </c>
      <c r="N4903" s="2">
        <v>0</v>
      </c>
      <c r="O4903" s="2" t="s">
        <v>2651</v>
      </c>
      <c r="P4903" s="2" t="s">
        <v>2652</v>
      </c>
      <c r="Q4903" s="2" t="s">
        <v>2649</v>
      </c>
      <c r="R4903" s="3">
        <v>5450</v>
      </c>
      <c r="S4903" s="3">
        <f>I4903*L4903*R4903</f>
        <v>21800</v>
      </c>
      <c r="T4903" s="2">
        <f>M4903+N4903</f>
        <v>3</v>
      </c>
    </row>
    <row r="4904" spans="1:20" x14ac:dyDescent="0.2">
      <c r="A4904" s="2" t="s">
        <v>7568</v>
      </c>
      <c r="B4904" s="2" t="s">
        <v>1081</v>
      </c>
      <c r="C4904" s="2" t="s">
        <v>26</v>
      </c>
      <c r="D4904" s="2" t="str">
        <f>INDEX(Hotels!$C$2:$C$49,MATCH(C4904,Hotels!$A$2:$A$49,0))</f>
        <v>Jaipur</v>
      </c>
      <c r="E4904" s="11">
        <v>46253</v>
      </c>
      <c r="F4904" s="11">
        <v>46265</v>
      </c>
      <c r="G4904" s="11">
        <v>46267</v>
      </c>
      <c r="H4904" s="13">
        <f>DATE(YEAR(F4904),MONTH(F4904),1)</f>
        <v>46235</v>
      </c>
      <c r="I4904" s="2">
        <f>G4904-F4904</f>
        <v>2</v>
      </c>
      <c r="J4904" s="2">
        <f>F4904-E4904</f>
        <v>12</v>
      </c>
      <c r="K4904" s="2" t="s">
        <v>2646</v>
      </c>
      <c r="L4904" s="2">
        <v>1</v>
      </c>
      <c r="M4904" s="2">
        <v>2</v>
      </c>
      <c r="N4904" s="2">
        <v>0</v>
      </c>
      <c r="O4904" s="2" t="s">
        <v>2683</v>
      </c>
      <c r="P4904" s="2" t="s">
        <v>2652</v>
      </c>
      <c r="Q4904" s="2" t="s">
        <v>2653</v>
      </c>
      <c r="R4904" s="3">
        <v>14450</v>
      </c>
      <c r="S4904" s="3">
        <f>I4904*L4904*R4904</f>
        <v>28900</v>
      </c>
      <c r="T4904" s="2">
        <f>M4904+N4904</f>
        <v>2</v>
      </c>
    </row>
    <row r="4905" spans="1:20" x14ac:dyDescent="0.2">
      <c r="A4905" s="2" t="s">
        <v>7569</v>
      </c>
      <c r="B4905" s="2" t="s">
        <v>1447</v>
      </c>
      <c r="C4905" s="2" t="s">
        <v>122</v>
      </c>
      <c r="D4905" s="2" t="str">
        <f>INDEX(Hotels!$C$2:$C$49,MATCH(C4905,Hotels!$A$2:$A$49,0))</f>
        <v>Varanasi</v>
      </c>
      <c r="E4905" s="11">
        <v>46253</v>
      </c>
      <c r="F4905" s="11">
        <v>46255</v>
      </c>
      <c r="G4905" s="11">
        <v>46256</v>
      </c>
      <c r="H4905" s="13">
        <f>DATE(YEAR(F4905),MONTH(F4905),1)</f>
        <v>46235</v>
      </c>
      <c r="I4905" s="2">
        <f>G4905-F4905</f>
        <v>1</v>
      </c>
      <c r="J4905" s="2">
        <f>F4905-E4905</f>
        <v>2</v>
      </c>
      <c r="K4905" s="2" t="s">
        <v>2668</v>
      </c>
      <c r="L4905" s="2">
        <v>1</v>
      </c>
      <c r="M4905" s="2">
        <v>1</v>
      </c>
      <c r="N4905" s="2">
        <v>0</v>
      </c>
      <c r="O4905" s="2" t="s">
        <v>2732</v>
      </c>
      <c r="P4905" s="2" t="s">
        <v>2652</v>
      </c>
      <c r="Q4905" s="2" t="s">
        <v>2649</v>
      </c>
      <c r="R4905" s="3">
        <v>1900</v>
      </c>
      <c r="S4905" s="3">
        <f>I4905*L4905*R4905</f>
        <v>1900</v>
      </c>
      <c r="T4905" s="2">
        <f>M4905+N4905</f>
        <v>1</v>
      </c>
    </row>
    <row r="4906" spans="1:20" x14ac:dyDescent="0.2">
      <c r="A4906" s="2" t="s">
        <v>7570</v>
      </c>
      <c r="B4906" s="2" t="s">
        <v>1618</v>
      </c>
      <c r="C4906" s="2" t="s">
        <v>29</v>
      </c>
      <c r="D4906" s="2" t="str">
        <f>INDEX(Hotels!$C$2:$C$49,MATCH(C4906,Hotels!$A$2:$A$49,0))</f>
        <v>Jaipur</v>
      </c>
      <c r="E4906" s="11">
        <v>46253</v>
      </c>
      <c r="F4906" s="11">
        <v>46257</v>
      </c>
      <c r="G4906" s="11">
        <v>46260</v>
      </c>
      <c r="H4906" s="13">
        <f>DATE(YEAR(F4906),MONTH(F4906),1)</f>
        <v>46235</v>
      </c>
      <c r="I4906" s="2">
        <f>G4906-F4906</f>
        <v>3</v>
      </c>
      <c r="J4906" s="2">
        <f>F4906-E4906</f>
        <v>4</v>
      </c>
      <c r="K4906" s="2" t="s">
        <v>2655</v>
      </c>
      <c r="L4906" s="2">
        <v>1</v>
      </c>
      <c r="M4906" s="2">
        <v>1</v>
      </c>
      <c r="N4906" s="2">
        <v>0</v>
      </c>
      <c r="O4906" s="2" t="s">
        <v>2732</v>
      </c>
      <c r="P4906" s="2" t="s">
        <v>2672</v>
      </c>
      <c r="Q4906" s="2" t="s">
        <v>2649</v>
      </c>
      <c r="R4906" s="3">
        <v>5800</v>
      </c>
      <c r="S4906" s="3">
        <f>I4906*L4906*R4906</f>
        <v>17400</v>
      </c>
      <c r="T4906" s="2">
        <f>M4906+N4906</f>
        <v>1</v>
      </c>
    </row>
    <row r="4907" spans="1:20" x14ac:dyDescent="0.2">
      <c r="A4907" s="2" t="s">
        <v>7571</v>
      </c>
      <c r="B4907" s="2" t="s">
        <v>236</v>
      </c>
      <c r="C4907" s="2" t="s">
        <v>16</v>
      </c>
      <c r="D4907" s="2" t="str">
        <f>INDEX(Hotels!$C$2:$C$49,MATCH(C4907,Hotels!$A$2:$A$49,0))</f>
        <v>Goa</v>
      </c>
      <c r="E4907" s="11">
        <v>46254</v>
      </c>
      <c r="F4907" s="11">
        <v>46293</v>
      </c>
      <c r="G4907" s="11">
        <v>46294</v>
      </c>
      <c r="H4907" s="13">
        <f>DATE(YEAR(F4907),MONTH(F4907),1)</f>
        <v>46266</v>
      </c>
      <c r="I4907" s="2">
        <f>G4907-F4907</f>
        <v>1</v>
      </c>
      <c r="J4907" s="2">
        <f>F4907-E4907</f>
        <v>39</v>
      </c>
      <c r="K4907" s="2" t="s">
        <v>2668</v>
      </c>
      <c r="L4907" s="2">
        <v>1</v>
      </c>
      <c r="M4907" s="2">
        <v>1</v>
      </c>
      <c r="N4907" s="2">
        <v>0</v>
      </c>
      <c r="O4907" s="2" t="s">
        <v>2683</v>
      </c>
      <c r="P4907" s="2" t="s">
        <v>2656</v>
      </c>
      <c r="Q4907" s="2" t="s">
        <v>2653</v>
      </c>
      <c r="R4907" s="3">
        <v>2600</v>
      </c>
      <c r="S4907" s="3">
        <f>I4907*L4907*R4907</f>
        <v>2600</v>
      </c>
      <c r="T4907" s="2">
        <f>M4907+N4907</f>
        <v>1</v>
      </c>
    </row>
    <row r="4908" spans="1:20" x14ac:dyDescent="0.2">
      <c r="A4908" s="2" t="s">
        <v>7572</v>
      </c>
      <c r="B4908" s="2" t="s">
        <v>1229</v>
      </c>
      <c r="C4908" s="2" t="s">
        <v>89</v>
      </c>
      <c r="D4908" s="2" t="str">
        <f>INDEX(Hotels!$C$2:$C$49,MATCH(C4908,Hotels!$A$2:$A$49,0))</f>
        <v>Kochi</v>
      </c>
      <c r="E4908" s="11">
        <v>46254</v>
      </c>
      <c r="F4908" s="11">
        <v>46281</v>
      </c>
      <c r="G4908" s="11">
        <v>46286</v>
      </c>
      <c r="H4908" s="13">
        <f>DATE(YEAR(F4908),MONTH(F4908),1)</f>
        <v>46266</v>
      </c>
      <c r="I4908" s="2">
        <f>G4908-F4908</f>
        <v>5</v>
      </c>
      <c r="J4908" s="2">
        <f>F4908-E4908</f>
        <v>27</v>
      </c>
      <c r="K4908" s="2" t="s">
        <v>2668</v>
      </c>
      <c r="L4908" s="2">
        <v>1</v>
      </c>
      <c r="M4908" s="2">
        <v>1</v>
      </c>
      <c r="N4908" s="2">
        <v>0</v>
      </c>
      <c r="O4908" s="2" t="s">
        <v>2651</v>
      </c>
      <c r="P4908" s="2" t="s">
        <v>2659</v>
      </c>
      <c r="Q4908" s="2" t="s">
        <v>2649</v>
      </c>
      <c r="R4908" s="3">
        <v>4300</v>
      </c>
      <c r="S4908" s="3">
        <f>I4908*L4908*R4908</f>
        <v>21500</v>
      </c>
      <c r="T4908" s="2">
        <f>M4908+N4908</f>
        <v>1</v>
      </c>
    </row>
    <row r="4909" spans="1:20" x14ac:dyDescent="0.2">
      <c r="A4909" s="2" t="s">
        <v>7573</v>
      </c>
      <c r="B4909" s="2" t="s">
        <v>1689</v>
      </c>
      <c r="C4909" s="2" t="s">
        <v>99</v>
      </c>
      <c r="D4909" s="2" t="str">
        <f>INDEX(Hotels!$C$2:$C$49,MATCH(C4909,Hotels!$A$2:$A$49,0))</f>
        <v>Shimla</v>
      </c>
      <c r="E4909" s="11">
        <v>46254</v>
      </c>
      <c r="F4909" s="11">
        <v>46262</v>
      </c>
      <c r="G4909" s="11">
        <v>46265</v>
      </c>
      <c r="H4909" s="13">
        <f>DATE(YEAR(F4909),MONTH(F4909),1)</f>
        <v>46235</v>
      </c>
      <c r="I4909" s="2">
        <f>G4909-F4909</f>
        <v>3</v>
      </c>
      <c r="J4909" s="2">
        <f>F4909-E4909</f>
        <v>8</v>
      </c>
      <c r="K4909" s="2" t="s">
        <v>2668</v>
      </c>
      <c r="L4909" s="2">
        <v>1</v>
      </c>
      <c r="M4909" s="2">
        <v>2</v>
      </c>
      <c r="N4909" s="2">
        <v>0</v>
      </c>
      <c r="O4909" s="2" t="s">
        <v>2732</v>
      </c>
      <c r="P4909" s="2" t="s">
        <v>2652</v>
      </c>
      <c r="Q4909" s="2" t="s">
        <v>2649</v>
      </c>
      <c r="R4909" s="3">
        <v>2100</v>
      </c>
      <c r="S4909" s="3">
        <f>I4909*L4909*R4909</f>
        <v>6300</v>
      </c>
      <c r="T4909" s="2">
        <f>M4909+N4909</f>
        <v>2</v>
      </c>
    </row>
    <row r="4910" spans="1:20" x14ac:dyDescent="0.2">
      <c r="A4910" s="2" t="s">
        <v>7574</v>
      </c>
      <c r="B4910" s="2" t="s">
        <v>229</v>
      </c>
      <c r="C4910" s="2" t="s">
        <v>69</v>
      </c>
      <c r="D4910" s="2" t="str">
        <f>INDEX(Hotels!$C$2:$C$49,MATCH(C4910,Hotels!$A$2:$A$49,0))</f>
        <v>New Delhi</v>
      </c>
      <c r="E4910" s="11">
        <v>46255</v>
      </c>
      <c r="F4910" s="11">
        <v>46264</v>
      </c>
      <c r="G4910" s="11">
        <v>46265</v>
      </c>
      <c r="H4910" s="13">
        <f>DATE(YEAR(F4910),MONTH(F4910),1)</f>
        <v>46235</v>
      </c>
      <c r="I4910" s="2">
        <f>G4910-F4910</f>
        <v>1</v>
      </c>
      <c r="J4910" s="2">
        <f>F4910-E4910</f>
        <v>9</v>
      </c>
      <c r="K4910" s="2" t="s">
        <v>2655</v>
      </c>
      <c r="L4910" s="2">
        <v>1</v>
      </c>
      <c r="M4910" s="2">
        <v>1</v>
      </c>
      <c r="N4910" s="2">
        <v>0</v>
      </c>
      <c r="O4910" s="2" t="s">
        <v>2732</v>
      </c>
      <c r="P4910" s="2" t="s">
        <v>2659</v>
      </c>
      <c r="Q4910" s="2" t="s">
        <v>2649</v>
      </c>
      <c r="R4910" s="3">
        <v>14750</v>
      </c>
      <c r="S4910" s="3">
        <f>I4910*L4910*R4910</f>
        <v>14750</v>
      </c>
      <c r="T4910" s="2">
        <f>M4910+N4910</f>
        <v>1</v>
      </c>
    </row>
    <row r="4911" spans="1:20" x14ac:dyDescent="0.2">
      <c r="A4911" s="2" t="s">
        <v>7575</v>
      </c>
      <c r="B4911" s="2" t="s">
        <v>715</v>
      </c>
      <c r="C4911" s="2" t="s">
        <v>112</v>
      </c>
      <c r="D4911" s="2" t="str">
        <f>INDEX(Hotels!$C$2:$C$49,MATCH(C4911,Hotels!$A$2:$A$49,0))</f>
        <v>Rishikesh</v>
      </c>
      <c r="E4911" s="11">
        <v>46255</v>
      </c>
      <c r="F4911" s="11">
        <v>46271</v>
      </c>
      <c r="G4911" s="11">
        <v>46273</v>
      </c>
      <c r="H4911" s="13">
        <f>DATE(YEAR(F4911),MONTH(F4911),1)</f>
        <v>46266</v>
      </c>
      <c r="I4911" s="2">
        <f>G4911-F4911</f>
        <v>2</v>
      </c>
      <c r="J4911" s="2">
        <f>F4911-E4911</f>
        <v>16</v>
      </c>
      <c r="K4911" s="2" t="s">
        <v>2646</v>
      </c>
      <c r="L4911" s="2">
        <v>1</v>
      </c>
      <c r="M4911" s="2">
        <v>2</v>
      </c>
      <c r="N4911" s="2">
        <v>0</v>
      </c>
      <c r="O4911" s="2" t="s">
        <v>2647</v>
      </c>
      <c r="P4911" s="2" t="s">
        <v>2662</v>
      </c>
      <c r="Q4911" s="2" t="s">
        <v>2649</v>
      </c>
      <c r="R4911" s="3">
        <v>9750</v>
      </c>
      <c r="S4911" s="3">
        <f>I4911*L4911*R4911</f>
        <v>19500</v>
      </c>
      <c r="T4911" s="2">
        <f>M4911+N4911</f>
        <v>2</v>
      </c>
    </row>
    <row r="4912" spans="1:20" x14ac:dyDescent="0.2">
      <c r="A4912" s="2" t="s">
        <v>7576</v>
      </c>
      <c r="B4912" s="2" t="s">
        <v>1353</v>
      </c>
      <c r="C4912" s="2" t="s">
        <v>9</v>
      </c>
      <c r="D4912" s="2" t="str">
        <f>INDEX(Hotels!$C$2:$C$49,MATCH(C4912,Hotels!$A$2:$A$49,0))</f>
        <v>Goa</v>
      </c>
      <c r="E4912" s="11">
        <v>46255</v>
      </c>
      <c r="F4912" s="11">
        <v>46281</v>
      </c>
      <c r="G4912" s="11">
        <v>46283</v>
      </c>
      <c r="H4912" s="13">
        <f>DATE(YEAR(F4912),MONTH(F4912),1)</f>
        <v>46266</v>
      </c>
      <c r="I4912" s="2">
        <f>G4912-F4912</f>
        <v>2</v>
      </c>
      <c r="J4912" s="2">
        <f>F4912-E4912</f>
        <v>26</v>
      </c>
      <c r="K4912" s="2" t="s">
        <v>2655</v>
      </c>
      <c r="L4912" s="2">
        <v>1</v>
      </c>
      <c r="M4912" s="2">
        <v>1</v>
      </c>
      <c r="N4912" s="2">
        <v>0</v>
      </c>
      <c r="O4912" s="2" t="s">
        <v>2670</v>
      </c>
      <c r="P4912" s="2" t="s">
        <v>2656</v>
      </c>
      <c r="Q4912" s="2" t="s">
        <v>2649</v>
      </c>
      <c r="R4912" s="3">
        <v>6000</v>
      </c>
      <c r="S4912" s="3">
        <f>I4912*L4912*R4912</f>
        <v>12000</v>
      </c>
      <c r="T4912" s="2">
        <f>M4912+N4912</f>
        <v>1</v>
      </c>
    </row>
    <row r="4913" spans="1:20" x14ac:dyDescent="0.2">
      <c r="A4913" s="2" t="s">
        <v>7577</v>
      </c>
      <c r="B4913" s="2" t="s">
        <v>1409</v>
      </c>
      <c r="C4913" s="2" t="s">
        <v>83</v>
      </c>
      <c r="D4913" s="2" t="str">
        <f>INDEX(Hotels!$C$2:$C$49,MATCH(C4913,Hotels!$A$2:$A$49,0))</f>
        <v>Kochi</v>
      </c>
      <c r="E4913" s="11">
        <v>46256</v>
      </c>
      <c r="F4913" s="11">
        <v>46269</v>
      </c>
      <c r="G4913" s="11">
        <v>46272</v>
      </c>
      <c r="H4913" s="13">
        <f>DATE(YEAR(F4913),MONTH(F4913),1)</f>
        <v>46266</v>
      </c>
      <c r="I4913" s="2">
        <f>G4913-F4913</f>
        <v>3</v>
      </c>
      <c r="J4913" s="2">
        <f>F4913-E4913</f>
        <v>13</v>
      </c>
      <c r="K4913" s="2" t="s">
        <v>2655</v>
      </c>
      <c r="L4913" s="2">
        <v>1</v>
      </c>
      <c r="M4913" s="2">
        <v>2</v>
      </c>
      <c r="N4913" s="2">
        <v>0</v>
      </c>
      <c r="O4913" s="2" t="s">
        <v>2651</v>
      </c>
      <c r="P4913" s="2" t="s">
        <v>2656</v>
      </c>
      <c r="Q4913" s="2" t="s">
        <v>2649</v>
      </c>
      <c r="R4913" s="3">
        <v>9050</v>
      </c>
      <c r="S4913" s="3">
        <f>I4913*L4913*R4913</f>
        <v>27150</v>
      </c>
      <c r="T4913" s="2">
        <f>M4913+N4913</f>
        <v>2</v>
      </c>
    </row>
    <row r="4914" spans="1:20" x14ac:dyDescent="0.2">
      <c r="A4914" s="2" t="s">
        <v>7578</v>
      </c>
      <c r="B4914" s="2" t="s">
        <v>608</v>
      </c>
      <c r="C4914" s="2" t="s">
        <v>57</v>
      </c>
      <c r="D4914" s="2" t="str">
        <f>INDEX(Hotels!$C$2:$C$49,MATCH(C4914,Hotels!$A$2:$A$49,0))</f>
        <v>Mumbai</v>
      </c>
      <c r="E4914" s="11">
        <v>46257</v>
      </c>
      <c r="F4914" s="11">
        <v>46289</v>
      </c>
      <c r="G4914" s="11">
        <v>46293</v>
      </c>
      <c r="H4914" s="13">
        <f>DATE(YEAR(F4914),MONTH(F4914),1)</f>
        <v>46266</v>
      </c>
      <c r="I4914" s="2">
        <f>G4914-F4914</f>
        <v>4</v>
      </c>
      <c r="J4914" s="2">
        <f>F4914-E4914</f>
        <v>32</v>
      </c>
      <c r="K4914" s="2" t="s">
        <v>2666</v>
      </c>
      <c r="L4914" s="2">
        <v>1</v>
      </c>
      <c r="M4914" s="2">
        <v>2</v>
      </c>
      <c r="N4914" s="2">
        <v>0</v>
      </c>
      <c r="O4914" s="2" t="s">
        <v>2683</v>
      </c>
      <c r="P4914" s="2" t="s">
        <v>2656</v>
      </c>
      <c r="Q4914" s="2" t="s">
        <v>2649</v>
      </c>
      <c r="R4914" s="3">
        <v>16200</v>
      </c>
      <c r="S4914" s="3">
        <f>I4914*L4914*R4914</f>
        <v>64800</v>
      </c>
      <c r="T4914" s="2">
        <f>M4914+N4914</f>
        <v>2</v>
      </c>
    </row>
    <row r="4915" spans="1:20" x14ac:dyDescent="0.2">
      <c r="A4915" s="2" t="s">
        <v>7579</v>
      </c>
      <c r="B4915" s="2" t="s">
        <v>699</v>
      </c>
      <c r="C4915" s="2" t="s">
        <v>112</v>
      </c>
      <c r="D4915" s="2" t="str">
        <f>INDEX(Hotels!$C$2:$C$49,MATCH(C4915,Hotels!$A$2:$A$49,0))</f>
        <v>Rishikesh</v>
      </c>
      <c r="E4915" s="11">
        <v>46257</v>
      </c>
      <c r="F4915" s="11">
        <v>46273</v>
      </c>
      <c r="G4915" s="11">
        <v>46276</v>
      </c>
      <c r="H4915" s="13">
        <f>DATE(YEAR(F4915),MONTH(F4915),1)</f>
        <v>46266</v>
      </c>
      <c r="I4915" s="2">
        <f>G4915-F4915</f>
        <v>3</v>
      </c>
      <c r="J4915" s="2">
        <f>F4915-E4915</f>
        <v>16</v>
      </c>
      <c r="K4915" s="2" t="s">
        <v>2655</v>
      </c>
      <c r="L4915" s="2">
        <v>1</v>
      </c>
      <c r="M4915" s="2">
        <v>1</v>
      </c>
      <c r="N4915" s="2">
        <v>0</v>
      </c>
      <c r="O4915" s="2" t="s">
        <v>2683</v>
      </c>
      <c r="P4915" s="2" t="s">
        <v>2672</v>
      </c>
      <c r="Q4915" s="2" t="s">
        <v>2653</v>
      </c>
      <c r="R4915" s="3">
        <v>7150</v>
      </c>
      <c r="S4915" s="3">
        <f>I4915*L4915*R4915</f>
        <v>21450</v>
      </c>
      <c r="T4915" s="2">
        <f>M4915+N4915</f>
        <v>1</v>
      </c>
    </row>
    <row r="4916" spans="1:20" x14ac:dyDescent="0.2">
      <c r="A4916" s="2" t="s">
        <v>7580</v>
      </c>
      <c r="B4916" s="2" t="s">
        <v>861</v>
      </c>
      <c r="C4916" s="2" t="s">
        <v>53</v>
      </c>
      <c r="D4916" s="2" t="str">
        <f>INDEX(Hotels!$C$2:$C$49,MATCH(C4916,Hotels!$A$2:$A$49,0))</f>
        <v>Mumbai</v>
      </c>
      <c r="E4916" s="11">
        <v>46257</v>
      </c>
      <c r="F4916" s="11">
        <v>46270</v>
      </c>
      <c r="G4916" s="11">
        <v>46273</v>
      </c>
      <c r="H4916" s="13">
        <f>DATE(YEAR(F4916),MONTH(F4916),1)</f>
        <v>46266</v>
      </c>
      <c r="I4916" s="2">
        <f>G4916-F4916</f>
        <v>3</v>
      </c>
      <c r="J4916" s="2">
        <f>F4916-E4916</f>
        <v>13</v>
      </c>
      <c r="K4916" s="2" t="s">
        <v>2666</v>
      </c>
      <c r="L4916" s="2">
        <v>1</v>
      </c>
      <c r="M4916" s="2">
        <v>1</v>
      </c>
      <c r="N4916" s="2">
        <v>0</v>
      </c>
      <c r="O4916" s="2" t="s">
        <v>2732</v>
      </c>
      <c r="P4916" s="2" t="s">
        <v>2652</v>
      </c>
      <c r="Q4916" s="2" t="s">
        <v>2649</v>
      </c>
      <c r="R4916" s="3">
        <v>17750</v>
      </c>
      <c r="S4916" s="3">
        <f>I4916*L4916*R4916</f>
        <v>53250</v>
      </c>
      <c r="T4916" s="2">
        <f>M4916+N4916</f>
        <v>1</v>
      </c>
    </row>
    <row r="4917" spans="1:20" x14ac:dyDescent="0.2">
      <c r="A4917" s="2" t="s">
        <v>7581</v>
      </c>
      <c r="B4917" s="2" t="s">
        <v>1275</v>
      </c>
      <c r="C4917" s="2" t="s">
        <v>13</v>
      </c>
      <c r="D4917" s="2" t="str">
        <f>INDEX(Hotels!$C$2:$C$49,MATCH(C4917,Hotels!$A$2:$A$49,0))</f>
        <v>Goa</v>
      </c>
      <c r="E4917" s="11">
        <v>46257</v>
      </c>
      <c r="F4917" s="11">
        <v>46284</v>
      </c>
      <c r="G4917" s="11">
        <v>46287</v>
      </c>
      <c r="H4917" s="13">
        <f>DATE(YEAR(F4917),MONTH(F4917),1)</f>
        <v>46266</v>
      </c>
      <c r="I4917" s="2">
        <f>G4917-F4917</f>
        <v>3</v>
      </c>
      <c r="J4917" s="2">
        <f>F4917-E4917</f>
        <v>27</v>
      </c>
      <c r="K4917" s="2" t="s">
        <v>2655</v>
      </c>
      <c r="L4917" s="2">
        <v>1</v>
      </c>
      <c r="M4917" s="2">
        <v>2</v>
      </c>
      <c r="N4917" s="2">
        <v>0</v>
      </c>
      <c r="O4917" s="2" t="s">
        <v>2670</v>
      </c>
      <c r="P4917" s="2" t="s">
        <v>2656</v>
      </c>
      <c r="Q4917" s="2" t="s">
        <v>2649</v>
      </c>
      <c r="R4917" s="3">
        <v>10400</v>
      </c>
      <c r="S4917" s="3">
        <f>I4917*L4917*R4917</f>
        <v>31200</v>
      </c>
      <c r="T4917" s="2">
        <f>M4917+N4917</f>
        <v>2</v>
      </c>
    </row>
    <row r="4918" spans="1:20" x14ac:dyDescent="0.2">
      <c r="A4918" s="2" t="s">
        <v>7582</v>
      </c>
      <c r="B4918" s="2" t="s">
        <v>1688</v>
      </c>
      <c r="C4918" s="2" t="s">
        <v>47</v>
      </c>
      <c r="D4918" s="2" t="str">
        <f>INDEX(Hotels!$C$2:$C$49,MATCH(C4918,Hotels!$A$2:$A$49,0))</f>
        <v>Agra</v>
      </c>
      <c r="E4918" s="11">
        <v>46257</v>
      </c>
      <c r="F4918" s="11">
        <v>46280</v>
      </c>
      <c r="G4918" s="11">
        <v>46283</v>
      </c>
      <c r="H4918" s="13">
        <f>DATE(YEAR(F4918),MONTH(F4918),1)</f>
        <v>46266</v>
      </c>
      <c r="I4918" s="2">
        <f>G4918-F4918</f>
        <v>3</v>
      </c>
      <c r="J4918" s="2">
        <f>F4918-E4918</f>
        <v>23</v>
      </c>
      <c r="K4918" s="2" t="s">
        <v>2655</v>
      </c>
      <c r="L4918" s="2">
        <v>1</v>
      </c>
      <c r="M4918" s="2">
        <v>2</v>
      </c>
      <c r="N4918" s="2">
        <v>0</v>
      </c>
      <c r="O4918" s="2" t="s">
        <v>2732</v>
      </c>
      <c r="P4918" s="2" t="s">
        <v>2652</v>
      </c>
      <c r="Q4918" s="2" t="s">
        <v>2649</v>
      </c>
      <c r="R4918" s="3">
        <v>4450</v>
      </c>
      <c r="S4918" s="3">
        <f>I4918*L4918*R4918</f>
        <v>13350</v>
      </c>
      <c r="T4918" s="2">
        <f>M4918+N4918</f>
        <v>2</v>
      </c>
    </row>
    <row r="4919" spans="1:20" x14ac:dyDescent="0.2">
      <c r="A4919" s="2" t="s">
        <v>7583</v>
      </c>
      <c r="B4919" s="2" t="s">
        <v>1904</v>
      </c>
      <c r="C4919" s="2" t="s">
        <v>83</v>
      </c>
      <c r="D4919" s="2" t="str">
        <f>INDEX(Hotels!$C$2:$C$49,MATCH(C4919,Hotels!$A$2:$A$49,0))</f>
        <v>Kochi</v>
      </c>
      <c r="E4919" s="11">
        <v>46257</v>
      </c>
      <c r="F4919" s="11">
        <v>46277</v>
      </c>
      <c r="G4919" s="11">
        <v>46279</v>
      </c>
      <c r="H4919" s="13">
        <f>DATE(YEAR(F4919),MONTH(F4919),1)</f>
        <v>46266</v>
      </c>
      <c r="I4919" s="2">
        <f>G4919-F4919</f>
        <v>2</v>
      </c>
      <c r="J4919" s="2">
        <f>F4919-E4919</f>
        <v>20</v>
      </c>
      <c r="K4919" s="2" t="s">
        <v>2655</v>
      </c>
      <c r="L4919" s="2">
        <v>1</v>
      </c>
      <c r="M4919" s="2">
        <v>3</v>
      </c>
      <c r="N4919" s="2">
        <v>1</v>
      </c>
      <c r="O4919" s="2" t="s">
        <v>2651</v>
      </c>
      <c r="P4919" s="2" t="s">
        <v>2652</v>
      </c>
      <c r="Q4919" s="2" t="s">
        <v>2649</v>
      </c>
      <c r="R4919" s="3">
        <v>9550</v>
      </c>
      <c r="S4919" s="3">
        <f>I4919*L4919*R4919</f>
        <v>19100</v>
      </c>
      <c r="T4919" s="2">
        <f>M4919+N4919</f>
        <v>4</v>
      </c>
    </row>
    <row r="4920" spans="1:20" x14ac:dyDescent="0.2">
      <c r="A4920" s="2" t="s">
        <v>7584</v>
      </c>
      <c r="B4920" s="2" t="s">
        <v>2452</v>
      </c>
      <c r="C4920" s="2" t="s">
        <v>116</v>
      </c>
      <c r="D4920" s="2" t="str">
        <f>INDEX(Hotels!$C$2:$C$49,MATCH(C4920,Hotels!$A$2:$A$49,0))</f>
        <v>Rishikesh</v>
      </c>
      <c r="E4920" s="11">
        <v>46258</v>
      </c>
      <c r="F4920" s="11">
        <v>46288</v>
      </c>
      <c r="G4920" s="11">
        <v>46289</v>
      </c>
      <c r="H4920" s="13">
        <f>DATE(YEAR(F4920),MONTH(F4920),1)</f>
        <v>46266</v>
      </c>
      <c r="I4920" s="2">
        <f>G4920-F4920</f>
        <v>1</v>
      </c>
      <c r="J4920" s="2">
        <f>F4920-E4920</f>
        <v>30</v>
      </c>
      <c r="K4920" s="2" t="s">
        <v>2646</v>
      </c>
      <c r="L4920" s="2">
        <v>1</v>
      </c>
      <c r="M4920" s="2">
        <v>1</v>
      </c>
      <c r="N4920" s="2">
        <v>0</v>
      </c>
      <c r="O4920" s="2" t="s">
        <v>2732</v>
      </c>
      <c r="P4920" s="2" t="s">
        <v>2652</v>
      </c>
      <c r="Q4920" s="2" t="s">
        <v>2649</v>
      </c>
      <c r="R4920" s="3">
        <v>8950</v>
      </c>
      <c r="S4920" s="3">
        <f>I4920*L4920*R4920</f>
        <v>8950</v>
      </c>
      <c r="T4920" s="2">
        <f>M4920+N4920</f>
        <v>1</v>
      </c>
    </row>
    <row r="4921" spans="1:20" x14ac:dyDescent="0.2">
      <c r="A4921" s="2" t="s">
        <v>7585</v>
      </c>
      <c r="B4921" s="2" t="s">
        <v>430</v>
      </c>
      <c r="C4921" s="2" t="s">
        <v>9</v>
      </c>
      <c r="D4921" s="2" t="str">
        <f>INDEX(Hotels!$C$2:$C$49,MATCH(C4921,Hotels!$A$2:$A$49,0))</f>
        <v>Goa</v>
      </c>
      <c r="E4921" s="11">
        <v>46259</v>
      </c>
      <c r="F4921" s="11">
        <v>46275</v>
      </c>
      <c r="G4921" s="11">
        <v>46278</v>
      </c>
      <c r="H4921" s="13">
        <f>DATE(YEAR(F4921),MONTH(F4921),1)</f>
        <v>46266</v>
      </c>
      <c r="I4921" s="2">
        <f>G4921-F4921</f>
        <v>3</v>
      </c>
      <c r="J4921" s="2">
        <f>F4921-E4921</f>
        <v>16</v>
      </c>
      <c r="K4921" s="2" t="s">
        <v>2646</v>
      </c>
      <c r="L4921" s="2">
        <v>1</v>
      </c>
      <c r="M4921" s="2">
        <v>2</v>
      </c>
      <c r="N4921" s="2">
        <v>0</v>
      </c>
      <c r="O4921" s="2" t="s">
        <v>2647</v>
      </c>
      <c r="P4921" s="2" t="s">
        <v>2672</v>
      </c>
      <c r="Q4921" s="2" t="s">
        <v>2649</v>
      </c>
      <c r="R4921" s="3">
        <v>8850</v>
      </c>
      <c r="S4921" s="3">
        <f>I4921*L4921*R4921</f>
        <v>26550</v>
      </c>
      <c r="T4921" s="2">
        <f>M4921+N4921</f>
        <v>2</v>
      </c>
    </row>
    <row r="4922" spans="1:20" x14ac:dyDescent="0.2">
      <c r="A4922" s="2" t="s">
        <v>7586</v>
      </c>
      <c r="B4922" s="2" t="s">
        <v>974</v>
      </c>
      <c r="C4922" s="2" t="s">
        <v>112</v>
      </c>
      <c r="D4922" s="2" t="str">
        <f>INDEX(Hotels!$C$2:$C$49,MATCH(C4922,Hotels!$A$2:$A$49,0))</f>
        <v>Rishikesh</v>
      </c>
      <c r="E4922" s="11">
        <v>46259</v>
      </c>
      <c r="F4922" s="11">
        <v>46267</v>
      </c>
      <c r="G4922" s="11">
        <v>46268</v>
      </c>
      <c r="H4922" s="13">
        <f>DATE(YEAR(F4922),MONTH(F4922),1)</f>
        <v>46266</v>
      </c>
      <c r="I4922" s="2">
        <f>G4922-F4922</f>
        <v>1</v>
      </c>
      <c r="J4922" s="2">
        <f>F4922-E4922</f>
        <v>8</v>
      </c>
      <c r="K4922" s="2" t="s">
        <v>2655</v>
      </c>
      <c r="L4922" s="2">
        <v>1</v>
      </c>
      <c r="M4922" s="2">
        <v>1</v>
      </c>
      <c r="N4922" s="2">
        <v>0</v>
      </c>
      <c r="O4922" s="2" t="s">
        <v>2732</v>
      </c>
      <c r="P4922" s="2" t="s">
        <v>2659</v>
      </c>
      <c r="Q4922" s="2" t="s">
        <v>2649</v>
      </c>
      <c r="R4922" s="3">
        <v>6600</v>
      </c>
      <c r="S4922" s="3">
        <f>I4922*L4922*R4922</f>
        <v>6600</v>
      </c>
      <c r="T4922" s="2">
        <f>M4922+N4922</f>
        <v>1</v>
      </c>
    </row>
    <row r="4923" spans="1:20" x14ac:dyDescent="0.2">
      <c r="A4923" s="2" t="s">
        <v>7587</v>
      </c>
      <c r="B4923" s="2" t="s">
        <v>1625</v>
      </c>
      <c r="C4923" s="2" t="s">
        <v>110</v>
      </c>
      <c r="D4923" s="2" t="str">
        <f>INDEX(Hotels!$C$2:$C$49,MATCH(C4923,Hotels!$A$2:$A$49,0))</f>
        <v>Manali</v>
      </c>
      <c r="E4923" s="11">
        <v>46259</v>
      </c>
      <c r="F4923" s="11">
        <v>46271</v>
      </c>
      <c r="G4923" s="11">
        <v>46275</v>
      </c>
      <c r="H4923" s="13">
        <f>DATE(YEAR(F4923),MONTH(F4923),1)</f>
        <v>46266</v>
      </c>
      <c r="I4923" s="2">
        <f>G4923-F4923</f>
        <v>4</v>
      </c>
      <c r="J4923" s="2">
        <f>F4923-E4923</f>
        <v>12</v>
      </c>
      <c r="K4923" s="2" t="s">
        <v>2668</v>
      </c>
      <c r="L4923" s="2">
        <v>1</v>
      </c>
      <c r="M4923" s="2">
        <v>2</v>
      </c>
      <c r="N4923" s="2">
        <v>0</v>
      </c>
      <c r="O4923" s="2" t="s">
        <v>2651</v>
      </c>
      <c r="P4923" s="2" t="s">
        <v>2656</v>
      </c>
      <c r="Q4923" s="2" t="s">
        <v>2649</v>
      </c>
      <c r="R4923" s="3">
        <v>3500</v>
      </c>
      <c r="S4923" s="3">
        <f>I4923*L4923*R4923</f>
        <v>14000</v>
      </c>
      <c r="T4923" s="2">
        <f>M4923+N4923</f>
        <v>2</v>
      </c>
    </row>
    <row r="4924" spans="1:20" x14ac:dyDescent="0.2">
      <c r="A4924" s="2" t="s">
        <v>7588</v>
      </c>
      <c r="B4924" s="2" t="s">
        <v>1734</v>
      </c>
      <c r="C4924" s="2" t="s">
        <v>13</v>
      </c>
      <c r="D4924" s="2" t="str">
        <f>INDEX(Hotels!$C$2:$C$49,MATCH(C4924,Hotels!$A$2:$A$49,0))</f>
        <v>Goa</v>
      </c>
      <c r="E4924" s="11">
        <v>46259</v>
      </c>
      <c r="F4924" s="11">
        <v>46272</v>
      </c>
      <c r="G4924" s="11">
        <v>46275</v>
      </c>
      <c r="H4924" s="13">
        <f>DATE(YEAR(F4924),MONTH(F4924),1)</f>
        <v>46266</v>
      </c>
      <c r="I4924" s="2">
        <f>G4924-F4924</f>
        <v>3</v>
      </c>
      <c r="J4924" s="2">
        <f>F4924-E4924</f>
        <v>13</v>
      </c>
      <c r="K4924" s="2" t="s">
        <v>2646</v>
      </c>
      <c r="L4924" s="2">
        <v>1</v>
      </c>
      <c r="M4924" s="2">
        <v>2</v>
      </c>
      <c r="N4924" s="2">
        <v>1</v>
      </c>
      <c r="O4924" s="2" t="s">
        <v>2689</v>
      </c>
      <c r="P4924" s="2" t="s">
        <v>2652</v>
      </c>
      <c r="Q4924" s="2" t="s">
        <v>2649</v>
      </c>
      <c r="R4924" s="3">
        <v>14900</v>
      </c>
      <c r="S4924" s="3">
        <f>I4924*L4924*R4924</f>
        <v>44700</v>
      </c>
      <c r="T4924" s="2">
        <f>M4924+N4924</f>
        <v>3</v>
      </c>
    </row>
    <row r="4925" spans="1:20" x14ac:dyDescent="0.2">
      <c r="A4925" s="2" t="s">
        <v>7589</v>
      </c>
      <c r="B4925" s="2" t="s">
        <v>2420</v>
      </c>
      <c r="C4925" s="2" t="s">
        <v>73</v>
      </c>
      <c r="D4925" s="2" t="str">
        <f>INDEX(Hotels!$C$2:$C$49,MATCH(C4925,Hotels!$A$2:$A$49,0))</f>
        <v>Bengaluru</v>
      </c>
      <c r="E4925" s="11">
        <v>46259</v>
      </c>
      <c r="F4925" s="11">
        <v>46278</v>
      </c>
      <c r="G4925" s="11">
        <v>46281</v>
      </c>
      <c r="H4925" s="13">
        <f>DATE(YEAR(F4925),MONTH(F4925),1)</f>
        <v>46266</v>
      </c>
      <c r="I4925" s="2">
        <f>G4925-F4925</f>
        <v>3</v>
      </c>
      <c r="J4925" s="2">
        <f>F4925-E4925</f>
        <v>19</v>
      </c>
      <c r="K4925" s="2" t="s">
        <v>2646</v>
      </c>
      <c r="L4925" s="2">
        <v>1</v>
      </c>
      <c r="M4925" s="2">
        <v>2</v>
      </c>
      <c r="N4925" s="2">
        <v>2</v>
      </c>
      <c r="O4925" s="2" t="s">
        <v>2670</v>
      </c>
      <c r="P4925" s="2" t="s">
        <v>2652</v>
      </c>
      <c r="Q4925" s="2" t="s">
        <v>2649</v>
      </c>
      <c r="R4925" s="3">
        <v>9200</v>
      </c>
      <c r="S4925" s="3">
        <f>I4925*L4925*R4925</f>
        <v>27600</v>
      </c>
      <c r="T4925" s="2">
        <f>M4925+N4925</f>
        <v>4</v>
      </c>
    </row>
    <row r="4926" spans="1:20" x14ac:dyDescent="0.2">
      <c r="A4926" s="2" t="s">
        <v>7590</v>
      </c>
      <c r="B4926" s="2" t="s">
        <v>394</v>
      </c>
      <c r="C4926" s="2" t="s">
        <v>57</v>
      </c>
      <c r="D4926" s="2" t="str">
        <f>INDEX(Hotels!$C$2:$C$49,MATCH(C4926,Hotels!$A$2:$A$49,0))</f>
        <v>Mumbai</v>
      </c>
      <c r="E4926" s="11">
        <v>46260</v>
      </c>
      <c r="F4926" s="11">
        <v>46260</v>
      </c>
      <c r="G4926" s="11">
        <v>46264</v>
      </c>
      <c r="H4926" s="13">
        <f>DATE(YEAR(F4926),MONTH(F4926),1)</f>
        <v>46235</v>
      </c>
      <c r="I4926" s="2">
        <f>G4926-F4926</f>
        <v>4</v>
      </c>
      <c r="J4926" s="2">
        <f>F4926-E4926</f>
        <v>0</v>
      </c>
      <c r="K4926" s="2" t="s">
        <v>2646</v>
      </c>
      <c r="L4926" s="2">
        <v>1</v>
      </c>
      <c r="M4926" s="2">
        <v>2</v>
      </c>
      <c r="N4926" s="2">
        <v>0</v>
      </c>
      <c r="O4926" s="2" t="s">
        <v>2689</v>
      </c>
      <c r="P4926" s="2" t="s">
        <v>2656</v>
      </c>
      <c r="Q4926" s="2" t="s">
        <v>2649</v>
      </c>
      <c r="R4926" s="3">
        <v>11200</v>
      </c>
      <c r="S4926" s="3">
        <f>I4926*L4926*R4926</f>
        <v>44800</v>
      </c>
      <c r="T4926" s="2">
        <f>M4926+N4926</f>
        <v>2</v>
      </c>
    </row>
    <row r="4927" spans="1:20" x14ac:dyDescent="0.2">
      <c r="A4927" s="2" t="s">
        <v>7591</v>
      </c>
      <c r="B4927" s="2" t="s">
        <v>671</v>
      </c>
      <c r="C4927" s="2" t="s">
        <v>106</v>
      </c>
      <c r="D4927" s="2" t="str">
        <f>INDEX(Hotels!$C$2:$C$49,MATCH(C4927,Hotels!$A$2:$A$49,0))</f>
        <v>Manali</v>
      </c>
      <c r="E4927" s="11">
        <v>46260</v>
      </c>
      <c r="F4927" s="11">
        <v>46263</v>
      </c>
      <c r="G4927" s="11">
        <v>46266</v>
      </c>
      <c r="H4927" s="13">
        <f>DATE(YEAR(F4927),MONTH(F4927),1)</f>
        <v>46235</v>
      </c>
      <c r="I4927" s="2">
        <f>G4927-F4927</f>
        <v>3</v>
      </c>
      <c r="J4927" s="2">
        <f>F4927-E4927</f>
        <v>3</v>
      </c>
      <c r="K4927" s="2" t="s">
        <v>2655</v>
      </c>
      <c r="L4927" s="2">
        <v>1</v>
      </c>
      <c r="M4927" s="2">
        <v>1</v>
      </c>
      <c r="N4927" s="2">
        <v>0</v>
      </c>
      <c r="O4927" s="2" t="s">
        <v>2732</v>
      </c>
      <c r="P4927" s="2" t="s">
        <v>2648</v>
      </c>
      <c r="Q4927" s="2" t="s">
        <v>2649</v>
      </c>
      <c r="R4927" s="3">
        <v>5550</v>
      </c>
      <c r="S4927" s="3">
        <f>I4927*L4927*R4927</f>
        <v>16650</v>
      </c>
      <c r="T4927" s="2">
        <f>M4927+N4927</f>
        <v>1</v>
      </c>
    </row>
    <row r="4928" spans="1:20" x14ac:dyDescent="0.2">
      <c r="A4928" s="2" t="s">
        <v>7592</v>
      </c>
      <c r="B4928" s="2" t="s">
        <v>1593</v>
      </c>
      <c r="C4928" s="2" t="s">
        <v>43</v>
      </c>
      <c r="D4928" s="2" t="str">
        <f>INDEX(Hotels!$C$2:$C$49,MATCH(C4928,Hotels!$A$2:$A$49,0))</f>
        <v>Agra</v>
      </c>
      <c r="E4928" s="11">
        <v>46260</v>
      </c>
      <c r="F4928" s="11">
        <v>46262</v>
      </c>
      <c r="G4928" s="11">
        <v>46264</v>
      </c>
      <c r="H4928" s="13">
        <f>DATE(YEAR(F4928),MONTH(F4928),1)</f>
        <v>46235</v>
      </c>
      <c r="I4928" s="2">
        <f>G4928-F4928</f>
        <v>2</v>
      </c>
      <c r="J4928" s="2">
        <f>F4928-E4928</f>
        <v>2</v>
      </c>
      <c r="K4928" s="2" t="s">
        <v>2646</v>
      </c>
      <c r="L4928" s="2">
        <v>1</v>
      </c>
      <c r="M4928" s="2">
        <v>1</v>
      </c>
      <c r="N4928" s="2">
        <v>0</v>
      </c>
      <c r="O4928" s="2" t="s">
        <v>2658</v>
      </c>
      <c r="P4928" s="2" t="s">
        <v>2662</v>
      </c>
      <c r="Q4928" s="2" t="s">
        <v>2649</v>
      </c>
      <c r="R4928" s="3">
        <v>5750</v>
      </c>
      <c r="S4928" s="3">
        <f>I4928*L4928*R4928</f>
        <v>11500</v>
      </c>
      <c r="T4928" s="2">
        <f>M4928+N4928</f>
        <v>1</v>
      </c>
    </row>
    <row r="4929" spans="1:20" x14ac:dyDescent="0.2">
      <c r="A4929" s="2" t="s">
        <v>7593</v>
      </c>
      <c r="B4929" s="2" t="s">
        <v>2254</v>
      </c>
      <c r="C4929" s="2" t="s">
        <v>63</v>
      </c>
      <c r="D4929" s="2" t="str">
        <f>INDEX(Hotels!$C$2:$C$49,MATCH(C4929,Hotels!$A$2:$A$49,0))</f>
        <v>New Delhi</v>
      </c>
      <c r="E4929" s="11">
        <v>46260</v>
      </c>
      <c r="F4929" s="11">
        <v>46260</v>
      </c>
      <c r="G4929" s="11">
        <v>46263</v>
      </c>
      <c r="H4929" s="13">
        <f>DATE(YEAR(F4929),MONTH(F4929),1)</f>
        <v>46235</v>
      </c>
      <c r="I4929" s="2">
        <f>G4929-F4929</f>
        <v>3</v>
      </c>
      <c r="J4929" s="2">
        <f>F4929-E4929</f>
        <v>0</v>
      </c>
      <c r="K4929" s="2" t="s">
        <v>2668</v>
      </c>
      <c r="L4929" s="2">
        <v>1</v>
      </c>
      <c r="M4929" s="2">
        <v>2</v>
      </c>
      <c r="N4929" s="2">
        <v>0</v>
      </c>
      <c r="O4929" s="2" t="s">
        <v>2732</v>
      </c>
      <c r="P4929" s="2" t="s">
        <v>2662</v>
      </c>
      <c r="Q4929" s="2" t="s">
        <v>2653</v>
      </c>
      <c r="R4929" s="3">
        <v>5450</v>
      </c>
      <c r="S4929" s="3">
        <f>I4929*L4929*R4929</f>
        <v>16350</v>
      </c>
      <c r="T4929" s="2">
        <f>M4929+N4929</f>
        <v>2</v>
      </c>
    </row>
    <row r="4930" spans="1:20" x14ac:dyDescent="0.2">
      <c r="A4930" s="2" t="s">
        <v>7594</v>
      </c>
      <c r="B4930" s="2" t="s">
        <v>2599</v>
      </c>
      <c r="C4930" s="2" t="s">
        <v>47</v>
      </c>
      <c r="D4930" s="2" t="str">
        <f>INDEX(Hotels!$C$2:$C$49,MATCH(C4930,Hotels!$A$2:$A$49,0))</f>
        <v>Agra</v>
      </c>
      <c r="E4930" s="11">
        <v>46260</v>
      </c>
      <c r="F4930" s="11">
        <v>46262</v>
      </c>
      <c r="G4930" s="11">
        <v>46265</v>
      </c>
      <c r="H4930" s="13">
        <f>DATE(YEAR(F4930),MONTH(F4930),1)</f>
        <v>46235</v>
      </c>
      <c r="I4930" s="2">
        <f>G4930-F4930</f>
        <v>3</v>
      </c>
      <c r="J4930" s="2">
        <f>F4930-E4930</f>
        <v>2</v>
      </c>
      <c r="K4930" s="2" t="s">
        <v>2655</v>
      </c>
      <c r="L4930" s="2">
        <v>1</v>
      </c>
      <c r="M4930" s="2">
        <v>2</v>
      </c>
      <c r="N4930" s="2">
        <v>0</v>
      </c>
      <c r="O4930" s="2" t="s">
        <v>2670</v>
      </c>
      <c r="P4930" s="2" t="s">
        <v>2656</v>
      </c>
      <c r="Q4930" s="2" t="s">
        <v>2653</v>
      </c>
      <c r="R4930" s="3">
        <v>4500</v>
      </c>
      <c r="S4930" s="3">
        <f>I4930*L4930*R4930</f>
        <v>13500</v>
      </c>
      <c r="T4930" s="2">
        <f>M4930+N4930</f>
        <v>2</v>
      </c>
    </row>
    <row r="4931" spans="1:20" x14ac:dyDescent="0.2">
      <c r="A4931" s="2" t="s">
        <v>7595</v>
      </c>
      <c r="B4931" s="2" t="s">
        <v>324</v>
      </c>
      <c r="C4931" s="2" t="s">
        <v>89</v>
      </c>
      <c r="D4931" s="2" t="str">
        <f>INDEX(Hotels!$C$2:$C$49,MATCH(C4931,Hotels!$A$2:$A$49,0))</f>
        <v>Kochi</v>
      </c>
      <c r="E4931" s="11">
        <v>46261</v>
      </c>
      <c r="F4931" s="11">
        <v>46283</v>
      </c>
      <c r="G4931" s="11">
        <v>46285</v>
      </c>
      <c r="H4931" s="13">
        <f>DATE(YEAR(F4931),MONTH(F4931),1)</f>
        <v>46266</v>
      </c>
      <c r="I4931" s="2">
        <f>G4931-F4931</f>
        <v>2</v>
      </c>
      <c r="J4931" s="2">
        <f>F4931-E4931</f>
        <v>22</v>
      </c>
      <c r="K4931" s="2" t="s">
        <v>2668</v>
      </c>
      <c r="L4931" s="2">
        <v>2</v>
      </c>
      <c r="M4931" s="2">
        <v>4</v>
      </c>
      <c r="N4931" s="2">
        <v>0</v>
      </c>
      <c r="O4931" s="2" t="s">
        <v>2651</v>
      </c>
      <c r="P4931" s="2" t="s">
        <v>2652</v>
      </c>
      <c r="Q4931" s="2" t="s">
        <v>2649</v>
      </c>
      <c r="R4931" s="3">
        <v>4650</v>
      </c>
      <c r="S4931" s="3">
        <f>I4931*L4931*R4931</f>
        <v>18600</v>
      </c>
      <c r="T4931" s="2">
        <f>M4931+N4931</f>
        <v>4</v>
      </c>
    </row>
    <row r="4932" spans="1:20" x14ac:dyDescent="0.2">
      <c r="A4932" s="2" t="s">
        <v>7596</v>
      </c>
      <c r="B4932" s="2" t="s">
        <v>636</v>
      </c>
      <c r="C4932" s="2" t="s">
        <v>93</v>
      </c>
      <c r="D4932" s="2" t="str">
        <f>INDEX(Hotels!$C$2:$C$49,MATCH(C4932,Hotels!$A$2:$A$49,0))</f>
        <v>Shimla</v>
      </c>
      <c r="E4932" s="11">
        <v>46261</v>
      </c>
      <c r="F4932" s="11">
        <v>46281</v>
      </c>
      <c r="G4932" s="11">
        <v>46283</v>
      </c>
      <c r="H4932" s="13">
        <f>DATE(YEAR(F4932),MONTH(F4932),1)</f>
        <v>46266</v>
      </c>
      <c r="I4932" s="2">
        <f>G4932-F4932</f>
        <v>2</v>
      </c>
      <c r="J4932" s="2">
        <f>F4932-E4932</f>
        <v>20</v>
      </c>
      <c r="K4932" s="2" t="s">
        <v>2668</v>
      </c>
      <c r="L4932" s="2">
        <v>1</v>
      </c>
      <c r="M4932" s="2">
        <v>1</v>
      </c>
      <c r="N4932" s="2">
        <v>0</v>
      </c>
      <c r="O4932" s="2" t="s">
        <v>2732</v>
      </c>
      <c r="P4932" s="2" t="s">
        <v>2656</v>
      </c>
      <c r="Q4932" s="2" t="s">
        <v>2649</v>
      </c>
      <c r="R4932" s="3">
        <v>3400</v>
      </c>
      <c r="S4932" s="3">
        <f>I4932*L4932*R4932</f>
        <v>6800</v>
      </c>
      <c r="T4932" s="2">
        <f>M4932+N4932</f>
        <v>1</v>
      </c>
    </row>
    <row r="4933" spans="1:20" x14ac:dyDescent="0.2">
      <c r="A4933" s="2" t="s">
        <v>7597</v>
      </c>
      <c r="B4933" s="2" t="s">
        <v>1253</v>
      </c>
      <c r="C4933" s="2" t="s">
        <v>120</v>
      </c>
      <c r="D4933" s="2" t="str">
        <f>INDEX(Hotels!$C$2:$C$49,MATCH(C4933,Hotels!$A$2:$A$49,0))</f>
        <v>Rishikesh</v>
      </c>
      <c r="E4933" s="11">
        <v>46261</v>
      </c>
      <c r="F4933" s="11">
        <v>46267</v>
      </c>
      <c r="G4933" s="11">
        <v>46270</v>
      </c>
      <c r="H4933" s="13">
        <f>DATE(YEAR(F4933),MONTH(F4933),1)</f>
        <v>46266</v>
      </c>
      <c r="I4933" s="2">
        <f>G4933-F4933</f>
        <v>3</v>
      </c>
      <c r="J4933" s="2">
        <f>F4933-E4933</f>
        <v>6</v>
      </c>
      <c r="K4933" s="2" t="s">
        <v>2668</v>
      </c>
      <c r="L4933" s="2">
        <v>1</v>
      </c>
      <c r="M4933" s="2">
        <v>2</v>
      </c>
      <c r="N4933" s="2">
        <v>0</v>
      </c>
      <c r="O4933" s="2" t="s">
        <v>2689</v>
      </c>
      <c r="P4933" s="2" t="s">
        <v>2656</v>
      </c>
      <c r="Q4933" s="2" t="s">
        <v>2649</v>
      </c>
      <c r="R4933" s="3">
        <v>3250</v>
      </c>
      <c r="S4933" s="3">
        <f>I4933*L4933*R4933</f>
        <v>9750</v>
      </c>
      <c r="T4933" s="2">
        <f>M4933+N4933</f>
        <v>2</v>
      </c>
    </row>
    <row r="4934" spans="1:20" x14ac:dyDescent="0.2">
      <c r="A4934" s="2" t="s">
        <v>7598</v>
      </c>
      <c r="B4934" s="2" t="s">
        <v>1575</v>
      </c>
      <c r="C4934" s="2" t="s">
        <v>32</v>
      </c>
      <c r="D4934" s="2" t="str">
        <f>INDEX(Hotels!$C$2:$C$49,MATCH(C4934,Hotels!$A$2:$A$49,0))</f>
        <v>Jaipur</v>
      </c>
      <c r="E4934" s="11">
        <v>46261</v>
      </c>
      <c r="F4934" s="11">
        <v>46273</v>
      </c>
      <c r="G4934" s="11">
        <v>46275</v>
      </c>
      <c r="H4934" s="13">
        <f>DATE(YEAR(F4934),MONTH(F4934),1)</f>
        <v>46266</v>
      </c>
      <c r="I4934" s="2">
        <f>G4934-F4934</f>
        <v>2</v>
      </c>
      <c r="J4934" s="2">
        <f>F4934-E4934</f>
        <v>12</v>
      </c>
      <c r="K4934" s="2" t="s">
        <v>2646</v>
      </c>
      <c r="L4934" s="2">
        <v>1</v>
      </c>
      <c r="M4934" s="2">
        <v>1</v>
      </c>
      <c r="N4934" s="2">
        <v>0</v>
      </c>
      <c r="O4934" s="2" t="s">
        <v>2732</v>
      </c>
      <c r="P4934" s="2" t="s">
        <v>2656</v>
      </c>
      <c r="Q4934" s="2" t="s">
        <v>2649</v>
      </c>
      <c r="R4934" s="3">
        <v>8000</v>
      </c>
      <c r="S4934" s="3">
        <f>I4934*L4934*R4934</f>
        <v>16000</v>
      </c>
      <c r="T4934" s="2">
        <f>M4934+N4934</f>
        <v>1</v>
      </c>
    </row>
    <row r="4935" spans="1:20" x14ac:dyDescent="0.2">
      <c r="A4935" s="2" t="s">
        <v>7599</v>
      </c>
      <c r="B4935" s="2" t="s">
        <v>2288</v>
      </c>
      <c r="C4935" s="2" t="s">
        <v>49</v>
      </c>
      <c r="D4935" s="2" t="str">
        <f>INDEX(Hotels!$C$2:$C$49,MATCH(C4935,Hotels!$A$2:$A$49,0))</f>
        <v>Agra</v>
      </c>
      <c r="E4935" s="11">
        <v>46261</v>
      </c>
      <c r="F4935" s="11">
        <v>46286</v>
      </c>
      <c r="G4935" s="11">
        <v>46289</v>
      </c>
      <c r="H4935" s="13">
        <f>DATE(YEAR(F4935),MONTH(F4935),1)</f>
        <v>46266</v>
      </c>
      <c r="I4935" s="2">
        <f>G4935-F4935</f>
        <v>3</v>
      </c>
      <c r="J4935" s="2">
        <f>F4935-E4935</f>
        <v>25</v>
      </c>
      <c r="K4935" s="2" t="s">
        <v>2668</v>
      </c>
      <c r="L4935" s="2">
        <v>1</v>
      </c>
      <c r="M4935" s="2">
        <v>1</v>
      </c>
      <c r="N4935" s="2">
        <v>0</v>
      </c>
      <c r="O4935" s="2" t="s">
        <v>2647</v>
      </c>
      <c r="P4935" s="2" t="s">
        <v>2656</v>
      </c>
      <c r="Q4935" s="2" t="s">
        <v>2649</v>
      </c>
      <c r="R4935" s="3">
        <v>2050</v>
      </c>
      <c r="S4935" s="3">
        <f>I4935*L4935*R4935</f>
        <v>6150</v>
      </c>
      <c r="T4935" s="2">
        <f>M4935+N4935</f>
        <v>1</v>
      </c>
    </row>
    <row r="4936" spans="1:20" x14ac:dyDescent="0.2">
      <c r="A4936" s="2" t="s">
        <v>7600</v>
      </c>
      <c r="B4936" s="2" t="s">
        <v>1972</v>
      </c>
      <c r="C4936" s="2" t="s">
        <v>43</v>
      </c>
      <c r="D4936" s="2" t="str">
        <f>INDEX(Hotels!$C$2:$C$49,MATCH(C4936,Hotels!$A$2:$A$49,0))</f>
        <v>Agra</v>
      </c>
      <c r="E4936" s="11">
        <v>46262</v>
      </c>
      <c r="F4936" s="11">
        <v>46266</v>
      </c>
      <c r="G4936" s="11">
        <v>46271</v>
      </c>
      <c r="H4936" s="13">
        <f>DATE(YEAR(F4936),MONTH(F4936),1)</f>
        <v>46266</v>
      </c>
      <c r="I4936" s="2">
        <f>G4936-F4936</f>
        <v>5</v>
      </c>
      <c r="J4936" s="2">
        <f>F4936-E4936</f>
        <v>4</v>
      </c>
      <c r="K4936" s="2" t="s">
        <v>2655</v>
      </c>
      <c r="L4936" s="2">
        <v>1</v>
      </c>
      <c r="M4936" s="2">
        <v>2</v>
      </c>
      <c r="N4936" s="2">
        <v>1</v>
      </c>
      <c r="O4936" s="2" t="s">
        <v>2658</v>
      </c>
      <c r="P4936" s="2" t="s">
        <v>2652</v>
      </c>
      <c r="Q4936" s="2" t="s">
        <v>2649</v>
      </c>
      <c r="R4936" s="3">
        <v>4050</v>
      </c>
      <c r="S4936" s="3">
        <f>I4936*L4936*R4936</f>
        <v>20250</v>
      </c>
      <c r="T4936" s="2">
        <f>M4936+N4936</f>
        <v>3</v>
      </c>
    </row>
    <row r="4937" spans="1:20" x14ac:dyDescent="0.2">
      <c r="A4937" s="2" t="s">
        <v>7601</v>
      </c>
      <c r="B4937" s="2" t="s">
        <v>2048</v>
      </c>
      <c r="C4937" s="2" t="s">
        <v>61</v>
      </c>
      <c r="D4937" s="2" t="str">
        <f>INDEX(Hotels!$C$2:$C$49,MATCH(C4937,Hotels!$A$2:$A$49,0))</f>
        <v>Mumbai</v>
      </c>
      <c r="E4937" s="11">
        <v>46262</v>
      </c>
      <c r="F4937" s="11">
        <v>46283</v>
      </c>
      <c r="G4937" s="11">
        <v>46286</v>
      </c>
      <c r="H4937" s="13">
        <f>DATE(YEAR(F4937),MONTH(F4937),1)</f>
        <v>46266</v>
      </c>
      <c r="I4937" s="2">
        <f>G4937-F4937</f>
        <v>3</v>
      </c>
      <c r="J4937" s="2">
        <f>F4937-E4937</f>
        <v>21</v>
      </c>
      <c r="K4937" s="2" t="s">
        <v>2655</v>
      </c>
      <c r="L4937" s="2">
        <v>1</v>
      </c>
      <c r="M4937" s="2">
        <v>2</v>
      </c>
      <c r="N4937" s="2">
        <v>0</v>
      </c>
      <c r="O4937" s="2" t="s">
        <v>2683</v>
      </c>
      <c r="P4937" s="2" t="s">
        <v>2656</v>
      </c>
      <c r="Q4937" s="2" t="s">
        <v>2649</v>
      </c>
      <c r="R4937" s="3">
        <v>14100</v>
      </c>
      <c r="S4937" s="3">
        <f>I4937*L4937*R4937</f>
        <v>42300</v>
      </c>
      <c r="T4937" s="2">
        <f>M4937+N4937</f>
        <v>2</v>
      </c>
    </row>
    <row r="4938" spans="1:20" x14ac:dyDescent="0.2">
      <c r="A4938" s="2" t="s">
        <v>7602</v>
      </c>
      <c r="B4938" s="2" t="s">
        <v>2292</v>
      </c>
      <c r="C4938" s="2" t="s">
        <v>51</v>
      </c>
      <c r="D4938" s="2" t="str">
        <f>INDEX(Hotels!$C$2:$C$49,MATCH(C4938,Hotels!$A$2:$A$49,0))</f>
        <v>Agra</v>
      </c>
      <c r="E4938" s="11">
        <v>46262</v>
      </c>
      <c r="F4938" s="11">
        <v>46290</v>
      </c>
      <c r="G4938" s="11">
        <v>46295</v>
      </c>
      <c r="H4938" s="13">
        <f>DATE(YEAR(F4938),MONTH(F4938),1)</f>
        <v>46266</v>
      </c>
      <c r="I4938" s="2">
        <f>G4938-F4938</f>
        <v>5</v>
      </c>
      <c r="J4938" s="2">
        <f>F4938-E4938</f>
        <v>28</v>
      </c>
      <c r="K4938" s="2" t="s">
        <v>2668</v>
      </c>
      <c r="L4938" s="2">
        <v>2</v>
      </c>
      <c r="M4938" s="2">
        <v>4</v>
      </c>
      <c r="N4938" s="2">
        <v>1</v>
      </c>
      <c r="O4938" s="2" t="s">
        <v>2658</v>
      </c>
      <c r="P4938" s="2" t="s">
        <v>2648</v>
      </c>
      <c r="Q4938" s="2" t="s">
        <v>2649</v>
      </c>
      <c r="R4938" s="3">
        <v>6200</v>
      </c>
      <c r="S4938" s="3">
        <f>I4938*L4938*R4938</f>
        <v>62000</v>
      </c>
      <c r="T4938" s="2">
        <f>M4938+N4938</f>
        <v>5</v>
      </c>
    </row>
    <row r="4939" spans="1:20" x14ac:dyDescent="0.2">
      <c r="A4939" s="2" t="s">
        <v>7603</v>
      </c>
      <c r="B4939" s="2" t="s">
        <v>1301</v>
      </c>
      <c r="C4939" s="2" t="s">
        <v>93</v>
      </c>
      <c r="D4939" s="2" t="str">
        <f>INDEX(Hotels!$C$2:$C$49,MATCH(C4939,Hotels!$A$2:$A$49,0))</f>
        <v>Shimla</v>
      </c>
      <c r="E4939" s="11">
        <v>46263</v>
      </c>
      <c r="F4939" s="11">
        <v>46270</v>
      </c>
      <c r="G4939" s="11">
        <v>46272</v>
      </c>
      <c r="H4939" s="13">
        <f>DATE(YEAR(F4939),MONTH(F4939),1)</f>
        <v>46266</v>
      </c>
      <c r="I4939" s="2">
        <f>G4939-F4939</f>
        <v>2</v>
      </c>
      <c r="J4939" s="2">
        <f>F4939-E4939</f>
        <v>7</v>
      </c>
      <c r="K4939" s="2" t="s">
        <v>2668</v>
      </c>
      <c r="L4939" s="2">
        <v>1</v>
      </c>
      <c r="M4939" s="2">
        <v>2</v>
      </c>
      <c r="N4939" s="2">
        <v>0</v>
      </c>
      <c r="O4939" s="2" t="s">
        <v>2689</v>
      </c>
      <c r="P4939" s="2" t="s">
        <v>2652</v>
      </c>
      <c r="Q4939" s="2" t="s">
        <v>2649</v>
      </c>
      <c r="R4939" s="3">
        <v>3300</v>
      </c>
      <c r="S4939" s="3">
        <f>I4939*L4939*R4939</f>
        <v>6600</v>
      </c>
      <c r="T4939" s="2">
        <f>M4939+N4939</f>
        <v>2</v>
      </c>
    </row>
    <row r="4940" spans="1:20" x14ac:dyDescent="0.2">
      <c r="A4940" s="2" t="s">
        <v>7604</v>
      </c>
      <c r="B4940" s="2" t="s">
        <v>1355</v>
      </c>
      <c r="C4940" s="2" t="s">
        <v>32</v>
      </c>
      <c r="D4940" s="2" t="str">
        <f>INDEX(Hotels!$C$2:$C$49,MATCH(C4940,Hotels!$A$2:$A$49,0))</f>
        <v>Jaipur</v>
      </c>
      <c r="E4940" s="11">
        <v>46263</v>
      </c>
      <c r="F4940" s="11">
        <v>46267</v>
      </c>
      <c r="G4940" s="11">
        <v>46272</v>
      </c>
      <c r="H4940" s="13">
        <f>DATE(YEAR(F4940),MONTH(F4940),1)</f>
        <v>46266</v>
      </c>
      <c r="I4940" s="2">
        <f>G4940-F4940</f>
        <v>5</v>
      </c>
      <c r="J4940" s="2">
        <f>F4940-E4940</f>
        <v>4</v>
      </c>
      <c r="K4940" s="2" t="s">
        <v>2655</v>
      </c>
      <c r="L4940" s="2">
        <v>1</v>
      </c>
      <c r="M4940" s="2">
        <v>2</v>
      </c>
      <c r="N4940" s="2">
        <v>0</v>
      </c>
      <c r="O4940" s="2" t="s">
        <v>2683</v>
      </c>
      <c r="P4940" s="2" t="s">
        <v>2672</v>
      </c>
      <c r="Q4940" s="2" t="s">
        <v>2649</v>
      </c>
      <c r="R4940" s="3">
        <v>4900</v>
      </c>
      <c r="S4940" s="3">
        <f>I4940*L4940*R4940</f>
        <v>24500</v>
      </c>
      <c r="T4940" s="2">
        <f>M4940+N4940</f>
        <v>2</v>
      </c>
    </row>
    <row r="4941" spans="1:20" x14ac:dyDescent="0.2">
      <c r="A4941" s="2" t="s">
        <v>7605</v>
      </c>
      <c r="B4941" s="2" t="s">
        <v>2410</v>
      </c>
      <c r="C4941" s="2" t="s">
        <v>47</v>
      </c>
      <c r="D4941" s="2" t="str">
        <f>INDEX(Hotels!$C$2:$C$49,MATCH(C4941,Hotels!$A$2:$A$49,0))</f>
        <v>Agra</v>
      </c>
      <c r="E4941" s="11">
        <v>46263</v>
      </c>
      <c r="F4941" s="11">
        <v>46292</v>
      </c>
      <c r="G4941" s="11">
        <v>46295</v>
      </c>
      <c r="H4941" s="13">
        <f>DATE(YEAR(F4941),MONTH(F4941),1)</f>
        <v>46266</v>
      </c>
      <c r="I4941" s="2">
        <f>G4941-F4941</f>
        <v>3</v>
      </c>
      <c r="J4941" s="2">
        <f>F4941-E4941</f>
        <v>29</v>
      </c>
      <c r="K4941" s="2" t="s">
        <v>2668</v>
      </c>
      <c r="L4941" s="2">
        <v>1</v>
      </c>
      <c r="M4941" s="2">
        <v>1</v>
      </c>
      <c r="N4941" s="2">
        <v>0</v>
      </c>
      <c r="O4941" s="2" t="s">
        <v>2683</v>
      </c>
      <c r="P4941" s="2" t="s">
        <v>2662</v>
      </c>
      <c r="Q4941" s="2" t="s">
        <v>2649</v>
      </c>
      <c r="R4941" s="3">
        <v>3350</v>
      </c>
      <c r="S4941" s="3">
        <f>I4941*L4941*R4941</f>
        <v>10050</v>
      </c>
      <c r="T4941" s="2">
        <f>M4941+N4941</f>
        <v>1</v>
      </c>
    </row>
    <row r="4942" spans="1:20" x14ac:dyDescent="0.2">
      <c r="A4942" s="2" t="s">
        <v>7606</v>
      </c>
      <c r="B4942" s="2" t="s">
        <v>902</v>
      </c>
      <c r="C4942" s="2" t="s">
        <v>26</v>
      </c>
      <c r="D4942" s="2" t="str">
        <f>INDEX(Hotels!$C$2:$C$49,MATCH(C4942,Hotels!$A$2:$A$49,0))</f>
        <v>Jaipur</v>
      </c>
      <c r="E4942" s="11">
        <v>46264</v>
      </c>
      <c r="F4942" s="11">
        <v>46264</v>
      </c>
      <c r="G4942" s="11">
        <v>46268</v>
      </c>
      <c r="H4942" s="13">
        <f>DATE(YEAR(F4942),MONTH(F4942),1)</f>
        <v>46235</v>
      </c>
      <c r="I4942" s="2">
        <f>G4942-F4942</f>
        <v>4</v>
      </c>
      <c r="J4942" s="2">
        <f>F4942-E4942</f>
        <v>0</v>
      </c>
      <c r="K4942" s="2" t="s">
        <v>2655</v>
      </c>
      <c r="L4942" s="2">
        <v>1</v>
      </c>
      <c r="M4942" s="2">
        <v>2</v>
      </c>
      <c r="N4942" s="2">
        <v>0</v>
      </c>
      <c r="O4942" s="2" t="s">
        <v>2670</v>
      </c>
      <c r="P4942" s="2" t="s">
        <v>2648</v>
      </c>
      <c r="Q4942" s="2" t="s">
        <v>2649</v>
      </c>
      <c r="R4942" s="3">
        <v>10850</v>
      </c>
      <c r="S4942" s="3">
        <f>I4942*L4942*R4942</f>
        <v>43400</v>
      </c>
      <c r="T4942" s="2">
        <f>M4942+N4942</f>
        <v>2</v>
      </c>
    </row>
    <row r="4943" spans="1:20" x14ac:dyDescent="0.2">
      <c r="A4943" s="2" t="s">
        <v>7607</v>
      </c>
      <c r="B4943" s="2" t="s">
        <v>974</v>
      </c>
      <c r="C4943" s="2" t="s">
        <v>77</v>
      </c>
      <c r="D4943" s="2" t="str">
        <f>INDEX(Hotels!$C$2:$C$49,MATCH(C4943,Hotels!$A$2:$A$49,0))</f>
        <v>Bengaluru</v>
      </c>
      <c r="E4943" s="11">
        <v>46265</v>
      </c>
      <c r="F4943" s="11">
        <v>46278</v>
      </c>
      <c r="G4943" s="11">
        <v>46280</v>
      </c>
      <c r="H4943" s="13">
        <f>DATE(YEAR(F4943),MONTH(F4943),1)</f>
        <v>46266</v>
      </c>
      <c r="I4943" s="2">
        <f>G4943-F4943</f>
        <v>2</v>
      </c>
      <c r="J4943" s="2">
        <f>F4943-E4943</f>
        <v>13</v>
      </c>
      <c r="K4943" s="2" t="s">
        <v>2668</v>
      </c>
      <c r="L4943" s="2">
        <v>1</v>
      </c>
      <c r="M4943" s="2">
        <v>1</v>
      </c>
      <c r="N4943" s="2">
        <v>0</v>
      </c>
      <c r="O4943" s="2" t="s">
        <v>2670</v>
      </c>
      <c r="P4943" s="2" t="s">
        <v>2652</v>
      </c>
      <c r="Q4943" s="2" t="s">
        <v>2649</v>
      </c>
      <c r="R4943" s="3">
        <v>5150</v>
      </c>
      <c r="S4943" s="3">
        <f>I4943*L4943*R4943</f>
        <v>10300</v>
      </c>
      <c r="T4943" s="2">
        <f>M4943+N4943</f>
        <v>1</v>
      </c>
    </row>
    <row r="4944" spans="1:20" x14ac:dyDescent="0.2">
      <c r="A4944" s="2" t="s">
        <v>7608</v>
      </c>
      <c r="B4944" s="2" t="s">
        <v>1839</v>
      </c>
      <c r="C4944" s="2" t="s">
        <v>13</v>
      </c>
      <c r="D4944" s="2" t="str">
        <f>INDEX(Hotels!$C$2:$C$49,MATCH(C4944,Hotels!$A$2:$A$49,0))</f>
        <v>Goa</v>
      </c>
      <c r="E4944" s="11">
        <v>46265</v>
      </c>
      <c r="F4944" s="11">
        <v>46277</v>
      </c>
      <c r="G4944" s="11">
        <v>46282</v>
      </c>
      <c r="H4944" s="13">
        <f>DATE(YEAR(F4944),MONTH(F4944),1)</f>
        <v>46266</v>
      </c>
      <c r="I4944" s="2">
        <f>G4944-F4944</f>
        <v>5</v>
      </c>
      <c r="J4944" s="2">
        <f>F4944-E4944</f>
        <v>12</v>
      </c>
      <c r="K4944" s="2" t="s">
        <v>2666</v>
      </c>
      <c r="L4944" s="2">
        <v>1</v>
      </c>
      <c r="M4944" s="2">
        <v>2</v>
      </c>
      <c r="N4944" s="2">
        <v>3</v>
      </c>
      <c r="O4944" s="2" t="s">
        <v>2689</v>
      </c>
      <c r="P4944" s="2" t="s">
        <v>2652</v>
      </c>
      <c r="Q4944" s="2" t="s">
        <v>2649</v>
      </c>
      <c r="R4944" s="3">
        <v>22150</v>
      </c>
      <c r="S4944" s="3">
        <f>I4944*L4944*R4944</f>
        <v>110750</v>
      </c>
      <c r="T4944" s="2">
        <f>M4944+N4944</f>
        <v>5</v>
      </c>
    </row>
    <row r="4945" spans="1:20" x14ac:dyDescent="0.2">
      <c r="A4945" s="2" t="s">
        <v>7609</v>
      </c>
      <c r="B4945" s="2" t="s">
        <v>1960</v>
      </c>
      <c r="C4945" s="2" t="s">
        <v>71</v>
      </c>
      <c r="D4945" s="2" t="str">
        <f>INDEX(Hotels!$C$2:$C$49,MATCH(C4945,Hotels!$A$2:$A$49,0))</f>
        <v>New Delhi</v>
      </c>
      <c r="E4945" s="11">
        <v>46265</v>
      </c>
      <c r="F4945" s="11">
        <v>46295</v>
      </c>
      <c r="G4945" s="11">
        <v>46299</v>
      </c>
      <c r="H4945" s="13">
        <f>DATE(YEAR(F4945),MONTH(F4945),1)</f>
        <v>46266</v>
      </c>
      <c r="I4945" s="2">
        <f>G4945-F4945</f>
        <v>4</v>
      </c>
      <c r="J4945" s="2">
        <f>F4945-E4945</f>
        <v>30</v>
      </c>
      <c r="K4945" s="2" t="s">
        <v>2646</v>
      </c>
      <c r="L4945" s="2">
        <v>1</v>
      </c>
      <c r="M4945" s="2">
        <v>2</v>
      </c>
      <c r="N4945" s="2">
        <v>0</v>
      </c>
      <c r="O4945" s="2" t="s">
        <v>2683</v>
      </c>
      <c r="P4945" s="2" t="s">
        <v>2652</v>
      </c>
      <c r="Q4945" s="2" t="s">
        <v>2649</v>
      </c>
      <c r="R4945" s="3">
        <v>10850</v>
      </c>
      <c r="S4945" s="3">
        <f>I4945*L4945*R4945</f>
        <v>43400</v>
      </c>
      <c r="T4945" s="2">
        <f>M4945+N4945</f>
        <v>2</v>
      </c>
    </row>
    <row r="4946" spans="1:20" x14ac:dyDescent="0.2">
      <c r="A4946" s="2" t="s">
        <v>7610</v>
      </c>
      <c r="B4946" s="2" t="s">
        <v>2008</v>
      </c>
      <c r="C4946" s="2" t="s">
        <v>26</v>
      </c>
      <c r="D4946" s="2" t="str">
        <f>INDEX(Hotels!$C$2:$C$49,MATCH(C4946,Hotels!$A$2:$A$49,0))</f>
        <v>Jaipur</v>
      </c>
      <c r="E4946" s="11">
        <v>46265</v>
      </c>
      <c r="F4946" s="11">
        <v>46265</v>
      </c>
      <c r="G4946" s="11">
        <v>46268</v>
      </c>
      <c r="H4946" s="13">
        <f>DATE(YEAR(F4946),MONTH(F4946),1)</f>
        <v>46235</v>
      </c>
      <c r="I4946" s="2">
        <f>G4946-F4946</f>
        <v>3</v>
      </c>
      <c r="J4946" s="2">
        <f>F4946-E4946</f>
        <v>0</v>
      </c>
      <c r="K4946" s="2" t="s">
        <v>2646</v>
      </c>
      <c r="L4946" s="2">
        <v>1</v>
      </c>
      <c r="M4946" s="2">
        <v>2</v>
      </c>
      <c r="N4946" s="2">
        <v>2</v>
      </c>
      <c r="O4946" s="2" t="s">
        <v>2670</v>
      </c>
      <c r="P4946" s="2" t="s">
        <v>2656</v>
      </c>
      <c r="Q4946" s="2" t="s">
        <v>2649</v>
      </c>
      <c r="R4946" s="3">
        <v>14200</v>
      </c>
      <c r="S4946" s="3">
        <f>I4946*L4946*R4946</f>
        <v>42600</v>
      </c>
      <c r="T4946" s="2">
        <f>M4946+N4946</f>
        <v>4</v>
      </c>
    </row>
    <row r="4947" spans="1:20" x14ac:dyDescent="0.2">
      <c r="A4947" s="2" t="s">
        <v>7611</v>
      </c>
      <c r="B4947" s="2" t="s">
        <v>2222</v>
      </c>
      <c r="C4947" s="2" t="s">
        <v>112</v>
      </c>
      <c r="D4947" s="2" t="str">
        <f>INDEX(Hotels!$C$2:$C$49,MATCH(C4947,Hotels!$A$2:$A$49,0))</f>
        <v>Rishikesh</v>
      </c>
      <c r="E4947" s="11">
        <v>46265</v>
      </c>
      <c r="F4947" s="11">
        <v>46288</v>
      </c>
      <c r="G4947" s="11">
        <v>46290</v>
      </c>
      <c r="H4947" s="13">
        <f>DATE(YEAR(F4947),MONTH(F4947),1)</f>
        <v>46266</v>
      </c>
      <c r="I4947" s="2">
        <f>G4947-F4947</f>
        <v>2</v>
      </c>
      <c r="J4947" s="2">
        <f>F4947-E4947</f>
        <v>23</v>
      </c>
      <c r="K4947" s="2" t="s">
        <v>2655</v>
      </c>
      <c r="L4947" s="2">
        <v>1</v>
      </c>
      <c r="M4947" s="2">
        <v>1</v>
      </c>
      <c r="N4947" s="2">
        <v>0</v>
      </c>
      <c r="O4947" s="2" t="s">
        <v>2670</v>
      </c>
      <c r="P4947" s="2" t="s">
        <v>2652</v>
      </c>
      <c r="Q4947" s="2" t="s">
        <v>2653</v>
      </c>
      <c r="R4947" s="3">
        <v>7050</v>
      </c>
      <c r="S4947" s="3">
        <f>I4947*L4947*R4947</f>
        <v>14100</v>
      </c>
      <c r="T4947" s="2">
        <f>M4947+N4947</f>
        <v>1</v>
      </c>
    </row>
    <row r="4948" spans="1:20" x14ac:dyDescent="0.2">
      <c r="A4948" s="2" t="s">
        <v>7612</v>
      </c>
      <c r="B4948" s="2" t="s">
        <v>2234</v>
      </c>
      <c r="C4948" s="2" t="s">
        <v>89</v>
      </c>
      <c r="D4948" s="2" t="str">
        <f>INDEX(Hotels!$C$2:$C$49,MATCH(C4948,Hotels!$A$2:$A$49,0))</f>
        <v>Kochi</v>
      </c>
      <c r="E4948" s="11">
        <v>46265</v>
      </c>
      <c r="F4948" s="11">
        <v>46281</v>
      </c>
      <c r="G4948" s="11">
        <v>46283</v>
      </c>
      <c r="H4948" s="13">
        <f>DATE(YEAR(F4948),MONTH(F4948),1)</f>
        <v>46266</v>
      </c>
      <c r="I4948" s="2">
        <f>G4948-F4948</f>
        <v>2</v>
      </c>
      <c r="J4948" s="2">
        <f>F4948-E4948</f>
        <v>16</v>
      </c>
      <c r="K4948" s="2" t="s">
        <v>2668</v>
      </c>
      <c r="L4948" s="2">
        <v>1</v>
      </c>
      <c r="M4948" s="2">
        <v>3</v>
      </c>
      <c r="N4948" s="2">
        <v>0</v>
      </c>
      <c r="O4948" s="2" t="s">
        <v>2670</v>
      </c>
      <c r="P4948" s="2" t="s">
        <v>2656</v>
      </c>
      <c r="Q4948" s="2" t="s">
        <v>2649</v>
      </c>
      <c r="R4948" s="3">
        <v>4300</v>
      </c>
      <c r="S4948" s="3">
        <f>I4948*L4948*R4948</f>
        <v>8600</v>
      </c>
      <c r="T4948" s="2">
        <f>M4948+N4948</f>
        <v>3</v>
      </c>
    </row>
    <row r="4949" spans="1:20" x14ac:dyDescent="0.2">
      <c r="A4949" s="2" t="s">
        <v>7613</v>
      </c>
      <c r="B4949" s="2" t="s">
        <v>406</v>
      </c>
      <c r="C4949" s="2" t="s">
        <v>108</v>
      </c>
      <c r="D4949" s="2" t="str">
        <f>INDEX(Hotels!$C$2:$C$49,MATCH(C4949,Hotels!$A$2:$A$49,0))</f>
        <v>Manali</v>
      </c>
      <c r="E4949" s="11">
        <v>46267</v>
      </c>
      <c r="F4949" s="11">
        <v>46272</v>
      </c>
      <c r="G4949" s="11">
        <v>46276</v>
      </c>
      <c r="H4949" s="13">
        <f>DATE(YEAR(F4949),MONTH(F4949),1)</f>
        <v>46266</v>
      </c>
      <c r="I4949" s="2">
        <f>G4949-F4949</f>
        <v>4</v>
      </c>
      <c r="J4949" s="2">
        <f>F4949-E4949</f>
        <v>5</v>
      </c>
      <c r="K4949" s="2" t="s">
        <v>2666</v>
      </c>
      <c r="L4949" s="2">
        <v>2</v>
      </c>
      <c r="M4949" s="2">
        <v>4</v>
      </c>
      <c r="N4949" s="2">
        <v>0</v>
      </c>
      <c r="O4949" s="2" t="s">
        <v>2658</v>
      </c>
      <c r="P4949" s="2" t="s">
        <v>2672</v>
      </c>
      <c r="Q4949" s="2" t="s">
        <v>2649</v>
      </c>
      <c r="R4949" s="3">
        <v>20450</v>
      </c>
      <c r="S4949" s="3">
        <f>I4949*L4949*R4949</f>
        <v>163600</v>
      </c>
      <c r="T4949" s="2">
        <f>M4949+N4949</f>
        <v>4</v>
      </c>
    </row>
    <row r="4950" spans="1:20" x14ac:dyDescent="0.2">
      <c r="A4950" s="2" t="s">
        <v>7614</v>
      </c>
      <c r="B4950" s="2" t="s">
        <v>2285</v>
      </c>
      <c r="C4950" s="2" t="s">
        <v>53</v>
      </c>
      <c r="D4950" s="2" t="str">
        <f>INDEX(Hotels!$C$2:$C$49,MATCH(C4950,Hotels!$A$2:$A$49,0))</f>
        <v>Mumbai</v>
      </c>
      <c r="E4950" s="11">
        <v>46267</v>
      </c>
      <c r="F4950" s="11">
        <v>46269</v>
      </c>
      <c r="G4950" s="11">
        <v>46271</v>
      </c>
      <c r="H4950" s="13">
        <f>DATE(YEAR(F4950),MONTH(F4950),1)</f>
        <v>46266</v>
      </c>
      <c r="I4950" s="2">
        <f>G4950-F4950</f>
        <v>2</v>
      </c>
      <c r="J4950" s="2">
        <f>F4950-E4950</f>
        <v>2</v>
      </c>
      <c r="K4950" s="2" t="s">
        <v>2655</v>
      </c>
      <c r="L4950" s="2">
        <v>1</v>
      </c>
      <c r="M4950" s="2">
        <v>1</v>
      </c>
      <c r="N4950" s="2">
        <v>0</v>
      </c>
      <c r="O4950" s="2" t="s">
        <v>2651</v>
      </c>
      <c r="P4950" s="2" t="s">
        <v>2656</v>
      </c>
      <c r="Q4950" s="2" t="s">
        <v>2653</v>
      </c>
      <c r="R4950" s="3">
        <v>9100</v>
      </c>
      <c r="S4950" s="3">
        <f>I4950*L4950*R4950</f>
        <v>18200</v>
      </c>
      <c r="T4950" s="2">
        <f>M4950+N4950</f>
        <v>1</v>
      </c>
    </row>
    <row r="4951" spans="1:20" x14ac:dyDescent="0.2">
      <c r="A4951" s="2" t="s">
        <v>7615</v>
      </c>
      <c r="B4951" s="2" t="s">
        <v>2468</v>
      </c>
      <c r="C4951" s="2" t="s">
        <v>9</v>
      </c>
      <c r="D4951" s="2" t="str">
        <f>INDEX(Hotels!$C$2:$C$49,MATCH(C4951,Hotels!$A$2:$A$49,0))</f>
        <v>Goa</v>
      </c>
      <c r="E4951" s="11">
        <v>46267</v>
      </c>
      <c r="F4951" s="11">
        <v>46290</v>
      </c>
      <c r="G4951" s="11">
        <v>46295</v>
      </c>
      <c r="H4951" s="13">
        <f>DATE(YEAR(F4951),MONTH(F4951),1)</f>
        <v>46266</v>
      </c>
      <c r="I4951" s="2">
        <f>G4951-F4951</f>
        <v>5</v>
      </c>
      <c r="J4951" s="2">
        <f>F4951-E4951</f>
        <v>23</v>
      </c>
      <c r="K4951" s="2" t="s">
        <v>2655</v>
      </c>
      <c r="L4951" s="2">
        <v>2</v>
      </c>
      <c r="M4951" s="2">
        <v>4</v>
      </c>
      <c r="N4951" s="2">
        <v>3</v>
      </c>
      <c r="O4951" s="2" t="s">
        <v>2661</v>
      </c>
      <c r="P4951" s="2" t="s">
        <v>2659</v>
      </c>
      <c r="Q4951" s="2" t="s">
        <v>2649</v>
      </c>
      <c r="R4951" s="3">
        <v>5850</v>
      </c>
      <c r="S4951" s="3">
        <f>I4951*L4951*R4951</f>
        <v>58500</v>
      </c>
      <c r="T4951" s="2">
        <f>M4951+N4951</f>
        <v>7</v>
      </c>
    </row>
    <row r="4952" spans="1:20" x14ac:dyDescent="0.2">
      <c r="A4952" s="2" t="s">
        <v>7616</v>
      </c>
      <c r="B4952" s="2" t="s">
        <v>2078</v>
      </c>
      <c r="C4952" s="2" t="s">
        <v>87</v>
      </c>
      <c r="D4952" s="2" t="str">
        <f>INDEX(Hotels!$C$2:$C$49,MATCH(C4952,Hotels!$A$2:$A$49,0))</f>
        <v>Kochi</v>
      </c>
      <c r="E4952" s="11">
        <v>46268</v>
      </c>
      <c r="F4952" s="11">
        <v>46275</v>
      </c>
      <c r="G4952" s="11">
        <v>46278</v>
      </c>
      <c r="H4952" s="13">
        <f>DATE(YEAR(F4952),MONTH(F4952),1)</f>
        <v>46266</v>
      </c>
      <c r="I4952" s="2">
        <f>G4952-F4952</f>
        <v>3</v>
      </c>
      <c r="J4952" s="2">
        <f>F4952-E4952</f>
        <v>7</v>
      </c>
      <c r="K4952" s="2" t="s">
        <v>2668</v>
      </c>
      <c r="L4952" s="2">
        <v>1</v>
      </c>
      <c r="M4952" s="2">
        <v>3</v>
      </c>
      <c r="N4952" s="2">
        <v>0</v>
      </c>
      <c r="O4952" s="2" t="s">
        <v>2670</v>
      </c>
      <c r="P4952" s="2" t="s">
        <v>2659</v>
      </c>
      <c r="Q4952" s="2" t="s">
        <v>2649</v>
      </c>
      <c r="R4952" s="3">
        <v>4100</v>
      </c>
      <c r="S4952" s="3">
        <f>I4952*L4952*R4952</f>
        <v>12300</v>
      </c>
      <c r="T4952" s="2">
        <f>M4952+N4952</f>
        <v>3</v>
      </c>
    </row>
    <row r="4953" spans="1:20" x14ac:dyDescent="0.2">
      <c r="A4953" s="2" t="s">
        <v>7617</v>
      </c>
      <c r="B4953" s="2" t="s">
        <v>521</v>
      </c>
      <c r="C4953" s="2" t="s">
        <v>125</v>
      </c>
      <c r="D4953" s="2" t="str">
        <f>INDEX(Hotels!$C$2:$C$49,MATCH(C4953,Hotels!$A$2:$A$49,0))</f>
        <v>Varanasi</v>
      </c>
      <c r="E4953" s="11">
        <v>46270</v>
      </c>
      <c r="F4953" s="11">
        <v>46275</v>
      </c>
      <c r="G4953" s="11">
        <v>46279</v>
      </c>
      <c r="H4953" s="13">
        <f>DATE(YEAR(F4953),MONTH(F4953),1)</f>
        <v>46266</v>
      </c>
      <c r="I4953" s="2">
        <f>G4953-F4953</f>
        <v>4</v>
      </c>
      <c r="J4953" s="2">
        <f>F4953-E4953</f>
        <v>5</v>
      </c>
      <c r="K4953" s="2" t="s">
        <v>2655</v>
      </c>
      <c r="L4953" s="2">
        <v>1</v>
      </c>
      <c r="M4953" s="2">
        <v>2</v>
      </c>
      <c r="N4953" s="2">
        <v>3</v>
      </c>
      <c r="O4953" s="2" t="s">
        <v>2683</v>
      </c>
      <c r="P4953" s="2" t="s">
        <v>2672</v>
      </c>
      <c r="Q4953" s="2" t="s">
        <v>2649</v>
      </c>
      <c r="R4953" s="3">
        <v>8150</v>
      </c>
      <c r="S4953" s="3">
        <f>I4953*L4953*R4953</f>
        <v>32600</v>
      </c>
      <c r="T4953" s="2">
        <f>M4953+N4953</f>
        <v>5</v>
      </c>
    </row>
    <row r="4954" spans="1:20" x14ac:dyDescent="0.2">
      <c r="A4954" s="2" t="s">
        <v>7618</v>
      </c>
      <c r="B4954" s="2" t="s">
        <v>974</v>
      </c>
      <c r="C4954" s="2" t="s">
        <v>89</v>
      </c>
      <c r="D4954" s="2" t="str">
        <f>INDEX(Hotels!$C$2:$C$49,MATCH(C4954,Hotels!$A$2:$A$49,0))</f>
        <v>Kochi</v>
      </c>
      <c r="E4954" s="11">
        <v>46270</v>
      </c>
      <c r="F4954" s="11">
        <v>46273</v>
      </c>
      <c r="G4954" s="11">
        <v>46276</v>
      </c>
      <c r="H4954" s="13">
        <f>DATE(YEAR(F4954),MONTH(F4954),1)</f>
        <v>46266</v>
      </c>
      <c r="I4954" s="2">
        <f>G4954-F4954</f>
        <v>3</v>
      </c>
      <c r="J4954" s="2">
        <f>F4954-E4954</f>
        <v>3</v>
      </c>
      <c r="K4954" s="2" t="s">
        <v>2655</v>
      </c>
      <c r="L4954" s="2">
        <v>1</v>
      </c>
      <c r="M4954" s="2">
        <v>1</v>
      </c>
      <c r="N4954" s="2">
        <v>0</v>
      </c>
      <c r="O4954" s="2" t="s">
        <v>2683</v>
      </c>
      <c r="P4954" s="2" t="s">
        <v>2656</v>
      </c>
      <c r="Q4954" s="2" t="s">
        <v>2649</v>
      </c>
      <c r="R4954" s="3">
        <v>5400</v>
      </c>
      <c r="S4954" s="3">
        <f>I4954*L4954*R4954</f>
        <v>16200</v>
      </c>
      <c r="T4954" s="2">
        <f>M4954+N4954</f>
        <v>1</v>
      </c>
    </row>
    <row r="4955" spans="1:20" x14ac:dyDescent="0.2">
      <c r="A4955" s="2" t="s">
        <v>7619</v>
      </c>
      <c r="B4955" s="2" t="s">
        <v>1268</v>
      </c>
      <c r="C4955" s="2" t="s">
        <v>19</v>
      </c>
      <c r="D4955" s="2" t="str">
        <f>INDEX(Hotels!$C$2:$C$49,MATCH(C4955,Hotels!$A$2:$A$49,0))</f>
        <v>Goa</v>
      </c>
      <c r="E4955" s="11">
        <v>46270</v>
      </c>
      <c r="F4955" s="11">
        <v>46290</v>
      </c>
      <c r="G4955" s="11">
        <v>46294</v>
      </c>
      <c r="H4955" s="13">
        <f>DATE(YEAR(F4955),MONTH(F4955),1)</f>
        <v>46266</v>
      </c>
      <c r="I4955" s="2">
        <f>G4955-F4955</f>
        <v>4</v>
      </c>
      <c r="J4955" s="2">
        <f>F4955-E4955</f>
        <v>20</v>
      </c>
      <c r="K4955" s="2" t="s">
        <v>2655</v>
      </c>
      <c r="L4955" s="2">
        <v>1</v>
      </c>
      <c r="M4955" s="2">
        <v>2</v>
      </c>
      <c r="N4955" s="2">
        <v>0</v>
      </c>
      <c r="O4955" s="2" t="s">
        <v>2689</v>
      </c>
      <c r="P4955" s="2" t="s">
        <v>2672</v>
      </c>
      <c r="Q4955" s="2" t="s">
        <v>2649</v>
      </c>
      <c r="R4955" s="3">
        <v>6000</v>
      </c>
      <c r="S4955" s="3">
        <f>I4955*L4955*R4955</f>
        <v>24000</v>
      </c>
      <c r="T4955" s="2">
        <f>M4955+N4955</f>
        <v>2</v>
      </c>
    </row>
    <row r="4956" spans="1:20" x14ac:dyDescent="0.2">
      <c r="A4956" s="2" t="s">
        <v>7620</v>
      </c>
      <c r="B4956" s="2" t="s">
        <v>2023</v>
      </c>
      <c r="C4956" s="2" t="s">
        <v>51</v>
      </c>
      <c r="D4956" s="2" t="str">
        <f>INDEX(Hotels!$C$2:$C$49,MATCH(C4956,Hotels!$A$2:$A$49,0))</f>
        <v>Agra</v>
      </c>
      <c r="E4956" s="11">
        <v>46270</v>
      </c>
      <c r="F4956" s="11">
        <v>46270</v>
      </c>
      <c r="G4956" s="11">
        <v>46272</v>
      </c>
      <c r="H4956" s="13">
        <f>DATE(YEAR(F4956),MONTH(F4956),1)</f>
        <v>46266</v>
      </c>
      <c r="I4956" s="2">
        <f>G4956-F4956</f>
        <v>2</v>
      </c>
      <c r="J4956" s="2">
        <f>F4956-E4956</f>
        <v>0</v>
      </c>
      <c r="K4956" s="2" t="s">
        <v>2668</v>
      </c>
      <c r="L4956" s="2">
        <v>1</v>
      </c>
      <c r="M4956" s="2">
        <v>1</v>
      </c>
      <c r="N4956" s="2">
        <v>0</v>
      </c>
      <c r="O4956" s="2" t="s">
        <v>2732</v>
      </c>
      <c r="P4956" s="2" t="s">
        <v>2662</v>
      </c>
      <c r="Q4956" s="2" t="s">
        <v>2649</v>
      </c>
      <c r="R4956" s="3">
        <v>6250</v>
      </c>
      <c r="S4956" s="3">
        <f>I4956*L4956*R4956</f>
        <v>12500</v>
      </c>
      <c r="T4956" s="2">
        <f>M4956+N4956</f>
        <v>1</v>
      </c>
    </row>
    <row r="4957" spans="1:20" x14ac:dyDescent="0.2">
      <c r="A4957" s="2" t="s">
        <v>7621</v>
      </c>
      <c r="B4957" s="2" t="s">
        <v>974</v>
      </c>
      <c r="C4957" s="2" t="s">
        <v>34</v>
      </c>
      <c r="D4957" s="2" t="str">
        <f>INDEX(Hotels!$C$2:$C$49,MATCH(C4957,Hotels!$A$2:$A$49,0))</f>
        <v>Udaipur</v>
      </c>
      <c r="E4957" s="11">
        <v>46272</v>
      </c>
      <c r="F4957" s="11">
        <v>46272</v>
      </c>
      <c r="G4957" s="11">
        <v>46274</v>
      </c>
      <c r="H4957" s="13">
        <f>DATE(YEAR(F4957),MONTH(F4957),1)</f>
        <v>46266</v>
      </c>
      <c r="I4957" s="2">
        <f>G4957-F4957</f>
        <v>2</v>
      </c>
      <c r="J4957" s="2">
        <f>F4957-E4957</f>
        <v>0</v>
      </c>
      <c r="K4957" s="2" t="s">
        <v>2655</v>
      </c>
      <c r="L4957" s="2">
        <v>1</v>
      </c>
      <c r="M4957" s="2">
        <v>1</v>
      </c>
      <c r="N4957" s="2">
        <v>0</v>
      </c>
      <c r="O4957" s="2" t="s">
        <v>2732</v>
      </c>
      <c r="P4957" s="2" t="s">
        <v>2656</v>
      </c>
      <c r="Q4957" s="2" t="s">
        <v>2649</v>
      </c>
      <c r="R4957" s="3">
        <v>5850</v>
      </c>
      <c r="S4957" s="3">
        <f>I4957*L4957*R4957</f>
        <v>11700</v>
      </c>
      <c r="T4957" s="2">
        <f>M4957+N4957</f>
        <v>1</v>
      </c>
    </row>
    <row r="4958" spans="1:20" x14ac:dyDescent="0.2">
      <c r="A4958" s="2" t="s">
        <v>7622</v>
      </c>
      <c r="B4958" s="2" t="s">
        <v>1979</v>
      </c>
      <c r="C4958" s="2" t="s">
        <v>93</v>
      </c>
      <c r="D4958" s="2" t="str">
        <f>INDEX(Hotels!$C$2:$C$49,MATCH(C4958,Hotels!$A$2:$A$49,0))</f>
        <v>Shimla</v>
      </c>
      <c r="E4958" s="11">
        <v>46272</v>
      </c>
      <c r="F4958" s="11">
        <v>46295</v>
      </c>
      <c r="G4958" s="11">
        <v>46297</v>
      </c>
      <c r="H4958" s="13">
        <f>DATE(YEAR(F4958),MONTH(F4958),1)</f>
        <v>46266</v>
      </c>
      <c r="I4958" s="2">
        <f>G4958-F4958</f>
        <v>2</v>
      </c>
      <c r="J4958" s="2">
        <f>F4958-E4958</f>
        <v>23</v>
      </c>
      <c r="K4958" s="2" t="s">
        <v>2646</v>
      </c>
      <c r="L4958" s="2">
        <v>1</v>
      </c>
      <c r="M4958" s="2">
        <v>1</v>
      </c>
      <c r="N4958" s="2">
        <v>0</v>
      </c>
      <c r="O4958" s="2" t="s">
        <v>2732</v>
      </c>
      <c r="P4958" s="2" t="s">
        <v>2672</v>
      </c>
      <c r="Q4958" s="2" t="s">
        <v>2649</v>
      </c>
      <c r="R4958" s="3">
        <v>6550</v>
      </c>
      <c r="S4958" s="3">
        <f>I4958*L4958*R4958</f>
        <v>13100</v>
      </c>
      <c r="T4958" s="2">
        <f>M4958+N4958</f>
        <v>1</v>
      </c>
    </row>
    <row r="4959" spans="1:20" x14ac:dyDescent="0.2">
      <c r="A4959" s="2" t="s">
        <v>7623</v>
      </c>
      <c r="B4959" s="2" t="s">
        <v>2389</v>
      </c>
      <c r="C4959" s="2" t="s">
        <v>83</v>
      </c>
      <c r="D4959" s="2" t="str">
        <f>INDEX(Hotels!$C$2:$C$49,MATCH(C4959,Hotels!$A$2:$A$49,0))</f>
        <v>Kochi</v>
      </c>
      <c r="E4959" s="11">
        <v>46272</v>
      </c>
      <c r="F4959" s="11">
        <v>46278</v>
      </c>
      <c r="G4959" s="11">
        <v>46282</v>
      </c>
      <c r="H4959" s="13">
        <f>DATE(YEAR(F4959),MONTH(F4959),1)</f>
        <v>46266</v>
      </c>
      <c r="I4959" s="2">
        <f>G4959-F4959</f>
        <v>4</v>
      </c>
      <c r="J4959" s="2">
        <f>F4959-E4959</f>
        <v>6</v>
      </c>
      <c r="K4959" s="2" t="s">
        <v>2655</v>
      </c>
      <c r="L4959" s="2">
        <v>1</v>
      </c>
      <c r="M4959" s="2">
        <v>2</v>
      </c>
      <c r="N4959" s="2">
        <v>0</v>
      </c>
      <c r="O4959" s="2" t="s">
        <v>2689</v>
      </c>
      <c r="P4959" s="2" t="s">
        <v>2652</v>
      </c>
      <c r="Q4959" s="2" t="s">
        <v>2649</v>
      </c>
      <c r="R4959" s="3">
        <v>9450</v>
      </c>
      <c r="S4959" s="3">
        <f>I4959*L4959*R4959</f>
        <v>37800</v>
      </c>
      <c r="T4959" s="2">
        <f>M4959+N4959</f>
        <v>2</v>
      </c>
    </row>
    <row r="4960" spans="1:20" x14ac:dyDescent="0.2">
      <c r="A4960" s="2" t="s">
        <v>7624</v>
      </c>
      <c r="B4960" s="2" t="s">
        <v>2452</v>
      </c>
      <c r="C4960" s="2" t="s">
        <v>77</v>
      </c>
      <c r="D4960" s="2" t="str">
        <f>INDEX(Hotels!$C$2:$C$49,MATCH(C4960,Hotels!$A$2:$A$49,0))</f>
        <v>Bengaluru</v>
      </c>
      <c r="E4960" s="11">
        <v>46272</v>
      </c>
      <c r="F4960" s="11">
        <v>46291</v>
      </c>
      <c r="G4960" s="11">
        <v>46293</v>
      </c>
      <c r="H4960" s="13">
        <f>DATE(YEAR(F4960),MONTH(F4960),1)</f>
        <v>46266</v>
      </c>
      <c r="I4960" s="2">
        <f>G4960-F4960</f>
        <v>2</v>
      </c>
      <c r="J4960" s="2">
        <f>F4960-E4960</f>
        <v>19</v>
      </c>
      <c r="K4960" s="2" t="s">
        <v>2668</v>
      </c>
      <c r="L4960" s="2">
        <v>1</v>
      </c>
      <c r="M4960" s="2">
        <v>1</v>
      </c>
      <c r="N4960" s="2">
        <v>0</v>
      </c>
      <c r="O4960" s="2" t="s">
        <v>2683</v>
      </c>
      <c r="P4960" s="2" t="s">
        <v>2656</v>
      </c>
      <c r="Q4960" s="2" t="s">
        <v>2649</v>
      </c>
      <c r="R4960" s="3">
        <v>4850</v>
      </c>
      <c r="S4960" s="3">
        <f>I4960*L4960*R4960</f>
        <v>9700</v>
      </c>
      <c r="T4960" s="2">
        <f>M4960+N4960</f>
        <v>1</v>
      </c>
    </row>
    <row r="4961" spans="1:20" x14ac:dyDescent="0.2">
      <c r="A4961" s="2" t="s">
        <v>7625</v>
      </c>
      <c r="B4961" s="2" t="s">
        <v>1234</v>
      </c>
      <c r="C4961" s="2" t="s">
        <v>118</v>
      </c>
      <c r="D4961" s="2" t="str">
        <f>INDEX(Hotels!$C$2:$C$49,MATCH(C4961,Hotels!$A$2:$A$49,0))</f>
        <v>Rishikesh</v>
      </c>
      <c r="E4961" s="11">
        <v>46274</v>
      </c>
      <c r="F4961" s="11">
        <v>46291</v>
      </c>
      <c r="G4961" s="11">
        <v>46295</v>
      </c>
      <c r="H4961" s="13">
        <f>DATE(YEAR(F4961),MONTH(F4961),1)</f>
        <v>46266</v>
      </c>
      <c r="I4961" s="2">
        <f>G4961-F4961</f>
        <v>4</v>
      </c>
      <c r="J4961" s="2">
        <f>F4961-E4961</f>
        <v>17</v>
      </c>
      <c r="K4961" s="2" t="s">
        <v>2646</v>
      </c>
      <c r="L4961" s="2">
        <v>1</v>
      </c>
      <c r="M4961" s="2">
        <v>2</v>
      </c>
      <c r="N4961" s="2">
        <v>0</v>
      </c>
      <c r="O4961" s="2" t="s">
        <v>2647</v>
      </c>
      <c r="P4961" s="2" t="s">
        <v>2656</v>
      </c>
      <c r="Q4961" s="2" t="s">
        <v>2649</v>
      </c>
      <c r="R4961" s="3">
        <v>18050</v>
      </c>
      <c r="S4961" s="3">
        <f>I4961*L4961*R4961</f>
        <v>72200</v>
      </c>
      <c r="T4961" s="2">
        <f>M4961+N4961</f>
        <v>2</v>
      </c>
    </row>
    <row r="4962" spans="1:20" x14ac:dyDescent="0.2">
      <c r="A4962" s="2" t="s">
        <v>7626</v>
      </c>
      <c r="B4962" s="2" t="s">
        <v>1278</v>
      </c>
      <c r="C4962" s="2" t="s">
        <v>37</v>
      </c>
      <c r="D4962" s="2" t="str">
        <f>INDEX(Hotels!$C$2:$C$49,MATCH(C4962,Hotels!$A$2:$A$49,0))</f>
        <v>Udaipur</v>
      </c>
      <c r="E4962" s="11">
        <v>46274</v>
      </c>
      <c r="F4962" s="11">
        <v>46280</v>
      </c>
      <c r="G4962" s="11">
        <v>46282</v>
      </c>
      <c r="H4962" s="13">
        <f>DATE(YEAR(F4962),MONTH(F4962),1)</f>
        <v>46266</v>
      </c>
      <c r="I4962" s="2">
        <f>G4962-F4962</f>
        <v>2</v>
      </c>
      <c r="J4962" s="2">
        <f>F4962-E4962</f>
        <v>6</v>
      </c>
      <c r="K4962" s="2" t="s">
        <v>2668</v>
      </c>
      <c r="L4962" s="2">
        <v>1</v>
      </c>
      <c r="M4962" s="2">
        <v>2</v>
      </c>
      <c r="N4962" s="2">
        <v>0</v>
      </c>
      <c r="O4962" s="2" t="s">
        <v>2683</v>
      </c>
      <c r="P4962" s="2" t="s">
        <v>2656</v>
      </c>
      <c r="Q4962" s="2" t="s">
        <v>2649</v>
      </c>
      <c r="R4962" s="3">
        <v>9300</v>
      </c>
      <c r="S4962" s="3">
        <f>I4962*L4962*R4962</f>
        <v>18600</v>
      </c>
      <c r="T4962" s="2">
        <f>M4962+N4962</f>
        <v>2</v>
      </c>
    </row>
    <row r="4963" spans="1:20" x14ac:dyDescent="0.2">
      <c r="A4963" s="2" t="s">
        <v>7627</v>
      </c>
      <c r="B4963" s="2" t="s">
        <v>1762</v>
      </c>
      <c r="C4963" s="2" t="s">
        <v>112</v>
      </c>
      <c r="D4963" s="2" t="str">
        <f>INDEX(Hotels!$C$2:$C$49,MATCH(C4963,Hotels!$A$2:$A$49,0))</f>
        <v>Rishikesh</v>
      </c>
      <c r="E4963" s="11">
        <v>46274</v>
      </c>
      <c r="F4963" s="11">
        <v>46275</v>
      </c>
      <c r="G4963" s="11">
        <v>46280</v>
      </c>
      <c r="H4963" s="13">
        <f>DATE(YEAR(F4963),MONTH(F4963),1)</f>
        <v>46266</v>
      </c>
      <c r="I4963" s="2">
        <f>G4963-F4963</f>
        <v>5</v>
      </c>
      <c r="J4963" s="2">
        <f>F4963-E4963</f>
        <v>1</v>
      </c>
      <c r="K4963" s="2" t="s">
        <v>2655</v>
      </c>
      <c r="L4963" s="2">
        <v>1</v>
      </c>
      <c r="M4963" s="2">
        <v>2</v>
      </c>
      <c r="N4963" s="2">
        <v>1</v>
      </c>
      <c r="O4963" s="2" t="s">
        <v>2658</v>
      </c>
      <c r="P4963" s="2" t="s">
        <v>2656</v>
      </c>
      <c r="Q4963" s="2" t="s">
        <v>2649</v>
      </c>
      <c r="R4963" s="3">
        <v>7500</v>
      </c>
      <c r="S4963" s="3">
        <f>I4963*L4963*R4963</f>
        <v>37500</v>
      </c>
      <c r="T4963" s="2">
        <f>M4963+N4963</f>
        <v>3</v>
      </c>
    </row>
    <row r="4964" spans="1:20" x14ac:dyDescent="0.2">
      <c r="A4964" s="2" t="s">
        <v>7628</v>
      </c>
      <c r="B4964" s="2" t="s">
        <v>1808</v>
      </c>
      <c r="C4964" s="2" t="s">
        <v>57</v>
      </c>
      <c r="D4964" s="2" t="str">
        <f>INDEX(Hotels!$C$2:$C$49,MATCH(C4964,Hotels!$A$2:$A$49,0))</f>
        <v>Mumbai</v>
      </c>
      <c r="E4964" s="11">
        <v>46274</v>
      </c>
      <c r="F4964" s="11">
        <v>46279</v>
      </c>
      <c r="G4964" s="11">
        <v>46281</v>
      </c>
      <c r="H4964" s="13">
        <f>DATE(YEAR(F4964),MONTH(F4964),1)</f>
        <v>46266</v>
      </c>
      <c r="I4964" s="2">
        <f>G4964-F4964</f>
        <v>2</v>
      </c>
      <c r="J4964" s="2">
        <f>F4964-E4964</f>
        <v>5</v>
      </c>
      <c r="K4964" s="2" t="s">
        <v>2655</v>
      </c>
      <c r="L4964" s="2">
        <v>1</v>
      </c>
      <c r="M4964" s="2">
        <v>2</v>
      </c>
      <c r="N4964" s="2">
        <v>0</v>
      </c>
      <c r="O4964" s="2" t="s">
        <v>2732</v>
      </c>
      <c r="P4964" s="2" t="s">
        <v>2652</v>
      </c>
      <c r="Q4964" s="2" t="s">
        <v>2649</v>
      </c>
      <c r="R4964" s="3">
        <v>8450</v>
      </c>
      <c r="S4964" s="3">
        <f>I4964*L4964*R4964</f>
        <v>16900</v>
      </c>
      <c r="T4964" s="2">
        <f>M4964+N4964</f>
        <v>2</v>
      </c>
    </row>
    <row r="4965" spans="1:20" x14ac:dyDescent="0.2">
      <c r="A4965" s="2" t="s">
        <v>7629</v>
      </c>
      <c r="B4965" s="2" t="s">
        <v>1841</v>
      </c>
      <c r="C4965" s="2" t="s">
        <v>69</v>
      </c>
      <c r="D4965" s="2" t="str">
        <f>INDEX(Hotels!$C$2:$C$49,MATCH(C4965,Hotels!$A$2:$A$49,0))</f>
        <v>New Delhi</v>
      </c>
      <c r="E4965" s="11">
        <v>46274</v>
      </c>
      <c r="F4965" s="11">
        <v>46284</v>
      </c>
      <c r="G4965" s="11">
        <v>46287</v>
      </c>
      <c r="H4965" s="13">
        <f>DATE(YEAR(F4965),MONTH(F4965),1)</f>
        <v>46266</v>
      </c>
      <c r="I4965" s="2">
        <f>G4965-F4965</f>
        <v>3</v>
      </c>
      <c r="J4965" s="2">
        <f>F4965-E4965</f>
        <v>10</v>
      </c>
      <c r="K4965" s="2" t="s">
        <v>2655</v>
      </c>
      <c r="L4965" s="2">
        <v>1</v>
      </c>
      <c r="M4965" s="2">
        <v>1</v>
      </c>
      <c r="N4965" s="2">
        <v>0</v>
      </c>
      <c r="O4965" s="2" t="s">
        <v>2732</v>
      </c>
      <c r="P4965" s="2" t="s">
        <v>2662</v>
      </c>
      <c r="Q4965" s="2" t="s">
        <v>2649</v>
      </c>
      <c r="R4965" s="3">
        <v>13850</v>
      </c>
      <c r="S4965" s="3">
        <f>I4965*L4965*R4965</f>
        <v>41550</v>
      </c>
      <c r="T4965" s="2">
        <f>M4965+N4965</f>
        <v>1</v>
      </c>
    </row>
    <row r="4966" spans="1:20" x14ac:dyDescent="0.2">
      <c r="A4966" s="2" t="s">
        <v>7630</v>
      </c>
      <c r="B4966" s="2" t="s">
        <v>406</v>
      </c>
      <c r="C4966" s="2" t="s">
        <v>122</v>
      </c>
      <c r="D4966" s="2" t="str">
        <f>INDEX(Hotels!$C$2:$C$49,MATCH(C4966,Hotels!$A$2:$A$49,0))</f>
        <v>Varanasi</v>
      </c>
      <c r="E4966" s="11">
        <v>46275</v>
      </c>
      <c r="F4966" s="11">
        <v>46284</v>
      </c>
      <c r="G4966" s="11">
        <v>46288</v>
      </c>
      <c r="H4966" s="13">
        <f>DATE(YEAR(F4966),MONTH(F4966),1)</f>
        <v>46266</v>
      </c>
      <c r="I4966" s="2">
        <f>G4966-F4966</f>
        <v>4</v>
      </c>
      <c r="J4966" s="2">
        <f>F4966-E4966</f>
        <v>9</v>
      </c>
      <c r="K4966" s="2" t="s">
        <v>2655</v>
      </c>
      <c r="L4966" s="2">
        <v>3</v>
      </c>
      <c r="M4966" s="2">
        <v>6</v>
      </c>
      <c r="N4966" s="2">
        <v>0</v>
      </c>
      <c r="O4966" s="2" t="s">
        <v>2658</v>
      </c>
      <c r="P4966" s="2" t="s">
        <v>2656</v>
      </c>
      <c r="Q4966" s="2" t="s">
        <v>2649</v>
      </c>
      <c r="R4966" s="3">
        <v>2450</v>
      </c>
      <c r="S4966" s="3">
        <f>I4966*L4966*R4966</f>
        <v>29400</v>
      </c>
      <c r="T4966" s="2">
        <f>M4966+N4966</f>
        <v>6</v>
      </c>
    </row>
    <row r="4967" spans="1:20" x14ac:dyDescent="0.2">
      <c r="A4967" s="2" t="s">
        <v>7631</v>
      </c>
      <c r="B4967" s="2" t="s">
        <v>493</v>
      </c>
      <c r="C4967" s="2" t="s">
        <v>122</v>
      </c>
      <c r="D4967" s="2" t="str">
        <f>INDEX(Hotels!$C$2:$C$49,MATCH(C4967,Hotels!$A$2:$A$49,0))</f>
        <v>Varanasi</v>
      </c>
      <c r="E4967" s="11">
        <v>46275</v>
      </c>
      <c r="F4967" s="11">
        <v>46275</v>
      </c>
      <c r="G4967" s="11">
        <v>46278</v>
      </c>
      <c r="H4967" s="13">
        <f>DATE(YEAR(F4967),MONTH(F4967),1)</f>
        <v>46266</v>
      </c>
      <c r="I4967" s="2">
        <f>G4967-F4967</f>
        <v>3</v>
      </c>
      <c r="J4967" s="2">
        <f>F4967-E4967</f>
        <v>0</v>
      </c>
      <c r="K4967" s="2" t="s">
        <v>2655</v>
      </c>
      <c r="L4967" s="2">
        <v>1</v>
      </c>
      <c r="M4967" s="2">
        <v>1</v>
      </c>
      <c r="N4967" s="2">
        <v>0</v>
      </c>
      <c r="O4967" s="2" t="s">
        <v>2732</v>
      </c>
      <c r="P4967" s="2" t="s">
        <v>2662</v>
      </c>
      <c r="Q4967" s="2" t="s">
        <v>2649</v>
      </c>
      <c r="R4967" s="3">
        <v>2250</v>
      </c>
      <c r="S4967" s="3">
        <f>I4967*L4967*R4967</f>
        <v>6750</v>
      </c>
      <c r="T4967" s="2">
        <f>M4967+N4967</f>
        <v>1</v>
      </c>
    </row>
    <row r="4968" spans="1:20" x14ac:dyDescent="0.2">
      <c r="A4968" s="2" t="s">
        <v>7632</v>
      </c>
      <c r="B4968" s="2" t="s">
        <v>974</v>
      </c>
      <c r="C4968" s="2" t="s">
        <v>87</v>
      </c>
      <c r="D4968" s="2" t="str">
        <f>INDEX(Hotels!$C$2:$C$49,MATCH(C4968,Hotels!$A$2:$A$49,0))</f>
        <v>Kochi</v>
      </c>
      <c r="E4968" s="11">
        <v>46275</v>
      </c>
      <c r="F4968" s="11">
        <v>46292</v>
      </c>
      <c r="G4968" s="11">
        <v>46294</v>
      </c>
      <c r="H4968" s="13">
        <f>DATE(YEAR(F4968),MONTH(F4968),1)</f>
        <v>46266</v>
      </c>
      <c r="I4968" s="2">
        <f>G4968-F4968</f>
        <v>2</v>
      </c>
      <c r="J4968" s="2">
        <f>F4968-E4968</f>
        <v>17</v>
      </c>
      <c r="K4968" s="2" t="s">
        <v>2668</v>
      </c>
      <c r="L4968" s="2">
        <v>1</v>
      </c>
      <c r="M4968" s="2">
        <v>1</v>
      </c>
      <c r="N4968" s="2">
        <v>0</v>
      </c>
      <c r="O4968" s="2" t="s">
        <v>2670</v>
      </c>
      <c r="P4968" s="2" t="s">
        <v>2652</v>
      </c>
      <c r="Q4968" s="2" t="s">
        <v>2649</v>
      </c>
      <c r="R4968" s="3">
        <v>4400</v>
      </c>
      <c r="S4968" s="3">
        <f>I4968*L4968*R4968</f>
        <v>8800</v>
      </c>
      <c r="T4968" s="2">
        <f>M4968+N4968</f>
        <v>1</v>
      </c>
    </row>
    <row r="4969" spans="1:20" x14ac:dyDescent="0.2">
      <c r="A4969" s="2" t="s">
        <v>7633</v>
      </c>
      <c r="B4969" s="2" t="s">
        <v>2482</v>
      </c>
      <c r="C4969" s="2" t="s">
        <v>125</v>
      </c>
      <c r="D4969" s="2" t="str">
        <f>INDEX(Hotels!$C$2:$C$49,MATCH(C4969,Hotels!$A$2:$A$49,0))</f>
        <v>Varanasi</v>
      </c>
      <c r="E4969" s="11">
        <v>46275</v>
      </c>
      <c r="F4969" s="11">
        <v>46280</v>
      </c>
      <c r="G4969" s="11">
        <v>46282</v>
      </c>
      <c r="H4969" s="13">
        <f>DATE(YEAR(F4969),MONTH(F4969),1)</f>
        <v>46266</v>
      </c>
      <c r="I4969" s="2">
        <f>G4969-F4969</f>
        <v>2</v>
      </c>
      <c r="J4969" s="2">
        <f>F4969-E4969</f>
        <v>5</v>
      </c>
      <c r="K4969" s="2" t="s">
        <v>2666</v>
      </c>
      <c r="L4969" s="2">
        <v>1</v>
      </c>
      <c r="M4969" s="2">
        <v>2</v>
      </c>
      <c r="N4969" s="2">
        <v>0</v>
      </c>
      <c r="O4969" s="2" t="s">
        <v>2647</v>
      </c>
      <c r="P4969" s="2" t="s">
        <v>2652</v>
      </c>
      <c r="Q4969" s="2" t="s">
        <v>2649</v>
      </c>
      <c r="R4969" s="3">
        <v>16200</v>
      </c>
      <c r="S4969" s="3">
        <f>I4969*L4969*R4969</f>
        <v>32400</v>
      </c>
      <c r="T4969" s="2">
        <f>M4969+N4969</f>
        <v>2</v>
      </c>
    </row>
    <row r="4970" spans="1:20" x14ac:dyDescent="0.2">
      <c r="A4970" s="2" t="s">
        <v>7634</v>
      </c>
      <c r="B4970" s="2" t="s">
        <v>848</v>
      </c>
      <c r="C4970" s="2" t="s">
        <v>118</v>
      </c>
      <c r="D4970" s="2" t="str">
        <f>INDEX(Hotels!$C$2:$C$49,MATCH(C4970,Hotels!$A$2:$A$49,0))</f>
        <v>Rishikesh</v>
      </c>
      <c r="E4970" s="11">
        <v>46276</v>
      </c>
      <c r="F4970" s="11">
        <v>46287</v>
      </c>
      <c r="G4970" s="11">
        <v>46288</v>
      </c>
      <c r="H4970" s="13">
        <f>DATE(YEAR(F4970),MONTH(F4970),1)</f>
        <v>46266</v>
      </c>
      <c r="I4970" s="2">
        <f>G4970-F4970</f>
        <v>1</v>
      </c>
      <c r="J4970" s="2">
        <f>F4970-E4970</f>
        <v>11</v>
      </c>
      <c r="K4970" s="2" t="s">
        <v>2666</v>
      </c>
      <c r="L4970" s="2">
        <v>1</v>
      </c>
      <c r="M4970" s="2">
        <v>2</v>
      </c>
      <c r="N4970" s="2">
        <v>0</v>
      </c>
      <c r="O4970" s="2" t="s">
        <v>2732</v>
      </c>
      <c r="P4970" s="2" t="s">
        <v>2656</v>
      </c>
      <c r="Q4970" s="2" t="s">
        <v>2649</v>
      </c>
      <c r="R4970" s="3">
        <v>25650</v>
      </c>
      <c r="S4970" s="3">
        <f>I4970*L4970*R4970</f>
        <v>25650</v>
      </c>
      <c r="T4970" s="2">
        <f>M4970+N4970</f>
        <v>2</v>
      </c>
    </row>
    <row r="4971" spans="1:20" x14ac:dyDescent="0.2">
      <c r="A4971" s="2" t="s">
        <v>7635</v>
      </c>
      <c r="B4971" s="2" t="s">
        <v>848</v>
      </c>
      <c r="C4971" s="2" t="s">
        <v>83</v>
      </c>
      <c r="D4971" s="2" t="str">
        <f>INDEX(Hotels!$C$2:$C$49,MATCH(C4971,Hotels!$A$2:$A$49,0))</f>
        <v>Kochi</v>
      </c>
      <c r="E4971" s="11">
        <v>46276</v>
      </c>
      <c r="F4971" s="11">
        <v>46286</v>
      </c>
      <c r="G4971" s="11">
        <v>46289</v>
      </c>
      <c r="H4971" s="13">
        <f>DATE(YEAR(F4971),MONTH(F4971),1)</f>
        <v>46266</v>
      </c>
      <c r="I4971" s="2">
        <f>G4971-F4971</f>
        <v>3</v>
      </c>
      <c r="J4971" s="2">
        <f>F4971-E4971</f>
        <v>10</v>
      </c>
      <c r="K4971" s="2" t="s">
        <v>2666</v>
      </c>
      <c r="L4971" s="2">
        <v>1</v>
      </c>
      <c r="M4971" s="2">
        <v>1</v>
      </c>
      <c r="N4971" s="2">
        <v>0</v>
      </c>
      <c r="O4971" s="2" t="s">
        <v>2732</v>
      </c>
      <c r="P4971" s="2" t="s">
        <v>2659</v>
      </c>
      <c r="Q4971" s="2" t="s">
        <v>2649</v>
      </c>
      <c r="R4971" s="3">
        <v>21300</v>
      </c>
      <c r="S4971" s="3">
        <f>I4971*L4971*R4971</f>
        <v>63900</v>
      </c>
      <c r="T4971" s="2">
        <f>M4971+N4971</f>
        <v>1</v>
      </c>
    </row>
    <row r="4972" spans="1:20" x14ac:dyDescent="0.2">
      <c r="A4972" s="2" t="s">
        <v>7636</v>
      </c>
      <c r="B4972" s="2" t="s">
        <v>1992</v>
      </c>
      <c r="C4972" s="2" t="s">
        <v>51</v>
      </c>
      <c r="D4972" s="2" t="str">
        <f>INDEX(Hotels!$C$2:$C$49,MATCH(C4972,Hotels!$A$2:$A$49,0))</f>
        <v>Agra</v>
      </c>
      <c r="E4972" s="11">
        <v>46276</v>
      </c>
      <c r="F4972" s="11">
        <v>46294</v>
      </c>
      <c r="G4972" s="11">
        <v>46297</v>
      </c>
      <c r="H4972" s="13">
        <f>DATE(YEAR(F4972),MONTH(F4972),1)</f>
        <v>46266</v>
      </c>
      <c r="I4972" s="2">
        <f>G4972-F4972</f>
        <v>3</v>
      </c>
      <c r="J4972" s="2">
        <f>F4972-E4972</f>
        <v>18</v>
      </c>
      <c r="K4972" s="2" t="s">
        <v>2668</v>
      </c>
      <c r="L4972" s="2">
        <v>1</v>
      </c>
      <c r="M4972" s="2">
        <v>2</v>
      </c>
      <c r="N4972" s="2">
        <v>0</v>
      </c>
      <c r="O4972" s="2" t="s">
        <v>2651</v>
      </c>
      <c r="P4972" s="2" t="s">
        <v>2662</v>
      </c>
      <c r="Q4972" s="2" t="s">
        <v>2649</v>
      </c>
      <c r="R4972" s="3">
        <v>5650</v>
      </c>
      <c r="S4972" s="3">
        <f>I4972*L4972*R4972</f>
        <v>16950</v>
      </c>
      <c r="T4972" s="2">
        <f>M4972+N4972</f>
        <v>2</v>
      </c>
    </row>
    <row r="4973" spans="1:20" x14ac:dyDescent="0.2">
      <c r="A4973" s="2" t="s">
        <v>7637</v>
      </c>
      <c r="B4973" s="2" t="s">
        <v>2323</v>
      </c>
      <c r="C4973" s="2" t="s">
        <v>73</v>
      </c>
      <c r="D4973" s="2" t="str">
        <f>INDEX(Hotels!$C$2:$C$49,MATCH(C4973,Hotels!$A$2:$A$49,0))</f>
        <v>Bengaluru</v>
      </c>
      <c r="E4973" s="11">
        <v>46276</v>
      </c>
      <c r="F4973" s="11">
        <v>46288</v>
      </c>
      <c r="G4973" s="11">
        <v>46291</v>
      </c>
      <c r="H4973" s="13">
        <f>DATE(YEAR(F4973),MONTH(F4973),1)</f>
        <v>46266</v>
      </c>
      <c r="I4973" s="2">
        <f>G4973-F4973</f>
        <v>3</v>
      </c>
      <c r="J4973" s="2">
        <f>F4973-E4973</f>
        <v>12</v>
      </c>
      <c r="K4973" s="2" t="s">
        <v>2655</v>
      </c>
      <c r="L4973" s="2">
        <v>1</v>
      </c>
      <c r="M4973" s="2">
        <v>2</v>
      </c>
      <c r="N4973" s="2">
        <v>0</v>
      </c>
      <c r="O4973" s="2" t="s">
        <v>2647</v>
      </c>
      <c r="P4973" s="2" t="s">
        <v>2652</v>
      </c>
      <c r="Q4973" s="2" t="s">
        <v>2649</v>
      </c>
      <c r="R4973" s="3">
        <v>6350</v>
      </c>
      <c r="S4973" s="3">
        <f>I4973*L4973*R4973</f>
        <v>19050</v>
      </c>
      <c r="T4973" s="2">
        <f>M4973+N4973</f>
        <v>2</v>
      </c>
    </row>
    <row r="4974" spans="1:20" x14ac:dyDescent="0.2">
      <c r="A4974" s="2" t="s">
        <v>7638</v>
      </c>
      <c r="B4974" s="2" t="s">
        <v>373</v>
      </c>
      <c r="C4974" s="2" t="s">
        <v>93</v>
      </c>
      <c r="D4974" s="2" t="str">
        <f>INDEX(Hotels!$C$2:$C$49,MATCH(C4974,Hotels!$A$2:$A$49,0))</f>
        <v>Shimla</v>
      </c>
      <c r="E4974" s="11">
        <v>46277</v>
      </c>
      <c r="F4974" s="11">
        <v>46280</v>
      </c>
      <c r="G4974" s="11">
        <v>46282</v>
      </c>
      <c r="H4974" s="13">
        <f>DATE(YEAR(F4974),MONTH(F4974),1)</f>
        <v>46266</v>
      </c>
      <c r="I4974" s="2">
        <f>G4974-F4974</f>
        <v>2</v>
      </c>
      <c r="J4974" s="2">
        <f>F4974-E4974</f>
        <v>3</v>
      </c>
      <c r="K4974" s="2" t="s">
        <v>2655</v>
      </c>
      <c r="L4974" s="2">
        <v>1</v>
      </c>
      <c r="M4974" s="2">
        <v>1</v>
      </c>
      <c r="N4974" s="2">
        <v>0</v>
      </c>
      <c r="O4974" s="2" t="s">
        <v>2661</v>
      </c>
      <c r="P4974" s="2" t="s">
        <v>2652</v>
      </c>
      <c r="Q4974" s="2" t="s">
        <v>2649</v>
      </c>
      <c r="R4974" s="3">
        <v>4700</v>
      </c>
      <c r="S4974" s="3">
        <f>I4974*L4974*R4974</f>
        <v>9400</v>
      </c>
      <c r="T4974" s="2">
        <f>M4974+N4974</f>
        <v>1</v>
      </c>
    </row>
    <row r="4975" spans="1:20" x14ac:dyDescent="0.2">
      <c r="A4975" s="2" t="s">
        <v>7639</v>
      </c>
      <c r="B4975" s="2" t="s">
        <v>689</v>
      </c>
      <c r="C4975" s="2" t="s">
        <v>112</v>
      </c>
      <c r="D4975" s="2" t="str">
        <f>INDEX(Hotels!$C$2:$C$49,MATCH(C4975,Hotels!$A$2:$A$49,0))</f>
        <v>Rishikesh</v>
      </c>
      <c r="E4975" s="11">
        <v>46277</v>
      </c>
      <c r="F4975" s="11">
        <v>46295</v>
      </c>
      <c r="G4975" s="11">
        <v>46297</v>
      </c>
      <c r="H4975" s="13">
        <f>DATE(YEAR(F4975),MONTH(F4975),1)</f>
        <v>46266</v>
      </c>
      <c r="I4975" s="2">
        <f>G4975-F4975</f>
        <v>2</v>
      </c>
      <c r="J4975" s="2">
        <f>F4975-E4975</f>
        <v>18</v>
      </c>
      <c r="K4975" s="2" t="s">
        <v>2666</v>
      </c>
      <c r="L4975" s="2">
        <v>1</v>
      </c>
      <c r="M4975" s="2">
        <v>2</v>
      </c>
      <c r="N4975" s="2">
        <v>0</v>
      </c>
      <c r="O4975" s="2" t="s">
        <v>2670</v>
      </c>
      <c r="P4975" s="2" t="s">
        <v>2652</v>
      </c>
      <c r="Q4975" s="2" t="s">
        <v>2649</v>
      </c>
      <c r="R4975" s="3">
        <v>16350</v>
      </c>
      <c r="S4975" s="3">
        <f>I4975*L4975*R4975</f>
        <v>32700</v>
      </c>
      <c r="T4975" s="2">
        <f>M4975+N4975</f>
        <v>2</v>
      </c>
    </row>
    <row r="4976" spans="1:20" x14ac:dyDescent="0.2">
      <c r="A4976" s="2" t="s">
        <v>7640</v>
      </c>
      <c r="B4976" s="2" t="s">
        <v>1233</v>
      </c>
      <c r="C4976" s="2" t="s">
        <v>118</v>
      </c>
      <c r="D4976" s="2" t="str">
        <f>INDEX(Hotels!$C$2:$C$49,MATCH(C4976,Hotels!$A$2:$A$49,0))</f>
        <v>Rishikesh</v>
      </c>
      <c r="E4976" s="11">
        <v>46277</v>
      </c>
      <c r="F4976" s="11">
        <v>46281</v>
      </c>
      <c r="G4976" s="11">
        <v>46282</v>
      </c>
      <c r="H4976" s="13">
        <f>DATE(YEAR(F4976),MONTH(F4976),1)</f>
        <v>46266</v>
      </c>
      <c r="I4976" s="2">
        <f>G4976-F4976</f>
        <v>1</v>
      </c>
      <c r="J4976" s="2">
        <f>F4976-E4976</f>
        <v>4</v>
      </c>
      <c r="K4976" s="2" t="s">
        <v>2655</v>
      </c>
      <c r="L4976" s="2">
        <v>1</v>
      </c>
      <c r="M4976" s="2">
        <v>1</v>
      </c>
      <c r="N4976" s="2">
        <v>0</v>
      </c>
      <c r="O4976" s="2" t="s">
        <v>2670</v>
      </c>
      <c r="P4976" s="2" t="s">
        <v>2652</v>
      </c>
      <c r="Q4976" s="2" t="s">
        <v>2649</v>
      </c>
      <c r="R4976" s="3">
        <v>11250</v>
      </c>
      <c r="S4976" s="3">
        <f>I4976*L4976*R4976</f>
        <v>11250</v>
      </c>
      <c r="T4976" s="2">
        <f>M4976+N4976</f>
        <v>1</v>
      </c>
    </row>
    <row r="4977" spans="1:20" x14ac:dyDescent="0.2">
      <c r="A4977" s="2" t="s">
        <v>7641</v>
      </c>
      <c r="B4977" s="2" t="s">
        <v>1771</v>
      </c>
      <c r="C4977" s="2" t="s">
        <v>112</v>
      </c>
      <c r="D4977" s="2" t="str">
        <f>INDEX(Hotels!$C$2:$C$49,MATCH(C4977,Hotels!$A$2:$A$49,0))</f>
        <v>Rishikesh</v>
      </c>
      <c r="E4977" s="11">
        <v>46277</v>
      </c>
      <c r="F4977" s="11">
        <v>46281</v>
      </c>
      <c r="G4977" s="11">
        <v>46283</v>
      </c>
      <c r="H4977" s="13">
        <f>DATE(YEAR(F4977),MONTH(F4977),1)</f>
        <v>46266</v>
      </c>
      <c r="I4977" s="2">
        <f>G4977-F4977</f>
        <v>2</v>
      </c>
      <c r="J4977" s="2">
        <f>F4977-E4977</f>
        <v>4</v>
      </c>
      <c r="K4977" s="2" t="s">
        <v>2655</v>
      </c>
      <c r="L4977" s="2">
        <v>1</v>
      </c>
      <c r="M4977" s="2">
        <v>1</v>
      </c>
      <c r="N4977" s="2">
        <v>0</v>
      </c>
      <c r="O4977" s="2" t="s">
        <v>2670</v>
      </c>
      <c r="P4977" s="2" t="s">
        <v>2648</v>
      </c>
      <c r="Q4977" s="2" t="s">
        <v>2649</v>
      </c>
      <c r="R4977" s="3">
        <v>7350</v>
      </c>
      <c r="S4977" s="3">
        <f>I4977*L4977*R4977</f>
        <v>14700</v>
      </c>
      <c r="T4977" s="2">
        <f>M4977+N4977</f>
        <v>1</v>
      </c>
    </row>
    <row r="4978" spans="1:20" x14ac:dyDescent="0.2">
      <c r="A4978" s="2" t="s">
        <v>7642</v>
      </c>
      <c r="B4978" s="2" t="s">
        <v>2410</v>
      </c>
      <c r="C4978" s="2" t="s">
        <v>13</v>
      </c>
      <c r="D4978" s="2" t="str">
        <f>INDEX(Hotels!$C$2:$C$49,MATCH(C4978,Hotels!$A$2:$A$49,0))</f>
        <v>Goa</v>
      </c>
      <c r="E4978" s="11">
        <v>46277</v>
      </c>
      <c r="F4978" s="11">
        <v>46288</v>
      </c>
      <c r="G4978" s="11">
        <v>46291</v>
      </c>
      <c r="H4978" s="13">
        <f>DATE(YEAR(F4978),MONTH(F4978),1)</f>
        <v>46266</v>
      </c>
      <c r="I4978" s="2">
        <f>G4978-F4978</f>
        <v>3</v>
      </c>
      <c r="J4978" s="2">
        <f>F4978-E4978</f>
        <v>11</v>
      </c>
      <c r="K4978" s="2" t="s">
        <v>2655</v>
      </c>
      <c r="L4978" s="2">
        <v>1</v>
      </c>
      <c r="M4978" s="2">
        <v>2</v>
      </c>
      <c r="N4978" s="2">
        <v>0</v>
      </c>
      <c r="O4978" s="2" t="s">
        <v>2732</v>
      </c>
      <c r="P4978" s="2" t="s">
        <v>2659</v>
      </c>
      <c r="Q4978" s="2" t="s">
        <v>2653</v>
      </c>
      <c r="R4978" s="3">
        <v>11550</v>
      </c>
      <c r="S4978" s="3">
        <f>I4978*L4978*R4978</f>
        <v>34650</v>
      </c>
      <c r="T4978" s="2">
        <f>M4978+N4978</f>
        <v>2</v>
      </c>
    </row>
    <row r="4979" spans="1:20" x14ac:dyDescent="0.2">
      <c r="A4979" s="2" t="s">
        <v>7643</v>
      </c>
      <c r="B4979" s="2" t="s">
        <v>2599</v>
      </c>
      <c r="C4979" s="2" t="s">
        <v>93</v>
      </c>
      <c r="D4979" s="2" t="str">
        <f>INDEX(Hotels!$C$2:$C$49,MATCH(C4979,Hotels!$A$2:$A$49,0))</f>
        <v>Shimla</v>
      </c>
      <c r="E4979" s="11">
        <v>46277</v>
      </c>
      <c r="F4979" s="11">
        <v>46281</v>
      </c>
      <c r="G4979" s="11">
        <v>46285</v>
      </c>
      <c r="H4979" s="13">
        <f>DATE(YEAR(F4979),MONTH(F4979),1)</f>
        <v>46266</v>
      </c>
      <c r="I4979" s="2">
        <f>G4979-F4979</f>
        <v>4</v>
      </c>
      <c r="J4979" s="2">
        <f>F4979-E4979</f>
        <v>4</v>
      </c>
      <c r="K4979" s="2" t="s">
        <v>2655</v>
      </c>
      <c r="L4979" s="2">
        <v>1</v>
      </c>
      <c r="M4979" s="2">
        <v>2</v>
      </c>
      <c r="N4979" s="2">
        <v>0</v>
      </c>
      <c r="O4979" s="2" t="s">
        <v>2689</v>
      </c>
      <c r="P4979" s="2" t="s">
        <v>2656</v>
      </c>
      <c r="Q4979" s="2" t="s">
        <v>2649</v>
      </c>
      <c r="R4979" s="3">
        <v>4600</v>
      </c>
      <c r="S4979" s="3">
        <f>I4979*L4979*R4979</f>
        <v>18400</v>
      </c>
      <c r="T4979" s="2">
        <f>M4979+N4979</f>
        <v>2</v>
      </c>
    </row>
    <row r="4980" spans="1:20" x14ac:dyDescent="0.2">
      <c r="A4980" s="2" t="s">
        <v>7644</v>
      </c>
      <c r="B4980" s="2" t="s">
        <v>732</v>
      </c>
      <c r="C4980" s="2" t="s">
        <v>73</v>
      </c>
      <c r="D4980" s="2" t="str">
        <f>INDEX(Hotels!$C$2:$C$49,MATCH(C4980,Hotels!$A$2:$A$49,0))</f>
        <v>Bengaluru</v>
      </c>
      <c r="E4980" s="11">
        <v>46278</v>
      </c>
      <c r="F4980" s="11">
        <v>46282</v>
      </c>
      <c r="G4980" s="11">
        <v>46286</v>
      </c>
      <c r="H4980" s="13">
        <f>DATE(YEAR(F4980),MONTH(F4980),1)</f>
        <v>46266</v>
      </c>
      <c r="I4980" s="2">
        <f>G4980-F4980</f>
        <v>4</v>
      </c>
      <c r="J4980" s="2">
        <f>F4980-E4980</f>
        <v>4</v>
      </c>
      <c r="K4980" s="2" t="s">
        <v>2668</v>
      </c>
      <c r="L4980" s="2">
        <v>1</v>
      </c>
      <c r="M4980" s="2">
        <v>2</v>
      </c>
      <c r="N4980" s="2">
        <v>0</v>
      </c>
      <c r="O4980" s="2" t="s">
        <v>2658</v>
      </c>
      <c r="P4980" s="2" t="s">
        <v>2672</v>
      </c>
      <c r="Q4980" s="2" t="s">
        <v>2649</v>
      </c>
      <c r="R4980" s="3">
        <v>5200</v>
      </c>
      <c r="S4980" s="3">
        <f>I4980*L4980*R4980</f>
        <v>20800</v>
      </c>
      <c r="T4980" s="2">
        <f>M4980+N4980</f>
        <v>2</v>
      </c>
    </row>
    <row r="4981" spans="1:20" x14ac:dyDescent="0.2">
      <c r="A4981" s="2" t="s">
        <v>7645</v>
      </c>
      <c r="B4981" s="2" t="s">
        <v>223</v>
      </c>
      <c r="C4981" s="2" t="s">
        <v>43</v>
      </c>
      <c r="D4981" s="2" t="str">
        <f>INDEX(Hotels!$C$2:$C$49,MATCH(C4981,Hotels!$A$2:$A$49,0))</f>
        <v>Agra</v>
      </c>
      <c r="E4981" s="11">
        <v>46279</v>
      </c>
      <c r="F4981" s="11">
        <v>46287</v>
      </c>
      <c r="G4981" s="11">
        <v>46290</v>
      </c>
      <c r="H4981" s="13">
        <f>DATE(YEAR(F4981),MONTH(F4981),1)</f>
        <v>46266</v>
      </c>
      <c r="I4981" s="2">
        <f>G4981-F4981</f>
        <v>3</v>
      </c>
      <c r="J4981" s="2">
        <f>F4981-E4981</f>
        <v>8</v>
      </c>
      <c r="K4981" s="2" t="s">
        <v>2646</v>
      </c>
      <c r="L4981" s="2">
        <v>1</v>
      </c>
      <c r="M4981" s="2">
        <v>2</v>
      </c>
      <c r="N4981" s="2">
        <v>0</v>
      </c>
      <c r="O4981" s="2" t="s">
        <v>2670</v>
      </c>
      <c r="P4981" s="2" t="s">
        <v>2652</v>
      </c>
      <c r="Q4981" s="2" t="s">
        <v>2649</v>
      </c>
      <c r="R4981" s="3">
        <v>6050</v>
      </c>
      <c r="S4981" s="3">
        <f>I4981*L4981*R4981</f>
        <v>18150</v>
      </c>
      <c r="T4981" s="2">
        <f>M4981+N4981</f>
        <v>2</v>
      </c>
    </row>
    <row r="4982" spans="1:20" x14ac:dyDescent="0.2">
      <c r="A4982" s="2" t="s">
        <v>7646</v>
      </c>
      <c r="B4982" s="2" t="s">
        <v>844</v>
      </c>
      <c r="C4982" s="2" t="s">
        <v>13</v>
      </c>
      <c r="D4982" s="2" t="str">
        <f>INDEX(Hotels!$C$2:$C$49,MATCH(C4982,Hotels!$A$2:$A$49,0))</f>
        <v>Goa</v>
      </c>
      <c r="E4982" s="11">
        <v>46279</v>
      </c>
      <c r="F4982" s="11">
        <v>46279</v>
      </c>
      <c r="G4982" s="11">
        <v>46282</v>
      </c>
      <c r="H4982" s="13">
        <f>DATE(YEAR(F4982),MONTH(F4982),1)</f>
        <v>46266</v>
      </c>
      <c r="I4982" s="2">
        <f>G4982-F4982</f>
        <v>3</v>
      </c>
      <c r="J4982" s="2">
        <f>F4982-E4982</f>
        <v>0</v>
      </c>
      <c r="K4982" s="2" t="s">
        <v>2646</v>
      </c>
      <c r="L4982" s="2">
        <v>1</v>
      </c>
      <c r="M4982" s="2">
        <v>2</v>
      </c>
      <c r="N4982" s="2">
        <v>0</v>
      </c>
      <c r="O4982" s="2" t="s">
        <v>2732</v>
      </c>
      <c r="P4982" s="2" t="s">
        <v>2652</v>
      </c>
      <c r="Q4982" s="2" t="s">
        <v>2649</v>
      </c>
      <c r="R4982" s="3">
        <v>15400</v>
      </c>
      <c r="S4982" s="3">
        <f>I4982*L4982*R4982</f>
        <v>46200</v>
      </c>
      <c r="T4982" s="2">
        <f>M4982+N4982</f>
        <v>2</v>
      </c>
    </row>
    <row r="4983" spans="1:20" x14ac:dyDescent="0.2">
      <c r="A4983" s="2" t="s">
        <v>7647</v>
      </c>
      <c r="B4983" s="2" t="s">
        <v>2358</v>
      </c>
      <c r="C4983" s="2" t="s">
        <v>83</v>
      </c>
      <c r="D4983" s="2" t="str">
        <f>INDEX(Hotels!$C$2:$C$49,MATCH(C4983,Hotels!$A$2:$A$49,0))</f>
        <v>Kochi</v>
      </c>
      <c r="E4983" s="11">
        <v>46279</v>
      </c>
      <c r="F4983" s="11">
        <v>46295</v>
      </c>
      <c r="G4983" s="11">
        <v>46300</v>
      </c>
      <c r="H4983" s="13">
        <f>DATE(YEAR(F4983),MONTH(F4983),1)</f>
        <v>46266</v>
      </c>
      <c r="I4983" s="2">
        <f>G4983-F4983</f>
        <v>5</v>
      </c>
      <c r="J4983" s="2">
        <f>F4983-E4983</f>
        <v>16</v>
      </c>
      <c r="K4983" s="2" t="s">
        <v>2668</v>
      </c>
      <c r="L4983" s="2">
        <v>1</v>
      </c>
      <c r="M4983" s="2">
        <v>3</v>
      </c>
      <c r="N4983" s="2">
        <v>0</v>
      </c>
      <c r="O4983" s="2" t="s">
        <v>2647</v>
      </c>
      <c r="P4983" s="2" t="s">
        <v>2652</v>
      </c>
      <c r="Q4983" s="2" t="s">
        <v>2649</v>
      </c>
      <c r="R4983" s="3">
        <v>7350</v>
      </c>
      <c r="S4983" s="3">
        <f>I4983*L4983*R4983</f>
        <v>36750</v>
      </c>
      <c r="T4983" s="2">
        <f>M4983+N4983</f>
        <v>3</v>
      </c>
    </row>
    <row r="4984" spans="1:20" x14ac:dyDescent="0.2">
      <c r="A4984" s="2" t="s">
        <v>7648</v>
      </c>
      <c r="B4984" s="2" t="s">
        <v>2070</v>
      </c>
      <c r="C4984" s="2" t="s">
        <v>77</v>
      </c>
      <c r="D4984" s="2" t="str">
        <f>INDEX(Hotels!$C$2:$C$49,MATCH(C4984,Hotels!$A$2:$A$49,0))</f>
        <v>Bengaluru</v>
      </c>
      <c r="E4984" s="11">
        <v>46280</v>
      </c>
      <c r="F4984" s="11">
        <v>46293</v>
      </c>
      <c r="G4984" s="11">
        <v>46298</v>
      </c>
      <c r="H4984" s="13">
        <f>DATE(YEAR(F4984),MONTH(F4984),1)</f>
        <v>46266</v>
      </c>
      <c r="I4984" s="2">
        <f>G4984-F4984</f>
        <v>5</v>
      </c>
      <c r="J4984" s="2">
        <f>F4984-E4984</f>
        <v>13</v>
      </c>
      <c r="K4984" s="2" t="s">
        <v>2668</v>
      </c>
      <c r="L4984" s="2">
        <v>1</v>
      </c>
      <c r="M4984" s="2">
        <v>1</v>
      </c>
      <c r="N4984" s="2">
        <v>0</v>
      </c>
      <c r="O4984" s="2" t="s">
        <v>2689</v>
      </c>
      <c r="P4984" s="2" t="s">
        <v>2672</v>
      </c>
      <c r="Q4984" s="2" t="s">
        <v>2653</v>
      </c>
      <c r="R4984" s="3">
        <v>5200</v>
      </c>
      <c r="S4984" s="3">
        <f>I4984*L4984*R4984</f>
        <v>26000</v>
      </c>
      <c r="T4984" s="2">
        <f>M4984+N4984</f>
        <v>1</v>
      </c>
    </row>
    <row r="4985" spans="1:20" x14ac:dyDescent="0.2">
      <c r="A4985" s="2" t="s">
        <v>7649</v>
      </c>
      <c r="B4985" s="2" t="s">
        <v>1035</v>
      </c>
      <c r="C4985" s="2" t="s">
        <v>69</v>
      </c>
      <c r="D4985" s="2" t="str">
        <f>INDEX(Hotels!$C$2:$C$49,MATCH(C4985,Hotels!$A$2:$A$49,0))</f>
        <v>New Delhi</v>
      </c>
      <c r="E4985" s="11">
        <v>46281</v>
      </c>
      <c r="F4985" s="11">
        <v>46291</v>
      </c>
      <c r="G4985" s="11">
        <v>46295</v>
      </c>
      <c r="H4985" s="13">
        <f>DATE(YEAR(F4985),MONTH(F4985),1)</f>
        <v>46266</v>
      </c>
      <c r="I4985" s="2">
        <f>G4985-F4985</f>
        <v>4</v>
      </c>
      <c r="J4985" s="2">
        <f>F4985-E4985</f>
        <v>10</v>
      </c>
      <c r="K4985" s="2" t="s">
        <v>2666</v>
      </c>
      <c r="L4985" s="2">
        <v>1</v>
      </c>
      <c r="M4985" s="2">
        <v>2</v>
      </c>
      <c r="N4985" s="2">
        <v>0</v>
      </c>
      <c r="O4985" s="2" t="s">
        <v>2647</v>
      </c>
      <c r="P4985" s="2" t="s">
        <v>2652</v>
      </c>
      <c r="Q4985" s="2" t="s">
        <v>2649</v>
      </c>
      <c r="R4985" s="3">
        <v>29100</v>
      </c>
      <c r="S4985" s="3">
        <f>I4985*L4985*R4985</f>
        <v>116400</v>
      </c>
      <c r="T4985" s="2">
        <f>M4985+N4985</f>
        <v>2</v>
      </c>
    </row>
    <row r="4986" spans="1:20" x14ac:dyDescent="0.2">
      <c r="A4986" s="2" t="s">
        <v>7650</v>
      </c>
      <c r="B4986" s="2" t="s">
        <v>1141</v>
      </c>
      <c r="C4986" s="2" t="s">
        <v>97</v>
      </c>
      <c r="D4986" s="2" t="str">
        <f>INDEX(Hotels!$C$2:$C$49,MATCH(C4986,Hotels!$A$2:$A$49,0))</f>
        <v>Shimla</v>
      </c>
      <c r="E4986" s="11">
        <v>46283</v>
      </c>
      <c r="F4986" s="11">
        <v>46288</v>
      </c>
      <c r="G4986" s="11">
        <v>46291</v>
      </c>
      <c r="H4986" s="13">
        <f>DATE(YEAR(F4986),MONTH(F4986),1)</f>
        <v>46266</v>
      </c>
      <c r="I4986" s="2">
        <f>G4986-F4986</f>
        <v>3</v>
      </c>
      <c r="J4986" s="2">
        <f>F4986-E4986</f>
        <v>5</v>
      </c>
      <c r="K4986" s="2" t="s">
        <v>2646</v>
      </c>
      <c r="L4986" s="2">
        <v>1</v>
      </c>
      <c r="M4986" s="2">
        <v>2</v>
      </c>
      <c r="N4986" s="2">
        <v>0</v>
      </c>
      <c r="O4986" s="2" t="s">
        <v>2647</v>
      </c>
      <c r="P4986" s="2" t="s">
        <v>2656</v>
      </c>
      <c r="Q4986" s="2" t="s">
        <v>2649</v>
      </c>
      <c r="R4986" s="3">
        <v>13000</v>
      </c>
      <c r="S4986" s="3">
        <f>I4986*L4986*R4986</f>
        <v>39000</v>
      </c>
      <c r="T4986" s="2">
        <f>M4986+N4986</f>
        <v>2</v>
      </c>
    </row>
    <row r="4987" spans="1:20" x14ac:dyDescent="0.2">
      <c r="A4987" s="2" t="s">
        <v>7651</v>
      </c>
      <c r="B4987" s="2" t="s">
        <v>2375</v>
      </c>
      <c r="C4987" s="2" t="s">
        <v>118</v>
      </c>
      <c r="D4987" s="2" t="str">
        <f>INDEX(Hotels!$C$2:$C$49,MATCH(C4987,Hotels!$A$2:$A$49,0))</f>
        <v>Rishikesh</v>
      </c>
      <c r="E4987" s="11">
        <v>46283</v>
      </c>
      <c r="F4987" s="11">
        <v>46284</v>
      </c>
      <c r="G4987" s="11">
        <v>46287</v>
      </c>
      <c r="H4987" s="13">
        <f>DATE(YEAR(F4987),MONTH(F4987),1)</f>
        <v>46266</v>
      </c>
      <c r="I4987" s="2">
        <f>G4987-F4987</f>
        <v>3</v>
      </c>
      <c r="J4987" s="2">
        <f>F4987-E4987</f>
        <v>1</v>
      </c>
      <c r="K4987" s="2" t="s">
        <v>2666</v>
      </c>
      <c r="L4987" s="2">
        <v>1</v>
      </c>
      <c r="M4987" s="2">
        <v>1</v>
      </c>
      <c r="N4987" s="2">
        <v>0</v>
      </c>
      <c r="O4987" s="2" t="s">
        <v>2732</v>
      </c>
      <c r="P4987" s="2" t="s">
        <v>2656</v>
      </c>
      <c r="Q4987" s="2" t="s">
        <v>2649</v>
      </c>
      <c r="R4987" s="3">
        <v>23850</v>
      </c>
      <c r="S4987" s="3">
        <f>I4987*L4987*R4987</f>
        <v>71550</v>
      </c>
      <c r="T4987" s="2">
        <f>M4987+N4987</f>
        <v>1</v>
      </c>
    </row>
    <row r="4988" spans="1:20" x14ac:dyDescent="0.2">
      <c r="A4988" s="2" t="s">
        <v>7652</v>
      </c>
      <c r="B4988" s="2" t="s">
        <v>744</v>
      </c>
      <c r="C4988" s="2" t="s">
        <v>16</v>
      </c>
      <c r="D4988" s="2" t="str">
        <f>INDEX(Hotels!$C$2:$C$49,MATCH(C4988,Hotels!$A$2:$A$49,0))</f>
        <v>Goa</v>
      </c>
      <c r="E4988" s="11">
        <v>46284</v>
      </c>
      <c r="F4988" s="11">
        <v>46284</v>
      </c>
      <c r="G4988" s="11">
        <v>46288</v>
      </c>
      <c r="H4988" s="13">
        <f>DATE(YEAR(F4988),MONTH(F4988),1)</f>
        <v>46266</v>
      </c>
      <c r="I4988" s="2">
        <f>G4988-F4988</f>
        <v>4</v>
      </c>
      <c r="J4988" s="2">
        <f>F4988-E4988</f>
        <v>0</v>
      </c>
      <c r="K4988" s="2" t="s">
        <v>2668</v>
      </c>
      <c r="L4988" s="2">
        <v>1</v>
      </c>
      <c r="M4988" s="2">
        <v>2</v>
      </c>
      <c r="N4988" s="2">
        <v>2</v>
      </c>
      <c r="O4988" s="2" t="s">
        <v>2683</v>
      </c>
      <c r="P4988" s="2" t="s">
        <v>2652</v>
      </c>
      <c r="Q4988" s="2" t="s">
        <v>2653</v>
      </c>
      <c r="R4988" s="3">
        <v>2550</v>
      </c>
      <c r="S4988" s="3">
        <f>I4988*L4988*R4988</f>
        <v>10200</v>
      </c>
      <c r="T4988" s="2">
        <f>M4988+N4988</f>
        <v>4</v>
      </c>
    </row>
    <row r="4989" spans="1:20" x14ac:dyDescent="0.2">
      <c r="A4989" s="2" t="s">
        <v>7653</v>
      </c>
      <c r="B4989" s="2" t="s">
        <v>1233</v>
      </c>
      <c r="C4989" s="2" t="s">
        <v>13</v>
      </c>
      <c r="D4989" s="2" t="str">
        <f>INDEX(Hotels!$C$2:$C$49,MATCH(C4989,Hotels!$A$2:$A$49,0))</f>
        <v>Goa</v>
      </c>
      <c r="E4989" s="11">
        <v>46284</v>
      </c>
      <c r="F4989" s="11">
        <v>46287</v>
      </c>
      <c r="G4989" s="11">
        <v>46290</v>
      </c>
      <c r="H4989" s="13">
        <f>DATE(YEAR(F4989),MONTH(F4989),1)</f>
        <v>46266</v>
      </c>
      <c r="I4989" s="2">
        <f>G4989-F4989</f>
        <v>3</v>
      </c>
      <c r="J4989" s="2">
        <f>F4989-E4989</f>
        <v>3</v>
      </c>
      <c r="K4989" s="2" t="s">
        <v>2668</v>
      </c>
      <c r="L4989" s="2">
        <v>1</v>
      </c>
      <c r="M4989" s="2">
        <v>1</v>
      </c>
      <c r="N4989" s="2">
        <v>0</v>
      </c>
      <c r="O4989" s="2" t="s">
        <v>2651</v>
      </c>
      <c r="P4989" s="2" t="s">
        <v>2652</v>
      </c>
      <c r="Q4989" s="2" t="s">
        <v>2653</v>
      </c>
      <c r="R4989" s="3">
        <v>8050</v>
      </c>
      <c r="S4989" s="3">
        <f>I4989*L4989*R4989</f>
        <v>24150</v>
      </c>
      <c r="T4989" s="2">
        <f>M4989+N4989</f>
        <v>1</v>
      </c>
    </row>
    <row r="4990" spans="1:20" x14ac:dyDescent="0.2">
      <c r="A4990" s="2" t="s">
        <v>7654</v>
      </c>
      <c r="B4990" s="2" t="s">
        <v>1707</v>
      </c>
      <c r="C4990" s="2" t="s">
        <v>89</v>
      </c>
      <c r="D4990" s="2" t="str">
        <f>INDEX(Hotels!$C$2:$C$49,MATCH(C4990,Hotels!$A$2:$A$49,0))</f>
        <v>Kochi</v>
      </c>
      <c r="E4990" s="11">
        <v>46284</v>
      </c>
      <c r="F4990" s="11">
        <v>46293</v>
      </c>
      <c r="G4990" s="11">
        <v>46296</v>
      </c>
      <c r="H4990" s="13">
        <f>DATE(YEAR(F4990),MONTH(F4990),1)</f>
        <v>46266</v>
      </c>
      <c r="I4990" s="2">
        <f>G4990-F4990</f>
        <v>3</v>
      </c>
      <c r="J4990" s="2">
        <f>F4990-E4990</f>
        <v>9</v>
      </c>
      <c r="K4990" s="2" t="s">
        <v>2655</v>
      </c>
      <c r="L4990" s="2">
        <v>1</v>
      </c>
      <c r="M4990" s="2">
        <v>2</v>
      </c>
      <c r="N4990" s="2">
        <v>0</v>
      </c>
      <c r="O4990" s="2" t="s">
        <v>2683</v>
      </c>
      <c r="P4990" s="2" t="s">
        <v>2672</v>
      </c>
      <c r="Q4990" s="2" t="s">
        <v>2649</v>
      </c>
      <c r="R4990" s="3">
        <v>5700</v>
      </c>
      <c r="S4990" s="3">
        <f>I4990*L4990*R4990</f>
        <v>17100</v>
      </c>
      <c r="T4990" s="2">
        <f>M4990+N4990</f>
        <v>2</v>
      </c>
    </row>
    <row r="4991" spans="1:20" x14ac:dyDescent="0.2">
      <c r="A4991" s="2" t="s">
        <v>7655</v>
      </c>
      <c r="B4991" s="2" t="s">
        <v>468</v>
      </c>
      <c r="C4991" s="2" t="s">
        <v>87</v>
      </c>
      <c r="D4991" s="2" t="str">
        <f>INDEX(Hotels!$C$2:$C$49,MATCH(C4991,Hotels!$A$2:$A$49,0))</f>
        <v>Kochi</v>
      </c>
      <c r="E4991" s="11">
        <v>46286</v>
      </c>
      <c r="F4991" s="11">
        <v>46291</v>
      </c>
      <c r="G4991" s="11">
        <v>46294</v>
      </c>
      <c r="H4991" s="13">
        <f>DATE(YEAR(F4991),MONTH(F4991),1)</f>
        <v>46266</v>
      </c>
      <c r="I4991" s="2">
        <f>G4991-F4991</f>
        <v>3</v>
      </c>
      <c r="J4991" s="2">
        <f>F4991-E4991</f>
        <v>5</v>
      </c>
      <c r="K4991" s="2" t="s">
        <v>2668</v>
      </c>
      <c r="L4991" s="2">
        <v>1</v>
      </c>
      <c r="M4991" s="2">
        <v>2</v>
      </c>
      <c r="N4991" s="2">
        <v>0</v>
      </c>
      <c r="O4991" s="2" t="s">
        <v>2689</v>
      </c>
      <c r="P4991" s="2" t="s">
        <v>2652</v>
      </c>
      <c r="Q4991" s="2" t="s">
        <v>2653</v>
      </c>
      <c r="R4991" s="3">
        <v>4000</v>
      </c>
      <c r="S4991" s="3">
        <f>I4991*L4991*R4991</f>
        <v>12000</v>
      </c>
      <c r="T4991" s="2">
        <f>M4991+N4991</f>
        <v>2</v>
      </c>
    </row>
    <row r="4992" spans="1:20" x14ac:dyDescent="0.2">
      <c r="A4992" s="2" t="s">
        <v>7656</v>
      </c>
      <c r="B4992" s="2" t="s">
        <v>783</v>
      </c>
      <c r="C4992" s="2" t="s">
        <v>39</v>
      </c>
      <c r="D4992" s="2" t="str">
        <f>INDEX(Hotels!$C$2:$C$49,MATCH(C4992,Hotels!$A$2:$A$49,0))</f>
        <v>Udaipur</v>
      </c>
      <c r="E4992" s="11">
        <v>46286</v>
      </c>
      <c r="F4992" s="11">
        <v>46286</v>
      </c>
      <c r="G4992" s="11">
        <v>46289</v>
      </c>
      <c r="H4992" s="13">
        <f>DATE(YEAR(F4992),MONTH(F4992),1)</f>
        <v>46266</v>
      </c>
      <c r="I4992" s="2">
        <f>G4992-F4992</f>
        <v>3</v>
      </c>
      <c r="J4992" s="2">
        <f>F4992-E4992</f>
        <v>0</v>
      </c>
      <c r="K4992" s="2" t="s">
        <v>2668</v>
      </c>
      <c r="L4992" s="2">
        <v>1</v>
      </c>
      <c r="M4992" s="2">
        <v>1</v>
      </c>
      <c r="N4992" s="2">
        <v>0</v>
      </c>
      <c r="O4992" s="2" t="s">
        <v>2647</v>
      </c>
      <c r="P4992" s="2" t="s">
        <v>2652</v>
      </c>
      <c r="Q4992" s="2" t="s">
        <v>2649</v>
      </c>
      <c r="R4992" s="3">
        <v>4400</v>
      </c>
      <c r="S4992" s="3">
        <f>I4992*L4992*R4992</f>
        <v>13200</v>
      </c>
      <c r="T4992" s="2">
        <f>M4992+N4992</f>
        <v>1</v>
      </c>
    </row>
    <row r="4993" spans="1:20" x14ac:dyDescent="0.2">
      <c r="A4993" s="2" t="s">
        <v>7657</v>
      </c>
      <c r="B4993" s="2" t="s">
        <v>1206</v>
      </c>
      <c r="C4993" s="2" t="s">
        <v>93</v>
      </c>
      <c r="D4993" s="2" t="str">
        <f>INDEX(Hotels!$C$2:$C$49,MATCH(C4993,Hotels!$A$2:$A$49,0))</f>
        <v>Shimla</v>
      </c>
      <c r="E4993" s="11">
        <v>46286</v>
      </c>
      <c r="F4993" s="11">
        <v>46292</v>
      </c>
      <c r="G4993" s="11">
        <v>46295</v>
      </c>
      <c r="H4993" s="13">
        <f>DATE(YEAR(F4993),MONTH(F4993),1)</f>
        <v>46266</v>
      </c>
      <c r="I4993" s="2">
        <f>G4993-F4993</f>
        <v>3</v>
      </c>
      <c r="J4993" s="2">
        <f>F4993-E4993</f>
        <v>6</v>
      </c>
      <c r="K4993" s="2" t="s">
        <v>2668</v>
      </c>
      <c r="L4993" s="2">
        <v>1</v>
      </c>
      <c r="M4993" s="2">
        <v>2</v>
      </c>
      <c r="N4993" s="2">
        <v>0</v>
      </c>
      <c r="O4993" s="2" t="s">
        <v>2658</v>
      </c>
      <c r="P4993" s="2" t="s">
        <v>2648</v>
      </c>
      <c r="Q4993" s="2" t="s">
        <v>2649</v>
      </c>
      <c r="R4993" s="3">
        <v>3700</v>
      </c>
      <c r="S4993" s="3">
        <f>I4993*L4993*R4993</f>
        <v>11100</v>
      </c>
      <c r="T4993" s="2">
        <f>M4993+N4993</f>
        <v>2</v>
      </c>
    </row>
    <row r="4994" spans="1:20" x14ac:dyDescent="0.2">
      <c r="A4994" s="2" t="s">
        <v>7658</v>
      </c>
      <c r="B4994" s="2" t="s">
        <v>1457</v>
      </c>
      <c r="C4994" s="2" t="s">
        <v>120</v>
      </c>
      <c r="D4994" s="2" t="str">
        <f>INDEX(Hotels!$C$2:$C$49,MATCH(C4994,Hotels!$A$2:$A$49,0))</f>
        <v>Rishikesh</v>
      </c>
      <c r="E4994" s="11">
        <v>46286</v>
      </c>
      <c r="F4994" s="11">
        <v>46290</v>
      </c>
      <c r="G4994" s="11">
        <v>46294</v>
      </c>
      <c r="H4994" s="13">
        <f>DATE(YEAR(F4994),MONTH(F4994),1)</f>
        <v>46266</v>
      </c>
      <c r="I4994" s="2">
        <f>G4994-F4994</f>
        <v>4</v>
      </c>
      <c r="J4994" s="2">
        <f>F4994-E4994</f>
        <v>4</v>
      </c>
      <c r="K4994" s="2" t="s">
        <v>2668</v>
      </c>
      <c r="L4994" s="2">
        <v>1</v>
      </c>
      <c r="M4994" s="2">
        <v>2</v>
      </c>
      <c r="N4994" s="2">
        <v>0</v>
      </c>
      <c r="O4994" s="2" t="s">
        <v>2689</v>
      </c>
      <c r="P4994" s="2" t="s">
        <v>2662</v>
      </c>
      <c r="Q4994" s="2" t="s">
        <v>2649</v>
      </c>
      <c r="R4994" s="3">
        <v>3250</v>
      </c>
      <c r="S4994" s="3">
        <f>I4994*L4994*R4994</f>
        <v>13000</v>
      </c>
      <c r="T4994" s="2">
        <f>M4994+N4994</f>
        <v>2</v>
      </c>
    </row>
    <row r="4995" spans="1:20" x14ac:dyDescent="0.2">
      <c r="A4995" s="2" t="s">
        <v>7659</v>
      </c>
      <c r="B4995" s="2" t="s">
        <v>1186</v>
      </c>
      <c r="C4995" s="2" t="s">
        <v>112</v>
      </c>
      <c r="D4995" s="2" t="str">
        <f>INDEX(Hotels!$C$2:$C$49,MATCH(C4995,Hotels!$A$2:$A$49,0))</f>
        <v>Rishikesh</v>
      </c>
      <c r="E4995" s="11">
        <v>46287</v>
      </c>
      <c r="F4995" s="11">
        <v>46293</v>
      </c>
      <c r="G4995" s="11">
        <v>46297</v>
      </c>
      <c r="H4995" s="13">
        <f>DATE(YEAR(F4995),MONTH(F4995),1)</f>
        <v>46266</v>
      </c>
      <c r="I4995" s="2">
        <f>G4995-F4995</f>
        <v>4</v>
      </c>
      <c r="J4995" s="2">
        <f>F4995-E4995</f>
        <v>6</v>
      </c>
      <c r="K4995" s="2" t="s">
        <v>2655</v>
      </c>
      <c r="L4995" s="2">
        <v>2</v>
      </c>
      <c r="M4995" s="2">
        <v>4</v>
      </c>
      <c r="N4995" s="2">
        <v>3</v>
      </c>
      <c r="O4995" s="2" t="s">
        <v>2670</v>
      </c>
      <c r="P4995" s="2" t="s">
        <v>2672</v>
      </c>
      <c r="Q4995" s="2" t="s">
        <v>2649</v>
      </c>
      <c r="R4995" s="3">
        <v>6900</v>
      </c>
      <c r="S4995" s="3">
        <f>I4995*L4995*R4995</f>
        <v>55200</v>
      </c>
      <c r="T4995" s="2">
        <f>M4995+N4995</f>
        <v>7</v>
      </c>
    </row>
    <row r="4996" spans="1:20" x14ac:dyDescent="0.2">
      <c r="A4996" s="2" t="s">
        <v>7660</v>
      </c>
      <c r="B4996" s="2" t="s">
        <v>1610</v>
      </c>
      <c r="C4996" s="2" t="s">
        <v>69</v>
      </c>
      <c r="D4996" s="2" t="str">
        <f>INDEX(Hotels!$C$2:$C$49,MATCH(C4996,Hotels!$A$2:$A$49,0))</f>
        <v>New Delhi</v>
      </c>
      <c r="E4996" s="11">
        <v>46287</v>
      </c>
      <c r="F4996" s="11">
        <v>46287</v>
      </c>
      <c r="G4996" s="11">
        <v>46289</v>
      </c>
      <c r="H4996" s="13">
        <f>DATE(YEAR(F4996),MONTH(F4996),1)</f>
        <v>46266</v>
      </c>
      <c r="I4996" s="2">
        <f>G4996-F4996</f>
        <v>2</v>
      </c>
      <c r="J4996" s="2">
        <f>F4996-E4996</f>
        <v>0</v>
      </c>
      <c r="K4996" s="2" t="s">
        <v>2668</v>
      </c>
      <c r="L4996" s="2">
        <v>1</v>
      </c>
      <c r="M4996" s="2">
        <v>2</v>
      </c>
      <c r="N4996" s="2">
        <v>0</v>
      </c>
      <c r="O4996" s="2" t="s">
        <v>2683</v>
      </c>
      <c r="P4996" s="2" t="s">
        <v>2656</v>
      </c>
      <c r="Q4996" s="2" t="s">
        <v>2649</v>
      </c>
      <c r="R4996" s="3">
        <v>11350</v>
      </c>
      <c r="S4996" s="3">
        <f>I4996*L4996*R4996</f>
        <v>22700</v>
      </c>
      <c r="T4996" s="2">
        <f>M4996+N4996</f>
        <v>2</v>
      </c>
    </row>
    <row r="4997" spans="1:20" x14ac:dyDescent="0.2">
      <c r="A4997" s="2" t="s">
        <v>7661</v>
      </c>
      <c r="B4997" s="2" t="s">
        <v>1707</v>
      </c>
      <c r="C4997" s="2" t="s">
        <v>16</v>
      </c>
      <c r="D4997" s="2" t="str">
        <f>INDEX(Hotels!$C$2:$C$49,MATCH(C4997,Hotels!$A$2:$A$49,0))</f>
        <v>Goa</v>
      </c>
      <c r="E4997" s="11">
        <v>46287</v>
      </c>
      <c r="F4997" s="11">
        <v>46287</v>
      </c>
      <c r="G4997" s="11">
        <v>46290</v>
      </c>
      <c r="H4997" s="13">
        <f>DATE(YEAR(F4997),MONTH(F4997),1)</f>
        <v>46266</v>
      </c>
      <c r="I4997" s="2">
        <f>G4997-F4997</f>
        <v>3</v>
      </c>
      <c r="J4997" s="2">
        <f>F4997-E4997</f>
        <v>0</v>
      </c>
      <c r="K4997" s="2" t="s">
        <v>2655</v>
      </c>
      <c r="L4997" s="2">
        <v>1</v>
      </c>
      <c r="M4997" s="2">
        <v>2</v>
      </c>
      <c r="N4997" s="2">
        <v>0</v>
      </c>
      <c r="O4997" s="2" t="s">
        <v>2670</v>
      </c>
      <c r="P4997" s="2" t="s">
        <v>2648</v>
      </c>
      <c r="Q4997" s="2" t="s">
        <v>2649</v>
      </c>
      <c r="R4997" s="3">
        <v>3150</v>
      </c>
      <c r="S4997" s="3">
        <f>I4997*L4997*R4997</f>
        <v>9450</v>
      </c>
      <c r="T4997" s="2">
        <f>M4997+N4997</f>
        <v>2</v>
      </c>
    </row>
    <row r="4998" spans="1:20" x14ac:dyDescent="0.2">
      <c r="A4998" s="2" t="s">
        <v>7662</v>
      </c>
      <c r="B4998" s="2" t="s">
        <v>577</v>
      </c>
      <c r="C4998" s="2" t="s">
        <v>81</v>
      </c>
      <c r="D4998" s="2" t="str">
        <f>INDEX(Hotels!$C$2:$C$49,MATCH(C4998,Hotels!$A$2:$A$49,0))</f>
        <v>Bengaluru</v>
      </c>
      <c r="E4998" s="11">
        <v>46289</v>
      </c>
      <c r="F4998" s="11">
        <v>46291</v>
      </c>
      <c r="G4998" s="11">
        <v>46292</v>
      </c>
      <c r="H4998" s="13">
        <f>DATE(YEAR(F4998),MONTH(F4998),1)</f>
        <v>46266</v>
      </c>
      <c r="I4998" s="2">
        <f>G4998-F4998</f>
        <v>1</v>
      </c>
      <c r="J4998" s="2">
        <f>F4998-E4998</f>
        <v>2</v>
      </c>
      <c r="K4998" s="2" t="s">
        <v>2668</v>
      </c>
      <c r="L4998" s="2">
        <v>1</v>
      </c>
      <c r="M4998" s="2">
        <v>1</v>
      </c>
      <c r="N4998" s="2">
        <v>0</v>
      </c>
      <c r="O4998" s="2" t="s">
        <v>2647</v>
      </c>
      <c r="P4998" s="2" t="s">
        <v>2672</v>
      </c>
      <c r="Q4998" s="2" t="s">
        <v>2649</v>
      </c>
      <c r="R4998" s="3">
        <v>11150</v>
      </c>
      <c r="S4998" s="3">
        <f>I4998*L4998*R4998</f>
        <v>11150</v>
      </c>
      <c r="T4998" s="2">
        <f>M4998+N4998</f>
        <v>1</v>
      </c>
    </row>
    <row r="4999" spans="1:20" x14ac:dyDescent="0.2">
      <c r="A4999" s="2" t="s">
        <v>7663</v>
      </c>
      <c r="B4999" s="2" t="s">
        <v>825</v>
      </c>
      <c r="C4999" s="2" t="s">
        <v>116</v>
      </c>
      <c r="D4999" s="2" t="str">
        <f>INDEX(Hotels!$C$2:$C$49,MATCH(C4999,Hotels!$A$2:$A$49,0))</f>
        <v>Rishikesh</v>
      </c>
      <c r="E4999" s="11">
        <v>46289</v>
      </c>
      <c r="F4999" s="11">
        <v>46294</v>
      </c>
      <c r="G4999" s="11">
        <v>46296</v>
      </c>
      <c r="H4999" s="13">
        <f>DATE(YEAR(F4999),MONTH(F4999),1)</f>
        <v>46266</v>
      </c>
      <c r="I4999" s="2">
        <f>G4999-F4999</f>
        <v>2</v>
      </c>
      <c r="J4999" s="2">
        <f>F4999-E4999</f>
        <v>5</v>
      </c>
      <c r="K4999" s="2" t="s">
        <v>2655</v>
      </c>
      <c r="L4999" s="2">
        <v>1</v>
      </c>
      <c r="M4999" s="2">
        <v>2</v>
      </c>
      <c r="N4999" s="2">
        <v>0</v>
      </c>
      <c r="O4999" s="2" t="s">
        <v>2683</v>
      </c>
      <c r="P4999" s="2" t="s">
        <v>2652</v>
      </c>
      <c r="Q4999" s="2" t="s">
        <v>2649</v>
      </c>
      <c r="R4999" s="3">
        <v>5900</v>
      </c>
      <c r="S4999" s="3">
        <f>I4999*L4999*R4999</f>
        <v>11800</v>
      </c>
      <c r="T4999" s="2">
        <f>M4999+N4999</f>
        <v>2</v>
      </c>
    </row>
    <row r="5000" spans="1:20" x14ac:dyDescent="0.2">
      <c r="A5000" s="2" t="s">
        <v>7664</v>
      </c>
      <c r="B5000" s="2" t="s">
        <v>2519</v>
      </c>
      <c r="C5000" s="2" t="s">
        <v>77</v>
      </c>
      <c r="D5000" s="2" t="str">
        <f>INDEX(Hotels!$C$2:$C$49,MATCH(C5000,Hotels!$A$2:$A$49,0))</f>
        <v>Bengaluru</v>
      </c>
      <c r="E5000" s="11">
        <v>46290</v>
      </c>
      <c r="F5000" s="11">
        <v>46294</v>
      </c>
      <c r="G5000" s="11">
        <v>46297</v>
      </c>
      <c r="H5000" s="13">
        <f>DATE(YEAR(F5000),MONTH(F5000),1)</f>
        <v>46266</v>
      </c>
      <c r="I5000" s="2">
        <f>G5000-F5000</f>
        <v>3</v>
      </c>
      <c r="J5000" s="2">
        <f>F5000-E5000</f>
        <v>4</v>
      </c>
      <c r="K5000" s="2" t="s">
        <v>2655</v>
      </c>
      <c r="L5000" s="2">
        <v>1</v>
      </c>
      <c r="M5000" s="2">
        <v>1</v>
      </c>
      <c r="N5000" s="2">
        <v>0</v>
      </c>
      <c r="O5000" s="2" t="s">
        <v>2647</v>
      </c>
      <c r="P5000" s="2" t="s">
        <v>2652</v>
      </c>
      <c r="Q5000" s="2" t="s">
        <v>2653</v>
      </c>
      <c r="R5000" s="3">
        <v>6750</v>
      </c>
      <c r="S5000" s="3">
        <f>I5000*L5000*R5000</f>
        <v>20250</v>
      </c>
      <c r="T5000" s="2">
        <f>M5000+N5000</f>
        <v>1</v>
      </c>
    </row>
    <row r="5001" spans="1:20" x14ac:dyDescent="0.2">
      <c r="A5001" s="2" t="s">
        <v>7665</v>
      </c>
      <c r="B5001" s="2" t="s">
        <v>2238</v>
      </c>
      <c r="C5001" s="2" t="s">
        <v>26</v>
      </c>
      <c r="D5001" s="2" t="str">
        <f>INDEX(Hotels!$C$2:$C$49,MATCH(C5001,Hotels!$A$2:$A$49,0))</f>
        <v>Jaipur</v>
      </c>
      <c r="E5001" s="11">
        <v>46293</v>
      </c>
      <c r="F5001" s="11">
        <v>46295</v>
      </c>
      <c r="G5001" s="11">
        <v>46297</v>
      </c>
      <c r="H5001" s="13">
        <f>DATE(YEAR(F5001),MONTH(F5001),1)</f>
        <v>46266</v>
      </c>
      <c r="I5001" s="2">
        <f>G5001-F5001</f>
        <v>2</v>
      </c>
      <c r="J5001" s="2">
        <f>F5001-E5001</f>
        <v>2</v>
      </c>
      <c r="K5001" s="2" t="s">
        <v>2655</v>
      </c>
      <c r="L5001" s="2">
        <v>1</v>
      </c>
      <c r="M5001" s="2">
        <v>1</v>
      </c>
      <c r="N5001" s="2">
        <v>0</v>
      </c>
      <c r="O5001" s="2" t="s">
        <v>2651</v>
      </c>
      <c r="P5001" s="2" t="s">
        <v>2656</v>
      </c>
      <c r="Q5001" s="2" t="s">
        <v>2649</v>
      </c>
      <c r="R5001" s="3">
        <v>10000</v>
      </c>
      <c r="S5001" s="3">
        <f>I5001*L5001*R5001</f>
        <v>20000</v>
      </c>
      <c r="T5001" s="2">
        <f>M5001+N5001</f>
        <v>1</v>
      </c>
    </row>
  </sheetData>
  <autoFilter ref="A1:T50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1:O106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7666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7667</v>
      </c>
      <c r="C3" s="26"/>
      <c r="D3" s="26" t="s">
        <v>7668</v>
      </c>
      <c r="E3" s="26"/>
      <c r="F3" s="26" t="s">
        <v>7669</v>
      </c>
      <c r="G3" s="26"/>
      <c r="H3" s="26" t="s">
        <v>7670</v>
      </c>
      <c r="I3" s="26"/>
      <c r="J3" s="26" t="s">
        <v>7671</v>
      </c>
      <c r="K3" s="26"/>
      <c r="L3" s="26" t="s">
        <v>7672</v>
      </c>
      <c r="M3" s="26"/>
      <c r="N3" s="26" t="s">
        <v>7673</v>
      </c>
      <c r="O3" s="26"/>
    </row>
    <row r="4" spans="2:15" ht="25.5" customHeight="1" x14ac:dyDescent="0.2">
      <c r="B4" s="22">
        <f>COUNTA(Bookings!$A$2:$A$5001)</f>
        <v>5000</v>
      </c>
      <c r="C4" s="22"/>
      <c r="D4" s="21">
        <f>COUNTIF(Bookings!$Q$2:$Q$5001,"Cancelled")/COUNTA(Bookings!$A$2:$A$5001)</f>
        <v>0.15440000000000001</v>
      </c>
      <c r="E4" s="21"/>
      <c r="F4" s="21">
        <f>COUNTIF(Bookings!$Q$2:$Q$5001,"No-Show")/COUNTA(Bookings!$A$2:$A$5001)</f>
        <v>2.7400000000000001E-2</v>
      </c>
      <c r="G4" s="21"/>
      <c r="H4" s="23">
        <f>AVERAGE(Bookings!$J$2:$J$5001)</f>
        <v>41.040599999999998</v>
      </c>
      <c r="I4" s="23"/>
      <c r="J4" s="23">
        <f>AVERAGEIF(Bookings!$Q$2:$Q$5001,"Completed",Bookings!$I$2:$I$5001)</f>
        <v>3.1532632608164262</v>
      </c>
      <c r="K4" s="23"/>
      <c r="L4" s="22">
        <f>AVERAGEIF(Bookings!$Q$2:$Q$5001,"Completed",Bookings!$S$2:$S$5001)</f>
        <v>43144.194573453926</v>
      </c>
      <c r="M4" s="22"/>
      <c r="N4" s="23">
        <f>AVERAGE(Bookings!$T$2:$T$5001)</f>
        <v>2.6092</v>
      </c>
      <c r="O4" s="23"/>
    </row>
    <row r="67" spans="2:13" x14ac:dyDescent="0.2">
      <c r="B67" s="5" t="s">
        <v>139</v>
      </c>
    </row>
    <row r="69" spans="2:13" x14ac:dyDescent="0.2">
      <c r="B69" s="6" t="s">
        <v>7674</v>
      </c>
      <c r="E69" s="6" t="s">
        <v>7675</v>
      </c>
      <c r="K69" s="6" t="s">
        <v>7676</v>
      </c>
    </row>
    <row r="70" spans="2:13" ht="24" customHeight="1" x14ac:dyDescent="0.2">
      <c r="B70" s="7" t="s">
        <v>7677</v>
      </c>
      <c r="C70" s="7" t="s">
        <v>7678</v>
      </c>
      <c r="E70" s="7" t="s">
        <v>2639</v>
      </c>
      <c r="F70" s="7" t="s">
        <v>7678</v>
      </c>
      <c r="G70" s="7" t="s">
        <v>7679</v>
      </c>
      <c r="H70" s="7" t="s">
        <v>7680</v>
      </c>
      <c r="I70" s="7" t="s">
        <v>7681</v>
      </c>
      <c r="K70" s="7" t="s">
        <v>7682</v>
      </c>
      <c r="L70" s="7" t="s">
        <v>7678</v>
      </c>
      <c r="M70" s="7" t="s">
        <v>7681</v>
      </c>
    </row>
    <row r="71" spans="2:13" x14ac:dyDescent="0.2">
      <c r="B71" s="8" t="s">
        <v>2649</v>
      </c>
      <c r="C71" s="9">
        <f>COUNTIF(Bookings!$Q$2:$Q$5001,$B71)</f>
        <v>4091</v>
      </c>
      <c r="E71" s="8" t="s">
        <v>2661</v>
      </c>
      <c r="F71" s="9">
        <f>COUNTIF(Bookings!$O$2:$O$5001,$E71)</f>
        <v>130</v>
      </c>
      <c r="G71" s="10">
        <f>COUNTIFS(Bookings!$O$2:$O$5001,$E71,Bookings!$Q$2:$Q$5001,"Cancelled")/COUNTIF(Bookings!$O$2:$O$5001,$E71)</f>
        <v>3.8461538461538464E-2</v>
      </c>
      <c r="H71" s="12">
        <f>AVERAGEIF(Bookings!$O$2:$O$5001,$E71,Bookings!$J$2:$J$5001)</f>
        <v>44.138461538461542</v>
      </c>
      <c r="I71" s="9">
        <f>AVERAGEIFS(Bookings!$S$2:$S$5001,Bookings!$O$2:$O$5001,$E71,Bookings!$Q$2:$Q$5001,"Completed")</f>
        <v>40091.599999999999</v>
      </c>
      <c r="K71" s="8" t="s">
        <v>2668</v>
      </c>
      <c r="L71" s="9">
        <f>COUNTIF(Bookings!$K$2:$K$5001,$K71)</f>
        <v>1581</v>
      </c>
      <c r="M71" s="9">
        <f>AVERAGEIFS(Bookings!$S$2:$S$5001,Bookings!$K$2:$K$5001,$K71,Bookings!$Q$2:$Q$5001,"Completed")</f>
        <v>26103.710788064269</v>
      </c>
    </row>
    <row r="72" spans="2:13" x14ac:dyDescent="0.2">
      <c r="B72" s="8" t="s">
        <v>2653</v>
      </c>
      <c r="C72" s="9">
        <f>COUNTIF(Bookings!$Q$2:$Q$5001,$B72)</f>
        <v>772</v>
      </c>
      <c r="E72" s="8" t="s">
        <v>2651</v>
      </c>
      <c r="F72" s="9">
        <f>COUNTIF(Bookings!$O$2:$O$5001,$E72)</f>
        <v>361</v>
      </c>
      <c r="G72" s="10">
        <f>COUNTIFS(Bookings!$O$2:$O$5001,$E72,Bookings!$Q$2:$Q$5001,"Cancelled")/COUNTIF(Bookings!$O$2:$O$5001,$E72)</f>
        <v>0.22991689750692521</v>
      </c>
      <c r="H72" s="12">
        <f>AVERAGEIF(Bookings!$O$2:$O$5001,$E72,Bookings!$J$2:$J$5001)</f>
        <v>46.6786703601108</v>
      </c>
      <c r="I72" s="9">
        <f>AVERAGEIFS(Bookings!$S$2:$S$5001,Bookings!$O$2:$O$5001,$E72,Bookings!$Q$2:$Q$5001,"Completed")</f>
        <v>48889.738805970148</v>
      </c>
      <c r="K72" s="8" t="s">
        <v>2655</v>
      </c>
      <c r="L72" s="9">
        <f>COUNTIF(Bookings!$K$2:$K$5001,$K72)</f>
        <v>1859</v>
      </c>
      <c r="M72" s="9">
        <f>AVERAGEIFS(Bookings!$S$2:$S$5001,Bookings!$K$2:$K$5001,$K72,Bookings!$Q$2:$Q$5001,"Completed")</f>
        <v>36364.672835426303</v>
      </c>
    </row>
    <row r="73" spans="2:13" x14ac:dyDescent="0.2">
      <c r="B73" s="8" t="s">
        <v>2664</v>
      </c>
      <c r="C73" s="9">
        <f>COUNTIF(Bookings!$Q$2:$Q$5001,$B73)</f>
        <v>137</v>
      </c>
      <c r="E73" s="8" t="s">
        <v>2658</v>
      </c>
      <c r="F73" s="9">
        <f>COUNTIF(Bookings!$O$2:$O$5001,$E73)</f>
        <v>654</v>
      </c>
      <c r="G73" s="10">
        <f>COUNTIFS(Bookings!$O$2:$O$5001,$E73,Bookings!$Q$2:$Q$5001,"Cancelled")/COUNTIF(Bookings!$O$2:$O$5001,$E73)</f>
        <v>0.15596330275229359</v>
      </c>
      <c r="H73" s="12">
        <f>AVERAGEIF(Bookings!$O$2:$O$5001,$E73,Bookings!$J$2:$J$5001)</f>
        <v>61.111620795107036</v>
      </c>
      <c r="I73" s="9">
        <f>AVERAGEIFS(Bookings!$S$2:$S$5001,Bookings!$O$2:$O$5001,$E73,Bookings!$Q$2:$Q$5001,"Completed")</f>
        <v>68903.289473684214</v>
      </c>
      <c r="K73" s="8" t="s">
        <v>2646</v>
      </c>
      <c r="L73" s="9">
        <f>COUNTIF(Bookings!$K$2:$K$5001,$K73)</f>
        <v>1108</v>
      </c>
      <c r="M73" s="9">
        <f>AVERAGEIFS(Bookings!$S$2:$S$5001,Bookings!$K$2:$K$5001,$K73,Bookings!$Q$2:$Q$5001,"Completed")</f>
        <v>58694.239373601791</v>
      </c>
    </row>
    <row r="74" spans="2:13" x14ac:dyDescent="0.2">
      <c r="E74" s="8" t="s">
        <v>2732</v>
      </c>
      <c r="F74" s="9">
        <f>COUNTIF(Bookings!$O$2:$O$5001,$E74)</f>
        <v>664</v>
      </c>
      <c r="G74" s="10">
        <f>COUNTIFS(Bookings!$O$2:$O$5001,$E74,Bookings!$Q$2:$Q$5001,"Cancelled")/COUNTIF(Bookings!$O$2:$O$5001,$E74)</f>
        <v>6.3253012048192767E-2</v>
      </c>
      <c r="H74" s="12">
        <f>AVERAGEIF(Bookings!$O$2:$O$5001,$E74,Bookings!$J$2:$J$5001)</f>
        <v>12.537650602409638</v>
      </c>
      <c r="I74" s="9">
        <f>AVERAGEIFS(Bookings!$S$2:$S$5001,Bookings!$O$2:$O$5001,$E74,Bookings!$Q$2:$Q$5001,"Completed")</f>
        <v>24626.578073089702</v>
      </c>
      <c r="K74" s="8" t="s">
        <v>2666</v>
      </c>
      <c r="L74" s="9">
        <f>COUNTIF(Bookings!$K$2:$K$5001,$K74)</f>
        <v>452</v>
      </c>
      <c r="M74" s="9">
        <f>AVERAGEIFS(Bookings!$S$2:$S$5001,Bookings!$K$2:$K$5001,$K74,Bookings!$Q$2:$Q$5001,"Completed")</f>
        <v>92554.24403183024</v>
      </c>
    </row>
    <row r="75" spans="2:13" x14ac:dyDescent="0.2">
      <c r="E75" s="8" t="s">
        <v>2647</v>
      </c>
      <c r="F75" s="9">
        <f>COUNTIF(Bookings!$O$2:$O$5001,$E75)</f>
        <v>696</v>
      </c>
      <c r="G75" s="10">
        <f>COUNTIFS(Bookings!$O$2:$O$5001,$E75,Bookings!$Q$2:$Q$5001,"Cancelled")/COUNTIF(Bookings!$O$2:$O$5001,$E75)</f>
        <v>0.11063218390804598</v>
      </c>
      <c r="H75" s="12">
        <f>AVERAGEIF(Bookings!$O$2:$O$5001,$E75,Bookings!$J$2:$J$5001)</f>
        <v>39.593390804597703</v>
      </c>
      <c r="I75" s="9">
        <f>AVERAGEIFS(Bookings!$S$2:$S$5001,Bookings!$O$2:$O$5001,$E75,Bookings!$Q$2:$Q$5001,"Completed")</f>
        <v>40032.8618968386</v>
      </c>
    </row>
    <row r="76" spans="2:13" x14ac:dyDescent="0.2">
      <c r="E76" s="8" t="s">
        <v>2683</v>
      </c>
      <c r="F76" s="9">
        <f>COUNTIF(Bookings!$O$2:$O$5001,$E76)</f>
        <v>702</v>
      </c>
      <c r="G76" s="10">
        <f>COUNTIFS(Bookings!$O$2:$O$5001,$E76,Bookings!$Q$2:$Q$5001,"Cancelled")/COUNTIF(Bookings!$O$2:$O$5001,$E76)</f>
        <v>0.2621082621082621</v>
      </c>
      <c r="H76" s="12">
        <f>AVERAGEIF(Bookings!$O$2:$O$5001,$E76,Bookings!$J$2:$J$5001)</f>
        <v>41.578347578347575</v>
      </c>
      <c r="I76" s="9">
        <f>AVERAGEIFS(Bookings!$S$2:$S$5001,Bookings!$O$2:$O$5001,$E76,Bookings!$Q$2:$Q$5001,"Completed")</f>
        <v>41444.311377245511</v>
      </c>
    </row>
    <row r="77" spans="2:13" x14ac:dyDescent="0.2">
      <c r="E77" s="8" t="s">
        <v>2689</v>
      </c>
      <c r="F77" s="9">
        <f>COUNTIF(Bookings!$O$2:$O$5001,$E77)</f>
        <v>896</v>
      </c>
      <c r="G77" s="10">
        <f>COUNTIFS(Bookings!$O$2:$O$5001,$E77,Bookings!$Q$2:$Q$5001,"Cancelled")/COUNTIF(Bookings!$O$2:$O$5001,$E77)</f>
        <v>0.21763392857142858</v>
      </c>
      <c r="H77" s="12">
        <f>AVERAGEIF(Bookings!$O$2:$O$5001,$E77,Bookings!$J$2:$J$5001)</f>
        <v>44.733258928571431</v>
      </c>
      <c r="I77" s="9">
        <f>AVERAGEIFS(Bookings!$S$2:$S$5001,Bookings!$O$2:$O$5001,$E77,Bookings!$Q$2:$Q$5001,"Completed")</f>
        <v>44009.925373134327</v>
      </c>
    </row>
    <row r="78" spans="2:13" x14ac:dyDescent="0.2">
      <c r="E78" s="8" t="s">
        <v>2670</v>
      </c>
      <c r="F78" s="9">
        <f>COUNTIF(Bookings!$O$2:$O$5001,$E78)</f>
        <v>897</v>
      </c>
      <c r="G78" s="10">
        <f>COUNTIFS(Bookings!$O$2:$O$5001,$E78,Bookings!$Q$2:$Q$5001,"Cancelled")/COUNTIF(Bookings!$O$2:$O$5001,$E78)</f>
        <v>9.3645484949832769E-2</v>
      </c>
      <c r="H78" s="12">
        <f>AVERAGEIF(Bookings!$O$2:$O$5001,$E78,Bookings!$J$2:$J$5001)</f>
        <v>41.801560758082495</v>
      </c>
      <c r="I78" s="9">
        <f>AVERAGEIFS(Bookings!$S$2:$S$5001,Bookings!$O$2:$O$5001,$E78,Bookings!$Q$2:$Q$5001,"Completed")</f>
        <v>41158.143939393936</v>
      </c>
    </row>
    <row r="81" spans="2:13" x14ac:dyDescent="0.2">
      <c r="B81" s="6" t="s">
        <v>7683</v>
      </c>
      <c r="E81" s="6" t="s">
        <v>7684</v>
      </c>
      <c r="I81" s="6" t="s">
        <v>7685</v>
      </c>
    </row>
    <row r="82" spans="2:13" ht="24" customHeight="1" x14ac:dyDescent="0.2">
      <c r="B82" s="7" t="s">
        <v>7686</v>
      </c>
      <c r="C82" s="7" t="s">
        <v>7678</v>
      </c>
      <c r="E82" s="7" t="s">
        <v>2</v>
      </c>
      <c r="F82" s="7" t="s">
        <v>7678</v>
      </c>
      <c r="G82" s="7" t="s">
        <v>7679</v>
      </c>
      <c r="I82" s="7" t="s">
        <v>7687</v>
      </c>
      <c r="J82" s="7" t="s">
        <v>7678</v>
      </c>
      <c r="K82" s="7" t="s">
        <v>2653</v>
      </c>
      <c r="L82" s="7" t="s">
        <v>7688</v>
      </c>
      <c r="M82" s="7" t="s">
        <v>7689</v>
      </c>
    </row>
    <row r="83" spans="2:13" x14ac:dyDescent="0.2">
      <c r="B83" s="8" t="s">
        <v>2652</v>
      </c>
      <c r="C83" s="9">
        <f>COUNTIF(Bookings!$P$2:$P$5001,$B83)</f>
        <v>1694</v>
      </c>
      <c r="E83" s="8" t="s">
        <v>85</v>
      </c>
      <c r="F83" s="9">
        <f>COUNTIF(Bookings!$D$2:$D$5001,$E83)</f>
        <v>515</v>
      </c>
      <c r="G83" s="10">
        <f>COUNTIFS(Bookings!$D$2:$D$5001,$E83,Bookings!$Q$2:$Q$5001,"Cancelled")/COUNTIF(Bookings!$D$2:$D$5001,$E83)</f>
        <v>0.16699029126213591</v>
      </c>
      <c r="I83" s="8" t="str">
        <f>TEXT($M83,"mmm yy")</f>
        <v>Oct 24</v>
      </c>
      <c r="J83" s="9">
        <f>COUNTIF(Bookings!$H$2:$H$5001,$M83)</f>
        <v>212</v>
      </c>
      <c r="K83" s="9">
        <f>COUNTIFS(Bookings!$H$2:$H$5001,$M83,Bookings!$Q$2:$Q$5001,"Cancelled")</f>
        <v>29</v>
      </c>
      <c r="L83" s="12">
        <f>SUMIFS(Bookings!$S$2:$S$5001,Bookings!$H$2:$H$5001,$M83,Bookings!$Q$2:$Q$5001,"Completed")/100000</f>
        <v>78.347499999999997</v>
      </c>
      <c r="M83" s="14">
        <v>45566</v>
      </c>
    </row>
    <row r="84" spans="2:13" x14ac:dyDescent="0.2">
      <c r="B84" s="8" t="s">
        <v>2656</v>
      </c>
      <c r="C84" s="9">
        <f>COUNTIF(Bookings!$P$2:$P$5001,$B84)</f>
        <v>1383</v>
      </c>
      <c r="E84" s="8" t="s">
        <v>65</v>
      </c>
      <c r="F84" s="9">
        <f>COUNTIF(Bookings!$D$2:$D$5001,$E84)</f>
        <v>474</v>
      </c>
      <c r="G84" s="10">
        <f>COUNTIFS(Bookings!$D$2:$D$5001,$E84,Bookings!$Q$2:$Q$5001,"Cancelled")/COUNTIF(Bookings!$D$2:$D$5001,$E84)</f>
        <v>0.15611814345991562</v>
      </c>
      <c r="I84" s="8" t="str">
        <f>TEXT($M84,"mmm yy")</f>
        <v>Nov 24</v>
      </c>
      <c r="J84" s="9">
        <f>COUNTIF(Bookings!$H$2:$H$5001,$M84)</f>
        <v>217</v>
      </c>
      <c r="K84" s="9">
        <f>COUNTIFS(Bookings!$H$2:$H$5001,$M84,Bookings!$Q$2:$Q$5001,"Cancelled")</f>
        <v>40</v>
      </c>
      <c r="L84" s="12">
        <f>SUMIFS(Bookings!$S$2:$S$5001,Bookings!$H$2:$H$5001,$M84,Bookings!$Q$2:$Q$5001,"Completed")/100000</f>
        <v>82.081500000000005</v>
      </c>
      <c r="M84" s="14">
        <v>45597</v>
      </c>
    </row>
    <row r="85" spans="2:13" x14ac:dyDescent="0.2">
      <c r="B85" s="8" t="s">
        <v>2662</v>
      </c>
      <c r="C85" s="9">
        <f>COUNTIF(Bookings!$P$2:$P$5001,$B85)</f>
        <v>734</v>
      </c>
      <c r="E85" s="8" t="s">
        <v>45</v>
      </c>
      <c r="F85" s="9">
        <f>COUNTIF(Bookings!$D$2:$D$5001,$E85)</f>
        <v>461</v>
      </c>
      <c r="G85" s="10">
        <f>COUNTIFS(Bookings!$D$2:$D$5001,$E85,Bookings!$Q$2:$Q$5001,"Cancelled")/COUNTIF(Bookings!$D$2:$D$5001,$E85)</f>
        <v>0.175704989154013</v>
      </c>
      <c r="I85" s="8" t="str">
        <f>TEXT($M85,"mmm yy")</f>
        <v>Dec 24</v>
      </c>
      <c r="J85" s="9">
        <f>COUNTIF(Bookings!$H$2:$H$5001,$M85)</f>
        <v>239</v>
      </c>
      <c r="K85" s="9">
        <f>COUNTIFS(Bookings!$H$2:$H$5001,$M85,Bookings!$Q$2:$Q$5001,"Cancelled")</f>
        <v>41</v>
      </c>
      <c r="L85" s="12">
        <f>SUMIFS(Bookings!$S$2:$S$5001,Bookings!$H$2:$H$5001,$M85,Bookings!$Q$2:$Q$5001,"Completed")/100000</f>
        <v>91.499499999999998</v>
      </c>
      <c r="M85" s="14">
        <v>45627</v>
      </c>
    </row>
    <row r="86" spans="2:13" x14ac:dyDescent="0.2">
      <c r="B86" s="8" t="s">
        <v>2672</v>
      </c>
      <c r="C86" s="9">
        <f>COUNTIF(Bookings!$P$2:$P$5001,$B86)</f>
        <v>494</v>
      </c>
      <c r="E86" s="8" t="s">
        <v>114</v>
      </c>
      <c r="F86" s="9">
        <f>COUNTIF(Bookings!$D$2:$D$5001,$E86)</f>
        <v>458</v>
      </c>
      <c r="G86" s="10">
        <f>COUNTIFS(Bookings!$D$2:$D$5001,$E86,Bookings!$Q$2:$Q$5001,"Cancelled")/COUNTIF(Bookings!$D$2:$D$5001,$E86)</f>
        <v>0.17903930131004367</v>
      </c>
      <c r="I86" s="8" t="str">
        <f>TEXT($M86,"mmm yy")</f>
        <v>Jan 25</v>
      </c>
      <c r="J86" s="9">
        <f>COUNTIF(Bookings!$H$2:$H$5001,$M86)</f>
        <v>233</v>
      </c>
      <c r="K86" s="9">
        <f>COUNTIFS(Bookings!$H$2:$H$5001,$M86,Bookings!$Q$2:$Q$5001,"Cancelled")</f>
        <v>34</v>
      </c>
      <c r="L86" s="12">
        <f>SUMIFS(Bookings!$S$2:$S$5001,Bookings!$H$2:$H$5001,$M86,Bookings!$Q$2:$Q$5001,"Completed")/100000</f>
        <v>105.40949999999999</v>
      </c>
      <c r="M86" s="14">
        <v>45658</v>
      </c>
    </row>
    <row r="87" spans="2:13" x14ac:dyDescent="0.2">
      <c r="B87" s="8" t="s">
        <v>2648</v>
      </c>
      <c r="C87" s="9">
        <f>COUNTIF(Bookings!$P$2:$P$5001,$B87)</f>
        <v>401</v>
      </c>
      <c r="E87" s="8" t="s">
        <v>24</v>
      </c>
      <c r="F87" s="9">
        <f>COUNTIF(Bookings!$D$2:$D$5001,$E87)</f>
        <v>454</v>
      </c>
      <c r="G87" s="10">
        <f>COUNTIFS(Bookings!$D$2:$D$5001,$E87,Bookings!$Q$2:$Q$5001,"Cancelled")/COUNTIF(Bookings!$D$2:$D$5001,$E87)</f>
        <v>0.14537444933920704</v>
      </c>
      <c r="I87" s="8" t="str">
        <f>TEXT($M87,"mmm yy")</f>
        <v>Feb 25</v>
      </c>
      <c r="J87" s="9">
        <f>COUNTIF(Bookings!$H$2:$H$5001,$M87)</f>
        <v>288</v>
      </c>
      <c r="K87" s="9">
        <f>COUNTIFS(Bookings!$H$2:$H$5001,$M87,Bookings!$Q$2:$Q$5001,"Cancelled")</f>
        <v>41</v>
      </c>
      <c r="L87" s="12">
        <f>SUMIFS(Bookings!$S$2:$S$5001,Bookings!$H$2:$H$5001,$M87,Bookings!$Q$2:$Q$5001,"Completed")/100000</f>
        <v>111.7295</v>
      </c>
      <c r="M87" s="14">
        <v>45689</v>
      </c>
    </row>
    <row r="88" spans="2:13" x14ac:dyDescent="0.2">
      <c r="B88" s="8" t="s">
        <v>2659</v>
      </c>
      <c r="C88" s="9">
        <f>COUNTIF(Bookings!$P$2:$P$5001,$B88)</f>
        <v>294</v>
      </c>
      <c r="E88" s="8" t="s">
        <v>11</v>
      </c>
      <c r="F88" s="9">
        <f>COUNTIF(Bookings!$D$2:$D$5001,$E88)</f>
        <v>422</v>
      </c>
      <c r="G88" s="10">
        <f>COUNTIFS(Bookings!$D$2:$D$5001,$E88,Bookings!$Q$2:$Q$5001,"Cancelled")/COUNTIF(Bookings!$D$2:$D$5001,$E88)</f>
        <v>0.16824644549763032</v>
      </c>
      <c r="I88" s="8" t="str">
        <f>TEXT($M88,"mmm yy")</f>
        <v>Mar 25</v>
      </c>
      <c r="J88" s="9">
        <f>COUNTIF(Bookings!$H$2:$H$5001,$M88)</f>
        <v>197</v>
      </c>
      <c r="K88" s="9">
        <f>COUNTIFS(Bookings!$H$2:$H$5001,$M88,Bookings!$Q$2:$Q$5001,"Cancelled")</f>
        <v>28</v>
      </c>
      <c r="L88" s="12">
        <f>SUMIFS(Bookings!$S$2:$S$5001,Bookings!$H$2:$H$5001,$M88,Bookings!$Q$2:$Q$5001,"Completed")/100000</f>
        <v>63.720999999999997</v>
      </c>
      <c r="M88" s="14">
        <v>45717</v>
      </c>
    </row>
    <row r="89" spans="2:13" x14ac:dyDescent="0.2">
      <c r="E89" s="8" t="s">
        <v>95</v>
      </c>
      <c r="F89" s="9">
        <f>COUNTIF(Bookings!$D$2:$D$5001,$E89)</f>
        <v>402</v>
      </c>
      <c r="G89" s="10">
        <f>COUNTIFS(Bookings!$D$2:$D$5001,$E89,Bookings!$Q$2:$Q$5001,"Cancelled")/COUNTIF(Bookings!$D$2:$D$5001,$E89)</f>
        <v>0.16169154228855723</v>
      </c>
      <c r="I89" s="8" t="str">
        <f>TEXT($M89,"mmm yy")</f>
        <v>Apr 25</v>
      </c>
      <c r="J89" s="9">
        <f>COUNTIF(Bookings!$H$2:$H$5001,$M89)</f>
        <v>175</v>
      </c>
      <c r="K89" s="9">
        <f>COUNTIFS(Bookings!$H$2:$H$5001,$M89,Bookings!$Q$2:$Q$5001,"Cancelled")</f>
        <v>34</v>
      </c>
      <c r="L89" s="12">
        <f>SUMIFS(Bookings!$S$2:$S$5001,Bookings!$H$2:$H$5001,$M89,Bookings!$Q$2:$Q$5001,"Completed")/100000</f>
        <v>51.89</v>
      </c>
      <c r="M89" s="14">
        <v>45748</v>
      </c>
    </row>
    <row r="90" spans="2:13" x14ac:dyDescent="0.2">
      <c r="E90" s="8" t="s">
        <v>36</v>
      </c>
      <c r="F90" s="9">
        <f>COUNTIF(Bookings!$D$2:$D$5001,$E90)</f>
        <v>399</v>
      </c>
      <c r="G90" s="10">
        <f>COUNTIFS(Bookings!$D$2:$D$5001,$E90,Bookings!$Q$2:$Q$5001,"Cancelled")/COUNTIF(Bookings!$D$2:$D$5001,$E90)</f>
        <v>0.15789473684210525</v>
      </c>
      <c r="I90" s="8" t="str">
        <f>TEXT($M90,"mmm yy")</f>
        <v>May 25</v>
      </c>
      <c r="J90" s="9">
        <f>COUNTIF(Bookings!$H$2:$H$5001,$M90)</f>
        <v>189</v>
      </c>
      <c r="K90" s="9">
        <f>COUNTIFS(Bookings!$H$2:$H$5001,$M90,Bookings!$Q$2:$Q$5001,"Cancelled")</f>
        <v>21</v>
      </c>
      <c r="L90" s="12">
        <f>SUMIFS(Bookings!$S$2:$S$5001,Bookings!$H$2:$H$5001,$M90,Bookings!$Q$2:$Q$5001,"Completed")/100000</f>
        <v>73.869</v>
      </c>
      <c r="M90" s="14">
        <v>45778</v>
      </c>
    </row>
    <row r="91" spans="2:13" x14ac:dyDescent="0.2">
      <c r="E91" s="8" t="s">
        <v>75</v>
      </c>
      <c r="F91" s="9">
        <f>COUNTIF(Bookings!$D$2:$D$5001,$E91)</f>
        <v>372</v>
      </c>
      <c r="G91" s="10">
        <f>COUNTIFS(Bookings!$D$2:$D$5001,$E91,Bookings!$Q$2:$Q$5001,"Cancelled")/COUNTIF(Bookings!$D$2:$D$5001,$E91)</f>
        <v>0.11827956989247312</v>
      </c>
      <c r="I91" s="8" t="str">
        <f>TEXT($M91,"mmm yy")</f>
        <v>Jun 25</v>
      </c>
      <c r="J91" s="9">
        <f>COUNTIF(Bookings!$H$2:$H$5001,$M91)</f>
        <v>143</v>
      </c>
      <c r="K91" s="9">
        <f>COUNTIFS(Bookings!$H$2:$H$5001,$M91,Bookings!$Q$2:$Q$5001,"Cancelled")</f>
        <v>13</v>
      </c>
      <c r="L91" s="12">
        <f>SUMIFS(Bookings!$S$2:$S$5001,Bookings!$H$2:$H$5001,$M91,Bookings!$Q$2:$Q$5001,"Completed")/100000</f>
        <v>38.826000000000001</v>
      </c>
      <c r="M91" s="14">
        <v>45809</v>
      </c>
    </row>
    <row r="92" spans="2:13" x14ac:dyDescent="0.2">
      <c r="E92" s="8" t="s">
        <v>105</v>
      </c>
      <c r="F92" s="9">
        <f>COUNTIF(Bookings!$D$2:$D$5001,$E92)</f>
        <v>357</v>
      </c>
      <c r="G92" s="10">
        <f>COUNTIFS(Bookings!$D$2:$D$5001,$E92,Bookings!$Q$2:$Q$5001,"Cancelled")/COUNTIF(Bookings!$D$2:$D$5001,$E92)</f>
        <v>0.10644257703081232</v>
      </c>
      <c r="I92" s="8" t="str">
        <f>TEXT($M92,"mmm yy")</f>
        <v>Jul 25</v>
      </c>
      <c r="J92" s="9">
        <f>COUNTIF(Bookings!$H$2:$H$5001,$M92)</f>
        <v>129</v>
      </c>
      <c r="K92" s="9">
        <f>COUNTIFS(Bookings!$H$2:$H$5001,$M92,Bookings!$Q$2:$Q$5001,"Cancelled")</f>
        <v>18</v>
      </c>
      <c r="L92" s="12">
        <f>SUMIFS(Bookings!$S$2:$S$5001,Bookings!$H$2:$H$5001,$M92,Bookings!$Q$2:$Q$5001,"Completed")/100000</f>
        <v>42.963000000000001</v>
      </c>
      <c r="M92" s="14">
        <v>45839</v>
      </c>
    </row>
    <row r="93" spans="2:13" x14ac:dyDescent="0.2">
      <c r="E93" s="8" t="s">
        <v>124</v>
      </c>
      <c r="F93" s="9">
        <f>COUNTIF(Bookings!$D$2:$D$5001,$E93)</f>
        <v>346</v>
      </c>
      <c r="G93" s="10">
        <f>COUNTIFS(Bookings!$D$2:$D$5001,$E93,Bookings!$Q$2:$Q$5001,"Cancelled")/COUNTIF(Bookings!$D$2:$D$5001,$E93)</f>
        <v>0.13583815028901733</v>
      </c>
      <c r="I93" s="8" t="str">
        <f>TEXT($M93,"mmm yy")</f>
        <v>Aug 25</v>
      </c>
      <c r="J93" s="9">
        <f>COUNTIF(Bookings!$H$2:$H$5001,$M93)</f>
        <v>109</v>
      </c>
      <c r="K93" s="9">
        <f>COUNTIFS(Bookings!$H$2:$H$5001,$M93,Bookings!$Q$2:$Q$5001,"Cancelled")</f>
        <v>19</v>
      </c>
      <c r="L93" s="12">
        <f>SUMIFS(Bookings!$S$2:$S$5001,Bookings!$H$2:$H$5001,$M93,Bookings!$Q$2:$Q$5001,"Completed")/100000</f>
        <v>26.538499999999999</v>
      </c>
      <c r="M93" s="14">
        <v>45870</v>
      </c>
    </row>
    <row r="94" spans="2:13" x14ac:dyDescent="0.2">
      <c r="E94" s="8" t="s">
        <v>55</v>
      </c>
      <c r="F94" s="9">
        <f>COUNTIF(Bookings!$D$2:$D$5001,$E94)</f>
        <v>340</v>
      </c>
      <c r="G94" s="10">
        <f>COUNTIFS(Bookings!$D$2:$D$5001,$E94,Bookings!$Q$2:$Q$5001,"Cancelled")/COUNTIF(Bookings!$D$2:$D$5001,$E94)</f>
        <v>0.16176470588235295</v>
      </c>
      <c r="I94" s="8" t="str">
        <f>TEXT($M94,"mmm yy")</f>
        <v>Sep 25</v>
      </c>
      <c r="J94" s="9">
        <f>COUNTIF(Bookings!$H$2:$H$5001,$M94)</f>
        <v>146</v>
      </c>
      <c r="K94" s="9">
        <f>COUNTIFS(Bookings!$H$2:$H$5001,$M94,Bookings!$Q$2:$Q$5001,"Cancelled")</f>
        <v>14</v>
      </c>
      <c r="L94" s="12">
        <f>SUMIFS(Bookings!$S$2:$S$5001,Bookings!$H$2:$H$5001,$M94,Bookings!$Q$2:$Q$5001,"Completed")/100000</f>
        <v>43.8735</v>
      </c>
      <c r="M94" s="14">
        <v>45901</v>
      </c>
    </row>
    <row r="95" spans="2:13" x14ac:dyDescent="0.2">
      <c r="I95" s="8" t="str">
        <f>TEXT($M95,"mmm yy")</f>
        <v>Oct 25</v>
      </c>
      <c r="J95" s="9">
        <f>COUNTIF(Bookings!$H$2:$H$5001,$M95)</f>
        <v>259</v>
      </c>
      <c r="K95" s="9">
        <f>COUNTIFS(Bookings!$H$2:$H$5001,$M95,Bookings!$Q$2:$Q$5001,"Cancelled")</f>
        <v>41</v>
      </c>
      <c r="L95" s="12">
        <f>SUMIFS(Bookings!$S$2:$S$5001,Bookings!$H$2:$H$5001,$M95,Bookings!$Q$2:$Q$5001,"Completed")/100000</f>
        <v>98.477000000000004</v>
      </c>
      <c r="M95" s="14">
        <v>45931</v>
      </c>
    </row>
    <row r="96" spans="2:13" x14ac:dyDescent="0.2">
      <c r="I96" s="8" t="str">
        <f>TEXT($M96,"mmm yy")</f>
        <v>Nov 25</v>
      </c>
      <c r="J96" s="9">
        <f>COUNTIF(Bookings!$H$2:$H$5001,$M96)</f>
        <v>254</v>
      </c>
      <c r="K96" s="9">
        <f>COUNTIFS(Bookings!$H$2:$H$5001,$M96,Bookings!$Q$2:$Q$5001,"Cancelled")</f>
        <v>41</v>
      </c>
      <c r="L96" s="12">
        <f>SUMIFS(Bookings!$S$2:$S$5001,Bookings!$H$2:$H$5001,$M96,Bookings!$Q$2:$Q$5001,"Completed")/100000</f>
        <v>100.50700000000001</v>
      </c>
      <c r="M96" s="14">
        <v>45962</v>
      </c>
    </row>
    <row r="97" spans="9:13" x14ac:dyDescent="0.2">
      <c r="I97" s="8" t="str">
        <f>TEXT($M97,"mmm yy")</f>
        <v>Dec 25</v>
      </c>
      <c r="J97" s="9">
        <f>COUNTIF(Bookings!$H$2:$H$5001,$M97)</f>
        <v>321</v>
      </c>
      <c r="K97" s="9">
        <f>COUNTIFS(Bookings!$H$2:$H$5001,$M97,Bookings!$Q$2:$Q$5001,"Cancelled")</f>
        <v>43</v>
      </c>
      <c r="L97" s="12">
        <f>SUMIFS(Bookings!$S$2:$S$5001,Bookings!$H$2:$H$5001,$M97,Bookings!$Q$2:$Q$5001,"Completed")/100000</f>
        <v>119.175</v>
      </c>
      <c r="M97" s="14">
        <v>45992</v>
      </c>
    </row>
    <row r="98" spans="9:13" x14ac:dyDescent="0.2">
      <c r="I98" s="8" t="str">
        <f>TEXT($M98,"mmm yy")</f>
        <v>Jan 26</v>
      </c>
      <c r="J98" s="9">
        <f>COUNTIF(Bookings!$H$2:$H$5001,$M98)</f>
        <v>318</v>
      </c>
      <c r="K98" s="9">
        <f>COUNTIFS(Bookings!$H$2:$H$5001,$M98,Bookings!$Q$2:$Q$5001,"Cancelled")</f>
        <v>53</v>
      </c>
      <c r="L98" s="12">
        <f>SUMIFS(Bookings!$S$2:$S$5001,Bookings!$H$2:$H$5001,$M98,Bookings!$Q$2:$Q$5001,"Completed")/100000</f>
        <v>119.4145</v>
      </c>
      <c r="M98" s="14">
        <v>46023</v>
      </c>
    </row>
    <row r="99" spans="9:13" x14ac:dyDescent="0.2">
      <c r="I99" s="8" t="str">
        <f>TEXT($M99,"mmm yy")</f>
        <v>Feb 26</v>
      </c>
      <c r="J99" s="9">
        <f>COUNTIF(Bookings!$H$2:$H$5001,$M99)</f>
        <v>265</v>
      </c>
      <c r="K99" s="9">
        <f>COUNTIFS(Bookings!$H$2:$H$5001,$M99,Bookings!$Q$2:$Q$5001,"Cancelled")</f>
        <v>39</v>
      </c>
      <c r="L99" s="12">
        <f>SUMIFS(Bookings!$S$2:$S$5001,Bookings!$H$2:$H$5001,$M99,Bookings!$Q$2:$Q$5001,"Completed")/100000</f>
        <v>108.7645</v>
      </c>
      <c r="M99" s="14">
        <v>46054</v>
      </c>
    </row>
    <row r="100" spans="9:13" x14ac:dyDescent="0.2">
      <c r="I100" s="8" t="str">
        <f>TEXT($M100,"mmm yy")</f>
        <v>Mar 26</v>
      </c>
      <c r="J100" s="9">
        <f>COUNTIF(Bookings!$H$2:$H$5001,$M100)</f>
        <v>264</v>
      </c>
      <c r="K100" s="9">
        <f>COUNTIFS(Bookings!$H$2:$H$5001,$M100,Bookings!$Q$2:$Q$5001,"Cancelled")</f>
        <v>53</v>
      </c>
      <c r="L100" s="12">
        <f>SUMIFS(Bookings!$S$2:$S$5001,Bookings!$H$2:$H$5001,$M100,Bookings!$Q$2:$Q$5001,"Completed")/100000</f>
        <v>95.045500000000004</v>
      </c>
      <c r="M100" s="14">
        <v>46082</v>
      </c>
    </row>
    <row r="101" spans="9:13" x14ac:dyDescent="0.2">
      <c r="I101" s="8" t="str">
        <f>TEXT($M101,"mmm yy")</f>
        <v>Apr 26</v>
      </c>
      <c r="J101" s="9">
        <f>COUNTIF(Bookings!$H$2:$H$5001,$M101)</f>
        <v>229</v>
      </c>
      <c r="K101" s="9">
        <f>COUNTIFS(Bookings!$H$2:$H$5001,$M101,Bookings!$Q$2:$Q$5001,"Cancelled")</f>
        <v>48</v>
      </c>
      <c r="L101" s="12">
        <f>SUMIFS(Bookings!$S$2:$S$5001,Bookings!$H$2:$H$5001,$M101,Bookings!$Q$2:$Q$5001,"Completed")/100000</f>
        <v>70.164000000000001</v>
      </c>
      <c r="M101" s="14">
        <v>46113</v>
      </c>
    </row>
    <row r="102" spans="9:13" x14ac:dyDescent="0.2">
      <c r="I102" s="8" t="str">
        <f>TEXT($M102,"mmm yy")</f>
        <v>May 26</v>
      </c>
      <c r="J102" s="9">
        <f>COUNTIF(Bookings!$H$2:$H$5001,$M102)</f>
        <v>239</v>
      </c>
      <c r="K102" s="9">
        <f>COUNTIFS(Bookings!$H$2:$H$5001,$M102,Bookings!$Q$2:$Q$5001,"Cancelled")</f>
        <v>36</v>
      </c>
      <c r="L102" s="12">
        <f>SUMIFS(Bookings!$S$2:$S$5001,Bookings!$H$2:$H$5001,$M102,Bookings!$Q$2:$Q$5001,"Completed")/100000</f>
        <v>81.338499999999996</v>
      </c>
      <c r="M102" s="14">
        <v>46143</v>
      </c>
    </row>
    <row r="103" spans="9:13" x14ac:dyDescent="0.2">
      <c r="I103" s="8" t="str">
        <f>TEXT($M103,"mmm yy")</f>
        <v>Jun 26</v>
      </c>
      <c r="J103" s="9">
        <f>COUNTIF(Bookings!$H$2:$H$5001,$M103)</f>
        <v>166</v>
      </c>
      <c r="K103" s="9">
        <f>COUNTIFS(Bookings!$H$2:$H$5001,$M103,Bookings!$Q$2:$Q$5001,"Cancelled")</f>
        <v>27</v>
      </c>
      <c r="L103" s="12">
        <f>SUMIFS(Bookings!$S$2:$S$5001,Bookings!$H$2:$H$5001,$M103,Bookings!$Q$2:$Q$5001,"Completed")/100000</f>
        <v>48.646000000000001</v>
      </c>
      <c r="M103" s="14">
        <v>46174</v>
      </c>
    </row>
    <row r="104" spans="9:13" x14ac:dyDescent="0.2">
      <c r="I104" s="8" t="str">
        <f>TEXT($M104,"mmm yy")</f>
        <v>Jul 26</v>
      </c>
      <c r="J104" s="9">
        <f>COUNTIF(Bookings!$H$2:$H$5001,$M104)</f>
        <v>126</v>
      </c>
      <c r="K104" s="9">
        <f>COUNTIFS(Bookings!$H$2:$H$5001,$M104,Bookings!$Q$2:$Q$5001,"Cancelled")</f>
        <v>14</v>
      </c>
      <c r="L104" s="12">
        <f>SUMIFS(Bookings!$S$2:$S$5001,Bookings!$H$2:$H$5001,$M104,Bookings!$Q$2:$Q$5001,"Completed")/100000</f>
        <v>28.567499999999999</v>
      </c>
      <c r="M104" s="14">
        <v>46204</v>
      </c>
    </row>
    <row r="105" spans="9:13" x14ac:dyDescent="0.2">
      <c r="I105" s="8" t="str">
        <f>TEXT($M105,"mmm yy")</f>
        <v>Aug 26</v>
      </c>
      <c r="J105" s="9">
        <f>COUNTIF(Bookings!$H$2:$H$5001,$M105)</f>
        <v>134</v>
      </c>
      <c r="K105" s="9">
        <f>COUNTIFS(Bookings!$H$2:$H$5001,$M105,Bookings!$Q$2:$Q$5001,"Cancelled")</f>
        <v>23</v>
      </c>
      <c r="L105" s="12">
        <f>SUMIFS(Bookings!$S$2:$S$5001,Bookings!$H$2:$H$5001,$M105,Bookings!$Q$2:$Q$5001,"Completed")/100000</f>
        <v>41.27</v>
      </c>
      <c r="M105" s="14">
        <v>46235</v>
      </c>
    </row>
    <row r="106" spans="9:13" x14ac:dyDescent="0.2">
      <c r="I106" s="8" t="str">
        <f>TEXT($M106,"mmm yy")</f>
        <v>Sep 26</v>
      </c>
      <c r="J106" s="9">
        <f>COUNTIF(Bookings!$H$2:$H$5001,$M106)</f>
        <v>148</v>
      </c>
      <c r="K106" s="9">
        <f>COUNTIFS(Bookings!$H$2:$H$5001,$M106,Bookings!$Q$2:$Q$5001,"Cancelled")</f>
        <v>22</v>
      </c>
      <c r="L106" s="12">
        <f>SUMIFS(Bookings!$S$2:$S$5001,Bookings!$H$2:$H$5001,$M106,Bookings!$Q$2:$Q$5001,"Completed")/100000</f>
        <v>42.911000000000001</v>
      </c>
      <c r="M106" s="14">
        <v>46266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9DB"/>
  </sheetPr>
  <dimension ref="A1:O4092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2" width="13.44921875" customWidth="1"/>
    <col min="3" max="3" width="11.02734375" customWidth="1"/>
    <col min="4" max="4" width="11.8359375" customWidth="1"/>
    <col min="5" max="5" width="13.44921875" customWidth="1"/>
    <col min="6" max="6" width="20.71484375" customWidth="1"/>
    <col min="7" max="7" width="14.66015625" customWidth="1"/>
    <col min="8" max="8" width="20.71484375" customWidth="1"/>
    <col min="9" max="10" width="19.50390625" customWidth="1"/>
    <col min="11" max="12" width="21.92578125" customWidth="1"/>
    <col min="13" max="14" width="18.29296875" customWidth="1"/>
    <col min="15" max="15" width="19.50390625" customWidth="1"/>
  </cols>
  <sheetData>
    <row r="1" spans="1:15" ht="30" customHeight="1" x14ac:dyDescent="0.2">
      <c r="A1" s="1" t="s">
        <v>2627</v>
      </c>
      <c r="B1" s="1" t="s">
        <v>148</v>
      </c>
      <c r="C1" s="1" t="s">
        <v>0</v>
      </c>
      <c r="D1" s="1" t="s">
        <v>2</v>
      </c>
      <c r="E1" s="1" t="s">
        <v>7690</v>
      </c>
      <c r="F1" s="1" t="s">
        <v>2639</v>
      </c>
      <c r="G1" s="1" t="s">
        <v>7691</v>
      </c>
      <c r="H1" s="1" t="s">
        <v>7692</v>
      </c>
      <c r="I1" s="1" t="s">
        <v>7693</v>
      </c>
      <c r="J1" s="1" t="s">
        <v>7694</v>
      </c>
      <c r="K1" s="1" t="s">
        <v>7695</v>
      </c>
      <c r="L1" s="1" t="s">
        <v>7696</v>
      </c>
      <c r="M1" s="1" t="s">
        <v>7697</v>
      </c>
      <c r="N1" s="1" t="s">
        <v>7698</v>
      </c>
      <c r="O1" s="1" t="s">
        <v>7699</v>
      </c>
    </row>
    <row r="2" spans="1:15" x14ac:dyDescent="0.2">
      <c r="A2" s="2" t="s">
        <v>2645</v>
      </c>
      <c r="B2" s="2" t="s">
        <v>2297</v>
      </c>
      <c r="C2" s="2" t="s">
        <v>61</v>
      </c>
      <c r="D2" s="2" t="s">
        <v>55</v>
      </c>
      <c r="E2" s="13">
        <v>45566</v>
      </c>
      <c r="F2" s="2" t="s">
        <v>2647</v>
      </c>
      <c r="G2" s="2">
        <v>6</v>
      </c>
      <c r="H2" s="3">
        <v>159000</v>
      </c>
      <c r="I2" s="3">
        <v>15590</v>
      </c>
      <c r="J2" s="3">
        <v>0</v>
      </c>
      <c r="K2" s="3">
        <v>0</v>
      </c>
      <c r="L2" s="3">
        <f>SUM(H2:K2)</f>
        <v>174590</v>
      </c>
      <c r="M2" s="15">
        <v>0</v>
      </c>
      <c r="N2" s="3">
        <f>H2*M2</f>
        <v>0</v>
      </c>
      <c r="O2" s="3">
        <f>L2-N2</f>
        <v>174590</v>
      </c>
    </row>
    <row r="3" spans="1:15" x14ac:dyDescent="0.2">
      <c r="A3" s="2" t="s">
        <v>2654</v>
      </c>
      <c r="B3" s="2" t="s">
        <v>1516</v>
      </c>
      <c r="C3" s="2" t="s">
        <v>47</v>
      </c>
      <c r="D3" s="2" t="s">
        <v>45</v>
      </c>
      <c r="E3" s="13">
        <v>45597</v>
      </c>
      <c r="F3" s="2" t="s">
        <v>2651</v>
      </c>
      <c r="G3" s="2">
        <v>3</v>
      </c>
      <c r="H3" s="3">
        <v>18600</v>
      </c>
      <c r="I3" s="3">
        <v>1070</v>
      </c>
      <c r="J3" s="3">
        <v>0</v>
      </c>
      <c r="K3" s="3">
        <v>0</v>
      </c>
      <c r="L3" s="3">
        <f>SUM(H3:K3)</f>
        <v>19670</v>
      </c>
      <c r="M3" s="15">
        <v>0.16</v>
      </c>
      <c r="N3" s="3">
        <f>H3*M3</f>
        <v>2976</v>
      </c>
      <c r="O3" s="3">
        <f>L3-N3</f>
        <v>16694</v>
      </c>
    </row>
    <row r="4" spans="1:15" x14ac:dyDescent="0.2">
      <c r="A4" s="2" t="s">
        <v>2657</v>
      </c>
      <c r="B4" s="2" t="s">
        <v>1192</v>
      </c>
      <c r="C4" s="2" t="s">
        <v>19</v>
      </c>
      <c r="D4" s="2" t="s">
        <v>11</v>
      </c>
      <c r="E4" s="13">
        <v>45627</v>
      </c>
      <c r="F4" s="2" t="s">
        <v>2658</v>
      </c>
      <c r="G4" s="2">
        <v>8</v>
      </c>
      <c r="H4" s="3">
        <v>111200</v>
      </c>
      <c r="I4" s="3">
        <v>9270</v>
      </c>
      <c r="J4" s="3">
        <v>5030</v>
      </c>
      <c r="K4" s="3">
        <v>0</v>
      </c>
      <c r="L4" s="3">
        <f>SUM(H4:K4)</f>
        <v>125500</v>
      </c>
      <c r="M4" s="15">
        <v>0.1</v>
      </c>
      <c r="N4" s="3">
        <f>H4*M4</f>
        <v>11120</v>
      </c>
      <c r="O4" s="3">
        <f>L4-N4</f>
        <v>114380</v>
      </c>
    </row>
    <row r="5" spans="1:15" x14ac:dyDescent="0.2">
      <c r="A5" s="2" t="s">
        <v>2660</v>
      </c>
      <c r="B5" s="2" t="s">
        <v>1442</v>
      </c>
      <c r="C5" s="2" t="s">
        <v>61</v>
      </c>
      <c r="D5" s="2" t="s">
        <v>55</v>
      </c>
      <c r="E5" s="13">
        <v>45566</v>
      </c>
      <c r="F5" s="2" t="s">
        <v>2661</v>
      </c>
      <c r="G5" s="2">
        <v>4</v>
      </c>
      <c r="H5" s="3">
        <v>72200</v>
      </c>
      <c r="I5" s="3">
        <v>20160</v>
      </c>
      <c r="J5" s="3">
        <v>0</v>
      </c>
      <c r="K5" s="3">
        <v>2130</v>
      </c>
      <c r="L5" s="3">
        <f>SUM(H5:K5)</f>
        <v>94490</v>
      </c>
      <c r="M5" s="15">
        <v>0</v>
      </c>
      <c r="N5" s="3">
        <f>H5*M5</f>
        <v>0</v>
      </c>
      <c r="O5" s="3">
        <f>L5-N5</f>
        <v>94490</v>
      </c>
    </row>
    <row r="6" spans="1:15" x14ac:dyDescent="0.2">
      <c r="A6" s="2" t="s">
        <v>2665</v>
      </c>
      <c r="B6" s="2" t="s">
        <v>2386</v>
      </c>
      <c r="C6" s="2" t="s">
        <v>63</v>
      </c>
      <c r="D6" s="2" t="s">
        <v>65</v>
      </c>
      <c r="E6" s="13">
        <v>45597</v>
      </c>
      <c r="F6" s="2" t="s">
        <v>2658</v>
      </c>
      <c r="G6" s="2">
        <v>16</v>
      </c>
      <c r="H6" s="3">
        <v>400800</v>
      </c>
      <c r="I6" s="3">
        <v>11250</v>
      </c>
      <c r="J6" s="3">
        <v>0</v>
      </c>
      <c r="K6" s="3">
        <v>0</v>
      </c>
      <c r="L6" s="3">
        <f>SUM(H6:K6)</f>
        <v>412050</v>
      </c>
      <c r="M6" s="15">
        <v>0.1</v>
      </c>
      <c r="N6" s="3">
        <f>H6*M6</f>
        <v>40080</v>
      </c>
      <c r="O6" s="3">
        <f>L6-N6</f>
        <v>371970</v>
      </c>
    </row>
    <row r="7" spans="1:15" x14ac:dyDescent="0.2">
      <c r="A7" s="2" t="s">
        <v>2667</v>
      </c>
      <c r="B7" s="2" t="s">
        <v>406</v>
      </c>
      <c r="C7" s="2" t="s">
        <v>87</v>
      </c>
      <c r="D7" s="2" t="s">
        <v>85</v>
      </c>
      <c r="E7" s="13">
        <v>45566</v>
      </c>
      <c r="F7" s="2" t="s">
        <v>2658</v>
      </c>
      <c r="G7" s="2">
        <v>4</v>
      </c>
      <c r="H7" s="3">
        <v>22000</v>
      </c>
      <c r="I7" s="3">
        <v>5910</v>
      </c>
      <c r="J7" s="3">
        <v>6550</v>
      </c>
      <c r="K7" s="3">
        <v>0</v>
      </c>
      <c r="L7" s="3">
        <f>SUM(H7:K7)</f>
        <v>34460</v>
      </c>
      <c r="M7" s="15">
        <v>0.1</v>
      </c>
      <c r="N7" s="3">
        <f>H7*M7</f>
        <v>2200</v>
      </c>
      <c r="O7" s="3">
        <f>L7-N7</f>
        <v>32260</v>
      </c>
    </row>
    <row r="8" spans="1:15" x14ac:dyDescent="0.2">
      <c r="A8" s="2" t="s">
        <v>2669</v>
      </c>
      <c r="B8" s="2" t="s">
        <v>328</v>
      </c>
      <c r="C8" s="2" t="s">
        <v>51</v>
      </c>
      <c r="D8" s="2" t="s">
        <v>45</v>
      </c>
      <c r="E8" s="13">
        <v>45627</v>
      </c>
      <c r="F8" s="2" t="s">
        <v>2670</v>
      </c>
      <c r="G8" s="2">
        <v>5</v>
      </c>
      <c r="H8" s="3">
        <v>44750</v>
      </c>
      <c r="I8" s="3">
        <v>5760</v>
      </c>
      <c r="J8" s="3">
        <v>0</v>
      </c>
      <c r="K8" s="3">
        <v>0</v>
      </c>
      <c r="L8" s="3">
        <f>SUM(H8:K8)</f>
        <v>50510</v>
      </c>
      <c r="M8" s="15">
        <v>0</v>
      </c>
      <c r="N8" s="3">
        <f>H8*M8</f>
        <v>0</v>
      </c>
      <c r="O8" s="3">
        <f>L8-N8</f>
        <v>50510</v>
      </c>
    </row>
    <row r="9" spans="1:15" x14ac:dyDescent="0.2">
      <c r="A9" s="2" t="s">
        <v>2673</v>
      </c>
      <c r="B9" s="2" t="s">
        <v>2368</v>
      </c>
      <c r="C9" s="2" t="s">
        <v>22</v>
      </c>
      <c r="D9" s="2" t="s">
        <v>24</v>
      </c>
      <c r="E9" s="13">
        <v>45566</v>
      </c>
      <c r="F9" s="2" t="s">
        <v>2647</v>
      </c>
      <c r="G9" s="2">
        <v>4</v>
      </c>
      <c r="H9" s="3">
        <v>20400</v>
      </c>
      <c r="I9" s="3">
        <v>4870</v>
      </c>
      <c r="J9" s="3">
        <v>0</v>
      </c>
      <c r="K9" s="3">
        <v>0</v>
      </c>
      <c r="L9" s="3">
        <f>SUM(H9:K9)</f>
        <v>25270</v>
      </c>
      <c r="M9" s="15">
        <v>0</v>
      </c>
      <c r="N9" s="3">
        <f>H9*M9</f>
        <v>0</v>
      </c>
      <c r="O9" s="3">
        <f>L9-N9</f>
        <v>25270</v>
      </c>
    </row>
    <row r="10" spans="1:15" x14ac:dyDescent="0.2">
      <c r="A10" s="2" t="s">
        <v>2676</v>
      </c>
      <c r="B10" s="2" t="s">
        <v>1913</v>
      </c>
      <c r="C10" s="2" t="s">
        <v>26</v>
      </c>
      <c r="D10" s="2" t="s">
        <v>24</v>
      </c>
      <c r="E10" s="13">
        <v>45658</v>
      </c>
      <c r="F10" s="2" t="s">
        <v>2658</v>
      </c>
      <c r="G10" s="2">
        <v>6</v>
      </c>
      <c r="H10" s="3">
        <v>190800</v>
      </c>
      <c r="I10" s="3">
        <v>2270</v>
      </c>
      <c r="J10" s="3">
        <v>0</v>
      </c>
      <c r="K10" s="3">
        <v>1650</v>
      </c>
      <c r="L10" s="3">
        <f>SUM(H10:K10)</f>
        <v>194720</v>
      </c>
      <c r="M10" s="15">
        <v>0.1</v>
      </c>
      <c r="N10" s="3">
        <f>H10*M10</f>
        <v>19080</v>
      </c>
      <c r="O10" s="3">
        <f>L10-N10</f>
        <v>175640</v>
      </c>
    </row>
    <row r="11" spans="1:15" x14ac:dyDescent="0.2">
      <c r="A11" s="2" t="s">
        <v>2677</v>
      </c>
      <c r="B11" s="2" t="s">
        <v>203</v>
      </c>
      <c r="C11" s="2" t="s">
        <v>43</v>
      </c>
      <c r="D11" s="2" t="s">
        <v>45</v>
      </c>
      <c r="E11" s="13">
        <v>45658</v>
      </c>
      <c r="F11" s="2" t="s">
        <v>2647</v>
      </c>
      <c r="G11" s="2">
        <v>2</v>
      </c>
      <c r="H11" s="3">
        <v>18400</v>
      </c>
      <c r="I11" s="3">
        <v>1960</v>
      </c>
      <c r="J11" s="3">
        <v>0</v>
      </c>
      <c r="K11" s="3">
        <v>0</v>
      </c>
      <c r="L11" s="3">
        <f>SUM(H11:K11)</f>
        <v>20360</v>
      </c>
      <c r="M11" s="15">
        <v>0</v>
      </c>
      <c r="N11" s="3">
        <f>H11*M11</f>
        <v>0</v>
      </c>
      <c r="O11" s="3">
        <f>L11-N11</f>
        <v>20360</v>
      </c>
    </row>
    <row r="12" spans="1:15" x14ac:dyDescent="0.2">
      <c r="A12" s="2" t="s">
        <v>2678</v>
      </c>
      <c r="B12" s="2" t="s">
        <v>1054</v>
      </c>
      <c r="C12" s="2" t="s">
        <v>34</v>
      </c>
      <c r="D12" s="2" t="s">
        <v>36</v>
      </c>
      <c r="E12" s="13">
        <v>45566</v>
      </c>
      <c r="F12" s="2" t="s">
        <v>2658</v>
      </c>
      <c r="G12" s="2">
        <v>12</v>
      </c>
      <c r="H12" s="3">
        <v>94800</v>
      </c>
      <c r="I12" s="3">
        <v>6460</v>
      </c>
      <c r="J12" s="3">
        <v>0</v>
      </c>
      <c r="K12" s="3">
        <v>2200</v>
      </c>
      <c r="L12" s="3">
        <f>SUM(H12:K12)</f>
        <v>103460</v>
      </c>
      <c r="M12" s="15">
        <v>0.1</v>
      </c>
      <c r="N12" s="3">
        <f>H12*M12</f>
        <v>9480</v>
      </c>
      <c r="O12" s="3">
        <f>L12-N12</f>
        <v>93980</v>
      </c>
    </row>
    <row r="13" spans="1:15" x14ac:dyDescent="0.2">
      <c r="A13" s="2" t="s">
        <v>2680</v>
      </c>
      <c r="B13" s="2" t="s">
        <v>2399</v>
      </c>
      <c r="C13" s="2" t="s">
        <v>118</v>
      </c>
      <c r="D13" s="2" t="s">
        <v>114</v>
      </c>
      <c r="E13" s="13">
        <v>45627</v>
      </c>
      <c r="F13" s="2" t="s">
        <v>2658</v>
      </c>
      <c r="G13" s="2">
        <v>4</v>
      </c>
      <c r="H13" s="3">
        <v>27200</v>
      </c>
      <c r="I13" s="3">
        <v>8660</v>
      </c>
      <c r="J13" s="3">
        <v>6180</v>
      </c>
      <c r="K13" s="3">
        <v>1470</v>
      </c>
      <c r="L13" s="3">
        <f>SUM(H13:K13)</f>
        <v>43510</v>
      </c>
      <c r="M13" s="15">
        <v>0.1</v>
      </c>
      <c r="N13" s="3">
        <f>H13*M13</f>
        <v>2720</v>
      </c>
      <c r="O13" s="3">
        <f>L13-N13</f>
        <v>40790</v>
      </c>
    </row>
    <row r="14" spans="1:15" x14ac:dyDescent="0.2">
      <c r="A14" s="2" t="s">
        <v>2681</v>
      </c>
      <c r="B14" s="2" t="s">
        <v>456</v>
      </c>
      <c r="C14" s="2" t="s">
        <v>37</v>
      </c>
      <c r="D14" s="2" t="s">
        <v>36</v>
      </c>
      <c r="E14" s="13">
        <v>45597</v>
      </c>
      <c r="F14" s="2" t="s">
        <v>2670</v>
      </c>
      <c r="G14" s="2">
        <v>6</v>
      </c>
      <c r="H14" s="3">
        <v>82800</v>
      </c>
      <c r="I14" s="3">
        <v>14530</v>
      </c>
      <c r="J14" s="3">
        <v>0</v>
      </c>
      <c r="K14" s="3">
        <v>1050</v>
      </c>
      <c r="L14" s="3">
        <f>SUM(H14:K14)</f>
        <v>98380</v>
      </c>
      <c r="M14" s="15">
        <v>0</v>
      </c>
      <c r="N14" s="3">
        <f>H14*M14</f>
        <v>0</v>
      </c>
      <c r="O14" s="3">
        <f>L14-N14</f>
        <v>98380</v>
      </c>
    </row>
    <row r="15" spans="1:15" x14ac:dyDescent="0.2">
      <c r="A15" s="2" t="s">
        <v>2684</v>
      </c>
      <c r="B15" s="2" t="s">
        <v>1773</v>
      </c>
      <c r="C15" s="2" t="s">
        <v>53</v>
      </c>
      <c r="D15" s="2" t="s">
        <v>55</v>
      </c>
      <c r="E15" s="13">
        <v>45689</v>
      </c>
      <c r="F15" s="2" t="s">
        <v>2647</v>
      </c>
      <c r="G15" s="2">
        <v>4</v>
      </c>
      <c r="H15" s="3">
        <v>50000</v>
      </c>
      <c r="I15" s="3">
        <v>4660</v>
      </c>
      <c r="J15" s="3">
        <v>0</v>
      </c>
      <c r="K15" s="3">
        <v>0</v>
      </c>
      <c r="L15" s="3">
        <f>SUM(H15:K15)</f>
        <v>54660</v>
      </c>
      <c r="M15" s="15">
        <v>0</v>
      </c>
      <c r="N15" s="3">
        <f>H15*M15</f>
        <v>0</v>
      </c>
      <c r="O15" s="3">
        <f>L15-N15</f>
        <v>54660</v>
      </c>
    </row>
    <row r="16" spans="1:15" x14ac:dyDescent="0.2">
      <c r="A16" s="2" t="s">
        <v>2685</v>
      </c>
      <c r="B16" s="2" t="s">
        <v>2345</v>
      </c>
      <c r="C16" s="2" t="s">
        <v>118</v>
      </c>
      <c r="D16" s="2" t="s">
        <v>114</v>
      </c>
      <c r="E16" s="13">
        <v>45597</v>
      </c>
      <c r="F16" s="2" t="s">
        <v>2658</v>
      </c>
      <c r="G16" s="2">
        <v>3</v>
      </c>
      <c r="H16" s="3">
        <v>60300</v>
      </c>
      <c r="I16" s="3">
        <v>6160</v>
      </c>
      <c r="J16" s="3">
        <v>0</v>
      </c>
      <c r="K16" s="3">
        <v>0</v>
      </c>
      <c r="L16" s="3">
        <f>SUM(H16:K16)</f>
        <v>66460</v>
      </c>
      <c r="M16" s="15">
        <v>0.1</v>
      </c>
      <c r="N16" s="3">
        <f>H16*M16</f>
        <v>6030</v>
      </c>
      <c r="O16" s="3">
        <f>L16-N16</f>
        <v>60430</v>
      </c>
    </row>
    <row r="17" spans="1:15" x14ac:dyDescent="0.2">
      <c r="A17" s="2" t="s">
        <v>2686</v>
      </c>
      <c r="B17" s="2" t="s">
        <v>1076</v>
      </c>
      <c r="C17" s="2" t="s">
        <v>69</v>
      </c>
      <c r="D17" s="2" t="s">
        <v>65</v>
      </c>
      <c r="E17" s="13">
        <v>45658</v>
      </c>
      <c r="F17" s="2" t="s">
        <v>2647</v>
      </c>
      <c r="G17" s="2">
        <v>3</v>
      </c>
      <c r="H17" s="3">
        <v>60150</v>
      </c>
      <c r="I17" s="3">
        <v>4430</v>
      </c>
      <c r="J17" s="3">
        <v>0</v>
      </c>
      <c r="K17" s="3">
        <v>610</v>
      </c>
      <c r="L17" s="3">
        <f>SUM(H17:K17)</f>
        <v>65190</v>
      </c>
      <c r="M17" s="15">
        <v>0</v>
      </c>
      <c r="N17" s="3">
        <f>H17*M17</f>
        <v>0</v>
      </c>
      <c r="O17" s="3">
        <f>L17-N17</f>
        <v>65190</v>
      </c>
    </row>
    <row r="18" spans="1:15" x14ac:dyDescent="0.2">
      <c r="A18" s="2" t="s">
        <v>2687</v>
      </c>
      <c r="B18" s="2" t="s">
        <v>744</v>
      </c>
      <c r="C18" s="2" t="s">
        <v>110</v>
      </c>
      <c r="D18" s="2" t="s">
        <v>105</v>
      </c>
      <c r="E18" s="13">
        <v>45689</v>
      </c>
      <c r="F18" s="2" t="s">
        <v>2647</v>
      </c>
      <c r="G18" s="2">
        <v>12</v>
      </c>
      <c r="H18" s="3">
        <v>47400</v>
      </c>
      <c r="I18" s="3">
        <v>19820</v>
      </c>
      <c r="J18" s="3">
        <v>3590</v>
      </c>
      <c r="K18" s="3">
        <v>0</v>
      </c>
      <c r="L18" s="3">
        <f>SUM(H18:K18)</f>
        <v>70810</v>
      </c>
      <c r="M18" s="15">
        <v>0</v>
      </c>
      <c r="N18" s="3">
        <f>H18*M18</f>
        <v>0</v>
      </c>
      <c r="O18" s="3">
        <f>L18-N18</f>
        <v>70810</v>
      </c>
    </row>
    <row r="19" spans="1:15" x14ac:dyDescent="0.2">
      <c r="A19" s="2" t="s">
        <v>2688</v>
      </c>
      <c r="B19" s="2" t="s">
        <v>1434</v>
      </c>
      <c r="C19" s="2" t="s">
        <v>125</v>
      </c>
      <c r="D19" s="2" t="s">
        <v>124</v>
      </c>
      <c r="E19" s="13">
        <v>45566</v>
      </c>
      <c r="F19" s="2" t="s">
        <v>2689</v>
      </c>
      <c r="G19" s="2">
        <v>8</v>
      </c>
      <c r="H19" s="3">
        <v>92800</v>
      </c>
      <c r="I19" s="3">
        <v>31030</v>
      </c>
      <c r="J19" s="3">
        <v>5230</v>
      </c>
      <c r="K19" s="3">
        <v>0</v>
      </c>
      <c r="L19" s="3">
        <f>SUM(H19:K19)</f>
        <v>129060</v>
      </c>
      <c r="M19" s="15">
        <v>0.15</v>
      </c>
      <c r="N19" s="3">
        <f>H19*M19</f>
        <v>13920</v>
      </c>
      <c r="O19" s="3">
        <f>L19-N19</f>
        <v>115140</v>
      </c>
    </row>
    <row r="20" spans="1:15" x14ac:dyDescent="0.2">
      <c r="A20" s="2" t="s">
        <v>2690</v>
      </c>
      <c r="B20" s="2" t="s">
        <v>1538</v>
      </c>
      <c r="C20" s="2" t="s">
        <v>37</v>
      </c>
      <c r="D20" s="2" t="s">
        <v>36</v>
      </c>
      <c r="E20" s="13">
        <v>45689</v>
      </c>
      <c r="F20" s="2" t="s">
        <v>2689</v>
      </c>
      <c r="G20" s="2">
        <v>5</v>
      </c>
      <c r="H20" s="3">
        <v>68500</v>
      </c>
      <c r="I20" s="3">
        <v>12560</v>
      </c>
      <c r="J20" s="3">
        <v>6160</v>
      </c>
      <c r="K20" s="3">
        <v>0</v>
      </c>
      <c r="L20" s="3">
        <f>SUM(H20:K20)</f>
        <v>87220</v>
      </c>
      <c r="M20" s="15">
        <v>0.15</v>
      </c>
      <c r="N20" s="3">
        <f>H20*M20</f>
        <v>10275</v>
      </c>
      <c r="O20" s="3">
        <f>L20-N20</f>
        <v>76945</v>
      </c>
    </row>
    <row r="21" spans="1:15" x14ac:dyDescent="0.2">
      <c r="A21" s="2" t="s">
        <v>2692</v>
      </c>
      <c r="B21" s="2" t="s">
        <v>915</v>
      </c>
      <c r="C21" s="2" t="s">
        <v>101</v>
      </c>
      <c r="D21" s="2" t="s">
        <v>95</v>
      </c>
      <c r="E21" s="13">
        <v>45627</v>
      </c>
      <c r="F21" s="2" t="s">
        <v>2658</v>
      </c>
      <c r="G21" s="2">
        <v>4</v>
      </c>
      <c r="H21" s="3">
        <v>25600</v>
      </c>
      <c r="I21" s="3">
        <v>1200</v>
      </c>
      <c r="J21" s="3">
        <v>6270</v>
      </c>
      <c r="K21" s="3">
        <v>0</v>
      </c>
      <c r="L21" s="3">
        <f>SUM(H21:K21)</f>
        <v>33070</v>
      </c>
      <c r="M21" s="15">
        <v>0.1</v>
      </c>
      <c r="N21" s="3">
        <f>H21*M21</f>
        <v>2560</v>
      </c>
      <c r="O21" s="3">
        <f>L21-N21</f>
        <v>30510</v>
      </c>
    </row>
    <row r="22" spans="1:15" x14ac:dyDescent="0.2">
      <c r="A22" s="2" t="s">
        <v>2693</v>
      </c>
      <c r="B22" s="2" t="s">
        <v>1713</v>
      </c>
      <c r="C22" s="2" t="s">
        <v>93</v>
      </c>
      <c r="D22" s="2" t="s">
        <v>95</v>
      </c>
      <c r="E22" s="13">
        <v>45689</v>
      </c>
      <c r="F22" s="2" t="s">
        <v>2683</v>
      </c>
      <c r="G22" s="2">
        <v>4</v>
      </c>
      <c r="H22" s="3">
        <v>20200</v>
      </c>
      <c r="I22" s="3">
        <v>6970</v>
      </c>
      <c r="J22" s="3">
        <v>0</v>
      </c>
      <c r="K22" s="3">
        <v>2890</v>
      </c>
      <c r="L22" s="3">
        <f>SUM(H22:K22)</f>
        <v>30060</v>
      </c>
      <c r="M22" s="15">
        <v>0.17</v>
      </c>
      <c r="N22" s="3">
        <f>H22*M22</f>
        <v>3434.0000000000005</v>
      </c>
      <c r="O22" s="3">
        <f>L22-N22</f>
        <v>26626</v>
      </c>
    </row>
    <row r="23" spans="1:15" x14ac:dyDescent="0.2">
      <c r="A23" s="2" t="s">
        <v>2694</v>
      </c>
      <c r="B23" s="2" t="s">
        <v>2253</v>
      </c>
      <c r="C23" s="2" t="s">
        <v>63</v>
      </c>
      <c r="D23" s="2" t="s">
        <v>65</v>
      </c>
      <c r="E23" s="13">
        <v>45689</v>
      </c>
      <c r="F23" s="2" t="s">
        <v>2670</v>
      </c>
      <c r="G23" s="2">
        <v>16</v>
      </c>
      <c r="H23" s="3">
        <v>168000</v>
      </c>
      <c r="I23" s="3">
        <v>4430</v>
      </c>
      <c r="J23" s="3">
        <v>5000</v>
      </c>
      <c r="K23" s="3">
        <v>790</v>
      </c>
      <c r="L23" s="3">
        <f>SUM(H23:K23)</f>
        <v>178220</v>
      </c>
      <c r="M23" s="15">
        <v>0</v>
      </c>
      <c r="N23" s="3">
        <f>H23*M23</f>
        <v>0</v>
      </c>
      <c r="O23" s="3">
        <f>L23-N23</f>
        <v>178220</v>
      </c>
    </row>
    <row r="24" spans="1:15" x14ac:dyDescent="0.2">
      <c r="A24" s="2" t="s">
        <v>2695</v>
      </c>
      <c r="B24" s="2" t="s">
        <v>2293</v>
      </c>
      <c r="C24" s="2" t="s">
        <v>101</v>
      </c>
      <c r="D24" s="2" t="s">
        <v>95</v>
      </c>
      <c r="E24" s="13">
        <v>45597</v>
      </c>
      <c r="F24" s="2" t="s">
        <v>2689</v>
      </c>
      <c r="G24" s="2">
        <v>2</v>
      </c>
      <c r="H24" s="3">
        <v>19000</v>
      </c>
      <c r="I24" s="3">
        <v>2050</v>
      </c>
      <c r="J24" s="3">
        <v>0</v>
      </c>
      <c r="K24" s="3">
        <v>0</v>
      </c>
      <c r="L24" s="3">
        <f>SUM(H24:K24)</f>
        <v>21050</v>
      </c>
      <c r="M24" s="15">
        <v>0.15</v>
      </c>
      <c r="N24" s="3">
        <f>H24*M24</f>
        <v>2850</v>
      </c>
      <c r="O24" s="3">
        <f>L24-N24</f>
        <v>18200</v>
      </c>
    </row>
    <row r="25" spans="1:15" x14ac:dyDescent="0.2">
      <c r="A25" s="2" t="s">
        <v>2696</v>
      </c>
      <c r="B25" s="2" t="s">
        <v>1502</v>
      </c>
      <c r="C25" s="2" t="s">
        <v>112</v>
      </c>
      <c r="D25" s="2" t="s">
        <v>114</v>
      </c>
      <c r="E25" s="13">
        <v>45566</v>
      </c>
      <c r="F25" s="2" t="s">
        <v>2689</v>
      </c>
      <c r="G25" s="2">
        <v>5</v>
      </c>
      <c r="H25" s="3">
        <v>69250</v>
      </c>
      <c r="I25" s="3">
        <v>13580</v>
      </c>
      <c r="J25" s="3">
        <v>0</v>
      </c>
      <c r="K25" s="3">
        <v>0</v>
      </c>
      <c r="L25" s="3">
        <f>SUM(H25:K25)</f>
        <v>82830</v>
      </c>
      <c r="M25" s="15">
        <v>0.15</v>
      </c>
      <c r="N25" s="3">
        <f>H25*M25</f>
        <v>10387.5</v>
      </c>
      <c r="O25" s="3">
        <f>L25-N25</f>
        <v>72442.5</v>
      </c>
    </row>
    <row r="26" spans="1:15" x14ac:dyDescent="0.2">
      <c r="A26" s="2" t="s">
        <v>2697</v>
      </c>
      <c r="B26" s="2" t="s">
        <v>779</v>
      </c>
      <c r="C26" s="2" t="s">
        <v>81</v>
      </c>
      <c r="D26" s="2" t="s">
        <v>75</v>
      </c>
      <c r="E26" s="13">
        <v>45689</v>
      </c>
      <c r="F26" s="2" t="s">
        <v>2651</v>
      </c>
      <c r="G26" s="2">
        <v>5</v>
      </c>
      <c r="H26" s="3">
        <v>76000</v>
      </c>
      <c r="I26" s="3">
        <v>7190</v>
      </c>
      <c r="J26" s="3">
        <v>8130</v>
      </c>
      <c r="K26" s="3">
        <v>0</v>
      </c>
      <c r="L26" s="3">
        <f>SUM(H26:K26)</f>
        <v>91320</v>
      </c>
      <c r="M26" s="15">
        <v>0.16</v>
      </c>
      <c r="N26" s="3">
        <f>H26*M26</f>
        <v>12160</v>
      </c>
      <c r="O26" s="3">
        <f>L26-N26</f>
        <v>79160</v>
      </c>
    </row>
    <row r="27" spans="1:15" x14ac:dyDescent="0.2">
      <c r="A27" s="2" t="s">
        <v>2698</v>
      </c>
      <c r="B27" s="2" t="s">
        <v>2592</v>
      </c>
      <c r="C27" s="2" t="s">
        <v>26</v>
      </c>
      <c r="D27" s="2" t="s">
        <v>24</v>
      </c>
      <c r="E27" s="13">
        <v>45597</v>
      </c>
      <c r="F27" s="2" t="s">
        <v>2651</v>
      </c>
      <c r="G27" s="2">
        <v>2</v>
      </c>
      <c r="H27" s="3">
        <v>41200</v>
      </c>
      <c r="I27" s="3">
        <v>4940</v>
      </c>
      <c r="J27" s="3">
        <v>0</v>
      </c>
      <c r="K27" s="3">
        <v>2340</v>
      </c>
      <c r="L27" s="3">
        <f>SUM(H27:K27)</f>
        <v>48480</v>
      </c>
      <c r="M27" s="15">
        <v>0.16</v>
      </c>
      <c r="N27" s="3">
        <f>H27*M27</f>
        <v>6592</v>
      </c>
      <c r="O27" s="3">
        <f>L27-N27</f>
        <v>41888</v>
      </c>
    </row>
    <row r="28" spans="1:15" x14ac:dyDescent="0.2">
      <c r="A28" s="2" t="s">
        <v>2699</v>
      </c>
      <c r="B28" s="2" t="s">
        <v>406</v>
      </c>
      <c r="C28" s="2" t="s">
        <v>120</v>
      </c>
      <c r="D28" s="2" t="s">
        <v>114</v>
      </c>
      <c r="E28" s="13">
        <v>45597</v>
      </c>
      <c r="F28" s="2" t="s">
        <v>2658</v>
      </c>
      <c r="G28" s="2">
        <v>12</v>
      </c>
      <c r="H28" s="3">
        <v>28800</v>
      </c>
      <c r="I28" s="3">
        <v>13470</v>
      </c>
      <c r="J28" s="3">
        <v>0</v>
      </c>
      <c r="K28" s="3">
        <v>0</v>
      </c>
      <c r="L28" s="3">
        <f>SUM(H28:K28)</f>
        <v>42270</v>
      </c>
      <c r="M28" s="15">
        <v>0.1</v>
      </c>
      <c r="N28" s="3">
        <f>H28*M28</f>
        <v>2880</v>
      </c>
      <c r="O28" s="3">
        <f>L28-N28</f>
        <v>39390</v>
      </c>
    </row>
    <row r="29" spans="1:15" x14ac:dyDescent="0.2">
      <c r="A29" s="2" t="s">
        <v>2700</v>
      </c>
      <c r="B29" s="2" t="s">
        <v>2217</v>
      </c>
      <c r="C29" s="2" t="s">
        <v>89</v>
      </c>
      <c r="D29" s="2" t="s">
        <v>85</v>
      </c>
      <c r="E29" s="13">
        <v>45627</v>
      </c>
      <c r="F29" s="2" t="s">
        <v>2647</v>
      </c>
      <c r="G29" s="2">
        <v>4</v>
      </c>
      <c r="H29" s="3">
        <v>34600</v>
      </c>
      <c r="I29" s="3">
        <v>7290</v>
      </c>
      <c r="J29" s="3">
        <v>0</v>
      </c>
      <c r="K29" s="3">
        <v>3410</v>
      </c>
      <c r="L29" s="3">
        <f>SUM(H29:K29)</f>
        <v>45300</v>
      </c>
      <c r="M29" s="15">
        <v>0</v>
      </c>
      <c r="N29" s="3">
        <f>H29*M29</f>
        <v>0</v>
      </c>
      <c r="O29" s="3">
        <f>L29-N29</f>
        <v>45300</v>
      </c>
    </row>
    <row r="30" spans="1:15" x14ac:dyDescent="0.2">
      <c r="A30" s="2" t="s">
        <v>2701</v>
      </c>
      <c r="B30" s="2" t="s">
        <v>1355</v>
      </c>
      <c r="C30" s="2" t="s">
        <v>129</v>
      </c>
      <c r="D30" s="2" t="s">
        <v>124</v>
      </c>
      <c r="E30" s="13">
        <v>45689</v>
      </c>
      <c r="F30" s="2" t="s">
        <v>2651</v>
      </c>
      <c r="G30" s="2">
        <v>2</v>
      </c>
      <c r="H30" s="3">
        <v>11600</v>
      </c>
      <c r="I30" s="3">
        <v>2130</v>
      </c>
      <c r="J30" s="3">
        <v>6460</v>
      </c>
      <c r="K30" s="3">
        <v>0</v>
      </c>
      <c r="L30" s="3">
        <f>SUM(H30:K30)</f>
        <v>20190</v>
      </c>
      <c r="M30" s="15">
        <v>0.16</v>
      </c>
      <c r="N30" s="3">
        <f>H30*M30</f>
        <v>1856</v>
      </c>
      <c r="O30" s="3">
        <f>L30-N30</f>
        <v>18334</v>
      </c>
    </row>
    <row r="31" spans="1:15" x14ac:dyDescent="0.2">
      <c r="A31" s="2" t="s">
        <v>2702</v>
      </c>
      <c r="B31" s="2" t="s">
        <v>1365</v>
      </c>
      <c r="C31" s="2" t="s">
        <v>108</v>
      </c>
      <c r="D31" s="2" t="s">
        <v>105</v>
      </c>
      <c r="E31" s="13">
        <v>45627</v>
      </c>
      <c r="F31" s="2" t="s">
        <v>2689</v>
      </c>
      <c r="G31" s="2">
        <v>4</v>
      </c>
      <c r="H31" s="3">
        <v>124400</v>
      </c>
      <c r="I31" s="3">
        <v>15160</v>
      </c>
      <c r="J31" s="3">
        <v>0</v>
      </c>
      <c r="K31" s="3">
        <v>0</v>
      </c>
      <c r="L31" s="3">
        <f>SUM(H31:K31)</f>
        <v>139560</v>
      </c>
      <c r="M31" s="15">
        <v>0.15</v>
      </c>
      <c r="N31" s="3">
        <f>H31*M31</f>
        <v>18660</v>
      </c>
      <c r="O31" s="3">
        <f>L31-N31</f>
        <v>120900</v>
      </c>
    </row>
    <row r="32" spans="1:15" x14ac:dyDescent="0.2">
      <c r="A32" s="2" t="s">
        <v>2703</v>
      </c>
      <c r="B32" s="2" t="s">
        <v>1089</v>
      </c>
      <c r="C32" s="2" t="s">
        <v>129</v>
      </c>
      <c r="D32" s="2" t="s">
        <v>124</v>
      </c>
      <c r="E32" s="13">
        <v>45658</v>
      </c>
      <c r="F32" s="2" t="s">
        <v>2689</v>
      </c>
      <c r="G32" s="2">
        <v>16</v>
      </c>
      <c r="H32" s="3">
        <v>90400</v>
      </c>
      <c r="I32" s="3">
        <v>24060</v>
      </c>
      <c r="J32" s="3">
        <v>0</v>
      </c>
      <c r="K32" s="3">
        <v>0</v>
      </c>
      <c r="L32" s="3">
        <f>SUM(H32:K32)</f>
        <v>114460</v>
      </c>
      <c r="M32" s="15">
        <v>0.15</v>
      </c>
      <c r="N32" s="3">
        <f>H32*M32</f>
        <v>13560</v>
      </c>
      <c r="O32" s="3">
        <f>L32-N32</f>
        <v>100900</v>
      </c>
    </row>
    <row r="33" spans="1:15" x14ac:dyDescent="0.2">
      <c r="A33" s="2" t="s">
        <v>2704</v>
      </c>
      <c r="B33" s="2" t="s">
        <v>1163</v>
      </c>
      <c r="C33" s="2" t="s">
        <v>106</v>
      </c>
      <c r="D33" s="2" t="s">
        <v>105</v>
      </c>
      <c r="E33" s="13">
        <v>45566</v>
      </c>
      <c r="F33" s="2" t="s">
        <v>2689</v>
      </c>
      <c r="G33" s="2">
        <v>2</v>
      </c>
      <c r="H33" s="3">
        <v>12600</v>
      </c>
      <c r="I33" s="3">
        <v>1590</v>
      </c>
      <c r="J33" s="3">
        <v>0</v>
      </c>
      <c r="K33" s="3">
        <v>0</v>
      </c>
      <c r="L33" s="3">
        <f>SUM(H33:K33)</f>
        <v>14190</v>
      </c>
      <c r="M33" s="15">
        <v>0.15</v>
      </c>
      <c r="N33" s="3">
        <f>H33*M33</f>
        <v>1890</v>
      </c>
      <c r="O33" s="3">
        <f>L33-N33</f>
        <v>12300</v>
      </c>
    </row>
    <row r="34" spans="1:15" x14ac:dyDescent="0.2">
      <c r="A34" s="2" t="s">
        <v>2706</v>
      </c>
      <c r="B34" s="2" t="s">
        <v>2339</v>
      </c>
      <c r="C34" s="2" t="s">
        <v>83</v>
      </c>
      <c r="D34" s="2" t="s">
        <v>85</v>
      </c>
      <c r="E34" s="13">
        <v>45597</v>
      </c>
      <c r="F34" s="2" t="s">
        <v>2689</v>
      </c>
      <c r="G34" s="2">
        <v>5</v>
      </c>
      <c r="H34" s="3">
        <v>157000</v>
      </c>
      <c r="I34" s="3">
        <v>11470</v>
      </c>
      <c r="J34" s="3">
        <v>0</v>
      </c>
      <c r="K34" s="3">
        <v>0</v>
      </c>
      <c r="L34" s="3">
        <f>SUM(H34:K34)</f>
        <v>168470</v>
      </c>
      <c r="M34" s="15">
        <v>0.15</v>
      </c>
      <c r="N34" s="3">
        <f>H34*M34</f>
        <v>23550</v>
      </c>
      <c r="O34" s="3">
        <f>L34-N34</f>
        <v>144920</v>
      </c>
    </row>
    <row r="35" spans="1:15" x14ac:dyDescent="0.2">
      <c r="A35" s="2" t="s">
        <v>2707</v>
      </c>
      <c r="B35" s="2" t="s">
        <v>1351</v>
      </c>
      <c r="C35" s="2" t="s">
        <v>87</v>
      </c>
      <c r="D35" s="2" t="s">
        <v>85</v>
      </c>
      <c r="E35" s="13">
        <v>45597</v>
      </c>
      <c r="F35" s="2" t="s">
        <v>2689</v>
      </c>
      <c r="G35" s="2">
        <v>3</v>
      </c>
      <c r="H35" s="3">
        <v>22800</v>
      </c>
      <c r="I35" s="3">
        <v>4960</v>
      </c>
      <c r="J35" s="3">
        <v>0</v>
      </c>
      <c r="K35" s="3">
        <v>0</v>
      </c>
      <c r="L35" s="3">
        <f>SUM(H35:K35)</f>
        <v>27760</v>
      </c>
      <c r="M35" s="15">
        <v>0.15</v>
      </c>
      <c r="N35" s="3">
        <f>H35*M35</f>
        <v>3420</v>
      </c>
      <c r="O35" s="3">
        <f>L35-N35</f>
        <v>24340</v>
      </c>
    </row>
    <row r="36" spans="1:15" x14ac:dyDescent="0.2">
      <c r="A36" s="2" t="s">
        <v>2708</v>
      </c>
      <c r="B36" s="2" t="s">
        <v>1268</v>
      </c>
      <c r="C36" s="2" t="s">
        <v>32</v>
      </c>
      <c r="D36" s="2" t="s">
        <v>24</v>
      </c>
      <c r="E36" s="13">
        <v>45627</v>
      </c>
      <c r="F36" s="2" t="s">
        <v>2689</v>
      </c>
      <c r="G36" s="2">
        <v>4</v>
      </c>
      <c r="H36" s="3">
        <v>30600</v>
      </c>
      <c r="I36" s="3">
        <v>4680</v>
      </c>
      <c r="J36" s="3">
        <v>0</v>
      </c>
      <c r="K36" s="3">
        <v>0</v>
      </c>
      <c r="L36" s="3">
        <f>SUM(H36:K36)</f>
        <v>35280</v>
      </c>
      <c r="M36" s="15">
        <v>0.15</v>
      </c>
      <c r="N36" s="3">
        <f>H36*M36</f>
        <v>4590</v>
      </c>
      <c r="O36" s="3">
        <f>L36-N36</f>
        <v>30690</v>
      </c>
    </row>
    <row r="37" spans="1:15" x14ac:dyDescent="0.2">
      <c r="A37" s="2" t="s">
        <v>2709</v>
      </c>
      <c r="B37" s="2" t="s">
        <v>1409</v>
      </c>
      <c r="C37" s="2" t="s">
        <v>57</v>
      </c>
      <c r="D37" s="2" t="s">
        <v>55</v>
      </c>
      <c r="E37" s="13">
        <v>45566</v>
      </c>
      <c r="F37" s="2" t="s">
        <v>2651</v>
      </c>
      <c r="G37" s="2">
        <v>4</v>
      </c>
      <c r="H37" s="3">
        <v>26400</v>
      </c>
      <c r="I37" s="3">
        <v>5710</v>
      </c>
      <c r="J37" s="3">
        <v>0</v>
      </c>
      <c r="K37" s="3">
        <v>1060</v>
      </c>
      <c r="L37" s="3">
        <f>SUM(H37:K37)</f>
        <v>33170</v>
      </c>
      <c r="M37" s="15">
        <v>0.16</v>
      </c>
      <c r="N37" s="3">
        <f>H37*M37</f>
        <v>4224</v>
      </c>
      <c r="O37" s="3">
        <f>L37-N37</f>
        <v>28946</v>
      </c>
    </row>
    <row r="38" spans="1:15" x14ac:dyDescent="0.2">
      <c r="A38" s="2" t="s">
        <v>2710</v>
      </c>
      <c r="B38" s="2" t="s">
        <v>2430</v>
      </c>
      <c r="C38" s="2" t="s">
        <v>13</v>
      </c>
      <c r="D38" s="2" t="s">
        <v>11</v>
      </c>
      <c r="E38" s="13">
        <v>45566</v>
      </c>
      <c r="F38" s="2" t="s">
        <v>2670</v>
      </c>
      <c r="G38" s="2">
        <v>3</v>
      </c>
      <c r="H38" s="3">
        <v>57600</v>
      </c>
      <c r="I38" s="3">
        <v>16160</v>
      </c>
      <c r="J38" s="3">
        <v>5180</v>
      </c>
      <c r="K38" s="3">
        <v>2930</v>
      </c>
      <c r="L38" s="3">
        <f>SUM(H38:K38)</f>
        <v>81870</v>
      </c>
      <c r="M38" s="15">
        <v>0</v>
      </c>
      <c r="N38" s="3">
        <f>H38*M38</f>
        <v>0</v>
      </c>
      <c r="O38" s="3">
        <f>L38-N38</f>
        <v>81870</v>
      </c>
    </row>
    <row r="39" spans="1:15" x14ac:dyDescent="0.2">
      <c r="A39" s="2" t="s">
        <v>2712</v>
      </c>
      <c r="B39" s="2" t="s">
        <v>2522</v>
      </c>
      <c r="C39" s="2" t="s">
        <v>51</v>
      </c>
      <c r="D39" s="2" t="s">
        <v>45</v>
      </c>
      <c r="E39" s="13">
        <v>45717</v>
      </c>
      <c r="F39" s="2" t="s">
        <v>2658</v>
      </c>
      <c r="G39" s="2">
        <v>8</v>
      </c>
      <c r="H39" s="3">
        <v>127600</v>
      </c>
      <c r="I39" s="3">
        <v>12800</v>
      </c>
      <c r="J39" s="3">
        <v>0</v>
      </c>
      <c r="K39" s="3">
        <v>0</v>
      </c>
      <c r="L39" s="3">
        <f>SUM(H39:K39)</f>
        <v>140400</v>
      </c>
      <c r="M39" s="15">
        <v>0.1</v>
      </c>
      <c r="N39" s="3">
        <f>H39*M39</f>
        <v>12760</v>
      </c>
      <c r="O39" s="3">
        <f>L39-N39</f>
        <v>127640</v>
      </c>
    </row>
    <row r="40" spans="1:15" x14ac:dyDescent="0.2">
      <c r="A40" s="2" t="s">
        <v>2713</v>
      </c>
      <c r="B40" s="2" t="s">
        <v>2164</v>
      </c>
      <c r="C40" s="2" t="s">
        <v>87</v>
      </c>
      <c r="D40" s="2" t="s">
        <v>85</v>
      </c>
      <c r="E40" s="13">
        <v>45566</v>
      </c>
      <c r="F40" s="2" t="s">
        <v>2683</v>
      </c>
      <c r="G40" s="2">
        <v>3</v>
      </c>
      <c r="H40" s="3">
        <v>18750</v>
      </c>
      <c r="I40" s="3">
        <v>920</v>
      </c>
      <c r="J40" s="3">
        <v>0</v>
      </c>
      <c r="K40" s="3">
        <v>0</v>
      </c>
      <c r="L40" s="3">
        <f>SUM(H40:K40)</f>
        <v>19670</v>
      </c>
      <c r="M40" s="15">
        <v>0.17</v>
      </c>
      <c r="N40" s="3">
        <f>H40*M40</f>
        <v>3187.5000000000005</v>
      </c>
      <c r="O40" s="3">
        <f>L40-N40</f>
        <v>16482.5</v>
      </c>
    </row>
    <row r="41" spans="1:15" x14ac:dyDescent="0.2">
      <c r="A41" s="2" t="s">
        <v>2714</v>
      </c>
      <c r="B41" s="2" t="s">
        <v>2046</v>
      </c>
      <c r="C41" s="2" t="s">
        <v>118</v>
      </c>
      <c r="D41" s="2" t="s">
        <v>114</v>
      </c>
      <c r="E41" s="13">
        <v>45566</v>
      </c>
      <c r="F41" s="2" t="s">
        <v>2689</v>
      </c>
      <c r="G41" s="2">
        <v>3</v>
      </c>
      <c r="H41" s="3">
        <v>32850</v>
      </c>
      <c r="I41" s="3">
        <v>17320</v>
      </c>
      <c r="J41" s="3">
        <v>7180</v>
      </c>
      <c r="K41" s="3">
        <v>770</v>
      </c>
      <c r="L41" s="3">
        <f>SUM(H41:K41)</f>
        <v>58120</v>
      </c>
      <c r="M41" s="15">
        <v>0.15</v>
      </c>
      <c r="N41" s="3">
        <f>H41*M41</f>
        <v>4927.5</v>
      </c>
      <c r="O41" s="3">
        <f>L41-N41</f>
        <v>53192.5</v>
      </c>
    </row>
    <row r="42" spans="1:15" x14ac:dyDescent="0.2">
      <c r="A42" s="2" t="s">
        <v>2715</v>
      </c>
      <c r="B42" s="2" t="s">
        <v>2261</v>
      </c>
      <c r="C42" s="2" t="s">
        <v>125</v>
      </c>
      <c r="D42" s="2" t="s">
        <v>124</v>
      </c>
      <c r="E42" s="13">
        <v>45689</v>
      </c>
      <c r="F42" s="2" t="s">
        <v>2661</v>
      </c>
      <c r="G42" s="2">
        <v>6</v>
      </c>
      <c r="H42" s="3">
        <v>142500</v>
      </c>
      <c r="I42" s="3">
        <v>31530</v>
      </c>
      <c r="J42" s="3">
        <v>0</v>
      </c>
      <c r="K42" s="3">
        <v>0</v>
      </c>
      <c r="L42" s="3">
        <f>SUM(H42:K42)</f>
        <v>174030</v>
      </c>
      <c r="M42" s="15">
        <v>0</v>
      </c>
      <c r="N42" s="3">
        <f>H42*M42</f>
        <v>0</v>
      </c>
      <c r="O42" s="3">
        <f>L42-N42</f>
        <v>174030</v>
      </c>
    </row>
    <row r="43" spans="1:15" x14ac:dyDescent="0.2">
      <c r="A43" s="2" t="s">
        <v>2717</v>
      </c>
      <c r="B43" s="2" t="s">
        <v>1828</v>
      </c>
      <c r="C43" s="2" t="s">
        <v>83</v>
      </c>
      <c r="D43" s="2" t="s">
        <v>85</v>
      </c>
      <c r="E43" s="13">
        <v>45566</v>
      </c>
      <c r="F43" s="2" t="s">
        <v>2683</v>
      </c>
      <c r="G43" s="2">
        <v>4</v>
      </c>
      <c r="H43" s="3">
        <v>111200</v>
      </c>
      <c r="I43" s="3">
        <v>8040</v>
      </c>
      <c r="J43" s="3">
        <v>0</v>
      </c>
      <c r="K43" s="3">
        <v>0</v>
      </c>
      <c r="L43" s="3">
        <f>SUM(H43:K43)</f>
        <v>119240</v>
      </c>
      <c r="M43" s="15">
        <v>0.17</v>
      </c>
      <c r="N43" s="3">
        <f>H43*M43</f>
        <v>18904</v>
      </c>
      <c r="O43" s="3">
        <f>L43-N43</f>
        <v>100336</v>
      </c>
    </row>
    <row r="44" spans="1:15" x14ac:dyDescent="0.2">
      <c r="A44" s="2" t="s">
        <v>2718</v>
      </c>
      <c r="B44" s="2" t="s">
        <v>1855</v>
      </c>
      <c r="C44" s="2" t="s">
        <v>89</v>
      </c>
      <c r="D44" s="2" t="s">
        <v>85</v>
      </c>
      <c r="E44" s="13">
        <v>45566</v>
      </c>
      <c r="F44" s="2" t="s">
        <v>2683</v>
      </c>
      <c r="G44" s="2">
        <v>4</v>
      </c>
      <c r="H44" s="3">
        <v>33400</v>
      </c>
      <c r="I44" s="3">
        <v>7910</v>
      </c>
      <c r="J44" s="3">
        <v>6930</v>
      </c>
      <c r="K44" s="3">
        <v>0</v>
      </c>
      <c r="L44" s="3">
        <f>SUM(H44:K44)</f>
        <v>48240</v>
      </c>
      <c r="M44" s="15">
        <v>0.17</v>
      </c>
      <c r="N44" s="3">
        <f>H44*M44</f>
        <v>5678</v>
      </c>
      <c r="O44" s="3">
        <f>L44-N44</f>
        <v>42562</v>
      </c>
    </row>
    <row r="45" spans="1:15" x14ac:dyDescent="0.2">
      <c r="A45" s="2" t="s">
        <v>2719</v>
      </c>
      <c r="B45" s="2" t="s">
        <v>2487</v>
      </c>
      <c r="C45" s="2" t="s">
        <v>118</v>
      </c>
      <c r="D45" s="2" t="s">
        <v>114</v>
      </c>
      <c r="E45" s="13">
        <v>45597</v>
      </c>
      <c r="F45" s="2" t="s">
        <v>2689</v>
      </c>
      <c r="G45" s="2">
        <v>5</v>
      </c>
      <c r="H45" s="3">
        <v>44500</v>
      </c>
      <c r="I45" s="3">
        <v>32380</v>
      </c>
      <c r="J45" s="3">
        <v>8380</v>
      </c>
      <c r="K45" s="3">
        <v>3080</v>
      </c>
      <c r="L45" s="3">
        <f>SUM(H45:K45)</f>
        <v>88340</v>
      </c>
      <c r="M45" s="15">
        <v>0.15</v>
      </c>
      <c r="N45" s="3">
        <f>H45*M45</f>
        <v>6675</v>
      </c>
      <c r="O45" s="3">
        <f>L45-N45</f>
        <v>81665</v>
      </c>
    </row>
    <row r="46" spans="1:15" x14ac:dyDescent="0.2">
      <c r="A46" s="2" t="s">
        <v>2720</v>
      </c>
      <c r="B46" s="2" t="s">
        <v>2101</v>
      </c>
      <c r="C46" s="2" t="s">
        <v>89</v>
      </c>
      <c r="D46" s="2" t="s">
        <v>85</v>
      </c>
      <c r="E46" s="13">
        <v>45597</v>
      </c>
      <c r="F46" s="2" t="s">
        <v>2689</v>
      </c>
      <c r="G46" s="2">
        <v>3</v>
      </c>
      <c r="H46" s="3">
        <v>36300</v>
      </c>
      <c r="I46" s="3">
        <v>1470</v>
      </c>
      <c r="J46" s="3">
        <v>0</v>
      </c>
      <c r="K46" s="3">
        <v>1030</v>
      </c>
      <c r="L46" s="3">
        <f>SUM(H46:K46)</f>
        <v>38800</v>
      </c>
      <c r="M46" s="15">
        <v>0.15</v>
      </c>
      <c r="N46" s="3">
        <f>H46*M46</f>
        <v>5445</v>
      </c>
      <c r="O46" s="3">
        <f>L46-N46</f>
        <v>33355</v>
      </c>
    </row>
    <row r="47" spans="1:15" x14ac:dyDescent="0.2">
      <c r="A47" s="2" t="s">
        <v>2721</v>
      </c>
      <c r="B47" s="2" t="s">
        <v>2117</v>
      </c>
      <c r="C47" s="2" t="s">
        <v>129</v>
      </c>
      <c r="D47" s="2" t="s">
        <v>124</v>
      </c>
      <c r="E47" s="13">
        <v>45658</v>
      </c>
      <c r="F47" s="2" t="s">
        <v>2658</v>
      </c>
      <c r="G47" s="2">
        <v>3</v>
      </c>
      <c r="H47" s="3">
        <v>36750</v>
      </c>
      <c r="I47" s="3">
        <v>8630</v>
      </c>
      <c r="J47" s="3">
        <v>0</v>
      </c>
      <c r="K47" s="3">
        <v>1020</v>
      </c>
      <c r="L47" s="3">
        <f>SUM(H47:K47)</f>
        <v>46400</v>
      </c>
      <c r="M47" s="15">
        <v>0.1</v>
      </c>
      <c r="N47" s="3">
        <f>H47*M47</f>
        <v>3675</v>
      </c>
      <c r="O47" s="3">
        <f>L47-N47</f>
        <v>42725</v>
      </c>
    </row>
    <row r="48" spans="1:15" x14ac:dyDescent="0.2">
      <c r="A48" s="2" t="s">
        <v>2722</v>
      </c>
      <c r="B48" s="2" t="s">
        <v>2463</v>
      </c>
      <c r="C48" s="2" t="s">
        <v>69</v>
      </c>
      <c r="D48" s="2" t="s">
        <v>65</v>
      </c>
      <c r="E48" s="13">
        <v>45658</v>
      </c>
      <c r="F48" s="2" t="s">
        <v>2689</v>
      </c>
      <c r="G48" s="2">
        <v>5</v>
      </c>
      <c r="H48" s="3">
        <v>106750</v>
      </c>
      <c r="I48" s="3">
        <v>3680</v>
      </c>
      <c r="J48" s="3">
        <v>0</v>
      </c>
      <c r="K48" s="3">
        <v>0</v>
      </c>
      <c r="L48" s="3">
        <f>SUM(H48:K48)</f>
        <v>110430</v>
      </c>
      <c r="M48" s="15">
        <v>0.15</v>
      </c>
      <c r="N48" s="3">
        <f>H48*M48</f>
        <v>16012.5</v>
      </c>
      <c r="O48" s="3">
        <f>L48-N48</f>
        <v>94417.5</v>
      </c>
    </row>
    <row r="49" spans="1:15" x14ac:dyDescent="0.2">
      <c r="A49" s="2" t="s">
        <v>2725</v>
      </c>
      <c r="B49" s="2" t="s">
        <v>909</v>
      </c>
      <c r="C49" s="2" t="s">
        <v>73</v>
      </c>
      <c r="D49" s="2" t="s">
        <v>75</v>
      </c>
      <c r="E49" s="13">
        <v>45566</v>
      </c>
      <c r="F49" s="2" t="s">
        <v>2689</v>
      </c>
      <c r="G49" s="2">
        <v>4</v>
      </c>
      <c r="H49" s="3">
        <v>45800</v>
      </c>
      <c r="I49" s="3">
        <v>2950</v>
      </c>
      <c r="J49" s="3">
        <v>0</v>
      </c>
      <c r="K49" s="3">
        <v>3890</v>
      </c>
      <c r="L49" s="3">
        <f>SUM(H49:K49)</f>
        <v>52640</v>
      </c>
      <c r="M49" s="15">
        <v>0.15</v>
      </c>
      <c r="N49" s="3">
        <f>H49*M49</f>
        <v>6870</v>
      </c>
      <c r="O49" s="3">
        <f>L49-N49</f>
        <v>45770</v>
      </c>
    </row>
    <row r="50" spans="1:15" x14ac:dyDescent="0.2">
      <c r="A50" s="2" t="s">
        <v>2726</v>
      </c>
      <c r="B50" s="2" t="s">
        <v>597</v>
      </c>
      <c r="C50" s="2" t="s">
        <v>73</v>
      </c>
      <c r="D50" s="2" t="s">
        <v>75</v>
      </c>
      <c r="E50" s="13">
        <v>45627</v>
      </c>
      <c r="F50" s="2" t="s">
        <v>2658</v>
      </c>
      <c r="G50" s="2">
        <v>4</v>
      </c>
      <c r="H50" s="3">
        <v>36800</v>
      </c>
      <c r="I50" s="3">
        <v>4350</v>
      </c>
      <c r="J50" s="3">
        <v>4360</v>
      </c>
      <c r="K50" s="3">
        <v>0</v>
      </c>
      <c r="L50" s="3">
        <f>SUM(H50:K50)</f>
        <v>45510</v>
      </c>
      <c r="M50" s="15">
        <v>0.1</v>
      </c>
      <c r="N50" s="3">
        <f>H50*M50</f>
        <v>3680</v>
      </c>
      <c r="O50" s="3">
        <f>L50-N50</f>
        <v>41830</v>
      </c>
    </row>
    <row r="51" spans="1:15" x14ac:dyDescent="0.2">
      <c r="A51" s="2" t="s">
        <v>2727</v>
      </c>
      <c r="B51" s="2" t="s">
        <v>1938</v>
      </c>
      <c r="C51" s="2" t="s">
        <v>112</v>
      </c>
      <c r="D51" s="2" t="s">
        <v>114</v>
      </c>
      <c r="E51" s="13">
        <v>45748</v>
      </c>
      <c r="F51" s="2" t="s">
        <v>2689</v>
      </c>
      <c r="G51" s="2">
        <v>6</v>
      </c>
      <c r="H51" s="3">
        <v>31800</v>
      </c>
      <c r="I51" s="3">
        <v>3630</v>
      </c>
      <c r="J51" s="3">
        <v>0</v>
      </c>
      <c r="K51" s="3">
        <v>0</v>
      </c>
      <c r="L51" s="3">
        <f>SUM(H51:K51)</f>
        <v>35430</v>
      </c>
      <c r="M51" s="15">
        <v>0.15</v>
      </c>
      <c r="N51" s="3">
        <f>H51*M51</f>
        <v>4770</v>
      </c>
      <c r="O51" s="3">
        <f>L51-N51</f>
        <v>30660</v>
      </c>
    </row>
    <row r="52" spans="1:15" x14ac:dyDescent="0.2">
      <c r="A52" s="2" t="s">
        <v>2728</v>
      </c>
      <c r="B52" s="2" t="s">
        <v>2358</v>
      </c>
      <c r="C52" s="2" t="s">
        <v>9</v>
      </c>
      <c r="D52" s="2" t="s">
        <v>11</v>
      </c>
      <c r="E52" s="13">
        <v>45566</v>
      </c>
      <c r="F52" s="2" t="s">
        <v>2670</v>
      </c>
      <c r="G52" s="2">
        <v>3</v>
      </c>
      <c r="H52" s="3">
        <v>15900</v>
      </c>
      <c r="I52" s="3">
        <v>1710</v>
      </c>
      <c r="J52" s="3">
        <v>0</v>
      </c>
      <c r="K52" s="3">
        <v>0</v>
      </c>
      <c r="L52" s="3">
        <f>SUM(H52:K52)</f>
        <v>17610</v>
      </c>
      <c r="M52" s="15">
        <v>0</v>
      </c>
      <c r="N52" s="3">
        <f>H52*M52</f>
        <v>0</v>
      </c>
      <c r="O52" s="3">
        <f>L52-N52</f>
        <v>17610</v>
      </c>
    </row>
    <row r="53" spans="1:15" x14ac:dyDescent="0.2">
      <c r="A53" s="2" t="s">
        <v>2729</v>
      </c>
      <c r="B53" s="2" t="s">
        <v>2553</v>
      </c>
      <c r="C53" s="2" t="s">
        <v>26</v>
      </c>
      <c r="D53" s="2" t="s">
        <v>24</v>
      </c>
      <c r="E53" s="13">
        <v>45566</v>
      </c>
      <c r="F53" s="2" t="s">
        <v>2683</v>
      </c>
      <c r="G53" s="2">
        <v>6</v>
      </c>
      <c r="H53" s="3">
        <v>89700</v>
      </c>
      <c r="I53" s="3">
        <v>14390</v>
      </c>
      <c r="J53" s="3">
        <v>3290</v>
      </c>
      <c r="K53" s="3">
        <v>2070</v>
      </c>
      <c r="L53" s="3">
        <f>SUM(H53:K53)</f>
        <v>109450</v>
      </c>
      <c r="M53" s="15">
        <v>0.17</v>
      </c>
      <c r="N53" s="3">
        <f>H53*M53</f>
        <v>15249.000000000002</v>
      </c>
      <c r="O53" s="3">
        <f>L53-N53</f>
        <v>94201</v>
      </c>
    </row>
    <row r="54" spans="1:15" x14ac:dyDescent="0.2">
      <c r="A54" s="2" t="s">
        <v>2730</v>
      </c>
      <c r="B54" s="2" t="s">
        <v>916</v>
      </c>
      <c r="C54" s="2" t="s">
        <v>32</v>
      </c>
      <c r="D54" s="2" t="s">
        <v>24</v>
      </c>
      <c r="E54" s="13">
        <v>45658</v>
      </c>
      <c r="F54" s="2" t="s">
        <v>2647</v>
      </c>
      <c r="G54" s="2">
        <v>3</v>
      </c>
      <c r="H54" s="3">
        <v>34350</v>
      </c>
      <c r="I54" s="3">
        <v>13230</v>
      </c>
      <c r="J54" s="3">
        <v>0</v>
      </c>
      <c r="K54" s="3">
        <v>840</v>
      </c>
      <c r="L54" s="3">
        <f>SUM(H54:K54)</f>
        <v>48420</v>
      </c>
      <c r="M54" s="15">
        <v>0</v>
      </c>
      <c r="N54" s="3">
        <f>H54*M54</f>
        <v>0</v>
      </c>
      <c r="O54" s="3">
        <f>L54-N54</f>
        <v>48420</v>
      </c>
    </row>
    <row r="55" spans="1:15" x14ac:dyDescent="0.2">
      <c r="A55" s="2" t="s">
        <v>2731</v>
      </c>
      <c r="B55" s="2" t="s">
        <v>539</v>
      </c>
      <c r="C55" s="2" t="s">
        <v>103</v>
      </c>
      <c r="D55" s="2" t="s">
        <v>105</v>
      </c>
      <c r="E55" s="13">
        <v>45627</v>
      </c>
      <c r="F55" s="2" t="s">
        <v>2732</v>
      </c>
      <c r="G55" s="2">
        <v>6</v>
      </c>
      <c r="H55" s="3">
        <v>20100</v>
      </c>
      <c r="I55" s="3">
        <v>1240</v>
      </c>
      <c r="J55" s="3">
        <v>5510</v>
      </c>
      <c r="K55" s="3">
        <v>1970</v>
      </c>
      <c r="L55" s="3">
        <f>SUM(H55:K55)</f>
        <v>28820</v>
      </c>
      <c r="M55" s="15">
        <v>0.05</v>
      </c>
      <c r="N55" s="3">
        <f>H55*M55</f>
        <v>1005</v>
      </c>
      <c r="O55" s="3">
        <f>L55-N55</f>
        <v>27815</v>
      </c>
    </row>
    <row r="56" spans="1:15" x14ac:dyDescent="0.2">
      <c r="A56" s="2" t="s">
        <v>2734</v>
      </c>
      <c r="B56" s="2" t="s">
        <v>2513</v>
      </c>
      <c r="C56" s="2" t="s">
        <v>13</v>
      </c>
      <c r="D56" s="2" t="s">
        <v>11</v>
      </c>
      <c r="E56" s="13">
        <v>45658</v>
      </c>
      <c r="F56" s="2" t="s">
        <v>2661</v>
      </c>
      <c r="G56" s="2">
        <v>2</v>
      </c>
      <c r="H56" s="3">
        <v>49200</v>
      </c>
      <c r="I56" s="3">
        <v>3770</v>
      </c>
      <c r="J56" s="3">
        <v>0</v>
      </c>
      <c r="K56" s="3">
        <v>1080</v>
      </c>
      <c r="L56" s="3">
        <f>SUM(H56:K56)</f>
        <v>54050</v>
      </c>
      <c r="M56" s="15">
        <v>0</v>
      </c>
      <c r="N56" s="3">
        <f>H56*M56</f>
        <v>0</v>
      </c>
      <c r="O56" s="3">
        <f>L56-N56</f>
        <v>54050</v>
      </c>
    </row>
    <row r="57" spans="1:15" x14ac:dyDescent="0.2">
      <c r="A57" s="2" t="s">
        <v>2736</v>
      </c>
      <c r="B57" s="2" t="s">
        <v>536</v>
      </c>
      <c r="C57" s="2" t="s">
        <v>37</v>
      </c>
      <c r="D57" s="2" t="s">
        <v>36</v>
      </c>
      <c r="E57" s="13">
        <v>45658</v>
      </c>
      <c r="F57" s="2" t="s">
        <v>2683</v>
      </c>
      <c r="G57" s="2">
        <v>3</v>
      </c>
      <c r="H57" s="3">
        <v>49200</v>
      </c>
      <c r="I57" s="3">
        <v>3550</v>
      </c>
      <c r="J57" s="3">
        <v>5120</v>
      </c>
      <c r="K57" s="3">
        <v>0</v>
      </c>
      <c r="L57" s="3">
        <f>SUM(H57:K57)</f>
        <v>57870</v>
      </c>
      <c r="M57" s="15">
        <v>0.17</v>
      </c>
      <c r="N57" s="3">
        <f>H57*M57</f>
        <v>8364</v>
      </c>
      <c r="O57" s="3">
        <f>L57-N57</f>
        <v>49506</v>
      </c>
    </row>
    <row r="58" spans="1:15" x14ac:dyDescent="0.2">
      <c r="A58" s="2" t="s">
        <v>2737</v>
      </c>
      <c r="B58" s="2" t="s">
        <v>752</v>
      </c>
      <c r="C58" s="2" t="s">
        <v>43</v>
      </c>
      <c r="D58" s="2" t="s">
        <v>45</v>
      </c>
      <c r="E58" s="13">
        <v>45689</v>
      </c>
      <c r="F58" s="2" t="s">
        <v>2658</v>
      </c>
      <c r="G58" s="2">
        <v>8</v>
      </c>
      <c r="H58" s="3">
        <v>67600</v>
      </c>
      <c r="I58" s="3">
        <v>13940</v>
      </c>
      <c r="J58" s="3">
        <v>0</v>
      </c>
      <c r="K58" s="3">
        <v>0</v>
      </c>
      <c r="L58" s="3">
        <f>SUM(H58:K58)</f>
        <v>81540</v>
      </c>
      <c r="M58" s="15">
        <v>0.1</v>
      </c>
      <c r="N58" s="3">
        <f>H58*M58</f>
        <v>6760</v>
      </c>
      <c r="O58" s="3">
        <f>L58-N58</f>
        <v>74780</v>
      </c>
    </row>
    <row r="59" spans="1:15" x14ac:dyDescent="0.2">
      <c r="A59" s="2" t="s">
        <v>2738</v>
      </c>
      <c r="B59" s="2" t="s">
        <v>2408</v>
      </c>
      <c r="C59" s="2" t="s">
        <v>103</v>
      </c>
      <c r="D59" s="2" t="s">
        <v>105</v>
      </c>
      <c r="E59" s="13">
        <v>45597</v>
      </c>
      <c r="F59" s="2" t="s">
        <v>2647</v>
      </c>
      <c r="G59" s="2">
        <v>4</v>
      </c>
      <c r="H59" s="3">
        <v>30000</v>
      </c>
      <c r="I59" s="3">
        <v>5650</v>
      </c>
      <c r="J59" s="3">
        <v>0</v>
      </c>
      <c r="K59" s="3">
        <v>2520</v>
      </c>
      <c r="L59" s="3">
        <f>SUM(H59:K59)</f>
        <v>38170</v>
      </c>
      <c r="M59" s="15">
        <v>0</v>
      </c>
      <c r="N59" s="3">
        <f>H59*M59</f>
        <v>0</v>
      </c>
      <c r="O59" s="3">
        <f>L59-N59</f>
        <v>38170</v>
      </c>
    </row>
    <row r="60" spans="1:15" x14ac:dyDescent="0.2">
      <c r="A60" s="2" t="s">
        <v>2741</v>
      </c>
      <c r="B60" s="2" t="s">
        <v>2271</v>
      </c>
      <c r="C60" s="2" t="s">
        <v>9</v>
      </c>
      <c r="D60" s="2" t="s">
        <v>11</v>
      </c>
      <c r="E60" s="13">
        <v>45566</v>
      </c>
      <c r="F60" s="2" t="s">
        <v>2689</v>
      </c>
      <c r="G60" s="2">
        <v>6</v>
      </c>
      <c r="H60" s="3">
        <v>29400</v>
      </c>
      <c r="I60" s="3">
        <v>9260</v>
      </c>
      <c r="J60" s="3">
        <v>0</v>
      </c>
      <c r="K60" s="3">
        <v>0</v>
      </c>
      <c r="L60" s="3">
        <f>SUM(H60:K60)</f>
        <v>38660</v>
      </c>
      <c r="M60" s="15">
        <v>0.15</v>
      </c>
      <c r="N60" s="3">
        <f>H60*M60</f>
        <v>4410</v>
      </c>
      <c r="O60" s="3">
        <f>L60-N60</f>
        <v>34250</v>
      </c>
    </row>
    <row r="61" spans="1:15" x14ac:dyDescent="0.2">
      <c r="A61" s="2" t="s">
        <v>2742</v>
      </c>
      <c r="B61" s="2" t="s">
        <v>2226</v>
      </c>
      <c r="C61" s="2" t="s">
        <v>32</v>
      </c>
      <c r="D61" s="2" t="s">
        <v>24</v>
      </c>
      <c r="E61" s="13">
        <v>45566</v>
      </c>
      <c r="F61" s="2" t="s">
        <v>2689</v>
      </c>
      <c r="G61" s="2">
        <v>3</v>
      </c>
      <c r="H61" s="3">
        <v>17700</v>
      </c>
      <c r="I61" s="3">
        <v>4730</v>
      </c>
      <c r="J61" s="3">
        <v>1590</v>
      </c>
      <c r="K61" s="3">
        <v>0</v>
      </c>
      <c r="L61" s="3">
        <f>SUM(H61:K61)</f>
        <v>24020</v>
      </c>
      <c r="M61" s="15">
        <v>0.15</v>
      </c>
      <c r="N61" s="3">
        <f>H61*M61</f>
        <v>2655</v>
      </c>
      <c r="O61" s="3">
        <f>L61-N61</f>
        <v>21365</v>
      </c>
    </row>
    <row r="62" spans="1:15" x14ac:dyDescent="0.2">
      <c r="A62" s="2" t="s">
        <v>2743</v>
      </c>
      <c r="B62" s="2" t="s">
        <v>2297</v>
      </c>
      <c r="C62" s="2" t="s">
        <v>116</v>
      </c>
      <c r="D62" s="2" t="s">
        <v>114</v>
      </c>
      <c r="E62" s="13">
        <v>45566</v>
      </c>
      <c r="F62" s="2" t="s">
        <v>2670</v>
      </c>
      <c r="G62" s="2">
        <v>5</v>
      </c>
      <c r="H62" s="3">
        <v>29500</v>
      </c>
      <c r="I62" s="3">
        <v>16760</v>
      </c>
      <c r="J62" s="3">
        <v>0</v>
      </c>
      <c r="K62" s="3">
        <v>2260</v>
      </c>
      <c r="L62" s="3">
        <f>SUM(H62:K62)</f>
        <v>48520</v>
      </c>
      <c r="M62" s="15">
        <v>0</v>
      </c>
      <c r="N62" s="3">
        <f>H62*M62</f>
        <v>0</v>
      </c>
      <c r="O62" s="3">
        <f>L62-N62</f>
        <v>48520</v>
      </c>
    </row>
    <row r="63" spans="1:15" x14ac:dyDescent="0.2">
      <c r="A63" s="2" t="s">
        <v>2744</v>
      </c>
      <c r="B63" s="2" t="s">
        <v>2597</v>
      </c>
      <c r="C63" s="2" t="s">
        <v>116</v>
      </c>
      <c r="D63" s="2" t="s">
        <v>114</v>
      </c>
      <c r="E63" s="13">
        <v>45627</v>
      </c>
      <c r="F63" s="2" t="s">
        <v>2689</v>
      </c>
      <c r="G63" s="2">
        <v>4</v>
      </c>
      <c r="H63" s="3">
        <v>27600</v>
      </c>
      <c r="I63" s="3">
        <v>9850</v>
      </c>
      <c r="J63" s="3">
        <v>0</v>
      </c>
      <c r="K63" s="3">
        <v>0</v>
      </c>
      <c r="L63" s="3">
        <f>SUM(H63:K63)</f>
        <v>37450</v>
      </c>
      <c r="M63" s="15">
        <v>0.15</v>
      </c>
      <c r="N63" s="3">
        <f>H63*M63</f>
        <v>4140</v>
      </c>
      <c r="O63" s="3">
        <f>L63-N63</f>
        <v>33310</v>
      </c>
    </row>
    <row r="64" spans="1:15" x14ac:dyDescent="0.2">
      <c r="A64" s="2" t="s">
        <v>2745</v>
      </c>
      <c r="B64" s="2" t="s">
        <v>1011</v>
      </c>
      <c r="C64" s="2" t="s">
        <v>57</v>
      </c>
      <c r="D64" s="2" t="s">
        <v>55</v>
      </c>
      <c r="E64" s="13">
        <v>45566</v>
      </c>
      <c r="F64" s="2" t="s">
        <v>2670</v>
      </c>
      <c r="G64" s="2">
        <v>2</v>
      </c>
      <c r="H64" s="3">
        <v>18100</v>
      </c>
      <c r="I64" s="3">
        <v>2880</v>
      </c>
      <c r="J64" s="3">
        <v>0</v>
      </c>
      <c r="K64" s="3">
        <v>0</v>
      </c>
      <c r="L64" s="3">
        <f>SUM(H64:K64)</f>
        <v>20980</v>
      </c>
      <c r="M64" s="15">
        <v>0</v>
      </c>
      <c r="N64" s="3">
        <f>H64*M64</f>
        <v>0</v>
      </c>
      <c r="O64" s="3">
        <f>L64-N64</f>
        <v>20980</v>
      </c>
    </row>
    <row r="65" spans="1:15" x14ac:dyDescent="0.2">
      <c r="A65" s="2" t="s">
        <v>2747</v>
      </c>
      <c r="B65" s="2" t="s">
        <v>2505</v>
      </c>
      <c r="C65" s="2" t="s">
        <v>81</v>
      </c>
      <c r="D65" s="2" t="s">
        <v>75</v>
      </c>
      <c r="E65" s="13">
        <v>45597</v>
      </c>
      <c r="F65" s="2" t="s">
        <v>2647</v>
      </c>
      <c r="G65" s="2">
        <v>2</v>
      </c>
      <c r="H65" s="3">
        <v>41600</v>
      </c>
      <c r="I65" s="3">
        <v>4140</v>
      </c>
      <c r="J65" s="3">
        <v>0</v>
      </c>
      <c r="K65" s="3">
        <v>0</v>
      </c>
      <c r="L65" s="3">
        <f>SUM(H65:K65)</f>
        <v>45740</v>
      </c>
      <c r="M65" s="15">
        <v>0</v>
      </c>
      <c r="N65" s="3">
        <f>H65*M65</f>
        <v>0</v>
      </c>
      <c r="O65" s="3">
        <f>L65-N65</f>
        <v>45740</v>
      </c>
    </row>
    <row r="66" spans="1:15" x14ac:dyDescent="0.2">
      <c r="A66" s="2" t="s">
        <v>2748</v>
      </c>
      <c r="B66" s="2" t="s">
        <v>673</v>
      </c>
      <c r="C66" s="2" t="s">
        <v>87</v>
      </c>
      <c r="D66" s="2" t="s">
        <v>85</v>
      </c>
      <c r="E66" s="13">
        <v>45627</v>
      </c>
      <c r="F66" s="2" t="s">
        <v>2647</v>
      </c>
      <c r="G66" s="2">
        <v>4</v>
      </c>
      <c r="H66" s="3">
        <v>22800</v>
      </c>
      <c r="I66" s="3">
        <v>6880</v>
      </c>
      <c r="J66" s="3">
        <v>0</v>
      </c>
      <c r="K66" s="3">
        <v>0</v>
      </c>
      <c r="L66" s="3">
        <f>SUM(H66:K66)</f>
        <v>29680</v>
      </c>
      <c r="M66" s="15">
        <v>0</v>
      </c>
      <c r="N66" s="3">
        <f>H66*M66</f>
        <v>0</v>
      </c>
      <c r="O66" s="3">
        <f>L66-N66</f>
        <v>29680</v>
      </c>
    </row>
    <row r="67" spans="1:15" x14ac:dyDescent="0.2">
      <c r="A67" s="2" t="s">
        <v>2749</v>
      </c>
      <c r="B67" s="2" t="s">
        <v>1496</v>
      </c>
      <c r="C67" s="2" t="s">
        <v>122</v>
      </c>
      <c r="D67" s="2" t="s">
        <v>124</v>
      </c>
      <c r="E67" s="13">
        <v>45597</v>
      </c>
      <c r="F67" s="2" t="s">
        <v>2683</v>
      </c>
      <c r="G67" s="2">
        <v>8</v>
      </c>
      <c r="H67" s="3">
        <v>25600</v>
      </c>
      <c r="I67" s="3">
        <v>6990</v>
      </c>
      <c r="J67" s="3">
        <v>0</v>
      </c>
      <c r="K67" s="3">
        <v>1730</v>
      </c>
      <c r="L67" s="3">
        <f>SUM(H67:K67)</f>
        <v>34320</v>
      </c>
      <c r="M67" s="15">
        <v>0.17</v>
      </c>
      <c r="N67" s="3">
        <f>H67*M67</f>
        <v>4352</v>
      </c>
      <c r="O67" s="3">
        <f>L67-N67</f>
        <v>29968</v>
      </c>
    </row>
    <row r="68" spans="1:15" x14ac:dyDescent="0.2">
      <c r="A68" s="2" t="s">
        <v>2750</v>
      </c>
      <c r="B68" s="2" t="s">
        <v>1828</v>
      </c>
      <c r="C68" s="2" t="s">
        <v>26</v>
      </c>
      <c r="D68" s="2" t="s">
        <v>24</v>
      </c>
      <c r="E68" s="13">
        <v>45566</v>
      </c>
      <c r="F68" s="2" t="s">
        <v>2689</v>
      </c>
      <c r="G68" s="2">
        <v>4</v>
      </c>
      <c r="H68" s="3">
        <v>88400</v>
      </c>
      <c r="I68" s="3">
        <v>7510</v>
      </c>
      <c r="J68" s="3">
        <v>0</v>
      </c>
      <c r="K68" s="3">
        <v>0</v>
      </c>
      <c r="L68" s="3">
        <f>SUM(H68:K68)</f>
        <v>95910</v>
      </c>
      <c r="M68" s="15">
        <v>0.15</v>
      </c>
      <c r="N68" s="3">
        <f>H68*M68</f>
        <v>13260</v>
      </c>
      <c r="O68" s="3">
        <f>L68-N68</f>
        <v>82650</v>
      </c>
    </row>
    <row r="69" spans="1:15" x14ac:dyDescent="0.2">
      <c r="A69" s="2" t="s">
        <v>2752</v>
      </c>
      <c r="B69" s="2" t="s">
        <v>868</v>
      </c>
      <c r="C69" s="2" t="s">
        <v>26</v>
      </c>
      <c r="D69" s="2" t="s">
        <v>24</v>
      </c>
      <c r="E69" s="13">
        <v>45597</v>
      </c>
      <c r="F69" s="2" t="s">
        <v>2670</v>
      </c>
      <c r="G69" s="2">
        <v>3</v>
      </c>
      <c r="H69" s="3">
        <v>62250</v>
      </c>
      <c r="I69" s="3">
        <v>5530</v>
      </c>
      <c r="J69" s="3">
        <v>0</v>
      </c>
      <c r="K69" s="3">
        <v>0</v>
      </c>
      <c r="L69" s="3">
        <f>SUM(H69:K69)</f>
        <v>67780</v>
      </c>
      <c r="M69" s="15">
        <v>0</v>
      </c>
      <c r="N69" s="3">
        <f>H69*M69</f>
        <v>0</v>
      </c>
      <c r="O69" s="3">
        <f>L69-N69</f>
        <v>67780</v>
      </c>
    </row>
    <row r="70" spans="1:15" x14ac:dyDescent="0.2">
      <c r="A70" s="2" t="s">
        <v>2753</v>
      </c>
      <c r="B70" s="2" t="s">
        <v>1248</v>
      </c>
      <c r="C70" s="2" t="s">
        <v>108</v>
      </c>
      <c r="D70" s="2" t="s">
        <v>105</v>
      </c>
      <c r="E70" s="13">
        <v>45627</v>
      </c>
      <c r="F70" s="2" t="s">
        <v>2658</v>
      </c>
      <c r="G70" s="2">
        <v>6</v>
      </c>
      <c r="H70" s="3">
        <v>120000</v>
      </c>
      <c r="I70" s="3">
        <v>4100</v>
      </c>
      <c r="J70" s="3">
        <v>0</v>
      </c>
      <c r="K70" s="3">
        <v>0</v>
      </c>
      <c r="L70" s="3">
        <f>SUM(H70:K70)</f>
        <v>124100</v>
      </c>
      <c r="M70" s="15">
        <v>0.1</v>
      </c>
      <c r="N70" s="3">
        <f>H70*M70</f>
        <v>12000</v>
      </c>
      <c r="O70" s="3">
        <f>L70-N70</f>
        <v>112100</v>
      </c>
    </row>
    <row r="71" spans="1:15" x14ac:dyDescent="0.2">
      <c r="A71" s="2" t="s">
        <v>2755</v>
      </c>
      <c r="B71" s="2" t="s">
        <v>2584</v>
      </c>
      <c r="C71" s="2" t="s">
        <v>26</v>
      </c>
      <c r="D71" s="2" t="s">
        <v>24</v>
      </c>
      <c r="E71" s="13">
        <v>45627</v>
      </c>
      <c r="F71" s="2" t="s">
        <v>2689</v>
      </c>
      <c r="G71" s="2">
        <v>4</v>
      </c>
      <c r="H71" s="3">
        <v>119600</v>
      </c>
      <c r="I71" s="3">
        <v>6620</v>
      </c>
      <c r="J71" s="3">
        <v>3700</v>
      </c>
      <c r="K71" s="3">
        <v>2000</v>
      </c>
      <c r="L71" s="3">
        <f>SUM(H71:K71)</f>
        <v>131920</v>
      </c>
      <c r="M71" s="15">
        <v>0.15</v>
      </c>
      <c r="N71" s="3">
        <f>H71*M71</f>
        <v>17940</v>
      </c>
      <c r="O71" s="3">
        <f>L71-N71</f>
        <v>113980</v>
      </c>
    </row>
    <row r="72" spans="1:15" x14ac:dyDescent="0.2">
      <c r="A72" s="2" t="s">
        <v>2756</v>
      </c>
      <c r="B72" s="2" t="s">
        <v>284</v>
      </c>
      <c r="C72" s="2" t="s">
        <v>106</v>
      </c>
      <c r="D72" s="2" t="s">
        <v>105</v>
      </c>
      <c r="E72" s="13">
        <v>45566</v>
      </c>
      <c r="F72" s="2" t="s">
        <v>2658</v>
      </c>
      <c r="G72" s="2">
        <v>5</v>
      </c>
      <c r="H72" s="3">
        <v>28000</v>
      </c>
      <c r="I72" s="3">
        <v>2030</v>
      </c>
      <c r="J72" s="3">
        <v>4770</v>
      </c>
      <c r="K72" s="3">
        <v>2400</v>
      </c>
      <c r="L72" s="3">
        <f>SUM(H72:K72)</f>
        <v>37200</v>
      </c>
      <c r="M72" s="15">
        <v>0.1</v>
      </c>
      <c r="N72" s="3">
        <f>H72*M72</f>
        <v>2800</v>
      </c>
      <c r="O72" s="3">
        <f>L72-N72</f>
        <v>34400</v>
      </c>
    </row>
    <row r="73" spans="1:15" x14ac:dyDescent="0.2">
      <c r="A73" s="2" t="s">
        <v>2757</v>
      </c>
      <c r="B73" s="2" t="s">
        <v>1775</v>
      </c>
      <c r="C73" s="2" t="s">
        <v>103</v>
      </c>
      <c r="D73" s="2" t="s">
        <v>105</v>
      </c>
      <c r="E73" s="13">
        <v>45566</v>
      </c>
      <c r="F73" s="2" t="s">
        <v>2658</v>
      </c>
      <c r="G73" s="2">
        <v>2</v>
      </c>
      <c r="H73" s="3">
        <v>5600</v>
      </c>
      <c r="I73" s="3">
        <v>2540</v>
      </c>
      <c r="J73" s="3">
        <v>0</v>
      </c>
      <c r="K73" s="3">
        <v>0</v>
      </c>
      <c r="L73" s="3">
        <f>SUM(H73:K73)</f>
        <v>8140</v>
      </c>
      <c r="M73" s="15">
        <v>0.1</v>
      </c>
      <c r="N73" s="3">
        <f>H73*M73</f>
        <v>560</v>
      </c>
      <c r="O73" s="3">
        <f>L73-N73</f>
        <v>7580</v>
      </c>
    </row>
    <row r="74" spans="1:15" x14ac:dyDescent="0.2">
      <c r="A74" s="2" t="s">
        <v>2758</v>
      </c>
      <c r="B74" s="2" t="s">
        <v>2472</v>
      </c>
      <c r="C74" s="2" t="s">
        <v>47</v>
      </c>
      <c r="D74" s="2" t="s">
        <v>45</v>
      </c>
      <c r="E74" s="13">
        <v>45597</v>
      </c>
      <c r="F74" s="2" t="s">
        <v>2689</v>
      </c>
      <c r="G74" s="2">
        <v>5</v>
      </c>
      <c r="H74" s="3">
        <v>50500</v>
      </c>
      <c r="I74" s="3">
        <v>12110</v>
      </c>
      <c r="J74" s="3">
        <v>5290</v>
      </c>
      <c r="K74" s="3">
        <v>0</v>
      </c>
      <c r="L74" s="3">
        <f>SUM(H74:K74)</f>
        <v>67900</v>
      </c>
      <c r="M74" s="15">
        <v>0.15</v>
      </c>
      <c r="N74" s="3">
        <f>H74*M74</f>
        <v>7575</v>
      </c>
      <c r="O74" s="3">
        <f>L74-N74</f>
        <v>60325</v>
      </c>
    </row>
    <row r="75" spans="1:15" x14ac:dyDescent="0.2">
      <c r="A75" s="2" t="s">
        <v>2759</v>
      </c>
      <c r="B75" s="2" t="s">
        <v>1367</v>
      </c>
      <c r="C75" s="2" t="s">
        <v>116</v>
      </c>
      <c r="D75" s="2" t="s">
        <v>114</v>
      </c>
      <c r="E75" s="13">
        <v>45689</v>
      </c>
      <c r="F75" s="2" t="s">
        <v>2689</v>
      </c>
      <c r="G75" s="2">
        <v>6</v>
      </c>
      <c r="H75" s="3">
        <v>22500</v>
      </c>
      <c r="I75" s="3">
        <v>2020</v>
      </c>
      <c r="J75" s="3">
        <v>0</v>
      </c>
      <c r="K75" s="3">
        <v>0</v>
      </c>
      <c r="L75" s="3">
        <f>SUM(H75:K75)</f>
        <v>24520</v>
      </c>
      <c r="M75" s="15">
        <v>0.15</v>
      </c>
      <c r="N75" s="3">
        <f>H75*M75</f>
        <v>3375</v>
      </c>
      <c r="O75" s="3">
        <f>L75-N75</f>
        <v>21145</v>
      </c>
    </row>
    <row r="76" spans="1:15" x14ac:dyDescent="0.2">
      <c r="A76" s="2" t="s">
        <v>2760</v>
      </c>
      <c r="B76" s="2" t="s">
        <v>2450</v>
      </c>
      <c r="C76" s="2" t="s">
        <v>103</v>
      </c>
      <c r="D76" s="2" t="s">
        <v>105</v>
      </c>
      <c r="E76" s="13">
        <v>45627</v>
      </c>
      <c r="F76" s="2" t="s">
        <v>2689</v>
      </c>
      <c r="G76" s="2">
        <v>3</v>
      </c>
      <c r="H76" s="3">
        <v>10650</v>
      </c>
      <c r="I76" s="3">
        <v>2260</v>
      </c>
      <c r="J76" s="3">
        <v>0</v>
      </c>
      <c r="K76" s="3">
        <v>2670</v>
      </c>
      <c r="L76" s="3">
        <f>SUM(H76:K76)</f>
        <v>15580</v>
      </c>
      <c r="M76" s="15">
        <v>0.15</v>
      </c>
      <c r="N76" s="3">
        <f>H76*M76</f>
        <v>1597.5</v>
      </c>
      <c r="O76" s="3">
        <f>L76-N76</f>
        <v>13982.5</v>
      </c>
    </row>
    <row r="77" spans="1:15" x14ac:dyDescent="0.2">
      <c r="A77" s="2" t="s">
        <v>2761</v>
      </c>
      <c r="B77" s="2" t="s">
        <v>400</v>
      </c>
      <c r="C77" s="2" t="s">
        <v>13</v>
      </c>
      <c r="D77" s="2" t="s">
        <v>11</v>
      </c>
      <c r="E77" s="13">
        <v>45658</v>
      </c>
      <c r="F77" s="2" t="s">
        <v>2670</v>
      </c>
      <c r="G77" s="2">
        <v>5</v>
      </c>
      <c r="H77" s="3">
        <v>167000</v>
      </c>
      <c r="I77" s="3">
        <v>19240</v>
      </c>
      <c r="J77" s="3">
        <v>0</v>
      </c>
      <c r="K77" s="3">
        <v>0</v>
      </c>
      <c r="L77" s="3">
        <f>SUM(H77:K77)</f>
        <v>186240</v>
      </c>
      <c r="M77" s="15">
        <v>0</v>
      </c>
      <c r="N77" s="3">
        <f>H77*M77</f>
        <v>0</v>
      </c>
      <c r="O77" s="3">
        <f>L77-N77</f>
        <v>186240</v>
      </c>
    </row>
    <row r="78" spans="1:15" x14ac:dyDescent="0.2">
      <c r="A78" s="2" t="s">
        <v>2762</v>
      </c>
      <c r="B78" s="2" t="s">
        <v>1001</v>
      </c>
      <c r="C78" s="2" t="s">
        <v>129</v>
      </c>
      <c r="D78" s="2" t="s">
        <v>124</v>
      </c>
      <c r="E78" s="13">
        <v>45566</v>
      </c>
      <c r="F78" s="2" t="s">
        <v>2683</v>
      </c>
      <c r="G78" s="2">
        <v>4</v>
      </c>
      <c r="H78" s="3">
        <v>21600</v>
      </c>
      <c r="I78" s="3">
        <v>3260</v>
      </c>
      <c r="J78" s="3">
        <v>6970</v>
      </c>
      <c r="K78" s="3">
        <v>0</v>
      </c>
      <c r="L78" s="3">
        <f>SUM(H78:K78)</f>
        <v>31830</v>
      </c>
      <c r="M78" s="15">
        <v>0.17</v>
      </c>
      <c r="N78" s="3">
        <f>H78*M78</f>
        <v>3672.0000000000005</v>
      </c>
      <c r="O78" s="3">
        <f>L78-N78</f>
        <v>28158</v>
      </c>
    </row>
    <row r="79" spans="1:15" x14ac:dyDescent="0.2">
      <c r="A79" s="2" t="s">
        <v>2763</v>
      </c>
      <c r="B79" s="2" t="s">
        <v>2144</v>
      </c>
      <c r="C79" s="2" t="s">
        <v>37</v>
      </c>
      <c r="D79" s="2" t="s">
        <v>36</v>
      </c>
      <c r="E79" s="13">
        <v>45717</v>
      </c>
      <c r="F79" s="2" t="s">
        <v>2670</v>
      </c>
      <c r="G79" s="2">
        <v>5</v>
      </c>
      <c r="H79" s="3">
        <v>71250</v>
      </c>
      <c r="I79" s="3">
        <v>11750</v>
      </c>
      <c r="J79" s="3">
        <v>0</v>
      </c>
      <c r="K79" s="3">
        <v>0</v>
      </c>
      <c r="L79" s="3">
        <f>SUM(H79:K79)</f>
        <v>83000</v>
      </c>
      <c r="M79" s="15">
        <v>0</v>
      </c>
      <c r="N79" s="3">
        <f>H79*M79</f>
        <v>0</v>
      </c>
      <c r="O79" s="3">
        <f>L79-N79</f>
        <v>83000</v>
      </c>
    </row>
    <row r="80" spans="1:15" x14ac:dyDescent="0.2">
      <c r="A80" s="2" t="s">
        <v>2764</v>
      </c>
      <c r="B80" s="2" t="s">
        <v>1365</v>
      </c>
      <c r="C80" s="2" t="s">
        <v>73</v>
      </c>
      <c r="D80" s="2" t="s">
        <v>75</v>
      </c>
      <c r="E80" s="13">
        <v>45658</v>
      </c>
      <c r="F80" s="2" t="s">
        <v>2658</v>
      </c>
      <c r="G80" s="2">
        <v>4</v>
      </c>
      <c r="H80" s="3">
        <v>36200</v>
      </c>
      <c r="I80" s="3">
        <v>7250</v>
      </c>
      <c r="J80" s="3">
        <v>0</v>
      </c>
      <c r="K80" s="3">
        <v>2770</v>
      </c>
      <c r="L80" s="3">
        <f>SUM(H80:K80)</f>
        <v>46220</v>
      </c>
      <c r="M80" s="15">
        <v>0.1</v>
      </c>
      <c r="N80" s="3">
        <f>H80*M80</f>
        <v>3620</v>
      </c>
      <c r="O80" s="3">
        <f>L80-N80</f>
        <v>42600</v>
      </c>
    </row>
    <row r="81" spans="1:15" x14ac:dyDescent="0.2">
      <c r="A81" s="2" t="s">
        <v>2765</v>
      </c>
      <c r="B81" s="2" t="s">
        <v>922</v>
      </c>
      <c r="C81" s="2" t="s">
        <v>49</v>
      </c>
      <c r="D81" s="2" t="s">
        <v>45</v>
      </c>
      <c r="E81" s="13">
        <v>45566</v>
      </c>
      <c r="F81" s="2" t="s">
        <v>2647</v>
      </c>
      <c r="G81" s="2">
        <v>4</v>
      </c>
      <c r="H81" s="3">
        <v>12000</v>
      </c>
      <c r="I81" s="3">
        <v>4290</v>
      </c>
      <c r="J81" s="3">
        <v>0</v>
      </c>
      <c r="K81" s="3">
        <v>0</v>
      </c>
      <c r="L81" s="3">
        <f>SUM(H81:K81)</f>
        <v>16290</v>
      </c>
      <c r="M81" s="15">
        <v>0</v>
      </c>
      <c r="N81" s="3">
        <f>H81*M81</f>
        <v>0</v>
      </c>
      <c r="O81" s="3">
        <f>L81-N81</f>
        <v>16290</v>
      </c>
    </row>
    <row r="82" spans="1:15" x14ac:dyDescent="0.2">
      <c r="A82" s="2" t="s">
        <v>2766</v>
      </c>
      <c r="B82" s="2" t="s">
        <v>1538</v>
      </c>
      <c r="C82" s="2" t="s">
        <v>73</v>
      </c>
      <c r="D82" s="2" t="s">
        <v>75</v>
      </c>
      <c r="E82" s="13">
        <v>45597</v>
      </c>
      <c r="F82" s="2" t="s">
        <v>2661</v>
      </c>
      <c r="G82" s="2">
        <v>3</v>
      </c>
      <c r="H82" s="3">
        <v>63000</v>
      </c>
      <c r="I82" s="3">
        <v>8200</v>
      </c>
      <c r="J82" s="3">
        <v>0</v>
      </c>
      <c r="K82" s="3">
        <v>0</v>
      </c>
      <c r="L82" s="3">
        <f>SUM(H82:K82)</f>
        <v>71200</v>
      </c>
      <c r="M82" s="15">
        <v>0</v>
      </c>
      <c r="N82" s="3">
        <f>H82*M82</f>
        <v>0</v>
      </c>
      <c r="O82" s="3">
        <f>L82-N82</f>
        <v>71200</v>
      </c>
    </row>
    <row r="83" spans="1:15" x14ac:dyDescent="0.2">
      <c r="A83" s="2" t="s">
        <v>2767</v>
      </c>
      <c r="B83" s="2" t="s">
        <v>2217</v>
      </c>
      <c r="C83" s="2" t="s">
        <v>69</v>
      </c>
      <c r="D83" s="2" t="s">
        <v>65</v>
      </c>
      <c r="E83" s="13">
        <v>45566</v>
      </c>
      <c r="F83" s="2" t="s">
        <v>2658</v>
      </c>
      <c r="G83" s="2">
        <v>4</v>
      </c>
      <c r="H83" s="3">
        <v>84800</v>
      </c>
      <c r="I83" s="3">
        <v>10760</v>
      </c>
      <c r="J83" s="3">
        <v>0</v>
      </c>
      <c r="K83" s="3">
        <v>0</v>
      </c>
      <c r="L83" s="3">
        <f>SUM(H83:K83)</f>
        <v>95560</v>
      </c>
      <c r="M83" s="15">
        <v>0.1</v>
      </c>
      <c r="N83" s="3">
        <f>H83*M83</f>
        <v>8480</v>
      </c>
      <c r="O83" s="3">
        <f>L83-N83</f>
        <v>87080</v>
      </c>
    </row>
    <row r="84" spans="1:15" x14ac:dyDescent="0.2">
      <c r="A84" s="2" t="s">
        <v>2768</v>
      </c>
      <c r="B84" s="2" t="s">
        <v>1679</v>
      </c>
      <c r="C84" s="2" t="s">
        <v>108</v>
      </c>
      <c r="D84" s="2" t="s">
        <v>105</v>
      </c>
      <c r="E84" s="13">
        <v>45566</v>
      </c>
      <c r="F84" s="2" t="s">
        <v>2689</v>
      </c>
      <c r="G84" s="2">
        <v>5</v>
      </c>
      <c r="H84" s="3">
        <v>40500</v>
      </c>
      <c r="I84" s="3">
        <v>16900</v>
      </c>
      <c r="J84" s="3">
        <v>9900</v>
      </c>
      <c r="K84" s="3">
        <v>0</v>
      </c>
      <c r="L84" s="3">
        <f>SUM(H84:K84)</f>
        <v>67300</v>
      </c>
      <c r="M84" s="15">
        <v>0.15</v>
      </c>
      <c r="N84" s="3">
        <f>H84*M84</f>
        <v>6075</v>
      </c>
      <c r="O84" s="3">
        <f>L84-N84</f>
        <v>61225</v>
      </c>
    </row>
    <row r="85" spans="1:15" x14ac:dyDescent="0.2">
      <c r="A85" s="2" t="s">
        <v>2770</v>
      </c>
      <c r="B85" s="2" t="s">
        <v>2354</v>
      </c>
      <c r="C85" s="2" t="s">
        <v>112</v>
      </c>
      <c r="D85" s="2" t="s">
        <v>114</v>
      </c>
      <c r="E85" s="13">
        <v>45566</v>
      </c>
      <c r="F85" s="2" t="s">
        <v>2651</v>
      </c>
      <c r="G85" s="2">
        <v>2</v>
      </c>
      <c r="H85" s="3">
        <v>27800</v>
      </c>
      <c r="I85" s="3">
        <v>1440</v>
      </c>
      <c r="J85" s="3">
        <v>0</v>
      </c>
      <c r="K85" s="3">
        <v>0</v>
      </c>
      <c r="L85" s="3">
        <f>SUM(H85:K85)</f>
        <v>29240</v>
      </c>
      <c r="M85" s="15">
        <v>0.16</v>
      </c>
      <c r="N85" s="3">
        <f>H85*M85</f>
        <v>4448</v>
      </c>
      <c r="O85" s="3">
        <f>L85-N85</f>
        <v>24792</v>
      </c>
    </row>
    <row r="86" spans="1:15" x14ac:dyDescent="0.2">
      <c r="A86" s="2" t="s">
        <v>2771</v>
      </c>
      <c r="B86" s="2" t="s">
        <v>1304</v>
      </c>
      <c r="C86" s="2" t="s">
        <v>116</v>
      </c>
      <c r="D86" s="2" t="s">
        <v>114</v>
      </c>
      <c r="E86" s="13">
        <v>45566</v>
      </c>
      <c r="F86" s="2" t="s">
        <v>2670</v>
      </c>
      <c r="G86" s="2">
        <v>3</v>
      </c>
      <c r="H86" s="3">
        <v>13950</v>
      </c>
      <c r="I86" s="3">
        <v>510</v>
      </c>
      <c r="J86" s="3">
        <v>4700</v>
      </c>
      <c r="K86" s="3">
        <v>0</v>
      </c>
      <c r="L86" s="3">
        <f>SUM(H86:K86)</f>
        <v>19160</v>
      </c>
      <c r="M86" s="15">
        <v>0</v>
      </c>
      <c r="N86" s="3">
        <f>H86*M86</f>
        <v>0</v>
      </c>
      <c r="O86" s="3">
        <f>L86-N86</f>
        <v>19160</v>
      </c>
    </row>
    <row r="87" spans="1:15" x14ac:dyDescent="0.2">
      <c r="A87" s="2" t="s">
        <v>2772</v>
      </c>
      <c r="B87" s="2" t="s">
        <v>1731</v>
      </c>
      <c r="C87" s="2" t="s">
        <v>53</v>
      </c>
      <c r="D87" s="2" t="s">
        <v>55</v>
      </c>
      <c r="E87" s="13">
        <v>45597</v>
      </c>
      <c r="F87" s="2" t="s">
        <v>2658</v>
      </c>
      <c r="G87" s="2">
        <v>8</v>
      </c>
      <c r="H87" s="3">
        <v>147600</v>
      </c>
      <c r="I87" s="3">
        <v>8950</v>
      </c>
      <c r="J87" s="3">
        <v>0</v>
      </c>
      <c r="K87" s="3">
        <v>0</v>
      </c>
      <c r="L87" s="3">
        <f>SUM(H87:K87)</f>
        <v>156550</v>
      </c>
      <c r="M87" s="15">
        <v>0.1</v>
      </c>
      <c r="N87" s="3">
        <f>H87*M87</f>
        <v>14760</v>
      </c>
      <c r="O87" s="3">
        <f>L87-N87</f>
        <v>141790</v>
      </c>
    </row>
    <row r="88" spans="1:15" x14ac:dyDescent="0.2">
      <c r="A88" s="2" t="s">
        <v>2774</v>
      </c>
      <c r="B88" s="2" t="s">
        <v>1355</v>
      </c>
      <c r="C88" s="2" t="s">
        <v>89</v>
      </c>
      <c r="D88" s="2" t="s">
        <v>85</v>
      </c>
      <c r="E88" s="13">
        <v>45566</v>
      </c>
      <c r="F88" s="2" t="s">
        <v>2658</v>
      </c>
      <c r="G88" s="2">
        <v>5</v>
      </c>
      <c r="H88" s="3">
        <v>42000</v>
      </c>
      <c r="I88" s="3">
        <v>2130</v>
      </c>
      <c r="J88" s="3">
        <v>0</v>
      </c>
      <c r="K88" s="3">
        <v>0</v>
      </c>
      <c r="L88" s="3">
        <f>SUM(H88:K88)</f>
        <v>44130</v>
      </c>
      <c r="M88" s="15">
        <v>0.1</v>
      </c>
      <c r="N88" s="3">
        <f>H88*M88</f>
        <v>4200</v>
      </c>
      <c r="O88" s="3">
        <f>L88-N88</f>
        <v>39930</v>
      </c>
    </row>
    <row r="89" spans="1:15" x14ac:dyDescent="0.2">
      <c r="A89" s="2" t="s">
        <v>2777</v>
      </c>
      <c r="B89" s="2" t="s">
        <v>1837</v>
      </c>
      <c r="C89" s="2" t="s">
        <v>127</v>
      </c>
      <c r="D89" s="2" t="s">
        <v>124</v>
      </c>
      <c r="E89" s="13">
        <v>45689</v>
      </c>
      <c r="F89" s="2" t="s">
        <v>2683</v>
      </c>
      <c r="G89" s="2">
        <v>2</v>
      </c>
      <c r="H89" s="3">
        <v>11000</v>
      </c>
      <c r="I89" s="3">
        <v>2210</v>
      </c>
      <c r="J89" s="3">
        <v>0</v>
      </c>
      <c r="K89" s="3">
        <v>0</v>
      </c>
      <c r="L89" s="3">
        <f>SUM(H89:K89)</f>
        <v>13210</v>
      </c>
      <c r="M89" s="15">
        <v>0.17</v>
      </c>
      <c r="N89" s="3">
        <f>H89*M89</f>
        <v>1870.0000000000002</v>
      </c>
      <c r="O89" s="3">
        <f>L89-N89</f>
        <v>11340</v>
      </c>
    </row>
    <row r="90" spans="1:15" x14ac:dyDescent="0.2">
      <c r="A90" s="2" t="s">
        <v>2778</v>
      </c>
      <c r="B90" s="2" t="s">
        <v>673</v>
      </c>
      <c r="C90" s="2" t="s">
        <v>112</v>
      </c>
      <c r="D90" s="2" t="s">
        <v>114</v>
      </c>
      <c r="E90" s="13">
        <v>45597</v>
      </c>
      <c r="F90" s="2" t="s">
        <v>2689</v>
      </c>
      <c r="G90" s="2">
        <v>3</v>
      </c>
      <c r="H90" s="3">
        <v>12300</v>
      </c>
      <c r="I90" s="3">
        <v>6510</v>
      </c>
      <c r="J90" s="3">
        <v>0</v>
      </c>
      <c r="K90" s="3">
        <v>0</v>
      </c>
      <c r="L90" s="3">
        <f>SUM(H90:K90)</f>
        <v>18810</v>
      </c>
      <c r="M90" s="15">
        <v>0.15</v>
      </c>
      <c r="N90" s="3">
        <f>H90*M90</f>
        <v>1845</v>
      </c>
      <c r="O90" s="3">
        <f>L90-N90</f>
        <v>16965</v>
      </c>
    </row>
    <row r="91" spans="1:15" x14ac:dyDescent="0.2">
      <c r="A91" s="2" t="s">
        <v>2779</v>
      </c>
      <c r="B91" s="2" t="s">
        <v>1031</v>
      </c>
      <c r="C91" s="2" t="s">
        <v>19</v>
      </c>
      <c r="D91" s="2" t="s">
        <v>11</v>
      </c>
      <c r="E91" s="13">
        <v>45778</v>
      </c>
      <c r="F91" s="2" t="s">
        <v>2670</v>
      </c>
      <c r="G91" s="2">
        <v>5</v>
      </c>
      <c r="H91" s="3">
        <v>34250</v>
      </c>
      <c r="I91" s="3">
        <v>2860</v>
      </c>
      <c r="J91" s="3">
        <v>3600</v>
      </c>
      <c r="K91" s="3">
        <v>1180</v>
      </c>
      <c r="L91" s="3">
        <f>SUM(H91:K91)</f>
        <v>41890</v>
      </c>
      <c r="M91" s="15">
        <v>0</v>
      </c>
      <c r="N91" s="3">
        <f>H91*M91</f>
        <v>0</v>
      </c>
      <c r="O91" s="3">
        <f>L91-N91</f>
        <v>41890</v>
      </c>
    </row>
    <row r="92" spans="1:15" x14ac:dyDescent="0.2">
      <c r="A92" s="2" t="s">
        <v>2780</v>
      </c>
      <c r="B92" s="2" t="s">
        <v>2592</v>
      </c>
      <c r="C92" s="2" t="s">
        <v>118</v>
      </c>
      <c r="D92" s="2" t="s">
        <v>114</v>
      </c>
      <c r="E92" s="13">
        <v>45597</v>
      </c>
      <c r="F92" s="2" t="s">
        <v>2658</v>
      </c>
      <c r="G92" s="2">
        <v>2</v>
      </c>
      <c r="H92" s="3">
        <v>24900</v>
      </c>
      <c r="I92" s="3">
        <v>1750</v>
      </c>
      <c r="J92" s="3">
        <v>0</v>
      </c>
      <c r="K92" s="3">
        <v>0</v>
      </c>
      <c r="L92" s="3">
        <f>SUM(H92:K92)</f>
        <v>26650</v>
      </c>
      <c r="M92" s="15">
        <v>0.1</v>
      </c>
      <c r="N92" s="3">
        <f>H92*M92</f>
        <v>2490</v>
      </c>
      <c r="O92" s="3">
        <f>L92-N92</f>
        <v>24160</v>
      </c>
    </row>
    <row r="93" spans="1:15" x14ac:dyDescent="0.2">
      <c r="A93" s="2" t="s">
        <v>2782</v>
      </c>
      <c r="B93" s="2" t="s">
        <v>973</v>
      </c>
      <c r="C93" s="2" t="s">
        <v>26</v>
      </c>
      <c r="D93" s="2" t="s">
        <v>24</v>
      </c>
      <c r="E93" s="13">
        <v>45597</v>
      </c>
      <c r="F93" s="2" t="s">
        <v>2670</v>
      </c>
      <c r="G93" s="2">
        <v>3</v>
      </c>
      <c r="H93" s="3">
        <v>47550</v>
      </c>
      <c r="I93" s="3">
        <v>3370</v>
      </c>
      <c r="J93" s="3">
        <v>0</v>
      </c>
      <c r="K93" s="3">
        <v>3890</v>
      </c>
      <c r="L93" s="3">
        <f>SUM(H93:K93)</f>
        <v>54810</v>
      </c>
      <c r="M93" s="15">
        <v>0</v>
      </c>
      <c r="N93" s="3">
        <f>H93*M93</f>
        <v>0</v>
      </c>
      <c r="O93" s="3">
        <f>L93-N93</f>
        <v>54810</v>
      </c>
    </row>
    <row r="94" spans="1:15" x14ac:dyDescent="0.2">
      <c r="A94" s="2" t="s">
        <v>2783</v>
      </c>
      <c r="B94" s="2" t="s">
        <v>2222</v>
      </c>
      <c r="C94" s="2" t="s">
        <v>89</v>
      </c>
      <c r="D94" s="2" t="s">
        <v>85</v>
      </c>
      <c r="E94" s="13">
        <v>45566</v>
      </c>
      <c r="F94" s="2" t="s">
        <v>2683</v>
      </c>
      <c r="G94" s="2">
        <v>1</v>
      </c>
      <c r="H94" s="3">
        <v>7950</v>
      </c>
      <c r="I94" s="3">
        <v>250</v>
      </c>
      <c r="J94" s="3">
        <v>3770</v>
      </c>
      <c r="K94" s="3">
        <v>0</v>
      </c>
      <c r="L94" s="3">
        <f>SUM(H94:K94)</f>
        <v>11970</v>
      </c>
      <c r="M94" s="15">
        <v>0.17</v>
      </c>
      <c r="N94" s="3">
        <f>H94*M94</f>
        <v>1351.5</v>
      </c>
      <c r="O94" s="3">
        <f>L94-N94</f>
        <v>10618.5</v>
      </c>
    </row>
    <row r="95" spans="1:15" x14ac:dyDescent="0.2">
      <c r="A95" s="2" t="s">
        <v>2784</v>
      </c>
      <c r="B95" s="2" t="s">
        <v>1031</v>
      </c>
      <c r="C95" s="2" t="s">
        <v>73</v>
      </c>
      <c r="D95" s="2" t="s">
        <v>75</v>
      </c>
      <c r="E95" s="13">
        <v>45597</v>
      </c>
      <c r="F95" s="2" t="s">
        <v>2670</v>
      </c>
      <c r="G95" s="2">
        <v>3</v>
      </c>
      <c r="H95" s="3">
        <v>30450</v>
      </c>
      <c r="I95" s="3">
        <v>2380</v>
      </c>
      <c r="J95" s="3">
        <v>0</v>
      </c>
      <c r="K95" s="3">
        <v>0</v>
      </c>
      <c r="L95" s="3">
        <f>SUM(H95:K95)</f>
        <v>32830</v>
      </c>
      <c r="M95" s="15">
        <v>0</v>
      </c>
      <c r="N95" s="3">
        <f>H95*M95</f>
        <v>0</v>
      </c>
      <c r="O95" s="3">
        <f>L95-N95</f>
        <v>32830</v>
      </c>
    </row>
    <row r="96" spans="1:15" x14ac:dyDescent="0.2">
      <c r="A96" s="2" t="s">
        <v>2786</v>
      </c>
      <c r="B96" s="2" t="s">
        <v>648</v>
      </c>
      <c r="C96" s="2" t="s">
        <v>129</v>
      </c>
      <c r="D96" s="2" t="s">
        <v>124</v>
      </c>
      <c r="E96" s="13">
        <v>45778</v>
      </c>
      <c r="F96" s="2" t="s">
        <v>2658</v>
      </c>
      <c r="G96" s="2">
        <v>12</v>
      </c>
      <c r="H96" s="3">
        <v>40800</v>
      </c>
      <c r="I96" s="3">
        <v>17340</v>
      </c>
      <c r="J96" s="3">
        <v>0</v>
      </c>
      <c r="K96" s="3">
        <v>0</v>
      </c>
      <c r="L96" s="3">
        <f>SUM(H96:K96)</f>
        <v>58140</v>
      </c>
      <c r="M96" s="15">
        <v>0.1</v>
      </c>
      <c r="N96" s="3">
        <f>H96*M96</f>
        <v>4080</v>
      </c>
      <c r="O96" s="3">
        <f>L96-N96</f>
        <v>54060</v>
      </c>
    </row>
    <row r="97" spans="1:15" x14ac:dyDescent="0.2">
      <c r="A97" s="2" t="s">
        <v>2787</v>
      </c>
      <c r="B97" s="2" t="s">
        <v>1560</v>
      </c>
      <c r="C97" s="2" t="s">
        <v>73</v>
      </c>
      <c r="D97" s="2" t="s">
        <v>75</v>
      </c>
      <c r="E97" s="13">
        <v>45566</v>
      </c>
      <c r="F97" s="2" t="s">
        <v>2683</v>
      </c>
      <c r="G97" s="2">
        <v>2</v>
      </c>
      <c r="H97" s="3">
        <v>21500</v>
      </c>
      <c r="I97" s="3">
        <v>4470</v>
      </c>
      <c r="J97" s="3">
        <v>1540</v>
      </c>
      <c r="K97" s="3">
        <v>0</v>
      </c>
      <c r="L97" s="3">
        <f>SUM(H97:K97)</f>
        <v>27510</v>
      </c>
      <c r="M97" s="15">
        <v>0.17</v>
      </c>
      <c r="N97" s="3">
        <f>H97*M97</f>
        <v>3655.0000000000005</v>
      </c>
      <c r="O97" s="3">
        <f>L97-N97</f>
        <v>23855</v>
      </c>
    </row>
    <row r="98" spans="1:15" x14ac:dyDescent="0.2">
      <c r="A98" s="2" t="s">
        <v>2790</v>
      </c>
      <c r="B98" s="2" t="s">
        <v>214</v>
      </c>
      <c r="C98" s="2" t="s">
        <v>34</v>
      </c>
      <c r="D98" s="2" t="s">
        <v>36</v>
      </c>
      <c r="E98" s="13">
        <v>45597</v>
      </c>
      <c r="F98" s="2" t="s">
        <v>2658</v>
      </c>
      <c r="G98" s="2">
        <v>16</v>
      </c>
      <c r="H98" s="3">
        <v>135200</v>
      </c>
      <c r="I98" s="3">
        <v>16790</v>
      </c>
      <c r="J98" s="3">
        <v>0</v>
      </c>
      <c r="K98" s="3">
        <v>0</v>
      </c>
      <c r="L98" s="3">
        <f>SUM(H98:K98)</f>
        <v>151990</v>
      </c>
      <c r="M98" s="15">
        <v>0.1</v>
      </c>
      <c r="N98" s="3">
        <f>H98*M98</f>
        <v>13520</v>
      </c>
      <c r="O98" s="3">
        <f>L98-N98</f>
        <v>138470</v>
      </c>
    </row>
    <row r="99" spans="1:15" x14ac:dyDescent="0.2">
      <c r="A99" s="2" t="s">
        <v>2791</v>
      </c>
      <c r="B99" s="2" t="s">
        <v>1702</v>
      </c>
      <c r="C99" s="2" t="s">
        <v>39</v>
      </c>
      <c r="D99" s="2" t="s">
        <v>36</v>
      </c>
      <c r="E99" s="13">
        <v>45689</v>
      </c>
      <c r="F99" s="2" t="s">
        <v>2670</v>
      </c>
      <c r="G99" s="2">
        <v>4</v>
      </c>
      <c r="H99" s="3">
        <v>34200</v>
      </c>
      <c r="I99" s="3">
        <v>3470</v>
      </c>
      <c r="J99" s="3">
        <v>3060</v>
      </c>
      <c r="K99" s="3">
        <v>0</v>
      </c>
      <c r="L99" s="3">
        <f>SUM(H99:K99)</f>
        <v>40730</v>
      </c>
      <c r="M99" s="15">
        <v>0</v>
      </c>
      <c r="N99" s="3">
        <f>H99*M99</f>
        <v>0</v>
      </c>
      <c r="O99" s="3">
        <f>L99-N99</f>
        <v>40730</v>
      </c>
    </row>
    <row r="100" spans="1:15" x14ac:dyDescent="0.2">
      <c r="A100" s="2" t="s">
        <v>2792</v>
      </c>
      <c r="B100" s="2" t="s">
        <v>2168</v>
      </c>
      <c r="C100" s="2" t="s">
        <v>108</v>
      </c>
      <c r="D100" s="2" t="s">
        <v>105</v>
      </c>
      <c r="E100" s="13">
        <v>45597</v>
      </c>
      <c r="F100" s="2" t="s">
        <v>2670</v>
      </c>
      <c r="G100" s="2">
        <v>6</v>
      </c>
      <c r="H100" s="3">
        <v>68400</v>
      </c>
      <c r="I100" s="3">
        <v>29800</v>
      </c>
      <c r="J100" s="3">
        <v>4430</v>
      </c>
      <c r="K100" s="3">
        <v>0</v>
      </c>
      <c r="L100" s="3">
        <f>SUM(H100:K100)</f>
        <v>102630</v>
      </c>
      <c r="M100" s="15">
        <v>0</v>
      </c>
      <c r="N100" s="3">
        <f>H100*M100</f>
        <v>0</v>
      </c>
      <c r="O100" s="3">
        <f>L100-N100</f>
        <v>102630</v>
      </c>
    </row>
    <row r="101" spans="1:15" x14ac:dyDescent="0.2">
      <c r="A101" s="2" t="s">
        <v>2794</v>
      </c>
      <c r="B101" s="2" t="s">
        <v>2186</v>
      </c>
      <c r="C101" s="2" t="s">
        <v>118</v>
      </c>
      <c r="D101" s="2" t="s">
        <v>114</v>
      </c>
      <c r="E101" s="13">
        <v>45566</v>
      </c>
      <c r="F101" s="2" t="s">
        <v>2683</v>
      </c>
      <c r="G101" s="2">
        <v>2</v>
      </c>
      <c r="H101" s="3">
        <v>21700</v>
      </c>
      <c r="I101" s="3">
        <v>4820</v>
      </c>
      <c r="J101" s="3">
        <v>8810</v>
      </c>
      <c r="K101" s="3">
        <v>0</v>
      </c>
      <c r="L101" s="3">
        <f>SUM(H101:K101)</f>
        <v>35330</v>
      </c>
      <c r="M101" s="15">
        <v>0.17</v>
      </c>
      <c r="N101" s="3">
        <f>H101*M101</f>
        <v>3689.0000000000005</v>
      </c>
      <c r="O101" s="3">
        <f>L101-N101</f>
        <v>31641</v>
      </c>
    </row>
    <row r="102" spans="1:15" x14ac:dyDescent="0.2">
      <c r="A102" s="2" t="s">
        <v>2795</v>
      </c>
      <c r="B102" s="2" t="s">
        <v>595</v>
      </c>
      <c r="C102" s="2" t="s">
        <v>81</v>
      </c>
      <c r="D102" s="2" t="s">
        <v>75</v>
      </c>
      <c r="E102" s="13">
        <v>45597</v>
      </c>
      <c r="F102" s="2" t="s">
        <v>2670</v>
      </c>
      <c r="G102" s="2">
        <v>5</v>
      </c>
      <c r="H102" s="3">
        <v>104500</v>
      </c>
      <c r="I102" s="3">
        <v>4120</v>
      </c>
      <c r="J102" s="3">
        <v>0</v>
      </c>
      <c r="K102" s="3">
        <v>0</v>
      </c>
      <c r="L102" s="3">
        <f>SUM(H102:K102)</f>
        <v>108620</v>
      </c>
      <c r="M102" s="15">
        <v>0</v>
      </c>
      <c r="N102" s="3">
        <f>H102*M102</f>
        <v>0</v>
      </c>
      <c r="O102" s="3">
        <f>L102-N102</f>
        <v>108620</v>
      </c>
    </row>
    <row r="103" spans="1:15" x14ac:dyDescent="0.2">
      <c r="A103" s="2" t="s">
        <v>2796</v>
      </c>
      <c r="B103" s="2" t="s">
        <v>2111</v>
      </c>
      <c r="C103" s="2" t="s">
        <v>87</v>
      </c>
      <c r="D103" s="2" t="s">
        <v>85</v>
      </c>
      <c r="E103" s="13">
        <v>45597</v>
      </c>
      <c r="F103" s="2" t="s">
        <v>2647</v>
      </c>
      <c r="G103" s="2">
        <v>3</v>
      </c>
      <c r="H103" s="3">
        <v>22050</v>
      </c>
      <c r="I103" s="3">
        <v>2670</v>
      </c>
      <c r="J103" s="3">
        <v>0</v>
      </c>
      <c r="K103" s="3">
        <v>0</v>
      </c>
      <c r="L103" s="3">
        <f>SUM(H103:K103)</f>
        <v>24720</v>
      </c>
      <c r="M103" s="15">
        <v>0</v>
      </c>
      <c r="N103" s="3">
        <f>H103*M103</f>
        <v>0</v>
      </c>
      <c r="O103" s="3">
        <f>L103-N103</f>
        <v>24720</v>
      </c>
    </row>
    <row r="104" spans="1:15" x14ac:dyDescent="0.2">
      <c r="A104" s="2" t="s">
        <v>2797</v>
      </c>
      <c r="B104" s="2" t="s">
        <v>638</v>
      </c>
      <c r="C104" s="2" t="s">
        <v>125</v>
      </c>
      <c r="D104" s="2" t="s">
        <v>124</v>
      </c>
      <c r="E104" s="13">
        <v>45597</v>
      </c>
      <c r="F104" s="2" t="s">
        <v>2658</v>
      </c>
      <c r="G104" s="2">
        <v>8</v>
      </c>
      <c r="H104" s="3">
        <v>90400</v>
      </c>
      <c r="I104" s="3">
        <v>20160</v>
      </c>
      <c r="J104" s="3">
        <v>0</v>
      </c>
      <c r="K104" s="3">
        <v>0</v>
      </c>
      <c r="L104" s="3">
        <f>SUM(H104:K104)</f>
        <v>110560</v>
      </c>
      <c r="M104" s="15">
        <v>0.1</v>
      </c>
      <c r="N104" s="3">
        <f>H104*M104</f>
        <v>9040</v>
      </c>
      <c r="O104" s="3">
        <f>L104-N104</f>
        <v>101520</v>
      </c>
    </row>
    <row r="105" spans="1:15" x14ac:dyDescent="0.2">
      <c r="A105" s="2" t="s">
        <v>2798</v>
      </c>
      <c r="B105" s="2" t="s">
        <v>804</v>
      </c>
      <c r="C105" s="2" t="s">
        <v>99</v>
      </c>
      <c r="D105" s="2" t="s">
        <v>95</v>
      </c>
      <c r="E105" s="13">
        <v>45566</v>
      </c>
      <c r="F105" s="2" t="s">
        <v>2658</v>
      </c>
      <c r="G105" s="2">
        <v>3</v>
      </c>
      <c r="H105" s="3">
        <v>6450</v>
      </c>
      <c r="I105" s="3">
        <v>790</v>
      </c>
      <c r="J105" s="3">
        <v>1270</v>
      </c>
      <c r="K105" s="3">
        <v>0</v>
      </c>
      <c r="L105" s="3">
        <f>SUM(H105:K105)</f>
        <v>8510</v>
      </c>
      <c r="M105" s="15">
        <v>0.1</v>
      </c>
      <c r="N105" s="3">
        <f>H105*M105</f>
        <v>645</v>
      </c>
      <c r="O105" s="3">
        <f>L105-N105</f>
        <v>7865</v>
      </c>
    </row>
    <row r="106" spans="1:15" x14ac:dyDescent="0.2">
      <c r="A106" s="2" t="s">
        <v>2799</v>
      </c>
      <c r="B106" s="2" t="s">
        <v>2033</v>
      </c>
      <c r="C106" s="2" t="s">
        <v>129</v>
      </c>
      <c r="D106" s="2" t="s">
        <v>124</v>
      </c>
      <c r="E106" s="13">
        <v>45597</v>
      </c>
      <c r="F106" s="2" t="s">
        <v>2689</v>
      </c>
      <c r="G106" s="2">
        <v>4</v>
      </c>
      <c r="H106" s="3">
        <v>21600</v>
      </c>
      <c r="I106" s="3">
        <v>3140</v>
      </c>
      <c r="J106" s="3">
        <v>3560</v>
      </c>
      <c r="K106" s="3">
        <v>0</v>
      </c>
      <c r="L106" s="3">
        <f>SUM(H106:K106)</f>
        <v>28300</v>
      </c>
      <c r="M106" s="15">
        <v>0.15</v>
      </c>
      <c r="N106" s="3">
        <f>H106*M106</f>
        <v>3240</v>
      </c>
      <c r="O106" s="3">
        <f>L106-N106</f>
        <v>25060</v>
      </c>
    </row>
    <row r="107" spans="1:15" x14ac:dyDescent="0.2">
      <c r="A107" s="2" t="s">
        <v>2800</v>
      </c>
      <c r="B107" s="2" t="s">
        <v>2238</v>
      </c>
      <c r="C107" s="2" t="s">
        <v>103</v>
      </c>
      <c r="D107" s="2" t="s">
        <v>105</v>
      </c>
      <c r="E107" s="13">
        <v>45566</v>
      </c>
      <c r="F107" s="2" t="s">
        <v>2647</v>
      </c>
      <c r="G107" s="2">
        <v>2</v>
      </c>
      <c r="H107" s="3">
        <v>10700</v>
      </c>
      <c r="I107" s="3">
        <v>760</v>
      </c>
      <c r="J107" s="3">
        <v>0</v>
      </c>
      <c r="K107" s="3">
        <v>0</v>
      </c>
      <c r="L107" s="3">
        <f>SUM(H107:K107)</f>
        <v>11460</v>
      </c>
      <c r="M107" s="15">
        <v>0</v>
      </c>
      <c r="N107" s="3">
        <f>H107*M107</f>
        <v>0</v>
      </c>
      <c r="O107" s="3">
        <f>L107-N107</f>
        <v>11460</v>
      </c>
    </row>
    <row r="108" spans="1:15" x14ac:dyDescent="0.2">
      <c r="A108" s="2" t="s">
        <v>2801</v>
      </c>
      <c r="B108" s="2" t="s">
        <v>326</v>
      </c>
      <c r="C108" s="2" t="s">
        <v>57</v>
      </c>
      <c r="D108" s="2" t="s">
        <v>55</v>
      </c>
      <c r="E108" s="13">
        <v>45597</v>
      </c>
      <c r="F108" s="2" t="s">
        <v>2670</v>
      </c>
      <c r="G108" s="2">
        <v>2</v>
      </c>
      <c r="H108" s="3">
        <v>23300</v>
      </c>
      <c r="I108" s="3">
        <v>3170</v>
      </c>
      <c r="J108" s="3">
        <v>4800</v>
      </c>
      <c r="K108" s="3">
        <v>0</v>
      </c>
      <c r="L108" s="3">
        <f>SUM(H108:K108)</f>
        <v>31270</v>
      </c>
      <c r="M108" s="15">
        <v>0</v>
      </c>
      <c r="N108" s="3">
        <f>H108*M108</f>
        <v>0</v>
      </c>
      <c r="O108" s="3">
        <f>L108-N108</f>
        <v>31270</v>
      </c>
    </row>
    <row r="109" spans="1:15" x14ac:dyDescent="0.2">
      <c r="A109" s="2" t="s">
        <v>2802</v>
      </c>
      <c r="B109" s="2" t="s">
        <v>1974</v>
      </c>
      <c r="C109" s="2" t="s">
        <v>81</v>
      </c>
      <c r="D109" s="2" t="s">
        <v>75</v>
      </c>
      <c r="E109" s="13">
        <v>45597</v>
      </c>
      <c r="F109" s="2" t="s">
        <v>2683</v>
      </c>
      <c r="G109" s="2">
        <v>5</v>
      </c>
      <c r="H109" s="3">
        <v>154750</v>
      </c>
      <c r="I109" s="3">
        <v>15030</v>
      </c>
      <c r="J109" s="3">
        <v>0</v>
      </c>
      <c r="K109" s="3">
        <v>0</v>
      </c>
      <c r="L109" s="3">
        <f>SUM(H109:K109)</f>
        <v>169780</v>
      </c>
      <c r="M109" s="15">
        <v>0.17</v>
      </c>
      <c r="N109" s="3">
        <f>H109*M109</f>
        <v>26307.500000000004</v>
      </c>
      <c r="O109" s="3">
        <f>L109-N109</f>
        <v>143472.5</v>
      </c>
    </row>
    <row r="110" spans="1:15" x14ac:dyDescent="0.2">
      <c r="A110" s="2" t="s">
        <v>2803</v>
      </c>
      <c r="B110" s="2" t="s">
        <v>2149</v>
      </c>
      <c r="C110" s="2" t="s">
        <v>93</v>
      </c>
      <c r="D110" s="2" t="s">
        <v>95</v>
      </c>
      <c r="E110" s="13">
        <v>45689</v>
      </c>
      <c r="F110" s="2" t="s">
        <v>2683</v>
      </c>
      <c r="G110" s="2">
        <v>12</v>
      </c>
      <c r="H110" s="3">
        <v>49800</v>
      </c>
      <c r="I110" s="3">
        <v>21010</v>
      </c>
      <c r="J110" s="3">
        <v>0</v>
      </c>
      <c r="K110" s="3">
        <v>0</v>
      </c>
      <c r="L110" s="3">
        <f>SUM(H110:K110)</f>
        <v>70810</v>
      </c>
      <c r="M110" s="15">
        <v>0.17</v>
      </c>
      <c r="N110" s="3">
        <f>H110*M110</f>
        <v>8466</v>
      </c>
      <c r="O110" s="3">
        <f>L110-N110</f>
        <v>62344</v>
      </c>
    </row>
    <row r="111" spans="1:15" x14ac:dyDescent="0.2">
      <c r="A111" s="2" t="s">
        <v>2804</v>
      </c>
      <c r="B111" s="2" t="s">
        <v>2400</v>
      </c>
      <c r="C111" s="2" t="s">
        <v>83</v>
      </c>
      <c r="D111" s="2" t="s">
        <v>85</v>
      </c>
      <c r="E111" s="13">
        <v>45566</v>
      </c>
      <c r="F111" s="2" t="s">
        <v>2651</v>
      </c>
      <c r="G111" s="2">
        <v>5</v>
      </c>
      <c r="H111" s="3">
        <v>54250</v>
      </c>
      <c r="I111" s="3">
        <v>20150</v>
      </c>
      <c r="J111" s="3">
        <v>4250</v>
      </c>
      <c r="K111" s="3">
        <v>3910</v>
      </c>
      <c r="L111" s="3">
        <f>SUM(H111:K111)</f>
        <v>82560</v>
      </c>
      <c r="M111" s="15">
        <v>0.16</v>
      </c>
      <c r="N111" s="3">
        <f>H111*M111</f>
        <v>8680</v>
      </c>
      <c r="O111" s="3">
        <f>L111-N111</f>
        <v>73880</v>
      </c>
    </row>
    <row r="112" spans="1:15" x14ac:dyDescent="0.2">
      <c r="A112" s="2" t="s">
        <v>2805</v>
      </c>
      <c r="B112" s="2" t="s">
        <v>2427</v>
      </c>
      <c r="C112" s="2" t="s">
        <v>79</v>
      </c>
      <c r="D112" s="2" t="s">
        <v>75</v>
      </c>
      <c r="E112" s="13">
        <v>45566</v>
      </c>
      <c r="F112" s="2" t="s">
        <v>2683</v>
      </c>
      <c r="G112" s="2">
        <v>4</v>
      </c>
      <c r="H112" s="3">
        <v>13600</v>
      </c>
      <c r="I112" s="3">
        <v>1330</v>
      </c>
      <c r="J112" s="3">
        <v>0</v>
      </c>
      <c r="K112" s="3">
        <v>0</v>
      </c>
      <c r="L112" s="3">
        <f>SUM(H112:K112)</f>
        <v>14930</v>
      </c>
      <c r="M112" s="15">
        <v>0.17</v>
      </c>
      <c r="N112" s="3">
        <f>H112*M112</f>
        <v>2312</v>
      </c>
      <c r="O112" s="3">
        <f>L112-N112</f>
        <v>12618</v>
      </c>
    </row>
    <row r="113" spans="1:15" x14ac:dyDescent="0.2">
      <c r="A113" s="2" t="s">
        <v>2807</v>
      </c>
      <c r="B113" s="2" t="s">
        <v>1937</v>
      </c>
      <c r="C113" s="2" t="s">
        <v>37</v>
      </c>
      <c r="D113" s="2" t="s">
        <v>36</v>
      </c>
      <c r="E113" s="13">
        <v>45566</v>
      </c>
      <c r="F113" s="2" t="s">
        <v>2647</v>
      </c>
      <c r="G113" s="2">
        <v>3</v>
      </c>
      <c r="H113" s="3">
        <v>110400</v>
      </c>
      <c r="I113" s="3">
        <v>6180</v>
      </c>
      <c r="J113" s="3">
        <v>0</v>
      </c>
      <c r="K113" s="3">
        <v>0</v>
      </c>
      <c r="L113" s="3">
        <f>SUM(H113:K113)</f>
        <v>116580</v>
      </c>
      <c r="M113" s="15">
        <v>0</v>
      </c>
      <c r="N113" s="3">
        <f>H113*M113</f>
        <v>0</v>
      </c>
      <c r="O113" s="3">
        <f>L113-N113</f>
        <v>116580</v>
      </c>
    </row>
    <row r="114" spans="1:15" x14ac:dyDescent="0.2">
      <c r="A114" s="2" t="s">
        <v>2808</v>
      </c>
      <c r="B114" s="2" t="s">
        <v>2087</v>
      </c>
      <c r="C114" s="2" t="s">
        <v>101</v>
      </c>
      <c r="D114" s="2" t="s">
        <v>95</v>
      </c>
      <c r="E114" s="13">
        <v>45566</v>
      </c>
      <c r="F114" s="2" t="s">
        <v>2647</v>
      </c>
      <c r="G114" s="2">
        <v>3</v>
      </c>
      <c r="H114" s="3">
        <v>18150</v>
      </c>
      <c r="I114" s="3">
        <v>2390</v>
      </c>
      <c r="J114" s="3">
        <v>5910</v>
      </c>
      <c r="K114" s="3">
        <v>0</v>
      </c>
      <c r="L114" s="3">
        <f>SUM(H114:K114)</f>
        <v>26450</v>
      </c>
      <c r="M114" s="15">
        <v>0</v>
      </c>
      <c r="N114" s="3">
        <f>H114*M114</f>
        <v>0</v>
      </c>
      <c r="O114" s="3">
        <f>L114-N114</f>
        <v>26450</v>
      </c>
    </row>
    <row r="115" spans="1:15" x14ac:dyDescent="0.2">
      <c r="A115" s="2" t="s">
        <v>2809</v>
      </c>
      <c r="B115" s="2" t="s">
        <v>2126</v>
      </c>
      <c r="C115" s="2" t="s">
        <v>69</v>
      </c>
      <c r="D115" s="2" t="s">
        <v>65</v>
      </c>
      <c r="E115" s="13">
        <v>45627</v>
      </c>
      <c r="F115" s="2" t="s">
        <v>2689</v>
      </c>
      <c r="G115" s="2">
        <v>2</v>
      </c>
      <c r="H115" s="3">
        <v>42600</v>
      </c>
      <c r="I115" s="3">
        <v>1160</v>
      </c>
      <c r="J115" s="3">
        <v>0</v>
      </c>
      <c r="K115" s="3">
        <v>0</v>
      </c>
      <c r="L115" s="3">
        <f>SUM(H115:K115)</f>
        <v>43760</v>
      </c>
      <c r="M115" s="15">
        <v>0.15</v>
      </c>
      <c r="N115" s="3">
        <f>H115*M115</f>
        <v>6390</v>
      </c>
      <c r="O115" s="3">
        <f>L115-N115</f>
        <v>37370</v>
      </c>
    </row>
    <row r="116" spans="1:15" x14ac:dyDescent="0.2">
      <c r="A116" s="2" t="s">
        <v>2810</v>
      </c>
      <c r="B116" s="2" t="s">
        <v>1610</v>
      </c>
      <c r="C116" s="2" t="s">
        <v>39</v>
      </c>
      <c r="D116" s="2" t="s">
        <v>36</v>
      </c>
      <c r="E116" s="13">
        <v>45566</v>
      </c>
      <c r="F116" s="2" t="s">
        <v>2683</v>
      </c>
      <c r="G116" s="2">
        <v>2</v>
      </c>
      <c r="H116" s="3">
        <v>13000</v>
      </c>
      <c r="I116" s="3">
        <v>1510</v>
      </c>
      <c r="J116" s="3">
        <v>0</v>
      </c>
      <c r="K116" s="3">
        <v>0</v>
      </c>
      <c r="L116" s="3">
        <f>SUM(H116:K116)</f>
        <v>14510</v>
      </c>
      <c r="M116" s="15">
        <v>0.17</v>
      </c>
      <c r="N116" s="3">
        <f>H116*M116</f>
        <v>2210</v>
      </c>
      <c r="O116" s="3">
        <f>L116-N116</f>
        <v>12300</v>
      </c>
    </row>
    <row r="117" spans="1:15" x14ac:dyDescent="0.2">
      <c r="A117" s="2" t="s">
        <v>2811</v>
      </c>
      <c r="B117" s="2" t="s">
        <v>1978</v>
      </c>
      <c r="C117" s="2" t="s">
        <v>37</v>
      </c>
      <c r="D117" s="2" t="s">
        <v>36</v>
      </c>
      <c r="E117" s="13">
        <v>45566</v>
      </c>
      <c r="F117" s="2" t="s">
        <v>2683</v>
      </c>
      <c r="G117" s="2">
        <v>4</v>
      </c>
      <c r="H117" s="3">
        <v>103600</v>
      </c>
      <c r="I117" s="3">
        <v>8180</v>
      </c>
      <c r="J117" s="3">
        <v>10310</v>
      </c>
      <c r="K117" s="3">
        <v>0</v>
      </c>
      <c r="L117" s="3">
        <f>SUM(H117:K117)</f>
        <v>122090</v>
      </c>
      <c r="M117" s="15">
        <v>0.17</v>
      </c>
      <c r="N117" s="3">
        <f>H117*M117</f>
        <v>17612</v>
      </c>
      <c r="O117" s="3">
        <f>L117-N117</f>
        <v>104478</v>
      </c>
    </row>
    <row r="118" spans="1:15" x14ac:dyDescent="0.2">
      <c r="A118" s="2" t="s">
        <v>2812</v>
      </c>
      <c r="B118" s="2" t="s">
        <v>1980</v>
      </c>
      <c r="C118" s="2" t="s">
        <v>39</v>
      </c>
      <c r="D118" s="2" t="s">
        <v>36</v>
      </c>
      <c r="E118" s="13">
        <v>45597</v>
      </c>
      <c r="F118" s="2" t="s">
        <v>2689</v>
      </c>
      <c r="G118" s="2">
        <v>4</v>
      </c>
      <c r="H118" s="3">
        <v>31600</v>
      </c>
      <c r="I118" s="3">
        <v>1620</v>
      </c>
      <c r="J118" s="3">
        <v>0</v>
      </c>
      <c r="K118" s="3">
        <v>0</v>
      </c>
      <c r="L118" s="3">
        <f>SUM(H118:K118)</f>
        <v>33220</v>
      </c>
      <c r="M118" s="15">
        <v>0.15</v>
      </c>
      <c r="N118" s="3">
        <f>H118*M118</f>
        <v>4740</v>
      </c>
      <c r="O118" s="3">
        <f>L118-N118</f>
        <v>28480</v>
      </c>
    </row>
    <row r="119" spans="1:15" x14ac:dyDescent="0.2">
      <c r="A119" s="2" t="s">
        <v>2813</v>
      </c>
      <c r="B119" s="2" t="s">
        <v>1999</v>
      </c>
      <c r="C119" s="2" t="s">
        <v>125</v>
      </c>
      <c r="D119" s="2" t="s">
        <v>124</v>
      </c>
      <c r="E119" s="13">
        <v>45597</v>
      </c>
      <c r="F119" s="2" t="s">
        <v>2661</v>
      </c>
      <c r="G119" s="2">
        <v>6</v>
      </c>
      <c r="H119" s="3">
        <v>53400</v>
      </c>
      <c r="I119" s="3">
        <v>37910</v>
      </c>
      <c r="J119" s="3">
        <v>0</v>
      </c>
      <c r="K119" s="3">
        <v>2310</v>
      </c>
      <c r="L119" s="3">
        <f>SUM(H119:K119)</f>
        <v>93620</v>
      </c>
      <c r="M119" s="15">
        <v>0</v>
      </c>
      <c r="N119" s="3">
        <f>H119*M119</f>
        <v>0</v>
      </c>
      <c r="O119" s="3">
        <f>L119-N119</f>
        <v>93620</v>
      </c>
    </row>
    <row r="120" spans="1:15" x14ac:dyDescent="0.2">
      <c r="A120" s="2" t="s">
        <v>2814</v>
      </c>
      <c r="B120" s="2" t="s">
        <v>547</v>
      </c>
      <c r="C120" s="2" t="s">
        <v>47</v>
      </c>
      <c r="D120" s="2" t="s">
        <v>45</v>
      </c>
      <c r="E120" s="13">
        <v>45566</v>
      </c>
      <c r="F120" s="2" t="s">
        <v>2658</v>
      </c>
      <c r="G120" s="2">
        <v>3</v>
      </c>
      <c r="H120" s="3">
        <v>19800</v>
      </c>
      <c r="I120" s="3">
        <v>1690</v>
      </c>
      <c r="J120" s="3">
        <v>0</v>
      </c>
      <c r="K120" s="3">
        <v>0</v>
      </c>
      <c r="L120" s="3">
        <f>SUM(H120:K120)</f>
        <v>21490</v>
      </c>
      <c r="M120" s="15">
        <v>0.1</v>
      </c>
      <c r="N120" s="3">
        <f>H120*M120</f>
        <v>1980</v>
      </c>
      <c r="O120" s="3">
        <f>L120-N120</f>
        <v>19510</v>
      </c>
    </row>
    <row r="121" spans="1:15" x14ac:dyDescent="0.2">
      <c r="A121" s="2" t="s">
        <v>2815</v>
      </c>
      <c r="B121" s="2" t="s">
        <v>1610</v>
      </c>
      <c r="C121" s="2" t="s">
        <v>81</v>
      </c>
      <c r="D121" s="2" t="s">
        <v>75</v>
      </c>
      <c r="E121" s="13">
        <v>45597</v>
      </c>
      <c r="F121" s="2" t="s">
        <v>2647</v>
      </c>
      <c r="G121" s="2">
        <v>3</v>
      </c>
      <c r="H121" s="3">
        <v>86700</v>
      </c>
      <c r="I121" s="3">
        <v>970</v>
      </c>
      <c r="J121" s="3">
        <v>0</v>
      </c>
      <c r="K121" s="3">
        <v>0</v>
      </c>
      <c r="L121" s="3">
        <f>SUM(H121:K121)</f>
        <v>87670</v>
      </c>
      <c r="M121" s="15">
        <v>0</v>
      </c>
      <c r="N121" s="3">
        <f>H121*M121</f>
        <v>0</v>
      </c>
      <c r="O121" s="3">
        <f>L121-N121</f>
        <v>87670</v>
      </c>
    </row>
    <row r="122" spans="1:15" x14ac:dyDescent="0.2">
      <c r="A122" s="2" t="s">
        <v>2818</v>
      </c>
      <c r="B122" s="2" t="s">
        <v>400</v>
      </c>
      <c r="C122" s="2" t="s">
        <v>71</v>
      </c>
      <c r="D122" s="2" t="s">
        <v>65</v>
      </c>
      <c r="E122" s="13">
        <v>45689</v>
      </c>
      <c r="F122" s="2" t="s">
        <v>2651</v>
      </c>
      <c r="G122" s="2">
        <v>6</v>
      </c>
      <c r="H122" s="3">
        <v>67800</v>
      </c>
      <c r="I122" s="3">
        <v>18740</v>
      </c>
      <c r="J122" s="3">
        <v>0</v>
      </c>
      <c r="K122" s="3">
        <v>2260</v>
      </c>
      <c r="L122" s="3">
        <f>SUM(H122:K122)</f>
        <v>88800</v>
      </c>
      <c r="M122" s="15">
        <v>0.16</v>
      </c>
      <c r="N122" s="3">
        <f>H122*M122</f>
        <v>10848</v>
      </c>
      <c r="O122" s="3">
        <f>L122-N122</f>
        <v>77952</v>
      </c>
    </row>
    <row r="123" spans="1:15" x14ac:dyDescent="0.2">
      <c r="A123" s="2" t="s">
        <v>2819</v>
      </c>
      <c r="B123" s="2" t="s">
        <v>1731</v>
      </c>
      <c r="C123" s="2" t="s">
        <v>69</v>
      </c>
      <c r="D123" s="2" t="s">
        <v>65</v>
      </c>
      <c r="E123" s="13">
        <v>45717</v>
      </c>
      <c r="F123" s="2" t="s">
        <v>2658</v>
      </c>
      <c r="G123" s="2">
        <v>4</v>
      </c>
      <c r="H123" s="3">
        <v>77200</v>
      </c>
      <c r="I123" s="3">
        <v>12220</v>
      </c>
      <c r="J123" s="3">
        <v>0</v>
      </c>
      <c r="K123" s="3">
        <v>0</v>
      </c>
      <c r="L123" s="3">
        <f>SUM(H123:K123)</f>
        <v>89420</v>
      </c>
      <c r="M123" s="15">
        <v>0.1</v>
      </c>
      <c r="N123" s="3">
        <f>H123*M123</f>
        <v>7720</v>
      </c>
      <c r="O123" s="3">
        <f>L123-N123</f>
        <v>81700</v>
      </c>
    </row>
    <row r="124" spans="1:15" x14ac:dyDescent="0.2">
      <c r="A124" s="2" t="s">
        <v>2820</v>
      </c>
      <c r="B124" s="2" t="s">
        <v>1770</v>
      </c>
      <c r="C124" s="2" t="s">
        <v>83</v>
      </c>
      <c r="D124" s="2" t="s">
        <v>85</v>
      </c>
      <c r="E124" s="13">
        <v>45597</v>
      </c>
      <c r="F124" s="2" t="s">
        <v>2647</v>
      </c>
      <c r="G124" s="2">
        <v>3</v>
      </c>
      <c r="H124" s="3">
        <v>63150</v>
      </c>
      <c r="I124" s="3">
        <v>3470</v>
      </c>
      <c r="J124" s="3">
        <v>0</v>
      </c>
      <c r="K124" s="3">
        <v>3450</v>
      </c>
      <c r="L124" s="3">
        <f>SUM(H124:K124)</f>
        <v>70070</v>
      </c>
      <c r="M124" s="15">
        <v>0</v>
      </c>
      <c r="N124" s="3">
        <f>H124*M124</f>
        <v>0</v>
      </c>
      <c r="O124" s="3">
        <f>L124-N124</f>
        <v>70070</v>
      </c>
    </row>
    <row r="125" spans="1:15" x14ac:dyDescent="0.2">
      <c r="A125" s="2" t="s">
        <v>2822</v>
      </c>
      <c r="B125" s="2" t="s">
        <v>2505</v>
      </c>
      <c r="C125" s="2" t="s">
        <v>83</v>
      </c>
      <c r="D125" s="2" t="s">
        <v>85</v>
      </c>
      <c r="E125" s="13">
        <v>45597</v>
      </c>
      <c r="F125" s="2" t="s">
        <v>2647</v>
      </c>
      <c r="G125" s="2">
        <v>2</v>
      </c>
      <c r="H125" s="3">
        <v>37900</v>
      </c>
      <c r="I125" s="3">
        <v>4060</v>
      </c>
      <c r="J125" s="3">
        <v>0</v>
      </c>
      <c r="K125" s="3">
        <v>1410</v>
      </c>
      <c r="L125" s="3">
        <f>SUM(H125:K125)</f>
        <v>43370</v>
      </c>
      <c r="M125" s="15">
        <v>0</v>
      </c>
      <c r="N125" s="3">
        <f>H125*M125</f>
        <v>0</v>
      </c>
      <c r="O125" s="3">
        <f>L125-N125</f>
        <v>43370</v>
      </c>
    </row>
    <row r="126" spans="1:15" x14ac:dyDescent="0.2">
      <c r="A126" s="2" t="s">
        <v>2823</v>
      </c>
      <c r="B126" s="2" t="s">
        <v>685</v>
      </c>
      <c r="C126" s="2" t="s">
        <v>93</v>
      </c>
      <c r="D126" s="2" t="s">
        <v>95</v>
      </c>
      <c r="E126" s="13">
        <v>45627</v>
      </c>
      <c r="F126" s="2" t="s">
        <v>2670</v>
      </c>
      <c r="G126" s="2">
        <v>3</v>
      </c>
      <c r="H126" s="3">
        <v>18750</v>
      </c>
      <c r="I126" s="3">
        <v>1710</v>
      </c>
      <c r="J126" s="3">
        <v>0</v>
      </c>
      <c r="K126" s="3">
        <v>0</v>
      </c>
      <c r="L126" s="3">
        <f>SUM(H126:K126)</f>
        <v>20460</v>
      </c>
      <c r="M126" s="15">
        <v>0</v>
      </c>
      <c r="N126" s="3">
        <f>H126*M126</f>
        <v>0</v>
      </c>
      <c r="O126" s="3">
        <f>L126-N126</f>
        <v>20460</v>
      </c>
    </row>
    <row r="127" spans="1:15" x14ac:dyDescent="0.2">
      <c r="A127" s="2" t="s">
        <v>2824</v>
      </c>
      <c r="B127" s="2" t="s">
        <v>756</v>
      </c>
      <c r="C127" s="2" t="s">
        <v>99</v>
      </c>
      <c r="D127" s="2" t="s">
        <v>95</v>
      </c>
      <c r="E127" s="13">
        <v>45778</v>
      </c>
      <c r="F127" s="2" t="s">
        <v>2670</v>
      </c>
      <c r="G127" s="2">
        <v>6</v>
      </c>
      <c r="H127" s="3">
        <v>18900</v>
      </c>
      <c r="I127" s="3">
        <v>16690</v>
      </c>
      <c r="J127" s="3">
        <v>0</v>
      </c>
      <c r="K127" s="3">
        <v>0</v>
      </c>
      <c r="L127" s="3">
        <f>SUM(H127:K127)</f>
        <v>35590</v>
      </c>
      <c r="M127" s="15">
        <v>0</v>
      </c>
      <c r="N127" s="3">
        <f>H127*M127</f>
        <v>0</v>
      </c>
      <c r="O127" s="3">
        <f>L127-N127</f>
        <v>35590</v>
      </c>
    </row>
    <row r="128" spans="1:15" x14ac:dyDescent="0.2">
      <c r="A128" s="2" t="s">
        <v>2826</v>
      </c>
      <c r="B128" s="2" t="s">
        <v>1058</v>
      </c>
      <c r="C128" s="2" t="s">
        <v>93</v>
      </c>
      <c r="D128" s="2" t="s">
        <v>95</v>
      </c>
      <c r="E128" s="13">
        <v>45748</v>
      </c>
      <c r="F128" s="2" t="s">
        <v>2683</v>
      </c>
      <c r="G128" s="2">
        <v>6</v>
      </c>
      <c r="H128" s="3">
        <v>32700</v>
      </c>
      <c r="I128" s="3">
        <v>10130</v>
      </c>
      <c r="J128" s="3">
        <v>0</v>
      </c>
      <c r="K128" s="3">
        <v>0</v>
      </c>
      <c r="L128" s="3">
        <f>SUM(H128:K128)</f>
        <v>42830</v>
      </c>
      <c r="M128" s="15">
        <v>0.17</v>
      </c>
      <c r="N128" s="3">
        <f>H128*M128</f>
        <v>5559</v>
      </c>
      <c r="O128" s="3">
        <f>L128-N128</f>
        <v>37271</v>
      </c>
    </row>
    <row r="129" spans="1:15" x14ac:dyDescent="0.2">
      <c r="A129" s="2" t="s">
        <v>2828</v>
      </c>
      <c r="B129" s="2" t="s">
        <v>1695</v>
      </c>
      <c r="C129" s="2" t="s">
        <v>43</v>
      </c>
      <c r="D129" s="2" t="s">
        <v>45</v>
      </c>
      <c r="E129" s="13">
        <v>45566</v>
      </c>
      <c r="F129" s="2" t="s">
        <v>2689</v>
      </c>
      <c r="G129" s="2">
        <v>6</v>
      </c>
      <c r="H129" s="3">
        <v>28200</v>
      </c>
      <c r="I129" s="3">
        <v>8540</v>
      </c>
      <c r="J129" s="3">
        <v>3910</v>
      </c>
      <c r="K129" s="3">
        <v>0</v>
      </c>
      <c r="L129" s="3">
        <f>SUM(H129:K129)</f>
        <v>40650</v>
      </c>
      <c r="M129" s="15">
        <v>0.15</v>
      </c>
      <c r="N129" s="3">
        <f>H129*M129</f>
        <v>4230</v>
      </c>
      <c r="O129" s="3">
        <f>L129-N129</f>
        <v>36420</v>
      </c>
    </row>
    <row r="130" spans="1:15" x14ac:dyDescent="0.2">
      <c r="A130" s="2" t="s">
        <v>2829</v>
      </c>
      <c r="B130" s="2" t="s">
        <v>2553</v>
      </c>
      <c r="C130" s="2" t="s">
        <v>34</v>
      </c>
      <c r="D130" s="2" t="s">
        <v>36</v>
      </c>
      <c r="E130" s="13">
        <v>45566</v>
      </c>
      <c r="F130" s="2" t="s">
        <v>2658</v>
      </c>
      <c r="G130" s="2">
        <v>12</v>
      </c>
      <c r="H130" s="3">
        <v>149400</v>
      </c>
      <c r="I130" s="3">
        <v>16260</v>
      </c>
      <c r="J130" s="3">
        <v>4760</v>
      </c>
      <c r="K130" s="3">
        <v>0</v>
      </c>
      <c r="L130" s="3">
        <f>SUM(H130:K130)</f>
        <v>170420</v>
      </c>
      <c r="M130" s="15">
        <v>0.1</v>
      </c>
      <c r="N130" s="3">
        <f>H130*M130</f>
        <v>14940</v>
      </c>
      <c r="O130" s="3">
        <f>L130-N130</f>
        <v>155480</v>
      </c>
    </row>
    <row r="131" spans="1:15" x14ac:dyDescent="0.2">
      <c r="A131" s="2" t="s">
        <v>2830</v>
      </c>
      <c r="B131" s="2" t="s">
        <v>2101</v>
      </c>
      <c r="C131" s="2" t="s">
        <v>118</v>
      </c>
      <c r="D131" s="2" t="s">
        <v>114</v>
      </c>
      <c r="E131" s="13">
        <v>45566</v>
      </c>
      <c r="F131" s="2" t="s">
        <v>2670</v>
      </c>
      <c r="G131" s="2">
        <v>5</v>
      </c>
      <c r="H131" s="3">
        <v>56750</v>
      </c>
      <c r="I131" s="3">
        <v>9500</v>
      </c>
      <c r="J131" s="3">
        <v>0</v>
      </c>
      <c r="K131" s="3">
        <v>0</v>
      </c>
      <c r="L131" s="3">
        <f>SUM(H131:K131)</f>
        <v>66250</v>
      </c>
      <c r="M131" s="15">
        <v>0</v>
      </c>
      <c r="N131" s="3">
        <f>H131*M131</f>
        <v>0</v>
      </c>
      <c r="O131" s="3">
        <f>L131-N131</f>
        <v>66250</v>
      </c>
    </row>
    <row r="132" spans="1:15" x14ac:dyDescent="0.2">
      <c r="A132" s="2" t="s">
        <v>2831</v>
      </c>
      <c r="B132" s="2" t="s">
        <v>1434</v>
      </c>
      <c r="C132" s="2" t="s">
        <v>69</v>
      </c>
      <c r="D132" s="2" t="s">
        <v>65</v>
      </c>
      <c r="E132" s="13">
        <v>45566</v>
      </c>
      <c r="F132" s="2" t="s">
        <v>2651</v>
      </c>
      <c r="G132" s="2">
        <v>6</v>
      </c>
      <c r="H132" s="3">
        <v>260700</v>
      </c>
      <c r="I132" s="3">
        <v>19560</v>
      </c>
      <c r="J132" s="3">
        <v>0</v>
      </c>
      <c r="K132" s="3">
        <v>0</v>
      </c>
      <c r="L132" s="3">
        <f>SUM(H132:K132)</f>
        <v>280260</v>
      </c>
      <c r="M132" s="15">
        <v>0.16</v>
      </c>
      <c r="N132" s="3">
        <f>H132*M132</f>
        <v>41712</v>
      </c>
      <c r="O132" s="3">
        <f>L132-N132</f>
        <v>238548</v>
      </c>
    </row>
    <row r="133" spans="1:15" x14ac:dyDescent="0.2">
      <c r="A133" s="2" t="s">
        <v>2832</v>
      </c>
      <c r="B133" s="2" t="s">
        <v>1551</v>
      </c>
      <c r="C133" s="2" t="s">
        <v>81</v>
      </c>
      <c r="D133" s="2" t="s">
        <v>75</v>
      </c>
      <c r="E133" s="13">
        <v>45566</v>
      </c>
      <c r="F133" s="2" t="s">
        <v>2647</v>
      </c>
      <c r="G133" s="2">
        <v>3</v>
      </c>
      <c r="H133" s="3">
        <v>46500</v>
      </c>
      <c r="I133" s="3">
        <v>7670</v>
      </c>
      <c r="J133" s="3">
        <v>0</v>
      </c>
      <c r="K133" s="3">
        <v>0</v>
      </c>
      <c r="L133" s="3">
        <f>SUM(H133:K133)</f>
        <v>54170</v>
      </c>
      <c r="M133" s="15">
        <v>0</v>
      </c>
      <c r="N133" s="3">
        <f>H133*M133</f>
        <v>0</v>
      </c>
      <c r="O133" s="3">
        <f>L133-N133</f>
        <v>54170</v>
      </c>
    </row>
    <row r="134" spans="1:15" x14ac:dyDescent="0.2">
      <c r="A134" s="2" t="s">
        <v>2833</v>
      </c>
      <c r="B134" s="2" t="s">
        <v>1972</v>
      </c>
      <c r="C134" s="2" t="s">
        <v>26</v>
      </c>
      <c r="D134" s="2" t="s">
        <v>24</v>
      </c>
      <c r="E134" s="13">
        <v>45597</v>
      </c>
      <c r="F134" s="2" t="s">
        <v>2689</v>
      </c>
      <c r="G134" s="2">
        <v>5</v>
      </c>
      <c r="H134" s="3">
        <v>70000</v>
      </c>
      <c r="I134" s="3">
        <v>13020</v>
      </c>
      <c r="J134" s="3">
        <v>0</v>
      </c>
      <c r="K134" s="3">
        <v>0</v>
      </c>
      <c r="L134" s="3">
        <f>SUM(H134:K134)</f>
        <v>83020</v>
      </c>
      <c r="M134" s="15">
        <v>0.15</v>
      </c>
      <c r="N134" s="3">
        <f>H134*M134</f>
        <v>10500</v>
      </c>
      <c r="O134" s="3">
        <f>L134-N134</f>
        <v>72520</v>
      </c>
    </row>
    <row r="135" spans="1:15" x14ac:dyDescent="0.2">
      <c r="A135" s="2" t="s">
        <v>2834</v>
      </c>
      <c r="B135" s="2" t="s">
        <v>492</v>
      </c>
      <c r="C135" s="2" t="s">
        <v>57</v>
      </c>
      <c r="D135" s="2" t="s">
        <v>55</v>
      </c>
      <c r="E135" s="13">
        <v>45566</v>
      </c>
      <c r="F135" s="2" t="s">
        <v>2651</v>
      </c>
      <c r="G135" s="2">
        <v>3</v>
      </c>
      <c r="H135" s="3">
        <v>27750</v>
      </c>
      <c r="I135" s="3">
        <v>3180</v>
      </c>
      <c r="J135" s="3">
        <v>5580</v>
      </c>
      <c r="K135" s="3">
        <v>0</v>
      </c>
      <c r="L135" s="3">
        <f>SUM(H135:K135)</f>
        <v>36510</v>
      </c>
      <c r="M135" s="15">
        <v>0.16</v>
      </c>
      <c r="N135" s="3">
        <f>H135*M135</f>
        <v>4440</v>
      </c>
      <c r="O135" s="3">
        <f>L135-N135</f>
        <v>32070</v>
      </c>
    </row>
    <row r="136" spans="1:15" x14ac:dyDescent="0.2">
      <c r="A136" s="2" t="s">
        <v>2836</v>
      </c>
      <c r="B136" s="2" t="s">
        <v>1581</v>
      </c>
      <c r="C136" s="2" t="s">
        <v>81</v>
      </c>
      <c r="D136" s="2" t="s">
        <v>75</v>
      </c>
      <c r="E136" s="13">
        <v>45597</v>
      </c>
      <c r="F136" s="2" t="s">
        <v>2670</v>
      </c>
      <c r="G136" s="2">
        <v>3</v>
      </c>
      <c r="H136" s="3">
        <v>90150</v>
      </c>
      <c r="I136" s="3">
        <v>3400</v>
      </c>
      <c r="J136" s="3">
        <v>0</v>
      </c>
      <c r="K136" s="3">
        <v>0</v>
      </c>
      <c r="L136" s="3">
        <f>SUM(H136:K136)</f>
        <v>93550</v>
      </c>
      <c r="M136" s="15">
        <v>0</v>
      </c>
      <c r="N136" s="3">
        <f>H136*M136</f>
        <v>0</v>
      </c>
      <c r="O136" s="3">
        <f>L136-N136</f>
        <v>93550</v>
      </c>
    </row>
    <row r="137" spans="1:15" x14ac:dyDescent="0.2">
      <c r="A137" s="2" t="s">
        <v>2837</v>
      </c>
      <c r="B137" s="2" t="s">
        <v>1687</v>
      </c>
      <c r="C137" s="2" t="s">
        <v>61</v>
      </c>
      <c r="D137" s="2" t="s">
        <v>55</v>
      </c>
      <c r="E137" s="13">
        <v>45597</v>
      </c>
      <c r="F137" s="2" t="s">
        <v>2670</v>
      </c>
      <c r="G137" s="2">
        <v>5</v>
      </c>
      <c r="H137" s="3">
        <v>220000</v>
      </c>
      <c r="I137" s="3">
        <v>8580</v>
      </c>
      <c r="J137" s="3">
        <v>0</v>
      </c>
      <c r="K137" s="3">
        <v>0</v>
      </c>
      <c r="L137" s="3">
        <f>SUM(H137:K137)</f>
        <v>228580</v>
      </c>
      <c r="M137" s="15">
        <v>0</v>
      </c>
      <c r="N137" s="3">
        <f>H137*M137</f>
        <v>0</v>
      </c>
      <c r="O137" s="3">
        <f>L137-N137</f>
        <v>228580</v>
      </c>
    </row>
    <row r="138" spans="1:15" x14ac:dyDescent="0.2">
      <c r="A138" s="2" t="s">
        <v>2838</v>
      </c>
      <c r="B138" s="2" t="s">
        <v>2433</v>
      </c>
      <c r="C138" s="2" t="s">
        <v>129</v>
      </c>
      <c r="D138" s="2" t="s">
        <v>124</v>
      </c>
      <c r="E138" s="13">
        <v>45566</v>
      </c>
      <c r="F138" s="2" t="s">
        <v>2658</v>
      </c>
      <c r="G138" s="2">
        <v>12</v>
      </c>
      <c r="H138" s="3">
        <v>64800</v>
      </c>
      <c r="I138" s="3">
        <v>16290</v>
      </c>
      <c r="J138" s="3">
        <v>0</v>
      </c>
      <c r="K138" s="3">
        <v>0</v>
      </c>
      <c r="L138" s="3">
        <f>SUM(H138:K138)</f>
        <v>81090</v>
      </c>
      <c r="M138" s="15">
        <v>0.1</v>
      </c>
      <c r="N138" s="3">
        <f>H138*M138</f>
        <v>6480</v>
      </c>
      <c r="O138" s="3">
        <f>L138-N138</f>
        <v>74610</v>
      </c>
    </row>
    <row r="139" spans="1:15" x14ac:dyDescent="0.2">
      <c r="A139" s="2" t="s">
        <v>2840</v>
      </c>
      <c r="B139" s="2" t="s">
        <v>1019</v>
      </c>
      <c r="C139" s="2" t="s">
        <v>26</v>
      </c>
      <c r="D139" s="2" t="s">
        <v>24</v>
      </c>
      <c r="E139" s="13">
        <v>45566</v>
      </c>
      <c r="F139" s="2" t="s">
        <v>2689</v>
      </c>
      <c r="G139" s="2">
        <v>2</v>
      </c>
      <c r="H139" s="3">
        <v>29400</v>
      </c>
      <c r="I139" s="3">
        <v>4630</v>
      </c>
      <c r="J139" s="3">
        <v>4230</v>
      </c>
      <c r="K139" s="3">
        <v>3640</v>
      </c>
      <c r="L139" s="3">
        <f>SUM(H139:K139)</f>
        <v>41900</v>
      </c>
      <c r="M139" s="15">
        <v>0.15</v>
      </c>
      <c r="N139" s="3">
        <f>H139*M139</f>
        <v>4410</v>
      </c>
      <c r="O139" s="3">
        <f>L139-N139</f>
        <v>37490</v>
      </c>
    </row>
    <row r="140" spans="1:15" x14ac:dyDescent="0.2">
      <c r="A140" s="2" t="s">
        <v>2843</v>
      </c>
      <c r="B140" s="2" t="s">
        <v>804</v>
      </c>
      <c r="C140" s="2" t="s">
        <v>51</v>
      </c>
      <c r="D140" s="2" t="s">
        <v>45</v>
      </c>
      <c r="E140" s="13">
        <v>45566</v>
      </c>
      <c r="F140" s="2" t="s">
        <v>2689</v>
      </c>
      <c r="G140" s="2">
        <v>5</v>
      </c>
      <c r="H140" s="3">
        <v>86750</v>
      </c>
      <c r="I140" s="3">
        <v>2150</v>
      </c>
      <c r="J140" s="3">
        <v>0</v>
      </c>
      <c r="K140" s="3">
        <v>2370</v>
      </c>
      <c r="L140" s="3">
        <f>SUM(H140:K140)</f>
        <v>91270</v>
      </c>
      <c r="M140" s="15">
        <v>0.15</v>
      </c>
      <c r="N140" s="3">
        <f>H140*M140</f>
        <v>13012.5</v>
      </c>
      <c r="O140" s="3">
        <f>L140-N140</f>
        <v>78257.5</v>
      </c>
    </row>
    <row r="141" spans="1:15" x14ac:dyDescent="0.2">
      <c r="A141" s="2" t="s">
        <v>2844</v>
      </c>
      <c r="B141" s="2" t="s">
        <v>850</v>
      </c>
      <c r="C141" s="2" t="s">
        <v>118</v>
      </c>
      <c r="D141" s="2" t="s">
        <v>114</v>
      </c>
      <c r="E141" s="13">
        <v>45658</v>
      </c>
      <c r="F141" s="2" t="s">
        <v>2658</v>
      </c>
      <c r="G141" s="2">
        <v>9</v>
      </c>
      <c r="H141" s="3">
        <v>170100</v>
      </c>
      <c r="I141" s="3">
        <v>12070</v>
      </c>
      <c r="J141" s="3">
        <v>0</v>
      </c>
      <c r="K141" s="3">
        <v>0</v>
      </c>
      <c r="L141" s="3">
        <f>SUM(H141:K141)</f>
        <v>182170</v>
      </c>
      <c r="M141" s="15">
        <v>0.1</v>
      </c>
      <c r="N141" s="3">
        <f>H141*M141</f>
        <v>17010</v>
      </c>
      <c r="O141" s="3">
        <f>L141-N141</f>
        <v>165160</v>
      </c>
    </row>
    <row r="142" spans="1:15" x14ac:dyDescent="0.2">
      <c r="A142" s="2" t="s">
        <v>2845</v>
      </c>
      <c r="B142" s="2" t="s">
        <v>1562</v>
      </c>
      <c r="C142" s="2" t="s">
        <v>37</v>
      </c>
      <c r="D142" s="2" t="s">
        <v>36</v>
      </c>
      <c r="E142" s="13">
        <v>45566</v>
      </c>
      <c r="F142" s="2" t="s">
        <v>2670</v>
      </c>
      <c r="G142" s="2">
        <v>4</v>
      </c>
      <c r="H142" s="3">
        <v>104000</v>
      </c>
      <c r="I142" s="3">
        <v>18430</v>
      </c>
      <c r="J142" s="3">
        <v>8730</v>
      </c>
      <c r="K142" s="3">
        <v>3200</v>
      </c>
      <c r="L142" s="3">
        <f>SUM(H142:K142)</f>
        <v>134360</v>
      </c>
      <c r="M142" s="15">
        <v>0</v>
      </c>
      <c r="N142" s="3">
        <f>H142*M142</f>
        <v>0</v>
      </c>
      <c r="O142" s="3">
        <f>L142-N142</f>
        <v>134360</v>
      </c>
    </row>
    <row r="143" spans="1:15" x14ac:dyDescent="0.2">
      <c r="A143" s="2" t="s">
        <v>2846</v>
      </c>
      <c r="B143" s="2" t="s">
        <v>1988</v>
      </c>
      <c r="C143" s="2" t="s">
        <v>34</v>
      </c>
      <c r="D143" s="2" t="s">
        <v>36</v>
      </c>
      <c r="E143" s="13">
        <v>45566</v>
      </c>
      <c r="F143" s="2" t="s">
        <v>2647</v>
      </c>
      <c r="G143" s="2">
        <v>4</v>
      </c>
      <c r="H143" s="3">
        <v>45200</v>
      </c>
      <c r="I143" s="3">
        <v>8350</v>
      </c>
      <c r="J143" s="3">
        <v>0</v>
      </c>
      <c r="K143" s="3">
        <v>0</v>
      </c>
      <c r="L143" s="3">
        <f>SUM(H143:K143)</f>
        <v>53550</v>
      </c>
      <c r="M143" s="15">
        <v>0</v>
      </c>
      <c r="N143" s="3">
        <f>H143*M143</f>
        <v>0</v>
      </c>
      <c r="O143" s="3">
        <f>L143-N143</f>
        <v>53550</v>
      </c>
    </row>
    <row r="144" spans="1:15" x14ac:dyDescent="0.2">
      <c r="A144" s="2" t="s">
        <v>2848</v>
      </c>
      <c r="B144" s="2" t="s">
        <v>2018</v>
      </c>
      <c r="C144" s="2" t="s">
        <v>97</v>
      </c>
      <c r="D144" s="2" t="s">
        <v>95</v>
      </c>
      <c r="E144" s="13">
        <v>45597</v>
      </c>
      <c r="F144" s="2" t="s">
        <v>2732</v>
      </c>
      <c r="G144" s="2">
        <v>3</v>
      </c>
      <c r="H144" s="3">
        <v>24750</v>
      </c>
      <c r="I144" s="3">
        <v>4180</v>
      </c>
      <c r="J144" s="3">
        <v>0</v>
      </c>
      <c r="K144" s="3">
        <v>0</v>
      </c>
      <c r="L144" s="3">
        <f>SUM(H144:K144)</f>
        <v>28930</v>
      </c>
      <c r="M144" s="15">
        <v>0.05</v>
      </c>
      <c r="N144" s="3">
        <f>H144*M144</f>
        <v>1237.5</v>
      </c>
      <c r="O144" s="3">
        <f>L144-N144</f>
        <v>27692.5</v>
      </c>
    </row>
    <row r="145" spans="1:15" x14ac:dyDescent="0.2">
      <c r="A145" s="2" t="s">
        <v>2849</v>
      </c>
      <c r="B145" s="2" t="s">
        <v>691</v>
      </c>
      <c r="C145" s="2" t="s">
        <v>63</v>
      </c>
      <c r="D145" s="2" t="s">
        <v>65</v>
      </c>
      <c r="E145" s="13">
        <v>45566</v>
      </c>
      <c r="F145" s="2" t="s">
        <v>2658</v>
      </c>
      <c r="G145" s="2">
        <v>4</v>
      </c>
      <c r="H145" s="3">
        <v>33000</v>
      </c>
      <c r="I145" s="3">
        <v>2070</v>
      </c>
      <c r="J145" s="3">
        <v>0</v>
      </c>
      <c r="K145" s="3">
        <v>0</v>
      </c>
      <c r="L145" s="3">
        <f>SUM(H145:K145)</f>
        <v>35070</v>
      </c>
      <c r="M145" s="15">
        <v>0.1</v>
      </c>
      <c r="N145" s="3">
        <f>H145*M145</f>
        <v>3300</v>
      </c>
      <c r="O145" s="3">
        <f>L145-N145</f>
        <v>31770</v>
      </c>
    </row>
    <row r="146" spans="1:15" x14ac:dyDescent="0.2">
      <c r="A146" s="2" t="s">
        <v>2850</v>
      </c>
      <c r="B146" s="2" t="s">
        <v>732</v>
      </c>
      <c r="C146" s="2" t="s">
        <v>26</v>
      </c>
      <c r="D146" s="2" t="s">
        <v>24</v>
      </c>
      <c r="E146" s="13">
        <v>45597</v>
      </c>
      <c r="F146" s="2" t="s">
        <v>2647</v>
      </c>
      <c r="G146" s="2">
        <v>2</v>
      </c>
      <c r="H146" s="3">
        <v>31400</v>
      </c>
      <c r="I146" s="3">
        <v>4060</v>
      </c>
      <c r="J146" s="3">
        <v>0</v>
      </c>
      <c r="K146" s="3">
        <v>2730</v>
      </c>
      <c r="L146" s="3">
        <f>SUM(H146:K146)</f>
        <v>38190</v>
      </c>
      <c r="M146" s="15">
        <v>0</v>
      </c>
      <c r="N146" s="3">
        <f>H146*M146</f>
        <v>0</v>
      </c>
      <c r="O146" s="3">
        <f>L146-N146</f>
        <v>38190</v>
      </c>
    </row>
    <row r="147" spans="1:15" x14ac:dyDescent="0.2">
      <c r="A147" s="2" t="s">
        <v>2852</v>
      </c>
      <c r="B147" s="2" t="s">
        <v>1557</v>
      </c>
      <c r="C147" s="2" t="s">
        <v>93</v>
      </c>
      <c r="D147" s="2" t="s">
        <v>95</v>
      </c>
      <c r="E147" s="13">
        <v>45597</v>
      </c>
      <c r="F147" s="2" t="s">
        <v>2689</v>
      </c>
      <c r="G147" s="2">
        <v>2</v>
      </c>
      <c r="H147" s="3">
        <v>22700</v>
      </c>
      <c r="I147" s="3">
        <v>2590</v>
      </c>
      <c r="J147" s="3">
        <v>0</v>
      </c>
      <c r="K147" s="3">
        <v>0</v>
      </c>
      <c r="L147" s="3">
        <f>SUM(H147:K147)</f>
        <v>25290</v>
      </c>
      <c r="M147" s="15">
        <v>0.15</v>
      </c>
      <c r="N147" s="3">
        <f>H147*M147</f>
        <v>3405</v>
      </c>
      <c r="O147" s="3">
        <f>L147-N147</f>
        <v>21885</v>
      </c>
    </row>
    <row r="148" spans="1:15" x14ac:dyDescent="0.2">
      <c r="A148" s="2" t="s">
        <v>2854</v>
      </c>
      <c r="B148" s="2" t="s">
        <v>1089</v>
      </c>
      <c r="C148" s="2" t="s">
        <v>122</v>
      </c>
      <c r="D148" s="2" t="s">
        <v>124</v>
      </c>
      <c r="E148" s="13">
        <v>45658</v>
      </c>
      <c r="F148" s="2" t="s">
        <v>2651</v>
      </c>
      <c r="G148" s="2">
        <v>16</v>
      </c>
      <c r="H148" s="3">
        <v>56000</v>
      </c>
      <c r="I148" s="3">
        <v>9270</v>
      </c>
      <c r="J148" s="3">
        <v>0</v>
      </c>
      <c r="K148" s="3">
        <v>0</v>
      </c>
      <c r="L148" s="3">
        <f>SUM(H148:K148)</f>
        <v>65270</v>
      </c>
      <c r="M148" s="15">
        <v>0.16</v>
      </c>
      <c r="N148" s="3">
        <f>H148*M148</f>
        <v>8960</v>
      </c>
      <c r="O148" s="3">
        <f>L148-N148</f>
        <v>56310</v>
      </c>
    </row>
    <row r="149" spans="1:15" x14ac:dyDescent="0.2">
      <c r="A149" s="2" t="s">
        <v>2855</v>
      </c>
      <c r="B149" s="2" t="s">
        <v>406</v>
      </c>
      <c r="C149" s="2" t="s">
        <v>9</v>
      </c>
      <c r="D149" s="2" t="s">
        <v>11</v>
      </c>
      <c r="E149" s="13">
        <v>45566</v>
      </c>
      <c r="F149" s="2" t="s">
        <v>2670</v>
      </c>
      <c r="G149" s="2">
        <v>4</v>
      </c>
      <c r="H149" s="3">
        <v>20600</v>
      </c>
      <c r="I149" s="3">
        <v>4600</v>
      </c>
      <c r="J149" s="3">
        <v>4780</v>
      </c>
      <c r="K149" s="3">
        <v>0</v>
      </c>
      <c r="L149" s="3">
        <f>SUM(H149:K149)</f>
        <v>29980</v>
      </c>
      <c r="M149" s="15">
        <v>0</v>
      </c>
      <c r="N149" s="3">
        <f>H149*M149</f>
        <v>0</v>
      </c>
      <c r="O149" s="3">
        <f>L149-N149</f>
        <v>29980</v>
      </c>
    </row>
    <row r="150" spans="1:15" x14ac:dyDescent="0.2">
      <c r="A150" s="2" t="s">
        <v>2856</v>
      </c>
      <c r="B150" s="2" t="s">
        <v>673</v>
      </c>
      <c r="C150" s="2" t="s">
        <v>41</v>
      </c>
      <c r="D150" s="2" t="s">
        <v>36</v>
      </c>
      <c r="E150" s="13">
        <v>45566</v>
      </c>
      <c r="F150" s="2" t="s">
        <v>2658</v>
      </c>
      <c r="G150" s="2">
        <v>6</v>
      </c>
      <c r="H150" s="3">
        <v>32100</v>
      </c>
      <c r="I150" s="3">
        <v>4370</v>
      </c>
      <c r="J150" s="3">
        <v>0</v>
      </c>
      <c r="K150" s="3">
        <v>0</v>
      </c>
      <c r="L150" s="3">
        <f>SUM(H150:K150)</f>
        <v>36470</v>
      </c>
      <c r="M150" s="15">
        <v>0.1</v>
      </c>
      <c r="N150" s="3">
        <f>H150*M150</f>
        <v>3210</v>
      </c>
      <c r="O150" s="3">
        <f>L150-N150</f>
        <v>33260</v>
      </c>
    </row>
    <row r="151" spans="1:15" x14ac:dyDescent="0.2">
      <c r="A151" s="2" t="s">
        <v>2857</v>
      </c>
      <c r="B151" s="2" t="s">
        <v>2080</v>
      </c>
      <c r="C151" s="2" t="s">
        <v>34</v>
      </c>
      <c r="D151" s="2" t="s">
        <v>36</v>
      </c>
      <c r="E151" s="13">
        <v>45566</v>
      </c>
      <c r="F151" s="2" t="s">
        <v>2658</v>
      </c>
      <c r="G151" s="2">
        <v>2</v>
      </c>
      <c r="H151" s="3">
        <v>13200</v>
      </c>
      <c r="I151" s="3">
        <v>560</v>
      </c>
      <c r="J151" s="3">
        <v>0</v>
      </c>
      <c r="K151" s="3">
        <v>0</v>
      </c>
      <c r="L151" s="3">
        <f>SUM(H151:K151)</f>
        <v>13760</v>
      </c>
      <c r="M151" s="15">
        <v>0.1</v>
      </c>
      <c r="N151" s="3">
        <f>H151*M151</f>
        <v>1320</v>
      </c>
      <c r="O151" s="3">
        <f>L151-N151</f>
        <v>12440</v>
      </c>
    </row>
    <row r="152" spans="1:15" x14ac:dyDescent="0.2">
      <c r="A152" s="2" t="s">
        <v>2858</v>
      </c>
      <c r="B152" s="2" t="s">
        <v>2433</v>
      </c>
      <c r="C152" s="2" t="s">
        <v>83</v>
      </c>
      <c r="D152" s="2" t="s">
        <v>85</v>
      </c>
      <c r="E152" s="13">
        <v>45566</v>
      </c>
      <c r="F152" s="2" t="s">
        <v>2670</v>
      </c>
      <c r="G152" s="2">
        <v>9</v>
      </c>
      <c r="H152" s="3">
        <v>117900</v>
      </c>
      <c r="I152" s="3">
        <v>6780</v>
      </c>
      <c r="J152" s="3">
        <v>0</v>
      </c>
      <c r="K152" s="3">
        <v>820</v>
      </c>
      <c r="L152" s="3">
        <f>SUM(H152:K152)</f>
        <v>125500</v>
      </c>
      <c r="M152" s="15">
        <v>0</v>
      </c>
      <c r="N152" s="3">
        <f>H152*M152</f>
        <v>0</v>
      </c>
      <c r="O152" s="3">
        <f>L152-N152</f>
        <v>125500</v>
      </c>
    </row>
    <row r="153" spans="1:15" x14ac:dyDescent="0.2">
      <c r="A153" s="2" t="s">
        <v>2860</v>
      </c>
      <c r="B153" s="2" t="s">
        <v>512</v>
      </c>
      <c r="C153" s="2" t="s">
        <v>79</v>
      </c>
      <c r="D153" s="2" t="s">
        <v>75</v>
      </c>
      <c r="E153" s="13">
        <v>45597</v>
      </c>
      <c r="F153" s="2" t="s">
        <v>2670</v>
      </c>
      <c r="G153" s="2">
        <v>4</v>
      </c>
      <c r="H153" s="3">
        <v>18200</v>
      </c>
      <c r="I153" s="3">
        <v>3820</v>
      </c>
      <c r="J153" s="3">
        <v>0</v>
      </c>
      <c r="K153" s="3">
        <v>0</v>
      </c>
      <c r="L153" s="3">
        <f>SUM(H153:K153)</f>
        <v>22020</v>
      </c>
      <c r="M153" s="15">
        <v>0</v>
      </c>
      <c r="N153" s="3">
        <f>H153*M153</f>
        <v>0</v>
      </c>
      <c r="O153" s="3">
        <f>L153-N153</f>
        <v>22020</v>
      </c>
    </row>
    <row r="154" spans="1:15" x14ac:dyDescent="0.2">
      <c r="A154" s="2" t="s">
        <v>2861</v>
      </c>
      <c r="B154" s="2" t="s">
        <v>732</v>
      </c>
      <c r="C154" s="2" t="s">
        <v>87</v>
      </c>
      <c r="D154" s="2" t="s">
        <v>85</v>
      </c>
      <c r="E154" s="13">
        <v>45566</v>
      </c>
      <c r="F154" s="2" t="s">
        <v>2647</v>
      </c>
      <c r="G154" s="2">
        <v>4</v>
      </c>
      <c r="H154" s="3">
        <v>23200</v>
      </c>
      <c r="I154" s="3">
        <v>4130</v>
      </c>
      <c r="J154" s="3">
        <v>6110</v>
      </c>
      <c r="K154" s="3">
        <v>0</v>
      </c>
      <c r="L154" s="3">
        <f>SUM(H154:K154)</f>
        <v>33440</v>
      </c>
      <c r="M154" s="15">
        <v>0</v>
      </c>
      <c r="N154" s="3">
        <f>H154*M154</f>
        <v>0</v>
      </c>
      <c r="O154" s="3">
        <f>L154-N154</f>
        <v>33440</v>
      </c>
    </row>
    <row r="155" spans="1:15" x14ac:dyDescent="0.2">
      <c r="A155" s="2" t="s">
        <v>2863</v>
      </c>
      <c r="B155" s="2" t="s">
        <v>2522</v>
      </c>
      <c r="C155" s="2" t="s">
        <v>108</v>
      </c>
      <c r="D155" s="2" t="s">
        <v>105</v>
      </c>
      <c r="E155" s="13">
        <v>45566</v>
      </c>
      <c r="F155" s="2" t="s">
        <v>2658</v>
      </c>
      <c r="G155" s="2">
        <v>12</v>
      </c>
      <c r="H155" s="3">
        <v>284400</v>
      </c>
      <c r="I155" s="3">
        <v>19240</v>
      </c>
      <c r="J155" s="3">
        <v>0</v>
      </c>
      <c r="K155" s="3">
        <v>2220</v>
      </c>
      <c r="L155" s="3">
        <f>SUM(H155:K155)</f>
        <v>305860</v>
      </c>
      <c r="M155" s="15">
        <v>0.1</v>
      </c>
      <c r="N155" s="3">
        <f>H155*M155</f>
        <v>28440</v>
      </c>
      <c r="O155" s="3">
        <f>L155-N155</f>
        <v>277420</v>
      </c>
    </row>
    <row r="156" spans="1:15" x14ac:dyDescent="0.2">
      <c r="A156" s="2" t="s">
        <v>2864</v>
      </c>
      <c r="B156" s="2" t="s">
        <v>288</v>
      </c>
      <c r="C156" s="2" t="s">
        <v>77</v>
      </c>
      <c r="D156" s="2" t="s">
        <v>75</v>
      </c>
      <c r="E156" s="13">
        <v>45627</v>
      </c>
      <c r="F156" s="2" t="s">
        <v>2658</v>
      </c>
      <c r="G156" s="2">
        <v>8</v>
      </c>
      <c r="H156" s="3">
        <v>57600</v>
      </c>
      <c r="I156" s="3">
        <v>5010</v>
      </c>
      <c r="J156" s="3">
        <v>0</v>
      </c>
      <c r="K156" s="3">
        <v>0</v>
      </c>
      <c r="L156" s="3">
        <f>SUM(H156:K156)</f>
        <v>62610</v>
      </c>
      <c r="M156" s="15">
        <v>0.1</v>
      </c>
      <c r="N156" s="3">
        <f>H156*M156</f>
        <v>5760</v>
      </c>
      <c r="O156" s="3">
        <f>L156-N156</f>
        <v>56850</v>
      </c>
    </row>
    <row r="157" spans="1:15" x14ac:dyDescent="0.2">
      <c r="A157" s="2" t="s">
        <v>2865</v>
      </c>
      <c r="B157" s="2" t="s">
        <v>518</v>
      </c>
      <c r="C157" s="2" t="s">
        <v>29</v>
      </c>
      <c r="D157" s="2" t="s">
        <v>24</v>
      </c>
      <c r="E157" s="13">
        <v>45566</v>
      </c>
      <c r="F157" s="2" t="s">
        <v>2670</v>
      </c>
      <c r="G157" s="2">
        <v>3</v>
      </c>
      <c r="H157" s="3">
        <v>21450</v>
      </c>
      <c r="I157" s="3">
        <v>620</v>
      </c>
      <c r="J157" s="3">
        <v>0</v>
      </c>
      <c r="K157" s="3">
        <v>0</v>
      </c>
      <c r="L157" s="3">
        <f>SUM(H157:K157)</f>
        <v>22070</v>
      </c>
      <c r="M157" s="15">
        <v>0</v>
      </c>
      <c r="N157" s="3">
        <f>H157*M157</f>
        <v>0</v>
      </c>
      <c r="O157" s="3">
        <f>L157-N157</f>
        <v>22070</v>
      </c>
    </row>
    <row r="158" spans="1:15" x14ac:dyDescent="0.2">
      <c r="A158" s="2" t="s">
        <v>2866</v>
      </c>
      <c r="B158" s="2" t="s">
        <v>913</v>
      </c>
      <c r="C158" s="2" t="s">
        <v>16</v>
      </c>
      <c r="D158" s="2" t="s">
        <v>11</v>
      </c>
      <c r="E158" s="13">
        <v>45597</v>
      </c>
      <c r="F158" s="2" t="s">
        <v>2689</v>
      </c>
      <c r="G158" s="2">
        <v>3</v>
      </c>
      <c r="H158" s="3">
        <v>14550</v>
      </c>
      <c r="I158" s="3">
        <v>10510</v>
      </c>
      <c r="J158" s="3">
        <v>0</v>
      </c>
      <c r="K158" s="3">
        <v>0</v>
      </c>
      <c r="L158" s="3">
        <f>SUM(H158:K158)</f>
        <v>25060</v>
      </c>
      <c r="M158" s="15">
        <v>0.15</v>
      </c>
      <c r="N158" s="3">
        <f>H158*M158</f>
        <v>2182.5</v>
      </c>
      <c r="O158" s="3">
        <f>L158-N158</f>
        <v>22877.5</v>
      </c>
    </row>
    <row r="159" spans="1:15" x14ac:dyDescent="0.2">
      <c r="A159" s="2" t="s">
        <v>2867</v>
      </c>
      <c r="B159" s="2" t="s">
        <v>1089</v>
      </c>
      <c r="C159" s="2" t="s">
        <v>13</v>
      </c>
      <c r="D159" s="2" t="s">
        <v>11</v>
      </c>
      <c r="E159" s="13">
        <v>45627</v>
      </c>
      <c r="F159" s="2" t="s">
        <v>2658</v>
      </c>
      <c r="G159" s="2">
        <v>8</v>
      </c>
      <c r="H159" s="3">
        <v>195600</v>
      </c>
      <c r="I159" s="3">
        <v>8300</v>
      </c>
      <c r="J159" s="3">
        <v>0</v>
      </c>
      <c r="K159" s="3">
        <v>2910</v>
      </c>
      <c r="L159" s="3">
        <f>SUM(H159:K159)</f>
        <v>206810</v>
      </c>
      <c r="M159" s="15">
        <v>0.1</v>
      </c>
      <c r="N159" s="3">
        <f>H159*M159</f>
        <v>19560</v>
      </c>
      <c r="O159" s="3">
        <f>L159-N159</f>
        <v>187250</v>
      </c>
    </row>
    <row r="160" spans="1:15" x14ac:dyDescent="0.2">
      <c r="A160" s="2" t="s">
        <v>2868</v>
      </c>
      <c r="B160" s="2" t="s">
        <v>1093</v>
      </c>
      <c r="C160" s="2" t="s">
        <v>129</v>
      </c>
      <c r="D160" s="2" t="s">
        <v>124</v>
      </c>
      <c r="E160" s="13">
        <v>45597</v>
      </c>
      <c r="F160" s="2" t="s">
        <v>2658</v>
      </c>
      <c r="G160" s="2">
        <v>3</v>
      </c>
      <c r="H160" s="3">
        <v>17850</v>
      </c>
      <c r="I160" s="3">
        <v>4730</v>
      </c>
      <c r="J160" s="3">
        <v>0</v>
      </c>
      <c r="K160" s="3">
        <v>1600</v>
      </c>
      <c r="L160" s="3">
        <f>SUM(H160:K160)</f>
        <v>24180</v>
      </c>
      <c r="M160" s="15">
        <v>0.1</v>
      </c>
      <c r="N160" s="3">
        <f>H160*M160</f>
        <v>1785</v>
      </c>
      <c r="O160" s="3">
        <f>L160-N160</f>
        <v>22395</v>
      </c>
    </row>
    <row r="161" spans="1:15" x14ac:dyDescent="0.2">
      <c r="A161" s="2" t="s">
        <v>2869</v>
      </c>
      <c r="B161" s="2" t="s">
        <v>1636</v>
      </c>
      <c r="C161" s="2" t="s">
        <v>71</v>
      </c>
      <c r="D161" s="2" t="s">
        <v>65</v>
      </c>
      <c r="E161" s="13">
        <v>45566</v>
      </c>
      <c r="F161" s="2" t="s">
        <v>2647</v>
      </c>
      <c r="G161" s="2">
        <v>2</v>
      </c>
      <c r="H161" s="3">
        <v>17200</v>
      </c>
      <c r="I161" s="3">
        <v>5070</v>
      </c>
      <c r="J161" s="3">
        <v>0</v>
      </c>
      <c r="K161" s="3">
        <v>0</v>
      </c>
      <c r="L161" s="3">
        <f>SUM(H161:K161)</f>
        <v>22270</v>
      </c>
      <c r="M161" s="15">
        <v>0</v>
      </c>
      <c r="N161" s="3">
        <f>H161*M161</f>
        <v>0</v>
      </c>
      <c r="O161" s="3">
        <f>L161-N161</f>
        <v>22270</v>
      </c>
    </row>
    <row r="162" spans="1:15" x14ac:dyDescent="0.2">
      <c r="A162" s="2" t="s">
        <v>2870</v>
      </c>
      <c r="B162" s="2" t="s">
        <v>1720</v>
      </c>
      <c r="C162" s="2" t="s">
        <v>47</v>
      </c>
      <c r="D162" s="2" t="s">
        <v>45</v>
      </c>
      <c r="E162" s="13">
        <v>45566</v>
      </c>
      <c r="F162" s="2" t="s">
        <v>2683</v>
      </c>
      <c r="G162" s="2">
        <v>4</v>
      </c>
      <c r="H162" s="3">
        <v>24600</v>
      </c>
      <c r="I162" s="3">
        <v>1880</v>
      </c>
      <c r="J162" s="3">
        <v>2490</v>
      </c>
      <c r="K162" s="3">
        <v>0</v>
      </c>
      <c r="L162" s="3">
        <f>SUM(H162:K162)</f>
        <v>28970</v>
      </c>
      <c r="M162" s="15">
        <v>0.17</v>
      </c>
      <c r="N162" s="3">
        <f>H162*M162</f>
        <v>4182</v>
      </c>
      <c r="O162" s="3">
        <f>L162-N162</f>
        <v>24788</v>
      </c>
    </row>
    <row r="163" spans="1:15" x14ac:dyDescent="0.2">
      <c r="A163" s="2" t="s">
        <v>2871</v>
      </c>
      <c r="B163" s="2" t="s">
        <v>1904</v>
      </c>
      <c r="C163" s="2" t="s">
        <v>39</v>
      </c>
      <c r="D163" s="2" t="s">
        <v>36</v>
      </c>
      <c r="E163" s="13">
        <v>45627</v>
      </c>
      <c r="F163" s="2" t="s">
        <v>2670</v>
      </c>
      <c r="G163" s="2">
        <v>2</v>
      </c>
      <c r="H163" s="3">
        <v>12300</v>
      </c>
      <c r="I163" s="3">
        <v>550</v>
      </c>
      <c r="J163" s="3">
        <v>2480</v>
      </c>
      <c r="K163" s="3">
        <v>0</v>
      </c>
      <c r="L163" s="3">
        <f>SUM(H163:K163)</f>
        <v>15330</v>
      </c>
      <c r="M163" s="15">
        <v>0</v>
      </c>
      <c r="N163" s="3">
        <f>H163*M163</f>
        <v>0</v>
      </c>
      <c r="O163" s="3">
        <f>L163-N163</f>
        <v>15330</v>
      </c>
    </row>
    <row r="164" spans="1:15" x14ac:dyDescent="0.2">
      <c r="A164" s="2" t="s">
        <v>2872</v>
      </c>
      <c r="B164" s="2" t="s">
        <v>2303</v>
      </c>
      <c r="C164" s="2" t="s">
        <v>106</v>
      </c>
      <c r="D164" s="2" t="s">
        <v>105</v>
      </c>
      <c r="E164" s="13">
        <v>45748</v>
      </c>
      <c r="F164" s="2" t="s">
        <v>2689</v>
      </c>
      <c r="G164" s="2">
        <v>6</v>
      </c>
      <c r="H164" s="3">
        <v>48000</v>
      </c>
      <c r="I164" s="3">
        <v>15370</v>
      </c>
      <c r="J164" s="3">
        <v>4840</v>
      </c>
      <c r="K164" s="3">
        <v>0</v>
      </c>
      <c r="L164" s="3">
        <f>SUM(H164:K164)</f>
        <v>68210</v>
      </c>
      <c r="M164" s="15">
        <v>0.15</v>
      </c>
      <c r="N164" s="3">
        <f>H164*M164</f>
        <v>7200</v>
      </c>
      <c r="O164" s="3">
        <f>L164-N164</f>
        <v>61010</v>
      </c>
    </row>
    <row r="165" spans="1:15" x14ac:dyDescent="0.2">
      <c r="A165" s="2" t="s">
        <v>2873</v>
      </c>
      <c r="B165" s="2" t="s">
        <v>1380</v>
      </c>
      <c r="C165" s="2" t="s">
        <v>83</v>
      </c>
      <c r="D165" s="2" t="s">
        <v>85</v>
      </c>
      <c r="E165" s="13">
        <v>45566</v>
      </c>
      <c r="F165" s="2" t="s">
        <v>2732</v>
      </c>
      <c r="G165" s="2">
        <v>2</v>
      </c>
      <c r="H165" s="3">
        <v>38100</v>
      </c>
      <c r="I165" s="3">
        <v>960</v>
      </c>
      <c r="J165" s="3">
        <v>0</v>
      </c>
      <c r="K165" s="3">
        <v>0</v>
      </c>
      <c r="L165" s="3">
        <f>SUM(H165:K165)</f>
        <v>39060</v>
      </c>
      <c r="M165" s="15">
        <v>0.05</v>
      </c>
      <c r="N165" s="3">
        <f>H165*M165</f>
        <v>1905</v>
      </c>
      <c r="O165" s="3">
        <f>L165-N165</f>
        <v>37155</v>
      </c>
    </row>
    <row r="166" spans="1:15" x14ac:dyDescent="0.2">
      <c r="A166" s="2" t="s">
        <v>2874</v>
      </c>
      <c r="B166" s="2" t="s">
        <v>1696</v>
      </c>
      <c r="C166" s="2" t="s">
        <v>47</v>
      </c>
      <c r="D166" s="2" t="s">
        <v>45</v>
      </c>
      <c r="E166" s="13">
        <v>45597</v>
      </c>
      <c r="F166" s="2" t="s">
        <v>2689</v>
      </c>
      <c r="G166" s="2">
        <v>2</v>
      </c>
      <c r="H166" s="3">
        <v>12800</v>
      </c>
      <c r="I166" s="3">
        <v>1770</v>
      </c>
      <c r="J166" s="3">
        <v>0</v>
      </c>
      <c r="K166" s="3">
        <v>0</v>
      </c>
      <c r="L166" s="3">
        <f>SUM(H166:K166)</f>
        <v>14570</v>
      </c>
      <c r="M166" s="15">
        <v>0.15</v>
      </c>
      <c r="N166" s="3">
        <f>H166*M166</f>
        <v>1920</v>
      </c>
      <c r="O166" s="3">
        <f>L166-N166</f>
        <v>12650</v>
      </c>
    </row>
    <row r="167" spans="1:15" x14ac:dyDescent="0.2">
      <c r="A167" s="2" t="s">
        <v>2875</v>
      </c>
      <c r="B167" s="2" t="s">
        <v>1939</v>
      </c>
      <c r="C167" s="2" t="s">
        <v>112</v>
      </c>
      <c r="D167" s="2" t="s">
        <v>114</v>
      </c>
      <c r="E167" s="13">
        <v>45566</v>
      </c>
      <c r="F167" s="2" t="s">
        <v>2661</v>
      </c>
      <c r="G167" s="2">
        <v>2</v>
      </c>
      <c r="H167" s="3">
        <v>12200</v>
      </c>
      <c r="I167" s="3">
        <v>3580</v>
      </c>
      <c r="J167" s="3">
        <v>4160</v>
      </c>
      <c r="K167" s="3">
        <v>2650</v>
      </c>
      <c r="L167" s="3">
        <f>SUM(H167:K167)</f>
        <v>22590</v>
      </c>
      <c r="M167" s="15">
        <v>0</v>
      </c>
      <c r="N167" s="3">
        <f>H167*M167</f>
        <v>0</v>
      </c>
      <c r="O167" s="3">
        <f>L167-N167</f>
        <v>22590</v>
      </c>
    </row>
    <row r="168" spans="1:15" x14ac:dyDescent="0.2">
      <c r="A168" s="2" t="s">
        <v>2876</v>
      </c>
      <c r="B168" s="2" t="s">
        <v>192</v>
      </c>
      <c r="C168" s="2" t="s">
        <v>29</v>
      </c>
      <c r="D168" s="2" t="s">
        <v>24</v>
      </c>
      <c r="E168" s="13">
        <v>45566</v>
      </c>
      <c r="F168" s="2" t="s">
        <v>2658</v>
      </c>
      <c r="G168" s="2">
        <v>4</v>
      </c>
      <c r="H168" s="3">
        <v>35800</v>
      </c>
      <c r="I168" s="3">
        <v>7530</v>
      </c>
      <c r="J168" s="3">
        <v>0</v>
      </c>
      <c r="K168" s="3">
        <v>1050</v>
      </c>
      <c r="L168" s="3">
        <f>SUM(H168:K168)</f>
        <v>44380</v>
      </c>
      <c r="M168" s="15">
        <v>0.1</v>
      </c>
      <c r="N168" s="3">
        <f>H168*M168</f>
        <v>3580</v>
      </c>
      <c r="O168" s="3">
        <f>L168-N168</f>
        <v>40800</v>
      </c>
    </row>
    <row r="169" spans="1:15" x14ac:dyDescent="0.2">
      <c r="A169" s="2" t="s">
        <v>2877</v>
      </c>
      <c r="B169" s="2" t="s">
        <v>558</v>
      </c>
      <c r="C169" s="2" t="s">
        <v>71</v>
      </c>
      <c r="D169" s="2" t="s">
        <v>65</v>
      </c>
      <c r="E169" s="13">
        <v>45658</v>
      </c>
      <c r="F169" s="2" t="s">
        <v>2658</v>
      </c>
      <c r="G169" s="2">
        <v>3</v>
      </c>
      <c r="H169" s="3">
        <v>25350</v>
      </c>
      <c r="I169" s="3">
        <v>11180</v>
      </c>
      <c r="J169" s="3">
        <v>0</v>
      </c>
      <c r="K169" s="3">
        <v>0</v>
      </c>
      <c r="L169" s="3">
        <f>SUM(H169:K169)</f>
        <v>36530</v>
      </c>
      <c r="M169" s="15">
        <v>0.1</v>
      </c>
      <c r="N169" s="3">
        <f>H169*M169</f>
        <v>2535</v>
      </c>
      <c r="O169" s="3">
        <f>L169-N169</f>
        <v>33995</v>
      </c>
    </row>
    <row r="170" spans="1:15" x14ac:dyDescent="0.2">
      <c r="A170" s="2" t="s">
        <v>2878</v>
      </c>
      <c r="B170" s="2" t="s">
        <v>1784</v>
      </c>
      <c r="C170" s="2" t="s">
        <v>9</v>
      </c>
      <c r="D170" s="2" t="s">
        <v>11</v>
      </c>
      <c r="E170" s="13">
        <v>45566</v>
      </c>
      <c r="F170" s="2" t="s">
        <v>2670</v>
      </c>
      <c r="G170" s="2">
        <v>4</v>
      </c>
      <c r="H170" s="3">
        <v>25000</v>
      </c>
      <c r="I170" s="3">
        <v>3420</v>
      </c>
      <c r="J170" s="3">
        <v>0</v>
      </c>
      <c r="K170" s="3">
        <v>0</v>
      </c>
      <c r="L170" s="3">
        <f>SUM(H170:K170)</f>
        <v>28420</v>
      </c>
      <c r="M170" s="15">
        <v>0</v>
      </c>
      <c r="N170" s="3">
        <f>H170*M170</f>
        <v>0</v>
      </c>
      <c r="O170" s="3">
        <f>L170-N170</f>
        <v>28420</v>
      </c>
    </row>
    <row r="171" spans="1:15" x14ac:dyDescent="0.2">
      <c r="A171" s="2" t="s">
        <v>2879</v>
      </c>
      <c r="B171" s="2" t="s">
        <v>1805</v>
      </c>
      <c r="C171" s="2" t="s">
        <v>34</v>
      </c>
      <c r="D171" s="2" t="s">
        <v>36</v>
      </c>
      <c r="E171" s="13">
        <v>45689</v>
      </c>
      <c r="F171" s="2" t="s">
        <v>2647</v>
      </c>
      <c r="G171" s="2">
        <v>5</v>
      </c>
      <c r="H171" s="3">
        <v>33500</v>
      </c>
      <c r="I171" s="3">
        <v>10390</v>
      </c>
      <c r="J171" s="3">
        <v>0</v>
      </c>
      <c r="K171" s="3">
        <v>0</v>
      </c>
      <c r="L171" s="3">
        <f>SUM(H171:K171)</f>
        <v>43890</v>
      </c>
      <c r="M171" s="15">
        <v>0</v>
      </c>
      <c r="N171" s="3">
        <f>H171*M171</f>
        <v>0</v>
      </c>
      <c r="O171" s="3">
        <f>L171-N171</f>
        <v>43890</v>
      </c>
    </row>
    <row r="172" spans="1:15" x14ac:dyDescent="0.2">
      <c r="A172" s="2" t="s">
        <v>2880</v>
      </c>
      <c r="B172" s="2" t="s">
        <v>2168</v>
      </c>
      <c r="C172" s="2" t="s">
        <v>87</v>
      </c>
      <c r="D172" s="2" t="s">
        <v>85</v>
      </c>
      <c r="E172" s="13">
        <v>45566</v>
      </c>
      <c r="F172" s="2" t="s">
        <v>2670</v>
      </c>
      <c r="G172" s="2">
        <v>12</v>
      </c>
      <c r="H172" s="3">
        <v>70200</v>
      </c>
      <c r="I172" s="3">
        <v>2860</v>
      </c>
      <c r="J172" s="3">
        <v>0</v>
      </c>
      <c r="K172" s="3">
        <v>0</v>
      </c>
      <c r="L172" s="3">
        <f>SUM(H172:K172)</f>
        <v>73060</v>
      </c>
      <c r="M172" s="15">
        <v>0</v>
      </c>
      <c r="N172" s="3">
        <f>H172*M172</f>
        <v>0</v>
      </c>
      <c r="O172" s="3">
        <f>L172-N172</f>
        <v>73060</v>
      </c>
    </row>
    <row r="173" spans="1:15" x14ac:dyDescent="0.2">
      <c r="A173" s="2" t="s">
        <v>2881</v>
      </c>
      <c r="B173" s="2" t="s">
        <v>2287</v>
      </c>
      <c r="C173" s="2" t="s">
        <v>43</v>
      </c>
      <c r="D173" s="2" t="s">
        <v>45</v>
      </c>
      <c r="E173" s="13">
        <v>45566</v>
      </c>
      <c r="F173" s="2" t="s">
        <v>2670</v>
      </c>
      <c r="G173" s="2">
        <v>2</v>
      </c>
      <c r="H173" s="3">
        <v>12300</v>
      </c>
      <c r="I173" s="3">
        <v>380</v>
      </c>
      <c r="J173" s="3">
        <v>0</v>
      </c>
      <c r="K173" s="3">
        <v>0</v>
      </c>
      <c r="L173" s="3">
        <f>SUM(H173:K173)</f>
        <v>12680</v>
      </c>
      <c r="M173" s="15">
        <v>0</v>
      </c>
      <c r="N173" s="3">
        <f>H173*M173</f>
        <v>0</v>
      </c>
      <c r="O173" s="3">
        <f>L173-N173</f>
        <v>12680</v>
      </c>
    </row>
    <row r="174" spans="1:15" x14ac:dyDescent="0.2">
      <c r="A174" s="2" t="s">
        <v>2883</v>
      </c>
      <c r="B174" s="2" t="s">
        <v>918</v>
      </c>
      <c r="C174" s="2" t="s">
        <v>83</v>
      </c>
      <c r="D174" s="2" t="s">
        <v>85</v>
      </c>
      <c r="E174" s="13">
        <v>45689</v>
      </c>
      <c r="F174" s="2" t="s">
        <v>2689</v>
      </c>
      <c r="G174" s="2">
        <v>3</v>
      </c>
      <c r="H174" s="3">
        <v>63300</v>
      </c>
      <c r="I174" s="3">
        <v>13660</v>
      </c>
      <c r="J174" s="3">
        <v>0</v>
      </c>
      <c r="K174" s="3">
        <v>0</v>
      </c>
      <c r="L174" s="3">
        <f>SUM(H174:K174)</f>
        <v>76960</v>
      </c>
      <c r="M174" s="15">
        <v>0.15</v>
      </c>
      <c r="N174" s="3">
        <f>H174*M174</f>
        <v>9495</v>
      </c>
      <c r="O174" s="3">
        <f>L174-N174</f>
        <v>67465</v>
      </c>
    </row>
    <row r="175" spans="1:15" x14ac:dyDescent="0.2">
      <c r="A175" s="2" t="s">
        <v>2884</v>
      </c>
      <c r="B175" s="2" t="s">
        <v>1998</v>
      </c>
      <c r="C175" s="2" t="s">
        <v>29</v>
      </c>
      <c r="D175" s="2" t="s">
        <v>24</v>
      </c>
      <c r="E175" s="13">
        <v>45689</v>
      </c>
      <c r="F175" s="2" t="s">
        <v>2658</v>
      </c>
      <c r="G175" s="2">
        <v>9</v>
      </c>
      <c r="H175" s="3">
        <v>63000</v>
      </c>
      <c r="I175" s="3">
        <v>7050</v>
      </c>
      <c r="J175" s="3">
        <v>0</v>
      </c>
      <c r="K175" s="3">
        <v>0</v>
      </c>
      <c r="L175" s="3">
        <f>SUM(H175:K175)</f>
        <v>70050</v>
      </c>
      <c r="M175" s="15">
        <v>0.1</v>
      </c>
      <c r="N175" s="3">
        <f>H175*M175</f>
        <v>6300</v>
      </c>
      <c r="O175" s="3">
        <f>L175-N175</f>
        <v>63750</v>
      </c>
    </row>
    <row r="176" spans="1:15" x14ac:dyDescent="0.2">
      <c r="A176" s="2" t="s">
        <v>2886</v>
      </c>
      <c r="B176" s="2" t="s">
        <v>779</v>
      </c>
      <c r="C176" s="2" t="s">
        <v>69</v>
      </c>
      <c r="D176" s="2" t="s">
        <v>65</v>
      </c>
      <c r="E176" s="13">
        <v>45566</v>
      </c>
      <c r="F176" s="2" t="s">
        <v>2683</v>
      </c>
      <c r="G176" s="2">
        <v>4</v>
      </c>
      <c r="H176" s="3">
        <v>180000</v>
      </c>
      <c r="I176" s="3">
        <v>4920</v>
      </c>
      <c r="J176" s="3">
        <v>0</v>
      </c>
      <c r="K176" s="3">
        <v>0</v>
      </c>
      <c r="L176" s="3">
        <f>SUM(H176:K176)</f>
        <v>184920</v>
      </c>
      <c r="M176" s="15">
        <v>0.17</v>
      </c>
      <c r="N176" s="3">
        <f>H176*M176</f>
        <v>30600.000000000004</v>
      </c>
      <c r="O176" s="3">
        <f>L176-N176</f>
        <v>154320</v>
      </c>
    </row>
    <row r="177" spans="1:15" x14ac:dyDescent="0.2">
      <c r="A177" s="2" t="s">
        <v>2888</v>
      </c>
      <c r="B177" s="2" t="s">
        <v>1630</v>
      </c>
      <c r="C177" s="2" t="s">
        <v>129</v>
      </c>
      <c r="D177" s="2" t="s">
        <v>124</v>
      </c>
      <c r="E177" s="13">
        <v>45627</v>
      </c>
      <c r="F177" s="2" t="s">
        <v>2670</v>
      </c>
      <c r="G177" s="2">
        <v>4</v>
      </c>
      <c r="H177" s="3">
        <v>33800</v>
      </c>
      <c r="I177" s="3">
        <v>2950</v>
      </c>
      <c r="J177" s="3">
        <v>0</v>
      </c>
      <c r="K177" s="3">
        <v>0</v>
      </c>
      <c r="L177" s="3">
        <f>SUM(H177:K177)</f>
        <v>36750</v>
      </c>
      <c r="M177" s="15">
        <v>0</v>
      </c>
      <c r="N177" s="3">
        <f>H177*M177</f>
        <v>0</v>
      </c>
      <c r="O177" s="3">
        <f>L177-N177</f>
        <v>36750</v>
      </c>
    </row>
    <row r="178" spans="1:15" x14ac:dyDescent="0.2">
      <c r="A178" s="2" t="s">
        <v>2890</v>
      </c>
      <c r="B178" s="2" t="s">
        <v>1998</v>
      </c>
      <c r="C178" s="2" t="s">
        <v>51</v>
      </c>
      <c r="D178" s="2" t="s">
        <v>45</v>
      </c>
      <c r="E178" s="13">
        <v>45597</v>
      </c>
      <c r="F178" s="2" t="s">
        <v>2689</v>
      </c>
      <c r="G178" s="2">
        <v>9</v>
      </c>
      <c r="H178" s="3">
        <v>106650</v>
      </c>
      <c r="I178" s="3">
        <v>11610</v>
      </c>
      <c r="J178" s="3">
        <v>0</v>
      </c>
      <c r="K178" s="3">
        <v>0</v>
      </c>
      <c r="L178" s="3">
        <f>SUM(H178:K178)</f>
        <v>118260</v>
      </c>
      <c r="M178" s="15">
        <v>0.15</v>
      </c>
      <c r="N178" s="3">
        <f>H178*M178</f>
        <v>15997.5</v>
      </c>
      <c r="O178" s="3">
        <f>L178-N178</f>
        <v>102262.5</v>
      </c>
    </row>
    <row r="179" spans="1:15" x14ac:dyDescent="0.2">
      <c r="A179" s="2" t="s">
        <v>2893</v>
      </c>
      <c r="B179" s="2" t="s">
        <v>1367</v>
      </c>
      <c r="C179" s="2" t="s">
        <v>91</v>
      </c>
      <c r="D179" s="2" t="s">
        <v>85</v>
      </c>
      <c r="E179" s="13">
        <v>45627</v>
      </c>
      <c r="F179" s="2" t="s">
        <v>2658</v>
      </c>
      <c r="G179" s="2">
        <v>12</v>
      </c>
      <c r="H179" s="3">
        <v>42600</v>
      </c>
      <c r="I179" s="3">
        <v>9530</v>
      </c>
      <c r="J179" s="3">
        <v>0</v>
      </c>
      <c r="K179" s="3">
        <v>0</v>
      </c>
      <c r="L179" s="3">
        <f>SUM(H179:K179)</f>
        <v>52130</v>
      </c>
      <c r="M179" s="15">
        <v>0.1</v>
      </c>
      <c r="N179" s="3">
        <f>H179*M179</f>
        <v>4260</v>
      </c>
      <c r="O179" s="3">
        <f>L179-N179</f>
        <v>47870</v>
      </c>
    </row>
    <row r="180" spans="1:15" x14ac:dyDescent="0.2">
      <c r="A180" s="2" t="s">
        <v>2894</v>
      </c>
      <c r="B180" s="2" t="s">
        <v>2184</v>
      </c>
      <c r="C180" s="2" t="s">
        <v>93</v>
      </c>
      <c r="D180" s="2" t="s">
        <v>95</v>
      </c>
      <c r="E180" s="13">
        <v>45566</v>
      </c>
      <c r="F180" s="2" t="s">
        <v>2651</v>
      </c>
      <c r="G180" s="2">
        <v>5</v>
      </c>
      <c r="H180" s="3">
        <v>25750</v>
      </c>
      <c r="I180" s="3">
        <v>8640</v>
      </c>
      <c r="J180" s="3">
        <v>5500</v>
      </c>
      <c r="K180" s="3">
        <v>0</v>
      </c>
      <c r="L180" s="3">
        <f>SUM(H180:K180)</f>
        <v>39890</v>
      </c>
      <c r="M180" s="15">
        <v>0.16</v>
      </c>
      <c r="N180" s="3">
        <f>H180*M180</f>
        <v>4120</v>
      </c>
      <c r="O180" s="3">
        <f>L180-N180</f>
        <v>35770</v>
      </c>
    </row>
    <row r="181" spans="1:15" x14ac:dyDescent="0.2">
      <c r="A181" s="2" t="s">
        <v>2896</v>
      </c>
      <c r="B181" s="2" t="s">
        <v>1261</v>
      </c>
      <c r="C181" s="2" t="s">
        <v>110</v>
      </c>
      <c r="D181" s="2" t="s">
        <v>105</v>
      </c>
      <c r="E181" s="13">
        <v>45566</v>
      </c>
      <c r="F181" s="2" t="s">
        <v>2658</v>
      </c>
      <c r="G181" s="2">
        <v>8</v>
      </c>
      <c r="H181" s="3">
        <v>33600</v>
      </c>
      <c r="I181" s="3">
        <v>13820</v>
      </c>
      <c r="J181" s="3">
        <v>2970</v>
      </c>
      <c r="K181" s="3">
        <v>2190</v>
      </c>
      <c r="L181" s="3">
        <f>SUM(H181:K181)</f>
        <v>52580</v>
      </c>
      <c r="M181" s="15">
        <v>0.1</v>
      </c>
      <c r="N181" s="3">
        <f>H181*M181</f>
        <v>3360</v>
      </c>
      <c r="O181" s="3">
        <f>L181-N181</f>
        <v>49220</v>
      </c>
    </row>
    <row r="182" spans="1:15" x14ac:dyDescent="0.2">
      <c r="A182" s="2" t="s">
        <v>2897</v>
      </c>
      <c r="B182" s="2" t="s">
        <v>1365</v>
      </c>
      <c r="C182" s="2" t="s">
        <v>118</v>
      </c>
      <c r="D182" s="2" t="s">
        <v>114</v>
      </c>
      <c r="E182" s="13">
        <v>45597</v>
      </c>
      <c r="F182" s="2" t="s">
        <v>2658</v>
      </c>
      <c r="G182" s="2">
        <v>3</v>
      </c>
      <c r="H182" s="3">
        <v>24450</v>
      </c>
      <c r="I182" s="3">
        <v>3530</v>
      </c>
      <c r="J182" s="3">
        <v>0</v>
      </c>
      <c r="K182" s="3">
        <v>0</v>
      </c>
      <c r="L182" s="3">
        <f>SUM(H182:K182)</f>
        <v>27980</v>
      </c>
      <c r="M182" s="15">
        <v>0.1</v>
      </c>
      <c r="N182" s="3">
        <f>H182*M182</f>
        <v>2445</v>
      </c>
      <c r="O182" s="3">
        <f>L182-N182</f>
        <v>25535</v>
      </c>
    </row>
    <row r="183" spans="1:15" x14ac:dyDescent="0.2">
      <c r="A183" s="2" t="s">
        <v>2898</v>
      </c>
      <c r="B183" s="2" t="s">
        <v>1563</v>
      </c>
      <c r="C183" s="2" t="s">
        <v>26</v>
      </c>
      <c r="D183" s="2" t="s">
        <v>24</v>
      </c>
      <c r="E183" s="13">
        <v>45566</v>
      </c>
      <c r="F183" s="2" t="s">
        <v>2647</v>
      </c>
      <c r="G183" s="2">
        <v>2</v>
      </c>
      <c r="H183" s="3">
        <v>31500</v>
      </c>
      <c r="I183" s="3">
        <v>3050</v>
      </c>
      <c r="J183" s="3">
        <v>0</v>
      </c>
      <c r="K183" s="3">
        <v>0</v>
      </c>
      <c r="L183" s="3">
        <f>SUM(H183:K183)</f>
        <v>34550</v>
      </c>
      <c r="M183" s="15">
        <v>0</v>
      </c>
      <c r="N183" s="3">
        <f>H183*M183</f>
        <v>0</v>
      </c>
      <c r="O183" s="3">
        <f>L183-N183</f>
        <v>34550</v>
      </c>
    </row>
    <row r="184" spans="1:15" x14ac:dyDescent="0.2">
      <c r="A184" s="2" t="s">
        <v>2900</v>
      </c>
      <c r="B184" s="2" t="s">
        <v>1338</v>
      </c>
      <c r="C184" s="2" t="s">
        <v>26</v>
      </c>
      <c r="D184" s="2" t="s">
        <v>24</v>
      </c>
      <c r="E184" s="13">
        <v>45597</v>
      </c>
      <c r="F184" s="2" t="s">
        <v>2670</v>
      </c>
      <c r="G184" s="2">
        <v>5</v>
      </c>
      <c r="H184" s="3">
        <v>168500</v>
      </c>
      <c r="I184" s="3">
        <v>9460</v>
      </c>
      <c r="J184" s="3">
        <v>0</v>
      </c>
      <c r="K184" s="3">
        <v>0</v>
      </c>
      <c r="L184" s="3">
        <f>SUM(H184:K184)</f>
        <v>177960</v>
      </c>
      <c r="M184" s="15">
        <v>0</v>
      </c>
      <c r="N184" s="3">
        <f>H184*M184</f>
        <v>0</v>
      </c>
      <c r="O184" s="3">
        <f>L184-N184</f>
        <v>177960</v>
      </c>
    </row>
    <row r="185" spans="1:15" x14ac:dyDescent="0.2">
      <c r="A185" s="2" t="s">
        <v>2902</v>
      </c>
      <c r="B185" s="2" t="s">
        <v>2023</v>
      </c>
      <c r="C185" s="2" t="s">
        <v>39</v>
      </c>
      <c r="D185" s="2" t="s">
        <v>36</v>
      </c>
      <c r="E185" s="13">
        <v>45566</v>
      </c>
      <c r="F185" s="2" t="s">
        <v>2732</v>
      </c>
      <c r="G185" s="2">
        <v>2</v>
      </c>
      <c r="H185" s="3">
        <v>17000</v>
      </c>
      <c r="I185" s="3">
        <v>950</v>
      </c>
      <c r="J185" s="3">
        <v>5600</v>
      </c>
      <c r="K185" s="3">
        <v>0</v>
      </c>
      <c r="L185" s="3">
        <f>SUM(H185:K185)</f>
        <v>23550</v>
      </c>
      <c r="M185" s="15">
        <v>0.05</v>
      </c>
      <c r="N185" s="3">
        <f>H185*M185</f>
        <v>850</v>
      </c>
      <c r="O185" s="3">
        <f>L185-N185</f>
        <v>22700</v>
      </c>
    </row>
    <row r="186" spans="1:15" x14ac:dyDescent="0.2">
      <c r="A186" s="2" t="s">
        <v>2903</v>
      </c>
      <c r="B186" s="2" t="s">
        <v>2404</v>
      </c>
      <c r="C186" s="2" t="s">
        <v>106</v>
      </c>
      <c r="D186" s="2" t="s">
        <v>105</v>
      </c>
      <c r="E186" s="13">
        <v>45566</v>
      </c>
      <c r="F186" s="2" t="s">
        <v>2647</v>
      </c>
      <c r="G186" s="2">
        <v>5</v>
      </c>
      <c r="H186" s="3">
        <v>43500</v>
      </c>
      <c r="I186" s="3">
        <v>1790</v>
      </c>
      <c r="J186" s="3">
        <v>0</v>
      </c>
      <c r="K186" s="3">
        <v>0</v>
      </c>
      <c r="L186" s="3">
        <f>SUM(H186:K186)</f>
        <v>45290</v>
      </c>
      <c r="M186" s="15">
        <v>0</v>
      </c>
      <c r="N186" s="3">
        <f>H186*M186</f>
        <v>0</v>
      </c>
      <c r="O186" s="3">
        <f>L186-N186</f>
        <v>45290</v>
      </c>
    </row>
    <row r="187" spans="1:15" x14ac:dyDescent="0.2">
      <c r="A187" s="2" t="s">
        <v>2904</v>
      </c>
      <c r="B187" s="2" t="s">
        <v>1215</v>
      </c>
      <c r="C187" s="2" t="s">
        <v>71</v>
      </c>
      <c r="D187" s="2" t="s">
        <v>65</v>
      </c>
      <c r="E187" s="13">
        <v>45566</v>
      </c>
      <c r="F187" s="2" t="s">
        <v>2647</v>
      </c>
      <c r="G187" s="2">
        <v>2</v>
      </c>
      <c r="H187" s="3">
        <v>20300</v>
      </c>
      <c r="I187" s="3">
        <v>2430</v>
      </c>
      <c r="J187" s="3">
        <v>0</v>
      </c>
      <c r="K187" s="3">
        <v>0</v>
      </c>
      <c r="L187" s="3">
        <f>SUM(H187:K187)</f>
        <v>22730</v>
      </c>
      <c r="M187" s="15">
        <v>0</v>
      </c>
      <c r="N187" s="3">
        <f>H187*M187</f>
        <v>0</v>
      </c>
      <c r="O187" s="3">
        <f>L187-N187</f>
        <v>22730</v>
      </c>
    </row>
    <row r="188" spans="1:15" x14ac:dyDescent="0.2">
      <c r="A188" s="2" t="s">
        <v>2905</v>
      </c>
      <c r="B188" s="2" t="s">
        <v>1438</v>
      </c>
      <c r="C188" s="2" t="s">
        <v>87</v>
      </c>
      <c r="D188" s="2" t="s">
        <v>85</v>
      </c>
      <c r="E188" s="13">
        <v>45566</v>
      </c>
      <c r="F188" s="2" t="s">
        <v>2689</v>
      </c>
      <c r="G188" s="2">
        <v>4</v>
      </c>
      <c r="H188" s="3">
        <v>31400</v>
      </c>
      <c r="I188" s="3">
        <v>4320</v>
      </c>
      <c r="J188" s="3">
        <v>2560</v>
      </c>
      <c r="K188" s="3">
        <v>0</v>
      </c>
      <c r="L188" s="3">
        <f>SUM(H188:K188)</f>
        <v>38280</v>
      </c>
      <c r="M188" s="15">
        <v>0.15</v>
      </c>
      <c r="N188" s="3">
        <f>H188*M188</f>
        <v>4710</v>
      </c>
      <c r="O188" s="3">
        <f>L188-N188</f>
        <v>33570</v>
      </c>
    </row>
    <row r="189" spans="1:15" x14ac:dyDescent="0.2">
      <c r="A189" s="2" t="s">
        <v>2906</v>
      </c>
      <c r="B189" s="2" t="s">
        <v>1688</v>
      </c>
      <c r="C189" s="2" t="s">
        <v>108</v>
      </c>
      <c r="D189" s="2" t="s">
        <v>105</v>
      </c>
      <c r="E189" s="13">
        <v>45566</v>
      </c>
      <c r="F189" s="2" t="s">
        <v>2670</v>
      </c>
      <c r="G189" s="2">
        <v>3</v>
      </c>
      <c r="H189" s="3">
        <v>45300</v>
      </c>
      <c r="I189" s="3">
        <v>1820</v>
      </c>
      <c r="J189" s="3">
        <v>7920</v>
      </c>
      <c r="K189" s="3">
        <v>0</v>
      </c>
      <c r="L189" s="3">
        <f>SUM(H189:K189)</f>
        <v>55040</v>
      </c>
      <c r="M189" s="15">
        <v>0</v>
      </c>
      <c r="N189" s="3">
        <f>H189*M189</f>
        <v>0</v>
      </c>
      <c r="O189" s="3">
        <f>L189-N189</f>
        <v>55040</v>
      </c>
    </row>
    <row r="190" spans="1:15" x14ac:dyDescent="0.2">
      <c r="A190" s="2" t="s">
        <v>2907</v>
      </c>
      <c r="B190" s="2" t="s">
        <v>1718</v>
      </c>
      <c r="C190" s="2" t="s">
        <v>26</v>
      </c>
      <c r="D190" s="2" t="s">
        <v>24</v>
      </c>
      <c r="E190" s="13">
        <v>45627</v>
      </c>
      <c r="F190" s="2" t="s">
        <v>2658</v>
      </c>
      <c r="G190" s="2">
        <v>5</v>
      </c>
      <c r="H190" s="3">
        <v>78750</v>
      </c>
      <c r="I190" s="3">
        <v>9360</v>
      </c>
      <c r="J190" s="3">
        <v>4570</v>
      </c>
      <c r="K190" s="3">
        <v>0</v>
      </c>
      <c r="L190" s="3">
        <f>SUM(H190:K190)</f>
        <v>92680</v>
      </c>
      <c r="M190" s="15">
        <v>0.1</v>
      </c>
      <c r="N190" s="3">
        <f>H190*M190</f>
        <v>7875</v>
      </c>
      <c r="O190" s="3">
        <f>L190-N190</f>
        <v>84805</v>
      </c>
    </row>
    <row r="191" spans="1:15" x14ac:dyDescent="0.2">
      <c r="A191" s="2" t="s">
        <v>2908</v>
      </c>
      <c r="B191" s="2" t="s">
        <v>2303</v>
      </c>
      <c r="C191" s="2" t="s">
        <v>37</v>
      </c>
      <c r="D191" s="2" t="s">
        <v>36</v>
      </c>
      <c r="E191" s="13">
        <v>45597</v>
      </c>
      <c r="F191" s="2" t="s">
        <v>2689</v>
      </c>
      <c r="G191" s="2">
        <v>5</v>
      </c>
      <c r="H191" s="3">
        <v>125500</v>
      </c>
      <c r="I191" s="3">
        <v>20090</v>
      </c>
      <c r="J191" s="3">
        <v>0</v>
      </c>
      <c r="K191" s="3">
        <v>0</v>
      </c>
      <c r="L191" s="3">
        <f>SUM(H191:K191)</f>
        <v>145590</v>
      </c>
      <c r="M191" s="15">
        <v>0.15</v>
      </c>
      <c r="N191" s="3">
        <f>H191*M191</f>
        <v>18825</v>
      </c>
      <c r="O191" s="3">
        <f>L191-N191</f>
        <v>126765</v>
      </c>
    </row>
    <row r="192" spans="1:15" x14ac:dyDescent="0.2">
      <c r="A192" s="2" t="s">
        <v>2909</v>
      </c>
      <c r="B192" s="2" t="s">
        <v>2358</v>
      </c>
      <c r="C192" s="2" t="s">
        <v>43</v>
      </c>
      <c r="D192" s="2" t="s">
        <v>45</v>
      </c>
      <c r="E192" s="13">
        <v>45566</v>
      </c>
      <c r="F192" s="2" t="s">
        <v>2689</v>
      </c>
      <c r="G192" s="2">
        <v>3</v>
      </c>
      <c r="H192" s="3">
        <v>17100</v>
      </c>
      <c r="I192" s="3">
        <v>3900</v>
      </c>
      <c r="J192" s="3">
        <v>0</v>
      </c>
      <c r="K192" s="3">
        <v>0</v>
      </c>
      <c r="L192" s="3">
        <f>SUM(H192:K192)</f>
        <v>21000</v>
      </c>
      <c r="M192" s="15">
        <v>0.15</v>
      </c>
      <c r="N192" s="3">
        <f>H192*M192</f>
        <v>2565</v>
      </c>
      <c r="O192" s="3">
        <f>L192-N192</f>
        <v>18435</v>
      </c>
    </row>
    <row r="193" spans="1:15" x14ac:dyDescent="0.2">
      <c r="A193" s="2" t="s">
        <v>2910</v>
      </c>
      <c r="B193" s="2" t="s">
        <v>2388</v>
      </c>
      <c r="C193" s="2" t="s">
        <v>19</v>
      </c>
      <c r="D193" s="2" t="s">
        <v>11</v>
      </c>
      <c r="E193" s="13">
        <v>45566</v>
      </c>
      <c r="F193" s="2" t="s">
        <v>2661</v>
      </c>
      <c r="G193" s="2">
        <v>2</v>
      </c>
      <c r="H193" s="3">
        <v>10600</v>
      </c>
      <c r="I193" s="3">
        <v>3040</v>
      </c>
      <c r="J193" s="3">
        <v>0</v>
      </c>
      <c r="K193" s="3">
        <v>0</v>
      </c>
      <c r="L193" s="3">
        <f>SUM(H193:K193)</f>
        <v>13640</v>
      </c>
      <c r="M193" s="15">
        <v>0</v>
      </c>
      <c r="N193" s="3">
        <f>H193*M193</f>
        <v>0</v>
      </c>
      <c r="O193" s="3">
        <f>L193-N193</f>
        <v>13640</v>
      </c>
    </row>
    <row r="194" spans="1:15" x14ac:dyDescent="0.2">
      <c r="A194" s="2" t="s">
        <v>2911</v>
      </c>
      <c r="B194" s="2" t="s">
        <v>1562</v>
      </c>
      <c r="C194" s="2" t="s">
        <v>112</v>
      </c>
      <c r="D194" s="2" t="s">
        <v>114</v>
      </c>
      <c r="E194" s="13">
        <v>45566</v>
      </c>
      <c r="F194" s="2" t="s">
        <v>2689</v>
      </c>
      <c r="G194" s="2">
        <v>4</v>
      </c>
      <c r="H194" s="3">
        <v>20200</v>
      </c>
      <c r="I194" s="3">
        <v>7790</v>
      </c>
      <c r="J194" s="3">
        <v>0</v>
      </c>
      <c r="K194" s="3">
        <v>3280</v>
      </c>
      <c r="L194" s="3">
        <f>SUM(H194:K194)</f>
        <v>31270</v>
      </c>
      <c r="M194" s="15">
        <v>0.15</v>
      </c>
      <c r="N194" s="3">
        <f>H194*M194</f>
        <v>3030</v>
      </c>
      <c r="O194" s="3">
        <f>L194-N194</f>
        <v>28240</v>
      </c>
    </row>
    <row r="195" spans="1:15" x14ac:dyDescent="0.2">
      <c r="A195" s="2" t="s">
        <v>2915</v>
      </c>
      <c r="B195" s="2" t="s">
        <v>516</v>
      </c>
      <c r="C195" s="2" t="s">
        <v>34</v>
      </c>
      <c r="D195" s="2" t="s">
        <v>36</v>
      </c>
      <c r="E195" s="13">
        <v>45566</v>
      </c>
      <c r="F195" s="2" t="s">
        <v>2683</v>
      </c>
      <c r="G195" s="2">
        <v>3</v>
      </c>
      <c r="H195" s="3">
        <v>49500</v>
      </c>
      <c r="I195" s="3">
        <v>7850</v>
      </c>
      <c r="J195" s="3">
        <v>4180</v>
      </c>
      <c r="K195" s="3">
        <v>0</v>
      </c>
      <c r="L195" s="3">
        <f>SUM(H195:K195)</f>
        <v>61530</v>
      </c>
      <c r="M195" s="15">
        <v>0.17</v>
      </c>
      <c r="N195" s="3">
        <f>H195*M195</f>
        <v>8415</v>
      </c>
      <c r="O195" s="3">
        <f>L195-N195</f>
        <v>53115</v>
      </c>
    </row>
    <row r="196" spans="1:15" x14ac:dyDescent="0.2">
      <c r="A196" s="2" t="s">
        <v>2917</v>
      </c>
      <c r="B196" s="2" t="s">
        <v>1365</v>
      </c>
      <c r="C196" s="2" t="s">
        <v>29</v>
      </c>
      <c r="D196" s="2" t="s">
        <v>24</v>
      </c>
      <c r="E196" s="13">
        <v>45597</v>
      </c>
      <c r="F196" s="2" t="s">
        <v>2689</v>
      </c>
      <c r="G196" s="2">
        <v>10</v>
      </c>
      <c r="H196" s="3">
        <v>83000</v>
      </c>
      <c r="I196" s="3">
        <v>8710</v>
      </c>
      <c r="J196" s="3">
        <v>3830</v>
      </c>
      <c r="K196" s="3">
        <v>0</v>
      </c>
      <c r="L196" s="3">
        <f>SUM(H196:K196)</f>
        <v>95540</v>
      </c>
      <c r="M196" s="15">
        <v>0.15</v>
      </c>
      <c r="N196" s="3">
        <f>H196*M196</f>
        <v>12450</v>
      </c>
      <c r="O196" s="3">
        <f>L196-N196</f>
        <v>83090</v>
      </c>
    </row>
    <row r="197" spans="1:15" x14ac:dyDescent="0.2">
      <c r="A197" s="2" t="s">
        <v>2918</v>
      </c>
      <c r="B197" s="2" t="s">
        <v>1960</v>
      </c>
      <c r="C197" s="2" t="s">
        <v>71</v>
      </c>
      <c r="D197" s="2" t="s">
        <v>65</v>
      </c>
      <c r="E197" s="13">
        <v>45566</v>
      </c>
      <c r="F197" s="2" t="s">
        <v>2683</v>
      </c>
      <c r="G197" s="2">
        <v>3</v>
      </c>
      <c r="H197" s="3">
        <v>33000</v>
      </c>
      <c r="I197" s="3">
        <v>4490</v>
      </c>
      <c r="J197" s="3">
        <v>0</v>
      </c>
      <c r="K197" s="3">
        <v>0</v>
      </c>
      <c r="L197" s="3">
        <f>SUM(H197:K197)</f>
        <v>37490</v>
      </c>
      <c r="M197" s="15">
        <v>0.17</v>
      </c>
      <c r="N197" s="3">
        <f>H197*M197</f>
        <v>5610</v>
      </c>
      <c r="O197" s="3">
        <f>L197-N197</f>
        <v>31880</v>
      </c>
    </row>
    <row r="198" spans="1:15" x14ac:dyDescent="0.2">
      <c r="A198" s="2" t="s">
        <v>2920</v>
      </c>
      <c r="B198" s="2" t="s">
        <v>968</v>
      </c>
      <c r="C198" s="2" t="s">
        <v>22</v>
      </c>
      <c r="D198" s="2" t="s">
        <v>24</v>
      </c>
      <c r="E198" s="13">
        <v>45717</v>
      </c>
      <c r="F198" s="2" t="s">
        <v>2683</v>
      </c>
      <c r="G198" s="2">
        <v>3</v>
      </c>
      <c r="H198" s="3">
        <v>11100</v>
      </c>
      <c r="I198" s="3">
        <v>3790</v>
      </c>
      <c r="J198" s="3">
        <v>0</v>
      </c>
      <c r="K198" s="3">
        <v>0</v>
      </c>
      <c r="L198" s="3">
        <f>SUM(H198:K198)</f>
        <v>14890</v>
      </c>
      <c r="M198" s="15">
        <v>0.17</v>
      </c>
      <c r="N198" s="3">
        <f>H198*M198</f>
        <v>1887.0000000000002</v>
      </c>
      <c r="O198" s="3">
        <f>L198-N198</f>
        <v>13003</v>
      </c>
    </row>
    <row r="199" spans="1:15" x14ac:dyDescent="0.2">
      <c r="A199" s="2" t="s">
        <v>2921</v>
      </c>
      <c r="B199" s="2" t="s">
        <v>1031</v>
      </c>
      <c r="C199" s="2" t="s">
        <v>125</v>
      </c>
      <c r="D199" s="2" t="s">
        <v>124</v>
      </c>
      <c r="E199" s="13">
        <v>45597</v>
      </c>
      <c r="F199" s="2" t="s">
        <v>2689</v>
      </c>
      <c r="G199" s="2">
        <v>4</v>
      </c>
      <c r="H199" s="3">
        <v>37800</v>
      </c>
      <c r="I199" s="3">
        <v>8080</v>
      </c>
      <c r="J199" s="3">
        <v>0</v>
      </c>
      <c r="K199" s="3">
        <v>2630</v>
      </c>
      <c r="L199" s="3">
        <f>SUM(H199:K199)</f>
        <v>48510</v>
      </c>
      <c r="M199" s="15">
        <v>0.15</v>
      </c>
      <c r="N199" s="3">
        <f>H199*M199</f>
        <v>5670</v>
      </c>
      <c r="O199" s="3">
        <f>L199-N199</f>
        <v>42840</v>
      </c>
    </row>
    <row r="200" spans="1:15" x14ac:dyDescent="0.2">
      <c r="A200" s="2" t="s">
        <v>2926</v>
      </c>
      <c r="B200" s="2" t="s">
        <v>1334</v>
      </c>
      <c r="C200" s="2" t="s">
        <v>47</v>
      </c>
      <c r="D200" s="2" t="s">
        <v>45</v>
      </c>
      <c r="E200" s="13">
        <v>45597</v>
      </c>
      <c r="F200" s="2" t="s">
        <v>2658</v>
      </c>
      <c r="G200" s="2">
        <v>6</v>
      </c>
      <c r="H200" s="3">
        <v>29400</v>
      </c>
      <c r="I200" s="3">
        <v>2010</v>
      </c>
      <c r="J200" s="3">
        <v>4620</v>
      </c>
      <c r="K200" s="3">
        <v>1810</v>
      </c>
      <c r="L200" s="3">
        <f>SUM(H200:K200)</f>
        <v>37840</v>
      </c>
      <c r="M200" s="15">
        <v>0.1</v>
      </c>
      <c r="N200" s="3">
        <f>H200*M200</f>
        <v>2940</v>
      </c>
      <c r="O200" s="3">
        <f>L200-N200</f>
        <v>34900</v>
      </c>
    </row>
    <row r="201" spans="1:15" x14ac:dyDescent="0.2">
      <c r="A201" s="2" t="s">
        <v>2928</v>
      </c>
      <c r="B201" s="2" t="s">
        <v>1365</v>
      </c>
      <c r="C201" s="2" t="s">
        <v>69</v>
      </c>
      <c r="D201" s="2" t="s">
        <v>65</v>
      </c>
      <c r="E201" s="13">
        <v>45627</v>
      </c>
      <c r="F201" s="2" t="s">
        <v>2683</v>
      </c>
      <c r="G201" s="2">
        <v>3</v>
      </c>
      <c r="H201" s="3">
        <v>122400</v>
      </c>
      <c r="I201" s="3">
        <v>15290</v>
      </c>
      <c r="J201" s="3">
        <v>2780</v>
      </c>
      <c r="K201" s="3">
        <v>0</v>
      </c>
      <c r="L201" s="3">
        <f>SUM(H201:K201)</f>
        <v>140470</v>
      </c>
      <c r="M201" s="15">
        <v>0.17</v>
      </c>
      <c r="N201" s="3">
        <f>H201*M201</f>
        <v>20808</v>
      </c>
      <c r="O201" s="3">
        <f>L201-N201</f>
        <v>119662</v>
      </c>
    </row>
    <row r="202" spans="1:15" x14ac:dyDescent="0.2">
      <c r="A202" s="2" t="s">
        <v>2929</v>
      </c>
      <c r="B202" s="2" t="s">
        <v>1562</v>
      </c>
      <c r="C202" s="2" t="s">
        <v>118</v>
      </c>
      <c r="D202" s="2" t="s">
        <v>114</v>
      </c>
      <c r="E202" s="13">
        <v>45658</v>
      </c>
      <c r="F202" s="2" t="s">
        <v>2670</v>
      </c>
      <c r="G202" s="2">
        <v>10</v>
      </c>
      <c r="H202" s="3">
        <v>134500</v>
      </c>
      <c r="I202" s="3">
        <v>15010</v>
      </c>
      <c r="J202" s="3">
        <v>0</v>
      </c>
      <c r="K202" s="3">
        <v>0</v>
      </c>
      <c r="L202" s="3">
        <f>SUM(H202:K202)</f>
        <v>149510</v>
      </c>
      <c r="M202" s="15">
        <v>0</v>
      </c>
      <c r="N202" s="3">
        <f>H202*M202</f>
        <v>0</v>
      </c>
      <c r="O202" s="3">
        <f>L202-N202</f>
        <v>149510</v>
      </c>
    </row>
    <row r="203" spans="1:15" x14ac:dyDescent="0.2">
      <c r="A203" s="2" t="s">
        <v>2930</v>
      </c>
      <c r="B203" s="2" t="s">
        <v>1826</v>
      </c>
      <c r="C203" s="2" t="s">
        <v>83</v>
      </c>
      <c r="D203" s="2" t="s">
        <v>85</v>
      </c>
      <c r="E203" s="13">
        <v>45717</v>
      </c>
      <c r="F203" s="2" t="s">
        <v>2670</v>
      </c>
      <c r="G203" s="2">
        <v>2</v>
      </c>
      <c r="H203" s="3">
        <v>40600</v>
      </c>
      <c r="I203" s="3">
        <v>290</v>
      </c>
      <c r="J203" s="3">
        <v>6470</v>
      </c>
      <c r="K203" s="3">
        <v>0</v>
      </c>
      <c r="L203" s="3">
        <f>SUM(H203:K203)</f>
        <v>47360</v>
      </c>
      <c r="M203" s="15">
        <v>0</v>
      </c>
      <c r="N203" s="3">
        <f>H203*M203</f>
        <v>0</v>
      </c>
      <c r="O203" s="3">
        <f>L203-N203</f>
        <v>47360</v>
      </c>
    </row>
    <row r="204" spans="1:15" x14ac:dyDescent="0.2">
      <c r="A204" s="2" t="s">
        <v>2931</v>
      </c>
      <c r="B204" s="2" t="s">
        <v>2301</v>
      </c>
      <c r="C204" s="2" t="s">
        <v>13</v>
      </c>
      <c r="D204" s="2" t="s">
        <v>11</v>
      </c>
      <c r="E204" s="13">
        <v>45658</v>
      </c>
      <c r="F204" s="2" t="s">
        <v>2689</v>
      </c>
      <c r="G204" s="2">
        <v>5</v>
      </c>
      <c r="H204" s="3">
        <v>123000</v>
      </c>
      <c r="I204" s="3">
        <v>4400</v>
      </c>
      <c r="J204" s="3">
        <v>0</v>
      </c>
      <c r="K204" s="3">
        <v>0</v>
      </c>
      <c r="L204" s="3">
        <f>SUM(H204:K204)</f>
        <v>127400</v>
      </c>
      <c r="M204" s="15">
        <v>0.15</v>
      </c>
      <c r="N204" s="3">
        <f>H204*M204</f>
        <v>18450</v>
      </c>
      <c r="O204" s="3">
        <f>L204-N204</f>
        <v>108950</v>
      </c>
    </row>
    <row r="205" spans="1:15" x14ac:dyDescent="0.2">
      <c r="A205" s="2" t="s">
        <v>2933</v>
      </c>
      <c r="B205" s="2" t="s">
        <v>1999</v>
      </c>
      <c r="C205" s="2" t="s">
        <v>87</v>
      </c>
      <c r="D205" s="2" t="s">
        <v>85</v>
      </c>
      <c r="E205" s="13">
        <v>45566</v>
      </c>
      <c r="F205" s="2" t="s">
        <v>2670</v>
      </c>
      <c r="G205" s="2">
        <v>4</v>
      </c>
      <c r="H205" s="3">
        <v>44400</v>
      </c>
      <c r="I205" s="3">
        <v>9520</v>
      </c>
      <c r="J205" s="3">
        <v>0</v>
      </c>
      <c r="K205" s="3">
        <v>0</v>
      </c>
      <c r="L205" s="3">
        <f>SUM(H205:K205)</f>
        <v>53920</v>
      </c>
      <c r="M205" s="15">
        <v>0</v>
      </c>
      <c r="N205" s="3">
        <f>H205*M205</f>
        <v>0</v>
      </c>
      <c r="O205" s="3">
        <f>L205-N205</f>
        <v>53920</v>
      </c>
    </row>
    <row r="206" spans="1:15" x14ac:dyDescent="0.2">
      <c r="A206" s="2" t="s">
        <v>2934</v>
      </c>
      <c r="B206" s="2" t="s">
        <v>2189</v>
      </c>
      <c r="C206" s="2" t="s">
        <v>51</v>
      </c>
      <c r="D206" s="2" t="s">
        <v>45</v>
      </c>
      <c r="E206" s="13">
        <v>45566</v>
      </c>
      <c r="F206" s="2" t="s">
        <v>2647</v>
      </c>
      <c r="G206" s="2">
        <v>5</v>
      </c>
      <c r="H206" s="3">
        <v>41750</v>
      </c>
      <c r="I206" s="3">
        <v>7160</v>
      </c>
      <c r="J206" s="3">
        <v>0</v>
      </c>
      <c r="K206" s="3">
        <v>2760</v>
      </c>
      <c r="L206" s="3">
        <f>SUM(H206:K206)</f>
        <v>51670</v>
      </c>
      <c r="M206" s="15">
        <v>0</v>
      </c>
      <c r="N206" s="3">
        <f>H206*M206</f>
        <v>0</v>
      </c>
      <c r="O206" s="3">
        <f>L206-N206</f>
        <v>51670</v>
      </c>
    </row>
    <row r="207" spans="1:15" x14ac:dyDescent="0.2">
      <c r="A207" s="2" t="s">
        <v>2935</v>
      </c>
      <c r="B207" s="2" t="s">
        <v>2197</v>
      </c>
      <c r="C207" s="2" t="s">
        <v>43</v>
      </c>
      <c r="D207" s="2" t="s">
        <v>45</v>
      </c>
      <c r="E207" s="13">
        <v>45627</v>
      </c>
      <c r="F207" s="2" t="s">
        <v>2661</v>
      </c>
      <c r="G207" s="2">
        <v>4</v>
      </c>
      <c r="H207" s="3">
        <v>24800</v>
      </c>
      <c r="I207" s="3">
        <v>14070</v>
      </c>
      <c r="J207" s="3">
        <v>3440</v>
      </c>
      <c r="K207" s="3">
        <v>600</v>
      </c>
      <c r="L207" s="3">
        <f>SUM(H207:K207)</f>
        <v>42910</v>
      </c>
      <c r="M207" s="15">
        <v>0</v>
      </c>
      <c r="N207" s="3">
        <f>H207*M207</f>
        <v>0</v>
      </c>
      <c r="O207" s="3">
        <f>L207-N207</f>
        <v>42910</v>
      </c>
    </row>
    <row r="208" spans="1:15" x14ac:dyDescent="0.2">
      <c r="A208" s="2" t="s">
        <v>2936</v>
      </c>
      <c r="B208" s="2" t="s">
        <v>2465</v>
      </c>
      <c r="C208" s="2" t="s">
        <v>83</v>
      </c>
      <c r="D208" s="2" t="s">
        <v>85</v>
      </c>
      <c r="E208" s="13">
        <v>45597</v>
      </c>
      <c r="F208" s="2" t="s">
        <v>2670</v>
      </c>
      <c r="G208" s="2">
        <v>2</v>
      </c>
      <c r="H208" s="3">
        <v>43100</v>
      </c>
      <c r="I208" s="3">
        <v>2450</v>
      </c>
      <c r="J208" s="3">
        <v>0</v>
      </c>
      <c r="K208" s="3">
        <v>0</v>
      </c>
      <c r="L208" s="3">
        <f>SUM(H208:K208)</f>
        <v>45550</v>
      </c>
      <c r="M208" s="15">
        <v>0</v>
      </c>
      <c r="N208" s="3">
        <f>H208*M208</f>
        <v>0</v>
      </c>
      <c r="O208" s="3">
        <f>L208-N208</f>
        <v>45550</v>
      </c>
    </row>
    <row r="209" spans="1:15" x14ac:dyDescent="0.2">
      <c r="A209" s="2" t="s">
        <v>2937</v>
      </c>
      <c r="B209" s="2" t="s">
        <v>2575</v>
      </c>
      <c r="C209" s="2" t="s">
        <v>83</v>
      </c>
      <c r="D209" s="2" t="s">
        <v>85</v>
      </c>
      <c r="E209" s="13">
        <v>45566</v>
      </c>
      <c r="F209" s="2" t="s">
        <v>2670</v>
      </c>
      <c r="G209" s="2">
        <v>1</v>
      </c>
      <c r="H209" s="3">
        <v>20700</v>
      </c>
      <c r="I209" s="3">
        <v>740</v>
      </c>
      <c r="J209" s="3">
        <v>8770</v>
      </c>
      <c r="K209" s="3">
        <v>1750</v>
      </c>
      <c r="L209" s="3">
        <f>SUM(H209:K209)</f>
        <v>31960</v>
      </c>
      <c r="M209" s="15">
        <v>0</v>
      </c>
      <c r="N209" s="3">
        <f>H209*M209</f>
        <v>0</v>
      </c>
      <c r="O209" s="3">
        <f>L209-N209</f>
        <v>31960</v>
      </c>
    </row>
    <row r="210" spans="1:15" x14ac:dyDescent="0.2">
      <c r="A210" s="2" t="s">
        <v>2938</v>
      </c>
      <c r="B210" s="2" t="s">
        <v>2592</v>
      </c>
      <c r="C210" s="2" t="s">
        <v>81</v>
      </c>
      <c r="D210" s="2" t="s">
        <v>75</v>
      </c>
      <c r="E210" s="13">
        <v>45566</v>
      </c>
      <c r="F210" s="2" t="s">
        <v>2689</v>
      </c>
      <c r="G210" s="2">
        <v>2</v>
      </c>
      <c r="H210" s="3">
        <v>46100</v>
      </c>
      <c r="I210" s="3">
        <v>1030</v>
      </c>
      <c r="J210" s="3">
        <v>0</v>
      </c>
      <c r="K210" s="3">
        <v>0</v>
      </c>
      <c r="L210" s="3">
        <f>SUM(H210:K210)</f>
        <v>47130</v>
      </c>
      <c r="M210" s="15">
        <v>0.15</v>
      </c>
      <c r="N210" s="3">
        <f>H210*M210</f>
        <v>6915</v>
      </c>
      <c r="O210" s="3">
        <f>L210-N210</f>
        <v>40215</v>
      </c>
    </row>
    <row r="211" spans="1:15" x14ac:dyDescent="0.2">
      <c r="A211" s="2" t="s">
        <v>2939</v>
      </c>
      <c r="B211" s="2" t="s">
        <v>512</v>
      </c>
      <c r="C211" s="2" t="s">
        <v>108</v>
      </c>
      <c r="D211" s="2" t="s">
        <v>105</v>
      </c>
      <c r="E211" s="13">
        <v>45566</v>
      </c>
      <c r="F211" s="2" t="s">
        <v>2647</v>
      </c>
      <c r="G211" s="2">
        <v>3</v>
      </c>
      <c r="H211" s="3">
        <v>33900</v>
      </c>
      <c r="I211" s="3">
        <v>1870</v>
      </c>
      <c r="J211" s="3">
        <v>5320</v>
      </c>
      <c r="K211" s="3">
        <v>0</v>
      </c>
      <c r="L211" s="3">
        <f>SUM(H211:K211)</f>
        <v>41090</v>
      </c>
      <c r="M211" s="15">
        <v>0</v>
      </c>
      <c r="N211" s="3">
        <f>H211*M211</f>
        <v>0</v>
      </c>
      <c r="O211" s="3">
        <f>L211-N211</f>
        <v>41090</v>
      </c>
    </row>
    <row r="212" spans="1:15" x14ac:dyDescent="0.2">
      <c r="A212" s="2" t="s">
        <v>2940</v>
      </c>
      <c r="B212" s="2" t="s">
        <v>811</v>
      </c>
      <c r="C212" s="2" t="s">
        <v>37</v>
      </c>
      <c r="D212" s="2" t="s">
        <v>36</v>
      </c>
      <c r="E212" s="13">
        <v>45566</v>
      </c>
      <c r="F212" s="2" t="s">
        <v>2683</v>
      </c>
      <c r="G212" s="2">
        <v>1</v>
      </c>
      <c r="H212" s="3">
        <v>26000</v>
      </c>
      <c r="I212" s="3">
        <v>1150</v>
      </c>
      <c r="J212" s="3">
        <v>0</v>
      </c>
      <c r="K212" s="3">
        <v>0</v>
      </c>
      <c r="L212" s="3">
        <f>SUM(H212:K212)</f>
        <v>27150</v>
      </c>
      <c r="M212" s="15">
        <v>0.17</v>
      </c>
      <c r="N212" s="3">
        <f>H212*M212</f>
        <v>4420</v>
      </c>
      <c r="O212" s="3">
        <f>L212-N212</f>
        <v>22730</v>
      </c>
    </row>
    <row r="213" spans="1:15" x14ac:dyDescent="0.2">
      <c r="A213" s="2" t="s">
        <v>2941</v>
      </c>
      <c r="B213" s="2" t="s">
        <v>892</v>
      </c>
      <c r="C213" s="2" t="s">
        <v>83</v>
      </c>
      <c r="D213" s="2" t="s">
        <v>85</v>
      </c>
      <c r="E213" s="13">
        <v>45566</v>
      </c>
      <c r="F213" s="2" t="s">
        <v>2689</v>
      </c>
      <c r="G213" s="2">
        <v>3</v>
      </c>
      <c r="H213" s="3">
        <v>95400</v>
      </c>
      <c r="I213" s="3">
        <v>3360</v>
      </c>
      <c r="J213" s="3">
        <v>4880</v>
      </c>
      <c r="K213" s="3">
        <v>0</v>
      </c>
      <c r="L213" s="3">
        <f>SUM(H213:K213)</f>
        <v>103640</v>
      </c>
      <c r="M213" s="15">
        <v>0.15</v>
      </c>
      <c r="N213" s="3">
        <f>H213*M213</f>
        <v>14310</v>
      </c>
      <c r="O213" s="3">
        <f>L213-N213</f>
        <v>89330</v>
      </c>
    </row>
    <row r="214" spans="1:15" x14ac:dyDescent="0.2">
      <c r="A214" s="2" t="s">
        <v>2943</v>
      </c>
      <c r="B214" s="2" t="s">
        <v>1172</v>
      </c>
      <c r="C214" s="2" t="s">
        <v>77</v>
      </c>
      <c r="D214" s="2" t="s">
        <v>75</v>
      </c>
      <c r="E214" s="13">
        <v>45627</v>
      </c>
      <c r="F214" s="2" t="s">
        <v>2670</v>
      </c>
      <c r="G214" s="2">
        <v>3</v>
      </c>
      <c r="H214" s="3">
        <v>63150</v>
      </c>
      <c r="I214" s="3">
        <v>1380</v>
      </c>
      <c r="J214" s="3">
        <v>3310</v>
      </c>
      <c r="K214" s="3">
        <v>0</v>
      </c>
      <c r="L214" s="3">
        <f>SUM(H214:K214)</f>
        <v>67840</v>
      </c>
      <c r="M214" s="15">
        <v>0</v>
      </c>
      <c r="N214" s="3">
        <f>H214*M214</f>
        <v>0</v>
      </c>
      <c r="O214" s="3">
        <f>L214-N214</f>
        <v>67840</v>
      </c>
    </row>
    <row r="215" spans="1:15" x14ac:dyDescent="0.2">
      <c r="A215" s="2" t="s">
        <v>2944</v>
      </c>
      <c r="B215" s="2" t="s">
        <v>1445</v>
      </c>
      <c r="C215" s="2" t="s">
        <v>26</v>
      </c>
      <c r="D215" s="2" t="s">
        <v>24</v>
      </c>
      <c r="E215" s="13">
        <v>45566</v>
      </c>
      <c r="F215" s="2" t="s">
        <v>2683</v>
      </c>
      <c r="G215" s="2">
        <v>4</v>
      </c>
      <c r="H215" s="3">
        <v>121200</v>
      </c>
      <c r="I215" s="3">
        <v>6950</v>
      </c>
      <c r="J215" s="3">
        <v>0</v>
      </c>
      <c r="K215" s="3">
        <v>3280</v>
      </c>
      <c r="L215" s="3">
        <f>SUM(H215:K215)</f>
        <v>131430</v>
      </c>
      <c r="M215" s="15">
        <v>0.17</v>
      </c>
      <c r="N215" s="3">
        <f>H215*M215</f>
        <v>20604</v>
      </c>
      <c r="O215" s="3">
        <f>L215-N215</f>
        <v>110826</v>
      </c>
    </row>
    <row r="216" spans="1:15" x14ac:dyDescent="0.2">
      <c r="A216" s="2" t="s">
        <v>2947</v>
      </c>
      <c r="B216" s="2" t="s">
        <v>1095</v>
      </c>
      <c r="C216" s="2" t="s">
        <v>118</v>
      </c>
      <c r="D216" s="2" t="s">
        <v>114</v>
      </c>
      <c r="E216" s="13">
        <v>45566</v>
      </c>
      <c r="F216" s="2" t="s">
        <v>2670</v>
      </c>
      <c r="G216" s="2">
        <v>3</v>
      </c>
      <c r="H216" s="3">
        <v>50250</v>
      </c>
      <c r="I216" s="3">
        <v>11330</v>
      </c>
      <c r="J216" s="3">
        <v>0</v>
      </c>
      <c r="K216" s="3">
        <v>0</v>
      </c>
      <c r="L216" s="3">
        <f>SUM(H216:K216)</f>
        <v>61580</v>
      </c>
      <c r="M216" s="15">
        <v>0</v>
      </c>
      <c r="N216" s="3">
        <f>H216*M216</f>
        <v>0</v>
      </c>
      <c r="O216" s="3">
        <f>L216-N216</f>
        <v>61580</v>
      </c>
    </row>
    <row r="217" spans="1:15" x14ac:dyDescent="0.2">
      <c r="A217" s="2" t="s">
        <v>2948</v>
      </c>
      <c r="B217" s="2" t="s">
        <v>1119</v>
      </c>
      <c r="C217" s="2" t="s">
        <v>79</v>
      </c>
      <c r="D217" s="2" t="s">
        <v>75</v>
      </c>
      <c r="E217" s="13">
        <v>45627</v>
      </c>
      <c r="F217" s="2" t="s">
        <v>2658</v>
      </c>
      <c r="G217" s="2">
        <v>12</v>
      </c>
      <c r="H217" s="3">
        <v>70200</v>
      </c>
      <c r="I217" s="3">
        <v>3670</v>
      </c>
      <c r="J217" s="3">
        <v>0</v>
      </c>
      <c r="K217" s="3">
        <v>0</v>
      </c>
      <c r="L217" s="3">
        <f>SUM(H217:K217)</f>
        <v>73870</v>
      </c>
      <c r="M217" s="15">
        <v>0.1</v>
      </c>
      <c r="N217" s="3">
        <f>H217*M217</f>
        <v>7020</v>
      </c>
      <c r="O217" s="3">
        <f>L217-N217</f>
        <v>66850</v>
      </c>
    </row>
    <row r="218" spans="1:15" x14ac:dyDescent="0.2">
      <c r="A218" s="2" t="s">
        <v>2949</v>
      </c>
      <c r="B218" s="2" t="s">
        <v>2400</v>
      </c>
      <c r="C218" s="2" t="s">
        <v>34</v>
      </c>
      <c r="D218" s="2" t="s">
        <v>36</v>
      </c>
      <c r="E218" s="13">
        <v>45566</v>
      </c>
      <c r="F218" s="2" t="s">
        <v>2670</v>
      </c>
      <c r="G218" s="2">
        <v>5</v>
      </c>
      <c r="H218" s="3">
        <v>43250</v>
      </c>
      <c r="I218" s="3">
        <v>7970</v>
      </c>
      <c r="J218" s="3">
        <v>0</v>
      </c>
      <c r="K218" s="3">
        <v>0</v>
      </c>
      <c r="L218" s="3">
        <f>SUM(H218:K218)</f>
        <v>51220</v>
      </c>
      <c r="M218" s="15">
        <v>0</v>
      </c>
      <c r="N218" s="3">
        <f>H218*M218</f>
        <v>0</v>
      </c>
      <c r="O218" s="3">
        <f>L218-N218</f>
        <v>51220</v>
      </c>
    </row>
    <row r="219" spans="1:15" x14ac:dyDescent="0.2">
      <c r="A219" s="2" t="s">
        <v>2951</v>
      </c>
      <c r="B219" s="2" t="s">
        <v>476</v>
      </c>
      <c r="C219" s="2" t="s">
        <v>53</v>
      </c>
      <c r="D219" s="2" t="s">
        <v>55</v>
      </c>
      <c r="E219" s="13">
        <v>45566</v>
      </c>
      <c r="F219" s="2" t="s">
        <v>2683</v>
      </c>
      <c r="G219" s="2">
        <v>2</v>
      </c>
      <c r="H219" s="3">
        <v>19300</v>
      </c>
      <c r="I219" s="3">
        <v>1320</v>
      </c>
      <c r="J219" s="3">
        <v>0</v>
      </c>
      <c r="K219" s="3">
        <v>0</v>
      </c>
      <c r="L219" s="3">
        <f>SUM(H219:K219)</f>
        <v>20620</v>
      </c>
      <c r="M219" s="15">
        <v>0.17</v>
      </c>
      <c r="N219" s="3">
        <f>H219*M219</f>
        <v>3281.0000000000005</v>
      </c>
      <c r="O219" s="3">
        <f>L219-N219</f>
        <v>17339</v>
      </c>
    </row>
    <row r="220" spans="1:15" x14ac:dyDescent="0.2">
      <c r="A220" s="2" t="s">
        <v>2952</v>
      </c>
      <c r="B220" s="2" t="s">
        <v>547</v>
      </c>
      <c r="C220" s="2" t="s">
        <v>106</v>
      </c>
      <c r="D220" s="2" t="s">
        <v>105</v>
      </c>
      <c r="E220" s="13">
        <v>45658</v>
      </c>
      <c r="F220" s="2" t="s">
        <v>2647</v>
      </c>
      <c r="G220" s="2">
        <v>2</v>
      </c>
      <c r="H220" s="3">
        <v>11000</v>
      </c>
      <c r="I220" s="3">
        <v>370</v>
      </c>
      <c r="J220" s="3">
        <v>0</v>
      </c>
      <c r="K220" s="3">
        <v>0</v>
      </c>
      <c r="L220" s="3">
        <f>SUM(H220:K220)</f>
        <v>11370</v>
      </c>
      <c r="M220" s="15">
        <v>0</v>
      </c>
      <c r="N220" s="3">
        <f>H220*M220</f>
        <v>0</v>
      </c>
      <c r="O220" s="3">
        <f>L220-N220</f>
        <v>11370</v>
      </c>
    </row>
    <row r="221" spans="1:15" x14ac:dyDescent="0.2">
      <c r="A221" s="2" t="s">
        <v>2953</v>
      </c>
      <c r="B221" s="2" t="s">
        <v>605</v>
      </c>
      <c r="C221" s="2" t="s">
        <v>122</v>
      </c>
      <c r="D221" s="2" t="s">
        <v>124</v>
      </c>
      <c r="E221" s="13">
        <v>45597</v>
      </c>
      <c r="F221" s="2" t="s">
        <v>2647</v>
      </c>
      <c r="G221" s="2">
        <v>4</v>
      </c>
      <c r="H221" s="3">
        <v>11200</v>
      </c>
      <c r="I221" s="3">
        <v>2320</v>
      </c>
      <c r="J221" s="3">
        <v>2420</v>
      </c>
      <c r="K221" s="3">
        <v>0</v>
      </c>
      <c r="L221" s="3">
        <f>SUM(H221:K221)</f>
        <v>15940</v>
      </c>
      <c r="M221" s="15">
        <v>0</v>
      </c>
      <c r="N221" s="3">
        <f>H221*M221</f>
        <v>0</v>
      </c>
      <c r="O221" s="3">
        <f>L221-N221</f>
        <v>15940</v>
      </c>
    </row>
    <row r="222" spans="1:15" x14ac:dyDescent="0.2">
      <c r="A222" s="2" t="s">
        <v>2954</v>
      </c>
      <c r="B222" s="2" t="s">
        <v>811</v>
      </c>
      <c r="C222" s="2" t="s">
        <v>81</v>
      </c>
      <c r="D222" s="2" t="s">
        <v>75</v>
      </c>
      <c r="E222" s="13">
        <v>45566</v>
      </c>
      <c r="F222" s="2" t="s">
        <v>2732</v>
      </c>
      <c r="G222" s="2">
        <v>2</v>
      </c>
      <c r="H222" s="3">
        <v>69000</v>
      </c>
      <c r="I222" s="3">
        <v>3990</v>
      </c>
      <c r="J222" s="3">
        <v>0</v>
      </c>
      <c r="K222" s="3">
        <v>0</v>
      </c>
      <c r="L222" s="3">
        <f>SUM(H222:K222)</f>
        <v>72990</v>
      </c>
      <c r="M222" s="15">
        <v>0.05</v>
      </c>
      <c r="N222" s="3">
        <f>H222*M222</f>
        <v>3450</v>
      </c>
      <c r="O222" s="3">
        <f>L222-N222</f>
        <v>69540</v>
      </c>
    </row>
    <row r="223" spans="1:15" x14ac:dyDescent="0.2">
      <c r="A223" s="2" t="s">
        <v>2955</v>
      </c>
      <c r="B223" s="2" t="s">
        <v>974</v>
      </c>
      <c r="C223" s="2" t="s">
        <v>37</v>
      </c>
      <c r="D223" s="2" t="s">
        <v>36</v>
      </c>
      <c r="E223" s="13">
        <v>45566</v>
      </c>
      <c r="F223" s="2" t="s">
        <v>2732</v>
      </c>
      <c r="G223" s="2">
        <v>2</v>
      </c>
      <c r="H223" s="3">
        <v>54200</v>
      </c>
      <c r="I223" s="3">
        <v>2490</v>
      </c>
      <c r="J223" s="3">
        <v>0</v>
      </c>
      <c r="K223" s="3">
        <v>0</v>
      </c>
      <c r="L223" s="3">
        <f>SUM(H223:K223)</f>
        <v>56690</v>
      </c>
      <c r="M223" s="15">
        <v>0.05</v>
      </c>
      <c r="N223" s="3">
        <f>H223*M223</f>
        <v>2710</v>
      </c>
      <c r="O223" s="3">
        <f>L223-N223</f>
        <v>53980</v>
      </c>
    </row>
    <row r="224" spans="1:15" x14ac:dyDescent="0.2">
      <c r="A224" s="2" t="s">
        <v>2956</v>
      </c>
      <c r="B224" s="2" t="s">
        <v>987</v>
      </c>
      <c r="C224" s="2" t="s">
        <v>93</v>
      </c>
      <c r="D224" s="2" t="s">
        <v>95</v>
      </c>
      <c r="E224" s="13">
        <v>45566</v>
      </c>
      <c r="F224" s="2" t="s">
        <v>2670</v>
      </c>
      <c r="G224" s="2">
        <v>3</v>
      </c>
      <c r="H224" s="3">
        <v>12450</v>
      </c>
      <c r="I224" s="3">
        <v>2450</v>
      </c>
      <c r="J224" s="3">
        <v>1910</v>
      </c>
      <c r="K224" s="3">
        <v>3620</v>
      </c>
      <c r="L224" s="3">
        <f>SUM(H224:K224)</f>
        <v>20430</v>
      </c>
      <c r="M224" s="15">
        <v>0</v>
      </c>
      <c r="N224" s="3">
        <f>H224*M224</f>
        <v>0</v>
      </c>
      <c r="O224" s="3">
        <f>L224-N224</f>
        <v>20430</v>
      </c>
    </row>
    <row r="225" spans="1:15" x14ac:dyDescent="0.2">
      <c r="A225" s="2" t="s">
        <v>2957</v>
      </c>
      <c r="B225" s="2" t="s">
        <v>1055</v>
      </c>
      <c r="C225" s="2" t="s">
        <v>83</v>
      </c>
      <c r="D225" s="2" t="s">
        <v>85</v>
      </c>
      <c r="E225" s="13">
        <v>45597</v>
      </c>
      <c r="F225" s="2" t="s">
        <v>2732</v>
      </c>
      <c r="G225" s="2">
        <v>1</v>
      </c>
      <c r="H225" s="3">
        <v>10350</v>
      </c>
      <c r="I225" s="3">
        <v>830</v>
      </c>
      <c r="J225" s="3">
        <v>0</v>
      </c>
      <c r="K225" s="3">
        <v>3150</v>
      </c>
      <c r="L225" s="3">
        <f>SUM(H225:K225)</f>
        <v>14330</v>
      </c>
      <c r="M225" s="15">
        <v>0.05</v>
      </c>
      <c r="N225" s="3">
        <f>H225*M225</f>
        <v>517.5</v>
      </c>
      <c r="O225" s="3">
        <f>L225-N225</f>
        <v>13812.5</v>
      </c>
    </row>
    <row r="226" spans="1:15" x14ac:dyDescent="0.2">
      <c r="A226" s="2" t="s">
        <v>2958</v>
      </c>
      <c r="B226" s="2" t="s">
        <v>1138</v>
      </c>
      <c r="C226" s="2" t="s">
        <v>118</v>
      </c>
      <c r="D226" s="2" t="s">
        <v>114</v>
      </c>
      <c r="E226" s="13">
        <v>45566</v>
      </c>
      <c r="F226" s="2" t="s">
        <v>2732</v>
      </c>
      <c r="G226" s="2">
        <v>1</v>
      </c>
      <c r="H226" s="3">
        <v>8450</v>
      </c>
      <c r="I226" s="3">
        <v>1470</v>
      </c>
      <c r="J226" s="3">
        <v>0</v>
      </c>
      <c r="K226" s="3">
        <v>1620</v>
      </c>
      <c r="L226" s="3">
        <f>SUM(H226:K226)</f>
        <v>11540</v>
      </c>
      <c r="M226" s="15">
        <v>0.05</v>
      </c>
      <c r="N226" s="3">
        <f>H226*M226</f>
        <v>422.5</v>
      </c>
      <c r="O226" s="3">
        <f>L226-N226</f>
        <v>11117.5</v>
      </c>
    </row>
    <row r="227" spans="1:15" x14ac:dyDescent="0.2">
      <c r="A227" s="2" t="s">
        <v>2959</v>
      </c>
      <c r="B227" s="2" t="s">
        <v>1380</v>
      </c>
      <c r="C227" s="2" t="s">
        <v>26</v>
      </c>
      <c r="D227" s="2" t="s">
        <v>24</v>
      </c>
      <c r="E227" s="13">
        <v>45566</v>
      </c>
      <c r="F227" s="2" t="s">
        <v>2732</v>
      </c>
      <c r="G227" s="2">
        <v>1</v>
      </c>
      <c r="H227" s="3">
        <v>14950</v>
      </c>
      <c r="I227" s="3">
        <v>630</v>
      </c>
      <c r="J227" s="3">
        <v>0</v>
      </c>
      <c r="K227" s="3">
        <v>0</v>
      </c>
      <c r="L227" s="3">
        <f>SUM(H227:K227)</f>
        <v>15580</v>
      </c>
      <c r="M227" s="15">
        <v>0.05</v>
      </c>
      <c r="N227" s="3">
        <f>H227*M227</f>
        <v>747.5</v>
      </c>
      <c r="O227" s="3">
        <f>L227-N227</f>
        <v>14832.5</v>
      </c>
    </row>
    <row r="228" spans="1:15" x14ac:dyDescent="0.2">
      <c r="A228" s="2" t="s">
        <v>2960</v>
      </c>
      <c r="B228" s="2" t="s">
        <v>1509</v>
      </c>
      <c r="C228" s="2" t="s">
        <v>97</v>
      </c>
      <c r="D228" s="2" t="s">
        <v>95</v>
      </c>
      <c r="E228" s="13">
        <v>45627</v>
      </c>
      <c r="F228" s="2" t="s">
        <v>2651</v>
      </c>
      <c r="G228" s="2">
        <v>5</v>
      </c>
      <c r="H228" s="3">
        <v>50250</v>
      </c>
      <c r="I228" s="3">
        <v>17590</v>
      </c>
      <c r="J228" s="3">
        <v>6360</v>
      </c>
      <c r="K228" s="3">
        <v>3970</v>
      </c>
      <c r="L228" s="3">
        <f>SUM(H228:K228)</f>
        <v>78170</v>
      </c>
      <c r="M228" s="15">
        <v>0.16</v>
      </c>
      <c r="N228" s="3">
        <f>H228*M228</f>
        <v>8040</v>
      </c>
      <c r="O228" s="3">
        <f>L228-N228</f>
        <v>70130</v>
      </c>
    </row>
    <row r="229" spans="1:15" x14ac:dyDescent="0.2">
      <c r="A229" s="2" t="s">
        <v>2961</v>
      </c>
      <c r="B229" s="2" t="s">
        <v>1549</v>
      </c>
      <c r="C229" s="2" t="s">
        <v>41</v>
      </c>
      <c r="D229" s="2" t="s">
        <v>36</v>
      </c>
      <c r="E229" s="13">
        <v>45566</v>
      </c>
      <c r="F229" s="2" t="s">
        <v>2670</v>
      </c>
      <c r="G229" s="2">
        <v>5</v>
      </c>
      <c r="H229" s="3">
        <v>21250</v>
      </c>
      <c r="I229" s="3">
        <v>1330</v>
      </c>
      <c r="J229" s="3">
        <v>0</v>
      </c>
      <c r="K229" s="3">
        <v>0</v>
      </c>
      <c r="L229" s="3">
        <f>SUM(H229:K229)</f>
        <v>22580</v>
      </c>
      <c r="M229" s="15">
        <v>0</v>
      </c>
      <c r="N229" s="3">
        <f>H229*M229</f>
        <v>0</v>
      </c>
      <c r="O229" s="3">
        <f>L229-N229</f>
        <v>22580</v>
      </c>
    </row>
    <row r="230" spans="1:15" x14ac:dyDescent="0.2">
      <c r="A230" s="2" t="s">
        <v>2963</v>
      </c>
      <c r="B230" s="2" t="s">
        <v>1801</v>
      </c>
      <c r="C230" s="2" t="s">
        <v>67</v>
      </c>
      <c r="D230" s="2" t="s">
        <v>65</v>
      </c>
      <c r="E230" s="13">
        <v>45566</v>
      </c>
      <c r="F230" s="2" t="s">
        <v>2732</v>
      </c>
      <c r="G230" s="2">
        <v>2</v>
      </c>
      <c r="H230" s="3">
        <v>10200</v>
      </c>
      <c r="I230" s="3">
        <v>600</v>
      </c>
      <c r="J230" s="3">
        <v>0</v>
      </c>
      <c r="K230" s="3">
        <v>0</v>
      </c>
      <c r="L230" s="3">
        <f>SUM(H230:K230)</f>
        <v>10800</v>
      </c>
      <c r="M230" s="15">
        <v>0.05</v>
      </c>
      <c r="N230" s="3">
        <f>H230*M230</f>
        <v>510</v>
      </c>
      <c r="O230" s="3">
        <f>L230-N230</f>
        <v>10290</v>
      </c>
    </row>
    <row r="231" spans="1:15" x14ac:dyDescent="0.2">
      <c r="A231" s="2" t="s">
        <v>2964</v>
      </c>
      <c r="B231" s="2" t="s">
        <v>1921</v>
      </c>
      <c r="C231" s="2" t="s">
        <v>26</v>
      </c>
      <c r="D231" s="2" t="s">
        <v>24</v>
      </c>
      <c r="E231" s="13">
        <v>45566</v>
      </c>
      <c r="F231" s="2" t="s">
        <v>2647</v>
      </c>
      <c r="G231" s="2">
        <v>3</v>
      </c>
      <c r="H231" s="3">
        <v>45750</v>
      </c>
      <c r="I231" s="3">
        <v>3620</v>
      </c>
      <c r="J231" s="3">
        <v>0</v>
      </c>
      <c r="K231" s="3">
        <v>0</v>
      </c>
      <c r="L231" s="3">
        <f>SUM(H231:K231)</f>
        <v>49370</v>
      </c>
      <c r="M231" s="15">
        <v>0</v>
      </c>
      <c r="N231" s="3">
        <f>H231*M231</f>
        <v>0</v>
      </c>
      <c r="O231" s="3">
        <f>L231-N231</f>
        <v>49370</v>
      </c>
    </row>
    <row r="232" spans="1:15" x14ac:dyDescent="0.2">
      <c r="A232" s="2" t="s">
        <v>2965</v>
      </c>
      <c r="B232" s="2" t="s">
        <v>1940</v>
      </c>
      <c r="C232" s="2" t="s">
        <v>29</v>
      </c>
      <c r="D232" s="2" t="s">
        <v>24</v>
      </c>
      <c r="E232" s="13">
        <v>45689</v>
      </c>
      <c r="F232" s="2" t="s">
        <v>2689</v>
      </c>
      <c r="G232" s="2">
        <v>2</v>
      </c>
      <c r="H232" s="3">
        <v>26600</v>
      </c>
      <c r="I232" s="3">
        <v>1980</v>
      </c>
      <c r="J232" s="3">
        <v>3610</v>
      </c>
      <c r="K232" s="3">
        <v>0</v>
      </c>
      <c r="L232" s="3">
        <f>SUM(H232:K232)</f>
        <v>32190</v>
      </c>
      <c r="M232" s="15">
        <v>0.15</v>
      </c>
      <c r="N232" s="3">
        <f>H232*M232</f>
        <v>3990</v>
      </c>
      <c r="O232" s="3">
        <f>L232-N232</f>
        <v>28200</v>
      </c>
    </row>
    <row r="233" spans="1:15" x14ac:dyDescent="0.2">
      <c r="A233" s="2" t="s">
        <v>2966</v>
      </c>
      <c r="B233" s="2" t="s">
        <v>1943</v>
      </c>
      <c r="C233" s="2" t="s">
        <v>83</v>
      </c>
      <c r="D233" s="2" t="s">
        <v>85</v>
      </c>
      <c r="E233" s="13">
        <v>45566</v>
      </c>
      <c r="F233" s="2" t="s">
        <v>2732</v>
      </c>
      <c r="G233" s="2">
        <v>1</v>
      </c>
      <c r="H233" s="3">
        <v>10800</v>
      </c>
      <c r="I233" s="3">
        <v>970</v>
      </c>
      <c r="J233" s="3">
        <v>0</v>
      </c>
      <c r="K233" s="3">
        <v>0</v>
      </c>
      <c r="L233" s="3">
        <f>SUM(H233:K233)</f>
        <v>11770</v>
      </c>
      <c r="M233" s="15">
        <v>0.05</v>
      </c>
      <c r="N233" s="3">
        <f>H233*M233</f>
        <v>540</v>
      </c>
      <c r="O233" s="3">
        <f>L233-N233</f>
        <v>11230</v>
      </c>
    </row>
    <row r="234" spans="1:15" x14ac:dyDescent="0.2">
      <c r="A234" s="2" t="s">
        <v>2967</v>
      </c>
      <c r="B234" s="2" t="s">
        <v>2504</v>
      </c>
      <c r="C234" s="2" t="s">
        <v>63</v>
      </c>
      <c r="D234" s="2" t="s">
        <v>65</v>
      </c>
      <c r="E234" s="13">
        <v>45566</v>
      </c>
      <c r="F234" s="2" t="s">
        <v>2732</v>
      </c>
      <c r="G234" s="2">
        <v>2</v>
      </c>
      <c r="H234" s="3">
        <v>16500</v>
      </c>
      <c r="I234" s="3">
        <v>570</v>
      </c>
      <c r="J234" s="3">
        <v>5040</v>
      </c>
      <c r="K234" s="3">
        <v>0</v>
      </c>
      <c r="L234" s="3">
        <f>SUM(H234:K234)</f>
        <v>22110</v>
      </c>
      <c r="M234" s="15">
        <v>0.05</v>
      </c>
      <c r="N234" s="3">
        <f>H234*M234</f>
        <v>825</v>
      </c>
      <c r="O234" s="3">
        <f>L234-N234</f>
        <v>21285</v>
      </c>
    </row>
    <row r="235" spans="1:15" x14ac:dyDescent="0.2">
      <c r="A235" s="2" t="s">
        <v>2968</v>
      </c>
      <c r="B235" s="2" t="s">
        <v>326</v>
      </c>
      <c r="C235" s="2" t="s">
        <v>37</v>
      </c>
      <c r="D235" s="2" t="s">
        <v>36</v>
      </c>
      <c r="E235" s="13">
        <v>45566</v>
      </c>
      <c r="F235" s="2" t="s">
        <v>2670</v>
      </c>
      <c r="G235" s="2">
        <v>4</v>
      </c>
      <c r="H235" s="3">
        <v>55000</v>
      </c>
      <c r="I235" s="3">
        <v>9760</v>
      </c>
      <c r="J235" s="3">
        <v>10400</v>
      </c>
      <c r="K235" s="3">
        <v>0</v>
      </c>
      <c r="L235" s="3">
        <f>SUM(H235:K235)</f>
        <v>75160</v>
      </c>
      <c r="M235" s="15">
        <v>0</v>
      </c>
      <c r="N235" s="3">
        <f>H235*M235</f>
        <v>0</v>
      </c>
      <c r="O235" s="3">
        <f>L235-N235</f>
        <v>75160</v>
      </c>
    </row>
    <row r="236" spans="1:15" x14ac:dyDescent="0.2">
      <c r="A236" s="2" t="s">
        <v>2969</v>
      </c>
      <c r="B236" s="2" t="s">
        <v>1367</v>
      </c>
      <c r="C236" s="2" t="s">
        <v>63</v>
      </c>
      <c r="D236" s="2" t="s">
        <v>65</v>
      </c>
      <c r="E236" s="13">
        <v>45566</v>
      </c>
      <c r="F236" s="2" t="s">
        <v>2658</v>
      </c>
      <c r="G236" s="2">
        <v>6</v>
      </c>
      <c r="H236" s="3">
        <v>66600</v>
      </c>
      <c r="I236" s="3">
        <v>10160</v>
      </c>
      <c r="J236" s="3">
        <v>0</v>
      </c>
      <c r="K236" s="3">
        <v>0</v>
      </c>
      <c r="L236" s="3">
        <f>SUM(H236:K236)</f>
        <v>76760</v>
      </c>
      <c r="M236" s="15">
        <v>0.1</v>
      </c>
      <c r="N236" s="3">
        <f>H236*M236</f>
        <v>6660</v>
      </c>
      <c r="O236" s="3">
        <f>L236-N236</f>
        <v>70100</v>
      </c>
    </row>
    <row r="237" spans="1:15" x14ac:dyDescent="0.2">
      <c r="A237" s="2" t="s">
        <v>2972</v>
      </c>
      <c r="B237" s="2" t="s">
        <v>669</v>
      </c>
      <c r="C237" s="2" t="s">
        <v>13</v>
      </c>
      <c r="D237" s="2" t="s">
        <v>11</v>
      </c>
      <c r="E237" s="13">
        <v>45566</v>
      </c>
      <c r="F237" s="2" t="s">
        <v>2658</v>
      </c>
      <c r="G237" s="2">
        <v>5</v>
      </c>
      <c r="H237" s="3">
        <v>49000</v>
      </c>
      <c r="I237" s="3">
        <v>14120</v>
      </c>
      <c r="J237" s="3">
        <v>9190</v>
      </c>
      <c r="K237" s="3">
        <v>0</v>
      </c>
      <c r="L237" s="3">
        <f>SUM(H237:K237)</f>
        <v>72310</v>
      </c>
      <c r="M237" s="15">
        <v>0.1</v>
      </c>
      <c r="N237" s="3">
        <f>H237*M237</f>
        <v>4900</v>
      </c>
      <c r="O237" s="3">
        <f>L237-N237</f>
        <v>67410</v>
      </c>
    </row>
    <row r="238" spans="1:15" x14ac:dyDescent="0.2">
      <c r="A238" s="2" t="s">
        <v>2974</v>
      </c>
      <c r="B238" s="2" t="s">
        <v>1492</v>
      </c>
      <c r="C238" s="2" t="s">
        <v>71</v>
      </c>
      <c r="D238" s="2" t="s">
        <v>65</v>
      </c>
      <c r="E238" s="13">
        <v>45566</v>
      </c>
      <c r="F238" s="2" t="s">
        <v>2647</v>
      </c>
      <c r="G238" s="2">
        <v>4</v>
      </c>
      <c r="H238" s="3">
        <v>41000</v>
      </c>
      <c r="I238" s="3">
        <v>6500</v>
      </c>
      <c r="J238" s="3">
        <v>0</v>
      </c>
      <c r="K238" s="3">
        <v>0</v>
      </c>
      <c r="L238" s="3">
        <f>SUM(H238:K238)</f>
        <v>47500</v>
      </c>
      <c r="M238" s="15">
        <v>0</v>
      </c>
      <c r="N238" s="3">
        <f>H238*M238</f>
        <v>0</v>
      </c>
      <c r="O238" s="3">
        <f>L238-N238</f>
        <v>47500</v>
      </c>
    </row>
    <row r="239" spans="1:15" x14ac:dyDescent="0.2">
      <c r="A239" s="2" t="s">
        <v>2975</v>
      </c>
      <c r="B239" s="2" t="s">
        <v>2111</v>
      </c>
      <c r="C239" s="2" t="s">
        <v>43</v>
      </c>
      <c r="D239" s="2" t="s">
        <v>45</v>
      </c>
      <c r="E239" s="13">
        <v>45627</v>
      </c>
      <c r="F239" s="2" t="s">
        <v>2670</v>
      </c>
      <c r="G239" s="2">
        <v>4</v>
      </c>
      <c r="H239" s="3">
        <v>33000</v>
      </c>
      <c r="I239" s="3">
        <v>10050</v>
      </c>
      <c r="J239" s="3">
        <v>6550</v>
      </c>
      <c r="K239" s="3">
        <v>640</v>
      </c>
      <c r="L239" s="3">
        <f>SUM(H239:K239)</f>
        <v>50240</v>
      </c>
      <c r="M239" s="15">
        <v>0</v>
      </c>
      <c r="N239" s="3">
        <f>H239*M239</f>
        <v>0</v>
      </c>
      <c r="O239" s="3">
        <f>L239-N239</f>
        <v>50240</v>
      </c>
    </row>
    <row r="240" spans="1:15" x14ac:dyDescent="0.2">
      <c r="A240" s="2" t="s">
        <v>2976</v>
      </c>
      <c r="B240" s="2" t="s">
        <v>2180</v>
      </c>
      <c r="C240" s="2" t="s">
        <v>101</v>
      </c>
      <c r="D240" s="2" t="s">
        <v>95</v>
      </c>
      <c r="E240" s="13">
        <v>45627</v>
      </c>
      <c r="F240" s="2" t="s">
        <v>2670</v>
      </c>
      <c r="G240" s="2">
        <v>2</v>
      </c>
      <c r="H240" s="3">
        <v>16200</v>
      </c>
      <c r="I240" s="3">
        <v>2750</v>
      </c>
      <c r="J240" s="3">
        <v>1880</v>
      </c>
      <c r="K240" s="3">
        <v>0</v>
      </c>
      <c r="L240" s="3">
        <f>SUM(H240:K240)</f>
        <v>20830</v>
      </c>
      <c r="M240" s="15">
        <v>0</v>
      </c>
      <c r="N240" s="3">
        <f>H240*M240</f>
        <v>0</v>
      </c>
      <c r="O240" s="3">
        <f>L240-N240</f>
        <v>20830</v>
      </c>
    </row>
    <row r="241" spans="1:15" x14ac:dyDescent="0.2">
      <c r="A241" s="2" t="s">
        <v>2977</v>
      </c>
      <c r="B241" s="2" t="s">
        <v>2235</v>
      </c>
      <c r="C241" s="2" t="s">
        <v>118</v>
      </c>
      <c r="D241" s="2" t="s">
        <v>114</v>
      </c>
      <c r="E241" s="13">
        <v>45597</v>
      </c>
      <c r="F241" s="2" t="s">
        <v>2689</v>
      </c>
      <c r="G241" s="2">
        <v>3</v>
      </c>
      <c r="H241" s="3">
        <v>38700</v>
      </c>
      <c r="I241" s="3">
        <v>3210</v>
      </c>
      <c r="J241" s="3">
        <v>0</v>
      </c>
      <c r="K241" s="3">
        <v>0</v>
      </c>
      <c r="L241" s="3">
        <f>SUM(H241:K241)</f>
        <v>41910</v>
      </c>
      <c r="M241" s="15">
        <v>0.15</v>
      </c>
      <c r="N241" s="3">
        <f>H241*M241</f>
        <v>5805</v>
      </c>
      <c r="O241" s="3">
        <f>L241-N241</f>
        <v>36105</v>
      </c>
    </row>
    <row r="242" spans="1:15" x14ac:dyDescent="0.2">
      <c r="A242" s="2" t="s">
        <v>2978</v>
      </c>
      <c r="B242" s="2" t="s">
        <v>2253</v>
      </c>
      <c r="C242" s="2" t="s">
        <v>112</v>
      </c>
      <c r="D242" s="2" t="s">
        <v>114</v>
      </c>
      <c r="E242" s="13">
        <v>45597</v>
      </c>
      <c r="F242" s="2" t="s">
        <v>2689</v>
      </c>
      <c r="G242" s="2">
        <v>12</v>
      </c>
      <c r="H242" s="3">
        <v>64800</v>
      </c>
      <c r="I242" s="3">
        <v>18760</v>
      </c>
      <c r="J242" s="3">
        <v>5480</v>
      </c>
      <c r="K242" s="3">
        <v>1460</v>
      </c>
      <c r="L242" s="3">
        <f>SUM(H242:K242)</f>
        <v>90500</v>
      </c>
      <c r="M242" s="15">
        <v>0.15</v>
      </c>
      <c r="N242" s="3">
        <f>H242*M242</f>
        <v>9720</v>
      </c>
      <c r="O242" s="3">
        <f>L242-N242</f>
        <v>80780</v>
      </c>
    </row>
    <row r="243" spans="1:15" x14ac:dyDescent="0.2">
      <c r="A243" s="2" t="s">
        <v>2979</v>
      </c>
      <c r="B243" s="2" t="s">
        <v>527</v>
      </c>
      <c r="C243" s="2" t="s">
        <v>127</v>
      </c>
      <c r="D243" s="2" t="s">
        <v>124</v>
      </c>
      <c r="E243" s="13">
        <v>45566</v>
      </c>
      <c r="F243" s="2" t="s">
        <v>2651</v>
      </c>
      <c r="G243" s="2">
        <v>5</v>
      </c>
      <c r="H243" s="3">
        <v>24750</v>
      </c>
      <c r="I243" s="3">
        <v>7520</v>
      </c>
      <c r="J243" s="3">
        <v>3700</v>
      </c>
      <c r="K243" s="3">
        <v>0</v>
      </c>
      <c r="L243" s="3">
        <f>SUM(H243:K243)</f>
        <v>35970</v>
      </c>
      <c r="M243" s="15">
        <v>0.16</v>
      </c>
      <c r="N243" s="3">
        <f>H243*M243</f>
        <v>3960</v>
      </c>
      <c r="O243" s="3">
        <f>L243-N243</f>
        <v>32010</v>
      </c>
    </row>
    <row r="244" spans="1:15" x14ac:dyDescent="0.2">
      <c r="A244" s="2" t="s">
        <v>2980</v>
      </c>
      <c r="B244" s="2" t="s">
        <v>937</v>
      </c>
      <c r="C244" s="2" t="s">
        <v>83</v>
      </c>
      <c r="D244" s="2" t="s">
        <v>85</v>
      </c>
      <c r="E244" s="13">
        <v>45597</v>
      </c>
      <c r="F244" s="2" t="s">
        <v>2647</v>
      </c>
      <c r="G244" s="2">
        <v>3</v>
      </c>
      <c r="H244" s="3">
        <v>38700</v>
      </c>
      <c r="I244" s="3">
        <v>14260</v>
      </c>
      <c r="J244" s="3">
        <v>4830</v>
      </c>
      <c r="K244" s="3">
        <v>2640</v>
      </c>
      <c r="L244" s="3">
        <f>SUM(H244:K244)</f>
        <v>60430</v>
      </c>
      <c r="M244" s="15">
        <v>0</v>
      </c>
      <c r="N244" s="3">
        <f>H244*M244</f>
        <v>0</v>
      </c>
      <c r="O244" s="3">
        <f>L244-N244</f>
        <v>60430</v>
      </c>
    </row>
    <row r="245" spans="1:15" x14ac:dyDescent="0.2">
      <c r="A245" s="2" t="s">
        <v>2981</v>
      </c>
      <c r="B245" s="2" t="s">
        <v>1244</v>
      </c>
      <c r="C245" s="2" t="s">
        <v>69</v>
      </c>
      <c r="D245" s="2" t="s">
        <v>65</v>
      </c>
      <c r="E245" s="13">
        <v>45627</v>
      </c>
      <c r="F245" s="2" t="s">
        <v>2689</v>
      </c>
      <c r="G245" s="2">
        <v>3</v>
      </c>
      <c r="H245" s="3">
        <v>62250</v>
      </c>
      <c r="I245" s="3">
        <v>2410</v>
      </c>
      <c r="J245" s="3">
        <v>0</v>
      </c>
      <c r="K245" s="3">
        <v>0</v>
      </c>
      <c r="L245" s="3">
        <f>SUM(H245:K245)</f>
        <v>64660</v>
      </c>
      <c r="M245" s="15">
        <v>0.15</v>
      </c>
      <c r="N245" s="3">
        <f>H245*M245</f>
        <v>9337.5</v>
      </c>
      <c r="O245" s="3">
        <f>L245-N245</f>
        <v>55322.5</v>
      </c>
    </row>
    <row r="246" spans="1:15" x14ac:dyDescent="0.2">
      <c r="A246" s="2" t="s">
        <v>2982</v>
      </c>
      <c r="B246" s="2" t="s">
        <v>1365</v>
      </c>
      <c r="C246" s="2" t="s">
        <v>51</v>
      </c>
      <c r="D246" s="2" t="s">
        <v>45</v>
      </c>
      <c r="E246" s="13">
        <v>45658</v>
      </c>
      <c r="F246" s="2" t="s">
        <v>2683</v>
      </c>
      <c r="G246" s="2">
        <v>6</v>
      </c>
      <c r="H246" s="3">
        <v>98700</v>
      </c>
      <c r="I246" s="3">
        <v>25840</v>
      </c>
      <c r="J246" s="3">
        <v>0</v>
      </c>
      <c r="K246" s="3">
        <v>0</v>
      </c>
      <c r="L246" s="3">
        <f>SUM(H246:K246)</f>
        <v>124540</v>
      </c>
      <c r="M246" s="15">
        <v>0.17</v>
      </c>
      <c r="N246" s="3">
        <f>H246*M246</f>
        <v>16779</v>
      </c>
      <c r="O246" s="3">
        <f>L246-N246</f>
        <v>107761</v>
      </c>
    </row>
    <row r="247" spans="1:15" x14ac:dyDescent="0.2">
      <c r="A247" s="2" t="s">
        <v>2984</v>
      </c>
      <c r="B247" s="2" t="s">
        <v>1678</v>
      </c>
      <c r="C247" s="2" t="s">
        <v>57</v>
      </c>
      <c r="D247" s="2" t="s">
        <v>55</v>
      </c>
      <c r="E247" s="13">
        <v>45566</v>
      </c>
      <c r="F247" s="2" t="s">
        <v>2647</v>
      </c>
      <c r="G247" s="2">
        <v>2</v>
      </c>
      <c r="H247" s="3">
        <v>14600</v>
      </c>
      <c r="I247" s="3">
        <v>2290</v>
      </c>
      <c r="J247" s="3">
        <v>0</v>
      </c>
      <c r="K247" s="3">
        <v>0</v>
      </c>
      <c r="L247" s="3">
        <f>SUM(H247:K247)</f>
        <v>16890</v>
      </c>
      <c r="M247" s="15">
        <v>0</v>
      </c>
      <c r="N247" s="3">
        <f>H247*M247</f>
        <v>0</v>
      </c>
      <c r="O247" s="3">
        <f>L247-N247</f>
        <v>16890</v>
      </c>
    </row>
    <row r="248" spans="1:15" x14ac:dyDescent="0.2">
      <c r="A248" s="2" t="s">
        <v>2986</v>
      </c>
      <c r="B248" s="2" t="s">
        <v>2112</v>
      </c>
      <c r="C248" s="2" t="s">
        <v>81</v>
      </c>
      <c r="D248" s="2" t="s">
        <v>75</v>
      </c>
      <c r="E248" s="13">
        <v>45658</v>
      </c>
      <c r="F248" s="2" t="s">
        <v>2658</v>
      </c>
      <c r="G248" s="2">
        <v>3</v>
      </c>
      <c r="H248" s="3">
        <v>46500</v>
      </c>
      <c r="I248" s="3">
        <v>5460</v>
      </c>
      <c r="J248" s="3">
        <v>10230</v>
      </c>
      <c r="K248" s="3">
        <v>920</v>
      </c>
      <c r="L248" s="3">
        <f>SUM(H248:K248)</f>
        <v>63110</v>
      </c>
      <c r="M248" s="15">
        <v>0.1</v>
      </c>
      <c r="N248" s="3">
        <f>H248*M248</f>
        <v>4650</v>
      </c>
      <c r="O248" s="3">
        <f>L248-N248</f>
        <v>58460</v>
      </c>
    </row>
    <row r="249" spans="1:15" x14ac:dyDescent="0.2">
      <c r="A249" s="2" t="s">
        <v>2988</v>
      </c>
      <c r="B249" s="2" t="s">
        <v>1889</v>
      </c>
      <c r="C249" s="2" t="s">
        <v>101</v>
      </c>
      <c r="D249" s="2" t="s">
        <v>95</v>
      </c>
      <c r="E249" s="13">
        <v>45566</v>
      </c>
      <c r="F249" s="2" t="s">
        <v>2683</v>
      </c>
      <c r="G249" s="2">
        <v>4</v>
      </c>
      <c r="H249" s="3">
        <v>53800</v>
      </c>
      <c r="I249" s="3">
        <v>630</v>
      </c>
      <c r="J249" s="3">
        <v>0</v>
      </c>
      <c r="K249" s="3">
        <v>2660</v>
      </c>
      <c r="L249" s="3">
        <f>SUM(H249:K249)</f>
        <v>57090</v>
      </c>
      <c r="M249" s="15">
        <v>0.17</v>
      </c>
      <c r="N249" s="3">
        <f>H249*M249</f>
        <v>9146</v>
      </c>
      <c r="O249" s="3">
        <f>L249-N249</f>
        <v>47944</v>
      </c>
    </row>
    <row r="250" spans="1:15" x14ac:dyDescent="0.2">
      <c r="A250" s="2" t="s">
        <v>2989</v>
      </c>
      <c r="B250" s="2" t="s">
        <v>2430</v>
      </c>
      <c r="C250" s="2" t="s">
        <v>34</v>
      </c>
      <c r="D250" s="2" t="s">
        <v>36</v>
      </c>
      <c r="E250" s="13">
        <v>45566</v>
      </c>
      <c r="F250" s="2" t="s">
        <v>2670</v>
      </c>
      <c r="G250" s="2">
        <v>4</v>
      </c>
      <c r="H250" s="3">
        <v>34600</v>
      </c>
      <c r="I250" s="3">
        <v>5080</v>
      </c>
      <c r="J250" s="3">
        <v>1760</v>
      </c>
      <c r="K250" s="3">
        <v>540</v>
      </c>
      <c r="L250" s="3">
        <f>SUM(H250:K250)</f>
        <v>41980</v>
      </c>
      <c r="M250" s="15">
        <v>0</v>
      </c>
      <c r="N250" s="3">
        <f>H250*M250</f>
        <v>0</v>
      </c>
      <c r="O250" s="3">
        <f>L250-N250</f>
        <v>41980</v>
      </c>
    </row>
    <row r="251" spans="1:15" x14ac:dyDescent="0.2">
      <c r="A251" s="2" t="s">
        <v>2990</v>
      </c>
      <c r="B251" s="2" t="s">
        <v>2535</v>
      </c>
      <c r="C251" s="2" t="s">
        <v>125</v>
      </c>
      <c r="D251" s="2" t="s">
        <v>124</v>
      </c>
      <c r="E251" s="13">
        <v>45597</v>
      </c>
      <c r="F251" s="2" t="s">
        <v>2670</v>
      </c>
      <c r="G251" s="2">
        <v>6</v>
      </c>
      <c r="H251" s="3">
        <v>68400</v>
      </c>
      <c r="I251" s="3">
        <v>3920</v>
      </c>
      <c r="J251" s="3">
        <v>0</v>
      </c>
      <c r="K251" s="3">
        <v>0</v>
      </c>
      <c r="L251" s="3">
        <f>SUM(H251:K251)</f>
        <v>72320</v>
      </c>
      <c r="M251" s="15">
        <v>0</v>
      </c>
      <c r="N251" s="3">
        <f>H251*M251</f>
        <v>0</v>
      </c>
      <c r="O251" s="3">
        <f>L251-N251</f>
        <v>72320</v>
      </c>
    </row>
    <row r="252" spans="1:15" x14ac:dyDescent="0.2">
      <c r="A252" s="2" t="s">
        <v>2991</v>
      </c>
      <c r="B252" s="2" t="s">
        <v>270</v>
      </c>
      <c r="C252" s="2" t="s">
        <v>116</v>
      </c>
      <c r="D252" s="2" t="s">
        <v>114</v>
      </c>
      <c r="E252" s="13">
        <v>45597</v>
      </c>
      <c r="F252" s="2" t="s">
        <v>2670</v>
      </c>
      <c r="G252" s="2">
        <v>3</v>
      </c>
      <c r="H252" s="3">
        <v>12750</v>
      </c>
      <c r="I252" s="3">
        <v>5920</v>
      </c>
      <c r="J252" s="3">
        <v>5280</v>
      </c>
      <c r="K252" s="3">
        <v>2020</v>
      </c>
      <c r="L252" s="3">
        <f>SUM(H252:K252)</f>
        <v>25970</v>
      </c>
      <c r="M252" s="15">
        <v>0</v>
      </c>
      <c r="N252" s="3">
        <f>H252*M252</f>
        <v>0</v>
      </c>
      <c r="O252" s="3">
        <f>L252-N252</f>
        <v>25970</v>
      </c>
    </row>
    <row r="253" spans="1:15" x14ac:dyDescent="0.2">
      <c r="A253" s="2" t="s">
        <v>2992</v>
      </c>
      <c r="B253" s="2" t="s">
        <v>539</v>
      </c>
      <c r="C253" s="2" t="s">
        <v>63</v>
      </c>
      <c r="D253" s="2" t="s">
        <v>65</v>
      </c>
      <c r="E253" s="13">
        <v>45597</v>
      </c>
      <c r="F253" s="2" t="s">
        <v>2658</v>
      </c>
      <c r="G253" s="2">
        <v>12</v>
      </c>
      <c r="H253" s="3">
        <v>133800</v>
      </c>
      <c r="I253" s="3">
        <v>9650</v>
      </c>
      <c r="J253" s="3">
        <v>0</v>
      </c>
      <c r="K253" s="3">
        <v>1170</v>
      </c>
      <c r="L253" s="3">
        <f>SUM(H253:K253)</f>
        <v>144620</v>
      </c>
      <c r="M253" s="15">
        <v>0.1</v>
      </c>
      <c r="N253" s="3">
        <f>H253*M253</f>
        <v>13380</v>
      </c>
      <c r="O253" s="3">
        <f>L253-N253</f>
        <v>131240</v>
      </c>
    </row>
    <row r="254" spans="1:15" x14ac:dyDescent="0.2">
      <c r="A254" s="2" t="s">
        <v>2993</v>
      </c>
      <c r="B254" s="2" t="s">
        <v>1034</v>
      </c>
      <c r="C254" s="2" t="s">
        <v>13</v>
      </c>
      <c r="D254" s="2" t="s">
        <v>11</v>
      </c>
      <c r="E254" s="13">
        <v>45597</v>
      </c>
      <c r="F254" s="2" t="s">
        <v>2689</v>
      </c>
      <c r="G254" s="2">
        <v>4</v>
      </c>
      <c r="H254" s="3">
        <v>97000</v>
      </c>
      <c r="I254" s="3">
        <v>5050</v>
      </c>
      <c r="J254" s="3">
        <v>0</v>
      </c>
      <c r="K254" s="3">
        <v>0</v>
      </c>
      <c r="L254" s="3">
        <f>SUM(H254:K254)</f>
        <v>102050</v>
      </c>
      <c r="M254" s="15">
        <v>0.15</v>
      </c>
      <c r="N254" s="3">
        <f>H254*M254</f>
        <v>14550</v>
      </c>
      <c r="O254" s="3">
        <f>L254-N254</f>
        <v>87500</v>
      </c>
    </row>
    <row r="255" spans="1:15" x14ac:dyDescent="0.2">
      <c r="A255" s="2" t="s">
        <v>2994</v>
      </c>
      <c r="B255" s="2" t="s">
        <v>1367</v>
      </c>
      <c r="C255" s="2" t="s">
        <v>87</v>
      </c>
      <c r="D255" s="2" t="s">
        <v>85</v>
      </c>
      <c r="E255" s="13">
        <v>45658</v>
      </c>
      <c r="F255" s="2" t="s">
        <v>2647</v>
      </c>
      <c r="G255" s="2">
        <v>8</v>
      </c>
      <c r="H255" s="3">
        <v>60800</v>
      </c>
      <c r="I255" s="3">
        <v>8340</v>
      </c>
      <c r="J255" s="3">
        <v>0</v>
      </c>
      <c r="K255" s="3">
        <v>0</v>
      </c>
      <c r="L255" s="3">
        <f>SUM(H255:K255)</f>
        <v>69140</v>
      </c>
      <c r="M255" s="15">
        <v>0</v>
      </c>
      <c r="N255" s="3">
        <f>H255*M255</f>
        <v>0</v>
      </c>
      <c r="O255" s="3">
        <f>L255-N255</f>
        <v>69140</v>
      </c>
    </row>
    <row r="256" spans="1:15" x14ac:dyDescent="0.2">
      <c r="A256" s="2" t="s">
        <v>2995</v>
      </c>
      <c r="B256" s="2" t="s">
        <v>1848</v>
      </c>
      <c r="C256" s="2" t="s">
        <v>61</v>
      </c>
      <c r="D256" s="2" t="s">
        <v>55</v>
      </c>
      <c r="E256" s="13">
        <v>45627</v>
      </c>
      <c r="F256" s="2" t="s">
        <v>2670</v>
      </c>
      <c r="G256" s="2">
        <v>12</v>
      </c>
      <c r="H256" s="3">
        <v>254400</v>
      </c>
      <c r="I256" s="3">
        <v>15910</v>
      </c>
      <c r="J256" s="3">
        <v>10410</v>
      </c>
      <c r="K256" s="3">
        <v>3770</v>
      </c>
      <c r="L256" s="3">
        <f>SUM(H256:K256)</f>
        <v>284490</v>
      </c>
      <c r="M256" s="15">
        <v>0</v>
      </c>
      <c r="N256" s="3">
        <f>H256*M256</f>
        <v>0</v>
      </c>
      <c r="O256" s="3">
        <f>L256-N256</f>
        <v>284490</v>
      </c>
    </row>
    <row r="257" spans="1:15" x14ac:dyDescent="0.2">
      <c r="A257" s="2" t="s">
        <v>2996</v>
      </c>
      <c r="B257" s="2" t="s">
        <v>492</v>
      </c>
      <c r="C257" s="2" t="s">
        <v>120</v>
      </c>
      <c r="D257" s="2" t="s">
        <v>114</v>
      </c>
      <c r="E257" s="13">
        <v>45566</v>
      </c>
      <c r="F257" s="2" t="s">
        <v>2683</v>
      </c>
      <c r="G257" s="2">
        <v>2</v>
      </c>
      <c r="H257" s="3">
        <v>5500</v>
      </c>
      <c r="I257" s="3">
        <v>2630</v>
      </c>
      <c r="J257" s="3">
        <v>0</v>
      </c>
      <c r="K257" s="3">
        <v>0</v>
      </c>
      <c r="L257" s="3">
        <f>SUM(H257:K257)</f>
        <v>8130</v>
      </c>
      <c r="M257" s="15">
        <v>0.17</v>
      </c>
      <c r="N257" s="3">
        <f>H257*M257</f>
        <v>935.00000000000011</v>
      </c>
      <c r="O257" s="3">
        <f>L257-N257</f>
        <v>7195</v>
      </c>
    </row>
    <row r="258" spans="1:15" x14ac:dyDescent="0.2">
      <c r="A258" s="2" t="s">
        <v>2998</v>
      </c>
      <c r="B258" s="2" t="s">
        <v>752</v>
      </c>
      <c r="C258" s="2" t="s">
        <v>71</v>
      </c>
      <c r="D258" s="2" t="s">
        <v>65</v>
      </c>
      <c r="E258" s="13">
        <v>45566</v>
      </c>
      <c r="F258" s="2" t="s">
        <v>2658</v>
      </c>
      <c r="G258" s="2">
        <v>12</v>
      </c>
      <c r="H258" s="3">
        <v>126000</v>
      </c>
      <c r="I258" s="3">
        <v>10940</v>
      </c>
      <c r="J258" s="3">
        <v>0</v>
      </c>
      <c r="K258" s="3">
        <v>0</v>
      </c>
      <c r="L258" s="3">
        <f>SUM(H258:K258)</f>
        <v>136940</v>
      </c>
      <c r="M258" s="15">
        <v>0.1</v>
      </c>
      <c r="N258" s="3">
        <f>H258*M258</f>
        <v>12600</v>
      </c>
      <c r="O258" s="3">
        <f>L258-N258</f>
        <v>124340</v>
      </c>
    </row>
    <row r="259" spans="1:15" x14ac:dyDescent="0.2">
      <c r="A259" s="2" t="s">
        <v>2999</v>
      </c>
      <c r="B259" s="2" t="s">
        <v>1477</v>
      </c>
      <c r="C259" s="2" t="s">
        <v>43</v>
      </c>
      <c r="D259" s="2" t="s">
        <v>45</v>
      </c>
      <c r="E259" s="13">
        <v>45658</v>
      </c>
      <c r="F259" s="2" t="s">
        <v>2683</v>
      </c>
      <c r="G259" s="2">
        <v>3</v>
      </c>
      <c r="H259" s="3">
        <v>38700</v>
      </c>
      <c r="I259" s="3">
        <v>4630</v>
      </c>
      <c r="J259" s="3">
        <v>0</v>
      </c>
      <c r="K259" s="3">
        <v>0</v>
      </c>
      <c r="L259" s="3">
        <f>SUM(H259:K259)</f>
        <v>43330</v>
      </c>
      <c r="M259" s="15">
        <v>0.17</v>
      </c>
      <c r="N259" s="3">
        <f>H259*M259</f>
        <v>6579.0000000000009</v>
      </c>
      <c r="O259" s="3">
        <f>L259-N259</f>
        <v>36751</v>
      </c>
    </row>
    <row r="260" spans="1:15" x14ac:dyDescent="0.2">
      <c r="A260" s="2" t="s">
        <v>3000</v>
      </c>
      <c r="B260" s="2" t="s">
        <v>1988</v>
      </c>
      <c r="C260" s="2" t="s">
        <v>26</v>
      </c>
      <c r="D260" s="2" t="s">
        <v>24</v>
      </c>
      <c r="E260" s="13">
        <v>45566</v>
      </c>
      <c r="F260" s="2" t="s">
        <v>2689</v>
      </c>
      <c r="G260" s="2">
        <v>3</v>
      </c>
      <c r="H260" s="3">
        <v>42750</v>
      </c>
      <c r="I260" s="3">
        <v>1650</v>
      </c>
      <c r="J260" s="3">
        <v>10060</v>
      </c>
      <c r="K260" s="3">
        <v>760</v>
      </c>
      <c r="L260" s="3">
        <f>SUM(H260:K260)</f>
        <v>55220</v>
      </c>
      <c r="M260" s="15">
        <v>0.15</v>
      </c>
      <c r="N260" s="3">
        <f>H260*M260</f>
        <v>6412.5</v>
      </c>
      <c r="O260" s="3">
        <f>L260-N260</f>
        <v>48807.5</v>
      </c>
    </row>
    <row r="261" spans="1:15" x14ac:dyDescent="0.2">
      <c r="A261" s="2" t="s">
        <v>3001</v>
      </c>
      <c r="B261" s="2" t="s">
        <v>2170</v>
      </c>
      <c r="C261" s="2" t="s">
        <v>79</v>
      </c>
      <c r="D261" s="2" t="s">
        <v>75</v>
      </c>
      <c r="E261" s="13">
        <v>45627</v>
      </c>
      <c r="F261" s="2" t="s">
        <v>2689</v>
      </c>
      <c r="G261" s="2">
        <v>5</v>
      </c>
      <c r="H261" s="3">
        <v>24000</v>
      </c>
      <c r="I261" s="3">
        <v>9950</v>
      </c>
      <c r="J261" s="3">
        <v>0</v>
      </c>
      <c r="K261" s="3">
        <v>0</v>
      </c>
      <c r="L261" s="3">
        <f>SUM(H261:K261)</f>
        <v>33950</v>
      </c>
      <c r="M261" s="15">
        <v>0.15</v>
      </c>
      <c r="N261" s="3">
        <f>H261*M261</f>
        <v>3600</v>
      </c>
      <c r="O261" s="3">
        <f>L261-N261</f>
        <v>30350</v>
      </c>
    </row>
    <row r="262" spans="1:15" x14ac:dyDescent="0.2">
      <c r="A262" s="2" t="s">
        <v>3002</v>
      </c>
      <c r="B262" s="2" t="s">
        <v>2455</v>
      </c>
      <c r="C262" s="2" t="s">
        <v>47</v>
      </c>
      <c r="D262" s="2" t="s">
        <v>45</v>
      </c>
      <c r="E262" s="13">
        <v>45627</v>
      </c>
      <c r="F262" s="2" t="s">
        <v>2658</v>
      </c>
      <c r="G262" s="2">
        <v>6</v>
      </c>
      <c r="H262" s="3">
        <v>60300</v>
      </c>
      <c r="I262" s="3">
        <v>8010</v>
      </c>
      <c r="J262" s="3">
        <v>0</v>
      </c>
      <c r="K262" s="3">
        <v>0</v>
      </c>
      <c r="L262" s="3">
        <f>SUM(H262:K262)</f>
        <v>68310</v>
      </c>
      <c r="M262" s="15">
        <v>0.1</v>
      </c>
      <c r="N262" s="3">
        <f>H262*M262</f>
        <v>6030</v>
      </c>
      <c r="O262" s="3">
        <f>L262-N262</f>
        <v>62280</v>
      </c>
    </row>
    <row r="263" spans="1:15" x14ac:dyDescent="0.2">
      <c r="A263" s="2" t="s">
        <v>3003</v>
      </c>
      <c r="B263" s="2" t="s">
        <v>850</v>
      </c>
      <c r="C263" s="2" t="s">
        <v>37</v>
      </c>
      <c r="D263" s="2" t="s">
        <v>36</v>
      </c>
      <c r="E263" s="13">
        <v>45658</v>
      </c>
      <c r="F263" s="2" t="s">
        <v>2658</v>
      </c>
      <c r="G263" s="2">
        <v>16</v>
      </c>
      <c r="H263" s="3">
        <v>415200</v>
      </c>
      <c r="I263" s="3">
        <v>37800</v>
      </c>
      <c r="J263" s="3">
        <v>4480</v>
      </c>
      <c r="K263" s="3">
        <v>1100</v>
      </c>
      <c r="L263" s="3">
        <f>SUM(H263:K263)</f>
        <v>458580</v>
      </c>
      <c r="M263" s="15">
        <v>0.1</v>
      </c>
      <c r="N263" s="3">
        <f>H263*M263</f>
        <v>41520</v>
      </c>
      <c r="O263" s="3">
        <f>L263-N263</f>
        <v>417060</v>
      </c>
    </row>
    <row r="264" spans="1:15" x14ac:dyDescent="0.2">
      <c r="A264" s="2" t="s">
        <v>3004</v>
      </c>
      <c r="B264" s="2" t="s">
        <v>1269</v>
      </c>
      <c r="C264" s="2" t="s">
        <v>127</v>
      </c>
      <c r="D264" s="2" t="s">
        <v>124</v>
      </c>
      <c r="E264" s="13">
        <v>45566</v>
      </c>
      <c r="F264" s="2" t="s">
        <v>2658</v>
      </c>
      <c r="G264" s="2">
        <v>4</v>
      </c>
      <c r="H264" s="3">
        <v>26400</v>
      </c>
      <c r="I264" s="3">
        <v>4590</v>
      </c>
      <c r="J264" s="3">
        <v>0</v>
      </c>
      <c r="K264" s="3">
        <v>0</v>
      </c>
      <c r="L264" s="3">
        <f>SUM(H264:K264)</f>
        <v>30990</v>
      </c>
      <c r="M264" s="15">
        <v>0.1</v>
      </c>
      <c r="N264" s="3">
        <f>H264*M264</f>
        <v>2640</v>
      </c>
      <c r="O264" s="3">
        <f>L264-N264</f>
        <v>28350</v>
      </c>
    </row>
    <row r="265" spans="1:15" x14ac:dyDescent="0.2">
      <c r="A265" s="2" t="s">
        <v>3006</v>
      </c>
      <c r="B265" s="2" t="s">
        <v>1407</v>
      </c>
      <c r="C265" s="2" t="s">
        <v>51</v>
      </c>
      <c r="D265" s="2" t="s">
        <v>45</v>
      </c>
      <c r="E265" s="13">
        <v>45597</v>
      </c>
      <c r="F265" s="2" t="s">
        <v>2647</v>
      </c>
      <c r="G265" s="2">
        <v>3</v>
      </c>
      <c r="H265" s="3">
        <v>52800</v>
      </c>
      <c r="I265" s="3">
        <v>5190</v>
      </c>
      <c r="J265" s="3">
        <v>3290</v>
      </c>
      <c r="K265" s="3">
        <v>0</v>
      </c>
      <c r="L265" s="3">
        <f>SUM(H265:K265)</f>
        <v>61280</v>
      </c>
      <c r="M265" s="15">
        <v>0</v>
      </c>
      <c r="N265" s="3">
        <f>H265*M265</f>
        <v>0</v>
      </c>
      <c r="O265" s="3">
        <f>L265-N265</f>
        <v>61280</v>
      </c>
    </row>
    <row r="266" spans="1:15" x14ac:dyDescent="0.2">
      <c r="A266" s="2" t="s">
        <v>3007</v>
      </c>
      <c r="B266" s="2" t="s">
        <v>1602</v>
      </c>
      <c r="C266" s="2" t="s">
        <v>53</v>
      </c>
      <c r="D266" s="2" t="s">
        <v>55</v>
      </c>
      <c r="E266" s="13">
        <v>45566</v>
      </c>
      <c r="F266" s="2" t="s">
        <v>2683</v>
      </c>
      <c r="G266" s="2">
        <v>5</v>
      </c>
      <c r="H266" s="3">
        <v>47500</v>
      </c>
      <c r="I266" s="3">
        <v>3680</v>
      </c>
      <c r="J266" s="3">
        <v>0</v>
      </c>
      <c r="K266" s="3">
        <v>0</v>
      </c>
      <c r="L266" s="3">
        <f>SUM(H266:K266)</f>
        <v>51180</v>
      </c>
      <c r="M266" s="15">
        <v>0.17</v>
      </c>
      <c r="N266" s="3">
        <f>H266*M266</f>
        <v>8075.0000000000009</v>
      </c>
      <c r="O266" s="3">
        <f>L266-N266</f>
        <v>43105</v>
      </c>
    </row>
    <row r="267" spans="1:15" x14ac:dyDescent="0.2">
      <c r="A267" s="2" t="s">
        <v>3008</v>
      </c>
      <c r="B267" s="2" t="s">
        <v>1673</v>
      </c>
      <c r="C267" s="2" t="s">
        <v>125</v>
      </c>
      <c r="D267" s="2" t="s">
        <v>124</v>
      </c>
      <c r="E267" s="13">
        <v>45658</v>
      </c>
      <c r="F267" s="2" t="s">
        <v>2670</v>
      </c>
      <c r="G267" s="2">
        <v>2</v>
      </c>
      <c r="H267" s="3">
        <v>22600</v>
      </c>
      <c r="I267" s="3">
        <v>4510</v>
      </c>
      <c r="J267" s="3">
        <v>9570</v>
      </c>
      <c r="K267" s="3">
        <v>0</v>
      </c>
      <c r="L267" s="3">
        <f>SUM(H267:K267)</f>
        <v>36680</v>
      </c>
      <c r="M267" s="15">
        <v>0</v>
      </c>
      <c r="N267" s="3">
        <f>H267*M267</f>
        <v>0</v>
      </c>
      <c r="O267" s="3">
        <f>L267-N267</f>
        <v>36680</v>
      </c>
    </row>
    <row r="268" spans="1:15" x14ac:dyDescent="0.2">
      <c r="A268" s="2" t="s">
        <v>3009</v>
      </c>
      <c r="B268" s="2" t="s">
        <v>2123</v>
      </c>
      <c r="C268" s="2" t="s">
        <v>116</v>
      </c>
      <c r="D268" s="2" t="s">
        <v>114</v>
      </c>
      <c r="E268" s="13">
        <v>45566</v>
      </c>
      <c r="F268" s="2" t="s">
        <v>2689</v>
      </c>
      <c r="G268" s="2">
        <v>3</v>
      </c>
      <c r="H268" s="3">
        <v>17850</v>
      </c>
      <c r="I268" s="3">
        <v>5280</v>
      </c>
      <c r="J268" s="3">
        <v>0</v>
      </c>
      <c r="K268" s="3">
        <v>0</v>
      </c>
      <c r="L268" s="3">
        <f>SUM(H268:K268)</f>
        <v>23130</v>
      </c>
      <c r="M268" s="15">
        <v>0.15</v>
      </c>
      <c r="N268" s="3">
        <f>H268*M268</f>
        <v>2677.5</v>
      </c>
      <c r="O268" s="3">
        <f>L268-N268</f>
        <v>20452.5</v>
      </c>
    </row>
    <row r="269" spans="1:15" x14ac:dyDescent="0.2">
      <c r="A269" s="2" t="s">
        <v>3012</v>
      </c>
      <c r="B269" s="2" t="s">
        <v>2309</v>
      </c>
      <c r="C269" s="2" t="s">
        <v>83</v>
      </c>
      <c r="D269" s="2" t="s">
        <v>85</v>
      </c>
      <c r="E269" s="13">
        <v>45566</v>
      </c>
      <c r="F269" s="2" t="s">
        <v>2658</v>
      </c>
      <c r="G269" s="2">
        <v>3</v>
      </c>
      <c r="H269" s="3">
        <v>62250</v>
      </c>
      <c r="I269" s="3">
        <v>2470</v>
      </c>
      <c r="J269" s="3">
        <v>5940</v>
      </c>
      <c r="K269" s="3">
        <v>0</v>
      </c>
      <c r="L269" s="3">
        <f>SUM(H269:K269)</f>
        <v>70660</v>
      </c>
      <c r="M269" s="15">
        <v>0.1</v>
      </c>
      <c r="N269" s="3">
        <f>H269*M269</f>
        <v>6225</v>
      </c>
      <c r="O269" s="3">
        <f>L269-N269</f>
        <v>64435</v>
      </c>
    </row>
    <row r="270" spans="1:15" x14ac:dyDescent="0.2">
      <c r="A270" s="2" t="s">
        <v>3013</v>
      </c>
      <c r="B270" s="2" t="s">
        <v>2591</v>
      </c>
      <c r="C270" s="2" t="s">
        <v>93</v>
      </c>
      <c r="D270" s="2" t="s">
        <v>95</v>
      </c>
      <c r="E270" s="13">
        <v>45658</v>
      </c>
      <c r="F270" s="2" t="s">
        <v>2647</v>
      </c>
      <c r="G270" s="2">
        <v>2</v>
      </c>
      <c r="H270" s="3">
        <v>16200</v>
      </c>
      <c r="I270" s="3">
        <v>670</v>
      </c>
      <c r="J270" s="3">
        <v>0</v>
      </c>
      <c r="K270" s="3">
        <v>2350</v>
      </c>
      <c r="L270" s="3">
        <f>SUM(H270:K270)</f>
        <v>19220</v>
      </c>
      <c r="M270" s="15">
        <v>0</v>
      </c>
      <c r="N270" s="3">
        <f>H270*M270</f>
        <v>0</v>
      </c>
      <c r="O270" s="3">
        <f>L270-N270</f>
        <v>19220</v>
      </c>
    </row>
    <row r="271" spans="1:15" x14ac:dyDescent="0.2">
      <c r="A271" s="2" t="s">
        <v>3014</v>
      </c>
      <c r="B271" s="2" t="s">
        <v>301</v>
      </c>
      <c r="C271" s="2" t="s">
        <v>19</v>
      </c>
      <c r="D271" s="2" t="s">
        <v>11</v>
      </c>
      <c r="E271" s="13">
        <v>45658</v>
      </c>
      <c r="F271" s="2" t="s">
        <v>2658</v>
      </c>
      <c r="G271" s="2">
        <v>5</v>
      </c>
      <c r="H271" s="3">
        <v>64500</v>
      </c>
      <c r="I271" s="3">
        <v>16170</v>
      </c>
      <c r="J271" s="3">
        <v>0</v>
      </c>
      <c r="K271" s="3">
        <v>0</v>
      </c>
      <c r="L271" s="3">
        <f>SUM(H271:K271)</f>
        <v>80670</v>
      </c>
      <c r="M271" s="15">
        <v>0.1</v>
      </c>
      <c r="N271" s="3">
        <f>H271*M271</f>
        <v>6450</v>
      </c>
      <c r="O271" s="3">
        <f>L271-N271</f>
        <v>74220</v>
      </c>
    </row>
    <row r="272" spans="1:15" x14ac:dyDescent="0.2">
      <c r="A272" s="2" t="s">
        <v>3015</v>
      </c>
      <c r="B272" s="2" t="s">
        <v>396</v>
      </c>
      <c r="C272" s="2" t="s">
        <v>43</v>
      </c>
      <c r="D272" s="2" t="s">
        <v>45</v>
      </c>
      <c r="E272" s="13">
        <v>45566</v>
      </c>
      <c r="F272" s="2" t="s">
        <v>2670</v>
      </c>
      <c r="G272" s="2">
        <v>2</v>
      </c>
      <c r="H272" s="3">
        <v>12000</v>
      </c>
      <c r="I272" s="3">
        <v>2790</v>
      </c>
      <c r="J272" s="3">
        <v>0</v>
      </c>
      <c r="K272" s="3">
        <v>0</v>
      </c>
      <c r="L272" s="3">
        <f>SUM(H272:K272)</f>
        <v>14790</v>
      </c>
      <c r="M272" s="15">
        <v>0</v>
      </c>
      <c r="N272" s="3">
        <f>H272*M272</f>
        <v>0</v>
      </c>
      <c r="O272" s="3">
        <f>L272-N272</f>
        <v>14790</v>
      </c>
    </row>
    <row r="273" spans="1:15" x14ac:dyDescent="0.2">
      <c r="A273" s="2" t="s">
        <v>3016</v>
      </c>
      <c r="B273" s="2" t="s">
        <v>507</v>
      </c>
      <c r="C273" s="2" t="s">
        <v>19</v>
      </c>
      <c r="D273" s="2" t="s">
        <v>11</v>
      </c>
      <c r="E273" s="13">
        <v>45597</v>
      </c>
      <c r="F273" s="2" t="s">
        <v>2689</v>
      </c>
      <c r="G273" s="2">
        <v>3</v>
      </c>
      <c r="H273" s="3">
        <v>25200</v>
      </c>
      <c r="I273" s="3">
        <v>7970</v>
      </c>
      <c r="J273" s="3">
        <v>3270</v>
      </c>
      <c r="K273" s="3">
        <v>0</v>
      </c>
      <c r="L273" s="3">
        <f>SUM(H273:K273)</f>
        <v>36440</v>
      </c>
      <c r="M273" s="15">
        <v>0.15</v>
      </c>
      <c r="N273" s="3">
        <f>H273*M273</f>
        <v>3780</v>
      </c>
      <c r="O273" s="3">
        <f>L273-N273</f>
        <v>32660</v>
      </c>
    </row>
    <row r="274" spans="1:15" x14ac:dyDescent="0.2">
      <c r="A274" s="2" t="s">
        <v>3017</v>
      </c>
      <c r="B274" s="2" t="s">
        <v>1145</v>
      </c>
      <c r="C274" s="2" t="s">
        <v>125</v>
      </c>
      <c r="D274" s="2" t="s">
        <v>124</v>
      </c>
      <c r="E274" s="13">
        <v>45689</v>
      </c>
      <c r="F274" s="2" t="s">
        <v>2689</v>
      </c>
      <c r="G274" s="2">
        <v>2</v>
      </c>
      <c r="H274" s="3">
        <v>24700</v>
      </c>
      <c r="I274" s="3">
        <v>1330</v>
      </c>
      <c r="J274" s="3">
        <v>0</v>
      </c>
      <c r="K274" s="3">
        <v>0</v>
      </c>
      <c r="L274" s="3">
        <f>SUM(H274:K274)</f>
        <v>26030</v>
      </c>
      <c r="M274" s="15">
        <v>0.15</v>
      </c>
      <c r="N274" s="3">
        <f>H274*M274</f>
        <v>3705</v>
      </c>
      <c r="O274" s="3">
        <f>L274-N274</f>
        <v>22325</v>
      </c>
    </row>
    <row r="275" spans="1:15" x14ac:dyDescent="0.2">
      <c r="A275" s="2" t="s">
        <v>3018</v>
      </c>
      <c r="B275" s="2" t="s">
        <v>1273</v>
      </c>
      <c r="C275" s="2" t="s">
        <v>89</v>
      </c>
      <c r="D275" s="2" t="s">
        <v>85</v>
      </c>
      <c r="E275" s="13">
        <v>45566</v>
      </c>
      <c r="F275" s="2" t="s">
        <v>2732</v>
      </c>
      <c r="G275" s="2">
        <v>2</v>
      </c>
      <c r="H275" s="3">
        <v>24000</v>
      </c>
      <c r="I275" s="3">
        <v>870</v>
      </c>
      <c r="J275" s="3">
        <v>0</v>
      </c>
      <c r="K275" s="3">
        <v>0</v>
      </c>
      <c r="L275" s="3">
        <f>SUM(H275:K275)</f>
        <v>24870</v>
      </c>
      <c r="M275" s="15">
        <v>0.05</v>
      </c>
      <c r="N275" s="3">
        <f>H275*M275</f>
        <v>1200</v>
      </c>
      <c r="O275" s="3">
        <f>L275-N275</f>
        <v>23670</v>
      </c>
    </row>
    <row r="276" spans="1:15" x14ac:dyDescent="0.2">
      <c r="A276" s="2" t="s">
        <v>3019</v>
      </c>
      <c r="B276" s="2" t="s">
        <v>1407</v>
      </c>
      <c r="C276" s="2" t="s">
        <v>81</v>
      </c>
      <c r="D276" s="2" t="s">
        <v>75</v>
      </c>
      <c r="E276" s="13">
        <v>45566</v>
      </c>
      <c r="F276" s="2" t="s">
        <v>2683</v>
      </c>
      <c r="G276" s="2">
        <v>4</v>
      </c>
      <c r="H276" s="3">
        <v>64400</v>
      </c>
      <c r="I276" s="3">
        <v>5500</v>
      </c>
      <c r="J276" s="3">
        <v>0</v>
      </c>
      <c r="K276" s="3">
        <v>0</v>
      </c>
      <c r="L276" s="3">
        <f>SUM(H276:K276)</f>
        <v>69900</v>
      </c>
      <c r="M276" s="15">
        <v>0.17</v>
      </c>
      <c r="N276" s="3">
        <f>H276*M276</f>
        <v>10948</v>
      </c>
      <c r="O276" s="3">
        <f>L276-N276</f>
        <v>58952</v>
      </c>
    </row>
    <row r="277" spans="1:15" x14ac:dyDescent="0.2">
      <c r="A277" s="2" t="s">
        <v>3020</v>
      </c>
      <c r="B277" s="2" t="s">
        <v>1675</v>
      </c>
      <c r="C277" s="2" t="s">
        <v>47</v>
      </c>
      <c r="D277" s="2" t="s">
        <v>45</v>
      </c>
      <c r="E277" s="13">
        <v>45566</v>
      </c>
      <c r="F277" s="2" t="s">
        <v>2670</v>
      </c>
      <c r="G277" s="2">
        <v>5</v>
      </c>
      <c r="H277" s="3">
        <v>67750</v>
      </c>
      <c r="I277" s="3">
        <v>7170</v>
      </c>
      <c r="J277" s="3">
        <v>0</v>
      </c>
      <c r="K277" s="3">
        <v>0</v>
      </c>
      <c r="L277" s="3">
        <f>SUM(H277:K277)</f>
        <v>74920</v>
      </c>
      <c r="M277" s="15">
        <v>0</v>
      </c>
      <c r="N277" s="3">
        <f>H277*M277</f>
        <v>0</v>
      </c>
      <c r="O277" s="3">
        <f>L277-N277</f>
        <v>74920</v>
      </c>
    </row>
    <row r="278" spans="1:15" x14ac:dyDescent="0.2">
      <c r="A278" s="2" t="s">
        <v>3021</v>
      </c>
      <c r="B278" s="2" t="s">
        <v>1775</v>
      </c>
      <c r="C278" s="2" t="s">
        <v>61</v>
      </c>
      <c r="D278" s="2" t="s">
        <v>55</v>
      </c>
      <c r="E278" s="13">
        <v>45566</v>
      </c>
      <c r="F278" s="2" t="s">
        <v>2651</v>
      </c>
      <c r="G278" s="2">
        <v>5</v>
      </c>
      <c r="H278" s="3">
        <v>84500</v>
      </c>
      <c r="I278" s="3">
        <v>7870</v>
      </c>
      <c r="J278" s="3">
        <v>0</v>
      </c>
      <c r="K278" s="3">
        <v>2450</v>
      </c>
      <c r="L278" s="3">
        <f>SUM(H278:K278)</f>
        <v>94820</v>
      </c>
      <c r="M278" s="15">
        <v>0.16</v>
      </c>
      <c r="N278" s="3">
        <f>H278*M278</f>
        <v>13520</v>
      </c>
      <c r="O278" s="3">
        <f>L278-N278</f>
        <v>81300</v>
      </c>
    </row>
    <row r="279" spans="1:15" x14ac:dyDescent="0.2">
      <c r="A279" s="2" t="s">
        <v>3022</v>
      </c>
      <c r="B279" s="2" t="s">
        <v>1808</v>
      </c>
      <c r="C279" s="2" t="s">
        <v>26</v>
      </c>
      <c r="D279" s="2" t="s">
        <v>24</v>
      </c>
      <c r="E279" s="13">
        <v>45566</v>
      </c>
      <c r="F279" s="2" t="s">
        <v>2658</v>
      </c>
      <c r="G279" s="2">
        <v>3</v>
      </c>
      <c r="H279" s="3">
        <v>42750</v>
      </c>
      <c r="I279" s="3">
        <v>3710</v>
      </c>
      <c r="J279" s="3">
        <v>0</v>
      </c>
      <c r="K279" s="3">
        <v>0</v>
      </c>
      <c r="L279" s="3">
        <f>SUM(H279:K279)</f>
        <v>46460</v>
      </c>
      <c r="M279" s="15">
        <v>0.1</v>
      </c>
      <c r="N279" s="3">
        <f>H279*M279</f>
        <v>4275</v>
      </c>
      <c r="O279" s="3">
        <f>L279-N279</f>
        <v>42185</v>
      </c>
    </row>
    <row r="280" spans="1:15" x14ac:dyDescent="0.2">
      <c r="A280" s="2" t="s">
        <v>3023</v>
      </c>
      <c r="B280" s="2" t="s">
        <v>2216</v>
      </c>
      <c r="C280" s="2" t="s">
        <v>93</v>
      </c>
      <c r="D280" s="2" t="s">
        <v>95</v>
      </c>
      <c r="E280" s="13">
        <v>45566</v>
      </c>
      <c r="F280" s="2" t="s">
        <v>2658</v>
      </c>
      <c r="G280" s="2">
        <v>4</v>
      </c>
      <c r="H280" s="3">
        <v>31000</v>
      </c>
      <c r="I280" s="3">
        <v>2500</v>
      </c>
      <c r="J280" s="3">
        <v>0</v>
      </c>
      <c r="K280" s="3">
        <v>0</v>
      </c>
      <c r="L280" s="3">
        <f>SUM(H280:K280)</f>
        <v>33500</v>
      </c>
      <c r="M280" s="15">
        <v>0.1</v>
      </c>
      <c r="N280" s="3">
        <f>H280*M280</f>
        <v>3100</v>
      </c>
      <c r="O280" s="3">
        <f>L280-N280</f>
        <v>30400</v>
      </c>
    </row>
    <row r="281" spans="1:15" x14ac:dyDescent="0.2">
      <c r="A281" s="2" t="s">
        <v>3024</v>
      </c>
      <c r="B281" s="2" t="s">
        <v>2269</v>
      </c>
      <c r="C281" s="2" t="s">
        <v>26</v>
      </c>
      <c r="D281" s="2" t="s">
        <v>24</v>
      </c>
      <c r="E281" s="13">
        <v>45566</v>
      </c>
      <c r="F281" s="2" t="s">
        <v>2732</v>
      </c>
      <c r="G281" s="2">
        <v>3</v>
      </c>
      <c r="H281" s="3">
        <v>34800</v>
      </c>
      <c r="I281" s="3">
        <v>6670</v>
      </c>
      <c r="J281" s="3">
        <v>0</v>
      </c>
      <c r="K281" s="3">
        <v>0</v>
      </c>
      <c r="L281" s="3">
        <f>SUM(H281:K281)</f>
        <v>41470</v>
      </c>
      <c r="M281" s="15">
        <v>0.05</v>
      </c>
      <c r="N281" s="3">
        <f>H281*M281</f>
        <v>1740</v>
      </c>
      <c r="O281" s="3">
        <f>L281-N281</f>
        <v>39730</v>
      </c>
    </row>
    <row r="282" spans="1:15" x14ac:dyDescent="0.2">
      <c r="A282" s="2" t="s">
        <v>3025</v>
      </c>
      <c r="B282" s="2" t="s">
        <v>2375</v>
      </c>
      <c r="C282" s="2" t="s">
        <v>89</v>
      </c>
      <c r="D282" s="2" t="s">
        <v>85</v>
      </c>
      <c r="E282" s="13">
        <v>45566</v>
      </c>
      <c r="F282" s="2" t="s">
        <v>2732</v>
      </c>
      <c r="G282" s="2">
        <v>2</v>
      </c>
      <c r="H282" s="3">
        <v>12800</v>
      </c>
      <c r="I282" s="3">
        <v>850</v>
      </c>
      <c r="J282" s="3">
        <v>1930</v>
      </c>
      <c r="K282" s="3">
        <v>0</v>
      </c>
      <c r="L282" s="3">
        <f>SUM(H282:K282)</f>
        <v>15580</v>
      </c>
      <c r="M282" s="15">
        <v>0.05</v>
      </c>
      <c r="N282" s="3">
        <f>H282*M282</f>
        <v>640</v>
      </c>
      <c r="O282" s="3">
        <f>L282-N282</f>
        <v>14940</v>
      </c>
    </row>
    <row r="283" spans="1:15" x14ac:dyDescent="0.2">
      <c r="A283" s="2" t="s">
        <v>3026</v>
      </c>
      <c r="B283" s="2" t="s">
        <v>2410</v>
      </c>
      <c r="C283" s="2" t="s">
        <v>32</v>
      </c>
      <c r="D283" s="2" t="s">
        <v>24</v>
      </c>
      <c r="E283" s="13">
        <v>45566</v>
      </c>
      <c r="F283" s="2" t="s">
        <v>2732</v>
      </c>
      <c r="G283" s="2">
        <v>2</v>
      </c>
      <c r="H283" s="3">
        <v>14700</v>
      </c>
      <c r="I283" s="3">
        <v>1770</v>
      </c>
      <c r="J283" s="3">
        <v>1830</v>
      </c>
      <c r="K283" s="3">
        <v>0</v>
      </c>
      <c r="L283" s="3">
        <f>SUM(H283:K283)</f>
        <v>18300</v>
      </c>
      <c r="M283" s="15">
        <v>0.05</v>
      </c>
      <c r="N283" s="3">
        <f>H283*M283</f>
        <v>735</v>
      </c>
      <c r="O283" s="3">
        <f>L283-N283</f>
        <v>17565</v>
      </c>
    </row>
    <row r="284" spans="1:15" x14ac:dyDescent="0.2">
      <c r="A284" s="2" t="s">
        <v>3028</v>
      </c>
      <c r="B284" s="2" t="s">
        <v>2599</v>
      </c>
      <c r="C284" s="2" t="s">
        <v>9</v>
      </c>
      <c r="D284" s="2" t="s">
        <v>11</v>
      </c>
      <c r="E284" s="13">
        <v>45597</v>
      </c>
      <c r="F284" s="2" t="s">
        <v>2647</v>
      </c>
      <c r="G284" s="2">
        <v>4</v>
      </c>
      <c r="H284" s="3">
        <v>24200</v>
      </c>
      <c r="I284" s="3">
        <v>2460</v>
      </c>
      <c r="J284" s="3">
        <v>0</v>
      </c>
      <c r="K284" s="3">
        <v>1260</v>
      </c>
      <c r="L284" s="3">
        <f>SUM(H284:K284)</f>
        <v>27920</v>
      </c>
      <c r="M284" s="15">
        <v>0</v>
      </c>
      <c r="N284" s="3">
        <f>H284*M284</f>
        <v>0</v>
      </c>
      <c r="O284" s="3">
        <f>L284-N284</f>
        <v>27920</v>
      </c>
    </row>
    <row r="285" spans="1:15" x14ac:dyDescent="0.2">
      <c r="A285" s="2" t="s">
        <v>3029</v>
      </c>
      <c r="B285" s="2" t="s">
        <v>850</v>
      </c>
      <c r="C285" s="2" t="s">
        <v>53</v>
      </c>
      <c r="D285" s="2" t="s">
        <v>55</v>
      </c>
      <c r="E285" s="13">
        <v>45627</v>
      </c>
      <c r="F285" s="2" t="s">
        <v>2658</v>
      </c>
      <c r="G285" s="2">
        <v>4</v>
      </c>
      <c r="H285" s="3">
        <v>50200</v>
      </c>
      <c r="I285" s="3">
        <v>6330</v>
      </c>
      <c r="J285" s="3">
        <v>2530</v>
      </c>
      <c r="K285" s="3">
        <v>0</v>
      </c>
      <c r="L285" s="3">
        <f>SUM(H285:K285)</f>
        <v>59060</v>
      </c>
      <c r="M285" s="15">
        <v>0.1</v>
      </c>
      <c r="N285" s="3">
        <f>H285*M285</f>
        <v>5020</v>
      </c>
      <c r="O285" s="3">
        <f>L285-N285</f>
        <v>54040</v>
      </c>
    </row>
    <row r="286" spans="1:15" x14ac:dyDescent="0.2">
      <c r="A286" s="2" t="s">
        <v>3030</v>
      </c>
      <c r="B286" s="2" t="s">
        <v>865</v>
      </c>
      <c r="C286" s="2" t="s">
        <v>29</v>
      </c>
      <c r="D286" s="2" t="s">
        <v>24</v>
      </c>
      <c r="E286" s="13">
        <v>45566</v>
      </c>
      <c r="F286" s="2" t="s">
        <v>2689</v>
      </c>
      <c r="G286" s="2">
        <v>2</v>
      </c>
      <c r="H286" s="3">
        <v>17800</v>
      </c>
      <c r="I286" s="3">
        <v>730</v>
      </c>
      <c r="J286" s="3">
        <v>0</v>
      </c>
      <c r="K286" s="3">
        <v>0</v>
      </c>
      <c r="L286" s="3">
        <f>SUM(H286:K286)</f>
        <v>18530</v>
      </c>
      <c r="M286" s="15">
        <v>0.15</v>
      </c>
      <c r="N286" s="3">
        <f>H286*M286</f>
        <v>2670</v>
      </c>
      <c r="O286" s="3">
        <f>L286-N286</f>
        <v>15860</v>
      </c>
    </row>
    <row r="287" spans="1:15" x14ac:dyDescent="0.2">
      <c r="A287" s="2" t="s">
        <v>3031</v>
      </c>
      <c r="B287" s="2" t="s">
        <v>1680</v>
      </c>
      <c r="C287" s="2" t="s">
        <v>63</v>
      </c>
      <c r="D287" s="2" t="s">
        <v>65</v>
      </c>
      <c r="E287" s="13">
        <v>45566</v>
      </c>
      <c r="F287" s="2" t="s">
        <v>2647</v>
      </c>
      <c r="G287" s="2">
        <v>2</v>
      </c>
      <c r="H287" s="3">
        <v>17700</v>
      </c>
      <c r="I287" s="3">
        <v>510</v>
      </c>
      <c r="J287" s="3">
        <v>4750</v>
      </c>
      <c r="K287" s="3">
        <v>0</v>
      </c>
      <c r="L287" s="3">
        <f>SUM(H287:K287)</f>
        <v>22960</v>
      </c>
      <c r="M287" s="15">
        <v>0</v>
      </c>
      <c r="N287" s="3">
        <f>H287*M287</f>
        <v>0</v>
      </c>
      <c r="O287" s="3">
        <f>L287-N287</f>
        <v>22960</v>
      </c>
    </row>
    <row r="288" spans="1:15" x14ac:dyDescent="0.2">
      <c r="A288" s="2" t="s">
        <v>3033</v>
      </c>
      <c r="B288" s="2" t="s">
        <v>2078</v>
      </c>
      <c r="C288" s="2" t="s">
        <v>101</v>
      </c>
      <c r="D288" s="2" t="s">
        <v>95</v>
      </c>
      <c r="E288" s="13">
        <v>45597</v>
      </c>
      <c r="F288" s="2" t="s">
        <v>2683</v>
      </c>
      <c r="G288" s="2">
        <v>3</v>
      </c>
      <c r="H288" s="3">
        <v>18600</v>
      </c>
      <c r="I288" s="3">
        <v>550</v>
      </c>
      <c r="J288" s="3">
        <v>0</v>
      </c>
      <c r="K288" s="3">
        <v>3500</v>
      </c>
      <c r="L288" s="3">
        <f>SUM(H288:K288)</f>
        <v>22650</v>
      </c>
      <c r="M288" s="15">
        <v>0.17</v>
      </c>
      <c r="N288" s="3">
        <f>H288*M288</f>
        <v>3162</v>
      </c>
      <c r="O288" s="3">
        <f>L288-N288</f>
        <v>19488</v>
      </c>
    </row>
    <row r="289" spans="1:15" x14ac:dyDescent="0.2">
      <c r="A289" s="2" t="s">
        <v>3034</v>
      </c>
      <c r="B289" s="2" t="s">
        <v>2396</v>
      </c>
      <c r="C289" s="2" t="s">
        <v>120</v>
      </c>
      <c r="D289" s="2" t="s">
        <v>114</v>
      </c>
      <c r="E289" s="13">
        <v>45566</v>
      </c>
      <c r="F289" s="2" t="s">
        <v>2732</v>
      </c>
      <c r="G289" s="2">
        <v>3</v>
      </c>
      <c r="H289" s="3">
        <v>8700</v>
      </c>
      <c r="I289" s="3">
        <v>1820</v>
      </c>
      <c r="J289" s="3">
        <v>0</v>
      </c>
      <c r="K289" s="3">
        <v>1590</v>
      </c>
      <c r="L289" s="3">
        <f>SUM(H289:K289)</f>
        <v>12110</v>
      </c>
      <c r="M289" s="15">
        <v>0.05</v>
      </c>
      <c r="N289" s="3">
        <f>H289*M289</f>
        <v>435</v>
      </c>
      <c r="O289" s="3">
        <f>L289-N289</f>
        <v>11675</v>
      </c>
    </row>
    <row r="290" spans="1:15" x14ac:dyDescent="0.2">
      <c r="A290" s="2" t="s">
        <v>3035</v>
      </c>
      <c r="B290" s="2" t="s">
        <v>2483</v>
      </c>
      <c r="C290" s="2" t="s">
        <v>73</v>
      </c>
      <c r="D290" s="2" t="s">
        <v>75</v>
      </c>
      <c r="E290" s="13">
        <v>45597</v>
      </c>
      <c r="F290" s="2" t="s">
        <v>2689</v>
      </c>
      <c r="G290" s="2">
        <v>3</v>
      </c>
      <c r="H290" s="3">
        <v>21300</v>
      </c>
      <c r="I290" s="3">
        <v>1720</v>
      </c>
      <c r="J290" s="3">
        <v>0</v>
      </c>
      <c r="K290" s="3">
        <v>1040</v>
      </c>
      <c r="L290" s="3">
        <f>SUM(H290:K290)</f>
        <v>24060</v>
      </c>
      <c r="M290" s="15">
        <v>0.15</v>
      </c>
      <c r="N290" s="3">
        <f>H290*M290</f>
        <v>3195</v>
      </c>
      <c r="O290" s="3">
        <f>L290-N290</f>
        <v>20865</v>
      </c>
    </row>
    <row r="291" spans="1:15" x14ac:dyDescent="0.2">
      <c r="A291" s="2" t="s">
        <v>3037</v>
      </c>
      <c r="B291" s="2" t="s">
        <v>1048</v>
      </c>
      <c r="C291" s="2" t="s">
        <v>93</v>
      </c>
      <c r="D291" s="2" t="s">
        <v>95</v>
      </c>
      <c r="E291" s="13">
        <v>45627</v>
      </c>
      <c r="F291" s="2" t="s">
        <v>2658</v>
      </c>
      <c r="G291" s="2">
        <v>6</v>
      </c>
      <c r="H291" s="3">
        <v>38400</v>
      </c>
      <c r="I291" s="3">
        <v>10850</v>
      </c>
      <c r="J291" s="3">
        <v>0</v>
      </c>
      <c r="K291" s="3">
        <v>0</v>
      </c>
      <c r="L291" s="3">
        <f>SUM(H291:K291)</f>
        <v>49250</v>
      </c>
      <c r="M291" s="15">
        <v>0.1</v>
      </c>
      <c r="N291" s="3">
        <f>H291*M291</f>
        <v>3840</v>
      </c>
      <c r="O291" s="3">
        <f>L291-N291</f>
        <v>45410</v>
      </c>
    </row>
    <row r="292" spans="1:15" x14ac:dyDescent="0.2">
      <c r="A292" s="2" t="s">
        <v>3038</v>
      </c>
      <c r="B292" s="2" t="s">
        <v>1458</v>
      </c>
      <c r="C292" s="2" t="s">
        <v>83</v>
      </c>
      <c r="D292" s="2" t="s">
        <v>85</v>
      </c>
      <c r="E292" s="13">
        <v>45566</v>
      </c>
      <c r="F292" s="2" t="s">
        <v>2651</v>
      </c>
      <c r="G292" s="2">
        <v>3</v>
      </c>
      <c r="H292" s="3">
        <v>91050</v>
      </c>
      <c r="I292" s="3">
        <v>7640</v>
      </c>
      <c r="J292" s="3">
        <v>0</v>
      </c>
      <c r="K292" s="3">
        <v>0</v>
      </c>
      <c r="L292" s="3">
        <f>SUM(H292:K292)</f>
        <v>98690</v>
      </c>
      <c r="M292" s="15">
        <v>0.16</v>
      </c>
      <c r="N292" s="3">
        <f>H292*M292</f>
        <v>14568</v>
      </c>
      <c r="O292" s="3">
        <f>L292-N292</f>
        <v>84122</v>
      </c>
    </row>
    <row r="293" spans="1:15" x14ac:dyDescent="0.2">
      <c r="A293" s="2" t="s">
        <v>3039</v>
      </c>
      <c r="B293" s="2" t="s">
        <v>1734</v>
      </c>
      <c r="C293" s="2" t="s">
        <v>93</v>
      </c>
      <c r="D293" s="2" t="s">
        <v>95</v>
      </c>
      <c r="E293" s="13">
        <v>45627</v>
      </c>
      <c r="F293" s="2" t="s">
        <v>2647</v>
      </c>
      <c r="G293" s="2">
        <v>2</v>
      </c>
      <c r="H293" s="3">
        <v>18600</v>
      </c>
      <c r="I293" s="3">
        <v>860</v>
      </c>
      <c r="J293" s="3">
        <v>0</v>
      </c>
      <c r="K293" s="3">
        <v>0</v>
      </c>
      <c r="L293" s="3">
        <f>SUM(H293:K293)</f>
        <v>19460</v>
      </c>
      <c r="M293" s="15">
        <v>0</v>
      </c>
      <c r="N293" s="3">
        <f>H293*M293</f>
        <v>0</v>
      </c>
      <c r="O293" s="3">
        <f>L293-N293</f>
        <v>19460</v>
      </c>
    </row>
    <row r="294" spans="1:15" x14ac:dyDescent="0.2">
      <c r="A294" s="2" t="s">
        <v>3040</v>
      </c>
      <c r="B294" s="2" t="s">
        <v>2348</v>
      </c>
      <c r="C294" s="2" t="s">
        <v>63</v>
      </c>
      <c r="D294" s="2" t="s">
        <v>65</v>
      </c>
      <c r="E294" s="13">
        <v>45627</v>
      </c>
      <c r="F294" s="2" t="s">
        <v>2670</v>
      </c>
      <c r="G294" s="2">
        <v>10</v>
      </c>
      <c r="H294" s="3">
        <v>87500</v>
      </c>
      <c r="I294" s="3">
        <v>12950</v>
      </c>
      <c r="J294" s="3">
        <v>6860</v>
      </c>
      <c r="K294" s="3">
        <v>0</v>
      </c>
      <c r="L294" s="3">
        <f>SUM(H294:K294)</f>
        <v>107310</v>
      </c>
      <c r="M294" s="15">
        <v>0</v>
      </c>
      <c r="N294" s="3">
        <f>H294*M294</f>
        <v>0</v>
      </c>
      <c r="O294" s="3">
        <f>L294-N294</f>
        <v>107310</v>
      </c>
    </row>
    <row r="295" spans="1:15" x14ac:dyDescent="0.2">
      <c r="A295" s="2" t="s">
        <v>3041</v>
      </c>
      <c r="B295" s="2" t="s">
        <v>529</v>
      </c>
      <c r="C295" s="2" t="s">
        <v>118</v>
      </c>
      <c r="D295" s="2" t="s">
        <v>114</v>
      </c>
      <c r="E295" s="13">
        <v>45566</v>
      </c>
      <c r="F295" s="2" t="s">
        <v>2732</v>
      </c>
      <c r="G295" s="2">
        <v>2</v>
      </c>
      <c r="H295" s="3">
        <v>21800</v>
      </c>
      <c r="I295" s="3">
        <v>2460</v>
      </c>
      <c r="J295" s="3">
        <v>0</v>
      </c>
      <c r="K295" s="3">
        <v>0</v>
      </c>
      <c r="L295" s="3">
        <f>SUM(H295:K295)</f>
        <v>24260</v>
      </c>
      <c r="M295" s="15">
        <v>0.05</v>
      </c>
      <c r="N295" s="3">
        <f>H295*M295</f>
        <v>1090</v>
      </c>
      <c r="O295" s="3">
        <f>L295-N295</f>
        <v>23170</v>
      </c>
    </row>
    <row r="296" spans="1:15" x14ac:dyDescent="0.2">
      <c r="A296" s="2" t="s">
        <v>3042</v>
      </c>
      <c r="B296" s="2" t="s">
        <v>974</v>
      </c>
      <c r="C296" s="2" t="s">
        <v>120</v>
      </c>
      <c r="D296" s="2" t="s">
        <v>114</v>
      </c>
      <c r="E296" s="13">
        <v>45597</v>
      </c>
      <c r="F296" s="2" t="s">
        <v>2732</v>
      </c>
      <c r="G296" s="2">
        <v>3</v>
      </c>
      <c r="H296" s="3">
        <v>8700</v>
      </c>
      <c r="I296" s="3">
        <v>1460</v>
      </c>
      <c r="J296" s="3">
        <v>0</v>
      </c>
      <c r="K296" s="3">
        <v>0</v>
      </c>
      <c r="L296" s="3">
        <f>SUM(H296:K296)</f>
        <v>10160</v>
      </c>
      <c r="M296" s="15">
        <v>0.05</v>
      </c>
      <c r="N296" s="3">
        <f>H296*M296</f>
        <v>435</v>
      </c>
      <c r="O296" s="3">
        <f>L296-N296</f>
        <v>9725</v>
      </c>
    </row>
    <row r="297" spans="1:15" x14ac:dyDescent="0.2">
      <c r="A297" s="2" t="s">
        <v>3043</v>
      </c>
      <c r="B297" s="2" t="s">
        <v>974</v>
      </c>
      <c r="C297" s="2" t="s">
        <v>37</v>
      </c>
      <c r="D297" s="2" t="s">
        <v>36</v>
      </c>
      <c r="E297" s="13">
        <v>45566</v>
      </c>
      <c r="F297" s="2" t="s">
        <v>2732</v>
      </c>
      <c r="G297" s="2">
        <v>1</v>
      </c>
      <c r="H297" s="3">
        <v>13600</v>
      </c>
      <c r="I297" s="3">
        <v>1150</v>
      </c>
      <c r="J297" s="3">
        <v>0</v>
      </c>
      <c r="K297" s="3">
        <v>0</v>
      </c>
      <c r="L297" s="3">
        <f>SUM(H297:K297)</f>
        <v>14750</v>
      </c>
      <c r="M297" s="15">
        <v>0.05</v>
      </c>
      <c r="N297" s="3">
        <f>H297*M297</f>
        <v>680</v>
      </c>
      <c r="O297" s="3">
        <f>L297-N297</f>
        <v>14070</v>
      </c>
    </row>
    <row r="298" spans="1:15" x14ac:dyDescent="0.2">
      <c r="A298" s="2" t="s">
        <v>3045</v>
      </c>
      <c r="B298" s="2" t="s">
        <v>1217</v>
      </c>
      <c r="C298" s="2" t="s">
        <v>118</v>
      </c>
      <c r="D298" s="2" t="s">
        <v>114</v>
      </c>
      <c r="E298" s="13">
        <v>45566</v>
      </c>
      <c r="F298" s="2" t="s">
        <v>2658</v>
      </c>
      <c r="G298" s="2">
        <v>4</v>
      </c>
      <c r="H298" s="3">
        <v>66800</v>
      </c>
      <c r="I298" s="3">
        <v>2480</v>
      </c>
      <c r="J298" s="3">
        <v>0</v>
      </c>
      <c r="K298" s="3">
        <v>0</v>
      </c>
      <c r="L298" s="3">
        <f>SUM(H298:K298)</f>
        <v>69280</v>
      </c>
      <c r="M298" s="15">
        <v>0.1</v>
      </c>
      <c r="N298" s="3">
        <f>H298*M298</f>
        <v>6680</v>
      </c>
      <c r="O298" s="3">
        <f>L298-N298</f>
        <v>62600</v>
      </c>
    </row>
    <row r="299" spans="1:15" x14ac:dyDescent="0.2">
      <c r="A299" s="2" t="s">
        <v>3046</v>
      </c>
      <c r="B299" s="2" t="s">
        <v>1562</v>
      </c>
      <c r="C299" s="2" t="s">
        <v>37</v>
      </c>
      <c r="D299" s="2" t="s">
        <v>36</v>
      </c>
      <c r="E299" s="13">
        <v>45566</v>
      </c>
      <c r="F299" s="2" t="s">
        <v>2689</v>
      </c>
      <c r="G299" s="2">
        <v>10</v>
      </c>
      <c r="H299" s="3">
        <v>126000</v>
      </c>
      <c r="I299" s="3">
        <v>17500</v>
      </c>
      <c r="J299" s="3">
        <v>0</v>
      </c>
      <c r="K299" s="3">
        <v>0</v>
      </c>
      <c r="L299" s="3">
        <f>SUM(H299:K299)</f>
        <v>143500</v>
      </c>
      <c r="M299" s="15">
        <v>0.15</v>
      </c>
      <c r="N299" s="3">
        <f>H299*M299</f>
        <v>18900</v>
      </c>
      <c r="O299" s="3">
        <f>L299-N299</f>
        <v>124600</v>
      </c>
    </row>
    <row r="300" spans="1:15" x14ac:dyDescent="0.2">
      <c r="A300" s="2" t="s">
        <v>3048</v>
      </c>
      <c r="B300" s="2" t="s">
        <v>2268</v>
      </c>
      <c r="C300" s="2" t="s">
        <v>19</v>
      </c>
      <c r="D300" s="2" t="s">
        <v>11</v>
      </c>
      <c r="E300" s="13">
        <v>45566</v>
      </c>
      <c r="F300" s="2" t="s">
        <v>2670</v>
      </c>
      <c r="G300" s="2">
        <v>4</v>
      </c>
      <c r="H300" s="3">
        <v>39600</v>
      </c>
      <c r="I300" s="3">
        <v>3190</v>
      </c>
      <c r="J300" s="3">
        <v>0</v>
      </c>
      <c r="K300" s="3">
        <v>0</v>
      </c>
      <c r="L300" s="3">
        <f>SUM(H300:K300)</f>
        <v>42790</v>
      </c>
      <c r="M300" s="15">
        <v>0</v>
      </c>
      <c r="N300" s="3">
        <f>H300*M300</f>
        <v>0</v>
      </c>
      <c r="O300" s="3">
        <f>L300-N300</f>
        <v>42790</v>
      </c>
    </row>
    <row r="301" spans="1:15" x14ac:dyDescent="0.2">
      <c r="A301" s="2" t="s">
        <v>3049</v>
      </c>
      <c r="B301" s="2" t="s">
        <v>815</v>
      </c>
      <c r="C301" s="2" t="s">
        <v>118</v>
      </c>
      <c r="D301" s="2" t="s">
        <v>114</v>
      </c>
      <c r="E301" s="13">
        <v>45566</v>
      </c>
      <c r="F301" s="2" t="s">
        <v>2732</v>
      </c>
      <c r="G301" s="2">
        <v>2</v>
      </c>
      <c r="H301" s="3">
        <v>20400</v>
      </c>
      <c r="I301" s="3">
        <v>2910</v>
      </c>
      <c r="J301" s="3">
        <v>0</v>
      </c>
      <c r="K301" s="3">
        <v>0</v>
      </c>
      <c r="L301" s="3">
        <f>SUM(H301:K301)</f>
        <v>23310</v>
      </c>
      <c r="M301" s="15">
        <v>0.05</v>
      </c>
      <c r="N301" s="3">
        <f>H301*M301</f>
        <v>1020</v>
      </c>
      <c r="O301" s="3">
        <f>L301-N301</f>
        <v>22290</v>
      </c>
    </row>
    <row r="302" spans="1:15" x14ac:dyDescent="0.2">
      <c r="A302" s="2" t="s">
        <v>3052</v>
      </c>
      <c r="B302" s="2" t="s">
        <v>1093</v>
      </c>
      <c r="C302" s="2" t="s">
        <v>51</v>
      </c>
      <c r="D302" s="2" t="s">
        <v>45</v>
      </c>
      <c r="E302" s="13">
        <v>45566</v>
      </c>
      <c r="F302" s="2" t="s">
        <v>2647</v>
      </c>
      <c r="G302" s="2">
        <v>3</v>
      </c>
      <c r="H302" s="3">
        <v>31950</v>
      </c>
      <c r="I302" s="3">
        <v>5550</v>
      </c>
      <c r="J302" s="3">
        <v>7600</v>
      </c>
      <c r="K302" s="3">
        <v>1020</v>
      </c>
      <c r="L302" s="3">
        <f>SUM(H302:K302)</f>
        <v>46120</v>
      </c>
      <c r="M302" s="15">
        <v>0</v>
      </c>
      <c r="N302" s="3">
        <f>H302*M302</f>
        <v>0</v>
      </c>
      <c r="O302" s="3">
        <f>L302-N302</f>
        <v>46120</v>
      </c>
    </row>
    <row r="303" spans="1:15" x14ac:dyDescent="0.2">
      <c r="A303" s="2" t="s">
        <v>3053</v>
      </c>
      <c r="B303" s="2" t="s">
        <v>1507</v>
      </c>
      <c r="C303" s="2" t="s">
        <v>81</v>
      </c>
      <c r="D303" s="2" t="s">
        <v>75</v>
      </c>
      <c r="E303" s="13">
        <v>45566</v>
      </c>
      <c r="F303" s="2" t="s">
        <v>2683</v>
      </c>
      <c r="G303" s="2">
        <v>2</v>
      </c>
      <c r="H303" s="3">
        <v>32500</v>
      </c>
      <c r="I303" s="3">
        <v>2230</v>
      </c>
      <c r="J303" s="3">
        <v>0</v>
      </c>
      <c r="K303" s="3">
        <v>0</v>
      </c>
      <c r="L303" s="3">
        <f>SUM(H303:K303)</f>
        <v>34730</v>
      </c>
      <c r="M303" s="15">
        <v>0.17</v>
      </c>
      <c r="N303" s="3">
        <f>H303*M303</f>
        <v>5525</v>
      </c>
      <c r="O303" s="3">
        <f>L303-N303</f>
        <v>29205</v>
      </c>
    </row>
    <row r="304" spans="1:15" x14ac:dyDescent="0.2">
      <c r="A304" s="2" t="s">
        <v>3055</v>
      </c>
      <c r="B304" s="2" t="s">
        <v>1816</v>
      </c>
      <c r="C304" s="2" t="s">
        <v>63</v>
      </c>
      <c r="D304" s="2" t="s">
        <v>65</v>
      </c>
      <c r="E304" s="13">
        <v>45566</v>
      </c>
      <c r="F304" s="2" t="s">
        <v>2647</v>
      </c>
      <c r="G304" s="2">
        <v>1</v>
      </c>
      <c r="H304" s="3">
        <v>15800</v>
      </c>
      <c r="I304" s="3">
        <v>750</v>
      </c>
      <c r="J304" s="3">
        <v>0</v>
      </c>
      <c r="K304" s="3">
        <v>0</v>
      </c>
      <c r="L304" s="3">
        <f>SUM(H304:K304)</f>
        <v>16550</v>
      </c>
      <c r="M304" s="15">
        <v>0</v>
      </c>
      <c r="N304" s="3">
        <f>H304*M304</f>
        <v>0</v>
      </c>
      <c r="O304" s="3">
        <f>L304-N304</f>
        <v>16550</v>
      </c>
    </row>
    <row r="305" spans="1:15" x14ac:dyDescent="0.2">
      <c r="A305" s="2" t="s">
        <v>3056</v>
      </c>
      <c r="B305" s="2" t="s">
        <v>2039</v>
      </c>
      <c r="C305" s="2" t="s">
        <v>129</v>
      </c>
      <c r="D305" s="2" t="s">
        <v>124</v>
      </c>
      <c r="E305" s="13">
        <v>45566</v>
      </c>
      <c r="F305" s="2" t="s">
        <v>2683</v>
      </c>
      <c r="G305" s="2">
        <v>2</v>
      </c>
      <c r="H305" s="3">
        <v>24000</v>
      </c>
      <c r="I305" s="3">
        <v>1780</v>
      </c>
      <c r="J305" s="3">
        <v>0</v>
      </c>
      <c r="K305" s="3">
        <v>0</v>
      </c>
      <c r="L305" s="3">
        <f>SUM(H305:K305)</f>
        <v>25780</v>
      </c>
      <c r="M305" s="15">
        <v>0.17</v>
      </c>
      <c r="N305" s="3">
        <f>H305*M305</f>
        <v>4080.0000000000005</v>
      </c>
      <c r="O305" s="3">
        <f>L305-N305</f>
        <v>21700</v>
      </c>
    </row>
    <row r="306" spans="1:15" x14ac:dyDescent="0.2">
      <c r="A306" s="2" t="s">
        <v>3057</v>
      </c>
      <c r="B306" s="2" t="s">
        <v>2244</v>
      </c>
      <c r="C306" s="2" t="s">
        <v>120</v>
      </c>
      <c r="D306" s="2" t="s">
        <v>114</v>
      </c>
      <c r="E306" s="13">
        <v>45597</v>
      </c>
      <c r="F306" s="2" t="s">
        <v>2647</v>
      </c>
      <c r="G306" s="2">
        <v>6</v>
      </c>
      <c r="H306" s="3">
        <v>13200</v>
      </c>
      <c r="I306" s="3">
        <v>12050</v>
      </c>
      <c r="J306" s="3">
        <v>0</v>
      </c>
      <c r="K306" s="3">
        <v>0</v>
      </c>
      <c r="L306" s="3">
        <f>SUM(H306:K306)</f>
        <v>25250</v>
      </c>
      <c r="M306" s="15">
        <v>0</v>
      </c>
      <c r="N306" s="3">
        <f>H306*M306</f>
        <v>0</v>
      </c>
      <c r="O306" s="3">
        <f>L306-N306</f>
        <v>25250</v>
      </c>
    </row>
    <row r="307" spans="1:15" x14ac:dyDescent="0.2">
      <c r="A307" s="2" t="s">
        <v>3058</v>
      </c>
      <c r="B307" s="2" t="s">
        <v>441</v>
      </c>
      <c r="C307" s="2" t="s">
        <v>89</v>
      </c>
      <c r="D307" s="2" t="s">
        <v>85</v>
      </c>
      <c r="E307" s="13">
        <v>45597</v>
      </c>
      <c r="F307" s="2" t="s">
        <v>2651</v>
      </c>
      <c r="G307" s="2">
        <v>5</v>
      </c>
      <c r="H307" s="3">
        <v>30000</v>
      </c>
      <c r="I307" s="3">
        <v>1240</v>
      </c>
      <c r="J307" s="3">
        <v>1660</v>
      </c>
      <c r="K307" s="3">
        <v>0</v>
      </c>
      <c r="L307" s="3">
        <f>SUM(H307:K307)</f>
        <v>32900</v>
      </c>
      <c r="M307" s="15">
        <v>0.16</v>
      </c>
      <c r="N307" s="3">
        <f>H307*M307</f>
        <v>4800</v>
      </c>
      <c r="O307" s="3">
        <f>L307-N307</f>
        <v>28100</v>
      </c>
    </row>
    <row r="308" spans="1:15" x14ac:dyDescent="0.2">
      <c r="A308" s="2" t="s">
        <v>3059</v>
      </c>
      <c r="B308" s="2" t="s">
        <v>804</v>
      </c>
      <c r="C308" s="2" t="s">
        <v>91</v>
      </c>
      <c r="D308" s="2" t="s">
        <v>85</v>
      </c>
      <c r="E308" s="13">
        <v>45566</v>
      </c>
      <c r="F308" s="2" t="s">
        <v>2670</v>
      </c>
      <c r="G308" s="2">
        <v>2</v>
      </c>
      <c r="H308" s="3">
        <v>6800</v>
      </c>
      <c r="I308" s="3">
        <v>2230</v>
      </c>
      <c r="J308" s="3">
        <v>0</v>
      </c>
      <c r="K308" s="3">
        <v>0</v>
      </c>
      <c r="L308" s="3">
        <f>SUM(H308:K308)</f>
        <v>9030</v>
      </c>
      <c r="M308" s="15">
        <v>0</v>
      </c>
      <c r="N308" s="3">
        <f>H308*M308</f>
        <v>0</v>
      </c>
      <c r="O308" s="3">
        <f>L308-N308</f>
        <v>9030</v>
      </c>
    </row>
    <row r="309" spans="1:15" x14ac:dyDescent="0.2">
      <c r="A309" s="2" t="s">
        <v>3060</v>
      </c>
      <c r="B309" s="2" t="s">
        <v>1983</v>
      </c>
      <c r="C309" s="2" t="s">
        <v>63</v>
      </c>
      <c r="D309" s="2" t="s">
        <v>65</v>
      </c>
      <c r="E309" s="13">
        <v>45566</v>
      </c>
      <c r="F309" s="2" t="s">
        <v>2670</v>
      </c>
      <c r="G309" s="2">
        <v>2</v>
      </c>
      <c r="H309" s="3">
        <v>16900</v>
      </c>
      <c r="I309" s="3">
        <v>2290</v>
      </c>
      <c r="J309" s="3">
        <v>2960</v>
      </c>
      <c r="K309" s="3">
        <v>0</v>
      </c>
      <c r="L309" s="3">
        <f>SUM(H309:K309)</f>
        <v>22150</v>
      </c>
      <c r="M309" s="15">
        <v>0</v>
      </c>
      <c r="N309" s="3">
        <f>H309*M309</f>
        <v>0</v>
      </c>
      <c r="O309" s="3">
        <f>L309-N309</f>
        <v>22150</v>
      </c>
    </row>
    <row r="310" spans="1:15" x14ac:dyDescent="0.2">
      <c r="A310" s="2" t="s">
        <v>3062</v>
      </c>
      <c r="B310" s="2" t="s">
        <v>2399</v>
      </c>
      <c r="C310" s="2" t="s">
        <v>83</v>
      </c>
      <c r="D310" s="2" t="s">
        <v>85</v>
      </c>
      <c r="E310" s="13">
        <v>45566</v>
      </c>
      <c r="F310" s="2" t="s">
        <v>2658</v>
      </c>
      <c r="G310" s="2">
        <v>12</v>
      </c>
      <c r="H310" s="3">
        <v>163800</v>
      </c>
      <c r="I310" s="3">
        <v>30820</v>
      </c>
      <c r="J310" s="3">
        <v>0</v>
      </c>
      <c r="K310" s="3">
        <v>0</v>
      </c>
      <c r="L310" s="3">
        <f>SUM(H310:K310)</f>
        <v>194620</v>
      </c>
      <c r="M310" s="15">
        <v>0.1</v>
      </c>
      <c r="N310" s="3">
        <f>H310*M310</f>
        <v>16380</v>
      </c>
      <c r="O310" s="3">
        <f>L310-N310</f>
        <v>178240</v>
      </c>
    </row>
    <row r="311" spans="1:15" x14ac:dyDescent="0.2">
      <c r="A311" s="2" t="s">
        <v>3063</v>
      </c>
      <c r="B311" s="2" t="s">
        <v>2457</v>
      </c>
      <c r="C311" s="2" t="s">
        <v>108</v>
      </c>
      <c r="D311" s="2" t="s">
        <v>105</v>
      </c>
      <c r="E311" s="13">
        <v>45566</v>
      </c>
      <c r="F311" s="2" t="s">
        <v>2689</v>
      </c>
      <c r="G311" s="2">
        <v>3</v>
      </c>
      <c r="H311" s="3">
        <v>30900</v>
      </c>
      <c r="I311" s="3">
        <v>3150</v>
      </c>
      <c r="J311" s="3">
        <v>0</v>
      </c>
      <c r="K311" s="3">
        <v>2010</v>
      </c>
      <c r="L311" s="3">
        <f>SUM(H311:K311)</f>
        <v>36060</v>
      </c>
      <c r="M311" s="15">
        <v>0.15</v>
      </c>
      <c r="N311" s="3">
        <f>H311*M311</f>
        <v>4635</v>
      </c>
      <c r="O311" s="3">
        <f>L311-N311</f>
        <v>31425</v>
      </c>
    </row>
    <row r="312" spans="1:15" x14ac:dyDescent="0.2">
      <c r="A312" s="2" t="s">
        <v>3064</v>
      </c>
      <c r="B312" s="2" t="s">
        <v>2481</v>
      </c>
      <c r="C312" s="2" t="s">
        <v>89</v>
      </c>
      <c r="D312" s="2" t="s">
        <v>85</v>
      </c>
      <c r="E312" s="13">
        <v>45689</v>
      </c>
      <c r="F312" s="2" t="s">
        <v>2670</v>
      </c>
      <c r="G312" s="2">
        <v>10</v>
      </c>
      <c r="H312" s="3">
        <v>88000</v>
      </c>
      <c r="I312" s="3">
        <v>4100</v>
      </c>
      <c r="J312" s="3">
        <v>4260</v>
      </c>
      <c r="K312" s="3">
        <v>2280</v>
      </c>
      <c r="L312" s="3">
        <f>SUM(H312:K312)</f>
        <v>98640</v>
      </c>
      <c r="M312" s="15">
        <v>0</v>
      </c>
      <c r="N312" s="3">
        <f>H312*M312</f>
        <v>0</v>
      </c>
      <c r="O312" s="3">
        <f>L312-N312</f>
        <v>98640</v>
      </c>
    </row>
    <row r="313" spans="1:15" x14ac:dyDescent="0.2">
      <c r="A313" s="2" t="s">
        <v>3065</v>
      </c>
      <c r="B313" s="2" t="s">
        <v>293</v>
      </c>
      <c r="C313" s="2" t="s">
        <v>103</v>
      </c>
      <c r="D313" s="2" t="s">
        <v>105</v>
      </c>
      <c r="E313" s="13">
        <v>45689</v>
      </c>
      <c r="F313" s="2" t="s">
        <v>2658</v>
      </c>
      <c r="G313" s="2">
        <v>5</v>
      </c>
      <c r="H313" s="3">
        <v>27000</v>
      </c>
      <c r="I313" s="3">
        <v>6640</v>
      </c>
      <c r="J313" s="3">
        <v>0</v>
      </c>
      <c r="K313" s="3">
        <v>0</v>
      </c>
      <c r="L313" s="3">
        <f>SUM(H313:K313)</f>
        <v>33640</v>
      </c>
      <c r="M313" s="15">
        <v>0.1</v>
      </c>
      <c r="N313" s="3">
        <f>H313*M313</f>
        <v>2700</v>
      </c>
      <c r="O313" s="3">
        <f>L313-N313</f>
        <v>30940</v>
      </c>
    </row>
    <row r="314" spans="1:15" x14ac:dyDescent="0.2">
      <c r="A314" s="2" t="s">
        <v>3066</v>
      </c>
      <c r="B314" s="2" t="s">
        <v>945</v>
      </c>
      <c r="C314" s="2" t="s">
        <v>34</v>
      </c>
      <c r="D314" s="2" t="s">
        <v>36</v>
      </c>
      <c r="E314" s="13">
        <v>45689</v>
      </c>
      <c r="F314" s="2" t="s">
        <v>2670</v>
      </c>
      <c r="G314" s="2">
        <v>2</v>
      </c>
      <c r="H314" s="3">
        <v>37100</v>
      </c>
      <c r="I314" s="3">
        <v>930</v>
      </c>
      <c r="J314" s="3">
        <v>0</v>
      </c>
      <c r="K314" s="3">
        <v>0</v>
      </c>
      <c r="L314" s="3">
        <f>SUM(H314:K314)</f>
        <v>38030</v>
      </c>
      <c r="M314" s="15">
        <v>0</v>
      </c>
      <c r="N314" s="3">
        <f>H314*M314</f>
        <v>0</v>
      </c>
      <c r="O314" s="3">
        <f>L314-N314</f>
        <v>38030</v>
      </c>
    </row>
    <row r="315" spans="1:15" x14ac:dyDescent="0.2">
      <c r="A315" s="2" t="s">
        <v>3067</v>
      </c>
      <c r="B315" s="2" t="s">
        <v>1314</v>
      </c>
      <c r="C315" s="2" t="s">
        <v>87</v>
      </c>
      <c r="D315" s="2" t="s">
        <v>85</v>
      </c>
      <c r="E315" s="13">
        <v>45627</v>
      </c>
      <c r="F315" s="2" t="s">
        <v>2683</v>
      </c>
      <c r="G315" s="2">
        <v>2</v>
      </c>
      <c r="H315" s="3">
        <v>11300</v>
      </c>
      <c r="I315" s="3">
        <v>1430</v>
      </c>
      <c r="J315" s="3">
        <v>0</v>
      </c>
      <c r="K315" s="3">
        <v>0</v>
      </c>
      <c r="L315" s="3">
        <f>SUM(H315:K315)</f>
        <v>12730</v>
      </c>
      <c r="M315" s="15">
        <v>0.17</v>
      </c>
      <c r="N315" s="3">
        <f>H315*M315</f>
        <v>1921.0000000000002</v>
      </c>
      <c r="O315" s="3">
        <f>L315-N315</f>
        <v>10809</v>
      </c>
    </row>
    <row r="316" spans="1:15" x14ac:dyDescent="0.2">
      <c r="A316" s="2" t="s">
        <v>3068</v>
      </c>
      <c r="B316" s="2" t="s">
        <v>437</v>
      </c>
      <c r="C316" s="2" t="s">
        <v>97</v>
      </c>
      <c r="D316" s="2" t="s">
        <v>95</v>
      </c>
      <c r="E316" s="13">
        <v>45566</v>
      </c>
      <c r="F316" s="2" t="s">
        <v>2670</v>
      </c>
      <c r="G316" s="2">
        <v>12</v>
      </c>
      <c r="H316" s="3">
        <v>169800</v>
      </c>
      <c r="I316" s="3">
        <v>24810</v>
      </c>
      <c r="J316" s="3">
        <v>0</v>
      </c>
      <c r="K316" s="3">
        <v>0</v>
      </c>
      <c r="L316" s="3">
        <f>SUM(H316:K316)</f>
        <v>194610</v>
      </c>
      <c r="M316" s="15">
        <v>0</v>
      </c>
      <c r="N316" s="3">
        <f>H316*M316</f>
        <v>0</v>
      </c>
      <c r="O316" s="3">
        <f>L316-N316</f>
        <v>194610</v>
      </c>
    </row>
    <row r="317" spans="1:15" x14ac:dyDescent="0.2">
      <c r="A317" s="2" t="s">
        <v>3069</v>
      </c>
      <c r="B317" s="2" t="s">
        <v>536</v>
      </c>
      <c r="C317" s="2" t="s">
        <v>37</v>
      </c>
      <c r="D317" s="2" t="s">
        <v>36</v>
      </c>
      <c r="E317" s="13">
        <v>45566</v>
      </c>
      <c r="F317" s="2" t="s">
        <v>2647</v>
      </c>
      <c r="G317" s="2">
        <v>5</v>
      </c>
      <c r="H317" s="3">
        <v>128500</v>
      </c>
      <c r="I317" s="3">
        <v>4990</v>
      </c>
      <c r="J317" s="3">
        <v>0</v>
      </c>
      <c r="K317" s="3">
        <v>0</v>
      </c>
      <c r="L317" s="3">
        <f>SUM(H317:K317)</f>
        <v>133490</v>
      </c>
      <c r="M317" s="15">
        <v>0</v>
      </c>
      <c r="N317" s="3">
        <f>H317*M317</f>
        <v>0</v>
      </c>
      <c r="O317" s="3">
        <f>L317-N317</f>
        <v>133490</v>
      </c>
    </row>
    <row r="318" spans="1:15" x14ac:dyDescent="0.2">
      <c r="A318" s="2" t="s">
        <v>3070</v>
      </c>
      <c r="B318" s="2" t="s">
        <v>811</v>
      </c>
      <c r="C318" s="2" t="s">
        <v>43</v>
      </c>
      <c r="D318" s="2" t="s">
        <v>45</v>
      </c>
      <c r="E318" s="13">
        <v>45597</v>
      </c>
      <c r="F318" s="2" t="s">
        <v>2670</v>
      </c>
      <c r="G318" s="2">
        <v>3</v>
      </c>
      <c r="H318" s="3">
        <v>18300</v>
      </c>
      <c r="I318" s="3">
        <v>1660</v>
      </c>
      <c r="J318" s="3">
        <v>0</v>
      </c>
      <c r="K318" s="3">
        <v>1530</v>
      </c>
      <c r="L318" s="3">
        <f>SUM(H318:K318)</f>
        <v>21490</v>
      </c>
      <c r="M318" s="15">
        <v>0</v>
      </c>
      <c r="N318" s="3">
        <f>H318*M318</f>
        <v>0</v>
      </c>
      <c r="O318" s="3">
        <f>L318-N318</f>
        <v>21490</v>
      </c>
    </row>
    <row r="319" spans="1:15" x14ac:dyDescent="0.2">
      <c r="A319" s="2" t="s">
        <v>3071</v>
      </c>
      <c r="B319" s="2" t="s">
        <v>815</v>
      </c>
      <c r="C319" s="2" t="s">
        <v>69</v>
      </c>
      <c r="D319" s="2" t="s">
        <v>65</v>
      </c>
      <c r="E319" s="13">
        <v>45566</v>
      </c>
      <c r="F319" s="2" t="s">
        <v>2732</v>
      </c>
      <c r="G319" s="2">
        <v>1</v>
      </c>
      <c r="H319" s="3">
        <v>14550</v>
      </c>
      <c r="I319" s="3">
        <v>810</v>
      </c>
      <c r="J319" s="3">
        <v>0</v>
      </c>
      <c r="K319" s="3">
        <v>0</v>
      </c>
      <c r="L319" s="3">
        <f>SUM(H319:K319)</f>
        <v>15360</v>
      </c>
      <c r="M319" s="15">
        <v>0.05</v>
      </c>
      <c r="N319" s="3">
        <f>H319*M319</f>
        <v>727.5</v>
      </c>
      <c r="O319" s="3">
        <f>L319-N319</f>
        <v>14632.5</v>
      </c>
    </row>
    <row r="320" spans="1:15" x14ac:dyDescent="0.2">
      <c r="A320" s="2" t="s">
        <v>3072</v>
      </c>
      <c r="B320" s="2" t="s">
        <v>1126</v>
      </c>
      <c r="C320" s="2" t="s">
        <v>26</v>
      </c>
      <c r="D320" s="2" t="s">
        <v>24</v>
      </c>
      <c r="E320" s="13">
        <v>45566</v>
      </c>
      <c r="F320" s="2" t="s">
        <v>2689</v>
      </c>
      <c r="G320" s="2">
        <v>1</v>
      </c>
      <c r="H320" s="3">
        <v>22800</v>
      </c>
      <c r="I320" s="3">
        <v>980</v>
      </c>
      <c r="J320" s="3">
        <v>0</v>
      </c>
      <c r="K320" s="3">
        <v>0</v>
      </c>
      <c r="L320" s="3">
        <f>SUM(H320:K320)</f>
        <v>23780</v>
      </c>
      <c r="M320" s="15">
        <v>0.15</v>
      </c>
      <c r="N320" s="3">
        <f>H320*M320</f>
        <v>3420</v>
      </c>
      <c r="O320" s="3">
        <f>L320-N320</f>
        <v>20360</v>
      </c>
    </row>
    <row r="321" spans="1:15" x14ac:dyDescent="0.2">
      <c r="A321" s="2" t="s">
        <v>3073</v>
      </c>
      <c r="B321" s="2" t="s">
        <v>1874</v>
      </c>
      <c r="C321" s="2" t="s">
        <v>13</v>
      </c>
      <c r="D321" s="2" t="s">
        <v>11</v>
      </c>
      <c r="E321" s="13">
        <v>45566</v>
      </c>
      <c r="F321" s="2" t="s">
        <v>2670</v>
      </c>
      <c r="G321" s="2">
        <v>4</v>
      </c>
      <c r="H321" s="3">
        <v>48400</v>
      </c>
      <c r="I321" s="3">
        <v>7410</v>
      </c>
      <c r="J321" s="3">
        <v>0</v>
      </c>
      <c r="K321" s="3">
        <v>0</v>
      </c>
      <c r="L321" s="3">
        <f>SUM(H321:K321)</f>
        <v>55810</v>
      </c>
      <c r="M321" s="15">
        <v>0</v>
      </c>
      <c r="N321" s="3">
        <f>H321*M321</f>
        <v>0</v>
      </c>
      <c r="O321" s="3">
        <f>L321-N321</f>
        <v>55810</v>
      </c>
    </row>
    <row r="322" spans="1:15" x14ac:dyDescent="0.2">
      <c r="A322" s="2" t="s">
        <v>3074</v>
      </c>
      <c r="B322" s="2" t="s">
        <v>2107</v>
      </c>
      <c r="C322" s="2" t="s">
        <v>71</v>
      </c>
      <c r="D322" s="2" t="s">
        <v>65</v>
      </c>
      <c r="E322" s="13">
        <v>45597</v>
      </c>
      <c r="F322" s="2" t="s">
        <v>2658</v>
      </c>
      <c r="G322" s="2">
        <v>4</v>
      </c>
      <c r="H322" s="3">
        <v>43400</v>
      </c>
      <c r="I322" s="3">
        <v>4770</v>
      </c>
      <c r="J322" s="3">
        <v>0</v>
      </c>
      <c r="K322" s="3">
        <v>0</v>
      </c>
      <c r="L322" s="3">
        <f>SUM(H322:K322)</f>
        <v>48170</v>
      </c>
      <c r="M322" s="15">
        <v>0.1</v>
      </c>
      <c r="N322" s="3">
        <f>H322*M322</f>
        <v>4340</v>
      </c>
      <c r="O322" s="3">
        <f>L322-N322</f>
        <v>43830</v>
      </c>
    </row>
    <row r="323" spans="1:15" x14ac:dyDescent="0.2">
      <c r="A323" s="2" t="s">
        <v>3076</v>
      </c>
      <c r="B323" s="2" t="s">
        <v>974</v>
      </c>
      <c r="C323" s="2" t="s">
        <v>37</v>
      </c>
      <c r="D323" s="2" t="s">
        <v>36</v>
      </c>
      <c r="E323" s="13">
        <v>45566</v>
      </c>
      <c r="F323" s="2" t="s">
        <v>2647</v>
      </c>
      <c r="G323" s="2">
        <v>3</v>
      </c>
      <c r="H323" s="3">
        <v>54450</v>
      </c>
      <c r="I323" s="3">
        <v>2520</v>
      </c>
      <c r="J323" s="3">
        <v>0</v>
      </c>
      <c r="K323" s="3">
        <v>0</v>
      </c>
      <c r="L323" s="3">
        <f>SUM(H323:K323)</f>
        <v>56970</v>
      </c>
      <c r="M323" s="15">
        <v>0</v>
      </c>
      <c r="N323" s="3">
        <f>H323*M323</f>
        <v>0</v>
      </c>
      <c r="O323" s="3">
        <f>L323-N323</f>
        <v>56970</v>
      </c>
    </row>
    <row r="324" spans="1:15" x14ac:dyDescent="0.2">
      <c r="A324" s="2" t="s">
        <v>3077</v>
      </c>
      <c r="B324" s="2" t="s">
        <v>1145</v>
      </c>
      <c r="C324" s="2" t="s">
        <v>89</v>
      </c>
      <c r="D324" s="2" t="s">
        <v>85</v>
      </c>
      <c r="E324" s="13">
        <v>45566</v>
      </c>
      <c r="F324" s="2" t="s">
        <v>2683</v>
      </c>
      <c r="G324" s="2">
        <v>2</v>
      </c>
      <c r="H324" s="3">
        <v>16300</v>
      </c>
      <c r="I324" s="3">
        <v>1420</v>
      </c>
      <c r="J324" s="3">
        <v>5050</v>
      </c>
      <c r="K324" s="3">
        <v>0</v>
      </c>
      <c r="L324" s="3">
        <f>SUM(H324:K324)</f>
        <v>22770</v>
      </c>
      <c r="M324" s="15">
        <v>0.17</v>
      </c>
      <c r="N324" s="3">
        <f>H324*M324</f>
        <v>2771</v>
      </c>
      <c r="O324" s="3">
        <f>L324-N324</f>
        <v>19999</v>
      </c>
    </row>
    <row r="325" spans="1:15" x14ac:dyDescent="0.2">
      <c r="A325" s="2" t="s">
        <v>3078</v>
      </c>
      <c r="B325" s="2" t="s">
        <v>1200</v>
      </c>
      <c r="C325" s="2" t="s">
        <v>19</v>
      </c>
      <c r="D325" s="2" t="s">
        <v>11</v>
      </c>
      <c r="E325" s="13">
        <v>45689</v>
      </c>
      <c r="F325" s="2" t="s">
        <v>2670</v>
      </c>
      <c r="G325" s="2">
        <v>3</v>
      </c>
      <c r="H325" s="3">
        <v>62550</v>
      </c>
      <c r="I325" s="3">
        <v>7880</v>
      </c>
      <c r="J325" s="3">
        <v>0</v>
      </c>
      <c r="K325" s="3">
        <v>0</v>
      </c>
      <c r="L325" s="3">
        <f>SUM(H325:K325)</f>
        <v>70430</v>
      </c>
      <c r="M325" s="15">
        <v>0</v>
      </c>
      <c r="N325" s="3">
        <f>H325*M325</f>
        <v>0</v>
      </c>
      <c r="O325" s="3">
        <f>L325-N325</f>
        <v>70430</v>
      </c>
    </row>
    <row r="326" spans="1:15" x14ac:dyDescent="0.2">
      <c r="A326" s="2" t="s">
        <v>3079</v>
      </c>
      <c r="B326" s="2" t="s">
        <v>1526</v>
      </c>
      <c r="C326" s="2" t="s">
        <v>110</v>
      </c>
      <c r="D326" s="2" t="s">
        <v>105</v>
      </c>
      <c r="E326" s="13">
        <v>45597</v>
      </c>
      <c r="F326" s="2" t="s">
        <v>2689</v>
      </c>
      <c r="G326" s="2">
        <v>5</v>
      </c>
      <c r="H326" s="3">
        <v>27000</v>
      </c>
      <c r="I326" s="3">
        <v>4320</v>
      </c>
      <c r="J326" s="3">
        <v>0</v>
      </c>
      <c r="K326" s="3">
        <v>690</v>
      </c>
      <c r="L326" s="3">
        <f>SUM(H326:K326)</f>
        <v>32010</v>
      </c>
      <c r="M326" s="15">
        <v>0.15</v>
      </c>
      <c r="N326" s="3">
        <f>H326*M326</f>
        <v>4050</v>
      </c>
      <c r="O326" s="3">
        <f>L326-N326</f>
        <v>27960</v>
      </c>
    </row>
    <row r="327" spans="1:15" x14ac:dyDescent="0.2">
      <c r="A327" s="2" t="s">
        <v>3080</v>
      </c>
      <c r="B327" s="2" t="s">
        <v>1585</v>
      </c>
      <c r="C327" s="2" t="s">
        <v>122</v>
      </c>
      <c r="D327" s="2" t="s">
        <v>124</v>
      </c>
      <c r="E327" s="13">
        <v>45597</v>
      </c>
      <c r="F327" s="2" t="s">
        <v>2683</v>
      </c>
      <c r="G327" s="2">
        <v>4</v>
      </c>
      <c r="H327" s="3">
        <v>20800</v>
      </c>
      <c r="I327" s="3">
        <v>1030</v>
      </c>
      <c r="J327" s="3">
        <v>0</v>
      </c>
      <c r="K327" s="3">
        <v>0</v>
      </c>
      <c r="L327" s="3">
        <f>SUM(H327:K327)</f>
        <v>21830</v>
      </c>
      <c r="M327" s="15">
        <v>0.17</v>
      </c>
      <c r="N327" s="3">
        <f>H327*M327</f>
        <v>3536.0000000000005</v>
      </c>
      <c r="O327" s="3">
        <f>L327-N327</f>
        <v>18294</v>
      </c>
    </row>
    <row r="328" spans="1:15" x14ac:dyDescent="0.2">
      <c r="A328" s="2" t="s">
        <v>3081</v>
      </c>
      <c r="B328" s="2" t="s">
        <v>1680</v>
      </c>
      <c r="C328" s="2" t="s">
        <v>81</v>
      </c>
      <c r="D328" s="2" t="s">
        <v>75</v>
      </c>
      <c r="E328" s="13">
        <v>45689</v>
      </c>
      <c r="F328" s="2" t="s">
        <v>2683</v>
      </c>
      <c r="G328" s="2">
        <v>2</v>
      </c>
      <c r="H328" s="3">
        <v>29900</v>
      </c>
      <c r="I328" s="3">
        <v>2760</v>
      </c>
      <c r="J328" s="3">
        <v>0</v>
      </c>
      <c r="K328" s="3">
        <v>0</v>
      </c>
      <c r="L328" s="3">
        <f>SUM(H328:K328)</f>
        <v>32660</v>
      </c>
      <c r="M328" s="15">
        <v>0.17</v>
      </c>
      <c r="N328" s="3">
        <f>H328*M328</f>
        <v>5083</v>
      </c>
      <c r="O328" s="3">
        <f>L328-N328</f>
        <v>27577</v>
      </c>
    </row>
    <row r="329" spans="1:15" x14ac:dyDescent="0.2">
      <c r="A329" s="2" t="s">
        <v>3082</v>
      </c>
      <c r="B329" s="2" t="s">
        <v>1688</v>
      </c>
      <c r="C329" s="2" t="s">
        <v>69</v>
      </c>
      <c r="D329" s="2" t="s">
        <v>65</v>
      </c>
      <c r="E329" s="13">
        <v>45566</v>
      </c>
      <c r="F329" s="2" t="s">
        <v>2732</v>
      </c>
      <c r="G329" s="2">
        <v>1</v>
      </c>
      <c r="H329" s="3">
        <v>29250</v>
      </c>
      <c r="I329" s="3">
        <v>1020</v>
      </c>
      <c r="J329" s="3">
        <v>3080</v>
      </c>
      <c r="K329" s="3">
        <v>0</v>
      </c>
      <c r="L329" s="3">
        <f>SUM(H329:K329)</f>
        <v>33350</v>
      </c>
      <c r="M329" s="15">
        <v>0.05</v>
      </c>
      <c r="N329" s="3">
        <f>H329*M329</f>
        <v>1462.5</v>
      </c>
      <c r="O329" s="3">
        <f>L329-N329</f>
        <v>31887.5</v>
      </c>
    </row>
    <row r="330" spans="1:15" x14ac:dyDescent="0.2">
      <c r="A330" s="2" t="s">
        <v>3083</v>
      </c>
      <c r="B330" s="2" t="s">
        <v>2375</v>
      </c>
      <c r="C330" s="2" t="s">
        <v>120</v>
      </c>
      <c r="D330" s="2" t="s">
        <v>114</v>
      </c>
      <c r="E330" s="13">
        <v>45597</v>
      </c>
      <c r="F330" s="2" t="s">
        <v>2732</v>
      </c>
      <c r="G330" s="2">
        <v>1</v>
      </c>
      <c r="H330" s="3">
        <v>3150</v>
      </c>
      <c r="I330" s="3">
        <v>350</v>
      </c>
      <c r="J330" s="3">
        <v>0</v>
      </c>
      <c r="K330" s="3">
        <v>0</v>
      </c>
      <c r="L330" s="3">
        <f>SUM(H330:K330)</f>
        <v>3500</v>
      </c>
      <c r="M330" s="15">
        <v>0.05</v>
      </c>
      <c r="N330" s="3">
        <f>H330*M330</f>
        <v>157.5</v>
      </c>
      <c r="O330" s="3">
        <f>L330-N330</f>
        <v>3342.5</v>
      </c>
    </row>
    <row r="331" spans="1:15" x14ac:dyDescent="0.2">
      <c r="A331" s="2" t="s">
        <v>3084</v>
      </c>
      <c r="B331" s="2" t="s">
        <v>2481</v>
      </c>
      <c r="C331" s="2" t="s">
        <v>51</v>
      </c>
      <c r="D331" s="2" t="s">
        <v>45</v>
      </c>
      <c r="E331" s="13">
        <v>45597</v>
      </c>
      <c r="F331" s="2" t="s">
        <v>2670</v>
      </c>
      <c r="G331" s="2">
        <v>3</v>
      </c>
      <c r="H331" s="3">
        <v>48000</v>
      </c>
      <c r="I331" s="3">
        <v>15120</v>
      </c>
      <c r="J331" s="3">
        <v>0</v>
      </c>
      <c r="K331" s="3">
        <v>0</v>
      </c>
      <c r="L331" s="3">
        <f>SUM(H331:K331)</f>
        <v>63120</v>
      </c>
      <c r="M331" s="15">
        <v>0</v>
      </c>
      <c r="N331" s="3">
        <f>H331*M331</f>
        <v>0</v>
      </c>
      <c r="O331" s="3">
        <f>L331-N331</f>
        <v>63120</v>
      </c>
    </row>
    <row r="332" spans="1:15" x14ac:dyDescent="0.2">
      <c r="A332" s="2" t="s">
        <v>3085</v>
      </c>
      <c r="B332" s="2" t="s">
        <v>1801</v>
      </c>
      <c r="C332" s="2" t="s">
        <v>43</v>
      </c>
      <c r="D332" s="2" t="s">
        <v>45</v>
      </c>
      <c r="E332" s="13">
        <v>45566</v>
      </c>
      <c r="F332" s="2" t="s">
        <v>2732</v>
      </c>
      <c r="G332" s="2">
        <v>1</v>
      </c>
      <c r="H332" s="3">
        <v>4300</v>
      </c>
      <c r="I332" s="3">
        <v>730</v>
      </c>
      <c r="J332" s="3">
        <v>0</v>
      </c>
      <c r="K332" s="3">
        <v>0</v>
      </c>
      <c r="L332" s="3">
        <f>SUM(H332:K332)</f>
        <v>5030</v>
      </c>
      <c r="M332" s="15">
        <v>0.05</v>
      </c>
      <c r="N332" s="3">
        <f>H332*M332</f>
        <v>215</v>
      </c>
      <c r="O332" s="3">
        <f>L332-N332</f>
        <v>4815</v>
      </c>
    </row>
    <row r="333" spans="1:15" x14ac:dyDescent="0.2">
      <c r="A333" s="2" t="s">
        <v>3087</v>
      </c>
      <c r="B333" s="2" t="s">
        <v>1939</v>
      </c>
      <c r="C333" s="2" t="s">
        <v>89</v>
      </c>
      <c r="D333" s="2" t="s">
        <v>85</v>
      </c>
      <c r="E333" s="13">
        <v>45566</v>
      </c>
      <c r="F333" s="2" t="s">
        <v>2683</v>
      </c>
      <c r="G333" s="2">
        <v>4</v>
      </c>
      <c r="H333" s="3">
        <v>31200</v>
      </c>
      <c r="I333" s="3">
        <v>6420</v>
      </c>
      <c r="J333" s="3">
        <v>0</v>
      </c>
      <c r="K333" s="3">
        <v>0</v>
      </c>
      <c r="L333" s="3">
        <f>SUM(H333:K333)</f>
        <v>37620</v>
      </c>
      <c r="M333" s="15">
        <v>0.17</v>
      </c>
      <c r="N333" s="3">
        <f>H333*M333</f>
        <v>5304</v>
      </c>
      <c r="O333" s="3">
        <f>L333-N333</f>
        <v>32316</v>
      </c>
    </row>
    <row r="334" spans="1:15" x14ac:dyDescent="0.2">
      <c r="A334" s="2" t="s">
        <v>3088</v>
      </c>
      <c r="B334" s="2" t="s">
        <v>270</v>
      </c>
      <c r="C334" s="2" t="s">
        <v>93</v>
      </c>
      <c r="D334" s="2" t="s">
        <v>95</v>
      </c>
      <c r="E334" s="13">
        <v>45658</v>
      </c>
      <c r="F334" s="2" t="s">
        <v>2689</v>
      </c>
      <c r="G334" s="2">
        <v>4</v>
      </c>
      <c r="H334" s="3">
        <v>17200</v>
      </c>
      <c r="I334" s="3">
        <v>5770</v>
      </c>
      <c r="J334" s="3">
        <v>5540</v>
      </c>
      <c r="K334" s="3">
        <v>0</v>
      </c>
      <c r="L334" s="3">
        <f>SUM(H334:K334)</f>
        <v>28510</v>
      </c>
      <c r="M334" s="15">
        <v>0.15</v>
      </c>
      <c r="N334" s="3">
        <f>H334*M334</f>
        <v>2580</v>
      </c>
      <c r="O334" s="3">
        <f>L334-N334</f>
        <v>25930</v>
      </c>
    </row>
    <row r="335" spans="1:15" x14ac:dyDescent="0.2">
      <c r="A335" s="2" t="s">
        <v>3089</v>
      </c>
      <c r="B335" s="2" t="s">
        <v>974</v>
      </c>
      <c r="C335" s="2" t="s">
        <v>83</v>
      </c>
      <c r="D335" s="2" t="s">
        <v>85</v>
      </c>
      <c r="E335" s="13">
        <v>45566</v>
      </c>
      <c r="F335" s="2" t="s">
        <v>2732</v>
      </c>
      <c r="G335" s="2">
        <v>1</v>
      </c>
      <c r="H335" s="3">
        <v>14400</v>
      </c>
      <c r="I335" s="3">
        <v>370</v>
      </c>
      <c r="J335" s="3">
        <v>4460</v>
      </c>
      <c r="K335" s="3">
        <v>1220</v>
      </c>
      <c r="L335" s="3">
        <f>SUM(H335:K335)</f>
        <v>20450</v>
      </c>
      <c r="M335" s="15">
        <v>0.05</v>
      </c>
      <c r="N335" s="3">
        <f>H335*M335</f>
        <v>720</v>
      </c>
      <c r="O335" s="3">
        <f>L335-N335</f>
        <v>19730</v>
      </c>
    </row>
    <row r="336" spans="1:15" x14ac:dyDescent="0.2">
      <c r="A336" s="2" t="s">
        <v>3090</v>
      </c>
      <c r="B336" s="2" t="s">
        <v>1329</v>
      </c>
      <c r="C336" s="2" t="s">
        <v>112</v>
      </c>
      <c r="D336" s="2" t="s">
        <v>114</v>
      </c>
      <c r="E336" s="13">
        <v>45597</v>
      </c>
      <c r="F336" s="2" t="s">
        <v>2670</v>
      </c>
      <c r="G336" s="2">
        <v>2</v>
      </c>
      <c r="H336" s="3">
        <v>15800</v>
      </c>
      <c r="I336" s="3">
        <v>1540</v>
      </c>
      <c r="J336" s="3">
        <v>3410</v>
      </c>
      <c r="K336" s="3">
        <v>0</v>
      </c>
      <c r="L336" s="3">
        <f>SUM(H336:K336)</f>
        <v>20750</v>
      </c>
      <c r="M336" s="15">
        <v>0</v>
      </c>
      <c r="N336" s="3">
        <f>H336*M336</f>
        <v>0</v>
      </c>
      <c r="O336" s="3">
        <f>L336-N336</f>
        <v>20750</v>
      </c>
    </row>
    <row r="337" spans="1:15" x14ac:dyDescent="0.2">
      <c r="A337" s="2" t="s">
        <v>3091</v>
      </c>
      <c r="B337" s="2" t="s">
        <v>1984</v>
      </c>
      <c r="C337" s="2" t="s">
        <v>125</v>
      </c>
      <c r="D337" s="2" t="s">
        <v>124</v>
      </c>
      <c r="E337" s="13">
        <v>45627</v>
      </c>
      <c r="F337" s="2" t="s">
        <v>2670</v>
      </c>
      <c r="G337" s="2">
        <v>6</v>
      </c>
      <c r="H337" s="3">
        <v>99000</v>
      </c>
      <c r="I337" s="3">
        <v>6380</v>
      </c>
      <c r="J337" s="3">
        <v>0</v>
      </c>
      <c r="K337" s="3">
        <v>0</v>
      </c>
      <c r="L337" s="3">
        <f>SUM(H337:K337)</f>
        <v>105380</v>
      </c>
      <c r="M337" s="15">
        <v>0</v>
      </c>
      <c r="N337" s="3">
        <f>H337*M337</f>
        <v>0</v>
      </c>
      <c r="O337" s="3">
        <f>L337-N337</f>
        <v>105380</v>
      </c>
    </row>
    <row r="338" spans="1:15" x14ac:dyDescent="0.2">
      <c r="A338" s="2" t="s">
        <v>3092</v>
      </c>
      <c r="B338" s="2" t="s">
        <v>2197</v>
      </c>
      <c r="C338" s="2" t="s">
        <v>29</v>
      </c>
      <c r="D338" s="2" t="s">
        <v>24</v>
      </c>
      <c r="E338" s="13">
        <v>45566</v>
      </c>
      <c r="F338" s="2" t="s">
        <v>2647</v>
      </c>
      <c r="G338" s="2">
        <v>3</v>
      </c>
      <c r="H338" s="3">
        <v>39300</v>
      </c>
      <c r="I338" s="3">
        <v>9870</v>
      </c>
      <c r="J338" s="3">
        <v>0</v>
      </c>
      <c r="K338" s="3">
        <v>3070</v>
      </c>
      <c r="L338" s="3">
        <f>SUM(H338:K338)</f>
        <v>52240</v>
      </c>
      <c r="M338" s="15">
        <v>0</v>
      </c>
      <c r="N338" s="3">
        <f>H338*M338</f>
        <v>0</v>
      </c>
      <c r="O338" s="3">
        <f>L338-N338</f>
        <v>52240</v>
      </c>
    </row>
    <row r="339" spans="1:15" x14ac:dyDescent="0.2">
      <c r="A339" s="2" t="s">
        <v>3094</v>
      </c>
      <c r="B339" s="2" t="s">
        <v>850</v>
      </c>
      <c r="C339" s="2" t="s">
        <v>19</v>
      </c>
      <c r="D339" s="2" t="s">
        <v>11</v>
      </c>
      <c r="E339" s="13">
        <v>45566</v>
      </c>
      <c r="F339" s="2" t="s">
        <v>2658</v>
      </c>
      <c r="G339" s="2">
        <v>6</v>
      </c>
      <c r="H339" s="3">
        <v>39900</v>
      </c>
      <c r="I339" s="3">
        <v>4280</v>
      </c>
      <c r="J339" s="3">
        <v>0</v>
      </c>
      <c r="K339" s="3">
        <v>2260</v>
      </c>
      <c r="L339" s="3">
        <f>SUM(H339:K339)</f>
        <v>46440</v>
      </c>
      <c r="M339" s="15">
        <v>0.1</v>
      </c>
      <c r="N339" s="3">
        <f>H339*M339</f>
        <v>3990</v>
      </c>
      <c r="O339" s="3">
        <f>L339-N339</f>
        <v>42450</v>
      </c>
    </row>
    <row r="340" spans="1:15" x14ac:dyDescent="0.2">
      <c r="A340" s="2" t="s">
        <v>3095</v>
      </c>
      <c r="B340" s="2" t="s">
        <v>1679</v>
      </c>
      <c r="C340" s="2" t="s">
        <v>110</v>
      </c>
      <c r="D340" s="2" t="s">
        <v>105</v>
      </c>
      <c r="E340" s="13">
        <v>45658</v>
      </c>
      <c r="F340" s="2" t="s">
        <v>2651</v>
      </c>
      <c r="G340" s="2">
        <v>12</v>
      </c>
      <c r="H340" s="3">
        <v>177000</v>
      </c>
      <c r="I340" s="3">
        <v>6480</v>
      </c>
      <c r="J340" s="3">
        <v>0</v>
      </c>
      <c r="K340" s="3">
        <v>0</v>
      </c>
      <c r="L340" s="3">
        <f>SUM(H340:K340)</f>
        <v>183480</v>
      </c>
      <c r="M340" s="15">
        <v>0.16</v>
      </c>
      <c r="N340" s="3">
        <f>H340*M340</f>
        <v>28320</v>
      </c>
      <c r="O340" s="3">
        <f>L340-N340</f>
        <v>155160</v>
      </c>
    </row>
    <row r="341" spans="1:15" x14ac:dyDescent="0.2">
      <c r="A341" s="2" t="s">
        <v>3096</v>
      </c>
      <c r="B341" s="2" t="s">
        <v>1721</v>
      </c>
      <c r="C341" s="2" t="s">
        <v>9</v>
      </c>
      <c r="D341" s="2" t="s">
        <v>11</v>
      </c>
      <c r="E341" s="13">
        <v>45689</v>
      </c>
      <c r="F341" s="2" t="s">
        <v>2670</v>
      </c>
      <c r="G341" s="2">
        <v>4</v>
      </c>
      <c r="H341" s="3">
        <v>31600</v>
      </c>
      <c r="I341" s="3">
        <v>7030</v>
      </c>
      <c r="J341" s="3">
        <v>0</v>
      </c>
      <c r="K341" s="3">
        <v>1570</v>
      </c>
      <c r="L341" s="3">
        <f>SUM(H341:K341)</f>
        <v>40200</v>
      </c>
      <c r="M341" s="15">
        <v>0</v>
      </c>
      <c r="N341" s="3">
        <f>H341*M341</f>
        <v>0</v>
      </c>
      <c r="O341" s="3">
        <f>L341-N341</f>
        <v>40200</v>
      </c>
    </row>
    <row r="342" spans="1:15" x14ac:dyDescent="0.2">
      <c r="A342" s="2" t="s">
        <v>3097</v>
      </c>
      <c r="B342" s="2" t="s">
        <v>2054</v>
      </c>
      <c r="C342" s="2" t="s">
        <v>32</v>
      </c>
      <c r="D342" s="2" t="s">
        <v>24</v>
      </c>
      <c r="E342" s="13">
        <v>45566</v>
      </c>
      <c r="F342" s="2" t="s">
        <v>2689</v>
      </c>
      <c r="G342" s="2">
        <v>3</v>
      </c>
      <c r="H342" s="3">
        <v>23100</v>
      </c>
      <c r="I342" s="3">
        <v>2530</v>
      </c>
      <c r="J342" s="3">
        <v>2810</v>
      </c>
      <c r="K342" s="3">
        <v>0</v>
      </c>
      <c r="L342" s="3">
        <f>SUM(H342:K342)</f>
        <v>28440</v>
      </c>
      <c r="M342" s="15">
        <v>0.15</v>
      </c>
      <c r="N342" s="3">
        <f>H342*M342</f>
        <v>3465</v>
      </c>
      <c r="O342" s="3">
        <f>L342-N342</f>
        <v>24975</v>
      </c>
    </row>
    <row r="343" spans="1:15" x14ac:dyDescent="0.2">
      <c r="A343" s="2" t="s">
        <v>3099</v>
      </c>
      <c r="B343" s="2" t="s">
        <v>2504</v>
      </c>
      <c r="C343" s="2" t="s">
        <v>16</v>
      </c>
      <c r="D343" s="2" t="s">
        <v>11</v>
      </c>
      <c r="E343" s="13">
        <v>45566</v>
      </c>
      <c r="F343" s="2" t="s">
        <v>2689</v>
      </c>
      <c r="G343" s="2">
        <v>2</v>
      </c>
      <c r="H343" s="3">
        <v>7100</v>
      </c>
      <c r="I343" s="3">
        <v>1570</v>
      </c>
      <c r="J343" s="3">
        <v>0</v>
      </c>
      <c r="K343" s="3">
        <v>0</v>
      </c>
      <c r="L343" s="3">
        <f>SUM(H343:K343)</f>
        <v>8670</v>
      </c>
      <c r="M343" s="15">
        <v>0.15</v>
      </c>
      <c r="N343" s="3">
        <f>H343*M343</f>
        <v>1065</v>
      </c>
      <c r="O343" s="3">
        <f>L343-N343</f>
        <v>7605</v>
      </c>
    </row>
    <row r="344" spans="1:15" x14ac:dyDescent="0.2">
      <c r="A344" s="2" t="s">
        <v>3100</v>
      </c>
      <c r="B344" s="2" t="s">
        <v>270</v>
      </c>
      <c r="C344" s="2" t="s">
        <v>47</v>
      </c>
      <c r="D344" s="2" t="s">
        <v>45</v>
      </c>
      <c r="E344" s="13">
        <v>45597</v>
      </c>
      <c r="F344" s="2" t="s">
        <v>2689</v>
      </c>
      <c r="G344" s="2">
        <v>6</v>
      </c>
      <c r="H344" s="3">
        <v>56100</v>
      </c>
      <c r="I344" s="3">
        <v>10250</v>
      </c>
      <c r="J344" s="3">
        <v>2530</v>
      </c>
      <c r="K344" s="3">
        <v>0</v>
      </c>
      <c r="L344" s="3">
        <f>SUM(H344:K344)</f>
        <v>68880</v>
      </c>
      <c r="M344" s="15">
        <v>0.15</v>
      </c>
      <c r="N344" s="3">
        <f>H344*M344</f>
        <v>8415</v>
      </c>
      <c r="O344" s="3">
        <f>L344-N344</f>
        <v>60465</v>
      </c>
    </row>
    <row r="345" spans="1:15" x14ac:dyDescent="0.2">
      <c r="A345" s="2" t="s">
        <v>3101</v>
      </c>
      <c r="B345" s="2" t="s">
        <v>1717</v>
      </c>
      <c r="C345" s="2" t="s">
        <v>122</v>
      </c>
      <c r="D345" s="2" t="s">
        <v>124</v>
      </c>
      <c r="E345" s="13">
        <v>45689</v>
      </c>
      <c r="F345" s="2" t="s">
        <v>2658</v>
      </c>
      <c r="G345" s="2">
        <v>4</v>
      </c>
      <c r="H345" s="3">
        <v>11400</v>
      </c>
      <c r="I345" s="3">
        <v>5380</v>
      </c>
      <c r="J345" s="3">
        <v>1820</v>
      </c>
      <c r="K345" s="3">
        <v>0</v>
      </c>
      <c r="L345" s="3">
        <f>SUM(H345:K345)</f>
        <v>18600</v>
      </c>
      <c r="M345" s="15">
        <v>0.1</v>
      </c>
      <c r="N345" s="3">
        <f>H345*M345</f>
        <v>1140</v>
      </c>
      <c r="O345" s="3">
        <f>L345-N345</f>
        <v>17460</v>
      </c>
    </row>
    <row r="346" spans="1:15" x14ac:dyDescent="0.2">
      <c r="A346" s="2" t="s">
        <v>3102</v>
      </c>
      <c r="B346" s="2" t="s">
        <v>1965</v>
      </c>
      <c r="C346" s="2" t="s">
        <v>81</v>
      </c>
      <c r="D346" s="2" t="s">
        <v>75</v>
      </c>
      <c r="E346" s="13">
        <v>45597</v>
      </c>
      <c r="F346" s="2" t="s">
        <v>2647</v>
      </c>
      <c r="G346" s="2">
        <v>2</v>
      </c>
      <c r="H346" s="3">
        <v>30900</v>
      </c>
      <c r="I346" s="3">
        <v>1850</v>
      </c>
      <c r="J346" s="3">
        <v>6170</v>
      </c>
      <c r="K346" s="3">
        <v>1670</v>
      </c>
      <c r="L346" s="3">
        <f>SUM(H346:K346)</f>
        <v>40590</v>
      </c>
      <c r="M346" s="15">
        <v>0</v>
      </c>
      <c r="N346" s="3">
        <f>H346*M346</f>
        <v>0</v>
      </c>
      <c r="O346" s="3">
        <f>L346-N346</f>
        <v>40590</v>
      </c>
    </row>
    <row r="347" spans="1:15" x14ac:dyDescent="0.2">
      <c r="A347" s="2" t="s">
        <v>3103</v>
      </c>
      <c r="B347" s="2" t="s">
        <v>2430</v>
      </c>
      <c r="C347" s="2" t="s">
        <v>49</v>
      </c>
      <c r="D347" s="2" t="s">
        <v>45</v>
      </c>
      <c r="E347" s="13">
        <v>45597</v>
      </c>
      <c r="F347" s="2" t="s">
        <v>2658</v>
      </c>
      <c r="G347" s="2">
        <v>6</v>
      </c>
      <c r="H347" s="3">
        <v>16200</v>
      </c>
      <c r="I347" s="3">
        <v>5850</v>
      </c>
      <c r="J347" s="3">
        <v>0</v>
      </c>
      <c r="K347" s="3">
        <v>0</v>
      </c>
      <c r="L347" s="3">
        <f>SUM(H347:K347)</f>
        <v>22050</v>
      </c>
      <c r="M347" s="15">
        <v>0.1</v>
      </c>
      <c r="N347" s="3">
        <f>H347*M347</f>
        <v>1620</v>
      </c>
      <c r="O347" s="3">
        <f>L347-N347</f>
        <v>20430</v>
      </c>
    </row>
    <row r="348" spans="1:15" x14ac:dyDescent="0.2">
      <c r="A348" s="2" t="s">
        <v>3104</v>
      </c>
      <c r="B348" s="2" t="s">
        <v>2434</v>
      </c>
      <c r="C348" s="2" t="s">
        <v>89</v>
      </c>
      <c r="D348" s="2" t="s">
        <v>85</v>
      </c>
      <c r="E348" s="13">
        <v>45566</v>
      </c>
      <c r="F348" s="2" t="s">
        <v>2689</v>
      </c>
      <c r="G348" s="2">
        <v>12</v>
      </c>
      <c r="H348" s="3">
        <v>79200</v>
      </c>
      <c r="I348" s="3">
        <v>16500</v>
      </c>
      <c r="J348" s="3">
        <v>1920</v>
      </c>
      <c r="K348" s="3">
        <v>2880</v>
      </c>
      <c r="L348" s="3">
        <f>SUM(H348:K348)</f>
        <v>100500</v>
      </c>
      <c r="M348" s="15">
        <v>0.15</v>
      </c>
      <c r="N348" s="3">
        <f>H348*M348</f>
        <v>11880</v>
      </c>
      <c r="O348" s="3">
        <f>L348-N348</f>
        <v>88620</v>
      </c>
    </row>
    <row r="349" spans="1:15" x14ac:dyDescent="0.2">
      <c r="A349" s="2" t="s">
        <v>3105</v>
      </c>
      <c r="B349" s="2" t="s">
        <v>1261</v>
      </c>
      <c r="C349" s="2" t="s">
        <v>29</v>
      </c>
      <c r="D349" s="2" t="s">
        <v>24</v>
      </c>
      <c r="E349" s="13">
        <v>45689</v>
      </c>
      <c r="F349" s="2" t="s">
        <v>2689</v>
      </c>
      <c r="G349" s="2">
        <v>8</v>
      </c>
      <c r="H349" s="3">
        <v>71200</v>
      </c>
      <c r="I349" s="3">
        <v>12990</v>
      </c>
      <c r="J349" s="3">
        <v>0</v>
      </c>
      <c r="K349" s="3">
        <v>0</v>
      </c>
      <c r="L349" s="3">
        <f>SUM(H349:K349)</f>
        <v>84190</v>
      </c>
      <c r="M349" s="15">
        <v>0.15</v>
      </c>
      <c r="N349" s="3">
        <f>H349*M349</f>
        <v>10680</v>
      </c>
      <c r="O349" s="3">
        <f>L349-N349</f>
        <v>73510</v>
      </c>
    </row>
    <row r="350" spans="1:15" x14ac:dyDescent="0.2">
      <c r="A350" s="2" t="s">
        <v>3106</v>
      </c>
      <c r="B350" s="2" t="s">
        <v>1707</v>
      </c>
      <c r="C350" s="2" t="s">
        <v>13</v>
      </c>
      <c r="D350" s="2" t="s">
        <v>11</v>
      </c>
      <c r="E350" s="13">
        <v>45597</v>
      </c>
      <c r="F350" s="2" t="s">
        <v>2683</v>
      </c>
      <c r="G350" s="2">
        <v>2</v>
      </c>
      <c r="H350" s="3">
        <v>48200</v>
      </c>
      <c r="I350" s="3">
        <v>3940</v>
      </c>
      <c r="J350" s="3">
        <v>0</v>
      </c>
      <c r="K350" s="3">
        <v>3890</v>
      </c>
      <c r="L350" s="3">
        <f>SUM(H350:K350)</f>
        <v>56030</v>
      </c>
      <c r="M350" s="15">
        <v>0.17</v>
      </c>
      <c r="N350" s="3">
        <f>H350*M350</f>
        <v>8194</v>
      </c>
      <c r="O350" s="3">
        <f>L350-N350</f>
        <v>47836</v>
      </c>
    </row>
    <row r="351" spans="1:15" x14ac:dyDescent="0.2">
      <c r="A351" s="2" t="s">
        <v>3108</v>
      </c>
      <c r="B351" s="2" t="s">
        <v>1808</v>
      </c>
      <c r="C351" s="2" t="s">
        <v>51</v>
      </c>
      <c r="D351" s="2" t="s">
        <v>45</v>
      </c>
      <c r="E351" s="13">
        <v>45566</v>
      </c>
      <c r="F351" s="2" t="s">
        <v>2732</v>
      </c>
      <c r="G351" s="2">
        <v>1</v>
      </c>
      <c r="H351" s="3">
        <v>8200</v>
      </c>
      <c r="I351" s="3">
        <v>970</v>
      </c>
      <c r="J351" s="3">
        <v>0</v>
      </c>
      <c r="K351" s="3">
        <v>0</v>
      </c>
      <c r="L351" s="3">
        <f>SUM(H351:K351)</f>
        <v>9170</v>
      </c>
      <c r="M351" s="15">
        <v>0.05</v>
      </c>
      <c r="N351" s="3">
        <f>H351*M351</f>
        <v>410</v>
      </c>
      <c r="O351" s="3">
        <f>L351-N351</f>
        <v>8760</v>
      </c>
    </row>
    <row r="352" spans="1:15" x14ac:dyDescent="0.2">
      <c r="A352" s="2" t="s">
        <v>3109</v>
      </c>
      <c r="B352" s="2" t="s">
        <v>2162</v>
      </c>
      <c r="C352" s="2" t="s">
        <v>67</v>
      </c>
      <c r="D352" s="2" t="s">
        <v>65</v>
      </c>
      <c r="E352" s="13">
        <v>45597</v>
      </c>
      <c r="F352" s="2" t="s">
        <v>2683</v>
      </c>
      <c r="G352" s="2">
        <v>4</v>
      </c>
      <c r="H352" s="3">
        <v>39600</v>
      </c>
      <c r="I352" s="3">
        <v>5690</v>
      </c>
      <c r="J352" s="3">
        <v>2290</v>
      </c>
      <c r="K352" s="3">
        <v>0</v>
      </c>
      <c r="L352" s="3">
        <f>SUM(H352:K352)</f>
        <v>47580</v>
      </c>
      <c r="M352" s="15">
        <v>0.17</v>
      </c>
      <c r="N352" s="3">
        <f>H352*M352</f>
        <v>6732.0000000000009</v>
      </c>
      <c r="O352" s="3">
        <f>L352-N352</f>
        <v>40848</v>
      </c>
    </row>
    <row r="353" spans="1:15" x14ac:dyDescent="0.2">
      <c r="A353" s="2" t="s">
        <v>3110</v>
      </c>
      <c r="B353" s="2" t="s">
        <v>2348</v>
      </c>
      <c r="C353" s="2" t="s">
        <v>61</v>
      </c>
      <c r="D353" s="2" t="s">
        <v>55</v>
      </c>
      <c r="E353" s="13">
        <v>45627</v>
      </c>
      <c r="F353" s="2" t="s">
        <v>2647</v>
      </c>
      <c r="G353" s="2">
        <v>6</v>
      </c>
      <c r="H353" s="3">
        <v>97800</v>
      </c>
      <c r="I353" s="3">
        <v>16450</v>
      </c>
      <c r="J353" s="3">
        <v>0</v>
      </c>
      <c r="K353" s="3">
        <v>0</v>
      </c>
      <c r="L353" s="3">
        <f>SUM(H353:K353)</f>
        <v>114250</v>
      </c>
      <c r="M353" s="15">
        <v>0</v>
      </c>
      <c r="N353" s="3">
        <f>H353*M353</f>
        <v>0</v>
      </c>
      <c r="O353" s="3">
        <f>L353-N353</f>
        <v>114250</v>
      </c>
    </row>
    <row r="354" spans="1:15" x14ac:dyDescent="0.2">
      <c r="A354" s="2" t="s">
        <v>3111</v>
      </c>
      <c r="B354" s="2" t="s">
        <v>552</v>
      </c>
      <c r="C354" s="2" t="s">
        <v>129</v>
      </c>
      <c r="D354" s="2" t="s">
        <v>124</v>
      </c>
      <c r="E354" s="13">
        <v>45566</v>
      </c>
      <c r="F354" s="2" t="s">
        <v>2689</v>
      </c>
      <c r="G354" s="2">
        <v>3</v>
      </c>
      <c r="H354" s="3">
        <v>24150</v>
      </c>
      <c r="I354" s="3">
        <v>2370</v>
      </c>
      <c r="J354" s="3">
        <v>0</v>
      </c>
      <c r="K354" s="3">
        <v>0</v>
      </c>
      <c r="L354" s="3">
        <f>SUM(H354:K354)</f>
        <v>26520</v>
      </c>
      <c r="M354" s="15">
        <v>0.15</v>
      </c>
      <c r="N354" s="3">
        <f>H354*M354</f>
        <v>3622.5</v>
      </c>
      <c r="O354" s="3">
        <f>L354-N354</f>
        <v>22897.5</v>
      </c>
    </row>
    <row r="355" spans="1:15" x14ac:dyDescent="0.2">
      <c r="A355" s="2" t="s">
        <v>3112</v>
      </c>
      <c r="B355" s="2" t="s">
        <v>876</v>
      </c>
      <c r="C355" s="2" t="s">
        <v>125</v>
      </c>
      <c r="D355" s="2" t="s">
        <v>124</v>
      </c>
      <c r="E355" s="13">
        <v>45627</v>
      </c>
      <c r="F355" s="2" t="s">
        <v>2689</v>
      </c>
      <c r="G355" s="2">
        <v>4</v>
      </c>
      <c r="H355" s="3">
        <v>105200</v>
      </c>
      <c r="I355" s="3">
        <v>3840</v>
      </c>
      <c r="J355" s="3">
        <v>0</v>
      </c>
      <c r="K355" s="3">
        <v>0</v>
      </c>
      <c r="L355" s="3">
        <f>SUM(H355:K355)</f>
        <v>109040</v>
      </c>
      <c r="M355" s="15">
        <v>0.15</v>
      </c>
      <c r="N355" s="3">
        <f>H355*M355</f>
        <v>15780</v>
      </c>
      <c r="O355" s="3">
        <f>L355-N355</f>
        <v>93260</v>
      </c>
    </row>
    <row r="356" spans="1:15" x14ac:dyDescent="0.2">
      <c r="A356" s="2" t="s">
        <v>3113</v>
      </c>
      <c r="B356" s="2" t="s">
        <v>1644</v>
      </c>
      <c r="C356" s="2" t="s">
        <v>110</v>
      </c>
      <c r="D356" s="2" t="s">
        <v>105</v>
      </c>
      <c r="E356" s="13">
        <v>45566</v>
      </c>
      <c r="F356" s="2" t="s">
        <v>2670</v>
      </c>
      <c r="G356" s="2">
        <v>2</v>
      </c>
      <c r="H356" s="3">
        <v>8700</v>
      </c>
      <c r="I356" s="3">
        <v>3580</v>
      </c>
      <c r="J356" s="3">
        <v>0</v>
      </c>
      <c r="K356" s="3">
        <v>0</v>
      </c>
      <c r="L356" s="3">
        <f>SUM(H356:K356)</f>
        <v>12280</v>
      </c>
      <c r="M356" s="15">
        <v>0</v>
      </c>
      <c r="N356" s="3">
        <f>H356*M356</f>
        <v>0</v>
      </c>
      <c r="O356" s="3">
        <f>L356-N356</f>
        <v>12280</v>
      </c>
    </row>
    <row r="357" spans="1:15" x14ac:dyDescent="0.2">
      <c r="A357" s="2" t="s">
        <v>3114</v>
      </c>
      <c r="B357" s="2" t="s">
        <v>2144</v>
      </c>
      <c r="C357" s="2" t="s">
        <v>93</v>
      </c>
      <c r="D357" s="2" t="s">
        <v>95</v>
      </c>
      <c r="E357" s="13">
        <v>45717</v>
      </c>
      <c r="F357" s="2" t="s">
        <v>2670</v>
      </c>
      <c r="G357" s="2">
        <v>3</v>
      </c>
      <c r="H357" s="3">
        <v>15900</v>
      </c>
      <c r="I357" s="3">
        <v>7210</v>
      </c>
      <c r="J357" s="3">
        <v>0</v>
      </c>
      <c r="K357" s="3">
        <v>0</v>
      </c>
      <c r="L357" s="3">
        <f>SUM(H357:K357)</f>
        <v>23110</v>
      </c>
      <c r="M357" s="15">
        <v>0</v>
      </c>
      <c r="N357" s="3">
        <f>H357*M357</f>
        <v>0</v>
      </c>
      <c r="O357" s="3">
        <f>L357-N357</f>
        <v>23110</v>
      </c>
    </row>
    <row r="358" spans="1:15" x14ac:dyDescent="0.2">
      <c r="A358" s="2" t="s">
        <v>3115</v>
      </c>
      <c r="B358" s="2" t="s">
        <v>2424</v>
      </c>
      <c r="C358" s="2" t="s">
        <v>41</v>
      </c>
      <c r="D358" s="2" t="s">
        <v>36</v>
      </c>
      <c r="E358" s="13">
        <v>45597</v>
      </c>
      <c r="F358" s="2" t="s">
        <v>2689</v>
      </c>
      <c r="G358" s="2">
        <v>6</v>
      </c>
      <c r="H358" s="3">
        <v>51300</v>
      </c>
      <c r="I358" s="3">
        <v>7380</v>
      </c>
      <c r="J358" s="3">
        <v>0</v>
      </c>
      <c r="K358" s="3">
        <v>0</v>
      </c>
      <c r="L358" s="3">
        <f>SUM(H358:K358)</f>
        <v>58680</v>
      </c>
      <c r="M358" s="15">
        <v>0.15</v>
      </c>
      <c r="N358" s="3">
        <f>H358*M358</f>
        <v>7695</v>
      </c>
      <c r="O358" s="3">
        <f>L358-N358</f>
        <v>50985</v>
      </c>
    </row>
    <row r="359" spans="1:15" x14ac:dyDescent="0.2">
      <c r="A359" s="2" t="s">
        <v>3116</v>
      </c>
      <c r="B359" s="2" t="s">
        <v>301</v>
      </c>
      <c r="C359" s="2" t="s">
        <v>120</v>
      </c>
      <c r="D359" s="2" t="s">
        <v>114</v>
      </c>
      <c r="E359" s="13">
        <v>45597</v>
      </c>
      <c r="F359" s="2" t="s">
        <v>2683</v>
      </c>
      <c r="G359" s="2">
        <v>6</v>
      </c>
      <c r="H359" s="3">
        <v>17100</v>
      </c>
      <c r="I359" s="3">
        <v>7690</v>
      </c>
      <c r="J359" s="3">
        <v>0</v>
      </c>
      <c r="K359" s="3">
        <v>0</v>
      </c>
      <c r="L359" s="3">
        <f>SUM(H359:K359)</f>
        <v>24790</v>
      </c>
      <c r="M359" s="15">
        <v>0.17</v>
      </c>
      <c r="N359" s="3">
        <f>H359*M359</f>
        <v>2907</v>
      </c>
      <c r="O359" s="3">
        <f>L359-N359</f>
        <v>21883</v>
      </c>
    </row>
    <row r="360" spans="1:15" x14ac:dyDescent="0.2">
      <c r="A360" s="2" t="s">
        <v>3117</v>
      </c>
      <c r="B360" s="2" t="s">
        <v>385</v>
      </c>
      <c r="C360" s="2" t="s">
        <v>13</v>
      </c>
      <c r="D360" s="2" t="s">
        <v>11</v>
      </c>
      <c r="E360" s="13">
        <v>45597</v>
      </c>
      <c r="F360" s="2" t="s">
        <v>2670</v>
      </c>
      <c r="G360" s="2">
        <v>1</v>
      </c>
      <c r="H360" s="3">
        <v>16450</v>
      </c>
      <c r="I360" s="3">
        <v>580</v>
      </c>
      <c r="J360" s="3">
        <v>0</v>
      </c>
      <c r="K360" s="3">
        <v>0</v>
      </c>
      <c r="L360" s="3">
        <f>SUM(H360:K360)</f>
        <v>17030</v>
      </c>
      <c r="M360" s="15">
        <v>0</v>
      </c>
      <c r="N360" s="3">
        <f>H360*M360</f>
        <v>0</v>
      </c>
      <c r="O360" s="3">
        <f>L360-N360</f>
        <v>17030</v>
      </c>
    </row>
    <row r="361" spans="1:15" x14ac:dyDescent="0.2">
      <c r="A361" s="2" t="s">
        <v>3118</v>
      </c>
      <c r="B361" s="2" t="s">
        <v>608</v>
      </c>
      <c r="C361" s="2" t="s">
        <v>118</v>
      </c>
      <c r="D361" s="2" t="s">
        <v>114</v>
      </c>
      <c r="E361" s="13">
        <v>45627</v>
      </c>
      <c r="F361" s="2" t="s">
        <v>2670</v>
      </c>
      <c r="G361" s="2">
        <v>2</v>
      </c>
      <c r="H361" s="3">
        <v>38400</v>
      </c>
      <c r="I361" s="3">
        <v>2140</v>
      </c>
      <c r="J361" s="3">
        <v>0</v>
      </c>
      <c r="K361" s="3">
        <v>1570</v>
      </c>
      <c r="L361" s="3">
        <f>SUM(H361:K361)</f>
        <v>42110</v>
      </c>
      <c r="M361" s="15">
        <v>0</v>
      </c>
      <c r="N361" s="3">
        <f>H361*M361</f>
        <v>0</v>
      </c>
      <c r="O361" s="3">
        <f>L361-N361</f>
        <v>42110</v>
      </c>
    </row>
    <row r="362" spans="1:15" x14ac:dyDescent="0.2">
      <c r="A362" s="2" t="s">
        <v>3119</v>
      </c>
      <c r="B362" s="2" t="s">
        <v>771</v>
      </c>
      <c r="C362" s="2" t="s">
        <v>61</v>
      </c>
      <c r="D362" s="2" t="s">
        <v>55</v>
      </c>
      <c r="E362" s="13">
        <v>45597</v>
      </c>
      <c r="F362" s="2" t="s">
        <v>2670</v>
      </c>
      <c r="G362" s="2">
        <v>16</v>
      </c>
      <c r="H362" s="3">
        <v>262400</v>
      </c>
      <c r="I362" s="3">
        <v>35600</v>
      </c>
      <c r="J362" s="3">
        <v>5980</v>
      </c>
      <c r="K362" s="3">
        <v>3070</v>
      </c>
      <c r="L362" s="3">
        <f>SUM(H362:K362)</f>
        <v>307050</v>
      </c>
      <c r="M362" s="15">
        <v>0</v>
      </c>
      <c r="N362" s="3">
        <f>H362*M362</f>
        <v>0</v>
      </c>
      <c r="O362" s="3">
        <f>L362-N362</f>
        <v>307050</v>
      </c>
    </row>
    <row r="363" spans="1:15" x14ac:dyDescent="0.2">
      <c r="A363" s="2" t="s">
        <v>3120</v>
      </c>
      <c r="B363" s="2" t="s">
        <v>1407</v>
      </c>
      <c r="C363" s="2" t="s">
        <v>59</v>
      </c>
      <c r="D363" s="2" t="s">
        <v>55</v>
      </c>
      <c r="E363" s="13">
        <v>45566</v>
      </c>
      <c r="F363" s="2" t="s">
        <v>2670</v>
      </c>
      <c r="G363" s="2">
        <v>3</v>
      </c>
      <c r="H363" s="3">
        <v>18000</v>
      </c>
      <c r="I363" s="3">
        <v>4290</v>
      </c>
      <c r="J363" s="3">
        <v>2330</v>
      </c>
      <c r="K363" s="3">
        <v>0</v>
      </c>
      <c r="L363" s="3">
        <f>SUM(H363:K363)</f>
        <v>24620</v>
      </c>
      <c r="M363" s="15">
        <v>0</v>
      </c>
      <c r="N363" s="3">
        <f>H363*M363</f>
        <v>0</v>
      </c>
      <c r="O363" s="3">
        <f>L363-N363</f>
        <v>24620</v>
      </c>
    </row>
    <row r="364" spans="1:15" x14ac:dyDescent="0.2">
      <c r="A364" s="2" t="s">
        <v>3121</v>
      </c>
      <c r="B364" s="2" t="s">
        <v>1808</v>
      </c>
      <c r="C364" s="2" t="s">
        <v>73</v>
      </c>
      <c r="D364" s="2" t="s">
        <v>75</v>
      </c>
      <c r="E364" s="13">
        <v>45597</v>
      </c>
      <c r="F364" s="2" t="s">
        <v>2732</v>
      </c>
      <c r="G364" s="2">
        <v>2</v>
      </c>
      <c r="H364" s="3">
        <v>20400</v>
      </c>
      <c r="I364" s="3">
        <v>360</v>
      </c>
      <c r="J364" s="3">
        <v>0</v>
      </c>
      <c r="K364" s="3">
        <v>0</v>
      </c>
      <c r="L364" s="3">
        <f>SUM(H364:K364)</f>
        <v>20760</v>
      </c>
      <c r="M364" s="15">
        <v>0.05</v>
      </c>
      <c r="N364" s="3">
        <f>H364*M364</f>
        <v>1020</v>
      </c>
      <c r="O364" s="3">
        <f>L364-N364</f>
        <v>19740</v>
      </c>
    </row>
    <row r="365" spans="1:15" x14ac:dyDescent="0.2">
      <c r="A365" s="2" t="s">
        <v>3122</v>
      </c>
      <c r="B365" s="2" t="s">
        <v>2410</v>
      </c>
      <c r="C365" s="2" t="s">
        <v>118</v>
      </c>
      <c r="D365" s="2" t="s">
        <v>114</v>
      </c>
      <c r="E365" s="13">
        <v>45566</v>
      </c>
      <c r="F365" s="2" t="s">
        <v>2732</v>
      </c>
      <c r="G365" s="2">
        <v>3</v>
      </c>
      <c r="H365" s="3">
        <v>30750</v>
      </c>
      <c r="I365" s="3">
        <v>2330</v>
      </c>
      <c r="J365" s="3">
        <v>0</v>
      </c>
      <c r="K365" s="3">
        <v>0</v>
      </c>
      <c r="L365" s="3">
        <f>SUM(H365:K365)</f>
        <v>33080</v>
      </c>
      <c r="M365" s="15">
        <v>0.05</v>
      </c>
      <c r="N365" s="3">
        <f>H365*M365</f>
        <v>1537.5</v>
      </c>
      <c r="O365" s="3">
        <f>L365-N365</f>
        <v>31542.5</v>
      </c>
    </row>
    <row r="366" spans="1:15" x14ac:dyDescent="0.2">
      <c r="A366" s="2" t="s">
        <v>3123</v>
      </c>
      <c r="B366" s="2" t="s">
        <v>424</v>
      </c>
      <c r="C366" s="2" t="s">
        <v>61</v>
      </c>
      <c r="D366" s="2" t="s">
        <v>55</v>
      </c>
      <c r="E366" s="13">
        <v>45597</v>
      </c>
      <c r="F366" s="2" t="s">
        <v>2689</v>
      </c>
      <c r="G366" s="2">
        <v>2</v>
      </c>
      <c r="H366" s="3">
        <v>41600</v>
      </c>
      <c r="I366" s="3">
        <v>1850</v>
      </c>
      <c r="J366" s="3">
        <v>0</v>
      </c>
      <c r="K366" s="3">
        <v>0</v>
      </c>
      <c r="L366" s="3">
        <f>SUM(H366:K366)</f>
        <v>43450</v>
      </c>
      <c r="M366" s="15">
        <v>0.15</v>
      </c>
      <c r="N366" s="3">
        <f>H366*M366</f>
        <v>6240</v>
      </c>
      <c r="O366" s="3">
        <f>L366-N366</f>
        <v>37210</v>
      </c>
    </row>
    <row r="367" spans="1:15" x14ac:dyDescent="0.2">
      <c r="A367" s="2" t="s">
        <v>3125</v>
      </c>
      <c r="B367" s="2" t="s">
        <v>601</v>
      </c>
      <c r="C367" s="2" t="s">
        <v>125</v>
      </c>
      <c r="D367" s="2" t="s">
        <v>124</v>
      </c>
      <c r="E367" s="13">
        <v>45717</v>
      </c>
      <c r="F367" s="2" t="s">
        <v>2661</v>
      </c>
      <c r="G367" s="2">
        <v>5</v>
      </c>
      <c r="H367" s="3">
        <v>36250</v>
      </c>
      <c r="I367" s="3">
        <v>15350</v>
      </c>
      <c r="J367" s="3">
        <v>0</v>
      </c>
      <c r="K367" s="3">
        <v>2990</v>
      </c>
      <c r="L367" s="3">
        <f>SUM(H367:K367)</f>
        <v>54590</v>
      </c>
      <c r="M367" s="15">
        <v>0</v>
      </c>
      <c r="N367" s="3">
        <f>H367*M367</f>
        <v>0</v>
      </c>
      <c r="O367" s="3">
        <f>L367-N367</f>
        <v>54590</v>
      </c>
    </row>
    <row r="368" spans="1:15" x14ac:dyDescent="0.2">
      <c r="A368" s="2" t="s">
        <v>3126</v>
      </c>
      <c r="B368" s="2" t="s">
        <v>846</v>
      </c>
      <c r="C368" s="2" t="s">
        <v>13</v>
      </c>
      <c r="D368" s="2" t="s">
        <v>11</v>
      </c>
      <c r="E368" s="13">
        <v>45658</v>
      </c>
      <c r="F368" s="2" t="s">
        <v>2670</v>
      </c>
      <c r="G368" s="2">
        <v>4</v>
      </c>
      <c r="H368" s="3">
        <v>48800</v>
      </c>
      <c r="I368" s="3">
        <v>5010</v>
      </c>
      <c r="J368" s="3">
        <v>8640</v>
      </c>
      <c r="K368" s="3">
        <v>0</v>
      </c>
      <c r="L368" s="3">
        <f>SUM(H368:K368)</f>
        <v>62450</v>
      </c>
      <c r="M368" s="15">
        <v>0</v>
      </c>
      <c r="N368" s="3">
        <f>H368*M368</f>
        <v>0</v>
      </c>
      <c r="O368" s="3">
        <f>L368-N368</f>
        <v>62450</v>
      </c>
    </row>
    <row r="369" spans="1:15" x14ac:dyDescent="0.2">
      <c r="A369" s="2" t="s">
        <v>3127</v>
      </c>
      <c r="B369" s="2" t="s">
        <v>1345</v>
      </c>
      <c r="C369" s="2" t="s">
        <v>112</v>
      </c>
      <c r="D369" s="2" t="s">
        <v>114</v>
      </c>
      <c r="E369" s="13">
        <v>45566</v>
      </c>
      <c r="F369" s="2" t="s">
        <v>2670</v>
      </c>
      <c r="G369" s="2">
        <v>3</v>
      </c>
      <c r="H369" s="3">
        <v>15300</v>
      </c>
      <c r="I369" s="3">
        <v>1470</v>
      </c>
      <c r="J369" s="3">
        <v>6460</v>
      </c>
      <c r="K369" s="3">
        <v>0</v>
      </c>
      <c r="L369" s="3">
        <f>SUM(H369:K369)</f>
        <v>23230</v>
      </c>
      <c r="M369" s="15">
        <v>0</v>
      </c>
      <c r="N369" s="3">
        <f>H369*M369</f>
        <v>0</v>
      </c>
      <c r="O369" s="3">
        <f>L369-N369</f>
        <v>23230</v>
      </c>
    </row>
    <row r="370" spans="1:15" x14ac:dyDescent="0.2">
      <c r="A370" s="2" t="s">
        <v>3128</v>
      </c>
      <c r="B370" s="2" t="s">
        <v>1568</v>
      </c>
      <c r="C370" s="2" t="s">
        <v>32</v>
      </c>
      <c r="D370" s="2" t="s">
        <v>24</v>
      </c>
      <c r="E370" s="13">
        <v>45658</v>
      </c>
      <c r="F370" s="2" t="s">
        <v>2670</v>
      </c>
      <c r="G370" s="2">
        <v>4</v>
      </c>
      <c r="H370" s="3">
        <v>23400</v>
      </c>
      <c r="I370" s="3">
        <v>5260</v>
      </c>
      <c r="J370" s="3">
        <v>0</v>
      </c>
      <c r="K370" s="3">
        <v>0</v>
      </c>
      <c r="L370" s="3">
        <f>SUM(H370:K370)</f>
        <v>28660</v>
      </c>
      <c r="M370" s="15">
        <v>0</v>
      </c>
      <c r="N370" s="3">
        <f>H370*M370</f>
        <v>0</v>
      </c>
      <c r="O370" s="3">
        <f>L370-N370</f>
        <v>28660</v>
      </c>
    </row>
    <row r="371" spans="1:15" x14ac:dyDescent="0.2">
      <c r="A371" s="2" t="s">
        <v>3129</v>
      </c>
      <c r="B371" s="2" t="s">
        <v>1713</v>
      </c>
      <c r="C371" s="2" t="s">
        <v>34</v>
      </c>
      <c r="D371" s="2" t="s">
        <v>36</v>
      </c>
      <c r="E371" s="13">
        <v>45658</v>
      </c>
      <c r="F371" s="2" t="s">
        <v>2658</v>
      </c>
      <c r="G371" s="2">
        <v>6</v>
      </c>
      <c r="H371" s="3">
        <v>71400</v>
      </c>
      <c r="I371" s="3">
        <v>1320</v>
      </c>
      <c r="J371" s="3">
        <v>5270</v>
      </c>
      <c r="K371" s="3">
        <v>0</v>
      </c>
      <c r="L371" s="3">
        <f>SUM(H371:K371)</f>
        <v>77990</v>
      </c>
      <c r="M371" s="15">
        <v>0.1</v>
      </c>
      <c r="N371" s="3">
        <f>H371*M371</f>
        <v>7140</v>
      </c>
      <c r="O371" s="3">
        <f>L371-N371</f>
        <v>70850</v>
      </c>
    </row>
    <row r="372" spans="1:15" x14ac:dyDescent="0.2">
      <c r="A372" s="2" t="s">
        <v>3130</v>
      </c>
      <c r="B372" s="2" t="s">
        <v>2316</v>
      </c>
      <c r="C372" s="2" t="s">
        <v>99</v>
      </c>
      <c r="D372" s="2" t="s">
        <v>95</v>
      </c>
      <c r="E372" s="13">
        <v>45778</v>
      </c>
      <c r="F372" s="2" t="s">
        <v>2651</v>
      </c>
      <c r="G372" s="2">
        <v>6</v>
      </c>
      <c r="H372" s="3">
        <v>21600</v>
      </c>
      <c r="I372" s="3">
        <v>10610</v>
      </c>
      <c r="J372" s="3">
        <v>0</v>
      </c>
      <c r="K372" s="3">
        <v>570</v>
      </c>
      <c r="L372" s="3">
        <f>SUM(H372:K372)</f>
        <v>32780</v>
      </c>
      <c r="M372" s="15">
        <v>0.16</v>
      </c>
      <c r="N372" s="3">
        <f>H372*M372</f>
        <v>3456</v>
      </c>
      <c r="O372" s="3">
        <f>L372-N372</f>
        <v>29324</v>
      </c>
    </row>
    <row r="373" spans="1:15" x14ac:dyDescent="0.2">
      <c r="A373" s="2" t="s">
        <v>3132</v>
      </c>
      <c r="B373" s="2" t="s">
        <v>918</v>
      </c>
      <c r="C373" s="2" t="s">
        <v>69</v>
      </c>
      <c r="D373" s="2" t="s">
        <v>65</v>
      </c>
      <c r="E373" s="13">
        <v>45597</v>
      </c>
      <c r="F373" s="2" t="s">
        <v>2683</v>
      </c>
      <c r="G373" s="2">
        <v>5</v>
      </c>
      <c r="H373" s="3">
        <v>101500</v>
      </c>
      <c r="I373" s="3">
        <v>19960</v>
      </c>
      <c r="J373" s="3">
        <v>0</v>
      </c>
      <c r="K373" s="3">
        <v>0</v>
      </c>
      <c r="L373" s="3">
        <f>SUM(H373:K373)</f>
        <v>121460</v>
      </c>
      <c r="M373" s="15">
        <v>0.17</v>
      </c>
      <c r="N373" s="3">
        <f>H373*M373</f>
        <v>17255</v>
      </c>
      <c r="O373" s="3">
        <f>L373-N373</f>
        <v>104205</v>
      </c>
    </row>
    <row r="374" spans="1:15" x14ac:dyDescent="0.2">
      <c r="A374" s="2" t="s">
        <v>3133</v>
      </c>
      <c r="B374" s="2" t="s">
        <v>2419</v>
      </c>
      <c r="C374" s="2" t="s">
        <v>26</v>
      </c>
      <c r="D374" s="2" t="s">
        <v>24</v>
      </c>
      <c r="E374" s="13">
        <v>45566</v>
      </c>
      <c r="F374" s="2" t="s">
        <v>2689</v>
      </c>
      <c r="G374" s="2">
        <v>2</v>
      </c>
      <c r="H374" s="3">
        <v>40600</v>
      </c>
      <c r="I374" s="3">
        <v>4880</v>
      </c>
      <c r="J374" s="3">
        <v>0</v>
      </c>
      <c r="K374" s="3">
        <v>2810</v>
      </c>
      <c r="L374" s="3">
        <f>SUM(H374:K374)</f>
        <v>48290</v>
      </c>
      <c r="M374" s="15">
        <v>0.15</v>
      </c>
      <c r="N374" s="3">
        <f>H374*M374</f>
        <v>6090</v>
      </c>
      <c r="O374" s="3">
        <f>L374-N374</f>
        <v>42200</v>
      </c>
    </row>
    <row r="375" spans="1:15" x14ac:dyDescent="0.2">
      <c r="A375" s="2" t="s">
        <v>3134</v>
      </c>
      <c r="B375" s="2" t="s">
        <v>1438</v>
      </c>
      <c r="C375" s="2" t="s">
        <v>39</v>
      </c>
      <c r="D375" s="2" t="s">
        <v>36</v>
      </c>
      <c r="E375" s="13">
        <v>45597</v>
      </c>
      <c r="F375" s="2" t="s">
        <v>2683</v>
      </c>
      <c r="G375" s="2">
        <v>2</v>
      </c>
      <c r="H375" s="3">
        <v>16500</v>
      </c>
      <c r="I375" s="3">
        <v>460</v>
      </c>
      <c r="J375" s="3">
        <v>4240</v>
      </c>
      <c r="K375" s="3">
        <v>0</v>
      </c>
      <c r="L375" s="3">
        <f>SUM(H375:K375)</f>
        <v>21200</v>
      </c>
      <c r="M375" s="15">
        <v>0.17</v>
      </c>
      <c r="N375" s="3">
        <f>H375*M375</f>
        <v>2805</v>
      </c>
      <c r="O375" s="3">
        <f>L375-N375</f>
        <v>18395</v>
      </c>
    </row>
    <row r="376" spans="1:15" x14ac:dyDescent="0.2">
      <c r="A376" s="2" t="s">
        <v>3135</v>
      </c>
      <c r="B376" s="2" t="s">
        <v>1943</v>
      </c>
      <c r="C376" s="2" t="s">
        <v>87</v>
      </c>
      <c r="D376" s="2" t="s">
        <v>85</v>
      </c>
      <c r="E376" s="13">
        <v>45597</v>
      </c>
      <c r="F376" s="2" t="s">
        <v>2732</v>
      </c>
      <c r="G376" s="2">
        <v>2</v>
      </c>
      <c r="H376" s="3">
        <v>35000</v>
      </c>
      <c r="I376" s="3">
        <v>270</v>
      </c>
      <c r="J376" s="3">
        <v>0</v>
      </c>
      <c r="K376" s="3">
        <v>0</v>
      </c>
      <c r="L376" s="3">
        <f>SUM(H376:K376)</f>
        <v>35270</v>
      </c>
      <c r="M376" s="15">
        <v>0.05</v>
      </c>
      <c r="N376" s="3">
        <f>H376*M376</f>
        <v>1750</v>
      </c>
      <c r="O376" s="3">
        <f>L376-N376</f>
        <v>33520</v>
      </c>
    </row>
    <row r="377" spans="1:15" x14ac:dyDescent="0.2">
      <c r="A377" s="2" t="s">
        <v>3136</v>
      </c>
      <c r="B377" s="2" t="s">
        <v>2065</v>
      </c>
      <c r="C377" s="2" t="s">
        <v>87</v>
      </c>
      <c r="D377" s="2" t="s">
        <v>85</v>
      </c>
      <c r="E377" s="13">
        <v>45597</v>
      </c>
      <c r="F377" s="2" t="s">
        <v>2647</v>
      </c>
      <c r="G377" s="2">
        <v>3</v>
      </c>
      <c r="H377" s="3">
        <v>24600</v>
      </c>
      <c r="I377" s="3">
        <v>6700</v>
      </c>
      <c r="J377" s="3">
        <v>6850</v>
      </c>
      <c r="K377" s="3">
        <v>1760</v>
      </c>
      <c r="L377" s="3">
        <f>SUM(H377:K377)</f>
        <v>39910</v>
      </c>
      <c r="M377" s="15">
        <v>0</v>
      </c>
      <c r="N377" s="3">
        <f>H377*M377</f>
        <v>0</v>
      </c>
      <c r="O377" s="3">
        <f>L377-N377</f>
        <v>39910</v>
      </c>
    </row>
    <row r="378" spans="1:15" x14ac:dyDescent="0.2">
      <c r="A378" s="2" t="s">
        <v>3137</v>
      </c>
      <c r="B378" s="2" t="s">
        <v>2099</v>
      </c>
      <c r="C378" s="2" t="s">
        <v>26</v>
      </c>
      <c r="D378" s="2" t="s">
        <v>24</v>
      </c>
      <c r="E378" s="13">
        <v>45566</v>
      </c>
      <c r="F378" s="2" t="s">
        <v>2647</v>
      </c>
      <c r="G378" s="2">
        <v>2</v>
      </c>
      <c r="H378" s="3">
        <v>30600</v>
      </c>
      <c r="I378" s="3">
        <v>2240</v>
      </c>
      <c r="J378" s="3">
        <v>0</v>
      </c>
      <c r="K378" s="3">
        <v>0</v>
      </c>
      <c r="L378" s="3">
        <f>SUM(H378:K378)</f>
        <v>32840</v>
      </c>
      <c r="M378" s="15">
        <v>0</v>
      </c>
      <c r="N378" s="3">
        <f>H378*M378</f>
        <v>0</v>
      </c>
      <c r="O378" s="3">
        <f>L378-N378</f>
        <v>32840</v>
      </c>
    </row>
    <row r="379" spans="1:15" x14ac:dyDescent="0.2">
      <c r="A379" s="2" t="s">
        <v>3138</v>
      </c>
      <c r="B379" s="2" t="s">
        <v>2126</v>
      </c>
      <c r="C379" s="2" t="s">
        <v>49</v>
      </c>
      <c r="D379" s="2" t="s">
        <v>45</v>
      </c>
      <c r="E379" s="13">
        <v>45566</v>
      </c>
      <c r="F379" s="2" t="s">
        <v>2689</v>
      </c>
      <c r="G379" s="2">
        <v>2</v>
      </c>
      <c r="H379" s="3">
        <v>6000</v>
      </c>
      <c r="I379" s="3">
        <v>1330</v>
      </c>
      <c r="J379" s="3">
        <v>5400</v>
      </c>
      <c r="K379" s="3">
        <v>2740</v>
      </c>
      <c r="L379" s="3">
        <f>SUM(H379:K379)</f>
        <v>15470</v>
      </c>
      <c r="M379" s="15">
        <v>0.15</v>
      </c>
      <c r="N379" s="3">
        <f>H379*M379</f>
        <v>900</v>
      </c>
      <c r="O379" s="3">
        <f>L379-N379</f>
        <v>14570</v>
      </c>
    </row>
    <row r="380" spans="1:15" x14ac:dyDescent="0.2">
      <c r="A380" s="2" t="s">
        <v>3139</v>
      </c>
      <c r="B380" s="2" t="s">
        <v>2217</v>
      </c>
      <c r="C380" s="2" t="s">
        <v>49</v>
      </c>
      <c r="D380" s="2" t="s">
        <v>45</v>
      </c>
      <c r="E380" s="13">
        <v>45597</v>
      </c>
      <c r="F380" s="2" t="s">
        <v>2647</v>
      </c>
      <c r="G380" s="2">
        <v>6</v>
      </c>
      <c r="H380" s="3">
        <v>18600</v>
      </c>
      <c r="I380" s="3">
        <v>4430</v>
      </c>
      <c r="J380" s="3">
        <v>5060</v>
      </c>
      <c r="K380" s="3">
        <v>0</v>
      </c>
      <c r="L380" s="3">
        <f>SUM(H380:K380)</f>
        <v>28090</v>
      </c>
      <c r="M380" s="15">
        <v>0</v>
      </c>
      <c r="N380" s="3">
        <f>H380*M380</f>
        <v>0</v>
      </c>
      <c r="O380" s="3">
        <f>L380-N380</f>
        <v>28090</v>
      </c>
    </row>
    <row r="381" spans="1:15" x14ac:dyDescent="0.2">
      <c r="A381" s="2" t="s">
        <v>3140</v>
      </c>
      <c r="B381" s="2" t="s">
        <v>2321</v>
      </c>
      <c r="C381" s="2" t="s">
        <v>47</v>
      </c>
      <c r="D381" s="2" t="s">
        <v>45</v>
      </c>
      <c r="E381" s="13">
        <v>45566</v>
      </c>
      <c r="F381" s="2" t="s">
        <v>2732</v>
      </c>
      <c r="G381" s="2">
        <v>3</v>
      </c>
      <c r="H381" s="3">
        <v>15150</v>
      </c>
      <c r="I381" s="3">
        <v>1270</v>
      </c>
      <c r="J381" s="3">
        <v>0</v>
      </c>
      <c r="K381" s="3">
        <v>3650</v>
      </c>
      <c r="L381" s="3">
        <f>SUM(H381:K381)</f>
        <v>20070</v>
      </c>
      <c r="M381" s="15">
        <v>0.05</v>
      </c>
      <c r="N381" s="3">
        <f>H381*M381</f>
        <v>757.5</v>
      </c>
      <c r="O381" s="3">
        <f>L381-N381</f>
        <v>19312.5</v>
      </c>
    </row>
    <row r="382" spans="1:15" x14ac:dyDescent="0.2">
      <c r="A382" s="2" t="s">
        <v>3141</v>
      </c>
      <c r="B382" s="2" t="s">
        <v>1233</v>
      </c>
      <c r="C382" s="2" t="s">
        <v>47</v>
      </c>
      <c r="D382" s="2" t="s">
        <v>45</v>
      </c>
      <c r="E382" s="13">
        <v>45597</v>
      </c>
      <c r="F382" s="2" t="s">
        <v>2732</v>
      </c>
      <c r="G382" s="2">
        <v>1</v>
      </c>
      <c r="H382" s="3">
        <v>9350</v>
      </c>
      <c r="I382" s="3">
        <v>170</v>
      </c>
      <c r="J382" s="3">
        <v>6770</v>
      </c>
      <c r="K382" s="3">
        <v>0</v>
      </c>
      <c r="L382" s="3">
        <f>SUM(H382:K382)</f>
        <v>16290</v>
      </c>
      <c r="M382" s="15">
        <v>0.05</v>
      </c>
      <c r="N382" s="3">
        <f>H382*M382</f>
        <v>467.5</v>
      </c>
      <c r="O382" s="3">
        <f>L382-N382</f>
        <v>15822.5</v>
      </c>
    </row>
    <row r="383" spans="1:15" x14ac:dyDescent="0.2">
      <c r="A383" s="2" t="s">
        <v>3142</v>
      </c>
      <c r="B383" s="2" t="s">
        <v>1462</v>
      </c>
      <c r="C383" s="2" t="s">
        <v>97</v>
      </c>
      <c r="D383" s="2" t="s">
        <v>95</v>
      </c>
      <c r="E383" s="13">
        <v>45748</v>
      </c>
      <c r="F383" s="2" t="s">
        <v>2689</v>
      </c>
      <c r="G383" s="2">
        <v>3</v>
      </c>
      <c r="H383" s="3">
        <v>30150</v>
      </c>
      <c r="I383" s="3">
        <v>5550</v>
      </c>
      <c r="J383" s="3">
        <v>4440</v>
      </c>
      <c r="K383" s="3">
        <v>0</v>
      </c>
      <c r="L383" s="3">
        <f>SUM(H383:K383)</f>
        <v>40140</v>
      </c>
      <c r="M383" s="15">
        <v>0.15</v>
      </c>
      <c r="N383" s="3">
        <f>H383*M383</f>
        <v>4522.5</v>
      </c>
      <c r="O383" s="3">
        <f>L383-N383</f>
        <v>35617.5</v>
      </c>
    </row>
    <row r="384" spans="1:15" x14ac:dyDescent="0.2">
      <c r="A384" s="2" t="s">
        <v>3143</v>
      </c>
      <c r="B384" s="2" t="s">
        <v>1965</v>
      </c>
      <c r="C384" s="2" t="s">
        <v>16</v>
      </c>
      <c r="D384" s="2" t="s">
        <v>11</v>
      </c>
      <c r="E384" s="13">
        <v>45597</v>
      </c>
      <c r="F384" s="2" t="s">
        <v>2651</v>
      </c>
      <c r="G384" s="2">
        <v>2</v>
      </c>
      <c r="H384" s="3">
        <v>7100</v>
      </c>
      <c r="I384" s="3">
        <v>2260</v>
      </c>
      <c r="J384" s="3">
        <v>0</v>
      </c>
      <c r="K384" s="3">
        <v>0</v>
      </c>
      <c r="L384" s="3">
        <f>SUM(H384:K384)</f>
        <v>9360</v>
      </c>
      <c r="M384" s="15">
        <v>0.16</v>
      </c>
      <c r="N384" s="3">
        <f>H384*M384</f>
        <v>1136</v>
      </c>
      <c r="O384" s="3">
        <f>L384-N384</f>
        <v>8224</v>
      </c>
    </row>
    <row r="385" spans="1:15" x14ac:dyDescent="0.2">
      <c r="A385" s="2" t="s">
        <v>3145</v>
      </c>
      <c r="B385" s="2" t="s">
        <v>732</v>
      </c>
      <c r="C385" s="2" t="s">
        <v>47</v>
      </c>
      <c r="D385" s="2" t="s">
        <v>45</v>
      </c>
      <c r="E385" s="13">
        <v>45597</v>
      </c>
      <c r="F385" s="2" t="s">
        <v>2689</v>
      </c>
      <c r="G385" s="2">
        <v>2</v>
      </c>
      <c r="H385" s="3">
        <v>28900</v>
      </c>
      <c r="I385" s="3">
        <v>3330</v>
      </c>
      <c r="J385" s="3">
        <v>0</v>
      </c>
      <c r="K385" s="3">
        <v>0</v>
      </c>
      <c r="L385" s="3">
        <f>SUM(H385:K385)</f>
        <v>32230</v>
      </c>
      <c r="M385" s="15">
        <v>0.15</v>
      </c>
      <c r="N385" s="3">
        <f>H385*M385</f>
        <v>4335</v>
      </c>
      <c r="O385" s="3">
        <f>L385-N385</f>
        <v>27895</v>
      </c>
    </row>
    <row r="386" spans="1:15" x14ac:dyDescent="0.2">
      <c r="A386" s="2" t="s">
        <v>3147</v>
      </c>
      <c r="B386" s="2" t="s">
        <v>1775</v>
      </c>
      <c r="C386" s="2" t="s">
        <v>71</v>
      </c>
      <c r="D386" s="2" t="s">
        <v>65</v>
      </c>
      <c r="E386" s="13">
        <v>45627</v>
      </c>
      <c r="F386" s="2" t="s">
        <v>2647</v>
      </c>
      <c r="G386" s="2">
        <v>5</v>
      </c>
      <c r="H386" s="3">
        <v>51750</v>
      </c>
      <c r="I386" s="3">
        <v>8020</v>
      </c>
      <c r="J386" s="3">
        <v>0</v>
      </c>
      <c r="K386" s="3">
        <v>1960</v>
      </c>
      <c r="L386" s="3">
        <f>SUM(H386:K386)</f>
        <v>61730</v>
      </c>
      <c r="M386" s="15">
        <v>0</v>
      </c>
      <c r="N386" s="3">
        <f>H386*M386</f>
        <v>0</v>
      </c>
      <c r="O386" s="3">
        <f>L386-N386</f>
        <v>61730</v>
      </c>
    </row>
    <row r="387" spans="1:15" x14ac:dyDescent="0.2">
      <c r="A387" s="2" t="s">
        <v>3148</v>
      </c>
      <c r="B387" s="2" t="s">
        <v>1950</v>
      </c>
      <c r="C387" s="2" t="s">
        <v>73</v>
      </c>
      <c r="D387" s="2" t="s">
        <v>75</v>
      </c>
      <c r="E387" s="13">
        <v>45597</v>
      </c>
      <c r="F387" s="2" t="s">
        <v>2732</v>
      </c>
      <c r="G387" s="2">
        <v>1</v>
      </c>
      <c r="H387" s="3">
        <v>7000</v>
      </c>
      <c r="I387" s="3">
        <v>900</v>
      </c>
      <c r="J387" s="3">
        <v>3200</v>
      </c>
      <c r="K387" s="3">
        <v>640</v>
      </c>
      <c r="L387" s="3">
        <f>SUM(H387:K387)</f>
        <v>11740</v>
      </c>
      <c r="M387" s="15">
        <v>0.05</v>
      </c>
      <c r="N387" s="3">
        <f>H387*M387</f>
        <v>350</v>
      </c>
      <c r="O387" s="3">
        <f>L387-N387</f>
        <v>11390</v>
      </c>
    </row>
    <row r="388" spans="1:15" x14ac:dyDescent="0.2">
      <c r="A388" s="2" t="s">
        <v>3149</v>
      </c>
      <c r="B388" s="2" t="s">
        <v>2040</v>
      </c>
      <c r="C388" s="2" t="s">
        <v>81</v>
      </c>
      <c r="D388" s="2" t="s">
        <v>75</v>
      </c>
      <c r="E388" s="13">
        <v>45597</v>
      </c>
      <c r="F388" s="2" t="s">
        <v>2732</v>
      </c>
      <c r="G388" s="2">
        <v>1</v>
      </c>
      <c r="H388" s="3">
        <v>20100</v>
      </c>
      <c r="I388" s="3">
        <v>920</v>
      </c>
      <c r="J388" s="3">
        <v>0</v>
      </c>
      <c r="K388" s="3">
        <v>0</v>
      </c>
      <c r="L388" s="3">
        <f>SUM(H388:K388)</f>
        <v>21020</v>
      </c>
      <c r="M388" s="15">
        <v>0.05</v>
      </c>
      <c r="N388" s="3">
        <f>H388*M388</f>
        <v>1005</v>
      </c>
      <c r="O388" s="3">
        <f>L388-N388</f>
        <v>20015</v>
      </c>
    </row>
    <row r="389" spans="1:15" x14ac:dyDescent="0.2">
      <c r="A389" s="2" t="s">
        <v>3150</v>
      </c>
      <c r="B389" s="2" t="s">
        <v>2101</v>
      </c>
      <c r="C389" s="2" t="s">
        <v>47</v>
      </c>
      <c r="D389" s="2" t="s">
        <v>45</v>
      </c>
      <c r="E389" s="13">
        <v>45597</v>
      </c>
      <c r="F389" s="2" t="s">
        <v>2689</v>
      </c>
      <c r="G389" s="2">
        <v>5</v>
      </c>
      <c r="H389" s="3">
        <v>26750</v>
      </c>
      <c r="I389" s="3">
        <v>7590</v>
      </c>
      <c r="J389" s="3">
        <v>0</v>
      </c>
      <c r="K389" s="3">
        <v>0</v>
      </c>
      <c r="L389" s="3">
        <f>SUM(H389:K389)</f>
        <v>34340</v>
      </c>
      <c r="M389" s="15">
        <v>0.15</v>
      </c>
      <c r="N389" s="3">
        <f>H389*M389</f>
        <v>4012.5</v>
      </c>
      <c r="O389" s="3">
        <f>L389-N389</f>
        <v>30327.5</v>
      </c>
    </row>
    <row r="390" spans="1:15" x14ac:dyDescent="0.2">
      <c r="A390" s="2" t="s">
        <v>3151</v>
      </c>
      <c r="B390" s="2" t="s">
        <v>2349</v>
      </c>
      <c r="C390" s="2" t="s">
        <v>19</v>
      </c>
      <c r="D390" s="2" t="s">
        <v>11</v>
      </c>
      <c r="E390" s="13">
        <v>45597</v>
      </c>
      <c r="F390" s="2" t="s">
        <v>2670</v>
      </c>
      <c r="G390" s="2">
        <v>4</v>
      </c>
      <c r="H390" s="3">
        <v>29000</v>
      </c>
      <c r="I390" s="3">
        <v>5340</v>
      </c>
      <c r="J390" s="3">
        <v>0</v>
      </c>
      <c r="K390" s="3">
        <v>0</v>
      </c>
      <c r="L390" s="3">
        <f>SUM(H390:K390)</f>
        <v>34340</v>
      </c>
      <c r="M390" s="15">
        <v>0</v>
      </c>
      <c r="N390" s="3">
        <f>H390*M390</f>
        <v>0</v>
      </c>
      <c r="O390" s="3">
        <f>L390-N390</f>
        <v>34340</v>
      </c>
    </row>
    <row r="391" spans="1:15" x14ac:dyDescent="0.2">
      <c r="A391" s="2" t="s">
        <v>3152</v>
      </c>
      <c r="B391" s="2" t="s">
        <v>214</v>
      </c>
      <c r="C391" s="2" t="s">
        <v>89</v>
      </c>
      <c r="D391" s="2" t="s">
        <v>85</v>
      </c>
      <c r="E391" s="13">
        <v>45627</v>
      </c>
      <c r="F391" s="2" t="s">
        <v>2670</v>
      </c>
      <c r="G391" s="2">
        <v>6</v>
      </c>
      <c r="H391" s="3">
        <v>36600</v>
      </c>
      <c r="I391" s="3">
        <v>6720</v>
      </c>
      <c r="J391" s="3">
        <v>0</v>
      </c>
      <c r="K391" s="3">
        <v>0</v>
      </c>
      <c r="L391" s="3">
        <f>SUM(H391:K391)</f>
        <v>43320</v>
      </c>
      <c r="M391" s="15">
        <v>0</v>
      </c>
      <c r="N391" s="3">
        <f>H391*M391</f>
        <v>0</v>
      </c>
      <c r="O391" s="3">
        <f>L391-N391</f>
        <v>43320</v>
      </c>
    </row>
    <row r="392" spans="1:15" x14ac:dyDescent="0.2">
      <c r="A392" s="2" t="s">
        <v>3153</v>
      </c>
      <c r="B392" s="2" t="s">
        <v>316</v>
      </c>
      <c r="C392" s="2" t="s">
        <v>37</v>
      </c>
      <c r="D392" s="2" t="s">
        <v>36</v>
      </c>
      <c r="E392" s="13">
        <v>45658</v>
      </c>
      <c r="F392" s="2" t="s">
        <v>2658</v>
      </c>
      <c r="G392" s="2">
        <v>4</v>
      </c>
      <c r="H392" s="3">
        <v>70200</v>
      </c>
      <c r="I392" s="3">
        <v>6880</v>
      </c>
      <c r="J392" s="3">
        <v>0</v>
      </c>
      <c r="K392" s="3">
        <v>0</v>
      </c>
      <c r="L392" s="3">
        <f>SUM(H392:K392)</f>
        <v>77080</v>
      </c>
      <c r="M392" s="15">
        <v>0.1</v>
      </c>
      <c r="N392" s="3">
        <f>H392*M392</f>
        <v>7020</v>
      </c>
      <c r="O392" s="3">
        <f>L392-N392</f>
        <v>70060</v>
      </c>
    </row>
    <row r="393" spans="1:15" x14ac:dyDescent="0.2">
      <c r="A393" s="2" t="s">
        <v>3155</v>
      </c>
      <c r="B393" s="2" t="s">
        <v>916</v>
      </c>
      <c r="C393" s="2" t="s">
        <v>63</v>
      </c>
      <c r="D393" s="2" t="s">
        <v>65</v>
      </c>
      <c r="E393" s="13">
        <v>45566</v>
      </c>
      <c r="F393" s="2" t="s">
        <v>2658</v>
      </c>
      <c r="G393" s="2">
        <v>4</v>
      </c>
      <c r="H393" s="3">
        <v>35800</v>
      </c>
      <c r="I393" s="3">
        <v>14090</v>
      </c>
      <c r="J393" s="3">
        <v>0</v>
      </c>
      <c r="K393" s="3">
        <v>0</v>
      </c>
      <c r="L393" s="3">
        <f>SUM(H393:K393)</f>
        <v>49890</v>
      </c>
      <c r="M393" s="15">
        <v>0.1</v>
      </c>
      <c r="N393" s="3">
        <f>H393*M393</f>
        <v>3580</v>
      </c>
      <c r="O393" s="3">
        <f>L393-N393</f>
        <v>46310</v>
      </c>
    </row>
    <row r="394" spans="1:15" x14ac:dyDescent="0.2">
      <c r="A394" s="2" t="s">
        <v>3156</v>
      </c>
      <c r="B394" s="2" t="s">
        <v>974</v>
      </c>
      <c r="C394" s="2" t="s">
        <v>112</v>
      </c>
      <c r="D394" s="2" t="s">
        <v>114</v>
      </c>
      <c r="E394" s="13">
        <v>45566</v>
      </c>
      <c r="F394" s="2" t="s">
        <v>2732</v>
      </c>
      <c r="G394" s="2">
        <v>2</v>
      </c>
      <c r="H394" s="3">
        <v>12100</v>
      </c>
      <c r="I394" s="3">
        <v>1550</v>
      </c>
      <c r="J394" s="3">
        <v>0</v>
      </c>
      <c r="K394" s="3">
        <v>0</v>
      </c>
      <c r="L394" s="3">
        <f>SUM(H394:K394)</f>
        <v>13650</v>
      </c>
      <c r="M394" s="15">
        <v>0.05</v>
      </c>
      <c r="N394" s="3">
        <f>H394*M394</f>
        <v>605</v>
      </c>
      <c r="O394" s="3">
        <f>L394-N394</f>
        <v>13045</v>
      </c>
    </row>
    <row r="395" spans="1:15" x14ac:dyDescent="0.2">
      <c r="A395" s="2" t="s">
        <v>3157</v>
      </c>
      <c r="B395" s="2" t="s">
        <v>1031</v>
      </c>
      <c r="C395" s="2" t="s">
        <v>83</v>
      </c>
      <c r="D395" s="2" t="s">
        <v>85</v>
      </c>
      <c r="E395" s="13">
        <v>45627</v>
      </c>
      <c r="F395" s="2" t="s">
        <v>2647</v>
      </c>
      <c r="G395" s="2">
        <v>4</v>
      </c>
      <c r="H395" s="3">
        <v>79800</v>
      </c>
      <c r="I395" s="3">
        <v>5680</v>
      </c>
      <c r="J395" s="3">
        <v>0</v>
      </c>
      <c r="K395" s="3">
        <v>3890</v>
      </c>
      <c r="L395" s="3">
        <f>SUM(H395:K395)</f>
        <v>89370</v>
      </c>
      <c r="M395" s="15">
        <v>0</v>
      </c>
      <c r="N395" s="3">
        <f>H395*M395</f>
        <v>0</v>
      </c>
      <c r="O395" s="3">
        <f>L395-N395</f>
        <v>89370</v>
      </c>
    </row>
    <row r="396" spans="1:15" x14ac:dyDescent="0.2">
      <c r="A396" s="2" t="s">
        <v>3158</v>
      </c>
      <c r="B396" s="2" t="s">
        <v>1192</v>
      </c>
      <c r="C396" s="2" t="s">
        <v>93</v>
      </c>
      <c r="D396" s="2" t="s">
        <v>95</v>
      </c>
      <c r="E396" s="13">
        <v>45566</v>
      </c>
      <c r="F396" s="2" t="s">
        <v>2670</v>
      </c>
      <c r="G396" s="2">
        <v>12</v>
      </c>
      <c r="H396" s="3">
        <v>66600</v>
      </c>
      <c r="I396" s="3">
        <v>4320</v>
      </c>
      <c r="J396" s="3">
        <v>0</v>
      </c>
      <c r="K396" s="3">
        <v>2900</v>
      </c>
      <c r="L396" s="3">
        <f>SUM(H396:K396)</f>
        <v>73820</v>
      </c>
      <c r="M396" s="15">
        <v>0</v>
      </c>
      <c r="N396" s="3">
        <f>H396*M396</f>
        <v>0</v>
      </c>
      <c r="O396" s="3">
        <f>L396-N396</f>
        <v>73820</v>
      </c>
    </row>
    <row r="397" spans="1:15" x14ac:dyDescent="0.2">
      <c r="A397" s="2" t="s">
        <v>3160</v>
      </c>
      <c r="B397" s="2" t="s">
        <v>2268</v>
      </c>
      <c r="C397" s="2" t="s">
        <v>93</v>
      </c>
      <c r="D397" s="2" t="s">
        <v>95</v>
      </c>
      <c r="E397" s="13">
        <v>45658</v>
      </c>
      <c r="F397" s="2" t="s">
        <v>2670</v>
      </c>
      <c r="G397" s="2">
        <v>4</v>
      </c>
      <c r="H397" s="3">
        <v>29600</v>
      </c>
      <c r="I397" s="3">
        <v>6960</v>
      </c>
      <c r="J397" s="3">
        <v>0</v>
      </c>
      <c r="K397" s="3">
        <v>1030</v>
      </c>
      <c r="L397" s="3">
        <f>SUM(H397:K397)</f>
        <v>37590</v>
      </c>
      <c r="M397" s="15">
        <v>0</v>
      </c>
      <c r="N397" s="3">
        <f>H397*M397</f>
        <v>0</v>
      </c>
      <c r="O397" s="3">
        <f>L397-N397</f>
        <v>37590</v>
      </c>
    </row>
    <row r="398" spans="1:15" x14ac:dyDescent="0.2">
      <c r="A398" s="2" t="s">
        <v>3161</v>
      </c>
      <c r="B398" s="2" t="s">
        <v>2387</v>
      </c>
      <c r="C398" s="2" t="s">
        <v>125</v>
      </c>
      <c r="D398" s="2" t="s">
        <v>124</v>
      </c>
      <c r="E398" s="13">
        <v>45597</v>
      </c>
      <c r="F398" s="2" t="s">
        <v>2647</v>
      </c>
      <c r="G398" s="2">
        <v>3</v>
      </c>
      <c r="H398" s="3">
        <v>51900</v>
      </c>
      <c r="I398" s="3">
        <v>19800</v>
      </c>
      <c r="J398" s="3">
        <v>7400</v>
      </c>
      <c r="K398" s="3">
        <v>2830</v>
      </c>
      <c r="L398" s="3">
        <f>SUM(H398:K398)</f>
        <v>81930</v>
      </c>
      <c r="M398" s="15">
        <v>0</v>
      </c>
      <c r="N398" s="3">
        <f>H398*M398</f>
        <v>0</v>
      </c>
      <c r="O398" s="3">
        <f>L398-N398</f>
        <v>81930</v>
      </c>
    </row>
    <row r="399" spans="1:15" x14ac:dyDescent="0.2">
      <c r="A399" s="2" t="s">
        <v>3163</v>
      </c>
      <c r="B399" s="2" t="s">
        <v>1159</v>
      </c>
      <c r="C399" s="2" t="s">
        <v>77</v>
      </c>
      <c r="D399" s="2" t="s">
        <v>75</v>
      </c>
      <c r="E399" s="13">
        <v>45717</v>
      </c>
      <c r="F399" s="2" t="s">
        <v>2689</v>
      </c>
      <c r="G399" s="2">
        <v>6</v>
      </c>
      <c r="H399" s="3">
        <v>44700</v>
      </c>
      <c r="I399" s="3">
        <v>5790</v>
      </c>
      <c r="J399" s="3">
        <v>0</v>
      </c>
      <c r="K399" s="3">
        <v>0</v>
      </c>
      <c r="L399" s="3">
        <f>SUM(H399:K399)</f>
        <v>50490</v>
      </c>
      <c r="M399" s="15">
        <v>0.15</v>
      </c>
      <c r="N399" s="3">
        <f>H399*M399</f>
        <v>6705</v>
      </c>
      <c r="O399" s="3">
        <f>L399-N399</f>
        <v>43785</v>
      </c>
    </row>
    <row r="400" spans="1:15" x14ac:dyDescent="0.2">
      <c r="A400" s="2" t="s">
        <v>3164</v>
      </c>
      <c r="B400" s="2" t="s">
        <v>1380</v>
      </c>
      <c r="C400" s="2" t="s">
        <v>125</v>
      </c>
      <c r="D400" s="2" t="s">
        <v>124</v>
      </c>
      <c r="E400" s="13">
        <v>45597</v>
      </c>
      <c r="F400" s="2" t="s">
        <v>2670</v>
      </c>
      <c r="G400" s="2">
        <v>3</v>
      </c>
      <c r="H400" s="3">
        <v>34800</v>
      </c>
      <c r="I400" s="3">
        <v>2130</v>
      </c>
      <c r="J400" s="3">
        <v>0</v>
      </c>
      <c r="K400" s="3">
        <v>3300</v>
      </c>
      <c r="L400" s="3">
        <f>SUM(H400:K400)</f>
        <v>40230</v>
      </c>
      <c r="M400" s="15">
        <v>0</v>
      </c>
      <c r="N400" s="3">
        <f>H400*M400</f>
        <v>0</v>
      </c>
      <c r="O400" s="3">
        <f>L400-N400</f>
        <v>40230</v>
      </c>
    </row>
    <row r="401" spans="1:15" x14ac:dyDescent="0.2">
      <c r="A401" s="2" t="s">
        <v>3166</v>
      </c>
      <c r="B401" s="2" t="s">
        <v>2189</v>
      </c>
      <c r="C401" s="2" t="s">
        <v>103</v>
      </c>
      <c r="D401" s="2" t="s">
        <v>105</v>
      </c>
      <c r="E401" s="13">
        <v>45627</v>
      </c>
      <c r="F401" s="2" t="s">
        <v>2670</v>
      </c>
      <c r="G401" s="2">
        <v>3</v>
      </c>
      <c r="H401" s="3">
        <v>10200</v>
      </c>
      <c r="I401" s="3">
        <v>890</v>
      </c>
      <c r="J401" s="3">
        <v>0</v>
      </c>
      <c r="K401" s="3">
        <v>0</v>
      </c>
      <c r="L401" s="3">
        <f>SUM(H401:K401)</f>
        <v>11090</v>
      </c>
      <c r="M401" s="15">
        <v>0</v>
      </c>
      <c r="N401" s="3">
        <f>H401*M401</f>
        <v>0</v>
      </c>
      <c r="O401" s="3">
        <f>L401-N401</f>
        <v>11090</v>
      </c>
    </row>
    <row r="402" spans="1:15" x14ac:dyDescent="0.2">
      <c r="A402" s="2" t="s">
        <v>3167</v>
      </c>
      <c r="B402" s="2" t="s">
        <v>2189</v>
      </c>
      <c r="C402" s="2" t="s">
        <v>89</v>
      </c>
      <c r="D402" s="2" t="s">
        <v>85</v>
      </c>
      <c r="E402" s="13">
        <v>45627</v>
      </c>
      <c r="F402" s="2" t="s">
        <v>2647</v>
      </c>
      <c r="G402" s="2">
        <v>4</v>
      </c>
      <c r="H402" s="3">
        <v>23800</v>
      </c>
      <c r="I402" s="3">
        <v>3890</v>
      </c>
      <c r="J402" s="3">
        <v>0</v>
      </c>
      <c r="K402" s="3">
        <v>0</v>
      </c>
      <c r="L402" s="3">
        <f>SUM(H402:K402)</f>
        <v>27690</v>
      </c>
      <c r="M402" s="15">
        <v>0</v>
      </c>
      <c r="N402" s="3">
        <f>H402*M402</f>
        <v>0</v>
      </c>
      <c r="O402" s="3">
        <f>L402-N402</f>
        <v>27690</v>
      </c>
    </row>
    <row r="403" spans="1:15" x14ac:dyDescent="0.2">
      <c r="A403" s="2" t="s">
        <v>3168</v>
      </c>
      <c r="B403" s="2" t="s">
        <v>385</v>
      </c>
      <c r="C403" s="2" t="s">
        <v>29</v>
      </c>
      <c r="D403" s="2" t="s">
        <v>24</v>
      </c>
      <c r="E403" s="13">
        <v>45566</v>
      </c>
      <c r="F403" s="2" t="s">
        <v>2732</v>
      </c>
      <c r="G403" s="2">
        <v>1</v>
      </c>
      <c r="H403" s="3">
        <v>6450</v>
      </c>
      <c r="I403" s="3">
        <v>940</v>
      </c>
      <c r="J403" s="3">
        <v>0</v>
      </c>
      <c r="K403" s="3">
        <v>2580</v>
      </c>
      <c r="L403" s="3">
        <f>SUM(H403:K403)</f>
        <v>9970</v>
      </c>
      <c r="M403" s="15">
        <v>0.05</v>
      </c>
      <c r="N403" s="3">
        <f>H403*M403</f>
        <v>322.5</v>
      </c>
      <c r="O403" s="3">
        <f>L403-N403</f>
        <v>9647.5</v>
      </c>
    </row>
    <row r="404" spans="1:15" x14ac:dyDescent="0.2">
      <c r="A404" s="2" t="s">
        <v>3169</v>
      </c>
      <c r="B404" s="2" t="s">
        <v>512</v>
      </c>
      <c r="C404" s="2" t="s">
        <v>69</v>
      </c>
      <c r="D404" s="2" t="s">
        <v>65</v>
      </c>
      <c r="E404" s="13">
        <v>45566</v>
      </c>
      <c r="F404" s="2" t="s">
        <v>2647</v>
      </c>
      <c r="G404" s="2">
        <v>2</v>
      </c>
      <c r="H404" s="3">
        <v>39200</v>
      </c>
      <c r="I404" s="3">
        <v>1990</v>
      </c>
      <c r="J404" s="3">
        <v>4770</v>
      </c>
      <c r="K404" s="3">
        <v>0</v>
      </c>
      <c r="L404" s="3">
        <f>SUM(H404:K404)</f>
        <v>45960</v>
      </c>
      <c r="M404" s="15">
        <v>0</v>
      </c>
      <c r="N404" s="3">
        <f>H404*M404</f>
        <v>0</v>
      </c>
      <c r="O404" s="3">
        <f>L404-N404</f>
        <v>45960</v>
      </c>
    </row>
    <row r="405" spans="1:15" x14ac:dyDescent="0.2">
      <c r="A405" s="2" t="s">
        <v>3170</v>
      </c>
      <c r="B405" s="2" t="s">
        <v>1304</v>
      </c>
      <c r="C405" s="2" t="s">
        <v>89</v>
      </c>
      <c r="D405" s="2" t="s">
        <v>85</v>
      </c>
      <c r="E405" s="13">
        <v>45597</v>
      </c>
      <c r="F405" s="2" t="s">
        <v>2647</v>
      </c>
      <c r="G405" s="2">
        <v>3</v>
      </c>
      <c r="H405" s="3">
        <v>37200</v>
      </c>
      <c r="I405" s="3">
        <v>1670</v>
      </c>
      <c r="J405" s="3">
        <v>0</v>
      </c>
      <c r="K405" s="3">
        <v>0</v>
      </c>
      <c r="L405" s="3">
        <f>SUM(H405:K405)</f>
        <v>38870</v>
      </c>
      <c r="M405" s="15">
        <v>0</v>
      </c>
      <c r="N405" s="3">
        <f>H405*M405</f>
        <v>0</v>
      </c>
      <c r="O405" s="3">
        <f>L405-N405</f>
        <v>38870</v>
      </c>
    </row>
    <row r="406" spans="1:15" x14ac:dyDescent="0.2">
      <c r="A406" s="2" t="s">
        <v>3171</v>
      </c>
      <c r="B406" s="2" t="s">
        <v>1587</v>
      </c>
      <c r="C406" s="2" t="s">
        <v>39</v>
      </c>
      <c r="D406" s="2" t="s">
        <v>36</v>
      </c>
      <c r="E406" s="13">
        <v>45627</v>
      </c>
      <c r="F406" s="2" t="s">
        <v>2658</v>
      </c>
      <c r="G406" s="2">
        <v>12</v>
      </c>
      <c r="H406" s="3">
        <v>77400</v>
      </c>
      <c r="I406" s="3">
        <v>16710</v>
      </c>
      <c r="J406" s="3">
        <v>0</v>
      </c>
      <c r="K406" s="3">
        <v>0</v>
      </c>
      <c r="L406" s="3">
        <f>SUM(H406:K406)</f>
        <v>94110</v>
      </c>
      <c r="M406" s="15">
        <v>0.1</v>
      </c>
      <c r="N406" s="3">
        <f>H406*M406</f>
        <v>7740</v>
      </c>
      <c r="O406" s="3">
        <f>L406-N406</f>
        <v>86370</v>
      </c>
    </row>
    <row r="407" spans="1:15" x14ac:dyDescent="0.2">
      <c r="A407" s="2" t="s">
        <v>3172</v>
      </c>
      <c r="B407" s="2" t="s">
        <v>1917</v>
      </c>
      <c r="C407" s="2" t="s">
        <v>77</v>
      </c>
      <c r="D407" s="2" t="s">
        <v>75</v>
      </c>
      <c r="E407" s="13">
        <v>45627</v>
      </c>
      <c r="F407" s="2" t="s">
        <v>2689</v>
      </c>
      <c r="G407" s="2">
        <v>2</v>
      </c>
      <c r="H407" s="3">
        <v>19200</v>
      </c>
      <c r="I407" s="3">
        <v>600</v>
      </c>
      <c r="J407" s="3">
        <v>2880</v>
      </c>
      <c r="K407" s="3">
        <v>0</v>
      </c>
      <c r="L407" s="3">
        <f>SUM(H407:K407)</f>
        <v>22680</v>
      </c>
      <c r="M407" s="15">
        <v>0.15</v>
      </c>
      <c r="N407" s="3">
        <f>H407*M407</f>
        <v>2880</v>
      </c>
      <c r="O407" s="3">
        <f>L407-N407</f>
        <v>19800</v>
      </c>
    </row>
    <row r="408" spans="1:15" x14ac:dyDescent="0.2">
      <c r="A408" s="2" t="s">
        <v>3173</v>
      </c>
      <c r="B408" s="2" t="s">
        <v>624</v>
      </c>
      <c r="C408" s="2" t="s">
        <v>106</v>
      </c>
      <c r="D408" s="2" t="s">
        <v>105</v>
      </c>
      <c r="E408" s="13">
        <v>45748</v>
      </c>
      <c r="F408" s="2" t="s">
        <v>2658</v>
      </c>
      <c r="G408" s="2">
        <v>8</v>
      </c>
      <c r="H408" s="3">
        <v>57600</v>
      </c>
      <c r="I408" s="3">
        <v>12240</v>
      </c>
      <c r="J408" s="3">
        <v>3060</v>
      </c>
      <c r="K408" s="3">
        <v>0</v>
      </c>
      <c r="L408" s="3">
        <f>SUM(H408:K408)</f>
        <v>72900</v>
      </c>
      <c r="M408" s="15">
        <v>0.1</v>
      </c>
      <c r="N408" s="3">
        <f>H408*M408</f>
        <v>5760</v>
      </c>
      <c r="O408" s="3">
        <f>L408-N408</f>
        <v>67140</v>
      </c>
    </row>
    <row r="409" spans="1:15" x14ac:dyDescent="0.2">
      <c r="A409" s="2" t="s">
        <v>3174</v>
      </c>
      <c r="B409" s="2" t="s">
        <v>1089</v>
      </c>
      <c r="C409" s="2" t="s">
        <v>101</v>
      </c>
      <c r="D409" s="2" t="s">
        <v>95</v>
      </c>
      <c r="E409" s="13">
        <v>45658</v>
      </c>
      <c r="F409" s="2" t="s">
        <v>2658</v>
      </c>
      <c r="G409" s="2">
        <v>16</v>
      </c>
      <c r="H409" s="3">
        <v>81600</v>
      </c>
      <c r="I409" s="3">
        <v>26090</v>
      </c>
      <c r="J409" s="3">
        <v>5160</v>
      </c>
      <c r="K409" s="3">
        <v>0</v>
      </c>
      <c r="L409" s="3">
        <f>SUM(H409:K409)</f>
        <v>112850</v>
      </c>
      <c r="M409" s="15">
        <v>0.1</v>
      </c>
      <c r="N409" s="3">
        <f>H409*M409</f>
        <v>8160</v>
      </c>
      <c r="O409" s="3">
        <f>L409-N409</f>
        <v>104690</v>
      </c>
    </row>
    <row r="410" spans="1:15" x14ac:dyDescent="0.2">
      <c r="A410" s="2" t="s">
        <v>3175</v>
      </c>
      <c r="B410" s="2" t="s">
        <v>1757</v>
      </c>
      <c r="C410" s="2" t="s">
        <v>97</v>
      </c>
      <c r="D410" s="2" t="s">
        <v>95</v>
      </c>
      <c r="E410" s="13">
        <v>45566</v>
      </c>
      <c r="F410" s="2" t="s">
        <v>2670</v>
      </c>
      <c r="G410" s="2">
        <v>3</v>
      </c>
      <c r="H410" s="3">
        <v>48600</v>
      </c>
      <c r="I410" s="3">
        <v>1030</v>
      </c>
      <c r="J410" s="3">
        <v>0</v>
      </c>
      <c r="K410" s="3">
        <v>0</v>
      </c>
      <c r="L410" s="3">
        <f>SUM(H410:K410)</f>
        <v>49630</v>
      </c>
      <c r="M410" s="15">
        <v>0</v>
      </c>
      <c r="N410" s="3">
        <f>H410*M410</f>
        <v>0</v>
      </c>
      <c r="O410" s="3">
        <f>L410-N410</f>
        <v>49630</v>
      </c>
    </row>
    <row r="411" spans="1:15" x14ac:dyDescent="0.2">
      <c r="A411" s="2" t="s">
        <v>3176</v>
      </c>
      <c r="B411" s="2" t="s">
        <v>1856</v>
      </c>
      <c r="C411" s="2" t="s">
        <v>47</v>
      </c>
      <c r="D411" s="2" t="s">
        <v>45</v>
      </c>
      <c r="E411" s="13">
        <v>45627</v>
      </c>
      <c r="F411" s="2" t="s">
        <v>2658</v>
      </c>
      <c r="G411" s="2">
        <v>5</v>
      </c>
      <c r="H411" s="3">
        <v>24750</v>
      </c>
      <c r="I411" s="3">
        <v>7860</v>
      </c>
      <c r="J411" s="3">
        <v>0</v>
      </c>
      <c r="K411" s="3">
        <v>0</v>
      </c>
      <c r="L411" s="3">
        <f>SUM(H411:K411)</f>
        <v>32610</v>
      </c>
      <c r="M411" s="15">
        <v>0.1</v>
      </c>
      <c r="N411" s="3">
        <f>H411*M411</f>
        <v>2475</v>
      </c>
      <c r="O411" s="3">
        <f>L411-N411</f>
        <v>30135</v>
      </c>
    </row>
    <row r="412" spans="1:15" x14ac:dyDescent="0.2">
      <c r="A412" s="2" t="s">
        <v>3177</v>
      </c>
      <c r="B412" s="2" t="s">
        <v>1876</v>
      </c>
      <c r="C412" s="2" t="s">
        <v>43</v>
      </c>
      <c r="D412" s="2" t="s">
        <v>45</v>
      </c>
      <c r="E412" s="13">
        <v>45717</v>
      </c>
      <c r="F412" s="2" t="s">
        <v>2658</v>
      </c>
      <c r="G412" s="2">
        <v>12</v>
      </c>
      <c r="H412" s="3">
        <v>60000</v>
      </c>
      <c r="I412" s="3">
        <v>8440</v>
      </c>
      <c r="J412" s="3">
        <v>0</v>
      </c>
      <c r="K412" s="3">
        <v>0</v>
      </c>
      <c r="L412" s="3">
        <f>SUM(H412:K412)</f>
        <v>68440</v>
      </c>
      <c r="M412" s="15">
        <v>0.1</v>
      </c>
      <c r="N412" s="3">
        <f>H412*M412</f>
        <v>6000</v>
      </c>
      <c r="O412" s="3">
        <f>L412-N412</f>
        <v>62440</v>
      </c>
    </row>
    <row r="413" spans="1:15" x14ac:dyDescent="0.2">
      <c r="A413" s="2" t="s">
        <v>3178</v>
      </c>
      <c r="B413" s="2" t="s">
        <v>1885</v>
      </c>
      <c r="C413" s="2" t="s">
        <v>51</v>
      </c>
      <c r="D413" s="2" t="s">
        <v>45</v>
      </c>
      <c r="E413" s="13">
        <v>45597</v>
      </c>
      <c r="F413" s="2" t="s">
        <v>2651</v>
      </c>
      <c r="G413" s="2">
        <v>2</v>
      </c>
      <c r="H413" s="3">
        <v>31300</v>
      </c>
      <c r="I413" s="3">
        <v>1390</v>
      </c>
      <c r="J413" s="3">
        <v>10470</v>
      </c>
      <c r="K413" s="3">
        <v>0</v>
      </c>
      <c r="L413" s="3">
        <f>SUM(H413:K413)</f>
        <v>43160</v>
      </c>
      <c r="M413" s="15">
        <v>0.16</v>
      </c>
      <c r="N413" s="3">
        <f>H413*M413</f>
        <v>5008</v>
      </c>
      <c r="O413" s="3">
        <f>L413-N413</f>
        <v>38152</v>
      </c>
    </row>
    <row r="414" spans="1:15" x14ac:dyDescent="0.2">
      <c r="A414" s="2" t="s">
        <v>3179</v>
      </c>
      <c r="B414" s="2" t="s">
        <v>2417</v>
      </c>
      <c r="C414" s="2" t="s">
        <v>37</v>
      </c>
      <c r="D414" s="2" t="s">
        <v>36</v>
      </c>
      <c r="E414" s="13">
        <v>45597</v>
      </c>
      <c r="F414" s="2" t="s">
        <v>2683</v>
      </c>
      <c r="G414" s="2">
        <v>4</v>
      </c>
      <c r="H414" s="3">
        <v>68200</v>
      </c>
      <c r="I414" s="3">
        <v>5020</v>
      </c>
      <c r="J414" s="3">
        <v>0</v>
      </c>
      <c r="K414" s="3">
        <v>0</v>
      </c>
      <c r="L414" s="3">
        <f>SUM(H414:K414)</f>
        <v>73220</v>
      </c>
      <c r="M414" s="15">
        <v>0.17</v>
      </c>
      <c r="N414" s="3">
        <f>H414*M414</f>
        <v>11594</v>
      </c>
      <c r="O414" s="3">
        <f>L414-N414</f>
        <v>61626</v>
      </c>
    </row>
    <row r="415" spans="1:15" x14ac:dyDescent="0.2">
      <c r="A415" s="2" t="s">
        <v>3180</v>
      </c>
      <c r="B415" s="2" t="s">
        <v>2433</v>
      </c>
      <c r="C415" s="2" t="s">
        <v>51</v>
      </c>
      <c r="D415" s="2" t="s">
        <v>45</v>
      </c>
      <c r="E415" s="13">
        <v>45717</v>
      </c>
      <c r="F415" s="2" t="s">
        <v>2670</v>
      </c>
      <c r="G415" s="2">
        <v>12</v>
      </c>
      <c r="H415" s="3">
        <v>145800</v>
      </c>
      <c r="I415" s="3">
        <v>23440</v>
      </c>
      <c r="J415" s="3">
        <v>2920</v>
      </c>
      <c r="K415" s="3">
        <v>0</v>
      </c>
      <c r="L415" s="3">
        <f>SUM(H415:K415)</f>
        <v>172160</v>
      </c>
      <c r="M415" s="15">
        <v>0</v>
      </c>
      <c r="N415" s="3">
        <f>H415*M415</f>
        <v>0</v>
      </c>
      <c r="O415" s="3">
        <f>L415-N415</f>
        <v>172160</v>
      </c>
    </row>
    <row r="416" spans="1:15" x14ac:dyDescent="0.2">
      <c r="A416" s="2" t="s">
        <v>3181</v>
      </c>
      <c r="B416" s="2" t="s">
        <v>728</v>
      </c>
      <c r="C416" s="2" t="s">
        <v>89</v>
      </c>
      <c r="D416" s="2" t="s">
        <v>85</v>
      </c>
      <c r="E416" s="13">
        <v>45597</v>
      </c>
      <c r="F416" s="2" t="s">
        <v>2670</v>
      </c>
      <c r="G416" s="2">
        <v>2</v>
      </c>
      <c r="H416" s="3">
        <v>17000</v>
      </c>
      <c r="I416" s="3">
        <v>860</v>
      </c>
      <c r="J416" s="3">
        <v>4100</v>
      </c>
      <c r="K416" s="3">
        <v>0</v>
      </c>
      <c r="L416" s="3">
        <f>SUM(H416:K416)</f>
        <v>21960</v>
      </c>
      <c r="M416" s="15">
        <v>0</v>
      </c>
      <c r="N416" s="3">
        <f>H416*M416</f>
        <v>0</v>
      </c>
      <c r="O416" s="3">
        <f>L416-N416</f>
        <v>21960</v>
      </c>
    </row>
    <row r="417" spans="1:15" x14ac:dyDescent="0.2">
      <c r="A417" s="2" t="s">
        <v>3182</v>
      </c>
      <c r="B417" s="2" t="s">
        <v>829</v>
      </c>
      <c r="C417" s="2" t="s">
        <v>71</v>
      </c>
      <c r="D417" s="2" t="s">
        <v>65</v>
      </c>
      <c r="E417" s="13">
        <v>45658</v>
      </c>
      <c r="F417" s="2" t="s">
        <v>2658</v>
      </c>
      <c r="G417" s="2">
        <v>2</v>
      </c>
      <c r="H417" s="3">
        <v>17700</v>
      </c>
      <c r="I417" s="3">
        <v>1030</v>
      </c>
      <c r="J417" s="3">
        <v>0</v>
      </c>
      <c r="K417" s="3">
        <v>3340</v>
      </c>
      <c r="L417" s="3">
        <f>SUM(H417:K417)</f>
        <v>22070</v>
      </c>
      <c r="M417" s="15">
        <v>0.1</v>
      </c>
      <c r="N417" s="3">
        <f>H417*M417</f>
        <v>1770</v>
      </c>
      <c r="O417" s="3">
        <f>L417-N417</f>
        <v>20300</v>
      </c>
    </row>
    <row r="418" spans="1:15" x14ac:dyDescent="0.2">
      <c r="A418" s="2" t="s">
        <v>3183</v>
      </c>
      <c r="B418" s="2" t="s">
        <v>892</v>
      </c>
      <c r="C418" s="2" t="s">
        <v>57</v>
      </c>
      <c r="D418" s="2" t="s">
        <v>55</v>
      </c>
      <c r="E418" s="13">
        <v>45597</v>
      </c>
      <c r="F418" s="2" t="s">
        <v>2732</v>
      </c>
      <c r="G418" s="2">
        <v>2</v>
      </c>
      <c r="H418" s="3">
        <v>18300</v>
      </c>
      <c r="I418" s="3">
        <v>2730</v>
      </c>
      <c r="J418" s="3">
        <v>3820</v>
      </c>
      <c r="K418" s="3">
        <v>0</v>
      </c>
      <c r="L418" s="3">
        <f>SUM(H418:K418)</f>
        <v>24850</v>
      </c>
      <c r="M418" s="15">
        <v>0.05</v>
      </c>
      <c r="N418" s="3">
        <f>H418*M418</f>
        <v>915</v>
      </c>
      <c r="O418" s="3">
        <f>L418-N418</f>
        <v>23935</v>
      </c>
    </row>
    <row r="419" spans="1:15" x14ac:dyDescent="0.2">
      <c r="A419" s="2" t="s">
        <v>3184</v>
      </c>
      <c r="B419" s="2" t="s">
        <v>1088</v>
      </c>
      <c r="C419" s="2" t="s">
        <v>106</v>
      </c>
      <c r="D419" s="2" t="s">
        <v>105</v>
      </c>
      <c r="E419" s="13">
        <v>45597</v>
      </c>
      <c r="F419" s="2" t="s">
        <v>2670</v>
      </c>
      <c r="G419" s="2">
        <v>5</v>
      </c>
      <c r="H419" s="3">
        <v>46250</v>
      </c>
      <c r="I419" s="3">
        <v>13200</v>
      </c>
      <c r="J419" s="3">
        <v>0</v>
      </c>
      <c r="K419" s="3">
        <v>0</v>
      </c>
      <c r="L419" s="3">
        <f>SUM(H419:K419)</f>
        <v>59450</v>
      </c>
      <c r="M419" s="15">
        <v>0</v>
      </c>
      <c r="N419" s="3">
        <f>H419*M419</f>
        <v>0</v>
      </c>
      <c r="O419" s="3">
        <f>L419-N419</f>
        <v>59450</v>
      </c>
    </row>
    <row r="420" spans="1:15" x14ac:dyDescent="0.2">
      <c r="A420" s="2" t="s">
        <v>3186</v>
      </c>
      <c r="B420" s="2" t="s">
        <v>1688</v>
      </c>
      <c r="C420" s="2" t="s">
        <v>83</v>
      </c>
      <c r="D420" s="2" t="s">
        <v>85</v>
      </c>
      <c r="E420" s="13">
        <v>45597</v>
      </c>
      <c r="F420" s="2" t="s">
        <v>2732</v>
      </c>
      <c r="G420" s="2">
        <v>2</v>
      </c>
      <c r="H420" s="3">
        <v>27200</v>
      </c>
      <c r="I420" s="3">
        <v>1080</v>
      </c>
      <c r="J420" s="3">
        <v>4410</v>
      </c>
      <c r="K420" s="3">
        <v>0</v>
      </c>
      <c r="L420" s="3">
        <f>SUM(H420:K420)</f>
        <v>32690</v>
      </c>
      <c r="M420" s="15">
        <v>0.05</v>
      </c>
      <c r="N420" s="3">
        <f>H420*M420</f>
        <v>1360</v>
      </c>
      <c r="O420" s="3">
        <f>L420-N420</f>
        <v>31330</v>
      </c>
    </row>
    <row r="421" spans="1:15" x14ac:dyDescent="0.2">
      <c r="A421" s="2" t="s">
        <v>3187</v>
      </c>
      <c r="B421" s="2" t="s">
        <v>2383</v>
      </c>
      <c r="C421" s="2" t="s">
        <v>97</v>
      </c>
      <c r="D421" s="2" t="s">
        <v>95</v>
      </c>
      <c r="E421" s="13">
        <v>45658</v>
      </c>
      <c r="F421" s="2" t="s">
        <v>2683</v>
      </c>
      <c r="G421" s="2">
        <v>6</v>
      </c>
      <c r="H421" s="3">
        <v>127800</v>
      </c>
      <c r="I421" s="3">
        <v>17320</v>
      </c>
      <c r="J421" s="3">
        <v>0</v>
      </c>
      <c r="K421" s="3">
        <v>0</v>
      </c>
      <c r="L421" s="3">
        <f>SUM(H421:K421)</f>
        <v>145120</v>
      </c>
      <c r="M421" s="15">
        <v>0.17</v>
      </c>
      <c r="N421" s="3">
        <f>H421*M421</f>
        <v>21726</v>
      </c>
      <c r="O421" s="3">
        <f>L421-N421</f>
        <v>123394</v>
      </c>
    </row>
    <row r="422" spans="1:15" x14ac:dyDescent="0.2">
      <c r="A422" s="2" t="s">
        <v>3188</v>
      </c>
      <c r="B422" s="2" t="s">
        <v>2586</v>
      </c>
      <c r="C422" s="2" t="s">
        <v>77</v>
      </c>
      <c r="D422" s="2" t="s">
        <v>75</v>
      </c>
      <c r="E422" s="13">
        <v>45566</v>
      </c>
      <c r="F422" s="2" t="s">
        <v>2732</v>
      </c>
      <c r="G422" s="2">
        <v>3</v>
      </c>
      <c r="H422" s="3">
        <v>23250</v>
      </c>
      <c r="I422" s="3">
        <v>2920</v>
      </c>
      <c r="J422" s="3">
        <v>0</v>
      </c>
      <c r="K422" s="3">
        <v>0</v>
      </c>
      <c r="L422" s="3">
        <f>SUM(H422:K422)</f>
        <v>26170</v>
      </c>
      <c r="M422" s="15">
        <v>0.05</v>
      </c>
      <c r="N422" s="3">
        <f>H422*M422</f>
        <v>1162.5</v>
      </c>
      <c r="O422" s="3">
        <f>L422-N422</f>
        <v>25007.5</v>
      </c>
    </row>
    <row r="423" spans="1:15" x14ac:dyDescent="0.2">
      <c r="A423" s="2" t="s">
        <v>3189</v>
      </c>
      <c r="B423" s="2" t="s">
        <v>1269</v>
      </c>
      <c r="C423" s="2" t="s">
        <v>63</v>
      </c>
      <c r="D423" s="2" t="s">
        <v>65</v>
      </c>
      <c r="E423" s="13">
        <v>45597</v>
      </c>
      <c r="F423" s="2" t="s">
        <v>2689</v>
      </c>
      <c r="G423" s="2">
        <v>6</v>
      </c>
      <c r="H423" s="3">
        <v>52200</v>
      </c>
      <c r="I423" s="3">
        <v>15320</v>
      </c>
      <c r="J423" s="3">
        <v>5230</v>
      </c>
      <c r="K423" s="3">
        <v>1630</v>
      </c>
      <c r="L423" s="3">
        <f>SUM(H423:K423)</f>
        <v>74380</v>
      </c>
      <c r="M423" s="15">
        <v>0.15</v>
      </c>
      <c r="N423" s="3">
        <f>H423*M423</f>
        <v>7830</v>
      </c>
      <c r="O423" s="3">
        <f>L423-N423</f>
        <v>66550</v>
      </c>
    </row>
    <row r="424" spans="1:15" x14ac:dyDescent="0.2">
      <c r="A424" s="2" t="s">
        <v>3191</v>
      </c>
      <c r="B424" s="2" t="s">
        <v>1648</v>
      </c>
      <c r="C424" s="2" t="s">
        <v>101</v>
      </c>
      <c r="D424" s="2" t="s">
        <v>95</v>
      </c>
      <c r="E424" s="13">
        <v>45627</v>
      </c>
      <c r="F424" s="2" t="s">
        <v>2661</v>
      </c>
      <c r="G424" s="2">
        <v>3</v>
      </c>
      <c r="H424" s="3">
        <v>24300</v>
      </c>
      <c r="I424" s="3">
        <v>1940</v>
      </c>
      <c r="J424" s="3">
        <v>5260</v>
      </c>
      <c r="K424" s="3">
        <v>0</v>
      </c>
      <c r="L424" s="3">
        <f>SUM(H424:K424)</f>
        <v>31500</v>
      </c>
      <c r="M424" s="15">
        <v>0</v>
      </c>
      <c r="N424" s="3">
        <f>H424*M424</f>
        <v>0</v>
      </c>
      <c r="O424" s="3">
        <f>L424-N424</f>
        <v>31500</v>
      </c>
    </row>
    <row r="425" spans="1:15" x14ac:dyDescent="0.2">
      <c r="A425" s="2" t="s">
        <v>3192</v>
      </c>
      <c r="B425" s="2" t="s">
        <v>2038</v>
      </c>
      <c r="C425" s="2" t="s">
        <v>118</v>
      </c>
      <c r="D425" s="2" t="s">
        <v>114</v>
      </c>
      <c r="E425" s="13">
        <v>45748</v>
      </c>
      <c r="F425" s="2" t="s">
        <v>2651</v>
      </c>
      <c r="G425" s="2">
        <v>4</v>
      </c>
      <c r="H425" s="3">
        <v>46800</v>
      </c>
      <c r="I425" s="3">
        <v>5040</v>
      </c>
      <c r="J425" s="3">
        <v>0</v>
      </c>
      <c r="K425" s="3">
        <v>970</v>
      </c>
      <c r="L425" s="3">
        <f>SUM(H425:K425)</f>
        <v>52810</v>
      </c>
      <c r="M425" s="15">
        <v>0.16</v>
      </c>
      <c r="N425" s="3">
        <f>H425*M425</f>
        <v>7488</v>
      </c>
      <c r="O425" s="3">
        <f>L425-N425</f>
        <v>45322</v>
      </c>
    </row>
    <row r="426" spans="1:15" x14ac:dyDescent="0.2">
      <c r="A426" s="2" t="s">
        <v>3193</v>
      </c>
      <c r="B426" s="2" t="s">
        <v>2040</v>
      </c>
      <c r="C426" s="2" t="s">
        <v>9</v>
      </c>
      <c r="D426" s="2" t="s">
        <v>11</v>
      </c>
      <c r="E426" s="13">
        <v>45597</v>
      </c>
      <c r="F426" s="2" t="s">
        <v>2670</v>
      </c>
      <c r="G426" s="2">
        <v>2</v>
      </c>
      <c r="H426" s="3">
        <v>13300</v>
      </c>
      <c r="I426" s="3">
        <v>1270</v>
      </c>
      <c r="J426" s="3">
        <v>3160</v>
      </c>
      <c r="K426" s="3">
        <v>0</v>
      </c>
      <c r="L426" s="3">
        <f>SUM(H426:K426)</f>
        <v>17730</v>
      </c>
      <c r="M426" s="15">
        <v>0</v>
      </c>
      <c r="N426" s="3">
        <f>H426*M426</f>
        <v>0</v>
      </c>
      <c r="O426" s="3">
        <f>L426-N426</f>
        <v>17730</v>
      </c>
    </row>
    <row r="427" spans="1:15" x14ac:dyDescent="0.2">
      <c r="A427" s="2" t="s">
        <v>3194</v>
      </c>
      <c r="B427" s="2" t="s">
        <v>2285</v>
      </c>
      <c r="C427" s="2" t="s">
        <v>122</v>
      </c>
      <c r="D427" s="2" t="s">
        <v>124</v>
      </c>
      <c r="E427" s="13">
        <v>45597</v>
      </c>
      <c r="F427" s="2" t="s">
        <v>2647</v>
      </c>
      <c r="G427" s="2">
        <v>2</v>
      </c>
      <c r="H427" s="3">
        <v>6700</v>
      </c>
      <c r="I427" s="3">
        <v>1120</v>
      </c>
      <c r="J427" s="3">
        <v>0</v>
      </c>
      <c r="K427" s="3">
        <v>0</v>
      </c>
      <c r="L427" s="3">
        <f>SUM(H427:K427)</f>
        <v>7820</v>
      </c>
      <c r="M427" s="15">
        <v>0</v>
      </c>
      <c r="N427" s="3">
        <f>H427*M427</f>
        <v>0</v>
      </c>
      <c r="O427" s="3">
        <f>L427-N427</f>
        <v>7820</v>
      </c>
    </row>
    <row r="428" spans="1:15" x14ac:dyDescent="0.2">
      <c r="A428" s="2" t="s">
        <v>3195</v>
      </c>
      <c r="B428" s="2" t="s">
        <v>340</v>
      </c>
      <c r="C428" s="2" t="s">
        <v>122</v>
      </c>
      <c r="D428" s="2" t="s">
        <v>124</v>
      </c>
      <c r="E428" s="13">
        <v>45597</v>
      </c>
      <c r="F428" s="2" t="s">
        <v>2647</v>
      </c>
      <c r="G428" s="2">
        <v>2</v>
      </c>
      <c r="H428" s="3">
        <v>5500</v>
      </c>
      <c r="I428" s="3">
        <v>310</v>
      </c>
      <c r="J428" s="3">
        <v>3960</v>
      </c>
      <c r="K428" s="3">
        <v>0</v>
      </c>
      <c r="L428" s="3">
        <f>SUM(H428:K428)</f>
        <v>9770</v>
      </c>
      <c r="M428" s="15">
        <v>0</v>
      </c>
      <c r="N428" s="3">
        <f>H428*M428</f>
        <v>0</v>
      </c>
      <c r="O428" s="3">
        <f>L428-N428</f>
        <v>9770</v>
      </c>
    </row>
    <row r="429" spans="1:15" x14ac:dyDescent="0.2">
      <c r="A429" s="2" t="s">
        <v>3197</v>
      </c>
      <c r="B429" s="2" t="s">
        <v>564</v>
      </c>
      <c r="C429" s="2" t="s">
        <v>125</v>
      </c>
      <c r="D429" s="2" t="s">
        <v>124</v>
      </c>
      <c r="E429" s="13">
        <v>45597</v>
      </c>
      <c r="F429" s="2" t="s">
        <v>2732</v>
      </c>
      <c r="G429" s="2">
        <v>2</v>
      </c>
      <c r="H429" s="3">
        <v>24200</v>
      </c>
      <c r="I429" s="3">
        <v>1880</v>
      </c>
      <c r="J429" s="3">
        <v>0</v>
      </c>
      <c r="K429" s="3">
        <v>0</v>
      </c>
      <c r="L429" s="3">
        <f>SUM(H429:K429)</f>
        <v>26080</v>
      </c>
      <c r="M429" s="15">
        <v>0.05</v>
      </c>
      <c r="N429" s="3">
        <f>H429*M429</f>
        <v>1210</v>
      </c>
      <c r="O429" s="3">
        <f>L429-N429</f>
        <v>24870</v>
      </c>
    </row>
    <row r="430" spans="1:15" x14ac:dyDescent="0.2">
      <c r="A430" s="2" t="s">
        <v>3198</v>
      </c>
      <c r="B430" s="2" t="s">
        <v>1223</v>
      </c>
      <c r="C430" s="2" t="s">
        <v>81</v>
      </c>
      <c r="D430" s="2" t="s">
        <v>75</v>
      </c>
      <c r="E430" s="13">
        <v>45627</v>
      </c>
      <c r="F430" s="2" t="s">
        <v>2689</v>
      </c>
      <c r="G430" s="2">
        <v>3</v>
      </c>
      <c r="H430" s="3">
        <v>125400</v>
      </c>
      <c r="I430" s="3">
        <v>4730</v>
      </c>
      <c r="J430" s="3">
        <v>0</v>
      </c>
      <c r="K430" s="3">
        <v>0</v>
      </c>
      <c r="L430" s="3">
        <f>SUM(H430:K430)</f>
        <v>130130</v>
      </c>
      <c r="M430" s="15">
        <v>0.15</v>
      </c>
      <c r="N430" s="3">
        <f>H430*M430</f>
        <v>18810</v>
      </c>
      <c r="O430" s="3">
        <f>L430-N430</f>
        <v>111320</v>
      </c>
    </row>
    <row r="431" spans="1:15" x14ac:dyDescent="0.2">
      <c r="A431" s="2" t="s">
        <v>3200</v>
      </c>
      <c r="B431" s="2" t="s">
        <v>2127</v>
      </c>
      <c r="C431" s="2" t="s">
        <v>69</v>
      </c>
      <c r="D431" s="2" t="s">
        <v>65</v>
      </c>
      <c r="E431" s="13">
        <v>45597</v>
      </c>
      <c r="F431" s="2" t="s">
        <v>2647</v>
      </c>
      <c r="G431" s="2">
        <v>4</v>
      </c>
      <c r="H431" s="3">
        <v>177600</v>
      </c>
      <c r="I431" s="3">
        <v>4950</v>
      </c>
      <c r="J431" s="3">
        <v>0</v>
      </c>
      <c r="K431" s="3">
        <v>0</v>
      </c>
      <c r="L431" s="3">
        <f>SUM(H431:K431)</f>
        <v>182550</v>
      </c>
      <c r="M431" s="15">
        <v>0</v>
      </c>
      <c r="N431" s="3">
        <f>H431*M431</f>
        <v>0</v>
      </c>
      <c r="O431" s="3">
        <f>L431-N431</f>
        <v>182550</v>
      </c>
    </row>
    <row r="432" spans="1:15" x14ac:dyDescent="0.2">
      <c r="A432" s="2" t="s">
        <v>3201</v>
      </c>
      <c r="B432" s="2" t="s">
        <v>2283</v>
      </c>
      <c r="C432" s="2" t="s">
        <v>22</v>
      </c>
      <c r="D432" s="2" t="s">
        <v>24</v>
      </c>
      <c r="E432" s="13">
        <v>45627</v>
      </c>
      <c r="F432" s="2" t="s">
        <v>2658</v>
      </c>
      <c r="G432" s="2">
        <v>8</v>
      </c>
      <c r="H432" s="3">
        <v>32000</v>
      </c>
      <c r="I432" s="3">
        <v>7200</v>
      </c>
      <c r="J432" s="3">
        <v>0</v>
      </c>
      <c r="K432" s="3">
        <v>0</v>
      </c>
      <c r="L432" s="3">
        <f>SUM(H432:K432)</f>
        <v>39200</v>
      </c>
      <c r="M432" s="15">
        <v>0.1</v>
      </c>
      <c r="N432" s="3">
        <f>H432*M432</f>
        <v>3200</v>
      </c>
      <c r="O432" s="3">
        <f>L432-N432</f>
        <v>36000</v>
      </c>
    </row>
    <row r="433" spans="1:15" x14ac:dyDescent="0.2">
      <c r="A433" s="2" t="s">
        <v>3202</v>
      </c>
      <c r="B433" s="2" t="s">
        <v>2501</v>
      </c>
      <c r="C433" s="2" t="s">
        <v>63</v>
      </c>
      <c r="D433" s="2" t="s">
        <v>65</v>
      </c>
      <c r="E433" s="13">
        <v>45658</v>
      </c>
      <c r="F433" s="2" t="s">
        <v>2689</v>
      </c>
      <c r="G433" s="2">
        <v>3</v>
      </c>
      <c r="H433" s="3">
        <v>24150</v>
      </c>
      <c r="I433" s="3">
        <v>690</v>
      </c>
      <c r="J433" s="3">
        <v>0</v>
      </c>
      <c r="K433" s="3">
        <v>0</v>
      </c>
      <c r="L433" s="3">
        <f>SUM(H433:K433)</f>
        <v>24840</v>
      </c>
      <c r="M433" s="15">
        <v>0.15</v>
      </c>
      <c r="N433" s="3">
        <f>H433*M433</f>
        <v>3622.5</v>
      </c>
      <c r="O433" s="3">
        <f>L433-N433</f>
        <v>21217.5</v>
      </c>
    </row>
    <row r="434" spans="1:15" x14ac:dyDescent="0.2">
      <c r="A434" s="2" t="s">
        <v>3203</v>
      </c>
      <c r="B434" s="2" t="s">
        <v>761</v>
      </c>
      <c r="C434" s="2" t="s">
        <v>81</v>
      </c>
      <c r="D434" s="2" t="s">
        <v>75</v>
      </c>
      <c r="E434" s="13">
        <v>45689</v>
      </c>
      <c r="F434" s="2" t="s">
        <v>2689</v>
      </c>
      <c r="G434" s="2">
        <v>6</v>
      </c>
      <c r="H434" s="3">
        <v>178800</v>
      </c>
      <c r="I434" s="3">
        <v>25430</v>
      </c>
      <c r="J434" s="3">
        <v>0</v>
      </c>
      <c r="K434" s="3">
        <v>0</v>
      </c>
      <c r="L434" s="3">
        <f>SUM(H434:K434)</f>
        <v>204230</v>
      </c>
      <c r="M434" s="15">
        <v>0.15</v>
      </c>
      <c r="N434" s="3">
        <f>H434*M434</f>
        <v>26820</v>
      </c>
      <c r="O434" s="3">
        <f>L434-N434</f>
        <v>177410</v>
      </c>
    </row>
    <row r="435" spans="1:15" x14ac:dyDescent="0.2">
      <c r="A435" s="2" t="s">
        <v>3204</v>
      </c>
      <c r="B435" s="2" t="s">
        <v>1248</v>
      </c>
      <c r="C435" s="2" t="s">
        <v>61</v>
      </c>
      <c r="D435" s="2" t="s">
        <v>55</v>
      </c>
      <c r="E435" s="13">
        <v>45597</v>
      </c>
      <c r="F435" s="2" t="s">
        <v>2658</v>
      </c>
      <c r="G435" s="2">
        <v>12</v>
      </c>
      <c r="H435" s="3">
        <v>264600</v>
      </c>
      <c r="I435" s="3">
        <v>17570</v>
      </c>
      <c r="J435" s="3">
        <v>9960</v>
      </c>
      <c r="K435" s="3">
        <v>0</v>
      </c>
      <c r="L435" s="3">
        <f>SUM(H435:K435)</f>
        <v>292130</v>
      </c>
      <c r="M435" s="15">
        <v>0.1</v>
      </c>
      <c r="N435" s="3">
        <f>H435*M435</f>
        <v>26460</v>
      </c>
      <c r="O435" s="3">
        <f>L435-N435</f>
        <v>265670</v>
      </c>
    </row>
    <row r="436" spans="1:15" x14ac:dyDescent="0.2">
      <c r="A436" s="2" t="s">
        <v>3206</v>
      </c>
      <c r="B436" s="2" t="s">
        <v>406</v>
      </c>
      <c r="C436" s="2" t="s">
        <v>77</v>
      </c>
      <c r="D436" s="2" t="s">
        <v>75</v>
      </c>
      <c r="E436" s="13">
        <v>45597</v>
      </c>
      <c r="F436" s="2" t="s">
        <v>2732</v>
      </c>
      <c r="G436" s="2">
        <v>6</v>
      </c>
      <c r="H436" s="3">
        <v>116400</v>
      </c>
      <c r="I436" s="3">
        <v>8730</v>
      </c>
      <c r="J436" s="3">
        <v>4080</v>
      </c>
      <c r="K436" s="3">
        <v>0</v>
      </c>
      <c r="L436" s="3">
        <f>SUM(H436:K436)</f>
        <v>129210</v>
      </c>
      <c r="M436" s="15">
        <v>0.05</v>
      </c>
      <c r="N436" s="3">
        <f>H436*M436</f>
        <v>5820</v>
      </c>
      <c r="O436" s="3">
        <f>L436-N436</f>
        <v>123390</v>
      </c>
    </row>
    <row r="437" spans="1:15" x14ac:dyDescent="0.2">
      <c r="A437" s="2" t="s">
        <v>3208</v>
      </c>
      <c r="B437" s="2" t="s">
        <v>1325</v>
      </c>
      <c r="C437" s="2" t="s">
        <v>120</v>
      </c>
      <c r="D437" s="2" t="s">
        <v>114</v>
      </c>
      <c r="E437" s="13">
        <v>45778</v>
      </c>
      <c r="F437" s="2" t="s">
        <v>2658</v>
      </c>
      <c r="G437" s="2">
        <v>10</v>
      </c>
      <c r="H437" s="3">
        <v>30500</v>
      </c>
      <c r="I437" s="3">
        <v>15580</v>
      </c>
      <c r="J437" s="3">
        <v>0</v>
      </c>
      <c r="K437" s="3">
        <v>0</v>
      </c>
      <c r="L437" s="3">
        <f>SUM(H437:K437)</f>
        <v>46080</v>
      </c>
      <c r="M437" s="15">
        <v>0.1</v>
      </c>
      <c r="N437" s="3">
        <f>H437*M437</f>
        <v>3050</v>
      </c>
      <c r="O437" s="3">
        <f>L437-N437</f>
        <v>43030</v>
      </c>
    </row>
    <row r="438" spans="1:15" x14ac:dyDescent="0.2">
      <c r="A438" s="2" t="s">
        <v>3210</v>
      </c>
      <c r="B438" s="2" t="s">
        <v>1978</v>
      </c>
      <c r="C438" s="2" t="s">
        <v>37</v>
      </c>
      <c r="D438" s="2" t="s">
        <v>36</v>
      </c>
      <c r="E438" s="13">
        <v>45597</v>
      </c>
      <c r="F438" s="2" t="s">
        <v>2683</v>
      </c>
      <c r="G438" s="2">
        <v>3</v>
      </c>
      <c r="H438" s="3">
        <v>49050</v>
      </c>
      <c r="I438" s="3">
        <v>4970</v>
      </c>
      <c r="J438" s="3">
        <v>0</v>
      </c>
      <c r="K438" s="3">
        <v>0</v>
      </c>
      <c r="L438" s="3">
        <f>SUM(H438:K438)</f>
        <v>54020</v>
      </c>
      <c r="M438" s="15">
        <v>0.17</v>
      </c>
      <c r="N438" s="3">
        <f>H438*M438</f>
        <v>8338.5</v>
      </c>
      <c r="O438" s="3">
        <f>L438-N438</f>
        <v>45681.5</v>
      </c>
    </row>
    <row r="439" spans="1:15" x14ac:dyDescent="0.2">
      <c r="A439" s="2" t="s">
        <v>3211</v>
      </c>
      <c r="B439" s="2" t="s">
        <v>2137</v>
      </c>
      <c r="C439" s="2" t="s">
        <v>118</v>
      </c>
      <c r="D439" s="2" t="s">
        <v>114</v>
      </c>
      <c r="E439" s="13">
        <v>45627</v>
      </c>
      <c r="F439" s="2" t="s">
        <v>2689</v>
      </c>
      <c r="G439" s="2">
        <v>2</v>
      </c>
      <c r="H439" s="3">
        <v>17500</v>
      </c>
      <c r="I439" s="3">
        <v>1470</v>
      </c>
      <c r="J439" s="3">
        <v>0</v>
      </c>
      <c r="K439" s="3">
        <v>600</v>
      </c>
      <c r="L439" s="3">
        <f>SUM(H439:K439)</f>
        <v>19570</v>
      </c>
      <c r="M439" s="15">
        <v>0.15</v>
      </c>
      <c r="N439" s="3">
        <f>H439*M439</f>
        <v>2625</v>
      </c>
      <c r="O439" s="3">
        <f>L439-N439</f>
        <v>16945</v>
      </c>
    </row>
    <row r="440" spans="1:15" x14ac:dyDescent="0.2">
      <c r="A440" s="2" t="s">
        <v>3212</v>
      </c>
      <c r="B440" s="2" t="s">
        <v>2375</v>
      </c>
      <c r="C440" s="2" t="s">
        <v>83</v>
      </c>
      <c r="D440" s="2" t="s">
        <v>85</v>
      </c>
      <c r="E440" s="13">
        <v>45597</v>
      </c>
      <c r="F440" s="2" t="s">
        <v>2647</v>
      </c>
      <c r="G440" s="2">
        <v>2</v>
      </c>
      <c r="H440" s="3">
        <v>28800</v>
      </c>
      <c r="I440" s="3">
        <v>1910</v>
      </c>
      <c r="J440" s="3">
        <v>0</v>
      </c>
      <c r="K440" s="3">
        <v>0</v>
      </c>
      <c r="L440" s="3">
        <f>SUM(H440:K440)</f>
        <v>30710</v>
      </c>
      <c r="M440" s="15">
        <v>0</v>
      </c>
      <c r="N440" s="3">
        <f>H440*M440</f>
        <v>0</v>
      </c>
      <c r="O440" s="3">
        <f>L440-N440</f>
        <v>30710</v>
      </c>
    </row>
    <row r="441" spans="1:15" x14ac:dyDescent="0.2">
      <c r="A441" s="2" t="s">
        <v>3213</v>
      </c>
      <c r="B441" s="2" t="s">
        <v>470</v>
      </c>
      <c r="C441" s="2" t="s">
        <v>116</v>
      </c>
      <c r="D441" s="2" t="s">
        <v>114</v>
      </c>
      <c r="E441" s="13">
        <v>45597</v>
      </c>
      <c r="F441" s="2" t="s">
        <v>2670</v>
      </c>
      <c r="G441" s="2">
        <v>4</v>
      </c>
      <c r="H441" s="3">
        <v>18600</v>
      </c>
      <c r="I441" s="3">
        <v>3500</v>
      </c>
      <c r="J441" s="3">
        <v>0</v>
      </c>
      <c r="K441" s="3">
        <v>1970</v>
      </c>
      <c r="L441" s="3">
        <f>SUM(H441:K441)</f>
        <v>24070</v>
      </c>
      <c r="M441" s="15">
        <v>0</v>
      </c>
      <c r="N441" s="3">
        <f>H441*M441</f>
        <v>0</v>
      </c>
      <c r="O441" s="3">
        <f>L441-N441</f>
        <v>24070</v>
      </c>
    </row>
    <row r="442" spans="1:15" x14ac:dyDescent="0.2">
      <c r="A442" s="2" t="s">
        <v>3214</v>
      </c>
      <c r="B442" s="2" t="s">
        <v>974</v>
      </c>
      <c r="C442" s="2" t="s">
        <v>73</v>
      </c>
      <c r="D442" s="2" t="s">
        <v>75</v>
      </c>
      <c r="E442" s="13">
        <v>45627</v>
      </c>
      <c r="F442" s="2" t="s">
        <v>2732</v>
      </c>
      <c r="G442" s="2">
        <v>1</v>
      </c>
      <c r="H442" s="3">
        <v>9700</v>
      </c>
      <c r="I442" s="3">
        <v>750</v>
      </c>
      <c r="J442" s="3">
        <v>0</v>
      </c>
      <c r="K442" s="3">
        <v>0</v>
      </c>
      <c r="L442" s="3">
        <f>SUM(H442:K442)</f>
        <v>10450</v>
      </c>
      <c r="M442" s="15">
        <v>0.05</v>
      </c>
      <c r="N442" s="3">
        <f>H442*M442</f>
        <v>485</v>
      </c>
      <c r="O442" s="3">
        <f>L442-N442</f>
        <v>9965</v>
      </c>
    </row>
    <row r="443" spans="1:15" x14ac:dyDescent="0.2">
      <c r="A443" s="2" t="s">
        <v>3215</v>
      </c>
      <c r="B443" s="2" t="s">
        <v>1407</v>
      </c>
      <c r="C443" s="2" t="s">
        <v>67</v>
      </c>
      <c r="D443" s="2" t="s">
        <v>65</v>
      </c>
      <c r="E443" s="13">
        <v>45597</v>
      </c>
      <c r="F443" s="2" t="s">
        <v>2689</v>
      </c>
      <c r="G443" s="2">
        <v>4</v>
      </c>
      <c r="H443" s="3">
        <v>20600</v>
      </c>
      <c r="I443" s="3">
        <v>4280</v>
      </c>
      <c r="J443" s="3">
        <v>0</v>
      </c>
      <c r="K443" s="3">
        <v>1560</v>
      </c>
      <c r="L443" s="3">
        <f>SUM(H443:K443)</f>
        <v>26440</v>
      </c>
      <c r="M443" s="15">
        <v>0.15</v>
      </c>
      <c r="N443" s="3">
        <f>H443*M443</f>
        <v>3090</v>
      </c>
      <c r="O443" s="3">
        <f>L443-N443</f>
        <v>23350</v>
      </c>
    </row>
    <row r="444" spans="1:15" x14ac:dyDescent="0.2">
      <c r="A444" s="2" t="s">
        <v>3216</v>
      </c>
      <c r="B444" s="2" t="s">
        <v>1575</v>
      </c>
      <c r="C444" s="2" t="s">
        <v>125</v>
      </c>
      <c r="D444" s="2" t="s">
        <v>124</v>
      </c>
      <c r="E444" s="13">
        <v>45597</v>
      </c>
      <c r="F444" s="2" t="s">
        <v>2689</v>
      </c>
      <c r="G444" s="2">
        <v>2</v>
      </c>
      <c r="H444" s="3">
        <v>22600</v>
      </c>
      <c r="I444" s="3">
        <v>1340</v>
      </c>
      <c r="J444" s="3">
        <v>0</v>
      </c>
      <c r="K444" s="3">
        <v>0</v>
      </c>
      <c r="L444" s="3">
        <f>SUM(H444:K444)</f>
        <v>23940</v>
      </c>
      <c r="M444" s="15">
        <v>0.15</v>
      </c>
      <c r="N444" s="3">
        <f>H444*M444</f>
        <v>3390</v>
      </c>
      <c r="O444" s="3">
        <f>L444-N444</f>
        <v>20550</v>
      </c>
    </row>
    <row r="445" spans="1:15" x14ac:dyDescent="0.2">
      <c r="A445" s="2" t="s">
        <v>3217</v>
      </c>
      <c r="B445" s="2" t="s">
        <v>2599</v>
      </c>
      <c r="C445" s="2" t="s">
        <v>122</v>
      </c>
      <c r="D445" s="2" t="s">
        <v>124</v>
      </c>
      <c r="E445" s="13">
        <v>45597</v>
      </c>
      <c r="F445" s="2" t="s">
        <v>2651</v>
      </c>
      <c r="G445" s="2">
        <v>2</v>
      </c>
      <c r="H445" s="3">
        <v>7000</v>
      </c>
      <c r="I445" s="3">
        <v>1940</v>
      </c>
      <c r="J445" s="3">
        <v>0</v>
      </c>
      <c r="K445" s="3">
        <v>0</v>
      </c>
      <c r="L445" s="3">
        <f>SUM(H445:K445)</f>
        <v>8940</v>
      </c>
      <c r="M445" s="15">
        <v>0.16</v>
      </c>
      <c r="N445" s="3">
        <f>H445*M445</f>
        <v>1120</v>
      </c>
      <c r="O445" s="3">
        <f>L445-N445</f>
        <v>7820</v>
      </c>
    </row>
    <row r="446" spans="1:15" x14ac:dyDescent="0.2">
      <c r="A446" s="2" t="s">
        <v>3218</v>
      </c>
      <c r="B446" s="2" t="s">
        <v>920</v>
      </c>
      <c r="C446" s="2" t="s">
        <v>53</v>
      </c>
      <c r="D446" s="2" t="s">
        <v>55</v>
      </c>
      <c r="E446" s="13">
        <v>45658</v>
      </c>
      <c r="F446" s="2" t="s">
        <v>2658</v>
      </c>
      <c r="G446" s="2">
        <v>3</v>
      </c>
      <c r="H446" s="3">
        <v>30000</v>
      </c>
      <c r="I446" s="3">
        <v>4520</v>
      </c>
      <c r="J446" s="3">
        <v>0</v>
      </c>
      <c r="K446" s="3">
        <v>0</v>
      </c>
      <c r="L446" s="3">
        <f>SUM(H446:K446)</f>
        <v>34520</v>
      </c>
      <c r="M446" s="15">
        <v>0.1</v>
      </c>
      <c r="N446" s="3">
        <f>H446*M446</f>
        <v>3000</v>
      </c>
      <c r="O446" s="3">
        <f>L446-N446</f>
        <v>31520</v>
      </c>
    </row>
    <row r="447" spans="1:15" x14ac:dyDescent="0.2">
      <c r="A447" s="2" t="s">
        <v>3219</v>
      </c>
      <c r="B447" s="2" t="s">
        <v>934</v>
      </c>
      <c r="C447" s="2" t="s">
        <v>125</v>
      </c>
      <c r="D447" s="2" t="s">
        <v>124</v>
      </c>
      <c r="E447" s="13">
        <v>45627</v>
      </c>
      <c r="F447" s="2" t="s">
        <v>2683</v>
      </c>
      <c r="G447" s="2">
        <v>9</v>
      </c>
      <c r="H447" s="3">
        <v>102150</v>
      </c>
      <c r="I447" s="3">
        <v>16900</v>
      </c>
      <c r="J447" s="3">
        <v>0</v>
      </c>
      <c r="K447" s="3">
        <v>0</v>
      </c>
      <c r="L447" s="3">
        <f>SUM(H447:K447)</f>
        <v>119050</v>
      </c>
      <c r="M447" s="15">
        <v>0.17</v>
      </c>
      <c r="N447" s="3">
        <f>H447*M447</f>
        <v>17365.5</v>
      </c>
      <c r="O447" s="3">
        <f>L447-N447</f>
        <v>101684.5</v>
      </c>
    </row>
    <row r="448" spans="1:15" x14ac:dyDescent="0.2">
      <c r="A448" s="2" t="s">
        <v>3220</v>
      </c>
      <c r="B448" s="2" t="s">
        <v>1138</v>
      </c>
      <c r="C448" s="2" t="s">
        <v>101</v>
      </c>
      <c r="D448" s="2" t="s">
        <v>95</v>
      </c>
      <c r="E448" s="13">
        <v>45597</v>
      </c>
      <c r="F448" s="2" t="s">
        <v>2651</v>
      </c>
      <c r="G448" s="2">
        <v>1</v>
      </c>
      <c r="H448" s="3">
        <v>5100</v>
      </c>
      <c r="I448" s="3">
        <v>640</v>
      </c>
      <c r="J448" s="3">
        <v>0</v>
      </c>
      <c r="K448" s="3">
        <v>0</v>
      </c>
      <c r="L448" s="3">
        <f>SUM(H448:K448)</f>
        <v>5740</v>
      </c>
      <c r="M448" s="15">
        <v>0.16</v>
      </c>
      <c r="N448" s="3">
        <f>H448*M448</f>
        <v>816</v>
      </c>
      <c r="O448" s="3">
        <f>L448-N448</f>
        <v>4924</v>
      </c>
    </row>
    <row r="449" spans="1:15" x14ac:dyDescent="0.2">
      <c r="A449" s="2" t="s">
        <v>3223</v>
      </c>
      <c r="B449" s="2" t="s">
        <v>1593</v>
      </c>
      <c r="C449" s="2" t="s">
        <v>101</v>
      </c>
      <c r="D449" s="2" t="s">
        <v>95</v>
      </c>
      <c r="E449" s="13">
        <v>45597</v>
      </c>
      <c r="F449" s="2" t="s">
        <v>2732</v>
      </c>
      <c r="G449" s="2">
        <v>2</v>
      </c>
      <c r="H449" s="3">
        <v>12700</v>
      </c>
      <c r="I449" s="3">
        <v>1900</v>
      </c>
      <c r="J449" s="3">
        <v>0</v>
      </c>
      <c r="K449" s="3">
        <v>3140</v>
      </c>
      <c r="L449" s="3">
        <f>SUM(H449:K449)</f>
        <v>17740</v>
      </c>
      <c r="M449" s="15">
        <v>0.05</v>
      </c>
      <c r="N449" s="3">
        <f>H449*M449</f>
        <v>635</v>
      </c>
      <c r="O449" s="3">
        <f>L449-N449</f>
        <v>17105</v>
      </c>
    </row>
    <row r="450" spans="1:15" x14ac:dyDescent="0.2">
      <c r="A450" s="2" t="s">
        <v>3224</v>
      </c>
      <c r="B450" s="2" t="s">
        <v>1843</v>
      </c>
      <c r="C450" s="2" t="s">
        <v>13</v>
      </c>
      <c r="D450" s="2" t="s">
        <v>11</v>
      </c>
      <c r="E450" s="13">
        <v>45658</v>
      </c>
      <c r="F450" s="2" t="s">
        <v>2647</v>
      </c>
      <c r="G450" s="2">
        <v>4</v>
      </c>
      <c r="H450" s="3">
        <v>51000</v>
      </c>
      <c r="I450" s="3">
        <v>6430</v>
      </c>
      <c r="J450" s="3">
        <v>0</v>
      </c>
      <c r="K450" s="3">
        <v>1910</v>
      </c>
      <c r="L450" s="3">
        <f>SUM(H450:K450)</f>
        <v>59340</v>
      </c>
      <c r="M450" s="15">
        <v>0</v>
      </c>
      <c r="N450" s="3">
        <f>H450*M450</f>
        <v>0</v>
      </c>
      <c r="O450" s="3">
        <f>L450-N450</f>
        <v>59340</v>
      </c>
    </row>
    <row r="451" spans="1:15" x14ac:dyDescent="0.2">
      <c r="A451" s="2" t="s">
        <v>3225</v>
      </c>
      <c r="B451" s="2" t="s">
        <v>1999</v>
      </c>
      <c r="C451" s="2" t="s">
        <v>9</v>
      </c>
      <c r="D451" s="2" t="s">
        <v>11</v>
      </c>
      <c r="E451" s="13">
        <v>45627</v>
      </c>
      <c r="F451" s="2" t="s">
        <v>2658</v>
      </c>
      <c r="G451" s="2">
        <v>8</v>
      </c>
      <c r="H451" s="3">
        <v>95600</v>
      </c>
      <c r="I451" s="3">
        <v>7290</v>
      </c>
      <c r="J451" s="3">
        <v>0</v>
      </c>
      <c r="K451" s="3">
        <v>3330</v>
      </c>
      <c r="L451" s="3">
        <f>SUM(H451:K451)</f>
        <v>106220</v>
      </c>
      <c r="M451" s="15">
        <v>0.1</v>
      </c>
      <c r="N451" s="3">
        <f>H451*M451</f>
        <v>9560</v>
      </c>
      <c r="O451" s="3">
        <f>L451-N451</f>
        <v>96660</v>
      </c>
    </row>
    <row r="452" spans="1:15" x14ac:dyDescent="0.2">
      <c r="A452" s="2" t="s">
        <v>3226</v>
      </c>
      <c r="B452" s="2" t="s">
        <v>2184</v>
      </c>
      <c r="C452" s="2" t="s">
        <v>29</v>
      </c>
      <c r="D452" s="2" t="s">
        <v>24</v>
      </c>
      <c r="E452" s="13">
        <v>45597</v>
      </c>
      <c r="F452" s="2" t="s">
        <v>2647</v>
      </c>
      <c r="G452" s="2">
        <v>6</v>
      </c>
      <c r="H452" s="3">
        <v>38100</v>
      </c>
      <c r="I452" s="3">
        <v>12370</v>
      </c>
      <c r="J452" s="3">
        <v>4030</v>
      </c>
      <c r="K452" s="3">
        <v>0</v>
      </c>
      <c r="L452" s="3">
        <f>SUM(H452:K452)</f>
        <v>54500</v>
      </c>
      <c r="M452" s="15">
        <v>0</v>
      </c>
      <c r="N452" s="3">
        <f>H452*M452</f>
        <v>0</v>
      </c>
      <c r="O452" s="3">
        <f>L452-N452</f>
        <v>54500</v>
      </c>
    </row>
    <row r="453" spans="1:15" x14ac:dyDescent="0.2">
      <c r="A453" s="2" t="s">
        <v>3227</v>
      </c>
      <c r="B453" s="2" t="s">
        <v>2231</v>
      </c>
      <c r="C453" s="2" t="s">
        <v>87</v>
      </c>
      <c r="D453" s="2" t="s">
        <v>85</v>
      </c>
      <c r="E453" s="13">
        <v>45658</v>
      </c>
      <c r="F453" s="2" t="s">
        <v>2670</v>
      </c>
      <c r="G453" s="2">
        <v>5</v>
      </c>
      <c r="H453" s="3">
        <v>28750</v>
      </c>
      <c r="I453" s="3">
        <v>3330</v>
      </c>
      <c r="J453" s="3">
        <v>0</v>
      </c>
      <c r="K453" s="3">
        <v>0</v>
      </c>
      <c r="L453" s="3">
        <f>SUM(H453:K453)</f>
        <v>32080</v>
      </c>
      <c r="M453" s="15">
        <v>0</v>
      </c>
      <c r="N453" s="3">
        <f>H453*M453</f>
        <v>0</v>
      </c>
      <c r="O453" s="3">
        <f>L453-N453</f>
        <v>32080</v>
      </c>
    </row>
    <row r="454" spans="1:15" x14ac:dyDescent="0.2">
      <c r="A454" s="2" t="s">
        <v>3229</v>
      </c>
      <c r="B454" s="2" t="s">
        <v>2513</v>
      </c>
      <c r="C454" s="2" t="s">
        <v>93</v>
      </c>
      <c r="D454" s="2" t="s">
        <v>95</v>
      </c>
      <c r="E454" s="13">
        <v>45627</v>
      </c>
      <c r="F454" s="2" t="s">
        <v>2647</v>
      </c>
      <c r="G454" s="2">
        <v>3</v>
      </c>
      <c r="H454" s="3">
        <v>15600</v>
      </c>
      <c r="I454" s="3">
        <v>2000</v>
      </c>
      <c r="J454" s="3">
        <v>6060</v>
      </c>
      <c r="K454" s="3">
        <v>0</v>
      </c>
      <c r="L454" s="3">
        <f>SUM(H454:K454)</f>
        <v>23660</v>
      </c>
      <c r="M454" s="15">
        <v>0</v>
      </c>
      <c r="N454" s="3">
        <f>H454*M454</f>
        <v>0</v>
      </c>
      <c r="O454" s="3">
        <f>L454-N454</f>
        <v>23660</v>
      </c>
    </row>
    <row r="455" spans="1:15" x14ac:dyDescent="0.2">
      <c r="A455" s="2" t="s">
        <v>3230</v>
      </c>
      <c r="B455" s="2" t="s">
        <v>969</v>
      </c>
      <c r="C455" s="2" t="s">
        <v>29</v>
      </c>
      <c r="D455" s="2" t="s">
        <v>24</v>
      </c>
      <c r="E455" s="13">
        <v>45658</v>
      </c>
      <c r="F455" s="2" t="s">
        <v>2689</v>
      </c>
      <c r="G455" s="2">
        <v>5</v>
      </c>
      <c r="H455" s="3">
        <v>35500</v>
      </c>
      <c r="I455" s="3">
        <v>10350</v>
      </c>
      <c r="J455" s="3">
        <v>0</v>
      </c>
      <c r="K455" s="3">
        <v>0</v>
      </c>
      <c r="L455" s="3">
        <f>SUM(H455:K455)</f>
        <v>45850</v>
      </c>
      <c r="M455" s="15">
        <v>0.15</v>
      </c>
      <c r="N455" s="3">
        <f>H455*M455</f>
        <v>5325</v>
      </c>
      <c r="O455" s="3">
        <f>L455-N455</f>
        <v>40525</v>
      </c>
    </row>
    <row r="456" spans="1:15" x14ac:dyDescent="0.2">
      <c r="A456" s="2" t="s">
        <v>3231</v>
      </c>
      <c r="B456" s="2" t="s">
        <v>1562</v>
      </c>
      <c r="C456" s="2" t="s">
        <v>63</v>
      </c>
      <c r="D456" s="2" t="s">
        <v>65</v>
      </c>
      <c r="E456" s="13">
        <v>45778</v>
      </c>
      <c r="F456" s="2" t="s">
        <v>2651</v>
      </c>
      <c r="G456" s="2">
        <v>3</v>
      </c>
      <c r="H456" s="3">
        <v>19350</v>
      </c>
      <c r="I456" s="3">
        <v>7500</v>
      </c>
      <c r="J456" s="3">
        <v>2040</v>
      </c>
      <c r="K456" s="3">
        <v>0</v>
      </c>
      <c r="L456" s="3">
        <f>SUM(H456:K456)</f>
        <v>28890</v>
      </c>
      <c r="M456" s="15">
        <v>0.16</v>
      </c>
      <c r="N456" s="3">
        <f>H456*M456</f>
        <v>3096</v>
      </c>
      <c r="O456" s="3">
        <f>L456-N456</f>
        <v>25794</v>
      </c>
    </row>
    <row r="457" spans="1:15" x14ac:dyDescent="0.2">
      <c r="A457" s="2" t="s">
        <v>3233</v>
      </c>
      <c r="B457" s="2" t="s">
        <v>2101</v>
      </c>
      <c r="C457" s="2" t="s">
        <v>125</v>
      </c>
      <c r="D457" s="2" t="s">
        <v>124</v>
      </c>
      <c r="E457" s="13">
        <v>45627</v>
      </c>
      <c r="F457" s="2" t="s">
        <v>2647</v>
      </c>
      <c r="G457" s="2">
        <v>2</v>
      </c>
      <c r="H457" s="3">
        <v>23100</v>
      </c>
      <c r="I457" s="3">
        <v>1420</v>
      </c>
      <c r="J457" s="3">
        <v>0</v>
      </c>
      <c r="K457" s="3">
        <v>0</v>
      </c>
      <c r="L457" s="3">
        <f>SUM(H457:K457)</f>
        <v>24520</v>
      </c>
      <c r="M457" s="15">
        <v>0</v>
      </c>
      <c r="N457" s="3">
        <f>H457*M457</f>
        <v>0</v>
      </c>
      <c r="O457" s="3">
        <f>L457-N457</f>
        <v>24520</v>
      </c>
    </row>
    <row r="458" spans="1:15" x14ac:dyDescent="0.2">
      <c r="A458" s="2" t="s">
        <v>3234</v>
      </c>
      <c r="B458" s="2" t="s">
        <v>2410</v>
      </c>
      <c r="C458" s="2" t="s">
        <v>101</v>
      </c>
      <c r="D458" s="2" t="s">
        <v>95</v>
      </c>
      <c r="E458" s="13">
        <v>45597</v>
      </c>
      <c r="F458" s="2" t="s">
        <v>2732</v>
      </c>
      <c r="G458" s="2">
        <v>1</v>
      </c>
      <c r="H458" s="3">
        <v>6450</v>
      </c>
      <c r="I458" s="3">
        <v>590</v>
      </c>
      <c r="J458" s="3">
        <v>0</v>
      </c>
      <c r="K458" s="3">
        <v>0</v>
      </c>
      <c r="L458" s="3">
        <f>SUM(H458:K458)</f>
        <v>7040</v>
      </c>
      <c r="M458" s="15">
        <v>0.05</v>
      </c>
      <c r="N458" s="3">
        <f>H458*M458</f>
        <v>322.5</v>
      </c>
      <c r="O458" s="3">
        <f>L458-N458</f>
        <v>6717.5</v>
      </c>
    </row>
    <row r="459" spans="1:15" x14ac:dyDescent="0.2">
      <c r="A459" s="2" t="s">
        <v>3235</v>
      </c>
      <c r="B459" s="2" t="s">
        <v>2433</v>
      </c>
      <c r="C459" s="2" t="s">
        <v>129</v>
      </c>
      <c r="D459" s="2" t="s">
        <v>124</v>
      </c>
      <c r="E459" s="13">
        <v>45658</v>
      </c>
      <c r="F459" s="2" t="s">
        <v>2647</v>
      </c>
      <c r="G459" s="2">
        <v>16</v>
      </c>
      <c r="H459" s="3">
        <v>66400</v>
      </c>
      <c r="I459" s="3">
        <v>15960</v>
      </c>
      <c r="J459" s="3">
        <v>0</v>
      </c>
      <c r="K459" s="3">
        <v>0</v>
      </c>
      <c r="L459" s="3">
        <f>SUM(H459:K459)</f>
        <v>82360</v>
      </c>
      <c r="M459" s="15">
        <v>0</v>
      </c>
      <c r="N459" s="3">
        <f>H459*M459</f>
        <v>0</v>
      </c>
      <c r="O459" s="3">
        <f>L459-N459</f>
        <v>82360</v>
      </c>
    </row>
    <row r="460" spans="1:15" x14ac:dyDescent="0.2">
      <c r="A460" s="2" t="s">
        <v>3236</v>
      </c>
      <c r="B460" s="2" t="s">
        <v>203</v>
      </c>
      <c r="C460" s="2" t="s">
        <v>61</v>
      </c>
      <c r="D460" s="2" t="s">
        <v>55</v>
      </c>
      <c r="E460" s="13">
        <v>45597</v>
      </c>
      <c r="F460" s="2" t="s">
        <v>2658</v>
      </c>
      <c r="G460" s="2">
        <v>5</v>
      </c>
      <c r="H460" s="3">
        <v>81000</v>
      </c>
      <c r="I460" s="3">
        <v>7570</v>
      </c>
      <c r="J460" s="3">
        <v>0</v>
      </c>
      <c r="K460" s="3">
        <v>0</v>
      </c>
      <c r="L460" s="3">
        <f>SUM(H460:K460)</f>
        <v>88570</v>
      </c>
      <c r="M460" s="15">
        <v>0.1</v>
      </c>
      <c r="N460" s="3">
        <f>H460*M460</f>
        <v>8100</v>
      </c>
      <c r="O460" s="3">
        <f>L460-N460</f>
        <v>80470</v>
      </c>
    </row>
    <row r="461" spans="1:15" x14ac:dyDescent="0.2">
      <c r="A461" s="2" t="s">
        <v>3237</v>
      </c>
      <c r="B461" s="2" t="s">
        <v>203</v>
      </c>
      <c r="C461" s="2" t="s">
        <v>73</v>
      </c>
      <c r="D461" s="2" t="s">
        <v>75</v>
      </c>
      <c r="E461" s="13">
        <v>45597</v>
      </c>
      <c r="F461" s="2" t="s">
        <v>2689</v>
      </c>
      <c r="G461" s="2">
        <v>5</v>
      </c>
      <c r="H461" s="3">
        <v>38000</v>
      </c>
      <c r="I461" s="3">
        <v>3350</v>
      </c>
      <c r="J461" s="3">
        <v>0</v>
      </c>
      <c r="K461" s="3">
        <v>2860</v>
      </c>
      <c r="L461" s="3">
        <f>SUM(H461:K461)</f>
        <v>44210</v>
      </c>
      <c r="M461" s="15">
        <v>0.15</v>
      </c>
      <c r="N461" s="3">
        <f>H461*M461</f>
        <v>5700</v>
      </c>
      <c r="O461" s="3">
        <f>L461-N461</f>
        <v>38510</v>
      </c>
    </row>
    <row r="462" spans="1:15" x14ac:dyDescent="0.2">
      <c r="A462" s="2" t="s">
        <v>3238</v>
      </c>
      <c r="B462" s="2" t="s">
        <v>634</v>
      </c>
      <c r="C462" s="2" t="s">
        <v>71</v>
      </c>
      <c r="D462" s="2" t="s">
        <v>65</v>
      </c>
      <c r="E462" s="13">
        <v>45627</v>
      </c>
      <c r="F462" s="2" t="s">
        <v>2658</v>
      </c>
      <c r="G462" s="2">
        <v>6</v>
      </c>
      <c r="H462" s="3">
        <v>92100</v>
      </c>
      <c r="I462" s="3">
        <v>13390</v>
      </c>
      <c r="J462" s="3">
        <v>0</v>
      </c>
      <c r="K462" s="3">
        <v>0</v>
      </c>
      <c r="L462" s="3">
        <f>SUM(H462:K462)</f>
        <v>105490</v>
      </c>
      <c r="M462" s="15">
        <v>0.1</v>
      </c>
      <c r="N462" s="3">
        <f>H462*M462</f>
        <v>9210</v>
      </c>
      <c r="O462" s="3">
        <f>L462-N462</f>
        <v>96280</v>
      </c>
    </row>
    <row r="463" spans="1:15" x14ac:dyDescent="0.2">
      <c r="A463" s="2" t="s">
        <v>3239</v>
      </c>
      <c r="B463" s="2" t="s">
        <v>1208</v>
      </c>
      <c r="C463" s="2" t="s">
        <v>69</v>
      </c>
      <c r="D463" s="2" t="s">
        <v>65</v>
      </c>
      <c r="E463" s="13">
        <v>45627</v>
      </c>
      <c r="F463" s="2" t="s">
        <v>2670</v>
      </c>
      <c r="G463" s="2">
        <v>3</v>
      </c>
      <c r="H463" s="3">
        <v>48900</v>
      </c>
      <c r="I463" s="3">
        <v>2990</v>
      </c>
      <c r="J463" s="3">
        <v>0</v>
      </c>
      <c r="K463" s="3">
        <v>0</v>
      </c>
      <c r="L463" s="3">
        <f>SUM(H463:K463)</f>
        <v>51890</v>
      </c>
      <c r="M463" s="15">
        <v>0</v>
      </c>
      <c r="N463" s="3">
        <f>H463*M463</f>
        <v>0</v>
      </c>
      <c r="O463" s="3">
        <f>L463-N463</f>
        <v>51890</v>
      </c>
    </row>
    <row r="464" spans="1:15" x14ac:dyDescent="0.2">
      <c r="A464" s="2" t="s">
        <v>3240</v>
      </c>
      <c r="B464" s="2" t="s">
        <v>2161</v>
      </c>
      <c r="C464" s="2" t="s">
        <v>47</v>
      </c>
      <c r="D464" s="2" t="s">
        <v>45</v>
      </c>
      <c r="E464" s="13">
        <v>45597</v>
      </c>
      <c r="F464" s="2" t="s">
        <v>2732</v>
      </c>
      <c r="G464" s="2">
        <v>1</v>
      </c>
      <c r="H464" s="3">
        <v>6850</v>
      </c>
      <c r="I464" s="3">
        <v>420</v>
      </c>
      <c r="J464" s="3">
        <v>0</v>
      </c>
      <c r="K464" s="3">
        <v>0</v>
      </c>
      <c r="L464" s="3">
        <f>SUM(H464:K464)</f>
        <v>7270</v>
      </c>
      <c r="M464" s="15">
        <v>0.05</v>
      </c>
      <c r="N464" s="3">
        <f>H464*M464</f>
        <v>342.5</v>
      </c>
      <c r="O464" s="3">
        <f>L464-N464</f>
        <v>6927.5</v>
      </c>
    </row>
    <row r="465" spans="1:15" x14ac:dyDescent="0.2">
      <c r="A465" s="2" t="s">
        <v>3241</v>
      </c>
      <c r="B465" s="2" t="s">
        <v>2220</v>
      </c>
      <c r="C465" s="2" t="s">
        <v>47</v>
      </c>
      <c r="D465" s="2" t="s">
        <v>45</v>
      </c>
      <c r="E465" s="13">
        <v>45597</v>
      </c>
      <c r="F465" s="2" t="s">
        <v>2683</v>
      </c>
      <c r="G465" s="2">
        <v>2</v>
      </c>
      <c r="H465" s="3">
        <v>18800</v>
      </c>
      <c r="I465" s="3">
        <v>2320</v>
      </c>
      <c r="J465" s="3">
        <v>0</v>
      </c>
      <c r="K465" s="3">
        <v>0</v>
      </c>
      <c r="L465" s="3">
        <f>SUM(H465:K465)</f>
        <v>21120</v>
      </c>
      <c r="M465" s="15">
        <v>0.17</v>
      </c>
      <c r="N465" s="3">
        <f>H465*M465</f>
        <v>3196.0000000000005</v>
      </c>
      <c r="O465" s="3">
        <f>L465-N465</f>
        <v>17924</v>
      </c>
    </row>
    <row r="466" spans="1:15" x14ac:dyDescent="0.2">
      <c r="A466" s="2" t="s">
        <v>3242</v>
      </c>
      <c r="B466" s="2" t="s">
        <v>2301</v>
      </c>
      <c r="C466" s="2" t="s">
        <v>69</v>
      </c>
      <c r="D466" s="2" t="s">
        <v>65</v>
      </c>
      <c r="E466" s="13">
        <v>45597</v>
      </c>
      <c r="F466" s="2" t="s">
        <v>2670</v>
      </c>
      <c r="G466" s="2">
        <v>6</v>
      </c>
      <c r="H466" s="3">
        <v>180300</v>
      </c>
      <c r="I466" s="3">
        <v>26790</v>
      </c>
      <c r="J466" s="3">
        <v>0</v>
      </c>
      <c r="K466" s="3">
        <v>2230</v>
      </c>
      <c r="L466" s="3">
        <f>SUM(H466:K466)</f>
        <v>209320</v>
      </c>
      <c r="M466" s="15">
        <v>0</v>
      </c>
      <c r="N466" s="3">
        <f>H466*M466</f>
        <v>0</v>
      </c>
      <c r="O466" s="3">
        <f>L466-N466</f>
        <v>209320</v>
      </c>
    </row>
    <row r="467" spans="1:15" x14ac:dyDescent="0.2">
      <c r="A467" s="2" t="s">
        <v>3245</v>
      </c>
      <c r="B467" s="2" t="s">
        <v>1008</v>
      </c>
      <c r="C467" s="2" t="s">
        <v>83</v>
      </c>
      <c r="D467" s="2" t="s">
        <v>85</v>
      </c>
      <c r="E467" s="13">
        <v>45597</v>
      </c>
      <c r="F467" s="2" t="s">
        <v>2647</v>
      </c>
      <c r="G467" s="2">
        <v>2</v>
      </c>
      <c r="H467" s="3">
        <v>39300</v>
      </c>
      <c r="I467" s="3">
        <v>2600</v>
      </c>
      <c r="J467" s="3">
        <v>0</v>
      </c>
      <c r="K467" s="3">
        <v>0</v>
      </c>
      <c r="L467" s="3">
        <f>SUM(H467:K467)</f>
        <v>41900</v>
      </c>
      <c r="M467" s="15">
        <v>0</v>
      </c>
      <c r="N467" s="3">
        <f>H467*M467</f>
        <v>0</v>
      </c>
      <c r="O467" s="3">
        <f>L467-N467</f>
        <v>41900</v>
      </c>
    </row>
    <row r="468" spans="1:15" x14ac:dyDescent="0.2">
      <c r="A468" s="2" t="s">
        <v>3246</v>
      </c>
      <c r="B468" s="2" t="s">
        <v>1098</v>
      </c>
      <c r="C468" s="2" t="s">
        <v>47</v>
      </c>
      <c r="D468" s="2" t="s">
        <v>45</v>
      </c>
      <c r="E468" s="13">
        <v>45658</v>
      </c>
      <c r="F468" s="2" t="s">
        <v>2651</v>
      </c>
      <c r="G468" s="2">
        <v>4</v>
      </c>
      <c r="H468" s="3">
        <v>25600</v>
      </c>
      <c r="I468" s="3">
        <v>8460</v>
      </c>
      <c r="J468" s="3">
        <v>0</v>
      </c>
      <c r="K468" s="3">
        <v>0</v>
      </c>
      <c r="L468" s="3">
        <f>SUM(H468:K468)</f>
        <v>34060</v>
      </c>
      <c r="M468" s="15">
        <v>0.16</v>
      </c>
      <c r="N468" s="3">
        <f>H468*M468</f>
        <v>4096</v>
      </c>
      <c r="O468" s="3">
        <f>L468-N468</f>
        <v>29964</v>
      </c>
    </row>
    <row r="469" spans="1:15" x14ac:dyDescent="0.2">
      <c r="A469" s="2" t="s">
        <v>3247</v>
      </c>
      <c r="B469" s="2" t="s">
        <v>1513</v>
      </c>
      <c r="C469" s="2" t="s">
        <v>37</v>
      </c>
      <c r="D469" s="2" t="s">
        <v>36</v>
      </c>
      <c r="E469" s="13">
        <v>45597</v>
      </c>
      <c r="F469" s="2" t="s">
        <v>2683</v>
      </c>
      <c r="G469" s="2">
        <v>4</v>
      </c>
      <c r="H469" s="3">
        <v>95800</v>
      </c>
      <c r="I469" s="3">
        <v>2920</v>
      </c>
      <c r="J469" s="3">
        <v>0</v>
      </c>
      <c r="K469" s="3">
        <v>0</v>
      </c>
      <c r="L469" s="3">
        <f>SUM(H469:K469)</f>
        <v>98720</v>
      </c>
      <c r="M469" s="15">
        <v>0.17</v>
      </c>
      <c r="N469" s="3">
        <f>H469*M469</f>
        <v>16286.000000000002</v>
      </c>
      <c r="O469" s="3">
        <f>L469-N469</f>
        <v>82434</v>
      </c>
    </row>
    <row r="470" spans="1:15" x14ac:dyDescent="0.2">
      <c r="A470" s="2" t="s">
        <v>3248</v>
      </c>
      <c r="B470" s="2" t="s">
        <v>1797</v>
      </c>
      <c r="C470" s="2" t="s">
        <v>57</v>
      </c>
      <c r="D470" s="2" t="s">
        <v>55</v>
      </c>
      <c r="E470" s="13">
        <v>45597</v>
      </c>
      <c r="F470" s="2" t="s">
        <v>2647</v>
      </c>
      <c r="G470" s="2">
        <v>4</v>
      </c>
      <c r="H470" s="3">
        <v>34400</v>
      </c>
      <c r="I470" s="3">
        <v>3840</v>
      </c>
      <c r="J470" s="3">
        <v>3210</v>
      </c>
      <c r="K470" s="3">
        <v>0</v>
      </c>
      <c r="L470" s="3">
        <f>SUM(H470:K470)</f>
        <v>41450</v>
      </c>
      <c r="M470" s="15">
        <v>0</v>
      </c>
      <c r="N470" s="3">
        <f>H470*M470</f>
        <v>0</v>
      </c>
      <c r="O470" s="3">
        <f>L470-N470</f>
        <v>41450</v>
      </c>
    </row>
    <row r="471" spans="1:15" x14ac:dyDescent="0.2">
      <c r="A471" s="2" t="s">
        <v>3249</v>
      </c>
      <c r="B471" s="2" t="s">
        <v>1801</v>
      </c>
      <c r="C471" s="2" t="s">
        <v>97</v>
      </c>
      <c r="D471" s="2" t="s">
        <v>95</v>
      </c>
      <c r="E471" s="13">
        <v>45597</v>
      </c>
      <c r="F471" s="2" t="s">
        <v>2732</v>
      </c>
      <c r="G471" s="2">
        <v>2</v>
      </c>
      <c r="H471" s="3">
        <v>28400</v>
      </c>
      <c r="I471" s="3">
        <v>2680</v>
      </c>
      <c r="J471" s="3">
        <v>2300</v>
      </c>
      <c r="K471" s="3">
        <v>0</v>
      </c>
      <c r="L471" s="3">
        <f>SUM(H471:K471)</f>
        <v>33380</v>
      </c>
      <c r="M471" s="15">
        <v>0.05</v>
      </c>
      <c r="N471" s="3">
        <f>H471*M471</f>
        <v>1420</v>
      </c>
      <c r="O471" s="3">
        <f>L471-N471</f>
        <v>31960</v>
      </c>
    </row>
    <row r="472" spans="1:15" x14ac:dyDescent="0.2">
      <c r="A472" s="2" t="s">
        <v>3250</v>
      </c>
      <c r="B472" s="2" t="s">
        <v>1936</v>
      </c>
      <c r="C472" s="2" t="s">
        <v>101</v>
      </c>
      <c r="D472" s="2" t="s">
        <v>95</v>
      </c>
      <c r="E472" s="13">
        <v>45597</v>
      </c>
      <c r="F472" s="2" t="s">
        <v>2689</v>
      </c>
      <c r="G472" s="2">
        <v>3</v>
      </c>
      <c r="H472" s="3">
        <v>18300</v>
      </c>
      <c r="I472" s="3">
        <v>530</v>
      </c>
      <c r="J472" s="3">
        <v>0</v>
      </c>
      <c r="K472" s="3">
        <v>0</v>
      </c>
      <c r="L472" s="3">
        <f>SUM(H472:K472)</f>
        <v>18830</v>
      </c>
      <c r="M472" s="15">
        <v>0.15</v>
      </c>
      <c r="N472" s="3">
        <f>H472*M472</f>
        <v>2745</v>
      </c>
      <c r="O472" s="3">
        <f>L472-N472</f>
        <v>16085</v>
      </c>
    </row>
    <row r="473" spans="1:15" x14ac:dyDescent="0.2">
      <c r="A473" s="2" t="s">
        <v>3251</v>
      </c>
      <c r="B473" s="2" t="s">
        <v>2028</v>
      </c>
      <c r="C473" s="2" t="s">
        <v>106</v>
      </c>
      <c r="D473" s="2" t="s">
        <v>105</v>
      </c>
      <c r="E473" s="13">
        <v>45689</v>
      </c>
      <c r="F473" s="2" t="s">
        <v>2683</v>
      </c>
      <c r="G473" s="2">
        <v>4</v>
      </c>
      <c r="H473" s="3">
        <v>25000</v>
      </c>
      <c r="I473" s="3">
        <v>5700</v>
      </c>
      <c r="J473" s="3">
        <v>0</v>
      </c>
      <c r="K473" s="3">
        <v>0</v>
      </c>
      <c r="L473" s="3">
        <f>SUM(H473:K473)</f>
        <v>30700</v>
      </c>
      <c r="M473" s="15">
        <v>0.17</v>
      </c>
      <c r="N473" s="3">
        <f>H473*M473</f>
        <v>4250</v>
      </c>
      <c r="O473" s="3">
        <f>L473-N473</f>
        <v>26450</v>
      </c>
    </row>
    <row r="474" spans="1:15" x14ac:dyDescent="0.2">
      <c r="A474" s="2" t="s">
        <v>3252</v>
      </c>
      <c r="B474" s="2" t="s">
        <v>2303</v>
      </c>
      <c r="C474" s="2" t="s">
        <v>39</v>
      </c>
      <c r="D474" s="2" t="s">
        <v>36</v>
      </c>
      <c r="E474" s="13">
        <v>45689</v>
      </c>
      <c r="F474" s="2" t="s">
        <v>2689</v>
      </c>
      <c r="G474" s="2">
        <v>4</v>
      </c>
      <c r="H474" s="3">
        <v>24800</v>
      </c>
      <c r="I474" s="3">
        <v>7380</v>
      </c>
      <c r="J474" s="3">
        <v>0</v>
      </c>
      <c r="K474" s="3">
        <v>0</v>
      </c>
      <c r="L474" s="3">
        <f>SUM(H474:K474)</f>
        <v>32180</v>
      </c>
      <c r="M474" s="15">
        <v>0.15</v>
      </c>
      <c r="N474" s="3">
        <f>H474*M474</f>
        <v>3720</v>
      </c>
      <c r="O474" s="3">
        <f>L474-N474</f>
        <v>28460</v>
      </c>
    </row>
    <row r="475" spans="1:15" x14ac:dyDescent="0.2">
      <c r="A475" s="2" t="s">
        <v>3253</v>
      </c>
      <c r="B475" s="2" t="s">
        <v>520</v>
      </c>
      <c r="C475" s="2" t="s">
        <v>61</v>
      </c>
      <c r="D475" s="2" t="s">
        <v>55</v>
      </c>
      <c r="E475" s="13">
        <v>45597</v>
      </c>
      <c r="F475" s="2" t="s">
        <v>2732</v>
      </c>
      <c r="G475" s="2">
        <v>1</v>
      </c>
      <c r="H475" s="3">
        <v>45150</v>
      </c>
      <c r="I475" s="3">
        <v>450</v>
      </c>
      <c r="J475" s="3">
        <v>0</v>
      </c>
      <c r="K475" s="3">
        <v>0</v>
      </c>
      <c r="L475" s="3">
        <f>SUM(H475:K475)</f>
        <v>45600</v>
      </c>
      <c r="M475" s="15">
        <v>0.05</v>
      </c>
      <c r="N475" s="3">
        <f>H475*M475</f>
        <v>2257.5</v>
      </c>
      <c r="O475" s="3">
        <f>L475-N475</f>
        <v>43342.5</v>
      </c>
    </row>
    <row r="476" spans="1:15" x14ac:dyDescent="0.2">
      <c r="A476" s="2" t="s">
        <v>3254</v>
      </c>
      <c r="B476" s="2" t="s">
        <v>783</v>
      </c>
      <c r="C476" s="2" t="s">
        <v>34</v>
      </c>
      <c r="D476" s="2" t="s">
        <v>36</v>
      </c>
      <c r="E476" s="13">
        <v>45597</v>
      </c>
      <c r="F476" s="2" t="s">
        <v>2732</v>
      </c>
      <c r="G476" s="2">
        <v>3</v>
      </c>
      <c r="H476" s="3">
        <v>19950</v>
      </c>
      <c r="I476" s="3">
        <v>600</v>
      </c>
      <c r="J476" s="3">
        <v>0</v>
      </c>
      <c r="K476" s="3">
        <v>0</v>
      </c>
      <c r="L476" s="3">
        <f>SUM(H476:K476)</f>
        <v>20550</v>
      </c>
      <c r="M476" s="15">
        <v>0.05</v>
      </c>
      <c r="N476" s="3">
        <f>H476*M476</f>
        <v>997.5</v>
      </c>
      <c r="O476" s="3">
        <f>L476-N476</f>
        <v>19552.5</v>
      </c>
    </row>
    <row r="477" spans="1:15" x14ac:dyDescent="0.2">
      <c r="A477" s="2" t="s">
        <v>3255</v>
      </c>
      <c r="B477" s="2" t="s">
        <v>1640</v>
      </c>
      <c r="C477" s="2" t="s">
        <v>61</v>
      </c>
      <c r="D477" s="2" t="s">
        <v>55</v>
      </c>
      <c r="E477" s="13">
        <v>45658</v>
      </c>
      <c r="F477" s="2" t="s">
        <v>2670</v>
      </c>
      <c r="G477" s="2">
        <v>4</v>
      </c>
      <c r="H477" s="3">
        <v>82800</v>
      </c>
      <c r="I477" s="3">
        <v>4470</v>
      </c>
      <c r="J477" s="3">
        <v>0</v>
      </c>
      <c r="K477" s="3">
        <v>840</v>
      </c>
      <c r="L477" s="3">
        <f>SUM(H477:K477)</f>
        <v>88110</v>
      </c>
      <c r="M477" s="15">
        <v>0</v>
      </c>
      <c r="N477" s="3">
        <f>H477*M477</f>
        <v>0</v>
      </c>
      <c r="O477" s="3">
        <f>L477-N477</f>
        <v>88110</v>
      </c>
    </row>
    <row r="478" spans="1:15" x14ac:dyDescent="0.2">
      <c r="A478" s="2" t="s">
        <v>3256</v>
      </c>
      <c r="B478" s="2" t="s">
        <v>1896</v>
      </c>
      <c r="C478" s="2" t="s">
        <v>29</v>
      </c>
      <c r="D478" s="2" t="s">
        <v>24</v>
      </c>
      <c r="E478" s="13">
        <v>45597</v>
      </c>
      <c r="F478" s="2" t="s">
        <v>2658</v>
      </c>
      <c r="G478" s="2">
        <v>3</v>
      </c>
      <c r="H478" s="3">
        <v>25800</v>
      </c>
      <c r="I478" s="3">
        <v>5070</v>
      </c>
      <c r="J478" s="3">
        <v>4110</v>
      </c>
      <c r="K478" s="3">
        <v>0</v>
      </c>
      <c r="L478" s="3">
        <f>SUM(H478:K478)</f>
        <v>34980</v>
      </c>
      <c r="M478" s="15">
        <v>0.1</v>
      </c>
      <c r="N478" s="3">
        <f>H478*M478</f>
        <v>2580</v>
      </c>
      <c r="O478" s="3">
        <f>L478-N478</f>
        <v>32400</v>
      </c>
    </row>
    <row r="479" spans="1:15" x14ac:dyDescent="0.2">
      <c r="A479" s="2" t="s">
        <v>3257</v>
      </c>
      <c r="B479" s="2" t="s">
        <v>2095</v>
      </c>
      <c r="C479" s="2" t="s">
        <v>61</v>
      </c>
      <c r="D479" s="2" t="s">
        <v>55</v>
      </c>
      <c r="E479" s="13">
        <v>45627</v>
      </c>
      <c r="F479" s="2" t="s">
        <v>2670</v>
      </c>
      <c r="G479" s="2">
        <v>3</v>
      </c>
      <c r="H479" s="3">
        <v>148350</v>
      </c>
      <c r="I479" s="3">
        <v>17990</v>
      </c>
      <c r="J479" s="3">
        <v>0</v>
      </c>
      <c r="K479" s="3">
        <v>0</v>
      </c>
      <c r="L479" s="3">
        <f>SUM(H479:K479)</f>
        <v>166340</v>
      </c>
      <c r="M479" s="15">
        <v>0</v>
      </c>
      <c r="N479" s="3">
        <f>H479*M479</f>
        <v>0</v>
      </c>
      <c r="O479" s="3">
        <f>L479-N479</f>
        <v>166340</v>
      </c>
    </row>
    <row r="480" spans="1:15" x14ac:dyDescent="0.2">
      <c r="A480" s="2" t="s">
        <v>3258</v>
      </c>
      <c r="B480" s="2" t="s">
        <v>2433</v>
      </c>
      <c r="C480" s="2" t="s">
        <v>69</v>
      </c>
      <c r="D480" s="2" t="s">
        <v>65</v>
      </c>
      <c r="E480" s="13">
        <v>45689</v>
      </c>
      <c r="F480" s="2" t="s">
        <v>2683</v>
      </c>
      <c r="G480" s="2">
        <v>6</v>
      </c>
      <c r="H480" s="3">
        <v>175800</v>
      </c>
      <c r="I480" s="3">
        <v>10190</v>
      </c>
      <c r="J480" s="3">
        <v>0</v>
      </c>
      <c r="K480" s="3">
        <v>0</v>
      </c>
      <c r="L480" s="3">
        <f>SUM(H480:K480)</f>
        <v>185990</v>
      </c>
      <c r="M480" s="15">
        <v>0.17</v>
      </c>
      <c r="N480" s="3">
        <f>H480*M480</f>
        <v>29886.000000000004</v>
      </c>
      <c r="O480" s="3">
        <f>L480-N480</f>
        <v>156104</v>
      </c>
    </row>
    <row r="481" spans="1:15" x14ac:dyDescent="0.2">
      <c r="A481" s="2" t="s">
        <v>3259</v>
      </c>
      <c r="B481" s="2" t="s">
        <v>2531</v>
      </c>
      <c r="C481" s="2" t="s">
        <v>13</v>
      </c>
      <c r="D481" s="2" t="s">
        <v>11</v>
      </c>
      <c r="E481" s="13">
        <v>45689</v>
      </c>
      <c r="F481" s="2" t="s">
        <v>2689</v>
      </c>
      <c r="G481" s="2">
        <v>5</v>
      </c>
      <c r="H481" s="3">
        <v>76750</v>
      </c>
      <c r="I481" s="3">
        <v>5000</v>
      </c>
      <c r="J481" s="3">
        <v>0</v>
      </c>
      <c r="K481" s="3">
        <v>930</v>
      </c>
      <c r="L481" s="3">
        <f>SUM(H481:K481)</f>
        <v>82680</v>
      </c>
      <c r="M481" s="15">
        <v>0.15</v>
      </c>
      <c r="N481" s="3">
        <f>H481*M481</f>
        <v>11512.5</v>
      </c>
      <c r="O481" s="3">
        <f>L481-N481</f>
        <v>71167.5</v>
      </c>
    </row>
    <row r="482" spans="1:15" x14ac:dyDescent="0.2">
      <c r="A482" s="2" t="s">
        <v>3260</v>
      </c>
      <c r="B482" s="2" t="s">
        <v>711</v>
      </c>
      <c r="C482" s="2" t="s">
        <v>43</v>
      </c>
      <c r="D482" s="2" t="s">
        <v>45</v>
      </c>
      <c r="E482" s="13">
        <v>45627</v>
      </c>
      <c r="F482" s="2" t="s">
        <v>2670</v>
      </c>
      <c r="G482" s="2">
        <v>5</v>
      </c>
      <c r="H482" s="3">
        <v>23000</v>
      </c>
      <c r="I482" s="3">
        <v>5430</v>
      </c>
      <c r="J482" s="3">
        <v>0</v>
      </c>
      <c r="K482" s="3">
        <v>0</v>
      </c>
      <c r="L482" s="3">
        <f>SUM(H482:K482)</f>
        <v>28430</v>
      </c>
      <c r="M482" s="15">
        <v>0</v>
      </c>
      <c r="N482" s="3">
        <f>H482*M482</f>
        <v>0</v>
      </c>
      <c r="O482" s="3">
        <f>L482-N482</f>
        <v>28430</v>
      </c>
    </row>
    <row r="483" spans="1:15" x14ac:dyDescent="0.2">
      <c r="A483" s="2" t="s">
        <v>3262</v>
      </c>
      <c r="B483" s="2" t="s">
        <v>1841</v>
      </c>
      <c r="C483" s="2" t="s">
        <v>83</v>
      </c>
      <c r="D483" s="2" t="s">
        <v>85</v>
      </c>
      <c r="E483" s="13">
        <v>45627</v>
      </c>
      <c r="F483" s="2" t="s">
        <v>2683</v>
      </c>
      <c r="G483" s="2">
        <v>1</v>
      </c>
      <c r="H483" s="3">
        <v>31500</v>
      </c>
      <c r="I483" s="3">
        <v>1330</v>
      </c>
      <c r="J483" s="3">
        <v>0</v>
      </c>
      <c r="K483" s="3">
        <v>0</v>
      </c>
      <c r="L483" s="3">
        <f>SUM(H483:K483)</f>
        <v>32830</v>
      </c>
      <c r="M483" s="15">
        <v>0.17</v>
      </c>
      <c r="N483" s="3">
        <f>H483*M483</f>
        <v>5355</v>
      </c>
      <c r="O483" s="3">
        <f>L483-N483</f>
        <v>27475</v>
      </c>
    </row>
    <row r="484" spans="1:15" x14ac:dyDescent="0.2">
      <c r="A484" s="2" t="s">
        <v>3263</v>
      </c>
      <c r="B484" s="2" t="s">
        <v>2531</v>
      </c>
      <c r="C484" s="2" t="s">
        <v>13</v>
      </c>
      <c r="D484" s="2" t="s">
        <v>11</v>
      </c>
      <c r="E484" s="13">
        <v>45627</v>
      </c>
      <c r="F484" s="2" t="s">
        <v>2647</v>
      </c>
      <c r="G484" s="2">
        <v>2</v>
      </c>
      <c r="H484" s="3">
        <v>33500</v>
      </c>
      <c r="I484" s="3">
        <v>4750</v>
      </c>
      <c r="J484" s="3">
        <v>0</v>
      </c>
      <c r="K484" s="3">
        <v>0</v>
      </c>
      <c r="L484" s="3">
        <f>SUM(H484:K484)</f>
        <v>38250</v>
      </c>
      <c r="M484" s="15">
        <v>0</v>
      </c>
      <c r="N484" s="3">
        <f>H484*M484</f>
        <v>0</v>
      </c>
      <c r="O484" s="3">
        <f>L484-N484</f>
        <v>38250</v>
      </c>
    </row>
    <row r="485" spans="1:15" x14ac:dyDescent="0.2">
      <c r="A485" s="2" t="s">
        <v>3264</v>
      </c>
      <c r="B485" s="2" t="s">
        <v>636</v>
      </c>
      <c r="C485" s="2" t="s">
        <v>71</v>
      </c>
      <c r="D485" s="2" t="s">
        <v>65</v>
      </c>
      <c r="E485" s="13">
        <v>45597</v>
      </c>
      <c r="F485" s="2" t="s">
        <v>2732</v>
      </c>
      <c r="G485" s="2">
        <v>2</v>
      </c>
      <c r="H485" s="3">
        <v>20500</v>
      </c>
      <c r="I485" s="3">
        <v>1610</v>
      </c>
      <c r="J485" s="3">
        <v>0</v>
      </c>
      <c r="K485" s="3">
        <v>0</v>
      </c>
      <c r="L485" s="3">
        <f>SUM(H485:K485)</f>
        <v>22110</v>
      </c>
      <c r="M485" s="15">
        <v>0.05</v>
      </c>
      <c r="N485" s="3">
        <f>H485*M485</f>
        <v>1025</v>
      </c>
      <c r="O485" s="3">
        <f>L485-N485</f>
        <v>21085</v>
      </c>
    </row>
    <row r="486" spans="1:15" x14ac:dyDescent="0.2">
      <c r="A486" s="2" t="s">
        <v>3265</v>
      </c>
      <c r="B486" s="2" t="s">
        <v>1089</v>
      </c>
      <c r="C486" s="2" t="s">
        <v>61</v>
      </c>
      <c r="D486" s="2" t="s">
        <v>55</v>
      </c>
      <c r="E486" s="13">
        <v>45658</v>
      </c>
      <c r="F486" s="2" t="s">
        <v>2670</v>
      </c>
      <c r="G486" s="2">
        <v>9</v>
      </c>
      <c r="H486" s="3">
        <v>144900</v>
      </c>
      <c r="I486" s="3">
        <v>5090</v>
      </c>
      <c r="J486" s="3">
        <v>0</v>
      </c>
      <c r="K486" s="3">
        <v>0</v>
      </c>
      <c r="L486" s="3">
        <f>SUM(H486:K486)</f>
        <v>149990</v>
      </c>
      <c r="M486" s="15">
        <v>0</v>
      </c>
      <c r="N486" s="3">
        <f>H486*M486</f>
        <v>0</v>
      </c>
      <c r="O486" s="3">
        <f>L486-N486</f>
        <v>149990</v>
      </c>
    </row>
    <row r="487" spans="1:15" x14ac:dyDescent="0.2">
      <c r="A487" s="2" t="s">
        <v>3266</v>
      </c>
      <c r="B487" s="2" t="s">
        <v>2410</v>
      </c>
      <c r="C487" s="2" t="s">
        <v>69</v>
      </c>
      <c r="D487" s="2" t="s">
        <v>65</v>
      </c>
      <c r="E487" s="13">
        <v>45597</v>
      </c>
      <c r="F487" s="2" t="s">
        <v>2689</v>
      </c>
      <c r="G487" s="2">
        <v>1</v>
      </c>
      <c r="H487" s="3">
        <v>20700</v>
      </c>
      <c r="I487" s="3">
        <v>1190</v>
      </c>
      <c r="J487" s="3">
        <v>7870</v>
      </c>
      <c r="K487" s="3">
        <v>0</v>
      </c>
      <c r="L487" s="3">
        <f>SUM(H487:K487)</f>
        <v>29760</v>
      </c>
      <c r="M487" s="15">
        <v>0.15</v>
      </c>
      <c r="N487" s="3">
        <f>H487*M487</f>
        <v>3105</v>
      </c>
      <c r="O487" s="3">
        <f>L487-N487</f>
        <v>26655</v>
      </c>
    </row>
    <row r="488" spans="1:15" x14ac:dyDescent="0.2">
      <c r="A488" s="2" t="s">
        <v>3267</v>
      </c>
      <c r="B488" s="2" t="s">
        <v>916</v>
      </c>
      <c r="C488" s="2" t="s">
        <v>22</v>
      </c>
      <c r="D488" s="2" t="s">
        <v>24</v>
      </c>
      <c r="E488" s="13">
        <v>45627</v>
      </c>
      <c r="F488" s="2" t="s">
        <v>2658</v>
      </c>
      <c r="G488" s="2">
        <v>5</v>
      </c>
      <c r="H488" s="3">
        <v>18000</v>
      </c>
      <c r="I488" s="3">
        <v>16310</v>
      </c>
      <c r="J488" s="3">
        <v>3920</v>
      </c>
      <c r="K488" s="3">
        <v>0</v>
      </c>
      <c r="L488" s="3">
        <f>SUM(H488:K488)</f>
        <v>38230</v>
      </c>
      <c r="M488" s="15">
        <v>0.1</v>
      </c>
      <c r="N488" s="3">
        <f>H488*M488</f>
        <v>1800</v>
      </c>
      <c r="O488" s="3">
        <f>L488-N488</f>
        <v>36430</v>
      </c>
    </row>
    <row r="489" spans="1:15" x14ac:dyDescent="0.2">
      <c r="A489" s="2" t="s">
        <v>3269</v>
      </c>
      <c r="B489" s="2" t="s">
        <v>974</v>
      </c>
      <c r="C489" s="2" t="s">
        <v>43</v>
      </c>
      <c r="D489" s="2" t="s">
        <v>45</v>
      </c>
      <c r="E489" s="13">
        <v>45597</v>
      </c>
      <c r="F489" s="2" t="s">
        <v>2647</v>
      </c>
      <c r="G489" s="2">
        <v>1</v>
      </c>
      <c r="H489" s="3">
        <v>4600</v>
      </c>
      <c r="I489" s="3">
        <v>560</v>
      </c>
      <c r="J489" s="3">
        <v>5000</v>
      </c>
      <c r="K489" s="3">
        <v>0</v>
      </c>
      <c r="L489" s="3">
        <f>SUM(H489:K489)</f>
        <v>10160</v>
      </c>
      <c r="M489" s="15">
        <v>0</v>
      </c>
      <c r="N489" s="3">
        <f>H489*M489</f>
        <v>0</v>
      </c>
      <c r="O489" s="3">
        <f>L489-N489</f>
        <v>10160</v>
      </c>
    </row>
    <row r="490" spans="1:15" x14ac:dyDescent="0.2">
      <c r="A490" s="2" t="s">
        <v>3270</v>
      </c>
      <c r="B490" s="2" t="s">
        <v>1268</v>
      </c>
      <c r="C490" s="2" t="s">
        <v>41</v>
      </c>
      <c r="D490" s="2" t="s">
        <v>36</v>
      </c>
      <c r="E490" s="13">
        <v>45597</v>
      </c>
      <c r="F490" s="2" t="s">
        <v>2670</v>
      </c>
      <c r="G490" s="2">
        <v>3</v>
      </c>
      <c r="H490" s="3">
        <v>16950</v>
      </c>
      <c r="I490" s="3">
        <v>1970</v>
      </c>
      <c r="J490" s="3">
        <v>0</v>
      </c>
      <c r="K490" s="3">
        <v>0</v>
      </c>
      <c r="L490" s="3">
        <f>SUM(H490:K490)</f>
        <v>18920</v>
      </c>
      <c r="M490" s="15">
        <v>0</v>
      </c>
      <c r="N490" s="3">
        <f>H490*M490</f>
        <v>0</v>
      </c>
      <c r="O490" s="3">
        <f>L490-N490</f>
        <v>18920</v>
      </c>
    </row>
    <row r="491" spans="1:15" x14ac:dyDescent="0.2">
      <c r="A491" s="2" t="s">
        <v>3271</v>
      </c>
      <c r="B491" s="2" t="s">
        <v>1302</v>
      </c>
      <c r="C491" s="2" t="s">
        <v>122</v>
      </c>
      <c r="D491" s="2" t="s">
        <v>124</v>
      </c>
      <c r="E491" s="13">
        <v>45658</v>
      </c>
      <c r="F491" s="2" t="s">
        <v>2647</v>
      </c>
      <c r="G491" s="2">
        <v>4</v>
      </c>
      <c r="H491" s="3">
        <v>11400</v>
      </c>
      <c r="I491" s="3">
        <v>5060</v>
      </c>
      <c r="J491" s="3">
        <v>0</v>
      </c>
      <c r="K491" s="3">
        <v>2800</v>
      </c>
      <c r="L491" s="3">
        <f>SUM(H491:K491)</f>
        <v>19260</v>
      </c>
      <c r="M491" s="15">
        <v>0</v>
      </c>
      <c r="N491" s="3">
        <f>H491*M491</f>
        <v>0</v>
      </c>
      <c r="O491" s="3">
        <f>L491-N491</f>
        <v>19260</v>
      </c>
    </row>
    <row r="492" spans="1:15" x14ac:dyDescent="0.2">
      <c r="A492" s="2" t="s">
        <v>3272</v>
      </c>
      <c r="B492" s="2" t="s">
        <v>1409</v>
      </c>
      <c r="C492" s="2" t="s">
        <v>91</v>
      </c>
      <c r="D492" s="2" t="s">
        <v>85</v>
      </c>
      <c r="E492" s="13">
        <v>45627</v>
      </c>
      <c r="F492" s="2" t="s">
        <v>2683</v>
      </c>
      <c r="G492" s="2">
        <v>2</v>
      </c>
      <c r="H492" s="3">
        <v>7300</v>
      </c>
      <c r="I492" s="3">
        <v>1290</v>
      </c>
      <c r="J492" s="3">
        <v>0</v>
      </c>
      <c r="K492" s="3">
        <v>0</v>
      </c>
      <c r="L492" s="3">
        <f>SUM(H492:K492)</f>
        <v>8590</v>
      </c>
      <c r="M492" s="15">
        <v>0.17</v>
      </c>
      <c r="N492" s="3">
        <f>H492*M492</f>
        <v>1241</v>
      </c>
      <c r="O492" s="3">
        <f>L492-N492</f>
        <v>7349</v>
      </c>
    </row>
    <row r="493" spans="1:15" x14ac:dyDescent="0.2">
      <c r="A493" s="2" t="s">
        <v>3274</v>
      </c>
      <c r="B493" s="2" t="s">
        <v>2361</v>
      </c>
      <c r="C493" s="2" t="s">
        <v>9</v>
      </c>
      <c r="D493" s="2" t="s">
        <v>11</v>
      </c>
      <c r="E493" s="13">
        <v>45597</v>
      </c>
      <c r="F493" s="2" t="s">
        <v>2683</v>
      </c>
      <c r="G493" s="2">
        <v>4</v>
      </c>
      <c r="H493" s="3">
        <v>31200</v>
      </c>
      <c r="I493" s="3">
        <v>5960</v>
      </c>
      <c r="J493" s="3">
        <v>0</v>
      </c>
      <c r="K493" s="3">
        <v>0</v>
      </c>
      <c r="L493" s="3">
        <f>SUM(H493:K493)</f>
        <v>37160</v>
      </c>
      <c r="M493" s="15">
        <v>0.17</v>
      </c>
      <c r="N493" s="3">
        <f>H493*M493</f>
        <v>5304</v>
      </c>
      <c r="O493" s="3">
        <f>L493-N493</f>
        <v>31856</v>
      </c>
    </row>
    <row r="494" spans="1:15" x14ac:dyDescent="0.2">
      <c r="A494" s="2" t="s">
        <v>3276</v>
      </c>
      <c r="B494" s="2" t="s">
        <v>884</v>
      </c>
      <c r="C494" s="2" t="s">
        <v>69</v>
      </c>
      <c r="D494" s="2" t="s">
        <v>65</v>
      </c>
      <c r="E494" s="13">
        <v>45627</v>
      </c>
      <c r="F494" s="2" t="s">
        <v>2670</v>
      </c>
      <c r="G494" s="2">
        <v>2</v>
      </c>
      <c r="H494" s="3">
        <v>57200</v>
      </c>
      <c r="I494" s="3">
        <v>3770</v>
      </c>
      <c r="J494" s="3">
        <v>6180</v>
      </c>
      <c r="K494" s="3">
        <v>0</v>
      </c>
      <c r="L494" s="3">
        <f>SUM(H494:K494)</f>
        <v>67150</v>
      </c>
      <c r="M494" s="15">
        <v>0</v>
      </c>
      <c r="N494" s="3">
        <f>H494*M494</f>
        <v>0</v>
      </c>
      <c r="O494" s="3">
        <f>L494-N494</f>
        <v>67150</v>
      </c>
    </row>
    <row r="495" spans="1:15" x14ac:dyDescent="0.2">
      <c r="A495" s="2" t="s">
        <v>3277</v>
      </c>
      <c r="B495" s="2" t="s">
        <v>1131</v>
      </c>
      <c r="C495" s="2" t="s">
        <v>63</v>
      </c>
      <c r="D495" s="2" t="s">
        <v>65</v>
      </c>
      <c r="E495" s="13">
        <v>45597</v>
      </c>
      <c r="F495" s="2" t="s">
        <v>2647</v>
      </c>
      <c r="G495" s="2">
        <v>5</v>
      </c>
      <c r="H495" s="3">
        <v>42000</v>
      </c>
      <c r="I495" s="3">
        <v>4740</v>
      </c>
      <c r="J495" s="3">
        <v>5170</v>
      </c>
      <c r="K495" s="3">
        <v>0</v>
      </c>
      <c r="L495" s="3">
        <f>SUM(H495:K495)</f>
        <v>51910</v>
      </c>
      <c r="M495" s="15">
        <v>0</v>
      </c>
      <c r="N495" s="3">
        <f>H495*M495</f>
        <v>0</v>
      </c>
      <c r="O495" s="3">
        <f>L495-N495</f>
        <v>51910</v>
      </c>
    </row>
    <row r="496" spans="1:15" x14ac:dyDescent="0.2">
      <c r="A496" s="2" t="s">
        <v>3278</v>
      </c>
      <c r="B496" s="2" t="s">
        <v>1978</v>
      </c>
      <c r="C496" s="2" t="s">
        <v>13</v>
      </c>
      <c r="D496" s="2" t="s">
        <v>11</v>
      </c>
      <c r="E496" s="13">
        <v>45658</v>
      </c>
      <c r="F496" s="2" t="s">
        <v>2647</v>
      </c>
      <c r="G496" s="2">
        <v>3</v>
      </c>
      <c r="H496" s="3">
        <v>108300</v>
      </c>
      <c r="I496" s="3">
        <v>7880</v>
      </c>
      <c r="J496" s="3">
        <v>0</v>
      </c>
      <c r="K496" s="3">
        <v>0</v>
      </c>
      <c r="L496" s="3">
        <f>SUM(H496:K496)</f>
        <v>116180</v>
      </c>
      <c r="M496" s="15">
        <v>0</v>
      </c>
      <c r="N496" s="3">
        <f>H496*M496</f>
        <v>0</v>
      </c>
      <c r="O496" s="3">
        <f>L496-N496</f>
        <v>116180</v>
      </c>
    </row>
    <row r="497" spans="1:15" x14ac:dyDescent="0.2">
      <c r="A497" s="2" t="s">
        <v>3279</v>
      </c>
      <c r="B497" s="2" t="s">
        <v>808</v>
      </c>
      <c r="C497" s="2" t="s">
        <v>71</v>
      </c>
      <c r="D497" s="2" t="s">
        <v>65</v>
      </c>
      <c r="E497" s="13">
        <v>45627</v>
      </c>
      <c r="F497" s="2" t="s">
        <v>2647</v>
      </c>
      <c r="G497" s="2">
        <v>5</v>
      </c>
      <c r="H497" s="3">
        <v>55000</v>
      </c>
      <c r="I497" s="3">
        <v>5960</v>
      </c>
      <c r="J497" s="3">
        <v>5170</v>
      </c>
      <c r="K497" s="3">
        <v>0</v>
      </c>
      <c r="L497" s="3">
        <f>SUM(H497:K497)</f>
        <v>66130</v>
      </c>
      <c r="M497" s="15">
        <v>0</v>
      </c>
      <c r="N497" s="3">
        <f>H497*M497</f>
        <v>0</v>
      </c>
      <c r="O497" s="3">
        <f>L497-N497</f>
        <v>66130</v>
      </c>
    </row>
    <row r="498" spans="1:15" x14ac:dyDescent="0.2">
      <c r="A498" s="2" t="s">
        <v>3281</v>
      </c>
      <c r="B498" s="2" t="s">
        <v>974</v>
      </c>
      <c r="C498" s="2" t="s">
        <v>83</v>
      </c>
      <c r="D498" s="2" t="s">
        <v>85</v>
      </c>
      <c r="E498" s="13">
        <v>45597</v>
      </c>
      <c r="F498" s="2" t="s">
        <v>2670</v>
      </c>
      <c r="G498" s="2">
        <v>2</v>
      </c>
      <c r="H498" s="3">
        <v>26200</v>
      </c>
      <c r="I498" s="3">
        <v>1600</v>
      </c>
      <c r="J498" s="3">
        <v>0</v>
      </c>
      <c r="K498" s="3">
        <v>0</v>
      </c>
      <c r="L498" s="3">
        <f>SUM(H498:K498)</f>
        <v>27800</v>
      </c>
      <c r="M498" s="15">
        <v>0</v>
      </c>
      <c r="N498" s="3">
        <f>H498*M498</f>
        <v>0</v>
      </c>
      <c r="O498" s="3">
        <f>L498-N498</f>
        <v>27800</v>
      </c>
    </row>
    <row r="499" spans="1:15" x14ac:dyDescent="0.2">
      <c r="A499" s="2" t="s">
        <v>3282</v>
      </c>
      <c r="B499" s="2" t="s">
        <v>765</v>
      </c>
      <c r="C499" s="2" t="s">
        <v>108</v>
      </c>
      <c r="D499" s="2" t="s">
        <v>105</v>
      </c>
      <c r="E499" s="13">
        <v>45689</v>
      </c>
      <c r="F499" s="2" t="s">
        <v>2661</v>
      </c>
      <c r="G499" s="2">
        <v>2</v>
      </c>
      <c r="H499" s="3">
        <v>20900</v>
      </c>
      <c r="I499" s="3">
        <v>2160</v>
      </c>
      <c r="J499" s="3">
        <v>3140</v>
      </c>
      <c r="K499" s="3">
        <v>0</v>
      </c>
      <c r="L499" s="3">
        <f>SUM(H499:K499)</f>
        <v>26200</v>
      </c>
      <c r="M499" s="15">
        <v>0</v>
      </c>
      <c r="N499" s="3">
        <f>H499*M499</f>
        <v>0</v>
      </c>
      <c r="O499" s="3">
        <f>L499-N499</f>
        <v>26200</v>
      </c>
    </row>
    <row r="500" spans="1:15" x14ac:dyDescent="0.2">
      <c r="A500" s="2" t="s">
        <v>3283</v>
      </c>
      <c r="B500" s="2" t="s">
        <v>1057</v>
      </c>
      <c r="C500" s="2" t="s">
        <v>116</v>
      </c>
      <c r="D500" s="2" t="s">
        <v>114</v>
      </c>
      <c r="E500" s="13">
        <v>45597</v>
      </c>
      <c r="F500" s="2" t="s">
        <v>2658</v>
      </c>
      <c r="G500" s="2">
        <v>6</v>
      </c>
      <c r="H500" s="3">
        <v>41100</v>
      </c>
      <c r="I500" s="3">
        <v>6600</v>
      </c>
      <c r="J500" s="3">
        <v>0</v>
      </c>
      <c r="K500" s="3">
        <v>0</v>
      </c>
      <c r="L500" s="3">
        <f>SUM(H500:K500)</f>
        <v>47700</v>
      </c>
      <c r="M500" s="15">
        <v>0.1</v>
      </c>
      <c r="N500" s="3">
        <f>H500*M500</f>
        <v>4110</v>
      </c>
      <c r="O500" s="3">
        <f>L500-N500</f>
        <v>43590</v>
      </c>
    </row>
    <row r="501" spans="1:15" x14ac:dyDescent="0.2">
      <c r="A501" s="2" t="s">
        <v>3284</v>
      </c>
      <c r="B501" s="2" t="s">
        <v>1093</v>
      </c>
      <c r="C501" s="2" t="s">
        <v>83</v>
      </c>
      <c r="D501" s="2" t="s">
        <v>85</v>
      </c>
      <c r="E501" s="13">
        <v>45597</v>
      </c>
      <c r="F501" s="2" t="s">
        <v>2661</v>
      </c>
      <c r="G501" s="2">
        <v>8</v>
      </c>
      <c r="H501" s="3">
        <v>107200</v>
      </c>
      <c r="I501" s="3">
        <v>19980</v>
      </c>
      <c r="J501" s="3">
        <v>0</v>
      </c>
      <c r="K501" s="3">
        <v>600</v>
      </c>
      <c r="L501" s="3">
        <f>SUM(H501:K501)</f>
        <v>127780</v>
      </c>
      <c r="M501" s="15">
        <v>0</v>
      </c>
      <c r="N501" s="3">
        <f>H501*M501</f>
        <v>0</v>
      </c>
      <c r="O501" s="3">
        <f>L501-N501</f>
        <v>127780</v>
      </c>
    </row>
    <row r="502" spans="1:15" x14ac:dyDescent="0.2">
      <c r="A502" s="2" t="s">
        <v>3285</v>
      </c>
      <c r="B502" s="2" t="s">
        <v>1278</v>
      </c>
      <c r="C502" s="2" t="s">
        <v>120</v>
      </c>
      <c r="D502" s="2" t="s">
        <v>114</v>
      </c>
      <c r="E502" s="13">
        <v>45597</v>
      </c>
      <c r="F502" s="2" t="s">
        <v>2683</v>
      </c>
      <c r="G502" s="2">
        <v>4</v>
      </c>
      <c r="H502" s="3">
        <v>11800</v>
      </c>
      <c r="I502" s="3">
        <v>3680</v>
      </c>
      <c r="J502" s="3">
        <v>0</v>
      </c>
      <c r="K502" s="3">
        <v>0</v>
      </c>
      <c r="L502" s="3">
        <f>SUM(H502:K502)</f>
        <v>15480</v>
      </c>
      <c r="M502" s="15">
        <v>0.17</v>
      </c>
      <c r="N502" s="3">
        <f>H502*M502</f>
        <v>2006.0000000000002</v>
      </c>
      <c r="O502" s="3">
        <f>L502-N502</f>
        <v>13474</v>
      </c>
    </row>
    <row r="503" spans="1:15" x14ac:dyDescent="0.2">
      <c r="A503" s="2" t="s">
        <v>3286</v>
      </c>
      <c r="B503" s="2" t="s">
        <v>1365</v>
      </c>
      <c r="C503" s="2" t="s">
        <v>129</v>
      </c>
      <c r="D503" s="2" t="s">
        <v>124</v>
      </c>
      <c r="E503" s="13">
        <v>45658</v>
      </c>
      <c r="F503" s="2" t="s">
        <v>2689</v>
      </c>
      <c r="G503" s="2">
        <v>4</v>
      </c>
      <c r="H503" s="3">
        <v>33400</v>
      </c>
      <c r="I503" s="3">
        <v>12770</v>
      </c>
      <c r="J503" s="3">
        <v>0</v>
      </c>
      <c r="K503" s="3">
        <v>0</v>
      </c>
      <c r="L503" s="3">
        <f>SUM(H503:K503)</f>
        <v>46170</v>
      </c>
      <c r="M503" s="15">
        <v>0.15</v>
      </c>
      <c r="N503" s="3">
        <f>H503*M503</f>
        <v>5010</v>
      </c>
      <c r="O503" s="3">
        <f>L503-N503</f>
        <v>41160</v>
      </c>
    </row>
    <row r="504" spans="1:15" x14ac:dyDescent="0.2">
      <c r="A504" s="2" t="s">
        <v>3287</v>
      </c>
      <c r="B504" s="2" t="s">
        <v>1600</v>
      </c>
      <c r="C504" s="2" t="s">
        <v>79</v>
      </c>
      <c r="D504" s="2" t="s">
        <v>75</v>
      </c>
      <c r="E504" s="13">
        <v>45658</v>
      </c>
      <c r="F504" s="2" t="s">
        <v>2689</v>
      </c>
      <c r="G504" s="2">
        <v>4</v>
      </c>
      <c r="H504" s="3">
        <v>18000</v>
      </c>
      <c r="I504" s="3">
        <v>1960</v>
      </c>
      <c r="J504" s="3">
        <v>2530</v>
      </c>
      <c r="K504" s="3">
        <v>2760</v>
      </c>
      <c r="L504" s="3">
        <f>SUM(H504:K504)</f>
        <v>25250</v>
      </c>
      <c r="M504" s="15">
        <v>0.15</v>
      </c>
      <c r="N504" s="3">
        <f>H504*M504</f>
        <v>2700</v>
      </c>
      <c r="O504" s="3">
        <f>L504-N504</f>
        <v>22550</v>
      </c>
    </row>
    <row r="505" spans="1:15" x14ac:dyDescent="0.2">
      <c r="A505" s="2" t="s">
        <v>3288</v>
      </c>
      <c r="B505" s="2" t="s">
        <v>1640</v>
      </c>
      <c r="C505" s="2" t="s">
        <v>106</v>
      </c>
      <c r="D505" s="2" t="s">
        <v>105</v>
      </c>
      <c r="E505" s="13">
        <v>45658</v>
      </c>
      <c r="F505" s="2" t="s">
        <v>2683</v>
      </c>
      <c r="G505" s="2">
        <v>3</v>
      </c>
      <c r="H505" s="3">
        <v>18150</v>
      </c>
      <c r="I505" s="3">
        <v>5020</v>
      </c>
      <c r="J505" s="3">
        <v>0</v>
      </c>
      <c r="K505" s="3">
        <v>0</v>
      </c>
      <c r="L505" s="3">
        <f>SUM(H505:K505)</f>
        <v>23170</v>
      </c>
      <c r="M505" s="15">
        <v>0.17</v>
      </c>
      <c r="N505" s="3">
        <f>H505*M505</f>
        <v>3085.5</v>
      </c>
      <c r="O505" s="3">
        <f>L505-N505</f>
        <v>20084.5</v>
      </c>
    </row>
    <row r="506" spans="1:15" x14ac:dyDescent="0.2">
      <c r="A506" s="2" t="s">
        <v>3290</v>
      </c>
      <c r="B506" s="2" t="s">
        <v>2413</v>
      </c>
      <c r="C506" s="2" t="s">
        <v>118</v>
      </c>
      <c r="D506" s="2" t="s">
        <v>114</v>
      </c>
      <c r="E506" s="13">
        <v>45778</v>
      </c>
      <c r="F506" s="2" t="s">
        <v>2658</v>
      </c>
      <c r="G506" s="2">
        <v>12</v>
      </c>
      <c r="H506" s="3">
        <v>204000</v>
      </c>
      <c r="I506" s="3">
        <v>7260</v>
      </c>
      <c r="J506" s="3">
        <v>2600</v>
      </c>
      <c r="K506" s="3">
        <v>0</v>
      </c>
      <c r="L506" s="3">
        <f>SUM(H506:K506)</f>
        <v>213860</v>
      </c>
      <c r="M506" s="15">
        <v>0.1</v>
      </c>
      <c r="N506" s="3">
        <f>H506*M506</f>
        <v>20400</v>
      </c>
      <c r="O506" s="3">
        <f>L506-N506</f>
        <v>193460</v>
      </c>
    </row>
    <row r="507" spans="1:15" x14ac:dyDescent="0.2">
      <c r="A507" s="2" t="s">
        <v>3292</v>
      </c>
      <c r="B507" s="2" t="s">
        <v>671</v>
      </c>
      <c r="C507" s="2" t="s">
        <v>112</v>
      </c>
      <c r="D507" s="2" t="s">
        <v>114</v>
      </c>
      <c r="E507" s="13">
        <v>45597</v>
      </c>
      <c r="F507" s="2" t="s">
        <v>2670</v>
      </c>
      <c r="G507" s="2">
        <v>1</v>
      </c>
      <c r="H507" s="3">
        <v>7900</v>
      </c>
      <c r="I507" s="3">
        <v>840</v>
      </c>
      <c r="J507" s="3">
        <v>0</v>
      </c>
      <c r="K507" s="3">
        <v>0</v>
      </c>
      <c r="L507" s="3">
        <f>SUM(H507:K507)</f>
        <v>8740</v>
      </c>
      <c r="M507" s="15">
        <v>0</v>
      </c>
      <c r="N507" s="3">
        <f>H507*M507</f>
        <v>0</v>
      </c>
      <c r="O507" s="3">
        <f>L507-N507</f>
        <v>8740</v>
      </c>
    </row>
    <row r="508" spans="1:15" x14ac:dyDescent="0.2">
      <c r="A508" s="2" t="s">
        <v>3293</v>
      </c>
      <c r="B508" s="2" t="s">
        <v>765</v>
      </c>
      <c r="C508" s="2" t="s">
        <v>81</v>
      </c>
      <c r="D508" s="2" t="s">
        <v>75</v>
      </c>
      <c r="E508" s="13">
        <v>45627</v>
      </c>
      <c r="F508" s="2" t="s">
        <v>2689</v>
      </c>
      <c r="G508" s="2">
        <v>4</v>
      </c>
      <c r="H508" s="3">
        <v>118600</v>
      </c>
      <c r="I508" s="3">
        <v>5270</v>
      </c>
      <c r="J508" s="3">
        <v>0</v>
      </c>
      <c r="K508" s="3">
        <v>0</v>
      </c>
      <c r="L508" s="3">
        <f>SUM(H508:K508)</f>
        <v>123870</v>
      </c>
      <c r="M508" s="15">
        <v>0.15</v>
      </c>
      <c r="N508" s="3">
        <f>H508*M508</f>
        <v>17790</v>
      </c>
      <c r="O508" s="3">
        <f>L508-N508</f>
        <v>106080</v>
      </c>
    </row>
    <row r="509" spans="1:15" x14ac:dyDescent="0.2">
      <c r="A509" s="2" t="s">
        <v>3294</v>
      </c>
      <c r="B509" s="2" t="s">
        <v>1034</v>
      </c>
      <c r="C509" s="2" t="s">
        <v>89</v>
      </c>
      <c r="D509" s="2" t="s">
        <v>85</v>
      </c>
      <c r="E509" s="13">
        <v>45627</v>
      </c>
      <c r="F509" s="2" t="s">
        <v>2647</v>
      </c>
      <c r="G509" s="2">
        <v>4</v>
      </c>
      <c r="H509" s="3">
        <v>35000</v>
      </c>
      <c r="I509" s="3">
        <v>4650</v>
      </c>
      <c r="J509" s="3">
        <v>0</v>
      </c>
      <c r="K509" s="3">
        <v>0</v>
      </c>
      <c r="L509" s="3">
        <f>SUM(H509:K509)</f>
        <v>39650</v>
      </c>
      <c r="M509" s="15">
        <v>0</v>
      </c>
      <c r="N509" s="3">
        <f>H509*M509</f>
        <v>0</v>
      </c>
      <c r="O509" s="3">
        <f>L509-N509</f>
        <v>39650</v>
      </c>
    </row>
    <row r="510" spans="1:15" x14ac:dyDescent="0.2">
      <c r="A510" s="2" t="s">
        <v>3295</v>
      </c>
      <c r="B510" s="2" t="s">
        <v>1477</v>
      </c>
      <c r="C510" s="2" t="s">
        <v>99</v>
      </c>
      <c r="D510" s="2" t="s">
        <v>95</v>
      </c>
      <c r="E510" s="13">
        <v>45689</v>
      </c>
      <c r="F510" s="2" t="s">
        <v>2683</v>
      </c>
      <c r="G510" s="2">
        <v>4</v>
      </c>
      <c r="H510" s="3">
        <v>8800</v>
      </c>
      <c r="I510" s="3">
        <v>4700</v>
      </c>
      <c r="J510" s="3">
        <v>0</v>
      </c>
      <c r="K510" s="3">
        <v>0</v>
      </c>
      <c r="L510" s="3">
        <f>SUM(H510:K510)</f>
        <v>13500</v>
      </c>
      <c r="M510" s="15">
        <v>0.17</v>
      </c>
      <c r="N510" s="3">
        <f>H510*M510</f>
        <v>1496</v>
      </c>
      <c r="O510" s="3">
        <f>L510-N510</f>
        <v>12004</v>
      </c>
    </row>
    <row r="511" spans="1:15" x14ac:dyDescent="0.2">
      <c r="A511" s="2" t="s">
        <v>3296</v>
      </c>
      <c r="B511" s="2" t="s">
        <v>1688</v>
      </c>
      <c r="C511" s="2" t="s">
        <v>118</v>
      </c>
      <c r="D511" s="2" t="s">
        <v>114</v>
      </c>
      <c r="E511" s="13">
        <v>45597</v>
      </c>
      <c r="F511" s="2" t="s">
        <v>2670</v>
      </c>
      <c r="G511" s="2">
        <v>1</v>
      </c>
      <c r="H511" s="3">
        <v>8500</v>
      </c>
      <c r="I511" s="3">
        <v>700</v>
      </c>
      <c r="J511" s="3">
        <v>0</v>
      </c>
      <c r="K511" s="3">
        <v>0</v>
      </c>
      <c r="L511" s="3">
        <f>SUM(H511:K511)</f>
        <v>9200</v>
      </c>
      <c r="M511" s="15">
        <v>0</v>
      </c>
      <c r="N511" s="3">
        <f>H511*M511</f>
        <v>0</v>
      </c>
      <c r="O511" s="3">
        <f>L511-N511</f>
        <v>9200</v>
      </c>
    </row>
    <row r="512" spans="1:15" x14ac:dyDescent="0.2">
      <c r="A512" s="2" t="s">
        <v>3297</v>
      </c>
      <c r="B512" s="2" t="s">
        <v>1718</v>
      </c>
      <c r="C512" s="2" t="s">
        <v>51</v>
      </c>
      <c r="D512" s="2" t="s">
        <v>45</v>
      </c>
      <c r="E512" s="13">
        <v>45597</v>
      </c>
      <c r="F512" s="2" t="s">
        <v>2683</v>
      </c>
      <c r="G512" s="2">
        <v>5</v>
      </c>
      <c r="H512" s="3">
        <v>87750</v>
      </c>
      <c r="I512" s="3">
        <v>20000</v>
      </c>
      <c r="J512" s="3">
        <v>0</v>
      </c>
      <c r="K512" s="3">
        <v>0</v>
      </c>
      <c r="L512" s="3">
        <f>SUM(H512:K512)</f>
        <v>107750</v>
      </c>
      <c r="M512" s="15">
        <v>0.17</v>
      </c>
      <c r="N512" s="3">
        <f>H512*M512</f>
        <v>14917.500000000002</v>
      </c>
      <c r="O512" s="3">
        <f>L512-N512</f>
        <v>92832.5</v>
      </c>
    </row>
    <row r="513" spans="1:15" x14ac:dyDescent="0.2">
      <c r="A513" s="2" t="s">
        <v>3298</v>
      </c>
      <c r="B513" s="2" t="s">
        <v>1899</v>
      </c>
      <c r="C513" s="2" t="s">
        <v>32</v>
      </c>
      <c r="D513" s="2" t="s">
        <v>24</v>
      </c>
      <c r="E513" s="13">
        <v>45627</v>
      </c>
      <c r="F513" s="2" t="s">
        <v>2683</v>
      </c>
      <c r="G513" s="2">
        <v>4</v>
      </c>
      <c r="H513" s="3">
        <v>29000</v>
      </c>
      <c r="I513" s="3">
        <v>4120</v>
      </c>
      <c r="J513" s="3">
        <v>6210</v>
      </c>
      <c r="K513" s="3">
        <v>0</v>
      </c>
      <c r="L513" s="3">
        <f>SUM(H513:K513)</f>
        <v>39330</v>
      </c>
      <c r="M513" s="15">
        <v>0.17</v>
      </c>
      <c r="N513" s="3">
        <f>H513*M513</f>
        <v>4930</v>
      </c>
      <c r="O513" s="3">
        <f>L513-N513</f>
        <v>34400</v>
      </c>
    </row>
    <row r="514" spans="1:15" x14ac:dyDescent="0.2">
      <c r="A514" s="2" t="s">
        <v>3299</v>
      </c>
      <c r="B514" s="2" t="s">
        <v>2194</v>
      </c>
      <c r="C514" s="2" t="s">
        <v>127</v>
      </c>
      <c r="D514" s="2" t="s">
        <v>124</v>
      </c>
      <c r="E514" s="13">
        <v>45627</v>
      </c>
      <c r="F514" s="2" t="s">
        <v>2651</v>
      </c>
      <c r="G514" s="2">
        <v>2</v>
      </c>
      <c r="H514" s="3">
        <v>18900</v>
      </c>
      <c r="I514" s="3">
        <v>1200</v>
      </c>
      <c r="J514" s="3">
        <v>0</v>
      </c>
      <c r="K514" s="3">
        <v>0</v>
      </c>
      <c r="L514" s="3">
        <f>SUM(H514:K514)</f>
        <v>20100</v>
      </c>
      <c r="M514" s="15">
        <v>0.16</v>
      </c>
      <c r="N514" s="3">
        <f>H514*M514</f>
        <v>3024</v>
      </c>
      <c r="O514" s="3">
        <f>L514-N514</f>
        <v>17076</v>
      </c>
    </row>
    <row r="515" spans="1:15" x14ac:dyDescent="0.2">
      <c r="A515" s="2" t="s">
        <v>3300</v>
      </c>
      <c r="B515" s="2" t="s">
        <v>628</v>
      </c>
      <c r="C515" s="2" t="s">
        <v>26</v>
      </c>
      <c r="D515" s="2" t="s">
        <v>24</v>
      </c>
      <c r="E515" s="13">
        <v>45689</v>
      </c>
      <c r="F515" s="2" t="s">
        <v>2661</v>
      </c>
      <c r="G515" s="2">
        <v>3</v>
      </c>
      <c r="H515" s="3">
        <v>102900</v>
      </c>
      <c r="I515" s="3">
        <v>11460</v>
      </c>
      <c r="J515" s="3">
        <v>8080</v>
      </c>
      <c r="K515" s="3">
        <v>0</v>
      </c>
      <c r="L515" s="3">
        <f>SUM(H515:K515)</f>
        <v>122440</v>
      </c>
      <c r="M515" s="15">
        <v>0</v>
      </c>
      <c r="N515" s="3">
        <f>H515*M515</f>
        <v>0</v>
      </c>
      <c r="O515" s="3">
        <f>L515-N515</f>
        <v>122440</v>
      </c>
    </row>
    <row r="516" spans="1:15" x14ac:dyDescent="0.2">
      <c r="A516" s="2" t="s">
        <v>3301</v>
      </c>
      <c r="B516" s="2" t="s">
        <v>1058</v>
      </c>
      <c r="C516" s="2" t="s">
        <v>69</v>
      </c>
      <c r="D516" s="2" t="s">
        <v>65</v>
      </c>
      <c r="E516" s="13">
        <v>45689</v>
      </c>
      <c r="F516" s="2" t="s">
        <v>2658</v>
      </c>
      <c r="G516" s="2">
        <v>5</v>
      </c>
      <c r="H516" s="3">
        <v>75500</v>
      </c>
      <c r="I516" s="3">
        <v>16030</v>
      </c>
      <c r="J516" s="3">
        <v>0</v>
      </c>
      <c r="K516" s="3">
        <v>0</v>
      </c>
      <c r="L516" s="3">
        <f>SUM(H516:K516)</f>
        <v>91530</v>
      </c>
      <c r="M516" s="15">
        <v>0.1</v>
      </c>
      <c r="N516" s="3">
        <f>H516*M516</f>
        <v>7550</v>
      </c>
      <c r="O516" s="3">
        <f>L516-N516</f>
        <v>83980</v>
      </c>
    </row>
    <row r="517" spans="1:15" x14ac:dyDescent="0.2">
      <c r="A517" s="2" t="s">
        <v>3302</v>
      </c>
      <c r="B517" s="2" t="s">
        <v>1192</v>
      </c>
      <c r="C517" s="2" t="s">
        <v>91</v>
      </c>
      <c r="D517" s="2" t="s">
        <v>85</v>
      </c>
      <c r="E517" s="13">
        <v>45689</v>
      </c>
      <c r="F517" s="2" t="s">
        <v>2670</v>
      </c>
      <c r="G517" s="2">
        <v>8</v>
      </c>
      <c r="H517" s="3">
        <v>34400</v>
      </c>
      <c r="I517" s="3">
        <v>1300</v>
      </c>
      <c r="J517" s="3">
        <v>0</v>
      </c>
      <c r="K517" s="3">
        <v>2800</v>
      </c>
      <c r="L517" s="3">
        <f>SUM(H517:K517)</f>
        <v>38500</v>
      </c>
      <c r="M517" s="15">
        <v>0</v>
      </c>
      <c r="N517" s="3">
        <f>H517*M517</f>
        <v>0</v>
      </c>
      <c r="O517" s="3">
        <f>L517-N517</f>
        <v>38500</v>
      </c>
    </row>
    <row r="518" spans="1:15" x14ac:dyDescent="0.2">
      <c r="A518" s="2" t="s">
        <v>3304</v>
      </c>
      <c r="B518" s="2" t="s">
        <v>2235</v>
      </c>
      <c r="C518" s="2" t="s">
        <v>39</v>
      </c>
      <c r="D518" s="2" t="s">
        <v>36</v>
      </c>
      <c r="E518" s="13">
        <v>45689</v>
      </c>
      <c r="F518" s="2" t="s">
        <v>2658</v>
      </c>
      <c r="G518" s="2">
        <v>3</v>
      </c>
      <c r="H518" s="3">
        <v>25650</v>
      </c>
      <c r="I518" s="3">
        <v>3070</v>
      </c>
      <c r="J518" s="3">
        <v>5460</v>
      </c>
      <c r="K518" s="3">
        <v>0</v>
      </c>
      <c r="L518" s="3">
        <f>SUM(H518:K518)</f>
        <v>34180</v>
      </c>
      <c r="M518" s="15">
        <v>0.1</v>
      </c>
      <c r="N518" s="3">
        <f>H518*M518</f>
        <v>2565</v>
      </c>
      <c r="O518" s="3">
        <f>L518-N518</f>
        <v>31615</v>
      </c>
    </row>
    <row r="519" spans="1:15" x14ac:dyDescent="0.2">
      <c r="A519" s="2" t="s">
        <v>3305</v>
      </c>
      <c r="B519" s="2" t="s">
        <v>2321</v>
      </c>
      <c r="C519" s="2" t="s">
        <v>49</v>
      </c>
      <c r="D519" s="2" t="s">
        <v>45</v>
      </c>
      <c r="E519" s="13">
        <v>45597</v>
      </c>
      <c r="F519" s="2" t="s">
        <v>2670</v>
      </c>
      <c r="G519" s="2">
        <v>3</v>
      </c>
      <c r="H519" s="3">
        <v>10650</v>
      </c>
      <c r="I519" s="3">
        <v>1210</v>
      </c>
      <c r="J519" s="3">
        <v>0</v>
      </c>
      <c r="K519" s="3">
        <v>0</v>
      </c>
      <c r="L519" s="3">
        <f>SUM(H519:K519)</f>
        <v>11860</v>
      </c>
      <c r="M519" s="15">
        <v>0</v>
      </c>
      <c r="N519" s="3">
        <f>H519*M519</f>
        <v>0</v>
      </c>
      <c r="O519" s="3">
        <f>L519-N519</f>
        <v>11860</v>
      </c>
    </row>
    <row r="520" spans="1:15" x14ac:dyDescent="0.2">
      <c r="A520" s="2" t="s">
        <v>3307</v>
      </c>
      <c r="B520" s="2" t="s">
        <v>400</v>
      </c>
      <c r="C520" s="2" t="s">
        <v>34</v>
      </c>
      <c r="D520" s="2" t="s">
        <v>36</v>
      </c>
      <c r="E520" s="13">
        <v>45689</v>
      </c>
      <c r="F520" s="2" t="s">
        <v>2670</v>
      </c>
      <c r="G520" s="2">
        <v>5</v>
      </c>
      <c r="H520" s="3">
        <v>56500</v>
      </c>
      <c r="I520" s="3">
        <v>18230</v>
      </c>
      <c r="J520" s="3">
        <v>0</v>
      </c>
      <c r="K520" s="3">
        <v>0</v>
      </c>
      <c r="L520" s="3">
        <f>SUM(H520:K520)</f>
        <v>74730</v>
      </c>
      <c r="M520" s="15">
        <v>0</v>
      </c>
      <c r="N520" s="3">
        <f>H520*M520</f>
        <v>0</v>
      </c>
      <c r="O520" s="3">
        <f>L520-N520</f>
        <v>74730</v>
      </c>
    </row>
    <row r="521" spans="1:15" x14ac:dyDescent="0.2">
      <c r="A521" s="2" t="s">
        <v>3309</v>
      </c>
      <c r="B521" s="2" t="s">
        <v>673</v>
      </c>
      <c r="C521" s="2" t="s">
        <v>89</v>
      </c>
      <c r="D521" s="2" t="s">
        <v>85</v>
      </c>
      <c r="E521" s="13">
        <v>45717</v>
      </c>
      <c r="F521" s="2" t="s">
        <v>2670</v>
      </c>
      <c r="G521" s="2">
        <v>5</v>
      </c>
      <c r="H521" s="3">
        <v>29750</v>
      </c>
      <c r="I521" s="3">
        <v>15440</v>
      </c>
      <c r="J521" s="3">
        <v>3030</v>
      </c>
      <c r="K521" s="3">
        <v>3170</v>
      </c>
      <c r="L521" s="3">
        <f>SUM(H521:K521)</f>
        <v>51390</v>
      </c>
      <c r="M521" s="15">
        <v>0</v>
      </c>
      <c r="N521" s="3">
        <f>H521*M521</f>
        <v>0</v>
      </c>
      <c r="O521" s="3">
        <f>L521-N521</f>
        <v>51390</v>
      </c>
    </row>
    <row r="522" spans="1:15" x14ac:dyDescent="0.2">
      <c r="A522" s="2" t="s">
        <v>3310</v>
      </c>
      <c r="B522" s="2" t="s">
        <v>1095</v>
      </c>
      <c r="C522" s="2" t="s">
        <v>122</v>
      </c>
      <c r="D522" s="2" t="s">
        <v>124</v>
      </c>
      <c r="E522" s="13">
        <v>45748</v>
      </c>
      <c r="F522" s="2" t="s">
        <v>2683</v>
      </c>
      <c r="G522" s="2">
        <v>2</v>
      </c>
      <c r="H522" s="3">
        <v>4200</v>
      </c>
      <c r="I522" s="3">
        <v>1540</v>
      </c>
      <c r="J522" s="3">
        <v>0</v>
      </c>
      <c r="K522" s="3">
        <v>0</v>
      </c>
      <c r="L522" s="3">
        <f>SUM(H522:K522)</f>
        <v>5740</v>
      </c>
      <c r="M522" s="15">
        <v>0.17</v>
      </c>
      <c r="N522" s="3">
        <f>H522*M522</f>
        <v>714</v>
      </c>
      <c r="O522" s="3">
        <f>L522-N522</f>
        <v>5026</v>
      </c>
    </row>
    <row r="523" spans="1:15" x14ac:dyDescent="0.2">
      <c r="A523" s="2" t="s">
        <v>3312</v>
      </c>
      <c r="B523" s="2" t="s">
        <v>1568</v>
      </c>
      <c r="C523" s="2" t="s">
        <v>108</v>
      </c>
      <c r="D523" s="2" t="s">
        <v>105</v>
      </c>
      <c r="E523" s="13">
        <v>45627</v>
      </c>
      <c r="F523" s="2" t="s">
        <v>2689</v>
      </c>
      <c r="G523" s="2">
        <v>4</v>
      </c>
      <c r="H523" s="3">
        <v>52000</v>
      </c>
      <c r="I523" s="3">
        <v>6440</v>
      </c>
      <c r="J523" s="3">
        <v>9810</v>
      </c>
      <c r="K523" s="3">
        <v>0</v>
      </c>
      <c r="L523" s="3">
        <f>SUM(H523:K523)</f>
        <v>68250</v>
      </c>
      <c r="M523" s="15">
        <v>0.15</v>
      </c>
      <c r="N523" s="3">
        <f>H523*M523</f>
        <v>7800</v>
      </c>
      <c r="O523" s="3">
        <f>L523-N523</f>
        <v>60450</v>
      </c>
    </row>
    <row r="524" spans="1:15" x14ac:dyDescent="0.2">
      <c r="A524" s="2" t="s">
        <v>3313</v>
      </c>
      <c r="B524" s="2" t="s">
        <v>1808</v>
      </c>
      <c r="C524" s="2" t="s">
        <v>118</v>
      </c>
      <c r="D524" s="2" t="s">
        <v>114</v>
      </c>
      <c r="E524" s="13">
        <v>45597</v>
      </c>
      <c r="F524" s="2" t="s">
        <v>2670</v>
      </c>
      <c r="G524" s="2">
        <v>1</v>
      </c>
      <c r="H524" s="3">
        <v>6450</v>
      </c>
      <c r="I524" s="3">
        <v>1030</v>
      </c>
      <c r="J524" s="3">
        <v>0</v>
      </c>
      <c r="K524" s="3">
        <v>0</v>
      </c>
      <c r="L524" s="3">
        <f>SUM(H524:K524)</f>
        <v>7480</v>
      </c>
      <c r="M524" s="15">
        <v>0</v>
      </c>
      <c r="N524" s="3">
        <f>H524*M524</f>
        <v>0</v>
      </c>
      <c r="O524" s="3">
        <f>L524-N524</f>
        <v>7480</v>
      </c>
    </row>
    <row r="525" spans="1:15" x14ac:dyDescent="0.2">
      <c r="A525" s="2" t="s">
        <v>3314</v>
      </c>
      <c r="B525" s="2" t="s">
        <v>1983</v>
      </c>
      <c r="C525" s="2" t="s">
        <v>101</v>
      </c>
      <c r="D525" s="2" t="s">
        <v>95</v>
      </c>
      <c r="E525" s="13">
        <v>45627</v>
      </c>
      <c r="F525" s="2" t="s">
        <v>2683</v>
      </c>
      <c r="G525" s="2">
        <v>5</v>
      </c>
      <c r="H525" s="3">
        <v>41000</v>
      </c>
      <c r="I525" s="3">
        <v>5260</v>
      </c>
      <c r="J525" s="3">
        <v>0</v>
      </c>
      <c r="K525" s="3">
        <v>2150</v>
      </c>
      <c r="L525" s="3">
        <f>SUM(H525:K525)</f>
        <v>48410</v>
      </c>
      <c r="M525" s="15">
        <v>0.17</v>
      </c>
      <c r="N525" s="3">
        <f>H525*M525</f>
        <v>6970.0000000000009</v>
      </c>
      <c r="O525" s="3">
        <f>L525-N525</f>
        <v>41440</v>
      </c>
    </row>
    <row r="526" spans="1:15" x14ac:dyDescent="0.2">
      <c r="A526" s="2" t="s">
        <v>3315</v>
      </c>
      <c r="B526" s="2" t="s">
        <v>2263</v>
      </c>
      <c r="C526" s="2" t="s">
        <v>63</v>
      </c>
      <c r="D526" s="2" t="s">
        <v>65</v>
      </c>
      <c r="E526" s="13">
        <v>45717</v>
      </c>
      <c r="F526" s="2" t="s">
        <v>2658</v>
      </c>
      <c r="G526" s="2">
        <v>6</v>
      </c>
      <c r="H526" s="3">
        <v>62700</v>
      </c>
      <c r="I526" s="3">
        <v>8340</v>
      </c>
      <c r="J526" s="3">
        <v>0</v>
      </c>
      <c r="K526" s="3">
        <v>0</v>
      </c>
      <c r="L526" s="3">
        <f>SUM(H526:K526)</f>
        <v>71040</v>
      </c>
      <c r="M526" s="15">
        <v>0.1</v>
      </c>
      <c r="N526" s="3">
        <f>H526*M526</f>
        <v>6270</v>
      </c>
      <c r="O526" s="3">
        <f>L526-N526</f>
        <v>64770</v>
      </c>
    </row>
    <row r="527" spans="1:15" x14ac:dyDescent="0.2">
      <c r="A527" s="2" t="s">
        <v>3316</v>
      </c>
      <c r="B527" s="2" t="s">
        <v>2586</v>
      </c>
      <c r="C527" s="2" t="s">
        <v>29</v>
      </c>
      <c r="D527" s="2" t="s">
        <v>24</v>
      </c>
      <c r="E527" s="13">
        <v>45597</v>
      </c>
      <c r="F527" s="2" t="s">
        <v>2732</v>
      </c>
      <c r="G527" s="2">
        <v>2</v>
      </c>
      <c r="H527" s="3">
        <v>18600</v>
      </c>
      <c r="I527" s="3">
        <v>2580</v>
      </c>
      <c r="J527" s="3">
        <v>0</v>
      </c>
      <c r="K527" s="3">
        <v>0</v>
      </c>
      <c r="L527" s="3">
        <f>SUM(H527:K527)</f>
        <v>21180</v>
      </c>
      <c r="M527" s="15">
        <v>0.05</v>
      </c>
      <c r="N527" s="3">
        <f>H527*M527</f>
        <v>930</v>
      </c>
      <c r="O527" s="3">
        <f>L527-N527</f>
        <v>20250</v>
      </c>
    </row>
    <row r="528" spans="1:15" x14ac:dyDescent="0.2">
      <c r="A528" s="2" t="s">
        <v>3317</v>
      </c>
      <c r="B528" s="2" t="s">
        <v>1365</v>
      </c>
      <c r="C528" s="2" t="s">
        <v>34</v>
      </c>
      <c r="D528" s="2" t="s">
        <v>36</v>
      </c>
      <c r="E528" s="13">
        <v>45689</v>
      </c>
      <c r="F528" s="2" t="s">
        <v>2647</v>
      </c>
      <c r="G528" s="2">
        <v>5</v>
      </c>
      <c r="H528" s="3">
        <v>40000</v>
      </c>
      <c r="I528" s="3">
        <v>12850</v>
      </c>
      <c r="J528" s="3">
        <v>0</v>
      </c>
      <c r="K528" s="3">
        <v>0</v>
      </c>
      <c r="L528" s="3">
        <f>SUM(H528:K528)</f>
        <v>52850</v>
      </c>
      <c r="M528" s="15">
        <v>0</v>
      </c>
      <c r="N528" s="3">
        <f>H528*M528</f>
        <v>0</v>
      </c>
      <c r="O528" s="3">
        <f>L528-N528</f>
        <v>52850</v>
      </c>
    </row>
    <row r="529" spans="1:15" x14ac:dyDescent="0.2">
      <c r="A529" s="2" t="s">
        <v>3320</v>
      </c>
      <c r="B529" s="2" t="s">
        <v>2026</v>
      </c>
      <c r="C529" s="2" t="s">
        <v>19</v>
      </c>
      <c r="D529" s="2" t="s">
        <v>11</v>
      </c>
      <c r="E529" s="13">
        <v>45597</v>
      </c>
      <c r="F529" s="2" t="s">
        <v>2732</v>
      </c>
      <c r="G529" s="2">
        <v>1</v>
      </c>
      <c r="H529" s="3">
        <v>6800</v>
      </c>
      <c r="I529" s="3">
        <v>230</v>
      </c>
      <c r="J529" s="3">
        <v>0</v>
      </c>
      <c r="K529" s="3">
        <v>0</v>
      </c>
      <c r="L529" s="3">
        <f>SUM(H529:K529)</f>
        <v>7030</v>
      </c>
      <c r="M529" s="15">
        <v>0.05</v>
      </c>
      <c r="N529" s="3">
        <f>H529*M529</f>
        <v>340</v>
      </c>
      <c r="O529" s="3">
        <f>L529-N529</f>
        <v>6690</v>
      </c>
    </row>
    <row r="530" spans="1:15" x14ac:dyDescent="0.2">
      <c r="A530" s="2" t="s">
        <v>3323</v>
      </c>
      <c r="B530" s="2" t="s">
        <v>510</v>
      </c>
      <c r="C530" s="2" t="s">
        <v>87</v>
      </c>
      <c r="D530" s="2" t="s">
        <v>85</v>
      </c>
      <c r="E530" s="13">
        <v>45597</v>
      </c>
      <c r="F530" s="2" t="s">
        <v>2670</v>
      </c>
      <c r="G530" s="2">
        <v>4</v>
      </c>
      <c r="H530" s="3">
        <v>30000</v>
      </c>
      <c r="I530" s="3">
        <v>740</v>
      </c>
      <c r="J530" s="3">
        <v>0</v>
      </c>
      <c r="K530" s="3">
        <v>950</v>
      </c>
      <c r="L530" s="3">
        <f>SUM(H530:K530)</f>
        <v>31690</v>
      </c>
      <c r="M530" s="15">
        <v>0</v>
      </c>
      <c r="N530" s="3">
        <f>H530*M530</f>
        <v>0</v>
      </c>
      <c r="O530" s="3">
        <f>L530-N530</f>
        <v>31690</v>
      </c>
    </row>
    <row r="531" spans="1:15" x14ac:dyDescent="0.2">
      <c r="A531" s="2" t="s">
        <v>3325</v>
      </c>
      <c r="B531" s="2" t="s">
        <v>1194</v>
      </c>
      <c r="C531" s="2" t="s">
        <v>37</v>
      </c>
      <c r="D531" s="2" t="s">
        <v>36</v>
      </c>
      <c r="E531" s="13">
        <v>45597</v>
      </c>
      <c r="F531" s="2" t="s">
        <v>2647</v>
      </c>
      <c r="G531" s="2">
        <v>4</v>
      </c>
      <c r="H531" s="3">
        <v>102600</v>
      </c>
      <c r="I531" s="3">
        <v>1780</v>
      </c>
      <c r="J531" s="3">
        <v>10130</v>
      </c>
      <c r="K531" s="3">
        <v>1720</v>
      </c>
      <c r="L531" s="3">
        <f>SUM(H531:K531)</f>
        <v>116230</v>
      </c>
      <c r="M531" s="15">
        <v>0</v>
      </c>
      <c r="N531" s="3">
        <f>H531*M531</f>
        <v>0</v>
      </c>
      <c r="O531" s="3">
        <f>L531-N531</f>
        <v>116230</v>
      </c>
    </row>
    <row r="532" spans="1:15" x14ac:dyDescent="0.2">
      <c r="A532" s="2" t="s">
        <v>3326</v>
      </c>
      <c r="B532" s="2" t="s">
        <v>1269</v>
      </c>
      <c r="C532" s="2" t="s">
        <v>83</v>
      </c>
      <c r="D532" s="2" t="s">
        <v>85</v>
      </c>
      <c r="E532" s="13">
        <v>45627</v>
      </c>
      <c r="F532" s="2" t="s">
        <v>2651</v>
      </c>
      <c r="G532" s="2">
        <v>10</v>
      </c>
      <c r="H532" s="3">
        <v>109500</v>
      </c>
      <c r="I532" s="3">
        <v>30170</v>
      </c>
      <c r="J532" s="3">
        <v>0</v>
      </c>
      <c r="K532" s="3">
        <v>1910</v>
      </c>
      <c r="L532" s="3">
        <f>SUM(H532:K532)</f>
        <v>141580</v>
      </c>
      <c r="M532" s="15">
        <v>0.16</v>
      </c>
      <c r="N532" s="3">
        <f>H532*M532</f>
        <v>17520</v>
      </c>
      <c r="O532" s="3">
        <f>L532-N532</f>
        <v>124060</v>
      </c>
    </row>
    <row r="533" spans="1:15" x14ac:dyDescent="0.2">
      <c r="A533" s="2" t="s">
        <v>3327</v>
      </c>
      <c r="B533" s="2" t="s">
        <v>1477</v>
      </c>
      <c r="C533" s="2" t="s">
        <v>39</v>
      </c>
      <c r="D533" s="2" t="s">
        <v>36</v>
      </c>
      <c r="E533" s="13">
        <v>45627</v>
      </c>
      <c r="F533" s="2" t="s">
        <v>2670</v>
      </c>
      <c r="G533" s="2">
        <v>4</v>
      </c>
      <c r="H533" s="3">
        <v>75000</v>
      </c>
      <c r="I533" s="3">
        <v>2620</v>
      </c>
      <c r="J533" s="3">
        <v>0</v>
      </c>
      <c r="K533" s="3">
        <v>0</v>
      </c>
      <c r="L533" s="3">
        <f>SUM(H533:K533)</f>
        <v>77620</v>
      </c>
      <c r="M533" s="15">
        <v>0</v>
      </c>
      <c r="N533" s="3">
        <f>H533*M533</f>
        <v>0</v>
      </c>
      <c r="O533" s="3">
        <f>L533-N533</f>
        <v>77620</v>
      </c>
    </row>
    <row r="534" spans="1:15" x14ac:dyDescent="0.2">
      <c r="A534" s="2" t="s">
        <v>3328</v>
      </c>
      <c r="B534" s="2" t="s">
        <v>1526</v>
      </c>
      <c r="C534" s="2" t="s">
        <v>37</v>
      </c>
      <c r="D534" s="2" t="s">
        <v>36</v>
      </c>
      <c r="E534" s="13">
        <v>45597</v>
      </c>
      <c r="F534" s="2" t="s">
        <v>2689</v>
      </c>
      <c r="G534" s="2">
        <v>4</v>
      </c>
      <c r="H534" s="3">
        <v>103600</v>
      </c>
      <c r="I534" s="3">
        <v>2920</v>
      </c>
      <c r="J534" s="3">
        <v>3560</v>
      </c>
      <c r="K534" s="3">
        <v>0</v>
      </c>
      <c r="L534" s="3">
        <f>SUM(H534:K534)</f>
        <v>110080</v>
      </c>
      <c r="M534" s="15">
        <v>0.15</v>
      </c>
      <c r="N534" s="3">
        <f>H534*M534</f>
        <v>15540</v>
      </c>
      <c r="O534" s="3">
        <f>L534-N534</f>
        <v>94540</v>
      </c>
    </row>
    <row r="535" spans="1:15" x14ac:dyDescent="0.2">
      <c r="A535" s="2" t="s">
        <v>3329</v>
      </c>
      <c r="B535" s="2" t="s">
        <v>1808</v>
      </c>
      <c r="C535" s="2" t="s">
        <v>43</v>
      </c>
      <c r="D535" s="2" t="s">
        <v>45</v>
      </c>
      <c r="E535" s="13">
        <v>45627</v>
      </c>
      <c r="F535" s="2" t="s">
        <v>2732</v>
      </c>
      <c r="G535" s="2">
        <v>3</v>
      </c>
      <c r="H535" s="3">
        <v>17850</v>
      </c>
      <c r="I535" s="3">
        <v>640</v>
      </c>
      <c r="J535" s="3">
        <v>2080</v>
      </c>
      <c r="K535" s="3">
        <v>0</v>
      </c>
      <c r="L535" s="3">
        <f>SUM(H535:K535)</f>
        <v>20570</v>
      </c>
      <c r="M535" s="15">
        <v>0.05</v>
      </c>
      <c r="N535" s="3">
        <f>H535*M535</f>
        <v>892.5</v>
      </c>
      <c r="O535" s="3">
        <f>L535-N535</f>
        <v>19677.5</v>
      </c>
    </row>
    <row r="536" spans="1:15" x14ac:dyDescent="0.2">
      <c r="A536" s="2" t="s">
        <v>3330</v>
      </c>
      <c r="B536" s="2" t="s">
        <v>2598</v>
      </c>
      <c r="C536" s="2" t="s">
        <v>37</v>
      </c>
      <c r="D536" s="2" t="s">
        <v>36</v>
      </c>
      <c r="E536" s="13">
        <v>45658</v>
      </c>
      <c r="F536" s="2" t="s">
        <v>2689</v>
      </c>
      <c r="G536" s="2">
        <v>4</v>
      </c>
      <c r="H536" s="3">
        <v>66800</v>
      </c>
      <c r="I536" s="3">
        <v>15490</v>
      </c>
      <c r="J536" s="3">
        <v>0</v>
      </c>
      <c r="K536" s="3">
        <v>0</v>
      </c>
      <c r="L536" s="3">
        <f>SUM(H536:K536)</f>
        <v>82290</v>
      </c>
      <c r="M536" s="15">
        <v>0.15</v>
      </c>
      <c r="N536" s="3">
        <f>H536*M536</f>
        <v>10020</v>
      </c>
      <c r="O536" s="3">
        <f>L536-N536</f>
        <v>72270</v>
      </c>
    </row>
    <row r="537" spans="1:15" x14ac:dyDescent="0.2">
      <c r="A537" s="2" t="s">
        <v>3331</v>
      </c>
      <c r="B537" s="2" t="s">
        <v>229</v>
      </c>
      <c r="C537" s="2" t="s">
        <v>81</v>
      </c>
      <c r="D537" s="2" t="s">
        <v>75</v>
      </c>
      <c r="E537" s="13">
        <v>45597</v>
      </c>
      <c r="F537" s="2" t="s">
        <v>2732</v>
      </c>
      <c r="G537" s="2">
        <v>2</v>
      </c>
      <c r="H537" s="3">
        <v>63200</v>
      </c>
      <c r="I537" s="3">
        <v>1760</v>
      </c>
      <c r="J537" s="3">
        <v>0</v>
      </c>
      <c r="K537" s="3">
        <v>0</v>
      </c>
      <c r="L537" s="3">
        <f>SUM(H537:K537)</f>
        <v>64960</v>
      </c>
      <c r="M537" s="15">
        <v>0.05</v>
      </c>
      <c r="N537" s="3">
        <f>H537*M537</f>
        <v>3160</v>
      </c>
      <c r="O537" s="3">
        <f>L537-N537</f>
        <v>61800</v>
      </c>
    </row>
    <row r="538" spans="1:15" x14ac:dyDescent="0.2">
      <c r="A538" s="2" t="s">
        <v>3333</v>
      </c>
      <c r="B538" s="2" t="s">
        <v>968</v>
      </c>
      <c r="C538" s="2" t="s">
        <v>108</v>
      </c>
      <c r="D538" s="2" t="s">
        <v>105</v>
      </c>
      <c r="E538" s="13">
        <v>45689</v>
      </c>
      <c r="F538" s="2" t="s">
        <v>2670</v>
      </c>
      <c r="G538" s="2">
        <v>3</v>
      </c>
      <c r="H538" s="3">
        <v>24450</v>
      </c>
      <c r="I538" s="3">
        <v>2040</v>
      </c>
      <c r="J538" s="3">
        <v>10350</v>
      </c>
      <c r="K538" s="3">
        <v>0</v>
      </c>
      <c r="L538" s="3">
        <f>SUM(H538:K538)</f>
        <v>36840</v>
      </c>
      <c r="M538" s="15">
        <v>0</v>
      </c>
      <c r="N538" s="3">
        <f>H538*M538</f>
        <v>0</v>
      </c>
      <c r="O538" s="3">
        <f>L538-N538</f>
        <v>36840</v>
      </c>
    </row>
    <row r="539" spans="1:15" x14ac:dyDescent="0.2">
      <c r="A539" s="2" t="s">
        <v>3334</v>
      </c>
      <c r="B539" s="2" t="s">
        <v>1006</v>
      </c>
      <c r="C539" s="2" t="s">
        <v>29</v>
      </c>
      <c r="D539" s="2" t="s">
        <v>24</v>
      </c>
      <c r="E539" s="13">
        <v>45627</v>
      </c>
      <c r="F539" s="2" t="s">
        <v>2683</v>
      </c>
      <c r="G539" s="2">
        <v>3</v>
      </c>
      <c r="H539" s="3">
        <v>27000</v>
      </c>
      <c r="I539" s="3">
        <v>4710</v>
      </c>
      <c r="J539" s="3">
        <v>0</v>
      </c>
      <c r="K539" s="3">
        <v>0</v>
      </c>
      <c r="L539" s="3">
        <f>SUM(H539:K539)</f>
        <v>31710</v>
      </c>
      <c r="M539" s="15">
        <v>0.17</v>
      </c>
      <c r="N539" s="3">
        <f>H539*M539</f>
        <v>4590</v>
      </c>
      <c r="O539" s="3">
        <f>L539-N539</f>
        <v>27120</v>
      </c>
    </row>
    <row r="540" spans="1:15" x14ac:dyDescent="0.2">
      <c r="A540" s="2" t="s">
        <v>3336</v>
      </c>
      <c r="B540" s="2" t="s">
        <v>1824</v>
      </c>
      <c r="C540" s="2" t="s">
        <v>26</v>
      </c>
      <c r="D540" s="2" t="s">
        <v>24</v>
      </c>
      <c r="E540" s="13">
        <v>45689</v>
      </c>
      <c r="F540" s="2" t="s">
        <v>2689</v>
      </c>
      <c r="G540" s="2">
        <v>4</v>
      </c>
      <c r="H540" s="3">
        <v>48200</v>
      </c>
      <c r="I540" s="3">
        <v>8880</v>
      </c>
      <c r="J540" s="3">
        <v>4200</v>
      </c>
      <c r="K540" s="3">
        <v>3650</v>
      </c>
      <c r="L540" s="3">
        <f>SUM(H540:K540)</f>
        <v>64930</v>
      </c>
      <c r="M540" s="15">
        <v>0.15</v>
      </c>
      <c r="N540" s="3">
        <f>H540*M540</f>
        <v>7230</v>
      </c>
      <c r="O540" s="3">
        <f>L540-N540</f>
        <v>57700</v>
      </c>
    </row>
    <row r="541" spans="1:15" x14ac:dyDescent="0.2">
      <c r="A541" s="2" t="s">
        <v>3337</v>
      </c>
      <c r="B541" s="2" t="s">
        <v>1885</v>
      </c>
      <c r="C541" s="2" t="s">
        <v>29</v>
      </c>
      <c r="D541" s="2" t="s">
        <v>24</v>
      </c>
      <c r="E541" s="13">
        <v>45597</v>
      </c>
      <c r="F541" s="2" t="s">
        <v>2651</v>
      </c>
      <c r="G541" s="2">
        <v>3</v>
      </c>
      <c r="H541" s="3">
        <v>25200</v>
      </c>
      <c r="I541" s="3">
        <v>1210</v>
      </c>
      <c r="J541" s="3">
        <v>0</v>
      </c>
      <c r="K541" s="3">
        <v>0</v>
      </c>
      <c r="L541" s="3">
        <f>SUM(H541:K541)</f>
        <v>26410</v>
      </c>
      <c r="M541" s="15">
        <v>0.16</v>
      </c>
      <c r="N541" s="3">
        <f>H541*M541</f>
        <v>4032</v>
      </c>
      <c r="O541" s="3">
        <f>L541-N541</f>
        <v>22378</v>
      </c>
    </row>
    <row r="542" spans="1:15" x14ac:dyDescent="0.2">
      <c r="A542" s="2" t="s">
        <v>3338</v>
      </c>
      <c r="B542" s="2" t="s">
        <v>638</v>
      </c>
      <c r="C542" s="2" t="s">
        <v>43</v>
      </c>
      <c r="D542" s="2" t="s">
        <v>45</v>
      </c>
      <c r="E542" s="13">
        <v>45627</v>
      </c>
      <c r="F542" s="2" t="s">
        <v>2658</v>
      </c>
      <c r="G542" s="2">
        <v>8</v>
      </c>
      <c r="H542" s="3">
        <v>48400</v>
      </c>
      <c r="I542" s="3">
        <v>13370</v>
      </c>
      <c r="J542" s="3">
        <v>5660</v>
      </c>
      <c r="K542" s="3">
        <v>0</v>
      </c>
      <c r="L542" s="3">
        <f>SUM(H542:K542)</f>
        <v>67430</v>
      </c>
      <c r="M542" s="15">
        <v>0.1</v>
      </c>
      <c r="N542" s="3">
        <f>H542*M542</f>
        <v>4840</v>
      </c>
      <c r="O542" s="3">
        <f>L542-N542</f>
        <v>62590</v>
      </c>
    </row>
    <row r="543" spans="1:15" x14ac:dyDescent="0.2">
      <c r="A543" s="2" t="s">
        <v>3339</v>
      </c>
      <c r="B543" s="2" t="s">
        <v>794</v>
      </c>
      <c r="C543" s="2" t="s">
        <v>13</v>
      </c>
      <c r="D543" s="2" t="s">
        <v>11</v>
      </c>
      <c r="E543" s="13">
        <v>45658</v>
      </c>
      <c r="F543" s="2" t="s">
        <v>2689</v>
      </c>
      <c r="G543" s="2">
        <v>6</v>
      </c>
      <c r="H543" s="3">
        <v>74400</v>
      </c>
      <c r="I543" s="3">
        <v>19870</v>
      </c>
      <c r="J543" s="3">
        <v>0</v>
      </c>
      <c r="K543" s="3">
        <v>730</v>
      </c>
      <c r="L543" s="3">
        <f>SUM(H543:K543)</f>
        <v>95000</v>
      </c>
      <c r="M543" s="15">
        <v>0.15</v>
      </c>
      <c r="N543" s="3">
        <f>H543*M543</f>
        <v>11160</v>
      </c>
      <c r="O543" s="3">
        <f>L543-N543</f>
        <v>83840</v>
      </c>
    </row>
    <row r="544" spans="1:15" x14ac:dyDescent="0.2">
      <c r="A544" s="2" t="s">
        <v>3340</v>
      </c>
      <c r="B544" s="2" t="s">
        <v>1608</v>
      </c>
      <c r="C544" s="2" t="s">
        <v>81</v>
      </c>
      <c r="D544" s="2" t="s">
        <v>75</v>
      </c>
      <c r="E544" s="13">
        <v>45627</v>
      </c>
      <c r="F544" s="2" t="s">
        <v>2670</v>
      </c>
      <c r="G544" s="2">
        <v>3</v>
      </c>
      <c r="H544" s="3">
        <v>64950</v>
      </c>
      <c r="I544" s="3">
        <v>6000</v>
      </c>
      <c r="J544" s="3">
        <v>0</v>
      </c>
      <c r="K544" s="3">
        <v>0</v>
      </c>
      <c r="L544" s="3">
        <f>SUM(H544:K544)</f>
        <v>70950</v>
      </c>
      <c r="M544" s="15">
        <v>0</v>
      </c>
      <c r="N544" s="3">
        <f>H544*M544</f>
        <v>0</v>
      </c>
      <c r="O544" s="3">
        <f>L544-N544</f>
        <v>70950</v>
      </c>
    </row>
    <row r="545" spans="1:15" x14ac:dyDescent="0.2">
      <c r="A545" s="2" t="s">
        <v>3341</v>
      </c>
      <c r="B545" s="2" t="s">
        <v>1721</v>
      </c>
      <c r="C545" s="2" t="s">
        <v>81</v>
      </c>
      <c r="D545" s="2" t="s">
        <v>75</v>
      </c>
      <c r="E545" s="13">
        <v>45627</v>
      </c>
      <c r="F545" s="2" t="s">
        <v>2647</v>
      </c>
      <c r="G545" s="2">
        <v>4</v>
      </c>
      <c r="H545" s="3">
        <v>111200</v>
      </c>
      <c r="I545" s="3">
        <v>4420</v>
      </c>
      <c r="J545" s="3">
        <v>9240</v>
      </c>
      <c r="K545" s="3">
        <v>0</v>
      </c>
      <c r="L545" s="3">
        <f>SUM(H545:K545)</f>
        <v>124860</v>
      </c>
      <c r="M545" s="15">
        <v>0</v>
      </c>
      <c r="N545" s="3">
        <f>H545*M545</f>
        <v>0</v>
      </c>
      <c r="O545" s="3">
        <f>L545-N545</f>
        <v>124860</v>
      </c>
    </row>
    <row r="546" spans="1:15" x14ac:dyDescent="0.2">
      <c r="A546" s="2" t="s">
        <v>3342</v>
      </c>
      <c r="B546" s="2" t="s">
        <v>1896</v>
      </c>
      <c r="C546" s="2" t="s">
        <v>97</v>
      </c>
      <c r="D546" s="2" t="s">
        <v>95</v>
      </c>
      <c r="E546" s="13">
        <v>45658</v>
      </c>
      <c r="F546" s="2" t="s">
        <v>2658</v>
      </c>
      <c r="G546" s="2">
        <v>4</v>
      </c>
      <c r="H546" s="3">
        <v>60000</v>
      </c>
      <c r="I546" s="3">
        <v>8250</v>
      </c>
      <c r="J546" s="3">
        <v>0</v>
      </c>
      <c r="K546" s="3">
        <v>3170</v>
      </c>
      <c r="L546" s="3">
        <f>SUM(H546:K546)</f>
        <v>71420</v>
      </c>
      <c r="M546" s="15">
        <v>0.1</v>
      </c>
      <c r="N546" s="3">
        <f>H546*M546</f>
        <v>6000</v>
      </c>
      <c r="O546" s="3">
        <f>L546-N546</f>
        <v>65420</v>
      </c>
    </row>
    <row r="547" spans="1:15" x14ac:dyDescent="0.2">
      <c r="A547" s="2" t="s">
        <v>3344</v>
      </c>
      <c r="B547" s="2" t="s">
        <v>601</v>
      </c>
      <c r="C547" s="2" t="s">
        <v>19</v>
      </c>
      <c r="D547" s="2" t="s">
        <v>11</v>
      </c>
      <c r="E547" s="13">
        <v>45658</v>
      </c>
      <c r="F547" s="2" t="s">
        <v>2647</v>
      </c>
      <c r="G547" s="2">
        <v>4</v>
      </c>
      <c r="H547" s="3">
        <v>49200</v>
      </c>
      <c r="I547" s="3">
        <v>13280</v>
      </c>
      <c r="J547" s="3">
        <v>0</v>
      </c>
      <c r="K547" s="3">
        <v>0</v>
      </c>
      <c r="L547" s="3">
        <f>SUM(H547:K547)</f>
        <v>62480</v>
      </c>
      <c r="M547" s="15">
        <v>0</v>
      </c>
      <c r="N547" s="3">
        <f>H547*M547</f>
        <v>0</v>
      </c>
      <c r="O547" s="3">
        <f>L547-N547</f>
        <v>62480</v>
      </c>
    </row>
    <row r="548" spans="1:15" x14ac:dyDescent="0.2">
      <c r="A548" s="2" t="s">
        <v>3345</v>
      </c>
      <c r="B548" s="2" t="s">
        <v>811</v>
      </c>
      <c r="C548" s="2" t="s">
        <v>81</v>
      </c>
      <c r="D548" s="2" t="s">
        <v>75</v>
      </c>
      <c r="E548" s="13">
        <v>45627</v>
      </c>
      <c r="F548" s="2" t="s">
        <v>2732</v>
      </c>
      <c r="G548" s="2">
        <v>3</v>
      </c>
      <c r="H548" s="3">
        <v>63300</v>
      </c>
      <c r="I548" s="3">
        <v>3620</v>
      </c>
      <c r="J548" s="3">
        <v>0</v>
      </c>
      <c r="K548" s="3">
        <v>3730</v>
      </c>
      <c r="L548" s="3">
        <f>SUM(H548:K548)</f>
        <v>70650</v>
      </c>
      <c r="M548" s="15">
        <v>0.05</v>
      </c>
      <c r="N548" s="3">
        <f>H548*M548</f>
        <v>3165</v>
      </c>
      <c r="O548" s="3">
        <f>L548-N548</f>
        <v>67485</v>
      </c>
    </row>
    <row r="549" spans="1:15" x14ac:dyDescent="0.2">
      <c r="A549" s="2" t="s">
        <v>3346</v>
      </c>
      <c r="B549" s="2" t="s">
        <v>1458</v>
      </c>
      <c r="C549" s="2" t="s">
        <v>112</v>
      </c>
      <c r="D549" s="2" t="s">
        <v>114</v>
      </c>
      <c r="E549" s="13">
        <v>45597</v>
      </c>
      <c r="F549" s="2" t="s">
        <v>2647</v>
      </c>
      <c r="G549" s="2">
        <v>4</v>
      </c>
      <c r="H549" s="3">
        <v>21600</v>
      </c>
      <c r="I549" s="3">
        <v>3940</v>
      </c>
      <c r="J549" s="3">
        <v>0</v>
      </c>
      <c r="K549" s="3">
        <v>2950</v>
      </c>
      <c r="L549" s="3">
        <f>SUM(H549:K549)</f>
        <v>28490</v>
      </c>
      <c r="M549" s="15">
        <v>0</v>
      </c>
      <c r="N549" s="3">
        <f>H549*M549</f>
        <v>0</v>
      </c>
      <c r="O549" s="3">
        <f>L549-N549</f>
        <v>28490</v>
      </c>
    </row>
    <row r="550" spans="1:15" x14ac:dyDescent="0.2">
      <c r="A550" s="2" t="s">
        <v>3347</v>
      </c>
      <c r="B550" s="2" t="s">
        <v>1563</v>
      </c>
      <c r="C550" s="2" t="s">
        <v>69</v>
      </c>
      <c r="D550" s="2" t="s">
        <v>65</v>
      </c>
      <c r="E550" s="13">
        <v>45597</v>
      </c>
      <c r="F550" s="2" t="s">
        <v>2732</v>
      </c>
      <c r="G550" s="2">
        <v>3</v>
      </c>
      <c r="H550" s="3">
        <v>64200</v>
      </c>
      <c r="I550" s="3">
        <v>2370</v>
      </c>
      <c r="J550" s="3">
        <v>0</v>
      </c>
      <c r="K550" s="3">
        <v>3960</v>
      </c>
      <c r="L550" s="3">
        <f>SUM(H550:K550)</f>
        <v>70530</v>
      </c>
      <c r="M550" s="15">
        <v>0.05</v>
      </c>
      <c r="N550" s="3">
        <f>H550*M550</f>
        <v>3210</v>
      </c>
      <c r="O550" s="3">
        <f>L550-N550</f>
        <v>67320</v>
      </c>
    </row>
    <row r="551" spans="1:15" x14ac:dyDescent="0.2">
      <c r="A551" s="2" t="s">
        <v>3348</v>
      </c>
      <c r="B551" s="2" t="s">
        <v>1907</v>
      </c>
      <c r="C551" s="2" t="s">
        <v>87</v>
      </c>
      <c r="D551" s="2" t="s">
        <v>85</v>
      </c>
      <c r="E551" s="13">
        <v>45627</v>
      </c>
      <c r="F551" s="2" t="s">
        <v>2689</v>
      </c>
      <c r="G551" s="2">
        <v>2</v>
      </c>
      <c r="H551" s="3">
        <v>14600</v>
      </c>
      <c r="I551" s="3">
        <v>2580</v>
      </c>
      <c r="J551" s="3">
        <v>2600</v>
      </c>
      <c r="K551" s="3">
        <v>0</v>
      </c>
      <c r="L551" s="3">
        <f>SUM(H551:K551)</f>
        <v>19780</v>
      </c>
      <c r="M551" s="15">
        <v>0.15</v>
      </c>
      <c r="N551" s="3">
        <f>H551*M551</f>
        <v>2190</v>
      </c>
      <c r="O551" s="3">
        <f>L551-N551</f>
        <v>17590</v>
      </c>
    </row>
    <row r="552" spans="1:15" x14ac:dyDescent="0.2">
      <c r="A552" s="2" t="s">
        <v>3349</v>
      </c>
      <c r="B552" s="2" t="s">
        <v>2187</v>
      </c>
      <c r="C552" s="2" t="s">
        <v>129</v>
      </c>
      <c r="D552" s="2" t="s">
        <v>124</v>
      </c>
      <c r="E552" s="13">
        <v>45627</v>
      </c>
      <c r="F552" s="2" t="s">
        <v>2732</v>
      </c>
      <c r="G552" s="2">
        <v>2</v>
      </c>
      <c r="H552" s="3">
        <v>8900</v>
      </c>
      <c r="I552" s="3">
        <v>900</v>
      </c>
      <c r="J552" s="3">
        <v>0</v>
      </c>
      <c r="K552" s="3">
        <v>0</v>
      </c>
      <c r="L552" s="3">
        <f>SUM(H552:K552)</f>
        <v>9800</v>
      </c>
      <c r="M552" s="15">
        <v>0.05</v>
      </c>
      <c r="N552" s="3">
        <f>H552*M552</f>
        <v>445</v>
      </c>
      <c r="O552" s="3">
        <f>L552-N552</f>
        <v>9355</v>
      </c>
    </row>
    <row r="553" spans="1:15" x14ac:dyDescent="0.2">
      <c r="A553" s="2" t="s">
        <v>3350</v>
      </c>
      <c r="B553" s="2" t="s">
        <v>2375</v>
      </c>
      <c r="C553" s="2" t="s">
        <v>108</v>
      </c>
      <c r="D553" s="2" t="s">
        <v>105</v>
      </c>
      <c r="E553" s="13">
        <v>45627</v>
      </c>
      <c r="F553" s="2" t="s">
        <v>2732</v>
      </c>
      <c r="G553" s="2">
        <v>2</v>
      </c>
      <c r="H553" s="3">
        <v>59000</v>
      </c>
      <c r="I553" s="3">
        <v>3380</v>
      </c>
      <c r="J553" s="3">
        <v>4610</v>
      </c>
      <c r="K553" s="3">
        <v>0</v>
      </c>
      <c r="L553" s="3">
        <f>SUM(H553:K553)</f>
        <v>66990</v>
      </c>
      <c r="M553" s="15">
        <v>0.05</v>
      </c>
      <c r="N553" s="3">
        <f>H553*M553</f>
        <v>2950</v>
      </c>
      <c r="O553" s="3">
        <f>L553-N553</f>
        <v>64040</v>
      </c>
    </row>
    <row r="554" spans="1:15" x14ac:dyDescent="0.2">
      <c r="A554" s="2" t="s">
        <v>3351</v>
      </c>
      <c r="B554" s="2" t="s">
        <v>363</v>
      </c>
      <c r="C554" s="2" t="s">
        <v>43</v>
      </c>
      <c r="D554" s="2" t="s">
        <v>45</v>
      </c>
      <c r="E554" s="13">
        <v>45597</v>
      </c>
      <c r="F554" s="2" t="s">
        <v>2689</v>
      </c>
      <c r="G554" s="2">
        <v>3</v>
      </c>
      <c r="H554" s="3">
        <v>13950</v>
      </c>
      <c r="I554" s="3">
        <v>2520</v>
      </c>
      <c r="J554" s="3">
        <v>2390</v>
      </c>
      <c r="K554" s="3">
        <v>3350</v>
      </c>
      <c r="L554" s="3">
        <f>SUM(H554:K554)</f>
        <v>22210</v>
      </c>
      <c r="M554" s="15">
        <v>0.15</v>
      </c>
      <c r="N554" s="3">
        <f>H554*M554</f>
        <v>2092.5</v>
      </c>
      <c r="O554" s="3">
        <f>L554-N554</f>
        <v>20117.5</v>
      </c>
    </row>
    <row r="555" spans="1:15" x14ac:dyDescent="0.2">
      <c r="A555" s="2" t="s">
        <v>3352</v>
      </c>
      <c r="B555" s="2" t="s">
        <v>532</v>
      </c>
      <c r="C555" s="2" t="s">
        <v>127</v>
      </c>
      <c r="D555" s="2" t="s">
        <v>124</v>
      </c>
      <c r="E555" s="13">
        <v>45597</v>
      </c>
      <c r="F555" s="2" t="s">
        <v>2732</v>
      </c>
      <c r="G555" s="2">
        <v>3</v>
      </c>
      <c r="H555" s="3">
        <v>19950</v>
      </c>
      <c r="I555" s="3">
        <v>2360</v>
      </c>
      <c r="J555" s="3">
        <v>2560</v>
      </c>
      <c r="K555" s="3">
        <v>0</v>
      </c>
      <c r="L555" s="3">
        <f>SUM(H555:K555)</f>
        <v>24870</v>
      </c>
      <c r="M555" s="15">
        <v>0.05</v>
      </c>
      <c r="N555" s="3">
        <f>H555*M555</f>
        <v>997.5</v>
      </c>
      <c r="O555" s="3">
        <f>L555-N555</f>
        <v>23872.5</v>
      </c>
    </row>
    <row r="556" spans="1:15" x14ac:dyDescent="0.2">
      <c r="A556" s="2" t="s">
        <v>3353</v>
      </c>
      <c r="B556" s="2" t="s">
        <v>2223</v>
      </c>
      <c r="C556" s="2" t="s">
        <v>110</v>
      </c>
      <c r="D556" s="2" t="s">
        <v>105</v>
      </c>
      <c r="E556" s="13">
        <v>45870</v>
      </c>
      <c r="F556" s="2" t="s">
        <v>2670</v>
      </c>
      <c r="G556" s="2">
        <v>4</v>
      </c>
      <c r="H556" s="3">
        <v>17600</v>
      </c>
      <c r="I556" s="3">
        <v>2600</v>
      </c>
      <c r="J556" s="3">
        <v>0</v>
      </c>
      <c r="K556" s="3">
        <v>2700</v>
      </c>
      <c r="L556" s="3">
        <f>SUM(H556:K556)</f>
        <v>22900</v>
      </c>
      <c r="M556" s="15">
        <v>0</v>
      </c>
      <c r="N556" s="3">
        <f>H556*M556</f>
        <v>0</v>
      </c>
      <c r="O556" s="3">
        <f>L556-N556</f>
        <v>22900</v>
      </c>
    </row>
    <row r="557" spans="1:15" x14ac:dyDescent="0.2">
      <c r="A557" s="2" t="s">
        <v>3355</v>
      </c>
      <c r="B557" s="2" t="s">
        <v>804</v>
      </c>
      <c r="C557" s="2" t="s">
        <v>112</v>
      </c>
      <c r="D557" s="2" t="s">
        <v>114</v>
      </c>
      <c r="E557" s="13">
        <v>45627</v>
      </c>
      <c r="F557" s="2" t="s">
        <v>2689</v>
      </c>
      <c r="G557" s="2">
        <v>2</v>
      </c>
      <c r="H557" s="3">
        <v>10900</v>
      </c>
      <c r="I557" s="3">
        <v>1400</v>
      </c>
      <c r="J557" s="3">
        <v>0</v>
      </c>
      <c r="K557" s="3">
        <v>0</v>
      </c>
      <c r="L557" s="3">
        <f>SUM(H557:K557)</f>
        <v>12300</v>
      </c>
      <c r="M557" s="15">
        <v>0.15</v>
      </c>
      <c r="N557" s="3">
        <f>H557*M557</f>
        <v>1635</v>
      </c>
      <c r="O557" s="3">
        <f>L557-N557</f>
        <v>10665</v>
      </c>
    </row>
    <row r="558" spans="1:15" x14ac:dyDescent="0.2">
      <c r="A558" s="2" t="s">
        <v>3356</v>
      </c>
      <c r="B558" s="2" t="s">
        <v>1197</v>
      </c>
      <c r="C558" s="2" t="s">
        <v>57</v>
      </c>
      <c r="D558" s="2" t="s">
        <v>55</v>
      </c>
      <c r="E558" s="13">
        <v>45627</v>
      </c>
      <c r="F558" s="2" t="s">
        <v>2658</v>
      </c>
      <c r="G558" s="2">
        <v>4</v>
      </c>
      <c r="H558" s="3">
        <v>46000</v>
      </c>
      <c r="I558" s="3">
        <v>6750</v>
      </c>
      <c r="J558" s="3">
        <v>5960</v>
      </c>
      <c r="K558" s="3">
        <v>0</v>
      </c>
      <c r="L558" s="3">
        <f>SUM(H558:K558)</f>
        <v>58710</v>
      </c>
      <c r="M558" s="15">
        <v>0.1</v>
      </c>
      <c r="N558" s="3">
        <f>H558*M558</f>
        <v>4600</v>
      </c>
      <c r="O558" s="3">
        <f>L558-N558</f>
        <v>54110</v>
      </c>
    </row>
    <row r="559" spans="1:15" x14ac:dyDescent="0.2">
      <c r="A559" s="2" t="s">
        <v>3357</v>
      </c>
      <c r="B559" s="2" t="s">
        <v>1268</v>
      </c>
      <c r="C559" s="2" t="s">
        <v>37</v>
      </c>
      <c r="D559" s="2" t="s">
        <v>36</v>
      </c>
      <c r="E559" s="13">
        <v>45597</v>
      </c>
      <c r="F559" s="2" t="s">
        <v>2661</v>
      </c>
      <c r="G559" s="2">
        <v>3</v>
      </c>
      <c r="H559" s="3">
        <v>54900</v>
      </c>
      <c r="I559" s="3">
        <v>7520</v>
      </c>
      <c r="J559" s="3">
        <v>0</v>
      </c>
      <c r="K559" s="3">
        <v>0</v>
      </c>
      <c r="L559" s="3">
        <f>SUM(H559:K559)</f>
        <v>62420</v>
      </c>
      <c r="M559" s="15">
        <v>0</v>
      </c>
      <c r="N559" s="3">
        <f>H559*M559</f>
        <v>0</v>
      </c>
      <c r="O559" s="3">
        <f>L559-N559</f>
        <v>62420</v>
      </c>
    </row>
    <row r="560" spans="1:15" x14ac:dyDescent="0.2">
      <c r="A560" s="2" t="s">
        <v>3358</v>
      </c>
      <c r="B560" s="2" t="s">
        <v>1808</v>
      </c>
      <c r="C560" s="2" t="s">
        <v>73</v>
      </c>
      <c r="D560" s="2" t="s">
        <v>75</v>
      </c>
      <c r="E560" s="13">
        <v>45597</v>
      </c>
      <c r="F560" s="2" t="s">
        <v>2647</v>
      </c>
      <c r="G560" s="2">
        <v>1</v>
      </c>
      <c r="H560" s="3">
        <v>7300</v>
      </c>
      <c r="I560" s="3">
        <v>520</v>
      </c>
      <c r="J560" s="3">
        <v>0</v>
      </c>
      <c r="K560" s="3">
        <v>0</v>
      </c>
      <c r="L560" s="3">
        <f>SUM(H560:K560)</f>
        <v>7820</v>
      </c>
      <c r="M560" s="15">
        <v>0</v>
      </c>
      <c r="N560" s="3">
        <f>H560*M560</f>
        <v>0</v>
      </c>
      <c r="O560" s="3">
        <f>L560-N560</f>
        <v>7820</v>
      </c>
    </row>
    <row r="561" spans="1:15" x14ac:dyDescent="0.2">
      <c r="A561" s="2" t="s">
        <v>3359</v>
      </c>
      <c r="B561" s="2" t="s">
        <v>2094</v>
      </c>
      <c r="C561" s="2" t="s">
        <v>22</v>
      </c>
      <c r="D561" s="2" t="s">
        <v>24</v>
      </c>
      <c r="E561" s="13">
        <v>45627</v>
      </c>
      <c r="F561" s="2" t="s">
        <v>2683</v>
      </c>
      <c r="G561" s="2">
        <v>5</v>
      </c>
      <c r="H561" s="3">
        <v>25500</v>
      </c>
      <c r="I561" s="3">
        <v>2180</v>
      </c>
      <c r="J561" s="3">
        <v>3600</v>
      </c>
      <c r="K561" s="3">
        <v>750</v>
      </c>
      <c r="L561" s="3">
        <f>SUM(H561:K561)</f>
        <v>32030</v>
      </c>
      <c r="M561" s="15">
        <v>0.17</v>
      </c>
      <c r="N561" s="3">
        <f>H561*M561</f>
        <v>4335</v>
      </c>
      <c r="O561" s="3">
        <f>L561-N561</f>
        <v>27695</v>
      </c>
    </row>
    <row r="562" spans="1:15" x14ac:dyDescent="0.2">
      <c r="A562" s="2" t="s">
        <v>3360</v>
      </c>
      <c r="B562" s="2" t="s">
        <v>2133</v>
      </c>
      <c r="C562" s="2" t="s">
        <v>53</v>
      </c>
      <c r="D562" s="2" t="s">
        <v>55</v>
      </c>
      <c r="E562" s="13">
        <v>45627</v>
      </c>
      <c r="F562" s="2" t="s">
        <v>2732</v>
      </c>
      <c r="G562" s="2">
        <v>3</v>
      </c>
      <c r="H562" s="3">
        <v>56250</v>
      </c>
      <c r="I562" s="3">
        <v>2470</v>
      </c>
      <c r="J562" s="3">
        <v>5510</v>
      </c>
      <c r="K562" s="3">
        <v>0</v>
      </c>
      <c r="L562" s="3">
        <f>SUM(H562:K562)</f>
        <v>64230</v>
      </c>
      <c r="M562" s="15">
        <v>0.05</v>
      </c>
      <c r="N562" s="3">
        <f>H562*M562</f>
        <v>2812.5</v>
      </c>
      <c r="O562" s="3">
        <f>L562-N562</f>
        <v>61417.5</v>
      </c>
    </row>
    <row r="563" spans="1:15" x14ac:dyDescent="0.2">
      <c r="A563" s="2" t="s">
        <v>3362</v>
      </c>
      <c r="B563" s="2" t="s">
        <v>2197</v>
      </c>
      <c r="C563" s="2" t="s">
        <v>129</v>
      </c>
      <c r="D563" s="2" t="s">
        <v>124</v>
      </c>
      <c r="E563" s="13">
        <v>45809</v>
      </c>
      <c r="F563" s="2" t="s">
        <v>2658</v>
      </c>
      <c r="G563" s="2">
        <v>3</v>
      </c>
      <c r="H563" s="3">
        <v>16050</v>
      </c>
      <c r="I563" s="3">
        <v>7620</v>
      </c>
      <c r="J563" s="3">
        <v>5030</v>
      </c>
      <c r="K563" s="3">
        <v>2240</v>
      </c>
      <c r="L563" s="3">
        <f>SUM(H563:K563)</f>
        <v>30940</v>
      </c>
      <c r="M563" s="15">
        <v>0.1</v>
      </c>
      <c r="N563" s="3">
        <f>H563*M563</f>
        <v>1605</v>
      </c>
      <c r="O563" s="3">
        <f>L563-N563</f>
        <v>29335</v>
      </c>
    </row>
    <row r="564" spans="1:15" x14ac:dyDescent="0.2">
      <c r="A564" s="2" t="s">
        <v>3363</v>
      </c>
      <c r="B564" s="2" t="s">
        <v>2258</v>
      </c>
      <c r="C564" s="2" t="s">
        <v>51</v>
      </c>
      <c r="D564" s="2" t="s">
        <v>45</v>
      </c>
      <c r="E564" s="13">
        <v>45627</v>
      </c>
      <c r="F564" s="2" t="s">
        <v>2689</v>
      </c>
      <c r="G564" s="2">
        <v>4</v>
      </c>
      <c r="H564" s="3">
        <v>33800</v>
      </c>
      <c r="I564" s="3">
        <v>4800</v>
      </c>
      <c r="J564" s="3">
        <v>0</v>
      </c>
      <c r="K564" s="3">
        <v>0</v>
      </c>
      <c r="L564" s="3">
        <f>SUM(H564:K564)</f>
        <v>38600</v>
      </c>
      <c r="M564" s="15">
        <v>0.15</v>
      </c>
      <c r="N564" s="3">
        <f>H564*M564</f>
        <v>5070</v>
      </c>
      <c r="O564" s="3">
        <f>L564-N564</f>
        <v>33530</v>
      </c>
    </row>
    <row r="565" spans="1:15" x14ac:dyDescent="0.2">
      <c r="A565" s="2" t="s">
        <v>3364</v>
      </c>
      <c r="B565" s="2" t="s">
        <v>2349</v>
      </c>
      <c r="C565" s="2" t="s">
        <v>118</v>
      </c>
      <c r="D565" s="2" t="s">
        <v>114</v>
      </c>
      <c r="E565" s="13">
        <v>45627</v>
      </c>
      <c r="F565" s="2" t="s">
        <v>2647</v>
      </c>
      <c r="G565" s="2">
        <v>5</v>
      </c>
      <c r="H565" s="3">
        <v>62250</v>
      </c>
      <c r="I565" s="3">
        <v>2890</v>
      </c>
      <c r="J565" s="3">
        <v>0</v>
      </c>
      <c r="K565" s="3">
        <v>0</v>
      </c>
      <c r="L565" s="3">
        <f>SUM(H565:K565)</f>
        <v>65140</v>
      </c>
      <c r="M565" s="15">
        <v>0</v>
      </c>
      <c r="N565" s="3">
        <f>H565*M565</f>
        <v>0</v>
      </c>
      <c r="O565" s="3">
        <f>L565-N565</f>
        <v>65140</v>
      </c>
    </row>
    <row r="566" spans="1:15" x14ac:dyDescent="0.2">
      <c r="A566" s="2" t="s">
        <v>3366</v>
      </c>
      <c r="B566" s="2" t="s">
        <v>424</v>
      </c>
      <c r="C566" s="2" t="s">
        <v>32</v>
      </c>
      <c r="D566" s="2" t="s">
        <v>24</v>
      </c>
      <c r="E566" s="13">
        <v>45627</v>
      </c>
      <c r="F566" s="2" t="s">
        <v>2647</v>
      </c>
      <c r="G566" s="2">
        <v>4</v>
      </c>
      <c r="H566" s="3">
        <v>59400</v>
      </c>
      <c r="I566" s="3">
        <v>4670</v>
      </c>
      <c r="J566" s="3">
        <v>0</v>
      </c>
      <c r="K566" s="3">
        <v>1730</v>
      </c>
      <c r="L566" s="3">
        <f>SUM(H566:K566)</f>
        <v>65800</v>
      </c>
      <c r="M566" s="15">
        <v>0</v>
      </c>
      <c r="N566" s="3">
        <f>H566*M566</f>
        <v>0</v>
      </c>
      <c r="O566" s="3">
        <f>L566-N566</f>
        <v>65800</v>
      </c>
    </row>
    <row r="567" spans="1:15" x14ac:dyDescent="0.2">
      <c r="A567" s="2" t="s">
        <v>3367</v>
      </c>
      <c r="B567" s="2" t="s">
        <v>671</v>
      </c>
      <c r="C567" s="2" t="s">
        <v>81</v>
      </c>
      <c r="D567" s="2" t="s">
        <v>75</v>
      </c>
      <c r="E567" s="13">
        <v>45597</v>
      </c>
      <c r="F567" s="2" t="s">
        <v>2651</v>
      </c>
      <c r="G567" s="2">
        <v>1</v>
      </c>
      <c r="H567" s="3">
        <v>29700</v>
      </c>
      <c r="I567" s="3">
        <v>300</v>
      </c>
      <c r="J567" s="3">
        <v>6860</v>
      </c>
      <c r="K567" s="3">
        <v>0</v>
      </c>
      <c r="L567" s="3">
        <f>SUM(H567:K567)</f>
        <v>36860</v>
      </c>
      <c r="M567" s="15">
        <v>0.16</v>
      </c>
      <c r="N567" s="3">
        <f>H567*M567</f>
        <v>4752</v>
      </c>
      <c r="O567" s="3">
        <f>L567-N567</f>
        <v>32108</v>
      </c>
    </row>
    <row r="568" spans="1:15" x14ac:dyDescent="0.2">
      <c r="A568" s="2" t="s">
        <v>3368</v>
      </c>
      <c r="B568" s="2" t="s">
        <v>775</v>
      </c>
      <c r="C568" s="2" t="s">
        <v>13</v>
      </c>
      <c r="D568" s="2" t="s">
        <v>11</v>
      </c>
      <c r="E568" s="13">
        <v>45627</v>
      </c>
      <c r="F568" s="2" t="s">
        <v>2670</v>
      </c>
      <c r="G568" s="2">
        <v>4</v>
      </c>
      <c r="H568" s="3">
        <v>46600</v>
      </c>
      <c r="I568" s="3">
        <v>2300</v>
      </c>
      <c r="J568" s="3">
        <v>0</v>
      </c>
      <c r="K568" s="3">
        <v>0</v>
      </c>
      <c r="L568" s="3">
        <f>SUM(H568:K568)</f>
        <v>48900</v>
      </c>
      <c r="M568" s="15">
        <v>0</v>
      </c>
      <c r="N568" s="3">
        <f>H568*M568</f>
        <v>0</v>
      </c>
      <c r="O568" s="3">
        <f>L568-N568</f>
        <v>48900</v>
      </c>
    </row>
    <row r="569" spans="1:15" x14ac:dyDescent="0.2">
      <c r="A569" s="2" t="s">
        <v>3369</v>
      </c>
      <c r="B569" s="2" t="s">
        <v>925</v>
      </c>
      <c r="C569" s="2" t="s">
        <v>108</v>
      </c>
      <c r="D569" s="2" t="s">
        <v>105</v>
      </c>
      <c r="E569" s="13">
        <v>45809</v>
      </c>
      <c r="F569" s="2" t="s">
        <v>2658</v>
      </c>
      <c r="G569" s="2">
        <v>5</v>
      </c>
      <c r="H569" s="3">
        <v>98000</v>
      </c>
      <c r="I569" s="3">
        <v>10210</v>
      </c>
      <c r="J569" s="3">
        <v>0</v>
      </c>
      <c r="K569" s="3">
        <v>0</v>
      </c>
      <c r="L569" s="3">
        <f>SUM(H569:K569)</f>
        <v>108210</v>
      </c>
      <c r="M569" s="15">
        <v>0.1</v>
      </c>
      <c r="N569" s="3">
        <f>H569*M569</f>
        <v>9800</v>
      </c>
      <c r="O569" s="3">
        <f>L569-N569</f>
        <v>98410</v>
      </c>
    </row>
    <row r="570" spans="1:15" x14ac:dyDescent="0.2">
      <c r="A570" s="2" t="s">
        <v>3370</v>
      </c>
      <c r="B570" s="2" t="s">
        <v>1248</v>
      </c>
      <c r="C570" s="2" t="s">
        <v>37</v>
      </c>
      <c r="D570" s="2" t="s">
        <v>36</v>
      </c>
      <c r="E570" s="13">
        <v>45778</v>
      </c>
      <c r="F570" s="2" t="s">
        <v>2658</v>
      </c>
      <c r="G570" s="2">
        <v>12</v>
      </c>
      <c r="H570" s="3">
        <v>139200</v>
      </c>
      <c r="I570" s="3">
        <v>20030</v>
      </c>
      <c r="J570" s="3">
        <v>0</v>
      </c>
      <c r="K570" s="3">
        <v>0</v>
      </c>
      <c r="L570" s="3">
        <f>SUM(H570:K570)</f>
        <v>159230</v>
      </c>
      <c r="M570" s="15">
        <v>0.1</v>
      </c>
      <c r="N570" s="3">
        <f>H570*M570</f>
        <v>13920</v>
      </c>
      <c r="O570" s="3">
        <f>L570-N570</f>
        <v>145310</v>
      </c>
    </row>
    <row r="571" spans="1:15" x14ac:dyDescent="0.2">
      <c r="A571" s="2" t="s">
        <v>3373</v>
      </c>
      <c r="B571" s="2" t="s">
        <v>448</v>
      </c>
      <c r="C571" s="2" t="s">
        <v>106</v>
      </c>
      <c r="D571" s="2" t="s">
        <v>105</v>
      </c>
      <c r="E571" s="13">
        <v>45658</v>
      </c>
      <c r="F571" s="2" t="s">
        <v>2658</v>
      </c>
      <c r="G571" s="2">
        <v>5</v>
      </c>
      <c r="H571" s="3">
        <v>35250</v>
      </c>
      <c r="I571" s="3">
        <v>5260</v>
      </c>
      <c r="J571" s="3">
        <v>0</v>
      </c>
      <c r="K571" s="3">
        <v>0</v>
      </c>
      <c r="L571" s="3">
        <f>SUM(H571:K571)</f>
        <v>40510</v>
      </c>
      <c r="M571" s="15">
        <v>0.1</v>
      </c>
      <c r="N571" s="3">
        <f>H571*M571</f>
        <v>3525</v>
      </c>
      <c r="O571" s="3">
        <f>L571-N571</f>
        <v>36985</v>
      </c>
    </row>
    <row r="572" spans="1:15" x14ac:dyDescent="0.2">
      <c r="A572" s="2" t="s">
        <v>3374</v>
      </c>
      <c r="B572" s="2" t="s">
        <v>521</v>
      </c>
      <c r="C572" s="2" t="s">
        <v>37</v>
      </c>
      <c r="D572" s="2" t="s">
        <v>36</v>
      </c>
      <c r="E572" s="13">
        <v>45778</v>
      </c>
      <c r="F572" s="2" t="s">
        <v>2651</v>
      </c>
      <c r="G572" s="2">
        <v>3</v>
      </c>
      <c r="H572" s="3">
        <v>34800</v>
      </c>
      <c r="I572" s="3">
        <v>4620</v>
      </c>
      <c r="J572" s="3">
        <v>2890</v>
      </c>
      <c r="K572" s="3">
        <v>3240</v>
      </c>
      <c r="L572" s="3">
        <f>SUM(H572:K572)</f>
        <v>45550</v>
      </c>
      <c r="M572" s="15">
        <v>0.16</v>
      </c>
      <c r="N572" s="3">
        <f>H572*M572</f>
        <v>5568</v>
      </c>
      <c r="O572" s="3">
        <f>L572-N572</f>
        <v>39982</v>
      </c>
    </row>
    <row r="573" spans="1:15" x14ac:dyDescent="0.2">
      <c r="A573" s="2" t="s">
        <v>3375</v>
      </c>
      <c r="B573" s="2" t="s">
        <v>1757</v>
      </c>
      <c r="C573" s="2" t="s">
        <v>87</v>
      </c>
      <c r="D573" s="2" t="s">
        <v>85</v>
      </c>
      <c r="E573" s="13">
        <v>45627</v>
      </c>
      <c r="F573" s="2" t="s">
        <v>2670</v>
      </c>
      <c r="G573" s="2">
        <v>3</v>
      </c>
      <c r="H573" s="3">
        <v>23700</v>
      </c>
      <c r="I573" s="3">
        <v>1440</v>
      </c>
      <c r="J573" s="3">
        <v>2150</v>
      </c>
      <c r="K573" s="3">
        <v>0</v>
      </c>
      <c r="L573" s="3">
        <f>SUM(H573:K573)</f>
        <v>27290</v>
      </c>
      <c r="M573" s="15">
        <v>0</v>
      </c>
      <c r="N573" s="3">
        <f>H573*M573</f>
        <v>0</v>
      </c>
      <c r="O573" s="3">
        <f>L573-N573</f>
        <v>27290</v>
      </c>
    </row>
    <row r="574" spans="1:15" x14ac:dyDescent="0.2">
      <c r="A574" s="2" t="s">
        <v>3376</v>
      </c>
      <c r="B574" s="2" t="s">
        <v>2262</v>
      </c>
      <c r="C574" s="2" t="s">
        <v>19</v>
      </c>
      <c r="D574" s="2" t="s">
        <v>11</v>
      </c>
      <c r="E574" s="13">
        <v>45597</v>
      </c>
      <c r="F574" s="2" t="s">
        <v>2683</v>
      </c>
      <c r="G574" s="2">
        <v>2</v>
      </c>
      <c r="H574" s="3">
        <v>26200</v>
      </c>
      <c r="I574" s="3">
        <v>2630</v>
      </c>
      <c r="J574" s="3">
        <v>0</v>
      </c>
      <c r="K574" s="3">
        <v>0</v>
      </c>
      <c r="L574" s="3">
        <f>SUM(H574:K574)</f>
        <v>28830</v>
      </c>
      <c r="M574" s="15">
        <v>0.17</v>
      </c>
      <c r="N574" s="3">
        <f>H574*M574</f>
        <v>4454</v>
      </c>
      <c r="O574" s="3">
        <f>L574-N574</f>
        <v>24376</v>
      </c>
    </row>
    <row r="575" spans="1:15" x14ac:dyDescent="0.2">
      <c r="A575" s="2" t="s">
        <v>3377</v>
      </c>
      <c r="B575" s="2" t="s">
        <v>2283</v>
      </c>
      <c r="C575" s="2" t="s">
        <v>83</v>
      </c>
      <c r="D575" s="2" t="s">
        <v>85</v>
      </c>
      <c r="E575" s="13">
        <v>45627</v>
      </c>
      <c r="F575" s="2" t="s">
        <v>2651</v>
      </c>
      <c r="G575" s="2">
        <v>12</v>
      </c>
      <c r="H575" s="3">
        <v>158400</v>
      </c>
      <c r="I575" s="3">
        <v>23790</v>
      </c>
      <c r="J575" s="3">
        <v>4980</v>
      </c>
      <c r="K575" s="3">
        <v>0</v>
      </c>
      <c r="L575" s="3">
        <f>SUM(H575:K575)</f>
        <v>187170</v>
      </c>
      <c r="M575" s="15">
        <v>0.16</v>
      </c>
      <c r="N575" s="3">
        <f>H575*M575</f>
        <v>25344</v>
      </c>
      <c r="O575" s="3">
        <f>L575-N575</f>
        <v>161826</v>
      </c>
    </row>
    <row r="576" spans="1:15" x14ac:dyDescent="0.2">
      <c r="A576" s="2" t="s">
        <v>3379</v>
      </c>
      <c r="B576" s="2" t="s">
        <v>2410</v>
      </c>
      <c r="C576" s="2" t="s">
        <v>122</v>
      </c>
      <c r="D576" s="2" t="s">
        <v>124</v>
      </c>
      <c r="E576" s="13">
        <v>45597</v>
      </c>
      <c r="F576" s="2" t="s">
        <v>2732</v>
      </c>
      <c r="G576" s="2">
        <v>1</v>
      </c>
      <c r="H576" s="3">
        <v>2500</v>
      </c>
      <c r="I576" s="3">
        <v>700</v>
      </c>
      <c r="J576" s="3">
        <v>5340</v>
      </c>
      <c r="K576" s="3">
        <v>3730</v>
      </c>
      <c r="L576" s="3">
        <f>SUM(H576:K576)</f>
        <v>12270</v>
      </c>
      <c r="M576" s="15">
        <v>0.05</v>
      </c>
      <c r="N576" s="3">
        <f>H576*M576</f>
        <v>125</v>
      </c>
      <c r="O576" s="3">
        <f>L576-N576</f>
        <v>12145</v>
      </c>
    </row>
    <row r="577" spans="1:15" x14ac:dyDescent="0.2">
      <c r="A577" s="2" t="s">
        <v>3381</v>
      </c>
      <c r="B577" s="2" t="s">
        <v>400</v>
      </c>
      <c r="C577" s="2" t="s">
        <v>61</v>
      </c>
      <c r="D577" s="2" t="s">
        <v>55</v>
      </c>
      <c r="E577" s="13">
        <v>45658</v>
      </c>
      <c r="F577" s="2" t="s">
        <v>2647</v>
      </c>
      <c r="G577" s="2">
        <v>12</v>
      </c>
      <c r="H577" s="3">
        <v>210600</v>
      </c>
      <c r="I577" s="3">
        <v>20290</v>
      </c>
      <c r="J577" s="3">
        <v>0</v>
      </c>
      <c r="K577" s="3">
        <v>0</v>
      </c>
      <c r="L577" s="3">
        <f>SUM(H577:K577)</f>
        <v>230890</v>
      </c>
      <c r="M577" s="15">
        <v>0</v>
      </c>
      <c r="N577" s="3">
        <f>H577*M577</f>
        <v>0</v>
      </c>
      <c r="O577" s="3">
        <f>L577-N577</f>
        <v>230890</v>
      </c>
    </row>
    <row r="578" spans="1:15" x14ac:dyDescent="0.2">
      <c r="A578" s="2" t="s">
        <v>3382</v>
      </c>
      <c r="B578" s="2" t="s">
        <v>406</v>
      </c>
      <c r="C578" s="2" t="s">
        <v>89</v>
      </c>
      <c r="D578" s="2" t="s">
        <v>85</v>
      </c>
      <c r="E578" s="13">
        <v>45689</v>
      </c>
      <c r="F578" s="2" t="s">
        <v>2658</v>
      </c>
      <c r="G578" s="2">
        <v>9</v>
      </c>
      <c r="H578" s="3">
        <v>54900</v>
      </c>
      <c r="I578" s="3">
        <v>3900</v>
      </c>
      <c r="J578" s="3">
        <v>0</v>
      </c>
      <c r="K578" s="3">
        <v>0</v>
      </c>
      <c r="L578" s="3">
        <f>SUM(H578:K578)</f>
        <v>58800</v>
      </c>
      <c r="M578" s="15">
        <v>0.1</v>
      </c>
      <c r="N578" s="3">
        <f>H578*M578</f>
        <v>5490</v>
      </c>
      <c r="O578" s="3">
        <f>L578-N578</f>
        <v>53310</v>
      </c>
    </row>
    <row r="579" spans="1:15" x14ac:dyDescent="0.2">
      <c r="A579" s="2" t="s">
        <v>3384</v>
      </c>
      <c r="B579" s="2" t="s">
        <v>973</v>
      </c>
      <c r="C579" s="2" t="s">
        <v>39</v>
      </c>
      <c r="D579" s="2" t="s">
        <v>36</v>
      </c>
      <c r="E579" s="13">
        <v>45627</v>
      </c>
      <c r="F579" s="2" t="s">
        <v>2683</v>
      </c>
      <c r="G579" s="2">
        <v>5</v>
      </c>
      <c r="H579" s="3">
        <v>38750</v>
      </c>
      <c r="I579" s="3">
        <v>3410</v>
      </c>
      <c r="J579" s="3">
        <v>0</v>
      </c>
      <c r="K579" s="3">
        <v>0</v>
      </c>
      <c r="L579" s="3">
        <f>SUM(H579:K579)</f>
        <v>42160</v>
      </c>
      <c r="M579" s="15">
        <v>0.17</v>
      </c>
      <c r="N579" s="3">
        <f>H579*M579</f>
        <v>6587.5000000000009</v>
      </c>
      <c r="O579" s="3">
        <f>L579-N579</f>
        <v>35572.5</v>
      </c>
    </row>
    <row r="580" spans="1:15" x14ac:dyDescent="0.2">
      <c r="A580" s="2" t="s">
        <v>3385</v>
      </c>
      <c r="B580" s="2" t="s">
        <v>1097</v>
      </c>
      <c r="C580" s="2" t="s">
        <v>81</v>
      </c>
      <c r="D580" s="2" t="s">
        <v>75</v>
      </c>
      <c r="E580" s="13">
        <v>45597</v>
      </c>
      <c r="F580" s="2" t="s">
        <v>2683</v>
      </c>
      <c r="G580" s="2">
        <v>2</v>
      </c>
      <c r="H580" s="3">
        <v>42000</v>
      </c>
      <c r="I580" s="3">
        <v>2470</v>
      </c>
      <c r="J580" s="3">
        <v>10240</v>
      </c>
      <c r="K580" s="3">
        <v>0</v>
      </c>
      <c r="L580" s="3">
        <f>SUM(H580:K580)</f>
        <v>54710</v>
      </c>
      <c r="M580" s="15">
        <v>0.17</v>
      </c>
      <c r="N580" s="3">
        <f>H580*M580</f>
        <v>7140.0000000000009</v>
      </c>
      <c r="O580" s="3">
        <f>L580-N580</f>
        <v>47570</v>
      </c>
    </row>
    <row r="581" spans="1:15" x14ac:dyDescent="0.2">
      <c r="A581" s="2" t="s">
        <v>3386</v>
      </c>
      <c r="B581" s="2" t="s">
        <v>2089</v>
      </c>
      <c r="C581" s="2" t="s">
        <v>16</v>
      </c>
      <c r="D581" s="2" t="s">
        <v>11</v>
      </c>
      <c r="E581" s="13">
        <v>45658</v>
      </c>
      <c r="F581" s="2" t="s">
        <v>2670</v>
      </c>
      <c r="G581" s="2">
        <v>4</v>
      </c>
      <c r="H581" s="3">
        <v>13600</v>
      </c>
      <c r="I581" s="3">
        <v>5520</v>
      </c>
      <c r="J581" s="3">
        <v>0</v>
      </c>
      <c r="K581" s="3">
        <v>2510</v>
      </c>
      <c r="L581" s="3">
        <f>SUM(H581:K581)</f>
        <v>21630</v>
      </c>
      <c r="M581" s="15">
        <v>0</v>
      </c>
      <c r="N581" s="3">
        <f>H581*M581</f>
        <v>0</v>
      </c>
      <c r="O581" s="3">
        <f>L581-N581</f>
        <v>21630</v>
      </c>
    </row>
    <row r="582" spans="1:15" x14ac:dyDescent="0.2">
      <c r="A582" s="2" t="s">
        <v>3387</v>
      </c>
      <c r="B582" s="2" t="s">
        <v>400</v>
      </c>
      <c r="C582" s="2" t="s">
        <v>19</v>
      </c>
      <c r="D582" s="2" t="s">
        <v>11</v>
      </c>
      <c r="E582" s="13">
        <v>45597</v>
      </c>
      <c r="F582" s="2" t="s">
        <v>2670</v>
      </c>
      <c r="G582" s="2">
        <v>5</v>
      </c>
      <c r="H582" s="3">
        <v>46250</v>
      </c>
      <c r="I582" s="3">
        <v>12180</v>
      </c>
      <c r="J582" s="3">
        <v>6620</v>
      </c>
      <c r="K582" s="3">
        <v>0</v>
      </c>
      <c r="L582" s="3">
        <f>SUM(H582:K582)</f>
        <v>65050</v>
      </c>
      <c r="M582" s="15">
        <v>0</v>
      </c>
      <c r="N582" s="3">
        <f>H582*M582</f>
        <v>0</v>
      </c>
      <c r="O582" s="3">
        <f>L582-N582</f>
        <v>65050</v>
      </c>
    </row>
    <row r="583" spans="1:15" x14ac:dyDescent="0.2">
      <c r="A583" s="2" t="s">
        <v>3388</v>
      </c>
      <c r="B583" s="2" t="s">
        <v>2175</v>
      </c>
      <c r="C583" s="2" t="s">
        <v>26</v>
      </c>
      <c r="D583" s="2" t="s">
        <v>24</v>
      </c>
      <c r="E583" s="13">
        <v>45689</v>
      </c>
      <c r="F583" s="2" t="s">
        <v>2658</v>
      </c>
      <c r="G583" s="2">
        <v>4</v>
      </c>
      <c r="H583" s="3">
        <v>93000</v>
      </c>
      <c r="I583" s="3">
        <v>18000</v>
      </c>
      <c r="J583" s="3">
        <v>0</v>
      </c>
      <c r="K583" s="3">
        <v>0</v>
      </c>
      <c r="L583" s="3">
        <f>SUM(H583:K583)</f>
        <v>111000</v>
      </c>
      <c r="M583" s="15">
        <v>0.1</v>
      </c>
      <c r="N583" s="3">
        <f>H583*M583</f>
        <v>9300</v>
      </c>
      <c r="O583" s="3">
        <f>L583-N583</f>
        <v>101700</v>
      </c>
    </row>
    <row r="584" spans="1:15" x14ac:dyDescent="0.2">
      <c r="A584" s="2" t="s">
        <v>3389</v>
      </c>
      <c r="B584" s="2" t="s">
        <v>2244</v>
      </c>
      <c r="C584" s="2" t="s">
        <v>43</v>
      </c>
      <c r="D584" s="2" t="s">
        <v>45</v>
      </c>
      <c r="E584" s="13">
        <v>45627</v>
      </c>
      <c r="F584" s="2" t="s">
        <v>2670</v>
      </c>
      <c r="G584" s="2">
        <v>12</v>
      </c>
      <c r="H584" s="3">
        <v>69000</v>
      </c>
      <c r="I584" s="3">
        <v>5830</v>
      </c>
      <c r="J584" s="3">
        <v>1810</v>
      </c>
      <c r="K584" s="3">
        <v>0</v>
      </c>
      <c r="L584" s="3">
        <f>SUM(H584:K584)</f>
        <v>76640</v>
      </c>
      <c r="M584" s="15">
        <v>0</v>
      </c>
      <c r="N584" s="3">
        <f>H584*M584</f>
        <v>0</v>
      </c>
      <c r="O584" s="3">
        <f>L584-N584</f>
        <v>76640</v>
      </c>
    </row>
    <row r="585" spans="1:15" x14ac:dyDescent="0.2">
      <c r="A585" s="2" t="s">
        <v>3390</v>
      </c>
      <c r="B585" s="2" t="s">
        <v>214</v>
      </c>
      <c r="C585" s="2" t="s">
        <v>51</v>
      </c>
      <c r="D585" s="2" t="s">
        <v>45</v>
      </c>
      <c r="E585" s="13">
        <v>45689</v>
      </c>
      <c r="F585" s="2" t="s">
        <v>2658</v>
      </c>
      <c r="G585" s="2">
        <v>6</v>
      </c>
      <c r="H585" s="3">
        <v>54300</v>
      </c>
      <c r="I585" s="3">
        <v>12930</v>
      </c>
      <c r="J585" s="3">
        <v>0</v>
      </c>
      <c r="K585" s="3">
        <v>0</v>
      </c>
      <c r="L585" s="3">
        <f>SUM(H585:K585)</f>
        <v>67230</v>
      </c>
      <c r="M585" s="15">
        <v>0.1</v>
      </c>
      <c r="N585" s="3">
        <f>H585*M585</f>
        <v>5430</v>
      </c>
      <c r="O585" s="3">
        <f>L585-N585</f>
        <v>61800</v>
      </c>
    </row>
    <row r="586" spans="1:15" x14ac:dyDescent="0.2">
      <c r="A586" s="2" t="s">
        <v>3391</v>
      </c>
      <c r="B586" s="2" t="s">
        <v>523</v>
      </c>
      <c r="C586" s="2" t="s">
        <v>29</v>
      </c>
      <c r="D586" s="2" t="s">
        <v>24</v>
      </c>
      <c r="E586" s="13">
        <v>45627</v>
      </c>
      <c r="F586" s="2" t="s">
        <v>2661</v>
      </c>
      <c r="G586" s="2">
        <v>4</v>
      </c>
      <c r="H586" s="3">
        <v>25800</v>
      </c>
      <c r="I586" s="3">
        <v>2930</v>
      </c>
      <c r="J586" s="3">
        <v>4090</v>
      </c>
      <c r="K586" s="3">
        <v>0</v>
      </c>
      <c r="L586" s="3">
        <f>SUM(H586:K586)</f>
        <v>32820</v>
      </c>
      <c r="M586" s="15">
        <v>0</v>
      </c>
      <c r="N586" s="3">
        <f>H586*M586</f>
        <v>0</v>
      </c>
      <c r="O586" s="3">
        <f>L586-N586</f>
        <v>32820</v>
      </c>
    </row>
    <row r="587" spans="1:15" x14ac:dyDescent="0.2">
      <c r="A587" s="2" t="s">
        <v>3392</v>
      </c>
      <c r="B587" s="2" t="s">
        <v>573</v>
      </c>
      <c r="C587" s="2" t="s">
        <v>97</v>
      </c>
      <c r="D587" s="2" t="s">
        <v>95</v>
      </c>
      <c r="E587" s="13">
        <v>45627</v>
      </c>
      <c r="F587" s="2" t="s">
        <v>2651</v>
      </c>
      <c r="G587" s="2">
        <v>3</v>
      </c>
      <c r="H587" s="3">
        <v>40200</v>
      </c>
      <c r="I587" s="3">
        <v>11480</v>
      </c>
      <c r="J587" s="3">
        <v>4420</v>
      </c>
      <c r="K587" s="3">
        <v>0</v>
      </c>
      <c r="L587" s="3">
        <f>SUM(H587:K587)</f>
        <v>56100</v>
      </c>
      <c r="M587" s="15">
        <v>0.16</v>
      </c>
      <c r="N587" s="3">
        <f>H587*M587</f>
        <v>6432</v>
      </c>
      <c r="O587" s="3">
        <f>L587-N587</f>
        <v>49668</v>
      </c>
    </row>
    <row r="588" spans="1:15" x14ac:dyDescent="0.2">
      <c r="A588" s="2" t="s">
        <v>3393</v>
      </c>
      <c r="B588" s="2" t="s">
        <v>1055</v>
      </c>
      <c r="C588" s="2" t="s">
        <v>26</v>
      </c>
      <c r="D588" s="2" t="s">
        <v>24</v>
      </c>
      <c r="E588" s="13">
        <v>45627</v>
      </c>
      <c r="F588" s="2" t="s">
        <v>2732</v>
      </c>
      <c r="G588" s="2">
        <v>1</v>
      </c>
      <c r="H588" s="3">
        <v>22500</v>
      </c>
      <c r="I588" s="3">
        <v>140</v>
      </c>
      <c r="J588" s="3">
        <v>0</v>
      </c>
      <c r="K588" s="3">
        <v>0</v>
      </c>
      <c r="L588" s="3">
        <f>SUM(H588:K588)</f>
        <v>22640</v>
      </c>
      <c r="M588" s="15">
        <v>0.05</v>
      </c>
      <c r="N588" s="3">
        <f>H588*M588</f>
        <v>1125</v>
      </c>
      <c r="O588" s="3">
        <f>L588-N588</f>
        <v>21515</v>
      </c>
    </row>
    <row r="589" spans="1:15" x14ac:dyDescent="0.2">
      <c r="A589" s="2" t="s">
        <v>3394</v>
      </c>
      <c r="B589" s="2" t="s">
        <v>1102</v>
      </c>
      <c r="C589" s="2" t="s">
        <v>32</v>
      </c>
      <c r="D589" s="2" t="s">
        <v>24</v>
      </c>
      <c r="E589" s="13">
        <v>45717</v>
      </c>
      <c r="F589" s="2" t="s">
        <v>2683</v>
      </c>
      <c r="G589" s="2">
        <v>3</v>
      </c>
      <c r="H589" s="3">
        <v>22650</v>
      </c>
      <c r="I589" s="3">
        <v>6030</v>
      </c>
      <c r="J589" s="3">
        <v>2930</v>
      </c>
      <c r="K589" s="3">
        <v>1670</v>
      </c>
      <c r="L589" s="3">
        <f>SUM(H589:K589)</f>
        <v>33280</v>
      </c>
      <c r="M589" s="15">
        <v>0.17</v>
      </c>
      <c r="N589" s="3">
        <f>H589*M589</f>
        <v>3850.5000000000005</v>
      </c>
      <c r="O589" s="3">
        <f>L589-N589</f>
        <v>29429.5</v>
      </c>
    </row>
    <row r="590" spans="1:15" x14ac:dyDescent="0.2">
      <c r="A590" s="2" t="s">
        <v>3395</v>
      </c>
      <c r="B590" s="2" t="s">
        <v>1563</v>
      </c>
      <c r="C590" s="2" t="s">
        <v>67</v>
      </c>
      <c r="D590" s="2" t="s">
        <v>65</v>
      </c>
      <c r="E590" s="13">
        <v>45627</v>
      </c>
      <c r="F590" s="2" t="s">
        <v>2689</v>
      </c>
      <c r="G590" s="2">
        <v>3</v>
      </c>
      <c r="H590" s="3">
        <v>14550</v>
      </c>
      <c r="I590" s="3">
        <v>1820</v>
      </c>
      <c r="J590" s="3">
        <v>0</v>
      </c>
      <c r="K590" s="3">
        <v>990</v>
      </c>
      <c r="L590" s="3">
        <f>SUM(H590:K590)</f>
        <v>17360</v>
      </c>
      <c r="M590" s="15">
        <v>0.15</v>
      </c>
      <c r="N590" s="3">
        <f>H590*M590</f>
        <v>2182.5</v>
      </c>
      <c r="O590" s="3">
        <f>L590-N590</f>
        <v>15177.5</v>
      </c>
    </row>
    <row r="591" spans="1:15" x14ac:dyDescent="0.2">
      <c r="A591" s="2" t="s">
        <v>3396</v>
      </c>
      <c r="B591" s="2" t="s">
        <v>1633</v>
      </c>
      <c r="C591" s="2" t="s">
        <v>93</v>
      </c>
      <c r="D591" s="2" t="s">
        <v>95</v>
      </c>
      <c r="E591" s="13">
        <v>45627</v>
      </c>
      <c r="F591" s="2" t="s">
        <v>2689</v>
      </c>
      <c r="G591" s="2">
        <v>2</v>
      </c>
      <c r="H591" s="3">
        <v>9800</v>
      </c>
      <c r="I591" s="3">
        <v>2510</v>
      </c>
      <c r="J591" s="3">
        <v>5540</v>
      </c>
      <c r="K591" s="3">
        <v>3730</v>
      </c>
      <c r="L591" s="3">
        <f>SUM(H591:K591)</f>
        <v>21580</v>
      </c>
      <c r="M591" s="15">
        <v>0.15</v>
      </c>
      <c r="N591" s="3">
        <f>H591*M591</f>
        <v>1470</v>
      </c>
      <c r="O591" s="3">
        <f>L591-N591</f>
        <v>20110</v>
      </c>
    </row>
    <row r="592" spans="1:15" x14ac:dyDescent="0.2">
      <c r="A592" s="2" t="s">
        <v>3398</v>
      </c>
      <c r="B592" s="2" t="s">
        <v>2054</v>
      </c>
      <c r="C592" s="2" t="s">
        <v>57</v>
      </c>
      <c r="D592" s="2" t="s">
        <v>55</v>
      </c>
      <c r="E592" s="13">
        <v>45627</v>
      </c>
      <c r="F592" s="2" t="s">
        <v>2689</v>
      </c>
      <c r="G592" s="2">
        <v>3</v>
      </c>
      <c r="H592" s="3">
        <v>36450</v>
      </c>
      <c r="I592" s="3">
        <v>2090</v>
      </c>
      <c r="J592" s="3">
        <v>6330</v>
      </c>
      <c r="K592" s="3">
        <v>1320</v>
      </c>
      <c r="L592" s="3">
        <f>SUM(H592:K592)</f>
        <v>46190</v>
      </c>
      <c r="M592" s="15">
        <v>0.15</v>
      </c>
      <c r="N592" s="3">
        <f>H592*M592</f>
        <v>5467.5</v>
      </c>
      <c r="O592" s="3">
        <f>L592-N592</f>
        <v>40722.5</v>
      </c>
    </row>
    <row r="593" spans="1:15" x14ac:dyDescent="0.2">
      <c r="A593" s="2" t="s">
        <v>3399</v>
      </c>
      <c r="B593" s="2" t="s">
        <v>416</v>
      </c>
      <c r="C593" s="2" t="s">
        <v>108</v>
      </c>
      <c r="D593" s="2" t="s">
        <v>105</v>
      </c>
      <c r="E593" s="13">
        <v>45689</v>
      </c>
      <c r="F593" s="2" t="s">
        <v>2661</v>
      </c>
      <c r="G593" s="2">
        <v>2</v>
      </c>
      <c r="H593" s="3">
        <v>22800</v>
      </c>
      <c r="I593" s="3">
        <v>2060</v>
      </c>
      <c r="J593" s="3">
        <v>10070</v>
      </c>
      <c r="K593" s="3">
        <v>0</v>
      </c>
      <c r="L593" s="3">
        <f>SUM(H593:K593)</f>
        <v>34930</v>
      </c>
      <c r="M593" s="15">
        <v>0</v>
      </c>
      <c r="N593" s="3">
        <f>H593*M593</f>
        <v>0</v>
      </c>
      <c r="O593" s="3">
        <f>L593-N593</f>
        <v>34930</v>
      </c>
    </row>
    <row r="594" spans="1:15" x14ac:dyDescent="0.2">
      <c r="A594" s="2" t="s">
        <v>3400</v>
      </c>
      <c r="B594" s="2" t="s">
        <v>735</v>
      </c>
      <c r="C594" s="2" t="s">
        <v>83</v>
      </c>
      <c r="D594" s="2" t="s">
        <v>85</v>
      </c>
      <c r="E594" s="13">
        <v>45627</v>
      </c>
      <c r="F594" s="2" t="s">
        <v>2647</v>
      </c>
      <c r="G594" s="2">
        <v>3</v>
      </c>
      <c r="H594" s="3">
        <v>60000</v>
      </c>
      <c r="I594" s="3">
        <v>7580</v>
      </c>
      <c r="J594" s="3">
        <v>8050</v>
      </c>
      <c r="K594" s="3">
        <v>0</v>
      </c>
      <c r="L594" s="3">
        <f>SUM(H594:K594)</f>
        <v>75630</v>
      </c>
      <c r="M594" s="15">
        <v>0</v>
      </c>
      <c r="N594" s="3">
        <f>H594*M594</f>
        <v>0</v>
      </c>
      <c r="O594" s="3">
        <f>L594-N594</f>
        <v>75630</v>
      </c>
    </row>
    <row r="595" spans="1:15" x14ac:dyDescent="0.2">
      <c r="A595" s="2" t="s">
        <v>3401</v>
      </c>
      <c r="B595" s="2" t="s">
        <v>861</v>
      </c>
      <c r="C595" s="2" t="s">
        <v>57</v>
      </c>
      <c r="D595" s="2" t="s">
        <v>55</v>
      </c>
      <c r="E595" s="13">
        <v>45627</v>
      </c>
      <c r="F595" s="2" t="s">
        <v>2732</v>
      </c>
      <c r="G595" s="2">
        <v>3</v>
      </c>
      <c r="H595" s="3">
        <v>27300</v>
      </c>
      <c r="I595" s="3">
        <v>4560</v>
      </c>
      <c r="J595" s="3">
        <v>0</v>
      </c>
      <c r="K595" s="3">
        <v>0</v>
      </c>
      <c r="L595" s="3">
        <f>SUM(H595:K595)</f>
        <v>31860</v>
      </c>
      <c r="M595" s="15">
        <v>0.05</v>
      </c>
      <c r="N595" s="3">
        <f>H595*M595</f>
        <v>1365</v>
      </c>
      <c r="O595" s="3">
        <f>L595-N595</f>
        <v>30495</v>
      </c>
    </row>
    <row r="596" spans="1:15" x14ac:dyDescent="0.2">
      <c r="A596" s="2" t="s">
        <v>3403</v>
      </c>
      <c r="B596" s="2" t="s">
        <v>1170</v>
      </c>
      <c r="C596" s="2" t="s">
        <v>101</v>
      </c>
      <c r="D596" s="2" t="s">
        <v>95</v>
      </c>
      <c r="E596" s="13">
        <v>45627</v>
      </c>
      <c r="F596" s="2" t="s">
        <v>2732</v>
      </c>
      <c r="G596" s="2">
        <v>3</v>
      </c>
      <c r="H596" s="3">
        <v>18150</v>
      </c>
      <c r="I596" s="3">
        <v>960</v>
      </c>
      <c r="J596" s="3">
        <v>0</v>
      </c>
      <c r="K596" s="3">
        <v>0</v>
      </c>
      <c r="L596" s="3">
        <f>SUM(H596:K596)</f>
        <v>19110</v>
      </c>
      <c r="M596" s="15">
        <v>0.05</v>
      </c>
      <c r="N596" s="3">
        <f>H596*M596</f>
        <v>907.5</v>
      </c>
      <c r="O596" s="3">
        <f>L596-N596</f>
        <v>18202.5</v>
      </c>
    </row>
    <row r="597" spans="1:15" x14ac:dyDescent="0.2">
      <c r="A597" s="2" t="s">
        <v>3404</v>
      </c>
      <c r="B597" s="2" t="s">
        <v>1621</v>
      </c>
      <c r="C597" s="2" t="s">
        <v>63</v>
      </c>
      <c r="D597" s="2" t="s">
        <v>65</v>
      </c>
      <c r="E597" s="13">
        <v>45627</v>
      </c>
      <c r="F597" s="2" t="s">
        <v>2689</v>
      </c>
      <c r="G597" s="2">
        <v>5</v>
      </c>
      <c r="H597" s="3">
        <v>52500</v>
      </c>
      <c r="I597" s="3">
        <v>8890</v>
      </c>
      <c r="J597" s="3">
        <v>6720</v>
      </c>
      <c r="K597" s="3">
        <v>2590</v>
      </c>
      <c r="L597" s="3">
        <f>SUM(H597:K597)</f>
        <v>70700</v>
      </c>
      <c r="M597" s="15">
        <v>0.15</v>
      </c>
      <c r="N597" s="3">
        <f>H597*M597</f>
        <v>7875</v>
      </c>
      <c r="O597" s="3">
        <f>L597-N597</f>
        <v>62825</v>
      </c>
    </row>
    <row r="598" spans="1:15" x14ac:dyDescent="0.2">
      <c r="A598" s="2" t="s">
        <v>3405</v>
      </c>
      <c r="B598" s="2" t="s">
        <v>1720</v>
      </c>
      <c r="C598" s="2" t="s">
        <v>9</v>
      </c>
      <c r="D598" s="2" t="s">
        <v>11</v>
      </c>
      <c r="E598" s="13">
        <v>45689</v>
      </c>
      <c r="F598" s="2" t="s">
        <v>2689</v>
      </c>
      <c r="G598" s="2">
        <v>3</v>
      </c>
      <c r="H598" s="3">
        <v>24900</v>
      </c>
      <c r="I598" s="3">
        <v>4000</v>
      </c>
      <c r="J598" s="3">
        <v>1940</v>
      </c>
      <c r="K598" s="3">
        <v>0</v>
      </c>
      <c r="L598" s="3">
        <f>SUM(H598:K598)</f>
        <v>30840</v>
      </c>
      <c r="M598" s="15">
        <v>0.15</v>
      </c>
      <c r="N598" s="3">
        <f>H598*M598</f>
        <v>3735</v>
      </c>
      <c r="O598" s="3">
        <f>L598-N598</f>
        <v>27105</v>
      </c>
    </row>
    <row r="599" spans="1:15" x14ac:dyDescent="0.2">
      <c r="A599" s="2" t="s">
        <v>3406</v>
      </c>
      <c r="B599" s="2" t="s">
        <v>1808</v>
      </c>
      <c r="C599" s="2" t="s">
        <v>39</v>
      </c>
      <c r="D599" s="2" t="s">
        <v>36</v>
      </c>
      <c r="E599" s="13">
        <v>45627</v>
      </c>
      <c r="F599" s="2" t="s">
        <v>2647</v>
      </c>
      <c r="G599" s="2">
        <v>1</v>
      </c>
      <c r="H599" s="3">
        <v>7850</v>
      </c>
      <c r="I599" s="3">
        <v>1260</v>
      </c>
      <c r="J599" s="3">
        <v>0</v>
      </c>
      <c r="K599" s="3">
        <v>0</v>
      </c>
      <c r="L599" s="3">
        <f>SUM(H599:K599)</f>
        <v>9110</v>
      </c>
      <c r="M599" s="15">
        <v>0</v>
      </c>
      <c r="N599" s="3">
        <f>H599*M599</f>
        <v>0</v>
      </c>
      <c r="O599" s="3">
        <f>L599-N599</f>
        <v>9110</v>
      </c>
    </row>
    <row r="600" spans="1:15" x14ac:dyDescent="0.2">
      <c r="A600" s="2" t="s">
        <v>3407</v>
      </c>
      <c r="B600" s="2" t="s">
        <v>2522</v>
      </c>
      <c r="C600" s="2" t="s">
        <v>83</v>
      </c>
      <c r="D600" s="2" t="s">
        <v>85</v>
      </c>
      <c r="E600" s="13">
        <v>45689</v>
      </c>
      <c r="F600" s="2" t="s">
        <v>2658</v>
      </c>
      <c r="G600" s="2">
        <v>12</v>
      </c>
      <c r="H600" s="3">
        <v>357600</v>
      </c>
      <c r="I600" s="3">
        <v>9370</v>
      </c>
      <c r="J600" s="3">
        <v>4480</v>
      </c>
      <c r="K600" s="3">
        <v>0</v>
      </c>
      <c r="L600" s="3">
        <f>SUM(H600:K600)</f>
        <v>371450</v>
      </c>
      <c r="M600" s="15">
        <v>0.1</v>
      </c>
      <c r="N600" s="3">
        <f>H600*M600</f>
        <v>35760</v>
      </c>
      <c r="O600" s="3">
        <f>L600-N600</f>
        <v>335690</v>
      </c>
    </row>
    <row r="601" spans="1:15" x14ac:dyDescent="0.2">
      <c r="A601" s="2" t="s">
        <v>3408</v>
      </c>
      <c r="B601" s="2" t="s">
        <v>305</v>
      </c>
      <c r="C601" s="2" t="s">
        <v>89</v>
      </c>
      <c r="D601" s="2" t="s">
        <v>85</v>
      </c>
      <c r="E601" s="13">
        <v>45627</v>
      </c>
      <c r="F601" s="2" t="s">
        <v>2732</v>
      </c>
      <c r="G601" s="2">
        <v>3</v>
      </c>
      <c r="H601" s="3">
        <v>36000</v>
      </c>
      <c r="I601" s="3">
        <v>980</v>
      </c>
      <c r="J601" s="3">
        <v>1700</v>
      </c>
      <c r="K601" s="3">
        <v>0</v>
      </c>
      <c r="L601" s="3">
        <f>SUM(H601:K601)</f>
        <v>38680</v>
      </c>
      <c r="M601" s="15">
        <v>0.05</v>
      </c>
      <c r="N601" s="3">
        <f>H601*M601</f>
        <v>1800</v>
      </c>
      <c r="O601" s="3">
        <f>L601-N601</f>
        <v>36880</v>
      </c>
    </row>
    <row r="602" spans="1:15" x14ac:dyDescent="0.2">
      <c r="A602" s="2" t="s">
        <v>3409</v>
      </c>
      <c r="B602" s="2" t="s">
        <v>381</v>
      </c>
      <c r="C602" s="2" t="s">
        <v>34</v>
      </c>
      <c r="D602" s="2" t="s">
        <v>36</v>
      </c>
      <c r="E602" s="13">
        <v>45627</v>
      </c>
      <c r="F602" s="2" t="s">
        <v>2651</v>
      </c>
      <c r="G602" s="2">
        <v>3</v>
      </c>
      <c r="H602" s="3">
        <v>25050</v>
      </c>
      <c r="I602" s="3">
        <v>1810</v>
      </c>
      <c r="J602" s="3">
        <v>0</v>
      </c>
      <c r="K602" s="3">
        <v>0</v>
      </c>
      <c r="L602" s="3">
        <f>SUM(H602:K602)</f>
        <v>26860</v>
      </c>
      <c r="M602" s="15">
        <v>0.16</v>
      </c>
      <c r="N602" s="3">
        <f>H602*M602</f>
        <v>4008</v>
      </c>
      <c r="O602" s="3">
        <f>L602-N602</f>
        <v>22852</v>
      </c>
    </row>
    <row r="603" spans="1:15" x14ac:dyDescent="0.2">
      <c r="A603" s="2" t="s">
        <v>3410</v>
      </c>
      <c r="B603" s="2" t="s">
        <v>501</v>
      </c>
      <c r="C603" s="2" t="s">
        <v>69</v>
      </c>
      <c r="D603" s="2" t="s">
        <v>65</v>
      </c>
      <c r="E603" s="13">
        <v>45658</v>
      </c>
      <c r="F603" s="2" t="s">
        <v>2689</v>
      </c>
      <c r="G603" s="2">
        <v>2</v>
      </c>
      <c r="H603" s="3">
        <v>55300</v>
      </c>
      <c r="I603" s="3">
        <v>2070</v>
      </c>
      <c r="J603" s="3">
        <v>0</v>
      </c>
      <c r="K603" s="3">
        <v>2010</v>
      </c>
      <c r="L603" s="3">
        <f>SUM(H603:K603)</f>
        <v>59380</v>
      </c>
      <c r="M603" s="15">
        <v>0.15</v>
      </c>
      <c r="N603" s="3">
        <f>H603*M603</f>
        <v>8295</v>
      </c>
      <c r="O603" s="3">
        <f>L603-N603</f>
        <v>51085</v>
      </c>
    </row>
    <row r="604" spans="1:15" x14ac:dyDescent="0.2">
      <c r="A604" s="2" t="s">
        <v>3411</v>
      </c>
      <c r="B604" s="2" t="s">
        <v>1081</v>
      </c>
      <c r="C604" s="2" t="s">
        <v>37</v>
      </c>
      <c r="D604" s="2" t="s">
        <v>36</v>
      </c>
      <c r="E604" s="13">
        <v>45627</v>
      </c>
      <c r="F604" s="2" t="s">
        <v>2683</v>
      </c>
      <c r="G604" s="2">
        <v>3</v>
      </c>
      <c r="H604" s="3">
        <v>53400</v>
      </c>
      <c r="I604" s="3">
        <v>1300</v>
      </c>
      <c r="J604" s="3">
        <v>9260</v>
      </c>
      <c r="K604" s="3">
        <v>0</v>
      </c>
      <c r="L604" s="3">
        <f>SUM(H604:K604)</f>
        <v>63960</v>
      </c>
      <c r="M604" s="15">
        <v>0.17</v>
      </c>
      <c r="N604" s="3">
        <f>H604*M604</f>
        <v>9078</v>
      </c>
      <c r="O604" s="3">
        <f>L604-N604</f>
        <v>54882</v>
      </c>
    </row>
    <row r="605" spans="1:15" x14ac:dyDescent="0.2">
      <c r="A605" s="2" t="s">
        <v>3413</v>
      </c>
      <c r="B605" s="2" t="s">
        <v>1261</v>
      </c>
      <c r="C605" s="2" t="s">
        <v>108</v>
      </c>
      <c r="D605" s="2" t="s">
        <v>105</v>
      </c>
      <c r="E605" s="13">
        <v>45627</v>
      </c>
      <c r="F605" s="2" t="s">
        <v>2658</v>
      </c>
      <c r="G605" s="2">
        <v>12</v>
      </c>
      <c r="H605" s="3">
        <v>357600</v>
      </c>
      <c r="I605" s="3">
        <v>9540</v>
      </c>
      <c r="J605" s="3">
        <v>2430</v>
      </c>
      <c r="K605" s="3">
        <v>0</v>
      </c>
      <c r="L605" s="3">
        <f>SUM(H605:K605)</f>
        <v>369570</v>
      </c>
      <c r="M605" s="15">
        <v>0.1</v>
      </c>
      <c r="N605" s="3">
        <f>H605*M605</f>
        <v>35760</v>
      </c>
      <c r="O605" s="3">
        <f>L605-N605</f>
        <v>333810</v>
      </c>
    </row>
    <row r="606" spans="1:15" x14ac:dyDescent="0.2">
      <c r="A606" s="2" t="s">
        <v>3414</v>
      </c>
      <c r="B606" s="2" t="s">
        <v>1424</v>
      </c>
      <c r="C606" s="2" t="s">
        <v>29</v>
      </c>
      <c r="D606" s="2" t="s">
        <v>24</v>
      </c>
      <c r="E606" s="13">
        <v>45627</v>
      </c>
      <c r="F606" s="2" t="s">
        <v>2647</v>
      </c>
      <c r="G606" s="2">
        <v>3</v>
      </c>
      <c r="H606" s="3">
        <v>40650</v>
      </c>
      <c r="I606" s="3">
        <v>2000</v>
      </c>
      <c r="J606" s="3">
        <v>0</v>
      </c>
      <c r="K606" s="3">
        <v>3210</v>
      </c>
      <c r="L606" s="3">
        <f>SUM(H606:K606)</f>
        <v>45860</v>
      </c>
      <c r="M606" s="15">
        <v>0</v>
      </c>
      <c r="N606" s="3">
        <f>H606*M606</f>
        <v>0</v>
      </c>
      <c r="O606" s="3">
        <f>L606-N606</f>
        <v>45860</v>
      </c>
    </row>
    <row r="607" spans="1:15" x14ac:dyDescent="0.2">
      <c r="A607" s="2" t="s">
        <v>3415</v>
      </c>
      <c r="B607" s="2" t="s">
        <v>1720</v>
      </c>
      <c r="C607" s="2" t="s">
        <v>101</v>
      </c>
      <c r="D607" s="2" t="s">
        <v>95</v>
      </c>
      <c r="E607" s="13">
        <v>45627</v>
      </c>
      <c r="F607" s="2" t="s">
        <v>2651</v>
      </c>
      <c r="G607" s="2">
        <v>2</v>
      </c>
      <c r="H607" s="3">
        <v>23400</v>
      </c>
      <c r="I607" s="3">
        <v>3150</v>
      </c>
      <c r="J607" s="3">
        <v>0</v>
      </c>
      <c r="K607" s="3">
        <v>0</v>
      </c>
      <c r="L607" s="3">
        <f>SUM(H607:K607)</f>
        <v>26550</v>
      </c>
      <c r="M607" s="15">
        <v>0.16</v>
      </c>
      <c r="N607" s="3">
        <f>H607*M607</f>
        <v>3744</v>
      </c>
      <c r="O607" s="3">
        <f>L607-N607</f>
        <v>22806</v>
      </c>
    </row>
    <row r="608" spans="1:15" x14ac:dyDescent="0.2">
      <c r="A608" s="2" t="s">
        <v>3416</v>
      </c>
      <c r="B608" s="2" t="s">
        <v>2287</v>
      </c>
      <c r="C608" s="2" t="s">
        <v>9</v>
      </c>
      <c r="D608" s="2" t="s">
        <v>11</v>
      </c>
      <c r="E608" s="13">
        <v>45627</v>
      </c>
      <c r="F608" s="2" t="s">
        <v>2683</v>
      </c>
      <c r="G608" s="2">
        <v>4</v>
      </c>
      <c r="H608" s="3">
        <v>25000</v>
      </c>
      <c r="I608" s="3">
        <v>4960</v>
      </c>
      <c r="J608" s="3">
        <v>0</v>
      </c>
      <c r="K608" s="3">
        <v>0</v>
      </c>
      <c r="L608" s="3">
        <f>SUM(H608:K608)</f>
        <v>29960</v>
      </c>
      <c r="M608" s="15">
        <v>0.17</v>
      </c>
      <c r="N608" s="3">
        <f>H608*M608</f>
        <v>4250</v>
      </c>
      <c r="O608" s="3">
        <f>L608-N608</f>
        <v>25710</v>
      </c>
    </row>
    <row r="609" spans="1:15" x14ac:dyDescent="0.2">
      <c r="A609" s="2" t="s">
        <v>3419</v>
      </c>
      <c r="B609" s="2" t="s">
        <v>641</v>
      </c>
      <c r="C609" s="2" t="s">
        <v>51</v>
      </c>
      <c r="D609" s="2" t="s">
        <v>45</v>
      </c>
      <c r="E609" s="13">
        <v>45658</v>
      </c>
      <c r="F609" s="2" t="s">
        <v>2651</v>
      </c>
      <c r="G609" s="2">
        <v>5</v>
      </c>
      <c r="H609" s="3">
        <v>56750</v>
      </c>
      <c r="I609" s="3">
        <v>12240</v>
      </c>
      <c r="J609" s="3">
        <v>0</v>
      </c>
      <c r="K609" s="3">
        <v>0</v>
      </c>
      <c r="L609" s="3">
        <f>SUM(H609:K609)</f>
        <v>68990</v>
      </c>
      <c r="M609" s="15">
        <v>0.16</v>
      </c>
      <c r="N609" s="3">
        <f>H609*M609</f>
        <v>9080</v>
      </c>
      <c r="O609" s="3">
        <f>L609-N609</f>
        <v>59910</v>
      </c>
    </row>
    <row r="610" spans="1:15" x14ac:dyDescent="0.2">
      <c r="A610" s="2" t="s">
        <v>3420</v>
      </c>
      <c r="B610" s="2" t="s">
        <v>650</v>
      </c>
      <c r="C610" s="2" t="s">
        <v>63</v>
      </c>
      <c r="D610" s="2" t="s">
        <v>65</v>
      </c>
      <c r="E610" s="13">
        <v>45627</v>
      </c>
      <c r="F610" s="2" t="s">
        <v>2670</v>
      </c>
      <c r="G610" s="2">
        <v>4</v>
      </c>
      <c r="H610" s="3">
        <v>34800</v>
      </c>
      <c r="I610" s="3">
        <v>5670</v>
      </c>
      <c r="J610" s="3">
        <v>5560</v>
      </c>
      <c r="K610" s="3">
        <v>0</v>
      </c>
      <c r="L610" s="3">
        <f>SUM(H610:K610)</f>
        <v>46030</v>
      </c>
      <c r="M610" s="15">
        <v>0</v>
      </c>
      <c r="N610" s="3">
        <f>H610*M610</f>
        <v>0</v>
      </c>
      <c r="O610" s="3">
        <f>L610-N610</f>
        <v>46030</v>
      </c>
    </row>
    <row r="611" spans="1:15" x14ac:dyDescent="0.2">
      <c r="A611" s="2" t="s">
        <v>3421</v>
      </c>
      <c r="B611" s="2" t="s">
        <v>974</v>
      </c>
      <c r="C611" s="2" t="s">
        <v>97</v>
      </c>
      <c r="D611" s="2" t="s">
        <v>95</v>
      </c>
      <c r="E611" s="13">
        <v>45627</v>
      </c>
      <c r="F611" s="2" t="s">
        <v>2732</v>
      </c>
      <c r="G611" s="2">
        <v>1</v>
      </c>
      <c r="H611" s="3">
        <v>18700</v>
      </c>
      <c r="I611" s="3">
        <v>280</v>
      </c>
      <c r="J611" s="3">
        <v>0</v>
      </c>
      <c r="K611" s="3">
        <v>0</v>
      </c>
      <c r="L611" s="3">
        <f>SUM(H611:K611)</f>
        <v>18980</v>
      </c>
      <c r="M611" s="15">
        <v>0.05</v>
      </c>
      <c r="N611" s="3">
        <f>H611*M611</f>
        <v>935</v>
      </c>
      <c r="O611" s="3">
        <f>L611-N611</f>
        <v>18045</v>
      </c>
    </row>
    <row r="612" spans="1:15" x14ac:dyDescent="0.2">
      <c r="A612" s="2" t="s">
        <v>3422</v>
      </c>
      <c r="B612" s="2" t="s">
        <v>1244</v>
      </c>
      <c r="C612" s="2" t="s">
        <v>19</v>
      </c>
      <c r="D612" s="2" t="s">
        <v>11</v>
      </c>
      <c r="E612" s="13">
        <v>45627</v>
      </c>
      <c r="F612" s="2" t="s">
        <v>2647</v>
      </c>
      <c r="G612" s="2">
        <v>5</v>
      </c>
      <c r="H612" s="3">
        <v>32500</v>
      </c>
      <c r="I612" s="3">
        <v>4970</v>
      </c>
      <c r="J612" s="3">
        <v>5710</v>
      </c>
      <c r="K612" s="3">
        <v>0</v>
      </c>
      <c r="L612" s="3">
        <f>SUM(H612:K612)</f>
        <v>43180</v>
      </c>
      <c r="M612" s="15">
        <v>0</v>
      </c>
      <c r="N612" s="3">
        <f>H612*M612</f>
        <v>0</v>
      </c>
      <c r="O612" s="3">
        <f>L612-N612</f>
        <v>43180</v>
      </c>
    </row>
    <row r="613" spans="1:15" x14ac:dyDescent="0.2">
      <c r="A613" s="2" t="s">
        <v>3423</v>
      </c>
      <c r="B613" s="2" t="s">
        <v>1311</v>
      </c>
      <c r="C613" s="2" t="s">
        <v>26</v>
      </c>
      <c r="D613" s="2" t="s">
        <v>24</v>
      </c>
      <c r="E613" s="13">
        <v>45658</v>
      </c>
      <c r="F613" s="2" t="s">
        <v>2670</v>
      </c>
      <c r="G613" s="2">
        <v>3</v>
      </c>
      <c r="H613" s="3">
        <v>44100</v>
      </c>
      <c r="I613" s="3">
        <v>3230</v>
      </c>
      <c r="J613" s="3">
        <v>5800</v>
      </c>
      <c r="K613" s="3">
        <v>1990</v>
      </c>
      <c r="L613" s="3">
        <f>SUM(H613:K613)</f>
        <v>55120</v>
      </c>
      <c r="M613" s="15">
        <v>0</v>
      </c>
      <c r="N613" s="3">
        <f>H613*M613</f>
        <v>0</v>
      </c>
      <c r="O613" s="3">
        <f>L613-N613</f>
        <v>55120</v>
      </c>
    </row>
    <row r="614" spans="1:15" x14ac:dyDescent="0.2">
      <c r="A614" s="2" t="s">
        <v>3424</v>
      </c>
      <c r="B614" s="2" t="s">
        <v>1713</v>
      </c>
      <c r="C614" s="2" t="s">
        <v>49</v>
      </c>
      <c r="D614" s="2" t="s">
        <v>45</v>
      </c>
      <c r="E614" s="13">
        <v>45689</v>
      </c>
      <c r="F614" s="2" t="s">
        <v>2647</v>
      </c>
      <c r="G614" s="2">
        <v>6</v>
      </c>
      <c r="H614" s="3">
        <v>17400</v>
      </c>
      <c r="I614" s="3">
        <v>1100</v>
      </c>
      <c r="J614" s="3">
        <v>0</v>
      </c>
      <c r="K614" s="3">
        <v>0</v>
      </c>
      <c r="L614" s="3">
        <f>SUM(H614:K614)</f>
        <v>18500</v>
      </c>
      <c r="M614" s="15">
        <v>0</v>
      </c>
      <c r="N614" s="3">
        <f>H614*M614</f>
        <v>0</v>
      </c>
      <c r="O614" s="3">
        <f>L614-N614</f>
        <v>18500</v>
      </c>
    </row>
    <row r="615" spans="1:15" x14ac:dyDescent="0.2">
      <c r="A615" s="2" t="s">
        <v>3425</v>
      </c>
      <c r="B615" s="2" t="s">
        <v>1808</v>
      </c>
      <c r="C615" s="2" t="s">
        <v>37</v>
      </c>
      <c r="D615" s="2" t="s">
        <v>36</v>
      </c>
      <c r="E615" s="13">
        <v>45627</v>
      </c>
      <c r="F615" s="2" t="s">
        <v>2683</v>
      </c>
      <c r="G615" s="2">
        <v>3</v>
      </c>
      <c r="H615" s="3">
        <v>74400</v>
      </c>
      <c r="I615" s="3">
        <v>2530</v>
      </c>
      <c r="J615" s="3">
        <v>9650</v>
      </c>
      <c r="K615" s="3">
        <v>0</v>
      </c>
      <c r="L615" s="3">
        <f>SUM(H615:K615)</f>
        <v>86580</v>
      </c>
      <c r="M615" s="15">
        <v>0.17</v>
      </c>
      <c r="N615" s="3">
        <f>H615*M615</f>
        <v>12648</v>
      </c>
      <c r="O615" s="3">
        <f>L615-N615</f>
        <v>73932</v>
      </c>
    </row>
    <row r="616" spans="1:15" x14ac:dyDescent="0.2">
      <c r="A616" s="2" t="s">
        <v>3426</v>
      </c>
      <c r="B616" s="2" t="s">
        <v>2319</v>
      </c>
      <c r="C616" s="2" t="s">
        <v>61</v>
      </c>
      <c r="D616" s="2" t="s">
        <v>55</v>
      </c>
      <c r="E616" s="13">
        <v>45627</v>
      </c>
      <c r="F616" s="2" t="s">
        <v>2647</v>
      </c>
      <c r="G616" s="2">
        <v>2</v>
      </c>
      <c r="H616" s="3">
        <v>42100</v>
      </c>
      <c r="I616" s="3">
        <v>2670</v>
      </c>
      <c r="J616" s="3">
        <v>5280</v>
      </c>
      <c r="K616" s="3">
        <v>0</v>
      </c>
      <c r="L616" s="3">
        <f>SUM(H616:K616)</f>
        <v>50050</v>
      </c>
      <c r="M616" s="15">
        <v>0</v>
      </c>
      <c r="N616" s="3">
        <f>H616*M616</f>
        <v>0</v>
      </c>
      <c r="O616" s="3">
        <f>L616-N616</f>
        <v>50050</v>
      </c>
    </row>
    <row r="617" spans="1:15" x14ac:dyDescent="0.2">
      <c r="A617" s="2" t="s">
        <v>3427</v>
      </c>
      <c r="B617" s="2" t="s">
        <v>2433</v>
      </c>
      <c r="C617" s="2" t="s">
        <v>43</v>
      </c>
      <c r="D617" s="2" t="s">
        <v>45</v>
      </c>
      <c r="E617" s="13">
        <v>45658</v>
      </c>
      <c r="F617" s="2" t="s">
        <v>2658</v>
      </c>
      <c r="G617" s="2">
        <v>8</v>
      </c>
      <c r="H617" s="3">
        <v>48400</v>
      </c>
      <c r="I617" s="3">
        <v>6660</v>
      </c>
      <c r="J617" s="3">
        <v>0</v>
      </c>
      <c r="K617" s="3">
        <v>0</v>
      </c>
      <c r="L617" s="3">
        <f>SUM(H617:K617)</f>
        <v>55060</v>
      </c>
      <c r="M617" s="15">
        <v>0.1</v>
      </c>
      <c r="N617" s="3">
        <f>H617*M617</f>
        <v>4840</v>
      </c>
      <c r="O617" s="3">
        <f>L617-N617</f>
        <v>50220</v>
      </c>
    </row>
    <row r="618" spans="1:15" x14ac:dyDescent="0.2">
      <c r="A618" s="2" t="s">
        <v>3428</v>
      </c>
      <c r="B618" s="2" t="s">
        <v>2482</v>
      </c>
      <c r="C618" s="2" t="s">
        <v>73</v>
      </c>
      <c r="D618" s="2" t="s">
        <v>75</v>
      </c>
      <c r="E618" s="13">
        <v>45627</v>
      </c>
      <c r="F618" s="2" t="s">
        <v>2732</v>
      </c>
      <c r="G618" s="2">
        <v>3</v>
      </c>
      <c r="H618" s="3">
        <v>30750</v>
      </c>
      <c r="I618" s="3">
        <v>1690</v>
      </c>
      <c r="J618" s="3">
        <v>1820</v>
      </c>
      <c r="K618" s="3">
        <v>0</v>
      </c>
      <c r="L618" s="3">
        <f>SUM(H618:K618)</f>
        <v>34260</v>
      </c>
      <c r="M618" s="15">
        <v>0.05</v>
      </c>
      <c r="N618" s="3">
        <f>H618*M618</f>
        <v>1537.5</v>
      </c>
      <c r="O618" s="3">
        <f>L618-N618</f>
        <v>32722.5</v>
      </c>
    </row>
    <row r="619" spans="1:15" x14ac:dyDescent="0.2">
      <c r="A619" s="2" t="s">
        <v>3429</v>
      </c>
      <c r="B619" s="2" t="s">
        <v>2586</v>
      </c>
      <c r="C619" s="2" t="s">
        <v>101</v>
      </c>
      <c r="D619" s="2" t="s">
        <v>95</v>
      </c>
      <c r="E619" s="13">
        <v>45627</v>
      </c>
      <c r="F619" s="2" t="s">
        <v>2732</v>
      </c>
      <c r="G619" s="2">
        <v>2</v>
      </c>
      <c r="H619" s="3">
        <v>12500</v>
      </c>
      <c r="I619" s="3">
        <v>880</v>
      </c>
      <c r="J619" s="3">
        <v>0</v>
      </c>
      <c r="K619" s="3">
        <v>0</v>
      </c>
      <c r="L619" s="3">
        <f>SUM(H619:K619)</f>
        <v>13380</v>
      </c>
      <c r="M619" s="15">
        <v>0.05</v>
      </c>
      <c r="N619" s="3">
        <f>H619*M619</f>
        <v>625</v>
      </c>
      <c r="O619" s="3">
        <f>L619-N619</f>
        <v>12755</v>
      </c>
    </row>
    <row r="620" spans="1:15" x14ac:dyDescent="0.2">
      <c r="A620" s="2" t="s">
        <v>3430</v>
      </c>
      <c r="B620" s="2" t="s">
        <v>268</v>
      </c>
      <c r="C620" s="2" t="s">
        <v>37</v>
      </c>
      <c r="D620" s="2" t="s">
        <v>36</v>
      </c>
      <c r="E620" s="13">
        <v>45627</v>
      </c>
      <c r="F620" s="2" t="s">
        <v>2658</v>
      </c>
      <c r="G620" s="2">
        <v>3</v>
      </c>
      <c r="H620" s="3">
        <v>71550</v>
      </c>
      <c r="I620" s="3">
        <v>14700</v>
      </c>
      <c r="J620" s="3">
        <v>0</v>
      </c>
      <c r="K620" s="3">
        <v>1290</v>
      </c>
      <c r="L620" s="3">
        <f>SUM(H620:K620)</f>
        <v>87540</v>
      </c>
      <c r="M620" s="15">
        <v>0.1</v>
      </c>
      <c r="N620" s="3">
        <f>H620*M620</f>
        <v>7155</v>
      </c>
      <c r="O620" s="3">
        <f>L620-N620</f>
        <v>80385</v>
      </c>
    </row>
    <row r="621" spans="1:15" x14ac:dyDescent="0.2">
      <c r="A621" s="2" t="s">
        <v>3431</v>
      </c>
      <c r="B621" s="2" t="s">
        <v>536</v>
      </c>
      <c r="C621" s="2" t="s">
        <v>22</v>
      </c>
      <c r="D621" s="2" t="s">
        <v>24</v>
      </c>
      <c r="E621" s="13">
        <v>45627</v>
      </c>
      <c r="F621" s="2" t="s">
        <v>2670</v>
      </c>
      <c r="G621" s="2">
        <v>4</v>
      </c>
      <c r="H621" s="3">
        <v>15200</v>
      </c>
      <c r="I621" s="3">
        <v>7190</v>
      </c>
      <c r="J621" s="3">
        <v>5110</v>
      </c>
      <c r="K621" s="3">
        <v>0</v>
      </c>
      <c r="L621" s="3">
        <f>SUM(H621:K621)</f>
        <v>27500</v>
      </c>
      <c r="M621" s="15">
        <v>0</v>
      </c>
      <c r="N621" s="3">
        <f>H621*M621</f>
        <v>0</v>
      </c>
      <c r="O621" s="3">
        <f>L621-N621</f>
        <v>27500</v>
      </c>
    </row>
    <row r="622" spans="1:15" x14ac:dyDescent="0.2">
      <c r="A622" s="2" t="s">
        <v>3433</v>
      </c>
      <c r="B622" s="2" t="s">
        <v>1136</v>
      </c>
      <c r="C622" s="2" t="s">
        <v>106</v>
      </c>
      <c r="D622" s="2" t="s">
        <v>105</v>
      </c>
      <c r="E622" s="13">
        <v>45627</v>
      </c>
      <c r="F622" s="2" t="s">
        <v>2658</v>
      </c>
      <c r="G622" s="2">
        <v>1</v>
      </c>
      <c r="H622" s="3">
        <v>6000</v>
      </c>
      <c r="I622" s="3">
        <v>1550</v>
      </c>
      <c r="J622" s="3">
        <v>4620</v>
      </c>
      <c r="K622" s="3">
        <v>3970</v>
      </c>
      <c r="L622" s="3">
        <f>SUM(H622:K622)</f>
        <v>16140</v>
      </c>
      <c r="M622" s="15">
        <v>0.1</v>
      </c>
      <c r="N622" s="3">
        <f>H622*M622</f>
        <v>600</v>
      </c>
      <c r="O622" s="3">
        <f>L622-N622</f>
        <v>15540</v>
      </c>
    </row>
    <row r="623" spans="1:15" x14ac:dyDescent="0.2">
      <c r="A623" s="2" t="s">
        <v>3435</v>
      </c>
      <c r="B623" s="2" t="s">
        <v>1979</v>
      </c>
      <c r="C623" s="2" t="s">
        <v>129</v>
      </c>
      <c r="D623" s="2" t="s">
        <v>124</v>
      </c>
      <c r="E623" s="13">
        <v>45627</v>
      </c>
      <c r="F623" s="2" t="s">
        <v>2732</v>
      </c>
      <c r="G623" s="2">
        <v>3</v>
      </c>
      <c r="H623" s="3">
        <v>13500</v>
      </c>
      <c r="I623" s="3">
        <v>280</v>
      </c>
      <c r="J623" s="3">
        <v>5460</v>
      </c>
      <c r="K623" s="3">
        <v>0</v>
      </c>
      <c r="L623" s="3">
        <f>SUM(H623:K623)</f>
        <v>19240</v>
      </c>
      <c r="M623" s="15">
        <v>0.05</v>
      </c>
      <c r="N623" s="3">
        <f>H623*M623</f>
        <v>675</v>
      </c>
      <c r="O623" s="3">
        <f>L623-N623</f>
        <v>18565</v>
      </c>
    </row>
    <row r="624" spans="1:15" x14ac:dyDescent="0.2">
      <c r="A624" s="2" t="s">
        <v>3436</v>
      </c>
      <c r="B624" s="2" t="s">
        <v>2410</v>
      </c>
      <c r="C624" s="2" t="s">
        <v>32</v>
      </c>
      <c r="D624" s="2" t="s">
        <v>24</v>
      </c>
      <c r="E624" s="13">
        <v>45627</v>
      </c>
      <c r="F624" s="2" t="s">
        <v>2732</v>
      </c>
      <c r="G624" s="2">
        <v>3</v>
      </c>
      <c r="H624" s="3">
        <v>16500</v>
      </c>
      <c r="I624" s="3">
        <v>1420</v>
      </c>
      <c r="J624" s="3">
        <v>0</v>
      </c>
      <c r="K624" s="3">
        <v>0</v>
      </c>
      <c r="L624" s="3">
        <f>SUM(H624:K624)</f>
        <v>17920</v>
      </c>
      <c r="M624" s="15">
        <v>0.05</v>
      </c>
      <c r="N624" s="3">
        <f>H624*M624</f>
        <v>825</v>
      </c>
      <c r="O624" s="3">
        <f>L624-N624</f>
        <v>17095</v>
      </c>
    </row>
    <row r="625" spans="1:15" x14ac:dyDescent="0.2">
      <c r="A625" s="2" t="s">
        <v>3437</v>
      </c>
      <c r="B625" s="2" t="s">
        <v>2468</v>
      </c>
      <c r="C625" s="2" t="s">
        <v>37</v>
      </c>
      <c r="D625" s="2" t="s">
        <v>36</v>
      </c>
      <c r="E625" s="13">
        <v>45658</v>
      </c>
      <c r="F625" s="2" t="s">
        <v>2647</v>
      </c>
      <c r="G625" s="2">
        <v>5</v>
      </c>
      <c r="H625" s="3">
        <v>94000</v>
      </c>
      <c r="I625" s="3">
        <v>7780</v>
      </c>
      <c r="J625" s="3">
        <v>3300</v>
      </c>
      <c r="K625" s="3">
        <v>0</v>
      </c>
      <c r="L625" s="3">
        <f>SUM(H625:K625)</f>
        <v>105080</v>
      </c>
      <c r="M625" s="15">
        <v>0</v>
      </c>
      <c r="N625" s="3">
        <f>H625*M625</f>
        <v>0</v>
      </c>
      <c r="O625" s="3">
        <f>L625-N625</f>
        <v>105080</v>
      </c>
    </row>
    <row r="626" spans="1:15" x14ac:dyDescent="0.2">
      <c r="A626" s="2" t="s">
        <v>3439</v>
      </c>
      <c r="B626" s="2" t="s">
        <v>420</v>
      </c>
      <c r="C626" s="2" t="s">
        <v>51</v>
      </c>
      <c r="D626" s="2" t="s">
        <v>45</v>
      </c>
      <c r="E626" s="13">
        <v>45658</v>
      </c>
      <c r="F626" s="2" t="s">
        <v>2670</v>
      </c>
      <c r="G626" s="2">
        <v>3</v>
      </c>
      <c r="H626" s="3">
        <v>26400</v>
      </c>
      <c r="I626" s="3">
        <v>1840</v>
      </c>
      <c r="J626" s="3">
        <v>0</v>
      </c>
      <c r="K626" s="3">
        <v>0</v>
      </c>
      <c r="L626" s="3">
        <f>SUM(H626:K626)</f>
        <v>28240</v>
      </c>
      <c r="M626" s="15">
        <v>0</v>
      </c>
      <c r="N626" s="3">
        <f>H626*M626</f>
        <v>0</v>
      </c>
      <c r="O626" s="3">
        <f>L626-N626</f>
        <v>28240</v>
      </c>
    </row>
    <row r="627" spans="1:15" x14ac:dyDescent="0.2">
      <c r="A627" s="2" t="s">
        <v>3440</v>
      </c>
      <c r="B627" s="2" t="s">
        <v>448</v>
      </c>
      <c r="C627" s="2" t="s">
        <v>26</v>
      </c>
      <c r="D627" s="2" t="s">
        <v>24</v>
      </c>
      <c r="E627" s="13">
        <v>45627</v>
      </c>
      <c r="F627" s="2" t="s">
        <v>2689</v>
      </c>
      <c r="G627" s="2">
        <v>3</v>
      </c>
      <c r="H627" s="3">
        <v>99150</v>
      </c>
      <c r="I627" s="3">
        <v>2940</v>
      </c>
      <c r="J627" s="3">
        <v>5130</v>
      </c>
      <c r="K627" s="3">
        <v>0</v>
      </c>
      <c r="L627" s="3">
        <f>SUM(H627:K627)</f>
        <v>107220</v>
      </c>
      <c r="M627" s="15">
        <v>0.15</v>
      </c>
      <c r="N627" s="3">
        <f>H627*M627</f>
        <v>14872.5</v>
      </c>
      <c r="O627" s="3">
        <f>L627-N627</f>
        <v>92347.5</v>
      </c>
    </row>
    <row r="628" spans="1:15" x14ac:dyDescent="0.2">
      <c r="A628" s="2" t="s">
        <v>3441</v>
      </c>
      <c r="B628" s="2" t="s">
        <v>538</v>
      </c>
      <c r="C628" s="2" t="s">
        <v>47</v>
      </c>
      <c r="D628" s="2" t="s">
        <v>45</v>
      </c>
      <c r="E628" s="13">
        <v>45658</v>
      </c>
      <c r="F628" s="2" t="s">
        <v>2683</v>
      </c>
      <c r="G628" s="2">
        <v>4</v>
      </c>
      <c r="H628" s="3">
        <v>37400</v>
      </c>
      <c r="I628" s="3">
        <v>1660</v>
      </c>
      <c r="J628" s="3">
        <v>0</v>
      </c>
      <c r="K628" s="3">
        <v>0</v>
      </c>
      <c r="L628" s="3">
        <f>SUM(H628:K628)</f>
        <v>39060</v>
      </c>
      <c r="M628" s="15">
        <v>0.17</v>
      </c>
      <c r="N628" s="3">
        <f>H628*M628</f>
        <v>6358.0000000000009</v>
      </c>
      <c r="O628" s="3">
        <f>L628-N628</f>
        <v>32702</v>
      </c>
    </row>
    <row r="629" spans="1:15" x14ac:dyDescent="0.2">
      <c r="A629" s="2" t="s">
        <v>3442</v>
      </c>
      <c r="B629" s="2" t="s">
        <v>728</v>
      </c>
      <c r="C629" s="2" t="s">
        <v>108</v>
      </c>
      <c r="D629" s="2" t="s">
        <v>105</v>
      </c>
      <c r="E629" s="13">
        <v>45627</v>
      </c>
      <c r="F629" s="2" t="s">
        <v>2732</v>
      </c>
      <c r="G629" s="2">
        <v>1</v>
      </c>
      <c r="H629" s="3">
        <v>19900</v>
      </c>
      <c r="I629" s="3">
        <v>400</v>
      </c>
      <c r="J629" s="3">
        <v>0</v>
      </c>
      <c r="K629" s="3">
        <v>0</v>
      </c>
      <c r="L629" s="3">
        <f>SUM(H629:K629)</f>
        <v>20300</v>
      </c>
      <c r="M629" s="15">
        <v>0.05</v>
      </c>
      <c r="N629" s="3">
        <f>H629*M629</f>
        <v>995</v>
      </c>
      <c r="O629" s="3">
        <f>L629-N629</f>
        <v>19305</v>
      </c>
    </row>
    <row r="630" spans="1:15" x14ac:dyDescent="0.2">
      <c r="A630" s="2" t="s">
        <v>3443</v>
      </c>
      <c r="B630" s="2" t="s">
        <v>829</v>
      </c>
      <c r="C630" s="2" t="s">
        <v>43</v>
      </c>
      <c r="D630" s="2" t="s">
        <v>45</v>
      </c>
      <c r="E630" s="13">
        <v>45658</v>
      </c>
      <c r="F630" s="2" t="s">
        <v>2689</v>
      </c>
      <c r="G630" s="2">
        <v>5</v>
      </c>
      <c r="H630" s="3">
        <v>45250</v>
      </c>
      <c r="I630" s="3">
        <v>7130</v>
      </c>
      <c r="J630" s="3">
        <v>0</v>
      </c>
      <c r="K630" s="3">
        <v>0</v>
      </c>
      <c r="L630" s="3">
        <f>SUM(H630:K630)</f>
        <v>52380</v>
      </c>
      <c r="M630" s="15">
        <v>0.15</v>
      </c>
      <c r="N630" s="3">
        <f>H630*M630</f>
        <v>6787.5</v>
      </c>
      <c r="O630" s="3">
        <f>L630-N630</f>
        <v>45592.5</v>
      </c>
    </row>
    <row r="631" spans="1:15" x14ac:dyDescent="0.2">
      <c r="A631" s="2" t="s">
        <v>3445</v>
      </c>
      <c r="B631" s="2" t="s">
        <v>1486</v>
      </c>
      <c r="C631" s="2" t="s">
        <v>108</v>
      </c>
      <c r="D631" s="2" t="s">
        <v>105</v>
      </c>
      <c r="E631" s="13">
        <v>45627</v>
      </c>
      <c r="F631" s="2" t="s">
        <v>2689</v>
      </c>
      <c r="G631" s="2">
        <v>5</v>
      </c>
      <c r="H631" s="3">
        <v>104000</v>
      </c>
      <c r="I631" s="3">
        <v>14930</v>
      </c>
      <c r="J631" s="3">
        <v>0</v>
      </c>
      <c r="K631" s="3">
        <v>2180</v>
      </c>
      <c r="L631" s="3">
        <f>SUM(H631:K631)</f>
        <v>121110</v>
      </c>
      <c r="M631" s="15">
        <v>0.15</v>
      </c>
      <c r="N631" s="3">
        <f>H631*M631</f>
        <v>15600</v>
      </c>
      <c r="O631" s="3">
        <f>L631-N631</f>
        <v>105510</v>
      </c>
    </row>
    <row r="632" spans="1:15" x14ac:dyDescent="0.2">
      <c r="A632" s="2" t="s">
        <v>3446</v>
      </c>
      <c r="B632" s="2" t="s">
        <v>1808</v>
      </c>
      <c r="C632" s="2" t="s">
        <v>57</v>
      </c>
      <c r="D632" s="2" t="s">
        <v>55</v>
      </c>
      <c r="E632" s="13">
        <v>45627</v>
      </c>
      <c r="F632" s="2" t="s">
        <v>2732</v>
      </c>
      <c r="G632" s="2">
        <v>2</v>
      </c>
      <c r="H632" s="3">
        <v>22500</v>
      </c>
      <c r="I632" s="3">
        <v>220</v>
      </c>
      <c r="J632" s="3">
        <v>0</v>
      </c>
      <c r="K632" s="3">
        <v>0</v>
      </c>
      <c r="L632" s="3">
        <f>SUM(H632:K632)</f>
        <v>22720</v>
      </c>
      <c r="M632" s="15">
        <v>0.05</v>
      </c>
      <c r="N632" s="3">
        <f>H632*M632</f>
        <v>1125</v>
      </c>
      <c r="O632" s="3">
        <f>L632-N632</f>
        <v>21595</v>
      </c>
    </row>
    <row r="633" spans="1:15" x14ac:dyDescent="0.2">
      <c r="A633" s="2" t="s">
        <v>3447</v>
      </c>
      <c r="B633" s="2" t="s">
        <v>2085</v>
      </c>
      <c r="C633" s="2" t="s">
        <v>93</v>
      </c>
      <c r="D633" s="2" t="s">
        <v>95</v>
      </c>
      <c r="E633" s="13">
        <v>45627</v>
      </c>
      <c r="F633" s="2" t="s">
        <v>2647</v>
      </c>
      <c r="G633" s="2">
        <v>4</v>
      </c>
      <c r="H633" s="3">
        <v>25000</v>
      </c>
      <c r="I633" s="3">
        <v>2770</v>
      </c>
      <c r="J633" s="3">
        <v>2880</v>
      </c>
      <c r="K633" s="3">
        <v>0</v>
      </c>
      <c r="L633" s="3">
        <f>SUM(H633:K633)</f>
        <v>30650</v>
      </c>
      <c r="M633" s="15">
        <v>0</v>
      </c>
      <c r="N633" s="3">
        <f>H633*M633</f>
        <v>0</v>
      </c>
      <c r="O633" s="3">
        <f>L633-N633</f>
        <v>30650</v>
      </c>
    </row>
    <row r="634" spans="1:15" x14ac:dyDescent="0.2">
      <c r="A634" s="2" t="s">
        <v>3448</v>
      </c>
      <c r="B634" s="2" t="s">
        <v>2118</v>
      </c>
      <c r="C634" s="2" t="s">
        <v>69</v>
      </c>
      <c r="D634" s="2" t="s">
        <v>65</v>
      </c>
      <c r="E634" s="13">
        <v>45658</v>
      </c>
      <c r="F634" s="2" t="s">
        <v>2689</v>
      </c>
      <c r="G634" s="2">
        <v>4</v>
      </c>
      <c r="H634" s="3">
        <v>80200</v>
      </c>
      <c r="I634" s="3">
        <v>15030</v>
      </c>
      <c r="J634" s="3">
        <v>0</v>
      </c>
      <c r="K634" s="3">
        <v>0</v>
      </c>
      <c r="L634" s="3">
        <f>SUM(H634:K634)</f>
        <v>95230</v>
      </c>
      <c r="M634" s="15">
        <v>0.15</v>
      </c>
      <c r="N634" s="3">
        <f>H634*M634</f>
        <v>12030</v>
      </c>
      <c r="O634" s="3">
        <f>L634-N634</f>
        <v>83200</v>
      </c>
    </row>
    <row r="635" spans="1:15" x14ac:dyDescent="0.2">
      <c r="A635" s="2" t="s">
        <v>3449</v>
      </c>
      <c r="B635" s="2" t="s">
        <v>1688</v>
      </c>
      <c r="C635" s="2" t="s">
        <v>37</v>
      </c>
      <c r="D635" s="2" t="s">
        <v>36</v>
      </c>
      <c r="E635" s="13">
        <v>45627</v>
      </c>
      <c r="F635" s="2" t="s">
        <v>2661</v>
      </c>
      <c r="G635" s="2">
        <v>1</v>
      </c>
      <c r="H635" s="3">
        <v>16600</v>
      </c>
      <c r="I635" s="3">
        <v>1790</v>
      </c>
      <c r="J635" s="3">
        <v>0</v>
      </c>
      <c r="K635" s="3">
        <v>0</v>
      </c>
      <c r="L635" s="3">
        <f>SUM(H635:K635)</f>
        <v>18390</v>
      </c>
      <c r="M635" s="15">
        <v>0</v>
      </c>
      <c r="N635" s="3">
        <f>H635*M635</f>
        <v>0</v>
      </c>
      <c r="O635" s="3">
        <f>L635-N635</f>
        <v>18390</v>
      </c>
    </row>
    <row r="636" spans="1:15" x14ac:dyDescent="0.2">
      <c r="A636" s="2" t="s">
        <v>3450</v>
      </c>
      <c r="B636" s="2" t="s">
        <v>1720</v>
      </c>
      <c r="C636" s="2" t="s">
        <v>106</v>
      </c>
      <c r="D636" s="2" t="s">
        <v>105</v>
      </c>
      <c r="E636" s="13">
        <v>45689</v>
      </c>
      <c r="F636" s="2" t="s">
        <v>2670</v>
      </c>
      <c r="G636" s="2">
        <v>4</v>
      </c>
      <c r="H636" s="3">
        <v>25600</v>
      </c>
      <c r="I636" s="3">
        <v>5930</v>
      </c>
      <c r="J636" s="3">
        <v>3460</v>
      </c>
      <c r="K636" s="3">
        <v>3700</v>
      </c>
      <c r="L636" s="3">
        <f>SUM(H636:K636)</f>
        <v>38690</v>
      </c>
      <c r="M636" s="15">
        <v>0</v>
      </c>
      <c r="N636" s="3">
        <f>H636*M636</f>
        <v>0</v>
      </c>
      <c r="O636" s="3">
        <f>L636-N636</f>
        <v>38690</v>
      </c>
    </row>
    <row r="637" spans="1:15" x14ac:dyDescent="0.2">
      <c r="A637" s="2" t="s">
        <v>3451</v>
      </c>
      <c r="B637" s="2" t="s">
        <v>1771</v>
      </c>
      <c r="C637" s="2" t="s">
        <v>101</v>
      </c>
      <c r="D637" s="2" t="s">
        <v>95</v>
      </c>
      <c r="E637" s="13">
        <v>45627</v>
      </c>
      <c r="F637" s="2" t="s">
        <v>2732</v>
      </c>
      <c r="G637" s="2">
        <v>1</v>
      </c>
      <c r="H637" s="3">
        <v>10750</v>
      </c>
      <c r="I637" s="3">
        <v>430</v>
      </c>
      <c r="J637" s="3">
        <v>5420</v>
      </c>
      <c r="K637" s="3">
        <v>0</v>
      </c>
      <c r="L637" s="3">
        <f>SUM(H637:K637)</f>
        <v>16600</v>
      </c>
      <c r="M637" s="15">
        <v>0.05</v>
      </c>
      <c r="N637" s="3">
        <f>H637*M637</f>
        <v>537.5</v>
      </c>
      <c r="O637" s="3">
        <f>L637-N637</f>
        <v>16062.5</v>
      </c>
    </row>
    <row r="638" spans="1:15" x14ac:dyDescent="0.2">
      <c r="A638" s="2" t="s">
        <v>3452</v>
      </c>
      <c r="B638" s="2" t="s">
        <v>1882</v>
      </c>
      <c r="C638" s="2" t="s">
        <v>49</v>
      </c>
      <c r="D638" s="2" t="s">
        <v>45</v>
      </c>
      <c r="E638" s="13">
        <v>45627</v>
      </c>
      <c r="F638" s="2" t="s">
        <v>2647</v>
      </c>
      <c r="G638" s="2">
        <v>2</v>
      </c>
      <c r="H638" s="3">
        <v>5700</v>
      </c>
      <c r="I638" s="3">
        <v>830</v>
      </c>
      <c r="J638" s="3">
        <v>0</v>
      </c>
      <c r="K638" s="3">
        <v>0</v>
      </c>
      <c r="L638" s="3">
        <f>SUM(H638:K638)</f>
        <v>6530</v>
      </c>
      <c r="M638" s="15">
        <v>0</v>
      </c>
      <c r="N638" s="3">
        <f>H638*M638</f>
        <v>0</v>
      </c>
      <c r="O638" s="3">
        <f>L638-N638</f>
        <v>6530</v>
      </c>
    </row>
    <row r="639" spans="1:15" x14ac:dyDescent="0.2">
      <c r="A639" s="2" t="s">
        <v>3454</v>
      </c>
      <c r="B639" s="2" t="s">
        <v>2063</v>
      </c>
      <c r="C639" s="2" t="s">
        <v>37</v>
      </c>
      <c r="D639" s="2" t="s">
        <v>36</v>
      </c>
      <c r="E639" s="13">
        <v>45658</v>
      </c>
      <c r="F639" s="2" t="s">
        <v>2732</v>
      </c>
      <c r="G639" s="2">
        <v>1</v>
      </c>
      <c r="H639" s="3">
        <v>13300</v>
      </c>
      <c r="I639" s="3">
        <v>1150</v>
      </c>
      <c r="J639" s="3">
        <v>4660</v>
      </c>
      <c r="K639" s="3">
        <v>2790</v>
      </c>
      <c r="L639" s="3">
        <f>SUM(H639:K639)</f>
        <v>21900</v>
      </c>
      <c r="M639" s="15">
        <v>0.05</v>
      </c>
      <c r="N639" s="3">
        <f>H639*M639</f>
        <v>665</v>
      </c>
      <c r="O639" s="3">
        <f>L639-N639</f>
        <v>21235</v>
      </c>
    </row>
    <row r="640" spans="1:15" x14ac:dyDescent="0.2">
      <c r="A640" s="2" t="s">
        <v>3456</v>
      </c>
      <c r="B640" s="2" t="s">
        <v>2305</v>
      </c>
      <c r="C640" s="2" t="s">
        <v>93</v>
      </c>
      <c r="D640" s="2" t="s">
        <v>95</v>
      </c>
      <c r="E640" s="13">
        <v>45627</v>
      </c>
      <c r="F640" s="2" t="s">
        <v>2651</v>
      </c>
      <c r="G640" s="2">
        <v>3</v>
      </c>
      <c r="H640" s="3">
        <v>15150</v>
      </c>
      <c r="I640" s="3">
        <v>3700</v>
      </c>
      <c r="J640" s="3">
        <v>0</v>
      </c>
      <c r="K640" s="3">
        <v>0</v>
      </c>
      <c r="L640" s="3">
        <f>SUM(H640:K640)</f>
        <v>18850</v>
      </c>
      <c r="M640" s="15">
        <v>0.16</v>
      </c>
      <c r="N640" s="3">
        <f>H640*M640</f>
        <v>2424</v>
      </c>
      <c r="O640" s="3">
        <f>L640-N640</f>
        <v>16426</v>
      </c>
    </row>
    <row r="641" spans="1:15" x14ac:dyDescent="0.2">
      <c r="A641" s="2" t="s">
        <v>3457</v>
      </c>
      <c r="B641" s="2" t="s">
        <v>2404</v>
      </c>
      <c r="C641" s="2" t="s">
        <v>34</v>
      </c>
      <c r="D641" s="2" t="s">
        <v>36</v>
      </c>
      <c r="E641" s="13">
        <v>45627</v>
      </c>
      <c r="F641" s="2" t="s">
        <v>2647</v>
      </c>
      <c r="G641" s="2">
        <v>5</v>
      </c>
      <c r="H641" s="3">
        <v>40750</v>
      </c>
      <c r="I641" s="3">
        <v>4610</v>
      </c>
      <c r="J641" s="3">
        <v>0</v>
      </c>
      <c r="K641" s="3">
        <v>2940</v>
      </c>
      <c r="L641" s="3">
        <f>SUM(H641:K641)</f>
        <v>48300</v>
      </c>
      <c r="M641" s="15">
        <v>0</v>
      </c>
      <c r="N641" s="3">
        <f>H641*M641</f>
        <v>0</v>
      </c>
      <c r="O641" s="3">
        <f>L641-N641</f>
        <v>48300</v>
      </c>
    </row>
    <row r="642" spans="1:15" x14ac:dyDescent="0.2">
      <c r="A642" s="2" t="s">
        <v>3458</v>
      </c>
      <c r="B642" s="2" t="s">
        <v>324</v>
      </c>
      <c r="C642" s="2" t="s">
        <v>63</v>
      </c>
      <c r="D642" s="2" t="s">
        <v>65</v>
      </c>
      <c r="E642" s="13">
        <v>45778</v>
      </c>
      <c r="F642" s="2" t="s">
        <v>2732</v>
      </c>
      <c r="G642" s="2">
        <v>8</v>
      </c>
      <c r="H642" s="3">
        <v>71600</v>
      </c>
      <c r="I642" s="3">
        <v>9630</v>
      </c>
      <c r="J642" s="3">
        <v>1800</v>
      </c>
      <c r="K642" s="3">
        <v>3650</v>
      </c>
      <c r="L642" s="3">
        <f>SUM(H642:K642)</f>
        <v>86680</v>
      </c>
      <c r="M642" s="15">
        <v>0.05</v>
      </c>
      <c r="N642" s="3">
        <f>H642*M642</f>
        <v>3580</v>
      </c>
      <c r="O642" s="3">
        <f>L642-N642</f>
        <v>83100</v>
      </c>
    </row>
    <row r="643" spans="1:15" x14ac:dyDescent="0.2">
      <c r="A643" s="2" t="s">
        <v>3460</v>
      </c>
      <c r="B643" s="2" t="s">
        <v>1361</v>
      </c>
      <c r="C643" s="2" t="s">
        <v>89</v>
      </c>
      <c r="D643" s="2" t="s">
        <v>85</v>
      </c>
      <c r="E643" s="13">
        <v>45748</v>
      </c>
      <c r="F643" s="2" t="s">
        <v>2647</v>
      </c>
      <c r="G643" s="2">
        <v>3</v>
      </c>
      <c r="H643" s="3">
        <v>14700</v>
      </c>
      <c r="I643" s="3">
        <v>4340</v>
      </c>
      <c r="J643" s="3">
        <v>0</v>
      </c>
      <c r="K643" s="3">
        <v>0</v>
      </c>
      <c r="L643" s="3">
        <f>SUM(H643:K643)</f>
        <v>19040</v>
      </c>
      <c r="M643" s="15">
        <v>0</v>
      </c>
      <c r="N643" s="3">
        <f>H643*M643</f>
        <v>0</v>
      </c>
      <c r="O643" s="3">
        <f>L643-N643</f>
        <v>19040</v>
      </c>
    </row>
    <row r="644" spans="1:15" x14ac:dyDescent="0.2">
      <c r="A644" s="2" t="s">
        <v>3461</v>
      </c>
      <c r="B644" s="2" t="s">
        <v>1846</v>
      </c>
      <c r="C644" s="2" t="s">
        <v>19</v>
      </c>
      <c r="D644" s="2" t="s">
        <v>11</v>
      </c>
      <c r="E644" s="13">
        <v>45658</v>
      </c>
      <c r="F644" s="2" t="s">
        <v>2689</v>
      </c>
      <c r="G644" s="2">
        <v>5</v>
      </c>
      <c r="H644" s="3">
        <v>65500</v>
      </c>
      <c r="I644" s="3">
        <v>2020</v>
      </c>
      <c r="J644" s="3">
        <v>3040</v>
      </c>
      <c r="K644" s="3">
        <v>0</v>
      </c>
      <c r="L644" s="3">
        <f>SUM(H644:K644)</f>
        <v>70560</v>
      </c>
      <c r="M644" s="15">
        <v>0.15</v>
      </c>
      <c r="N644" s="3">
        <f>H644*M644</f>
        <v>9825</v>
      </c>
      <c r="O644" s="3">
        <f>L644-N644</f>
        <v>60735</v>
      </c>
    </row>
    <row r="645" spans="1:15" x14ac:dyDescent="0.2">
      <c r="A645" s="2" t="s">
        <v>3462</v>
      </c>
      <c r="B645" s="2" t="s">
        <v>1938</v>
      </c>
      <c r="C645" s="2" t="s">
        <v>129</v>
      </c>
      <c r="D645" s="2" t="s">
        <v>124</v>
      </c>
      <c r="E645" s="13">
        <v>45658</v>
      </c>
      <c r="F645" s="2" t="s">
        <v>2658</v>
      </c>
      <c r="G645" s="2">
        <v>9</v>
      </c>
      <c r="H645" s="3">
        <v>38250</v>
      </c>
      <c r="I645" s="3">
        <v>7600</v>
      </c>
      <c r="J645" s="3">
        <v>0</v>
      </c>
      <c r="K645" s="3">
        <v>0</v>
      </c>
      <c r="L645" s="3">
        <f>SUM(H645:K645)</f>
        <v>45850</v>
      </c>
      <c r="M645" s="15">
        <v>0.1</v>
      </c>
      <c r="N645" s="3">
        <f>H645*M645</f>
        <v>3825</v>
      </c>
      <c r="O645" s="3">
        <f>L645-N645</f>
        <v>42025</v>
      </c>
    </row>
    <row r="646" spans="1:15" x14ac:dyDescent="0.2">
      <c r="A646" s="2" t="s">
        <v>3463</v>
      </c>
      <c r="B646" s="2" t="s">
        <v>1986</v>
      </c>
      <c r="C646" s="2" t="s">
        <v>63</v>
      </c>
      <c r="D646" s="2" t="s">
        <v>65</v>
      </c>
      <c r="E646" s="13">
        <v>45658</v>
      </c>
      <c r="F646" s="2" t="s">
        <v>2647</v>
      </c>
      <c r="G646" s="2">
        <v>2</v>
      </c>
      <c r="H646" s="3">
        <v>21700</v>
      </c>
      <c r="I646" s="3">
        <v>1530</v>
      </c>
      <c r="J646" s="3">
        <v>0</v>
      </c>
      <c r="K646" s="3">
        <v>3920</v>
      </c>
      <c r="L646" s="3">
        <f>SUM(H646:K646)</f>
        <v>27150</v>
      </c>
      <c r="M646" s="15">
        <v>0</v>
      </c>
      <c r="N646" s="3">
        <f>H646*M646</f>
        <v>0</v>
      </c>
      <c r="O646" s="3">
        <f>L646-N646</f>
        <v>27150</v>
      </c>
    </row>
    <row r="647" spans="1:15" x14ac:dyDescent="0.2">
      <c r="A647" s="2" t="s">
        <v>3464</v>
      </c>
      <c r="B647" s="2" t="s">
        <v>2048</v>
      </c>
      <c r="C647" s="2" t="s">
        <v>69</v>
      </c>
      <c r="D647" s="2" t="s">
        <v>65</v>
      </c>
      <c r="E647" s="13">
        <v>45689</v>
      </c>
      <c r="F647" s="2" t="s">
        <v>2647</v>
      </c>
      <c r="G647" s="2">
        <v>3</v>
      </c>
      <c r="H647" s="3">
        <v>46800</v>
      </c>
      <c r="I647" s="3">
        <v>3940</v>
      </c>
      <c r="J647" s="3">
        <v>8370</v>
      </c>
      <c r="K647" s="3">
        <v>0</v>
      </c>
      <c r="L647" s="3">
        <f>SUM(H647:K647)</f>
        <v>59110</v>
      </c>
      <c r="M647" s="15">
        <v>0</v>
      </c>
      <c r="N647" s="3">
        <f>H647*M647</f>
        <v>0</v>
      </c>
      <c r="O647" s="3">
        <f>L647-N647</f>
        <v>59110</v>
      </c>
    </row>
    <row r="648" spans="1:15" x14ac:dyDescent="0.2">
      <c r="A648" s="2" t="s">
        <v>3465</v>
      </c>
      <c r="B648" s="2" t="s">
        <v>638</v>
      </c>
      <c r="C648" s="2" t="s">
        <v>43</v>
      </c>
      <c r="D648" s="2" t="s">
        <v>45</v>
      </c>
      <c r="E648" s="13">
        <v>45627</v>
      </c>
      <c r="F648" s="2" t="s">
        <v>2647</v>
      </c>
      <c r="G648" s="2">
        <v>16</v>
      </c>
      <c r="H648" s="3">
        <v>135200</v>
      </c>
      <c r="I648" s="3">
        <v>4090</v>
      </c>
      <c r="J648" s="3">
        <v>3550</v>
      </c>
      <c r="K648" s="3">
        <v>0</v>
      </c>
      <c r="L648" s="3">
        <f>SUM(H648:K648)</f>
        <v>142840</v>
      </c>
      <c r="M648" s="15">
        <v>0</v>
      </c>
      <c r="N648" s="3">
        <f>H648*M648</f>
        <v>0</v>
      </c>
      <c r="O648" s="3">
        <f>L648-N648</f>
        <v>142840</v>
      </c>
    </row>
    <row r="649" spans="1:15" x14ac:dyDescent="0.2">
      <c r="A649" s="2" t="s">
        <v>3466</v>
      </c>
      <c r="B649" s="2" t="s">
        <v>1089</v>
      </c>
      <c r="C649" s="2" t="s">
        <v>69</v>
      </c>
      <c r="D649" s="2" t="s">
        <v>65</v>
      </c>
      <c r="E649" s="13">
        <v>45658</v>
      </c>
      <c r="F649" s="2" t="s">
        <v>2658</v>
      </c>
      <c r="G649" s="2">
        <v>9</v>
      </c>
      <c r="H649" s="3">
        <v>141750</v>
      </c>
      <c r="I649" s="3">
        <v>21330</v>
      </c>
      <c r="J649" s="3">
        <v>3420</v>
      </c>
      <c r="K649" s="3">
        <v>0</v>
      </c>
      <c r="L649" s="3">
        <f>SUM(H649:K649)</f>
        <v>166500</v>
      </c>
      <c r="M649" s="15">
        <v>0.1</v>
      </c>
      <c r="N649" s="3">
        <f>H649*M649</f>
        <v>14175</v>
      </c>
      <c r="O649" s="3">
        <f>L649-N649</f>
        <v>152325</v>
      </c>
    </row>
    <row r="650" spans="1:15" x14ac:dyDescent="0.2">
      <c r="A650" s="2" t="s">
        <v>3467</v>
      </c>
      <c r="B650" s="2" t="s">
        <v>1633</v>
      </c>
      <c r="C650" s="2" t="s">
        <v>57</v>
      </c>
      <c r="D650" s="2" t="s">
        <v>55</v>
      </c>
      <c r="E650" s="13">
        <v>45627</v>
      </c>
      <c r="F650" s="2" t="s">
        <v>2670</v>
      </c>
      <c r="G650" s="2">
        <v>3</v>
      </c>
      <c r="H650" s="3">
        <v>73350</v>
      </c>
      <c r="I650" s="3">
        <v>5320</v>
      </c>
      <c r="J650" s="3">
        <v>5340</v>
      </c>
      <c r="K650" s="3">
        <v>0</v>
      </c>
      <c r="L650" s="3">
        <f>SUM(H650:K650)</f>
        <v>84010</v>
      </c>
      <c r="M650" s="15">
        <v>0</v>
      </c>
      <c r="N650" s="3">
        <f>H650*M650</f>
        <v>0</v>
      </c>
      <c r="O650" s="3">
        <f>L650-N650</f>
        <v>84010</v>
      </c>
    </row>
    <row r="651" spans="1:15" x14ac:dyDescent="0.2">
      <c r="A651" s="2" t="s">
        <v>3468</v>
      </c>
      <c r="B651" s="2" t="s">
        <v>1659</v>
      </c>
      <c r="C651" s="2" t="s">
        <v>79</v>
      </c>
      <c r="D651" s="2" t="s">
        <v>75</v>
      </c>
      <c r="E651" s="13">
        <v>45658</v>
      </c>
      <c r="F651" s="2" t="s">
        <v>2689</v>
      </c>
      <c r="G651" s="2">
        <v>5</v>
      </c>
      <c r="H651" s="3">
        <v>27750</v>
      </c>
      <c r="I651" s="3">
        <v>3310</v>
      </c>
      <c r="J651" s="3">
        <v>0</v>
      </c>
      <c r="K651" s="3">
        <v>0</v>
      </c>
      <c r="L651" s="3">
        <f>SUM(H651:K651)</f>
        <v>31060</v>
      </c>
      <c r="M651" s="15">
        <v>0.15</v>
      </c>
      <c r="N651" s="3">
        <f>H651*M651</f>
        <v>4162.5</v>
      </c>
      <c r="O651" s="3">
        <f>L651-N651</f>
        <v>26897.5</v>
      </c>
    </row>
    <row r="652" spans="1:15" x14ac:dyDescent="0.2">
      <c r="A652" s="2" t="s">
        <v>3469</v>
      </c>
      <c r="B652" s="2" t="s">
        <v>1773</v>
      </c>
      <c r="C652" s="2" t="s">
        <v>81</v>
      </c>
      <c r="D652" s="2" t="s">
        <v>75</v>
      </c>
      <c r="E652" s="13">
        <v>45689</v>
      </c>
      <c r="F652" s="2" t="s">
        <v>2689</v>
      </c>
      <c r="G652" s="2">
        <v>3</v>
      </c>
      <c r="H652" s="3">
        <v>95700</v>
      </c>
      <c r="I652" s="3">
        <v>5150</v>
      </c>
      <c r="J652" s="3">
        <v>0</v>
      </c>
      <c r="K652" s="3">
        <v>0</v>
      </c>
      <c r="L652" s="3">
        <f>SUM(H652:K652)</f>
        <v>100850</v>
      </c>
      <c r="M652" s="15">
        <v>0.15</v>
      </c>
      <c r="N652" s="3">
        <f>H652*M652</f>
        <v>14355</v>
      </c>
      <c r="O652" s="3">
        <f>L652-N652</f>
        <v>86495</v>
      </c>
    </row>
    <row r="653" spans="1:15" x14ac:dyDescent="0.2">
      <c r="A653" s="2" t="s">
        <v>3470</v>
      </c>
      <c r="B653" s="2" t="s">
        <v>2180</v>
      </c>
      <c r="C653" s="2" t="s">
        <v>99</v>
      </c>
      <c r="D653" s="2" t="s">
        <v>95</v>
      </c>
      <c r="E653" s="13">
        <v>45627</v>
      </c>
      <c r="F653" s="2" t="s">
        <v>2683</v>
      </c>
      <c r="G653" s="2">
        <v>4</v>
      </c>
      <c r="H653" s="3">
        <v>15400</v>
      </c>
      <c r="I653" s="3">
        <v>2360</v>
      </c>
      <c r="J653" s="3">
        <v>3400</v>
      </c>
      <c r="K653" s="3">
        <v>0</v>
      </c>
      <c r="L653" s="3">
        <f>SUM(H653:K653)</f>
        <v>21160</v>
      </c>
      <c r="M653" s="15">
        <v>0.17</v>
      </c>
      <c r="N653" s="3">
        <f>H653*M653</f>
        <v>2618</v>
      </c>
      <c r="O653" s="3">
        <f>L653-N653</f>
        <v>18542</v>
      </c>
    </row>
    <row r="654" spans="1:15" x14ac:dyDescent="0.2">
      <c r="A654" s="2" t="s">
        <v>3471</v>
      </c>
      <c r="B654" s="2" t="s">
        <v>2214</v>
      </c>
      <c r="C654" s="2" t="s">
        <v>89</v>
      </c>
      <c r="D654" s="2" t="s">
        <v>85</v>
      </c>
      <c r="E654" s="13">
        <v>45717</v>
      </c>
      <c r="F654" s="2" t="s">
        <v>2670</v>
      </c>
      <c r="G654" s="2">
        <v>3</v>
      </c>
      <c r="H654" s="3">
        <v>25650</v>
      </c>
      <c r="I654" s="3">
        <v>960</v>
      </c>
      <c r="J654" s="3">
        <v>3030</v>
      </c>
      <c r="K654" s="3">
        <v>1840</v>
      </c>
      <c r="L654" s="3">
        <f>SUM(H654:K654)</f>
        <v>31480</v>
      </c>
      <c r="M654" s="15">
        <v>0</v>
      </c>
      <c r="N654" s="3">
        <f>H654*M654</f>
        <v>0</v>
      </c>
      <c r="O654" s="3">
        <f>L654-N654</f>
        <v>31480</v>
      </c>
    </row>
    <row r="655" spans="1:15" x14ac:dyDescent="0.2">
      <c r="A655" s="2" t="s">
        <v>3472</v>
      </c>
      <c r="B655" s="2" t="s">
        <v>2349</v>
      </c>
      <c r="C655" s="2" t="s">
        <v>81</v>
      </c>
      <c r="D655" s="2" t="s">
        <v>75</v>
      </c>
      <c r="E655" s="13">
        <v>45658</v>
      </c>
      <c r="F655" s="2" t="s">
        <v>2689</v>
      </c>
      <c r="G655" s="2">
        <v>3</v>
      </c>
      <c r="H655" s="3">
        <v>139800</v>
      </c>
      <c r="I655" s="3">
        <v>3580</v>
      </c>
      <c r="J655" s="3">
        <v>2950</v>
      </c>
      <c r="K655" s="3">
        <v>0</v>
      </c>
      <c r="L655" s="3">
        <f>SUM(H655:K655)</f>
        <v>146330</v>
      </c>
      <c r="M655" s="15">
        <v>0.15</v>
      </c>
      <c r="N655" s="3">
        <f>H655*M655</f>
        <v>20970</v>
      </c>
      <c r="O655" s="3">
        <f>L655-N655</f>
        <v>125360</v>
      </c>
    </row>
    <row r="656" spans="1:15" x14ac:dyDescent="0.2">
      <c r="A656" s="2" t="s">
        <v>3473</v>
      </c>
      <c r="B656" s="2" t="s">
        <v>2515</v>
      </c>
      <c r="C656" s="2" t="s">
        <v>110</v>
      </c>
      <c r="D656" s="2" t="s">
        <v>105</v>
      </c>
      <c r="E656" s="13">
        <v>45658</v>
      </c>
      <c r="F656" s="2" t="s">
        <v>2670</v>
      </c>
      <c r="G656" s="2">
        <v>3</v>
      </c>
      <c r="H656" s="3">
        <v>19800</v>
      </c>
      <c r="I656" s="3">
        <v>4210</v>
      </c>
      <c r="J656" s="3">
        <v>0</v>
      </c>
      <c r="K656" s="3">
        <v>0</v>
      </c>
      <c r="L656" s="3">
        <f>SUM(H656:K656)</f>
        <v>24010</v>
      </c>
      <c r="M656" s="15">
        <v>0</v>
      </c>
      <c r="N656" s="3">
        <f>H656*M656</f>
        <v>0</v>
      </c>
      <c r="O656" s="3">
        <f>L656-N656</f>
        <v>24010</v>
      </c>
    </row>
    <row r="657" spans="1:15" x14ac:dyDescent="0.2">
      <c r="A657" s="2" t="s">
        <v>3475</v>
      </c>
      <c r="B657" s="2" t="s">
        <v>1254</v>
      </c>
      <c r="C657" s="2" t="s">
        <v>81</v>
      </c>
      <c r="D657" s="2" t="s">
        <v>75</v>
      </c>
      <c r="E657" s="13">
        <v>45658</v>
      </c>
      <c r="F657" s="2" t="s">
        <v>2683</v>
      </c>
      <c r="G657" s="2">
        <v>5</v>
      </c>
      <c r="H657" s="3">
        <v>141000</v>
      </c>
      <c r="I657" s="3">
        <v>4990</v>
      </c>
      <c r="J657" s="3">
        <v>6340</v>
      </c>
      <c r="K657" s="3">
        <v>0</v>
      </c>
      <c r="L657" s="3">
        <f>SUM(H657:K657)</f>
        <v>152330</v>
      </c>
      <c r="M657" s="15">
        <v>0.17</v>
      </c>
      <c r="N657" s="3">
        <f>H657*M657</f>
        <v>23970</v>
      </c>
      <c r="O657" s="3">
        <f>L657-N657</f>
        <v>128360</v>
      </c>
    </row>
    <row r="658" spans="1:15" x14ac:dyDescent="0.2">
      <c r="A658" s="2" t="s">
        <v>3477</v>
      </c>
      <c r="B658" s="2" t="s">
        <v>2115</v>
      </c>
      <c r="C658" s="2" t="s">
        <v>53</v>
      </c>
      <c r="D658" s="2" t="s">
        <v>55</v>
      </c>
      <c r="E658" s="13">
        <v>45689</v>
      </c>
      <c r="F658" s="2" t="s">
        <v>2689</v>
      </c>
      <c r="G658" s="2">
        <v>2</v>
      </c>
      <c r="H658" s="3">
        <v>18300</v>
      </c>
      <c r="I658" s="3">
        <v>3270</v>
      </c>
      <c r="J658" s="3">
        <v>0</v>
      </c>
      <c r="K658" s="3">
        <v>1850</v>
      </c>
      <c r="L658" s="3">
        <f>SUM(H658:K658)</f>
        <v>23420</v>
      </c>
      <c r="M658" s="15">
        <v>0.15</v>
      </c>
      <c r="N658" s="3">
        <f>H658*M658</f>
        <v>2745</v>
      </c>
      <c r="O658" s="3">
        <f>L658-N658</f>
        <v>20675</v>
      </c>
    </row>
    <row r="659" spans="1:15" x14ac:dyDescent="0.2">
      <c r="A659" s="2" t="s">
        <v>3478</v>
      </c>
      <c r="B659" s="2" t="s">
        <v>2411</v>
      </c>
      <c r="C659" s="2" t="s">
        <v>19</v>
      </c>
      <c r="D659" s="2" t="s">
        <v>11</v>
      </c>
      <c r="E659" s="13">
        <v>45627</v>
      </c>
      <c r="F659" s="2" t="s">
        <v>2683</v>
      </c>
      <c r="G659" s="2">
        <v>5</v>
      </c>
      <c r="H659" s="3">
        <v>43250</v>
      </c>
      <c r="I659" s="3">
        <v>6530</v>
      </c>
      <c r="J659" s="3">
        <v>2630</v>
      </c>
      <c r="K659" s="3">
        <v>0</v>
      </c>
      <c r="L659" s="3">
        <f>SUM(H659:K659)</f>
        <v>52410</v>
      </c>
      <c r="M659" s="15">
        <v>0.17</v>
      </c>
      <c r="N659" s="3">
        <f>H659*M659</f>
        <v>7352.5000000000009</v>
      </c>
      <c r="O659" s="3">
        <f>L659-N659</f>
        <v>45057.5</v>
      </c>
    </row>
    <row r="660" spans="1:15" x14ac:dyDescent="0.2">
      <c r="A660" s="2" t="s">
        <v>3479</v>
      </c>
      <c r="B660" s="2" t="s">
        <v>394</v>
      </c>
      <c r="C660" s="2" t="s">
        <v>43</v>
      </c>
      <c r="D660" s="2" t="s">
        <v>45</v>
      </c>
      <c r="E660" s="13">
        <v>45689</v>
      </c>
      <c r="F660" s="2" t="s">
        <v>2689</v>
      </c>
      <c r="G660" s="2">
        <v>3</v>
      </c>
      <c r="H660" s="3">
        <v>17700</v>
      </c>
      <c r="I660" s="3">
        <v>3700</v>
      </c>
      <c r="J660" s="3">
        <v>3870</v>
      </c>
      <c r="K660" s="3">
        <v>0</v>
      </c>
      <c r="L660" s="3">
        <f>SUM(H660:K660)</f>
        <v>25270</v>
      </c>
      <c r="M660" s="15">
        <v>0.15</v>
      </c>
      <c r="N660" s="3">
        <f>H660*M660</f>
        <v>2655</v>
      </c>
      <c r="O660" s="3">
        <f>L660-N660</f>
        <v>22615</v>
      </c>
    </row>
    <row r="661" spans="1:15" x14ac:dyDescent="0.2">
      <c r="A661" s="2" t="s">
        <v>3480</v>
      </c>
      <c r="B661" s="2" t="s">
        <v>510</v>
      </c>
      <c r="C661" s="2" t="s">
        <v>110</v>
      </c>
      <c r="D661" s="2" t="s">
        <v>105</v>
      </c>
      <c r="E661" s="13">
        <v>45627</v>
      </c>
      <c r="F661" s="2" t="s">
        <v>2689</v>
      </c>
      <c r="G661" s="2">
        <v>3</v>
      </c>
      <c r="H661" s="3">
        <v>18900</v>
      </c>
      <c r="I661" s="3">
        <v>1990</v>
      </c>
      <c r="J661" s="3">
        <v>3180</v>
      </c>
      <c r="K661" s="3">
        <v>0</v>
      </c>
      <c r="L661" s="3">
        <f>SUM(H661:K661)</f>
        <v>24070</v>
      </c>
      <c r="M661" s="15">
        <v>0.15</v>
      </c>
      <c r="N661" s="3">
        <f>H661*M661</f>
        <v>2835</v>
      </c>
      <c r="O661" s="3">
        <f>L661-N661</f>
        <v>21235</v>
      </c>
    </row>
    <row r="662" spans="1:15" x14ac:dyDescent="0.2">
      <c r="A662" s="2" t="s">
        <v>3482</v>
      </c>
      <c r="B662" s="2" t="s">
        <v>1850</v>
      </c>
      <c r="C662" s="2" t="s">
        <v>51</v>
      </c>
      <c r="D662" s="2" t="s">
        <v>45</v>
      </c>
      <c r="E662" s="13">
        <v>45658</v>
      </c>
      <c r="F662" s="2" t="s">
        <v>2658</v>
      </c>
      <c r="G662" s="2">
        <v>2</v>
      </c>
      <c r="H662" s="3">
        <v>31500</v>
      </c>
      <c r="I662" s="3">
        <v>1870</v>
      </c>
      <c r="J662" s="3">
        <v>0</v>
      </c>
      <c r="K662" s="3">
        <v>0</v>
      </c>
      <c r="L662" s="3">
        <f>SUM(H662:K662)</f>
        <v>33370</v>
      </c>
      <c r="M662" s="15">
        <v>0.1</v>
      </c>
      <c r="N662" s="3">
        <f>H662*M662</f>
        <v>3150</v>
      </c>
      <c r="O662" s="3">
        <f>L662-N662</f>
        <v>30220</v>
      </c>
    </row>
    <row r="663" spans="1:15" x14ac:dyDescent="0.2">
      <c r="A663" s="2" t="s">
        <v>3483</v>
      </c>
      <c r="B663" s="2" t="s">
        <v>1850</v>
      </c>
      <c r="C663" s="2" t="s">
        <v>34</v>
      </c>
      <c r="D663" s="2" t="s">
        <v>36</v>
      </c>
      <c r="E663" s="13">
        <v>45627</v>
      </c>
      <c r="F663" s="2" t="s">
        <v>2647</v>
      </c>
      <c r="G663" s="2">
        <v>5</v>
      </c>
      <c r="H663" s="3">
        <v>29500</v>
      </c>
      <c r="I663" s="3">
        <v>5090</v>
      </c>
      <c r="J663" s="3">
        <v>0</v>
      </c>
      <c r="K663" s="3">
        <v>0</v>
      </c>
      <c r="L663" s="3">
        <f>SUM(H663:K663)</f>
        <v>34590</v>
      </c>
      <c r="M663" s="15">
        <v>0</v>
      </c>
      <c r="N663" s="3">
        <f>H663*M663</f>
        <v>0</v>
      </c>
      <c r="O663" s="3">
        <f>L663-N663</f>
        <v>34590</v>
      </c>
    </row>
    <row r="664" spans="1:15" x14ac:dyDescent="0.2">
      <c r="A664" s="2" t="s">
        <v>3486</v>
      </c>
      <c r="B664" s="2" t="s">
        <v>945</v>
      </c>
      <c r="C664" s="2" t="s">
        <v>69</v>
      </c>
      <c r="D664" s="2" t="s">
        <v>65</v>
      </c>
      <c r="E664" s="13">
        <v>45658</v>
      </c>
      <c r="F664" s="2" t="s">
        <v>2683</v>
      </c>
      <c r="G664" s="2">
        <v>3</v>
      </c>
      <c r="H664" s="3">
        <v>48600</v>
      </c>
      <c r="I664" s="3">
        <v>2840</v>
      </c>
      <c r="J664" s="3">
        <v>7270</v>
      </c>
      <c r="K664" s="3">
        <v>0</v>
      </c>
      <c r="L664" s="3">
        <f>SUM(H664:K664)</f>
        <v>58710</v>
      </c>
      <c r="M664" s="15">
        <v>0.17</v>
      </c>
      <c r="N664" s="3">
        <f>H664*M664</f>
        <v>8262</v>
      </c>
      <c r="O664" s="3">
        <f>L664-N664</f>
        <v>50448</v>
      </c>
    </row>
    <row r="665" spans="1:15" x14ac:dyDescent="0.2">
      <c r="A665" s="2" t="s">
        <v>3487</v>
      </c>
      <c r="B665" s="2" t="s">
        <v>1152</v>
      </c>
      <c r="C665" s="2" t="s">
        <v>37</v>
      </c>
      <c r="D665" s="2" t="s">
        <v>36</v>
      </c>
      <c r="E665" s="13">
        <v>45658</v>
      </c>
      <c r="F665" s="2" t="s">
        <v>2670</v>
      </c>
      <c r="G665" s="2">
        <v>4</v>
      </c>
      <c r="H665" s="3">
        <v>96400</v>
      </c>
      <c r="I665" s="3">
        <v>3010</v>
      </c>
      <c r="J665" s="3">
        <v>0</v>
      </c>
      <c r="K665" s="3">
        <v>0</v>
      </c>
      <c r="L665" s="3">
        <f>SUM(H665:K665)</f>
        <v>99410</v>
      </c>
      <c r="M665" s="15">
        <v>0</v>
      </c>
      <c r="N665" s="3">
        <f>H665*M665</f>
        <v>0</v>
      </c>
      <c r="O665" s="3">
        <f>L665-N665</f>
        <v>99410</v>
      </c>
    </row>
    <row r="666" spans="1:15" x14ac:dyDescent="0.2">
      <c r="A666" s="2" t="s">
        <v>3488</v>
      </c>
      <c r="B666" s="2" t="s">
        <v>1378</v>
      </c>
      <c r="C666" s="2" t="s">
        <v>69</v>
      </c>
      <c r="D666" s="2" t="s">
        <v>65</v>
      </c>
      <c r="E666" s="13">
        <v>45627</v>
      </c>
      <c r="F666" s="2" t="s">
        <v>2670</v>
      </c>
      <c r="G666" s="2">
        <v>2</v>
      </c>
      <c r="H666" s="3">
        <v>40000</v>
      </c>
      <c r="I666" s="3">
        <v>5120</v>
      </c>
      <c r="J666" s="3">
        <v>9740</v>
      </c>
      <c r="K666" s="3">
        <v>0</v>
      </c>
      <c r="L666" s="3">
        <f>SUM(H666:K666)</f>
        <v>54860</v>
      </c>
      <c r="M666" s="15">
        <v>0</v>
      </c>
      <c r="N666" s="3">
        <f>H666*M666</f>
        <v>0</v>
      </c>
      <c r="O666" s="3">
        <f>L666-N666</f>
        <v>54860</v>
      </c>
    </row>
    <row r="667" spans="1:15" x14ac:dyDescent="0.2">
      <c r="A667" s="2" t="s">
        <v>3489</v>
      </c>
      <c r="B667" s="2" t="s">
        <v>1483</v>
      </c>
      <c r="C667" s="2" t="s">
        <v>37</v>
      </c>
      <c r="D667" s="2" t="s">
        <v>36</v>
      </c>
      <c r="E667" s="13">
        <v>45658</v>
      </c>
      <c r="F667" s="2" t="s">
        <v>2658</v>
      </c>
      <c r="G667" s="2">
        <v>4</v>
      </c>
      <c r="H667" s="3">
        <v>101400</v>
      </c>
      <c r="I667" s="3">
        <v>18870</v>
      </c>
      <c r="J667" s="3">
        <v>0</v>
      </c>
      <c r="K667" s="3">
        <v>0</v>
      </c>
      <c r="L667" s="3">
        <f>SUM(H667:K667)</f>
        <v>120270</v>
      </c>
      <c r="M667" s="15">
        <v>0.1</v>
      </c>
      <c r="N667" s="3">
        <f>H667*M667</f>
        <v>10140</v>
      </c>
      <c r="O667" s="3">
        <f>L667-N667</f>
        <v>110130</v>
      </c>
    </row>
    <row r="668" spans="1:15" x14ac:dyDescent="0.2">
      <c r="A668" s="2" t="s">
        <v>3490</v>
      </c>
      <c r="B668" s="2" t="s">
        <v>1687</v>
      </c>
      <c r="C668" s="2" t="s">
        <v>53</v>
      </c>
      <c r="D668" s="2" t="s">
        <v>55</v>
      </c>
      <c r="E668" s="13">
        <v>45627</v>
      </c>
      <c r="F668" s="2" t="s">
        <v>2670</v>
      </c>
      <c r="G668" s="2">
        <v>3</v>
      </c>
      <c r="H668" s="3">
        <v>38250</v>
      </c>
      <c r="I668" s="3">
        <v>3930</v>
      </c>
      <c r="J668" s="3">
        <v>5660</v>
      </c>
      <c r="K668" s="3">
        <v>0</v>
      </c>
      <c r="L668" s="3">
        <f>SUM(H668:K668)</f>
        <v>47840</v>
      </c>
      <c r="M668" s="15">
        <v>0</v>
      </c>
      <c r="N668" s="3">
        <f>H668*M668</f>
        <v>0</v>
      </c>
      <c r="O668" s="3">
        <f>L668-N668</f>
        <v>47840</v>
      </c>
    </row>
    <row r="669" spans="1:15" x14ac:dyDescent="0.2">
      <c r="A669" s="2" t="s">
        <v>3492</v>
      </c>
      <c r="B669" s="2" t="s">
        <v>974</v>
      </c>
      <c r="C669" s="2" t="s">
        <v>106</v>
      </c>
      <c r="D669" s="2" t="s">
        <v>105</v>
      </c>
      <c r="E669" s="13">
        <v>45627</v>
      </c>
      <c r="F669" s="2" t="s">
        <v>2732</v>
      </c>
      <c r="G669" s="2">
        <v>3</v>
      </c>
      <c r="H669" s="3">
        <v>16650</v>
      </c>
      <c r="I669" s="3">
        <v>1510</v>
      </c>
      <c r="J669" s="3">
        <v>0</v>
      </c>
      <c r="K669" s="3">
        <v>0</v>
      </c>
      <c r="L669" s="3">
        <f>SUM(H669:K669)</f>
        <v>18160</v>
      </c>
      <c r="M669" s="15">
        <v>0.05</v>
      </c>
      <c r="N669" s="3">
        <f>H669*M669</f>
        <v>832.5</v>
      </c>
      <c r="O669" s="3">
        <f>L669-N669</f>
        <v>17327.5</v>
      </c>
    </row>
    <row r="670" spans="1:15" x14ac:dyDescent="0.2">
      <c r="A670" s="2" t="s">
        <v>3493</v>
      </c>
      <c r="B670" s="2" t="s">
        <v>1124</v>
      </c>
      <c r="C670" s="2" t="s">
        <v>67</v>
      </c>
      <c r="D670" s="2" t="s">
        <v>65</v>
      </c>
      <c r="E670" s="13">
        <v>45689</v>
      </c>
      <c r="F670" s="2" t="s">
        <v>2670</v>
      </c>
      <c r="G670" s="2">
        <v>4</v>
      </c>
      <c r="H670" s="3">
        <v>20400</v>
      </c>
      <c r="I670" s="3">
        <v>1530</v>
      </c>
      <c r="J670" s="3">
        <v>0</v>
      </c>
      <c r="K670" s="3">
        <v>0</v>
      </c>
      <c r="L670" s="3">
        <f>SUM(H670:K670)</f>
        <v>21930</v>
      </c>
      <c r="M670" s="15">
        <v>0</v>
      </c>
      <c r="N670" s="3">
        <f>H670*M670</f>
        <v>0</v>
      </c>
      <c r="O670" s="3">
        <f>L670-N670</f>
        <v>21930</v>
      </c>
    </row>
    <row r="671" spans="1:15" x14ac:dyDescent="0.2">
      <c r="A671" s="2" t="s">
        <v>3494</v>
      </c>
      <c r="B671" s="2" t="s">
        <v>1434</v>
      </c>
      <c r="C671" s="2" t="s">
        <v>26</v>
      </c>
      <c r="D671" s="2" t="s">
        <v>24</v>
      </c>
      <c r="E671" s="13">
        <v>45658</v>
      </c>
      <c r="F671" s="2" t="s">
        <v>2689</v>
      </c>
      <c r="G671" s="2">
        <v>3</v>
      </c>
      <c r="H671" s="3">
        <v>62850</v>
      </c>
      <c r="I671" s="3">
        <v>7570</v>
      </c>
      <c r="J671" s="3">
        <v>5780</v>
      </c>
      <c r="K671" s="3">
        <v>3050</v>
      </c>
      <c r="L671" s="3">
        <f>SUM(H671:K671)</f>
        <v>79250</v>
      </c>
      <c r="M671" s="15">
        <v>0.15</v>
      </c>
      <c r="N671" s="3">
        <f>H671*M671</f>
        <v>9427.5</v>
      </c>
      <c r="O671" s="3">
        <f>L671-N671</f>
        <v>69822.5</v>
      </c>
    </row>
    <row r="672" spans="1:15" x14ac:dyDescent="0.2">
      <c r="A672" s="2" t="s">
        <v>3495</v>
      </c>
      <c r="B672" s="2" t="s">
        <v>1713</v>
      </c>
      <c r="C672" s="2" t="s">
        <v>34</v>
      </c>
      <c r="D672" s="2" t="s">
        <v>36</v>
      </c>
      <c r="E672" s="13">
        <v>45901</v>
      </c>
      <c r="F672" s="2" t="s">
        <v>2670</v>
      </c>
      <c r="G672" s="2">
        <v>12</v>
      </c>
      <c r="H672" s="3">
        <v>67200</v>
      </c>
      <c r="I672" s="3">
        <v>17790</v>
      </c>
      <c r="J672" s="3">
        <v>0</v>
      </c>
      <c r="K672" s="3">
        <v>0</v>
      </c>
      <c r="L672" s="3">
        <f>SUM(H672:K672)</f>
        <v>84990</v>
      </c>
      <c r="M672" s="15">
        <v>0</v>
      </c>
      <c r="N672" s="3">
        <f>H672*M672</f>
        <v>0</v>
      </c>
      <c r="O672" s="3">
        <f>L672-N672</f>
        <v>84990</v>
      </c>
    </row>
    <row r="673" spans="1:15" x14ac:dyDescent="0.2">
      <c r="A673" s="2" t="s">
        <v>3496</v>
      </c>
      <c r="B673" s="2" t="s">
        <v>1876</v>
      </c>
      <c r="C673" s="2" t="s">
        <v>51</v>
      </c>
      <c r="D673" s="2" t="s">
        <v>45</v>
      </c>
      <c r="E673" s="13">
        <v>45627</v>
      </c>
      <c r="F673" s="2" t="s">
        <v>2651</v>
      </c>
      <c r="G673" s="2">
        <v>8</v>
      </c>
      <c r="H673" s="3">
        <v>140000</v>
      </c>
      <c r="I673" s="3">
        <v>8020</v>
      </c>
      <c r="J673" s="3">
        <v>0</v>
      </c>
      <c r="K673" s="3">
        <v>0</v>
      </c>
      <c r="L673" s="3">
        <f>SUM(H673:K673)</f>
        <v>148020</v>
      </c>
      <c r="M673" s="15">
        <v>0.16</v>
      </c>
      <c r="N673" s="3">
        <f>H673*M673</f>
        <v>22400</v>
      </c>
      <c r="O673" s="3">
        <f>L673-N673</f>
        <v>125620</v>
      </c>
    </row>
    <row r="674" spans="1:15" x14ac:dyDescent="0.2">
      <c r="A674" s="2" t="s">
        <v>3497</v>
      </c>
      <c r="B674" s="2" t="s">
        <v>1950</v>
      </c>
      <c r="C674" s="2" t="s">
        <v>103</v>
      </c>
      <c r="D674" s="2" t="s">
        <v>105</v>
      </c>
      <c r="E674" s="13">
        <v>45627</v>
      </c>
      <c r="F674" s="2" t="s">
        <v>2651</v>
      </c>
      <c r="G674" s="2">
        <v>1</v>
      </c>
      <c r="H674" s="3">
        <v>3350</v>
      </c>
      <c r="I674" s="3">
        <v>290</v>
      </c>
      <c r="J674" s="3">
        <v>0</v>
      </c>
      <c r="K674" s="3">
        <v>1860</v>
      </c>
      <c r="L674" s="3">
        <f>SUM(H674:K674)</f>
        <v>5500</v>
      </c>
      <c r="M674" s="15">
        <v>0.16</v>
      </c>
      <c r="N674" s="3">
        <f>H674*M674</f>
        <v>536</v>
      </c>
      <c r="O674" s="3">
        <f>L674-N674</f>
        <v>4964</v>
      </c>
    </row>
    <row r="675" spans="1:15" x14ac:dyDescent="0.2">
      <c r="A675" s="2" t="s">
        <v>3498</v>
      </c>
      <c r="B675" s="2" t="s">
        <v>1963</v>
      </c>
      <c r="C675" s="2" t="s">
        <v>67</v>
      </c>
      <c r="D675" s="2" t="s">
        <v>65</v>
      </c>
      <c r="E675" s="13">
        <v>45627</v>
      </c>
      <c r="F675" s="2" t="s">
        <v>2670</v>
      </c>
      <c r="G675" s="2">
        <v>4</v>
      </c>
      <c r="H675" s="3">
        <v>18800</v>
      </c>
      <c r="I675" s="3">
        <v>2340</v>
      </c>
      <c r="J675" s="3">
        <v>0</v>
      </c>
      <c r="K675" s="3">
        <v>2870</v>
      </c>
      <c r="L675" s="3">
        <f>SUM(H675:K675)</f>
        <v>24010</v>
      </c>
      <c r="M675" s="15">
        <v>0</v>
      </c>
      <c r="N675" s="3">
        <f>H675*M675</f>
        <v>0</v>
      </c>
      <c r="O675" s="3">
        <f>L675-N675</f>
        <v>24010</v>
      </c>
    </row>
    <row r="676" spans="1:15" x14ac:dyDescent="0.2">
      <c r="A676" s="2" t="s">
        <v>3499</v>
      </c>
      <c r="B676" s="2" t="s">
        <v>2026</v>
      </c>
      <c r="C676" s="2" t="s">
        <v>19</v>
      </c>
      <c r="D676" s="2" t="s">
        <v>11</v>
      </c>
      <c r="E676" s="13">
        <v>45627</v>
      </c>
      <c r="F676" s="2" t="s">
        <v>2732</v>
      </c>
      <c r="G676" s="2">
        <v>3</v>
      </c>
      <c r="H676" s="3">
        <v>61950</v>
      </c>
      <c r="I676" s="3">
        <v>2450</v>
      </c>
      <c r="J676" s="3">
        <v>0</v>
      </c>
      <c r="K676" s="3">
        <v>0</v>
      </c>
      <c r="L676" s="3">
        <f>SUM(H676:K676)</f>
        <v>64400</v>
      </c>
      <c r="M676" s="15">
        <v>0.05</v>
      </c>
      <c r="N676" s="3">
        <f>H676*M676</f>
        <v>3097.5</v>
      </c>
      <c r="O676" s="3">
        <f>L676-N676</f>
        <v>61302.5</v>
      </c>
    </row>
    <row r="677" spans="1:15" x14ac:dyDescent="0.2">
      <c r="A677" s="2" t="s">
        <v>3500</v>
      </c>
      <c r="B677" s="2" t="s">
        <v>2189</v>
      </c>
      <c r="C677" s="2" t="s">
        <v>61</v>
      </c>
      <c r="D677" s="2" t="s">
        <v>55</v>
      </c>
      <c r="E677" s="13">
        <v>45658</v>
      </c>
      <c r="F677" s="2" t="s">
        <v>2647</v>
      </c>
      <c r="G677" s="2">
        <v>10</v>
      </c>
      <c r="H677" s="3">
        <v>307000</v>
      </c>
      <c r="I677" s="3">
        <v>32350</v>
      </c>
      <c r="J677" s="3">
        <v>0</v>
      </c>
      <c r="K677" s="3">
        <v>2120</v>
      </c>
      <c r="L677" s="3">
        <f>SUM(H677:K677)</f>
        <v>341470</v>
      </c>
      <c r="M677" s="15">
        <v>0</v>
      </c>
      <c r="N677" s="3">
        <f>H677*M677</f>
        <v>0</v>
      </c>
      <c r="O677" s="3">
        <f>L677-N677</f>
        <v>341470</v>
      </c>
    </row>
    <row r="678" spans="1:15" x14ac:dyDescent="0.2">
      <c r="A678" s="2" t="s">
        <v>3501</v>
      </c>
      <c r="B678" s="2" t="s">
        <v>2400</v>
      </c>
      <c r="C678" s="2" t="s">
        <v>83</v>
      </c>
      <c r="D678" s="2" t="s">
        <v>85</v>
      </c>
      <c r="E678" s="13">
        <v>45627</v>
      </c>
      <c r="F678" s="2" t="s">
        <v>2658</v>
      </c>
      <c r="G678" s="2">
        <v>5</v>
      </c>
      <c r="H678" s="3">
        <v>53000</v>
      </c>
      <c r="I678" s="3">
        <v>9650</v>
      </c>
      <c r="J678" s="3">
        <v>6940</v>
      </c>
      <c r="K678" s="3">
        <v>0</v>
      </c>
      <c r="L678" s="3">
        <f>SUM(H678:K678)</f>
        <v>69590</v>
      </c>
      <c r="M678" s="15">
        <v>0.1</v>
      </c>
      <c r="N678" s="3">
        <f>H678*M678</f>
        <v>5300</v>
      </c>
      <c r="O678" s="3">
        <f>L678-N678</f>
        <v>64290</v>
      </c>
    </row>
    <row r="679" spans="1:15" x14ac:dyDescent="0.2">
      <c r="A679" s="2" t="s">
        <v>3502</v>
      </c>
      <c r="B679" s="2" t="s">
        <v>2433</v>
      </c>
      <c r="C679" s="2" t="s">
        <v>118</v>
      </c>
      <c r="D679" s="2" t="s">
        <v>114</v>
      </c>
      <c r="E679" s="13">
        <v>45658</v>
      </c>
      <c r="F679" s="2" t="s">
        <v>2658</v>
      </c>
      <c r="G679" s="2">
        <v>8</v>
      </c>
      <c r="H679" s="3">
        <v>66000</v>
      </c>
      <c r="I679" s="3">
        <v>14670</v>
      </c>
      <c r="J679" s="3">
        <v>3590</v>
      </c>
      <c r="K679" s="3">
        <v>0</v>
      </c>
      <c r="L679" s="3">
        <f>SUM(H679:K679)</f>
        <v>84260</v>
      </c>
      <c r="M679" s="15">
        <v>0.1</v>
      </c>
      <c r="N679" s="3">
        <f>H679*M679</f>
        <v>6600</v>
      </c>
      <c r="O679" s="3">
        <f>L679-N679</f>
        <v>77660</v>
      </c>
    </row>
    <row r="680" spans="1:15" x14ac:dyDescent="0.2">
      <c r="A680" s="2" t="s">
        <v>3503</v>
      </c>
      <c r="B680" s="2" t="s">
        <v>2433</v>
      </c>
      <c r="C680" s="2" t="s">
        <v>19</v>
      </c>
      <c r="D680" s="2" t="s">
        <v>11</v>
      </c>
      <c r="E680" s="13">
        <v>45689</v>
      </c>
      <c r="F680" s="2" t="s">
        <v>2683</v>
      </c>
      <c r="G680" s="2">
        <v>12</v>
      </c>
      <c r="H680" s="3">
        <v>85200</v>
      </c>
      <c r="I680" s="3">
        <v>12690</v>
      </c>
      <c r="J680" s="3">
        <v>0</v>
      </c>
      <c r="K680" s="3">
        <v>0</v>
      </c>
      <c r="L680" s="3">
        <f>SUM(H680:K680)</f>
        <v>97890</v>
      </c>
      <c r="M680" s="15">
        <v>0.17</v>
      </c>
      <c r="N680" s="3">
        <f>H680*M680</f>
        <v>14484.000000000002</v>
      </c>
      <c r="O680" s="3">
        <f>L680-N680</f>
        <v>83406</v>
      </c>
    </row>
    <row r="681" spans="1:15" x14ac:dyDescent="0.2">
      <c r="A681" s="2" t="s">
        <v>3504</v>
      </c>
      <c r="B681" s="2" t="s">
        <v>2439</v>
      </c>
      <c r="C681" s="2" t="s">
        <v>57</v>
      </c>
      <c r="D681" s="2" t="s">
        <v>55</v>
      </c>
      <c r="E681" s="13">
        <v>45658</v>
      </c>
      <c r="F681" s="2" t="s">
        <v>2689</v>
      </c>
      <c r="G681" s="2">
        <v>3</v>
      </c>
      <c r="H681" s="3">
        <v>51300</v>
      </c>
      <c r="I681" s="3">
        <v>6730</v>
      </c>
      <c r="J681" s="3">
        <v>6590</v>
      </c>
      <c r="K681" s="3">
        <v>960</v>
      </c>
      <c r="L681" s="3">
        <f>SUM(H681:K681)</f>
        <v>65580</v>
      </c>
      <c r="M681" s="15">
        <v>0.15</v>
      </c>
      <c r="N681" s="3">
        <f>H681*M681</f>
        <v>7695</v>
      </c>
      <c r="O681" s="3">
        <f>L681-N681</f>
        <v>57885</v>
      </c>
    </row>
    <row r="682" spans="1:15" x14ac:dyDescent="0.2">
      <c r="A682" s="2" t="s">
        <v>3505</v>
      </c>
      <c r="B682" s="2" t="s">
        <v>591</v>
      </c>
      <c r="C682" s="2" t="s">
        <v>51</v>
      </c>
      <c r="D682" s="2" t="s">
        <v>45</v>
      </c>
      <c r="E682" s="13">
        <v>45627</v>
      </c>
      <c r="F682" s="2" t="s">
        <v>2732</v>
      </c>
      <c r="G682" s="2">
        <v>1</v>
      </c>
      <c r="H682" s="3">
        <v>15900</v>
      </c>
      <c r="I682" s="3">
        <v>140</v>
      </c>
      <c r="J682" s="3">
        <v>0</v>
      </c>
      <c r="K682" s="3">
        <v>3300</v>
      </c>
      <c r="L682" s="3">
        <f>SUM(H682:K682)</f>
        <v>19340</v>
      </c>
      <c r="M682" s="15">
        <v>0.05</v>
      </c>
      <c r="N682" s="3">
        <f>H682*M682</f>
        <v>795</v>
      </c>
      <c r="O682" s="3">
        <f>L682-N682</f>
        <v>18545</v>
      </c>
    </row>
    <row r="683" spans="1:15" x14ac:dyDescent="0.2">
      <c r="A683" s="2" t="s">
        <v>3506</v>
      </c>
      <c r="B683" s="2" t="s">
        <v>1051</v>
      </c>
      <c r="C683" s="2" t="s">
        <v>13</v>
      </c>
      <c r="D683" s="2" t="s">
        <v>11</v>
      </c>
      <c r="E683" s="13">
        <v>45689</v>
      </c>
      <c r="F683" s="2" t="s">
        <v>2683</v>
      </c>
      <c r="G683" s="2">
        <v>5</v>
      </c>
      <c r="H683" s="3">
        <v>178500</v>
      </c>
      <c r="I683" s="3">
        <v>13060</v>
      </c>
      <c r="J683" s="3">
        <v>2960</v>
      </c>
      <c r="K683" s="3">
        <v>0</v>
      </c>
      <c r="L683" s="3">
        <f>SUM(H683:K683)</f>
        <v>194520</v>
      </c>
      <c r="M683" s="15">
        <v>0.17</v>
      </c>
      <c r="N683" s="3">
        <f>H683*M683</f>
        <v>30345.000000000004</v>
      </c>
      <c r="O683" s="3">
        <f>L683-N683</f>
        <v>164175</v>
      </c>
    </row>
    <row r="684" spans="1:15" x14ac:dyDescent="0.2">
      <c r="A684" s="2" t="s">
        <v>3507</v>
      </c>
      <c r="B684" s="2" t="s">
        <v>1080</v>
      </c>
      <c r="C684" s="2" t="s">
        <v>26</v>
      </c>
      <c r="D684" s="2" t="s">
        <v>24</v>
      </c>
      <c r="E684" s="13">
        <v>45658</v>
      </c>
      <c r="F684" s="2" t="s">
        <v>2647</v>
      </c>
      <c r="G684" s="2">
        <v>4</v>
      </c>
      <c r="H684" s="3">
        <v>58800</v>
      </c>
      <c r="I684" s="3">
        <v>8100</v>
      </c>
      <c r="J684" s="3">
        <v>6730</v>
      </c>
      <c r="K684" s="3">
        <v>1680</v>
      </c>
      <c r="L684" s="3">
        <f>SUM(H684:K684)</f>
        <v>75310</v>
      </c>
      <c r="M684" s="15">
        <v>0</v>
      </c>
      <c r="N684" s="3">
        <f>H684*M684</f>
        <v>0</v>
      </c>
      <c r="O684" s="3">
        <f>L684-N684</f>
        <v>75310</v>
      </c>
    </row>
    <row r="685" spans="1:15" x14ac:dyDescent="0.2">
      <c r="A685" s="2" t="s">
        <v>3508</v>
      </c>
      <c r="B685" s="2" t="s">
        <v>1345</v>
      </c>
      <c r="C685" s="2" t="s">
        <v>101</v>
      </c>
      <c r="D685" s="2" t="s">
        <v>95</v>
      </c>
      <c r="E685" s="13">
        <v>45627</v>
      </c>
      <c r="F685" s="2" t="s">
        <v>2651</v>
      </c>
      <c r="G685" s="2">
        <v>4</v>
      </c>
      <c r="H685" s="3">
        <v>68200</v>
      </c>
      <c r="I685" s="3">
        <v>4290</v>
      </c>
      <c r="J685" s="3">
        <v>4890</v>
      </c>
      <c r="K685" s="3">
        <v>0</v>
      </c>
      <c r="L685" s="3">
        <f>SUM(H685:K685)</f>
        <v>77380</v>
      </c>
      <c r="M685" s="15">
        <v>0.16</v>
      </c>
      <c r="N685" s="3">
        <f>H685*M685</f>
        <v>10912</v>
      </c>
      <c r="O685" s="3">
        <f>L685-N685</f>
        <v>66468</v>
      </c>
    </row>
    <row r="686" spans="1:15" x14ac:dyDescent="0.2">
      <c r="A686" s="2" t="s">
        <v>3509</v>
      </c>
      <c r="B686" s="2" t="s">
        <v>1348</v>
      </c>
      <c r="C686" s="2" t="s">
        <v>83</v>
      </c>
      <c r="D686" s="2" t="s">
        <v>85</v>
      </c>
      <c r="E686" s="13">
        <v>45627</v>
      </c>
      <c r="F686" s="2" t="s">
        <v>2683</v>
      </c>
      <c r="G686" s="2">
        <v>2</v>
      </c>
      <c r="H686" s="3">
        <v>22400</v>
      </c>
      <c r="I686" s="3">
        <v>930</v>
      </c>
      <c r="J686" s="3">
        <v>0</v>
      </c>
      <c r="K686" s="3">
        <v>0</v>
      </c>
      <c r="L686" s="3">
        <f>SUM(H686:K686)</f>
        <v>23330</v>
      </c>
      <c r="M686" s="15">
        <v>0.17</v>
      </c>
      <c r="N686" s="3">
        <f>H686*M686</f>
        <v>3808.0000000000005</v>
      </c>
      <c r="O686" s="3">
        <f>L686-N686</f>
        <v>19522</v>
      </c>
    </row>
    <row r="687" spans="1:15" x14ac:dyDescent="0.2">
      <c r="A687" s="2" t="s">
        <v>3510</v>
      </c>
      <c r="B687" s="2" t="s">
        <v>2170</v>
      </c>
      <c r="C687" s="2" t="s">
        <v>57</v>
      </c>
      <c r="D687" s="2" t="s">
        <v>55</v>
      </c>
      <c r="E687" s="13">
        <v>45658</v>
      </c>
      <c r="F687" s="2" t="s">
        <v>2658</v>
      </c>
      <c r="G687" s="2">
        <v>8</v>
      </c>
      <c r="H687" s="3">
        <v>126400</v>
      </c>
      <c r="I687" s="3">
        <v>19480</v>
      </c>
      <c r="J687" s="3">
        <v>5800</v>
      </c>
      <c r="K687" s="3">
        <v>3340</v>
      </c>
      <c r="L687" s="3">
        <f>SUM(H687:K687)</f>
        <v>155020</v>
      </c>
      <c r="M687" s="15">
        <v>0.1</v>
      </c>
      <c r="N687" s="3">
        <f>H687*M687</f>
        <v>12640</v>
      </c>
      <c r="O687" s="3">
        <f>L687-N687</f>
        <v>142380</v>
      </c>
    </row>
    <row r="688" spans="1:15" x14ac:dyDescent="0.2">
      <c r="A688" s="2" t="s">
        <v>3512</v>
      </c>
      <c r="B688" s="2" t="s">
        <v>2283</v>
      </c>
      <c r="C688" s="2" t="s">
        <v>116</v>
      </c>
      <c r="D688" s="2" t="s">
        <v>114</v>
      </c>
      <c r="E688" s="13">
        <v>45901</v>
      </c>
      <c r="F688" s="2" t="s">
        <v>2670</v>
      </c>
      <c r="G688" s="2">
        <v>12</v>
      </c>
      <c r="H688" s="3">
        <v>72600</v>
      </c>
      <c r="I688" s="3">
        <v>15960</v>
      </c>
      <c r="J688" s="3">
        <v>2180</v>
      </c>
      <c r="K688" s="3">
        <v>0</v>
      </c>
      <c r="L688" s="3">
        <f>SUM(H688:K688)</f>
        <v>90740</v>
      </c>
      <c r="M688" s="15">
        <v>0</v>
      </c>
      <c r="N688" s="3">
        <f>H688*M688</f>
        <v>0</v>
      </c>
      <c r="O688" s="3">
        <f>L688-N688</f>
        <v>90740</v>
      </c>
    </row>
    <row r="689" spans="1:15" x14ac:dyDescent="0.2">
      <c r="A689" s="2" t="s">
        <v>3514</v>
      </c>
      <c r="B689" s="2" t="s">
        <v>2396</v>
      </c>
      <c r="C689" s="2" t="s">
        <v>129</v>
      </c>
      <c r="D689" s="2" t="s">
        <v>124</v>
      </c>
      <c r="E689" s="13">
        <v>45627</v>
      </c>
      <c r="F689" s="2" t="s">
        <v>2670</v>
      </c>
      <c r="G689" s="2">
        <v>1</v>
      </c>
      <c r="H689" s="3">
        <v>8650</v>
      </c>
      <c r="I689" s="3">
        <v>640</v>
      </c>
      <c r="J689" s="3">
        <v>0</v>
      </c>
      <c r="K689" s="3">
        <v>0</v>
      </c>
      <c r="L689" s="3">
        <f>SUM(H689:K689)</f>
        <v>9290</v>
      </c>
      <c r="M689" s="15">
        <v>0</v>
      </c>
      <c r="N689" s="3">
        <f>H689*M689</f>
        <v>0</v>
      </c>
      <c r="O689" s="3">
        <f>L689-N689</f>
        <v>9290</v>
      </c>
    </row>
    <row r="690" spans="1:15" x14ac:dyDescent="0.2">
      <c r="A690" s="2" t="s">
        <v>3515</v>
      </c>
      <c r="B690" s="2" t="s">
        <v>2417</v>
      </c>
      <c r="C690" s="2" t="s">
        <v>122</v>
      </c>
      <c r="D690" s="2" t="s">
        <v>124</v>
      </c>
      <c r="E690" s="13">
        <v>45627</v>
      </c>
      <c r="F690" s="2" t="s">
        <v>2689</v>
      </c>
      <c r="G690" s="2">
        <v>4</v>
      </c>
      <c r="H690" s="3">
        <v>30200</v>
      </c>
      <c r="I690" s="3">
        <v>3150</v>
      </c>
      <c r="J690" s="3">
        <v>2360</v>
      </c>
      <c r="K690" s="3">
        <v>0</v>
      </c>
      <c r="L690" s="3">
        <f>SUM(H690:K690)</f>
        <v>35710</v>
      </c>
      <c r="M690" s="15">
        <v>0.15</v>
      </c>
      <c r="N690" s="3">
        <f>H690*M690</f>
        <v>4530</v>
      </c>
      <c r="O690" s="3">
        <f>L690-N690</f>
        <v>31180</v>
      </c>
    </row>
    <row r="691" spans="1:15" x14ac:dyDescent="0.2">
      <c r="A691" s="2" t="s">
        <v>3516</v>
      </c>
      <c r="B691" s="2" t="s">
        <v>1250</v>
      </c>
      <c r="C691" s="2" t="s">
        <v>47</v>
      </c>
      <c r="D691" s="2" t="s">
        <v>45</v>
      </c>
      <c r="E691" s="13">
        <v>45627</v>
      </c>
      <c r="F691" s="2" t="s">
        <v>2670</v>
      </c>
      <c r="G691" s="2">
        <v>4</v>
      </c>
      <c r="H691" s="3">
        <v>54800</v>
      </c>
      <c r="I691" s="3">
        <v>3260</v>
      </c>
      <c r="J691" s="3">
        <v>4040</v>
      </c>
      <c r="K691" s="3">
        <v>0</v>
      </c>
      <c r="L691" s="3">
        <f>SUM(H691:K691)</f>
        <v>62100</v>
      </c>
      <c r="M691" s="15">
        <v>0</v>
      </c>
      <c r="N691" s="3">
        <f>H691*M691</f>
        <v>0</v>
      </c>
      <c r="O691" s="3">
        <f>L691-N691</f>
        <v>62100</v>
      </c>
    </row>
    <row r="692" spans="1:15" x14ac:dyDescent="0.2">
      <c r="A692" s="2" t="s">
        <v>3517</v>
      </c>
      <c r="B692" s="2" t="s">
        <v>1678</v>
      </c>
      <c r="C692" s="2" t="s">
        <v>79</v>
      </c>
      <c r="D692" s="2" t="s">
        <v>75</v>
      </c>
      <c r="E692" s="13">
        <v>45658</v>
      </c>
      <c r="F692" s="2" t="s">
        <v>2689</v>
      </c>
      <c r="G692" s="2">
        <v>2</v>
      </c>
      <c r="H692" s="3">
        <v>12400</v>
      </c>
      <c r="I692" s="3">
        <v>270</v>
      </c>
      <c r="J692" s="3">
        <v>3250</v>
      </c>
      <c r="K692" s="3">
        <v>0</v>
      </c>
      <c r="L692" s="3">
        <f>SUM(H692:K692)</f>
        <v>15920</v>
      </c>
      <c r="M692" s="15">
        <v>0.15</v>
      </c>
      <c r="N692" s="3">
        <f>H692*M692</f>
        <v>1860</v>
      </c>
      <c r="O692" s="3">
        <f>L692-N692</f>
        <v>14060</v>
      </c>
    </row>
    <row r="693" spans="1:15" x14ac:dyDescent="0.2">
      <c r="A693" s="2" t="s">
        <v>3518</v>
      </c>
      <c r="B693" s="2" t="s">
        <v>1756</v>
      </c>
      <c r="C693" s="2" t="s">
        <v>47</v>
      </c>
      <c r="D693" s="2" t="s">
        <v>45</v>
      </c>
      <c r="E693" s="13">
        <v>45627</v>
      </c>
      <c r="F693" s="2" t="s">
        <v>2732</v>
      </c>
      <c r="G693" s="2">
        <v>2</v>
      </c>
      <c r="H693" s="3">
        <v>9700</v>
      </c>
      <c r="I693" s="3">
        <v>1760</v>
      </c>
      <c r="J693" s="3">
        <v>0</v>
      </c>
      <c r="K693" s="3">
        <v>0</v>
      </c>
      <c r="L693" s="3">
        <f>SUM(H693:K693)</f>
        <v>11460</v>
      </c>
      <c r="M693" s="15">
        <v>0.05</v>
      </c>
      <c r="N693" s="3">
        <f>H693*M693</f>
        <v>485</v>
      </c>
      <c r="O693" s="3">
        <f>L693-N693</f>
        <v>10975</v>
      </c>
    </row>
    <row r="694" spans="1:15" x14ac:dyDescent="0.2">
      <c r="A694" s="2" t="s">
        <v>3519</v>
      </c>
      <c r="B694" s="2" t="s">
        <v>1969</v>
      </c>
      <c r="C694" s="2" t="s">
        <v>77</v>
      </c>
      <c r="D694" s="2" t="s">
        <v>75</v>
      </c>
      <c r="E694" s="13">
        <v>45689</v>
      </c>
      <c r="F694" s="2" t="s">
        <v>2647</v>
      </c>
      <c r="G694" s="2">
        <v>2</v>
      </c>
      <c r="H694" s="3">
        <v>27500</v>
      </c>
      <c r="I694" s="3">
        <v>1180</v>
      </c>
      <c r="J694" s="3">
        <v>0</v>
      </c>
      <c r="K694" s="3">
        <v>0</v>
      </c>
      <c r="L694" s="3">
        <f>SUM(H694:K694)</f>
        <v>28680</v>
      </c>
      <c r="M694" s="15">
        <v>0</v>
      </c>
      <c r="N694" s="3">
        <f>H694*M694</f>
        <v>0</v>
      </c>
      <c r="O694" s="3">
        <f>L694-N694</f>
        <v>28680</v>
      </c>
    </row>
    <row r="695" spans="1:15" x14ac:dyDescent="0.2">
      <c r="A695" s="2" t="s">
        <v>3520</v>
      </c>
      <c r="B695" s="2" t="s">
        <v>1983</v>
      </c>
      <c r="C695" s="2" t="s">
        <v>122</v>
      </c>
      <c r="D695" s="2" t="s">
        <v>124</v>
      </c>
      <c r="E695" s="13">
        <v>45627</v>
      </c>
      <c r="F695" s="2" t="s">
        <v>2689</v>
      </c>
      <c r="G695" s="2">
        <v>3</v>
      </c>
      <c r="H695" s="3">
        <v>7950</v>
      </c>
      <c r="I695" s="3">
        <v>3870</v>
      </c>
      <c r="J695" s="3">
        <v>0</v>
      </c>
      <c r="K695" s="3">
        <v>0</v>
      </c>
      <c r="L695" s="3">
        <f>SUM(H695:K695)</f>
        <v>11820</v>
      </c>
      <c r="M695" s="15">
        <v>0.15</v>
      </c>
      <c r="N695" s="3">
        <f>H695*M695</f>
        <v>1192.5</v>
      </c>
      <c r="O695" s="3">
        <f>L695-N695</f>
        <v>10627.5</v>
      </c>
    </row>
    <row r="696" spans="1:15" x14ac:dyDescent="0.2">
      <c r="A696" s="2" t="s">
        <v>3521</v>
      </c>
      <c r="B696" s="2" t="s">
        <v>2292</v>
      </c>
      <c r="C696" s="2" t="s">
        <v>22</v>
      </c>
      <c r="D696" s="2" t="s">
        <v>24</v>
      </c>
      <c r="E696" s="13">
        <v>45627</v>
      </c>
      <c r="F696" s="2" t="s">
        <v>2658</v>
      </c>
      <c r="G696" s="2">
        <v>4</v>
      </c>
      <c r="H696" s="3">
        <v>15400</v>
      </c>
      <c r="I696" s="3">
        <v>1240</v>
      </c>
      <c r="J696" s="3">
        <v>0</v>
      </c>
      <c r="K696" s="3">
        <v>710</v>
      </c>
      <c r="L696" s="3">
        <f>SUM(H696:K696)</f>
        <v>17350</v>
      </c>
      <c r="M696" s="15">
        <v>0.1</v>
      </c>
      <c r="N696" s="3">
        <f>H696*M696</f>
        <v>1540</v>
      </c>
      <c r="O696" s="3">
        <f>L696-N696</f>
        <v>15810</v>
      </c>
    </row>
    <row r="697" spans="1:15" x14ac:dyDescent="0.2">
      <c r="A697" s="2" t="s">
        <v>3522</v>
      </c>
      <c r="B697" s="2" t="s">
        <v>974</v>
      </c>
      <c r="C697" s="2" t="s">
        <v>37</v>
      </c>
      <c r="D697" s="2" t="s">
        <v>36</v>
      </c>
      <c r="E697" s="13">
        <v>45627</v>
      </c>
      <c r="F697" s="2" t="s">
        <v>2732</v>
      </c>
      <c r="G697" s="2">
        <v>3</v>
      </c>
      <c r="H697" s="3">
        <v>78150</v>
      </c>
      <c r="I697" s="3">
        <v>3880</v>
      </c>
      <c r="J697" s="3">
        <v>4530</v>
      </c>
      <c r="K697" s="3">
        <v>0</v>
      </c>
      <c r="L697" s="3">
        <f>SUM(H697:K697)</f>
        <v>86560</v>
      </c>
      <c r="M697" s="15">
        <v>0.05</v>
      </c>
      <c r="N697" s="3">
        <f>H697*M697</f>
        <v>3907.5</v>
      </c>
      <c r="O697" s="3">
        <f>L697-N697</f>
        <v>82652.5</v>
      </c>
    </row>
    <row r="698" spans="1:15" x14ac:dyDescent="0.2">
      <c r="A698" s="2" t="s">
        <v>3523</v>
      </c>
      <c r="B698" s="2" t="s">
        <v>974</v>
      </c>
      <c r="C698" s="2" t="s">
        <v>112</v>
      </c>
      <c r="D698" s="2" t="s">
        <v>114</v>
      </c>
      <c r="E698" s="13">
        <v>45627</v>
      </c>
      <c r="F698" s="2" t="s">
        <v>2683</v>
      </c>
      <c r="G698" s="2">
        <v>3</v>
      </c>
      <c r="H698" s="3">
        <v>12450</v>
      </c>
      <c r="I698" s="3">
        <v>4000</v>
      </c>
      <c r="J698" s="3">
        <v>3230</v>
      </c>
      <c r="K698" s="3">
        <v>0</v>
      </c>
      <c r="L698" s="3">
        <f>SUM(H698:K698)</f>
        <v>19680</v>
      </c>
      <c r="M698" s="15">
        <v>0.17</v>
      </c>
      <c r="N698" s="3">
        <f>H698*M698</f>
        <v>2116.5</v>
      </c>
      <c r="O698" s="3">
        <f>L698-N698</f>
        <v>17563.5</v>
      </c>
    </row>
    <row r="699" spans="1:15" x14ac:dyDescent="0.2">
      <c r="A699" s="2" t="s">
        <v>3524</v>
      </c>
      <c r="B699" s="2" t="s">
        <v>1140</v>
      </c>
      <c r="C699" s="2" t="s">
        <v>69</v>
      </c>
      <c r="D699" s="2" t="s">
        <v>65</v>
      </c>
      <c r="E699" s="13">
        <v>45717</v>
      </c>
      <c r="F699" s="2" t="s">
        <v>2658</v>
      </c>
      <c r="G699" s="2">
        <v>5</v>
      </c>
      <c r="H699" s="3">
        <v>100250</v>
      </c>
      <c r="I699" s="3">
        <v>5080</v>
      </c>
      <c r="J699" s="3">
        <v>3730</v>
      </c>
      <c r="K699" s="3">
        <v>0</v>
      </c>
      <c r="L699" s="3">
        <f>SUM(H699:K699)</f>
        <v>109060</v>
      </c>
      <c r="M699" s="15">
        <v>0.1</v>
      </c>
      <c r="N699" s="3">
        <f>H699*M699</f>
        <v>10025</v>
      </c>
      <c r="O699" s="3">
        <f>L699-N699</f>
        <v>99035</v>
      </c>
    </row>
    <row r="700" spans="1:15" x14ac:dyDescent="0.2">
      <c r="A700" s="2" t="s">
        <v>3525</v>
      </c>
      <c r="B700" s="2" t="s">
        <v>1365</v>
      </c>
      <c r="C700" s="2" t="s">
        <v>127</v>
      </c>
      <c r="D700" s="2" t="s">
        <v>124</v>
      </c>
      <c r="E700" s="13">
        <v>45627</v>
      </c>
      <c r="F700" s="2" t="s">
        <v>2683</v>
      </c>
      <c r="G700" s="2">
        <v>12</v>
      </c>
      <c r="H700" s="3">
        <v>83400</v>
      </c>
      <c r="I700" s="3">
        <v>27350</v>
      </c>
      <c r="J700" s="3">
        <v>0</v>
      </c>
      <c r="K700" s="3">
        <v>1470</v>
      </c>
      <c r="L700" s="3">
        <f>SUM(H700:K700)</f>
        <v>112220</v>
      </c>
      <c r="M700" s="15">
        <v>0.17</v>
      </c>
      <c r="N700" s="3">
        <f>H700*M700</f>
        <v>14178.000000000002</v>
      </c>
      <c r="O700" s="3">
        <f>L700-N700</f>
        <v>98042</v>
      </c>
    </row>
    <row r="701" spans="1:15" x14ac:dyDescent="0.2">
      <c r="A701" s="2" t="s">
        <v>3526</v>
      </c>
      <c r="B701" s="2" t="s">
        <v>1926</v>
      </c>
      <c r="C701" s="2" t="s">
        <v>91</v>
      </c>
      <c r="D701" s="2" t="s">
        <v>85</v>
      </c>
      <c r="E701" s="13">
        <v>45658</v>
      </c>
      <c r="F701" s="2" t="s">
        <v>2651</v>
      </c>
      <c r="G701" s="2">
        <v>5</v>
      </c>
      <c r="H701" s="3">
        <v>18750</v>
      </c>
      <c r="I701" s="3">
        <v>13140</v>
      </c>
      <c r="J701" s="3">
        <v>0</v>
      </c>
      <c r="K701" s="3">
        <v>0</v>
      </c>
      <c r="L701" s="3">
        <f>SUM(H701:K701)</f>
        <v>31890</v>
      </c>
      <c r="M701" s="15">
        <v>0.16</v>
      </c>
      <c r="N701" s="3">
        <f>H701*M701</f>
        <v>3000</v>
      </c>
      <c r="O701" s="3">
        <f>L701-N701</f>
        <v>28890</v>
      </c>
    </row>
    <row r="702" spans="1:15" x14ac:dyDescent="0.2">
      <c r="A702" s="2" t="s">
        <v>3527</v>
      </c>
      <c r="B702" s="2" t="s">
        <v>2089</v>
      </c>
      <c r="C702" s="2" t="s">
        <v>93</v>
      </c>
      <c r="D702" s="2" t="s">
        <v>95</v>
      </c>
      <c r="E702" s="13">
        <v>45689</v>
      </c>
      <c r="F702" s="2" t="s">
        <v>2670</v>
      </c>
      <c r="G702" s="2">
        <v>3</v>
      </c>
      <c r="H702" s="3">
        <v>22800</v>
      </c>
      <c r="I702" s="3">
        <v>3390</v>
      </c>
      <c r="J702" s="3">
        <v>0</v>
      </c>
      <c r="K702" s="3">
        <v>0</v>
      </c>
      <c r="L702" s="3">
        <f>SUM(H702:K702)</f>
        <v>26190</v>
      </c>
      <c r="M702" s="15">
        <v>0</v>
      </c>
      <c r="N702" s="3">
        <f>H702*M702</f>
        <v>0</v>
      </c>
      <c r="O702" s="3">
        <f>L702-N702</f>
        <v>26190</v>
      </c>
    </row>
    <row r="703" spans="1:15" x14ac:dyDescent="0.2">
      <c r="A703" s="2" t="s">
        <v>3529</v>
      </c>
      <c r="B703" s="2" t="s">
        <v>2457</v>
      </c>
      <c r="C703" s="2" t="s">
        <v>108</v>
      </c>
      <c r="D703" s="2" t="s">
        <v>105</v>
      </c>
      <c r="E703" s="13">
        <v>45689</v>
      </c>
      <c r="F703" s="2" t="s">
        <v>2689</v>
      </c>
      <c r="G703" s="2">
        <v>4</v>
      </c>
      <c r="H703" s="3">
        <v>61600</v>
      </c>
      <c r="I703" s="3">
        <v>8140</v>
      </c>
      <c r="J703" s="3">
        <v>3460</v>
      </c>
      <c r="K703" s="3">
        <v>2660</v>
      </c>
      <c r="L703" s="3">
        <f>SUM(H703:K703)</f>
        <v>75860</v>
      </c>
      <c r="M703" s="15">
        <v>0.15</v>
      </c>
      <c r="N703" s="3">
        <f>H703*M703</f>
        <v>9240</v>
      </c>
      <c r="O703" s="3">
        <f>L703-N703</f>
        <v>66620</v>
      </c>
    </row>
    <row r="704" spans="1:15" x14ac:dyDescent="0.2">
      <c r="A704" s="2" t="s">
        <v>3530</v>
      </c>
      <c r="B704" s="2" t="s">
        <v>844</v>
      </c>
      <c r="C704" s="2" t="s">
        <v>13</v>
      </c>
      <c r="D704" s="2" t="s">
        <v>11</v>
      </c>
      <c r="E704" s="13">
        <v>45627</v>
      </c>
      <c r="F704" s="2" t="s">
        <v>2732</v>
      </c>
      <c r="G704" s="2">
        <v>3</v>
      </c>
      <c r="H704" s="3">
        <v>48450</v>
      </c>
      <c r="I704" s="3">
        <v>1480</v>
      </c>
      <c r="J704" s="3">
        <v>3190</v>
      </c>
      <c r="K704" s="3">
        <v>0</v>
      </c>
      <c r="L704" s="3">
        <f>SUM(H704:K704)</f>
        <v>53120</v>
      </c>
      <c r="M704" s="15">
        <v>0.05</v>
      </c>
      <c r="N704" s="3">
        <f>H704*M704</f>
        <v>2422.5</v>
      </c>
      <c r="O704" s="3">
        <f>L704-N704</f>
        <v>50697.5</v>
      </c>
    </row>
    <row r="705" spans="1:15" x14ac:dyDescent="0.2">
      <c r="A705" s="2" t="s">
        <v>3531</v>
      </c>
      <c r="B705" s="2" t="s">
        <v>867</v>
      </c>
      <c r="C705" s="2" t="s">
        <v>29</v>
      </c>
      <c r="D705" s="2" t="s">
        <v>24</v>
      </c>
      <c r="E705" s="13">
        <v>45627</v>
      </c>
      <c r="F705" s="2" t="s">
        <v>2689</v>
      </c>
      <c r="G705" s="2">
        <v>1</v>
      </c>
      <c r="H705" s="3">
        <v>9050</v>
      </c>
      <c r="I705" s="3">
        <v>650</v>
      </c>
      <c r="J705" s="3">
        <v>5260</v>
      </c>
      <c r="K705" s="3">
        <v>3510</v>
      </c>
      <c r="L705" s="3">
        <f>SUM(H705:K705)</f>
        <v>18470</v>
      </c>
      <c r="M705" s="15">
        <v>0.15</v>
      </c>
      <c r="N705" s="3">
        <f>H705*M705</f>
        <v>1357.5</v>
      </c>
      <c r="O705" s="3">
        <f>L705-N705</f>
        <v>17112.5</v>
      </c>
    </row>
    <row r="706" spans="1:15" x14ac:dyDescent="0.2">
      <c r="A706" s="2" t="s">
        <v>3532</v>
      </c>
      <c r="B706" s="2" t="s">
        <v>1443</v>
      </c>
      <c r="C706" s="2" t="s">
        <v>89</v>
      </c>
      <c r="D706" s="2" t="s">
        <v>85</v>
      </c>
      <c r="E706" s="13">
        <v>45627</v>
      </c>
      <c r="F706" s="2" t="s">
        <v>2689</v>
      </c>
      <c r="G706" s="2">
        <v>3</v>
      </c>
      <c r="H706" s="3">
        <v>25350</v>
      </c>
      <c r="I706" s="3">
        <v>3890</v>
      </c>
      <c r="J706" s="3">
        <v>0</v>
      </c>
      <c r="K706" s="3">
        <v>650</v>
      </c>
      <c r="L706" s="3">
        <f>SUM(H706:K706)</f>
        <v>29890</v>
      </c>
      <c r="M706" s="15">
        <v>0.15</v>
      </c>
      <c r="N706" s="3">
        <f>H706*M706</f>
        <v>3802.5</v>
      </c>
      <c r="O706" s="3">
        <f>L706-N706</f>
        <v>26087.5</v>
      </c>
    </row>
    <row r="707" spans="1:15" x14ac:dyDescent="0.2">
      <c r="A707" s="2" t="s">
        <v>3533</v>
      </c>
      <c r="B707" s="2" t="s">
        <v>1630</v>
      </c>
      <c r="C707" s="2" t="s">
        <v>108</v>
      </c>
      <c r="D707" s="2" t="s">
        <v>105</v>
      </c>
      <c r="E707" s="13">
        <v>45748</v>
      </c>
      <c r="F707" s="2" t="s">
        <v>2658</v>
      </c>
      <c r="G707" s="2">
        <v>5</v>
      </c>
      <c r="H707" s="3">
        <v>71750</v>
      </c>
      <c r="I707" s="3">
        <v>16430</v>
      </c>
      <c r="J707" s="3">
        <v>0</v>
      </c>
      <c r="K707" s="3">
        <v>0</v>
      </c>
      <c r="L707" s="3">
        <f>SUM(H707:K707)</f>
        <v>88180</v>
      </c>
      <c r="M707" s="15">
        <v>0.1</v>
      </c>
      <c r="N707" s="3">
        <f>H707*M707</f>
        <v>7175</v>
      </c>
      <c r="O707" s="3">
        <f>L707-N707</f>
        <v>81005</v>
      </c>
    </row>
    <row r="708" spans="1:15" x14ac:dyDescent="0.2">
      <c r="A708" s="2" t="s">
        <v>3534</v>
      </c>
      <c r="B708" s="2" t="s">
        <v>2184</v>
      </c>
      <c r="C708" s="2" t="s">
        <v>71</v>
      </c>
      <c r="D708" s="2" t="s">
        <v>65</v>
      </c>
      <c r="E708" s="13">
        <v>45658</v>
      </c>
      <c r="F708" s="2" t="s">
        <v>2661</v>
      </c>
      <c r="G708" s="2">
        <v>3</v>
      </c>
      <c r="H708" s="3">
        <v>33900</v>
      </c>
      <c r="I708" s="3">
        <v>4040</v>
      </c>
      <c r="J708" s="3">
        <v>0</v>
      </c>
      <c r="K708" s="3">
        <v>0</v>
      </c>
      <c r="L708" s="3">
        <f>SUM(H708:K708)</f>
        <v>37940</v>
      </c>
      <c r="M708" s="15">
        <v>0</v>
      </c>
      <c r="N708" s="3">
        <f>H708*M708</f>
        <v>0</v>
      </c>
      <c r="O708" s="3">
        <f>L708-N708</f>
        <v>37940</v>
      </c>
    </row>
    <row r="709" spans="1:15" x14ac:dyDescent="0.2">
      <c r="A709" s="2" t="s">
        <v>3535</v>
      </c>
      <c r="B709" s="2" t="s">
        <v>2387</v>
      </c>
      <c r="C709" s="2" t="s">
        <v>91</v>
      </c>
      <c r="D709" s="2" t="s">
        <v>85</v>
      </c>
      <c r="E709" s="13">
        <v>45627</v>
      </c>
      <c r="F709" s="2" t="s">
        <v>2683</v>
      </c>
      <c r="G709" s="2">
        <v>10</v>
      </c>
      <c r="H709" s="3">
        <v>37500</v>
      </c>
      <c r="I709" s="3">
        <v>20400</v>
      </c>
      <c r="J709" s="3">
        <v>2340</v>
      </c>
      <c r="K709" s="3">
        <v>0</v>
      </c>
      <c r="L709" s="3">
        <f>SUM(H709:K709)</f>
        <v>60240</v>
      </c>
      <c r="M709" s="15">
        <v>0.17</v>
      </c>
      <c r="N709" s="3">
        <f>H709*M709</f>
        <v>6375.0000000000009</v>
      </c>
      <c r="O709" s="3">
        <f>L709-N709</f>
        <v>53865</v>
      </c>
    </row>
    <row r="710" spans="1:15" x14ac:dyDescent="0.2">
      <c r="A710" s="2" t="s">
        <v>3536</v>
      </c>
      <c r="B710" s="2" t="s">
        <v>974</v>
      </c>
      <c r="C710" s="2" t="s">
        <v>19</v>
      </c>
      <c r="D710" s="2" t="s">
        <v>11</v>
      </c>
      <c r="E710" s="13">
        <v>45689</v>
      </c>
      <c r="F710" s="2" t="s">
        <v>2732</v>
      </c>
      <c r="G710" s="2">
        <v>3</v>
      </c>
      <c r="H710" s="3">
        <v>27150</v>
      </c>
      <c r="I710" s="3">
        <v>410</v>
      </c>
      <c r="J710" s="3">
        <v>0</v>
      </c>
      <c r="K710" s="3">
        <v>2870</v>
      </c>
      <c r="L710" s="3">
        <f>SUM(H710:K710)</f>
        <v>30430</v>
      </c>
      <c r="M710" s="15">
        <v>0.05</v>
      </c>
      <c r="N710" s="3">
        <f>H710*M710</f>
        <v>1357.5</v>
      </c>
      <c r="O710" s="3">
        <f>L710-N710</f>
        <v>29072.5</v>
      </c>
    </row>
    <row r="711" spans="1:15" x14ac:dyDescent="0.2">
      <c r="A711" s="2" t="s">
        <v>3538</v>
      </c>
      <c r="B711" s="2" t="s">
        <v>2020</v>
      </c>
      <c r="C711" s="2" t="s">
        <v>69</v>
      </c>
      <c r="D711" s="2" t="s">
        <v>65</v>
      </c>
      <c r="E711" s="13">
        <v>45627</v>
      </c>
      <c r="F711" s="2" t="s">
        <v>2732</v>
      </c>
      <c r="G711" s="2">
        <v>2</v>
      </c>
      <c r="H711" s="3">
        <v>58600</v>
      </c>
      <c r="I711" s="3">
        <v>2440</v>
      </c>
      <c r="J711" s="3">
        <v>0</v>
      </c>
      <c r="K711" s="3">
        <v>0</v>
      </c>
      <c r="L711" s="3">
        <f>SUM(H711:K711)</f>
        <v>61040</v>
      </c>
      <c r="M711" s="15">
        <v>0.05</v>
      </c>
      <c r="N711" s="3">
        <f>H711*M711</f>
        <v>2930</v>
      </c>
      <c r="O711" s="3">
        <f>L711-N711</f>
        <v>58110</v>
      </c>
    </row>
    <row r="712" spans="1:15" x14ac:dyDescent="0.2">
      <c r="A712" s="2" t="s">
        <v>3539</v>
      </c>
      <c r="B712" s="2" t="s">
        <v>2023</v>
      </c>
      <c r="C712" s="2" t="s">
        <v>49</v>
      </c>
      <c r="D712" s="2" t="s">
        <v>45</v>
      </c>
      <c r="E712" s="13">
        <v>45627</v>
      </c>
      <c r="F712" s="2" t="s">
        <v>2683</v>
      </c>
      <c r="G712" s="2">
        <v>1</v>
      </c>
      <c r="H712" s="3">
        <v>3650</v>
      </c>
      <c r="I712" s="3">
        <v>410</v>
      </c>
      <c r="J712" s="3">
        <v>0</v>
      </c>
      <c r="K712" s="3">
        <v>0</v>
      </c>
      <c r="L712" s="3">
        <f>SUM(H712:K712)</f>
        <v>4060</v>
      </c>
      <c r="M712" s="15">
        <v>0.17</v>
      </c>
      <c r="N712" s="3">
        <f>H712*M712</f>
        <v>620.5</v>
      </c>
      <c r="O712" s="3">
        <f>L712-N712</f>
        <v>3439.5</v>
      </c>
    </row>
    <row r="713" spans="1:15" x14ac:dyDescent="0.2">
      <c r="A713" s="2" t="s">
        <v>3540</v>
      </c>
      <c r="B713" s="2" t="s">
        <v>2057</v>
      </c>
      <c r="C713" s="2" t="s">
        <v>89</v>
      </c>
      <c r="D713" s="2" t="s">
        <v>85</v>
      </c>
      <c r="E713" s="13">
        <v>45689</v>
      </c>
      <c r="F713" s="2" t="s">
        <v>2647</v>
      </c>
      <c r="G713" s="2">
        <v>4</v>
      </c>
      <c r="H713" s="3">
        <v>33600</v>
      </c>
      <c r="I713" s="3">
        <v>5850</v>
      </c>
      <c r="J713" s="3">
        <v>4800</v>
      </c>
      <c r="K713" s="3">
        <v>0</v>
      </c>
      <c r="L713" s="3">
        <f>SUM(H713:K713)</f>
        <v>44250</v>
      </c>
      <c r="M713" s="15">
        <v>0</v>
      </c>
      <c r="N713" s="3">
        <f>H713*M713</f>
        <v>0</v>
      </c>
      <c r="O713" s="3">
        <f>L713-N713</f>
        <v>44250</v>
      </c>
    </row>
    <row r="714" spans="1:15" x14ac:dyDescent="0.2">
      <c r="A714" s="2" t="s">
        <v>3541</v>
      </c>
      <c r="B714" s="2" t="s">
        <v>229</v>
      </c>
      <c r="C714" s="2" t="s">
        <v>73</v>
      </c>
      <c r="D714" s="2" t="s">
        <v>75</v>
      </c>
      <c r="E714" s="13">
        <v>45627</v>
      </c>
      <c r="F714" s="2" t="s">
        <v>2732</v>
      </c>
      <c r="G714" s="2">
        <v>1</v>
      </c>
      <c r="H714" s="3">
        <v>9300</v>
      </c>
      <c r="I714" s="3">
        <v>1020</v>
      </c>
      <c r="J714" s="3">
        <v>0</v>
      </c>
      <c r="K714" s="3">
        <v>0</v>
      </c>
      <c r="L714" s="3">
        <f>SUM(H714:K714)</f>
        <v>10320</v>
      </c>
      <c r="M714" s="15">
        <v>0.05</v>
      </c>
      <c r="N714" s="3">
        <f>H714*M714</f>
        <v>465</v>
      </c>
      <c r="O714" s="3">
        <f>L714-N714</f>
        <v>9855</v>
      </c>
    </row>
    <row r="715" spans="1:15" x14ac:dyDescent="0.2">
      <c r="A715" s="2" t="s">
        <v>3542</v>
      </c>
      <c r="B715" s="2" t="s">
        <v>422</v>
      </c>
      <c r="C715" s="2" t="s">
        <v>83</v>
      </c>
      <c r="D715" s="2" t="s">
        <v>85</v>
      </c>
      <c r="E715" s="13">
        <v>45658</v>
      </c>
      <c r="F715" s="2" t="s">
        <v>2670</v>
      </c>
      <c r="G715" s="2">
        <v>4</v>
      </c>
      <c r="H715" s="3">
        <v>79400</v>
      </c>
      <c r="I715" s="3">
        <v>4160</v>
      </c>
      <c r="J715" s="3">
        <v>5910</v>
      </c>
      <c r="K715" s="3">
        <v>0</v>
      </c>
      <c r="L715" s="3">
        <f>SUM(H715:K715)</f>
        <v>89470</v>
      </c>
      <c r="M715" s="15">
        <v>0</v>
      </c>
      <c r="N715" s="3">
        <f>H715*M715</f>
        <v>0</v>
      </c>
      <c r="O715" s="3">
        <f>L715-N715</f>
        <v>89470</v>
      </c>
    </row>
    <row r="716" spans="1:15" x14ac:dyDescent="0.2">
      <c r="A716" s="2" t="s">
        <v>3544</v>
      </c>
      <c r="B716" s="2" t="s">
        <v>564</v>
      </c>
      <c r="C716" s="2" t="s">
        <v>29</v>
      </c>
      <c r="D716" s="2" t="s">
        <v>24</v>
      </c>
      <c r="E716" s="13">
        <v>45658</v>
      </c>
      <c r="F716" s="2" t="s">
        <v>2732</v>
      </c>
      <c r="G716" s="2">
        <v>1</v>
      </c>
      <c r="H716" s="3">
        <v>13450</v>
      </c>
      <c r="I716" s="3">
        <v>610</v>
      </c>
      <c r="J716" s="3">
        <v>0</v>
      </c>
      <c r="K716" s="3">
        <v>0</v>
      </c>
      <c r="L716" s="3">
        <f>SUM(H716:K716)</f>
        <v>14060</v>
      </c>
      <c r="M716" s="15">
        <v>0.05</v>
      </c>
      <c r="N716" s="3">
        <f>H716*M716</f>
        <v>672.5</v>
      </c>
      <c r="O716" s="3">
        <f>L716-N716</f>
        <v>13387.5</v>
      </c>
    </row>
    <row r="717" spans="1:15" x14ac:dyDescent="0.2">
      <c r="A717" s="2" t="s">
        <v>3545</v>
      </c>
      <c r="B717" s="2" t="s">
        <v>1134</v>
      </c>
      <c r="C717" s="2" t="s">
        <v>103</v>
      </c>
      <c r="D717" s="2" t="s">
        <v>105</v>
      </c>
      <c r="E717" s="13">
        <v>45627</v>
      </c>
      <c r="F717" s="2" t="s">
        <v>2658</v>
      </c>
      <c r="G717" s="2">
        <v>2</v>
      </c>
      <c r="H717" s="3">
        <v>7000</v>
      </c>
      <c r="I717" s="3">
        <v>1410</v>
      </c>
      <c r="J717" s="3">
        <v>0</v>
      </c>
      <c r="K717" s="3">
        <v>0</v>
      </c>
      <c r="L717" s="3">
        <f>SUM(H717:K717)</f>
        <v>8410</v>
      </c>
      <c r="M717" s="15">
        <v>0.1</v>
      </c>
      <c r="N717" s="3">
        <f>H717*M717</f>
        <v>700</v>
      </c>
      <c r="O717" s="3">
        <f>L717-N717</f>
        <v>7710</v>
      </c>
    </row>
    <row r="718" spans="1:15" x14ac:dyDescent="0.2">
      <c r="A718" s="2" t="s">
        <v>3549</v>
      </c>
      <c r="B718" s="2" t="s">
        <v>2085</v>
      </c>
      <c r="C718" s="2" t="s">
        <v>49</v>
      </c>
      <c r="D718" s="2" t="s">
        <v>45</v>
      </c>
      <c r="E718" s="13">
        <v>45689</v>
      </c>
      <c r="F718" s="2" t="s">
        <v>2689</v>
      </c>
      <c r="G718" s="2">
        <v>2</v>
      </c>
      <c r="H718" s="3">
        <v>7900</v>
      </c>
      <c r="I718" s="3">
        <v>1590</v>
      </c>
      <c r="J718" s="3">
        <v>0</v>
      </c>
      <c r="K718" s="3">
        <v>0</v>
      </c>
      <c r="L718" s="3">
        <f>SUM(H718:K718)</f>
        <v>9490</v>
      </c>
      <c r="M718" s="15">
        <v>0.15</v>
      </c>
      <c r="N718" s="3">
        <f>H718*M718</f>
        <v>1185</v>
      </c>
      <c r="O718" s="3">
        <f>L718-N718</f>
        <v>8305</v>
      </c>
    </row>
    <row r="719" spans="1:15" x14ac:dyDescent="0.2">
      <c r="A719" s="2" t="s">
        <v>3550</v>
      </c>
      <c r="B719" s="2" t="s">
        <v>2212</v>
      </c>
      <c r="C719" s="2" t="s">
        <v>71</v>
      </c>
      <c r="D719" s="2" t="s">
        <v>65</v>
      </c>
      <c r="E719" s="13">
        <v>45658</v>
      </c>
      <c r="F719" s="2" t="s">
        <v>2647</v>
      </c>
      <c r="G719" s="2">
        <v>5</v>
      </c>
      <c r="H719" s="3">
        <v>51500</v>
      </c>
      <c r="I719" s="3">
        <v>2350</v>
      </c>
      <c r="J719" s="3">
        <v>6020</v>
      </c>
      <c r="K719" s="3">
        <v>0</v>
      </c>
      <c r="L719" s="3">
        <f>SUM(H719:K719)</f>
        <v>59870</v>
      </c>
      <c r="M719" s="15">
        <v>0</v>
      </c>
      <c r="N719" s="3">
        <f>H719*M719</f>
        <v>0</v>
      </c>
      <c r="O719" s="3">
        <f>L719-N719</f>
        <v>59870</v>
      </c>
    </row>
    <row r="720" spans="1:15" x14ac:dyDescent="0.2">
      <c r="A720" s="2" t="s">
        <v>3551</v>
      </c>
      <c r="B720" s="2" t="s">
        <v>2417</v>
      </c>
      <c r="C720" s="2" t="s">
        <v>37</v>
      </c>
      <c r="D720" s="2" t="s">
        <v>36</v>
      </c>
      <c r="E720" s="13">
        <v>45689</v>
      </c>
      <c r="F720" s="2" t="s">
        <v>2689</v>
      </c>
      <c r="G720" s="2">
        <v>2</v>
      </c>
      <c r="H720" s="3">
        <v>48200</v>
      </c>
      <c r="I720" s="3">
        <v>3300</v>
      </c>
      <c r="J720" s="3">
        <v>0</v>
      </c>
      <c r="K720" s="3">
        <v>0</v>
      </c>
      <c r="L720" s="3">
        <f>SUM(H720:K720)</f>
        <v>51500</v>
      </c>
      <c r="M720" s="15">
        <v>0.15</v>
      </c>
      <c r="N720" s="3">
        <f>H720*M720</f>
        <v>7230</v>
      </c>
      <c r="O720" s="3">
        <f>L720-N720</f>
        <v>44270</v>
      </c>
    </row>
    <row r="721" spans="1:15" x14ac:dyDescent="0.2">
      <c r="A721" s="2" t="s">
        <v>3553</v>
      </c>
      <c r="B721" s="2" t="s">
        <v>755</v>
      </c>
      <c r="C721" s="2" t="s">
        <v>122</v>
      </c>
      <c r="D721" s="2" t="s">
        <v>124</v>
      </c>
      <c r="E721" s="13">
        <v>45748</v>
      </c>
      <c r="F721" s="2" t="s">
        <v>2670</v>
      </c>
      <c r="G721" s="2">
        <v>5</v>
      </c>
      <c r="H721" s="3">
        <v>11250</v>
      </c>
      <c r="I721" s="3">
        <v>5480</v>
      </c>
      <c r="J721" s="3">
        <v>0</v>
      </c>
      <c r="K721" s="3">
        <v>0</v>
      </c>
      <c r="L721" s="3">
        <f>SUM(H721:K721)</f>
        <v>16730</v>
      </c>
      <c r="M721" s="15">
        <v>0</v>
      </c>
      <c r="N721" s="3">
        <f>H721*M721</f>
        <v>0</v>
      </c>
      <c r="O721" s="3">
        <f>L721-N721</f>
        <v>16730</v>
      </c>
    </row>
    <row r="722" spans="1:15" x14ac:dyDescent="0.2">
      <c r="A722" s="2" t="s">
        <v>3554</v>
      </c>
      <c r="B722" s="2" t="s">
        <v>865</v>
      </c>
      <c r="C722" s="2" t="s">
        <v>47</v>
      </c>
      <c r="D722" s="2" t="s">
        <v>45</v>
      </c>
      <c r="E722" s="13">
        <v>45658</v>
      </c>
      <c r="F722" s="2" t="s">
        <v>2732</v>
      </c>
      <c r="G722" s="2">
        <v>3</v>
      </c>
      <c r="H722" s="3">
        <v>28200</v>
      </c>
      <c r="I722" s="3">
        <v>2480</v>
      </c>
      <c r="J722" s="3">
        <v>0</v>
      </c>
      <c r="K722" s="3">
        <v>0</v>
      </c>
      <c r="L722" s="3">
        <f>SUM(H722:K722)</f>
        <v>30680</v>
      </c>
      <c r="M722" s="15">
        <v>0.05</v>
      </c>
      <c r="N722" s="3">
        <f>H722*M722</f>
        <v>1410</v>
      </c>
      <c r="O722" s="3">
        <f>L722-N722</f>
        <v>29270</v>
      </c>
    </row>
    <row r="723" spans="1:15" x14ac:dyDescent="0.2">
      <c r="A723" s="2" t="s">
        <v>3556</v>
      </c>
      <c r="B723" s="2" t="s">
        <v>1808</v>
      </c>
      <c r="C723" s="2" t="s">
        <v>97</v>
      </c>
      <c r="D723" s="2" t="s">
        <v>95</v>
      </c>
      <c r="E723" s="13">
        <v>45627</v>
      </c>
      <c r="F723" s="2" t="s">
        <v>2670</v>
      </c>
      <c r="G723" s="2">
        <v>3</v>
      </c>
      <c r="H723" s="3">
        <v>37650</v>
      </c>
      <c r="I723" s="3">
        <v>1740</v>
      </c>
      <c r="J723" s="3">
        <v>0</v>
      </c>
      <c r="K723" s="3">
        <v>0</v>
      </c>
      <c r="L723" s="3">
        <f>SUM(H723:K723)</f>
        <v>39390</v>
      </c>
      <c r="M723" s="15">
        <v>0</v>
      </c>
      <c r="N723" s="3">
        <f>H723*M723</f>
        <v>0</v>
      </c>
      <c r="O723" s="3">
        <f>L723-N723</f>
        <v>39390</v>
      </c>
    </row>
    <row r="724" spans="1:15" x14ac:dyDescent="0.2">
      <c r="A724" s="2" t="s">
        <v>3557</v>
      </c>
      <c r="B724" s="2" t="s">
        <v>1982</v>
      </c>
      <c r="C724" s="2" t="s">
        <v>87</v>
      </c>
      <c r="D724" s="2" t="s">
        <v>85</v>
      </c>
      <c r="E724" s="13">
        <v>45627</v>
      </c>
      <c r="F724" s="2" t="s">
        <v>2670</v>
      </c>
      <c r="G724" s="2">
        <v>2</v>
      </c>
      <c r="H724" s="3">
        <v>12500</v>
      </c>
      <c r="I724" s="3">
        <v>990</v>
      </c>
      <c r="J724" s="3">
        <v>0</v>
      </c>
      <c r="K724" s="3">
        <v>0</v>
      </c>
      <c r="L724" s="3">
        <f>SUM(H724:K724)</f>
        <v>13490</v>
      </c>
      <c r="M724" s="15">
        <v>0</v>
      </c>
      <c r="N724" s="3">
        <f>H724*M724</f>
        <v>0</v>
      </c>
      <c r="O724" s="3">
        <f>L724-N724</f>
        <v>13490</v>
      </c>
    </row>
    <row r="725" spans="1:15" x14ac:dyDescent="0.2">
      <c r="A725" s="2" t="s">
        <v>3558</v>
      </c>
      <c r="B725" s="2" t="s">
        <v>2114</v>
      </c>
      <c r="C725" s="2" t="s">
        <v>93</v>
      </c>
      <c r="D725" s="2" t="s">
        <v>95</v>
      </c>
      <c r="E725" s="13">
        <v>45658</v>
      </c>
      <c r="F725" s="2" t="s">
        <v>2651</v>
      </c>
      <c r="G725" s="2">
        <v>4</v>
      </c>
      <c r="H725" s="3">
        <v>20600</v>
      </c>
      <c r="I725" s="3">
        <v>15460</v>
      </c>
      <c r="J725" s="3">
        <v>0</v>
      </c>
      <c r="K725" s="3">
        <v>0</v>
      </c>
      <c r="L725" s="3">
        <f>SUM(H725:K725)</f>
        <v>36060</v>
      </c>
      <c r="M725" s="15">
        <v>0.16</v>
      </c>
      <c r="N725" s="3">
        <f>H725*M725</f>
        <v>3296</v>
      </c>
      <c r="O725" s="3">
        <f>L725-N725</f>
        <v>32764</v>
      </c>
    </row>
    <row r="726" spans="1:15" x14ac:dyDescent="0.2">
      <c r="A726" s="2" t="s">
        <v>3559</v>
      </c>
      <c r="B726" s="2" t="s">
        <v>806</v>
      </c>
      <c r="C726" s="2" t="s">
        <v>67</v>
      </c>
      <c r="D726" s="2" t="s">
        <v>65</v>
      </c>
      <c r="E726" s="13">
        <v>45627</v>
      </c>
      <c r="F726" s="2" t="s">
        <v>2732</v>
      </c>
      <c r="G726" s="2">
        <v>3</v>
      </c>
      <c r="H726" s="3">
        <v>14400</v>
      </c>
      <c r="I726" s="3">
        <v>1200</v>
      </c>
      <c r="J726" s="3">
        <v>0</v>
      </c>
      <c r="K726" s="3">
        <v>1930</v>
      </c>
      <c r="L726" s="3">
        <f>SUM(H726:K726)</f>
        <v>17530</v>
      </c>
      <c r="M726" s="15">
        <v>0.05</v>
      </c>
      <c r="N726" s="3">
        <f>H726*M726</f>
        <v>720</v>
      </c>
      <c r="O726" s="3">
        <f>L726-N726</f>
        <v>16810</v>
      </c>
    </row>
    <row r="727" spans="1:15" x14ac:dyDescent="0.2">
      <c r="A727" s="2" t="s">
        <v>3560</v>
      </c>
      <c r="B727" s="2" t="s">
        <v>1881</v>
      </c>
      <c r="C727" s="2" t="s">
        <v>63</v>
      </c>
      <c r="D727" s="2" t="s">
        <v>65</v>
      </c>
      <c r="E727" s="13">
        <v>45689</v>
      </c>
      <c r="F727" s="2" t="s">
        <v>2647</v>
      </c>
      <c r="G727" s="2">
        <v>3</v>
      </c>
      <c r="H727" s="3">
        <v>24300</v>
      </c>
      <c r="I727" s="3">
        <v>10370</v>
      </c>
      <c r="J727" s="3">
        <v>0</v>
      </c>
      <c r="K727" s="3">
        <v>0</v>
      </c>
      <c r="L727" s="3">
        <f>SUM(H727:K727)</f>
        <v>34670</v>
      </c>
      <c r="M727" s="15">
        <v>0</v>
      </c>
      <c r="N727" s="3">
        <f>H727*M727</f>
        <v>0</v>
      </c>
      <c r="O727" s="3">
        <f>L727-N727</f>
        <v>34670</v>
      </c>
    </row>
    <row r="728" spans="1:15" x14ac:dyDescent="0.2">
      <c r="A728" s="2" t="s">
        <v>3561</v>
      </c>
      <c r="B728" s="2" t="s">
        <v>2189</v>
      </c>
      <c r="C728" s="2" t="s">
        <v>112</v>
      </c>
      <c r="D728" s="2" t="s">
        <v>114</v>
      </c>
      <c r="E728" s="13">
        <v>45627</v>
      </c>
      <c r="F728" s="2" t="s">
        <v>2689</v>
      </c>
      <c r="G728" s="2">
        <v>6</v>
      </c>
      <c r="H728" s="3">
        <v>31200</v>
      </c>
      <c r="I728" s="3">
        <v>10480</v>
      </c>
      <c r="J728" s="3">
        <v>0</v>
      </c>
      <c r="K728" s="3">
        <v>0</v>
      </c>
      <c r="L728" s="3">
        <f>SUM(H728:K728)</f>
        <v>41680</v>
      </c>
      <c r="M728" s="15">
        <v>0.15</v>
      </c>
      <c r="N728" s="3">
        <f>H728*M728</f>
        <v>4680</v>
      </c>
      <c r="O728" s="3">
        <f>L728-N728</f>
        <v>37000</v>
      </c>
    </row>
    <row r="729" spans="1:15" x14ac:dyDescent="0.2">
      <c r="A729" s="2" t="s">
        <v>3562</v>
      </c>
      <c r="B729" s="2" t="s">
        <v>2565</v>
      </c>
      <c r="C729" s="2" t="s">
        <v>34</v>
      </c>
      <c r="D729" s="2" t="s">
        <v>36</v>
      </c>
      <c r="E729" s="13">
        <v>45658</v>
      </c>
      <c r="F729" s="2" t="s">
        <v>2670</v>
      </c>
      <c r="G729" s="2">
        <v>6</v>
      </c>
      <c r="H729" s="3">
        <v>113400</v>
      </c>
      <c r="I729" s="3">
        <v>21220</v>
      </c>
      <c r="J729" s="3">
        <v>0</v>
      </c>
      <c r="K729" s="3">
        <v>2680</v>
      </c>
      <c r="L729" s="3">
        <f>SUM(H729:K729)</f>
        <v>137300</v>
      </c>
      <c r="M729" s="15">
        <v>0</v>
      </c>
      <c r="N729" s="3">
        <f>H729*M729</f>
        <v>0</v>
      </c>
      <c r="O729" s="3">
        <f>L729-N729</f>
        <v>137300</v>
      </c>
    </row>
    <row r="730" spans="1:15" x14ac:dyDescent="0.2">
      <c r="A730" s="2" t="s">
        <v>3563</v>
      </c>
      <c r="B730" s="2" t="s">
        <v>218</v>
      </c>
      <c r="C730" s="2" t="s">
        <v>108</v>
      </c>
      <c r="D730" s="2" t="s">
        <v>105</v>
      </c>
      <c r="E730" s="13">
        <v>45627</v>
      </c>
      <c r="F730" s="2" t="s">
        <v>2658</v>
      </c>
      <c r="G730" s="2">
        <v>6</v>
      </c>
      <c r="H730" s="3">
        <v>179400</v>
      </c>
      <c r="I730" s="3">
        <v>10700</v>
      </c>
      <c r="J730" s="3">
        <v>0</v>
      </c>
      <c r="K730" s="3">
        <v>0</v>
      </c>
      <c r="L730" s="3">
        <f>SUM(H730:K730)</f>
        <v>190100</v>
      </c>
      <c r="M730" s="15">
        <v>0.1</v>
      </c>
      <c r="N730" s="3">
        <f>H730*M730</f>
        <v>17940</v>
      </c>
      <c r="O730" s="3">
        <f>L730-N730</f>
        <v>172160</v>
      </c>
    </row>
    <row r="731" spans="1:15" x14ac:dyDescent="0.2">
      <c r="A731" s="2" t="s">
        <v>3565</v>
      </c>
      <c r="B731" s="2" t="s">
        <v>538</v>
      </c>
      <c r="C731" s="2" t="s">
        <v>49</v>
      </c>
      <c r="D731" s="2" t="s">
        <v>45</v>
      </c>
      <c r="E731" s="13">
        <v>45689</v>
      </c>
      <c r="F731" s="2" t="s">
        <v>2647</v>
      </c>
      <c r="G731" s="2">
        <v>4</v>
      </c>
      <c r="H731" s="3">
        <v>11600</v>
      </c>
      <c r="I731" s="3">
        <v>3140</v>
      </c>
      <c r="J731" s="3">
        <v>0</v>
      </c>
      <c r="K731" s="3">
        <v>0</v>
      </c>
      <c r="L731" s="3">
        <f>SUM(H731:K731)</f>
        <v>14740</v>
      </c>
      <c r="M731" s="15">
        <v>0</v>
      </c>
      <c r="N731" s="3">
        <f>H731*M731</f>
        <v>0</v>
      </c>
      <c r="O731" s="3">
        <f>L731-N731</f>
        <v>14740</v>
      </c>
    </row>
    <row r="732" spans="1:15" x14ac:dyDescent="0.2">
      <c r="A732" s="2" t="s">
        <v>3566</v>
      </c>
      <c r="B732" s="2" t="s">
        <v>673</v>
      </c>
      <c r="C732" s="2" t="s">
        <v>112</v>
      </c>
      <c r="D732" s="2" t="s">
        <v>114</v>
      </c>
      <c r="E732" s="13">
        <v>45658</v>
      </c>
      <c r="F732" s="2" t="s">
        <v>2647</v>
      </c>
      <c r="G732" s="2">
        <v>10</v>
      </c>
      <c r="H732" s="3">
        <v>116000</v>
      </c>
      <c r="I732" s="3">
        <v>30040</v>
      </c>
      <c r="J732" s="3">
        <v>0</v>
      </c>
      <c r="K732" s="3">
        <v>0</v>
      </c>
      <c r="L732" s="3">
        <f>SUM(H732:K732)</f>
        <v>146040</v>
      </c>
      <c r="M732" s="15">
        <v>0</v>
      </c>
      <c r="N732" s="3">
        <f>H732*M732</f>
        <v>0</v>
      </c>
      <c r="O732" s="3">
        <f>L732-N732</f>
        <v>146040</v>
      </c>
    </row>
    <row r="733" spans="1:15" x14ac:dyDescent="0.2">
      <c r="A733" s="2" t="s">
        <v>3567</v>
      </c>
      <c r="B733" s="2" t="s">
        <v>752</v>
      </c>
      <c r="C733" s="2" t="s">
        <v>51</v>
      </c>
      <c r="D733" s="2" t="s">
        <v>45</v>
      </c>
      <c r="E733" s="13">
        <v>45658</v>
      </c>
      <c r="F733" s="2" t="s">
        <v>2683</v>
      </c>
      <c r="G733" s="2">
        <v>8</v>
      </c>
      <c r="H733" s="3">
        <v>94400</v>
      </c>
      <c r="I733" s="3">
        <v>20330</v>
      </c>
      <c r="J733" s="3">
        <v>0</v>
      </c>
      <c r="K733" s="3">
        <v>0</v>
      </c>
      <c r="L733" s="3">
        <f>SUM(H733:K733)</f>
        <v>114730</v>
      </c>
      <c r="M733" s="15">
        <v>0.17</v>
      </c>
      <c r="N733" s="3">
        <f>H733*M733</f>
        <v>16048.000000000002</v>
      </c>
      <c r="O733" s="3">
        <f>L733-N733</f>
        <v>98682</v>
      </c>
    </row>
    <row r="734" spans="1:15" x14ac:dyDescent="0.2">
      <c r="A734" s="2" t="s">
        <v>3568</v>
      </c>
      <c r="B734" s="2" t="s">
        <v>1031</v>
      </c>
      <c r="C734" s="2" t="s">
        <v>9</v>
      </c>
      <c r="D734" s="2" t="s">
        <v>11</v>
      </c>
      <c r="E734" s="13">
        <v>45658</v>
      </c>
      <c r="F734" s="2" t="s">
        <v>2689</v>
      </c>
      <c r="G734" s="2">
        <v>2</v>
      </c>
      <c r="H734" s="3">
        <v>17300</v>
      </c>
      <c r="I734" s="3">
        <v>1890</v>
      </c>
      <c r="J734" s="3">
        <v>0</v>
      </c>
      <c r="K734" s="3">
        <v>0</v>
      </c>
      <c r="L734" s="3">
        <f>SUM(H734:K734)</f>
        <v>19190</v>
      </c>
      <c r="M734" s="15">
        <v>0.15</v>
      </c>
      <c r="N734" s="3">
        <f>H734*M734</f>
        <v>2595</v>
      </c>
      <c r="O734" s="3">
        <f>L734-N734</f>
        <v>16595</v>
      </c>
    </row>
    <row r="735" spans="1:15" x14ac:dyDescent="0.2">
      <c r="A735" s="2" t="s">
        <v>3569</v>
      </c>
      <c r="B735" s="2" t="s">
        <v>1060</v>
      </c>
      <c r="C735" s="2" t="s">
        <v>108</v>
      </c>
      <c r="D735" s="2" t="s">
        <v>105</v>
      </c>
      <c r="E735" s="13">
        <v>45658</v>
      </c>
      <c r="F735" s="2" t="s">
        <v>2689</v>
      </c>
      <c r="G735" s="2">
        <v>3</v>
      </c>
      <c r="H735" s="3">
        <v>43200</v>
      </c>
      <c r="I735" s="3">
        <v>5990</v>
      </c>
      <c r="J735" s="3">
        <v>0</v>
      </c>
      <c r="K735" s="3">
        <v>3330</v>
      </c>
      <c r="L735" s="3">
        <f>SUM(H735:K735)</f>
        <v>52520</v>
      </c>
      <c r="M735" s="15">
        <v>0.15</v>
      </c>
      <c r="N735" s="3">
        <f>H735*M735</f>
        <v>6480</v>
      </c>
      <c r="O735" s="3">
        <f>L735-N735</f>
        <v>46040</v>
      </c>
    </row>
    <row r="736" spans="1:15" x14ac:dyDescent="0.2">
      <c r="A736" s="2" t="s">
        <v>3570</v>
      </c>
      <c r="B736" s="2" t="s">
        <v>1124</v>
      </c>
      <c r="C736" s="2" t="s">
        <v>79</v>
      </c>
      <c r="D736" s="2" t="s">
        <v>75</v>
      </c>
      <c r="E736" s="13">
        <v>45689</v>
      </c>
      <c r="F736" s="2" t="s">
        <v>2647</v>
      </c>
      <c r="G736" s="2">
        <v>4</v>
      </c>
      <c r="H736" s="3">
        <v>17200</v>
      </c>
      <c r="I736" s="3">
        <v>3880</v>
      </c>
      <c r="J736" s="3">
        <v>4640</v>
      </c>
      <c r="K736" s="3">
        <v>2280</v>
      </c>
      <c r="L736" s="3">
        <f>SUM(H736:K736)</f>
        <v>28000</v>
      </c>
      <c r="M736" s="15">
        <v>0</v>
      </c>
      <c r="N736" s="3">
        <f>H736*M736</f>
        <v>0</v>
      </c>
      <c r="O736" s="3">
        <f>L736-N736</f>
        <v>28000</v>
      </c>
    </row>
    <row r="737" spans="1:15" x14ac:dyDescent="0.2">
      <c r="A737" s="2" t="s">
        <v>3571</v>
      </c>
      <c r="B737" s="2" t="s">
        <v>1247</v>
      </c>
      <c r="C737" s="2" t="s">
        <v>71</v>
      </c>
      <c r="D737" s="2" t="s">
        <v>65</v>
      </c>
      <c r="E737" s="13">
        <v>45689</v>
      </c>
      <c r="F737" s="2" t="s">
        <v>2651</v>
      </c>
      <c r="G737" s="2">
        <v>2</v>
      </c>
      <c r="H737" s="3">
        <v>30200</v>
      </c>
      <c r="I737" s="3">
        <v>2600</v>
      </c>
      <c r="J737" s="3">
        <v>0</v>
      </c>
      <c r="K737" s="3">
        <v>0</v>
      </c>
      <c r="L737" s="3">
        <f>SUM(H737:K737)</f>
        <v>32800</v>
      </c>
      <c r="M737" s="15">
        <v>0.16</v>
      </c>
      <c r="N737" s="3">
        <f>H737*M737</f>
        <v>4832</v>
      </c>
      <c r="O737" s="3">
        <f>L737-N737</f>
        <v>27968</v>
      </c>
    </row>
    <row r="738" spans="1:15" x14ac:dyDescent="0.2">
      <c r="A738" s="2" t="s">
        <v>3572</v>
      </c>
      <c r="B738" s="2" t="s">
        <v>1332</v>
      </c>
      <c r="C738" s="2" t="s">
        <v>101</v>
      </c>
      <c r="D738" s="2" t="s">
        <v>95</v>
      </c>
      <c r="E738" s="13">
        <v>45717</v>
      </c>
      <c r="F738" s="2" t="s">
        <v>2647</v>
      </c>
      <c r="G738" s="2">
        <v>5</v>
      </c>
      <c r="H738" s="3">
        <v>32500</v>
      </c>
      <c r="I738" s="3">
        <v>7600</v>
      </c>
      <c r="J738" s="3">
        <v>0</v>
      </c>
      <c r="K738" s="3">
        <v>0</v>
      </c>
      <c r="L738" s="3">
        <f>SUM(H738:K738)</f>
        <v>40100</v>
      </c>
      <c r="M738" s="15">
        <v>0</v>
      </c>
      <c r="N738" s="3">
        <f>H738*M738</f>
        <v>0</v>
      </c>
      <c r="O738" s="3">
        <f>L738-N738</f>
        <v>40100</v>
      </c>
    </row>
    <row r="739" spans="1:15" x14ac:dyDescent="0.2">
      <c r="A739" s="2" t="s">
        <v>3573</v>
      </c>
      <c r="B739" s="2" t="s">
        <v>1458</v>
      </c>
      <c r="C739" s="2" t="s">
        <v>99</v>
      </c>
      <c r="D739" s="2" t="s">
        <v>95</v>
      </c>
      <c r="E739" s="13">
        <v>45658</v>
      </c>
      <c r="F739" s="2" t="s">
        <v>2689</v>
      </c>
      <c r="G739" s="2">
        <v>4</v>
      </c>
      <c r="H739" s="3">
        <v>9200</v>
      </c>
      <c r="I739" s="3">
        <v>2750</v>
      </c>
      <c r="J739" s="3">
        <v>4860</v>
      </c>
      <c r="K739" s="3">
        <v>0</v>
      </c>
      <c r="L739" s="3">
        <f>SUM(H739:K739)</f>
        <v>16810</v>
      </c>
      <c r="M739" s="15">
        <v>0.15</v>
      </c>
      <c r="N739" s="3">
        <f>H739*M739</f>
        <v>1380</v>
      </c>
      <c r="O739" s="3">
        <f>L739-N739</f>
        <v>15430</v>
      </c>
    </row>
    <row r="740" spans="1:15" x14ac:dyDescent="0.2">
      <c r="A740" s="2" t="s">
        <v>3574</v>
      </c>
      <c r="B740" s="2" t="s">
        <v>1773</v>
      </c>
      <c r="C740" s="2" t="s">
        <v>61</v>
      </c>
      <c r="D740" s="2" t="s">
        <v>55</v>
      </c>
      <c r="E740" s="13">
        <v>45627</v>
      </c>
      <c r="F740" s="2" t="s">
        <v>2689</v>
      </c>
      <c r="G740" s="2">
        <v>2</v>
      </c>
      <c r="H740" s="3">
        <v>64900</v>
      </c>
      <c r="I740" s="3">
        <v>580</v>
      </c>
      <c r="J740" s="3">
        <v>0</v>
      </c>
      <c r="K740" s="3">
        <v>0</v>
      </c>
      <c r="L740" s="3">
        <f>SUM(H740:K740)</f>
        <v>65480</v>
      </c>
      <c r="M740" s="15">
        <v>0.15</v>
      </c>
      <c r="N740" s="3">
        <f>H740*M740</f>
        <v>9735</v>
      </c>
      <c r="O740" s="3">
        <f>L740-N740</f>
        <v>55745</v>
      </c>
    </row>
    <row r="741" spans="1:15" x14ac:dyDescent="0.2">
      <c r="A741" s="2" t="s">
        <v>3575</v>
      </c>
      <c r="B741" s="2" t="s">
        <v>2306</v>
      </c>
      <c r="C741" s="2" t="s">
        <v>61</v>
      </c>
      <c r="D741" s="2" t="s">
        <v>55</v>
      </c>
      <c r="E741" s="13">
        <v>45627</v>
      </c>
      <c r="F741" s="2" t="s">
        <v>2689</v>
      </c>
      <c r="G741" s="2">
        <v>2</v>
      </c>
      <c r="H741" s="3">
        <v>41700</v>
      </c>
      <c r="I741" s="3">
        <v>1990</v>
      </c>
      <c r="J741" s="3">
        <v>5390</v>
      </c>
      <c r="K741" s="3">
        <v>0</v>
      </c>
      <c r="L741" s="3">
        <f>SUM(H741:K741)</f>
        <v>49080</v>
      </c>
      <c r="M741" s="15">
        <v>0.15</v>
      </c>
      <c r="N741" s="3">
        <f>H741*M741</f>
        <v>6255</v>
      </c>
      <c r="O741" s="3">
        <f>L741-N741</f>
        <v>42825</v>
      </c>
    </row>
    <row r="742" spans="1:15" x14ac:dyDescent="0.2">
      <c r="A742" s="2" t="s">
        <v>3576</v>
      </c>
      <c r="B742" s="2" t="s">
        <v>2419</v>
      </c>
      <c r="C742" s="2" t="s">
        <v>69</v>
      </c>
      <c r="D742" s="2" t="s">
        <v>65</v>
      </c>
      <c r="E742" s="13">
        <v>45748</v>
      </c>
      <c r="F742" s="2" t="s">
        <v>2647</v>
      </c>
      <c r="G742" s="2">
        <v>4</v>
      </c>
      <c r="H742" s="3">
        <v>63200</v>
      </c>
      <c r="I742" s="3">
        <v>3240</v>
      </c>
      <c r="J742" s="3">
        <v>2900</v>
      </c>
      <c r="K742" s="3">
        <v>0</v>
      </c>
      <c r="L742" s="3">
        <f>SUM(H742:K742)</f>
        <v>69340</v>
      </c>
      <c r="M742" s="15">
        <v>0</v>
      </c>
      <c r="N742" s="3">
        <f>H742*M742</f>
        <v>0</v>
      </c>
      <c r="O742" s="3">
        <f>L742-N742</f>
        <v>69340</v>
      </c>
    </row>
    <row r="743" spans="1:15" x14ac:dyDescent="0.2">
      <c r="A743" s="2" t="s">
        <v>3577</v>
      </c>
      <c r="B743" s="2" t="s">
        <v>2433</v>
      </c>
      <c r="C743" s="2" t="s">
        <v>81</v>
      </c>
      <c r="D743" s="2" t="s">
        <v>75</v>
      </c>
      <c r="E743" s="13">
        <v>45627</v>
      </c>
      <c r="F743" s="2" t="s">
        <v>2658</v>
      </c>
      <c r="G743" s="2">
        <v>8</v>
      </c>
      <c r="H743" s="3">
        <v>162400</v>
      </c>
      <c r="I743" s="3">
        <v>8310</v>
      </c>
      <c r="J743" s="3">
        <v>0</v>
      </c>
      <c r="K743" s="3">
        <v>0</v>
      </c>
      <c r="L743" s="3">
        <f>SUM(H743:K743)</f>
        <v>170710</v>
      </c>
      <c r="M743" s="15">
        <v>0.1</v>
      </c>
      <c r="N743" s="3">
        <f>H743*M743</f>
        <v>16240</v>
      </c>
      <c r="O743" s="3">
        <f>L743-N743</f>
        <v>154470</v>
      </c>
    </row>
    <row r="744" spans="1:15" x14ac:dyDescent="0.2">
      <c r="A744" s="2" t="s">
        <v>3578</v>
      </c>
      <c r="B744" s="2" t="s">
        <v>2588</v>
      </c>
      <c r="C744" s="2" t="s">
        <v>120</v>
      </c>
      <c r="D744" s="2" t="s">
        <v>114</v>
      </c>
      <c r="E744" s="13">
        <v>45658</v>
      </c>
      <c r="F744" s="2" t="s">
        <v>2683</v>
      </c>
      <c r="G744" s="2">
        <v>2</v>
      </c>
      <c r="H744" s="3">
        <v>4900</v>
      </c>
      <c r="I744" s="3">
        <v>4130</v>
      </c>
      <c r="J744" s="3">
        <v>0</v>
      </c>
      <c r="K744" s="3">
        <v>1290</v>
      </c>
      <c r="L744" s="3">
        <f>SUM(H744:K744)</f>
        <v>10320</v>
      </c>
      <c r="M744" s="15">
        <v>0.17</v>
      </c>
      <c r="N744" s="3">
        <f>H744*M744</f>
        <v>833.00000000000011</v>
      </c>
      <c r="O744" s="3">
        <f>L744-N744</f>
        <v>9487</v>
      </c>
    </row>
    <row r="745" spans="1:15" x14ac:dyDescent="0.2">
      <c r="A745" s="2" t="s">
        <v>3579</v>
      </c>
      <c r="B745" s="2" t="s">
        <v>1055</v>
      </c>
      <c r="C745" s="2" t="s">
        <v>108</v>
      </c>
      <c r="D745" s="2" t="s">
        <v>105</v>
      </c>
      <c r="E745" s="13">
        <v>45627</v>
      </c>
      <c r="F745" s="2" t="s">
        <v>2732</v>
      </c>
      <c r="G745" s="2">
        <v>1</v>
      </c>
      <c r="H745" s="3">
        <v>13250</v>
      </c>
      <c r="I745" s="3">
        <v>270</v>
      </c>
      <c r="J745" s="3">
        <v>0</v>
      </c>
      <c r="K745" s="3">
        <v>2510</v>
      </c>
      <c r="L745" s="3">
        <f>SUM(H745:K745)</f>
        <v>16030</v>
      </c>
      <c r="M745" s="15">
        <v>0.05</v>
      </c>
      <c r="N745" s="3">
        <f>H745*M745</f>
        <v>662.5</v>
      </c>
      <c r="O745" s="3">
        <f>L745-N745</f>
        <v>15367.5</v>
      </c>
    </row>
    <row r="746" spans="1:15" x14ac:dyDescent="0.2">
      <c r="A746" s="2" t="s">
        <v>3580</v>
      </c>
      <c r="B746" s="2" t="s">
        <v>1097</v>
      </c>
      <c r="C746" s="2" t="s">
        <v>129</v>
      </c>
      <c r="D746" s="2" t="s">
        <v>124</v>
      </c>
      <c r="E746" s="13">
        <v>45627</v>
      </c>
      <c r="F746" s="2" t="s">
        <v>2670</v>
      </c>
      <c r="G746" s="2">
        <v>2</v>
      </c>
      <c r="H746" s="3">
        <v>10800</v>
      </c>
      <c r="I746" s="3">
        <v>2520</v>
      </c>
      <c r="J746" s="3">
        <v>3800</v>
      </c>
      <c r="K746" s="3">
        <v>0</v>
      </c>
      <c r="L746" s="3">
        <f>SUM(H746:K746)</f>
        <v>17120</v>
      </c>
      <c r="M746" s="15">
        <v>0</v>
      </c>
      <c r="N746" s="3">
        <f>H746*M746</f>
        <v>0</v>
      </c>
      <c r="O746" s="3">
        <f>L746-N746</f>
        <v>17120</v>
      </c>
    </row>
    <row r="747" spans="1:15" x14ac:dyDescent="0.2">
      <c r="A747" s="2" t="s">
        <v>3581</v>
      </c>
      <c r="B747" s="2" t="s">
        <v>1228</v>
      </c>
      <c r="C747" s="2" t="s">
        <v>49</v>
      </c>
      <c r="D747" s="2" t="s">
        <v>45</v>
      </c>
      <c r="E747" s="13">
        <v>45658</v>
      </c>
      <c r="F747" s="2" t="s">
        <v>2689</v>
      </c>
      <c r="G747" s="2">
        <v>3</v>
      </c>
      <c r="H747" s="3">
        <v>11550</v>
      </c>
      <c r="I747" s="3">
        <v>5330</v>
      </c>
      <c r="J747" s="3">
        <v>0</v>
      </c>
      <c r="K747" s="3">
        <v>0</v>
      </c>
      <c r="L747" s="3">
        <f>SUM(H747:K747)</f>
        <v>16880</v>
      </c>
      <c r="M747" s="15">
        <v>0.15</v>
      </c>
      <c r="N747" s="3">
        <f>H747*M747</f>
        <v>1732.5</v>
      </c>
      <c r="O747" s="3">
        <f>L747-N747</f>
        <v>15147.5</v>
      </c>
    </row>
    <row r="748" spans="1:15" x14ac:dyDescent="0.2">
      <c r="A748" s="2" t="s">
        <v>3582</v>
      </c>
      <c r="B748" s="2" t="s">
        <v>1708</v>
      </c>
      <c r="C748" s="2" t="s">
        <v>99</v>
      </c>
      <c r="D748" s="2" t="s">
        <v>95</v>
      </c>
      <c r="E748" s="13">
        <v>45627</v>
      </c>
      <c r="F748" s="2" t="s">
        <v>2732</v>
      </c>
      <c r="G748" s="2">
        <v>3</v>
      </c>
      <c r="H748" s="3">
        <v>8850</v>
      </c>
      <c r="I748" s="3">
        <v>1940</v>
      </c>
      <c r="J748" s="3">
        <v>0</v>
      </c>
      <c r="K748" s="3">
        <v>0</v>
      </c>
      <c r="L748" s="3">
        <f>SUM(H748:K748)</f>
        <v>10790</v>
      </c>
      <c r="M748" s="15">
        <v>0.05</v>
      </c>
      <c r="N748" s="3">
        <f>H748*M748</f>
        <v>442.5</v>
      </c>
      <c r="O748" s="3">
        <f>L748-N748</f>
        <v>10347.5</v>
      </c>
    </row>
    <row r="749" spans="1:15" x14ac:dyDescent="0.2">
      <c r="A749" s="2" t="s">
        <v>3585</v>
      </c>
      <c r="B749" s="2" t="s">
        <v>2217</v>
      </c>
      <c r="C749" s="2" t="s">
        <v>77</v>
      </c>
      <c r="D749" s="2" t="s">
        <v>75</v>
      </c>
      <c r="E749" s="13">
        <v>45689</v>
      </c>
      <c r="F749" s="2" t="s">
        <v>2647</v>
      </c>
      <c r="G749" s="2">
        <v>6</v>
      </c>
      <c r="H749" s="3">
        <v>55200</v>
      </c>
      <c r="I749" s="3">
        <v>18500</v>
      </c>
      <c r="J749" s="3">
        <v>1780</v>
      </c>
      <c r="K749" s="3">
        <v>2150</v>
      </c>
      <c r="L749" s="3">
        <f>SUM(H749:K749)</f>
        <v>77630</v>
      </c>
      <c r="M749" s="15">
        <v>0</v>
      </c>
      <c r="N749" s="3">
        <f>H749*M749</f>
        <v>0</v>
      </c>
      <c r="O749" s="3">
        <f>L749-N749</f>
        <v>77630</v>
      </c>
    </row>
    <row r="750" spans="1:15" x14ac:dyDescent="0.2">
      <c r="A750" s="2" t="s">
        <v>3586</v>
      </c>
      <c r="B750" s="2" t="s">
        <v>2361</v>
      </c>
      <c r="C750" s="2" t="s">
        <v>103</v>
      </c>
      <c r="D750" s="2" t="s">
        <v>105</v>
      </c>
      <c r="E750" s="13">
        <v>45717</v>
      </c>
      <c r="F750" s="2" t="s">
        <v>2647</v>
      </c>
      <c r="G750" s="2">
        <v>5</v>
      </c>
      <c r="H750" s="3">
        <v>14250</v>
      </c>
      <c r="I750" s="3">
        <v>2460</v>
      </c>
      <c r="J750" s="3">
        <v>0</v>
      </c>
      <c r="K750" s="3">
        <v>0</v>
      </c>
      <c r="L750" s="3">
        <f>SUM(H750:K750)</f>
        <v>16710</v>
      </c>
      <c r="M750" s="15">
        <v>0</v>
      </c>
      <c r="N750" s="3">
        <f>H750*M750</f>
        <v>0</v>
      </c>
      <c r="O750" s="3">
        <f>L750-N750</f>
        <v>16710</v>
      </c>
    </row>
    <row r="751" spans="1:15" x14ac:dyDescent="0.2">
      <c r="A751" s="2" t="s">
        <v>3587</v>
      </c>
      <c r="B751" s="2" t="s">
        <v>1095</v>
      </c>
      <c r="C751" s="2" t="s">
        <v>49</v>
      </c>
      <c r="D751" s="2" t="s">
        <v>45</v>
      </c>
      <c r="E751" s="13">
        <v>45658</v>
      </c>
      <c r="F751" s="2" t="s">
        <v>2683</v>
      </c>
      <c r="G751" s="2">
        <v>4</v>
      </c>
      <c r="H751" s="3">
        <v>15400</v>
      </c>
      <c r="I751" s="3">
        <v>1080</v>
      </c>
      <c r="J751" s="3">
        <v>2380</v>
      </c>
      <c r="K751" s="3">
        <v>3430</v>
      </c>
      <c r="L751" s="3">
        <f>SUM(H751:K751)</f>
        <v>22290</v>
      </c>
      <c r="M751" s="15">
        <v>0.17</v>
      </c>
      <c r="N751" s="3">
        <f>H751*M751</f>
        <v>2618</v>
      </c>
      <c r="O751" s="3">
        <f>L751-N751</f>
        <v>19672</v>
      </c>
    </row>
    <row r="752" spans="1:15" x14ac:dyDescent="0.2">
      <c r="A752" s="2" t="s">
        <v>3589</v>
      </c>
      <c r="B752" s="2" t="s">
        <v>1516</v>
      </c>
      <c r="C752" s="2" t="s">
        <v>103</v>
      </c>
      <c r="D752" s="2" t="s">
        <v>105</v>
      </c>
      <c r="E752" s="13">
        <v>45658</v>
      </c>
      <c r="F752" s="2" t="s">
        <v>2670</v>
      </c>
      <c r="G752" s="2">
        <v>4</v>
      </c>
      <c r="H752" s="3">
        <v>18400</v>
      </c>
      <c r="I752" s="3">
        <v>4570</v>
      </c>
      <c r="J752" s="3">
        <v>0</v>
      </c>
      <c r="K752" s="3">
        <v>0</v>
      </c>
      <c r="L752" s="3">
        <f>SUM(H752:K752)</f>
        <v>22970</v>
      </c>
      <c r="M752" s="15">
        <v>0</v>
      </c>
      <c r="N752" s="3">
        <f>H752*M752</f>
        <v>0</v>
      </c>
      <c r="O752" s="3">
        <f>L752-N752</f>
        <v>22970</v>
      </c>
    </row>
    <row r="753" spans="1:15" x14ac:dyDescent="0.2">
      <c r="A753" s="2" t="s">
        <v>3590</v>
      </c>
      <c r="B753" s="2" t="s">
        <v>1676</v>
      </c>
      <c r="C753" s="2" t="s">
        <v>61</v>
      </c>
      <c r="D753" s="2" t="s">
        <v>55</v>
      </c>
      <c r="E753" s="13">
        <v>45627</v>
      </c>
      <c r="F753" s="2" t="s">
        <v>2732</v>
      </c>
      <c r="G753" s="2">
        <v>2</v>
      </c>
      <c r="H753" s="3">
        <v>41900</v>
      </c>
      <c r="I753" s="3">
        <v>1340</v>
      </c>
      <c r="J753" s="3">
        <v>0</v>
      </c>
      <c r="K753" s="3">
        <v>0</v>
      </c>
      <c r="L753" s="3">
        <f>SUM(H753:K753)</f>
        <v>43240</v>
      </c>
      <c r="M753" s="15">
        <v>0.05</v>
      </c>
      <c r="N753" s="3">
        <f>H753*M753</f>
        <v>2095</v>
      </c>
      <c r="O753" s="3">
        <f>L753-N753</f>
        <v>41145</v>
      </c>
    </row>
    <row r="754" spans="1:15" x14ac:dyDescent="0.2">
      <c r="A754" s="2" t="s">
        <v>3591</v>
      </c>
      <c r="B754" s="2" t="s">
        <v>1762</v>
      </c>
      <c r="C754" s="2" t="s">
        <v>26</v>
      </c>
      <c r="D754" s="2" t="s">
        <v>24</v>
      </c>
      <c r="E754" s="13">
        <v>45658</v>
      </c>
      <c r="F754" s="2" t="s">
        <v>2647</v>
      </c>
      <c r="G754" s="2">
        <v>5</v>
      </c>
      <c r="H754" s="3">
        <v>57750</v>
      </c>
      <c r="I754" s="3">
        <v>10030</v>
      </c>
      <c r="J754" s="3">
        <v>8580</v>
      </c>
      <c r="K754" s="3">
        <v>1770</v>
      </c>
      <c r="L754" s="3">
        <f>SUM(H754:K754)</f>
        <v>78130</v>
      </c>
      <c r="M754" s="15">
        <v>0</v>
      </c>
      <c r="N754" s="3">
        <f>H754*M754</f>
        <v>0</v>
      </c>
      <c r="O754" s="3">
        <f>L754-N754</f>
        <v>78130</v>
      </c>
    </row>
    <row r="755" spans="1:15" x14ac:dyDescent="0.2">
      <c r="A755" s="2" t="s">
        <v>3592</v>
      </c>
      <c r="B755" s="2" t="s">
        <v>1917</v>
      </c>
      <c r="C755" s="2" t="s">
        <v>43</v>
      </c>
      <c r="D755" s="2" t="s">
        <v>45</v>
      </c>
      <c r="E755" s="13">
        <v>45658</v>
      </c>
      <c r="F755" s="2" t="s">
        <v>2683</v>
      </c>
      <c r="G755" s="2">
        <v>2</v>
      </c>
      <c r="H755" s="3">
        <v>11700</v>
      </c>
      <c r="I755" s="3">
        <v>2290</v>
      </c>
      <c r="J755" s="3">
        <v>0</v>
      </c>
      <c r="K755" s="3">
        <v>0</v>
      </c>
      <c r="L755" s="3">
        <f>SUM(H755:K755)</f>
        <v>13990</v>
      </c>
      <c r="M755" s="15">
        <v>0.17</v>
      </c>
      <c r="N755" s="3">
        <f>H755*M755</f>
        <v>1989.0000000000002</v>
      </c>
      <c r="O755" s="3">
        <f>L755-N755</f>
        <v>12001</v>
      </c>
    </row>
    <row r="756" spans="1:15" x14ac:dyDescent="0.2">
      <c r="A756" s="2" t="s">
        <v>3593</v>
      </c>
      <c r="B756" s="2" t="s">
        <v>1969</v>
      </c>
      <c r="C756" s="2" t="s">
        <v>87</v>
      </c>
      <c r="D756" s="2" t="s">
        <v>85</v>
      </c>
      <c r="E756" s="13">
        <v>45748</v>
      </c>
      <c r="F756" s="2" t="s">
        <v>2689</v>
      </c>
      <c r="G756" s="2">
        <v>3</v>
      </c>
      <c r="H756" s="3">
        <v>17550</v>
      </c>
      <c r="I756" s="3">
        <v>4490</v>
      </c>
      <c r="J756" s="3">
        <v>0</v>
      </c>
      <c r="K756" s="3">
        <v>0</v>
      </c>
      <c r="L756" s="3">
        <f>SUM(H756:K756)</f>
        <v>22040</v>
      </c>
      <c r="M756" s="15">
        <v>0.15</v>
      </c>
      <c r="N756" s="3">
        <f>H756*M756</f>
        <v>2632.5</v>
      </c>
      <c r="O756" s="3">
        <f>L756-N756</f>
        <v>19407.5</v>
      </c>
    </row>
    <row r="757" spans="1:15" x14ac:dyDescent="0.2">
      <c r="A757" s="2" t="s">
        <v>3594</v>
      </c>
      <c r="B757" s="2" t="s">
        <v>2190</v>
      </c>
      <c r="C757" s="2" t="s">
        <v>37</v>
      </c>
      <c r="D757" s="2" t="s">
        <v>36</v>
      </c>
      <c r="E757" s="13">
        <v>45658</v>
      </c>
      <c r="F757" s="2" t="s">
        <v>2689</v>
      </c>
      <c r="G757" s="2">
        <v>3</v>
      </c>
      <c r="H757" s="3">
        <v>41250</v>
      </c>
      <c r="I757" s="3">
        <v>1660</v>
      </c>
      <c r="J757" s="3">
        <v>0</v>
      </c>
      <c r="K757" s="3">
        <v>1340</v>
      </c>
      <c r="L757" s="3">
        <f>SUM(H757:K757)</f>
        <v>44250</v>
      </c>
      <c r="M757" s="15">
        <v>0.15</v>
      </c>
      <c r="N757" s="3">
        <f>H757*M757</f>
        <v>6187.5</v>
      </c>
      <c r="O757" s="3">
        <f>L757-N757</f>
        <v>38062.5</v>
      </c>
    </row>
    <row r="758" spans="1:15" x14ac:dyDescent="0.2">
      <c r="A758" s="2" t="s">
        <v>3595</v>
      </c>
      <c r="B758" s="2" t="s">
        <v>2268</v>
      </c>
      <c r="C758" s="2" t="s">
        <v>43</v>
      </c>
      <c r="D758" s="2" t="s">
        <v>45</v>
      </c>
      <c r="E758" s="13">
        <v>45658</v>
      </c>
      <c r="F758" s="2" t="s">
        <v>2670</v>
      </c>
      <c r="G758" s="2">
        <v>3</v>
      </c>
      <c r="H758" s="3">
        <v>18300</v>
      </c>
      <c r="I758" s="3">
        <v>4440</v>
      </c>
      <c r="J758" s="3">
        <v>0</v>
      </c>
      <c r="K758" s="3">
        <v>0</v>
      </c>
      <c r="L758" s="3">
        <f>SUM(H758:K758)</f>
        <v>22740</v>
      </c>
      <c r="M758" s="15">
        <v>0</v>
      </c>
      <c r="N758" s="3">
        <f>H758*M758</f>
        <v>0</v>
      </c>
      <c r="O758" s="3">
        <f>L758-N758</f>
        <v>22740</v>
      </c>
    </row>
    <row r="759" spans="1:15" x14ac:dyDescent="0.2">
      <c r="A759" s="2" t="s">
        <v>3596</v>
      </c>
      <c r="B759" s="2" t="s">
        <v>2450</v>
      </c>
      <c r="C759" s="2" t="s">
        <v>29</v>
      </c>
      <c r="D759" s="2" t="s">
        <v>24</v>
      </c>
      <c r="E759" s="13">
        <v>45658</v>
      </c>
      <c r="F759" s="2" t="s">
        <v>2689</v>
      </c>
      <c r="G759" s="2">
        <v>3</v>
      </c>
      <c r="H759" s="3">
        <v>25650</v>
      </c>
      <c r="I759" s="3">
        <v>4970</v>
      </c>
      <c r="J759" s="3">
        <v>0</v>
      </c>
      <c r="K759" s="3">
        <v>0</v>
      </c>
      <c r="L759" s="3">
        <f>SUM(H759:K759)</f>
        <v>30620</v>
      </c>
      <c r="M759" s="15">
        <v>0.15</v>
      </c>
      <c r="N759" s="3">
        <f>H759*M759</f>
        <v>3847.5</v>
      </c>
      <c r="O759" s="3">
        <f>L759-N759</f>
        <v>26772.5</v>
      </c>
    </row>
    <row r="760" spans="1:15" x14ac:dyDescent="0.2">
      <c r="A760" s="2" t="s">
        <v>3597</v>
      </c>
      <c r="B760" s="2" t="s">
        <v>527</v>
      </c>
      <c r="C760" s="2" t="s">
        <v>129</v>
      </c>
      <c r="D760" s="2" t="s">
        <v>124</v>
      </c>
      <c r="E760" s="13">
        <v>45689</v>
      </c>
      <c r="F760" s="2" t="s">
        <v>2658</v>
      </c>
      <c r="G760" s="2">
        <v>5</v>
      </c>
      <c r="H760" s="3">
        <v>22750</v>
      </c>
      <c r="I760" s="3">
        <v>7760</v>
      </c>
      <c r="J760" s="3">
        <v>3440</v>
      </c>
      <c r="K760" s="3">
        <v>0</v>
      </c>
      <c r="L760" s="3">
        <f>SUM(H760:K760)</f>
        <v>33950</v>
      </c>
      <c r="M760" s="15">
        <v>0.1</v>
      </c>
      <c r="N760" s="3">
        <f>H760*M760</f>
        <v>2275</v>
      </c>
      <c r="O760" s="3">
        <f>L760-N760</f>
        <v>31675</v>
      </c>
    </row>
    <row r="761" spans="1:15" x14ac:dyDescent="0.2">
      <c r="A761" s="2" t="s">
        <v>3598</v>
      </c>
      <c r="B761" s="2" t="s">
        <v>1192</v>
      </c>
      <c r="C761" s="2" t="s">
        <v>47</v>
      </c>
      <c r="D761" s="2" t="s">
        <v>45</v>
      </c>
      <c r="E761" s="13">
        <v>45627</v>
      </c>
      <c r="F761" s="2" t="s">
        <v>2651</v>
      </c>
      <c r="G761" s="2">
        <v>8</v>
      </c>
      <c r="H761" s="3">
        <v>73200</v>
      </c>
      <c r="I761" s="3">
        <v>9650</v>
      </c>
      <c r="J761" s="3">
        <v>0</v>
      </c>
      <c r="K761" s="3">
        <v>0</v>
      </c>
      <c r="L761" s="3">
        <f>SUM(H761:K761)</f>
        <v>82850</v>
      </c>
      <c r="M761" s="15">
        <v>0.16</v>
      </c>
      <c r="N761" s="3">
        <f>H761*M761</f>
        <v>11712</v>
      </c>
      <c r="O761" s="3">
        <f>L761-N761</f>
        <v>71138</v>
      </c>
    </row>
    <row r="762" spans="1:15" x14ac:dyDescent="0.2">
      <c r="A762" s="2" t="s">
        <v>3599</v>
      </c>
      <c r="B762" s="2" t="s">
        <v>1447</v>
      </c>
      <c r="C762" s="2" t="s">
        <v>108</v>
      </c>
      <c r="D762" s="2" t="s">
        <v>105</v>
      </c>
      <c r="E762" s="13">
        <v>45658</v>
      </c>
      <c r="F762" s="2" t="s">
        <v>2689</v>
      </c>
      <c r="G762" s="2">
        <v>3</v>
      </c>
      <c r="H762" s="3">
        <v>40200</v>
      </c>
      <c r="I762" s="3">
        <v>2290</v>
      </c>
      <c r="J762" s="3">
        <v>7640</v>
      </c>
      <c r="K762" s="3">
        <v>0</v>
      </c>
      <c r="L762" s="3">
        <f>SUM(H762:K762)</f>
        <v>50130</v>
      </c>
      <c r="M762" s="15">
        <v>0.15</v>
      </c>
      <c r="N762" s="3">
        <f>H762*M762</f>
        <v>6030</v>
      </c>
      <c r="O762" s="3">
        <f>L762-N762</f>
        <v>44100</v>
      </c>
    </row>
    <row r="763" spans="1:15" x14ac:dyDescent="0.2">
      <c r="A763" s="2" t="s">
        <v>3600</v>
      </c>
      <c r="B763" s="2" t="s">
        <v>2410</v>
      </c>
      <c r="C763" s="2" t="s">
        <v>81</v>
      </c>
      <c r="D763" s="2" t="s">
        <v>75</v>
      </c>
      <c r="E763" s="13">
        <v>45627</v>
      </c>
      <c r="F763" s="2" t="s">
        <v>2658</v>
      </c>
      <c r="G763" s="2">
        <v>2</v>
      </c>
      <c r="H763" s="3">
        <v>89500</v>
      </c>
      <c r="I763" s="3">
        <v>1990</v>
      </c>
      <c r="J763" s="3">
        <v>5950</v>
      </c>
      <c r="K763" s="3">
        <v>0</v>
      </c>
      <c r="L763" s="3">
        <f>SUM(H763:K763)</f>
        <v>97440</v>
      </c>
      <c r="M763" s="15">
        <v>0.1</v>
      </c>
      <c r="N763" s="3">
        <f>H763*M763</f>
        <v>8950</v>
      </c>
      <c r="O763" s="3">
        <f>L763-N763</f>
        <v>88490</v>
      </c>
    </row>
    <row r="764" spans="1:15" x14ac:dyDescent="0.2">
      <c r="A764" s="2" t="s">
        <v>3602</v>
      </c>
      <c r="B764" s="2" t="s">
        <v>577</v>
      </c>
      <c r="C764" s="2" t="s">
        <v>57</v>
      </c>
      <c r="D764" s="2" t="s">
        <v>55</v>
      </c>
      <c r="E764" s="13">
        <v>45627</v>
      </c>
      <c r="F764" s="2" t="s">
        <v>2647</v>
      </c>
      <c r="G764" s="2">
        <v>3</v>
      </c>
      <c r="H764" s="3">
        <v>35400</v>
      </c>
      <c r="I764" s="3">
        <v>1650</v>
      </c>
      <c r="J764" s="3">
        <v>0</v>
      </c>
      <c r="K764" s="3">
        <v>0</v>
      </c>
      <c r="L764" s="3">
        <f>SUM(H764:K764)</f>
        <v>37050</v>
      </c>
      <c r="M764" s="15">
        <v>0</v>
      </c>
      <c r="N764" s="3">
        <f>H764*M764</f>
        <v>0</v>
      </c>
      <c r="O764" s="3">
        <f>L764-N764</f>
        <v>37050</v>
      </c>
    </row>
    <row r="765" spans="1:15" x14ac:dyDescent="0.2">
      <c r="A765" s="2" t="s">
        <v>3603</v>
      </c>
      <c r="B765" s="2" t="s">
        <v>1109</v>
      </c>
      <c r="C765" s="2" t="s">
        <v>112</v>
      </c>
      <c r="D765" s="2" t="s">
        <v>114</v>
      </c>
      <c r="E765" s="13">
        <v>45627</v>
      </c>
      <c r="F765" s="2" t="s">
        <v>2683</v>
      </c>
      <c r="G765" s="2">
        <v>4</v>
      </c>
      <c r="H765" s="3">
        <v>29200</v>
      </c>
      <c r="I765" s="3">
        <v>10270</v>
      </c>
      <c r="J765" s="3">
        <v>0</v>
      </c>
      <c r="K765" s="3">
        <v>0</v>
      </c>
      <c r="L765" s="3">
        <f>SUM(H765:K765)</f>
        <v>39470</v>
      </c>
      <c r="M765" s="15">
        <v>0.17</v>
      </c>
      <c r="N765" s="3">
        <f>H765*M765</f>
        <v>4964</v>
      </c>
      <c r="O765" s="3">
        <f>L765-N765</f>
        <v>34506</v>
      </c>
    </row>
    <row r="766" spans="1:15" x14ac:dyDescent="0.2">
      <c r="A766" s="2" t="s">
        <v>3604</v>
      </c>
      <c r="B766" s="2" t="s">
        <v>1343</v>
      </c>
      <c r="C766" s="2" t="s">
        <v>26</v>
      </c>
      <c r="D766" s="2" t="s">
        <v>24</v>
      </c>
      <c r="E766" s="13">
        <v>45658</v>
      </c>
      <c r="F766" s="2" t="s">
        <v>2670</v>
      </c>
      <c r="G766" s="2">
        <v>3</v>
      </c>
      <c r="H766" s="3">
        <v>43650</v>
      </c>
      <c r="I766" s="3">
        <v>3580</v>
      </c>
      <c r="J766" s="3">
        <v>3280</v>
      </c>
      <c r="K766" s="3">
        <v>0</v>
      </c>
      <c r="L766" s="3">
        <f>SUM(H766:K766)</f>
        <v>50510</v>
      </c>
      <c r="M766" s="15">
        <v>0</v>
      </c>
      <c r="N766" s="3">
        <f>H766*M766</f>
        <v>0</v>
      </c>
      <c r="O766" s="3">
        <f>L766-N766</f>
        <v>50510</v>
      </c>
    </row>
    <row r="767" spans="1:15" x14ac:dyDescent="0.2">
      <c r="A767" s="2" t="s">
        <v>3605</v>
      </c>
      <c r="B767" s="2" t="s">
        <v>1687</v>
      </c>
      <c r="C767" s="2" t="s">
        <v>9</v>
      </c>
      <c r="D767" s="2" t="s">
        <v>11</v>
      </c>
      <c r="E767" s="13">
        <v>45658</v>
      </c>
      <c r="F767" s="2" t="s">
        <v>2689</v>
      </c>
      <c r="G767" s="2">
        <v>2</v>
      </c>
      <c r="H767" s="3">
        <v>23000</v>
      </c>
      <c r="I767" s="3">
        <v>750</v>
      </c>
      <c r="J767" s="3">
        <v>5770</v>
      </c>
      <c r="K767" s="3">
        <v>0</v>
      </c>
      <c r="L767" s="3">
        <f>SUM(H767:K767)</f>
        <v>29520</v>
      </c>
      <c r="M767" s="15">
        <v>0.15</v>
      </c>
      <c r="N767" s="3">
        <f>H767*M767</f>
        <v>3450</v>
      </c>
      <c r="O767" s="3">
        <f>L767-N767</f>
        <v>26070</v>
      </c>
    </row>
    <row r="768" spans="1:15" x14ac:dyDescent="0.2">
      <c r="A768" s="2" t="s">
        <v>3606</v>
      </c>
      <c r="B768" s="2" t="s">
        <v>1785</v>
      </c>
      <c r="C768" s="2" t="s">
        <v>13</v>
      </c>
      <c r="D768" s="2" t="s">
        <v>11</v>
      </c>
      <c r="E768" s="13">
        <v>45658</v>
      </c>
      <c r="F768" s="2" t="s">
        <v>2689</v>
      </c>
      <c r="G768" s="2">
        <v>2</v>
      </c>
      <c r="H768" s="3">
        <v>24800</v>
      </c>
      <c r="I768" s="3">
        <v>3270</v>
      </c>
      <c r="J768" s="3">
        <v>0</v>
      </c>
      <c r="K768" s="3">
        <v>0</v>
      </c>
      <c r="L768" s="3">
        <f>SUM(H768:K768)</f>
        <v>28070</v>
      </c>
      <c r="M768" s="15">
        <v>0.15</v>
      </c>
      <c r="N768" s="3">
        <f>H768*M768</f>
        <v>3720</v>
      </c>
      <c r="O768" s="3">
        <f>L768-N768</f>
        <v>24350</v>
      </c>
    </row>
    <row r="769" spans="1:15" x14ac:dyDescent="0.2">
      <c r="A769" s="2" t="s">
        <v>3607</v>
      </c>
      <c r="B769" s="2" t="s">
        <v>1804</v>
      </c>
      <c r="C769" s="2" t="s">
        <v>106</v>
      </c>
      <c r="D769" s="2" t="s">
        <v>105</v>
      </c>
      <c r="E769" s="13">
        <v>45717</v>
      </c>
      <c r="F769" s="2" t="s">
        <v>2670</v>
      </c>
      <c r="G769" s="2">
        <v>2</v>
      </c>
      <c r="H769" s="3">
        <v>12700</v>
      </c>
      <c r="I769" s="3">
        <v>1300</v>
      </c>
      <c r="J769" s="3">
        <v>2260</v>
      </c>
      <c r="K769" s="3">
        <v>0</v>
      </c>
      <c r="L769" s="3">
        <f>SUM(H769:K769)</f>
        <v>16260</v>
      </c>
      <c r="M769" s="15">
        <v>0</v>
      </c>
      <c r="N769" s="3">
        <f>H769*M769</f>
        <v>0</v>
      </c>
      <c r="O769" s="3">
        <f>L769-N769</f>
        <v>16260</v>
      </c>
    </row>
    <row r="770" spans="1:15" x14ac:dyDescent="0.2">
      <c r="A770" s="2" t="s">
        <v>3608</v>
      </c>
      <c r="B770" s="2" t="s">
        <v>1899</v>
      </c>
      <c r="C770" s="2" t="s">
        <v>29</v>
      </c>
      <c r="D770" s="2" t="s">
        <v>24</v>
      </c>
      <c r="E770" s="13">
        <v>45689</v>
      </c>
      <c r="F770" s="2" t="s">
        <v>2689</v>
      </c>
      <c r="G770" s="2">
        <v>3</v>
      </c>
      <c r="H770" s="3">
        <v>59850</v>
      </c>
      <c r="I770" s="3">
        <v>1370</v>
      </c>
      <c r="J770" s="3">
        <v>3080</v>
      </c>
      <c r="K770" s="3">
        <v>0</v>
      </c>
      <c r="L770" s="3">
        <f>SUM(H770:K770)</f>
        <v>64300</v>
      </c>
      <c r="M770" s="15">
        <v>0.15</v>
      </c>
      <c r="N770" s="3">
        <f>H770*M770</f>
        <v>8977.5</v>
      </c>
      <c r="O770" s="3">
        <f>L770-N770</f>
        <v>55322.5</v>
      </c>
    </row>
    <row r="771" spans="1:15" x14ac:dyDescent="0.2">
      <c r="A771" s="2" t="s">
        <v>3609</v>
      </c>
      <c r="B771" s="2" t="s">
        <v>547</v>
      </c>
      <c r="C771" s="2" t="s">
        <v>93</v>
      </c>
      <c r="D771" s="2" t="s">
        <v>95</v>
      </c>
      <c r="E771" s="13">
        <v>45689</v>
      </c>
      <c r="F771" s="2" t="s">
        <v>2683</v>
      </c>
      <c r="G771" s="2">
        <v>2</v>
      </c>
      <c r="H771" s="3">
        <v>7700</v>
      </c>
      <c r="I771" s="3">
        <v>590</v>
      </c>
      <c r="J771" s="3">
        <v>0</v>
      </c>
      <c r="K771" s="3">
        <v>790</v>
      </c>
      <c r="L771" s="3">
        <f>SUM(H771:K771)</f>
        <v>9080</v>
      </c>
      <c r="M771" s="15">
        <v>0.17</v>
      </c>
      <c r="N771" s="3">
        <f>H771*M771</f>
        <v>1309</v>
      </c>
      <c r="O771" s="3">
        <f>L771-N771</f>
        <v>7771</v>
      </c>
    </row>
    <row r="772" spans="1:15" x14ac:dyDescent="0.2">
      <c r="A772" s="2" t="s">
        <v>3611</v>
      </c>
      <c r="B772" s="2" t="s">
        <v>691</v>
      </c>
      <c r="C772" s="2" t="s">
        <v>87</v>
      </c>
      <c r="D772" s="2" t="s">
        <v>85</v>
      </c>
      <c r="E772" s="13">
        <v>45658</v>
      </c>
      <c r="F772" s="2" t="s">
        <v>2647</v>
      </c>
      <c r="G772" s="2">
        <v>12</v>
      </c>
      <c r="H772" s="3">
        <v>70800</v>
      </c>
      <c r="I772" s="3">
        <v>13260</v>
      </c>
      <c r="J772" s="3">
        <v>0</v>
      </c>
      <c r="K772" s="3">
        <v>3940</v>
      </c>
      <c r="L772" s="3">
        <f>SUM(H772:K772)</f>
        <v>88000</v>
      </c>
      <c r="M772" s="15">
        <v>0</v>
      </c>
      <c r="N772" s="3">
        <f>H772*M772</f>
        <v>0</v>
      </c>
      <c r="O772" s="3">
        <f>L772-N772</f>
        <v>88000</v>
      </c>
    </row>
    <row r="773" spans="1:15" x14ac:dyDescent="0.2">
      <c r="A773" s="2" t="s">
        <v>3612</v>
      </c>
      <c r="B773" s="2" t="s">
        <v>974</v>
      </c>
      <c r="C773" s="2" t="s">
        <v>13</v>
      </c>
      <c r="D773" s="2" t="s">
        <v>11</v>
      </c>
      <c r="E773" s="13">
        <v>45658</v>
      </c>
      <c r="F773" s="2" t="s">
        <v>2732</v>
      </c>
      <c r="G773" s="2">
        <v>2</v>
      </c>
      <c r="H773" s="3">
        <v>45300</v>
      </c>
      <c r="I773" s="3">
        <v>1940</v>
      </c>
      <c r="J773" s="3">
        <v>7470</v>
      </c>
      <c r="K773" s="3">
        <v>0</v>
      </c>
      <c r="L773" s="3">
        <f>SUM(H773:K773)</f>
        <v>54710</v>
      </c>
      <c r="M773" s="15">
        <v>0.05</v>
      </c>
      <c r="N773" s="3">
        <f>H773*M773</f>
        <v>2265</v>
      </c>
      <c r="O773" s="3">
        <f>L773-N773</f>
        <v>52445</v>
      </c>
    </row>
    <row r="774" spans="1:15" x14ac:dyDescent="0.2">
      <c r="A774" s="2" t="s">
        <v>3613</v>
      </c>
      <c r="B774" s="2" t="s">
        <v>1124</v>
      </c>
      <c r="C774" s="2" t="s">
        <v>83</v>
      </c>
      <c r="D774" s="2" t="s">
        <v>85</v>
      </c>
      <c r="E774" s="13">
        <v>45689</v>
      </c>
      <c r="F774" s="2" t="s">
        <v>2651</v>
      </c>
      <c r="G774" s="2">
        <v>3</v>
      </c>
      <c r="H774" s="3">
        <v>89550</v>
      </c>
      <c r="I774" s="3">
        <v>6870</v>
      </c>
      <c r="J774" s="3">
        <v>9670</v>
      </c>
      <c r="K774" s="3">
        <v>0</v>
      </c>
      <c r="L774" s="3">
        <f>SUM(H774:K774)</f>
        <v>106090</v>
      </c>
      <c r="M774" s="15">
        <v>0.16</v>
      </c>
      <c r="N774" s="3">
        <f>H774*M774</f>
        <v>14328</v>
      </c>
      <c r="O774" s="3">
        <f>L774-N774</f>
        <v>91762</v>
      </c>
    </row>
    <row r="775" spans="1:15" x14ac:dyDescent="0.2">
      <c r="A775" s="2" t="s">
        <v>3614</v>
      </c>
      <c r="B775" s="2" t="s">
        <v>1290</v>
      </c>
      <c r="C775" s="2" t="s">
        <v>127</v>
      </c>
      <c r="D775" s="2" t="s">
        <v>124</v>
      </c>
      <c r="E775" s="13">
        <v>45658</v>
      </c>
      <c r="F775" s="2" t="s">
        <v>2647</v>
      </c>
      <c r="G775" s="2">
        <v>5</v>
      </c>
      <c r="H775" s="3">
        <v>35000</v>
      </c>
      <c r="I775" s="3">
        <v>8260</v>
      </c>
      <c r="J775" s="3">
        <v>0</v>
      </c>
      <c r="K775" s="3">
        <v>0</v>
      </c>
      <c r="L775" s="3">
        <f>SUM(H775:K775)</f>
        <v>43260</v>
      </c>
      <c r="M775" s="15">
        <v>0</v>
      </c>
      <c r="N775" s="3">
        <f>H775*M775</f>
        <v>0</v>
      </c>
      <c r="O775" s="3">
        <f>L775-N775</f>
        <v>43260</v>
      </c>
    </row>
    <row r="776" spans="1:15" x14ac:dyDescent="0.2">
      <c r="A776" s="2" t="s">
        <v>3615</v>
      </c>
      <c r="B776" s="2" t="s">
        <v>1633</v>
      </c>
      <c r="C776" s="2" t="s">
        <v>69</v>
      </c>
      <c r="D776" s="2" t="s">
        <v>65</v>
      </c>
      <c r="E776" s="13">
        <v>45748</v>
      </c>
      <c r="F776" s="2" t="s">
        <v>2670</v>
      </c>
      <c r="G776" s="2">
        <v>2</v>
      </c>
      <c r="H776" s="3">
        <v>70000</v>
      </c>
      <c r="I776" s="3">
        <v>1860</v>
      </c>
      <c r="J776" s="3">
        <v>0</v>
      </c>
      <c r="K776" s="3">
        <v>0</v>
      </c>
      <c r="L776" s="3">
        <f>SUM(H776:K776)</f>
        <v>71860</v>
      </c>
      <c r="M776" s="15">
        <v>0</v>
      </c>
      <c r="N776" s="3">
        <f>H776*M776</f>
        <v>0</v>
      </c>
      <c r="O776" s="3">
        <f>L776-N776</f>
        <v>71860</v>
      </c>
    </row>
    <row r="777" spans="1:15" x14ac:dyDescent="0.2">
      <c r="A777" s="2" t="s">
        <v>3617</v>
      </c>
      <c r="B777" s="2" t="s">
        <v>301</v>
      </c>
      <c r="C777" s="2" t="s">
        <v>103</v>
      </c>
      <c r="D777" s="2" t="s">
        <v>105</v>
      </c>
      <c r="E777" s="13">
        <v>45658</v>
      </c>
      <c r="F777" s="2" t="s">
        <v>2670</v>
      </c>
      <c r="G777" s="2">
        <v>5</v>
      </c>
      <c r="H777" s="3">
        <v>16750</v>
      </c>
      <c r="I777" s="3">
        <v>7450</v>
      </c>
      <c r="J777" s="3">
        <v>2360</v>
      </c>
      <c r="K777" s="3">
        <v>2440</v>
      </c>
      <c r="L777" s="3">
        <f>SUM(H777:K777)</f>
        <v>29000</v>
      </c>
      <c r="M777" s="15">
        <v>0</v>
      </c>
      <c r="N777" s="3">
        <f>H777*M777</f>
        <v>0</v>
      </c>
      <c r="O777" s="3">
        <f>L777-N777</f>
        <v>29000</v>
      </c>
    </row>
    <row r="778" spans="1:15" x14ac:dyDescent="0.2">
      <c r="A778" s="2" t="s">
        <v>3618</v>
      </c>
      <c r="B778" s="2" t="s">
        <v>863</v>
      </c>
      <c r="C778" s="2" t="s">
        <v>69</v>
      </c>
      <c r="D778" s="2" t="s">
        <v>65</v>
      </c>
      <c r="E778" s="13">
        <v>45778</v>
      </c>
      <c r="F778" s="2" t="s">
        <v>2647</v>
      </c>
      <c r="G778" s="2">
        <v>2</v>
      </c>
      <c r="H778" s="3">
        <v>23600</v>
      </c>
      <c r="I778" s="3">
        <v>7720</v>
      </c>
      <c r="J778" s="3">
        <v>8380</v>
      </c>
      <c r="K778" s="3">
        <v>0</v>
      </c>
      <c r="L778" s="3">
        <f>SUM(H778:K778)</f>
        <v>39700</v>
      </c>
      <c r="M778" s="15">
        <v>0</v>
      </c>
      <c r="N778" s="3">
        <f>H778*M778</f>
        <v>0</v>
      </c>
      <c r="O778" s="3">
        <f>L778-N778</f>
        <v>39700</v>
      </c>
    </row>
    <row r="779" spans="1:15" x14ac:dyDescent="0.2">
      <c r="A779" s="2" t="s">
        <v>3619</v>
      </c>
      <c r="B779" s="2" t="s">
        <v>1119</v>
      </c>
      <c r="C779" s="2" t="s">
        <v>67</v>
      </c>
      <c r="D779" s="2" t="s">
        <v>65</v>
      </c>
      <c r="E779" s="13">
        <v>45658</v>
      </c>
      <c r="F779" s="2" t="s">
        <v>2670</v>
      </c>
      <c r="G779" s="2">
        <v>6</v>
      </c>
      <c r="H779" s="3">
        <v>31500</v>
      </c>
      <c r="I779" s="3">
        <v>3610</v>
      </c>
      <c r="J779" s="3">
        <v>1350</v>
      </c>
      <c r="K779" s="3">
        <v>2010</v>
      </c>
      <c r="L779" s="3">
        <f>SUM(H779:K779)</f>
        <v>38470</v>
      </c>
      <c r="M779" s="15">
        <v>0</v>
      </c>
      <c r="N779" s="3">
        <f>H779*M779</f>
        <v>0</v>
      </c>
      <c r="O779" s="3">
        <f>L779-N779</f>
        <v>38470</v>
      </c>
    </row>
    <row r="780" spans="1:15" x14ac:dyDescent="0.2">
      <c r="A780" s="2" t="s">
        <v>3620</v>
      </c>
      <c r="B780" s="2" t="s">
        <v>1361</v>
      </c>
      <c r="C780" s="2" t="s">
        <v>47</v>
      </c>
      <c r="D780" s="2" t="s">
        <v>45</v>
      </c>
      <c r="E780" s="13">
        <v>45658</v>
      </c>
      <c r="F780" s="2" t="s">
        <v>2658</v>
      </c>
      <c r="G780" s="2">
        <v>3</v>
      </c>
      <c r="H780" s="3">
        <v>15750</v>
      </c>
      <c r="I780" s="3">
        <v>4280</v>
      </c>
      <c r="J780" s="3">
        <v>6940</v>
      </c>
      <c r="K780" s="3">
        <v>960</v>
      </c>
      <c r="L780" s="3">
        <f>SUM(H780:K780)</f>
        <v>27930</v>
      </c>
      <c r="M780" s="15">
        <v>0.1</v>
      </c>
      <c r="N780" s="3">
        <f>H780*M780</f>
        <v>1575</v>
      </c>
      <c r="O780" s="3">
        <f>L780-N780</f>
        <v>26355</v>
      </c>
    </row>
    <row r="781" spans="1:15" x14ac:dyDescent="0.2">
      <c r="A781" s="2" t="s">
        <v>3621</v>
      </c>
      <c r="B781" s="2" t="s">
        <v>1708</v>
      </c>
      <c r="C781" s="2" t="s">
        <v>120</v>
      </c>
      <c r="D781" s="2" t="s">
        <v>114</v>
      </c>
      <c r="E781" s="13">
        <v>45627</v>
      </c>
      <c r="F781" s="2" t="s">
        <v>2732</v>
      </c>
      <c r="G781" s="2">
        <v>1</v>
      </c>
      <c r="H781" s="3">
        <v>2200</v>
      </c>
      <c r="I781" s="3">
        <v>200</v>
      </c>
      <c r="J781" s="3">
        <v>5240</v>
      </c>
      <c r="K781" s="3">
        <v>0</v>
      </c>
      <c r="L781" s="3">
        <f>SUM(H781:K781)</f>
        <v>7640</v>
      </c>
      <c r="M781" s="15">
        <v>0.05</v>
      </c>
      <c r="N781" s="3">
        <f>H781*M781</f>
        <v>110</v>
      </c>
      <c r="O781" s="3">
        <f>L781-N781</f>
        <v>7530</v>
      </c>
    </row>
    <row r="782" spans="1:15" x14ac:dyDescent="0.2">
      <c r="A782" s="2" t="s">
        <v>3622</v>
      </c>
      <c r="B782" s="2" t="s">
        <v>1724</v>
      </c>
      <c r="C782" s="2" t="s">
        <v>120</v>
      </c>
      <c r="D782" s="2" t="s">
        <v>114</v>
      </c>
      <c r="E782" s="13">
        <v>45689</v>
      </c>
      <c r="F782" s="2" t="s">
        <v>2661</v>
      </c>
      <c r="G782" s="2">
        <v>2</v>
      </c>
      <c r="H782" s="3">
        <v>8400</v>
      </c>
      <c r="I782" s="3">
        <v>2700</v>
      </c>
      <c r="J782" s="3">
        <v>0</v>
      </c>
      <c r="K782" s="3">
        <v>0</v>
      </c>
      <c r="L782" s="3">
        <f>SUM(H782:K782)</f>
        <v>11100</v>
      </c>
      <c r="M782" s="15">
        <v>0</v>
      </c>
      <c r="N782" s="3">
        <f>H782*M782</f>
        <v>0</v>
      </c>
      <c r="O782" s="3">
        <f>L782-N782</f>
        <v>11100</v>
      </c>
    </row>
    <row r="783" spans="1:15" x14ac:dyDescent="0.2">
      <c r="A783" s="2" t="s">
        <v>3623</v>
      </c>
      <c r="B783" s="2" t="s">
        <v>2318</v>
      </c>
      <c r="C783" s="2" t="s">
        <v>63</v>
      </c>
      <c r="D783" s="2" t="s">
        <v>65</v>
      </c>
      <c r="E783" s="13">
        <v>45658</v>
      </c>
      <c r="F783" s="2" t="s">
        <v>2651</v>
      </c>
      <c r="G783" s="2">
        <v>5</v>
      </c>
      <c r="H783" s="3">
        <v>56750</v>
      </c>
      <c r="I783" s="3">
        <v>7690</v>
      </c>
      <c r="J783" s="3">
        <v>0</v>
      </c>
      <c r="K783" s="3">
        <v>0</v>
      </c>
      <c r="L783" s="3">
        <f>SUM(H783:K783)</f>
        <v>64440</v>
      </c>
      <c r="M783" s="15">
        <v>0.16</v>
      </c>
      <c r="N783" s="3">
        <f>H783*M783</f>
        <v>9080</v>
      </c>
      <c r="O783" s="3">
        <f>L783-N783</f>
        <v>55360</v>
      </c>
    </row>
    <row r="784" spans="1:15" x14ac:dyDescent="0.2">
      <c r="A784" s="2" t="s">
        <v>3624</v>
      </c>
      <c r="B784" s="2" t="s">
        <v>2433</v>
      </c>
      <c r="C784" s="2" t="s">
        <v>26</v>
      </c>
      <c r="D784" s="2" t="s">
        <v>24</v>
      </c>
      <c r="E784" s="13">
        <v>45717</v>
      </c>
      <c r="F784" s="2" t="s">
        <v>2647</v>
      </c>
      <c r="G784" s="2">
        <v>8</v>
      </c>
      <c r="H784" s="3">
        <v>87600</v>
      </c>
      <c r="I784" s="3">
        <v>12990</v>
      </c>
      <c r="J784" s="3">
        <v>6840</v>
      </c>
      <c r="K784" s="3">
        <v>0</v>
      </c>
      <c r="L784" s="3">
        <f>SUM(H784:K784)</f>
        <v>107430</v>
      </c>
      <c r="M784" s="15">
        <v>0</v>
      </c>
      <c r="N784" s="3">
        <f>H784*M784</f>
        <v>0</v>
      </c>
      <c r="O784" s="3">
        <f>L784-N784</f>
        <v>107430</v>
      </c>
    </row>
    <row r="785" spans="1:15" x14ac:dyDescent="0.2">
      <c r="A785" s="2" t="s">
        <v>3625</v>
      </c>
      <c r="B785" s="2" t="s">
        <v>728</v>
      </c>
      <c r="C785" s="2" t="s">
        <v>39</v>
      </c>
      <c r="D785" s="2" t="s">
        <v>36</v>
      </c>
      <c r="E785" s="13">
        <v>45658</v>
      </c>
      <c r="F785" s="2" t="s">
        <v>2683</v>
      </c>
      <c r="G785" s="2">
        <v>2</v>
      </c>
      <c r="H785" s="3">
        <v>36500</v>
      </c>
      <c r="I785" s="3">
        <v>1450</v>
      </c>
      <c r="J785" s="3">
        <v>2150</v>
      </c>
      <c r="K785" s="3">
        <v>0</v>
      </c>
      <c r="L785" s="3">
        <f>SUM(H785:K785)</f>
        <v>40100</v>
      </c>
      <c r="M785" s="15">
        <v>0.17</v>
      </c>
      <c r="N785" s="3">
        <f>H785*M785</f>
        <v>6205</v>
      </c>
      <c r="O785" s="3">
        <f>L785-N785</f>
        <v>33895</v>
      </c>
    </row>
    <row r="786" spans="1:15" x14ac:dyDescent="0.2">
      <c r="A786" s="2" t="s">
        <v>3626</v>
      </c>
      <c r="B786" s="2" t="s">
        <v>769</v>
      </c>
      <c r="C786" s="2" t="s">
        <v>61</v>
      </c>
      <c r="D786" s="2" t="s">
        <v>55</v>
      </c>
      <c r="E786" s="13">
        <v>45658</v>
      </c>
      <c r="F786" s="2" t="s">
        <v>2732</v>
      </c>
      <c r="G786" s="2">
        <v>2</v>
      </c>
      <c r="H786" s="3">
        <v>88500</v>
      </c>
      <c r="I786" s="3">
        <v>2520</v>
      </c>
      <c r="J786" s="3">
        <v>0</v>
      </c>
      <c r="K786" s="3">
        <v>0</v>
      </c>
      <c r="L786" s="3">
        <f>SUM(H786:K786)</f>
        <v>91020</v>
      </c>
      <c r="M786" s="15">
        <v>0.05</v>
      </c>
      <c r="N786" s="3">
        <f>H786*M786</f>
        <v>4425</v>
      </c>
      <c r="O786" s="3">
        <f>L786-N786</f>
        <v>86595</v>
      </c>
    </row>
    <row r="787" spans="1:15" x14ac:dyDescent="0.2">
      <c r="A787" s="2" t="s">
        <v>3627</v>
      </c>
      <c r="B787" s="2" t="s">
        <v>1771</v>
      </c>
      <c r="C787" s="2" t="s">
        <v>13</v>
      </c>
      <c r="D787" s="2" t="s">
        <v>11</v>
      </c>
      <c r="E787" s="13">
        <v>45627</v>
      </c>
      <c r="F787" s="2" t="s">
        <v>2732</v>
      </c>
      <c r="G787" s="2">
        <v>2</v>
      </c>
      <c r="H787" s="3">
        <v>29900</v>
      </c>
      <c r="I787" s="3">
        <v>2520</v>
      </c>
      <c r="J787" s="3">
        <v>7130</v>
      </c>
      <c r="K787" s="3">
        <v>0</v>
      </c>
      <c r="L787" s="3">
        <f>SUM(H787:K787)</f>
        <v>39550</v>
      </c>
      <c r="M787" s="15">
        <v>0.05</v>
      </c>
      <c r="N787" s="3">
        <f>H787*M787</f>
        <v>1495</v>
      </c>
      <c r="O787" s="3">
        <f>L787-N787</f>
        <v>38055</v>
      </c>
    </row>
    <row r="788" spans="1:15" x14ac:dyDescent="0.2">
      <c r="A788" s="2" t="s">
        <v>3628</v>
      </c>
      <c r="B788" s="2" t="s">
        <v>2369</v>
      </c>
      <c r="C788" s="2" t="s">
        <v>127</v>
      </c>
      <c r="D788" s="2" t="s">
        <v>124</v>
      </c>
      <c r="E788" s="13">
        <v>45658</v>
      </c>
      <c r="F788" s="2" t="s">
        <v>2651</v>
      </c>
      <c r="G788" s="2">
        <v>4</v>
      </c>
      <c r="H788" s="3">
        <v>38400</v>
      </c>
      <c r="I788" s="3">
        <v>1610</v>
      </c>
      <c r="J788" s="3">
        <v>0</v>
      </c>
      <c r="K788" s="3">
        <v>0</v>
      </c>
      <c r="L788" s="3">
        <f>SUM(H788:K788)</f>
        <v>40010</v>
      </c>
      <c r="M788" s="15">
        <v>0.16</v>
      </c>
      <c r="N788" s="3">
        <f>H788*M788</f>
        <v>6144</v>
      </c>
      <c r="O788" s="3">
        <f>L788-N788</f>
        <v>33866</v>
      </c>
    </row>
    <row r="789" spans="1:15" x14ac:dyDescent="0.2">
      <c r="A789" s="2" t="s">
        <v>3629</v>
      </c>
      <c r="B789" s="2" t="s">
        <v>264</v>
      </c>
      <c r="C789" s="2" t="s">
        <v>39</v>
      </c>
      <c r="D789" s="2" t="s">
        <v>36</v>
      </c>
      <c r="E789" s="13">
        <v>45689</v>
      </c>
      <c r="F789" s="2" t="s">
        <v>2683</v>
      </c>
      <c r="G789" s="2">
        <v>8</v>
      </c>
      <c r="H789" s="3">
        <v>94400</v>
      </c>
      <c r="I789" s="3">
        <v>25100</v>
      </c>
      <c r="J789" s="3">
        <v>1750</v>
      </c>
      <c r="K789" s="3">
        <v>0</v>
      </c>
      <c r="L789" s="3">
        <f>SUM(H789:K789)</f>
        <v>121250</v>
      </c>
      <c r="M789" s="15">
        <v>0.17</v>
      </c>
      <c r="N789" s="3">
        <f>H789*M789</f>
        <v>16048.000000000002</v>
      </c>
      <c r="O789" s="3">
        <f>L789-N789</f>
        <v>105202</v>
      </c>
    </row>
    <row r="790" spans="1:15" x14ac:dyDescent="0.2">
      <c r="A790" s="2" t="s">
        <v>3630</v>
      </c>
      <c r="B790" s="2" t="s">
        <v>406</v>
      </c>
      <c r="C790" s="2" t="s">
        <v>81</v>
      </c>
      <c r="D790" s="2" t="s">
        <v>75</v>
      </c>
      <c r="E790" s="13">
        <v>45658</v>
      </c>
      <c r="F790" s="2" t="s">
        <v>2658</v>
      </c>
      <c r="G790" s="2">
        <v>6</v>
      </c>
      <c r="H790" s="3">
        <v>126000</v>
      </c>
      <c r="I790" s="3">
        <v>13380</v>
      </c>
      <c r="J790" s="3">
        <v>0</v>
      </c>
      <c r="K790" s="3">
        <v>0</v>
      </c>
      <c r="L790" s="3">
        <f>SUM(H790:K790)</f>
        <v>139380</v>
      </c>
      <c r="M790" s="15">
        <v>0.1</v>
      </c>
      <c r="N790" s="3">
        <f>H790*M790</f>
        <v>12600</v>
      </c>
      <c r="O790" s="3">
        <f>L790-N790</f>
        <v>126780</v>
      </c>
    </row>
    <row r="791" spans="1:15" x14ac:dyDescent="0.2">
      <c r="A791" s="2" t="s">
        <v>3631</v>
      </c>
      <c r="B791" s="2" t="s">
        <v>412</v>
      </c>
      <c r="C791" s="2" t="s">
        <v>118</v>
      </c>
      <c r="D791" s="2" t="s">
        <v>114</v>
      </c>
      <c r="E791" s="13">
        <v>45658</v>
      </c>
      <c r="F791" s="2" t="s">
        <v>2689</v>
      </c>
      <c r="G791" s="2">
        <v>2</v>
      </c>
      <c r="H791" s="3">
        <v>26500</v>
      </c>
      <c r="I791" s="3">
        <v>1540</v>
      </c>
      <c r="J791" s="3">
        <v>0</v>
      </c>
      <c r="K791" s="3">
        <v>0</v>
      </c>
      <c r="L791" s="3">
        <f>SUM(H791:K791)</f>
        <v>28040</v>
      </c>
      <c r="M791" s="15">
        <v>0.15</v>
      </c>
      <c r="N791" s="3">
        <f>H791*M791</f>
        <v>3975</v>
      </c>
      <c r="O791" s="3">
        <f>L791-N791</f>
        <v>24065</v>
      </c>
    </row>
    <row r="792" spans="1:15" x14ac:dyDescent="0.2">
      <c r="A792" s="2" t="s">
        <v>3632</v>
      </c>
      <c r="B792" s="2" t="s">
        <v>1192</v>
      </c>
      <c r="C792" s="2" t="s">
        <v>71</v>
      </c>
      <c r="D792" s="2" t="s">
        <v>65</v>
      </c>
      <c r="E792" s="13">
        <v>45689</v>
      </c>
      <c r="F792" s="2" t="s">
        <v>2658</v>
      </c>
      <c r="G792" s="2">
        <v>12</v>
      </c>
      <c r="H792" s="3">
        <v>123600</v>
      </c>
      <c r="I792" s="3">
        <v>13660</v>
      </c>
      <c r="J792" s="3">
        <v>3750</v>
      </c>
      <c r="K792" s="3">
        <v>0</v>
      </c>
      <c r="L792" s="3">
        <f>SUM(H792:K792)</f>
        <v>141010</v>
      </c>
      <c r="M792" s="15">
        <v>0.1</v>
      </c>
      <c r="N792" s="3">
        <f>H792*M792</f>
        <v>12360</v>
      </c>
      <c r="O792" s="3">
        <f>L792-N792</f>
        <v>128650</v>
      </c>
    </row>
    <row r="793" spans="1:15" x14ac:dyDescent="0.2">
      <c r="A793" s="2" t="s">
        <v>3633</v>
      </c>
      <c r="B793" s="2" t="s">
        <v>1314</v>
      </c>
      <c r="C793" s="2" t="s">
        <v>129</v>
      </c>
      <c r="D793" s="2" t="s">
        <v>124</v>
      </c>
      <c r="E793" s="13">
        <v>45658</v>
      </c>
      <c r="F793" s="2" t="s">
        <v>2651</v>
      </c>
      <c r="G793" s="2">
        <v>3</v>
      </c>
      <c r="H793" s="3">
        <v>18300</v>
      </c>
      <c r="I793" s="3">
        <v>3420</v>
      </c>
      <c r="J793" s="3">
        <v>6090</v>
      </c>
      <c r="K793" s="3">
        <v>0</v>
      </c>
      <c r="L793" s="3">
        <f>SUM(H793:K793)</f>
        <v>27810</v>
      </c>
      <c r="M793" s="15">
        <v>0.16</v>
      </c>
      <c r="N793" s="3">
        <f>H793*M793</f>
        <v>2928</v>
      </c>
      <c r="O793" s="3">
        <f>L793-N793</f>
        <v>24882</v>
      </c>
    </row>
    <row r="794" spans="1:15" x14ac:dyDescent="0.2">
      <c r="A794" s="2" t="s">
        <v>3634</v>
      </c>
      <c r="B794" s="2" t="s">
        <v>2144</v>
      </c>
      <c r="C794" s="2" t="s">
        <v>118</v>
      </c>
      <c r="D794" s="2" t="s">
        <v>114</v>
      </c>
      <c r="E794" s="13">
        <v>45717</v>
      </c>
      <c r="F794" s="2" t="s">
        <v>2683</v>
      </c>
      <c r="G794" s="2">
        <v>2</v>
      </c>
      <c r="H794" s="3">
        <v>30400</v>
      </c>
      <c r="I794" s="3">
        <v>2840</v>
      </c>
      <c r="J794" s="3">
        <v>6190</v>
      </c>
      <c r="K794" s="3">
        <v>0</v>
      </c>
      <c r="L794" s="3">
        <f>SUM(H794:K794)</f>
        <v>39430</v>
      </c>
      <c r="M794" s="15">
        <v>0.17</v>
      </c>
      <c r="N794" s="3">
        <f>H794*M794</f>
        <v>5168</v>
      </c>
      <c r="O794" s="3">
        <f>L794-N794</f>
        <v>34262</v>
      </c>
    </row>
    <row r="795" spans="1:15" x14ac:dyDescent="0.2">
      <c r="A795" s="2" t="s">
        <v>3636</v>
      </c>
      <c r="B795" s="2" t="s">
        <v>2336</v>
      </c>
      <c r="C795" s="2" t="s">
        <v>26</v>
      </c>
      <c r="D795" s="2" t="s">
        <v>24</v>
      </c>
      <c r="E795" s="13">
        <v>45658</v>
      </c>
      <c r="F795" s="2" t="s">
        <v>2670</v>
      </c>
      <c r="G795" s="2">
        <v>2</v>
      </c>
      <c r="H795" s="3">
        <v>29500</v>
      </c>
      <c r="I795" s="3">
        <v>1140</v>
      </c>
      <c r="J795" s="3">
        <v>3760</v>
      </c>
      <c r="K795" s="3">
        <v>0</v>
      </c>
      <c r="L795" s="3">
        <f>SUM(H795:K795)</f>
        <v>34400</v>
      </c>
      <c r="M795" s="15">
        <v>0</v>
      </c>
      <c r="N795" s="3">
        <f>H795*M795</f>
        <v>0</v>
      </c>
      <c r="O795" s="3">
        <f>L795-N795</f>
        <v>34400</v>
      </c>
    </row>
    <row r="796" spans="1:15" x14ac:dyDescent="0.2">
      <c r="A796" s="2" t="s">
        <v>3639</v>
      </c>
      <c r="B796" s="2" t="s">
        <v>811</v>
      </c>
      <c r="C796" s="2" t="s">
        <v>77</v>
      </c>
      <c r="D796" s="2" t="s">
        <v>75</v>
      </c>
      <c r="E796" s="13">
        <v>45658</v>
      </c>
      <c r="F796" s="2" t="s">
        <v>2732</v>
      </c>
      <c r="G796" s="2">
        <v>3</v>
      </c>
      <c r="H796" s="3">
        <v>62400</v>
      </c>
      <c r="I796" s="3">
        <v>2280</v>
      </c>
      <c r="J796" s="3">
        <v>6540</v>
      </c>
      <c r="K796" s="3">
        <v>0</v>
      </c>
      <c r="L796" s="3">
        <f>SUM(H796:K796)</f>
        <v>71220</v>
      </c>
      <c r="M796" s="15">
        <v>0.05</v>
      </c>
      <c r="N796" s="3">
        <f>H796*M796</f>
        <v>3120</v>
      </c>
      <c r="O796" s="3">
        <f>L796-N796</f>
        <v>68100</v>
      </c>
    </row>
    <row r="797" spans="1:15" x14ac:dyDescent="0.2">
      <c r="A797" s="2" t="s">
        <v>3642</v>
      </c>
      <c r="B797" s="2" t="s">
        <v>288</v>
      </c>
      <c r="C797" s="2" t="s">
        <v>120</v>
      </c>
      <c r="D797" s="2" t="s">
        <v>114</v>
      </c>
      <c r="E797" s="13">
        <v>45717</v>
      </c>
      <c r="F797" s="2" t="s">
        <v>2658</v>
      </c>
      <c r="G797" s="2">
        <v>6</v>
      </c>
      <c r="H797" s="3">
        <v>16800</v>
      </c>
      <c r="I797" s="3">
        <v>8270</v>
      </c>
      <c r="J797" s="3">
        <v>0</v>
      </c>
      <c r="K797" s="3">
        <v>0</v>
      </c>
      <c r="L797" s="3">
        <f>SUM(H797:K797)</f>
        <v>25070</v>
      </c>
      <c r="M797" s="15">
        <v>0.1</v>
      </c>
      <c r="N797" s="3">
        <f>H797*M797</f>
        <v>1680</v>
      </c>
      <c r="O797" s="3">
        <f>L797-N797</f>
        <v>23390</v>
      </c>
    </row>
    <row r="798" spans="1:15" x14ac:dyDescent="0.2">
      <c r="A798" s="2" t="s">
        <v>3643</v>
      </c>
      <c r="B798" s="2" t="s">
        <v>512</v>
      </c>
      <c r="C798" s="2" t="s">
        <v>63</v>
      </c>
      <c r="D798" s="2" t="s">
        <v>65</v>
      </c>
      <c r="E798" s="13">
        <v>45717</v>
      </c>
      <c r="F798" s="2" t="s">
        <v>2651</v>
      </c>
      <c r="G798" s="2">
        <v>3</v>
      </c>
      <c r="H798" s="3">
        <v>26700</v>
      </c>
      <c r="I798" s="3">
        <v>630</v>
      </c>
      <c r="J798" s="3">
        <v>0</v>
      </c>
      <c r="K798" s="3">
        <v>0</v>
      </c>
      <c r="L798" s="3">
        <f>SUM(H798:K798)</f>
        <v>27330</v>
      </c>
      <c r="M798" s="15">
        <v>0.16</v>
      </c>
      <c r="N798" s="3">
        <f>H798*M798</f>
        <v>4272</v>
      </c>
      <c r="O798" s="3">
        <f>L798-N798</f>
        <v>23058</v>
      </c>
    </row>
    <row r="799" spans="1:15" x14ac:dyDescent="0.2">
      <c r="A799" s="2" t="s">
        <v>3645</v>
      </c>
      <c r="B799" s="2" t="s">
        <v>1346</v>
      </c>
      <c r="C799" s="2" t="s">
        <v>9</v>
      </c>
      <c r="D799" s="2" t="s">
        <v>11</v>
      </c>
      <c r="E799" s="13">
        <v>45717</v>
      </c>
      <c r="F799" s="2" t="s">
        <v>2683</v>
      </c>
      <c r="G799" s="2">
        <v>2</v>
      </c>
      <c r="H799" s="3">
        <v>20700</v>
      </c>
      <c r="I799" s="3">
        <v>5020</v>
      </c>
      <c r="J799" s="3">
        <v>0</v>
      </c>
      <c r="K799" s="3">
        <v>0</v>
      </c>
      <c r="L799" s="3">
        <f>SUM(H799:K799)</f>
        <v>25720</v>
      </c>
      <c r="M799" s="15">
        <v>0.17</v>
      </c>
      <c r="N799" s="3">
        <f>H799*M799</f>
        <v>3519.0000000000005</v>
      </c>
      <c r="O799" s="3">
        <f>L799-N799</f>
        <v>22201</v>
      </c>
    </row>
    <row r="800" spans="1:15" x14ac:dyDescent="0.2">
      <c r="A800" s="2" t="s">
        <v>3647</v>
      </c>
      <c r="B800" s="2" t="s">
        <v>1940</v>
      </c>
      <c r="C800" s="2" t="s">
        <v>51</v>
      </c>
      <c r="D800" s="2" t="s">
        <v>45</v>
      </c>
      <c r="E800" s="13">
        <v>45689</v>
      </c>
      <c r="F800" s="2" t="s">
        <v>2670</v>
      </c>
      <c r="G800" s="2">
        <v>2</v>
      </c>
      <c r="H800" s="3">
        <v>35500</v>
      </c>
      <c r="I800" s="3">
        <v>3940</v>
      </c>
      <c r="J800" s="3">
        <v>0</v>
      </c>
      <c r="K800" s="3">
        <v>0</v>
      </c>
      <c r="L800" s="3">
        <f>SUM(H800:K800)</f>
        <v>39440</v>
      </c>
      <c r="M800" s="15">
        <v>0</v>
      </c>
      <c r="N800" s="3">
        <f>H800*M800</f>
        <v>0</v>
      </c>
      <c r="O800" s="3">
        <f>L800-N800</f>
        <v>39440</v>
      </c>
    </row>
    <row r="801" spans="1:15" x14ac:dyDescent="0.2">
      <c r="A801" s="2" t="s">
        <v>3648</v>
      </c>
      <c r="B801" s="2" t="s">
        <v>2137</v>
      </c>
      <c r="C801" s="2" t="s">
        <v>34</v>
      </c>
      <c r="D801" s="2" t="s">
        <v>36</v>
      </c>
      <c r="E801" s="13">
        <v>45689</v>
      </c>
      <c r="F801" s="2" t="s">
        <v>2647</v>
      </c>
      <c r="G801" s="2">
        <v>4</v>
      </c>
      <c r="H801" s="3">
        <v>26600</v>
      </c>
      <c r="I801" s="3">
        <v>4180</v>
      </c>
      <c r="J801" s="3">
        <v>0</v>
      </c>
      <c r="K801" s="3">
        <v>2770</v>
      </c>
      <c r="L801" s="3">
        <f>SUM(H801:K801)</f>
        <v>33550</v>
      </c>
      <c r="M801" s="15">
        <v>0</v>
      </c>
      <c r="N801" s="3">
        <f>H801*M801</f>
        <v>0</v>
      </c>
      <c r="O801" s="3">
        <f>L801-N801</f>
        <v>33550</v>
      </c>
    </row>
    <row r="802" spans="1:15" x14ac:dyDescent="0.2">
      <c r="A802" s="2" t="s">
        <v>3649</v>
      </c>
      <c r="B802" s="2" t="s">
        <v>272</v>
      </c>
      <c r="C802" s="2" t="s">
        <v>61</v>
      </c>
      <c r="D802" s="2" t="s">
        <v>55</v>
      </c>
      <c r="E802" s="13">
        <v>45658</v>
      </c>
      <c r="F802" s="2" t="s">
        <v>2689</v>
      </c>
      <c r="G802" s="2">
        <v>2</v>
      </c>
      <c r="H802" s="3">
        <v>45200</v>
      </c>
      <c r="I802" s="3">
        <v>3170</v>
      </c>
      <c r="J802" s="3">
        <v>0</v>
      </c>
      <c r="K802" s="3">
        <v>0</v>
      </c>
      <c r="L802" s="3">
        <f>SUM(H802:K802)</f>
        <v>48370</v>
      </c>
      <c r="M802" s="15">
        <v>0.15</v>
      </c>
      <c r="N802" s="3">
        <f>H802*M802</f>
        <v>6780</v>
      </c>
      <c r="O802" s="3">
        <f>L802-N802</f>
        <v>41590</v>
      </c>
    </row>
    <row r="803" spans="1:15" x14ac:dyDescent="0.2">
      <c r="A803" s="2" t="s">
        <v>3650</v>
      </c>
      <c r="B803" s="2" t="s">
        <v>819</v>
      </c>
      <c r="C803" s="2" t="s">
        <v>32</v>
      </c>
      <c r="D803" s="2" t="s">
        <v>24</v>
      </c>
      <c r="E803" s="13">
        <v>45658</v>
      </c>
      <c r="F803" s="2" t="s">
        <v>2651</v>
      </c>
      <c r="G803" s="2">
        <v>4</v>
      </c>
      <c r="H803" s="3">
        <v>31200</v>
      </c>
      <c r="I803" s="3">
        <v>4510</v>
      </c>
      <c r="J803" s="3">
        <v>0</v>
      </c>
      <c r="K803" s="3">
        <v>0</v>
      </c>
      <c r="L803" s="3">
        <f>SUM(H803:K803)</f>
        <v>35710</v>
      </c>
      <c r="M803" s="15">
        <v>0.16</v>
      </c>
      <c r="N803" s="3">
        <f>H803*M803</f>
        <v>4992</v>
      </c>
      <c r="O803" s="3">
        <f>L803-N803</f>
        <v>30718</v>
      </c>
    </row>
    <row r="804" spans="1:15" x14ac:dyDescent="0.2">
      <c r="A804" s="2" t="s">
        <v>3651</v>
      </c>
      <c r="B804" s="2" t="s">
        <v>974</v>
      </c>
      <c r="C804" s="2" t="s">
        <v>81</v>
      </c>
      <c r="D804" s="2" t="s">
        <v>75</v>
      </c>
      <c r="E804" s="13">
        <v>45658</v>
      </c>
      <c r="F804" s="2" t="s">
        <v>2732</v>
      </c>
      <c r="G804" s="2">
        <v>1</v>
      </c>
      <c r="H804" s="3">
        <v>43200</v>
      </c>
      <c r="I804" s="3">
        <v>910</v>
      </c>
      <c r="J804" s="3">
        <v>0</v>
      </c>
      <c r="K804" s="3">
        <v>0</v>
      </c>
      <c r="L804" s="3">
        <f>SUM(H804:K804)</f>
        <v>44110</v>
      </c>
      <c r="M804" s="15">
        <v>0.05</v>
      </c>
      <c r="N804" s="3">
        <f>H804*M804</f>
        <v>2160</v>
      </c>
      <c r="O804" s="3">
        <f>L804-N804</f>
        <v>41950</v>
      </c>
    </row>
    <row r="805" spans="1:15" x14ac:dyDescent="0.2">
      <c r="A805" s="2" t="s">
        <v>3655</v>
      </c>
      <c r="B805" s="2" t="s">
        <v>464</v>
      </c>
      <c r="C805" s="2" t="s">
        <v>29</v>
      </c>
      <c r="D805" s="2" t="s">
        <v>24</v>
      </c>
      <c r="E805" s="13">
        <v>45658</v>
      </c>
      <c r="F805" s="2" t="s">
        <v>2732</v>
      </c>
      <c r="G805" s="2">
        <v>2</v>
      </c>
      <c r="H805" s="3">
        <v>26000</v>
      </c>
      <c r="I805" s="3">
        <v>390</v>
      </c>
      <c r="J805" s="3">
        <v>0</v>
      </c>
      <c r="K805" s="3">
        <v>0</v>
      </c>
      <c r="L805" s="3">
        <f>SUM(H805:K805)</f>
        <v>26390</v>
      </c>
      <c r="M805" s="15">
        <v>0.05</v>
      </c>
      <c r="N805" s="3">
        <f>H805*M805</f>
        <v>1300</v>
      </c>
      <c r="O805" s="3">
        <f>L805-N805</f>
        <v>25090</v>
      </c>
    </row>
    <row r="806" spans="1:15" x14ac:dyDescent="0.2">
      <c r="A806" s="2" t="s">
        <v>3657</v>
      </c>
      <c r="B806" s="2" t="s">
        <v>752</v>
      </c>
      <c r="C806" s="2" t="s">
        <v>57</v>
      </c>
      <c r="D806" s="2" t="s">
        <v>55</v>
      </c>
      <c r="E806" s="13">
        <v>45689</v>
      </c>
      <c r="F806" s="2" t="s">
        <v>2658</v>
      </c>
      <c r="G806" s="2">
        <v>12</v>
      </c>
      <c r="H806" s="3">
        <v>298200</v>
      </c>
      <c r="I806" s="3">
        <v>20800</v>
      </c>
      <c r="J806" s="3">
        <v>2030</v>
      </c>
      <c r="K806" s="3">
        <v>1540</v>
      </c>
      <c r="L806" s="3">
        <f>SUM(H806:K806)</f>
        <v>322570</v>
      </c>
      <c r="M806" s="15">
        <v>0.1</v>
      </c>
      <c r="N806" s="3">
        <f>H806*M806</f>
        <v>29820</v>
      </c>
      <c r="O806" s="3">
        <f>L806-N806</f>
        <v>292750</v>
      </c>
    </row>
    <row r="807" spans="1:15" x14ac:dyDescent="0.2">
      <c r="A807" s="2" t="s">
        <v>3658</v>
      </c>
      <c r="B807" s="2" t="s">
        <v>1095</v>
      </c>
      <c r="C807" s="2" t="s">
        <v>67</v>
      </c>
      <c r="D807" s="2" t="s">
        <v>65</v>
      </c>
      <c r="E807" s="13">
        <v>45689</v>
      </c>
      <c r="F807" s="2" t="s">
        <v>2670</v>
      </c>
      <c r="G807" s="2">
        <v>2</v>
      </c>
      <c r="H807" s="3">
        <v>9600</v>
      </c>
      <c r="I807" s="3">
        <v>1610</v>
      </c>
      <c r="J807" s="3">
        <v>3680</v>
      </c>
      <c r="K807" s="3">
        <v>0</v>
      </c>
      <c r="L807" s="3">
        <f>SUM(H807:K807)</f>
        <v>14890</v>
      </c>
      <c r="M807" s="15">
        <v>0</v>
      </c>
      <c r="N807" s="3">
        <f>H807*M807</f>
        <v>0</v>
      </c>
      <c r="O807" s="3">
        <f>L807-N807</f>
        <v>14890</v>
      </c>
    </row>
    <row r="808" spans="1:15" x14ac:dyDescent="0.2">
      <c r="A808" s="2" t="s">
        <v>3660</v>
      </c>
      <c r="B808" s="2" t="s">
        <v>1319</v>
      </c>
      <c r="C808" s="2" t="s">
        <v>89</v>
      </c>
      <c r="D808" s="2" t="s">
        <v>85</v>
      </c>
      <c r="E808" s="13">
        <v>45717</v>
      </c>
      <c r="F808" s="2" t="s">
        <v>2658</v>
      </c>
      <c r="G808" s="2">
        <v>4</v>
      </c>
      <c r="H808" s="3">
        <v>45400</v>
      </c>
      <c r="I808" s="3">
        <v>13410</v>
      </c>
      <c r="J808" s="3">
        <v>4690</v>
      </c>
      <c r="K808" s="3">
        <v>0</v>
      </c>
      <c r="L808" s="3">
        <f>SUM(H808:K808)</f>
        <v>63500</v>
      </c>
      <c r="M808" s="15">
        <v>0.1</v>
      </c>
      <c r="N808" s="3">
        <f>H808*M808</f>
        <v>4540</v>
      </c>
      <c r="O808" s="3">
        <f>L808-N808</f>
        <v>58960</v>
      </c>
    </row>
    <row r="809" spans="1:15" x14ac:dyDescent="0.2">
      <c r="A809" s="2" t="s">
        <v>3661</v>
      </c>
      <c r="B809" s="2" t="s">
        <v>2118</v>
      </c>
      <c r="C809" s="2" t="s">
        <v>13</v>
      </c>
      <c r="D809" s="2" t="s">
        <v>11</v>
      </c>
      <c r="E809" s="13">
        <v>45689</v>
      </c>
      <c r="F809" s="2" t="s">
        <v>2658</v>
      </c>
      <c r="G809" s="2">
        <v>4</v>
      </c>
      <c r="H809" s="3">
        <v>46800</v>
      </c>
      <c r="I809" s="3">
        <v>5810</v>
      </c>
      <c r="J809" s="3">
        <v>0</v>
      </c>
      <c r="K809" s="3">
        <v>0</v>
      </c>
      <c r="L809" s="3">
        <f>SUM(H809:K809)</f>
        <v>52610</v>
      </c>
      <c r="M809" s="15">
        <v>0.1</v>
      </c>
      <c r="N809" s="3">
        <f>H809*M809</f>
        <v>4680</v>
      </c>
      <c r="O809" s="3">
        <f>L809-N809</f>
        <v>47930</v>
      </c>
    </row>
    <row r="810" spans="1:15" x14ac:dyDescent="0.2">
      <c r="A810" s="2" t="s">
        <v>3662</v>
      </c>
      <c r="B810" s="2" t="s">
        <v>2239</v>
      </c>
      <c r="C810" s="2" t="s">
        <v>49</v>
      </c>
      <c r="D810" s="2" t="s">
        <v>45</v>
      </c>
      <c r="E810" s="13">
        <v>45778</v>
      </c>
      <c r="F810" s="2" t="s">
        <v>2658</v>
      </c>
      <c r="G810" s="2">
        <v>3</v>
      </c>
      <c r="H810" s="3">
        <v>9600</v>
      </c>
      <c r="I810" s="3">
        <v>4000</v>
      </c>
      <c r="J810" s="3">
        <v>2620</v>
      </c>
      <c r="K810" s="3">
        <v>0</v>
      </c>
      <c r="L810" s="3">
        <f>SUM(H810:K810)</f>
        <v>16220</v>
      </c>
      <c r="M810" s="15">
        <v>0.1</v>
      </c>
      <c r="N810" s="3">
        <f>H810*M810</f>
        <v>960</v>
      </c>
      <c r="O810" s="3">
        <f>L810-N810</f>
        <v>15260</v>
      </c>
    </row>
    <row r="811" spans="1:15" x14ac:dyDescent="0.2">
      <c r="A811" s="2" t="s">
        <v>3663</v>
      </c>
      <c r="B811" s="2" t="s">
        <v>2336</v>
      </c>
      <c r="C811" s="2" t="s">
        <v>110</v>
      </c>
      <c r="D811" s="2" t="s">
        <v>105</v>
      </c>
      <c r="E811" s="13">
        <v>45658</v>
      </c>
      <c r="F811" s="2" t="s">
        <v>2658</v>
      </c>
      <c r="G811" s="2">
        <v>2</v>
      </c>
      <c r="H811" s="3">
        <v>14000</v>
      </c>
      <c r="I811" s="3">
        <v>2950</v>
      </c>
      <c r="J811" s="3">
        <v>0</v>
      </c>
      <c r="K811" s="3">
        <v>0</v>
      </c>
      <c r="L811" s="3">
        <f>SUM(H811:K811)</f>
        <v>16950</v>
      </c>
      <c r="M811" s="15">
        <v>0.1</v>
      </c>
      <c r="N811" s="3">
        <f>H811*M811</f>
        <v>1400</v>
      </c>
      <c r="O811" s="3">
        <f>L811-N811</f>
        <v>15550</v>
      </c>
    </row>
    <row r="812" spans="1:15" x14ac:dyDescent="0.2">
      <c r="A812" s="2" t="s">
        <v>3664</v>
      </c>
      <c r="B812" s="2" t="s">
        <v>412</v>
      </c>
      <c r="C812" s="2" t="s">
        <v>32</v>
      </c>
      <c r="D812" s="2" t="s">
        <v>24</v>
      </c>
      <c r="E812" s="13">
        <v>45658</v>
      </c>
      <c r="F812" s="2" t="s">
        <v>2670</v>
      </c>
      <c r="G812" s="2">
        <v>2</v>
      </c>
      <c r="H812" s="3">
        <v>15800</v>
      </c>
      <c r="I812" s="3">
        <v>810</v>
      </c>
      <c r="J812" s="3">
        <v>0</v>
      </c>
      <c r="K812" s="3">
        <v>0</v>
      </c>
      <c r="L812" s="3">
        <f>SUM(H812:K812)</f>
        <v>16610</v>
      </c>
      <c r="M812" s="15">
        <v>0</v>
      </c>
      <c r="N812" s="3">
        <f>H812*M812</f>
        <v>0</v>
      </c>
      <c r="O812" s="3">
        <f>L812-N812</f>
        <v>16610</v>
      </c>
    </row>
    <row r="813" spans="1:15" x14ac:dyDescent="0.2">
      <c r="A813" s="2" t="s">
        <v>3665</v>
      </c>
      <c r="B813" s="2" t="s">
        <v>737</v>
      </c>
      <c r="C813" s="2" t="s">
        <v>108</v>
      </c>
      <c r="D813" s="2" t="s">
        <v>105</v>
      </c>
      <c r="E813" s="13">
        <v>45658</v>
      </c>
      <c r="F813" s="2" t="s">
        <v>2658</v>
      </c>
      <c r="G813" s="2">
        <v>5</v>
      </c>
      <c r="H813" s="3">
        <v>140000</v>
      </c>
      <c r="I813" s="3">
        <v>11580</v>
      </c>
      <c r="J813" s="3">
        <v>0</v>
      </c>
      <c r="K813" s="3">
        <v>0</v>
      </c>
      <c r="L813" s="3">
        <f>SUM(H813:K813)</f>
        <v>151580</v>
      </c>
      <c r="M813" s="15">
        <v>0.1</v>
      </c>
      <c r="N813" s="3">
        <f>H813*M813</f>
        <v>14000</v>
      </c>
      <c r="O813" s="3">
        <f>L813-N813</f>
        <v>137580</v>
      </c>
    </row>
    <row r="814" spans="1:15" x14ac:dyDescent="0.2">
      <c r="A814" s="2" t="s">
        <v>3667</v>
      </c>
      <c r="B814" s="2" t="s">
        <v>1214</v>
      </c>
      <c r="C814" s="2" t="s">
        <v>83</v>
      </c>
      <c r="D814" s="2" t="s">
        <v>85</v>
      </c>
      <c r="E814" s="13">
        <v>45658</v>
      </c>
      <c r="F814" s="2" t="s">
        <v>2661</v>
      </c>
      <c r="G814" s="2">
        <v>1</v>
      </c>
      <c r="H814" s="3">
        <v>14900</v>
      </c>
      <c r="I814" s="3">
        <v>1180</v>
      </c>
      <c r="J814" s="3">
        <v>0</v>
      </c>
      <c r="K814" s="3">
        <v>0</v>
      </c>
      <c r="L814" s="3">
        <f>SUM(H814:K814)</f>
        <v>16080</v>
      </c>
      <c r="M814" s="15">
        <v>0</v>
      </c>
      <c r="N814" s="3">
        <f>H814*M814</f>
        <v>0</v>
      </c>
      <c r="O814" s="3">
        <f>L814-N814</f>
        <v>16080</v>
      </c>
    </row>
    <row r="815" spans="1:15" x14ac:dyDescent="0.2">
      <c r="A815" s="2" t="s">
        <v>3668</v>
      </c>
      <c r="B815" s="2" t="s">
        <v>1264</v>
      </c>
      <c r="C815" s="2" t="s">
        <v>49</v>
      </c>
      <c r="D815" s="2" t="s">
        <v>45</v>
      </c>
      <c r="E815" s="13">
        <v>45658</v>
      </c>
      <c r="F815" s="2" t="s">
        <v>2670</v>
      </c>
      <c r="G815" s="2">
        <v>5</v>
      </c>
      <c r="H815" s="3">
        <v>14500</v>
      </c>
      <c r="I815" s="3">
        <v>5930</v>
      </c>
      <c r="J815" s="3">
        <v>0</v>
      </c>
      <c r="K815" s="3">
        <v>0</v>
      </c>
      <c r="L815" s="3">
        <f>SUM(H815:K815)</f>
        <v>20430</v>
      </c>
      <c r="M815" s="15">
        <v>0</v>
      </c>
      <c r="N815" s="3">
        <f>H815*M815</f>
        <v>0</v>
      </c>
      <c r="O815" s="3">
        <f>L815-N815</f>
        <v>20430</v>
      </c>
    </row>
    <row r="816" spans="1:15" x14ac:dyDescent="0.2">
      <c r="A816" s="2" t="s">
        <v>3669</v>
      </c>
      <c r="B816" s="2" t="s">
        <v>1837</v>
      </c>
      <c r="C816" s="2" t="s">
        <v>51</v>
      </c>
      <c r="D816" s="2" t="s">
        <v>45</v>
      </c>
      <c r="E816" s="13">
        <v>45658</v>
      </c>
      <c r="F816" s="2" t="s">
        <v>2670</v>
      </c>
      <c r="G816" s="2">
        <v>3</v>
      </c>
      <c r="H816" s="3">
        <v>47550</v>
      </c>
      <c r="I816" s="3">
        <v>8040</v>
      </c>
      <c r="J816" s="3">
        <v>0</v>
      </c>
      <c r="K816" s="3">
        <v>0</v>
      </c>
      <c r="L816" s="3">
        <f>SUM(H816:K816)</f>
        <v>55590</v>
      </c>
      <c r="M816" s="15">
        <v>0</v>
      </c>
      <c r="N816" s="3">
        <f>H816*M816</f>
        <v>0</v>
      </c>
      <c r="O816" s="3">
        <f>L816-N816</f>
        <v>55590</v>
      </c>
    </row>
    <row r="817" spans="1:15" x14ac:dyDescent="0.2">
      <c r="A817" s="2" t="s">
        <v>3670</v>
      </c>
      <c r="B817" s="2" t="s">
        <v>2038</v>
      </c>
      <c r="C817" s="2" t="s">
        <v>43</v>
      </c>
      <c r="D817" s="2" t="s">
        <v>45</v>
      </c>
      <c r="E817" s="13">
        <v>45658</v>
      </c>
      <c r="F817" s="2" t="s">
        <v>2683</v>
      </c>
      <c r="G817" s="2">
        <v>4</v>
      </c>
      <c r="H817" s="3">
        <v>35800</v>
      </c>
      <c r="I817" s="3">
        <v>3410</v>
      </c>
      <c r="J817" s="3">
        <v>0</v>
      </c>
      <c r="K817" s="3">
        <v>0</v>
      </c>
      <c r="L817" s="3">
        <f>SUM(H817:K817)</f>
        <v>39210</v>
      </c>
      <c r="M817" s="15">
        <v>0.17</v>
      </c>
      <c r="N817" s="3">
        <f>H817*M817</f>
        <v>6086</v>
      </c>
      <c r="O817" s="3">
        <f>L817-N817</f>
        <v>33124</v>
      </c>
    </row>
    <row r="818" spans="1:15" x14ac:dyDescent="0.2">
      <c r="A818" s="2" t="s">
        <v>3671</v>
      </c>
      <c r="B818" s="2" t="s">
        <v>2107</v>
      </c>
      <c r="C818" s="2" t="s">
        <v>89</v>
      </c>
      <c r="D818" s="2" t="s">
        <v>85</v>
      </c>
      <c r="E818" s="13">
        <v>45658</v>
      </c>
      <c r="F818" s="2" t="s">
        <v>2689</v>
      </c>
      <c r="G818" s="2">
        <v>3</v>
      </c>
      <c r="H818" s="3">
        <v>18600</v>
      </c>
      <c r="I818" s="3">
        <v>1650</v>
      </c>
      <c r="J818" s="3">
        <v>0</v>
      </c>
      <c r="K818" s="3">
        <v>0</v>
      </c>
      <c r="L818" s="3">
        <f>SUM(H818:K818)</f>
        <v>20250</v>
      </c>
      <c r="M818" s="15">
        <v>0.15</v>
      </c>
      <c r="N818" s="3">
        <f>H818*M818</f>
        <v>2790</v>
      </c>
      <c r="O818" s="3">
        <f>L818-N818</f>
        <v>17460</v>
      </c>
    </row>
    <row r="819" spans="1:15" x14ac:dyDescent="0.2">
      <c r="A819" s="2" t="s">
        <v>3673</v>
      </c>
      <c r="B819" s="2" t="s">
        <v>346</v>
      </c>
      <c r="C819" s="2" t="s">
        <v>19</v>
      </c>
      <c r="D819" s="2" t="s">
        <v>11</v>
      </c>
      <c r="E819" s="13">
        <v>45717</v>
      </c>
      <c r="F819" s="2" t="s">
        <v>2683</v>
      </c>
      <c r="G819" s="2">
        <v>6</v>
      </c>
      <c r="H819" s="3">
        <v>43500</v>
      </c>
      <c r="I819" s="3">
        <v>9680</v>
      </c>
      <c r="J819" s="3">
        <v>4890</v>
      </c>
      <c r="K819" s="3">
        <v>0</v>
      </c>
      <c r="L819" s="3">
        <f>SUM(H819:K819)</f>
        <v>58070</v>
      </c>
      <c r="M819" s="15">
        <v>0.17</v>
      </c>
      <c r="N819" s="3">
        <f>H819*M819</f>
        <v>7395.0000000000009</v>
      </c>
      <c r="O819" s="3">
        <f>L819-N819</f>
        <v>50675</v>
      </c>
    </row>
    <row r="820" spans="1:15" x14ac:dyDescent="0.2">
      <c r="A820" s="2" t="s">
        <v>3676</v>
      </c>
      <c r="B820" s="2" t="s">
        <v>804</v>
      </c>
      <c r="C820" s="2" t="s">
        <v>37</v>
      </c>
      <c r="D820" s="2" t="s">
        <v>36</v>
      </c>
      <c r="E820" s="13">
        <v>45689</v>
      </c>
      <c r="F820" s="2" t="s">
        <v>2670</v>
      </c>
      <c r="G820" s="2">
        <v>5</v>
      </c>
      <c r="H820" s="3">
        <v>183500</v>
      </c>
      <c r="I820" s="3">
        <v>2700</v>
      </c>
      <c r="J820" s="3">
        <v>4600</v>
      </c>
      <c r="K820" s="3">
        <v>0</v>
      </c>
      <c r="L820" s="3">
        <f>SUM(H820:K820)</f>
        <v>190800</v>
      </c>
      <c r="M820" s="15">
        <v>0</v>
      </c>
      <c r="N820" s="3">
        <f>H820*M820</f>
        <v>0</v>
      </c>
      <c r="O820" s="3">
        <f>L820-N820</f>
        <v>190800</v>
      </c>
    </row>
    <row r="821" spans="1:15" x14ac:dyDescent="0.2">
      <c r="A821" s="2" t="s">
        <v>3677</v>
      </c>
      <c r="B821" s="2" t="s">
        <v>821</v>
      </c>
      <c r="C821" s="2" t="s">
        <v>118</v>
      </c>
      <c r="D821" s="2" t="s">
        <v>114</v>
      </c>
      <c r="E821" s="13">
        <v>45658</v>
      </c>
      <c r="F821" s="2" t="s">
        <v>2683</v>
      </c>
      <c r="G821" s="2">
        <v>2</v>
      </c>
      <c r="H821" s="3">
        <v>38000</v>
      </c>
      <c r="I821" s="3">
        <v>1110</v>
      </c>
      <c r="J821" s="3">
        <v>0</v>
      </c>
      <c r="K821" s="3">
        <v>0</v>
      </c>
      <c r="L821" s="3">
        <f>SUM(H821:K821)</f>
        <v>39110</v>
      </c>
      <c r="M821" s="15">
        <v>0.17</v>
      </c>
      <c r="N821" s="3">
        <f>H821*M821</f>
        <v>6460.0000000000009</v>
      </c>
      <c r="O821" s="3">
        <f>L821-N821</f>
        <v>32650</v>
      </c>
    </row>
    <row r="822" spans="1:15" x14ac:dyDescent="0.2">
      <c r="A822" s="2" t="s">
        <v>3678</v>
      </c>
      <c r="B822" s="2" t="s">
        <v>890</v>
      </c>
      <c r="C822" s="2" t="s">
        <v>83</v>
      </c>
      <c r="D822" s="2" t="s">
        <v>85</v>
      </c>
      <c r="E822" s="13">
        <v>45689</v>
      </c>
      <c r="F822" s="2" t="s">
        <v>2647</v>
      </c>
      <c r="G822" s="2">
        <v>2</v>
      </c>
      <c r="H822" s="3">
        <v>38800</v>
      </c>
      <c r="I822" s="3">
        <v>4180</v>
      </c>
      <c r="J822" s="3">
        <v>5870</v>
      </c>
      <c r="K822" s="3">
        <v>0</v>
      </c>
      <c r="L822" s="3">
        <f>SUM(H822:K822)</f>
        <v>48850</v>
      </c>
      <c r="M822" s="15">
        <v>0</v>
      </c>
      <c r="N822" s="3">
        <f>H822*M822</f>
        <v>0</v>
      </c>
      <c r="O822" s="3">
        <f>L822-N822</f>
        <v>48850</v>
      </c>
    </row>
    <row r="823" spans="1:15" x14ac:dyDescent="0.2">
      <c r="A823" s="2" t="s">
        <v>3679</v>
      </c>
      <c r="B823" s="2" t="s">
        <v>998</v>
      </c>
      <c r="C823" s="2" t="s">
        <v>108</v>
      </c>
      <c r="D823" s="2" t="s">
        <v>105</v>
      </c>
      <c r="E823" s="13">
        <v>45658</v>
      </c>
      <c r="F823" s="2" t="s">
        <v>2661</v>
      </c>
      <c r="G823" s="2">
        <v>5</v>
      </c>
      <c r="H823" s="3">
        <v>69750</v>
      </c>
      <c r="I823" s="3">
        <v>18700</v>
      </c>
      <c r="J823" s="3">
        <v>0</v>
      </c>
      <c r="K823" s="3">
        <v>0</v>
      </c>
      <c r="L823" s="3">
        <f>SUM(H823:K823)</f>
        <v>88450</v>
      </c>
      <c r="M823" s="15">
        <v>0</v>
      </c>
      <c r="N823" s="3">
        <f>H823*M823</f>
        <v>0</v>
      </c>
      <c r="O823" s="3">
        <f>L823-N823</f>
        <v>88450</v>
      </c>
    </row>
    <row r="824" spans="1:15" x14ac:dyDescent="0.2">
      <c r="A824" s="2" t="s">
        <v>3680</v>
      </c>
      <c r="B824" s="2" t="s">
        <v>1409</v>
      </c>
      <c r="C824" s="2" t="s">
        <v>59</v>
      </c>
      <c r="D824" s="2" t="s">
        <v>55</v>
      </c>
      <c r="E824" s="13">
        <v>45689</v>
      </c>
      <c r="F824" s="2" t="s">
        <v>2658</v>
      </c>
      <c r="G824" s="2">
        <v>2</v>
      </c>
      <c r="H824" s="3">
        <v>14300</v>
      </c>
      <c r="I824" s="3">
        <v>1510</v>
      </c>
      <c r="J824" s="3">
        <v>0</v>
      </c>
      <c r="K824" s="3">
        <v>3710</v>
      </c>
      <c r="L824" s="3">
        <f>SUM(H824:K824)</f>
        <v>19520</v>
      </c>
      <c r="M824" s="15">
        <v>0.1</v>
      </c>
      <c r="N824" s="3">
        <f>H824*M824</f>
        <v>1430</v>
      </c>
      <c r="O824" s="3">
        <f>L824-N824</f>
        <v>18090</v>
      </c>
    </row>
    <row r="825" spans="1:15" x14ac:dyDescent="0.2">
      <c r="A825" s="2" t="s">
        <v>3681</v>
      </c>
      <c r="B825" s="2" t="s">
        <v>1618</v>
      </c>
      <c r="C825" s="2" t="s">
        <v>19</v>
      </c>
      <c r="D825" s="2" t="s">
        <v>11</v>
      </c>
      <c r="E825" s="13">
        <v>45658</v>
      </c>
      <c r="F825" s="2" t="s">
        <v>2658</v>
      </c>
      <c r="G825" s="2">
        <v>2</v>
      </c>
      <c r="H825" s="3">
        <v>13300</v>
      </c>
      <c r="I825" s="3">
        <v>540</v>
      </c>
      <c r="J825" s="3">
        <v>0</v>
      </c>
      <c r="K825" s="3">
        <v>0</v>
      </c>
      <c r="L825" s="3">
        <f>SUM(H825:K825)</f>
        <v>13840</v>
      </c>
      <c r="M825" s="15">
        <v>0.1</v>
      </c>
      <c r="N825" s="3">
        <f>H825*M825</f>
        <v>1330</v>
      </c>
      <c r="O825" s="3">
        <f>L825-N825</f>
        <v>12510</v>
      </c>
    </row>
    <row r="826" spans="1:15" x14ac:dyDescent="0.2">
      <c r="A826" s="2" t="s">
        <v>3682</v>
      </c>
      <c r="B826" s="2" t="s">
        <v>2117</v>
      </c>
      <c r="C826" s="2" t="s">
        <v>37</v>
      </c>
      <c r="D826" s="2" t="s">
        <v>36</v>
      </c>
      <c r="E826" s="13">
        <v>45658</v>
      </c>
      <c r="F826" s="2" t="s">
        <v>2658</v>
      </c>
      <c r="G826" s="2">
        <v>5</v>
      </c>
      <c r="H826" s="3">
        <v>135500</v>
      </c>
      <c r="I826" s="3">
        <v>28200</v>
      </c>
      <c r="J826" s="3">
        <v>0</v>
      </c>
      <c r="K826" s="3">
        <v>3740</v>
      </c>
      <c r="L826" s="3">
        <f>SUM(H826:K826)</f>
        <v>167440</v>
      </c>
      <c r="M826" s="15">
        <v>0.1</v>
      </c>
      <c r="N826" s="3">
        <f>H826*M826</f>
        <v>13550</v>
      </c>
      <c r="O826" s="3">
        <f>L826-N826</f>
        <v>153890</v>
      </c>
    </row>
    <row r="827" spans="1:15" x14ac:dyDescent="0.2">
      <c r="A827" s="2" t="s">
        <v>3683</v>
      </c>
      <c r="B827" s="2" t="s">
        <v>2419</v>
      </c>
      <c r="C827" s="2" t="s">
        <v>108</v>
      </c>
      <c r="D827" s="2" t="s">
        <v>105</v>
      </c>
      <c r="E827" s="13">
        <v>45658</v>
      </c>
      <c r="F827" s="2" t="s">
        <v>2670</v>
      </c>
      <c r="G827" s="2">
        <v>2</v>
      </c>
      <c r="H827" s="3">
        <v>28300</v>
      </c>
      <c r="I827" s="3">
        <v>4200</v>
      </c>
      <c r="J827" s="3">
        <v>3410</v>
      </c>
      <c r="K827" s="3">
        <v>0</v>
      </c>
      <c r="L827" s="3">
        <f>SUM(H827:K827)</f>
        <v>35910</v>
      </c>
      <c r="M827" s="15">
        <v>0</v>
      </c>
      <c r="N827" s="3">
        <f>H827*M827</f>
        <v>0</v>
      </c>
      <c r="O827" s="3">
        <f>L827-N827</f>
        <v>35910</v>
      </c>
    </row>
    <row r="828" spans="1:15" x14ac:dyDescent="0.2">
      <c r="A828" s="2" t="s">
        <v>3684</v>
      </c>
      <c r="B828" s="2" t="s">
        <v>390</v>
      </c>
      <c r="C828" s="2" t="s">
        <v>108</v>
      </c>
      <c r="D828" s="2" t="s">
        <v>105</v>
      </c>
      <c r="E828" s="13">
        <v>45658</v>
      </c>
      <c r="F828" s="2" t="s">
        <v>2683</v>
      </c>
      <c r="G828" s="2">
        <v>3</v>
      </c>
      <c r="H828" s="3">
        <v>31200</v>
      </c>
      <c r="I828" s="3">
        <v>5730</v>
      </c>
      <c r="J828" s="3">
        <v>9170</v>
      </c>
      <c r="K828" s="3">
        <v>3140</v>
      </c>
      <c r="L828" s="3">
        <f>SUM(H828:K828)</f>
        <v>49240</v>
      </c>
      <c r="M828" s="15">
        <v>0.17</v>
      </c>
      <c r="N828" s="3">
        <f>H828*M828</f>
        <v>5304</v>
      </c>
      <c r="O828" s="3">
        <f>L828-N828</f>
        <v>43936</v>
      </c>
    </row>
    <row r="829" spans="1:15" x14ac:dyDescent="0.2">
      <c r="A829" s="2" t="s">
        <v>3685</v>
      </c>
      <c r="B829" s="2" t="s">
        <v>976</v>
      </c>
      <c r="C829" s="2" t="s">
        <v>106</v>
      </c>
      <c r="D829" s="2" t="s">
        <v>105</v>
      </c>
      <c r="E829" s="13">
        <v>45717</v>
      </c>
      <c r="F829" s="2" t="s">
        <v>2661</v>
      </c>
      <c r="G829" s="2">
        <v>2</v>
      </c>
      <c r="H829" s="3">
        <v>9000</v>
      </c>
      <c r="I829" s="3">
        <v>630</v>
      </c>
      <c r="J829" s="3">
        <v>6460</v>
      </c>
      <c r="K829" s="3">
        <v>3860</v>
      </c>
      <c r="L829" s="3">
        <f>SUM(H829:K829)</f>
        <v>19950</v>
      </c>
      <c r="M829" s="15">
        <v>0</v>
      </c>
      <c r="N829" s="3">
        <f>H829*M829</f>
        <v>0</v>
      </c>
      <c r="O829" s="3">
        <f>L829-N829</f>
        <v>19950</v>
      </c>
    </row>
    <row r="830" spans="1:15" x14ac:dyDescent="0.2">
      <c r="A830" s="2" t="s">
        <v>3686</v>
      </c>
      <c r="B830" s="2" t="s">
        <v>1156</v>
      </c>
      <c r="C830" s="2" t="s">
        <v>81</v>
      </c>
      <c r="D830" s="2" t="s">
        <v>75</v>
      </c>
      <c r="E830" s="13">
        <v>45658</v>
      </c>
      <c r="F830" s="2" t="s">
        <v>2647</v>
      </c>
      <c r="G830" s="2">
        <v>2</v>
      </c>
      <c r="H830" s="3">
        <v>41700</v>
      </c>
      <c r="I830" s="3">
        <v>1870</v>
      </c>
      <c r="J830" s="3">
        <v>0</v>
      </c>
      <c r="K830" s="3">
        <v>0</v>
      </c>
      <c r="L830" s="3">
        <f>SUM(H830:K830)</f>
        <v>43570</v>
      </c>
      <c r="M830" s="15">
        <v>0</v>
      </c>
      <c r="N830" s="3">
        <f>H830*M830</f>
        <v>0</v>
      </c>
      <c r="O830" s="3">
        <f>L830-N830</f>
        <v>43570</v>
      </c>
    </row>
    <row r="831" spans="1:15" x14ac:dyDescent="0.2">
      <c r="A831" s="2" t="s">
        <v>3687</v>
      </c>
      <c r="B831" s="2" t="s">
        <v>1585</v>
      </c>
      <c r="C831" s="2" t="s">
        <v>37</v>
      </c>
      <c r="D831" s="2" t="s">
        <v>36</v>
      </c>
      <c r="E831" s="13">
        <v>45658</v>
      </c>
      <c r="F831" s="2" t="s">
        <v>2683</v>
      </c>
      <c r="G831" s="2">
        <v>3</v>
      </c>
      <c r="H831" s="3">
        <v>40350</v>
      </c>
      <c r="I831" s="3">
        <v>7010</v>
      </c>
      <c r="J831" s="3">
        <v>0</v>
      </c>
      <c r="K831" s="3">
        <v>0</v>
      </c>
      <c r="L831" s="3">
        <f>SUM(H831:K831)</f>
        <v>47360</v>
      </c>
      <c r="M831" s="15">
        <v>0.17</v>
      </c>
      <c r="N831" s="3">
        <f>H831*M831</f>
        <v>6859.5000000000009</v>
      </c>
      <c r="O831" s="3">
        <f>L831-N831</f>
        <v>40500.5</v>
      </c>
    </row>
    <row r="832" spans="1:15" x14ac:dyDescent="0.2">
      <c r="A832" s="2" t="s">
        <v>3688</v>
      </c>
      <c r="B832" s="2" t="s">
        <v>1631</v>
      </c>
      <c r="C832" s="2" t="s">
        <v>83</v>
      </c>
      <c r="D832" s="2" t="s">
        <v>85</v>
      </c>
      <c r="E832" s="13">
        <v>45748</v>
      </c>
      <c r="F832" s="2" t="s">
        <v>2683</v>
      </c>
      <c r="G832" s="2">
        <v>3</v>
      </c>
      <c r="H832" s="3">
        <v>26550</v>
      </c>
      <c r="I832" s="3">
        <v>5470</v>
      </c>
      <c r="J832" s="3">
        <v>0</v>
      </c>
      <c r="K832" s="3">
        <v>0</v>
      </c>
      <c r="L832" s="3">
        <f>SUM(H832:K832)</f>
        <v>32020</v>
      </c>
      <c r="M832" s="15">
        <v>0.17</v>
      </c>
      <c r="N832" s="3">
        <f>H832*M832</f>
        <v>4513.5</v>
      </c>
      <c r="O832" s="3">
        <f>L832-N832</f>
        <v>27506.5</v>
      </c>
    </row>
    <row r="833" spans="1:15" x14ac:dyDescent="0.2">
      <c r="A833" s="2" t="s">
        <v>3689</v>
      </c>
      <c r="B833" s="2" t="s">
        <v>2112</v>
      </c>
      <c r="C833" s="2" t="s">
        <v>118</v>
      </c>
      <c r="D833" s="2" t="s">
        <v>114</v>
      </c>
      <c r="E833" s="13">
        <v>45689</v>
      </c>
      <c r="F833" s="2" t="s">
        <v>2658</v>
      </c>
      <c r="G833" s="2">
        <v>4</v>
      </c>
      <c r="H833" s="3">
        <v>28200</v>
      </c>
      <c r="I833" s="3">
        <v>14390</v>
      </c>
      <c r="J833" s="3">
        <v>0</v>
      </c>
      <c r="K833" s="3">
        <v>0</v>
      </c>
      <c r="L833" s="3">
        <f>SUM(H833:K833)</f>
        <v>42590</v>
      </c>
      <c r="M833" s="15">
        <v>0.1</v>
      </c>
      <c r="N833" s="3">
        <f>H833*M833</f>
        <v>2820</v>
      </c>
      <c r="O833" s="3">
        <f>L833-N833</f>
        <v>39770</v>
      </c>
    </row>
    <row r="834" spans="1:15" x14ac:dyDescent="0.2">
      <c r="A834" s="2" t="s">
        <v>3690</v>
      </c>
      <c r="B834" s="2" t="s">
        <v>2189</v>
      </c>
      <c r="C834" s="2" t="s">
        <v>118</v>
      </c>
      <c r="D834" s="2" t="s">
        <v>114</v>
      </c>
      <c r="E834" s="13">
        <v>45689</v>
      </c>
      <c r="F834" s="2" t="s">
        <v>2689</v>
      </c>
      <c r="G834" s="2">
        <v>6</v>
      </c>
      <c r="H834" s="3">
        <v>75300</v>
      </c>
      <c r="I834" s="3">
        <v>8520</v>
      </c>
      <c r="J834" s="3">
        <v>0</v>
      </c>
      <c r="K834" s="3">
        <v>0</v>
      </c>
      <c r="L834" s="3">
        <f>SUM(H834:K834)</f>
        <v>83820</v>
      </c>
      <c r="M834" s="15">
        <v>0.15</v>
      </c>
      <c r="N834" s="3">
        <f>H834*M834</f>
        <v>11295</v>
      </c>
      <c r="O834" s="3">
        <f>L834-N834</f>
        <v>72525</v>
      </c>
    </row>
    <row r="835" spans="1:15" x14ac:dyDescent="0.2">
      <c r="A835" s="2" t="s">
        <v>3691</v>
      </c>
      <c r="B835" s="2" t="s">
        <v>492</v>
      </c>
      <c r="C835" s="2" t="s">
        <v>83</v>
      </c>
      <c r="D835" s="2" t="s">
        <v>85</v>
      </c>
      <c r="E835" s="13">
        <v>45658</v>
      </c>
      <c r="F835" s="2" t="s">
        <v>2670</v>
      </c>
      <c r="G835" s="2">
        <v>3</v>
      </c>
      <c r="H835" s="3">
        <v>44250</v>
      </c>
      <c r="I835" s="3">
        <v>3800</v>
      </c>
      <c r="J835" s="3">
        <v>0</v>
      </c>
      <c r="K835" s="3">
        <v>0</v>
      </c>
      <c r="L835" s="3">
        <f>SUM(H835:K835)</f>
        <v>48050</v>
      </c>
      <c r="M835" s="15">
        <v>0</v>
      </c>
      <c r="N835" s="3">
        <f>H835*M835</f>
        <v>0</v>
      </c>
      <c r="O835" s="3">
        <f>L835-N835</f>
        <v>48050</v>
      </c>
    </row>
    <row r="836" spans="1:15" x14ac:dyDescent="0.2">
      <c r="A836" s="2" t="s">
        <v>3692</v>
      </c>
      <c r="B836" s="2" t="s">
        <v>950</v>
      </c>
      <c r="C836" s="2" t="s">
        <v>81</v>
      </c>
      <c r="D836" s="2" t="s">
        <v>75</v>
      </c>
      <c r="E836" s="13">
        <v>45658</v>
      </c>
      <c r="F836" s="2" t="s">
        <v>2651</v>
      </c>
      <c r="G836" s="2">
        <v>4</v>
      </c>
      <c r="H836" s="3">
        <v>60800</v>
      </c>
      <c r="I836" s="3">
        <v>10380</v>
      </c>
      <c r="J836" s="3">
        <v>0</v>
      </c>
      <c r="K836" s="3">
        <v>0</v>
      </c>
      <c r="L836" s="3">
        <f>SUM(H836:K836)</f>
        <v>71180</v>
      </c>
      <c r="M836" s="15">
        <v>0.16</v>
      </c>
      <c r="N836" s="3">
        <f>H836*M836</f>
        <v>9728</v>
      </c>
      <c r="O836" s="3">
        <f>L836-N836</f>
        <v>61452</v>
      </c>
    </row>
    <row r="837" spans="1:15" x14ac:dyDescent="0.2">
      <c r="A837" s="2" t="s">
        <v>3694</v>
      </c>
      <c r="B837" s="2" t="s">
        <v>1562</v>
      </c>
      <c r="C837" s="2" t="s">
        <v>83</v>
      </c>
      <c r="D837" s="2" t="s">
        <v>85</v>
      </c>
      <c r="E837" s="13">
        <v>45689</v>
      </c>
      <c r="F837" s="2" t="s">
        <v>2661</v>
      </c>
      <c r="G837" s="2">
        <v>6</v>
      </c>
      <c r="H837" s="3">
        <v>87000</v>
      </c>
      <c r="I837" s="3">
        <v>28920</v>
      </c>
      <c r="J837" s="3">
        <v>0</v>
      </c>
      <c r="K837" s="3">
        <v>0</v>
      </c>
      <c r="L837" s="3">
        <f>SUM(H837:K837)</f>
        <v>115920</v>
      </c>
      <c r="M837" s="15">
        <v>0</v>
      </c>
      <c r="N837" s="3">
        <f>H837*M837</f>
        <v>0</v>
      </c>
      <c r="O837" s="3">
        <f>L837-N837</f>
        <v>115920</v>
      </c>
    </row>
    <row r="838" spans="1:15" x14ac:dyDescent="0.2">
      <c r="A838" s="2" t="s">
        <v>3695</v>
      </c>
      <c r="B838" s="2" t="s">
        <v>1623</v>
      </c>
      <c r="C838" s="2" t="s">
        <v>57</v>
      </c>
      <c r="D838" s="2" t="s">
        <v>55</v>
      </c>
      <c r="E838" s="13">
        <v>45689</v>
      </c>
      <c r="F838" s="2" t="s">
        <v>2647</v>
      </c>
      <c r="G838" s="2">
        <v>5</v>
      </c>
      <c r="H838" s="3">
        <v>131000</v>
      </c>
      <c r="I838" s="3">
        <v>7390</v>
      </c>
      <c r="J838" s="3">
        <v>0</v>
      </c>
      <c r="K838" s="3">
        <v>0</v>
      </c>
      <c r="L838" s="3">
        <f>SUM(H838:K838)</f>
        <v>138390</v>
      </c>
      <c r="M838" s="15">
        <v>0</v>
      </c>
      <c r="N838" s="3">
        <f>H838*M838</f>
        <v>0</v>
      </c>
      <c r="O838" s="3">
        <f>L838-N838</f>
        <v>138390</v>
      </c>
    </row>
    <row r="839" spans="1:15" x14ac:dyDescent="0.2">
      <c r="A839" s="2" t="s">
        <v>3696</v>
      </c>
      <c r="B839" s="2" t="s">
        <v>2184</v>
      </c>
      <c r="C839" s="2" t="s">
        <v>69</v>
      </c>
      <c r="D839" s="2" t="s">
        <v>65</v>
      </c>
      <c r="E839" s="13">
        <v>45689</v>
      </c>
      <c r="F839" s="2" t="s">
        <v>2689</v>
      </c>
      <c r="G839" s="2">
        <v>5</v>
      </c>
      <c r="H839" s="3">
        <v>76000</v>
      </c>
      <c r="I839" s="3">
        <v>18380</v>
      </c>
      <c r="J839" s="3">
        <v>0</v>
      </c>
      <c r="K839" s="3">
        <v>0</v>
      </c>
      <c r="L839" s="3">
        <f>SUM(H839:K839)</f>
        <v>94380</v>
      </c>
      <c r="M839" s="15">
        <v>0.15</v>
      </c>
      <c r="N839" s="3">
        <f>H839*M839</f>
        <v>11400</v>
      </c>
      <c r="O839" s="3">
        <f>L839-N839</f>
        <v>82980</v>
      </c>
    </row>
    <row r="840" spans="1:15" x14ac:dyDescent="0.2">
      <c r="A840" s="2" t="s">
        <v>3698</v>
      </c>
      <c r="B840" s="2" t="s">
        <v>2538</v>
      </c>
      <c r="C840" s="2" t="s">
        <v>108</v>
      </c>
      <c r="D840" s="2" t="s">
        <v>105</v>
      </c>
      <c r="E840" s="13">
        <v>45689</v>
      </c>
      <c r="F840" s="2" t="s">
        <v>2683</v>
      </c>
      <c r="G840" s="2">
        <v>4</v>
      </c>
      <c r="H840" s="3">
        <v>42000</v>
      </c>
      <c r="I840" s="3">
        <v>9580</v>
      </c>
      <c r="J840" s="3">
        <v>0</v>
      </c>
      <c r="K840" s="3">
        <v>1530</v>
      </c>
      <c r="L840" s="3">
        <f>SUM(H840:K840)</f>
        <v>53110</v>
      </c>
      <c r="M840" s="15">
        <v>0.17</v>
      </c>
      <c r="N840" s="3">
        <f>H840*M840</f>
        <v>7140.0000000000009</v>
      </c>
      <c r="O840" s="3">
        <f>L840-N840</f>
        <v>45970</v>
      </c>
    </row>
    <row r="841" spans="1:15" x14ac:dyDescent="0.2">
      <c r="A841" s="2" t="s">
        <v>3699</v>
      </c>
      <c r="B841" s="2" t="s">
        <v>2576</v>
      </c>
      <c r="C841" s="2" t="s">
        <v>81</v>
      </c>
      <c r="D841" s="2" t="s">
        <v>75</v>
      </c>
      <c r="E841" s="13">
        <v>45689</v>
      </c>
      <c r="F841" s="2" t="s">
        <v>2658</v>
      </c>
      <c r="G841" s="2">
        <v>3</v>
      </c>
      <c r="H841" s="3">
        <v>85200</v>
      </c>
      <c r="I841" s="3">
        <v>3290</v>
      </c>
      <c r="J841" s="3">
        <v>0</v>
      </c>
      <c r="K841" s="3">
        <v>2970</v>
      </c>
      <c r="L841" s="3">
        <f>SUM(H841:K841)</f>
        <v>91460</v>
      </c>
      <c r="M841" s="15">
        <v>0.1</v>
      </c>
      <c r="N841" s="3">
        <f>H841*M841</f>
        <v>8520</v>
      </c>
      <c r="O841" s="3">
        <f>L841-N841</f>
        <v>82940</v>
      </c>
    </row>
    <row r="842" spans="1:15" x14ac:dyDescent="0.2">
      <c r="A842" s="2" t="s">
        <v>3700</v>
      </c>
      <c r="B842" s="2" t="s">
        <v>2599</v>
      </c>
      <c r="C842" s="2" t="s">
        <v>19</v>
      </c>
      <c r="D842" s="2" t="s">
        <v>11</v>
      </c>
      <c r="E842" s="13">
        <v>45658</v>
      </c>
      <c r="F842" s="2" t="s">
        <v>2651</v>
      </c>
      <c r="G842" s="2">
        <v>4</v>
      </c>
      <c r="H842" s="3">
        <v>38200</v>
      </c>
      <c r="I842" s="3">
        <v>6450</v>
      </c>
      <c r="J842" s="3">
        <v>0</v>
      </c>
      <c r="K842" s="3">
        <v>2060</v>
      </c>
      <c r="L842" s="3">
        <f>SUM(H842:K842)</f>
        <v>46710</v>
      </c>
      <c r="M842" s="15">
        <v>0.16</v>
      </c>
      <c r="N842" s="3">
        <f>H842*M842</f>
        <v>6112</v>
      </c>
      <c r="O842" s="3">
        <f>L842-N842</f>
        <v>40598</v>
      </c>
    </row>
    <row r="843" spans="1:15" x14ac:dyDescent="0.2">
      <c r="A843" s="2" t="s">
        <v>3701</v>
      </c>
      <c r="B843" s="2" t="s">
        <v>628</v>
      </c>
      <c r="C843" s="2" t="s">
        <v>34</v>
      </c>
      <c r="D843" s="2" t="s">
        <v>36</v>
      </c>
      <c r="E843" s="13">
        <v>45689</v>
      </c>
      <c r="F843" s="2" t="s">
        <v>2670</v>
      </c>
      <c r="G843" s="2">
        <v>4</v>
      </c>
      <c r="H843" s="3">
        <v>25200</v>
      </c>
      <c r="I843" s="3">
        <v>6710</v>
      </c>
      <c r="J843" s="3">
        <v>2950</v>
      </c>
      <c r="K843" s="3">
        <v>3530</v>
      </c>
      <c r="L843" s="3">
        <f>SUM(H843:K843)</f>
        <v>38390</v>
      </c>
      <c r="M843" s="15">
        <v>0</v>
      </c>
      <c r="N843" s="3">
        <f>H843*M843</f>
        <v>0</v>
      </c>
      <c r="O843" s="3">
        <f>L843-N843</f>
        <v>38390</v>
      </c>
    </row>
    <row r="844" spans="1:15" x14ac:dyDescent="0.2">
      <c r="A844" s="2" t="s">
        <v>3703</v>
      </c>
      <c r="B844" s="2" t="s">
        <v>1095</v>
      </c>
      <c r="C844" s="2" t="s">
        <v>57</v>
      </c>
      <c r="D844" s="2" t="s">
        <v>55</v>
      </c>
      <c r="E844" s="13">
        <v>45689</v>
      </c>
      <c r="F844" s="2" t="s">
        <v>2651</v>
      </c>
      <c r="G844" s="2">
        <v>4</v>
      </c>
      <c r="H844" s="3">
        <v>99000</v>
      </c>
      <c r="I844" s="3">
        <v>7170</v>
      </c>
      <c r="J844" s="3">
        <v>0</v>
      </c>
      <c r="K844" s="3">
        <v>0</v>
      </c>
      <c r="L844" s="3">
        <f>SUM(H844:K844)</f>
        <v>106170</v>
      </c>
      <c r="M844" s="15">
        <v>0.16</v>
      </c>
      <c r="N844" s="3">
        <f>H844*M844</f>
        <v>15840</v>
      </c>
      <c r="O844" s="3">
        <f>L844-N844</f>
        <v>90330</v>
      </c>
    </row>
    <row r="845" spans="1:15" x14ac:dyDescent="0.2">
      <c r="A845" s="2" t="s">
        <v>3704</v>
      </c>
      <c r="B845" s="2" t="s">
        <v>1808</v>
      </c>
      <c r="C845" s="2" t="s">
        <v>61</v>
      </c>
      <c r="D845" s="2" t="s">
        <v>55</v>
      </c>
      <c r="E845" s="13">
        <v>45689</v>
      </c>
      <c r="F845" s="2" t="s">
        <v>2658</v>
      </c>
      <c r="G845" s="2">
        <v>3</v>
      </c>
      <c r="H845" s="3">
        <v>48900</v>
      </c>
      <c r="I845" s="3">
        <v>3330</v>
      </c>
      <c r="J845" s="3">
        <v>3210</v>
      </c>
      <c r="K845" s="3">
        <v>1740</v>
      </c>
      <c r="L845" s="3">
        <f>SUM(H845:K845)</f>
        <v>57180</v>
      </c>
      <c r="M845" s="15">
        <v>0.1</v>
      </c>
      <c r="N845" s="3">
        <f>H845*M845</f>
        <v>4890</v>
      </c>
      <c r="O845" s="3">
        <f>L845-N845</f>
        <v>52290</v>
      </c>
    </row>
    <row r="846" spans="1:15" x14ac:dyDescent="0.2">
      <c r="A846" s="2" t="s">
        <v>3705</v>
      </c>
      <c r="B846" s="2" t="s">
        <v>2111</v>
      </c>
      <c r="C846" s="2" t="s">
        <v>47</v>
      </c>
      <c r="D846" s="2" t="s">
        <v>45</v>
      </c>
      <c r="E846" s="13">
        <v>45689</v>
      </c>
      <c r="F846" s="2" t="s">
        <v>2689</v>
      </c>
      <c r="G846" s="2">
        <v>5</v>
      </c>
      <c r="H846" s="3">
        <v>51250</v>
      </c>
      <c r="I846" s="3">
        <v>1740</v>
      </c>
      <c r="J846" s="3">
        <v>5860</v>
      </c>
      <c r="K846" s="3">
        <v>0</v>
      </c>
      <c r="L846" s="3">
        <f>SUM(H846:K846)</f>
        <v>58850</v>
      </c>
      <c r="M846" s="15">
        <v>0.15</v>
      </c>
      <c r="N846" s="3">
        <f>H846*M846</f>
        <v>7687.5</v>
      </c>
      <c r="O846" s="3">
        <f>L846-N846</f>
        <v>51162.5</v>
      </c>
    </row>
    <row r="847" spans="1:15" x14ac:dyDescent="0.2">
      <c r="A847" s="2" t="s">
        <v>3706</v>
      </c>
      <c r="B847" s="2" t="s">
        <v>2283</v>
      </c>
      <c r="C847" s="2" t="s">
        <v>71</v>
      </c>
      <c r="D847" s="2" t="s">
        <v>65</v>
      </c>
      <c r="E847" s="13">
        <v>45689</v>
      </c>
      <c r="F847" s="2" t="s">
        <v>2658</v>
      </c>
      <c r="G847" s="2">
        <v>8</v>
      </c>
      <c r="H847" s="3">
        <v>66000</v>
      </c>
      <c r="I847" s="3">
        <v>3530</v>
      </c>
      <c r="J847" s="3">
        <v>0</v>
      </c>
      <c r="K847" s="3">
        <v>1640</v>
      </c>
      <c r="L847" s="3">
        <f>SUM(H847:K847)</f>
        <v>71170</v>
      </c>
      <c r="M847" s="15">
        <v>0.1</v>
      </c>
      <c r="N847" s="3">
        <f>H847*M847</f>
        <v>6600</v>
      </c>
      <c r="O847" s="3">
        <f>L847-N847</f>
        <v>64570</v>
      </c>
    </row>
    <row r="848" spans="1:15" x14ac:dyDescent="0.2">
      <c r="A848" s="2" t="s">
        <v>3707</v>
      </c>
      <c r="B848" s="2" t="s">
        <v>2312</v>
      </c>
      <c r="C848" s="2" t="s">
        <v>61</v>
      </c>
      <c r="D848" s="2" t="s">
        <v>55</v>
      </c>
      <c r="E848" s="13">
        <v>45658</v>
      </c>
      <c r="F848" s="2" t="s">
        <v>2658</v>
      </c>
      <c r="G848" s="2">
        <v>5</v>
      </c>
      <c r="H848" s="3">
        <v>153750</v>
      </c>
      <c r="I848" s="3">
        <v>22660</v>
      </c>
      <c r="J848" s="3">
        <v>0</v>
      </c>
      <c r="K848" s="3">
        <v>0</v>
      </c>
      <c r="L848" s="3">
        <f>SUM(H848:K848)</f>
        <v>176410</v>
      </c>
      <c r="M848" s="15">
        <v>0.1</v>
      </c>
      <c r="N848" s="3">
        <f>H848*M848</f>
        <v>15375</v>
      </c>
      <c r="O848" s="3">
        <f>L848-N848</f>
        <v>161035</v>
      </c>
    </row>
    <row r="849" spans="1:15" x14ac:dyDescent="0.2">
      <c r="A849" s="2" t="s">
        <v>3708</v>
      </c>
      <c r="B849" s="2" t="s">
        <v>381</v>
      </c>
      <c r="C849" s="2" t="s">
        <v>47</v>
      </c>
      <c r="D849" s="2" t="s">
        <v>45</v>
      </c>
      <c r="E849" s="13">
        <v>45658</v>
      </c>
      <c r="F849" s="2" t="s">
        <v>2683</v>
      </c>
      <c r="G849" s="2">
        <v>2</v>
      </c>
      <c r="H849" s="3">
        <v>19900</v>
      </c>
      <c r="I849" s="3">
        <v>1860</v>
      </c>
      <c r="J849" s="3">
        <v>0</v>
      </c>
      <c r="K849" s="3">
        <v>0</v>
      </c>
      <c r="L849" s="3">
        <f>SUM(H849:K849)</f>
        <v>21760</v>
      </c>
      <c r="M849" s="15">
        <v>0.17</v>
      </c>
      <c r="N849" s="3">
        <f>H849*M849</f>
        <v>3383.0000000000005</v>
      </c>
      <c r="O849" s="3">
        <f>L849-N849</f>
        <v>18377</v>
      </c>
    </row>
    <row r="850" spans="1:15" x14ac:dyDescent="0.2">
      <c r="A850" s="2" t="s">
        <v>3710</v>
      </c>
      <c r="B850" s="2" t="s">
        <v>897</v>
      </c>
      <c r="C850" s="2" t="s">
        <v>116</v>
      </c>
      <c r="D850" s="2" t="s">
        <v>114</v>
      </c>
      <c r="E850" s="13">
        <v>45689</v>
      </c>
      <c r="F850" s="2" t="s">
        <v>2647</v>
      </c>
      <c r="G850" s="2">
        <v>3</v>
      </c>
      <c r="H850" s="3">
        <v>21600</v>
      </c>
      <c r="I850" s="3">
        <v>4070</v>
      </c>
      <c r="J850" s="3">
        <v>0</v>
      </c>
      <c r="K850" s="3">
        <v>0</v>
      </c>
      <c r="L850" s="3">
        <f>SUM(H850:K850)</f>
        <v>25670</v>
      </c>
      <c r="M850" s="15">
        <v>0</v>
      </c>
      <c r="N850" s="3">
        <f>H850*M850</f>
        <v>0</v>
      </c>
      <c r="O850" s="3">
        <f>L850-N850</f>
        <v>25670</v>
      </c>
    </row>
    <row r="851" spans="1:15" x14ac:dyDescent="0.2">
      <c r="A851" s="2" t="s">
        <v>3711</v>
      </c>
      <c r="B851" s="2" t="s">
        <v>1194</v>
      </c>
      <c r="C851" s="2" t="s">
        <v>81</v>
      </c>
      <c r="D851" s="2" t="s">
        <v>75</v>
      </c>
      <c r="E851" s="13">
        <v>45658</v>
      </c>
      <c r="F851" s="2" t="s">
        <v>2670</v>
      </c>
      <c r="G851" s="2">
        <v>3</v>
      </c>
      <c r="H851" s="3">
        <v>62250</v>
      </c>
      <c r="I851" s="3">
        <v>5470</v>
      </c>
      <c r="J851" s="3">
        <v>0</v>
      </c>
      <c r="K851" s="3">
        <v>0</v>
      </c>
      <c r="L851" s="3">
        <f>SUM(H851:K851)</f>
        <v>67720</v>
      </c>
      <c r="M851" s="15">
        <v>0</v>
      </c>
      <c r="N851" s="3">
        <f>H851*M851</f>
        <v>0</v>
      </c>
      <c r="O851" s="3">
        <f>L851-N851</f>
        <v>67720</v>
      </c>
    </row>
    <row r="852" spans="1:15" x14ac:dyDescent="0.2">
      <c r="A852" s="2" t="s">
        <v>3712</v>
      </c>
      <c r="B852" s="2" t="s">
        <v>1621</v>
      </c>
      <c r="C852" s="2" t="s">
        <v>49</v>
      </c>
      <c r="D852" s="2" t="s">
        <v>45</v>
      </c>
      <c r="E852" s="13">
        <v>45689</v>
      </c>
      <c r="F852" s="2" t="s">
        <v>2647</v>
      </c>
      <c r="G852" s="2">
        <v>5</v>
      </c>
      <c r="H852" s="3">
        <v>27500</v>
      </c>
      <c r="I852" s="3">
        <v>6130</v>
      </c>
      <c r="J852" s="3">
        <v>4310</v>
      </c>
      <c r="K852" s="3">
        <v>0</v>
      </c>
      <c r="L852" s="3">
        <f>SUM(H852:K852)</f>
        <v>37940</v>
      </c>
      <c r="M852" s="15">
        <v>0</v>
      </c>
      <c r="N852" s="3">
        <f>H852*M852</f>
        <v>0</v>
      </c>
      <c r="O852" s="3">
        <f>L852-N852</f>
        <v>37940</v>
      </c>
    </row>
    <row r="853" spans="1:15" x14ac:dyDescent="0.2">
      <c r="A853" s="2" t="s">
        <v>3714</v>
      </c>
      <c r="B853" s="2" t="s">
        <v>1904</v>
      </c>
      <c r="C853" s="2" t="s">
        <v>81</v>
      </c>
      <c r="D853" s="2" t="s">
        <v>75</v>
      </c>
      <c r="E853" s="13">
        <v>45658</v>
      </c>
      <c r="F853" s="2" t="s">
        <v>2683</v>
      </c>
      <c r="G853" s="2">
        <v>4</v>
      </c>
      <c r="H853" s="3">
        <v>113600</v>
      </c>
      <c r="I853" s="3">
        <v>2930</v>
      </c>
      <c r="J853" s="3">
        <v>0</v>
      </c>
      <c r="K853" s="3">
        <v>0</v>
      </c>
      <c r="L853" s="3">
        <f>SUM(H853:K853)</f>
        <v>116530</v>
      </c>
      <c r="M853" s="15">
        <v>0.17</v>
      </c>
      <c r="N853" s="3">
        <f>H853*M853</f>
        <v>19312</v>
      </c>
      <c r="O853" s="3">
        <f>L853-N853</f>
        <v>97218</v>
      </c>
    </row>
    <row r="854" spans="1:15" x14ac:dyDescent="0.2">
      <c r="A854" s="2" t="s">
        <v>3715</v>
      </c>
      <c r="B854" s="2" t="s">
        <v>1965</v>
      </c>
      <c r="C854" s="2" t="s">
        <v>73</v>
      </c>
      <c r="D854" s="2" t="s">
        <v>75</v>
      </c>
      <c r="E854" s="13">
        <v>45658</v>
      </c>
      <c r="F854" s="2" t="s">
        <v>2683</v>
      </c>
      <c r="G854" s="2">
        <v>2</v>
      </c>
      <c r="H854" s="3">
        <v>18600</v>
      </c>
      <c r="I854" s="3">
        <v>3420</v>
      </c>
      <c r="J854" s="3">
        <v>3880</v>
      </c>
      <c r="K854" s="3">
        <v>0</v>
      </c>
      <c r="L854" s="3">
        <f>SUM(H854:K854)</f>
        <v>25900</v>
      </c>
      <c r="M854" s="15">
        <v>0.17</v>
      </c>
      <c r="N854" s="3">
        <f>H854*M854</f>
        <v>3162</v>
      </c>
      <c r="O854" s="3">
        <f>L854-N854</f>
        <v>22738</v>
      </c>
    </row>
    <row r="855" spans="1:15" x14ac:dyDescent="0.2">
      <c r="A855" s="2" t="s">
        <v>3716</v>
      </c>
      <c r="B855" s="2" t="s">
        <v>2375</v>
      </c>
      <c r="C855" s="2" t="s">
        <v>122</v>
      </c>
      <c r="D855" s="2" t="s">
        <v>124</v>
      </c>
      <c r="E855" s="13">
        <v>45658</v>
      </c>
      <c r="F855" s="2" t="s">
        <v>2732</v>
      </c>
      <c r="G855" s="2">
        <v>2</v>
      </c>
      <c r="H855" s="3">
        <v>5000</v>
      </c>
      <c r="I855" s="3">
        <v>410</v>
      </c>
      <c r="J855" s="3">
        <v>0</v>
      </c>
      <c r="K855" s="3">
        <v>0</v>
      </c>
      <c r="L855" s="3">
        <f>SUM(H855:K855)</f>
        <v>5410</v>
      </c>
      <c r="M855" s="15">
        <v>0.05</v>
      </c>
      <c r="N855" s="3">
        <f>H855*M855</f>
        <v>250</v>
      </c>
      <c r="O855" s="3">
        <f>L855-N855</f>
        <v>5160</v>
      </c>
    </row>
    <row r="856" spans="1:15" x14ac:dyDescent="0.2">
      <c r="A856" s="2" t="s">
        <v>3717</v>
      </c>
      <c r="B856" s="2" t="s">
        <v>2448</v>
      </c>
      <c r="C856" s="2" t="s">
        <v>63</v>
      </c>
      <c r="D856" s="2" t="s">
        <v>65</v>
      </c>
      <c r="E856" s="13">
        <v>45658</v>
      </c>
      <c r="F856" s="2" t="s">
        <v>2683</v>
      </c>
      <c r="G856" s="2">
        <v>2</v>
      </c>
      <c r="H856" s="3">
        <v>30700</v>
      </c>
      <c r="I856" s="3">
        <v>1550</v>
      </c>
      <c r="J856" s="3">
        <v>3250</v>
      </c>
      <c r="K856" s="3">
        <v>3450</v>
      </c>
      <c r="L856" s="3">
        <f>SUM(H856:K856)</f>
        <v>38950</v>
      </c>
      <c r="M856" s="15">
        <v>0.17</v>
      </c>
      <c r="N856" s="3">
        <f>H856*M856</f>
        <v>5219</v>
      </c>
      <c r="O856" s="3">
        <f>L856-N856</f>
        <v>33731</v>
      </c>
    </row>
    <row r="857" spans="1:15" x14ac:dyDescent="0.2">
      <c r="A857" s="2" t="s">
        <v>3718</v>
      </c>
      <c r="B857" s="2" t="s">
        <v>606</v>
      </c>
      <c r="C857" s="2" t="s">
        <v>125</v>
      </c>
      <c r="D857" s="2" t="s">
        <v>124</v>
      </c>
      <c r="E857" s="13">
        <v>45931</v>
      </c>
      <c r="F857" s="2" t="s">
        <v>2658</v>
      </c>
      <c r="G857" s="2">
        <v>8</v>
      </c>
      <c r="H857" s="3">
        <v>197600</v>
      </c>
      <c r="I857" s="3">
        <v>29260</v>
      </c>
      <c r="J857" s="3">
        <v>9490</v>
      </c>
      <c r="K857" s="3">
        <v>620</v>
      </c>
      <c r="L857" s="3">
        <f>SUM(H857:K857)</f>
        <v>236970</v>
      </c>
      <c r="M857" s="15">
        <v>0.1</v>
      </c>
      <c r="N857" s="3">
        <f>H857*M857</f>
        <v>19760</v>
      </c>
      <c r="O857" s="3">
        <f>L857-N857</f>
        <v>217210</v>
      </c>
    </row>
    <row r="858" spans="1:15" x14ac:dyDescent="0.2">
      <c r="A858" s="2" t="s">
        <v>3719</v>
      </c>
      <c r="B858" s="2" t="s">
        <v>914</v>
      </c>
      <c r="C858" s="2" t="s">
        <v>73</v>
      </c>
      <c r="D858" s="2" t="s">
        <v>75</v>
      </c>
      <c r="E858" s="13">
        <v>45717</v>
      </c>
      <c r="F858" s="2" t="s">
        <v>2661</v>
      </c>
      <c r="G858" s="2">
        <v>6</v>
      </c>
      <c r="H858" s="3">
        <v>47400</v>
      </c>
      <c r="I858" s="3">
        <v>12250</v>
      </c>
      <c r="J858" s="3">
        <v>0</v>
      </c>
      <c r="K858" s="3">
        <v>0</v>
      </c>
      <c r="L858" s="3">
        <f>SUM(H858:K858)</f>
        <v>59650</v>
      </c>
      <c r="M858" s="15">
        <v>0</v>
      </c>
      <c r="N858" s="3">
        <f>H858*M858</f>
        <v>0</v>
      </c>
      <c r="O858" s="3">
        <f>L858-N858</f>
        <v>59650</v>
      </c>
    </row>
    <row r="859" spans="1:15" x14ac:dyDescent="0.2">
      <c r="A859" s="2" t="s">
        <v>3720</v>
      </c>
      <c r="B859" s="2" t="s">
        <v>937</v>
      </c>
      <c r="C859" s="2" t="s">
        <v>77</v>
      </c>
      <c r="D859" s="2" t="s">
        <v>75</v>
      </c>
      <c r="E859" s="13">
        <v>45689</v>
      </c>
      <c r="F859" s="2" t="s">
        <v>2689</v>
      </c>
      <c r="G859" s="2">
        <v>5</v>
      </c>
      <c r="H859" s="3">
        <v>35250</v>
      </c>
      <c r="I859" s="3">
        <v>1370</v>
      </c>
      <c r="J859" s="3">
        <v>0</v>
      </c>
      <c r="K859" s="3">
        <v>980</v>
      </c>
      <c r="L859" s="3">
        <f>SUM(H859:K859)</f>
        <v>37600</v>
      </c>
      <c r="M859" s="15">
        <v>0.15</v>
      </c>
      <c r="N859" s="3">
        <f>H859*M859</f>
        <v>5287.5</v>
      </c>
      <c r="O859" s="3">
        <f>L859-N859</f>
        <v>32312.5</v>
      </c>
    </row>
    <row r="860" spans="1:15" x14ac:dyDescent="0.2">
      <c r="A860" s="2" t="s">
        <v>3721</v>
      </c>
      <c r="B860" s="2" t="s">
        <v>1095</v>
      </c>
      <c r="C860" s="2" t="s">
        <v>89</v>
      </c>
      <c r="D860" s="2" t="s">
        <v>85</v>
      </c>
      <c r="E860" s="13">
        <v>45658</v>
      </c>
      <c r="F860" s="2" t="s">
        <v>2689</v>
      </c>
      <c r="G860" s="2">
        <v>3</v>
      </c>
      <c r="H860" s="3">
        <v>24900</v>
      </c>
      <c r="I860" s="3">
        <v>1580</v>
      </c>
      <c r="J860" s="3">
        <v>6690</v>
      </c>
      <c r="K860" s="3">
        <v>0</v>
      </c>
      <c r="L860" s="3">
        <f>SUM(H860:K860)</f>
        <v>33170</v>
      </c>
      <c r="M860" s="15">
        <v>0.15</v>
      </c>
      <c r="N860" s="3">
        <f>H860*M860</f>
        <v>3735</v>
      </c>
      <c r="O860" s="3">
        <f>L860-N860</f>
        <v>29435</v>
      </c>
    </row>
    <row r="861" spans="1:15" x14ac:dyDescent="0.2">
      <c r="A861" s="2" t="s">
        <v>3722</v>
      </c>
      <c r="B861" s="2" t="s">
        <v>1268</v>
      </c>
      <c r="C861" s="2" t="s">
        <v>53</v>
      </c>
      <c r="D861" s="2" t="s">
        <v>55</v>
      </c>
      <c r="E861" s="13">
        <v>45658</v>
      </c>
      <c r="F861" s="2" t="s">
        <v>2689</v>
      </c>
      <c r="G861" s="2">
        <v>4</v>
      </c>
      <c r="H861" s="3">
        <v>50200</v>
      </c>
      <c r="I861" s="3">
        <v>5630</v>
      </c>
      <c r="J861" s="3">
        <v>0</v>
      </c>
      <c r="K861" s="3">
        <v>1430</v>
      </c>
      <c r="L861" s="3">
        <f>SUM(H861:K861)</f>
        <v>57260</v>
      </c>
      <c r="M861" s="15">
        <v>0.15</v>
      </c>
      <c r="N861" s="3">
        <f>H861*M861</f>
        <v>7530</v>
      </c>
      <c r="O861" s="3">
        <f>L861-N861</f>
        <v>49730</v>
      </c>
    </row>
    <row r="862" spans="1:15" x14ac:dyDescent="0.2">
      <c r="A862" s="2" t="s">
        <v>3724</v>
      </c>
      <c r="B862" s="2" t="s">
        <v>552</v>
      </c>
      <c r="C862" s="2" t="s">
        <v>103</v>
      </c>
      <c r="D862" s="2" t="s">
        <v>105</v>
      </c>
      <c r="E862" s="13">
        <v>45689</v>
      </c>
      <c r="F862" s="2" t="s">
        <v>2732</v>
      </c>
      <c r="G862" s="2">
        <v>3</v>
      </c>
      <c r="H862" s="3">
        <v>8400</v>
      </c>
      <c r="I862" s="3">
        <v>280</v>
      </c>
      <c r="J862" s="3">
        <v>4780</v>
      </c>
      <c r="K862" s="3">
        <v>0</v>
      </c>
      <c r="L862" s="3">
        <f>SUM(H862:K862)</f>
        <v>13460</v>
      </c>
      <c r="M862" s="15">
        <v>0.05</v>
      </c>
      <c r="N862" s="3">
        <f>H862*M862</f>
        <v>420</v>
      </c>
      <c r="O862" s="3">
        <f>L862-N862</f>
        <v>13040</v>
      </c>
    </row>
    <row r="863" spans="1:15" x14ac:dyDescent="0.2">
      <c r="A863" s="2" t="s">
        <v>3725</v>
      </c>
      <c r="B863" s="2" t="s">
        <v>1587</v>
      </c>
      <c r="C863" s="2" t="s">
        <v>43</v>
      </c>
      <c r="D863" s="2" t="s">
        <v>45</v>
      </c>
      <c r="E863" s="13">
        <v>45778</v>
      </c>
      <c r="F863" s="2" t="s">
        <v>2670</v>
      </c>
      <c r="G863" s="2">
        <v>4</v>
      </c>
      <c r="H863" s="3">
        <v>30600</v>
      </c>
      <c r="I863" s="3">
        <v>5920</v>
      </c>
      <c r="J863" s="3">
        <v>0</v>
      </c>
      <c r="K863" s="3">
        <v>1490</v>
      </c>
      <c r="L863" s="3">
        <f>SUM(H863:K863)</f>
        <v>38010</v>
      </c>
      <c r="M863" s="15">
        <v>0</v>
      </c>
      <c r="N863" s="3">
        <f>H863*M863</f>
        <v>0</v>
      </c>
      <c r="O863" s="3">
        <f>L863-N863</f>
        <v>38010</v>
      </c>
    </row>
    <row r="864" spans="1:15" x14ac:dyDescent="0.2">
      <c r="A864" s="2" t="s">
        <v>3726</v>
      </c>
      <c r="B864" s="2" t="s">
        <v>2547</v>
      </c>
      <c r="C864" s="2" t="s">
        <v>49</v>
      </c>
      <c r="D864" s="2" t="s">
        <v>45</v>
      </c>
      <c r="E864" s="13">
        <v>45658</v>
      </c>
      <c r="F864" s="2" t="s">
        <v>2647</v>
      </c>
      <c r="G864" s="2">
        <v>6</v>
      </c>
      <c r="H864" s="3">
        <v>16200</v>
      </c>
      <c r="I864" s="3">
        <v>2410</v>
      </c>
      <c r="J864" s="3">
        <v>0</v>
      </c>
      <c r="K864" s="3">
        <v>0</v>
      </c>
      <c r="L864" s="3">
        <f>SUM(H864:K864)</f>
        <v>18610</v>
      </c>
      <c r="M864" s="15">
        <v>0</v>
      </c>
      <c r="N864" s="3">
        <f>H864*M864</f>
        <v>0</v>
      </c>
      <c r="O864" s="3">
        <f>L864-N864</f>
        <v>18610</v>
      </c>
    </row>
    <row r="865" spans="1:15" x14ac:dyDescent="0.2">
      <c r="A865" s="2" t="s">
        <v>3727</v>
      </c>
      <c r="B865" s="2" t="s">
        <v>560</v>
      </c>
      <c r="C865" s="2" t="s">
        <v>53</v>
      </c>
      <c r="D865" s="2" t="s">
        <v>55</v>
      </c>
      <c r="E865" s="13">
        <v>45658</v>
      </c>
      <c r="F865" s="2" t="s">
        <v>2670</v>
      </c>
      <c r="G865" s="2">
        <v>4</v>
      </c>
      <c r="H865" s="3">
        <v>52600</v>
      </c>
      <c r="I865" s="3">
        <v>6600</v>
      </c>
      <c r="J865" s="3">
        <v>6730</v>
      </c>
      <c r="K865" s="3">
        <v>0</v>
      </c>
      <c r="L865" s="3">
        <f>SUM(H865:K865)</f>
        <v>65930</v>
      </c>
      <c r="M865" s="15">
        <v>0</v>
      </c>
      <c r="N865" s="3">
        <f>H865*M865</f>
        <v>0</v>
      </c>
      <c r="O865" s="3">
        <f>L865-N865</f>
        <v>65930</v>
      </c>
    </row>
    <row r="866" spans="1:15" x14ac:dyDescent="0.2">
      <c r="A866" s="2" t="s">
        <v>3728</v>
      </c>
      <c r="B866" s="2" t="s">
        <v>787</v>
      </c>
      <c r="C866" s="2" t="s">
        <v>97</v>
      </c>
      <c r="D866" s="2" t="s">
        <v>95</v>
      </c>
      <c r="E866" s="13">
        <v>45658</v>
      </c>
      <c r="F866" s="2" t="s">
        <v>2689</v>
      </c>
      <c r="G866" s="2">
        <v>3</v>
      </c>
      <c r="H866" s="3">
        <v>46800</v>
      </c>
      <c r="I866" s="3">
        <v>3660</v>
      </c>
      <c r="J866" s="3">
        <v>0</v>
      </c>
      <c r="K866" s="3">
        <v>0</v>
      </c>
      <c r="L866" s="3">
        <f>SUM(H866:K866)</f>
        <v>50460</v>
      </c>
      <c r="M866" s="15">
        <v>0.15</v>
      </c>
      <c r="N866" s="3">
        <f>H866*M866</f>
        <v>7020</v>
      </c>
      <c r="O866" s="3">
        <f>L866-N866</f>
        <v>43440</v>
      </c>
    </row>
    <row r="867" spans="1:15" x14ac:dyDescent="0.2">
      <c r="A867" s="2" t="s">
        <v>3729</v>
      </c>
      <c r="B867" s="2" t="s">
        <v>974</v>
      </c>
      <c r="C867" s="2" t="s">
        <v>51</v>
      </c>
      <c r="D867" s="2" t="s">
        <v>45</v>
      </c>
      <c r="E867" s="13">
        <v>45689</v>
      </c>
      <c r="F867" s="2" t="s">
        <v>2732</v>
      </c>
      <c r="G867" s="2">
        <v>3</v>
      </c>
      <c r="H867" s="3">
        <v>53400</v>
      </c>
      <c r="I867" s="3">
        <v>3370</v>
      </c>
      <c r="J867" s="3">
        <v>0</v>
      </c>
      <c r="K867" s="3">
        <v>0</v>
      </c>
      <c r="L867" s="3">
        <f>SUM(H867:K867)</f>
        <v>56770</v>
      </c>
      <c r="M867" s="15">
        <v>0.05</v>
      </c>
      <c r="N867" s="3">
        <f>H867*M867</f>
        <v>2670</v>
      </c>
      <c r="O867" s="3">
        <f>L867-N867</f>
        <v>54100</v>
      </c>
    </row>
    <row r="868" spans="1:15" x14ac:dyDescent="0.2">
      <c r="A868" s="2" t="s">
        <v>3730</v>
      </c>
      <c r="B868" s="2" t="s">
        <v>1247</v>
      </c>
      <c r="C868" s="2" t="s">
        <v>39</v>
      </c>
      <c r="D868" s="2" t="s">
        <v>36</v>
      </c>
      <c r="E868" s="13">
        <v>45689</v>
      </c>
      <c r="F868" s="2" t="s">
        <v>2670</v>
      </c>
      <c r="G868" s="2">
        <v>5</v>
      </c>
      <c r="H868" s="3">
        <v>43750</v>
      </c>
      <c r="I868" s="3">
        <v>3020</v>
      </c>
      <c r="J868" s="3">
        <v>0</v>
      </c>
      <c r="K868" s="3">
        <v>0</v>
      </c>
      <c r="L868" s="3">
        <f>SUM(H868:K868)</f>
        <v>46770</v>
      </c>
      <c r="M868" s="15">
        <v>0</v>
      </c>
      <c r="N868" s="3">
        <f>H868*M868</f>
        <v>0</v>
      </c>
      <c r="O868" s="3">
        <f>L868-N868</f>
        <v>46770</v>
      </c>
    </row>
    <row r="869" spans="1:15" x14ac:dyDescent="0.2">
      <c r="A869" s="2" t="s">
        <v>3732</v>
      </c>
      <c r="B869" s="2" t="s">
        <v>305</v>
      </c>
      <c r="C869" s="2" t="s">
        <v>13</v>
      </c>
      <c r="D869" s="2" t="s">
        <v>11</v>
      </c>
      <c r="E869" s="13">
        <v>45689</v>
      </c>
      <c r="F869" s="2" t="s">
        <v>2647</v>
      </c>
      <c r="G869" s="2">
        <v>3</v>
      </c>
      <c r="H869" s="3">
        <v>44850</v>
      </c>
      <c r="I869" s="3">
        <v>460</v>
      </c>
      <c r="J869" s="3">
        <v>0</v>
      </c>
      <c r="K869" s="3">
        <v>0</v>
      </c>
      <c r="L869" s="3">
        <f>SUM(H869:K869)</f>
        <v>45310</v>
      </c>
      <c r="M869" s="15">
        <v>0</v>
      </c>
      <c r="N869" s="3">
        <f>H869*M869</f>
        <v>0</v>
      </c>
      <c r="O869" s="3">
        <f>L869-N869</f>
        <v>45310</v>
      </c>
    </row>
    <row r="870" spans="1:15" x14ac:dyDescent="0.2">
      <c r="A870" s="2" t="s">
        <v>3733</v>
      </c>
      <c r="B870" s="2" t="s">
        <v>305</v>
      </c>
      <c r="C870" s="2" t="s">
        <v>19</v>
      </c>
      <c r="D870" s="2" t="s">
        <v>11</v>
      </c>
      <c r="E870" s="13">
        <v>45658</v>
      </c>
      <c r="F870" s="2" t="s">
        <v>2732</v>
      </c>
      <c r="G870" s="2">
        <v>3</v>
      </c>
      <c r="H870" s="3">
        <v>26100</v>
      </c>
      <c r="I870" s="3">
        <v>1900</v>
      </c>
      <c r="J870" s="3">
        <v>2650</v>
      </c>
      <c r="K870" s="3">
        <v>0</v>
      </c>
      <c r="L870" s="3">
        <f>SUM(H870:K870)</f>
        <v>30650</v>
      </c>
      <c r="M870" s="15">
        <v>0.05</v>
      </c>
      <c r="N870" s="3">
        <f>H870*M870</f>
        <v>1305</v>
      </c>
      <c r="O870" s="3">
        <f>L870-N870</f>
        <v>29345</v>
      </c>
    </row>
    <row r="871" spans="1:15" x14ac:dyDescent="0.2">
      <c r="A871" s="2" t="s">
        <v>3734</v>
      </c>
      <c r="B871" s="2" t="s">
        <v>638</v>
      </c>
      <c r="C871" s="2" t="s">
        <v>69</v>
      </c>
      <c r="D871" s="2" t="s">
        <v>65</v>
      </c>
      <c r="E871" s="13">
        <v>45689</v>
      </c>
      <c r="F871" s="2" t="s">
        <v>2658</v>
      </c>
      <c r="G871" s="2">
        <v>9</v>
      </c>
      <c r="H871" s="3">
        <v>171000</v>
      </c>
      <c r="I871" s="3">
        <v>3300</v>
      </c>
      <c r="J871" s="3">
        <v>5700</v>
      </c>
      <c r="K871" s="3">
        <v>1420</v>
      </c>
      <c r="L871" s="3">
        <f>SUM(H871:K871)</f>
        <v>181420</v>
      </c>
      <c r="M871" s="15">
        <v>0.1</v>
      </c>
      <c r="N871" s="3">
        <f>H871*M871</f>
        <v>17100</v>
      </c>
      <c r="O871" s="3">
        <f>L871-N871</f>
        <v>164320</v>
      </c>
    </row>
    <row r="872" spans="1:15" x14ac:dyDescent="0.2">
      <c r="A872" s="2" t="s">
        <v>3735</v>
      </c>
      <c r="B872" s="2" t="s">
        <v>821</v>
      </c>
      <c r="C872" s="2" t="s">
        <v>81</v>
      </c>
      <c r="D872" s="2" t="s">
        <v>75</v>
      </c>
      <c r="E872" s="13">
        <v>45689</v>
      </c>
      <c r="F872" s="2" t="s">
        <v>2647</v>
      </c>
      <c r="G872" s="2">
        <v>3</v>
      </c>
      <c r="H872" s="3">
        <v>88650</v>
      </c>
      <c r="I872" s="3">
        <v>2380</v>
      </c>
      <c r="J872" s="3">
        <v>0</v>
      </c>
      <c r="K872" s="3">
        <v>0</v>
      </c>
      <c r="L872" s="3">
        <f>SUM(H872:K872)</f>
        <v>91030</v>
      </c>
      <c r="M872" s="15">
        <v>0</v>
      </c>
      <c r="N872" s="3">
        <f>H872*M872</f>
        <v>0</v>
      </c>
      <c r="O872" s="3">
        <f>L872-N872</f>
        <v>91030</v>
      </c>
    </row>
    <row r="873" spans="1:15" x14ac:dyDescent="0.2">
      <c r="A873" s="2" t="s">
        <v>3736</v>
      </c>
      <c r="B873" s="2" t="s">
        <v>1156</v>
      </c>
      <c r="C873" s="2" t="s">
        <v>81</v>
      </c>
      <c r="D873" s="2" t="s">
        <v>75</v>
      </c>
      <c r="E873" s="13">
        <v>45717</v>
      </c>
      <c r="F873" s="2" t="s">
        <v>2647</v>
      </c>
      <c r="G873" s="2">
        <v>3</v>
      </c>
      <c r="H873" s="3">
        <v>139800</v>
      </c>
      <c r="I873" s="3">
        <v>2930</v>
      </c>
      <c r="J873" s="3">
        <v>7510</v>
      </c>
      <c r="K873" s="3">
        <v>0</v>
      </c>
      <c r="L873" s="3">
        <f>SUM(H873:K873)</f>
        <v>150240</v>
      </c>
      <c r="M873" s="15">
        <v>0</v>
      </c>
      <c r="N873" s="3">
        <f>H873*M873</f>
        <v>0</v>
      </c>
      <c r="O873" s="3">
        <f>L873-N873</f>
        <v>150240</v>
      </c>
    </row>
    <row r="874" spans="1:15" x14ac:dyDescent="0.2">
      <c r="A874" s="2" t="s">
        <v>3738</v>
      </c>
      <c r="B874" s="2" t="s">
        <v>1563</v>
      </c>
      <c r="C874" s="2" t="s">
        <v>19</v>
      </c>
      <c r="D874" s="2" t="s">
        <v>11</v>
      </c>
      <c r="E874" s="13">
        <v>45689</v>
      </c>
      <c r="F874" s="2" t="s">
        <v>2732</v>
      </c>
      <c r="G874" s="2">
        <v>1</v>
      </c>
      <c r="H874" s="3">
        <v>7300</v>
      </c>
      <c r="I874" s="3">
        <v>1180</v>
      </c>
      <c r="J874" s="3">
        <v>5110</v>
      </c>
      <c r="K874" s="3">
        <v>0</v>
      </c>
      <c r="L874" s="3">
        <f>SUM(H874:K874)</f>
        <v>13590</v>
      </c>
      <c r="M874" s="15">
        <v>0.05</v>
      </c>
      <c r="N874" s="3">
        <f>H874*M874</f>
        <v>365</v>
      </c>
      <c r="O874" s="3">
        <f>L874-N874</f>
        <v>13225</v>
      </c>
    </row>
    <row r="875" spans="1:15" x14ac:dyDescent="0.2">
      <c r="A875" s="2" t="s">
        <v>3741</v>
      </c>
      <c r="B875" s="2" t="s">
        <v>2521</v>
      </c>
      <c r="C875" s="2" t="s">
        <v>69</v>
      </c>
      <c r="D875" s="2" t="s">
        <v>65</v>
      </c>
      <c r="E875" s="13">
        <v>45658</v>
      </c>
      <c r="F875" s="2" t="s">
        <v>2647</v>
      </c>
      <c r="G875" s="2">
        <v>4</v>
      </c>
      <c r="H875" s="3">
        <v>114200</v>
      </c>
      <c r="I875" s="3">
        <v>2450</v>
      </c>
      <c r="J875" s="3">
        <v>0</v>
      </c>
      <c r="K875" s="3">
        <v>0</v>
      </c>
      <c r="L875" s="3">
        <f>SUM(H875:K875)</f>
        <v>116650</v>
      </c>
      <c r="M875" s="15">
        <v>0</v>
      </c>
      <c r="N875" s="3">
        <f>H875*M875</f>
        <v>0</v>
      </c>
      <c r="O875" s="3">
        <f>L875-N875</f>
        <v>116650</v>
      </c>
    </row>
    <row r="876" spans="1:15" x14ac:dyDescent="0.2">
      <c r="A876" s="2" t="s">
        <v>3743</v>
      </c>
      <c r="B876" s="2" t="s">
        <v>673</v>
      </c>
      <c r="C876" s="2" t="s">
        <v>47</v>
      </c>
      <c r="D876" s="2" t="s">
        <v>45</v>
      </c>
      <c r="E876" s="13">
        <v>45717</v>
      </c>
      <c r="F876" s="2" t="s">
        <v>2670</v>
      </c>
      <c r="G876" s="2">
        <v>6</v>
      </c>
      <c r="H876" s="3">
        <v>30300</v>
      </c>
      <c r="I876" s="3">
        <v>7200</v>
      </c>
      <c r="J876" s="3">
        <v>0</v>
      </c>
      <c r="K876" s="3">
        <v>1310</v>
      </c>
      <c r="L876" s="3">
        <f>SUM(H876:K876)</f>
        <v>38810</v>
      </c>
      <c r="M876" s="15">
        <v>0</v>
      </c>
      <c r="N876" s="3">
        <f>H876*M876</f>
        <v>0</v>
      </c>
      <c r="O876" s="3">
        <f>L876-N876</f>
        <v>38810</v>
      </c>
    </row>
    <row r="877" spans="1:15" x14ac:dyDescent="0.2">
      <c r="A877" s="2" t="s">
        <v>3744</v>
      </c>
      <c r="B877" s="2" t="s">
        <v>916</v>
      </c>
      <c r="C877" s="2" t="s">
        <v>57</v>
      </c>
      <c r="D877" s="2" t="s">
        <v>55</v>
      </c>
      <c r="E877" s="13">
        <v>45689</v>
      </c>
      <c r="F877" s="2" t="s">
        <v>2658</v>
      </c>
      <c r="G877" s="2">
        <v>6</v>
      </c>
      <c r="H877" s="3">
        <v>53400</v>
      </c>
      <c r="I877" s="3">
        <v>11410</v>
      </c>
      <c r="J877" s="3">
        <v>0</v>
      </c>
      <c r="K877" s="3">
        <v>2200</v>
      </c>
      <c r="L877" s="3">
        <f>SUM(H877:K877)</f>
        <v>67010</v>
      </c>
      <c r="M877" s="15">
        <v>0.1</v>
      </c>
      <c r="N877" s="3">
        <f>H877*M877</f>
        <v>5340</v>
      </c>
      <c r="O877" s="3">
        <f>L877-N877</f>
        <v>61670</v>
      </c>
    </row>
    <row r="878" spans="1:15" x14ac:dyDescent="0.2">
      <c r="A878" s="2" t="s">
        <v>3745</v>
      </c>
      <c r="B878" s="2" t="s">
        <v>1015</v>
      </c>
      <c r="C878" s="2" t="s">
        <v>108</v>
      </c>
      <c r="D878" s="2" t="s">
        <v>105</v>
      </c>
      <c r="E878" s="13">
        <v>45658</v>
      </c>
      <c r="F878" s="2" t="s">
        <v>2732</v>
      </c>
      <c r="G878" s="2">
        <v>1</v>
      </c>
      <c r="H878" s="3">
        <v>19650</v>
      </c>
      <c r="I878" s="3">
        <v>350</v>
      </c>
      <c r="J878" s="3">
        <v>0</v>
      </c>
      <c r="K878" s="3">
        <v>0</v>
      </c>
      <c r="L878" s="3">
        <f>SUM(H878:K878)</f>
        <v>20000</v>
      </c>
      <c r="M878" s="15">
        <v>0.05</v>
      </c>
      <c r="N878" s="3">
        <f>H878*M878</f>
        <v>982.5</v>
      </c>
      <c r="O878" s="3">
        <f>L878-N878</f>
        <v>19017.5</v>
      </c>
    </row>
    <row r="879" spans="1:15" x14ac:dyDescent="0.2">
      <c r="A879" s="2" t="s">
        <v>3746</v>
      </c>
      <c r="B879" s="2" t="s">
        <v>1065</v>
      </c>
      <c r="C879" s="2" t="s">
        <v>125</v>
      </c>
      <c r="D879" s="2" t="s">
        <v>124</v>
      </c>
      <c r="E879" s="13">
        <v>45658</v>
      </c>
      <c r="F879" s="2" t="s">
        <v>2670</v>
      </c>
      <c r="G879" s="2">
        <v>1</v>
      </c>
      <c r="H879" s="3">
        <v>25450</v>
      </c>
      <c r="I879" s="3">
        <v>1610</v>
      </c>
      <c r="J879" s="3">
        <v>0</v>
      </c>
      <c r="K879" s="3">
        <v>1750</v>
      </c>
      <c r="L879" s="3">
        <f>SUM(H879:K879)</f>
        <v>28810</v>
      </c>
      <c r="M879" s="15">
        <v>0</v>
      </c>
      <c r="N879" s="3">
        <f>H879*M879</f>
        <v>0</v>
      </c>
      <c r="O879" s="3">
        <f>L879-N879</f>
        <v>28810</v>
      </c>
    </row>
    <row r="880" spans="1:15" x14ac:dyDescent="0.2">
      <c r="A880" s="2" t="s">
        <v>3747</v>
      </c>
      <c r="B880" s="2" t="s">
        <v>1186</v>
      </c>
      <c r="C880" s="2" t="s">
        <v>103</v>
      </c>
      <c r="D880" s="2" t="s">
        <v>105</v>
      </c>
      <c r="E880" s="13">
        <v>45658</v>
      </c>
      <c r="F880" s="2" t="s">
        <v>2647</v>
      </c>
      <c r="G880" s="2">
        <v>10</v>
      </c>
      <c r="H880" s="3">
        <v>35500</v>
      </c>
      <c r="I880" s="3">
        <v>16480</v>
      </c>
      <c r="J880" s="3">
        <v>1620</v>
      </c>
      <c r="K880" s="3">
        <v>890</v>
      </c>
      <c r="L880" s="3">
        <f>SUM(H880:K880)</f>
        <v>54490</v>
      </c>
      <c r="M880" s="15">
        <v>0</v>
      </c>
      <c r="N880" s="3">
        <f>H880*M880</f>
        <v>0</v>
      </c>
      <c r="O880" s="3">
        <f>L880-N880</f>
        <v>54490</v>
      </c>
    </row>
    <row r="881" spans="1:15" x14ac:dyDescent="0.2">
      <c r="A881" s="2" t="s">
        <v>3748</v>
      </c>
      <c r="B881" s="2" t="s">
        <v>1208</v>
      </c>
      <c r="C881" s="2" t="s">
        <v>53</v>
      </c>
      <c r="D881" s="2" t="s">
        <v>55</v>
      </c>
      <c r="E881" s="13">
        <v>45658</v>
      </c>
      <c r="F881" s="2" t="s">
        <v>2661</v>
      </c>
      <c r="G881" s="2">
        <v>3</v>
      </c>
      <c r="H881" s="3">
        <v>28350</v>
      </c>
      <c r="I881" s="3">
        <v>4970</v>
      </c>
      <c r="J881" s="3">
        <v>0</v>
      </c>
      <c r="K881" s="3">
        <v>0</v>
      </c>
      <c r="L881" s="3">
        <f>SUM(H881:K881)</f>
        <v>33320</v>
      </c>
      <c r="M881" s="15">
        <v>0</v>
      </c>
      <c r="N881" s="3">
        <f>H881*M881</f>
        <v>0</v>
      </c>
      <c r="O881" s="3">
        <f>L881-N881</f>
        <v>33320</v>
      </c>
    </row>
    <row r="882" spans="1:15" x14ac:dyDescent="0.2">
      <c r="A882" s="2" t="s">
        <v>3749</v>
      </c>
      <c r="B882" s="2" t="s">
        <v>1507</v>
      </c>
      <c r="C882" s="2" t="s">
        <v>101</v>
      </c>
      <c r="D882" s="2" t="s">
        <v>95</v>
      </c>
      <c r="E882" s="13">
        <v>45717</v>
      </c>
      <c r="F882" s="2" t="s">
        <v>2670</v>
      </c>
      <c r="G882" s="2">
        <v>3</v>
      </c>
      <c r="H882" s="3">
        <v>26250</v>
      </c>
      <c r="I882" s="3">
        <v>4520</v>
      </c>
      <c r="J882" s="3">
        <v>3080</v>
      </c>
      <c r="K882" s="3">
        <v>0</v>
      </c>
      <c r="L882" s="3">
        <f>SUM(H882:K882)</f>
        <v>33850</v>
      </c>
      <c r="M882" s="15">
        <v>0</v>
      </c>
      <c r="N882" s="3">
        <f>H882*M882</f>
        <v>0</v>
      </c>
      <c r="O882" s="3">
        <f>L882-N882</f>
        <v>33850</v>
      </c>
    </row>
    <row r="883" spans="1:15" x14ac:dyDescent="0.2">
      <c r="A883" s="2" t="s">
        <v>3750</v>
      </c>
      <c r="B883" s="2" t="s">
        <v>1808</v>
      </c>
      <c r="C883" s="2" t="s">
        <v>29</v>
      </c>
      <c r="D883" s="2" t="s">
        <v>24</v>
      </c>
      <c r="E883" s="13">
        <v>45689</v>
      </c>
      <c r="F883" s="2" t="s">
        <v>2732</v>
      </c>
      <c r="G883" s="2">
        <v>3</v>
      </c>
      <c r="H883" s="3">
        <v>25800</v>
      </c>
      <c r="I883" s="3">
        <v>2640</v>
      </c>
      <c r="J883" s="3">
        <v>3290</v>
      </c>
      <c r="K883" s="3">
        <v>2820</v>
      </c>
      <c r="L883" s="3">
        <f>SUM(H883:K883)</f>
        <v>34550</v>
      </c>
      <c r="M883" s="15">
        <v>0.05</v>
      </c>
      <c r="N883" s="3">
        <f>H883*M883</f>
        <v>1290</v>
      </c>
      <c r="O883" s="3">
        <f>L883-N883</f>
        <v>33260</v>
      </c>
    </row>
    <row r="884" spans="1:15" x14ac:dyDescent="0.2">
      <c r="A884" s="2" t="s">
        <v>3752</v>
      </c>
      <c r="B884" s="2" t="s">
        <v>2212</v>
      </c>
      <c r="C884" s="2" t="s">
        <v>59</v>
      </c>
      <c r="D884" s="2" t="s">
        <v>55</v>
      </c>
      <c r="E884" s="13">
        <v>45689</v>
      </c>
      <c r="F884" s="2" t="s">
        <v>2689</v>
      </c>
      <c r="G884" s="2">
        <v>6</v>
      </c>
      <c r="H884" s="3">
        <v>36600</v>
      </c>
      <c r="I884" s="3">
        <v>4430</v>
      </c>
      <c r="J884" s="3">
        <v>0</v>
      </c>
      <c r="K884" s="3">
        <v>0</v>
      </c>
      <c r="L884" s="3">
        <f>SUM(H884:K884)</f>
        <v>41030</v>
      </c>
      <c r="M884" s="15">
        <v>0.15</v>
      </c>
      <c r="N884" s="3">
        <f>H884*M884</f>
        <v>5490</v>
      </c>
      <c r="O884" s="3">
        <f>L884-N884</f>
        <v>35540</v>
      </c>
    </row>
    <row r="885" spans="1:15" x14ac:dyDescent="0.2">
      <c r="A885" s="2" t="s">
        <v>3753</v>
      </c>
      <c r="B885" s="2" t="s">
        <v>2234</v>
      </c>
      <c r="C885" s="2" t="s">
        <v>13</v>
      </c>
      <c r="D885" s="2" t="s">
        <v>11</v>
      </c>
      <c r="E885" s="13">
        <v>45689</v>
      </c>
      <c r="F885" s="2" t="s">
        <v>2670</v>
      </c>
      <c r="G885" s="2">
        <v>2</v>
      </c>
      <c r="H885" s="3">
        <v>32400</v>
      </c>
      <c r="I885" s="3">
        <v>3470</v>
      </c>
      <c r="J885" s="3">
        <v>0</v>
      </c>
      <c r="K885" s="3">
        <v>0</v>
      </c>
      <c r="L885" s="3">
        <f>SUM(H885:K885)</f>
        <v>35870</v>
      </c>
      <c r="M885" s="15">
        <v>0</v>
      </c>
      <c r="N885" s="3">
        <f>H885*M885</f>
        <v>0</v>
      </c>
      <c r="O885" s="3">
        <f>L885-N885</f>
        <v>35870</v>
      </c>
    </row>
    <row r="886" spans="1:15" x14ac:dyDescent="0.2">
      <c r="A886" s="2" t="s">
        <v>3754</v>
      </c>
      <c r="B886" s="2" t="s">
        <v>2297</v>
      </c>
      <c r="C886" s="2" t="s">
        <v>69</v>
      </c>
      <c r="D886" s="2" t="s">
        <v>65</v>
      </c>
      <c r="E886" s="13">
        <v>45717</v>
      </c>
      <c r="F886" s="2" t="s">
        <v>2647</v>
      </c>
      <c r="G886" s="2">
        <v>4</v>
      </c>
      <c r="H886" s="3">
        <v>84000</v>
      </c>
      <c r="I886" s="3">
        <v>14740</v>
      </c>
      <c r="J886" s="3">
        <v>3190</v>
      </c>
      <c r="K886" s="3">
        <v>2940</v>
      </c>
      <c r="L886" s="3">
        <f>SUM(H886:K886)</f>
        <v>104870</v>
      </c>
      <c r="M886" s="15">
        <v>0</v>
      </c>
      <c r="N886" s="3">
        <f>H886*M886</f>
        <v>0</v>
      </c>
      <c r="O886" s="3">
        <f>L886-N886</f>
        <v>104870</v>
      </c>
    </row>
    <row r="887" spans="1:15" x14ac:dyDescent="0.2">
      <c r="A887" s="2" t="s">
        <v>3755</v>
      </c>
      <c r="B887" s="2" t="s">
        <v>2567</v>
      </c>
      <c r="C887" s="2" t="s">
        <v>112</v>
      </c>
      <c r="D887" s="2" t="s">
        <v>114</v>
      </c>
      <c r="E887" s="13">
        <v>45778</v>
      </c>
      <c r="F887" s="2" t="s">
        <v>2689</v>
      </c>
      <c r="G887" s="2">
        <v>2</v>
      </c>
      <c r="H887" s="3">
        <v>13700</v>
      </c>
      <c r="I887" s="3">
        <v>2890</v>
      </c>
      <c r="J887" s="3">
        <v>5760</v>
      </c>
      <c r="K887" s="3">
        <v>0</v>
      </c>
      <c r="L887" s="3">
        <f>SUM(H887:K887)</f>
        <v>22350</v>
      </c>
      <c r="M887" s="15">
        <v>0.15</v>
      </c>
      <c r="N887" s="3">
        <f>H887*M887</f>
        <v>2055</v>
      </c>
      <c r="O887" s="3">
        <f>L887-N887</f>
        <v>20295</v>
      </c>
    </row>
    <row r="888" spans="1:15" x14ac:dyDescent="0.2">
      <c r="A888" s="2" t="s">
        <v>3756</v>
      </c>
      <c r="B888" s="2" t="s">
        <v>392</v>
      </c>
      <c r="C888" s="2" t="s">
        <v>73</v>
      </c>
      <c r="D888" s="2" t="s">
        <v>75</v>
      </c>
      <c r="E888" s="13">
        <v>45658</v>
      </c>
      <c r="F888" s="2" t="s">
        <v>2651</v>
      </c>
      <c r="G888" s="2">
        <v>5</v>
      </c>
      <c r="H888" s="3">
        <v>39750</v>
      </c>
      <c r="I888" s="3">
        <v>5900</v>
      </c>
      <c r="J888" s="3">
        <v>0</v>
      </c>
      <c r="K888" s="3">
        <v>0</v>
      </c>
      <c r="L888" s="3">
        <f>SUM(H888:K888)</f>
        <v>45650</v>
      </c>
      <c r="M888" s="15">
        <v>0.16</v>
      </c>
      <c r="N888" s="3">
        <f>H888*M888</f>
        <v>6360</v>
      </c>
      <c r="O888" s="3">
        <f>L888-N888</f>
        <v>39290</v>
      </c>
    </row>
    <row r="889" spans="1:15" x14ac:dyDescent="0.2">
      <c r="A889" s="2" t="s">
        <v>3757</v>
      </c>
      <c r="B889" s="2" t="s">
        <v>976</v>
      </c>
      <c r="C889" s="2" t="s">
        <v>67</v>
      </c>
      <c r="D889" s="2" t="s">
        <v>65</v>
      </c>
      <c r="E889" s="13">
        <v>45689</v>
      </c>
      <c r="F889" s="2" t="s">
        <v>2651</v>
      </c>
      <c r="G889" s="2">
        <v>3</v>
      </c>
      <c r="H889" s="3">
        <v>14250</v>
      </c>
      <c r="I889" s="3">
        <v>1880</v>
      </c>
      <c r="J889" s="3">
        <v>0</v>
      </c>
      <c r="K889" s="3">
        <v>0</v>
      </c>
      <c r="L889" s="3">
        <f>SUM(H889:K889)</f>
        <v>16130</v>
      </c>
      <c r="M889" s="15">
        <v>0.16</v>
      </c>
      <c r="N889" s="3">
        <f>H889*M889</f>
        <v>2280</v>
      </c>
      <c r="O889" s="3">
        <f>L889-N889</f>
        <v>13850</v>
      </c>
    </row>
    <row r="890" spans="1:15" x14ac:dyDescent="0.2">
      <c r="A890" s="2" t="s">
        <v>3759</v>
      </c>
      <c r="B890" s="2" t="s">
        <v>1340</v>
      </c>
      <c r="C890" s="2" t="s">
        <v>129</v>
      </c>
      <c r="D890" s="2" t="s">
        <v>124</v>
      </c>
      <c r="E890" s="13">
        <v>45689</v>
      </c>
      <c r="F890" s="2" t="s">
        <v>2661</v>
      </c>
      <c r="G890" s="2">
        <v>2</v>
      </c>
      <c r="H890" s="3">
        <v>11900</v>
      </c>
      <c r="I890" s="3">
        <v>2370</v>
      </c>
      <c r="J890" s="3">
        <v>0</v>
      </c>
      <c r="K890" s="3">
        <v>0</v>
      </c>
      <c r="L890" s="3">
        <f>SUM(H890:K890)</f>
        <v>14270</v>
      </c>
      <c r="M890" s="15">
        <v>0</v>
      </c>
      <c r="N890" s="3">
        <f>H890*M890</f>
        <v>0</v>
      </c>
      <c r="O890" s="3">
        <f>L890-N890</f>
        <v>14270</v>
      </c>
    </row>
    <row r="891" spans="1:15" x14ac:dyDescent="0.2">
      <c r="A891" s="2" t="s">
        <v>3760</v>
      </c>
      <c r="B891" s="2" t="s">
        <v>1678</v>
      </c>
      <c r="C891" s="2" t="s">
        <v>53</v>
      </c>
      <c r="D891" s="2" t="s">
        <v>55</v>
      </c>
      <c r="E891" s="13">
        <v>45689</v>
      </c>
      <c r="F891" s="2" t="s">
        <v>2732</v>
      </c>
      <c r="G891" s="2">
        <v>3</v>
      </c>
      <c r="H891" s="3">
        <v>56400</v>
      </c>
      <c r="I891" s="3">
        <v>1640</v>
      </c>
      <c r="J891" s="3">
        <v>2790</v>
      </c>
      <c r="K891" s="3">
        <v>1520</v>
      </c>
      <c r="L891" s="3">
        <f>SUM(H891:K891)</f>
        <v>62350</v>
      </c>
      <c r="M891" s="15">
        <v>0.05</v>
      </c>
      <c r="N891" s="3">
        <f>H891*M891</f>
        <v>2820</v>
      </c>
      <c r="O891" s="3">
        <f>L891-N891</f>
        <v>59530</v>
      </c>
    </row>
    <row r="892" spans="1:15" x14ac:dyDescent="0.2">
      <c r="A892" s="2" t="s">
        <v>3761</v>
      </c>
      <c r="B892" s="2" t="s">
        <v>1873</v>
      </c>
      <c r="C892" s="2" t="s">
        <v>69</v>
      </c>
      <c r="D892" s="2" t="s">
        <v>65</v>
      </c>
      <c r="E892" s="13">
        <v>45658</v>
      </c>
      <c r="F892" s="2" t="s">
        <v>2732</v>
      </c>
      <c r="G892" s="2">
        <v>1</v>
      </c>
      <c r="H892" s="3">
        <v>15100</v>
      </c>
      <c r="I892" s="3">
        <v>910</v>
      </c>
      <c r="J892" s="3">
        <v>0</v>
      </c>
      <c r="K892" s="3">
        <v>0</v>
      </c>
      <c r="L892" s="3">
        <f>SUM(H892:K892)</f>
        <v>16010</v>
      </c>
      <c r="M892" s="15">
        <v>0.05</v>
      </c>
      <c r="N892" s="3">
        <f>H892*M892</f>
        <v>755</v>
      </c>
      <c r="O892" s="3">
        <f>L892-N892</f>
        <v>15255</v>
      </c>
    </row>
    <row r="893" spans="1:15" x14ac:dyDescent="0.2">
      <c r="A893" s="2" t="s">
        <v>3762</v>
      </c>
      <c r="B893" s="2" t="s">
        <v>2276</v>
      </c>
      <c r="C893" s="2" t="s">
        <v>63</v>
      </c>
      <c r="D893" s="2" t="s">
        <v>65</v>
      </c>
      <c r="E893" s="13">
        <v>45658</v>
      </c>
      <c r="F893" s="2" t="s">
        <v>2647</v>
      </c>
      <c r="G893" s="2">
        <v>2</v>
      </c>
      <c r="H893" s="3">
        <v>33700</v>
      </c>
      <c r="I893" s="3">
        <v>3340</v>
      </c>
      <c r="J893" s="3">
        <v>0</v>
      </c>
      <c r="K893" s="3">
        <v>0</v>
      </c>
      <c r="L893" s="3">
        <f>SUM(H893:K893)</f>
        <v>37040</v>
      </c>
      <c r="M893" s="15">
        <v>0</v>
      </c>
      <c r="N893" s="3">
        <f>H893*M893</f>
        <v>0</v>
      </c>
      <c r="O893" s="3">
        <f>L893-N893</f>
        <v>37040</v>
      </c>
    </row>
    <row r="894" spans="1:15" x14ac:dyDescent="0.2">
      <c r="A894" s="2" t="s">
        <v>3765</v>
      </c>
      <c r="B894" s="2" t="s">
        <v>1468</v>
      </c>
      <c r="C894" s="2" t="s">
        <v>39</v>
      </c>
      <c r="D894" s="2" t="s">
        <v>36</v>
      </c>
      <c r="E894" s="13">
        <v>45748</v>
      </c>
      <c r="F894" s="2" t="s">
        <v>2651</v>
      </c>
      <c r="G894" s="2">
        <v>5</v>
      </c>
      <c r="H894" s="3">
        <v>25750</v>
      </c>
      <c r="I894" s="3">
        <v>11550</v>
      </c>
      <c r="J894" s="3">
        <v>1830</v>
      </c>
      <c r="K894" s="3">
        <v>0</v>
      </c>
      <c r="L894" s="3">
        <f>SUM(H894:K894)</f>
        <v>39130</v>
      </c>
      <c r="M894" s="15">
        <v>0.16</v>
      </c>
      <c r="N894" s="3">
        <f>H894*M894</f>
        <v>4120</v>
      </c>
      <c r="O894" s="3">
        <f>L894-N894</f>
        <v>35010</v>
      </c>
    </row>
    <row r="895" spans="1:15" x14ac:dyDescent="0.2">
      <c r="A895" s="2" t="s">
        <v>3768</v>
      </c>
      <c r="B895" s="2" t="s">
        <v>1917</v>
      </c>
      <c r="C895" s="2" t="s">
        <v>91</v>
      </c>
      <c r="D895" s="2" t="s">
        <v>85</v>
      </c>
      <c r="E895" s="13">
        <v>45689</v>
      </c>
      <c r="F895" s="2" t="s">
        <v>2689</v>
      </c>
      <c r="G895" s="2">
        <v>2</v>
      </c>
      <c r="H895" s="3">
        <v>9600</v>
      </c>
      <c r="I895" s="3">
        <v>370</v>
      </c>
      <c r="J895" s="3">
        <v>2350</v>
      </c>
      <c r="K895" s="3">
        <v>0</v>
      </c>
      <c r="L895" s="3">
        <f>SUM(H895:K895)</f>
        <v>12320</v>
      </c>
      <c r="M895" s="15">
        <v>0.15</v>
      </c>
      <c r="N895" s="3">
        <f>H895*M895</f>
        <v>1440</v>
      </c>
      <c r="O895" s="3">
        <f>L895-N895</f>
        <v>10880</v>
      </c>
    </row>
    <row r="896" spans="1:15" x14ac:dyDescent="0.2">
      <c r="A896" s="2" t="s">
        <v>3769</v>
      </c>
      <c r="B896" s="2" t="s">
        <v>2375</v>
      </c>
      <c r="C896" s="2" t="s">
        <v>125</v>
      </c>
      <c r="D896" s="2" t="s">
        <v>124</v>
      </c>
      <c r="E896" s="13">
        <v>45658</v>
      </c>
      <c r="F896" s="2" t="s">
        <v>2670</v>
      </c>
      <c r="G896" s="2">
        <v>2</v>
      </c>
      <c r="H896" s="3">
        <v>34500</v>
      </c>
      <c r="I896" s="3">
        <v>1470</v>
      </c>
      <c r="J896" s="3">
        <v>0</v>
      </c>
      <c r="K896" s="3">
        <v>1870</v>
      </c>
      <c r="L896" s="3">
        <f>SUM(H896:K896)</f>
        <v>37840</v>
      </c>
      <c r="M896" s="15">
        <v>0</v>
      </c>
      <c r="N896" s="3">
        <f>H896*M896</f>
        <v>0</v>
      </c>
      <c r="O896" s="3">
        <f>L896-N896</f>
        <v>37840</v>
      </c>
    </row>
    <row r="897" spans="1:15" x14ac:dyDescent="0.2">
      <c r="A897" s="2" t="s">
        <v>3771</v>
      </c>
      <c r="B897" s="2" t="s">
        <v>2543</v>
      </c>
      <c r="C897" s="2" t="s">
        <v>26</v>
      </c>
      <c r="D897" s="2" t="s">
        <v>24</v>
      </c>
      <c r="E897" s="13">
        <v>45689</v>
      </c>
      <c r="F897" s="2" t="s">
        <v>2683</v>
      </c>
      <c r="G897" s="2">
        <v>2</v>
      </c>
      <c r="H897" s="3">
        <v>22100</v>
      </c>
      <c r="I897" s="3">
        <v>3390</v>
      </c>
      <c r="J897" s="3">
        <v>5540</v>
      </c>
      <c r="K897" s="3">
        <v>0</v>
      </c>
      <c r="L897" s="3">
        <f>SUM(H897:K897)</f>
        <v>31030</v>
      </c>
      <c r="M897" s="15">
        <v>0.17</v>
      </c>
      <c r="N897" s="3">
        <f>H897*M897</f>
        <v>3757.0000000000005</v>
      </c>
      <c r="O897" s="3">
        <f>L897-N897</f>
        <v>27273</v>
      </c>
    </row>
    <row r="898" spans="1:15" x14ac:dyDescent="0.2">
      <c r="A898" s="2" t="s">
        <v>3772</v>
      </c>
      <c r="B898" s="2" t="s">
        <v>254</v>
      </c>
      <c r="C898" s="2" t="s">
        <v>13</v>
      </c>
      <c r="D898" s="2" t="s">
        <v>11</v>
      </c>
      <c r="E898" s="13">
        <v>45689</v>
      </c>
      <c r="F898" s="2" t="s">
        <v>2661</v>
      </c>
      <c r="G898" s="2">
        <v>3</v>
      </c>
      <c r="H898" s="3">
        <v>66750</v>
      </c>
      <c r="I898" s="3">
        <v>3810</v>
      </c>
      <c r="J898" s="3">
        <v>4460</v>
      </c>
      <c r="K898" s="3">
        <v>0</v>
      </c>
      <c r="L898" s="3">
        <f>SUM(H898:K898)</f>
        <v>75020</v>
      </c>
      <c r="M898" s="15">
        <v>0</v>
      </c>
      <c r="N898" s="3">
        <f>H898*M898</f>
        <v>0</v>
      </c>
      <c r="O898" s="3">
        <f>L898-N898</f>
        <v>75020</v>
      </c>
    </row>
    <row r="899" spans="1:15" x14ac:dyDescent="0.2">
      <c r="A899" s="2" t="s">
        <v>3773</v>
      </c>
      <c r="B899" s="2" t="s">
        <v>974</v>
      </c>
      <c r="C899" s="2" t="s">
        <v>51</v>
      </c>
      <c r="D899" s="2" t="s">
        <v>45</v>
      </c>
      <c r="E899" s="13">
        <v>45658</v>
      </c>
      <c r="F899" s="2" t="s">
        <v>2732</v>
      </c>
      <c r="G899" s="2">
        <v>1</v>
      </c>
      <c r="H899" s="3">
        <v>10850</v>
      </c>
      <c r="I899" s="3">
        <v>1110</v>
      </c>
      <c r="J899" s="3">
        <v>0</v>
      </c>
      <c r="K899" s="3">
        <v>0</v>
      </c>
      <c r="L899" s="3">
        <f>SUM(H899:K899)</f>
        <v>11960</v>
      </c>
      <c r="M899" s="15">
        <v>0.05</v>
      </c>
      <c r="N899" s="3">
        <f>H899*M899</f>
        <v>542.5</v>
      </c>
      <c r="O899" s="3">
        <f>L899-N899</f>
        <v>11417.5</v>
      </c>
    </row>
    <row r="900" spans="1:15" x14ac:dyDescent="0.2">
      <c r="A900" s="2" t="s">
        <v>3774</v>
      </c>
      <c r="B900" s="2" t="s">
        <v>1002</v>
      </c>
      <c r="C900" s="2" t="s">
        <v>93</v>
      </c>
      <c r="D900" s="2" t="s">
        <v>95</v>
      </c>
      <c r="E900" s="13">
        <v>45748</v>
      </c>
      <c r="F900" s="2" t="s">
        <v>2670</v>
      </c>
      <c r="G900" s="2">
        <v>5</v>
      </c>
      <c r="H900" s="3">
        <v>31250</v>
      </c>
      <c r="I900" s="3">
        <v>5040</v>
      </c>
      <c r="J900" s="3">
        <v>6000</v>
      </c>
      <c r="K900" s="3">
        <v>0</v>
      </c>
      <c r="L900" s="3">
        <f>SUM(H900:K900)</f>
        <v>42290</v>
      </c>
      <c r="M900" s="15">
        <v>0</v>
      </c>
      <c r="N900" s="3">
        <f>H900*M900</f>
        <v>0</v>
      </c>
      <c r="O900" s="3">
        <f>L900-N900</f>
        <v>42290</v>
      </c>
    </row>
    <row r="901" spans="1:15" x14ac:dyDescent="0.2">
      <c r="A901" s="2" t="s">
        <v>3775</v>
      </c>
      <c r="B901" s="2" t="s">
        <v>1629</v>
      </c>
      <c r="C901" s="2" t="s">
        <v>53</v>
      </c>
      <c r="D901" s="2" t="s">
        <v>55</v>
      </c>
      <c r="E901" s="13">
        <v>45931</v>
      </c>
      <c r="F901" s="2" t="s">
        <v>2658</v>
      </c>
      <c r="G901" s="2">
        <v>6</v>
      </c>
      <c r="H901" s="3">
        <v>58800</v>
      </c>
      <c r="I901" s="3">
        <v>8730</v>
      </c>
      <c r="J901" s="3">
        <v>0</v>
      </c>
      <c r="K901" s="3">
        <v>0</v>
      </c>
      <c r="L901" s="3">
        <f>SUM(H901:K901)</f>
        <v>67530</v>
      </c>
      <c r="M901" s="15">
        <v>0.1</v>
      </c>
      <c r="N901" s="3">
        <f>H901*M901</f>
        <v>5880</v>
      </c>
      <c r="O901" s="3">
        <f>L901-N901</f>
        <v>61650</v>
      </c>
    </row>
    <row r="902" spans="1:15" x14ac:dyDescent="0.2">
      <c r="A902" s="2" t="s">
        <v>3778</v>
      </c>
      <c r="B902" s="2" t="s">
        <v>2197</v>
      </c>
      <c r="C902" s="2" t="s">
        <v>116</v>
      </c>
      <c r="D902" s="2" t="s">
        <v>114</v>
      </c>
      <c r="E902" s="13">
        <v>45748</v>
      </c>
      <c r="F902" s="2" t="s">
        <v>2683</v>
      </c>
      <c r="G902" s="2">
        <v>3</v>
      </c>
      <c r="H902" s="3">
        <v>24450</v>
      </c>
      <c r="I902" s="3">
        <v>4910</v>
      </c>
      <c r="J902" s="3">
        <v>0</v>
      </c>
      <c r="K902" s="3">
        <v>0</v>
      </c>
      <c r="L902" s="3">
        <f>SUM(H902:K902)</f>
        <v>29360</v>
      </c>
      <c r="M902" s="15">
        <v>0.17</v>
      </c>
      <c r="N902" s="3">
        <f>H902*M902</f>
        <v>4156.5</v>
      </c>
      <c r="O902" s="3">
        <f>L902-N902</f>
        <v>25203.5</v>
      </c>
    </row>
    <row r="903" spans="1:15" x14ac:dyDescent="0.2">
      <c r="A903" s="2" t="s">
        <v>3780</v>
      </c>
      <c r="B903" s="2" t="s">
        <v>282</v>
      </c>
      <c r="C903" s="2" t="s">
        <v>89</v>
      </c>
      <c r="D903" s="2" t="s">
        <v>85</v>
      </c>
      <c r="E903" s="13">
        <v>45717</v>
      </c>
      <c r="F903" s="2" t="s">
        <v>2670</v>
      </c>
      <c r="G903" s="2">
        <v>6</v>
      </c>
      <c r="H903" s="3">
        <v>39000</v>
      </c>
      <c r="I903" s="3">
        <v>11580</v>
      </c>
      <c r="J903" s="3">
        <v>0</v>
      </c>
      <c r="K903" s="3">
        <v>0</v>
      </c>
      <c r="L903" s="3">
        <f>SUM(H903:K903)</f>
        <v>50580</v>
      </c>
      <c r="M903" s="15">
        <v>0</v>
      </c>
      <c r="N903" s="3">
        <f>H903*M903</f>
        <v>0</v>
      </c>
      <c r="O903" s="3">
        <f>L903-N903</f>
        <v>50580</v>
      </c>
    </row>
    <row r="904" spans="1:15" x14ac:dyDescent="0.2">
      <c r="A904" s="2" t="s">
        <v>3781</v>
      </c>
      <c r="B904" s="2" t="s">
        <v>373</v>
      </c>
      <c r="C904" s="2" t="s">
        <v>43</v>
      </c>
      <c r="D904" s="2" t="s">
        <v>45</v>
      </c>
      <c r="E904" s="13">
        <v>45689</v>
      </c>
      <c r="F904" s="2" t="s">
        <v>2732</v>
      </c>
      <c r="G904" s="2">
        <v>1</v>
      </c>
      <c r="H904" s="3">
        <v>4950</v>
      </c>
      <c r="I904" s="3">
        <v>800</v>
      </c>
      <c r="J904" s="3">
        <v>0</v>
      </c>
      <c r="K904" s="3">
        <v>0</v>
      </c>
      <c r="L904" s="3">
        <f>SUM(H904:K904)</f>
        <v>5750</v>
      </c>
      <c r="M904" s="15">
        <v>0.05</v>
      </c>
      <c r="N904" s="3">
        <f>H904*M904</f>
        <v>247.5</v>
      </c>
      <c r="O904" s="3">
        <f>L904-N904</f>
        <v>5502.5</v>
      </c>
    </row>
    <row r="905" spans="1:15" x14ac:dyDescent="0.2">
      <c r="A905" s="2" t="s">
        <v>3782</v>
      </c>
      <c r="B905" s="2" t="s">
        <v>974</v>
      </c>
      <c r="C905" s="2" t="s">
        <v>26</v>
      </c>
      <c r="D905" s="2" t="s">
        <v>24</v>
      </c>
      <c r="E905" s="13">
        <v>45658</v>
      </c>
      <c r="F905" s="2" t="s">
        <v>2732</v>
      </c>
      <c r="G905" s="2">
        <v>1</v>
      </c>
      <c r="H905" s="3">
        <v>21650</v>
      </c>
      <c r="I905" s="3">
        <v>1270</v>
      </c>
      <c r="J905" s="3">
        <v>0</v>
      </c>
      <c r="K905" s="3">
        <v>2690</v>
      </c>
      <c r="L905" s="3">
        <f>SUM(H905:K905)</f>
        <v>25610</v>
      </c>
      <c r="M905" s="15">
        <v>0.05</v>
      </c>
      <c r="N905" s="3">
        <f>H905*M905</f>
        <v>1082.5</v>
      </c>
      <c r="O905" s="3">
        <f>L905-N905</f>
        <v>24527.5</v>
      </c>
    </row>
    <row r="906" spans="1:15" x14ac:dyDescent="0.2">
      <c r="A906" s="2" t="s">
        <v>3783</v>
      </c>
      <c r="B906" s="2" t="s">
        <v>1610</v>
      </c>
      <c r="C906" s="2" t="s">
        <v>125</v>
      </c>
      <c r="D906" s="2" t="s">
        <v>124</v>
      </c>
      <c r="E906" s="13">
        <v>45717</v>
      </c>
      <c r="F906" s="2" t="s">
        <v>2670</v>
      </c>
      <c r="G906" s="2">
        <v>2</v>
      </c>
      <c r="H906" s="3">
        <v>18600</v>
      </c>
      <c r="I906" s="3">
        <v>5210</v>
      </c>
      <c r="J906" s="3">
        <v>7310</v>
      </c>
      <c r="K906" s="3">
        <v>0</v>
      </c>
      <c r="L906" s="3">
        <f>SUM(H906:K906)</f>
        <v>31120</v>
      </c>
      <c r="M906" s="15">
        <v>0</v>
      </c>
      <c r="N906" s="3">
        <f>H906*M906</f>
        <v>0</v>
      </c>
      <c r="O906" s="3">
        <f>L906-N906</f>
        <v>31120</v>
      </c>
    </row>
    <row r="907" spans="1:15" x14ac:dyDescent="0.2">
      <c r="A907" s="2" t="s">
        <v>3784</v>
      </c>
      <c r="B907" s="2" t="s">
        <v>1808</v>
      </c>
      <c r="C907" s="2" t="s">
        <v>13</v>
      </c>
      <c r="D907" s="2" t="s">
        <v>11</v>
      </c>
      <c r="E907" s="13">
        <v>45658</v>
      </c>
      <c r="F907" s="2" t="s">
        <v>2732</v>
      </c>
      <c r="G907" s="2">
        <v>1</v>
      </c>
      <c r="H907" s="3">
        <v>16500</v>
      </c>
      <c r="I907" s="3">
        <v>750</v>
      </c>
      <c r="J907" s="3">
        <v>0</v>
      </c>
      <c r="K907" s="3">
        <v>0</v>
      </c>
      <c r="L907" s="3">
        <f>SUM(H907:K907)</f>
        <v>17250</v>
      </c>
      <c r="M907" s="15">
        <v>0.05</v>
      </c>
      <c r="N907" s="3">
        <f>H907*M907</f>
        <v>825</v>
      </c>
      <c r="O907" s="3">
        <f>L907-N907</f>
        <v>16425</v>
      </c>
    </row>
    <row r="908" spans="1:15" x14ac:dyDescent="0.2">
      <c r="A908" s="2" t="s">
        <v>3785</v>
      </c>
      <c r="B908" s="2" t="s">
        <v>2269</v>
      </c>
      <c r="C908" s="2" t="s">
        <v>87</v>
      </c>
      <c r="D908" s="2" t="s">
        <v>85</v>
      </c>
      <c r="E908" s="13">
        <v>45689</v>
      </c>
      <c r="F908" s="2" t="s">
        <v>2732</v>
      </c>
      <c r="G908" s="2">
        <v>3</v>
      </c>
      <c r="H908" s="3">
        <v>19050</v>
      </c>
      <c r="I908" s="3">
        <v>1990</v>
      </c>
      <c r="J908" s="3">
        <v>0</v>
      </c>
      <c r="K908" s="3">
        <v>570</v>
      </c>
      <c r="L908" s="3">
        <f>SUM(H908:K908)</f>
        <v>21610</v>
      </c>
      <c r="M908" s="15">
        <v>0.05</v>
      </c>
      <c r="N908" s="3">
        <f>H908*M908</f>
        <v>952.5</v>
      </c>
      <c r="O908" s="3">
        <f>L908-N908</f>
        <v>20657.5</v>
      </c>
    </row>
    <row r="909" spans="1:15" x14ac:dyDescent="0.2">
      <c r="A909" s="2" t="s">
        <v>3787</v>
      </c>
      <c r="B909" s="2" t="s">
        <v>1131</v>
      </c>
      <c r="C909" s="2" t="s">
        <v>108</v>
      </c>
      <c r="D909" s="2" t="s">
        <v>105</v>
      </c>
      <c r="E909" s="13">
        <v>45658</v>
      </c>
      <c r="F909" s="2" t="s">
        <v>2658</v>
      </c>
      <c r="G909" s="2">
        <v>2</v>
      </c>
      <c r="H909" s="3">
        <v>20800</v>
      </c>
      <c r="I909" s="3">
        <v>2200</v>
      </c>
      <c r="J909" s="3">
        <v>8870</v>
      </c>
      <c r="K909" s="3">
        <v>0</v>
      </c>
      <c r="L909" s="3">
        <f>SUM(H909:K909)</f>
        <v>31870</v>
      </c>
      <c r="M909" s="15">
        <v>0.1</v>
      </c>
      <c r="N909" s="3">
        <f>H909*M909</f>
        <v>2080</v>
      </c>
      <c r="O909" s="3">
        <f>L909-N909</f>
        <v>29790</v>
      </c>
    </row>
    <row r="910" spans="1:15" x14ac:dyDescent="0.2">
      <c r="A910" s="2" t="s">
        <v>3791</v>
      </c>
      <c r="B910" s="2" t="s">
        <v>2111</v>
      </c>
      <c r="C910" s="2" t="s">
        <v>116</v>
      </c>
      <c r="D910" s="2" t="s">
        <v>114</v>
      </c>
      <c r="E910" s="13">
        <v>45717</v>
      </c>
      <c r="F910" s="2" t="s">
        <v>2651</v>
      </c>
      <c r="G910" s="2">
        <v>4</v>
      </c>
      <c r="H910" s="3">
        <v>22400</v>
      </c>
      <c r="I910" s="3">
        <v>2830</v>
      </c>
      <c r="J910" s="3">
        <v>5380</v>
      </c>
      <c r="K910" s="3">
        <v>0</v>
      </c>
      <c r="L910" s="3">
        <f>SUM(H910:K910)</f>
        <v>30610</v>
      </c>
      <c r="M910" s="15">
        <v>0.16</v>
      </c>
      <c r="N910" s="3">
        <f>H910*M910</f>
        <v>3584</v>
      </c>
      <c r="O910" s="3">
        <f>L910-N910</f>
        <v>27026</v>
      </c>
    </row>
    <row r="911" spans="1:15" x14ac:dyDescent="0.2">
      <c r="A911" s="2" t="s">
        <v>3792</v>
      </c>
      <c r="B911" s="2" t="s">
        <v>2232</v>
      </c>
      <c r="C911" s="2" t="s">
        <v>106</v>
      </c>
      <c r="D911" s="2" t="s">
        <v>105</v>
      </c>
      <c r="E911" s="13">
        <v>45748</v>
      </c>
      <c r="F911" s="2" t="s">
        <v>2651</v>
      </c>
      <c r="G911" s="2">
        <v>6</v>
      </c>
      <c r="H911" s="3">
        <v>63300</v>
      </c>
      <c r="I911" s="3">
        <v>25420</v>
      </c>
      <c r="J911" s="3">
        <v>0</v>
      </c>
      <c r="K911" s="3">
        <v>0</v>
      </c>
      <c r="L911" s="3">
        <f>SUM(H911:K911)</f>
        <v>88720</v>
      </c>
      <c r="M911" s="15">
        <v>0.16</v>
      </c>
      <c r="N911" s="3">
        <f>H911*M911</f>
        <v>10128</v>
      </c>
      <c r="O911" s="3">
        <f>L911-N911</f>
        <v>78592</v>
      </c>
    </row>
    <row r="912" spans="1:15" x14ac:dyDescent="0.2">
      <c r="A912" s="2" t="s">
        <v>3793</v>
      </c>
      <c r="B912" s="2" t="s">
        <v>2276</v>
      </c>
      <c r="C912" s="2" t="s">
        <v>37</v>
      </c>
      <c r="D912" s="2" t="s">
        <v>36</v>
      </c>
      <c r="E912" s="13">
        <v>45658</v>
      </c>
      <c r="F912" s="2" t="s">
        <v>2670</v>
      </c>
      <c r="G912" s="2">
        <v>1</v>
      </c>
      <c r="H912" s="3">
        <v>39100</v>
      </c>
      <c r="I912" s="3">
        <v>1140</v>
      </c>
      <c r="J912" s="3">
        <v>6810</v>
      </c>
      <c r="K912" s="3">
        <v>0</v>
      </c>
      <c r="L912" s="3">
        <f>SUM(H912:K912)</f>
        <v>47050</v>
      </c>
      <c r="M912" s="15">
        <v>0</v>
      </c>
      <c r="N912" s="3">
        <f>H912*M912</f>
        <v>0</v>
      </c>
      <c r="O912" s="3">
        <f>L912-N912</f>
        <v>47050</v>
      </c>
    </row>
    <row r="913" spans="1:15" x14ac:dyDescent="0.2">
      <c r="A913" s="2" t="s">
        <v>3794</v>
      </c>
      <c r="B913" s="2" t="s">
        <v>2306</v>
      </c>
      <c r="C913" s="2" t="s">
        <v>67</v>
      </c>
      <c r="D913" s="2" t="s">
        <v>65</v>
      </c>
      <c r="E913" s="13">
        <v>45689</v>
      </c>
      <c r="F913" s="2" t="s">
        <v>2651</v>
      </c>
      <c r="G913" s="2">
        <v>2</v>
      </c>
      <c r="H913" s="3">
        <v>12700</v>
      </c>
      <c r="I913" s="3">
        <v>2220</v>
      </c>
      <c r="J913" s="3">
        <v>3480</v>
      </c>
      <c r="K913" s="3">
        <v>0</v>
      </c>
      <c r="L913" s="3">
        <f>SUM(H913:K913)</f>
        <v>18400</v>
      </c>
      <c r="M913" s="15">
        <v>0.16</v>
      </c>
      <c r="N913" s="3">
        <f>H913*M913</f>
        <v>2032</v>
      </c>
      <c r="O913" s="3">
        <f>L913-N913</f>
        <v>16368</v>
      </c>
    </row>
    <row r="914" spans="1:15" x14ac:dyDescent="0.2">
      <c r="A914" s="2" t="s">
        <v>3795</v>
      </c>
      <c r="B914" s="2" t="s">
        <v>661</v>
      </c>
      <c r="C914" s="2" t="s">
        <v>71</v>
      </c>
      <c r="D914" s="2" t="s">
        <v>65</v>
      </c>
      <c r="E914" s="13">
        <v>45658</v>
      </c>
      <c r="F914" s="2" t="s">
        <v>2658</v>
      </c>
      <c r="G914" s="2">
        <v>5</v>
      </c>
      <c r="H914" s="3">
        <v>53500</v>
      </c>
      <c r="I914" s="3">
        <v>7760</v>
      </c>
      <c r="J914" s="3">
        <v>2590</v>
      </c>
      <c r="K914" s="3">
        <v>0</v>
      </c>
      <c r="L914" s="3">
        <f>SUM(H914:K914)</f>
        <v>63850</v>
      </c>
      <c r="M914" s="15">
        <v>0.1</v>
      </c>
      <c r="N914" s="3">
        <f>H914*M914</f>
        <v>5350</v>
      </c>
      <c r="O914" s="3">
        <f>L914-N914</f>
        <v>58500</v>
      </c>
    </row>
    <row r="915" spans="1:15" x14ac:dyDescent="0.2">
      <c r="A915" s="2" t="s">
        <v>3796</v>
      </c>
      <c r="B915" s="2" t="s">
        <v>867</v>
      </c>
      <c r="C915" s="2" t="s">
        <v>39</v>
      </c>
      <c r="D915" s="2" t="s">
        <v>36</v>
      </c>
      <c r="E915" s="13">
        <v>45689</v>
      </c>
      <c r="F915" s="2" t="s">
        <v>2670</v>
      </c>
      <c r="G915" s="2">
        <v>2</v>
      </c>
      <c r="H915" s="3">
        <v>12300</v>
      </c>
      <c r="I915" s="3">
        <v>470</v>
      </c>
      <c r="J915" s="3">
        <v>0</v>
      </c>
      <c r="K915" s="3">
        <v>0</v>
      </c>
      <c r="L915" s="3">
        <f>SUM(H915:K915)</f>
        <v>12770</v>
      </c>
      <c r="M915" s="15">
        <v>0</v>
      </c>
      <c r="N915" s="3">
        <f>H915*M915</f>
        <v>0</v>
      </c>
      <c r="O915" s="3">
        <f>L915-N915</f>
        <v>12770</v>
      </c>
    </row>
    <row r="916" spans="1:15" x14ac:dyDescent="0.2">
      <c r="A916" s="2" t="s">
        <v>3797</v>
      </c>
      <c r="B916" s="2" t="s">
        <v>974</v>
      </c>
      <c r="C916" s="2" t="s">
        <v>43</v>
      </c>
      <c r="D916" s="2" t="s">
        <v>45</v>
      </c>
      <c r="E916" s="13">
        <v>45689</v>
      </c>
      <c r="F916" s="2" t="s">
        <v>2647</v>
      </c>
      <c r="G916" s="2">
        <v>1</v>
      </c>
      <c r="H916" s="3">
        <v>4750</v>
      </c>
      <c r="I916" s="3">
        <v>620</v>
      </c>
      <c r="J916" s="3">
        <v>6230</v>
      </c>
      <c r="K916" s="3">
        <v>0</v>
      </c>
      <c r="L916" s="3">
        <f>SUM(H916:K916)</f>
        <v>11600</v>
      </c>
      <c r="M916" s="15">
        <v>0</v>
      </c>
      <c r="N916" s="3">
        <f>H916*M916</f>
        <v>0</v>
      </c>
      <c r="O916" s="3">
        <f>L916-N916</f>
        <v>11600</v>
      </c>
    </row>
    <row r="917" spans="1:15" x14ac:dyDescent="0.2">
      <c r="A917" s="2" t="s">
        <v>3799</v>
      </c>
      <c r="B917" s="2" t="s">
        <v>1808</v>
      </c>
      <c r="C917" s="2" t="s">
        <v>13</v>
      </c>
      <c r="D917" s="2" t="s">
        <v>11</v>
      </c>
      <c r="E917" s="13">
        <v>45689</v>
      </c>
      <c r="F917" s="2" t="s">
        <v>2732</v>
      </c>
      <c r="G917" s="2">
        <v>3</v>
      </c>
      <c r="H917" s="3">
        <v>66450</v>
      </c>
      <c r="I917" s="3">
        <v>1970</v>
      </c>
      <c r="J917" s="3">
        <v>0</v>
      </c>
      <c r="K917" s="3">
        <v>0</v>
      </c>
      <c r="L917" s="3">
        <f>SUM(H917:K917)</f>
        <v>68420</v>
      </c>
      <c r="M917" s="15">
        <v>0.05</v>
      </c>
      <c r="N917" s="3">
        <f>H917*M917</f>
        <v>3322.5</v>
      </c>
      <c r="O917" s="3">
        <f>L917-N917</f>
        <v>65097.5</v>
      </c>
    </row>
    <row r="918" spans="1:15" x14ac:dyDescent="0.2">
      <c r="A918" s="2" t="s">
        <v>3800</v>
      </c>
      <c r="B918" s="2" t="s">
        <v>484</v>
      </c>
      <c r="C918" s="2" t="s">
        <v>9</v>
      </c>
      <c r="D918" s="2" t="s">
        <v>11</v>
      </c>
      <c r="E918" s="13">
        <v>45658</v>
      </c>
      <c r="F918" s="2" t="s">
        <v>2732</v>
      </c>
      <c r="G918" s="2">
        <v>2</v>
      </c>
      <c r="H918" s="3">
        <v>12300</v>
      </c>
      <c r="I918" s="3">
        <v>1560</v>
      </c>
      <c r="J918" s="3">
        <v>0</v>
      </c>
      <c r="K918" s="3">
        <v>0</v>
      </c>
      <c r="L918" s="3">
        <f>SUM(H918:K918)</f>
        <v>13860</v>
      </c>
      <c r="M918" s="15">
        <v>0.05</v>
      </c>
      <c r="N918" s="3">
        <f>H918*M918</f>
        <v>615</v>
      </c>
      <c r="O918" s="3">
        <f>L918-N918</f>
        <v>13245</v>
      </c>
    </row>
    <row r="919" spans="1:15" x14ac:dyDescent="0.2">
      <c r="A919" s="2" t="s">
        <v>3801</v>
      </c>
      <c r="B919" s="2" t="s">
        <v>867</v>
      </c>
      <c r="C919" s="2" t="s">
        <v>83</v>
      </c>
      <c r="D919" s="2" t="s">
        <v>85</v>
      </c>
      <c r="E919" s="13">
        <v>45689</v>
      </c>
      <c r="F919" s="2" t="s">
        <v>2732</v>
      </c>
      <c r="G919" s="2">
        <v>2</v>
      </c>
      <c r="H919" s="3">
        <v>41900</v>
      </c>
      <c r="I919" s="3">
        <v>2540</v>
      </c>
      <c r="J919" s="3">
        <v>0</v>
      </c>
      <c r="K919" s="3">
        <v>0</v>
      </c>
      <c r="L919" s="3">
        <f>SUM(H919:K919)</f>
        <v>44440</v>
      </c>
      <c r="M919" s="15">
        <v>0.05</v>
      </c>
      <c r="N919" s="3">
        <f>H919*M919</f>
        <v>2095</v>
      </c>
      <c r="O919" s="3">
        <f>L919-N919</f>
        <v>42345</v>
      </c>
    </row>
    <row r="920" spans="1:15" x14ac:dyDescent="0.2">
      <c r="A920" s="2" t="s">
        <v>3802</v>
      </c>
      <c r="B920" s="2" t="s">
        <v>974</v>
      </c>
      <c r="C920" s="2" t="s">
        <v>37</v>
      </c>
      <c r="D920" s="2" t="s">
        <v>36</v>
      </c>
      <c r="E920" s="13">
        <v>45658</v>
      </c>
      <c r="F920" s="2" t="s">
        <v>2670</v>
      </c>
      <c r="G920" s="2">
        <v>1</v>
      </c>
      <c r="H920" s="3">
        <v>17300</v>
      </c>
      <c r="I920" s="3">
        <v>750</v>
      </c>
      <c r="J920" s="3">
        <v>4030</v>
      </c>
      <c r="K920" s="3">
        <v>0</v>
      </c>
      <c r="L920" s="3">
        <f>SUM(H920:K920)</f>
        <v>22080</v>
      </c>
      <c r="M920" s="15">
        <v>0</v>
      </c>
      <c r="N920" s="3">
        <f>H920*M920</f>
        <v>0</v>
      </c>
      <c r="O920" s="3">
        <f>L920-N920</f>
        <v>22080</v>
      </c>
    </row>
    <row r="921" spans="1:15" x14ac:dyDescent="0.2">
      <c r="A921" s="2" t="s">
        <v>3804</v>
      </c>
      <c r="B921" s="2" t="s">
        <v>1837</v>
      </c>
      <c r="C921" s="2" t="s">
        <v>32</v>
      </c>
      <c r="D921" s="2" t="s">
        <v>24</v>
      </c>
      <c r="E921" s="13">
        <v>45689</v>
      </c>
      <c r="F921" s="2" t="s">
        <v>2658</v>
      </c>
      <c r="G921" s="2">
        <v>4</v>
      </c>
      <c r="H921" s="3">
        <v>24400</v>
      </c>
      <c r="I921" s="3">
        <v>1780</v>
      </c>
      <c r="J921" s="3">
        <v>6670</v>
      </c>
      <c r="K921" s="3">
        <v>630</v>
      </c>
      <c r="L921" s="3">
        <f>SUM(H921:K921)</f>
        <v>33480</v>
      </c>
      <c r="M921" s="15">
        <v>0.1</v>
      </c>
      <c r="N921" s="3">
        <f>H921*M921</f>
        <v>2440</v>
      </c>
      <c r="O921" s="3">
        <f>L921-N921</f>
        <v>31040</v>
      </c>
    </row>
    <row r="922" spans="1:15" x14ac:dyDescent="0.2">
      <c r="A922" s="2" t="s">
        <v>3805</v>
      </c>
      <c r="B922" s="2" t="s">
        <v>501</v>
      </c>
      <c r="C922" s="2" t="s">
        <v>32</v>
      </c>
      <c r="D922" s="2" t="s">
        <v>24</v>
      </c>
      <c r="E922" s="13">
        <v>45748</v>
      </c>
      <c r="F922" s="2" t="s">
        <v>2689</v>
      </c>
      <c r="G922" s="2">
        <v>2</v>
      </c>
      <c r="H922" s="3">
        <v>16900</v>
      </c>
      <c r="I922" s="3">
        <v>1870</v>
      </c>
      <c r="J922" s="3">
        <v>0</v>
      </c>
      <c r="K922" s="3">
        <v>0</v>
      </c>
      <c r="L922" s="3">
        <f>SUM(H922:K922)</f>
        <v>18770</v>
      </c>
      <c r="M922" s="15">
        <v>0.15</v>
      </c>
      <c r="N922" s="3">
        <f>H922*M922</f>
        <v>2535</v>
      </c>
      <c r="O922" s="3">
        <f>L922-N922</f>
        <v>16235</v>
      </c>
    </row>
    <row r="923" spans="1:15" x14ac:dyDescent="0.2">
      <c r="A923" s="2" t="s">
        <v>3806</v>
      </c>
      <c r="B923" s="2" t="s">
        <v>550</v>
      </c>
      <c r="C923" s="2" t="s">
        <v>34</v>
      </c>
      <c r="D923" s="2" t="s">
        <v>36</v>
      </c>
      <c r="E923" s="13">
        <v>45689</v>
      </c>
      <c r="F923" s="2" t="s">
        <v>2683</v>
      </c>
      <c r="G923" s="2">
        <v>3</v>
      </c>
      <c r="H923" s="3">
        <v>34800</v>
      </c>
      <c r="I923" s="3">
        <v>2590</v>
      </c>
      <c r="J923" s="3">
        <v>0</v>
      </c>
      <c r="K923" s="3">
        <v>860</v>
      </c>
      <c r="L923" s="3">
        <f>SUM(H923:K923)</f>
        <v>38250</v>
      </c>
      <c r="M923" s="15">
        <v>0.17</v>
      </c>
      <c r="N923" s="3">
        <f>H923*M923</f>
        <v>5916</v>
      </c>
      <c r="O923" s="3">
        <f>L923-N923</f>
        <v>32334</v>
      </c>
    </row>
    <row r="924" spans="1:15" x14ac:dyDescent="0.2">
      <c r="A924" s="2" t="s">
        <v>3807</v>
      </c>
      <c r="B924" s="2" t="s">
        <v>661</v>
      </c>
      <c r="C924" s="2" t="s">
        <v>19</v>
      </c>
      <c r="D924" s="2" t="s">
        <v>11</v>
      </c>
      <c r="E924" s="13">
        <v>45689</v>
      </c>
      <c r="F924" s="2" t="s">
        <v>2683</v>
      </c>
      <c r="G924" s="2">
        <v>6</v>
      </c>
      <c r="H924" s="3">
        <v>50700</v>
      </c>
      <c r="I924" s="3">
        <v>16160</v>
      </c>
      <c r="J924" s="3">
        <v>4170</v>
      </c>
      <c r="K924" s="3">
        <v>0</v>
      </c>
      <c r="L924" s="3">
        <f>SUM(H924:K924)</f>
        <v>71030</v>
      </c>
      <c r="M924" s="15">
        <v>0.17</v>
      </c>
      <c r="N924" s="3">
        <f>H924*M924</f>
        <v>8619</v>
      </c>
      <c r="O924" s="3">
        <f>L924-N924</f>
        <v>62411</v>
      </c>
    </row>
    <row r="925" spans="1:15" x14ac:dyDescent="0.2">
      <c r="A925" s="2" t="s">
        <v>3808</v>
      </c>
      <c r="B925" s="2" t="s">
        <v>718</v>
      </c>
      <c r="C925" s="2" t="s">
        <v>53</v>
      </c>
      <c r="D925" s="2" t="s">
        <v>55</v>
      </c>
      <c r="E925" s="13">
        <v>45689</v>
      </c>
      <c r="F925" s="2" t="s">
        <v>2670</v>
      </c>
      <c r="G925" s="2">
        <v>4</v>
      </c>
      <c r="H925" s="3">
        <v>38400</v>
      </c>
      <c r="I925" s="3">
        <v>3150</v>
      </c>
      <c r="J925" s="3">
        <v>0</v>
      </c>
      <c r="K925" s="3">
        <v>0</v>
      </c>
      <c r="L925" s="3">
        <f>SUM(H925:K925)</f>
        <v>41550</v>
      </c>
      <c r="M925" s="15">
        <v>0</v>
      </c>
      <c r="N925" s="3">
        <f>H925*M925</f>
        <v>0</v>
      </c>
      <c r="O925" s="3">
        <f>L925-N925</f>
        <v>41550</v>
      </c>
    </row>
    <row r="926" spans="1:15" x14ac:dyDescent="0.2">
      <c r="A926" s="2" t="s">
        <v>3809</v>
      </c>
      <c r="B926" s="2" t="s">
        <v>752</v>
      </c>
      <c r="C926" s="2" t="s">
        <v>73</v>
      </c>
      <c r="D926" s="2" t="s">
        <v>75</v>
      </c>
      <c r="E926" s="13">
        <v>45689</v>
      </c>
      <c r="F926" s="2" t="s">
        <v>2658</v>
      </c>
      <c r="G926" s="2">
        <v>12</v>
      </c>
      <c r="H926" s="3">
        <v>170400</v>
      </c>
      <c r="I926" s="3">
        <v>3460</v>
      </c>
      <c r="J926" s="3">
        <v>0</v>
      </c>
      <c r="K926" s="3">
        <v>0</v>
      </c>
      <c r="L926" s="3">
        <f>SUM(H926:K926)</f>
        <v>173860</v>
      </c>
      <c r="M926" s="15">
        <v>0.1</v>
      </c>
      <c r="N926" s="3">
        <f>H926*M926</f>
        <v>17040</v>
      </c>
      <c r="O926" s="3">
        <f>L926-N926</f>
        <v>156820</v>
      </c>
    </row>
    <row r="927" spans="1:15" x14ac:dyDescent="0.2">
      <c r="A927" s="2" t="s">
        <v>3810</v>
      </c>
      <c r="B927" s="2" t="s">
        <v>892</v>
      </c>
      <c r="C927" s="2" t="s">
        <v>81</v>
      </c>
      <c r="D927" s="2" t="s">
        <v>75</v>
      </c>
      <c r="E927" s="13">
        <v>45689</v>
      </c>
      <c r="F927" s="2" t="s">
        <v>2651</v>
      </c>
      <c r="G927" s="2">
        <v>3</v>
      </c>
      <c r="H927" s="3">
        <v>58500</v>
      </c>
      <c r="I927" s="3">
        <v>1970</v>
      </c>
      <c r="J927" s="3">
        <v>8620</v>
      </c>
      <c r="K927" s="3">
        <v>0</v>
      </c>
      <c r="L927" s="3">
        <f>SUM(H927:K927)</f>
        <v>69090</v>
      </c>
      <c r="M927" s="15">
        <v>0.16</v>
      </c>
      <c r="N927" s="3">
        <f>H927*M927</f>
        <v>9360</v>
      </c>
      <c r="O927" s="3">
        <f>L927-N927</f>
        <v>59730</v>
      </c>
    </row>
    <row r="928" spans="1:15" x14ac:dyDescent="0.2">
      <c r="A928" s="2" t="s">
        <v>3811</v>
      </c>
      <c r="B928" s="2" t="s">
        <v>974</v>
      </c>
      <c r="C928" s="2" t="s">
        <v>63</v>
      </c>
      <c r="D928" s="2" t="s">
        <v>65</v>
      </c>
      <c r="E928" s="13">
        <v>45658</v>
      </c>
      <c r="F928" s="2" t="s">
        <v>2658</v>
      </c>
      <c r="G928" s="2">
        <v>2</v>
      </c>
      <c r="H928" s="3">
        <v>16400</v>
      </c>
      <c r="I928" s="3">
        <v>900</v>
      </c>
      <c r="J928" s="3">
        <v>0</v>
      </c>
      <c r="K928" s="3">
        <v>1450</v>
      </c>
      <c r="L928" s="3">
        <f>SUM(H928:K928)</f>
        <v>18750</v>
      </c>
      <c r="M928" s="15">
        <v>0.1</v>
      </c>
      <c r="N928" s="3">
        <f>H928*M928</f>
        <v>1640</v>
      </c>
      <c r="O928" s="3">
        <f>L928-N928</f>
        <v>17110</v>
      </c>
    </row>
    <row r="929" spans="1:15" x14ac:dyDescent="0.2">
      <c r="A929" s="2" t="s">
        <v>3812</v>
      </c>
      <c r="B929" s="2" t="s">
        <v>974</v>
      </c>
      <c r="C929" s="2" t="s">
        <v>83</v>
      </c>
      <c r="D929" s="2" t="s">
        <v>85</v>
      </c>
      <c r="E929" s="13">
        <v>45658</v>
      </c>
      <c r="F929" s="2" t="s">
        <v>2732</v>
      </c>
      <c r="G929" s="2">
        <v>1</v>
      </c>
      <c r="H929" s="3">
        <v>19350</v>
      </c>
      <c r="I929" s="3">
        <v>560</v>
      </c>
      <c r="J929" s="3">
        <v>8720</v>
      </c>
      <c r="K929" s="3">
        <v>2790</v>
      </c>
      <c r="L929" s="3">
        <f>SUM(H929:K929)</f>
        <v>31420</v>
      </c>
      <c r="M929" s="15">
        <v>0.05</v>
      </c>
      <c r="N929" s="3">
        <f>H929*M929</f>
        <v>967.5</v>
      </c>
      <c r="O929" s="3">
        <f>L929-N929</f>
        <v>30452.5</v>
      </c>
    </row>
    <row r="930" spans="1:15" x14ac:dyDescent="0.2">
      <c r="A930" s="2" t="s">
        <v>3813</v>
      </c>
      <c r="B930" s="2" t="s">
        <v>1370</v>
      </c>
      <c r="C930" s="2" t="s">
        <v>57</v>
      </c>
      <c r="D930" s="2" t="s">
        <v>55</v>
      </c>
      <c r="E930" s="13">
        <v>45658</v>
      </c>
      <c r="F930" s="2" t="s">
        <v>2670</v>
      </c>
      <c r="G930" s="2">
        <v>4</v>
      </c>
      <c r="H930" s="3">
        <v>64600</v>
      </c>
      <c r="I930" s="3">
        <v>3030</v>
      </c>
      <c r="J930" s="3">
        <v>5570</v>
      </c>
      <c r="K930" s="3">
        <v>0</v>
      </c>
      <c r="L930" s="3">
        <f>SUM(H930:K930)</f>
        <v>73200</v>
      </c>
      <c r="M930" s="15">
        <v>0</v>
      </c>
      <c r="N930" s="3">
        <f>H930*M930</f>
        <v>0</v>
      </c>
      <c r="O930" s="3">
        <f>L930-N930</f>
        <v>73200</v>
      </c>
    </row>
    <row r="931" spans="1:15" x14ac:dyDescent="0.2">
      <c r="A931" s="2" t="s">
        <v>3816</v>
      </c>
      <c r="B931" s="2" t="s">
        <v>203</v>
      </c>
      <c r="C931" s="2" t="s">
        <v>51</v>
      </c>
      <c r="D931" s="2" t="s">
        <v>45</v>
      </c>
      <c r="E931" s="13">
        <v>45717</v>
      </c>
      <c r="F931" s="2" t="s">
        <v>2670</v>
      </c>
      <c r="G931" s="2">
        <v>2</v>
      </c>
      <c r="H931" s="3">
        <v>24300</v>
      </c>
      <c r="I931" s="3">
        <v>1390</v>
      </c>
      <c r="J931" s="3">
        <v>0</v>
      </c>
      <c r="K931" s="3">
        <v>0</v>
      </c>
      <c r="L931" s="3">
        <f>SUM(H931:K931)</f>
        <v>25690</v>
      </c>
      <c r="M931" s="15">
        <v>0</v>
      </c>
      <c r="N931" s="3">
        <f>H931*M931</f>
        <v>0</v>
      </c>
      <c r="O931" s="3">
        <f>L931-N931</f>
        <v>25690</v>
      </c>
    </row>
    <row r="932" spans="1:15" x14ac:dyDescent="0.2">
      <c r="A932" s="2" t="s">
        <v>3817</v>
      </c>
      <c r="B932" s="2" t="s">
        <v>584</v>
      </c>
      <c r="C932" s="2" t="s">
        <v>73</v>
      </c>
      <c r="D932" s="2" t="s">
        <v>75</v>
      </c>
      <c r="E932" s="13">
        <v>45717</v>
      </c>
      <c r="F932" s="2" t="s">
        <v>2658</v>
      </c>
      <c r="G932" s="2">
        <v>3</v>
      </c>
      <c r="H932" s="3">
        <v>28200</v>
      </c>
      <c r="I932" s="3">
        <v>3160</v>
      </c>
      <c r="J932" s="3">
        <v>0</v>
      </c>
      <c r="K932" s="3">
        <v>760</v>
      </c>
      <c r="L932" s="3">
        <f>SUM(H932:K932)</f>
        <v>32120</v>
      </c>
      <c r="M932" s="15">
        <v>0.1</v>
      </c>
      <c r="N932" s="3">
        <f>H932*M932</f>
        <v>2820</v>
      </c>
      <c r="O932" s="3">
        <f>L932-N932</f>
        <v>29300</v>
      </c>
    </row>
    <row r="933" spans="1:15" x14ac:dyDescent="0.2">
      <c r="A933" s="2" t="s">
        <v>3818</v>
      </c>
      <c r="B933" s="2" t="s">
        <v>1412</v>
      </c>
      <c r="C933" s="2" t="s">
        <v>120</v>
      </c>
      <c r="D933" s="2" t="s">
        <v>114</v>
      </c>
      <c r="E933" s="13">
        <v>45689</v>
      </c>
      <c r="F933" s="2" t="s">
        <v>2647</v>
      </c>
      <c r="G933" s="2">
        <v>2</v>
      </c>
      <c r="H933" s="3">
        <v>4800</v>
      </c>
      <c r="I933" s="3">
        <v>2350</v>
      </c>
      <c r="J933" s="3">
        <v>0</v>
      </c>
      <c r="K933" s="3">
        <v>0</v>
      </c>
      <c r="L933" s="3">
        <f>SUM(H933:K933)</f>
        <v>7150</v>
      </c>
      <c r="M933" s="15">
        <v>0</v>
      </c>
      <c r="N933" s="3">
        <f>H933*M933</f>
        <v>0</v>
      </c>
      <c r="O933" s="3">
        <f>L933-N933</f>
        <v>7150</v>
      </c>
    </row>
    <row r="934" spans="1:15" x14ac:dyDescent="0.2">
      <c r="A934" s="2" t="s">
        <v>3819</v>
      </c>
      <c r="B934" s="2" t="s">
        <v>1494</v>
      </c>
      <c r="C934" s="2" t="s">
        <v>83</v>
      </c>
      <c r="D934" s="2" t="s">
        <v>85</v>
      </c>
      <c r="E934" s="13">
        <v>45658</v>
      </c>
      <c r="F934" s="2" t="s">
        <v>2683</v>
      </c>
      <c r="G934" s="2">
        <v>6</v>
      </c>
      <c r="H934" s="3">
        <v>182700</v>
      </c>
      <c r="I934" s="3">
        <v>6140</v>
      </c>
      <c r="J934" s="3">
        <v>0</v>
      </c>
      <c r="K934" s="3">
        <v>1950</v>
      </c>
      <c r="L934" s="3">
        <f>SUM(H934:K934)</f>
        <v>190790</v>
      </c>
      <c r="M934" s="15">
        <v>0.17</v>
      </c>
      <c r="N934" s="3">
        <f>H934*M934</f>
        <v>31059.000000000004</v>
      </c>
      <c r="O934" s="3">
        <f>L934-N934</f>
        <v>159731</v>
      </c>
    </row>
    <row r="935" spans="1:15" x14ac:dyDescent="0.2">
      <c r="A935" s="2" t="s">
        <v>3820</v>
      </c>
      <c r="B935" s="2" t="s">
        <v>1560</v>
      </c>
      <c r="C935" s="2" t="s">
        <v>53</v>
      </c>
      <c r="D935" s="2" t="s">
        <v>55</v>
      </c>
      <c r="E935" s="13">
        <v>45748</v>
      </c>
      <c r="F935" s="2" t="s">
        <v>2658</v>
      </c>
      <c r="G935" s="2">
        <v>2</v>
      </c>
      <c r="H935" s="3">
        <v>27600</v>
      </c>
      <c r="I935" s="3">
        <v>1240</v>
      </c>
      <c r="J935" s="3">
        <v>6070</v>
      </c>
      <c r="K935" s="3">
        <v>0</v>
      </c>
      <c r="L935" s="3">
        <f>SUM(H935:K935)</f>
        <v>34910</v>
      </c>
      <c r="M935" s="15">
        <v>0.1</v>
      </c>
      <c r="N935" s="3">
        <f>H935*M935</f>
        <v>2760</v>
      </c>
      <c r="O935" s="3">
        <f>L935-N935</f>
        <v>32150</v>
      </c>
    </row>
    <row r="936" spans="1:15" x14ac:dyDescent="0.2">
      <c r="A936" s="2" t="s">
        <v>3821</v>
      </c>
      <c r="B936" s="2" t="s">
        <v>1999</v>
      </c>
      <c r="C936" s="2" t="s">
        <v>9</v>
      </c>
      <c r="D936" s="2" t="s">
        <v>11</v>
      </c>
      <c r="E936" s="13">
        <v>45689</v>
      </c>
      <c r="F936" s="2" t="s">
        <v>2658</v>
      </c>
      <c r="G936" s="2">
        <v>6</v>
      </c>
      <c r="H936" s="3">
        <v>41400</v>
      </c>
      <c r="I936" s="3">
        <v>19890</v>
      </c>
      <c r="J936" s="3">
        <v>0</v>
      </c>
      <c r="K936" s="3">
        <v>0</v>
      </c>
      <c r="L936" s="3">
        <f>SUM(H936:K936)</f>
        <v>61290</v>
      </c>
      <c r="M936" s="15">
        <v>0.1</v>
      </c>
      <c r="N936" s="3">
        <f>H936*M936</f>
        <v>4140</v>
      </c>
      <c r="O936" s="3">
        <f>L936-N936</f>
        <v>57150</v>
      </c>
    </row>
    <row r="937" spans="1:15" x14ac:dyDescent="0.2">
      <c r="A937" s="2" t="s">
        <v>3822</v>
      </c>
      <c r="B937" s="2" t="s">
        <v>2162</v>
      </c>
      <c r="C937" s="2" t="s">
        <v>83</v>
      </c>
      <c r="D937" s="2" t="s">
        <v>85</v>
      </c>
      <c r="E937" s="13">
        <v>45689</v>
      </c>
      <c r="F937" s="2" t="s">
        <v>2670</v>
      </c>
      <c r="G937" s="2">
        <v>5</v>
      </c>
      <c r="H937" s="3">
        <v>54250</v>
      </c>
      <c r="I937" s="3">
        <v>4400</v>
      </c>
      <c r="J937" s="3">
        <v>0</v>
      </c>
      <c r="K937" s="3">
        <v>0</v>
      </c>
      <c r="L937" s="3">
        <f>SUM(H937:K937)</f>
        <v>58650</v>
      </c>
      <c r="M937" s="15">
        <v>0</v>
      </c>
      <c r="N937" s="3">
        <f>H937*M937</f>
        <v>0</v>
      </c>
      <c r="O937" s="3">
        <f>L937-N937</f>
        <v>58650</v>
      </c>
    </row>
    <row r="938" spans="1:15" x14ac:dyDescent="0.2">
      <c r="A938" s="2" t="s">
        <v>3823</v>
      </c>
      <c r="B938" s="2" t="s">
        <v>2186</v>
      </c>
      <c r="C938" s="2" t="s">
        <v>110</v>
      </c>
      <c r="D938" s="2" t="s">
        <v>105</v>
      </c>
      <c r="E938" s="13">
        <v>45717</v>
      </c>
      <c r="F938" s="2" t="s">
        <v>2647</v>
      </c>
      <c r="G938" s="2">
        <v>2</v>
      </c>
      <c r="H938" s="3">
        <v>22000</v>
      </c>
      <c r="I938" s="3">
        <v>440</v>
      </c>
      <c r="J938" s="3">
        <v>0</v>
      </c>
      <c r="K938" s="3">
        <v>0</v>
      </c>
      <c r="L938" s="3">
        <f>SUM(H938:K938)</f>
        <v>22440</v>
      </c>
      <c r="M938" s="15">
        <v>0</v>
      </c>
      <c r="N938" s="3">
        <f>H938*M938</f>
        <v>0</v>
      </c>
      <c r="O938" s="3">
        <f>L938-N938</f>
        <v>22440</v>
      </c>
    </row>
    <row r="939" spans="1:15" x14ac:dyDescent="0.2">
      <c r="A939" s="2" t="s">
        <v>3824</v>
      </c>
      <c r="B939" s="2" t="s">
        <v>669</v>
      </c>
      <c r="C939" s="2" t="s">
        <v>108</v>
      </c>
      <c r="D939" s="2" t="s">
        <v>105</v>
      </c>
      <c r="E939" s="13">
        <v>45778</v>
      </c>
      <c r="F939" s="2" t="s">
        <v>2670</v>
      </c>
      <c r="G939" s="2">
        <v>4</v>
      </c>
      <c r="H939" s="3">
        <v>54800</v>
      </c>
      <c r="I939" s="3">
        <v>18610</v>
      </c>
      <c r="J939" s="3">
        <v>0</v>
      </c>
      <c r="K939" s="3">
        <v>1180</v>
      </c>
      <c r="L939" s="3">
        <f>SUM(H939:K939)</f>
        <v>74590</v>
      </c>
      <c r="M939" s="15">
        <v>0</v>
      </c>
      <c r="N939" s="3">
        <f>H939*M939</f>
        <v>0</v>
      </c>
      <c r="O939" s="3">
        <f>L939-N939</f>
        <v>74590</v>
      </c>
    </row>
    <row r="940" spans="1:15" x14ac:dyDescent="0.2">
      <c r="A940" s="2" t="s">
        <v>3825</v>
      </c>
      <c r="B940" s="2" t="s">
        <v>1363</v>
      </c>
      <c r="C940" s="2" t="s">
        <v>51</v>
      </c>
      <c r="D940" s="2" t="s">
        <v>45</v>
      </c>
      <c r="E940" s="13">
        <v>45689</v>
      </c>
      <c r="F940" s="2" t="s">
        <v>2647</v>
      </c>
      <c r="G940" s="2">
        <v>4</v>
      </c>
      <c r="H940" s="3">
        <v>70000</v>
      </c>
      <c r="I940" s="3">
        <v>3980</v>
      </c>
      <c r="J940" s="3">
        <v>0</v>
      </c>
      <c r="K940" s="3">
        <v>0</v>
      </c>
      <c r="L940" s="3">
        <f>SUM(H940:K940)</f>
        <v>73980</v>
      </c>
      <c r="M940" s="15">
        <v>0</v>
      </c>
      <c r="N940" s="3">
        <f>H940*M940</f>
        <v>0</v>
      </c>
      <c r="O940" s="3">
        <f>L940-N940</f>
        <v>73980</v>
      </c>
    </row>
    <row r="941" spans="1:15" x14ac:dyDescent="0.2">
      <c r="A941" s="2" t="s">
        <v>3826</v>
      </c>
      <c r="B941" s="2" t="s">
        <v>1477</v>
      </c>
      <c r="C941" s="2" t="s">
        <v>125</v>
      </c>
      <c r="D941" s="2" t="s">
        <v>124</v>
      </c>
      <c r="E941" s="13">
        <v>45689</v>
      </c>
      <c r="F941" s="2" t="s">
        <v>2647</v>
      </c>
      <c r="G941" s="2">
        <v>3</v>
      </c>
      <c r="H941" s="3">
        <v>75900</v>
      </c>
      <c r="I941" s="3">
        <v>4390</v>
      </c>
      <c r="J941" s="3">
        <v>4920</v>
      </c>
      <c r="K941" s="3">
        <v>0</v>
      </c>
      <c r="L941" s="3">
        <f>SUM(H941:K941)</f>
        <v>85210</v>
      </c>
      <c r="M941" s="15">
        <v>0</v>
      </c>
      <c r="N941" s="3">
        <f>H941*M941</f>
        <v>0</v>
      </c>
      <c r="O941" s="3">
        <f>L941-N941</f>
        <v>85210</v>
      </c>
    </row>
    <row r="942" spans="1:15" x14ac:dyDescent="0.2">
      <c r="A942" s="2" t="s">
        <v>3827</v>
      </c>
      <c r="B942" s="2" t="s">
        <v>1505</v>
      </c>
      <c r="C942" s="2" t="s">
        <v>41</v>
      </c>
      <c r="D942" s="2" t="s">
        <v>36</v>
      </c>
      <c r="E942" s="13">
        <v>45717</v>
      </c>
      <c r="F942" s="2" t="s">
        <v>2647</v>
      </c>
      <c r="G942" s="2">
        <v>4</v>
      </c>
      <c r="H942" s="3">
        <v>18400</v>
      </c>
      <c r="I942" s="3">
        <v>3890</v>
      </c>
      <c r="J942" s="3">
        <v>0</v>
      </c>
      <c r="K942" s="3">
        <v>0</v>
      </c>
      <c r="L942" s="3">
        <f>SUM(H942:K942)</f>
        <v>22290</v>
      </c>
      <c r="M942" s="15">
        <v>0</v>
      </c>
      <c r="N942" s="3">
        <f>H942*M942</f>
        <v>0</v>
      </c>
      <c r="O942" s="3">
        <f>L942-N942</f>
        <v>22290</v>
      </c>
    </row>
    <row r="943" spans="1:15" x14ac:dyDescent="0.2">
      <c r="A943" s="2" t="s">
        <v>3828</v>
      </c>
      <c r="B943" s="2" t="s">
        <v>1562</v>
      </c>
      <c r="C943" s="2" t="s">
        <v>112</v>
      </c>
      <c r="D943" s="2" t="s">
        <v>114</v>
      </c>
      <c r="E943" s="13">
        <v>45689</v>
      </c>
      <c r="F943" s="2" t="s">
        <v>2651</v>
      </c>
      <c r="G943" s="2">
        <v>8</v>
      </c>
      <c r="H943" s="3">
        <v>85200</v>
      </c>
      <c r="I943" s="3">
        <v>8790</v>
      </c>
      <c r="J943" s="3">
        <v>0</v>
      </c>
      <c r="K943" s="3">
        <v>0</v>
      </c>
      <c r="L943" s="3">
        <f>SUM(H943:K943)</f>
        <v>93990</v>
      </c>
      <c r="M943" s="15">
        <v>0.16</v>
      </c>
      <c r="N943" s="3">
        <f>H943*M943</f>
        <v>13632</v>
      </c>
      <c r="O943" s="3">
        <f>L943-N943</f>
        <v>80358</v>
      </c>
    </row>
    <row r="944" spans="1:15" x14ac:dyDescent="0.2">
      <c r="A944" s="2" t="s">
        <v>3829</v>
      </c>
      <c r="B944" s="2" t="s">
        <v>1629</v>
      </c>
      <c r="C944" s="2" t="s">
        <v>79</v>
      </c>
      <c r="D944" s="2" t="s">
        <v>75</v>
      </c>
      <c r="E944" s="13">
        <v>45717</v>
      </c>
      <c r="F944" s="2" t="s">
        <v>2670</v>
      </c>
      <c r="G944" s="2">
        <v>5</v>
      </c>
      <c r="H944" s="3">
        <v>24250</v>
      </c>
      <c r="I944" s="3">
        <v>2230</v>
      </c>
      <c r="J944" s="3">
        <v>0</v>
      </c>
      <c r="K944" s="3">
        <v>0</v>
      </c>
      <c r="L944" s="3">
        <f>SUM(H944:K944)</f>
        <v>26480</v>
      </c>
      <c r="M944" s="15">
        <v>0</v>
      </c>
      <c r="N944" s="3">
        <f>H944*M944</f>
        <v>0</v>
      </c>
      <c r="O944" s="3">
        <f>L944-N944</f>
        <v>26480</v>
      </c>
    </row>
    <row r="945" spans="1:15" x14ac:dyDescent="0.2">
      <c r="A945" s="2" t="s">
        <v>3830</v>
      </c>
      <c r="B945" s="2" t="s">
        <v>1771</v>
      </c>
      <c r="C945" s="2" t="s">
        <v>83</v>
      </c>
      <c r="D945" s="2" t="s">
        <v>85</v>
      </c>
      <c r="E945" s="13">
        <v>45689</v>
      </c>
      <c r="F945" s="2" t="s">
        <v>2683</v>
      </c>
      <c r="G945" s="2">
        <v>1</v>
      </c>
      <c r="H945" s="3">
        <v>14500</v>
      </c>
      <c r="I945" s="3">
        <v>630</v>
      </c>
      <c r="J945" s="3">
        <v>0</v>
      </c>
      <c r="K945" s="3">
        <v>0</v>
      </c>
      <c r="L945" s="3">
        <f>SUM(H945:K945)</f>
        <v>15130</v>
      </c>
      <c r="M945" s="15">
        <v>0.17</v>
      </c>
      <c r="N945" s="3">
        <f>H945*M945</f>
        <v>2465</v>
      </c>
      <c r="O945" s="3">
        <f>L945-N945</f>
        <v>12665</v>
      </c>
    </row>
    <row r="946" spans="1:15" x14ac:dyDescent="0.2">
      <c r="A946" s="2" t="s">
        <v>3831</v>
      </c>
      <c r="B946" s="2" t="s">
        <v>1915</v>
      </c>
      <c r="C946" s="2" t="s">
        <v>93</v>
      </c>
      <c r="D946" s="2" t="s">
        <v>95</v>
      </c>
      <c r="E946" s="13">
        <v>45658</v>
      </c>
      <c r="F946" s="2" t="s">
        <v>2732</v>
      </c>
      <c r="G946" s="2">
        <v>1</v>
      </c>
      <c r="H946" s="3">
        <v>5350</v>
      </c>
      <c r="I946" s="3">
        <v>460</v>
      </c>
      <c r="J946" s="3">
        <v>0</v>
      </c>
      <c r="K946" s="3">
        <v>2800</v>
      </c>
      <c r="L946" s="3">
        <f>SUM(H946:K946)</f>
        <v>8610</v>
      </c>
      <c r="M946" s="15">
        <v>0.05</v>
      </c>
      <c r="N946" s="3">
        <f>H946*M946</f>
        <v>267.5</v>
      </c>
      <c r="O946" s="3">
        <f>L946-N946</f>
        <v>8342.5</v>
      </c>
    </row>
    <row r="947" spans="1:15" x14ac:dyDescent="0.2">
      <c r="A947" s="2" t="s">
        <v>3832</v>
      </c>
      <c r="B947" s="2" t="s">
        <v>1940</v>
      </c>
      <c r="C947" s="2" t="s">
        <v>97</v>
      </c>
      <c r="D947" s="2" t="s">
        <v>95</v>
      </c>
      <c r="E947" s="13">
        <v>45689</v>
      </c>
      <c r="F947" s="2" t="s">
        <v>2689</v>
      </c>
      <c r="G947" s="2">
        <v>4</v>
      </c>
      <c r="H947" s="3">
        <v>42800</v>
      </c>
      <c r="I947" s="3">
        <v>2100</v>
      </c>
      <c r="J947" s="3">
        <v>0</v>
      </c>
      <c r="K947" s="3">
        <v>0</v>
      </c>
      <c r="L947" s="3">
        <f>SUM(H947:K947)</f>
        <v>44900</v>
      </c>
      <c r="M947" s="15">
        <v>0.15</v>
      </c>
      <c r="N947" s="3">
        <f>H947*M947</f>
        <v>6420</v>
      </c>
      <c r="O947" s="3">
        <f>L947-N947</f>
        <v>38480</v>
      </c>
    </row>
    <row r="948" spans="1:15" x14ac:dyDescent="0.2">
      <c r="A948" s="2" t="s">
        <v>3833</v>
      </c>
      <c r="B948" s="2" t="s">
        <v>2008</v>
      </c>
      <c r="C948" s="2" t="s">
        <v>91</v>
      </c>
      <c r="D948" s="2" t="s">
        <v>85</v>
      </c>
      <c r="E948" s="13">
        <v>45689</v>
      </c>
      <c r="F948" s="2" t="s">
        <v>2651</v>
      </c>
      <c r="G948" s="2">
        <v>5</v>
      </c>
      <c r="H948" s="3">
        <v>24500</v>
      </c>
      <c r="I948" s="3">
        <v>9490</v>
      </c>
      <c r="J948" s="3">
        <v>0</v>
      </c>
      <c r="K948" s="3">
        <v>0</v>
      </c>
      <c r="L948" s="3">
        <f>SUM(H948:K948)</f>
        <v>33990</v>
      </c>
      <c r="M948" s="15">
        <v>0.16</v>
      </c>
      <c r="N948" s="3">
        <f>H948*M948</f>
        <v>3920</v>
      </c>
      <c r="O948" s="3">
        <f>L948-N948</f>
        <v>30070</v>
      </c>
    </row>
    <row r="949" spans="1:15" x14ac:dyDescent="0.2">
      <c r="A949" s="2" t="s">
        <v>3834</v>
      </c>
      <c r="B949" s="2" t="s">
        <v>2244</v>
      </c>
      <c r="C949" s="2" t="s">
        <v>83</v>
      </c>
      <c r="D949" s="2" t="s">
        <v>85</v>
      </c>
      <c r="E949" s="13">
        <v>45809</v>
      </c>
      <c r="F949" s="2" t="s">
        <v>2651</v>
      </c>
      <c r="G949" s="2">
        <v>5</v>
      </c>
      <c r="H949" s="3">
        <v>45500</v>
      </c>
      <c r="I949" s="3">
        <v>13340</v>
      </c>
      <c r="J949" s="3">
        <v>10230</v>
      </c>
      <c r="K949" s="3">
        <v>0</v>
      </c>
      <c r="L949" s="3">
        <f>SUM(H949:K949)</f>
        <v>69070</v>
      </c>
      <c r="M949" s="15">
        <v>0.16</v>
      </c>
      <c r="N949" s="3">
        <f>H949*M949</f>
        <v>7280</v>
      </c>
      <c r="O949" s="3">
        <f>L949-N949</f>
        <v>61790</v>
      </c>
    </row>
    <row r="950" spans="1:15" x14ac:dyDescent="0.2">
      <c r="A950" s="2" t="s">
        <v>3835</v>
      </c>
      <c r="B950" s="2" t="s">
        <v>2319</v>
      </c>
      <c r="C950" s="2" t="s">
        <v>51</v>
      </c>
      <c r="D950" s="2" t="s">
        <v>45</v>
      </c>
      <c r="E950" s="13">
        <v>45658</v>
      </c>
      <c r="F950" s="2" t="s">
        <v>2732</v>
      </c>
      <c r="G950" s="2">
        <v>1</v>
      </c>
      <c r="H950" s="3">
        <v>10750</v>
      </c>
      <c r="I950" s="3">
        <v>1910</v>
      </c>
      <c r="J950" s="3">
        <v>6240</v>
      </c>
      <c r="K950" s="3">
        <v>0</v>
      </c>
      <c r="L950" s="3">
        <f>SUM(H950:K950)</f>
        <v>18900</v>
      </c>
      <c r="M950" s="15">
        <v>0.05</v>
      </c>
      <c r="N950" s="3">
        <f>H950*M950</f>
        <v>537.5</v>
      </c>
      <c r="O950" s="3">
        <f>L950-N950</f>
        <v>18362.5</v>
      </c>
    </row>
    <row r="951" spans="1:15" x14ac:dyDescent="0.2">
      <c r="A951" s="2" t="s">
        <v>3836</v>
      </c>
      <c r="B951" s="2" t="s">
        <v>383</v>
      </c>
      <c r="C951" s="2" t="s">
        <v>67</v>
      </c>
      <c r="D951" s="2" t="s">
        <v>65</v>
      </c>
      <c r="E951" s="13">
        <v>45689</v>
      </c>
      <c r="F951" s="2" t="s">
        <v>2647</v>
      </c>
      <c r="G951" s="2">
        <v>4</v>
      </c>
      <c r="H951" s="3">
        <v>20000</v>
      </c>
      <c r="I951" s="3">
        <v>2700</v>
      </c>
      <c r="J951" s="3">
        <v>0</v>
      </c>
      <c r="K951" s="3">
        <v>0</v>
      </c>
      <c r="L951" s="3">
        <f>SUM(H951:K951)</f>
        <v>22700</v>
      </c>
      <c r="M951" s="15">
        <v>0</v>
      </c>
      <c r="N951" s="3">
        <f>H951*M951</f>
        <v>0</v>
      </c>
      <c r="O951" s="3">
        <f>L951-N951</f>
        <v>22700</v>
      </c>
    </row>
    <row r="952" spans="1:15" x14ac:dyDescent="0.2">
      <c r="A952" s="2" t="s">
        <v>3837</v>
      </c>
      <c r="B952" s="2" t="s">
        <v>452</v>
      </c>
      <c r="C952" s="2" t="s">
        <v>13</v>
      </c>
      <c r="D952" s="2" t="s">
        <v>11</v>
      </c>
      <c r="E952" s="13">
        <v>45778</v>
      </c>
      <c r="F952" s="2" t="s">
        <v>2658</v>
      </c>
      <c r="G952" s="2">
        <v>8</v>
      </c>
      <c r="H952" s="3">
        <v>108400</v>
      </c>
      <c r="I952" s="3">
        <v>14880</v>
      </c>
      <c r="J952" s="3">
        <v>0</v>
      </c>
      <c r="K952" s="3">
        <v>0</v>
      </c>
      <c r="L952" s="3">
        <f>SUM(H952:K952)</f>
        <v>123280</v>
      </c>
      <c r="M952" s="15">
        <v>0.1</v>
      </c>
      <c r="N952" s="3">
        <f>H952*M952</f>
        <v>10840</v>
      </c>
      <c r="O952" s="3">
        <f>L952-N952</f>
        <v>112440</v>
      </c>
    </row>
    <row r="953" spans="1:15" x14ac:dyDescent="0.2">
      <c r="A953" s="2" t="s">
        <v>3838</v>
      </c>
      <c r="B953" s="2" t="s">
        <v>1030</v>
      </c>
      <c r="C953" s="2" t="s">
        <v>69</v>
      </c>
      <c r="D953" s="2" t="s">
        <v>65</v>
      </c>
      <c r="E953" s="13">
        <v>45689</v>
      </c>
      <c r="F953" s="2" t="s">
        <v>2732</v>
      </c>
      <c r="G953" s="2">
        <v>3</v>
      </c>
      <c r="H953" s="3">
        <v>45900</v>
      </c>
      <c r="I953" s="3">
        <v>2010</v>
      </c>
      <c r="J953" s="3">
        <v>2390</v>
      </c>
      <c r="K953" s="3">
        <v>2240</v>
      </c>
      <c r="L953" s="3">
        <f>SUM(H953:K953)</f>
        <v>52540</v>
      </c>
      <c r="M953" s="15">
        <v>0.05</v>
      </c>
      <c r="N953" s="3">
        <f>H953*M953</f>
        <v>2295</v>
      </c>
      <c r="O953" s="3">
        <f>L953-N953</f>
        <v>50245</v>
      </c>
    </row>
    <row r="954" spans="1:15" x14ac:dyDescent="0.2">
      <c r="A954" s="2" t="s">
        <v>3839</v>
      </c>
      <c r="B954" s="2" t="s">
        <v>1551</v>
      </c>
      <c r="C954" s="2" t="s">
        <v>87</v>
      </c>
      <c r="D954" s="2" t="s">
        <v>85</v>
      </c>
      <c r="E954" s="13">
        <v>45809</v>
      </c>
      <c r="F954" s="2" t="s">
        <v>2683</v>
      </c>
      <c r="G954" s="2">
        <v>2</v>
      </c>
      <c r="H954" s="3">
        <v>22000</v>
      </c>
      <c r="I954" s="3">
        <v>2140</v>
      </c>
      <c r="J954" s="3">
        <v>3550</v>
      </c>
      <c r="K954" s="3">
        <v>0</v>
      </c>
      <c r="L954" s="3">
        <f>SUM(H954:K954)</f>
        <v>27690</v>
      </c>
      <c r="M954" s="15">
        <v>0.17</v>
      </c>
      <c r="N954" s="3">
        <f>H954*M954</f>
        <v>3740.0000000000005</v>
      </c>
      <c r="O954" s="3">
        <f>L954-N954</f>
        <v>23950</v>
      </c>
    </row>
    <row r="955" spans="1:15" x14ac:dyDescent="0.2">
      <c r="A955" s="2" t="s">
        <v>3840</v>
      </c>
      <c r="B955" s="2" t="s">
        <v>1680</v>
      </c>
      <c r="C955" s="2" t="s">
        <v>89</v>
      </c>
      <c r="D955" s="2" t="s">
        <v>85</v>
      </c>
      <c r="E955" s="13">
        <v>45778</v>
      </c>
      <c r="F955" s="2" t="s">
        <v>2689</v>
      </c>
      <c r="G955" s="2">
        <v>3</v>
      </c>
      <c r="H955" s="3">
        <v>15000</v>
      </c>
      <c r="I955" s="3">
        <v>3770</v>
      </c>
      <c r="J955" s="3">
        <v>2100</v>
      </c>
      <c r="K955" s="3">
        <v>1280</v>
      </c>
      <c r="L955" s="3">
        <f>SUM(H955:K955)</f>
        <v>22150</v>
      </c>
      <c r="M955" s="15">
        <v>0.15</v>
      </c>
      <c r="N955" s="3">
        <f>H955*M955</f>
        <v>2250</v>
      </c>
      <c r="O955" s="3">
        <f>L955-N955</f>
        <v>19900</v>
      </c>
    </row>
    <row r="956" spans="1:15" x14ac:dyDescent="0.2">
      <c r="A956" s="2" t="s">
        <v>3841</v>
      </c>
      <c r="B956" s="2" t="s">
        <v>2040</v>
      </c>
      <c r="C956" s="2" t="s">
        <v>63</v>
      </c>
      <c r="D956" s="2" t="s">
        <v>65</v>
      </c>
      <c r="E956" s="13">
        <v>45689</v>
      </c>
      <c r="F956" s="2" t="s">
        <v>2647</v>
      </c>
      <c r="G956" s="2">
        <v>1</v>
      </c>
      <c r="H956" s="3">
        <v>8250</v>
      </c>
      <c r="I956" s="3">
        <v>890</v>
      </c>
      <c r="J956" s="3">
        <v>3690</v>
      </c>
      <c r="K956" s="3">
        <v>0</v>
      </c>
      <c r="L956" s="3">
        <f>SUM(H956:K956)</f>
        <v>12830</v>
      </c>
      <c r="M956" s="15">
        <v>0</v>
      </c>
      <c r="N956" s="3">
        <f>H956*M956</f>
        <v>0</v>
      </c>
      <c r="O956" s="3">
        <f>L956-N956</f>
        <v>12830</v>
      </c>
    </row>
    <row r="957" spans="1:15" x14ac:dyDescent="0.2">
      <c r="A957" s="2" t="s">
        <v>3842</v>
      </c>
      <c r="B957" s="2" t="s">
        <v>529</v>
      </c>
      <c r="C957" s="2" t="s">
        <v>63</v>
      </c>
      <c r="D957" s="2" t="s">
        <v>65</v>
      </c>
      <c r="E957" s="13">
        <v>45689</v>
      </c>
      <c r="F957" s="2" t="s">
        <v>2670</v>
      </c>
      <c r="G957" s="2">
        <v>2</v>
      </c>
      <c r="H957" s="3">
        <v>16600</v>
      </c>
      <c r="I957" s="3">
        <v>880</v>
      </c>
      <c r="J957" s="3">
        <v>0</v>
      </c>
      <c r="K957" s="3">
        <v>0</v>
      </c>
      <c r="L957" s="3">
        <f>SUM(H957:K957)</f>
        <v>17480</v>
      </c>
      <c r="M957" s="15">
        <v>0</v>
      </c>
      <c r="N957" s="3">
        <f>H957*M957</f>
        <v>0</v>
      </c>
      <c r="O957" s="3">
        <f>L957-N957</f>
        <v>17480</v>
      </c>
    </row>
    <row r="958" spans="1:15" x14ac:dyDescent="0.2">
      <c r="A958" s="2" t="s">
        <v>3843</v>
      </c>
      <c r="B958" s="2" t="s">
        <v>915</v>
      </c>
      <c r="C958" s="2" t="s">
        <v>106</v>
      </c>
      <c r="D958" s="2" t="s">
        <v>105</v>
      </c>
      <c r="E958" s="13">
        <v>45658</v>
      </c>
      <c r="F958" s="2" t="s">
        <v>2683</v>
      </c>
      <c r="G958" s="2">
        <v>3</v>
      </c>
      <c r="H958" s="3">
        <v>23400</v>
      </c>
      <c r="I958" s="3">
        <v>7830</v>
      </c>
      <c r="J958" s="3">
        <v>0</v>
      </c>
      <c r="K958" s="3">
        <v>0</v>
      </c>
      <c r="L958" s="3">
        <f>SUM(H958:K958)</f>
        <v>31230</v>
      </c>
      <c r="M958" s="15">
        <v>0.17</v>
      </c>
      <c r="N958" s="3">
        <f>H958*M958</f>
        <v>3978.0000000000005</v>
      </c>
      <c r="O958" s="3">
        <f>L958-N958</f>
        <v>27252</v>
      </c>
    </row>
    <row r="959" spans="1:15" x14ac:dyDescent="0.2">
      <c r="A959" s="2" t="s">
        <v>3844</v>
      </c>
      <c r="B959" s="2" t="s">
        <v>976</v>
      </c>
      <c r="C959" s="2" t="s">
        <v>37</v>
      </c>
      <c r="D959" s="2" t="s">
        <v>36</v>
      </c>
      <c r="E959" s="13">
        <v>45689</v>
      </c>
      <c r="F959" s="2" t="s">
        <v>2689</v>
      </c>
      <c r="G959" s="2">
        <v>3</v>
      </c>
      <c r="H959" s="3">
        <v>76950</v>
      </c>
      <c r="I959" s="3">
        <v>2870</v>
      </c>
      <c r="J959" s="3">
        <v>0</v>
      </c>
      <c r="K959" s="3">
        <v>0</v>
      </c>
      <c r="L959" s="3">
        <f>SUM(H959:K959)</f>
        <v>79820</v>
      </c>
      <c r="M959" s="15">
        <v>0.15</v>
      </c>
      <c r="N959" s="3">
        <f>H959*M959</f>
        <v>11542.5</v>
      </c>
      <c r="O959" s="3">
        <f>L959-N959</f>
        <v>68277.5</v>
      </c>
    </row>
    <row r="960" spans="1:15" x14ac:dyDescent="0.2">
      <c r="A960" s="2" t="s">
        <v>3845</v>
      </c>
      <c r="B960" s="2" t="s">
        <v>1024</v>
      </c>
      <c r="C960" s="2" t="s">
        <v>69</v>
      </c>
      <c r="D960" s="2" t="s">
        <v>65</v>
      </c>
      <c r="E960" s="13">
        <v>45689</v>
      </c>
      <c r="F960" s="2" t="s">
        <v>2670</v>
      </c>
      <c r="G960" s="2">
        <v>2</v>
      </c>
      <c r="H960" s="3">
        <v>38600</v>
      </c>
      <c r="I960" s="3">
        <v>1850</v>
      </c>
      <c r="J960" s="3">
        <v>4990</v>
      </c>
      <c r="K960" s="3">
        <v>0</v>
      </c>
      <c r="L960" s="3">
        <f>SUM(H960:K960)</f>
        <v>45440</v>
      </c>
      <c r="M960" s="15">
        <v>0</v>
      </c>
      <c r="N960" s="3">
        <f>H960*M960</f>
        <v>0</v>
      </c>
      <c r="O960" s="3">
        <f>L960-N960</f>
        <v>45440</v>
      </c>
    </row>
    <row r="961" spans="1:15" x14ac:dyDescent="0.2">
      <c r="A961" s="2" t="s">
        <v>3846</v>
      </c>
      <c r="B961" s="2" t="s">
        <v>1480</v>
      </c>
      <c r="C961" s="2" t="s">
        <v>51</v>
      </c>
      <c r="D961" s="2" t="s">
        <v>45</v>
      </c>
      <c r="E961" s="13">
        <v>45689</v>
      </c>
      <c r="F961" s="2" t="s">
        <v>2683</v>
      </c>
      <c r="G961" s="2">
        <v>4</v>
      </c>
      <c r="H961" s="3">
        <v>47000</v>
      </c>
      <c r="I961" s="3">
        <v>9430</v>
      </c>
      <c r="J961" s="3">
        <v>0</v>
      </c>
      <c r="K961" s="3">
        <v>0</v>
      </c>
      <c r="L961" s="3">
        <f>SUM(H961:K961)</f>
        <v>56430</v>
      </c>
      <c r="M961" s="15">
        <v>0.17</v>
      </c>
      <c r="N961" s="3">
        <f>H961*M961</f>
        <v>7990.0000000000009</v>
      </c>
      <c r="O961" s="3">
        <f>L961-N961</f>
        <v>48440</v>
      </c>
    </row>
    <row r="962" spans="1:15" x14ac:dyDescent="0.2">
      <c r="A962" s="2" t="s">
        <v>3847</v>
      </c>
      <c r="B962" s="2" t="s">
        <v>1483</v>
      </c>
      <c r="C962" s="2" t="s">
        <v>32</v>
      </c>
      <c r="D962" s="2" t="s">
        <v>24</v>
      </c>
      <c r="E962" s="13">
        <v>45658</v>
      </c>
      <c r="F962" s="2" t="s">
        <v>2658</v>
      </c>
      <c r="G962" s="2">
        <v>6</v>
      </c>
      <c r="H962" s="3">
        <v>42900</v>
      </c>
      <c r="I962" s="3">
        <v>26560</v>
      </c>
      <c r="J962" s="3">
        <v>2020</v>
      </c>
      <c r="K962" s="3">
        <v>0</v>
      </c>
      <c r="L962" s="3">
        <f>SUM(H962:K962)</f>
        <v>71480</v>
      </c>
      <c r="M962" s="15">
        <v>0.1</v>
      </c>
      <c r="N962" s="3">
        <f>H962*M962</f>
        <v>4290</v>
      </c>
      <c r="O962" s="3">
        <f>L962-N962</f>
        <v>67190</v>
      </c>
    </row>
    <row r="963" spans="1:15" x14ac:dyDescent="0.2">
      <c r="A963" s="2" t="s">
        <v>3848</v>
      </c>
      <c r="B963" s="2" t="s">
        <v>1610</v>
      </c>
      <c r="C963" s="2" t="s">
        <v>53</v>
      </c>
      <c r="D963" s="2" t="s">
        <v>55</v>
      </c>
      <c r="E963" s="13">
        <v>45689</v>
      </c>
      <c r="F963" s="2" t="s">
        <v>2670</v>
      </c>
      <c r="G963" s="2">
        <v>3</v>
      </c>
      <c r="H963" s="3">
        <v>52200</v>
      </c>
      <c r="I963" s="3">
        <v>2410</v>
      </c>
      <c r="J963" s="3">
        <v>0</v>
      </c>
      <c r="K963" s="3">
        <v>0</v>
      </c>
      <c r="L963" s="3">
        <f>SUM(H963:K963)</f>
        <v>54610</v>
      </c>
      <c r="M963" s="15">
        <v>0</v>
      </c>
      <c r="N963" s="3">
        <f>H963*M963</f>
        <v>0</v>
      </c>
      <c r="O963" s="3">
        <f>L963-N963</f>
        <v>54610</v>
      </c>
    </row>
    <row r="964" spans="1:15" x14ac:dyDescent="0.2">
      <c r="A964" s="2" t="s">
        <v>3849</v>
      </c>
      <c r="B964" s="2" t="s">
        <v>1708</v>
      </c>
      <c r="C964" s="2" t="s">
        <v>89</v>
      </c>
      <c r="D964" s="2" t="s">
        <v>85</v>
      </c>
      <c r="E964" s="13">
        <v>45689</v>
      </c>
      <c r="F964" s="2" t="s">
        <v>2658</v>
      </c>
      <c r="G964" s="2">
        <v>2</v>
      </c>
      <c r="H964" s="3">
        <v>16600</v>
      </c>
      <c r="I964" s="3">
        <v>1640</v>
      </c>
      <c r="J964" s="3">
        <v>0</v>
      </c>
      <c r="K964" s="3">
        <v>0</v>
      </c>
      <c r="L964" s="3">
        <f>SUM(H964:K964)</f>
        <v>18240</v>
      </c>
      <c r="M964" s="15">
        <v>0.1</v>
      </c>
      <c r="N964" s="3">
        <f>H964*M964</f>
        <v>1660</v>
      </c>
      <c r="O964" s="3">
        <f>L964-N964</f>
        <v>16580</v>
      </c>
    </row>
    <row r="965" spans="1:15" x14ac:dyDescent="0.2">
      <c r="A965" s="2" t="s">
        <v>3852</v>
      </c>
      <c r="B965" s="2" t="s">
        <v>903</v>
      </c>
      <c r="C965" s="2" t="s">
        <v>69</v>
      </c>
      <c r="D965" s="2" t="s">
        <v>65</v>
      </c>
      <c r="E965" s="13">
        <v>45717</v>
      </c>
      <c r="F965" s="2" t="s">
        <v>2689</v>
      </c>
      <c r="G965" s="2">
        <v>3</v>
      </c>
      <c r="H965" s="3">
        <v>57600</v>
      </c>
      <c r="I965" s="3">
        <v>1600</v>
      </c>
      <c r="J965" s="3">
        <v>0</v>
      </c>
      <c r="K965" s="3">
        <v>0</v>
      </c>
      <c r="L965" s="3">
        <f>SUM(H965:K965)</f>
        <v>59200</v>
      </c>
      <c r="M965" s="15">
        <v>0.15</v>
      </c>
      <c r="N965" s="3">
        <f>H965*M965</f>
        <v>8640</v>
      </c>
      <c r="O965" s="3">
        <f>L965-N965</f>
        <v>50560</v>
      </c>
    </row>
    <row r="966" spans="1:15" x14ac:dyDescent="0.2">
      <c r="A966" s="2" t="s">
        <v>3853</v>
      </c>
      <c r="B966" s="2" t="s">
        <v>1031</v>
      </c>
      <c r="C966" s="2" t="s">
        <v>89</v>
      </c>
      <c r="D966" s="2" t="s">
        <v>85</v>
      </c>
      <c r="E966" s="13">
        <v>45689</v>
      </c>
      <c r="F966" s="2" t="s">
        <v>2683</v>
      </c>
      <c r="G966" s="2">
        <v>3</v>
      </c>
      <c r="H966" s="3">
        <v>19650</v>
      </c>
      <c r="I966" s="3">
        <v>4050</v>
      </c>
      <c r="J966" s="3">
        <v>0</v>
      </c>
      <c r="K966" s="3">
        <v>0</v>
      </c>
      <c r="L966" s="3">
        <f>SUM(H966:K966)</f>
        <v>23700</v>
      </c>
      <c r="M966" s="15">
        <v>0.17</v>
      </c>
      <c r="N966" s="3">
        <f>H966*M966</f>
        <v>3340.5000000000005</v>
      </c>
      <c r="O966" s="3">
        <f>L966-N966</f>
        <v>20359.5</v>
      </c>
    </row>
    <row r="967" spans="1:15" x14ac:dyDescent="0.2">
      <c r="A967" s="2" t="s">
        <v>3854</v>
      </c>
      <c r="B967" s="2" t="s">
        <v>1035</v>
      </c>
      <c r="C967" s="2" t="s">
        <v>110</v>
      </c>
      <c r="D967" s="2" t="s">
        <v>105</v>
      </c>
      <c r="E967" s="13">
        <v>45717</v>
      </c>
      <c r="F967" s="2" t="s">
        <v>2689</v>
      </c>
      <c r="G967" s="2">
        <v>5</v>
      </c>
      <c r="H967" s="3">
        <v>39750</v>
      </c>
      <c r="I967" s="3">
        <v>3850</v>
      </c>
      <c r="J967" s="3">
        <v>0</v>
      </c>
      <c r="K967" s="3">
        <v>0</v>
      </c>
      <c r="L967" s="3">
        <f>SUM(H967:K967)</f>
        <v>43600</v>
      </c>
      <c r="M967" s="15">
        <v>0.15</v>
      </c>
      <c r="N967" s="3">
        <f>H967*M967</f>
        <v>5962.5</v>
      </c>
      <c r="O967" s="3">
        <f>L967-N967</f>
        <v>37637.5</v>
      </c>
    </row>
    <row r="968" spans="1:15" x14ac:dyDescent="0.2">
      <c r="A968" s="2" t="s">
        <v>3855</v>
      </c>
      <c r="B968" s="2" t="s">
        <v>1788</v>
      </c>
      <c r="C968" s="2" t="s">
        <v>69</v>
      </c>
      <c r="D968" s="2" t="s">
        <v>65</v>
      </c>
      <c r="E968" s="13">
        <v>45689</v>
      </c>
      <c r="F968" s="2" t="s">
        <v>2732</v>
      </c>
      <c r="G968" s="2">
        <v>1</v>
      </c>
      <c r="H968" s="3">
        <v>20000</v>
      </c>
      <c r="I968" s="3">
        <v>600</v>
      </c>
      <c r="J968" s="3">
        <v>6160</v>
      </c>
      <c r="K968" s="3">
        <v>3030</v>
      </c>
      <c r="L968" s="3">
        <f>SUM(H968:K968)</f>
        <v>29790</v>
      </c>
      <c r="M968" s="15">
        <v>0.05</v>
      </c>
      <c r="N968" s="3">
        <f>H968*M968</f>
        <v>1000</v>
      </c>
      <c r="O968" s="3">
        <f>L968-N968</f>
        <v>28790</v>
      </c>
    </row>
    <row r="969" spans="1:15" x14ac:dyDescent="0.2">
      <c r="A969" s="2" t="s">
        <v>3856</v>
      </c>
      <c r="B969" s="2" t="s">
        <v>2288</v>
      </c>
      <c r="C969" s="2" t="s">
        <v>118</v>
      </c>
      <c r="D969" s="2" t="s">
        <v>114</v>
      </c>
      <c r="E969" s="13">
        <v>45689</v>
      </c>
      <c r="F969" s="2" t="s">
        <v>2732</v>
      </c>
      <c r="G969" s="2">
        <v>2</v>
      </c>
      <c r="H969" s="3">
        <v>38800</v>
      </c>
      <c r="I969" s="3">
        <v>1920</v>
      </c>
      <c r="J969" s="3">
        <v>4170</v>
      </c>
      <c r="K969" s="3">
        <v>3190</v>
      </c>
      <c r="L969" s="3">
        <f>SUM(H969:K969)</f>
        <v>48080</v>
      </c>
      <c r="M969" s="15">
        <v>0.05</v>
      </c>
      <c r="N969" s="3">
        <f>H969*M969</f>
        <v>1940</v>
      </c>
      <c r="O969" s="3">
        <f>L969-N969</f>
        <v>46140</v>
      </c>
    </row>
    <row r="970" spans="1:15" x14ac:dyDescent="0.2">
      <c r="A970" s="2" t="s">
        <v>3857</v>
      </c>
      <c r="B970" s="2" t="s">
        <v>2288</v>
      </c>
      <c r="C970" s="2" t="s">
        <v>9</v>
      </c>
      <c r="D970" s="2" t="s">
        <v>11</v>
      </c>
      <c r="E970" s="13">
        <v>45689</v>
      </c>
      <c r="F970" s="2" t="s">
        <v>2732</v>
      </c>
      <c r="G970" s="2">
        <v>3</v>
      </c>
      <c r="H970" s="3">
        <v>26250</v>
      </c>
      <c r="I970" s="3">
        <v>1350</v>
      </c>
      <c r="J970" s="3">
        <v>3210</v>
      </c>
      <c r="K970" s="3">
        <v>1680</v>
      </c>
      <c r="L970" s="3">
        <f>SUM(H970:K970)</f>
        <v>32490</v>
      </c>
      <c r="M970" s="15">
        <v>0.05</v>
      </c>
      <c r="N970" s="3">
        <f>H970*M970</f>
        <v>1312.5</v>
      </c>
      <c r="O970" s="3">
        <f>L970-N970</f>
        <v>31177.5</v>
      </c>
    </row>
    <row r="971" spans="1:15" x14ac:dyDescent="0.2">
      <c r="A971" s="2" t="s">
        <v>3858</v>
      </c>
      <c r="B971" s="2" t="s">
        <v>769</v>
      </c>
      <c r="C971" s="2" t="s">
        <v>13</v>
      </c>
      <c r="D971" s="2" t="s">
        <v>11</v>
      </c>
      <c r="E971" s="13">
        <v>45689</v>
      </c>
      <c r="F971" s="2" t="s">
        <v>2732</v>
      </c>
      <c r="G971" s="2">
        <v>3</v>
      </c>
      <c r="H971" s="3">
        <v>64800</v>
      </c>
      <c r="I971" s="3">
        <v>1760</v>
      </c>
      <c r="J971" s="3">
        <v>0</v>
      </c>
      <c r="K971" s="3">
        <v>1630</v>
      </c>
      <c r="L971" s="3">
        <f>SUM(H971:K971)</f>
        <v>68190</v>
      </c>
      <c r="M971" s="15">
        <v>0.05</v>
      </c>
      <c r="N971" s="3">
        <f>H971*M971</f>
        <v>3240</v>
      </c>
      <c r="O971" s="3">
        <f>L971-N971</f>
        <v>64950</v>
      </c>
    </row>
    <row r="972" spans="1:15" x14ac:dyDescent="0.2">
      <c r="A972" s="2" t="s">
        <v>3859</v>
      </c>
      <c r="B972" s="2" t="s">
        <v>1048</v>
      </c>
      <c r="C972" s="2" t="s">
        <v>122</v>
      </c>
      <c r="D972" s="2" t="s">
        <v>124</v>
      </c>
      <c r="E972" s="13">
        <v>45689</v>
      </c>
      <c r="F972" s="2" t="s">
        <v>2670</v>
      </c>
      <c r="G972" s="2">
        <v>5</v>
      </c>
      <c r="H972" s="3">
        <v>14250</v>
      </c>
      <c r="I972" s="3">
        <v>7670</v>
      </c>
      <c r="J972" s="3">
        <v>0</v>
      </c>
      <c r="K972" s="3">
        <v>0</v>
      </c>
      <c r="L972" s="3">
        <f>SUM(H972:K972)</f>
        <v>21920</v>
      </c>
      <c r="M972" s="15">
        <v>0</v>
      </c>
      <c r="N972" s="3">
        <f>H972*M972</f>
        <v>0</v>
      </c>
      <c r="O972" s="3">
        <f>L972-N972</f>
        <v>21920</v>
      </c>
    </row>
    <row r="973" spans="1:15" x14ac:dyDescent="0.2">
      <c r="A973" s="2" t="s">
        <v>3860</v>
      </c>
      <c r="B973" s="2" t="s">
        <v>1116</v>
      </c>
      <c r="C973" s="2" t="s">
        <v>116</v>
      </c>
      <c r="D973" s="2" t="s">
        <v>114</v>
      </c>
      <c r="E973" s="13">
        <v>45689</v>
      </c>
      <c r="F973" s="2" t="s">
        <v>2670</v>
      </c>
      <c r="G973" s="2">
        <v>4</v>
      </c>
      <c r="H973" s="3">
        <v>25200</v>
      </c>
      <c r="I973" s="3">
        <v>4350</v>
      </c>
      <c r="J973" s="3">
        <v>0</v>
      </c>
      <c r="K973" s="3">
        <v>0</v>
      </c>
      <c r="L973" s="3">
        <f>SUM(H973:K973)</f>
        <v>29550</v>
      </c>
      <c r="M973" s="15">
        <v>0</v>
      </c>
      <c r="N973" s="3">
        <f>H973*M973</f>
        <v>0</v>
      </c>
      <c r="O973" s="3">
        <f>L973-N973</f>
        <v>29550</v>
      </c>
    </row>
    <row r="974" spans="1:15" x14ac:dyDescent="0.2">
      <c r="A974" s="2" t="s">
        <v>3861</v>
      </c>
      <c r="B974" s="2" t="s">
        <v>1116</v>
      </c>
      <c r="C974" s="2" t="s">
        <v>93</v>
      </c>
      <c r="D974" s="2" t="s">
        <v>95</v>
      </c>
      <c r="E974" s="13">
        <v>45748</v>
      </c>
      <c r="F974" s="2" t="s">
        <v>2651</v>
      </c>
      <c r="G974" s="2">
        <v>3</v>
      </c>
      <c r="H974" s="3">
        <v>14850</v>
      </c>
      <c r="I974" s="3">
        <v>1820</v>
      </c>
      <c r="J974" s="3">
        <v>0</v>
      </c>
      <c r="K974" s="3">
        <v>2920</v>
      </c>
      <c r="L974" s="3">
        <f>SUM(H974:K974)</f>
        <v>19590</v>
      </c>
      <c r="M974" s="15">
        <v>0.16</v>
      </c>
      <c r="N974" s="3">
        <f>H974*M974</f>
        <v>2376</v>
      </c>
      <c r="O974" s="3">
        <f>L974-N974</f>
        <v>17214</v>
      </c>
    </row>
    <row r="975" spans="1:15" x14ac:dyDescent="0.2">
      <c r="A975" s="2" t="s">
        <v>3862</v>
      </c>
      <c r="B975" s="2" t="s">
        <v>1323</v>
      </c>
      <c r="C975" s="2" t="s">
        <v>51</v>
      </c>
      <c r="D975" s="2" t="s">
        <v>45</v>
      </c>
      <c r="E975" s="13">
        <v>45658</v>
      </c>
      <c r="F975" s="2" t="s">
        <v>2658</v>
      </c>
      <c r="G975" s="2">
        <v>3</v>
      </c>
      <c r="H975" s="3">
        <v>25050</v>
      </c>
      <c r="I975" s="3">
        <v>16940</v>
      </c>
      <c r="J975" s="3">
        <v>0</v>
      </c>
      <c r="K975" s="3">
        <v>0</v>
      </c>
      <c r="L975" s="3">
        <f>SUM(H975:K975)</f>
        <v>41990</v>
      </c>
      <c r="M975" s="15">
        <v>0.1</v>
      </c>
      <c r="N975" s="3">
        <f>H975*M975</f>
        <v>2505</v>
      </c>
      <c r="O975" s="3">
        <f>L975-N975</f>
        <v>39485</v>
      </c>
    </row>
    <row r="976" spans="1:15" x14ac:dyDescent="0.2">
      <c r="A976" s="2" t="s">
        <v>3863</v>
      </c>
      <c r="B976" s="2" t="s">
        <v>1644</v>
      </c>
      <c r="C976" s="2" t="s">
        <v>83</v>
      </c>
      <c r="D976" s="2" t="s">
        <v>85</v>
      </c>
      <c r="E976" s="13">
        <v>45658</v>
      </c>
      <c r="F976" s="2" t="s">
        <v>2732</v>
      </c>
      <c r="G976" s="2">
        <v>3</v>
      </c>
      <c r="H976" s="3">
        <v>88800</v>
      </c>
      <c r="I976" s="3">
        <v>3500</v>
      </c>
      <c r="J976" s="3">
        <v>0</v>
      </c>
      <c r="K976" s="3">
        <v>0</v>
      </c>
      <c r="L976" s="3">
        <f>SUM(H976:K976)</f>
        <v>92300</v>
      </c>
      <c r="M976" s="15">
        <v>0.05</v>
      </c>
      <c r="N976" s="3">
        <f>H976*M976</f>
        <v>4440</v>
      </c>
      <c r="O976" s="3">
        <f>L976-N976</f>
        <v>87860</v>
      </c>
    </row>
    <row r="977" spans="1:15" x14ac:dyDescent="0.2">
      <c r="A977" s="2" t="s">
        <v>3864</v>
      </c>
      <c r="B977" s="2" t="s">
        <v>1762</v>
      </c>
      <c r="C977" s="2" t="s">
        <v>97</v>
      </c>
      <c r="D977" s="2" t="s">
        <v>95</v>
      </c>
      <c r="E977" s="13">
        <v>45809</v>
      </c>
      <c r="F977" s="2" t="s">
        <v>2689</v>
      </c>
      <c r="G977" s="2">
        <v>5</v>
      </c>
      <c r="H977" s="3">
        <v>48000</v>
      </c>
      <c r="I977" s="3">
        <v>18820</v>
      </c>
      <c r="J977" s="3">
        <v>0</v>
      </c>
      <c r="K977" s="3">
        <v>1600</v>
      </c>
      <c r="L977" s="3">
        <f>SUM(H977:K977)</f>
        <v>68420</v>
      </c>
      <c r="M977" s="15">
        <v>0.15</v>
      </c>
      <c r="N977" s="3">
        <f>H977*M977</f>
        <v>7200</v>
      </c>
      <c r="O977" s="3">
        <f>L977-N977</f>
        <v>61220</v>
      </c>
    </row>
    <row r="978" spans="1:15" x14ac:dyDescent="0.2">
      <c r="A978" s="2" t="s">
        <v>3865</v>
      </c>
      <c r="B978" s="2" t="s">
        <v>1972</v>
      </c>
      <c r="C978" s="2" t="s">
        <v>122</v>
      </c>
      <c r="D978" s="2" t="s">
        <v>124</v>
      </c>
      <c r="E978" s="13">
        <v>45689</v>
      </c>
      <c r="F978" s="2" t="s">
        <v>2689</v>
      </c>
      <c r="G978" s="2">
        <v>3</v>
      </c>
      <c r="H978" s="3">
        <v>9750</v>
      </c>
      <c r="I978" s="3">
        <v>2490</v>
      </c>
      <c r="J978" s="3">
        <v>0</v>
      </c>
      <c r="K978" s="3">
        <v>0</v>
      </c>
      <c r="L978" s="3">
        <f>SUM(H978:K978)</f>
        <v>12240</v>
      </c>
      <c r="M978" s="15">
        <v>0.15</v>
      </c>
      <c r="N978" s="3">
        <f>H978*M978</f>
        <v>1462.5</v>
      </c>
      <c r="O978" s="3">
        <f>L978-N978</f>
        <v>10777.5</v>
      </c>
    </row>
    <row r="979" spans="1:15" x14ac:dyDescent="0.2">
      <c r="A979" s="2" t="s">
        <v>3866</v>
      </c>
      <c r="B979" s="2" t="s">
        <v>2115</v>
      </c>
      <c r="C979" s="2" t="s">
        <v>26</v>
      </c>
      <c r="D979" s="2" t="s">
        <v>24</v>
      </c>
      <c r="E979" s="13">
        <v>45689</v>
      </c>
      <c r="F979" s="2" t="s">
        <v>2670</v>
      </c>
      <c r="G979" s="2">
        <v>2</v>
      </c>
      <c r="H979" s="3">
        <v>23200</v>
      </c>
      <c r="I979" s="3">
        <v>890</v>
      </c>
      <c r="J979" s="3">
        <v>0</v>
      </c>
      <c r="K979" s="3">
        <v>2980</v>
      </c>
      <c r="L979" s="3">
        <f>SUM(H979:K979)</f>
        <v>27070</v>
      </c>
      <c r="M979" s="15">
        <v>0</v>
      </c>
      <c r="N979" s="3">
        <f>H979*M979</f>
        <v>0</v>
      </c>
      <c r="O979" s="3">
        <f>L979-N979</f>
        <v>27070</v>
      </c>
    </row>
    <row r="980" spans="1:15" x14ac:dyDescent="0.2">
      <c r="A980" s="2" t="s">
        <v>3868</v>
      </c>
      <c r="B980" s="2" t="s">
        <v>301</v>
      </c>
      <c r="C980" s="2" t="s">
        <v>51</v>
      </c>
      <c r="D980" s="2" t="s">
        <v>45</v>
      </c>
      <c r="E980" s="13">
        <v>45658</v>
      </c>
      <c r="F980" s="2" t="s">
        <v>2651</v>
      </c>
      <c r="G980" s="2">
        <v>12</v>
      </c>
      <c r="H980" s="3">
        <v>206400</v>
      </c>
      <c r="I980" s="3">
        <v>38350</v>
      </c>
      <c r="J980" s="3">
        <v>0</v>
      </c>
      <c r="K980" s="3">
        <v>0</v>
      </c>
      <c r="L980" s="3">
        <f>SUM(H980:K980)</f>
        <v>244750</v>
      </c>
      <c r="M980" s="15">
        <v>0.16</v>
      </c>
      <c r="N980" s="3">
        <f>H980*M980</f>
        <v>33024</v>
      </c>
      <c r="O980" s="3">
        <f>L980-N980</f>
        <v>211726</v>
      </c>
    </row>
    <row r="981" spans="1:15" x14ac:dyDescent="0.2">
      <c r="A981" s="2" t="s">
        <v>3869</v>
      </c>
      <c r="B981" s="2" t="s">
        <v>850</v>
      </c>
      <c r="C981" s="2" t="s">
        <v>39</v>
      </c>
      <c r="D981" s="2" t="s">
        <v>36</v>
      </c>
      <c r="E981" s="13">
        <v>45689</v>
      </c>
      <c r="F981" s="2" t="s">
        <v>2651</v>
      </c>
      <c r="G981" s="2">
        <v>8</v>
      </c>
      <c r="H981" s="3">
        <v>51600</v>
      </c>
      <c r="I981" s="3">
        <v>13040</v>
      </c>
      <c r="J981" s="3">
        <v>0</v>
      </c>
      <c r="K981" s="3">
        <v>0</v>
      </c>
      <c r="L981" s="3">
        <f>SUM(H981:K981)</f>
        <v>64640</v>
      </c>
      <c r="M981" s="15">
        <v>0.16</v>
      </c>
      <c r="N981" s="3">
        <f>H981*M981</f>
        <v>8256</v>
      </c>
      <c r="O981" s="3">
        <f>L981-N981</f>
        <v>56384</v>
      </c>
    </row>
    <row r="982" spans="1:15" x14ac:dyDescent="0.2">
      <c r="A982" s="2" t="s">
        <v>3870</v>
      </c>
      <c r="B982" s="2" t="s">
        <v>1636</v>
      </c>
      <c r="C982" s="2" t="s">
        <v>49</v>
      </c>
      <c r="D982" s="2" t="s">
        <v>45</v>
      </c>
      <c r="E982" s="13">
        <v>45689</v>
      </c>
      <c r="F982" s="2" t="s">
        <v>2651</v>
      </c>
      <c r="G982" s="2">
        <v>4</v>
      </c>
      <c r="H982" s="3">
        <v>15400</v>
      </c>
      <c r="I982" s="3">
        <v>2870</v>
      </c>
      <c r="J982" s="3">
        <v>0</v>
      </c>
      <c r="K982" s="3">
        <v>790</v>
      </c>
      <c r="L982" s="3">
        <f>SUM(H982:K982)</f>
        <v>19060</v>
      </c>
      <c r="M982" s="15">
        <v>0.16</v>
      </c>
      <c r="N982" s="3">
        <f>H982*M982</f>
        <v>2464</v>
      </c>
      <c r="O982" s="3">
        <f>L982-N982</f>
        <v>16596</v>
      </c>
    </row>
    <row r="983" spans="1:15" x14ac:dyDescent="0.2">
      <c r="A983" s="2" t="s">
        <v>3871</v>
      </c>
      <c r="B983" s="2" t="s">
        <v>2020</v>
      </c>
      <c r="C983" s="2" t="s">
        <v>13</v>
      </c>
      <c r="D983" s="2" t="s">
        <v>11</v>
      </c>
      <c r="E983" s="13">
        <v>45689</v>
      </c>
      <c r="F983" s="2" t="s">
        <v>2732</v>
      </c>
      <c r="G983" s="2">
        <v>2</v>
      </c>
      <c r="H983" s="3">
        <v>33800</v>
      </c>
      <c r="I983" s="3">
        <v>2180</v>
      </c>
      <c r="J983" s="3">
        <v>0</v>
      </c>
      <c r="K983" s="3">
        <v>2950</v>
      </c>
      <c r="L983" s="3">
        <f>SUM(H983:K983)</f>
        <v>38930</v>
      </c>
      <c r="M983" s="15">
        <v>0.05</v>
      </c>
      <c r="N983" s="3">
        <f>H983*M983</f>
        <v>1690</v>
      </c>
      <c r="O983" s="3">
        <f>L983-N983</f>
        <v>37240</v>
      </c>
    </row>
    <row r="984" spans="1:15" x14ac:dyDescent="0.2">
      <c r="A984" s="2" t="s">
        <v>3873</v>
      </c>
      <c r="B984" s="2" t="s">
        <v>305</v>
      </c>
      <c r="C984" s="2" t="s">
        <v>83</v>
      </c>
      <c r="D984" s="2" t="s">
        <v>85</v>
      </c>
      <c r="E984" s="13">
        <v>45689</v>
      </c>
      <c r="F984" s="2" t="s">
        <v>2683</v>
      </c>
      <c r="G984" s="2">
        <v>1</v>
      </c>
      <c r="H984" s="3">
        <v>31200</v>
      </c>
      <c r="I984" s="3">
        <v>790</v>
      </c>
      <c r="J984" s="3">
        <v>0</v>
      </c>
      <c r="K984" s="3">
        <v>0</v>
      </c>
      <c r="L984" s="3">
        <f>SUM(H984:K984)</f>
        <v>31990</v>
      </c>
      <c r="M984" s="15">
        <v>0.17</v>
      </c>
      <c r="N984" s="3">
        <f>H984*M984</f>
        <v>5304</v>
      </c>
      <c r="O984" s="3">
        <f>L984-N984</f>
        <v>26686</v>
      </c>
    </row>
    <row r="985" spans="1:15" x14ac:dyDescent="0.2">
      <c r="A985" s="2" t="s">
        <v>3874</v>
      </c>
      <c r="B985" s="2" t="s">
        <v>529</v>
      </c>
      <c r="C985" s="2" t="s">
        <v>9</v>
      </c>
      <c r="D985" s="2" t="s">
        <v>11</v>
      </c>
      <c r="E985" s="13">
        <v>45689</v>
      </c>
      <c r="F985" s="2" t="s">
        <v>2651</v>
      </c>
      <c r="G985" s="2">
        <v>3</v>
      </c>
      <c r="H985" s="3">
        <v>25350</v>
      </c>
      <c r="I985" s="3">
        <v>2260</v>
      </c>
      <c r="J985" s="3">
        <v>0</v>
      </c>
      <c r="K985" s="3">
        <v>0</v>
      </c>
      <c r="L985" s="3">
        <f>SUM(H985:K985)</f>
        <v>27610</v>
      </c>
      <c r="M985" s="15">
        <v>0.16</v>
      </c>
      <c r="N985" s="3">
        <f>H985*M985</f>
        <v>4056</v>
      </c>
      <c r="O985" s="3">
        <f>L985-N985</f>
        <v>23554</v>
      </c>
    </row>
    <row r="986" spans="1:15" x14ac:dyDescent="0.2">
      <c r="A986" s="2" t="s">
        <v>3875</v>
      </c>
      <c r="B986" s="2" t="s">
        <v>752</v>
      </c>
      <c r="C986" s="2" t="s">
        <v>127</v>
      </c>
      <c r="D986" s="2" t="s">
        <v>124</v>
      </c>
      <c r="E986" s="13">
        <v>45689</v>
      </c>
      <c r="F986" s="2" t="s">
        <v>2689</v>
      </c>
      <c r="G986" s="2">
        <v>8</v>
      </c>
      <c r="H986" s="3">
        <v>40800</v>
      </c>
      <c r="I986" s="3">
        <v>6360</v>
      </c>
      <c r="J986" s="3">
        <v>0</v>
      </c>
      <c r="K986" s="3">
        <v>3120</v>
      </c>
      <c r="L986" s="3">
        <f>SUM(H986:K986)</f>
        <v>50280</v>
      </c>
      <c r="M986" s="15">
        <v>0.15</v>
      </c>
      <c r="N986" s="3">
        <f>H986*M986</f>
        <v>6120</v>
      </c>
      <c r="O986" s="3">
        <f>L986-N986</f>
        <v>44160</v>
      </c>
    </row>
    <row r="987" spans="1:15" x14ac:dyDescent="0.2">
      <c r="A987" s="2" t="s">
        <v>3876</v>
      </c>
      <c r="B987" s="2" t="s">
        <v>811</v>
      </c>
      <c r="C987" s="2" t="s">
        <v>71</v>
      </c>
      <c r="D987" s="2" t="s">
        <v>65</v>
      </c>
      <c r="E987" s="13">
        <v>45689</v>
      </c>
      <c r="F987" s="2" t="s">
        <v>2647</v>
      </c>
      <c r="G987" s="2">
        <v>2</v>
      </c>
      <c r="H987" s="3">
        <v>22000</v>
      </c>
      <c r="I987" s="3">
        <v>1600</v>
      </c>
      <c r="J987" s="3">
        <v>0</v>
      </c>
      <c r="K987" s="3">
        <v>0</v>
      </c>
      <c r="L987" s="3">
        <f>SUM(H987:K987)</f>
        <v>23600</v>
      </c>
      <c r="M987" s="15">
        <v>0</v>
      </c>
      <c r="N987" s="3">
        <f>H987*M987</f>
        <v>0</v>
      </c>
      <c r="O987" s="3">
        <f>L987-N987</f>
        <v>23600</v>
      </c>
    </row>
    <row r="988" spans="1:15" x14ac:dyDescent="0.2">
      <c r="A988" s="2" t="s">
        <v>3877</v>
      </c>
      <c r="B988" s="2" t="s">
        <v>1885</v>
      </c>
      <c r="C988" s="2" t="s">
        <v>83</v>
      </c>
      <c r="D988" s="2" t="s">
        <v>85</v>
      </c>
      <c r="E988" s="13">
        <v>45689</v>
      </c>
      <c r="F988" s="2" t="s">
        <v>2732</v>
      </c>
      <c r="G988" s="2">
        <v>2</v>
      </c>
      <c r="H988" s="3">
        <v>28700</v>
      </c>
      <c r="I988" s="3">
        <v>1690</v>
      </c>
      <c r="J988" s="3">
        <v>0</v>
      </c>
      <c r="K988" s="3">
        <v>0</v>
      </c>
      <c r="L988" s="3">
        <f>SUM(H988:K988)</f>
        <v>30390</v>
      </c>
      <c r="M988" s="15">
        <v>0.05</v>
      </c>
      <c r="N988" s="3">
        <f>H988*M988</f>
        <v>1435</v>
      </c>
      <c r="O988" s="3">
        <f>L988-N988</f>
        <v>28955</v>
      </c>
    </row>
    <row r="989" spans="1:15" x14ac:dyDescent="0.2">
      <c r="A989" s="2" t="s">
        <v>3878</v>
      </c>
      <c r="B989" s="2" t="s">
        <v>2375</v>
      </c>
      <c r="C989" s="2" t="s">
        <v>69</v>
      </c>
      <c r="D989" s="2" t="s">
        <v>65</v>
      </c>
      <c r="E989" s="13">
        <v>45689</v>
      </c>
      <c r="F989" s="2" t="s">
        <v>2647</v>
      </c>
      <c r="G989" s="2">
        <v>2</v>
      </c>
      <c r="H989" s="3">
        <v>38800</v>
      </c>
      <c r="I989" s="3">
        <v>2650</v>
      </c>
      <c r="J989" s="3">
        <v>0</v>
      </c>
      <c r="K989" s="3">
        <v>0</v>
      </c>
      <c r="L989" s="3">
        <f>SUM(H989:K989)</f>
        <v>41450</v>
      </c>
      <c r="M989" s="15">
        <v>0</v>
      </c>
      <c r="N989" s="3">
        <f>H989*M989</f>
        <v>0</v>
      </c>
      <c r="O989" s="3">
        <f>L989-N989</f>
        <v>41450</v>
      </c>
    </row>
    <row r="990" spans="1:15" x14ac:dyDescent="0.2">
      <c r="A990" s="2" t="s">
        <v>3879</v>
      </c>
      <c r="B990" s="2" t="s">
        <v>2389</v>
      </c>
      <c r="C990" s="2" t="s">
        <v>41</v>
      </c>
      <c r="D990" s="2" t="s">
        <v>36</v>
      </c>
      <c r="E990" s="13">
        <v>45689</v>
      </c>
      <c r="F990" s="2" t="s">
        <v>2689</v>
      </c>
      <c r="G990" s="2">
        <v>3</v>
      </c>
      <c r="H990" s="3">
        <v>26550</v>
      </c>
      <c r="I990" s="3">
        <v>1550</v>
      </c>
      <c r="J990" s="3">
        <v>3070</v>
      </c>
      <c r="K990" s="3">
        <v>0</v>
      </c>
      <c r="L990" s="3">
        <f>SUM(H990:K990)</f>
        <v>31170</v>
      </c>
      <c r="M990" s="15">
        <v>0.15</v>
      </c>
      <c r="N990" s="3">
        <f>H990*M990</f>
        <v>3982.5</v>
      </c>
      <c r="O990" s="3">
        <f>L990-N990</f>
        <v>27187.5</v>
      </c>
    </row>
    <row r="991" spans="1:15" x14ac:dyDescent="0.2">
      <c r="A991" s="2" t="s">
        <v>3880</v>
      </c>
      <c r="B991" s="2" t="s">
        <v>2402</v>
      </c>
      <c r="C991" s="2" t="s">
        <v>118</v>
      </c>
      <c r="D991" s="2" t="s">
        <v>114</v>
      </c>
      <c r="E991" s="13">
        <v>45931</v>
      </c>
      <c r="F991" s="2" t="s">
        <v>2689</v>
      </c>
      <c r="G991" s="2">
        <v>12</v>
      </c>
      <c r="H991" s="3">
        <v>310200</v>
      </c>
      <c r="I991" s="3">
        <v>14490</v>
      </c>
      <c r="J991" s="3">
        <v>0</v>
      </c>
      <c r="K991" s="3">
        <v>3310</v>
      </c>
      <c r="L991" s="3">
        <f>SUM(H991:K991)</f>
        <v>328000</v>
      </c>
      <c r="M991" s="15">
        <v>0.15</v>
      </c>
      <c r="N991" s="3">
        <f>H991*M991</f>
        <v>46530</v>
      </c>
      <c r="O991" s="3">
        <f>L991-N991</f>
        <v>281470</v>
      </c>
    </row>
    <row r="992" spans="1:15" x14ac:dyDescent="0.2">
      <c r="A992" s="2" t="s">
        <v>3881</v>
      </c>
      <c r="B992" s="2" t="s">
        <v>236</v>
      </c>
      <c r="C992" s="2" t="s">
        <v>13</v>
      </c>
      <c r="D992" s="2" t="s">
        <v>11</v>
      </c>
      <c r="E992" s="13">
        <v>45689</v>
      </c>
      <c r="F992" s="2" t="s">
        <v>2732</v>
      </c>
      <c r="G992" s="2">
        <v>3</v>
      </c>
      <c r="H992" s="3">
        <v>48300</v>
      </c>
      <c r="I992" s="3">
        <v>5330</v>
      </c>
      <c r="J992" s="3">
        <v>0</v>
      </c>
      <c r="K992" s="3">
        <v>0</v>
      </c>
      <c r="L992" s="3">
        <f>SUM(H992:K992)</f>
        <v>53630</v>
      </c>
      <c r="M992" s="15">
        <v>0.05</v>
      </c>
      <c r="N992" s="3">
        <f>H992*M992</f>
        <v>2415</v>
      </c>
      <c r="O992" s="3">
        <f>L992-N992</f>
        <v>51215</v>
      </c>
    </row>
    <row r="993" spans="1:15" x14ac:dyDescent="0.2">
      <c r="A993" s="2" t="s">
        <v>3882</v>
      </c>
      <c r="B993" s="2" t="s">
        <v>800</v>
      </c>
      <c r="C993" s="2" t="s">
        <v>43</v>
      </c>
      <c r="D993" s="2" t="s">
        <v>45</v>
      </c>
      <c r="E993" s="13">
        <v>45689</v>
      </c>
      <c r="F993" s="2" t="s">
        <v>2683</v>
      </c>
      <c r="G993" s="2">
        <v>2</v>
      </c>
      <c r="H993" s="3">
        <v>12100</v>
      </c>
      <c r="I993" s="3">
        <v>3000</v>
      </c>
      <c r="J993" s="3">
        <v>0</v>
      </c>
      <c r="K993" s="3">
        <v>2410</v>
      </c>
      <c r="L993" s="3">
        <f>SUM(H993:K993)</f>
        <v>17510</v>
      </c>
      <c r="M993" s="15">
        <v>0.17</v>
      </c>
      <c r="N993" s="3">
        <f>H993*M993</f>
        <v>2057</v>
      </c>
      <c r="O993" s="3">
        <f>L993-N993</f>
        <v>15453</v>
      </c>
    </row>
    <row r="994" spans="1:15" x14ac:dyDescent="0.2">
      <c r="A994" s="2" t="s">
        <v>3884</v>
      </c>
      <c r="B994" s="2" t="s">
        <v>924</v>
      </c>
      <c r="C994" s="2" t="s">
        <v>110</v>
      </c>
      <c r="D994" s="2" t="s">
        <v>105</v>
      </c>
      <c r="E994" s="13">
        <v>45689</v>
      </c>
      <c r="F994" s="2" t="s">
        <v>2670</v>
      </c>
      <c r="G994" s="2">
        <v>3</v>
      </c>
      <c r="H994" s="3">
        <v>12900</v>
      </c>
      <c r="I994" s="3">
        <v>3240</v>
      </c>
      <c r="J994" s="3">
        <v>0</v>
      </c>
      <c r="K994" s="3">
        <v>0</v>
      </c>
      <c r="L994" s="3">
        <f>SUM(H994:K994)</f>
        <v>16140</v>
      </c>
      <c r="M994" s="15">
        <v>0</v>
      </c>
      <c r="N994" s="3">
        <f>H994*M994</f>
        <v>0</v>
      </c>
      <c r="O994" s="3">
        <f>L994-N994</f>
        <v>16140</v>
      </c>
    </row>
    <row r="995" spans="1:15" x14ac:dyDescent="0.2">
      <c r="A995" s="2" t="s">
        <v>3885</v>
      </c>
      <c r="B995" s="2" t="s">
        <v>1143</v>
      </c>
      <c r="C995" s="2" t="s">
        <v>77</v>
      </c>
      <c r="D995" s="2" t="s">
        <v>75</v>
      </c>
      <c r="E995" s="13">
        <v>45689</v>
      </c>
      <c r="F995" s="2" t="s">
        <v>2732</v>
      </c>
      <c r="G995" s="2">
        <v>2</v>
      </c>
      <c r="H995" s="3">
        <v>15400</v>
      </c>
      <c r="I995" s="3">
        <v>960</v>
      </c>
      <c r="J995" s="3">
        <v>0</v>
      </c>
      <c r="K995" s="3">
        <v>0</v>
      </c>
      <c r="L995" s="3">
        <f>SUM(H995:K995)</f>
        <v>16360</v>
      </c>
      <c r="M995" s="15">
        <v>0.05</v>
      </c>
      <c r="N995" s="3">
        <f>H995*M995</f>
        <v>770</v>
      </c>
      <c r="O995" s="3">
        <f>L995-N995</f>
        <v>15590</v>
      </c>
    </row>
    <row r="996" spans="1:15" x14ac:dyDescent="0.2">
      <c r="A996" s="2" t="s">
        <v>3886</v>
      </c>
      <c r="B996" s="2" t="s">
        <v>1463</v>
      </c>
      <c r="C996" s="2" t="s">
        <v>116</v>
      </c>
      <c r="D996" s="2" t="s">
        <v>114</v>
      </c>
      <c r="E996" s="13">
        <v>45748</v>
      </c>
      <c r="F996" s="2" t="s">
        <v>2732</v>
      </c>
      <c r="G996" s="2">
        <v>6</v>
      </c>
      <c r="H996" s="3">
        <v>34500</v>
      </c>
      <c r="I996" s="3">
        <v>6740</v>
      </c>
      <c r="J996" s="3">
        <v>3120</v>
      </c>
      <c r="K996" s="3">
        <v>3730</v>
      </c>
      <c r="L996" s="3">
        <f>SUM(H996:K996)</f>
        <v>48090</v>
      </c>
      <c r="M996" s="15">
        <v>0.05</v>
      </c>
      <c r="N996" s="3">
        <f>H996*M996</f>
        <v>1725</v>
      </c>
      <c r="O996" s="3">
        <f>L996-N996</f>
        <v>46365</v>
      </c>
    </row>
    <row r="997" spans="1:15" x14ac:dyDescent="0.2">
      <c r="A997" s="2" t="s">
        <v>3887</v>
      </c>
      <c r="B997" s="2" t="s">
        <v>1688</v>
      </c>
      <c r="C997" s="2" t="s">
        <v>110</v>
      </c>
      <c r="D997" s="2" t="s">
        <v>105</v>
      </c>
      <c r="E997" s="13">
        <v>45689</v>
      </c>
      <c r="F997" s="2" t="s">
        <v>2732</v>
      </c>
      <c r="G997" s="2">
        <v>1</v>
      </c>
      <c r="H997" s="3">
        <v>4400</v>
      </c>
      <c r="I997" s="3">
        <v>1410</v>
      </c>
      <c r="J997" s="3">
        <v>0</v>
      </c>
      <c r="K997" s="3">
        <v>2330</v>
      </c>
      <c r="L997" s="3">
        <f>SUM(H997:K997)</f>
        <v>8140</v>
      </c>
      <c r="M997" s="15">
        <v>0.05</v>
      </c>
      <c r="N997" s="3">
        <f>H997*M997</f>
        <v>220</v>
      </c>
      <c r="O997" s="3">
        <f>L997-N997</f>
        <v>7920</v>
      </c>
    </row>
    <row r="998" spans="1:15" x14ac:dyDescent="0.2">
      <c r="A998" s="2" t="s">
        <v>3889</v>
      </c>
      <c r="B998" s="2" t="s">
        <v>1982</v>
      </c>
      <c r="C998" s="2" t="s">
        <v>127</v>
      </c>
      <c r="D998" s="2" t="s">
        <v>124</v>
      </c>
      <c r="E998" s="13">
        <v>45689</v>
      </c>
      <c r="F998" s="2" t="s">
        <v>2732</v>
      </c>
      <c r="G998" s="2">
        <v>2</v>
      </c>
      <c r="H998" s="3">
        <v>13900</v>
      </c>
      <c r="I998" s="3">
        <v>400</v>
      </c>
      <c r="J998" s="3">
        <v>0</v>
      </c>
      <c r="K998" s="3">
        <v>1800</v>
      </c>
      <c r="L998" s="3">
        <f>SUM(H998:K998)</f>
        <v>16100</v>
      </c>
      <c r="M998" s="15">
        <v>0.05</v>
      </c>
      <c r="N998" s="3">
        <f>H998*M998</f>
        <v>695</v>
      </c>
      <c r="O998" s="3">
        <f>L998-N998</f>
        <v>15405</v>
      </c>
    </row>
    <row r="999" spans="1:15" x14ac:dyDescent="0.2">
      <c r="A999" s="2" t="s">
        <v>3891</v>
      </c>
      <c r="B999" s="2" t="s">
        <v>2403</v>
      </c>
      <c r="C999" s="2" t="s">
        <v>22</v>
      </c>
      <c r="D999" s="2" t="s">
        <v>24</v>
      </c>
      <c r="E999" s="13">
        <v>45689</v>
      </c>
      <c r="F999" s="2" t="s">
        <v>2732</v>
      </c>
      <c r="G999" s="2">
        <v>1</v>
      </c>
      <c r="H999" s="3">
        <v>3750</v>
      </c>
      <c r="I999" s="3">
        <v>550</v>
      </c>
      <c r="J999" s="3">
        <v>0</v>
      </c>
      <c r="K999" s="3">
        <v>1000</v>
      </c>
      <c r="L999" s="3">
        <f>SUM(H999:K999)</f>
        <v>5300</v>
      </c>
      <c r="M999" s="15">
        <v>0.05</v>
      </c>
      <c r="N999" s="3">
        <f>H999*M999</f>
        <v>187.5</v>
      </c>
      <c r="O999" s="3">
        <f>L999-N999</f>
        <v>5112.5</v>
      </c>
    </row>
    <row r="1000" spans="1:15" x14ac:dyDescent="0.2">
      <c r="A1000" s="2" t="s">
        <v>3893</v>
      </c>
      <c r="B1000" s="2" t="s">
        <v>2602</v>
      </c>
      <c r="C1000" s="2" t="s">
        <v>112</v>
      </c>
      <c r="D1000" s="2" t="s">
        <v>114</v>
      </c>
      <c r="E1000" s="13">
        <v>45748</v>
      </c>
      <c r="F1000" s="2" t="s">
        <v>2670</v>
      </c>
      <c r="G1000" s="2">
        <v>4</v>
      </c>
      <c r="H1000" s="3">
        <v>28200</v>
      </c>
      <c r="I1000" s="3">
        <v>7370</v>
      </c>
      <c r="J1000" s="3">
        <v>2620</v>
      </c>
      <c r="K1000" s="3">
        <v>2650</v>
      </c>
      <c r="L1000" s="3">
        <f>SUM(H1000:K1000)</f>
        <v>40840</v>
      </c>
      <c r="M1000" s="15">
        <v>0</v>
      </c>
      <c r="N1000" s="3">
        <f>H1000*M1000</f>
        <v>0</v>
      </c>
      <c r="O1000" s="3">
        <f>L1000-N1000</f>
        <v>40840</v>
      </c>
    </row>
    <row r="1001" spans="1:15" x14ac:dyDescent="0.2">
      <c r="A1001" s="2" t="s">
        <v>3895</v>
      </c>
      <c r="B1001" s="2" t="s">
        <v>628</v>
      </c>
      <c r="C1001" s="2" t="s">
        <v>37</v>
      </c>
      <c r="D1001" s="2" t="s">
        <v>36</v>
      </c>
      <c r="E1001" s="13">
        <v>45689</v>
      </c>
      <c r="F1001" s="2" t="s">
        <v>2661</v>
      </c>
      <c r="G1001" s="2">
        <v>3</v>
      </c>
      <c r="H1001" s="3">
        <v>51600</v>
      </c>
      <c r="I1001" s="3">
        <v>13120</v>
      </c>
      <c r="J1001" s="3">
        <v>0</v>
      </c>
      <c r="K1001" s="3">
        <v>0</v>
      </c>
      <c r="L1001" s="3">
        <f>SUM(H1001:K1001)</f>
        <v>64720</v>
      </c>
      <c r="M1001" s="15">
        <v>0</v>
      </c>
      <c r="N1001" s="3">
        <f>H1001*M1001</f>
        <v>0</v>
      </c>
      <c r="O1001" s="3">
        <f>L1001-N1001</f>
        <v>64720</v>
      </c>
    </row>
    <row r="1002" spans="1:15" x14ac:dyDescent="0.2">
      <c r="A1002" s="2" t="s">
        <v>3896</v>
      </c>
      <c r="B1002" s="2" t="s">
        <v>1438</v>
      </c>
      <c r="C1002" s="2" t="s">
        <v>32</v>
      </c>
      <c r="D1002" s="2" t="s">
        <v>24</v>
      </c>
      <c r="E1002" s="13">
        <v>45717</v>
      </c>
      <c r="F1002" s="2" t="s">
        <v>2647</v>
      </c>
      <c r="G1002" s="2">
        <v>2</v>
      </c>
      <c r="H1002" s="3">
        <v>14300</v>
      </c>
      <c r="I1002" s="3">
        <v>1220</v>
      </c>
      <c r="J1002" s="3">
        <v>2880</v>
      </c>
      <c r="K1002" s="3">
        <v>0</v>
      </c>
      <c r="L1002" s="3">
        <f>SUM(H1002:K1002)</f>
        <v>18400</v>
      </c>
      <c r="M1002" s="15">
        <v>0</v>
      </c>
      <c r="N1002" s="3">
        <f>H1002*M1002</f>
        <v>0</v>
      </c>
      <c r="O1002" s="3">
        <f>L1002-N1002</f>
        <v>18400</v>
      </c>
    </row>
    <row r="1003" spans="1:15" x14ac:dyDescent="0.2">
      <c r="A1003" s="2" t="s">
        <v>3897</v>
      </c>
      <c r="B1003" s="2" t="s">
        <v>1562</v>
      </c>
      <c r="C1003" s="2" t="s">
        <v>108</v>
      </c>
      <c r="D1003" s="2" t="s">
        <v>105</v>
      </c>
      <c r="E1003" s="13">
        <v>45717</v>
      </c>
      <c r="F1003" s="2" t="s">
        <v>2647</v>
      </c>
      <c r="G1003" s="2">
        <v>5</v>
      </c>
      <c r="H1003" s="3">
        <v>83250</v>
      </c>
      <c r="I1003" s="3">
        <v>6500</v>
      </c>
      <c r="J1003" s="3">
        <v>0</v>
      </c>
      <c r="K1003" s="3">
        <v>0</v>
      </c>
      <c r="L1003" s="3">
        <f>SUM(H1003:K1003)</f>
        <v>89750</v>
      </c>
      <c r="M1003" s="15">
        <v>0</v>
      </c>
      <c r="N1003" s="3">
        <f>H1003*M1003</f>
        <v>0</v>
      </c>
      <c r="O1003" s="3">
        <f>L1003-N1003</f>
        <v>89750</v>
      </c>
    </row>
    <row r="1004" spans="1:15" x14ac:dyDescent="0.2">
      <c r="A1004" s="2" t="s">
        <v>3898</v>
      </c>
      <c r="B1004" s="2" t="s">
        <v>1808</v>
      </c>
      <c r="C1004" s="2" t="s">
        <v>118</v>
      </c>
      <c r="D1004" s="2" t="s">
        <v>114</v>
      </c>
      <c r="E1004" s="13">
        <v>45689</v>
      </c>
      <c r="F1004" s="2" t="s">
        <v>2732</v>
      </c>
      <c r="G1004" s="2">
        <v>2</v>
      </c>
      <c r="H1004" s="3">
        <v>18100</v>
      </c>
      <c r="I1004" s="3">
        <v>1550</v>
      </c>
      <c r="J1004" s="3">
        <v>0</v>
      </c>
      <c r="K1004" s="3">
        <v>0</v>
      </c>
      <c r="L1004" s="3">
        <f>SUM(H1004:K1004)</f>
        <v>19650</v>
      </c>
      <c r="M1004" s="15">
        <v>0.05</v>
      </c>
      <c r="N1004" s="3">
        <f>H1004*M1004</f>
        <v>905</v>
      </c>
      <c r="O1004" s="3">
        <f>L1004-N1004</f>
        <v>18745</v>
      </c>
    </row>
    <row r="1005" spans="1:15" x14ac:dyDescent="0.2">
      <c r="A1005" s="2" t="s">
        <v>3900</v>
      </c>
      <c r="B1005" s="2" t="s">
        <v>2312</v>
      </c>
      <c r="C1005" s="2" t="s">
        <v>87</v>
      </c>
      <c r="D1005" s="2" t="s">
        <v>85</v>
      </c>
      <c r="E1005" s="13">
        <v>45870</v>
      </c>
      <c r="F1005" s="2" t="s">
        <v>2670</v>
      </c>
      <c r="G1005" s="2">
        <v>6</v>
      </c>
      <c r="H1005" s="3">
        <v>24000</v>
      </c>
      <c r="I1005" s="3">
        <v>15410</v>
      </c>
      <c r="J1005" s="3">
        <v>5460</v>
      </c>
      <c r="K1005" s="3">
        <v>0</v>
      </c>
      <c r="L1005" s="3">
        <f>SUM(H1005:K1005)</f>
        <v>44870</v>
      </c>
      <c r="M1005" s="15">
        <v>0</v>
      </c>
      <c r="N1005" s="3">
        <f>H1005*M1005</f>
        <v>0</v>
      </c>
      <c r="O1005" s="3">
        <f>L1005-N1005</f>
        <v>44870</v>
      </c>
    </row>
    <row r="1006" spans="1:15" x14ac:dyDescent="0.2">
      <c r="A1006" s="2" t="s">
        <v>3901</v>
      </c>
      <c r="B1006" s="2" t="s">
        <v>2433</v>
      </c>
      <c r="C1006" s="2" t="s">
        <v>110</v>
      </c>
      <c r="D1006" s="2" t="s">
        <v>105</v>
      </c>
      <c r="E1006" s="13">
        <v>45748</v>
      </c>
      <c r="F1006" s="2" t="s">
        <v>2683</v>
      </c>
      <c r="G1006" s="2">
        <v>6</v>
      </c>
      <c r="H1006" s="3">
        <v>42300</v>
      </c>
      <c r="I1006" s="3">
        <v>9740</v>
      </c>
      <c r="J1006" s="3">
        <v>0</v>
      </c>
      <c r="K1006" s="3">
        <v>0</v>
      </c>
      <c r="L1006" s="3">
        <f>SUM(H1006:K1006)</f>
        <v>52040</v>
      </c>
      <c r="M1006" s="15">
        <v>0.17</v>
      </c>
      <c r="N1006" s="3">
        <f>H1006*M1006</f>
        <v>7191.0000000000009</v>
      </c>
      <c r="O1006" s="3">
        <f>L1006-N1006</f>
        <v>44849</v>
      </c>
    </row>
    <row r="1007" spans="1:15" x14ac:dyDescent="0.2">
      <c r="A1007" s="2" t="s">
        <v>3902</v>
      </c>
      <c r="B1007" s="2" t="s">
        <v>2565</v>
      </c>
      <c r="C1007" s="2" t="s">
        <v>13</v>
      </c>
      <c r="D1007" s="2" t="s">
        <v>11</v>
      </c>
      <c r="E1007" s="13">
        <v>45689</v>
      </c>
      <c r="F1007" s="2" t="s">
        <v>2670</v>
      </c>
      <c r="G1007" s="2">
        <v>6</v>
      </c>
      <c r="H1007" s="3">
        <v>93300</v>
      </c>
      <c r="I1007" s="3">
        <v>13720</v>
      </c>
      <c r="J1007" s="3">
        <v>6580</v>
      </c>
      <c r="K1007" s="3">
        <v>0</v>
      </c>
      <c r="L1007" s="3">
        <f>SUM(H1007:K1007)</f>
        <v>113600</v>
      </c>
      <c r="M1007" s="15">
        <v>0</v>
      </c>
      <c r="N1007" s="3">
        <f>H1007*M1007</f>
        <v>0</v>
      </c>
      <c r="O1007" s="3">
        <f>L1007-N1007</f>
        <v>113600</v>
      </c>
    </row>
    <row r="1008" spans="1:15" x14ac:dyDescent="0.2">
      <c r="A1008" s="2" t="s">
        <v>3903</v>
      </c>
      <c r="B1008" s="2" t="s">
        <v>564</v>
      </c>
      <c r="C1008" s="2" t="s">
        <v>129</v>
      </c>
      <c r="D1008" s="2" t="s">
        <v>124</v>
      </c>
      <c r="E1008" s="13">
        <v>45748</v>
      </c>
      <c r="F1008" s="2" t="s">
        <v>2683</v>
      </c>
      <c r="G1008" s="2">
        <v>3</v>
      </c>
      <c r="H1008" s="3">
        <v>14400</v>
      </c>
      <c r="I1008" s="3">
        <v>2390</v>
      </c>
      <c r="J1008" s="3">
        <v>0</v>
      </c>
      <c r="K1008" s="3">
        <v>0</v>
      </c>
      <c r="L1008" s="3">
        <f>SUM(H1008:K1008)</f>
        <v>16790</v>
      </c>
      <c r="M1008" s="15">
        <v>0.17</v>
      </c>
      <c r="N1008" s="3">
        <f>H1008*M1008</f>
        <v>2448</v>
      </c>
      <c r="O1008" s="3">
        <f>L1008-N1008</f>
        <v>14342</v>
      </c>
    </row>
    <row r="1009" spans="1:15" x14ac:dyDescent="0.2">
      <c r="A1009" s="2" t="s">
        <v>3904</v>
      </c>
      <c r="B1009" s="2" t="s">
        <v>1140</v>
      </c>
      <c r="C1009" s="2" t="s">
        <v>81</v>
      </c>
      <c r="D1009" s="2" t="s">
        <v>75</v>
      </c>
      <c r="E1009" s="13">
        <v>45689</v>
      </c>
      <c r="F1009" s="2" t="s">
        <v>2689</v>
      </c>
      <c r="G1009" s="2">
        <v>2</v>
      </c>
      <c r="H1009" s="3">
        <v>40300</v>
      </c>
      <c r="I1009" s="3">
        <v>1840</v>
      </c>
      <c r="J1009" s="3">
        <v>0</v>
      </c>
      <c r="K1009" s="3">
        <v>0</v>
      </c>
      <c r="L1009" s="3">
        <f>SUM(H1009:K1009)</f>
        <v>42140</v>
      </c>
      <c r="M1009" s="15">
        <v>0.15</v>
      </c>
      <c r="N1009" s="3">
        <f>H1009*M1009</f>
        <v>6045</v>
      </c>
      <c r="O1009" s="3">
        <f>L1009-N1009</f>
        <v>36095</v>
      </c>
    </row>
    <row r="1010" spans="1:15" x14ac:dyDescent="0.2">
      <c r="A1010" s="2" t="s">
        <v>3906</v>
      </c>
      <c r="B1010" s="2" t="s">
        <v>2309</v>
      </c>
      <c r="C1010" s="2" t="s">
        <v>39</v>
      </c>
      <c r="D1010" s="2" t="s">
        <v>36</v>
      </c>
      <c r="E1010" s="13">
        <v>45689</v>
      </c>
      <c r="F1010" s="2" t="s">
        <v>2732</v>
      </c>
      <c r="G1010" s="2">
        <v>1</v>
      </c>
      <c r="H1010" s="3">
        <v>6550</v>
      </c>
      <c r="I1010" s="3">
        <v>550</v>
      </c>
      <c r="J1010" s="3">
        <v>2330</v>
      </c>
      <c r="K1010" s="3">
        <v>730</v>
      </c>
      <c r="L1010" s="3">
        <f>SUM(H1010:K1010)</f>
        <v>10160</v>
      </c>
      <c r="M1010" s="15">
        <v>0.05</v>
      </c>
      <c r="N1010" s="3">
        <f>H1010*M1010</f>
        <v>327.5</v>
      </c>
      <c r="O1010" s="3">
        <f>L1010-N1010</f>
        <v>9832.5</v>
      </c>
    </row>
    <row r="1011" spans="1:15" x14ac:dyDescent="0.2">
      <c r="A1011" s="2" t="s">
        <v>3907</v>
      </c>
      <c r="B1011" s="2" t="s">
        <v>2495</v>
      </c>
      <c r="C1011" s="2" t="s">
        <v>13</v>
      </c>
      <c r="D1011" s="2" t="s">
        <v>11</v>
      </c>
      <c r="E1011" s="13">
        <v>45748</v>
      </c>
      <c r="F1011" s="2" t="s">
        <v>2683</v>
      </c>
      <c r="G1011" s="2">
        <v>3</v>
      </c>
      <c r="H1011" s="3">
        <v>52350</v>
      </c>
      <c r="I1011" s="3">
        <v>7980</v>
      </c>
      <c r="J1011" s="3">
        <v>0</v>
      </c>
      <c r="K1011" s="3">
        <v>0</v>
      </c>
      <c r="L1011" s="3">
        <f>SUM(H1011:K1011)</f>
        <v>60330</v>
      </c>
      <c r="M1011" s="15">
        <v>0.17</v>
      </c>
      <c r="N1011" s="3">
        <f>H1011*M1011</f>
        <v>8899.5</v>
      </c>
      <c r="O1011" s="3">
        <f>L1011-N1011</f>
        <v>51430.5</v>
      </c>
    </row>
    <row r="1012" spans="1:15" x14ac:dyDescent="0.2">
      <c r="A1012" s="2" t="s">
        <v>3908</v>
      </c>
      <c r="B1012" s="2" t="s">
        <v>510</v>
      </c>
      <c r="C1012" s="2" t="s">
        <v>13</v>
      </c>
      <c r="D1012" s="2" t="s">
        <v>11</v>
      </c>
      <c r="E1012" s="13">
        <v>45689</v>
      </c>
      <c r="F1012" s="2" t="s">
        <v>2658</v>
      </c>
      <c r="G1012" s="2">
        <v>2</v>
      </c>
      <c r="H1012" s="3">
        <v>32500</v>
      </c>
      <c r="I1012" s="3">
        <v>4380</v>
      </c>
      <c r="J1012" s="3">
        <v>3800</v>
      </c>
      <c r="K1012" s="3">
        <v>0</v>
      </c>
      <c r="L1012" s="3">
        <f>SUM(H1012:K1012)</f>
        <v>40680</v>
      </c>
      <c r="M1012" s="15">
        <v>0.1</v>
      </c>
      <c r="N1012" s="3">
        <f>H1012*M1012</f>
        <v>3250</v>
      </c>
      <c r="O1012" s="3">
        <f>L1012-N1012</f>
        <v>37430</v>
      </c>
    </row>
    <row r="1013" spans="1:15" x14ac:dyDescent="0.2">
      <c r="A1013" s="2" t="s">
        <v>3909</v>
      </c>
      <c r="B1013" s="2" t="s">
        <v>850</v>
      </c>
      <c r="C1013" s="2" t="s">
        <v>13</v>
      </c>
      <c r="D1013" s="2" t="s">
        <v>11</v>
      </c>
      <c r="E1013" s="13">
        <v>45839</v>
      </c>
      <c r="F1013" s="2" t="s">
        <v>2658</v>
      </c>
      <c r="G1013" s="2">
        <v>12</v>
      </c>
      <c r="H1013" s="3">
        <v>117600</v>
      </c>
      <c r="I1013" s="3">
        <v>25790</v>
      </c>
      <c r="J1013" s="3">
        <v>0</v>
      </c>
      <c r="K1013" s="3">
        <v>2380</v>
      </c>
      <c r="L1013" s="3">
        <f>SUM(H1013:K1013)</f>
        <v>145770</v>
      </c>
      <c r="M1013" s="15">
        <v>0.1</v>
      </c>
      <c r="N1013" s="3">
        <f>H1013*M1013</f>
        <v>11760</v>
      </c>
      <c r="O1013" s="3">
        <f>L1013-N1013</f>
        <v>134010</v>
      </c>
    </row>
    <row r="1014" spans="1:15" x14ac:dyDescent="0.2">
      <c r="A1014" s="2" t="s">
        <v>3912</v>
      </c>
      <c r="B1014" s="2" t="s">
        <v>1146</v>
      </c>
      <c r="C1014" s="2" t="s">
        <v>83</v>
      </c>
      <c r="D1014" s="2" t="s">
        <v>85</v>
      </c>
      <c r="E1014" s="13">
        <v>45839</v>
      </c>
      <c r="F1014" s="2" t="s">
        <v>2689</v>
      </c>
      <c r="G1014" s="2">
        <v>8</v>
      </c>
      <c r="H1014" s="3">
        <v>112800</v>
      </c>
      <c r="I1014" s="3">
        <v>20940</v>
      </c>
      <c r="J1014" s="3">
        <v>0</v>
      </c>
      <c r="K1014" s="3">
        <v>0</v>
      </c>
      <c r="L1014" s="3">
        <f>SUM(H1014:K1014)</f>
        <v>133740</v>
      </c>
      <c r="M1014" s="15">
        <v>0.15</v>
      </c>
      <c r="N1014" s="3">
        <f>H1014*M1014</f>
        <v>16920</v>
      </c>
      <c r="O1014" s="3">
        <f>L1014-N1014</f>
        <v>116820</v>
      </c>
    </row>
    <row r="1015" spans="1:15" x14ac:dyDescent="0.2">
      <c r="A1015" s="2" t="s">
        <v>3913</v>
      </c>
      <c r="B1015" s="2" t="s">
        <v>1271</v>
      </c>
      <c r="C1015" s="2" t="s">
        <v>26</v>
      </c>
      <c r="D1015" s="2" t="s">
        <v>24</v>
      </c>
      <c r="E1015" s="13">
        <v>45748</v>
      </c>
      <c r="F1015" s="2" t="s">
        <v>2651</v>
      </c>
      <c r="G1015" s="2">
        <v>5</v>
      </c>
      <c r="H1015" s="3">
        <v>63000</v>
      </c>
      <c r="I1015" s="3">
        <v>7570</v>
      </c>
      <c r="J1015" s="3">
        <v>6120</v>
      </c>
      <c r="K1015" s="3">
        <v>1050</v>
      </c>
      <c r="L1015" s="3">
        <f>SUM(H1015:K1015)</f>
        <v>77740</v>
      </c>
      <c r="M1015" s="15">
        <v>0.16</v>
      </c>
      <c r="N1015" s="3">
        <f>H1015*M1015</f>
        <v>10080</v>
      </c>
      <c r="O1015" s="3">
        <f>L1015-N1015</f>
        <v>67660</v>
      </c>
    </row>
    <row r="1016" spans="1:15" x14ac:dyDescent="0.2">
      <c r="A1016" s="2" t="s">
        <v>3914</v>
      </c>
      <c r="B1016" s="2" t="s">
        <v>1659</v>
      </c>
      <c r="C1016" s="2" t="s">
        <v>53</v>
      </c>
      <c r="D1016" s="2" t="s">
        <v>55</v>
      </c>
      <c r="E1016" s="13">
        <v>45689</v>
      </c>
      <c r="F1016" s="2" t="s">
        <v>2689</v>
      </c>
      <c r="G1016" s="2">
        <v>10</v>
      </c>
      <c r="H1016" s="3">
        <v>95000</v>
      </c>
      <c r="I1016" s="3">
        <v>12760</v>
      </c>
      <c r="J1016" s="3">
        <v>4580</v>
      </c>
      <c r="K1016" s="3">
        <v>1290</v>
      </c>
      <c r="L1016" s="3">
        <f>SUM(H1016:K1016)</f>
        <v>113630</v>
      </c>
      <c r="M1016" s="15">
        <v>0.15</v>
      </c>
      <c r="N1016" s="3">
        <f>H1016*M1016</f>
        <v>14250</v>
      </c>
      <c r="O1016" s="3">
        <f>L1016-N1016</f>
        <v>99380</v>
      </c>
    </row>
    <row r="1017" spans="1:15" x14ac:dyDescent="0.2">
      <c r="A1017" s="2" t="s">
        <v>3915</v>
      </c>
      <c r="B1017" s="2" t="s">
        <v>1681</v>
      </c>
      <c r="C1017" s="2" t="s">
        <v>87</v>
      </c>
      <c r="D1017" s="2" t="s">
        <v>85</v>
      </c>
      <c r="E1017" s="13">
        <v>45689</v>
      </c>
      <c r="F1017" s="2" t="s">
        <v>2732</v>
      </c>
      <c r="G1017" s="2">
        <v>2</v>
      </c>
      <c r="H1017" s="3">
        <v>12700</v>
      </c>
      <c r="I1017" s="3">
        <v>1350</v>
      </c>
      <c r="J1017" s="3">
        <v>0</v>
      </c>
      <c r="K1017" s="3">
        <v>0</v>
      </c>
      <c r="L1017" s="3">
        <f>SUM(H1017:K1017)</f>
        <v>14050</v>
      </c>
      <c r="M1017" s="15">
        <v>0.05</v>
      </c>
      <c r="N1017" s="3">
        <f>H1017*M1017</f>
        <v>635</v>
      </c>
      <c r="O1017" s="3">
        <f>L1017-N1017</f>
        <v>13415</v>
      </c>
    </row>
    <row r="1018" spans="1:15" x14ac:dyDescent="0.2">
      <c r="A1018" s="2" t="s">
        <v>3917</v>
      </c>
      <c r="B1018" s="2" t="s">
        <v>1841</v>
      </c>
      <c r="C1018" s="2" t="s">
        <v>101</v>
      </c>
      <c r="D1018" s="2" t="s">
        <v>95</v>
      </c>
      <c r="E1018" s="13">
        <v>45689</v>
      </c>
      <c r="F1018" s="2" t="s">
        <v>2732</v>
      </c>
      <c r="G1018" s="2">
        <v>1</v>
      </c>
      <c r="H1018" s="3">
        <v>4600</v>
      </c>
      <c r="I1018" s="3">
        <v>860</v>
      </c>
      <c r="J1018" s="3">
        <v>0</v>
      </c>
      <c r="K1018" s="3">
        <v>1460</v>
      </c>
      <c r="L1018" s="3">
        <f>SUM(H1018:K1018)</f>
        <v>6920</v>
      </c>
      <c r="M1018" s="15">
        <v>0.05</v>
      </c>
      <c r="N1018" s="3">
        <f>H1018*M1018</f>
        <v>230</v>
      </c>
      <c r="O1018" s="3">
        <f>L1018-N1018</f>
        <v>6690</v>
      </c>
    </row>
    <row r="1019" spans="1:15" x14ac:dyDescent="0.2">
      <c r="A1019" s="2" t="s">
        <v>3920</v>
      </c>
      <c r="B1019" s="2" t="s">
        <v>416</v>
      </c>
      <c r="C1019" s="2" t="s">
        <v>29</v>
      </c>
      <c r="D1019" s="2" t="s">
        <v>24</v>
      </c>
      <c r="E1019" s="13">
        <v>45689</v>
      </c>
      <c r="F1019" s="2" t="s">
        <v>2651</v>
      </c>
      <c r="G1019" s="2">
        <v>4</v>
      </c>
      <c r="H1019" s="3">
        <v>35400</v>
      </c>
      <c r="I1019" s="3">
        <v>6340</v>
      </c>
      <c r="J1019" s="3">
        <v>6270</v>
      </c>
      <c r="K1019" s="3">
        <v>0</v>
      </c>
      <c r="L1019" s="3">
        <f>SUM(H1019:K1019)</f>
        <v>48010</v>
      </c>
      <c r="M1019" s="15">
        <v>0.16</v>
      </c>
      <c r="N1019" s="3">
        <f>H1019*M1019</f>
        <v>5664</v>
      </c>
      <c r="O1019" s="3">
        <f>L1019-N1019</f>
        <v>42346</v>
      </c>
    </row>
    <row r="1020" spans="1:15" x14ac:dyDescent="0.2">
      <c r="A1020" s="2" t="s">
        <v>3921</v>
      </c>
      <c r="B1020" s="2" t="s">
        <v>488</v>
      </c>
      <c r="C1020" s="2" t="s">
        <v>87</v>
      </c>
      <c r="D1020" s="2" t="s">
        <v>85</v>
      </c>
      <c r="E1020" s="13">
        <v>45689</v>
      </c>
      <c r="F1020" s="2" t="s">
        <v>2670</v>
      </c>
      <c r="G1020" s="2">
        <v>3</v>
      </c>
      <c r="H1020" s="3">
        <v>23400</v>
      </c>
      <c r="I1020" s="3">
        <v>3900</v>
      </c>
      <c r="J1020" s="3">
        <v>0</v>
      </c>
      <c r="K1020" s="3">
        <v>0</v>
      </c>
      <c r="L1020" s="3">
        <f>SUM(H1020:K1020)</f>
        <v>27300</v>
      </c>
      <c r="M1020" s="15">
        <v>0</v>
      </c>
      <c r="N1020" s="3">
        <f>H1020*M1020</f>
        <v>0</v>
      </c>
      <c r="O1020" s="3">
        <f>L1020-N1020</f>
        <v>27300</v>
      </c>
    </row>
    <row r="1021" spans="1:15" x14ac:dyDescent="0.2">
      <c r="A1021" s="2" t="s">
        <v>3923</v>
      </c>
      <c r="B1021" s="2" t="s">
        <v>1554</v>
      </c>
      <c r="C1021" s="2" t="s">
        <v>127</v>
      </c>
      <c r="D1021" s="2" t="s">
        <v>124</v>
      </c>
      <c r="E1021" s="13">
        <v>45689</v>
      </c>
      <c r="F1021" s="2" t="s">
        <v>2670</v>
      </c>
      <c r="G1021" s="2">
        <v>3</v>
      </c>
      <c r="H1021" s="3">
        <v>30450</v>
      </c>
      <c r="I1021" s="3">
        <v>2900</v>
      </c>
      <c r="J1021" s="3">
        <v>0</v>
      </c>
      <c r="K1021" s="3">
        <v>0</v>
      </c>
      <c r="L1021" s="3">
        <f>SUM(H1021:K1021)</f>
        <v>33350</v>
      </c>
      <c r="M1021" s="15">
        <v>0</v>
      </c>
      <c r="N1021" s="3">
        <f>H1021*M1021</f>
        <v>0</v>
      </c>
      <c r="O1021" s="3">
        <f>L1021-N1021</f>
        <v>33350</v>
      </c>
    </row>
    <row r="1022" spans="1:15" x14ac:dyDescent="0.2">
      <c r="A1022" s="2" t="s">
        <v>3924</v>
      </c>
      <c r="B1022" s="2" t="s">
        <v>1724</v>
      </c>
      <c r="C1022" s="2" t="s">
        <v>26</v>
      </c>
      <c r="D1022" s="2" t="s">
        <v>24</v>
      </c>
      <c r="E1022" s="13">
        <v>45689</v>
      </c>
      <c r="F1022" s="2" t="s">
        <v>2689</v>
      </c>
      <c r="G1022" s="2">
        <v>3</v>
      </c>
      <c r="H1022" s="3">
        <v>45150</v>
      </c>
      <c r="I1022" s="3">
        <v>1820</v>
      </c>
      <c r="J1022" s="3">
        <v>5580</v>
      </c>
      <c r="K1022" s="3">
        <v>0</v>
      </c>
      <c r="L1022" s="3">
        <f>SUM(H1022:K1022)</f>
        <v>52550</v>
      </c>
      <c r="M1022" s="15">
        <v>0.15</v>
      </c>
      <c r="N1022" s="3">
        <f>H1022*M1022</f>
        <v>6772.5</v>
      </c>
      <c r="O1022" s="3">
        <f>L1022-N1022</f>
        <v>45777.5</v>
      </c>
    </row>
    <row r="1023" spans="1:15" x14ac:dyDescent="0.2">
      <c r="A1023" s="2" t="s">
        <v>3925</v>
      </c>
      <c r="B1023" s="2" t="s">
        <v>1762</v>
      </c>
      <c r="C1023" s="2" t="s">
        <v>26</v>
      </c>
      <c r="D1023" s="2" t="s">
        <v>24</v>
      </c>
      <c r="E1023" s="13">
        <v>45689</v>
      </c>
      <c r="F1023" s="2" t="s">
        <v>2647</v>
      </c>
      <c r="G1023" s="2">
        <v>6</v>
      </c>
      <c r="H1023" s="3">
        <v>132600</v>
      </c>
      <c r="I1023" s="3">
        <v>20380</v>
      </c>
      <c r="J1023" s="3">
        <v>6710</v>
      </c>
      <c r="K1023" s="3">
        <v>0</v>
      </c>
      <c r="L1023" s="3">
        <f>SUM(H1023:K1023)</f>
        <v>159690</v>
      </c>
      <c r="M1023" s="15">
        <v>0</v>
      </c>
      <c r="N1023" s="3">
        <f>H1023*M1023</f>
        <v>0</v>
      </c>
      <c r="O1023" s="3">
        <f>L1023-N1023</f>
        <v>159690</v>
      </c>
    </row>
    <row r="1024" spans="1:15" x14ac:dyDescent="0.2">
      <c r="A1024" s="2" t="s">
        <v>3926</v>
      </c>
      <c r="B1024" s="2" t="s">
        <v>1981</v>
      </c>
      <c r="C1024" s="2" t="s">
        <v>71</v>
      </c>
      <c r="D1024" s="2" t="s">
        <v>65</v>
      </c>
      <c r="E1024" s="13">
        <v>45717</v>
      </c>
      <c r="F1024" s="2" t="s">
        <v>2683</v>
      </c>
      <c r="G1024" s="2">
        <v>4</v>
      </c>
      <c r="H1024" s="3">
        <v>43600</v>
      </c>
      <c r="I1024" s="3">
        <v>5560</v>
      </c>
      <c r="J1024" s="3">
        <v>1930</v>
      </c>
      <c r="K1024" s="3">
        <v>0</v>
      </c>
      <c r="L1024" s="3">
        <f>SUM(H1024:K1024)</f>
        <v>51090</v>
      </c>
      <c r="M1024" s="15">
        <v>0.17</v>
      </c>
      <c r="N1024" s="3">
        <f>H1024*M1024</f>
        <v>7412.0000000000009</v>
      </c>
      <c r="O1024" s="3">
        <f>L1024-N1024</f>
        <v>43678</v>
      </c>
    </row>
    <row r="1025" spans="1:15" x14ac:dyDescent="0.2">
      <c r="A1025" s="2" t="s">
        <v>3927</v>
      </c>
      <c r="B1025" s="2" t="s">
        <v>2013</v>
      </c>
      <c r="C1025" s="2" t="s">
        <v>116</v>
      </c>
      <c r="D1025" s="2" t="s">
        <v>114</v>
      </c>
      <c r="E1025" s="13">
        <v>45689</v>
      </c>
      <c r="F1025" s="2" t="s">
        <v>2689</v>
      </c>
      <c r="G1025" s="2">
        <v>3</v>
      </c>
      <c r="H1025" s="3">
        <v>11250</v>
      </c>
      <c r="I1025" s="3">
        <v>2350</v>
      </c>
      <c r="J1025" s="3">
        <v>0</v>
      </c>
      <c r="K1025" s="3">
        <v>0</v>
      </c>
      <c r="L1025" s="3">
        <f>SUM(H1025:K1025)</f>
        <v>13600</v>
      </c>
      <c r="M1025" s="15">
        <v>0.15</v>
      </c>
      <c r="N1025" s="3">
        <f>H1025*M1025</f>
        <v>1687.5</v>
      </c>
      <c r="O1025" s="3">
        <f>L1025-N1025</f>
        <v>11912.5</v>
      </c>
    </row>
    <row r="1026" spans="1:15" x14ac:dyDescent="0.2">
      <c r="A1026" s="2" t="s">
        <v>3928</v>
      </c>
      <c r="B1026" s="2" t="s">
        <v>2033</v>
      </c>
      <c r="C1026" s="2" t="s">
        <v>77</v>
      </c>
      <c r="D1026" s="2" t="s">
        <v>75</v>
      </c>
      <c r="E1026" s="13">
        <v>45717</v>
      </c>
      <c r="F1026" s="2" t="s">
        <v>2658</v>
      </c>
      <c r="G1026" s="2">
        <v>6</v>
      </c>
      <c r="H1026" s="3">
        <v>57900</v>
      </c>
      <c r="I1026" s="3">
        <v>8860</v>
      </c>
      <c r="J1026" s="3">
        <v>3040</v>
      </c>
      <c r="K1026" s="3">
        <v>0</v>
      </c>
      <c r="L1026" s="3">
        <f>SUM(H1026:K1026)</f>
        <v>69800</v>
      </c>
      <c r="M1026" s="15">
        <v>0.1</v>
      </c>
      <c r="N1026" s="3">
        <f>H1026*M1026</f>
        <v>5790</v>
      </c>
      <c r="O1026" s="3">
        <f>L1026-N1026</f>
        <v>64010</v>
      </c>
    </row>
    <row r="1027" spans="1:15" x14ac:dyDescent="0.2">
      <c r="A1027" s="2" t="s">
        <v>3929</v>
      </c>
      <c r="B1027" s="2" t="s">
        <v>2189</v>
      </c>
      <c r="C1027" s="2" t="s">
        <v>19</v>
      </c>
      <c r="D1027" s="2" t="s">
        <v>11</v>
      </c>
      <c r="E1027" s="13">
        <v>45717</v>
      </c>
      <c r="F1027" s="2" t="s">
        <v>2689</v>
      </c>
      <c r="G1027" s="2">
        <v>4</v>
      </c>
      <c r="H1027" s="3">
        <v>29000</v>
      </c>
      <c r="I1027" s="3">
        <v>5490</v>
      </c>
      <c r="J1027" s="3">
        <v>2060</v>
      </c>
      <c r="K1027" s="3">
        <v>0</v>
      </c>
      <c r="L1027" s="3">
        <f>SUM(H1027:K1027)</f>
        <v>36550</v>
      </c>
      <c r="M1027" s="15">
        <v>0.15</v>
      </c>
      <c r="N1027" s="3">
        <f>H1027*M1027</f>
        <v>4350</v>
      </c>
      <c r="O1027" s="3">
        <f>L1027-N1027</f>
        <v>32200</v>
      </c>
    </row>
    <row r="1028" spans="1:15" x14ac:dyDescent="0.2">
      <c r="A1028" s="2" t="s">
        <v>3932</v>
      </c>
      <c r="B1028" s="2" t="s">
        <v>538</v>
      </c>
      <c r="C1028" s="2" t="s">
        <v>47</v>
      </c>
      <c r="D1028" s="2" t="s">
        <v>45</v>
      </c>
      <c r="E1028" s="13">
        <v>45689</v>
      </c>
      <c r="F1028" s="2" t="s">
        <v>2683</v>
      </c>
      <c r="G1028" s="2">
        <v>5</v>
      </c>
      <c r="H1028" s="3">
        <v>25750</v>
      </c>
      <c r="I1028" s="3">
        <v>7780</v>
      </c>
      <c r="J1028" s="3">
        <v>0</v>
      </c>
      <c r="K1028" s="3">
        <v>2560</v>
      </c>
      <c r="L1028" s="3">
        <f>SUM(H1028:K1028)</f>
        <v>36090</v>
      </c>
      <c r="M1028" s="15">
        <v>0.17</v>
      </c>
      <c r="N1028" s="3">
        <f>H1028*M1028</f>
        <v>4377.5</v>
      </c>
      <c r="O1028" s="3">
        <f>L1028-N1028</f>
        <v>31712.5</v>
      </c>
    </row>
    <row r="1029" spans="1:15" x14ac:dyDescent="0.2">
      <c r="A1029" s="2" t="s">
        <v>3933</v>
      </c>
      <c r="B1029" s="2" t="s">
        <v>580</v>
      </c>
      <c r="C1029" s="2" t="s">
        <v>63</v>
      </c>
      <c r="D1029" s="2" t="s">
        <v>65</v>
      </c>
      <c r="E1029" s="13">
        <v>45748</v>
      </c>
      <c r="F1029" s="2" t="s">
        <v>2647</v>
      </c>
      <c r="G1029" s="2">
        <v>2</v>
      </c>
      <c r="H1029" s="3">
        <v>18100</v>
      </c>
      <c r="I1029" s="3">
        <v>3040</v>
      </c>
      <c r="J1029" s="3">
        <v>3320</v>
      </c>
      <c r="K1029" s="3">
        <v>0</v>
      </c>
      <c r="L1029" s="3">
        <f>SUM(H1029:K1029)</f>
        <v>24460</v>
      </c>
      <c r="M1029" s="15">
        <v>0</v>
      </c>
      <c r="N1029" s="3">
        <f>H1029*M1029</f>
        <v>0</v>
      </c>
      <c r="O1029" s="3">
        <f>L1029-N1029</f>
        <v>24460</v>
      </c>
    </row>
    <row r="1030" spans="1:15" x14ac:dyDescent="0.2">
      <c r="A1030" s="2" t="s">
        <v>3934</v>
      </c>
      <c r="B1030" s="2" t="s">
        <v>620</v>
      </c>
      <c r="C1030" s="2" t="s">
        <v>106</v>
      </c>
      <c r="D1030" s="2" t="s">
        <v>105</v>
      </c>
      <c r="E1030" s="13">
        <v>45717</v>
      </c>
      <c r="F1030" s="2" t="s">
        <v>2647</v>
      </c>
      <c r="G1030" s="2">
        <v>6</v>
      </c>
      <c r="H1030" s="3">
        <v>26400</v>
      </c>
      <c r="I1030" s="3">
        <v>13740</v>
      </c>
      <c r="J1030" s="3">
        <v>0</v>
      </c>
      <c r="K1030" s="3">
        <v>0</v>
      </c>
      <c r="L1030" s="3">
        <f>SUM(H1030:K1030)</f>
        <v>40140</v>
      </c>
      <c r="M1030" s="15">
        <v>0</v>
      </c>
      <c r="N1030" s="3">
        <f>H1030*M1030</f>
        <v>0</v>
      </c>
      <c r="O1030" s="3">
        <f>L1030-N1030</f>
        <v>40140</v>
      </c>
    </row>
    <row r="1031" spans="1:15" x14ac:dyDescent="0.2">
      <c r="A1031" s="2" t="s">
        <v>3935</v>
      </c>
      <c r="B1031" s="2" t="s">
        <v>1240</v>
      </c>
      <c r="C1031" s="2" t="s">
        <v>69</v>
      </c>
      <c r="D1031" s="2" t="s">
        <v>65</v>
      </c>
      <c r="E1031" s="13">
        <v>45689</v>
      </c>
      <c r="F1031" s="2" t="s">
        <v>2732</v>
      </c>
      <c r="G1031" s="2">
        <v>3</v>
      </c>
      <c r="H1031" s="3">
        <v>139950</v>
      </c>
      <c r="I1031" s="3">
        <v>880</v>
      </c>
      <c r="J1031" s="3">
        <v>0</v>
      </c>
      <c r="K1031" s="3">
        <v>0</v>
      </c>
      <c r="L1031" s="3">
        <f>SUM(H1031:K1031)</f>
        <v>140830</v>
      </c>
      <c r="M1031" s="15">
        <v>0.05</v>
      </c>
      <c r="N1031" s="3">
        <f>H1031*M1031</f>
        <v>6997.5</v>
      </c>
      <c r="O1031" s="3">
        <f>L1031-N1031</f>
        <v>133832.5</v>
      </c>
    </row>
    <row r="1032" spans="1:15" x14ac:dyDescent="0.2">
      <c r="A1032" s="2" t="s">
        <v>3937</v>
      </c>
      <c r="B1032" s="2" t="s">
        <v>1562</v>
      </c>
      <c r="C1032" s="2" t="s">
        <v>93</v>
      </c>
      <c r="D1032" s="2" t="s">
        <v>95</v>
      </c>
      <c r="E1032" s="13">
        <v>45778</v>
      </c>
      <c r="F1032" s="2" t="s">
        <v>2670</v>
      </c>
      <c r="G1032" s="2">
        <v>5</v>
      </c>
      <c r="H1032" s="3">
        <v>31750</v>
      </c>
      <c r="I1032" s="3">
        <v>9330</v>
      </c>
      <c r="J1032" s="3">
        <v>0</v>
      </c>
      <c r="K1032" s="3">
        <v>0</v>
      </c>
      <c r="L1032" s="3">
        <f>SUM(H1032:K1032)</f>
        <v>41080</v>
      </c>
      <c r="M1032" s="15">
        <v>0</v>
      </c>
      <c r="N1032" s="3">
        <f>H1032*M1032</f>
        <v>0</v>
      </c>
      <c r="O1032" s="3">
        <f>L1032-N1032</f>
        <v>41080</v>
      </c>
    </row>
    <row r="1033" spans="1:15" x14ac:dyDescent="0.2">
      <c r="A1033" s="2" t="s">
        <v>3938</v>
      </c>
      <c r="B1033" s="2" t="s">
        <v>1887</v>
      </c>
      <c r="C1033" s="2" t="s">
        <v>19</v>
      </c>
      <c r="D1033" s="2" t="s">
        <v>11</v>
      </c>
      <c r="E1033" s="13">
        <v>45689</v>
      </c>
      <c r="F1033" s="2" t="s">
        <v>2689</v>
      </c>
      <c r="G1033" s="2">
        <v>5</v>
      </c>
      <c r="H1033" s="3">
        <v>63000</v>
      </c>
      <c r="I1033" s="3">
        <v>7840</v>
      </c>
      <c r="J1033" s="3">
        <v>6290</v>
      </c>
      <c r="K1033" s="3">
        <v>0</v>
      </c>
      <c r="L1033" s="3">
        <f>SUM(H1033:K1033)</f>
        <v>77130</v>
      </c>
      <c r="M1033" s="15">
        <v>0.15</v>
      </c>
      <c r="N1033" s="3">
        <f>H1033*M1033</f>
        <v>9450</v>
      </c>
      <c r="O1033" s="3">
        <f>L1033-N1033</f>
        <v>67680</v>
      </c>
    </row>
    <row r="1034" spans="1:15" x14ac:dyDescent="0.2">
      <c r="A1034" s="2" t="s">
        <v>3939</v>
      </c>
      <c r="B1034" s="2" t="s">
        <v>2070</v>
      </c>
      <c r="C1034" s="2" t="s">
        <v>32</v>
      </c>
      <c r="D1034" s="2" t="s">
        <v>24</v>
      </c>
      <c r="E1034" s="13">
        <v>45689</v>
      </c>
      <c r="F1034" s="2" t="s">
        <v>2647</v>
      </c>
      <c r="G1034" s="2">
        <v>5</v>
      </c>
      <c r="H1034" s="3">
        <v>26750</v>
      </c>
      <c r="I1034" s="3">
        <v>3510</v>
      </c>
      <c r="J1034" s="3">
        <v>0</v>
      </c>
      <c r="K1034" s="3">
        <v>0</v>
      </c>
      <c r="L1034" s="3">
        <f>SUM(H1034:K1034)</f>
        <v>30260</v>
      </c>
      <c r="M1034" s="15">
        <v>0</v>
      </c>
      <c r="N1034" s="3">
        <f>H1034*M1034</f>
        <v>0</v>
      </c>
      <c r="O1034" s="3">
        <f>L1034-N1034</f>
        <v>30260</v>
      </c>
    </row>
    <row r="1035" spans="1:15" x14ac:dyDescent="0.2">
      <c r="A1035" s="2" t="s">
        <v>3940</v>
      </c>
      <c r="B1035" s="2" t="s">
        <v>2225</v>
      </c>
      <c r="C1035" s="2" t="s">
        <v>81</v>
      </c>
      <c r="D1035" s="2" t="s">
        <v>75</v>
      </c>
      <c r="E1035" s="13">
        <v>45717</v>
      </c>
      <c r="F1035" s="2" t="s">
        <v>2658</v>
      </c>
      <c r="G1035" s="2">
        <v>2</v>
      </c>
      <c r="H1035" s="3">
        <v>88000</v>
      </c>
      <c r="I1035" s="3">
        <v>1050</v>
      </c>
      <c r="J1035" s="3">
        <v>3640</v>
      </c>
      <c r="K1035" s="3">
        <v>0</v>
      </c>
      <c r="L1035" s="3">
        <f>SUM(H1035:K1035)</f>
        <v>92690</v>
      </c>
      <c r="M1035" s="15">
        <v>0.1</v>
      </c>
      <c r="N1035" s="3">
        <f>H1035*M1035</f>
        <v>8800</v>
      </c>
      <c r="O1035" s="3">
        <f>L1035-N1035</f>
        <v>83890</v>
      </c>
    </row>
    <row r="1036" spans="1:15" x14ac:dyDescent="0.2">
      <c r="A1036" s="2" t="s">
        <v>3942</v>
      </c>
      <c r="B1036" s="2" t="s">
        <v>811</v>
      </c>
      <c r="C1036" s="2" t="s">
        <v>22</v>
      </c>
      <c r="D1036" s="2" t="s">
        <v>24</v>
      </c>
      <c r="E1036" s="13">
        <v>45689</v>
      </c>
      <c r="F1036" s="2" t="s">
        <v>2647</v>
      </c>
      <c r="G1036" s="2">
        <v>3</v>
      </c>
      <c r="H1036" s="3">
        <v>11100</v>
      </c>
      <c r="I1036" s="3">
        <v>1110</v>
      </c>
      <c r="J1036" s="3">
        <v>0</v>
      </c>
      <c r="K1036" s="3">
        <v>3960</v>
      </c>
      <c r="L1036" s="3">
        <f>SUM(H1036:K1036)</f>
        <v>16170</v>
      </c>
      <c r="M1036" s="15">
        <v>0</v>
      </c>
      <c r="N1036" s="3">
        <f>H1036*M1036</f>
        <v>0</v>
      </c>
      <c r="O1036" s="3">
        <f>L1036-N1036</f>
        <v>16170</v>
      </c>
    </row>
    <row r="1037" spans="1:15" x14ac:dyDescent="0.2">
      <c r="A1037" s="2" t="s">
        <v>3943</v>
      </c>
      <c r="B1037" s="2" t="s">
        <v>811</v>
      </c>
      <c r="C1037" s="2" t="s">
        <v>71</v>
      </c>
      <c r="D1037" s="2" t="s">
        <v>65</v>
      </c>
      <c r="E1037" s="13">
        <v>45689</v>
      </c>
      <c r="F1037" s="2" t="s">
        <v>2732</v>
      </c>
      <c r="G1037" s="2">
        <v>3</v>
      </c>
      <c r="H1037" s="3">
        <v>25650</v>
      </c>
      <c r="I1037" s="3">
        <v>2130</v>
      </c>
      <c r="J1037" s="3">
        <v>5920</v>
      </c>
      <c r="K1037" s="3">
        <v>0</v>
      </c>
      <c r="L1037" s="3">
        <f>SUM(H1037:K1037)</f>
        <v>33700</v>
      </c>
      <c r="M1037" s="15">
        <v>0.05</v>
      </c>
      <c r="N1037" s="3">
        <f>H1037*M1037</f>
        <v>1282.5</v>
      </c>
      <c r="O1037" s="3">
        <f>L1037-N1037</f>
        <v>32417.5</v>
      </c>
    </row>
    <row r="1038" spans="1:15" x14ac:dyDescent="0.2">
      <c r="A1038" s="2" t="s">
        <v>3944</v>
      </c>
      <c r="B1038" s="2" t="s">
        <v>937</v>
      </c>
      <c r="C1038" s="2" t="s">
        <v>13</v>
      </c>
      <c r="D1038" s="2" t="s">
        <v>11</v>
      </c>
      <c r="E1038" s="13">
        <v>45689</v>
      </c>
      <c r="F1038" s="2" t="s">
        <v>2670</v>
      </c>
      <c r="G1038" s="2">
        <v>4</v>
      </c>
      <c r="H1038" s="3">
        <v>65800</v>
      </c>
      <c r="I1038" s="3">
        <v>2090</v>
      </c>
      <c r="J1038" s="3">
        <v>0</v>
      </c>
      <c r="K1038" s="3">
        <v>0</v>
      </c>
      <c r="L1038" s="3">
        <f>SUM(H1038:K1038)</f>
        <v>67890</v>
      </c>
      <c r="M1038" s="15">
        <v>0</v>
      </c>
      <c r="N1038" s="3">
        <f>H1038*M1038</f>
        <v>0</v>
      </c>
      <c r="O1038" s="3">
        <f>L1038-N1038</f>
        <v>67890</v>
      </c>
    </row>
    <row r="1039" spans="1:15" x14ac:dyDescent="0.2">
      <c r="A1039" s="2" t="s">
        <v>3945</v>
      </c>
      <c r="B1039" s="2" t="s">
        <v>1974</v>
      </c>
      <c r="C1039" s="2" t="s">
        <v>108</v>
      </c>
      <c r="D1039" s="2" t="s">
        <v>105</v>
      </c>
      <c r="E1039" s="13">
        <v>45748</v>
      </c>
      <c r="F1039" s="2" t="s">
        <v>2689</v>
      </c>
      <c r="G1039" s="2">
        <v>5</v>
      </c>
      <c r="H1039" s="3">
        <v>72000</v>
      </c>
      <c r="I1039" s="3">
        <v>8980</v>
      </c>
      <c r="J1039" s="3">
        <v>0</v>
      </c>
      <c r="K1039" s="3">
        <v>3560</v>
      </c>
      <c r="L1039" s="3">
        <f>SUM(H1039:K1039)</f>
        <v>84540</v>
      </c>
      <c r="M1039" s="15">
        <v>0.15</v>
      </c>
      <c r="N1039" s="3">
        <f>H1039*M1039</f>
        <v>10800</v>
      </c>
      <c r="O1039" s="3">
        <f>L1039-N1039</f>
        <v>73740</v>
      </c>
    </row>
    <row r="1040" spans="1:15" x14ac:dyDescent="0.2">
      <c r="A1040" s="2" t="s">
        <v>3946</v>
      </c>
      <c r="B1040" s="2" t="s">
        <v>2197</v>
      </c>
      <c r="C1040" s="2" t="s">
        <v>118</v>
      </c>
      <c r="D1040" s="2" t="s">
        <v>114</v>
      </c>
      <c r="E1040" s="13">
        <v>45689</v>
      </c>
      <c r="F1040" s="2" t="s">
        <v>2647</v>
      </c>
      <c r="G1040" s="2">
        <v>12</v>
      </c>
      <c r="H1040" s="3">
        <v>113400</v>
      </c>
      <c r="I1040" s="3">
        <v>26680</v>
      </c>
      <c r="J1040" s="3">
        <v>0</v>
      </c>
      <c r="K1040" s="3">
        <v>0</v>
      </c>
      <c r="L1040" s="3">
        <f>SUM(H1040:K1040)</f>
        <v>140080</v>
      </c>
      <c r="M1040" s="15">
        <v>0</v>
      </c>
      <c r="N1040" s="3">
        <f>H1040*M1040</f>
        <v>0</v>
      </c>
      <c r="O1040" s="3">
        <f>L1040-N1040</f>
        <v>140080</v>
      </c>
    </row>
    <row r="1041" spans="1:15" x14ac:dyDescent="0.2">
      <c r="A1041" s="2" t="s">
        <v>3947</v>
      </c>
      <c r="B1041" s="2" t="s">
        <v>2375</v>
      </c>
      <c r="C1041" s="2" t="s">
        <v>81</v>
      </c>
      <c r="D1041" s="2" t="s">
        <v>75</v>
      </c>
      <c r="E1041" s="13">
        <v>45689</v>
      </c>
      <c r="F1041" s="2" t="s">
        <v>2732</v>
      </c>
      <c r="G1041" s="2">
        <v>1</v>
      </c>
      <c r="H1041" s="3">
        <v>19900</v>
      </c>
      <c r="I1041" s="3">
        <v>1260</v>
      </c>
      <c r="J1041" s="3">
        <v>2680</v>
      </c>
      <c r="K1041" s="3">
        <v>0</v>
      </c>
      <c r="L1041" s="3">
        <f>SUM(H1041:K1041)</f>
        <v>23840</v>
      </c>
      <c r="M1041" s="15">
        <v>0.05</v>
      </c>
      <c r="N1041" s="3">
        <f>H1041*M1041</f>
        <v>995</v>
      </c>
      <c r="O1041" s="3">
        <f>L1041-N1041</f>
        <v>22845</v>
      </c>
    </row>
    <row r="1042" spans="1:15" x14ac:dyDescent="0.2">
      <c r="A1042" s="2" t="s">
        <v>3948</v>
      </c>
      <c r="B1042" s="2" t="s">
        <v>2572</v>
      </c>
      <c r="C1042" s="2" t="s">
        <v>81</v>
      </c>
      <c r="D1042" s="2" t="s">
        <v>75</v>
      </c>
      <c r="E1042" s="13">
        <v>45748</v>
      </c>
      <c r="F1042" s="2" t="s">
        <v>2670</v>
      </c>
      <c r="G1042" s="2">
        <v>4</v>
      </c>
      <c r="H1042" s="3">
        <v>70200</v>
      </c>
      <c r="I1042" s="3">
        <v>3280</v>
      </c>
      <c r="J1042" s="3">
        <v>0</v>
      </c>
      <c r="K1042" s="3">
        <v>0</v>
      </c>
      <c r="L1042" s="3">
        <f>SUM(H1042:K1042)</f>
        <v>73480</v>
      </c>
      <c r="M1042" s="15">
        <v>0</v>
      </c>
      <c r="N1042" s="3">
        <f>H1042*M1042</f>
        <v>0</v>
      </c>
      <c r="O1042" s="3">
        <f>L1042-N1042</f>
        <v>73480</v>
      </c>
    </row>
    <row r="1043" spans="1:15" x14ac:dyDescent="0.2">
      <c r="A1043" s="2" t="s">
        <v>3949</v>
      </c>
      <c r="B1043" s="2" t="s">
        <v>691</v>
      </c>
      <c r="C1043" s="2" t="s">
        <v>77</v>
      </c>
      <c r="D1043" s="2" t="s">
        <v>75</v>
      </c>
      <c r="E1043" s="13">
        <v>45748</v>
      </c>
      <c r="F1043" s="2" t="s">
        <v>2658</v>
      </c>
      <c r="G1043" s="2">
        <v>8</v>
      </c>
      <c r="H1043" s="3">
        <v>49200</v>
      </c>
      <c r="I1043" s="3">
        <v>2710</v>
      </c>
      <c r="J1043" s="3">
        <v>0</v>
      </c>
      <c r="K1043" s="3">
        <v>0</v>
      </c>
      <c r="L1043" s="3">
        <f>SUM(H1043:K1043)</f>
        <v>51910</v>
      </c>
      <c r="M1043" s="15">
        <v>0.1</v>
      </c>
      <c r="N1043" s="3">
        <f>H1043*M1043</f>
        <v>4920</v>
      </c>
      <c r="O1043" s="3">
        <f>L1043-N1043</f>
        <v>46990</v>
      </c>
    </row>
    <row r="1044" spans="1:15" x14ac:dyDescent="0.2">
      <c r="A1044" s="2" t="s">
        <v>3950</v>
      </c>
      <c r="B1044" s="2" t="s">
        <v>798</v>
      </c>
      <c r="C1044" s="2" t="s">
        <v>63</v>
      </c>
      <c r="D1044" s="2" t="s">
        <v>65</v>
      </c>
      <c r="E1044" s="13">
        <v>45689</v>
      </c>
      <c r="F1044" s="2" t="s">
        <v>2647</v>
      </c>
      <c r="G1044" s="2">
        <v>2</v>
      </c>
      <c r="H1044" s="3">
        <v>23000</v>
      </c>
      <c r="I1044" s="3">
        <v>1400</v>
      </c>
      <c r="J1044" s="3">
        <v>3300</v>
      </c>
      <c r="K1044" s="3">
        <v>0</v>
      </c>
      <c r="L1044" s="3">
        <f>SUM(H1044:K1044)</f>
        <v>27700</v>
      </c>
      <c r="M1044" s="15">
        <v>0</v>
      </c>
      <c r="N1044" s="3">
        <f>H1044*M1044</f>
        <v>0</v>
      </c>
      <c r="O1044" s="3">
        <f>L1044-N1044</f>
        <v>27700</v>
      </c>
    </row>
    <row r="1045" spans="1:15" x14ac:dyDescent="0.2">
      <c r="A1045" s="2" t="s">
        <v>3951</v>
      </c>
      <c r="B1045" s="2" t="s">
        <v>1058</v>
      </c>
      <c r="C1045" s="2" t="s">
        <v>34</v>
      </c>
      <c r="D1045" s="2" t="s">
        <v>36</v>
      </c>
      <c r="E1045" s="13">
        <v>45778</v>
      </c>
      <c r="F1045" s="2" t="s">
        <v>2683</v>
      </c>
      <c r="G1045" s="2">
        <v>6</v>
      </c>
      <c r="H1045" s="3">
        <v>81600</v>
      </c>
      <c r="I1045" s="3">
        <v>18010</v>
      </c>
      <c r="J1045" s="3">
        <v>2150</v>
      </c>
      <c r="K1045" s="3">
        <v>2460</v>
      </c>
      <c r="L1045" s="3">
        <f>SUM(H1045:K1045)</f>
        <v>104220</v>
      </c>
      <c r="M1045" s="15">
        <v>0.17</v>
      </c>
      <c r="N1045" s="3">
        <f>H1045*M1045</f>
        <v>13872.000000000002</v>
      </c>
      <c r="O1045" s="3">
        <f>L1045-N1045</f>
        <v>90348</v>
      </c>
    </row>
    <row r="1046" spans="1:15" x14ac:dyDescent="0.2">
      <c r="A1046" s="2" t="s">
        <v>3952</v>
      </c>
      <c r="B1046" s="2" t="s">
        <v>1268</v>
      </c>
      <c r="C1046" s="2" t="s">
        <v>97</v>
      </c>
      <c r="D1046" s="2" t="s">
        <v>95</v>
      </c>
      <c r="E1046" s="13">
        <v>45717</v>
      </c>
      <c r="F1046" s="2" t="s">
        <v>2670</v>
      </c>
      <c r="G1046" s="2">
        <v>2</v>
      </c>
      <c r="H1046" s="3">
        <v>29600</v>
      </c>
      <c r="I1046" s="3">
        <v>3160</v>
      </c>
      <c r="J1046" s="3">
        <v>0</v>
      </c>
      <c r="K1046" s="3">
        <v>0</v>
      </c>
      <c r="L1046" s="3">
        <f>SUM(H1046:K1046)</f>
        <v>32760</v>
      </c>
      <c r="M1046" s="15">
        <v>0</v>
      </c>
      <c r="N1046" s="3">
        <f>H1046*M1046</f>
        <v>0</v>
      </c>
      <c r="O1046" s="3">
        <f>L1046-N1046</f>
        <v>32760</v>
      </c>
    </row>
    <row r="1047" spans="1:15" x14ac:dyDescent="0.2">
      <c r="A1047" s="2" t="s">
        <v>3953</v>
      </c>
      <c r="B1047" s="2" t="s">
        <v>1299</v>
      </c>
      <c r="C1047" s="2" t="s">
        <v>67</v>
      </c>
      <c r="D1047" s="2" t="s">
        <v>65</v>
      </c>
      <c r="E1047" s="13">
        <v>45748</v>
      </c>
      <c r="F1047" s="2" t="s">
        <v>2651</v>
      </c>
      <c r="G1047" s="2">
        <v>3</v>
      </c>
      <c r="H1047" s="3">
        <v>12000</v>
      </c>
      <c r="I1047" s="3">
        <v>2550</v>
      </c>
      <c r="J1047" s="3">
        <v>0</v>
      </c>
      <c r="K1047" s="3">
        <v>0</v>
      </c>
      <c r="L1047" s="3">
        <f>SUM(H1047:K1047)</f>
        <v>14550</v>
      </c>
      <c r="M1047" s="15">
        <v>0.16</v>
      </c>
      <c r="N1047" s="3">
        <f>H1047*M1047</f>
        <v>1920</v>
      </c>
      <c r="O1047" s="3">
        <f>L1047-N1047</f>
        <v>12630</v>
      </c>
    </row>
    <row r="1048" spans="1:15" x14ac:dyDescent="0.2">
      <c r="A1048" s="2" t="s">
        <v>3954</v>
      </c>
      <c r="B1048" s="2" t="s">
        <v>1443</v>
      </c>
      <c r="C1048" s="2" t="s">
        <v>57</v>
      </c>
      <c r="D1048" s="2" t="s">
        <v>55</v>
      </c>
      <c r="E1048" s="13">
        <v>45748</v>
      </c>
      <c r="F1048" s="2" t="s">
        <v>2651</v>
      </c>
      <c r="G1048" s="2">
        <v>4</v>
      </c>
      <c r="H1048" s="3">
        <v>29200</v>
      </c>
      <c r="I1048" s="3">
        <v>4680</v>
      </c>
      <c r="J1048" s="3">
        <v>3210</v>
      </c>
      <c r="K1048" s="3">
        <v>2330</v>
      </c>
      <c r="L1048" s="3">
        <f>SUM(H1048:K1048)</f>
        <v>39420</v>
      </c>
      <c r="M1048" s="15">
        <v>0.16</v>
      </c>
      <c r="N1048" s="3">
        <f>H1048*M1048</f>
        <v>4672</v>
      </c>
      <c r="O1048" s="3">
        <f>L1048-N1048</f>
        <v>34748</v>
      </c>
    </row>
    <row r="1049" spans="1:15" x14ac:dyDescent="0.2">
      <c r="A1049" s="2" t="s">
        <v>3955</v>
      </c>
      <c r="B1049" s="2" t="s">
        <v>1920</v>
      </c>
      <c r="C1049" s="2" t="s">
        <v>37</v>
      </c>
      <c r="D1049" s="2" t="s">
        <v>36</v>
      </c>
      <c r="E1049" s="13">
        <v>45689</v>
      </c>
      <c r="F1049" s="2" t="s">
        <v>2689</v>
      </c>
      <c r="G1049" s="2">
        <v>3</v>
      </c>
      <c r="H1049" s="3">
        <v>43050</v>
      </c>
      <c r="I1049" s="3">
        <v>8350</v>
      </c>
      <c r="J1049" s="3">
        <v>0</v>
      </c>
      <c r="K1049" s="3">
        <v>0</v>
      </c>
      <c r="L1049" s="3">
        <f>SUM(H1049:K1049)</f>
        <v>51400</v>
      </c>
      <c r="M1049" s="15">
        <v>0.15</v>
      </c>
      <c r="N1049" s="3">
        <f>H1049*M1049</f>
        <v>6457.5</v>
      </c>
      <c r="O1049" s="3">
        <f>L1049-N1049</f>
        <v>44942.5</v>
      </c>
    </row>
    <row r="1050" spans="1:15" x14ac:dyDescent="0.2">
      <c r="A1050" s="2" t="s">
        <v>3956</v>
      </c>
      <c r="B1050" s="2" t="s">
        <v>1978</v>
      </c>
      <c r="C1050" s="2" t="s">
        <v>22</v>
      </c>
      <c r="D1050" s="2" t="s">
        <v>24</v>
      </c>
      <c r="E1050" s="13">
        <v>45689</v>
      </c>
      <c r="F1050" s="2" t="s">
        <v>2689</v>
      </c>
      <c r="G1050" s="2">
        <v>4</v>
      </c>
      <c r="H1050" s="3">
        <v>16200</v>
      </c>
      <c r="I1050" s="3">
        <v>5310</v>
      </c>
      <c r="J1050" s="3">
        <v>0</v>
      </c>
      <c r="K1050" s="3">
        <v>0</v>
      </c>
      <c r="L1050" s="3">
        <f>SUM(H1050:K1050)</f>
        <v>21510</v>
      </c>
      <c r="M1050" s="15">
        <v>0.15</v>
      </c>
      <c r="N1050" s="3">
        <f>H1050*M1050</f>
        <v>2430</v>
      </c>
      <c r="O1050" s="3">
        <f>L1050-N1050</f>
        <v>19080</v>
      </c>
    </row>
    <row r="1051" spans="1:15" x14ac:dyDescent="0.2">
      <c r="A1051" s="2" t="s">
        <v>3957</v>
      </c>
      <c r="B1051" s="2" t="s">
        <v>848</v>
      </c>
      <c r="C1051" s="2" t="s">
        <v>13</v>
      </c>
      <c r="D1051" s="2" t="s">
        <v>11</v>
      </c>
      <c r="E1051" s="13">
        <v>45689</v>
      </c>
      <c r="F1051" s="2" t="s">
        <v>2732</v>
      </c>
      <c r="G1051" s="2">
        <v>2</v>
      </c>
      <c r="H1051" s="3">
        <v>49500</v>
      </c>
      <c r="I1051" s="3">
        <v>2420</v>
      </c>
      <c r="J1051" s="3">
        <v>0</v>
      </c>
      <c r="K1051" s="3">
        <v>0</v>
      </c>
      <c r="L1051" s="3">
        <f>SUM(H1051:K1051)</f>
        <v>51920</v>
      </c>
      <c r="M1051" s="15">
        <v>0.05</v>
      </c>
      <c r="N1051" s="3">
        <f>H1051*M1051</f>
        <v>2475</v>
      </c>
      <c r="O1051" s="3">
        <f>L1051-N1051</f>
        <v>49445</v>
      </c>
    </row>
    <row r="1052" spans="1:15" x14ac:dyDescent="0.2">
      <c r="A1052" s="2" t="s">
        <v>3958</v>
      </c>
      <c r="B1052" s="2" t="s">
        <v>1055</v>
      </c>
      <c r="C1052" s="2" t="s">
        <v>101</v>
      </c>
      <c r="D1052" s="2" t="s">
        <v>95</v>
      </c>
      <c r="E1052" s="13">
        <v>45689</v>
      </c>
      <c r="F1052" s="2" t="s">
        <v>2732</v>
      </c>
      <c r="G1052" s="2">
        <v>3</v>
      </c>
      <c r="H1052" s="3">
        <v>28950</v>
      </c>
      <c r="I1052" s="3">
        <v>2620</v>
      </c>
      <c r="J1052" s="3">
        <v>6700</v>
      </c>
      <c r="K1052" s="3">
        <v>3420</v>
      </c>
      <c r="L1052" s="3">
        <f>SUM(H1052:K1052)</f>
        <v>41690</v>
      </c>
      <c r="M1052" s="15">
        <v>0.05</v>
      </c>
      <c r="N1052" s="3">
        <f>H1052*M1052</f>
        <v>1447.5</v>
      </c>
      <c r="O1052" s="3">
        <f>L1052-N1052</f>
        <v>40242.5</v>
      </c>
    </row>
    <row r="1053" spans="1:15" x14ac:dyDescent="0.2">
      <c r="A1053" s="2" t="s">
        <v>3959</v>
      </c>
      <c r="B1053" s="2" t="s">
        <v>1268</v>
      </c>
      <c r="C1053" s="2" t="s">
        <v>69</v>
      </c>
      <c r="D1053" s="2" t="s">
        <v>65</v>
      </c>
      <c r="E1053" s="13">
        <v>45717</v>
      </c>
      <c r="F1053" s="2" t="s">
        <v>2683</v>
      </c>
      <c r="G1053" s="2">
        <v>2</v>
      </c>
      <c r="H1053" s="3">
        <v>31300</v>
      </c>
      <c r="I1053" s="3">
        <v>4360</v>
      </c>
      <c r="J1053" s="3">
        <v>0</v>
      </c>
      <c r="K1053" s="3">
        <v>0</v>
      </c>
      <c r="L1053" s="3">
        <f>SUM(H1053:K1053)</f>
        <v>35660</v>
      </c>
      <c r="M1053" s="15">
        <v>0.17</v>
      </c>
      <c r="N1053" s="3">
        <f>H1053*M1053</f>
        <v>5321</v>
      </c>
      <c r="O1053" s="3">
        <f>L1053-N1053</f>
        <v>30339</v>
      </c>
    </row>
    <row r="1054" spans="1:15" x14ac:dyDescent="0.2">
      <c r="A1054" s="2" t="s">
        <v>3960</v>
      </c>
      <c r="B1054" s="2" t="s">
        <v>1455</v>
      </c>
      <c r="C1054" s="2" t="s">
        <v>57</v>
      </c>
      <c r="D1054" s="2" t="s">
        <v>55</v>
      </c>
      <c r="E1054" s="13">
        <v>45748</v>
      </c>
      <c r="F1054" s="2" t="s">
        <v>2670</v>
      </c>
      <c r="G1054" s="2">
        <v>3</v>
      </c>
      <c r="H1054" s="3">
        <v>20250</v>
      </c>
      <c r="I1054" s="3">
        <v>4820</v>
      </c>
      <c r="J1054" s="3">
        <v>4580</v>
      </c>
      <c r="K1054" s="3">
        <v>0</v>
      </c>
      <c r="L1054" s="3">
        <f>SUM(H1054:K1054)</f>
        <v>29650</v>
      </c>
      <c r="M1054" s="15">
        <v>0</v>
      </c>
      <c r="N1054" s="3">
        <f>H1054*M1054</f>
        <v>0</v>
      </c>
      <c r="O1054" s="3">
        <f>L1054-N1054</f>
        <v>29650</v>
      </c>
    </row>
    <row r="1055" spans="1:15" x14ac:dyDescent="0.2">
      <c r="A1055" s="2" t="s">
        <v>3961</v>
      </c>
      <c r="B1055" s="2" t="s">
        <v>2080</v>
      </c>
      <c r="C1055" s="2" t="s">
        <v>57</v>
      </c>
      <c r="D1055" s="2" t="s">
        <v>55</v>
      </c>
      <c r="E1055" s="13">
        <v>45748</v>
      </c>
      <c r="F1055" s="2" t="s">
        <v>2647</v>
      </c>
      <c r="G1055" s="2">
        <v>2</v>
      </c>
      <c r="H1055" s="3">
        <v>13700</v>
      </c>
      <c r="I1055" s="3">
        <v>3560</v>
      </c>
      <c r="J1055" s="3">
        <v>5840</v>
      </c>
      <c r="K1055" s="3">
        <v>2900</v>
      </c>
      <c r="L1055" s="3">
        <f>SUM(H1055:K1055)</f>
        <v>26000</v>
      </c>
      <c r="M1055" s="15">
        <v>0</v>
      </c>
      <c r="N1055" s="3">
        <f>H1055*M1055</f>
        <v>0</v>
      </c>
      <c r="O1055" s="3">
        <f>L1055-N1055</f>
        <v>26000</v>
      </c>
    </row>
    <row r="1056" spans="1:15" x14ac:dyDescent="0.2">
      <c r="A1056" s="2" t="s">
        <v>3962</v>
      </c>
      <c r="B1056" s="2" t="s">
        <v>2321</v>
      </c>
      <c r="C1056" s="2" t="s">
        <v>57</v>
      </c>
      <c r="D1056" s="2" t="s">
        <v>55</v>
      </c>
      <c r="E1056" s="13">
        <v>45689</v>
      </c>
      <c r="F1056" s="2" t="s">
        <v>2647</v>
      </c>
      <c r="G1056" s="2">
        <v>2</v>
      </c>
      <c r="H1056" s="3">
        <v>23700</v>
      </c>
      <c r="I1056" s="3">
        <v>1270</v>
      </c>
      <c r="J1056" s="3">
        <v>0</v>
      </c>
      <c r="K1056" s="3">
        <v>0</v>
      </c>
      <c r="L1056" s="3">
        <f>SUM(H1056:K1056)</f>
        <v>24970</v>
      </c>
      <c r="M1056" s="15">
        <v>0</v>
      </c>
      <c r="N1056" s="3">
        <f>H1056*M1056</f>
        <v>0</v>
      </c>
      <c r="O1056" s="3">
        <f>L1056-N1056</f>
        <v>24970</v>
      </c>
    </row>
    <row r="1057" spans="1:15" x14ac:dyDescent="0.2">
      <c r="A1057" s="2" t="s">
        <v>3963</v>
      </c>
      <c r="B1057" s="2" t="s">
        <v>593</v>
      </c>
      <c r="C1057" s="2" t="s">
        <v>26</v>
      </c>
      <c r="D1057" s="2" t="s">
        <v>24</v>
      </c>
      <c r="E1057" s="13">
        <v>45689</v>
      </c>
      <c r="F1057" s="2" t="s">
        <v>2651</v>
      </c>
      <c r="G1057" s="2">
        <v>5</v>
      </c>
      <c r="H1057" s="3">
        <v>73750</v>
      </c>
      <c r="I1057" s="3">
        <v>2530</v>
      </c>
      <c r="J1057" s="3">
        <v>5120</v>
      </c>
      <c r="K1057" s="3">
        <v>0</v>
      </c>
      <c r="L1057" s="3">
        <f>SUM(H1057:K1057)</f>
        <v>81400</v>
      </c>
      <c r="M1057" s="15">
        <v>0.16</v>
      </c>
      <c r="N1057" s="3">
        <f>H1057*M1057</f>
        <v>11800</v>
      </c>
      <c r="O1057" s="3">
        <f>L1057-N1057</f>
        <v>69600</v>
      </c>
    </row>
    <row r="1058" spans="1:15" x14ac:dyDescent="0.2">
      <c r="A1058" s="2" t="s">
        <v>3964</v>
      </c>
      <c r="B1058" s="2" t="s">
        <v>1630</v>
      </c>
      <c r="C1058" s="2" t="s">
        <v>53</v>
      </c>
      <c r="D1058" s="2" t="s">
        <v>55</v>
      </c>
      <c r="E1058" s="13">
        <v>45717</v>
      </c>
      <c r="F1058" s="2" t="s">
        <v>2689</v>
      </c>
      <c r="G1058" s="2">
        <v>5</v>
      </c>
      <c r="H1058" s="3">
        <v>38500</v>
      </c>
      <c r="I1058" s="3">
        <v>3150</v>
      </c>
      <c r="J1058" s="3">
        <v>0</v>
      </c>
      <c r="K1058" s="3">
        <v>1780</v>
      </c>
      <c r="L1058" s="3">
        <f>SUM(H1058:K1058)</f>
        <v>43430</v>
      </c>
      <c r="M1058" s="15">
        <v>0.15</v>
      </c>
      <c r="N1058" s="3">
        <f>H1058*M1058</f>
        <v>5775</v>
      </c>
      <c r="O1058" s="3">
        <f>L1058-N1058</f>
        <v>37655</v>
      </c>
    </row>
    <row r="1059" spans="1:15" x14ac:dyDescent="0.2">
      <c r="A1059" s="2" t="s">
        <v>3965</v>
      </c>
      <c r="B1059" s="2" t="s">
        <v>2170</v>
      </c>
      <c r="C1059" s="2" t="s">
        <v>87</v>
      </c>
      <c r="D1059" s="2" t="s">
        <v>85</v>
      </c>
      <c r="E1059" s="13">
        <v>45717</v>
      </c>
      <c r="F1059" s="2" t="s">
        <v>2647</v>
      </c>
      <c r="G1059" s="2">
        <v>4</v>
      </c>
      <c r="H1059" s="3">
        <v>44200</v>
      </c>
      <c r="I1059" s="3">
        <v>9270</v>
      </c>
      <c r="J1059" s="3">
        <v>5190</v>
      </c>
      <c r="K1059" s="3">
        <v>0</v>
      </c>
      <c r="L1059" s="3">
        <f>SUM(H1059:K1059)</f>
        <v>58660</v>
      </c>
      <c r="M1059" s="15">
        <v>0</v>
      </c>
      <c r="N1059" s="3">
        <f>H1059*M1059</f>
        <v>0</v>
      </c>
      <c r="O1059" s="3">
        <f>L1059-N1059</f>
        <v>58660</v>
      </c>
    </row>
    <row r="1060" spans="1:15" x14ac:dyDescent="0.2">
      <c r="A1060" s="2" t="s">
        <v>3967</v>
      </c>
      <c r="B1060" s="2" t="s">
        <v>2375</v>
      </c>
      <c r="C1060" s="2" t="s">
        <v>71</v>
      </c>
      <c r="D1060" s="2" t="s">
        <v>65</v>
      </c>
      <c r="E1060" s="13">
        <v>45689</v>
      </c>
      <c r="F1060" s="2" t="s">
        <v>2732</v>
      </c>
      <c r="G1060" s="2">
        <v>3</v>
      </c>
      <c r="H1060" s="3">
        <v>69750</v>
      </c>
      <c r="I1060" s="3">
        <v>660</v>
      </c>
      <c r="J1060" s="3">
        <v>2680</v>
      </c>
      <c r="K1060" s="3">
        <v>0</v>
      </c>
      <c r="L1060" s="3">
        <f>SUM(H1060:K1060)</f>
        <v>73090</v>
      </c>
      <c r="M1060" s="15">
        <v>0.05</v>
      </c>
      <c r="N1060" s="3">
        <f>H1060*M1060</f>
        <v>3487.5</v>
      </c>
      <c r="O1060" s="3">
        <f>L1060-N1060</f>
        <v>69602.5</v>
      </c>
    </row>
    <row r="1061" spans="1:15" x14ac:dyDescent="0.2">
      <c r="A1061" s="2" t="s">
        <v>3969</v>
      </c>
      <c r="B1061" s="2" t="s">
        <v>507</v>
      </c>
      <c r="C1061" s="2" t="s">
        <v>26</v>
      </c>
      <c r="D1061" s="2" t="s">
        <v>24</v>
      </c>
      <c r="E1061" s="13">
        <v>45717</v>
      </c>
      <c r="F1061" s="2" t="s">
        <v>2689</v>
      </c>
      <c r="G1061" s="2">
        <v>6</v>
      </c>
      <c r="H1061" s="3">
        <v>74100</v>
      </c>
      <c r="I1061" s="3">
        <v>28610</v>
      </c>
      <c r="J1061" s="3">
        <v>10480</v>
      </c>
      <c r="K1061" s="3">
        <v>0</v>
      </c>
      <c r="L1061" s="3">
        <f>SUM(H1061:K1061)</f>
        <v>113190</v>
      </c>
      <c r="M1061" s="15">
        <v>0.15</v>
      </c>
      <c r="N1061" s="3">
        <f>H1061*M1061</f>
        <v>11115</v>
      </c>
      <c r="O1061" s="3">
        <f>L1061-N1061</f>
        <v>102075</v>
      </c>
    </row>
    <row r="1062" spans="1:15" x14ac:dyDescent="0.2">
      <c r="A1062" s="2" t="s">
        <v>3970</v>
      </c>
      <c r="B1062" s="2" t="s">
        <v>974</v>
      </c>
      <c r="C1062" s="2" t="s">
        <v>57</v>
      </c>
      <c r="D1062" s="2" t="s">
        <v>55</v>
      </c>
      <c r="E1062" s="13">
        <v>45689</v>
      </c>
      <c r="F1062" s="2" t="s">
        <v>2732</v>
      </c>
      <c r="G1062" s="2">
        <v>3</v>
      </c>
      <c r="H1062" s="3">
        <v>34200</v>
      </c>
      <c r="I1062" s="3">
        <v>2590</v>
      </c>
      <c r="J1062" s="3">
        <v>0</v>
      </c>
      <c r="K1062" s="3">
        <v>0</v>
      </c>
      <c r="L1062" s="3">
        <f>SUM(H1062:K1062)</f>
        <v>36790</v>
      </c>
      <c r="M1062" s="15">
        <v>0.05</v>
      </c>
      <c r="N1062" s="3">
        <f>H1062*M1062</f>
        <v>1710</v>
      </c>
      <c r="O1062" s="3">
        <f>L1062-N1062</f>
        <v>35080</v>
      </c>
    </row>
    <row r="1063" spans="1:15" x14ac:dyDescent="0.2">
      <c r="A1063" s="2" t="s">
        <v>3971</v>
      </c>
      <c r="B1063" s="2" t="s">
        <v>1365</v>
      </c>
      <c r="C1063" s="2" t="s">
        <v>49</v>
      </c>
      <c r="D1063" s="2" t="s">
        <v>45</v>
      </c>
      <c r="E1063" s="13">
        <v>45689</v>
      </c>
      <c r="F1063" s="2" t="s">
        <v>2651</v>
      </c>
      <c r="G1063" s="2">
        <v>6</v>
      </c>
      <c r="H1063" s="3">
        <v>21900</v>
      </c>
      <c r="I1063" s="3">
        <v>7620</v>
      </c>
      <c r="J1063" s="3">
        <v>0</v>
      </c>
      <c r="K1063" s="3">
        <v>0</v>
      </c>
      <c r="L1063" s="3">
        <f>SUM(H1063:K1063)</f>
        <v>29520</v>
      </c>
      <c r="M1063" s="15">
        <v>0.16</v>
      </c>
      <c r="N1063" s="3">
        <f>H1063*M1063</f>
        <v>3504</v>
      </c>
      <c r="O1063" s="3">
        <f>L1063-N1063</f>
        <v>26016</v>
      </c>
    </row>
    <row r="1064" spans="1:15" x14ac:dyDescent="0.2">
      <c r="A1064" s="2" t="s">
        <v>3973</v>
      </c>
      <c r="B1064" s="2" t="s">
        <v>2367</v>
      </c>
      <c r="C1064" s="2" t="s">
        <v>129</v>
      </c>
      <c r="D1064" s="2" t="s">
        <v>124</v>
      </c>
      <c r="E1064" s="13">
        <v>45748</v>
      </c>
      <c r="F1064" s="2" t="s">
        <v>2683</v>
      </c>
      <c r="G1064" s="2">
        <v>4</v>
      </c>
      <c r="H1064" s="3">
        <v>28800</v>
      </c>
      <c r="I1064" s="3">
        <v>980</v>
      </c>
      <c r="J1064" s="3">
        <v>0</v>
      </c>
      <c r="K1064" s="3">
        <v>3120</v>
      </c>
      <c r="L1064" s="3">
        <f>SUM(H1064:K1064)</f>
        <v>32900</v>
      </c>
      <c r="M1064" s="15">
        <v>0.17</v>
      </c>
      <c r="N1064" s="3">
        <f>H1064*M1064</f>
        <v>4896</v>
      </c>
      <c r="O1064" s="3">
        <f>L1064-N1064</f>
        <v>28004</v>
      </c>
    </row>
    <row r="1065" spans="1:15" x14ac:dyDescent="0.2">
      <c r="A1065" s="2" t="s">
        <v>3974</v>
      </c>
      <c r="B1065" s="2" t="s">
        <v>2448</v>
      </c>
      <c r="C1065" s="2" t="s">
        <v>61</v>
      </c>
      <c r="D1065" s="2" t="s">
        <v>55</v>
      </c>
      <c r="E1065" s="13">
        <v>45689</v>
      </c>
      <c r="F1065" s="2" t="s">
        <v>2732</v>
      </c>
      <c r="G1065" s="2">
        <v>1</v>
      </c>
      <c r="H1065" s="3">
        <v>33700</v>
      </c>
      <c r="I1065" s="3">
        <v>460</v>
      </c>
      <c r="J1065" s="3">
        <v>0</v>
      </c>
      <c r="K1065" s="3">
        <v>2050</v>
      </c>
      <c r="L1065" s="3">
        <f>SUM(H1065:K1065)</f>
        <v>36210</v>
      </c>
      <c r="M1065" s="15">
        <v>0.05</v>
      </c>
      <c r="N1065" s="3">
        <f>H1065*M1065</f>
        <v>1685</v>
      </c>
      <c r="O1065" s="3">
        <f>L1065-N1065</f>
        <v>34525</v>
      </c>
    </row>
    <row r="1066" spans="1:15" x14ac:dyDescent="0.2">
      <c r="A1066" s="2" t="s">
        <v>3975</v>
      </c>
      <c r="B1066" s="2" t="s">
        <v>402</v>
      </c>
      <c r="C1066" s="2" t="s">
        <v>13</v>
      </c>
      <c r="D1066" s="2" t="s">
        <v>11</v>
      </c>
      <c r="E1066" s="13">
        <v>45689</v>
      </c>
      <c r="F1066" s="2" t="s">
        <v>2670</v>
      </c>
      <c r="G1066" s="2">
        <v>3</v>
      </c>
      <c r="H1066" s="3">
        <v>107400</v>
      </c>
      <c r="I1066" s="3">
        <v>13850</v>
      </c>
      <c r="J1066" s="3">
        <v>0</v>
      </c>
      <c r="K1066" s="3">
        <v>0</v>
      </c>
      <c r="L1066" s="3">
        <f>SUM(H1066:K1066)</f>
        <v>121250</v>
      </c>
      <c r="M1066" s="15">
        <v>0</v>
      </c>
      <c r="N1066" s="3">
        <f>H1066*M1066</f>
        <v>0</v>
      </c>
      <c r="O1066" s="3">
        <f>L1066-N1066</f>
        <v>121250</v>
      </c>
    </row>
    <row r="1067" spans="1:15" x14ac:dyDescent="0.2">
      <c r="A1067" s="2" t="s">
        <v>3976</v>
      </c>
      <c r="B1067" s="2" t="s">
        <v>974</v>
      </c>
      <c r="C1067" s="2" t="s">
        <v>47</v>
      </c>
      <c r="D1067" s="2" t="s">
        <v>45</v>
      </c>
      <c r="E1067" s="13">
        <v>45717</v>
      </c>
      <c r="F1067" s="2" t="s">
        <v>2651</v>
      </c>
      <c r="G1067" s="2">
        <v>1</v>
      </c>
      <c r="H1067" s="3">
        <v>13550</v>
      </c>
      <c r="I1067" s="3">
        <v>300</v>
      </c>
      <c r="J1067" s="3">
        <v>0</v>
      </c>
      <c r="K1067" s="3">
        <v>0</v>
      </c>
      <c r="L1067" s="3">
        <f>SUM(H1067:K1067)</f>
        <v>13850</v>
      </c>
      <c r="M1067" s="15">
        <v>0.16</v>
      </c>
      <c r="N1067" s="3">
        <f>H1067*M1067</f>
        <v>2168</v>
      </c>
      <c r="O1067" s="3">
        <f>L1067-N1067</f>
        <v>11682</v>
      </c>
    </row>
    <row r="1068" spans="1:15" x14ac:dyDescent="0.2">
      <c r="A1068" s="2" t="s">
        <v>3977</v>
      </c>
      <c r="B1068" s="2" t="s">
        <v>1361</v>
      </c>
      <c r="C1068" s="2" t="s">
        <v>32</v>
      </c>
      <c r="D1068" s="2" t="s">
        <v>24</v>
      </c>
      <c r="E1068" s="13">
        <v>45689</v>
      </c>
      <c r="F1068" s="2" t="s">
        <v>2658</v>
      </c>
      <c r="G1068" s="2">
        <v>3</v>
      </c>
      <c r="H1068" s="3">
        <v>16650</v>
      </c>
      <c r="I1068" s="3">
        <v>2920</v>
      </c>
      <c r="J1068" s="3">
        <v>2020</v>
      </c>
      <c r="K1068" s="3">
        <v>0</v>
      </c>
      <c r="L1068" s="3">
        <f>SUM(H1068:K1068)</f>
        <v>21590</v>
      </c>
      <c r="M1068" s="15">
        <v>0.1</v>
      </c>
      <c r="N1068" s="3">
        <f>H1068*M1068</f>
        <v>1665</v>
      </c>
      <c r="O1068" s="3">
        <f>L1068-N1068</f>
        <v>19925</v>
      </c>
    </row>
    <row r="1069" spans="1:15" x14ac:dyDescent="0.2">
      <c r="A1069" s="2" t="s">
        <v>3978</v>
      </c>
      <c r="B1069" s="2" t="s">
        <v>1407</v>
      </c>
      <c r="C1069" s="2" t="s">
        <v>49</v>
      </c>
      <c r="D1069" s="2" t="s">
        <v>45</v>
      </c>
      <c r="E1069" s="13">
        <v>45689</v>
      </c>
      <c r="F1069" s="2" t="s">
        <v>2647</v>
      </c>
      <c r="G1069" s="2">
        <v>4</v>
      </c>
      <c r="H1069" s="3">
        <v>12200</v>
      </c>
      <c r="I1069" s="3">
        <v>3340</v>
      </c>
      <c r="J1069" s="3">
        <v>2320</v>
      </c>
      <c r="K1069" s="3">
        <v>0</v>
      </c>
      <c r="L1069" s="3">
        <f>SUM(H1069:K1069)</f>
        <v>17860</v>
      </c>
      <c r="M1069" s="15">
        <v>0</v>
      </c>
      <c r="N1069" s="3">
        <f>H1069*M1069</f>
        <v>0</v>
      </c>
      <c r="O1069" s="3">
        <f>L1069-N1069</f>
        <v>17860</v>
      </c>
    </row>
    <row r="1070" spans="1:15" x14ac:dyDescent="0.2">
      <c r="A1070" s="2" t="s">
        <v>3979</v>
      </c>
      <c r="B1070" s="2" t="s">
        <v>1563</v>
      </c>
      <c r="C1070" s="2" t="s">
        <v>81</v>
      </c>
      <c r="D1070" s="2" t="s">
        <v>75</v>
      </c>
      <c r="E1070" s="13">
        <v>45689</v>
      </c>
      <c r="F1070" s="2" t="s">
        <v>2689</v>
      </c>
      <c r="G1070" s="2">
        <v>2</v>
      </c>
      <c r="H1070" s="3">
        <v>58400</v>
      </c>
      <c r="I1070" s="3">
        <v>2560</v>
      </c>
      <c r="J1070" s="3">
        <v>0</v>
      </c>
      <c r="K1070" s="3">
        <v>2620</v>
      </c>
      <c r="L1070" s="3">
        <f>SUM(H1070:K1070)</f>
        <v>63580</v>
      </c>
      <c r="M1070" s="15">
        <v>0.15</v>
      </c>
      <c r="N1070" s="3">
        <f>H1070*M1070</f>
        <v>8760</v>
      </c>
      <c r="O1070" s="3">
        <f>L1070-N1070</f>
        <v>54820</v>
      </c>
    </row>
    <row r="1071" spans="1:15" x14ac:dyDescent="0.2">
      <c r="A1071" s="2" t="s">
        <v>3980</v>
      </c>
      <c r="B1071" s="2" t="s">
        <v>1773</v>
      </c>
      <c r="C1071" s="2" t="s">
        <v>57</v>
      </c>
      <c r="D1071" s="2" t="s">
        <v>55</v>
      </c>
      <c r="E1071" s="13">
        <v>45717</v>
      </c>
      <c r="F1071" s="2" t="s">
        <v>2647</v>
      </c>
      <c r="G1071" s="2">
        <v>2</v>
      </c>
      <c r="H1071" s="3">
        <v>27500</v>
      </c>
      <c r="I1071" s="3">
        <v>1280</v>
      </c>
      <c r="J1071" s="3">
        <v>0</v>
      </c>
      <c r="K1071" s="3">
        <v>0</v>
      </c>
      <c r="L1071" s="3">
        <f>SUM(H1071:K1071)</f>
        <v>28780</v>
      </c>
      <c r="M1071" s="15">
        <v>0</v>
      </c>
      <c r="N1071" s="3">
        <f>H1071*M1071</f>
        <v>0</v>
      </c>
      <c r="O1071" s="3">
        <f>L1071-N1071</f>
        <v>28780</v>
      </c>
    </row>
    <row r="1072" spans="1:15" x14ac:dyDescent="0.2">
      <c r="A1072" s="2" t="s">
        <v>3982</v>
      </c>
      <c r="B1072" s="2" t="s">
        <v>2376</v>
      </c>
      <c r="C1072" s="2" t="s">
        <v>97</v>
      </c>
      <c r="D1072" s="2" t="s">
        <v>95</v>
      </c>
      <c r="E1072" s="13">
        <v>45748</v>
      </c>
      <c r="F1072" s="2" t="s">
        <v>2647</v>
      </c>
      <c r="G1072" s="2">
        <v>3</v>
      </c>
      <c r="H1072" s="3">
        <v>40500</v>
      </c>
      <c r="I1072" s="3">
        <v>4180</v>
      </c>
      <c r="J1072" s="3">
        <v>0</v>
      </c>
      <c r="K1072" s="3">
        <v>0</v>
      </c>
      <c r="L1072" s="3">
        <f>SUM(H1072:K1072)</f>
        <v>44680</v>
      </c>
      <c r="M1072" s="15">
        <v>0</v>
      </c>
      <c r="N1072" s="3">
        <f>H1072*M1072</f>
        <v>0</v>
      </c>
      <c r="O1072" s="3">
        <f>L1072-N1072</f>
        <v>44680</v>
      </c>
    </row>
    <row r="1073" spans="1:15" x14ac:dyDescent="0.2">
      <c r="A1073" s="2" t="s">
        <v>3983</v>
      </c>
      <c r="B1073" s="2" t="s">
        <v>2410</v>
      </c>
      <c r="C1073" s="2" t="s">
        <v>22</v>
      </c>
      <c r="D1073" s="2" t="s">
        <v>24</v>
      </c>
      <c r="E1073" s="13">
        <v>45689</v>
      </c>
      <c r="F1073" s="2" t="s">
        <v>2732</v>
      </c>
      <c r="G1073" s="2">
        <v>2</v>
      </c>
      <c r="H1073" s="3">
        <v>8100</v>
      </c>
      <c r="I1073" s="3">
        <v>940</v>
      </c>
      <c r="J1073" s="3">
        <v>1390</v>
      </c>
      <c r="K1073" s="3">
        <v>2930</v>
      </c>
      <c r="L1073" s="3">
        <f>SUM(H1073:K1073)</f>
        <v>13360</v>
      </c>
      <c r="M1073" s="15">
        <v>0.05</v>
      </c>
      <c r="N1073" s="3">
        <f>H1073*M1073</f>
        <v>405</v>
      </c>
      <c r="O1073" s="3">
        <f>L1073-N1073</f>
        <v>12955</v>
      </c>
    </row>
    <row r="1074" spans="1:15" x14ac:dyDescent="0.2">
      <c r="A1074" s="2" t="s">
        <v>3984</v>
      </c>
      <c r="B1074" s="2" t="s">
        <v>2520</v>
      </c>
      <c r="C1074" s="2" t="s">
        <v>59</v>
      </c>
      <c r="D1074" s="2" t="s">
        <v>55</v>
      </c>
      <c r="E1074" s="13">
        <v>45717</v>
      </c>
      <c r="F1074" s="2" t="s">
        <v>2670</v>
      </c>
      <c r="G1074" s="2">
        <v>2</v>
      </c>
      <c r="H1074" s="3">
        <v>8900</v>
      </c>
      <c r="I1074" s="3">
        <v>2170</v>
      </c>
      <c r="J1074" s="3">
        <v>3950</v>
      </c>
      <c r="K1074" s="3">
        <v>0</v>
      </c>
      <c r="L1074" s="3">
        <f>SUM(H1074:K1074)</f>
        <v>15020</v>
      </c>
      <c r="M1074" s="15">
        <v>0</v>
      </c>
      <c r="N1074" s="3">
        <f>H1074*M1074</f>
        <v>0</v>
      </c>
      <c r="O1074" s="3">
        <f>L1074-N1074</f>
        <v>15020</v>
      </c>
    </row>
    <row r="1075" spans="1:15" x14ac:dyDescent="0.2">
      <c r="A1075" s="2" t="s">
        <v>3985</v>
      </c>
      <c r="B1075" s="2" t="s">
        <v>811</v>
      </c>
      <c r="C1075" s="2" t="s">
        <v>125</v>
      </c>
      <c r="D1075" s="2" t="s">
        <v>124</v>
      </c>
      <c r="E1075" s="13">
        <v>45689</v>
      </c>
      <c r="F1075" s="2" t="s">
        <v>2670</v>
      </c>
      <c r="G1075" s="2">
        <v>2</v>
      </c>
      <c r="H1075" s="3">
        <v>34100</v>
      </c>
      <c r="I1075" s="3">
        <v>2650</v>
      </c>
      <c r="J1075" s="3">
        <v>0</v>
      </c>
      <c r="K1075" s="3">
        <v>0</v>
      </c>
      <c r="L1075" s="3">
        <f>SUM(H1075:K1075)</f>
        <v>36750</v>
      </c>
      <c r="M1075" s="15">
        <v>0</v>
      </c>
      <c r="N1075" s="3">
        <f>H1075*M1075</f>
        <v>0</v>
      </c>
      <c r="O1075" s="3">
        <f>L1075-N1075</f>
        <v>36750</v>
      </c>
    </row>
    <row r="1076" spans="1:15" x14ac:dyDescent="0.2">
      <c r="A1076" s="2" t="s">
        <v>3986</v>
      </c>
      <c r="B1076" s="2" t="s">
        <v>825</v>
      </c>
      <c r="C1076" s="2" t="s">
        <v>112</v>
      </c>
      <c r="D1076" s="2" t="s">
        <v>114</v>
      </c>
      <c r="E1076" s="13">
        <v>45717</v>
      </c>
      <c r="F1076" s="2" t="s">
        <v>2658</v>
      </c>
      <c r="G1076" s="2">
        <v>5</v>
      </c>
      <c r="H1076" s="3">
        <v>32750</v>
      </c>
      <c r="I1076" s="3">
        <v>3970</v>
      </c>
      <c r="J1076" s="3">
        <v>0</v>
      </c>
      <c r="K1076" s="3">
        <v>0</v>
      </c>
      <c r="L1076" s="3">
        <f>SUM(H1076:K1076)</f>
        <v>36720</v>
      </c>
      <c r="M1076" s="15">
        <v>0.1</v>
      </c>
      <c r="N1076" s="3">
        <f>H1076*M1076</f>
        <v>3275</v>
      </c>
      <c r="O1076" s="3">
        <f>L1076-N1076</f>
        <v>33445</v>
      </c>
    </row>
    <row r="1077" spans="1:15" x14ac:dyDescent="0.2">
      <c r="A1077" s="2" t="s">
        <v>3987</v>
      </c>
      <c r="B1077" s="2" t="s">
        <v>870</v>
      </c>
      <c r="C1077" s="2" t="s">
        <v>97</v>
      </c>
      <c r="D1077" s="2" t="s">
        <v>95</v>
      </c>
      <c r="E1077" s="13">
        <v>45778</v>
      </c>
      <c r="F1077" s="2" t="s">
        <v>2658</v>
      </c>
      <c r="G1077" s="2">
        <v>6</v>
      </c>
      <c r="H1077" s="3">
        <v>183900</v>
      </c>
      <c r="I1077" s="3">
        <v>14720</v>
      </c>
      <c r="J1077" s="3">
        <v>9900</v>
      </c>
      <c r="K1077" s="3">
        <v>0</v>
      </c>
      <c r="L1077" s="3">
        <f>SUM(H1077:K1077)</f>
        <v>208520</v>
      </c>
      <c r="M1077" s="15">
        <v>0.1</v>
      </c>
      <c r="N1077" s="3">
        <f>H1077*M1077</f>
        <v>18390</v>
      </c>
      <c r="O1077" s="3">
        <f>L1077-N1077</f>
        <v>190130</v>
      </c>
    </row>
    <row r="1078" spans="1:15" x14ac:dyDescent="0.2">
      <c r="A1078" s="2" t="s">
        <v>3988</v>
      </c>
      <c r="B1078" s="2" t="s">
        <v>1068</v>
      </c>
      <c r="C1078" s="2" t="s">
        <v>13</v>
      </c>
      <c r="D1078" s="2" t="s">
        <v>11</v>
      </c>
      <c r="E1078" s="13">
        <v>45689</v>
      </c>
      <c r="F1078" s="2" t="s">
        <v>2689</v>
      </c>
      <c r="G1078" s="2">
        <v>3</v>
      </c>
      <c r="H1078" s="3">
        <v>47250</v>
      </c>
      <c r="I1078" s="3">
        <v>4040</v>
      </c>
      <c r="J1078" s="3">
        <v>0</v>
      </c>
      <c r="K1078" s="3">
        <v>0</v>
      </c>
      <c r="L1078" s="3">
        <f>SUM(H1078:K1078)</f>
        <v>51290</v>
      </c>
      <c r="M1078" s="15">
        <v>0.15</v>
      </c>
      <c r="N1078" s="3">
        <f>H1078*M1078</f>
        <v>7087.5</v>
      </c>
      <c r="O1078" s="3">
        <f>L1078-N1078</f>
        <v>44202.5</v>
      </c>
    </row>
    <row r="1079" spans="1:15" x14ac:dyDescent="0.2">
      <c r="A1079" s="2" t="s">
        <v>3989</v>
      </c>
      <c r="B1079" s="2" t="s">
        <v>2099</v>
      </c>
      <c r="C1079" s="2" t="s">
        <v>83</v>
      </c>
      <c r="D1079" s="2" t="s">
        <v>85</v>
      </c>
      <c r="E1079" s="13">
        <v>45689</v>
      </c>
      <c r="F1079" s="2" t="s">
        <v>2732</v>
      </c>
      <c r="G1079" s="2">
        <v>3</v>
      </c>
      <c r="H1079" s="3">
        <v>92550</v>
      </c>
      <c r="I1079" s="3">
        <v>3060</v>
      </c>
      <c r="J1079" s="3">
        <v>0</v>
      </c>
      <c r="K1079" s="3">
        <v>0</v>
      </c>
      <c r="L1079" s="3">
        <f>SUM(H1079:K1079)</f>
        <v>95610</v>
      </c>
      <c r="M1079" s="15">
        <v>0.05</v>
      </c>
      <c r="N1079" s="3">
        <f>H1079*M1079</f>
        <v>4627.5</v>
      </c>
      <c r="O1079" s="3">
        <f>L1079-N1079</f>
        <v>90982.5</v>
      </c>
    </row>
    <row r="1080" spans="1:15" x14ac:dyDescent="0.2">
      <c r="A1080" s="2" t="s">
        <v>3990</v>
      </c>
      <c r="B1080" s="2" t="s">
        <v>2375</v>
      </c>
      <c r="C1080" s="2" t="s">
        <v>81</v>
      </c>
      <c r="D1080" s="2" t="s">
        <v>75</v>
      </c>
      <c r="E1080" s="13">
        <v>45689</v>
      </c>
      <c r="F1080" s="2" t="s">
        <v>2732</v>
      </c>
      <c r="G1080" s="2">
        <v>3</v>
      </c>
      <c r="H1080" s="3">
        <v>63900</v>
      </c>
      <c r="I1080" s="3">
        <v>2670</v>
      </c>
      <c r="J1080" s="3">
        <v>0</v>
      </c>
      <c r="K1080" s="3">
        <v>2160</v>
      </c>
      <c r="L1080" s="3">
        <f>SUM(H1080:K1080)</f>
        <v>68730</v>
      </c>
      <c r="M1080" s="15">
        <v>0.05</v>
      </c>
      <c r="N1080" s="3">
        <f>H1080*M1080</f>
        <v>3195</v>
      </c>
      <c r="O1080" s="3">
        <f>L1080-N1080</f>
        <v>65535</v>
      </c>
    </row>
    <row r="1081" spans="1:15" x14ac:dyDescent="0.2">
      <c r="A1081" s="2" t="s">
        <v>3991</v>
      </c>
      <c r="B1081" s="2" t="s">
        <v>2402</v>
      </c>
      <c r="C1081" s="2" t="s">
        <v>63</v>
      </c>
      <c r="D1081" s="2" t="s">
        <v>65</v>
      </c>
      <c r="E1081" s="13">
        <v>45778</v>
      </c>
      <c r="F1081" s="2" t="s">
        <v>2651</v>
      </c>
      <c r="G1081" s="2">
        <v>6</v>
      </c>
      <c r="H1081" s="3">
        <v>54900</v>
      </c>
      <c r="I1081" s="3">
        <v>2970</v>
      </c>
      <c r="J1081" s="3">
        <v>5630</v>
      </c>
      <c r="K1081" s="3">
        <v>3330</v>
      </c>
      <c r="L1081" s="3">
        <f>SUM(H1081:K1081)</f>
        <v>66830</v>
      </c>
      <c r="M1081" s="15">
        <v>0.16</v>
      </c>
      <c r="N1081" s="3">
        <f>H1081*M1081</f>
        <v>8784</v>
      </c>
      <c r="O1081" s="3">
        <f>L1081-N1081</f>
        <v>58046</v>
      </c>
    </row>
    <row r="1082" spans="1:15" x14ac:dyDescent="0.2">
      <c r="A1082" s="2" t="s">
        <v>3992</v>
      </c>
      <c r="B1082" s="2" t="s">
        <v>2433</v>
      </c>
      <c r="C1082" s="2" t="s">
        <v>93</v>
      </c>
      <c r="D1082" s="2" t="s">
        <v>95</v>
      </c>
      <c r="E1082" s="13">
        <v>45809</v>
      </c>
      <c r="F1082" s="2" t="s">
        <v>2661</v>
      </c>
      <c r="G1082" s="2">
        <v>9</v>
      </c>
      <c r="H1082" s="3">
        <v>48150</v>
      </c>
      <c r="I1082" s="3">
        <v>5810</v>
      </c>
      <c r="J1082" s="3">
        <v>1660</v>
      </c>
      <c r="K1082" s="3">
        <v>0</v>
      </c>
      <c r="L1082" s="3">
        <f>SUM(H1082:K1082)</f>
        <v>55620</v>
      </c>
      <c r="M1082" s="15">
        <v>0</v>
      </c>
      <c r="N1082" s="3">
        <f>H1082*M1082</f>
        <v>0</v>
      </c>
      <c r="O1082" s="3">
        <f>L1082-N1082</f>
        <v>55620</v>
      </c>
    </row>
    <row r="1083" spans="1:15" x14ac:dyDescent="0.2">
      <c r="A1083" s="2" t="s">
        <v>3994</v>
      </c>
      <c r="B1083" s="2" t="s">
        <v>2505</v>
      </c>
      <c r="C1083" s="2" t="s">
        <v>108</v>
      </c>
      <c r="D1083" s="2" t="s">
        <v>105</v>
      </c>
      <c r="E1083" s="13">
        <v>45689</v>
      </c>
      <c r="F1083" s="2" t="s">
        <v>2647</v>
      </c>
      <c r="G1083" s="2">
        <v>4</v>
      </c>
      <c r="H1083" s="3">
        <v>33400</v>
      </c>
      <c r="I1083" s="3">
        <v>10040</v>
      </c>
      <c r="J1083" s="3">
        <v>3510</v>
      </c>
      <c r="K1083" s="3">
        <v>0</v>
      </c>
      <c r="L1083" s="3">
        <f>SUM(H1083:K1083)</f>
        <v>46950</v>
      </c>
      <c r="M1083" s="15">
        <v>0</v>
      </c>
      <c r="N1083" s="3">
        <f>H1083*M1083</f>
        <v>0</v>
      </c>
      <c r="O1083" s="3">
        <f>L1083-N1083</f>
        <v>46950</v>
      </c>
    </row>
    <row r="1084" spans="1:15" x14ac:dyDescent="0.2">
      <c r="A1084" s="2" t="s">
        <v>3995</v>
      </c>
      <c r="B1084" s="2" t="s">
        <v>512</v>
      </c>
      <c r="C1084" s="2" t="s">
        <v>122</v>
      </c>
      <c r="D1084" s="2" t="s">
        <v>124</v>
      </c>
      <c r="E1084" s="13">
        <v>45689</v>
      </c>
      <c r="F1084" s="2" t="s">
        <v>2670</v>
      </c>
      <c r="G1084" s="2">
        <v>3</v>
      </c>
      <c r="H1084" s="3">
        <v>10350</v>
      </c>
      <c r="I1084" s="3">
        <v>3560</v>
      </c>
      <c r="J1084" s="3">
        <v>0</v>
      </c>
      <c r="K1084" s="3">
        <v>0</v>
      </c>
      <c r="L1084" s="3">
        <f>SUM(H1084:K1084)</f>
        <v>13910</v>
      </c>
      <c r="M1084" s="15">
        <v>0</v>
      </c>
      <c r="N1084" s="3">
        <f>H1084*M1084</f>
        <v>0</v>
      </c>
      <c r="O1084" s="3">
        <f>L1084-N1084</f>
        <v>13910</v>
      </c>
    </row>
    <row r="1085" spans="1:15" x14ac:dyDescent="0.2">
      <c r="A1085" s="2" t="s">
        <v>3996</v>
      </c>
      <c r="B1085" s="2" t="s">
        <v>1841</v>
      </c>
      <c r="C1085" s="2" t="s">
        <v>118</v>
      </c>
      <c r="D1085" s="2" t="s">
        <v>114</v>
      </c>
      <c r="E1085" s="13">
        <v>45689</v>
      </c>
      <c r="F1085" s="2" t="s">
        <v>2651</v>
      </c>
      <c r="G1085" s="2">
        <v>2</v>
      </c>
      <c r="H1085" s="3">
        <v>26600</v>
      </c>
      <c r="I1085" s="3">
        <v>4940</v>
      </c>
      <c r="J1085" s="3">
        <v>3340</v>
      </c>
      <c r="K1085" s="3">
        <v>0</v>
      </c>
      <c r="L1085" s="3">
        <f>SUM(H1085:K1085)</f>
        <v>34880</v>
      </c>
      <c r="M1085" s="15">
        <v>0.16</v>
      </c>
      <c r="N1085" s="3">
        <f>H1085*M1085</f>
        <v>4256</v>
      </c>
      <c r="O1085" s="3">
        <f>L1085-N1085</f>
        <v>30624</v>
      </c>
    </row>
    <row r="1086" spans="1:15" x14ac:dyDescent="0.2">
      <c r="A1086" s="2" t="s">
        <v>3997</v>
      </c>
      <c r="B1086" s="2" t="s">
        <v>2398</v>
      </c>
      <c r="C1086" s="2" t="s">
        <v>87</v>
      </c>
      <c r="D1086" s="2" t="s">
        <v>85</v>
      </c>
      <c r="E1086" s="13">
        <v>45717</v>
      </c>
      <c r="F1086" s="2" t="s">
        <v>2683</v>
      </c>
      <c r="G1086" s="2">
        <v>3</v>
      </c>
      <c r="H1086" s="3">
        <v>23400</v>
      </c>
      <c r="I1086" s="3">
        <v>1660</v>
      </c>
      <c r="J1086" s="3">
        <v>6150</v>
      </c>
      <c r="K1086" s="3">
        <v>0</v>
      </c>
      <c r="L1086" s="3">
        <f>SUM(H1086:K1086)</f>
        <v>31210</v>
      </c>
      <c r="M1086" s="15">
        <v>0.17</v>
      </c>
      <c r="N1086" s="3">
        <f>H1086*M1086</f>
        <v>3978.0000000000005</v>
      </c>
      <c r="O1086" s="3">
        <f>L1086-N1086</f>
        <v>27232</v>
      </c>
    </row>
    <row r="1087" spans="1:15" x14ac:dyDescent="0.2">
      <c r="A1087" s="2" t="s">
        <v>3998</v>
      </c>
      <c r="B1087" s="2" t="s">
        <v>2399</v>
      </c>
      <c r="C1087" s="2" t="s">
        <v>118</v>
      </c>
      <c r="D1087" s="2" t="s">
        <v>114</v>
      </c>
      <c r="E1087" s="13">
        <v>45839</v>
      </c>
      <c r="F1087" s="2" t="s">
        <v>2658</v>
      </c>
      <c r="G1087" s="2">
        <v>12</v>
      </c>
      <c r="H1087" s="3">
        <v>85200</v>
      </c>
      <c r="I1087" s="3">
        <v>12010</v>
      </c>
      <c r="J1087" s="3">
        <v>0</v>
      </c>
      <c r="K1087" s="3">
        <v>2730</v>
      </c>
      <c r="L1087" s="3">
        <f>SUM(H1087:K1087)</f>
        <v>99940</v>
      </c>
      <c r="M1087" s="15">
        <v>0.1</v>
      </c>
      <c r="N1087" s="3">
        <f>H1087*M1087</f>
        <v>8520</v>
      </c>
      <c r="O1087" s="3">
        <f>L1087-N1087</f>
        <v>91420</v>
      </c>
    </row>
    <row r="1088" spans="1:15" x14ac:dyDescent="0.2">
      <c r="A1088" s="2" t="s">
        <v>3999</v>
      </c>
      <c r="B1088" s="2" t="s">
        <v>223</v>
      </c>
      <c r="C1088" s="2" t="s">
        <v>106</v>
      </c>
      <c r="D1088" s="2" t="s">
        <v>105</v>
      </c>
      <c r="E1088" s="13">
        <v>45778</v>
      </c>
      <c r="F1088" s="2" t="s">
        <v>2670</v>
      </c>
      <c r="G1088" s="2">
        <v>3</v>
      </c>
      <c r="H1088" s="3">
        <v>32700</v>
      </c>
      <c r="I1088" s="3">
        <v>2020</v>
      </c>
      <c r="J1088" s="3">
        <v>0</v>
      </c>
      <c r="K1088" s="3">
        <v>840</v>
      </c>
      <c r="L1088" s="3">
        <f>SUM(H1088:K1088)</f>
        <v>35560</v>
      </c>
      <c r="M1088" s="15">
        <v>0</v>
      </c>
      <c r="N1088" s="3">
        <f>H1088*M1088</f>
        <v>0</v>
      </c>
      <c r="O1088" s="3">
        <f>L1088-N1088</f>
        <v>35560</v>
      </c>
    </row>
    <row r="1089" spans="1:15" x14ac:dyDescent="0.2">
      <c r="A1089" s="2" t="s">
        <v>4000</v>
      </c>
      <c r="B1089" s="2" t="s">
        <v>330</v>
      </c>
      <c r="C1089" s="2" t="s">
        <v>103</v>
      </c>
      <c r="D1089" s="2" t="s">
        <v>105</v>
      </c>
      <c r="E1089" s="13">
        <v>45809</v>
      </c>
      <c r="F1089" s="2" t="s">
        <v>2647</v>
      </c>
      <c r="G1089" s="2">
        <v>1</v>
      </c>
      <c r="H1089" s="3">
        <v>3750</v>
      </c>
      <c r="I1089" s="3">
        <v>150</v>
      </c>
      <c r="J1089" s="3">
        <v>5530</v>
      </c>
      <c r="K1089" s="3">
        <v>0</v>
      </c>
      <c r="L1089" s="3">
        <f>SUM(H1089:K1089)</f>
        <v>9430</v>
      </c>
      <c r="M1089" s="15">
        <v>0</v>
      </c>
      <c r="N1089" s="3">
        <f>H1089*M1089</f>
        <v>0</v>
      </c>
      <c r="O1089" s="3">
        <f>L1089-N1089</f>
        <v>9430</v>
      </c>
    </row>
    <row r="1090" spans="1:15" x14ac:dyDescent="0.2">
      <c r="A1090" s="2" t="s">
        <v>4001</v>
      </c>
      <c r="B1090" s="2" t="s">
        <v>464</v>
      </c>
      <c r="C1090" s="2" t="s">
        <v>34</v>
      </c>
      <c r="D1090" s="2" t="s">
        <v>36</v>
      </c>
      <c r="E1090" s="13">
        <v>45689</v>
      </c>
      <c r="F1090" s="2" t="s">
        <v>2732</v>
      </c>
      <c r="G1090" s="2">
        <v>2</v>
      </c>
      <c r="H1090" s="3">
        <v>16900</v>
      </c>
      <c r="I1090" s="3">
        <v>1670</v>
      </c>
      <c r="J1090" s="3">
        <v>4880</v>
      </c>
      <c r="K1090" s="3">
        <v>0</v>
      </c>
      <c r="L1090" s="3">
        <f>SUM(H1090:K1090)</f>
        <v>23450</v>
      </c>
      <c r="M1090" s="15">
        <v>0.05</v>
      </c>
      <c r="N1090" s="3">
        <f>H1090*M1090</f>
        <v>845</v>
      </c>
      <c r="O1090" s="3">
        <f>L1090-N1090</f>
        <v>22605</v>
      </c>
    </row>
    <row r="1091" spans="1:15" x14ac:dyDescent="0.2">
      <c r="A1091" s="2" t="s">
        <v>4002</v>
      </c>
      <c r="B1091" s="2" t="s">
        <v>597</v>
      </c>
      <c r="C1091" s="2" t="s">
        <v>83</v>
      </c>
      <c r="D1091" s="2" t="s">
        <v>85</v>
      </c>
      <c r="E1091" s="13">
        <v>45717</v>
      </c>
      <c r="F1091" s="2" t="s">
        <v>2658</v>
      </c>
      <c r="G1091" s="2">
        <v>16</v>
      </c>
      <c r="H1091" s="3">
        <v>212800</v>
      </c>
      <c r="I1091" s="3">
        <v>14880</v>
      </c>
      <c r="J1091" s="3">
        <v>9160</v>
      </c>
      <c r="K1091" s="3">
        <v>0</v>
      </c>
      <c r="L1091" s="3">
        <f>SUM(H1091:K1091)</f>
        <v>236840</v>
      </c>
      <c r="M1091" s="15">
        <v>0.1</v>
      </c>
      <c r="N1091" s="3">
        <f>H1091*M1091</f>
        <v>21280</v>
      </c>
      <c r="O1091" s="3">
        <f>L1091-N1091</f>
        <v>215560</v>
      </c>
    </row>
    <row r="1092" spans="1:15" x14ac:dyDescent="0.2">
      <c r="A1092" s="2" t="s">
        <v>4003</v>
      </c>
      <c r="B1092" s="2" t="s">
        <v>1184</v>
      </c>
      <c r="C1092" s="2" t="s">
        <v>108</v>
      </c>
      <c r="D1092" s="2" t="s">
        <v>105</v>
      </c>
      <c r="E1092" s="13">
        <v>45717</v>
      </c>
      <c r="F1092" s="2" t="s">
        <v>2689</v>
      </c>
      <c r="G1092" s="2">
        <v>2</v>
      </c>
      <c r="H1092" s="3">
        <v>46000</v>
      </c>
      <c r="I1092" s="3">
        <v>2430</v>
      </c>
      <c r="J1092" s="3">
        <v>0</v>
      </c>
      <c r="K1092" s="3">
        <v>0</v>
      </c>
      <c r="L1092" s="3">
        <f>SUM(H1092:K1092)</f>
        <v>48430</v>
      </c>
      <c r="M1092" s="15">
        <v>0.15</v>
      </c>
      <c r="N1092" s="3">
        <f>H1092*M1092</f>
        <v>6900</v>
      </c>
      <c r="O1092" s="3">
        <f>L1092-N1092</f>
        <v>41530</v>
      </c>
    </row>
    <row r="1093" spans="1:15" x14ac:dyDescent="0.2">
      <c r="A1093" s="2" t="s">
        <v>4004</v>
      </c>
      <c r="B1093" s="2" t="s">
        <v>1299</v>
      </c>
      <c r="C1093" s="2" t="s">
        <v>83</v>
      </c>
      <c r="D1093" s="2" t="s">
        <v>85</v>
      </c>
      <c r="E1093" s="13">
        <v>45748</v>
      </c>
      <c r="F1093" s="2" t="s">
        <v>2647</v>
      </c>
      <c r="G1093" s="2">
        <v>5</v>
      </c>
      <c r="H1093" s="3">
        <v>59750</v>
      </c>
      <c r="I1093" s="3">
        <v>7350</v>
      </c>
      <c r="J1093" s="3">
        <v>0</v>
      </c>
      <c r="K1093" s="3">
        <v>0</v>
      </c>
      <c r="L1093" s="3">
        <f>SUM(H1093:K1093)</f>
        <v>67100</v>
      </c>
      <c r="M1093" s="15">
        <v>0</v>
      </c>
      <c r="N1093" s="3">
        <f>H1093*M1093</f>
        <v>0</v>
      </c>
      <c r="O1093" s="3">
        <f>L1093-N1093</f>
        <v>67100</v>
      </c>
    </row>
    <row r="1094" spans="1:15" x14ac:dyDescent="0.2">
      <c r="A1094" s="2" t="s">
        <v>4006</v>
      </c>
      <c r="B1094" s="2" t="s">
        <v>1808</v>
      </c>
      <c r="C1094" s="2" t="s">
        <v>32</v>
      </c>
      <c r="D1094" s="2" t="s">
        <v>24</v>
      </c>
      <c r="E1094" s="13">
        <v>45689</v>
      </c>
      <c r="F1094" s="2" t="s">
        <v>2732</v>
      </c>
      <c r="G1094" s="2">
        <v>3</v>
      </c>
      <c r="H1094" s="3">
        <v>23250</v>
      </c>
      <c r="I1094" s="3">
        <v>2180</v>
      </c>
      <c r="J1094" s="3">
        <v>6480</v>
      </c>
      <c r="K1094" s="3">
        <v>2550</v>
      </c>
      <c r="L1094" s="3">
        <f>SUM(H1094:K1094)</f>
        <v>34460</v>
      </c>
      <c r="M1094" s="15">
        <v>0.05</v>
      </c>
      <c r="N1094" s="3">
        <f>H1094*M1094</f>
        <v>1162.5</v>
      </c>
      <c r="O1094" s="3">
        <f>L1094-N1094</f>
        <v>33297.5</v>
      </c>
    </row>
    <row r="1095" spans="1:15" x14ac:dyDescent="0.2">
      <c r="A1095" s="2" t="s">
        <v>4008</v>
      </c>
      <c r="B1095" s="2" t="s">
        <v>2115</v>
      </c>
      <c r="C1095" s="2" t="s">
        <v>26</v>
      </c>
      <c r="D1095" s="2" t="s">
        <v>24</v>
      </c>
      <c r="E1095" s="13">
        <v>45689</v>
      </c>
      <c r="F1095" s="2" t="s">
        <v>2647</v>
      </c>
      <c r="G1095" s="2">
        <v>5</v>
      </c>
      <c r="H1095" s="3">
        <v>76000</v>
      </c>
      <c r="I1095" s="3">
        <v>7800</v>
      </c>
      <c r="J1095" s="3">
        <v>6510</v>
      </c>
      <c r="K1095" s="3">
        <v>0</v>
      </c>
      <c r="L1095" s="3">
        <f>SUM(H1095:K1095)</f>
        <v>90310</v>
      </c>
      <c r="M1095" s="15">
        <v>0</v>
      </c>
      <c r="N1095" s="3">
        <f>H1095*M1095</f>
        <v>0</v>
      </c>
      <c r="O1095" s="3">
        <f>L1095-N1095</f>
        <v>90310</v>
      </c>
    </row>
    <row r="1096" spans="1:15" x14ac:dyDescent="0.2">
      <c r="A1096" s="2" t="s">
        <v>4009</v>
      </c>
      <c r="B1096" s="2" t="s">
        <v>2418</v>
      </c>
      <c r="C1096" s="2" t="s">
        <v>120</v>
      </c>
      <c r="D1096" s="2" t="s">
        <v>114</v>
      </c>
      <c r="E1096" s="13">
        <v>45748</v>
      </c>
      <c r="F1096" s="2" t="s">
        <v>2670</v>
      </c>
      <c r="G1096" s="2">
        <v>3</v>
      </c>
      <c r="H1096" s="3">
        <v>8700</v>
      </c>
      <c r="I1096" s="3">
        <v>10370</v>
      </c>
      <c r="J1096" s="3">
        <v>0</v>
      </c>
      <c r="K1096" s="3">
        <v>0</v>
      </c>
      <c r="L1096" s="3">
        <f>SUM(H1096:K1096)</f>
        <v>19070</v>
      </c>
      <c r="M1096" s="15">
        <v>0</v>
      </c>
      <c r="N1096" s="3">
        <f>H1096*M1096</f>
        <v>0</v>
      </c>
      <c r="O1096" s="3">
        <f>L1096-N1096</f>
        <v>19070</v>
      </c>
    </row>
    <row r="1097" spans="1:15" x14ac:dyDescent="0.2">
      <c r="A1097" s="2" t="s">
        <v>4011</v>
      </c>
      <c r="B1097" s="2" t="s">
        <v>2584</v>
      </c>
      <c r="C1097" s="2" t="s">
        <v>19</v>
      </c>
      <c r="D1097" s="2" t="s">
        <v>11</v>
      </c>
      <c r="E1097" s="13">
        <v>45809</v>
      </c>
      <c r="F1097" s="2" t="s">
        <v>2647</v>
      </c>
      <c r="G1097" s="2">
        <v>6</v>
      </c>
      <c r="H1097" s="3">
        <v>54600</v>
      </c>
      <c r="I1097" s="3">
        <v>9750</v>
      </c>
      <c r="J1097" s="3">
        <v>6110</v>
      </c>
      <c r="K1097" s="3">
        <v>0</v>
      </c>
      <c r="L1097" s="3">
        <f>SUM(H1097:K1097)</f>
        <v>70460</v>
      </c>
      <c r="M1097" s="15">
        <v>0</v>
      </c>
      <c r="N1097" s="3">
        <f>H1097*M1097</f>
        <v>0</v>
      </c>
      <c r="O1097" s="3">
        <f>L1097-N1097</f>
        <v>70460</v>
      </c>
    </row>
    <row r="1098" spans="1:15" x14ac:dyDescent="0.2">
      <c r="A1098" s="2" t="s">
        <v>4012</v>
      </c>
      <c r="B1098" s="2" t="s">
        <v>558</v>
      </c>
      <c r="C1098" s="2" t="s">
        <v>13</v>
      </c>
      <c r="D1098" s="2" t="s">
        <v>11</v>
      </c>
      <c r="E1098" s="13">
        <v>45778</v>
      </c>
      <c r="F1098" s="2" t="s">
        <v>2647</v>
      </c>
      <c r="G1098" s="2">
        <v>3</v>
      </c>
      <c r="H1098" s="3">
        <v>59250</v>
      </c>
      <c r="I1098" s="3">
        <v>12630</v>
      </c>
      <c r="J1098" s="3">
        <v>2790</v>
      </c>
      <c r="K1098" s="3">
        <v>3390</v>
      </c>
      <c r="L1098" s="3">
        <f>SUM(H1098:K1098)</f>
        <v>78060</v>
      </c>
      <c r="M1098" s="15">
        <v>0</v>
      </c>
      <c r="N1098" s="3">
        <f>H1098*M1098</f>
        <v>0</v>
      </c>
      <c r="O1098" s="3">
        <f>L1098-N1098</f>
        <v>78060</v>
      </c>
    </row>
    <row r="1099" spans="1:15" x14ac:dyDescent="0.2">
      <c r="A1099" s="2" t="s">
        <v>4013</v>
      </c>
      <c r="B1099" s="2" t="s">
        <v>624</v>
      </c>
      <c r="C1099" s="2" t="s">
        <v>99</v>
      </c>
      <c r="D1099" s="2" t="s">
        <v>95</v>
      </c>
      <c r="E1099" s="13">
        <v>45870</v>
      </c>
      <c r="F1099" s="2" t="s">
        <v>2670</v>
      </c>
      <c r="G1099" s="2">
        <v>6</v>
      </c>
      <c r="H1099" s="3">
        <v>22800</v>
      </c>
      <c r="I1099" s="3">
        <v>8650</v>
      </c>
      <c r="J1099" s="3">
        <v>4410</v>
      </c>
      <c r="K1099" s="3">
        <v>0</v>
      </c>
      <c r="L1099" s="3">
        <f>SUM(H1099:K1099)</f>
        <v>35860</v>
      </c>
      <c r="M1099" s="15">
        <v>0</v>
      </c>
      <c r="N1099" s="3">
        <f>H1099*M1099</f>
        <v>0</v>
      </c>
      <c r="O1099" s="3">
        <f>L1099-N1099</f>
        <v>35860</v>
      </c>
    </row>
    <row r="1100" spans="1:15" x14ac:dyDescent="0.2">
      <c r="A1100" s="2" t="s">
        <v>4014</v>
      </c>
      <c r="B1100" s="2" t="s">
        <v>819</v>
      </c>
      <c r="C1100" s="2" t="s">
        <v>97</v>
      </c>
      <c r="D1100" s="2" t="s">
        <v>95</v>
      </c>
      <c r="E1100" s="13">
        <v>45809</v>
      </c>
      <c r="F1100" s="2" t="s">
        <v>2689</v>
      </c>
      <c r="G1100" s="2">
        <v>4</v>
      </c>
      <c r="H1100" s="3">
        <v>77000</v>
      </c>
      <c r="I1100" s="3">
        <v>2100</v>
      </c>
      <c r="J1100" s="3">
        <v>0</v>
      </c>
      <c r="K1100" s="3">
        <v>0</v>
      </c>
      <c r="L1100" s="3">
        <f>SUM(H1100:K1100)</f>
        <v>79100</v>
      </c>
      <c r="M1100" s="15">
        <v>0.15</v>
      </c>
      <c r="N1100" s="3">
        <f>H1100*M1100</f>
        <v>11550</v>
      </c>
      <c r="O1100" s="3">
        <f>L1100-N1100</f>
        <v>67550</v>
      </c>
    </row>
    <row r="1101" spans="1:15" x14ac:dyDescent="0.2">
      <c r="A1101" s="2" t="s">
        <v>4015</v>
      </c>
      <c r="B1101" s="2" t="s">
        <v>911</v>
      </c>
      <c r="C1101" s="2" t="s">
        <v>127</v>
      </c>
      <c r="D1101" s="2" t="s">
        <v>124</v>
      </c>
      <c r="E1101" s="13">
        <v>45717</v>
      </c>
      <c r="F1101" s="2" t="s">
        <v>2647</v>
      </c>
      <c r="G1101" s="2">
        <v>2</v>
      </c>
      <c r="H1101" s="3">
        <v>7900</v>
      </c>
      <c r="I1101" s="3">
        <v>2260</v>
      </c>
      <c r="J1101" s="3">
        <v>3020</v>
      </c>
      <c r="K1101" s="3">
        <v>0</v>
      </c>
      <c r="L1101" s="3">
        <f>SUM(H1101:K1101)</f>
        <v>13180</v>
      </c>
      <c r="M1101" s="15">
        <v>0</v>
      </c>
      <c r="N1101" s="3">
        <f>H1101*M1101</f>
        <v>0</v>
      </c>
      <c r="O1101" s="3">
        <f>L1101-N1101</f>
        <v>13180</v>
      </c>
    </row>
    <row r="1102" spans="1:15" x14ac:dyDescent="0.2">
      <c r="A1102" s="2" t="s">
        <v>4016</v>
      </c>
      <c r="B1102" s="2" t="s">
        <v>1024</v>
      </c>
      <c r="C1102" s="2" t="s">
        <v>83</v>
      </c>
      <c r="D1102" s="2" t="s">
        <v>85</v>
      </c>
      <c r="E1102" s="13">
        <v>45748</v>
      </c>
      <c r="F1102" s="2" t="s">
        <v>2647</v>
      </c>
      <c r="G1102" s="2">
        <v>5</v>
      </c>
      <c r="H1102" s="3">
        <v>55750</v>
      </c>
      <c r="I1102" s="3">
        <v>9430</v>
      </c>
      <c r="J1102" s="3">
        <v>0</v>
      </c>
      <c r="K1102" s="3">
        <v>2270</v>
      </c>
      <c r="L1102" s="3">
        <f>SUM(H1102:K1102)</f>
        <v>67450</v>
      </c>
      <c r="M1102" s="15">
        <v>0</v>
      </c>
      <c r="N1102" s="3">
        <f>H1102*M1102</f>
        <v>0</v>
      </c>
      <c r="O1102" s="3">
        <f>L1102-N1102</f>
        <v>67450</v>
      </c>
    </row>
    <row r="1103" spans="1:15" x14ac:dyDescent="0.2">
      <c r="A1103" s="2" t="s">
        <v>4017</v>
      </c>
      <c r="B1103" s="2" t="s">
        <v>1562</v>
      </c>
      <c r="C1103" s="2" t="s">
        <v>57</v>
      </c>
      <c r="D1103" s="2" t="s">
        <v>55</v>
      </c>
      <c r="E1103" s="13">
        <v>45717</v>
      </c>
      <c r="F1103" s="2" t="s">
        <v>2647</v>
      </c>
      <c r="G1103" s="2">
        <v>4</v>
      </c>
      <c r="H1103" s="3">
        <v>54600</v>
      </c>
      <c r="I1103" s="3">
        <v>2420</v>
      </c>
      <c r="J1103" s="3">
        <v>0</v>
      </c>
      <c r="K1103" s="3">
        <v>3110</v>
      </c>
      <c r="L1103" s="3">
        <f>SUM(H1103:K1103)</f>
        <v>60130</v>
      </c>
      <c r="M1103" s="15">
        <v>0</v>
      </c>
      <c r="N1103" s="3">
        <f>H1103*M1103</f>
        <v>0</v>
      </c>
      <c r="O1103" s="3">
        <f>L1103-N1103</f>
        <v>60130</v>
      </c>
    </row>
    <row r="1104" spans="1:15" x14ac:dyDescent="0.2">
      <c r="A1104" s="2" t="s">
        <v>4018</v>
      </c>
      <c r="B1104" s="2" t="s">
        <v>1688</v>
      </c>
      <c r="C1104" s="2" t="s">
        <v>112</v>
      </c>
      <c r="D1104" s="2" t="s">
        <v>114</v>
      </c>
      <c r="E1104" s="13">
        <v>45717</v>
      </c>
      <c r="F1104" s="2" t="s">
        <v>2732</v>
      </c>
      <c r="G1104" s="2">
        <v>1</v>
      </c>
      <c r="H1104" s="3">
        <v>4750</v>
      </c>
      <c r="I1104" s="3">
        <v>1610</v>
      </c>
      <c r="J1104" s="3">
        <v>0</v>
      </c>
      <c r="K1104" s="3">
        <v>0</v>
      </c>
      <c r="L1104" s="3">
        <f>SUM(H1104:K1104)</f>
        <v>6360</v>
      </c>
      <c r="M1104" s="15">
        <v>0.05</v>
      </c>
      <c r="N1104" s="3">
        <f>H1104*M1104</f>
        <v>237.5</v>
      </c>
      <c r="O1104" s="3">
        <f>L1104-N1104</f>
        <v>6122.5</v>
      </c>
    </row>
    <row r="1105" spans="1:15" x14ac:dyDescent="0.2">
      <c r="A1105" s="2" t="s">
        <v>4019</v>
      </c>
      <c r="B1105" s="2" t="s">
        <v>1700</v>
      </c>
      <c r="C1105" s="2" t="s">
        <v>108</v>
      </c>
      <c r="D1105" s="2" t="s">
        <v>105</v>
      </c>
      <c r="E1105" s="13">
        <v>45748</v>
      </c>
      <c r="F1105" s="2" t="s">
        <v>2670</v>
      </c>
      <c r="G1105" s="2">
        <v>2</v>
      </c>
      <c r="H1105" s="3">
        <v>38000</v>
      </c>
      <c r="I1105" s="3">
        <v>1810</v>
      </c>
      <c r="J1105" s="3">
        <v>0</v>
      </c>
      <c r="K1105" s="3">
        <v>0</v>
      </c>
      <c r="L1105" s="3">
        <f>SUM(H1105:K1105)</f>
        <v>39810</v>
      </c>
      <c r="M1105" s="15">
        <v>0</v>
      </c>
      <c r="N1105" s="3">
        <f>H1105*M1105</f>
        <v>0</v>
      </c>
      <c r="O1105" s="3">
        <f>L1105-N1105</f>
        <v>39810</v>
      </c>
    </row>
    <row r="1106" spans="1:15" x14ac:dyDescent="0.2">
      <c r="A1106" s="2" t="s">
        <v>4020</v>
      </c>
      <c r="B1106" s="2" t="s">
        <v>1717</v>
      </c>
      <c r="C1106" s="2" t="s">
        <v>83</v>
      </c>
      <c r="D1106" s="2" t="s">
        <v>85</v>
      </c>
      <c r="E1106" s="13">
        <v>45689</v>
      </c>
      <c r="F1106" s="2" t="s">
        <v>2670</v>
      </c>
      <c r="G1106" s="2">
        <v>2</v>
      </c>
      <c r="H1106" s="3">
        <v>41000</v>
      </c>
      <c r="I1106" s="3">
        <v>2790</v>
      </c>
      <c r="J1106" s="3">
        <v>5140</v>
      </c>
      <c r="K1106" s="3">
        <v>0</v>
      </c>
      <c r="L1106" s="3">
        <f>SUM(H1106:K1106)</f>
        <v>48930</v>
      </c>
      <c r="M1106" s="15">
        <v>0</v>
      </c>
      <c r="N1106" s="3">
        <f>H1106*M1106</f>
        <v>0</v>
      </c>
      <c r="O1106" s="3">
        <f>L1106-N1106</f>
        <v>48930</v>
      </c>
    </row>
    <row r="1107" spans="1:15" x14ac:dyDescent="0.2">
      <c r="A1107" s="2" t="s">
        <v>4021</v>
      </c>
      <c r="B1107" s="2" t="s">
        <v>1943</v>
      </c>
      <c r="C1107" s="2" t="s">
        <v>91</v>
      </c>
      <c r="D1107" s="2" t="s">
        <v>85</v>
      </c>
      <c r="E1107" s="13">
        <v>45717</v>
      </c>
      <c r="F1107" s="2" t="s">
        <v>2689</v>
      </c>
      <c r="G1107" s="2">
        <v>2</v>
      </c>
      <c r="H1107" s="3">
        <v>7400</v>
      </c>
      <c r="I1107" s="3">
        <v>240</v>
      </c>
      <c r="J1107" s="3">
        <v>0</v>
      </c>
      <c r="K1107" s="3">
        <v>2490</v>
      </c>
      <c r="L1107" s="3">
        <f>SUM(H1107:K1107)</f>
        <v>10130</v>
      </c>
      <c r="M1107" s="15">
        <v>0.15</v>
      </c>
      <c r="N1107" s="3">
        <f>H1107*M1107</f>
        <v>1110</v>
      </c>
      <c r="O1107" s="3">
        <f>L1107-N1107</f>
        <v>9020</v>
      </c>
    </row>
    <row r="1108" spans="1:15" x14ac:dyDescent="0.2">
      <c r="A1108" s="2" t="s">
        <v>4023</v>
      </c>
      <c r="B1108" s="2" t="s">
        <v>2381</v>
      </c>
      <c r="C1108" s="2" t="s">
        <v>118</v>
      </c>
      <c r="D1108" s="2" t="s">
        <v>114</v>
      </c>
      <c r="E1108" s="13">
        <v>45689</v>
      </c>
      <c r="F1108" s="2" t="s">
        <v>2647</v>
      </c>
      <c r="G1108" s="2">
        <v>2</v>
      </c>
      <c r="H1108" s="3">
        <v>16800</v>
      </c>
      <c r="I1108" s="3">
        <v>1290</v>
      </c>
      <c r="J1108" s="3">
        <v>0</v>
      </c>
      <c r="K1108" s="3">
        <v>0</v>
      </c>
      <c r="L1108" s="3">
        <f>SUM(H1108:K1108)</f>
        <v>18090</v>
      </c>
      <c r="M1108" s="15">
        <v>0</v>
      </c>
      <c r="N1108" s="3">
        <f>H1108*M1108</f>
        <v>0</v>
      </c>
      <c r="O1108" s="3">
        <f>L1108-N1108</f>
        <v>18090</v>
      </c>
    </row>
    <row r="1109" spans="1:15" x14ac:dyDescent="0.2">
      <c r="A1109" s="2" t="s">
        <v>4024</v>
      </c>
      <c r="B1109" s="2" t="s">
        <v>2406</v>
      </c>
      <c r="C1109" s="2" t="s">
        <v>99</v>
      </c>
      <c r="D1109" s="2" t="s">
        <v>95</v>
      </c>
      <c r="E1109" s="13">
        <v>45689</v>
      </c>
      <c r="F1109" s="2" t="s">
        <v>2647</v>
      </c>
      <c r="G1109" s="2">
        <v>2</v>
      </c>
      <c r="H1109" s="3">
        <v>9100</v>
      </c>
      <c r="I1109" s="3">
        <v>2050</v>
      </c>
      <c r="J1109" s="3">
        <v>0</v>
      </c>
      <c r="K1109" s="3">
        <v>0</v>
      </c>
      <c r="L1109" s="3">
        <f>SUM(H1109:K1109)</f>
        <v>11150</v>
      </c>
      <c r="M1109" s="15">
        <v>0</v>
      </c>
      <c r="N1109" s="3">
        <f>H1109*M1109</f>
        <v>0</v>
      </c>
      <c r="O1109" s="3">
        <f>L1109-N1109</f>
        <v>11150</v>
      </c>
    </row>
    <row r="1110" spans="1:15" x14ac:dyDescent="0.2">
      <c r="A1110" s="2" t="s">
        <v>4026</v>
      </c>
      <c r="B1110" s="2" t="s">
        <v>763</v>
      </c>
      <c r="C1110" s="2" t="s">
        <v>13</v>
      </c>
      <c r="D1110" s="2" t="s">
        <v>11</v>
      </c>
      <c r="E1110" s="13">
        <v>45717</v>
      </c>
      <c r="F1110" s="2" t="s">
        <v>2732</v>
      </c>
      <c r="G1110" s="2">
        <v>6</v>
      </c>
      <c r="H1110" s="3">
        <v>117900</v>
      </c>
      <c r="I1110" s="3">
        <v>10400</v>
      </c>
      <c r="J1110" s="3">
        <v>0</v>
      </c>
      <c r="K1110" s="3">
        <v>910</v>
      </c>
      <c r="L1110" s="3">
        <f>SUM(H1110:K1110)</f>
        <v>129210</v>
      </c>
      <c r="M1110" s="15">
        <v>0.05</v>
      </c>
      <c r="N1110" s="3">
        <f>H1110*M1110</f>
        <v>5895</v>
      </c>
      <c r="O1110" s="3">
        <f>L1110-N1110</f>
        <v>123315</v>
      </c>
    </row>
    <row r="1111" spans="1:15" x14ac:dyDescent="0.2">
      <c r="A1111" s="2" t="s">
        <v>4027</v>
      </c>
      <c r="B1111" s="2" t="s">
        <v>1833</v>
      </c>
      <c r="C1111" s="2" t="s">
        <v>77</v>
      </c>
      <c r="D1111" s="2" t="s">
        <v>75</v>
      </c>
      <c r="E1111" s="13">
        <v>45717</v>
      </c>
      <c r="F1111" s="2" t="s">
        <v>2689</v>
      </c>
      <c r="G1111" s="2">
        <v>3</v>
      </c>
      <c r="H1111" s="3">
        <v>28950</v>
      </c>
      <c r="I1111" s="3">
        <v>2130</v>
      </c>
      <c r="J1111" s="3">
        <v>0</v>
      </c>
      <c r="K1111" s="3">
        <v>0</v>
      </c>
      <c r="L1111" s="3">
        <f>SUM(H1111:K1111)</f>
        <v>31080</v>
      </c>
      <c r="M1111" s="15">
        <v>0.15</v>
      </c>
      <c r="N1111" s="3">
        <f>H1111*M1111</f>
        <v>4342.5</v>
      </c>
      <c r="O1111" s="3">
        <f>L1111-N1111</f>
        <v>26737.5</v>
      </c>
    </row>
    <row r="1112" spans="1:15" x14ac:dyDescent="0.2">
      <c r="A1112" s="2" t="s">
        <v>4028</v>
      </c>
      <c r="B1112" s="2" t="s">
        <v>1837</v>
      </c>
      <c r="C1112" s="2" t="s">
        <v>34</v>
      </c>
      <c r="D1112" s="2" t="s">
        <v>36</v>
      </c>
      <c r="E1112" s="13">
        <v>45839</v>
      </c>
      <c r="F1112" s="2" t="s">
        <v>2661</v>
      </c>
      <c r="G1112" s="2">
        <v>3</v>
      </c>
      <c r="H1112" s="3">
        <v>15450</v>
      </c>
      <c r="I1112" s="3">
        <v>1330</v>
      </c>
      <c r="J1112" s="3">
        <v>2520</v>
      </c>
      <c r="K1112" s="3">
        <v>0</v>
      </c>
      <c r="L1112" s="3">
        <f>SUM(H1112:K1112)</f>
        <v>19300</v>
      </c>
      <c r="M1112" s="15">
        <v>0</v>
      </c>
      <c r="N1112" s="3">
        <f>H1112*M1112</f>
        <v>0</v>
      </c>
      <c r="O1112" s="3">
        <f>L1112-N1112</f>
        <v>19300</v>
      </c>
    </row>
    <row r="1113" spans="1:15" x14ac:dyDescent="0.2">
      <c r="A1113" s="2" t="s">
        <v>4029</v>
      </c>
      <c r="B1113" s="2" t="s">
        <v>2015</v>
      </c>
      <c r="C1113" s="2" t="s">
        <v>89</v>
      </c>
      <c r="D1113" s="2" t="s">
        <v>85</v>
      </c>
      <c r="E1113" s="13">
        <v>45717</v>
      </c>
      <c r="F1113" s="2" t="s">
        <v>2658</v>
      </c>
      <c r="G1113" s="2">
        <v>6</v>
      </c>
      <c r="H1113" s="3">
        <v>48900</v>
      </c>
      <c r="I1113" s="3">
        <v>15710</v>
      </c>
      <c r="J1113" s="3">
        <v>6810</v>
      </c>
      <c r="K1113" s="3">
        <v>0</v>
      </c>
      <c r="L1113" s="3">
        <f>SUM(H1113:K1113)</f>
        <v>71420</v>
      </c>
      <c r="M1113" s="15">
        <v>0.1</v>
      </c>
      <c r="N1113" s="3">
        <f>H1113*M1113</f>
        <v>4890</v>
      </c>
      <c r="O1113" s="3">
        <f>L1113-N1113</f>
        <v>66530</v>
      </c>
    </row>
    <row r="1114" spans="1:15" x14ac:dyDescent="0.2">
      <c r="A1114" s="2" t="s">
        <v>4030</v>
      </c>
      <c r="B1114" s="2" t="s">
        <v>1803</v>
      </c>
      <c r="C1114" s="2" t="s">
        <v>26</v>
      </c>
      <c r="D1114" s="2" t="s">
        <v>24</v>
      </c>
      <c r="E1114" s="13">
        <v>45717</v>
      </c>
      <c r="F1114" s="2" t="s">
        <v>2683</v>
      </c>
      <c r="G1114" s="2">
        <v>4</v>
      </c>
      <c r="H1114" s="3">
        <v>121600</v>
      </c>
      <c r="I1114" s="3">
        <v>13680</v>
      </c>
      <c r="J1114" s="3">
        <v>8760</v>
      </c>
      <c r="K1114" s="3">
        <v>1260</v>
      </c>
      <c r="L1114" s="3">
        <f>SUM(H1114:K1114)</f>
        <v>145300</v>
      </c>
      <c r="M1114" s="15">
        <v>0.17</v>
      </c>
      <c r="N1114" s="3">
        <f>H1114*M1114</f>
        <v>20672</v>
      </c>
      <c r="O1114" s="3">
        <f>L1114-N1114</f>
        <v>124628</v>
      </c>
    </row>
    <row r="1115" spans="1:15" x14ac:dyDescent="0.2">
      <c r="A1115" s="2" t="s">
        <v>4031</v>
      </c>
      <c r="B1115" s="2" t="s">
        <v>1858</v>
      </c>
      <c r="C1115" s="2" t="s">
        <v>32</v>
      </c>
      <c r="D1115" s="2" t="s">
        <v>24</v>
      </c>
      <c r="E1115" s="13">
        <v>45717</v>
      </c>
      <c r="F1115" s="2" t="s">
        <v>2651</v>
      </c>
      <c r="G1115" s="2">
        <v>3</v>
      </c>
      <c r="H1115" s="3">
        <v>16650</v>
      </c>
      <c r="I1115" s="3">
        <v>7870</v>
      </c>
      <c r="J1115" s="3">
        <v>1950</v>
      </c>
      <c r="K1115" s="3">
        <v>0</v>
      </c>
      <c r="L1115" s="3">
        <f>SUM(H1115:K1115)</f>
        <v>26470</v>
      </c>
      <c r="M1115" s="15">
        <v>0.16</v>
      </c>
      <c r="N1115" s="3">
        <f>H1115*M1115</f>
        <v>2664</v>
      </c>
      <c r="O1115" s="3">
        <f>L1115-N1115</f>
        <v>23806</v>
      </c>
    </row>
    <row r="1116" spans="1:15" x14ac:dyDescent="0.2">
      <c r="A1116" s="2" t="s">
        <v>4032</v>
      </c>
      <c r="B1116" s="2" t="s">
        <v>2095</v>
      </c>
      <c r="C1116" s="2" t="s">
        <v>73</v>
      </c>
      <c r="D1116" s="2" t="s">
        <v>75</v>
      </c>
      <c r="E1116" s="13">
        <v>45717</v>
      </c>
      <c r="F1116" s="2" t="s">
        <v>2689</v>
      </c>
      <c r="G1116" s="2">
        <v>5</v>
      </c>
      <c r="H1116" s="3">
        <v>48250</v>
      </c>
      <c r="I1116" s="3">
        <v>5510</v>
      </c>
      <c r="J1116" s="3">
        <v>0</v>
      </c>
      <c r="K1116" s="3">
        <v>0</v>
      </c>
      <c r="L1116" s="3">
        <f>SUM(H1116:K1116)</f>
        <v>53760</v>
      </c>
      <c r="M1116" s="15">
        <v>0.15</v>
      </c>
      <c r="N1116" s="3">
        <f>H1116*M1116</f>
        <v>7237.5</v>
      </c>
      <c r="O1116" s="3">
        <f>L1116-N1116</f>
        <v>46522.5</v>
      </c>
    </row>
    <row r="1117" spans="1:15" x14ac:dyDescent="0.2">
      <c r="A1117" s="2" t="s">
        <v>4034</v>
      </c>
      <c r="B1117" s="2" t="s">
        <v>2220</v>
      </c>
      <c r="C1117" s="2" t="s">
        <v>43</v>
      </c>
      <c r="D1117" s="2" t="s">
        <v>45</v>
      </c>
      <c r="E1117" s="13">
        <v>45689</v>
      </c>
      <c r="F1117" s="2" t="s">
        <v>2683</v>
      </c>
      <c r="G1117" s="2">
        <v>2</v>
      </c>
      <c r="H1117" s="3">
        <v>12300</v>
      </c>
      <c r="I1117" s="3">
        <v>2690</v>
      </c>
      <c r="J1117" s="3">
        <v>6110</v>
      </c>
      <c r="K1117" s="3">
        <v>0</v>
      </c>
      <c r="L1117" s="3">
        <f>SUM(H1117:K1117)</f>
        <v>21100</v>
      </c>
      <c r="M1117" s="15">
        <v>0.17</v>
      </c>
      <c r="N1117" s="3">
        <f>H1117*M1117</f>
        <v>2091</v>
      </c>
      <c r="O1117" s="3">
        <f>L1117-N1117</f>
        <v>19009</v>
      </c>
    </row>
    <row r="1118" spans="1:15" x14ac:dyDescent="0.2">
      <c r="A1118" s="2" t="s">
        <v>4036</v>
      </c>
      <c r="B1118" s="2" t="s">
        <v>1268</v>
      </c>
      <c r="C1118" s="2" t="s">
        <v>106</v>
      </c>
      <c r="D1118" s="2" t="s">
        <v>105</v>
      </c>
      <c r="E1118" s="13">
        <v>45748</v>
      </c>
      <c r="F1118" s="2" t="s">
        <v>2683</v>
      </c>
      <c r="G1118" s="2">
        <v>4</v>
      </c>
      <c r="H1118" s="3">
        <v>31800</v>
      </c>
      <c r="I1118" s="3">
        <v>5480</v>
      </c>
      <c r="J1118" s="3">
        <v>0</v>
      </c>
      <c r="K1118" s="3">
        <v>3660</v>
      </c>
      <c r="L1118" s="3">
        <f>SUM(H1118:K1118)</f>
        <v>40940</v>
      </c>
      <c r="M1118" s="15">
        <v>0.17</v>
      </c>
      <c r="N1118" s="3">
        <f>H1118*M1118</f>
        <v>5406</v>
      </c>
      <c r="O1118" s="3">
        <f>L1118-N1118</f>
        <v>35534</v>
      </c>
    </row>
    <row r="1119" spans="1:15" x14ac:dyDescent="0.2">
      <c r="A1119" s="2" t="s">
        <v>4037</v>
      </c>
      <c r="B1119" s="2" t="s">
        <v>1956</v>
      </c>
      <c r="C1119" s="2" t="s">
        <v>29</v>
      </c>
      <c r="D1119" s="2" t="s">
        <v>24</v>
      </c>
      <c r="E1119" s="13">
        <v>45717</v>
      </c>
      <c r="F1119" s="2" t="s">
        <v>2658</v>
      </c>
      <c r="G1119" s="2">
        <v>5</v>
      </c>
      <c r="H1119" s="3">
        <v>34500</v>
      </c>
      <c r="I1119" s="3">
        <v>10370</v>
      </c>
      <c r="J1119" s="3">
        <v>5660</v>
      </c>
      <c r="K1119" s="3">
        <v>0</v>
      </c>
      <c r="L1119" s="3">
        <f>SUM(H1119:K1119)</f>
        <v>50530</v>
      </c>
      <c r="M1119" s="15">
        <v>0.1</v>
      </c>
      <c r="N1119" s="3">
        <f>H1119*M1119</f>
        <v>3450</v>
      </c>
      <c r="O1119" s="3">
        <f>L1119-N1119</f>
        <v>47080</v>
      </c>
    </row>
    <row r="1120" spans="1:15" x14ac:dyDescent="0.2">
      <c r="A1120" s="2" t="s">
        <v>4038</v>
      </c>
      <c r="B1120" s="2" t="s">
        <v>2171</v>
      </c>
      <c r="C1120" s="2" t="s">
        <v>29</v>
      </c>
      <c r="D1120" s="2" t="s">
        <v>24</v>
      </c>
      <c r="E1120" s="13">
        <v>45689</v>
      </c>
      <c r="F1120" s="2" t="s">
        <v>2732</v>
      </c>
      <c r="G1120" s="2">
        <v>1</v>
      </c>
      <c r="H1120" s="3">
        <v>9500</v>
      </c>
      <c r="I1120" s="3">
        <v>380</v>
      </c>
      <c r="J1120" s="3">
        <v>0</v>
      </c>
      <c r="K1120" s="3">
        <v>0</v>
      </c>
      <c r="L1120" s="3">
        <f>SUM(H1120:K1120)</f>
        <v>9880</v>
      </c>
      <c r="M1120" s="15">
        <v>0.05</v>
      </c>
      <c r="N1120" s="3">
        <f>H1120*M1120</f>
        <v>475</v>
      </c>
      <c r="O1120" s="3">
        <f>L1120-N1120</f>
        <v>9405</v>
      </c>
    </row>
    <row r="1121" spans="1:15" x14ac:dyDescent="0.2">
      <c r="A1121" s="2" t="s">
        <v>4039</v>
      </c>
      <c r="B1121" s="2" t="s">
        <v>2309</v>
      </c>
      <c r="C1121" s="2" t="s">
        <v>81</v>
      </c>
      <c r="D1121" s="2" t="s">
        <v>75</v>
      </c>
      <c r="E1121" s="13">
        <v>45689</v>
      </c>
      <c r="F1121" s="2" t="s">
        <v>2670</v>
      </c>
      <c r="G1121" s="2">
        <v>2</v>
      </c>
      <c r="H1121" s="3">
        <v>30800</v>
      </c>
      <c r="I1121" s="3">
        <v>1000</v>
      </c>
      <c r="J1121" s="3">
        <v>0</v>
      </c>
      <c r="K1121" s="3">
        <v>0</v>
      </c>
      <c r="L1121" s="3">
        <f>SUM(H1121:K1121)</f>
        <v>31800</v>
      </c>
      <c r="M1121" s="15">
        <v>0</v>
      </c>
      <c r="N1121" s="3">
        <f>H1121*M1121</f>
        <v>0</v>
      </c>
      <c r="O1121" s="3">
        <f>L1121-N1121</f>
        <v>31800</v>
      </c>
    </row>
    <row r="1122" spans="1:15" x14ac:dyDescent="0.2">
      <c r="A1122" s="2" t="s">
        <v>4041</v>
      </c>
      <c r="B1122" s="2" t="s">
        <v>2540</v>
      </c>
      <c r="C1122" s="2" t="s">
        <v>108</v>
      </c>
      <c r="D1122" s="2" t="s">
        <v>105</v>
      </c>
      <c r="E1122" s="13">
        <v>45717</v>
      </c>
      <c r="F1122" s="2" t="s">
        <v>2732</v>
      </c>
      <c r="G1122" s="2">
        <v>3</v>
      </c>
      <c r="H1122" s="3">
        <v>67950</v>
      </c>
      <c r="I1122" s="3">
        <v>3260</v>
      </c>
      <c r="J1122" s="3">
        <v>0</v>
      </c>
      <c r="K1122" s="3">
        <v>1120</v>
      </c>
      <c r="L1122" s="3">
        <f>SUM(H1122:K1122)</f>
        <v>72330</v>
      </c>
      <c r="M1122" s="15">
        <v>0.05</v>
      </c>
      <c r="N1122" s="3">
        <f>H1122*M1122</f>
        <v>3397.5</v>
      </c>
      <c r="O1122" s="3">
        <f>L1122-N1122</f>
        <v>68932.5</v>
      </c>
    </row>
    <row r="1123" spans="1:15" x14ac:dyDescent="0.2">
      <c r="A1123" s="2" t="s">
        <v>4042</v>
      </c>
      <c r="B1123" s="2" t="s">
        <v>2583</v>
      </c>
      <c r="C1123" s="2" t="s">
        <v>9</v>
      </c>
      <c r="D1123" s="2" t="s">
        <v>11</v>
      </c>
      <c r="E1123" s="13">
        <v>45689</v>
      </c>
      <c r="F1123" s="2" t="s">
        <v>2683</v>
      </c>
      <c r="G1123" s="2">
        <v>2</v>
      </c>
      <c r="H1123" s="3">
        <v>13800</v>
      </c>
      <c r="I1123" s="3">
        <v>1540</v>
      </c>
      <c r="J1123" s="3">
        <v>0</v>
      </c>
      <c r="K1123" s="3">
        <v>0</v>
      </c>
      <c r="L1123" s="3">
        <f>SUM(H1123:K1123)</f>
        <v>15340</v>
      </c>
      <c r="M1123" s="15">
        <v>0.17</v>
      </c>
      <c r="N1123" s="3">
        <f>H1123*M1123</f>
        <v>2346</v>
      </c>
      <c r="O1123" s="3">
        <f>L1123-N1123</f>
        <v>12994</v>
      </c>
    </row>
    <row r="1124" spans="1:15" x14ac:dyDescent="0.2">
      <c r="A1124" s="2" t="s">
        <v>4044</v>
      </c>
      <c r="B1124" s="2" t="s">
        <v>773</v>
      </c>
      <c r="C1124" s="2" t="s">
        <v>39</v>
      </c>
      <c r="D1124" s="2" t="s">
        <v>36</v>
      </c>
      <c r="E1124" s="13">
        <v>45717</v>
      </c>
      <c r="F1124" s="2" t="s">
        <v>2670</v>
      </c>
      <c r="G1124" s="2">
        <v>3</v>
      </c>
      <c r="H1124" s="3">
        <v>36150</v>
      </c>
      <c r="I1124" s="3">
        <v>2940</v>
      </c>
      <c r="J1124" s="3">
        <v>2740</v>
      </c>
      <c r="K1124" s="3">
        <v>1160</v>
      </c>
      <c r="L1124" s="3">
        <f>SUM(H1124:K1124)</f>
        <v>42990</v>
      </c>
      <c r="M1124" s="15">
        <v>0</v>
      </c>
      <c r="N1124" s="3">
        <f>H1124*M1124</f>
        <v>0</v>
      </c>
      <c r="O1124" s="3">
        <f>L1124-N1124</f>
        <v>42990</v>
      </c>
    </row>
    <row r="1125" spans="1:15" x14ac:dyDescent="0.2">
      <c r="A1125" s="2" t="s">
        <v>4045</v>
      </c>
      <c r="B1125" s="2" t="s">
        <v>1194</v>
      </c>
      <c r="C1125" s="2" t="s">
        <v>41</v>
      </c>
      <c r="D1125" s="2" t="s">
        <v>36</v>
      </c>
      <c r="E1125" s="13">
        <v>45778</v>
      </c>
      <c r="F1125" s="2" t="s">
        <v>2651</v>
      </c>
      <c r="G1125" s="2">
        <v>4</v>
      </c>
      <c r="H1125" s="3">
        <v>14000</v>
      </c>
      <c r="I1125" s="3">
        <v>5310</v>
      </c>
      <c r="J1125" s="3">
        <v>0</v>
      </c>
      <c r="K1125" s="3">
        <v>0</v>
      </c>
      <c r="L1125" s="3">
        <f>SUM(H1125:K1125)</f>
        <v>19310</v>
      </c>
      <c r="M1125" s="15">
        <v>0.16</v>
      </c>
      <c r="N1125" s="3">
        <f>H1125*M1125</f>
        <v>2240</v>
      </c>
      <c r="O1125" s="3">
        <f>L1125-N1125</f>
        <v>17070</v>
      </c>
    </row>
    <row r="1126" spans="1:15" x14ac:dyDescent="0.2">
      <c r="A1126" s="2" t="s">
        <v>4046</v>
      </c>
      <c r="B1126" s="2" t="s">
        <v>2054</v>
      </c>
      <c r="C1126" s="2" t="s">
        <v>63</v>
      </c>
      <c r="D1126" s="2" t="s">
        <v>65</v>
      </c>
      <c r="E1126" s="13">
        <v>45717</v>
      </c>
      <c r="F1126" s="2" t="s">
        <v>2732</v>
      </c>
      <c r="G1126" s="2">
        <v>1</v>
      </c>
      <c r="H1126" s="3">
        <v>8850</v>
      </c>
      <c r="I1126" s="3">
        <v>810</v>
      </c>
      <c r="J1126" s="3">
        <v>0</v>
      </c>
      <c r="K1126" s="3">
        <v>1530</v>
      </c>
      <c r="L1126" s="3">
        <f>SUM(H1126:K1126)</f>
        <v>11190</v>
      </c>
      <c r="M1126" s="15">
        <v>0.05</v>
      </c>
      <c r="N1126" s="3">
        <f>H1126*M1126</f>
        <v>442.5</v>
      </c>
      <c r="O1126" s="3">
        <f>L1126-N1126</f>
        <v>10747.5</v>
      </c>
    </row>
    <row r="1127" spans="1:15" x14ac:dyDescent="0.2">
      <c r="A1127" s="2" t="s">
        <v>4047</v>
      </c>
      <c r="B1127" s="2" t="s">
        <v>2231</v>
      </c>
      <c r="C1127" s="2" t="s">
        <v>29</v>
      </c>
      <c r="D1127" s="2" t="s">
        <v>24</v>
      </c>
      <c r="E1127" s="13">
        <v>45689</v>
      </c>
      <c r="F1127" s="2" t="s">
        <v>2647</v>
      </c>
      <c r="G1127" s="2">
        <v>3</v>
      </c>
      <c r="H1127" s="3">
        <v>36900</v>
      </c>
      <c r="I1127" s="3">
        <v>2160</v>
      </c>
      <c r="J1127" s="3">
        <v>2950</v>
      </c>
      <c r="K1127" s="3">
        <v>0</v>
      </c>
      <c r="L1127" s="3">
        <f>SUM(H1127:K1127)</f>
        <v>42010</v>
      </c>
      <c r="M1127" s="15">
        <v>0</v>
      </c>
      <c r="N1127" s="3">
        <f>H1127*M1127</f>
        <v>0</v>
      </c>
      <c r="O1127" s="3">
        <f>L1127-N1127</f>
        <v>42010</v>
      </c>
    </row>
    <row r="1128" spans="1:15" x14ac:dyDescent="0.2">
      <c r="A1128" s="2" t="s">
        <v>4048</v>
      </c>
      <c r="B1128" s="2" t="s">
        <v>2367</v>
      </c>
      <c r="C1128" s="2" t="s">
        <v>19</v>
      </c>
      <c r="D1128" s="2" t="s">
        <v>11</v>
      </c>
      <c r="E1128" s="13">
        <v>45689</v>
      </c>
      <c r="F1128" s="2" t="s">
        <v>2647</v>
      </c>
      <c r="G1128" s="2">
        <v>4</v>
      </c>
      <c r="H1128" s="3">
        <v>38400</v>
      </c>
      <c r="I1128" s="3">
        <v>4750</v>
      </c>
      <c r="J1128" s="3">
        <v>0</v>
      </c>
      <c r="K1128" s="3">
        <v>0</v>
      </c>
      <c r="L1128" s="3">
        <f>SUM(H1128:K1128)</f>
        <v>43150</v>
      </c>
      <c r="M1128" s="15">
        <v>0</v>
      </c>
      <c r="N1128" s="3">
        <f>H1128*M1128</f>
        <v>0</v>
      </c>
      <c r="O1128" s="3">
        <f>L1128-N1128</f>
        <v>43150</v>
      </c>
    </row>
    <row r="1129" spans="1:15" x14ac:dyDescent="0.2">
      <c r="A1129" s="2" t="s">
        <v>4049</v>
      </c>
      <c r="B1129" s="2" t="s">
        <v>2375</v>
      </c>
      <c r="C1129" s="2" t="s">
        <v>67</v>
      </c>
      <c r="D1129" s="2" t="s">
        <v>65</v>
      </c>
      <c r="E1129" s="13">
        <v>45717</v>
      </c>
      <c r="F1129" s="2" t="s">
        <v>2670</v>
      </c>
      <c r="G1129" s="2">
        <v>3</v>
      </c>
      <c r="H1129" s="3">
        <v>15750</v>
      </c>
      <c r="I1129" s="3">
        <v>3110</v>
      </c>
      <c r="J1129" s="3">
        <v>2730</v>
      </c>
      <c r="K1129" s="3">
        <v>0</v>
      </c>
      <c r="L1129" s="3">
        <f>SUM(H1129:K1129)</f>
        <v>21590</v>
      </c>
      <c r="M1129" s="15">
        <v>0</v>
      </c>
      <c r="N1129" s="3">
        <f>H1129*M1129</f>
        <v>0</v>
      </c>
      <c r="O1129" s="3">
        <f>L1129-N1129</f>
        <v>21590</v>
      </c>
    </row>
    <row r="1130" spans="1:15" x14ac:dyDescent="0.2">
      <c r="A1130" s="2" t="s">
        <v>4050</v>
      </c>
      <c r="B1130" s="2" t="s">
        <v>2520</v>
      </c>
      <c r="C1130" s="2" t="s">
        <v>73</v>
      </c>
      <c r="D1130" s="2" t="s">
        <v>75</v>
      </c>
      <c r="E1130" s="13">
        <v>45748</v>
      </c>
      <c r="F1130" s="2" t="s">
        <v>2683</v>
      </c>
      <c r="G1130" s="2">
        <v>3</v>
      </c>
      <c r="H1130" s="3">
        <v>47400</v>
      </c>
      <c r="I1130" s="3">
        <v>4110</v>
      </c>
      <c r="J1130" s="3">
        <v>3970</v>
      </c>
      <c r="K1130" s="3">
        <v>0</v>
      </c>
      <c r="L1130" s="3">
        <f>SUM(H1130:K1130)</f>
        <v>55480</v>
      </c>
      <c r="M1130" s="15">
        <v>0.17</v>
      </c>
      <c r="N1130" s="3">
        <f>H1130*M1130</f>
        <v>8058.0000000000009</v>
      </c>
      <c r="O1130" s="3">
        <f>L1130-N1130</f>
        <v>47422</v>
      </c>
    </row>
    <row r="1131" spans="1:15" x14ac:dyDescent="0.2">
      <c r="A1131" s="2" t="s">
        <v>4051</v>
      </c>
      <c r="B1131" s="2" t="s">
        <v>2541</v>
      </c>
      <c r="C1131" s="2" t="s">
        <v>83</v>
      </c>
      <c r="D1131" s="2" t="s">
        <v>85</v>
      </c>
      <c r="E1131" s="13">
        <v>45931</v>
      </c>
      <c r="F1131" s="2" t="s">
        <v>2658</v>
      </c>
      <c r="G1131" s="2">
        <v>3</v>
      </c>
      <c r="H1131" s="3">
        <v>34500</v>
      </c>
      <c r="I1131" s="3">
        <v>3050</v>
      </c>
      <c r="J1131" s="3">
        <v>0</v>
      </c>
      <c r="K1131" s="3">
        <v>3410</v>
      </c>
      <c r="L1131" s="3">
        <f>SUM(H1131:K1131)</f>
        <v>40960</v>
      </c>
      <c r="M1131" s="15">
        <v>0.1</v>
      </c>
      <c r="N1131" s="3">
        <f>H1131*M1131</f>
        <v>3450</v>
      </c>
      <c r="O1131" s="3">
        <f>L1131-N1131</f>
        <v>37510</v>
      </c>
    </row>
    <row r="1132" spans="1:15" x14ac:dyDescent="0.2">
      <c r="A1132" s="2" t="s">
        <v>4052</v>
      </c>
      <c r="B1132" s="2" t="s">
        <v>324</v>
      </c>
      <c r="C1132" s="2" t="s">
        <v>22</v>
      </c>
      <c r="D1132" s="2" t="s">
        <v>24</v>
      </c>
      <c r="E1132" s="13">
        <v>45931</v>
      </c>
      <c r="F1132" s="2" t="s">
        <v>2670</v>
      </c>
      <c r="G1132" s="2">
        <v>16</v>
      </c>
      <c r="H1132" s="3">
        <v>115200</v>
      </c>
      <c r="I1132" s="3">
        <v>8240</v>
      </c>
      <c r="J1132" s="3">
        <v>0</v>
      </c>
      <c r="K1132" s="3">
        <v>3420</v>
      </c>
      <c r="L1132" s="3">
        <f>SUM(H1132:K1132)</f>
        <v>126860</v>
      </c>
      <c r="M1132" s="15">
        <v>0</v>
      </c>
      <c r="N1132" s="3">
        <f>H1132*M1132</f>
        <v>0</v>
      </c>
      <c r="O1132" s="3">
        <f>L1132-N1132</f>
        <v>126860</v>
      </c>
    </row>
    <row r="1133" spans="1:15" x14ac:dyDescent="0.2">
      <c r="A1133" s="2" t="s">
        <v>4053</v>
      </c>
      <c r="B1133" s="2" t="s">
        <v>728</v>
      </c>
      <c r="C1133" s="2" t="s">
        <v>51</v>
      </c>
      <c r="D1133" s="2" t="s">
        <v>45</v>
      </c>
      <c r="E1133" s="13">
        <v>45689</v>
      </c>
      <c r="F1133" s="2" t="s">
        <v>2732</v>
      </c>
      <c r="G1133" s="2">
        <v>1</v>
      </c>
      <c r="H1133" s="3">
        <v>16150</v>
      </c>
      <c r="I1133" s="3">
        <v>800</v>
      </c>
      <c r="J1133" s="3">
        <v>6690</v>
      </c>
      <c r="K1133" s="3">
        <v>0</v>
      </c>
      <c r="L1133" s="3">
        <f>SUM(H1133:K1133)</f>
        <v>23640</v>
      </c>
      <c r="M1133" s="15">
        <v>0.05</v>
      </c>
      <c r="N1133" s="3">
        <f>H1133*M1133</f>
        <v>807.5</v>
      </c>
      <c r="O1133" s="3">
        <f>L1133-N1133</f>
        <v>22832.5</v>
      </c>
    </row>
    <row r="1134" spans="1:15" x14ac:dyDescent="0.2">
      <c r="A1134" s="2" t="s">
        <v>4055</v>
      </c>
      <c r="B1134" s="2" t="s">
        <v>1866</v>
      </c>
      <c r="C1134" s="2" t="s">
        <v>125</v>
      </c>
      <c r="D1134" s="2" t="s">
        <v>124</v>
      </c>
      <c r="E1134" s="13">
        <v>45717</v>
      </c>
      <c r="F1134" s="2" t="s">
        <v>2689</v>
      </c>
      <c r="G1134" s="2">
        <v>3</v>
      </c>
      <c r="H1134" s="3">
        <v>21150</v>
      </c>
      <c r="I1134" s="3">
        <v>3840</v>
      </c>
      <c r="J1134" s="3">
        <v>8040</v>
      </c>
      <c r="K1134" s="3">
        <v>0</v>
      </c>
      <c r="L1134" s="3">
        <f>SUM(H1134:K1134)</f>
        <v>33030</v>
      </c>
      <c r="M1134" s="15">
        <v>0.15</v>
      </c>
      <c r="N1134" s="3">
        <f>H1134*M1134</f>
        <v>3172.5</v>
      </c>
      <c r="O1134" s="3">
        <f>L1134-N1134</f>
        <v>29857.5</v>
      </c>
    </row>
    <row r="1135" spans="1:15" x14ac:dyDescent="0.2">
      <c r="A1135" s="2" t="s">
        <v>4056</v>
      </c>
      <c r="B1135" s="2" t="s">
        <v>1950</v>
      </c>
      <c r="C1135" s="2" t="s">
        <v>9</v>
      </c>
      <c r="D1135" s="2" t="s">
        <v>11</v>
      </c>
      <c r="E1135" s="13">
        <v>45689</v>
      </c>
      <c r="F1135" s="2" t="s">
        <v>2651</v>
      </c>
      <c r="G1135" s="2">
        <v>3</v>
      </c>
      <c r="H1135" s="3">
        <v>37350</v>
      </c>
      <c r="I1135" s="3">
        <v>1520</v>
      </c>
      <c r="J1135" s="3">
        <v>0</v>
      </c>
      <c r="K1135" s="3">
        <v>0</v>
      </c>
      <c r="L1135" s="3">
        <f>SUM(H1135:K1135)</f>
        <v>38870</v>
      </c>
      <c r="M1135" s="15">
        <v>0.16</v>
      </c>
      <c r="N1135" s="3">
        <f>H1135*M1135</f>
        <v>5976</v>
      </c>
      <c r="O1135" s="3">
        <f>L1135-N1135</f>
        <v>32894</v>
      </c>
    </row>
    <row r="1136" spans="1:15" x14ac:dyDescent="0.2">
      <c r="A1136" s="2" t="s">
        <v>4057</v>
      </c>
      <c r="B1136" s="2" t="s">
        <v>2187</v>
      </c>
      <c r="C1136" s="2" t="s">
        <v>26</v>
      </c>
      <c r="D1136" s="2" t="s">
        <v>24</v>
      </c>
      <c r="E1136" s="13">
        <v>45689</v>
      </c>
      <c r="F1136" s="2" t="s">
        <v>2658</v>
      </c>
      <c r="G1136" s="2">
        <v>2</v>
      </c>
      <c r="H1136" s="3">
        <v>28400</v>
      </c>
      <c r="I1136" s="3">
        <v>4720</v>
      </c>
      <c r="J1136" s="3">
        <v>8820</v>
      </c>
      <c r="K1136" s="3">
        <v>0</v>
      </c>
      <c r="L1136" s="3">
        <f>SUM(H1136:K1136)</f>
        <v>41940</v>
      </c>
      <c r="M1136" s="15">
        <v>0.1</v>
      </c>
      <c r="N1136" s="3">
        <f>H1136*M1136</f>
        <v>2840</v>
      </c>
      <c r="O1136" s="3">
        <f>L1136-N1136</f>
        <v>39100</v>
      </c>
    </row>
    <row r="1137" spans="1:15" x14ac:dyDescent="0.2">
      <c r="A1137" s="2" t="s">
        <v>4058</v>
      </c>
      <c r="B1137" s="2" t="s">
        <v>2353</v>
      </c>
      <c r="C1137" s="2" t="s">
        <v>61</v>
      </c>
      <c r="D1137" s="2" t="s">
        <v>55</v>
      </c>
      <c r="E1137" s="13">
        <v>45689</v>
      </c>
      <c r="F1137" s="2" t="s">
        <v>2689</v>
      </c>
      <c r="G1137" s="2">
        <v>2</v>
      </c>
      <c r="H1137" s="3">
        <v>41700</v>
      </c>
      <c r="I1137" s="3">
        <v>2550</v>
      </c>
      <c r="J1137" s="3">
        <v>8020</v>
      </c>
      <c r="K1137" s="3">
        <v>0</v>
      </c>
      <c r="L1137" s="3">
        <f>SUM(H1137:K1137)</f>
        <v>52270</v>
      </c>
      <c r="M1137" s="15">
        <v>0.15</v>
      </c>
      <c r="N1137" s="3">
        <f>H1137*M1137</f>
        <v>6255</v>
      </c>
      <c r="O1137" s="3">
        <f>L1137-N1137</f>
        <v>46015</v>
      </c>
    </row>
    <row r="1138" spans="1:15" x14ac:dyDescent="0.2">
      <c r="A1138" s="2" t="s">
        <v>4060</v>
      </c>
      <c r="B1138" s="2" t="s">
        <v>1261</v>
      </c>
      <c r="C1138" s="2" t="s">
        <v>112</v>
      </c>
      <c r="D1138" s="2" t="s">
        <v>114</v>
      </c>
      <c r="E1138" s="13">
        <v>45748</v>
      </c>
      <c r="F1138" s="2" t="s">
        <v>2732</v>
      </c>
      <c r="G1138" s="2">
        <v>8</v>
      </c>
      <c r="H1138" s="3">
        <v>42800</v>
      </c>
      <c r="I1138" s="3">
        <v>9640</v>
      </c>
      <c r="J1138" s="3">
        <v>6060</v>
      </c>
      <c r="K1138" s="3">
        <v>0</v>
      </c>
      <c r="L1138" s="3">
        <f>SUM(H1138:K1138)</f>
        <v>58500</v>
      </c>
      <c r="M1138" s="15">
        <v>0.05</v>
      </c>
      <c r="N1138" s="3">
        <f>H1138*M1138</f>
        <v>2140</v>
      </c>
      <c r="O1138" s="3">
        <f>L1138-N1138</f>
        <v>56360</v>
      </c>
    </row>
    <row r="1139" spans="1:15" x14ac:dyDescent="0.2">
      <c r="A1139" s="2" t="s">
        <v>4061</v>
      </c>
      <c r="B1139" s="2" t="s">
        <v>1299</v>
      </c>
      <c r="C1139" s="2" t="s">
        <v>13</v>
      </c>
      <c r="D1139" s="2" t="s">
        <v>11</v>
      </c>
      <c r="E1139" s="13">
        <v>45748</v>
      </c>
      <c r="F1139" s="2" t="s">
        <v>2689</v>
      </c>
      <c r="G1139" s="2">
        <v>5</v>
      </c>
      <c r="H1139" s="3">
        <v>63250</v>
      </c>
      <c r="I1139" s="3">
        <v>5820</v>
      </c>
      <c r="J1139" s="3">
        <v>3000</v>
      </c>
      <c r="K1139" s="3">
        <v>0</v>
      </c>
      <c r="L1139" s="3">
        <f>SUM(H1139:K1139)</f>
        <v>72070</v>
      </c>
      <c r="M1139" s="15">
        <v>0.15</v>
      </c>
      <c r="N1139" s="3">
        <f>H1139*M1139</f>
        <v>9487.5</v>
      </c>
      <c r="O1139" s="3">
        <f>L1139-N1139</f>
        <v>62582.5</v>
      </c>
    </row>
    <row r="1140" spans="1:15" x14ac:dyDescent="0.2">
      <c r="A1140" s="2" t="s">
        <v>4063</v>
      </c>
      <c r="B1140" s="2" t="s">
        <v>1574</v>
      </c>
      <c r="C1140" s="2" t="s">
        <v>73</v>
      </c>
      <c r="D1140" s="2" t="s">
        <v>75</v>
      </c>
      <c r="E1140" s="13">
        <v>45717</v>
      </c>
      <c r="F1140" s="2" t="s">
        <v>2647</v>
      </c>
      <c r="G1140" s="2">
        <v>6</v>
      </c>
      <c r="H1140" s="3">
        <v>45000</v>
      </c>
      <c r="I1140" s="3">
        <v>22920</v>
      </c>
      <c r="J1140" s="3">
        <v>0</v>
      </c>
      <c r="K1140" s="3">
        <v>1400</v>
      </c>
      <c r="L1140" s="3">
        <f>SUM(H1140:K1140)</f>
        <v>69320</v>
      </c>
      <c r="M1140" s="15">
        <v>0</v>
      </c>
      <c r="N1140" s="3">
        <f>H1140*M1140</f>
        <v>0</v>
      </c>
      <c r="O1140" s="3">
        <f>L1140-N1140</f>
        <v>69320</v>
      </c>
    </row>
    <row r="1141" spans="1:15" x14ac:dyDescent="0.2">
      <c r="A1141" s="2" t="s">
        <v>4065</v>
      </c>
      <c r="B1141" s="2" t="s">
        <v>441</v>
      </c>
      <c r="C1141" s="2" t="s">
        <v>67</v>
      </c>
      <c r="D1141" s="2" t="s">
        <v>65</v>
      </c>
      <c r="E1141" s="13">
        <v>45717</v>
      </c>
      <c r="F1141" s="2" t="s">
        <v>2689</v>
      </c>
      <c r="G1141" s="2">
        <v>4</v>
      </c>
      <c r="H1141" s="3">
        <v>26200</v>
      </c>
      <c r="I1141" s="3">
        <v>3720</v>
      </c>
      <c r="J1141" s="3">
        <v>0</v>
      </c>
      <c r="K1141" s="3">
        <v>0</v>
      </c>
      <c r="L1141" s="3">
        <f>SUM(H1141:K1141)</f>
        <v>29920</v>
      </c>
      <c r="M1141" s="15">
        <v>0.15</v>
      </c>
      <c r="N1141" s="3">
        <f>H1141*M1141</f>
        <v>3930</v>
      </c>
      <c r="O1141" s="3">
        <f>L1141-N1141</f>
        <v>25990</v>
      </c>
    </row>
    <row r="1142" spans="1:15" x14ac:dyDescent="0.2">
      <c r="A1142" s="2" t="s">
        <v>4067</v>
      </c>
      <c r="B1142" s="2" t="s">
        <v>673</v>
      </c>
      <c r="C1142" s="2" t="s">
        <v>77</v>
      </c>
      <c r="D1142" s="2" t="s">
        <v>75</v>
      </c>
      <c r="E1142" s="13">
        <v>45717</v>
      </c>
      <c r="F1142" s="2" t="s">
        <v>2689</v>
      </c>
      <c r="G1142" s="2">
        <v>5</v>
      </c>
      <c r="H1142" s="3">
        <v>35750</v>
      </c>
      <c r="I1142" s="3">
        <v>4780</v>
      </c>
      <c r="J1142" s="3">
        <v>2130</v>
      </c>
      <c r="K1142" s="3">
        <v>0</v>
      </c>
      <c r="L1142" s="3">
        <f>SUM(H1142:K1142)</f>
        <v>42660</v>
      </c>
      <c r="M1142" s="15">
        <v>0.15</v>
      </c>
      <c r="N1142" s="3">
        <f>H1142*M1142</f>
        <v>5362.5</v>
      </c>
      <c r="O1142" s="3">
        <f>L1142-N1142</f>
        <v>37297.5</v>
      </c>
    </row>
    <row r="1143" spans="1:15" x14ac:dyDescent="0.2">
      <c r="A1143" s="2" t="s">
        <v>4068</v>
      </c>
      <c r="B1143" s="2" t="s">
        <v>673</v>
      </c>
      <c r="C1143" s="2" t="s">
        <v>116</v>
      </c>
      <c r="D1143" s="2" t="s">
        <v>114</v>
      </c>
      <c r="E1143" s="13">
        <v>45717</v>
      </c>
      <c r="F1143" s="2" t="s">
        <v>2670</v>
      </c>
      <c r="G1143" s="2">
        <v>4</v>
      </c>
      <c r="H1143" s="3">
        <v>18600</v>
      </c>
      <c r="I1143" s="3">
        <v>13900</v>
      </c>
      <c r="J1143" s="3">
        <v>2530</v>
      </c>
      <c r="K1143" s="3">
        <v>0</v>
      </c>
      <c r="L1143" s="3">
        <f>SUM(H1143:K1143)</f>
        <v>35030</v>
      </c>
      <c r="M1143" s="15">
        <v>0</v>
      </c>
      <c r="N1143" s="3">
        <f>H1143*M1143</f>
        <v>0</v>
      </c>
      <c r="O1143" s="3">
        <f>L1143-N1143</f>
        <v>35030</v>
      </c>
    </row>
    <row r="1144" spans="1:15" x14ac:dyDescent="0.2">
      <c r="A1144" s="2" t="s">
        <v>4069</v>
      </c>
      <c r="B1144" s="2" t="s">
        <v>1156</v>
      </c>
      <c r="C1144" s="2" t="s">
        <v>69</v>
      </c>
      <c r="D1144" s="2" t="s">
        <v>65</v>
      </c>
      <c r="E1144" s="13">
        <v>45717</v>
      </c>
      <c r="F1144" s="2" t="s">
        <v>2670</v>
      </c>
      <c r="G1144" s="2">
        <v>5</v>
      </c>
      <c r="H1144" s="3">
        <v>96000</v>
      </c>
      <c r="I1144" s="3">
        <v>1730</v>
      </c>
      <c r="J1144" s="3">
        <v>0</v>
      </c>
      <c r="K1144" s="3">
        <v>0</v>
      </c>
      <c r="L1144" s="3">
        <f>SUM(H1144:K1144)</f>
        <v>97730</v>
      </c>
      <c r="M1144" s="15">
        <v>0</v>
      </c>
      <c r="N1144" s="3">
        <f>H1144*M1144</f>
        <v>0</v>
      </c>
      <c r="O1144" s="3">
        <f>L1144-N1144</f>
        <v>97730</v>
      </c>
    </row>
    <row r="1145" spans="1:15" x14ac:dyDescent="0.2">
      <c r="A1145" s="2" t="s">
        <v>4070</v>
      </c>
      <c r="B1145" s="2" t="s">
        <v>1332</v>
      </c>
      <c r="C1145" s="2" t="s">
        <v>32</v>
      </c>
      <c r="D1145" s="2" t="s">
        <v>24</v>
      </c>
      <c r="E1145" s="13">
        <v>45748</v>
      </c>
      <c r="F1145" s="2" t="s">
        <v>2670</v>
      </c>
      <c r="G1145" s="2">
        <v>3</v>
      </c>
      <c r="H1145" s="3">
        <v>18900</v>
      </c>
      <c r="I1145" s="3">
        <v>2350</v>
      </c>
      <c r="J1145" s="3">
        <v>0</v>
      </c>
      <c r="K1145" s="3">
        <v>0</v>
      </c>
      <c r="L1145" s="3">
        <f>SUM(H1145:K1145)</f>
        <v>21250</v>
      </c>
      <c r="M1145" s="15">
        <v>0</v>
      </c>
      <c r="N1145" s="3">
        <f>H1145*M1145</f>
        <v>0</v>
      </c>
      <c r="O1145" s="3">
        <f>L1145-N1145</f>
        <v>21250</v>
      </c>
    </row>
    <row r="1146" spans="1:15" x14ac:dyDescent="0.2">
      <c r="A1146" s="2" t="s">
        <v>4071</v>
      </c>
      <c r="B1146" s="2" t="s">
        <v>2047</v>
      </c>
      <c r="C1146" s="2" t="s">
        <v>43</v>
      </c>
      <c r="D1146" s="2" t="s">
        <v>45</v>
      </c>
      <c r="E1146" s="13">
        <v>45717</v>
      </c>
      <c r="F1146" s="2" t="s">
        <v>2661</v>
      </c>
      <c r="G1146" s="2">
        <v>4</v>
      </c>
      <c r="H1146" s="3">
        <v>24200</v>
      </c>
      <c r="I1146" s="3">
        <v>4190</v>
      </c>
      <c r="J1146" s="3">
        <v>0</v>
      </c>
      <c r="K1146" s="3">
        <v>1820</v>
      </c>
      <c r="L1146" s="3">
        <f>SUM(H1146:K1146)</f>
        <v>30210</v>
      </c>
      <c r="M1146" s="15">
        <v>0</v>
      </c>
      <c r="N1146" s="3">
        <f>H1146*M1146</f>
        <v>0</v>
      </c>
      <c r="O1146" s="3">
        <f>L1146-N1146</f>
        <v>30210</v>
      </c>
    </row>
    <row r="1147" spans="1:15" x14ac:dyDescent="0.2">
      <c r="A1147" s="2" t="s">
        <v>4072</v>
      </c>
      <c r="B1147" s="2" t="s">
        <v>2133</v>
      </c>
      <c r="C1147" s="2" t="s">
        <v>43</v>
      </c>
      <c r="D1147" s="2" t="s">
        <v>45</v>
      </c>
      <c r="E1147" s="13">
        <v>45717</v>
      </c>
      <c r="F1147" s="2" t="s">
        <v>2670</v>
      </c>
      <c r="G1147" s="2">
        <v>3</v>
      </c>
      <c r="H1147" s="3">
        <v>18600</v>
      </c>
      <c r="I1147" s="3">
        <v>1960</v>
      </c>
      <c r="J1147" s="3">
        <v>1690</v>
      </c>
      <c r="K1147" s="3">
        <v>2950</v>
      </c>
      <c r="L1147" s="3">
        <f>SUM(H1147:K1147)</f>
        <v>25200</v>
      </c>
      <c r="M1147" s="15">
        <v>0</v>
      </c>
      <c r="N1147" s="3">
        <f>H1147*M1147</f>
        <v>0</v>
      </c>
      <c r="O1147" s="3">
        <f>L1147-N1147</f>
        <v>25200</v>
      </c>
    </row>
    <row r="1148" spans="1:15" x14ac:dyDescent="0.2">
      <c r="A1148" s="2" t="s">
        <v>4073</v>
      </c>
      <c r="B1148" s="2" t="s">
        <v>286</v>
      </c>
      <c r="C1148" s="2" t="s">
        <v>22</v>
      </c>
      <c r="D1148" s="2" t="s">
        <v>24</v>
      </c>
      <c r="E1148" s="13">
        <v>45689</v>
      </c>
      <c r="F1148" s="2" t="s">
        <v>2670</v>
      </c>
      <c r="G1148" s="2">
        <v>4</v>
      </c>
      <c r="H1148" s="3">
        <v>16000</v>
      </c>
      <c r="I1148" s="3">
        <v>8670</v>
      </c>
      <c r="J1148" s="3">
        <v>5030</v>
      </c>
      <c r="K1148" s="3">
        <v>0</v>
      </c>
      <c r="L1148" s="3">
        <f>SUM(H1148:K1148)</f>
        <v>29700</v>
      </c>
      <c r="M1148" s="15">
        <v>0</v>
      </c>
      <c r="N1148" s="3">
        <f>H1148*M1148</f>
        <v>0</v>
      </c>
      <c r="O1148" s="3">
        <f>L1148-N1148</f>
        <v>29700</v>
      </c>
    </row>
    <row r="1149" spans="1:15" x14ac:dyDescent="0.2">
      <c r="A1149" s="2" t="s">
        <v>4075</v>
      </c>
      <c r="B1149" s="2" t="s">
        <v>865</v>
      </c>
      <c r="C1149" s="2" t="s">
        <v>57</v>
      </c>
      <c r="D1149" s="2" t="s">
        <v>55</v>
      </c>
      <c r="E1149" s="13">
        <v>45689</v>
      </c>
      <c r="F1149" s="2" t="s">
        <v>2732</v>
      </c>
      <c r="G1149" s="2">
        <v>1</v>
      </c>
      <c r="H1149" s="3">
        <v>9300</v>
      </c>
      <c r="I1149" s="3">
        <v>610</v>
      </c>
      <c r="J1149" s="3">
        <v>0</v>
      </c>
      <c r="K1149" s="3">
        <v>0</v>
      </c>
      <c r="L1149" s="3">
        <f>SUM(H1149:K1149)</f>
        <v>9910</v>
      </c>
      <c r="M1149" s="15">
        <v>0.05</v>
      </c>
      <c r="N1149" s="3">
        <f>H1149*M1149</f>
        <v>465</v>
      </c>
      <c r="O1149" s="3">
        <f>L1149-N1149</f>
        <v>9445</v>
      </c>
    </row>
    <row r="1150" spans="1:15" x14ac:dyDescent="0.2">
      <c r="A1150" s="2" t="s">
        <v>4076</v>
      </c>
      <c r="B1150" s="2" t="s">
        <v>1246</v>
      </c>
      <c r="C1150" s="2" t="s">
        <v>69</v>
      </c>
      <c r="D1150" s="2" t="s">
        <v>65</v>
      </c>
      <c r="E1150" s="13">
        <v>45689</v>
      </c>
      <c r="F1150" s="2" t="s">
        <v>2732</v>
      </c>
      <c r="G1150" s="2">
        <v>2</v>
      </c>
      <c r="H1150" s="3">
        <v>82000</v>
      </c>
      <c r="I1150" s="3">
        <v>1660</v>
      </c>
      <c r="J1150" s="3">
        <v>0</v>
      </c>
      <c r="K1150" s="3">
        <v>0</v>
      </c>
      <c r="L1150" s="3">
        <f>SUM(H1150:K1150)</f>
        <v>83660</v>
      </c>
      <c r="M1150" s="15">
        <v>0.05</v>
      </c>
      <c r="N1150" s="3">
        <f>H1150*M1150</f>
        <v>4100</v>
      </c>
      <c r="O1150" s="3">
        <f>L1150-N1150</f>
        <v>79560</v>
      </c>
    </row>
    <row r="1151" spans="1:15" x14ac:dyDescent="0.2">
      <c r="A1151" s="2" t="s">
        <v>4077</v>
      </c>
      <c r="B1151" s="2" t="s">
        <v>2367</v>
      </c>
      <c r="C1151" s="2" t="s">
        <v>79</v>
      </c>
      <c r="D1151" s="2" t="s">
        <v>75</v>
      </c>
      <c r="E1151" s="13">
        <v>45689</v>
      </c>
      <c r="F1151" s="2" t="s">
        <v>2651</v>
      </c>
      <c r="G1151" s="2">
        <v>4</v>
      </c>
      <c r="H1151" s="3">
        <v>19000</v>
      </c>
      <c r="I1151" s="3">
        <v>3210</v>
      </c>
      <c r="J1151" s="3">
        <v>4050</v>
      </c>
      <c r="K1151" s="3">
        <v>0</v>
      </c>
      <c r="L1151" s="3">
        <f>SUM(H1151:K1151)</f>
        <v>26260</v>
      </c>
      <c r="M1151" s="15">
        <v>0.16</v>
      </c>
      <c r="N1151" s="3">
        <f>H1151*M1151</f>
        <v>3040</v>
      </c>
      <c r="O1151" s="3">
        <f>L1151-N1151</f>
        <v>23220</v>
      </c>
    </row>
    <row r="1152" spans="1:15" x14ac:dyDescent="0.2">
      <c r="A1152" s="2" t="s">
        <v>4078</v>
      </c>
      <c r="B1152" s="2" t="s">
        <v>907</v>
      </c>
      <c r="C1152" s="2" t="s">
        <v>116</v>
      </c>
      <c r="D1152" s="2" t="s">
        <v>114</v>
      </c>
      <c r="E1152" s="13">
        <v>45717</v>
      </c>
      <c r="F1152" s="2" t="s">
        <v>2647</v>
      </c>
      <c r="G1152" s="2">
        <v>2</v>
      </c>
      <c r="H1152" s="3">
        <v>8300</v>
      </c>
      <c r="I1152" s="3">
        <v>720</v>
      </c>
      <c r="J1152" s="3">
        <v>0</v>
      </c>
      <c r="K1152" s="3">
        <v>3700</v>
      </c>
      <c r="L1152" s="3">
        <f>SUM(H1152:K1152)</f>
        <v>12720</v>
      </c>
      <c r="M1152" s="15">
        <v>0</v>
      </c>
      <c r="N1152" s="3">
        <f>H1152*M1152</f>
        <v>0</v>
      </c>
      <c r="O1152" s="3">
        <f>L1152-N1152</f>
        <v>12720</v>
      </c>
    </row>
    <row r="1153" spans="1:15" x14ac:dyDescent="0.2">
      <c r="A1153" s="2" t="s">
        <v>4079</v>
      </c>
      <c r="B1153" s="2" t="s">
        <v>974</v>
      </c>
      <c r="C1153" s="2" t="s">
        <v>125</v>
      </c>
      <c r="D1153" s="2" t="s">
        <v>124</v>
      </c>
      <c r="E1153" s="13">
        <v>45717</v>
      </c>
      <c r="F1153" s="2" t="s">
        <v>2647</v>
      </c>
      <c r="G1153" s="2">
        <v>2</v>
      </c>
      <c r="H1153" s="3">
        <v>28900</v>
      </c>
      <c r="I1153" s="3">
        <v>1450</v>
      </c>
      <c r="J1153" s="3">
        <v>6100</v>
      </c>
      <c r="K1153" s="3">
        <v>0</v>
      </c>
      <c r="L1153" s="3">
        <f>SUM(H1153:K1153)</f>
        <v>36450</v>
      </c>
      <c r="M1153" s="15">
        <v>0</v>
      </c>
      <c r="N1153" s="3">
        <f>H1153*M1153</f>
        <v>0</v>
      </c>
      <c r="O1153" s="3">
        <f>L1153-N1153</f>
        <v>36450</v>
      </c>
    </row>
    <row r="1154" spans="1:15" x14ac:dyDescent="0.2">
      <c r="A1154" s="2" t="s">
        <v>4080</v>
      </c>
      <c r="B1154" s="2" t="s">
        <v>1268</v>
      </c>
      <c r="C1154" s="2" t="s">
        <v>108</v>
      </c>
      <c r="D1154" s="2" t="s">
        <v>105</v>
      </c>
      <c r="E1154" s="13">
        <v>45689</v>
      </c>
      <c r="F1154" s="2" t="s">
        <v>2658</v>
      </c>
      <c r="G1154" s="2">
        <v>3</v>
      </c>
      <c r="H1154" s="3">
        <v>75150</v>
      </c>
      <c r="I1154" s="3">
        <v>3710</v>
      </c>
      <c r="J1154" s="3">
        <v>0</v>
      </c>
      <c r="K1154" s="3">
        <v>0</v>
      </c>
      <c r="L1154" s="3">
        <f>SUM(H1154:K1154)</f>
        <v>78860</v>
      </c>
      <c r="M1154" s="15">
        <v>0.1</v>
      </c>
      <c r="N1154" s="3">
        <f>H1154*M1154</f>
        <v>7515</v>
      </c>
      <c r="O1154" s="3">
        <f>L1154-N1154</f>
        <v>71345</v>
      </c>
    </row>
    <row r="1155" spans="1:15" x14ac:dyDescent="0.2">
      <c r="A1155" s="2" t="s">
        <v>4083</v>
      </c>
      <c r="B1155" s="2" t="s">
        <v>2094</v>
      </c>
      <c r="C1155" s="2" t="s">
        <v>106</v>
      </c>
      <c r="D1155" s="2" t="s">
        <v>105</v>
      </c>
      <c r="E1155" s="13">
        <v>45717</v>
      </c>
      <c r="F1155" s="2" t="s">
        <v>2670</v>
      </c>
      <c r="G1155" s="2">
        <v>5</v>
      </c>
      <c r="H1155" s="3">
        <v>29750</v>
      </c>
      <c r="I1155" s="3">
        <v>3130</v>
      </c>
      <c r="J1155" s="3">
        <v>0</v>
      </c>
      <c r="K1155" s="3">
        <v>0</v>
      </c>
      <c r="L1155" s="3">
        <f>SUM(H1155:K1155)</f>
        <v>32880</v>
      </c>
      <c r="M1155" s="15">
        <v>0</v>
      </c>
      <c r="N1155" s="3">
        <f>H1155*M1155</f>
        <v>0</v>
      </c>
      <c r="O1155" s="3">
        <f>L1155-N1155</f>
        <v>32880</v>
      </c>
    </row>
    <row r="1156" spans="1:15" x14ac:dyDescent="0.2">
      <c r="A1156" s="2" t="s">
        <v>4084</v>
      </c>
      <c r="B1156" s="2" t="s">
        <v>2410</v>
      </c>
      <c r="C1156" s="2" t="s">
        <v>108</v>
      </c>
      <c r="D1156" s="2" t="s">
        <v>105</v>
      </c>
      <c r="E1156" s="13">
        <v>45689</v>
      </c>
      <c r="F1156" s="2" t="s">
        <v>2670</v>
      </c>
      <c r="G1156" s="2">
        <v>2</v>
      </c>
      <c r="H1156" s="3">
        <v>17500</v>
      </c>
      <c r="I1156" s="3">
        <v>2360</v>
      </c>
      <c r="J1156" s="3">
        <v>0</v>
      </c>
      <c r="K1156" s="3">
        <v>0</v>
      </c>
      <c r="L1156" s="3">
        <f>SUM(H1156:K1156)</f>
        <v>19860</v>
      </c>
      <c r="M1156" s="15">
        <v>0</v>
      </c>
      <c r="N1156" s="3">
        <f>H1156*M1156</f>
        <v>0</v>
      </c>
      <c r="O1156" s="3">
        <f>L1156-N1156</f>
        <v>19860</v>
      </c>
    </row>
    <row r="1157" spans="1:15" x14ac:dyDescent="0.2">
      <c r="A1157" s="2" t="s">
        <v>4085</v>
      </c>
      <c r="B1157" s="2" t="s">
        <v>2451</v>
      </c>
      <c r="C1157" s="2" t="s">
        <v>103</v>
      </c>
      <c r="D1157" s="2" t="s">
        <v>105</v>
      </c>
      <c r="E1157" s="13">
        <v>45717</v>
      </c>
      <c r="F1157" s="2" t="s">
        <v>2670</v>
      </c>
      <c r="G1157" s="2">
        <v>2</v>
      </c>
      <c r="H1157" s="3">
        <v>7200</v>
      </c>
      <c r="I1157" s="3">
        <v>1840</v>
      </c>
      <c r="J1157" s="3">
        <v>0</v>
      </c>
      <c r="K1157" s="3">
        <v>2520</v>
      </c>
      <c r="L1157" s="3">
        <f>SUM(H1157:K1157)</f>
        <v>11560</v>
      </c>
      <c r="M1157" s="15">
        <v>0</v>
      </c>
      <c r="N1157" s="3">
        <f>H1157*M1157</f>
        <v>0</v>
      </c>
      <c r="O1157" s="3">
        <f>L1157-N1157</f>
        <v>11560</v>
      </c>
    </row>
    <row r="1158" spans="1:15" x14ac:dyDescent="0.2">
      <c r="A1158" s="2" t="s">
        <v>4086</v>
      </c>
      <c r="B1158" s="2" t="s">
        <v>184</v>
      </c>
      <c r="C1158" s="2" t="s">
        <v>87</v>
      </c>
      <c r="D1158" s="2" t="s">
        <v>85</v>
      </c>
      <c r="E1158" s="13">
        <v>45748</v>
      </c>
      <c r="F1158" s="2" t="s">
        <v>2683</v>
      </c>
      <c r="G1158" s="2">
        <v>4</v>
      </c>
      <c r="H1158" s="3">
        <v>24600</v>
      </c>
      <c r="I1158" s="3">
        <v>670</v>
      </c>
      <c r="J1158" s="3">
        <v>0</v>
      </c>
      <c r="K1158" s="3">
        <v>0</v>
      </c>
      <c r="L1158" s="3">
        <f>SUM(H1158:K1158)</f>
        <v>25270</v>
      </c>
      <c r="M1158" s="15">
        <v>0.17</v>
      </c>
      <c r="N1158" s="3">
        <f>H1158*M1158</f>
        <v>4182</v>
      </c>
      <c r="O1158" s="3">
        <f>L1158-N1158</f>
        <v>21088</v>
      </c>
    </row>
    <row r="1159" spans="1:15" x14ac:dyDescent="0.2">
      <c r="A1159" s="2" t="s">
        <v>4087</v>
      </c>
      <c r="B1159" s="2" t="s">
        <v>492</v>
      </c>
      <c r="C1159" s="2" t="s">
        <v>13</v>
      </c>
      <c r="D1159" s="2" t="s">
        <v>11</v>
      </c>
      <c r="E1159" s="13">
        <v>45748</v>
      </c>
      <c r="F1159" s="2" t="s">
        <v>2651</v>
      </c>
      <c r="G1159" s="2">
        <v>2</v>
      </c>
      <c r="H1159" s="3">
        <v>20800</v>
      </c>
      <c r="I1159" s="3">
        <v>3240</v>
      </c>
      <c r="J1159" s="3">
        <v>9130</v>
      </c>
      <c r="K1159" s="3">
        <v>0</v>
      </c>
      <c r="L1159" s="3">
        <f>SUM(H1159:K1159)</f>
        <v>33170</v>
      </c>
      <c r="M1159" s="15">
        <v>0.16</v>
      </c>
      <c r="N1159" s="3">
        <f>H1159*M1159</f>
        <v>3328</v>
      </c>
      <c r="O1159" s="3">
        <f>L1159-N1159</f>
        <v>29842</v>
      </c>
    </row>
    <row r="1160" spans="1:15" x14ac:dyDescent="0.2">
      <c r="A1160" s="2" t="s">
        <v>4088</v>
      </c>
      <c r="B1160" s="2" t="s">
        <v>673</v>
      </c>
      <c r="C1160" s="2" t="s">
        <v>97</v>
      </c>
      <c r="D1160" s="2" t="s">
        <v>95</v>
      </c>
      <c r="E1160" s="13">
        <v>45748</v>
      </c>
      <c r="F1160" s="2" t="s">
        <v>2658</v>
      </c>
      <c r="G1160" s="2">
        <v>10</v>
      </c>
      <c r="H1160" s="3">
        <v>205000</v>
      </c>
      <c r="I1160" s="3">
        <v>20320</v>
      </c>
      <c r="J1160" s="3">
        <v>5330</v>
      </c>
      <c r="K1160" s="3">
        <v>1680</v>
      </c>
      <c r="L1160" s="3">
        <f>SUM(H1160:K1160)</f>
        <v>232330</v>
      </c>
      <c r="M1160" s="15">
        <v>0.1</v>
      </c>
      <c r="N1160" s="3">
        <f>H1160*M1160</f>
        <v>20500</v>
      </c>
      <c r="O1160" s="3">
        <f>L1160-N1160</f>
        <v>211830</v>
      </c>
    </row>
    <row r="1161" spans="1:15" x14ac:dyDescent="0.2">
      <c r="A1161" s="2" t="s">
        <v>4089</v>
      </c>
      <c r="B1161" s="2" t="s">
        <v>1145</v>
      </c>
      <c r="C1161" s="2" t="s">
        <v>47</v>
      </c>
      <c r="D1161" s="2" t="s">
        <v>45</v>
      </c>
      <c r="E1161" s="13">
        <v>45717</v>
      </c>
      <c r="F1161" s="2" t="s">
        <v>2647</v>
      </c>
      <c r="G1161" s="2">
        <v>3</v>
      </c>
      <c r="H1161" s="3">
        <v>15150</v>
      </c>
      <c r="I1161" s="3">
        <v>6360</v>
      </c>
      <c r="J1161" s="3">
        <v>3150</v>
      </c>
      <c r="K1161" s="3">
        <v>0</v>
      </c>
      <c r="L1161" s="3">
        <f>SUM(H1161:K1161)</f>
        <v>24660</v>
      </c>
      <c r="M1161" s="15">
        <v>0</v>
      </c>
      <c r="N1161" s="3">
        <f>H1161*M1161</f>
        <v>0</v>
      </c>
      <c r="O1161" s="3">
        <f>L1161-N1161</f>
        <v>24660</v>
      </c>
    </row>
    <row r="1162" spans="1:15" x14ac:dyDescent="0.2">
      <c r="A1162" s="2" t="s">
        <v>4090</v>
      </c>
      <c r="B1162" s="2" t="s">
        <v>1763</v>
      </c>
      <c r="C1162" s="2" t="s">
        <v>127</v>
      </c>
      <c r="D1162" s="2" t="s">
        <v>124</v>
      </c>
      <c r="E1162" s="13">
        <v>45717</v>
      </c>
      <c r="F1162" s="2" t="s">
        <v>2689</v>
      </c>
      <c r="G1162" s="2">
        <v>2</v>
      </c>
      <c r="H1162" s="3">
        <v>10200</v>
      </c>
      <c r="I1162" s="3">
        <v>3530</v>
      </c>
      <c r="J1162" s="3">
        <v>6330</v>
      </c>
      <c r="K1162" s="3">
        <v>0</v>
      </c>
      <c r="L1162" s="3">
        <f>SUM(H1162:K1162)</f>
        <v>20060</v>
      </c>
      <c r="M1162" s="15">
        <v>0.15</v>
      </c>
      <c r="N1162" s="3">
        <f>H1162*M1162</f>
        <v>1530</v>
      </c>
      <c r="O1162" s="3">
        <f>L1162-N1162</f>
        <v>18530</v>
      </c>
    </row>
    <row r="1163" spans="1:15" x14ac:dyDescent="0.2">
      <c r="A1163" s="2" t="s">
        <v>4091</v>
      </c>
      <c r="B1163" s="2" t="s">
        <v>789</v>
      </c>
      <c r="C1163" s="2" t="s">
        <v>29</v>
      </c>
      <c r="D1163" s="2" t="s">
        <v>24</v>
      </c>
      <c r="E1163" s="13">
        <v>45778</v>
      </c>
      <c r="F1163" s="2" t="s">
        <v>2683</v>
      </c>
      <c r="G1163" s="2">
        <v>3</v>
      </c>
      <c r="H1163" s="3">
        <v>21150</v>
      </c>
      <c r="I1163" s="3">
        <v>6820</v>
      </c>
      <c r="J1163" s="3">
        <v>6450</v>
      </c>
      <c r="K1163" s="3">
        <v>0</v>
      </c>
      <c r="L1163" s="3">
        <f>SUM(H1163:K1163)</f>
        <v>34420</v>
      </c>
      <c r="M1163" s="15">
        <v>0.17</v>
      </c>
      <c r="N1163" s="3">
        <f>H1163*M1163</f>
        <v>3595.5000000000005</v>
      </c>
      <c r="O1163" s="3">
        <f>L1163-N1163</f>
        <v>30824.5</v>
      </c>
    </row>
    <row r="1164" spans="1:15" x14ac:dyDescent="0.2">
      <c r="A1164" s="2" t="s">
        <v>4092</v>
      </c>
      <c r="B1164" s="2" t="s">
        <v>1343</v>
      </c>
      <c r="C1164" s="2" t="s">
        <v>43</v>
      </c>
      <c r="D1164" s="2" t="s">
        <v>45</v>
      </c>
      <c r="E1164" s="13">
        <v>45717</v>
      </c>
      <c r="F1164" s="2" t="s">
        <v>2732</v>
      </c>
      <c r="G1164" s="2">
        <v>2</v>
      </c>
      <c r="H1164" s="3">
        <v>12800</v>
      </c>
      <c r="I1164" s="3">
        <v>360</v>
      </c>
      <c r="J1164" s="3">
        <v>3820</v>
      </c>
      <c r="K1164" s="3">
        <v>0</v>
      </c>
      <c r="L1164" s="3">
        <f>SUM(H1164:K1164)</f>
        <v>16980</v>
      </c>
      <c r="M1164" s="15">
        <v>0.05</v>
      </c>
      <c r="N1164" s="3">
        <f>H1164*M1164</f>
        <v>640</v>
      </c>
      <c r="O1164" s="3">
        <f>L1164-N1164</f>
        <v>16340</v>
      </c>
    </row>
    <row r="1165" spans="1:15" x14ac:dyDescent="0.2">
      <c r="A1165" s="2" t="s">
        <v>4093</v>
      </c>
      <c r="B1165" s="2" t="s">
        <v>1662</v>
      </c>
      <c r="C1165" s="2" t="s">
        <v>93</v>
      </c>
      <c r="D1165" s="2" t="s">
        <v>95</v>
      </c>
      <c r="E1165" s="13">
        <v>45717</v>
      </c>
      <c r="F1165" s="2" t="s">
        <v>2732</v>
      </c>
      <c r="G1165" s="2">
        <v>2</v>
      </c>
      <c r="H1165" s="3">
        <v>11000</v>
      </c>
      <c r="I1165" s="3">
        <v>1530</v>
      </c>
      <c r="J1165" s="3">
        <v>6750</v>
      </c>
      <c r="K1165" s="3">
        <v>0</v>
      </c>
      <c r="L1165" s="3">
        <f>SUM(H1165:K1165)</f>
        <v>19280</v>
      </c>
      <c r="M1165" s="15">
        <v>0.05</v>
      </c>
      <c r="N1165" s="3">
        <f>H1165*M1165</f>
        <v>550</v>
      </c>
      <c r="O1165" s="3">
        <f>L1165-N1165</f>
        <v>18730</v>
      </c>
    </row>
    <row r="1166" spans="1:15" x14ac:dyDescent="0.2">
      <c r="A1166" s="2" t="s">
        <v>4094</v>
      </c>
      <c r="B1166" s="2" t="s">
        <v>1887</v>
      </c>
      <c r="C1166" s="2" t="s">
        <v>127</v>
      </c>
      <c r="D1166" s="2" t="s">
        <v>124</v>
      </c>
      <c r="E1166" s="13">
        <v>45717</v>
      </c>
      <c r="F1166" s="2" t="s">
        <v>2651</v>
      </c>
      <c r="G1166" s="2">
        <v>4</v>
      </c>
      <c r="H1166" s="3">
        <v>21800</v>
      </c>
      <c r="I1166" s="3">
        <v>6490</v>
      </c>
      <c r="J1166" s="3">
        <v>0</v>
      </c>
      <c r="K1166" s="3">
        <v>0</v>
      </c>
      <c r="L1166" s="3">
        <f>SUM(H1166:K1166)</f>
        <v>28290</v>
      </c>
      <c r="M1166" s="15">
        <v>0.16</v>
      </c>
      <c r="N1166" s="3">
        <f>H1166*M1166</f>
        <v>3488</v>
      </c>
      <c r="O1166" s="3">
        <f>L1166-N1166</f>
        <v>24802</v>
      </c>
    </row>
    <row r="1167" spans="1:15" x14ac:dyDescent="0.2">
      <c r="A1167" s="2" t="s">
        <v>4095</v>
      </c>
      <c r="B1167" s="2" t="s">
        <v>2048</v>
      </c>
      <c r="C1167" s="2" t="s">
        <v>39</v>
      </c>
      <c r="D1167" s="2" t="s">
        <v>36</v>
      </c>
      <c r="E1167" s="13">
        <v>45748</v>
      </c>
      <c r="F1167" s="2" t="s">
        <v>2651</v>
      </c>
      <c r="G1167" s="2">
        <v>3</v>
      </c>
      <c r="H1167" s="3">
        <v>15300</v>
      </c>
      <c r="I1167" s="3">
        <v>570</v>
      </c>
      <c r="J1167" s="3">
        <v>4320</v>
      </c>
      <c r="K1167" s="3">
        <v>3730</v>
      </c>
      <c r="L1167" s="3">
        <f>SUM(H1167:K1167)</f>
        <v>23920</v>
      </c>
      <c r="M1167" s="15">
        <v>0.16</v>
      </c>
      <c r="N1167" s="3">
        <f>H1167*M1167</f>
        <v>2448</v>
      </c>
      <c r="O1167" s="3">
        <f>L1167-N1167</f>
        <v>21472</v>
      </c>
    </row>
    <row r="1168" spans="1:15" x14ac:dyDescent="0.2">
      <c r="A1168" s="2" t="s">
        <v>4096</v>
      </c>
      <c r="B1168" s="2" t="s">
        <v>2575</v>
      </c>
      <c r="C1168" s="2" t="s">
        <v>120</v>
      </c>
      <c r="D1168" s="2" t="s">
        <v>114</v>
      </c>
      <c r="E1168" s="13">
        <v>45717</v>
      </c>
      <c r="F1168" s="2" t="s">
        <v>2658</v>
      </c>
      <c r="G1168" s="2">
        <v>1</v>
      </c>
      <c r="H1168" s="3">
        <v>5900</v>
      </c>
      <c r="I1168" s="3">
        <v>670</v>
      </c>
      <c r="J1168" s="3">
        <v>0</v>
      </c>
      <c r="K1168" s="3">
        <v>0</v>
      </c>
      <c r="L1168" s="3">
        <f>SUM(H1168:K1168)</f>
        <v>6570</v>
      </c>
      <c r="M1168" s="15">
        <v>0.1</v>
      </c>
      <c r="N1168" s="3">
        <f>H1168*M1168</f>
        <v>590</v>
      </c>
      <c r="O1168" s="3">
        <f>L1168-N1168</f>
        <v>5980</v>
      </c>
    </row>
    <row r="1169" spans="1:15" x14ac:dyDescent="0.2">
      <c r="A1169" s="2" t="s">
        <v>4097</v>
      </c>
      <c r="B1169" s="2" t="s">
        <v>1065</v>
      </c>
      <c r="C1169" s="2" t="s">
        <v>37</v>
      </c>
      <c r="D1169" s="2" t="s">
        <v>36</v>
      </c>
      <c r="E1169" s="13">
        <v>45717</v>
      </c>
      <c r="F1169" s="2" t="s">
        <v>2683</v>
      </c>
      <c r="G1169" s="2">
        <v>3</v>
      </c>
      <c r="H1169" s="3">
        <v>51600</v>
      </c>
      <c r="I1169" s="3">
        <v>3960</v>
      </c>
      <c r="J1169" s="3">
        <v>10030</v>
      </c>
      <c r="K1169" s="3">
        <v>1190</v>
      </c>
      <c r="L1169" s="3">
        <f>SUM(H1169:K1169)</f>
        <v>66780</v>
      </c>
      <c r="M1169" s="15">
        <v>0.17</v>
      </c>
      <c r="N1169" s="3">
        <f>H1169*M1169</f>
        <v>8772</v>
      </c>
      <c r="O1169" s="3">
        <f>L1169-N1169</f>
        <v>58008</v>
      </c>
    </row>
    <row r="1170" spans="1:15" x14ac:dyDescent="0.2">
      <c r="A1170" s="2" t="s">
        <v>4098</v>
      </c>
      <c r="B1170" s="2" t="s">
        <v>1107</v>
      </c>
      <c r="C1170" s="2" t="s">
        <v>51</v>
      </c>
      <c r="D1170" s="2" t="s">
        <v>45</v>
      </c>
      <c r="E1170" s="13">
        <v>45717</v>
      </c>
      <c r="F1170" s="2" t="s">
        <v>2683</v>
      </c>
      <c r="G1170" s="2">
        <v>4</v>
      </c>
      <c r="H1170" s="3">
        <v>92200</v>
      </c>
      <c r="I1170" s="3">
        <v>21200</v>
      </c>
      <c r="J1170" s="3">
        <v>0</v>
      </c>
      <c r="K1170" s="3">
        <v>0</v>
      </c>
      <c r="L1170" s="3">
        <f>SUM(H1170:K1170)</f>
        <v>113400</v>
      </c>
      <c r="M1170" s="15">
        <v>0.17</v>
      </c>
      <c r="N1170" s="3">
        <f>H1170*M1170</f>
        <v>15674.000000000002</v>
      </c>
      <c r="O1170" s="3">
        <f>L1170-N1170</f>
        <v>97726</v>
      </c>
    </row>
    <row r="1171" spans="1:15" x14ac:dyDescent="0.2">
      <c r="A1171" s="2" t="s">
        <v>4099</v>
      </c>
      <c r="B1171" s="2" t="s">
        <v>2013</v>
      </c>
      <c r="C1171" s="2" t="s">
        <v>43</v>
      </c>
      <c r="D1171" s="2" t="s">
        <v>45</v>
      </c>
      <c r="E1171" s="13">
        <v>45717</v>
      </c>
      <c r="F1171" s="2" t="s">
        <v>2651</v>
      </c>
      <c r="G1171" s="2">
        <v>3</v>
      </c>
      <c r="H1171" s="3">
        <v>19050</v>
      </c>
      <c r="I1171" s="3">
        <v>4510</v>
      </c>
      <c r="J1171" s="3">
        <v>0</v>
      </c>
      <c r="K1171" s="3">
        <v>0</v>
      </c>
      <c r="L1171" s="3">
        <f>SUM(H1171:K1171)</f>
        <v>23560</v>
      </c>
      <c r="M1171" s="15">
        <v>0.16</v>
      </c>
      <c r="N1171" s="3">
        <f>H1171*M1171</f>
        <v>3048</v>
      </c>
      <c r="O1171" s="3">
        <f>L1171-N1171</f>
        <v>20512</v>
      </c>
    </row>
    <row r="1172" spans="1:15" x14ac:dyDescent="0.2">
      <c r="A1172" s="2" t="s">
        <v>4100</v>
      </c>
      <c r="B1172" s="2" t="s">
        <v>2231</v>
      </c>
      <c r="C1172" s="2" t="s">
        <v>99</v>
      </c>
      <c r="D1172" s="2" t="s">
        <v>95</v>
      </c>
      <c r="E1172" s="13">
        <v>45717</v>
      </c>
      <c r="F1172" s="2" t="s">
        <v>2647</v>
      </c>
      <c r="G1172" s="2">
        <v>2</v>
      </c>
      <c r="H1172" s="3">
        <v>5800</v>
      </c>
      <c r="I1172" s="3">
        <v>360</v>
      </c>
      <c r="J1172" s="3">
        <v>2670</v>
      </c>
      <c r="K1172" s="3">
        <v>3860</v>
      </c>
      <c r="L1172" s="3">
        <f>SUM(H1172:K1172)</f>
        <v>12690</v>
      </c>
      <c r="M1172" s="15">
        <v>0</v>
      </c>
      <c r="N1172" s="3">
        <f>H1172*M1172</f>
        <v>0</v>
      </c>
      <c r="O1172" s="3">
        <f>L1172-N1172</f>
        <v>12690</v>
      </c>
    </row>
    <row r="1173" spans="1:15" x14ac:dyDescent="0.2">
      <c r="A1173" s="2" t="s">
        <v>4101</v>
      </c>
      <c r="B1173" s="2" t="s">
        <v>819</v>
      </c>
      <c r="C1173" s="2" t="s">
        <v>108</v>
      </c>
      <c r="D1173" s="2" t="s">
        <v>105</v>
      </c>
      <c r="E1173" s="13">
        <v>45748</v>
      </c>
      <c r="F1173" s="2" t="s">
        <v>2670</v>
      </c>
      <c r="G1173" s="2">
        <v>3</v>
      </c>
      <c r="H1173" s="3">
        <v>86550</v>
      </c>
      <c r="I1173" s="3">
        <v>7940</v>
      </c>
      <c r="J1173" s="3">
        <v>0</v>
      </c>
      <c r="K1173" s="3">
        <v>0</v>
      </c>
      <c r="L1173" s="3">
        <f>SUM(H1173:K1173)</f>
        <v>94490</v>
      </c>
      <c r="M1173" s="15">
        <v>0</v>
      </c>
      <c r="N1173" s="3">
        <f>H1173*M1173</f>
        <v>0</v>
      </c>
      <c r="O1173" s="3">
        <f>L1173-N1173</f>
        <v>94490</v>
      </c>
    </row>
    <row r="1174" spans="1:15" x14ac:dyDescent="0.2">
      <c r="A1174" s="2" t="s">
        <v>4102</v>
      </c>
      <c r="B1174" s="2" t="s">
        <v>1267</v>
      </c>
      <c r="C1174" s="2" t="s">
        <v>49</v>
      </c>
      <c r="D1174" s="2" t="s">
        <v>45</v>
      </c>
      <c r="E1174" s="13">
        <v>45962</v>
      </c>
      <c r="F1174" s="2" t="s">
        <v>2647</v>
      </c>
      <c r="G1174" s="2">
        <v>5</v>
      </c>
      <c r="H1174" s="3">
        <v>21000</v>
      </c>
      <c r="I1174" s="3">
        <v>1940</v>
      </c>
      <c r="J1174" s="3">
        <v>0</v>
      </c>
      <c r="K1174" s="3">
        <v>0</v>
      </c>
      <c r="L1174" s="3">
        <f>SUM(H1174:K1174)</f>
        <v>22940</v>
      </c>
      <c r="M1174" s="15">
        <v>0</v>
      </c>
      <c r="N1174" s="3">
        <f>H1174*M1174</f>
        <v>0</v>
      </c>
      <c r="O1174" s="3">
        <f>L1174-N1174</f>
        <v>22940</v>
      </c>
    </row>
    <row r="1175" spans="1:15" x14ac:dyDescent="0.2">
      <c r="A1175" s="2" t="s">
        <v>4104</v>
      </c>
      <c r="B1175" s="2" t="s">
        <v>203</v>
      </c>
      <c r="C1175" s="2" t="s">
        <v>112</v>
      </c>
      <c r="D1175" s="2" t="s">
        <v>114</v>
      </c>
      <c r="E1175" s="13">
        <v>45717</v>
      </c>
      <c r="F1175" s="2" t="s">
        <v>2661</v>
      </c>
      <c r="G1175" s="2">
        <v>2</v>
      </c>
      <c r="H1175" s="3">
        <v>18300</v>
      </c>
      <c r="I1175" s="3">
        <v>4560</v>
      </c>
      <c r="J1175" s="3">
        <v>5910</v>
      </c>
      <c r="K1175" s="3">
        <v>2110</v>
      </c>
      <c r="L1175" s="3">
        <f>SUM(H1175:K1175)</f>
        <v>30880</v>
      </c>
      <c r="M1175" s="15">
        <v>0</v>
      </c>
      <c r="N1175" s="3">
        <f>H1175*M1175</f>
        <v>0</v>
      </c>
      <c r="O1175" s="3">
        <f>L1175-N1175</f>
        <v>30880</v>
      </c>
    </row>
    <row r="1176" spans="1:15" x14ac:dyDescent="0.2">
      <c r="A1176" s="2" t="s">
        <v>4106</v>
      </c>
      <c r="B1176" s="2" t="s">
        <v>1134</v>
      </c>
      <c r="C1176" s="2" t="s">
        <v>87</v>
      </c>
      <c r="D1176" s="2" t="s">
        <v>85</v>
      </c>
      <c r="E1176" s="13">
        <v>45717</v>
      </c>
      <c r="F1176" s="2" t="s">
        <v>2689</v>
      </c>
      <c r="G1176" s="2">
        <v>2</v>
      </c>
      <c r="H1176" s="3">
        <v>12000</v>
      </c>
      <c r="I1176" s="3">
        <v>800</v>
      </c>
      <c r="J1176" s="3">
        <v>0</v>
      </c>
      <c r="K1176" s="3">
        <v>500</v>
      </c>
      <c r="L1176" s="3">
        <f>SUM(H1176:K1176)</f>
        <v>13300</v>
      </c>
      <c r="M1176" s="15">
        <v>0.15</v>
      </c>
      <c r="N1176" s="3">
        <f>H1176*M1176</f>
        <v>1800</v>
      </c>
      <c r="O1176" s="3">
        <f>L1176-N1176</f>
        <v>11500</v>
      </c>
    </row>
    <row r="1177" spans="1:15" x14ac:dyDescent="0.2">
      <c r="A1177" s="2" t="s">
        <v>4107</v>
      </c>
      <c r="B1177" s="2" t="s">
        <v>1421</v>
      </c>
      <c r="C1177" s="2" t="s">
        <v>69</v>
      </c>
      <c r="D1177" s="2" t="s">
        <v>65</v>
      </c>
      <c r="E1177" s="13">
        <v>45717</v>
      </c>
      <c r="F1177" s="2" t="s">
        <v>2689</v>
      </c>
      <c r="G1177" s="2">
        <v>2</v>
      </c>
      <c r="H1177" s="3">
        <v>39700</v>
      </c>
      <c r="I1177" s="3">
        <v>1170</v>
      </c>
      <c r="J1177" s="3">
        <v>0</v>
      </c>
      <c r="K1177" s="3">
        <v>0</v>
      </c>
      <c r="L1177" s="3">
        <f>SUM(H1177:K1177)</f>
        <v>40870</v>
      </c>
      <c r="M1177" s="15">
        <v>0.15</v>
      </c>
      <c r="N1177" s="3">
        <f>H1177*M1177</f>
        <v>5955</v>
      </c>
      <c r="O1177" s="3">
        <f>L1177-N1177</f>
        <v>34915</v>
      </c>
    </row>
    <row r="1178" spans="1:15" x14ac:dyDescent="0.2">
      <c r="A1178" s="2" t="s">
        <v>4109</v>
      </c>
      <c r="B1178" s="2" t="s">
        <v>1904</v>
      </c>
      <c r="C1178" s="2" t="s">
        <v>63</v>
      </c>
      <c r="D1178" s="2" t="s">
        <v>65</v>
      </c>
      <c r="E1178" s="13">
        <v>45778</v>
      </c>
      <c r="F1178" s="2" t="s">
        <v>2689</v>
      </c>
      <c r="G1178" s="2">
        <v>2</v>
      </c>
      <c r="H1178" s="3">
        <v>39200</v>
      </c>
      <c r="I1178" s="3">
        <v>4980</v>
      </c>
      <c r="J1178" s="3">
        <v>3160</v>
      </c>
      <c r="K1178" s="3">
        <v>780</v>
      </c>
      <c r="L1178" s="3">
        <f>SUM(H1178:K1178)</f>
        <v>48120</v>
      </c>
      <c r="M1178" s="15">
        <v>0.15</v>
      </c>
      <c r="N1178" s="3">
        <f>H1178*M1178</f>
        <v>5880</v>
      </c>
      <c r="O1178" s="3">
        <f>L1178-N1178</f>
        <v>42240</v>
      </c>
    </row>
    <row r="1179" spans="1:15" x14ac:dyDescent="0.2">
      <c r="A1179" s="2" t="s">
        <v>4111</v>
      </c>
      <c r="B1179" s="2" t="s">
        <v>324</v>
      </c>
      <c r="C1179" s="2" t="s">
        <v>61</v>
      </c>
      <c r="D1179" s="2" t="s">
        <v>55</v>
      </c>
      <c r="E1179" s="13">
        <v>45778</v>
      </c>
      <c r="F1179" s="2" t="s">
        <v>2658</v>
      </c>
      <c r="G1179" s="2">
        <v>12</v>
      </c>
      <c r="H1179" s="3">
        <v>305400</v>
      </c>
      <c r="I1179" s="3">
        <v>15900</v>
      </c>
      <c r="J1179" s="3">
        <v>0</v>
      </c>
      <c r="K1179" s="3">
        <v>0</v>
      </c>
      <c r="L1179" s="3">
        <f>SUM(H1179:K1179)</f>
        <v>321300</v>
      </c>
      <c r="M1179" s="15">
        <v>0.1</v>
      </c>
      <c r="N1179" s="3">
        <f>H1179*M1179</f>
        <v>30540</v>
      </c>
      <c r="O1179" s="3">
        <f>L1179-N1179</f>
        <v>290760</v>
      </c>
    </row>
    <row r="1180" spans="1:15" x14ac:dyDescent="0.2">
      <c r="A1180" s="2" t="s">
        <v>4112</v>
      </c>
      <c r="B1180" s="2" t="s">
        <v>381</v>
      </c>
      <c r="C1180" s="2" t="s">
        <v>39</v>
      </c>
      <c r="D1180" s="2" t="s">
        <v>36</v>
      </c>
      <c r="E1180" s="13">
        <v>45717</v>
      </c>
      <c r="F1180" s="2" t="s">
        <v>2732</v>
      </c>
      <c r="G1180" s="2">
        <v>2</v>
      </c>
      <c r="H1180" s="3">
        <v>23500</v>
      </c>
      <c r="I1180" s="3">
        <v>510</v>
      </c>
      <c r="J1180" s="3">
        <v>0</v>
      </c>
      <c r="K1180" s="3">
        <v>0</v>
      </c>
      <c r="L1180" s="3">
        <f>SUM(H1180:K1180)</f>
        <v>24010</v>
      </c>
      <c r="M1180" s="15">
        <v>0.05</v>
      </c>
      <c r="N1180" s="3">
        <f>H1180*M1180</f>
        <v>1175</v>
      </c>
      <c r="O1180" s="3">
        <f>L1180-N1180</f>
        <v>22835</v>
      </c>
    </row>
    <row r="1181" spans="1:15" x14ac:dyDescent="0.2">
      <c r="A1181" s="2" t="s">
        <v>4113</v>
      </c>
      <c r="B1181" s="2" t="s">
        <v>622</v>
      </c>
      <c r="C1181" s="2" t="s">
        <v>47</v>
      </c>
      <c r="D1181" s="2" t="s">
        <v>45</v>
      </c>
      <c r="E1181" s="13">
        <v>45748</v>
      </c>
      <c r="F1181" s="2" t="s">
        <v>2658</v>
      </c>
      <c r="G1181" s="2">
        <v>3</v>
      </c>
      <c r="H1181" s="3">
        <v>12900</v>
      </c>
      <c r="I1181" s="3">
        <v>3190</v>
      </c>
      <c r="J1181" s="3">
        <v>2850</v>
      </c>
      <c r="K1181" s="3">
        <v>0</v>
      </c>
      <c r="L1181" s="3">
        <f>SUM(H1181:K1181)</f>
        <v>18940</v>
      </c>
      <c r="M1181" s="15">
        <v>0.1</v>
      </c>
      <c r="N1181" s="3">
        <f>H1181*M1181</f>
        <v>1290</v>
      </c>
      <c r="O1181" s="3">
        <f>L1181-N1181</f>
        <v>17650</v>
      </c>
    </row>
    <row r="1182" spans="1:15" x14ac:dyDescent="0.2">
      <c r="A1182" s="2" t="s">
        <v>4115</v>
      </c>
      <c r="B1182" s="2" t="s">
        <v>1562</v>
      </c>
      <c r="C1182" s="2" t="s">
        <v>89</v>
      </c>
      <c r="D1182" s="2" t="s">
        <v>85</v>
      </c>
      <c r="E1182" s="13">
        <v>45778</v>
      </c>
      <c r="F1182" s="2" t="s">
        <v>2670</v>
      </c>
      <c r="G1182" s="2">
        <v>5</v>
      </c>
      <c r="H1182" s="3">
        <v>47750</v>
      </c>
      <c r="I1182" s="3">
        <v>5330</v>
      </c>
      <c r="J1182" s="3">
        <v>0</v>
      </c>
      <c r="K1182" s="3">
        <v>0</v>
      </c>
      <c r="L1182" s="3">
        <f>SUM(H1182:K1182)</f>
        <v>53080</v>
      </c>
      <c r="M1182" s="15">
        <v>0</v>
      </c>
      <c r="N1182" s="3">
        <f>H1182*M1182</f>
        <v>0</v>
      </c>
      <c r="O1182" s="3">
        <f>L1182-N1182</f>
        <v>53080</v>
      </c>
    </row>
    <row r="1183" spans="1:15" x14ac:dyDescent="0.2">
      <c r="A1183" s="2" t="s">
        <v>4116</v>
      </c>
      <c r="B1183" s="2" t="s">
        <v>1618</v>
      </c>
      <c r="C1183" s="2" t="s">
        <v>51</v>
      </c>
      <c r="D1183" s="2" t="s">
        <v>45</v>
      </c>
      <c r="E1183" s="13">
        <v>45717</v>
      </c>
      <c r="F1183" s="2" t="s">
        <v>2732</v>
      </c>
      <c r="G1183" s="2">
        <v>1</v>
      </c>
      <c r="H1183" s="3">
        <v>24450</v>
      </c>
      <c r="I1183" s="3">
        <v>1210</v>
      </c>
      <c r="J1183" s="3">
        <v>5340</v>
      </c>
      <c r="K1183" s="3">
        <v>0</v>
      </c>
      <c r="L1183" s="3">
        <f>SUM(H1183:K1183)</f>
        <v>31000</v>
      </c>
      <c r="M1183" s="15">
        <v>0.05</v>
      </c>
      <c r="N1183" s="3">
        <f>H1183*M1183</f>
        <v>1222.5</v>
      </c>
      <c r="O1183" s="3">
        <f>L1183-N1183</f>
        <v>29777.5</v>
      </c>
    </row>
    <row r="1184" spans="1:15" x14ac:dyDescent="0.2">
      <c r="A1184" s="2" t="s">
        <v>4117</v>
      </c>
      <c r="B1184" s="2" t="s">
        <v>2003</v>
      </c>
      <c r="C1184" s="2" t="s">
        <v>29</v>
      </c>
      <c r="D1184" s="2" t="s">
        <v>24</v>
      </c>
      <c r="E1184" s="13">
        <v>45717</v>
      </c>
      <c r="F1184" s="2" t="s">
        <v>2689</v>
      </c>
      <c r="G1184" s="2">
        <v>4</v>
      </c>
      <c r="H1184" s="3">
        <v>37600</v>
      </c>
      <c r="I1184" s="3">
        <v>11730</v>
      </c>
      <c r="J1184" s="3">
        <v>3400</v>
      </c>
      <c r="K1184" s="3">
        <v>0</v>
      </c>
      <c r="L1184" s="3">
        <f>SUM(H1184:K1184)</f>
        <v>52730</v>
      </c>
      <c r="M1184" s="15">
        <v>0.15</v>
      </c>
      <c r="N1184" s="3">
        <f>H1184*M1184</f>
        <v>5640</v>
      </c>
      <c r="O1184" s="3">
        <f>L1184-N1184</f>
        <v>47090</v>
      </c>
    </row>
    <row r="1185" spans="1:15" x14ac:dyDescent="0.2">
      <c r="A1185" s="2" t="s">
        <v>4118</v>
      </c>
      <c r="B1185" s="2" t="s">
        <v>2175</v>
      </c>
      <c r="C1185" s="2" t="s">
        <v>89</v>
      </c>
      <c r="D1185" s="2" t="s">
        <v>85</v>
      </c>
      <c r="E1185" s="13">
        <v>45809</v>
      </c>
      <c r="F1185" s="2" t="s">
        <v>2651</v>
      </c>
      <c r="G1185" s="2">
        <v>10</v>
      </c>
      <c r="H1185" s="3">
        <v>53500</v>
      </c>
      <c r="I1185" s="3">
        <v>17470</v>
      </c>
      <c r="J1185" s="3">
        <v>0</v>
      </c>
      <c r="K1185" s="3">
        <v>0</v>
      </c>
      <c r="L1185" s="3">
        <f>SUM(H1185:K1185)</f>
        <v>70970</v>
      </c>
      <c r="M1185" s="15">
        <v>0.16</v>
      </c>
      <c r="N1185" s="3">
        <f>H1185*M1185</f>
        <v>8560</v>
      </c>
      <c r="O1185" s="3">
        <f>L1185-N1185</f>
        <v>62410</v>
      </c>
    </row>
    <row r="1186" spans="1:15" x14ac:dyDescent="0.2">
      <c r="A1186" s="2" t="s">
        <v>4119</v>
      </c>
      <c r="B1186" s="2" t="s">
        <v>648</v>
      </c>
      <c r="C1186" s="2" t="s">
        <v>93</v>
      </c>
      <c r="D1186" s="2" t="s">
        <v>95</v>
      </c>
      <c r="E1186" s="13">
        <v>45748</v>
      </c>
      <c r="F1186" s="2" t="s">
        <v>2670</v>
      </c>
      <c r="G1186" s="2">
        <v>6</v>
      </c>
      <c r="H1186" s="3">
        <v>38100</v>
      </c>
      <c r="I1186" s="3">
        <v>8540</v>
      </c>
      <c r="J1186" s="3">
        <v>5340</v>
      </c>
      <c r="K1186" s="3">
        <v>3690</v>
      </c>
      <c r="L1186" s="3">
        <f>SUM(H1186:K1186)</f>
        <v>55670</v>
      </c>
      <c r="M1186" s="15">
        <v>0</v>
      </c>
      <c r="N1186" s="3">
        <f>H1186*M1186</f>
        <v>0</v>
      </c>
      <c r="O1186" s="3">
        <f>L1186-N1186</f>
        <v>55670</v>
      </c>
    </row>
    <row r="1187" spans="1:15" x14ac:dyDescent="0.2">
      <c r="A1187" s="2" t="s">
        <v>4122</v>
      </c>
      <c r="B1187" s="2" t="s">
        <v>2358</v>
      </c>
      <c r="C1187" s="2" t="s">
        <v>87</v>
      </c>
      <c r="D1187" s="2" t="s">
        <v>85</v>
      </c>
      <c r="E1187" s="13">
        <v>45717</v>
      </c>
      <c r="F1187" s="2" t="s">
        <v>2661</v>
      </c>
      <c r="G1187" s="2">
        <v>5</v>
      </c>
      <c r="H1187" s="3">
        <v>39750</v>
      </c>
      <c r="I1187" s="3">
        <v>3510</v>
      </c>
      <c r="J1187" s="3">
        <v>6070</v>
      </c>
      <c r="K1187" s="3">
        <v>0</v>
      </c>
      <c r="L1187" s="3">
        <f>SUM(H1187:K1187)</f>
        <v>49330</v>
      </c>
      <c r="M1187" s="15">
        <v>0</v>
      </c>
      <c r="N1187" s="3">
        <f>H1187*M1187</f>
        <v>0</v>
      </c>
      <c r="O1187" s="3">
        <f>L1187-N1187</f>
        <v>49330</v>
      </c>
    </row>
    <row r="1188" spans="1:15" x14ac:dyDescent="0.2">
      <c r="A1188" s="2" t="s">
        <v>4123</v>
      </c>
      <c r="B1188" s="2" t="s">
        <v>2396</v>
      </c>
      <c r="C1188" s="2" t="s">
        <v>118</v>
      </c>
      <c r="D1188" s="2" t="s">
        <v>114</v>
      </c>
      <c r="E1188" s="13">
        <v>45717</v>
      </c>
      <c r="F1188" s="2" t="s">
        <v>2689</v>
      </c>
      <c r="G1188" s="2">
        <v>2</v>
      </c>
      <c r="H1188" s="3">
        <v>34700</v>
      </c>
      <c r="I1188" s="3">
        <v>2170</v>
      </c>
      <c r="J1188" s="3">
        <v>0</v>
      </c>
      <c r="K1188" s="3">
        <v>3170</v>
      </c>
      <c r="L1188" s="3">
        <f>SUM(H1188:K1188)</f>
        <v>40040</v>
      </c>
      <c r="M1188" s="15">
        <v>0.15</v>
      </c>
      <c r="N1188" s="3">
        <f>H1188*M1188</f>
        <v>5205</v>
      </c>
      <c r="O1188" s="3">
        <f>L1188-N1188</f>
        <v>34835</v>
      </c>
    </row>
    <row r="1189" spans="1:15" x14ac:dyDescent="0.2">
      <c r="A1189" s="2" t="s">
        <v>4125</v>
      </c>
      <c r="B1189" s="2" t="s">
        <v>1095</v>
      </c>
      <c r="C1189" s="2" t="s">
        <v>53</v>
      </c>
      <c r="D1189" s="2" t="s">
        <v>55</v>
      </c>
      <c r="E1189" s="13">
        <v>45778</v>
      </c>
      <c r="F1189" s="2" t="s">
        <v>2647</v>
      </c>
      <c r="G1189" s="2">
        <v>5</v>
      </c>
      <c r="H1189" s="3">
        <v>105250</v>
      </c>
      <c r="I1189" s="3">
        <v>1610</v>
      </c>
      <c r="J1189" s="3">
        <v>0</v>
      </c>
      <c r="K1189" s="3">
        <v>0</v>
      </c>
      <c r="L1189" s="3">
        <f>SUM(H1189:K1189)</f>
        <v>106860</v>
      </c>
      <c r="M1189" s="15">
        <v>0</v>
      </c>
      <c r="N1189" s="3">
        <f>H1189*M1189</f>
        <v>0</v>
      </c>
      <c r="O1189" s="3">
        <f>L1189-N1189</f>
        <v>106860</v>
      </c>
    </row>
    <row r="1190" spans="1:15" x14ac:dyDescent="0.2">
      <c r="A1190" s="2" t="s">
        <v>4127</v>
      </c>
      <c r="B1190" s="2" t="s">
        <v>1557</v>
      </c>
      <c r="C1190" s="2" t="s">
        <v>9</v>
      </c>
      <c r="D1190" s="2" t="s">
        <v>11</v>
      </c>
      <c r="E1190" s="13">
        <v>45778</v>
      </c>
      <c r="F1190" s="2" t="s">
        <v>2647</v>
      </c>
      <c r="G1190" s="2">
        <v>3</v>
      </c>
      <c r="H1190" s="3">
        <v>19200</v>
      </c>
      <c r="I1190" s="3">
        <v>2260</v>
      </c>
      <c r="J1190" s="3">
        <v>0</v>
      </c>
      <c r="K1190" s="3">
        <v>0</v>
      </c>
      <c r="L1190" s="3">
        <f>SUM(H1190:K1190)</f>
        <v>21460</v>
      </c>
      <c r="M1190" s="15">
        <v>0</v>
      </c>
      <c r="N1190" s="3">
        <f>H1190*M1190</f>
        <v>0</v>
      </c>
      <c r="O1190" s="3">
        <f>L1190-N1190</f>
        <v>21460</v>
      </c>
    </row>
    <row r="1191" spans="1:15" x14ac:dyDescent="0.2">
      <c r="A1191" s="2" t="s">
        <v>4128</v>
      </c>
      <c r="B1191" s="2" t="s">
        <v>1633</v>
      </c>
      <c r="C1191" s="2" t="s">
        <v>118</v>
      </c>
      <c r="D1191" s="2" t="s">
        <v>114</v>
      </c>
      <c r="E1191" s="13">
        <v>45778</v>
      </c>
      <c r="F1191" s="2" t="s">
        <v>2661</v>
      </c>
      <c r="G1191" s="2">
        <v>4</v>
      </c>
      <c r="H1191" s="3">
        <v>97600</v>
      </c>
      <c r="I1191" s="3">
        <v>2730</v>
      </c>
      <c r="J1191" s="3">
        <v>3350</v>
      </c>
      <c r="K1191" s="3">
        <v>0</v>
      </c>
      <c r="L1191" s="3">
        <f>SUM(H1191:K1191)</f>
        <v>103680</v>
      </c>
      <c r="M1191" s="15">
        <v>0</v>
      </c>
      <c r="N1191" s="3">
        <f>H1191*M1191</f>
        <v>0</v>
      </c>
      <c r="O1191" s="3">
        <f>L1191-N1191</f>
        <v>103680</v>
      </c>
    </row>
    <row r="1192" spans="1:15" x14ac:dyDescent="0.2">
      <c r="A1192" s="2" t="s">
        <v>4129</v>
      </c>
      <c r="B1192" s="2" t="s">
        <v>1906</v>
      </c>
      <c r="C1192" s="2" t="s">
        <v>69</v>
      </c>
      <c r="D1192" s="2" t="s">
        <v>65</v>
      </c>
      <c r="E1192" s="13">
        <v>45778</v>
      </c>
      <c r="F1192" s="2" t="s">
        <v>2670</v>
      </c>
      <c r="G1192" s="2">
        <v>2</v>
      </c>
      <c r="H1192" s="3">
        <v>31000</v>
      </c>
      <c r="I1192" s="3">
        <v>4580</v>
      </c>
      <c r="J1192" s="3">
        <v>0</v>
      </c>
      <c r="K1192" s="3">
        <v>0</v>
      </c>
      <c r="L1192" s="3">
        <f>SUM(H1192:K1192)</f>
        <v>35580</v>
      </c>
      <c r="M1192" s="15">
        <v>0</v>
      </c>
      <c r="N1192" s="3">
        <f>H1192*M1192</f>
        <v>0</v>
      </c>
      <c r="O1192" s="3">
        <f>L1192-N1192</f>
        <v>35580</v>
      </c>
    </row>
    <row r="1193" spans="1:15" x14ac:dyDescent="0.2">
      <c r="A1193" s="2" t="s">
        <v>4130</v>
      </c>
      <c r="B1193" s="2" t="s">
        <v>2452</v>
      </c>
      <c r="C1193" s="2" t="s">
        <v>125</v>
      </c>
      <c r="D1193" s="2" t="s">
        <v>124</v>
      </c>
      <c r="E1193" s="13">
        <v>45717</v>
      </c>
      <c r="F1193" s="2" t="s">
        <v>2683</v>
      </c>
      <c r="G1193" s="2">
        <v>3</v>
      </c>
      <c r="H1193" s="3">
        <v>28650</v>
      </c>
      <c r="I1193" s="3">
        <v>3770</v>
      </c>
      <c r="J1193" s="3">
        <v>9010</v>
      </c>
      <c r="K1193" s="3">
        <v>3060</v>
      </c>
      <c r="L1193" s="3">
        <f>SUM(H1193:K1193)</f>
        <v>44490</v>
      </c>
      <c r="M1193" s="15">
        <v>0.17</v>
      </c>
      <c r="N1193" s="3">
        <f>H1193*M1193</f>
        <v>4870.5</v>
      </c>
      <c r="O1193" s="3">
        <f>L1193-N1193</f>
        <v>39619.5</v>
      </c>
    </row>
    <row r="1194" spans="1:15" x14ac:dyDescent="0.2">
      <c r="A1194" s="2" t="s">
        <v>4131</v>
      </c>
      <c r="B1194" s="2" t="s">
        <v>1055</v>
      </c>
      <c r="C1194" s="2" t="s">
        <v>29</v>
      </c>
      <c r="D1194" s="2" t="s">
        <v>24</v>
      </c>
      <c r="E1194" s="13">
        <v>45717</v>
      </c>
      <c r="F1194" s="2" t="s">
        <v>2683</v>
      </c>
      <c r="G1194" s="2">
        <v>1</v>
      </c>
      <c r="H1194" s="3">
        <v>6950</v>
      </c>
      <c r="I1194" s="3">
        <v>550</v>
      </c>
      <c r="J1194" s="3">
        <v>3670</v>
      </c>
      <c r="K1194" s="3">
        <v>750</v>
      </c>
      <c r="L1194" s="3">
        <f>SUM(H1194:K1194)</f>
        <v>11920</v>
      </c>
      <c r="M1194" s="15">
        <v>0.17</v>
      </c>
      <c r="N1194" s="3">
        <f>H1194*M1194</f>
        <v>1181.5</v>
      </c>
      <c r="O1194" s="3">
        <f>L1194-N1194</f>
        <v>10738.5</v>
      </c>
    </row>
    <row r="1195" spans="1:15" x14ac:dyDescent="0.2">
      <c r="A1195" s="2" t="s">
        <v>4132</v>
      </c>
      <c r="B1195" s="2" t="s">
        <v>1707</v>
      </c>
      <c r="C1195" s="2" t="s">
        <v>93</v>
      </c>
      <c r="D1195" s="2" t="s">
        <v>95</v>
      </c>
      <c r="E1195" s="13">
        <v>45717</v>
      </c>
      <c r="F1195" s="2" t="s">
        <v>2689</v>
      </c>
      <c r="G1195" s="2">
        <v>2</v>
      </c>
      <c r="H1195" s="3">
        <v>7600</v>
      </c>
      <c r="I1195" s="3">
        <v>2370</v>
      </c>
      <c r="J1195" s="3">
        <v>0</v>
      </c>
      <c r="K1195" s="3">
        <v>3090</v>
      </c>
      <c r="L1195" s="3">
        <f>SUM(H1195:K1195)</f>
        <v>13060</v>
      </c>
      <c r="M1195" s="15">
        <v>0.15</v>
      </c>
      <c r="N1195" s="3">
        <f>H1195*M1195</f>
        <v>1140</v>
      </c>
      <c r="O1195" s="3">
        <f>L1195-N1195</f>
        <v>11920</v>
      </c>
    </row>
    <row r="1196" spans="1:15" x14ac:dyDescent="0.2">
      <c r="A1196" s="2" t="s">
        <v>4133</v>
      </c>
      <c r="B1196" s="2" t="s">
        <v>1143</v>
      </c>
      <c r="C1196" s="2" t="s">
        <v>69</v>
      </c>
      <c r="D1196" s="2" t="s">
        <v>65</v>
      </c>
      <c r="E1196" s="13">
        <v>45717</v>
      </c>
      <c r="F1196" s="2" t="s">
        <v>2732</v>
      </c>
      <c r="G1196" s="2">
        <v>2</v>
      </c>
      <c r="H1196" s="3">
        <v>29400</v>
      </c>
      <c r="I1196" s="3">
        <v>1960</v>
      </c>
      <c r="J1196" s="3">
        <v>4080</v>
      </c>
      <c r="K1196" s="3">
        <v>2630</v>
      </c>
      <c r="L1196" s="3">
        <f>SUM(H1196:K1196)</f>
        <v>38070</v>
      </c>
      <c r="M1196" s="15">
        <v>0.05</v>
      </c>
      <c r="N1196" s="3">
        <f>H1196*M1196</f>
        <v>1470</v>
      </c>
      <c r="O1196" s="3">
        <f>L1196-N1196</f>
        <v>36600</v>
      </c>
    </row>
    <row r="1197" spans="1:15" x14ac:dyDescent="0.2">
      <c r="A1197" s="2" t="s">
        <v>4134</v>
      </c>
      <c r="B1197" s="2" t="s">
        <v>1225</v>
      </c>
      <c r="C1197" s="2" t="s">
        <v>39</v>
      </c>
      <c r="D1197" s="2" t="s">
        <v>36</v>
      </c>
      <c r="E1197" s="13">
        <v>45717</v>
      </c>
      <c r="F1197" s="2" t="s">
        <v>2647</v>
      </c>
      <c r="G1197" s="2">
        <v>3</v>
      </c>
      <c r="H1197" s="3">
        <v>18000</v>
      </c>
      <c r="I1197" s="3">
        <v>4560</v>
      </c>
      <c r="J1197" s="3">
        <v>3530</v>
      </c>
      <c r="K1197" s="3">
        <v>1690</v>
      </c>
      <c r="L1197" s="3">
        <f>SUM(H1197:K1197)</f>
        <v>27780</v>
      </c>
      <c r="M1197" s="15">
        <v>0</v>
      </c>
      <c r="N1197" s="3">
        <f>H1197*M1197</f>
        <v>0</v>
      </c>
      <c r="O1197" s="3">
        <f>L1197-N1197</f>
        <v>27780</v>
      </c>
    </row>
    <row r="1198" spans="1:15" x14ac:dyDescent="0.2">
      <c r="A1198" s="2" t="s">
        <v>4135</v>
      </c>
      <c r="B1198" s="2" t="s">
        <v>2195</v>
      </c>
      <c r="C1198" s="2" t="s">
        <v>53</v>
      </c>
      <c r="D1198" s="2" t="s">
        <v>55</v>
      </c>
      <c r="E1198" s="13">
        <v>45717</v>
      </c>
      <c r="F1198" s="2" t="s">
        <v>2670</v>
      </c>
      <c r="G1198" s="2">
        <v>3</v>
      </c>
      <c r="H1198" s="3">
        <v>31650</v>
      </c>
      <c r="I1198" s="3">
        <v>4760</v>
      </c>
      <c r="J1198" s="3">
        <v>4860</v>
      </c>
      <c r="K1198" s="3">
        <v>0</v>
      </c>
      <c r="L1198" s="3">
        <f>SUM(H1198:K1198)</f>
        <v>41270</v>
      </c>
      <c r="M1198" s="15">
        <v>0</v>
      </c>
      <c r="N1198" s="3">
        <f>H1198*M1198</f>
        <v>0</v>
      </c>
      <c r="O1198" s="3">
        <f>L1198-N1198</f>
        <v>41270</v>
      </c>
    </row>
    <row r="1199" spans="1:15" x14ac:dyDescent="0.2">
      <c r="A1199" s="2" t="s">
        <v>4136</v>
      </c>
      <c r="B1199" s="2" t="s">
        <v>2238</v>
      </c>
      <c r="C1199" s="2" t="s">
        <v>129</v>
      </c>
      <c r="D1199" s="2" t="s">
        <v>124</v>
      </c>
      <c r="E1199" s="13">
        <v>45778</v>
      </c>
      <c r="F1199" s="2" t="s">
        <v>2689</v>
      </c>
      <c r="G1199" s="2">
        <v>2</v>
      </c>
      <c r="H1199" s="3">
        <v>7300</v>
      </c>
      <c r="I1199" s="3">
        <v>3000</v>
      </c>
      <c r="J1199" s="3">
        <v>6530</v>
      </c>
      <c r="K1199" s="3">
        <v>0</v>
      </c>
      <c r="L1199" s="3">
        <f>SUM(H1199:K1199)</f>
        <v>16830</v>
      </c>
      <c r="M1199" s="15">
        <v>0.15</v>
      </c>
      <c r="N1199" s="3">
        <f>H1199*M1199</f>
        <v>1095</v>
      </c>
      <c r="O1199" s="3">
        <f>L1199-N1199</f>
        <v>15735</v>
      </c>
    </row>
    <row r="1200" spans="1:15" x14ac:dyDescent="0.2">
      <c r="A1200" s="2" t="s">
        <v>4137</v>
      </c>
      <c r="B1200" s="2" t="s">
        <v>2266</v>
      </c>
      <c r="C1200" s="2" t="s">
        <v>29</v>
      </c>
      <c r="D1200" s="2" t="s">
        <v>24</v>
      </c>
      <c r="E1200" s="13">
        <v>45748</v>
      </c>
      <c r="F1200" s="2" t="s">
        <v>2647</v>
      </c>
      <c r="G1200" s="2">
        <v>3</v>
      </c>
      <c r="H1200" s="3">
        <v>16050</v>
      </c>
      <c r="I1200" s="3">
        <v>4120</v>
      </c>
      <c r="J1200" s="3">
        <v>2260</v>
      </c>
      <c r="K1200" s="3">
        <v>0</v>
      </c>
      <c r="L1200" s="3">
        <f>SUM(H1200:K1200)</f>
        <v>22430</v>
      </c>
      <c r="M1200" s="15">
        <v>0</v>
      </c>
      <c r="N1200" s="3">
        <f>H1200*M1200</f>
        <v>0</v>
      </c>
      <c r="O1200" s="3">
        <f>L1200-N1200</f>
        <v>22430</v>
      </c>
    </row>
    <row r="1201" spans="1:15" x14ac:dyDescent="0.2">
      <c r="A1201" s="2" t="s">
        <v>4138</v>
      </c>
      <c r="B1201" s="2" t="s">
        <v>819</v>
      </c>
      <c r="C1201" s="2" t="s">
        <v>97</v>
      </c>
      <c r="D1201" s="2" t="s">
        <v>95</v>
      </c>
      <c r="E1201" s="13">
        <v>45778</v>
      </c>
      <c r="F1201" s="2" t="s">
        <v>2651</v>
      </c>
      <c r="G1201" s="2">
        <v>2</v>
      </c>
      <c r="H1201" s="3">
        <v>19200</v>
      </c>
      <c r="I1201" s="3">
        <v>3720</v>
      </c>
      <c r="J1201" s="3">
        <v>0</v>
      </c>
      <c r="K1201" s="3">
        <v>0</v>
      </c>
      <c r="L1201" s="3">
        <f>SUM(H1201:K1201)</f>
        <v>22920</v>
      </c>
      <c r="M1201" s="15">
        <v>0.16</v>
      </c>
      <c r="N1201" s="3">
        <f>H1201*M1201</f>
        <v>3072</v>
      </c>
      <c r="O1201" s="3">
        <f>L1201-N1201</f>
        <v>19848</v>
      </c>
    </row>
    <row r="1202" spans="1:15" x14ac:dyDescent="0.2">
      <c r="A1202" s="2" t="s">
        <v>4139</v>
      </c>
      <c r="B1202" s="2" t="s">
        <v>918</v>
      </c>
      <c r="C1202" s="2" t="s">
        <v>118</v>
      </c>
      <c r="D1202" s="2" t="s">
        <v>114</v>
      </c>
      <c r="E1202" s="13">
        <v>45717</v>
      </c>
      <c r="F1202" s="2" t="s">
        <v>2689</v>
      </c>
      <c r="G1202" s="2">
        <v>12</v>
      </c>
      <c r="H1202" s="3">
        <v>130800</v>
      </c>
      <c r="I1202" s="3">
        <v>26880</v>
      </c>
      <c r="J1202" s="3">
        <v>0</v>
      </c>
      <c r="K1202" s="3">
        <v>2020</v>
      </c>
      <c r="L1202" s="3">
        <f>SUM(H1202:K1202)</f>
        <v>159700</v>
      </c>
      <c r="M1202" s="15">
        <v>0.15</v>
      </c>
      <c r="N1202" s="3">
        <f>H1202*M1202</f>
        <v>19620</v>
      </c>
      <c r="O1202" s="3">
        <f>L1202-N1202</f>
        <v>140080</v>
      </c>
    </row>
    <row r="1203" spans="1:15" x14ac:dyDescent="0.2">
      <c r="A1203" s="2" t="s">
        <v>4140</v>
      </c>
      <c r="B1203" s="2" t="s">
        <v>1424</v>
      </c>
      <c r="C1203" s="2" t="s">
        <v>71</v>
      </c>
      <c r="D1203" s="2" t="s">
        <v>65</v>
      </c>
      <c r="E1203" s="13">
        <v>45717</v>
      </c>
      <c r="F1203" s="2" t="s">
        <v>2689</v>
      </c>
      <c r="G1203" s="2">
        <v>3</v>
      </c>
      <c r="H1203" s="3">
        <v>44700</v>
      </c>
      <c r="I1203" s="3">
        <v>3020</v>
      </c>
      <c r="J1203" s="3">
        <v>0</v>
      </c>
      <c r="K1203" s="3">
        <v>2790</v>
      </c>
      <c r="L1203" s="3">
        <f>SUM(H1203:K1203)</f>
        <v>50510</v>
      </c>
      <c r="M1203" s="15">
        <v>0.15</v>
      </c>
      <c r="N1203" s="3">
        <f>H1203*M1203</f>
        <v>6705</v>
      </c>
      <c r="O1203" s="3">
        <f>L1203-N1203</f>
        <v>43805</v>
      </c>
    </row>
    <row r="1204" spans="1:15" x14ac:dyDescent="0.2">
      <c r="A1204" s="2" t="s">
        <v>4141</v>
      </c>
      <c r="B1204" s="2" t="s">
        <v>1462</v>
      </c>
      <c r="C1204" s="2" t="s">
        <v>19</v>
      </c>
      <c r="D1204" s="2" t="s">
        <v>11</v>
      </c>
      <c r="E1204" s="13">
        <v>45717</v>
      </c>
      <c r="F1204" s="2" t="s">
        <v>2670</v>
      </c>
      <c r="G1204" s="2">
        <v>3</v>
      </c>
      <c r="H1204" s="3">
        <v>20550</v>
      </c>
      <c r="I1204" s="3">
        <v>1670</v>
      </c>
      <c r="J1204" s="3">
        <v>0</v>
      </c>
      <c r="K1204" s="3">
        <v>1500</v>
      </c>
      <c r="L1204" s="3">
        <f>SUM(H1204:K1204)</f>
        <v>23720</v>
      </c>
      <c r="M1204" s="15">
        <v>0</v>
      </c>
      <c r="N1204" s="3">
        <f>H1204*M1204</f>
        <v>0</v>
      </c>
      <c r="O1204" s="3">
        <f>L1204-N1204</f>
        <v>23720</v>
      </c>
    </row>
    <row r="1205" spans="1:15" x14ac:dyDescent="0.2">
      <c r="A1205" s="2" t="s">
        <v>4142</v>
      </c>
      <c r="B1205" s="2" t="s">
        <v>1565</v>
      </c>
      <c r="C1205" s="2" t="s">
        <v>26</v>
      </c>
      <c r="D1205" s="2" t="s">
        <v>24</v>
      </c>
      <c r="E1205" s="13">
        <v>45717</v>
      </c>
      <c r="F1205" s="2" t="s">
        <v>2651</v>
      </c>
      <c r="G1205" s="2">
        <v>4</v>
      </c>
      <c r="H1205" s="3">
        <v>63200</v>
      </c>
      <c r="I1205" s="3">
        <v>6390</v>
      </c>
      <c r="J1205" s="3">
        <v>0</v>
      </c>
      <c r="K1205" s="3">
        <v>3370</v>
      </c>
      <c r="L1205" s="3">
        <f>SUM(H1205:K1205)</f>
        <v>72960</v>
      </c>
      <c r="M1205" s="15">
        <v>0.16</v>
      </c>
      <c r="N1205" s="3">
        <f>H1205*M1205</f>
        <v>10112</v>
      </c>
      <c r="O1205" s="3">
        <f>L1205-N1205</f>
        <v>62848</v>
      </c>
    </row>
    <row r="1206" spans="1:15" x14ac:dyDescent="0.2">
      <c r="A1206" s="2" t="s">
        <v>4143</v>
      </c>
      <c r="B1206" s="2" t="s">
        <v>1807</v>
      </c>
      <c r="C1206" s="2" t="s">
        <v>29</v>
      </c>
      <c r="D1206" s="2" t="s">
        <v>24</v>
      </c>
      <c r="E1206" s="13">
        <v>45809</v>
      </c>
      <c r="F1206" s="2" t="s">
        <v>2689</v>
      </c>
      <c r="G1206" s="2">
        <v>5</v>
      </c>
      <c r="H1206" s="3">
        <v>30500</v>
      </c>
      <c r="I1206" s="3">
        <v>3210</v>
      </c>
      <c r="J1206" s="3">
        <v>6770</v>
      </c>
      <c r="K1206" s="3">
        <v>1980</v>
      </c>
      <c r="L1206" s="3">
        <f>SUM(H1206:K1206)</f>
        <v>42460</v>
      </c>
      <c r="M1206" s="15">
        <v>0.15</v>
      </c>
      <c r="N1206" s="3">
        <f>H1206*M1206</f>
        <v>4575</v>
      </c>
      <c r="O1206" s="3">
        <f>L1206-N1206</f>
        <v>37885</v>
      </c>
    </row>
    <row r="1207" spans="1:15" x14ac:dyDescent="0.2">
      <c r="A1207" s="2" t="s">
        <v>4144</v>
      </c>
      <c r="B1207" s="2" t="s">
        <v>1854</v>
      </c>
      <c r="C1207" s="2" t="s">
        <v>112</v>
      </c>
      <c r="D1207" s="2" t="s">
        <v>114</v>
      </c>
      <c r="E1207" s="13">
        <v>45717</v>
      </c>
      <c r="F1207" s="2" t="s">
        <v>2689</v>
      </c>
      <c r="G1207" s="2">
        <v>4</v>
      </c>
      <c r="H1207" s="3">
        <v>21000</v>
      </c>
      <c r="I1207" s="3">
        <v>3190</v>
      </c>
      <c r="J1207" s="3">
        <v>0</v>
      </c>
      <c r="K1207" s="3">
        <v>0</v>
      </c>
      <c r="L1207" s="3">
        <f>SUM(H1207:K1207)</f>
        <v>24190</v>
      </c>
      <c r="M1207" s="15">
        <v>0.15</v>
      </c>
      <c r="N1207" s="3">
        <f>H1207*M1207</f>
        <v>3150</v>
      </c>
      <c r="O1207" s="3">
        <f>L1207-N1207</f>
        <v>21040</v>
      </c>
    </row>
    <row r="1208" spans="1:15" x14ac:dyDescent="0.2">
      <c r="A1208" s="2" t="s">
        <v>4145</v>
      </c>
      <c r="B1208" s="2" t="s">
        <v>1974</v>
      </c>
      <c r="C1208" s="2" t="s">
        <v>89</v>
      </c>
      <c r="D1208" s="2" t="s">
        <v>85</v>
      </c>
      <c r="E1208" s="13">
        <v>45717</v>
      </c>
      <c r="F1208" s="2" t="s">
        <v>2670</v>
      </c>
      <c r="G1208" s="2">
        <v>6</v>
      </c>
      <c r="H1208" s="3">
        <v>49500</v>
      </c>
      <c r="I1208" s="3">
        <v>21280</v>
      </c>
      <c r="J1208" s="3">
        <v>6090</v>
      </c>
      <c r="K1208" s="3">
        <v>0</v>
      </c>
      <c r="L1208" s="3">
        <f>SUM(H1208:K1208)</f>
        <v>76870</v>
      </c>
      <c r="M1208" s="15">
        <v>0</v>
      </c>
      <c r="N1208" s="3">
        <f>H1208*M1208</f>
        <v>0</v>
      </c>
      <c r="O1208" s="3">
        <f>L1208-N1208</f>
        <v>76870</v>
      </c>
    </row>
    <row r="1209" spans="1:15" x14ac:dyDescent="0.2">
      <c r="A1209" s="2" t="s">
        <v>4146</v>
      </c>
      <c r="B1209" s="2" t="s">
        <v>2191</v>
      </c>
      <c r="C1209" s="2" t="s">
        <v>69</v>
      </c>
      <c r="D1209" s="2" t="s">
        <v>65</v>
      </c>
      <c r="E1209" s="13">
        <v>45717</v>
      </c>
      <c r="F1209" s="2" t="s">
        <v>2732</v>
      </c>
      <c r="G1209" s="2">
        <v>1</v>
      </c>
      <c r="H1209" s="3">
        <v>20150</v>
      </c>
      <c r="I1209" s="3">
        <v>870</v>
      </c>
      <c r="J1209" s="3">
        <v>0</v>
      </c>
      <c r="K1209" s="3">
        <v>0</v>
      </c>
      <c r="L1209" s="3">
        <f>SUM(H1209:K1209)</f>
        <v>21020</v>
      </c>
      <c r="M1209" s="15">
        <v>0.05</v>
      </c>
      <c r="N1209" s="3">
        <f>H1209*M1209</f>
        <v>1007.5</v>
      </c>
      <c r="O1209" s="3">
        <f>L1209-N1209</f>
        <v>20012.5</v>
      </c>
    </row>
    <row r="1210" spans="1:15" x14ac:dyDescent="0.2">
      <c r="A1210" s="2" t="s">
        <v>4147</v>
      </c>
      <c r="B1210" s="2" t="s">
        <v>307</v>
      </c>
      <c r="C1210" s="2" t="s">
        <v>120</v>
      </c>
      <c r="D1210" s="2" t="s">
        <v>114</v>
      </c>
      <c r="E1210" s="13">
        <v>45748</v>
      </c>
      <c r="F1210" s="2" t="s">
        <v>2689</v>
      </c>
      <c r="G1210" s="2">
        <v>12</v>
      </c>
      <c r="H1210" s="3">
        <v>33600</v>
      </c>
      <c r="I1210" s="3">
        <v>6710</v>
      </c>
      <c r="J1210" s="3">
        <v>0</v>
      </c>
      <c r="K1210" s="3">
        <v>2900</v>
      </c>
      <c r="L1210" s="3">
        <f>SUM(H1210:K1210)</f>
        <v>43210</v>
      </c>
      <c r="M1210" s="15">
        <v>0.15</v>
      </c>
      <c r="N1210" s="3">
        <f>H1210*M1210</f>
        <v>5040</v>
      </c>
      <c r="O1210" s="3">
        <f>L1210-N1210</f>
        <v>38170</v>
      </c>
    </row>
    <row r="1211" spans="1:15" x14ac:dyDescent="0.2">
      <c r="A1211" s="2" t="s">
        <v>4149</v>
      </c>
      <c r="B1211" s="2" t="s">
        <v>804</v>
      </c>
      <c r="C1211" s="2" t="s">
        <v>101</v>
      </c>
      <c r="D1211" s="2" t="s">
        <v>95</v>
      </c>
      <c r="E1211" s="13">
        <v>45717</v>
      </c>
      <c r="F1211" s="2" t="s">
        <v>2651</v>
      </c>
      <c r="G1211" s="2">
        <v>3</v>
      </c>
      <c r="H1211" s="3">
        <v>19350</v>
      </c>
      <c r="I1211" s="3">
        <v>2170</v>
      </c>
      <c r="J1211" s="3">
        <v>6240</v>
      </c>
      <c r="K1211" s="3">
        <v>0</v>
      </c>
      <c r="L1211" s="3">
        <f>SUM(H1211:K1211)</f>
        <v>27760</v>
      </c>
      <c r="M1211" s="15">
        <v>0.16</v>
      </c>
      <c r="N1211" s="3">
        <f>H1211*M1211</f>
        <v>3096</v>
      </c>
      <c r="O1211" s="3">
        <f>L1211-N1211</f>
        <v>24664</v>
      </c>
    </row>
    <row r="1212" spans="1:15" x14ac:dyDescent="0.2">
      <c r="A1212" s="2" t="s">
        <v>4151</v>
      </c>
      <c r="B1212" s="2" t="s">
        <v>935</v>
      </c>
      <c r="C1212" s="2" t="s">
        <v>32</v>
      </c>
      <c r="D1212" s="2" t="s">
        <v>24</v>
      </c>
      <c r="E1212" s="13">
        <v>45717</v>
      </c>
      <c r="F1212" s="2" t="s">
        <v>2670</v>
      </c>
      <c r="G1212" s="2">
        <v>2</v>
      </c>
      <c r="H1212" s="3">
        <v>22600</v>
      </c>
      <c r="I1212" s="3">
        <v>1560</v>
      </c>
      <c r="J1212" s="3">
        <v>0</v>
      </c>
      <c r="K1212" s="3">
        <v>540</v>
      </c>
      <c r="L1212" s="3">
        <f>SUM(H1212:K1212)</f>
        <v>24700</v>
      </c>
      <c r="M1212" s="15">
        <v>0</v>
      </c>
      <c r="N1212" s="3">
        <f>H1212*M1212</f>
        <v>0</v>
      </c>
      <c r="O1212" s="3">
        <f>L1212-N1212</f>
        <v>24700</v>
      </c>
    </row>
    <row r="1213" spans="1:15" x14ac:dyDescent="0.2">
      <c r="A1213" s="2" t="s">
        <v>4153</v>
      </c>
      <c r="B1213" s="2" t="s">
        <v>2520</v>
      </c>
      <c r="C1213" s="2" t="s">
        <v>26</v>
      </c>
      <c r="D1213" s="2" t="s">
        <v>24</v>
      </c>
      <c r="E1213" s="13">
        <v>45717</v>
      </c>
      <c r="F1213" s="2" t="s">
        <v>2670</v>
      </c>
      <c r="G1213" s="2">
        <v>3</v>
      </c>
      <c r="H1213" s="3">
        <v>45150</v>
      </c>
      <c r="I1213" s="3">
        <v>1330</v>
      </c>
      <c r="J1213" s="3">
        <v>0</v>
      </c>
      <c r="K1213" s="3">
        <v>2510</v>
      </c>
      <c r="L1213" s="3">
        <f>SUM(H1213:K1213)</f>
        <v>48990</v>
      </c>
      <c r="M1213" s="15">
        <v>0</v>
      </c>
      <c r="N1213" s="3">
        <f>H1213*M1213</f>
        <v>0</v>
      </c>
      <c r="O1213" s="3">
        <f>L1213-N1213</f>
        <v>48990</v>
      </c>
    </row>
    <row r="1214" spans="1:15" x14ac:dyDescent="0.2">
      <c r="A1214" s="2" t="s">
        <v>4154</v>
      </c>
      <c r="B1214" s="2" t="s">
        <v>1432</v>
      </c>
      <c r="C1214" s="2" t="s">
        <v>29</v>
      </c>
      <c r="D1214" s="2" t="s">
        <v>24</v>
      </c>
      <c r="E1214" s="13">
        <v>45717</v>
      </c>
      <c r="F1214" s="2" t="s">
        <v>2670</v>
      </c>
      <c r="G1214" s="2">
        <v>4</v>
      </c>
      <c r="H1214" s="3">
        <v>75800</v>
      </c>
      <c r="I1214" s="3">
        <v>6360</v>
      </c>
      <c r="J1214" s="3">
        <v>4000</v>
      </c>
      <c r="K1214" s="3">
        <v>0</v>
      </c>
      <c r="L1214" s="3">
        <f>SUM(H1214:K1214)</f>
        <v>86160</v>
      </c>
      <c r="M1214" s="15">
        <v>0</v>
      </c>
      <c r="N1214" s="3">
        <f>H1214*M1214</f>
        <v>0</v>
      </c>
      <c r="O1214" s="3">
        <f>L1214-N1214</f>
        <v>86160</v>
      </c>
    </row>
    <row r="1215" spans="1:15" x14ac:dyDescent="0.2">
      <c r="A1215" s="2" t="s">
        <v>4155</v>
      </c>
      <c r="B1215" s="2" t="s">
        <v>1585</v>
      </c>
      <c r="C1215" s="2" t="s">
        <v>13</v>
      </c>
      <c r="D1215" s="2" t="s">
        <v>11</v>
      </c>
      <c r="E1215" s="13">
        <v>45992</v>
      </c>
      <c r="F1215" s="2" t="s">
        <v>2689</v>
      </c>
      <c r="G1215" s="2">
        <v>5</v>
      </c>
      <c r="H1215" s="3">
        <v>59250</v>
      </c>
      <c r="I1215" s="3">
        <v>8880</v>
      </c>
      <c r="J1215" s="3">
        <v>10170</v>
      </c>
      <c r="K1215" s="3">
        <v>0</v>
      </c>
      <c r="L1215" s="3">
        <f>SUM(H1215:K1215)</f>
        <v>78300</v>
      </c>
      <c r="M1215" s="15">
        <v>0.15</v>
      </c>
      <c r="N1215" s="3">
        <f>H1215*M1215</f>
        <v>8887.5</v>
      </c>
      <c r="O1215" s="3">
        <f>L1215-N1215</f>
        <v>69412.5</v>
      </c>
    </row>
    <row r="1216" spans="1:15" x14ac:dyDescent="0.2">
      <c r="A1216" s="2" t="s">
        <v>4156</v>
      </c>
      <c r="B1216" s="2" t="s">
        <v>1681</v>
      </c>
      <c r="C1216" s="2" t="s">
        <v>41</v>
      </c>
      <c r="D1216" s="2" t="s">
        <v>36</v>
      </c>
      <c r="E1216" s="13">
        <v>45717</v>
      </c>
      <c r="F1216" s="2" t="s">
        <v>2732</v>
      </c>
      <c r="G1216" s="2">
        <v>1</v>
      </c>
      <c r="H1216" s="3">
        <v>6100</v>
      </c>
      <c r="I1216" s="3">
        <v>430</v>
      </c>
      <c r="J1216" s="3">
        <v>0</v>
      </c>
      <c r="K1216" s="3">
        <v>0</v>
      </c>
      <c r="L1216" s="3">
        <f>SUM(H1216:K1216)</f>
        <v>6530</v>
      </c>
      <c r="M1216" s="15">
        <v>0.05</v>
      </c>
      <c r="N1216" s="3">
        <f>H1216*M1216</f>
        <v>305</v>
      </c>
      <c r="O1216" s="3">
        <f>L1216-N1216</f>
        <v>6225</v>
      </c>
    </row>
    <row r="1217" spans="1:15" x14ac:dyDescent="0.2">
      <c r="A1217" s="2" t="s">
        <v>4157</v>
      </c>
      <c r="B1217" s="2" t="s">
        <v>1915</v>
      </c>
      <c r="C1217" s="2" t="s">
        <v>81</v>
      </c>
      <c r="D1217" s="2" t="s">
        <v>75</v>
      </c>
      <c r="E1217" s="13">
        <v>45717</v>
      </c>
      <c r="F1217" s="2" t="s">
        <v>2732</v>
      </c>
      <c r="G1217" s="2">
        <v>1</v>
      </c>
      <c r="H1217" s="3">
        <v>44500</v>
      </c>
      <c r="I1217" s="3">
        <v>1140</v>
      </c>
      <c r="J1217" s="3">
        <v>0</v>
      </c>
      <c r="K1217" s="3">
        <v>0</v>
      </c>
      <c r="L1217" s="3">
        <f>SUM(H1217:K1217)</f>
        <v>45640</v>
      </c>
      <c r="M1217" s="15">
        <v>0.05</v>
      </c>
      <c r="N1217" s="3">
        <f>H1217*M1217</f>
        <v>2225</v>
      </c>
      <c r="O1217" s="3">
        <f>L1217-N1217</f>
        <v>43415</v>
      </c>
    </row>
    <row r="1218" spans="1:15" x14ac:dyDescent="0.2">
      <c r="A1218" s="2" t="s">
        <v>4158</v>
      </c>
      <c r="B1218" s="2" t="s">
        <v>2020</v>
      </c>
      <c r="C1218" s="2" t="s">
        <v>81</v>
      </c>
      <c r="D1218" s="2" t="s">
        <v>75</v>
      </c>
      <c r="E1218" s="13">
        <v>45717</v>
      </c>
      <c r="F1218" s="2" t="s">
        <v>2732</v>
      </c>
      <c r="G1218" s="2">
        <v>3</v>
      </c>
      <c r="H1218" s="3">
        <v>65850</v>
      </c>
      <c r="I1218" s="3">
        <v>2170</v>
      </c>
      <c r="J1218" s="3">
        <v>4380</v>
      </c>
      <c r="K1218" s="3">
        <v>2720</v>
      </c>
      <c r="L1218" s="3">
        <f>SUM(H1218:K1218)</f>
        <v>75120</v>
      </c>
      <c r="M1218" s="15">
        <v>0.05</v>
      </c>
      <c r="N1218" s="3">
        <f>H1218*M1218</f>
        <v>3292.5</v>
      </c>
      <c r="O1218" s="3">
        <f>L1218-N1218</f>
        <v>71827.5</v>
      </c>
    </row>
    <row r="1219" spans="1:15" x14ac:dyDescent="0.2">
      <c r="A1219" s="2" t="s">
        <v>4159</v>
      </c>
      <c r="B1219" s="2" t="s">
        <v>1527</v>
      </c>
      <c r="C1219" s="2" t="s">
        <v>112</v>
      </c>
      <c r="D1219" s="2" t="s">
        <v>114</v>
      </c>
      <c r="E1219" s="13">
        <v>45717</v>
      </c>
      <c r="F1219" s="2" t="s">
        <v>2670</v>
      </c>
      <c r="G1219" s="2">
        <v>5</v>
      </c>
      <c r="H1219" s="3">
        <v>32750</v>
      </c>
      <c r="I1219" s="3">
        <v>990</v>
      </c>
      <c r="J1219" s="3">
        <v>0</v>
      </c>
      <c r="K1219" s="3">
        <v>0</v>
      </c>
      <c r="L1219" s="3">
        <f>SUM(H1219:K1219)</f>
        <v>33740</v>
      </c>
      <c r="M1219" s="15">
        <v>0</v>
      </c>
      <c r="N1219" s="3">
        <f>H1219*M1219</f>
        <v>0</v>
      </c>
      <c r="O1219" s="3">
        <f>L1219-N1219</f>
        <v>33740</v>
      </c>
    </row>
    <row r="1220" spans="1:15" x14ac:dyDescent="0.2">
      <c r="A1220" s="2" t="s">
        <v>4162</v>
      </c>
      <c r="B1220" s="2" t="s">
        <v>1137</v>
      </c>
      <c r="C1220" s="2" t="s">
        <v>26</v>
      </c>
      <c r="D1220" s="2" t="s">
        <v>24</v>
      </c>
      <c r="E1220" s="13">
        <v>45717</v>
      </c>
      <c r="F1220" s="2" t="s">
        <v>2670</v>
      </c>
      <c r="G1220" s="2">
        <v>2</v>
      </c>
      <c r="H1220" s="3">
        <v>23800</v>
      </c>
      <c r="I1220" s="3">
        <v>4690</v>
      </c>
      <c r="J1220" s="3">
        <v>5960</v>
      </c>
      <c r="K1220" s="3">
        <v>1800</v>
      </c>
      <c r="L1220" s="3">
        <f>SUM(H1220:K1220)</f>
        <v>36250</v>
      </c>
      <c r="M1220" s="15">
        <v>0</v>
      </c>
      <c r="N1220" s="3">
        <f>H1220*M1220</f>
        <v>0</v>
      </c>
      <c r="O1220" s="3">
        <f>L1220-N1220</f>
        <v>36250</v>
      </c>
    </row>
    <row r="1221" spans="1:15" x14ac:dyDescent="0.2">
      <c r="A1221" s="2" t="s">
        <v>4163</v>
      </c>
      <c r="B1221" s="2" t="s">
        <v>1206</v>
      </c>
      <c r="C1221" s="2" t="s">
        <v>99</v>
      </c>
      <c r="D1221" s="2" t="s">
        <v>95</v>
      </c>
      <c r="E1221" s="13">
        <v>45778</v>
      </c>
      <c r="F1221" s="2" t="s">
        <v>2670</v>
      </c>
      <c r="G1221" s="2">
        <v>3</v>
      </c>
      <c r="H1221" s="3">
        <v>8850</v>
      </c>
      <c r="I1221" s="3">
        <v>1400</v>
      </c>
      <c r="J1221" s="3">
        <v>2670</v>
      </c>
      <c r="K1221" s="3">
        <v>0</v>
      </c>
      <c r="L1221" s="3">
        <f>SUM(H1221:K1221)</f>
        <v>12920</v>
      </c>
      <c r="M1221" s="15">
        <v>0</v>
      </c>
      <c r="N1221" s="3">
        <f>H1221*M1221</f>
        <v>0</v>
      </c>
      <c r="O1221" s="3">
        <f>L1221-N1221</f>
        <v>12920</v>
      </c>
    </row>
    <row r="1222" spans="1:15" x14ac:dyDescent="0.2">
      <c r="A1222" s="2" t="s">
        <v>4166</v>
      </c>
      <c r="B1222" s="2" t="s">
        <v>842</v>
      </c>
      <c r="C1222" s="2" t="s">
        <v>43</v>
      </c>
      <c r="D1222" s="2" t="s">
        <v>45</v>
      </c>
      <c r="E1222" s="13">
        <v>45717</v>
      </c>
      <c r="F1222" s="2" t="s">
        <v>2689</v>
      </c>
      <c r="G1222" s="2">
        <v>3</v>
      </c>
      <c r="H1222" s="3">
        <v>28050</v>
      </c>
      <c r="I1222" s="3">
        <v>560</v>
      </c>
      <c r="J1222" s="3">
        <v>3510</v>
      </c>
      <c r="K1222" s="3">
        <v>0</v>
      </c>
      <c r="L1222" s="3">
        <f>SUM(H1222:K1222)</f>
        <v>32120</v>
      </c>
      <c r="M1222" s="15">
        <v>0.15</v>
      </c>
      <c r="N1222" s="3">
        <f>H1222*M1222</f>
        <v>4207.5</v>
      </c>
      <c r="O1222" s="3">
        <f>L1222-N1222</f>
        <v>27912.5</v>
      </c>
    </row>
    <row r="1223" spans="1:15" x14ac:dyDescent="0.2">
      <c r="A1223" s="2" t="s">
        <v>4168</v>
      </c>
      <c r="B1223" s="2" t="s">
        <v>1855</v>
      </c>
      <c r="C1223" s="2" t="s">
        <v>112</v>
      </c>
      <c r="D1223" s="2" t="s">
        <v>114</v>
      </c>
      <c r="E1223" s="13">
        <v>45717</v>
      </c>
      <c r="F1223" s="2" t="s">
        <v>2689</v>
      </c>
      <c r="G1223" s="2">
        <v>3</v>
      </c>
      <c r="H1223" s="3">
        <v>20400</v>
      </c>
      <c r="I1223" s="3">
        <v>2080</v>
      </c>
      <c r="J1223" s="3">
        <v>6890</v>
      </c>
      <c r="K1223" s="3">
        <v>0</v>
      </c>
      <c r="L1223" s="3">
        <f>SUM(H1223:K1223)</f>
        <v>29370</v>
      </c>
      <c r="M1223" s="15">
        <v>0.15</v>
      </c>
      <c r="N1223" s="3">
        <f>H1223*M1223</f>
        <v>3060</v>
      </c>
      <c r="O1223" s="3">
        <f>L1223-N1223</f>
        <v>26310</v>
      </c>
    </row>
    <row r="1224" spans="1:15" x14ac:dyDescent="0.2">
      <c r="A1224" s="2" t="s">
        <v>4169</v>
      </c>
      <c r="B1224" s="2" t="s">
        <v>1896</v>
      </c>
      <c r="C1224" s="2" t="s">
        <v>81</v>
      </c>
      <c r="D1224" s="2" t="s">
        <v>75</v>
      </c>
      <c r="E1224" s="13">
        <v>45717</v>
      </c>
      <c r="F1224" s="2" t="s">
        <v>2651</v>
      </c>
      <c r="G1224" s="2">
        <v>10</v>
      </c>
      <c r="H1224" s="3">
        <v>296500</v>
      </c>
      <c r="I1224" s="3">
        <v>23210</v>
      </c>
      <c r="J1224" s="3">
        <v>5410</v>
      </c>
      <c r="K1224" s="3">
        <v>2860</v>
      </c>
      <c r="L1224" s="3">
        <f>SUM(H1224:K1224)</f>
        <v>327980</v>
      </c>
      <c r="M1224" s="15">
        <v>0.16</v>
      </c>
      <c r="N1224" s="3">
        <f>H1224*M1224</f>
        <v>47440</v>
      </c>
      <c r="O1224" s="3">
        <f>L1224-N1224</f>
        <v>280540</v>
      </c>
    </row>
    <row r="1225" spans="1:15" x14ac:dyDescent="0.2">
      <c r="A1225" s="2" t="s">
        <v>4170</v>
      </c>
      <c r="B1225" s="2" t="s">
        <v>2498</v>
      </c>
      <c r="C1225" s="2" t="s">
        <v>120</v>
      </c>
      <c r="D1225" s="2" t="s">
        <v>114</v>
      </c>
      <c r="E1225" s="13">
        <v>45901</v>
      </c>
      <c r="F1225" s="2" t="s">
        <v>2647</v>
      </c>
      <c r="G1225" s="2">
        <v>4</v>
      </c>
      <c r="H1225" s="3">
        <v>15000</v>
      </c>
      <c r="I1225" s="3">
        <v>2500</v>
      </c>
      <c r="J1225" s="3">
        <v>0</v>
      </c>
      <c r="K1225" s="3">
        <v>0</v>
      </c>
      <c r="L1225" s="3">
        <f>SUM(H1225:K1225)</f>
        <v>17500</v>
      </c>
      <c r="M1225" s="15">
        <v>0</v>
      </c>
      <c r="N1225" s="3">
        <f>H1225*M1225</f>
        <v>0</v>
      </c>
      <c r="O1225" s="3">
        <f>L1225-N1225</f>
        <v>17500</v>
      </c>
    </row>
    <row r="1226" spans="1:15" x14ac:dyDescent="0.2">
      <c r="A1226" s="2" t="s">
        <v>4171</v>
      </c>
      <c r="B1226" s="2" t="s">
        <v>330</v>
      </c>
      <c r="C1226" s="2" t="s">
        <v>110</v>
      </c>
      <c r="D1226" s="2" t="s">
        <v>105</v>
      </c>
      <c r="E1226" s="13">
        <v>45717</v>
      </c>
      <c r="F1226" s="2" t="s">
        <v>2689</v>
      </c>
      <c r="G1226" s="2">
        <v>1</v>
      </c>
      <c r="H1226" s="3">
        <v>4300</v>
      </c>
      <c r="I1226" s="3">
        <v>500</v>
      </c>
      <c r="J1226" s="3">
        <v>6640</v>
      </c>
      <c r="K1226" s="3">
        <v>0</v>
      </c>
      <c r="L1226" s="3">
        <f>SUM(H1226:K1226)</f>
        <v>11440</v>
      </c>
      <c r="M1226" s="15">
        <v>0.15</v>
      </c>
      <c r="N1226" s="3">
        <f>H1226*M1226</f>
        <v>645</v>
      </c>
      <c r="O1226" s="3">
        <f>L1226-N1226</f>
        <v>10795</v>
      </c>
    </row>
    <row r="1227" spans="1:15" x14ac:dyDescent="0.2">
      <c r="A1227" s="2" t="s">
        <v>4172</v>
      </c>
      <c r="B1227" s="2" t="s">
        <v>336</v>
      </c>
      <c r="C1227" s="2" t="s">
        <v>97</v>
      </c>
      <c r="D1227" s="2" t="s">
        <v>95</v>
      </c>
      <c r="E1227" s="13">
        <v>45717</v>
      </c>
      <c r="F1227" s="2" t="s">
        <v>2732</v>
      </c>
      <c r="G1227" s="2">
        <v>2</v>
      </c>
      <c r="H1227" s="3">
        <v>32200</v>
      </c>
      <c r="I1227" s="3">
        <v>1960</v>
      </c>
      <c r="J1227" s="3">
        <v>3880</v>
      </c>
      <c r="K1227" s="3">
        <v>0</v>
      </c>
      <c r="L1227" s="3">
        <f>SUM(H1227:K1227)</f>
        <v>38040</v>
      </c>
      <c r="M1227" s="15">
        <v>0.05</v>
      </c>
      <c r="N1227" s="3">
        <f>H1227*M1227</f>
        <v>1610</v>
      </c>
      <c r="O1227" s="3">
        <f>L1227-N1227</f>
        <v>36430</v>
      </c>
    </row>
    <row r="1228" spans="1:15" x14ac:dyDescent="0.2">
      <c r="A1228" s="2" t="s">
        <v>4173</v>
      </c>
      <c r="B1228" s="2" t="s">
        <v>733</v>
      </c>
      <c r="C1228" s="2" t="s">
        <v>120</v>
      </c>
      <c r="D1228" s="2" t="s">
        <v>114</v>
      </c>
      <c r="E1228" s="13">
        <v>45748</v>
      </c>
      <c r="F1228" s="2" t="s">
        <v>2647</v>
      </c>
      <c r="G1228" s="2">
        <v>1</v>
      </c>
      <c r="H1228" s="3">
        <v>3050</v>
      </c>
      <c r="I1228" s="3">
        <v>630</v>
      </c>
      <c r="J1228" s="3">
        <v>4400</v>
      </c>
      <c r="K1228" s="3">
        <v>0</v>
      </c>
      <c r="L1228" s="3">
        <f>SUM(H1228:K1228)</f>
        <v>8080</v>
      </c>
      <c r="M1228" s="15">
        <v>0</v>
      </c>
      <c r="N1228" s="3">
        <f>H1228*M1228</f>
        <v>0</v>
      </c>
      <c r="O1228" s="3">
        <f>L1228-N1228</f>
        <v>8080</v>
      </c>
    </row>
    <row r="1229" spans="1:15" x14ac:dyDescent="0.2">
      <c r="A1229" s="2" t="s">
        <v>4174</v>
      </c>
      <c r="B1229" s="2" t="s">
        <v>1093</v>
      </c>
      <c r="C1229" s="2" t="s">
        <v>116</v>
      </c>
      <c r="D1229" s="2" t="s">
        <v>114</v>
      </c>
      <c r="E1229" s="13">
        <v>45717</v>
      </c>
      <c r="F1229" s="2" t="s">
        <v>2658</v>
      </c>
      <c r="G1229" s="2">
        <v>5</v>
      </c>
      <c r="H1229" s="3">
        <v>30500</v>
      </c>
      <c r="I1229" s="3">
        <v>14320</v>
      </c>
      <c r="J1229" s="3">
        <v>1770</v>
      </c>
      <c r="K1229" s="3">
        <v>0</v>
      </c>
      <c r="L1229" s="3">
        <f>SUM(H1229:K1229)</f>
        <v>46590</v>
      </c>
      <c r="M1229" s="15">
        <v>0.1</v>
      </c>
      <c r="N1229" s="3">
        <f>H1229*M1229</f>
        <v>3050</v>
      </c>
      <c r="O1229" s="3">
        <f>L1229-N1229</f>
        <v>43540</v>
      </c>
    </row>
    <row r="1230" spans="1:15" x14ac:dyDescent="0.2">
      <c r="A1230" s="2" t="s">
        <v>4175</v>
      </c>
      <c r="B1230" s="2" t="s">
        <v>538</v>
      </c>
      <c r="C1230" s="2" t="s">
        <v>118</v>
      </c>
      <c r="D1230" s="2" t="s">
        <v>114</v>
      </c>
      <c r="E1230" s="13">
        <v>45778</v>
      </c>
      <c r="F1230" s="2" t="s">
        <v>2689</v>
      </c>
      <c r="G1230" s="2">
        <v>4</v>
      </c>
      <c r="H1230" s="3">
        <v>42000</v>
      </c>
      <c r="I1230" s="3">
        <v>5630</v>
      </c>
      <c r="J1230" s="3">
        <v>0</v>
      </c>
      <c r="K1230" s="3">
        <v>0</v>
      </c>
      <c r="L1230" s="3">
        <f>SUM(H1230:K1230)</f>
        <v>47630</v>
      </c>
      <c r="M1230" s="15">
        <v>0.15</v>
      </c>
      <c r="N1230" s="3">
        <f>H1230*M1230</f>
        <v>6300</v>
      </c>
      <c r="O1230" s="3">
        <f>L1230-N1230</f>
        <v>41330</v>
      </c>
    </row>
    <row r="1231" spans="1:15" x14ac:dyDescent="0.2">
      <c r="A1231" s="2" t="s">
        <v>4176</v>
      </c>
      <c r="B1231" s="2" t="s">
        <v>907</v>
      </c>
      <c r="C1231" s="2" t="s">
        <v>41</v>
      </c>
      <c r="D1231" s="2" t="s">
        <v>36</v>
      </c>
      <c r="E1231" s="13">
        <v>45717</v>
      </c>
      <c r="F1231" s="2" t="s">
        <v>2732</v>
      </c>
      <c r="G1231" s="2">
        <v>3</v>
      </c>
      <c r="H1231" s="3">
        <v>13050</v>
      </c>
      <c r="I1231" s="3">
        <v>270</v>
      </c>
      <c r="J1231" s="3">
        <v>0</v>
      </c>
      <c r="K1231" s="3">
        <v>0</v>
      </c>
      <c r="L1231" s="3">
        <f>SUM(H1231:K1231)</f>
        <v>13320</v>
      </c>
      <c r="M1231" s="15">
        <v>0.05</v>
      </c>
      <c r="N1231" s="3">
        <f>H1231*M1231</f>
        <v>652.5</v>
      </c>
      <c r="O1231" s="3">
        <f>L1231-N1231</f>
        <v>12667.5</v>
      </c>
    </row>
    <row r="1232" spans="1:15" x14ac:dyDescent="0.2">
      <c r="A1232" s="2" t="s">
        <v>4177</v>
      </c>
      <c r="B1232" s="2" t="s">
        <v>974</v>
      </c>
      <c r="C1232" s="2" t="s">
        <v>63</v>
      </c>
      <c r="D1232" s="2" t="s">
        <v>65</v>
      </c>
      <c r="E1232" s="13">
        <v>45717</v>
      </c>
      <c r="F1232" s="2" t="s">
        <v>2732</v>
      </c>
      <c r="G1232" s="2">
        <v>3</v>
      </c>
      <c r="H1232" s="3">
        <v>25800</v>
      </c>
      <c r="I1232" s="3">
        <v>1780</v>
      </c>
      <c r="J1232" s="3">
        <v>3520</v>
      </c>
      <c r="K1232" s="3">
        <v>3610</v>
      </c>
      <c r="L1232" s="3">
        <f>SUM(H1232:K1232)</f>
        <v>34710</v>
      </c>
      <c r="M1232" s="15">
        <v>0.05</v>
      </c>
      <c r="N1232" s="3">
        <f>H1232*M1232</f>
        <v>1290</v>
      </c>
      <c r="O1232" s="3">
        <f>L1232-N1232</f>
        <v>33420</v>
      </c>
    </row>
    <row r="1233" spans="1:15" x14ac:dyDescent="0.2">
      <c r="A1233" s="2" t="s">
        <v>4178</v>
      </c>
      <c r="B1233" s="2" t="s">
        <v>1462</v>
      </c>
      <c r="C1233" s="2" t="s">
        <v>19</v>
      </c>
      <c r="D1233" s="2" t="s">
        <v>11</v>
      </c>
      <c r="E1233" s="13">
        <v>45748</v>
      </c>
      <c r="F1233" s="2" t="s">
        <v>2689</v>
      </c>
      <c r="G1233" s="2">
        <v>3</v>
      </c>
      <c r="H1233" s="3">
        <v>20400</v>
      </c>
      <c r="I1233" s="3">
        <v>4270</v>
      </c>
      <c r="J1233" s="3">
        <v>0</v>
      </c>
      <c r="K1233" s="3">
        <v>0</v>
      </c>
      <c r="L1233" s="3">
        <f>SUM(H1233:K1233)</f>
        <v>24670</v>
      </c>
      <c r="M1233" s="15">
        <v>0.15</v>
      </c>
      <c r="N1233" s="3">
        <f>H1233*M1233</f>
        <v>3060</v>
      </c>
      <c r="O1233" s="3">
        <f>L1233-N1233</f>
        <v>21610</v>
      </c>
    </row>
    <row r="1234" spans="1:15" x14ac:dyDescent="0.2">
      <c r="A1234" s="2" t="s">
        <v>4179</v>
      </c>
      <c r="B1234" s="2" t="s">
        <v>1497</v>
      </c>
      <c r="C1234" s="2" t="s">
        <v>34</v>
      </c>
      <c r="D1234" s="2" t="s">
        <v>36</v>
      </c>
      <c r="E1234" s="13">
        <v>45748</v>
      </c>
      <c r="F1234" s="2" t="s">
        <v>2658</v>
      </c>
      <c r="G1234" s="2">
        <v>3</v>
      </c>
      <c r="H1234" s="3">
        <v>21300</v>
      </c>
      <c r="I1234" s="3">
        <v>6770</v>
      </c>
      <c r="J1234" s="3">
        <v>3360</v>
      </c>
      <c r="K1234" s="3">
        <v>0</v>
      </c>
      <c r="L1234" s="3">
        <f>SUM(H1234:K1234)</f>
        <v>31430</v>
      </c>
      <c r="M1234" s="15">
        <v>0.1</v>
      </c>
      <c r="N1234" s="3">
        <f>H1234*M1234</f>
        <v>2130</v>
      </c>
      <c r="O1234" s="3">
        <f>L1234-N1234</f>
        <v>29300</v>
      </c>
    </row>
    <row r="1235" spans="1:15" x14ac:dyDescent="0.2">
      <c r="A1235" s="2" t="s">
        <v>4180</v>
      </c>
      <c r="B1235" s="2" t="s">
        <v>1996</v>
      </c>
      <c r="C1235" s="2" t="s">
        <v>129</v>
      </c>
      <c r="D1235" s="2" t="s">
        <v>124</v>
      </c>
      <c r="E1235" s="13">
        <v>45748</v>
      </c>
      <c r="F1235" s="2" t="s">
        <v>2647</v>
      </c>
      <c r="G1235" s="2">
        <v>3</v>
      </c>
      <c r="H1235" s="3">
        <v>14550</v>
      </c>
      <c r="I1235" s="3">
        <v>1430</v>
      </c>
      <c r="J1235" s="3">
        <v>6010</v>
      </c>
      <c r="K1235" s="3">
        <v>2400</v>
      </c>
      <c r="L1235" s="3">
        <f>SUM(H1235:K1235)</f>
        <v>24390</v>
      </c>
      <c r="M1235" s="15">
        <v>0</v>
      </c>
      <c r="N1235" s="3">
        <f>H1235*M1235</f>
        <v>0</v>
      </c>
      <c r="O1235" s="3">
        <f>L1235-N1235</f>
        <v>24390</v>
      </c>
    </row>
    <row r="1236" spans="1:15" x14ac:dyDescent="0.2">
      <c r="A1236" s="2" t="s">
        <v>4181</v>
      </c>
      <c r="B1236" s="2" t="s">
        <v>2131</v>
      </c>
      <c r="C1236" s="2" t="s">
        <v>32</v>
      </c>
      <c r="D1236" s="2" t="s">
        <v>24</v>
      </c>
      <c r="E1236" s="13">
        <v>45748</v>
      </c>
      <c r="F1236" s="2" t="s">
        <v>2689</v>
      </c>
      <c r="G1236" s="2">
        <v>3</v>
      </c>
      <c r="H1236" s="3">
        <v>17550</v>
      </c>
      <c r="I1236" s="3">
        <v>3670</v>
      </c>
      <c r="J1236" s="3">
        <v>3460</v>
      </c>
      <c r="K1236" s="3">
        <v>0</v>
      </c>
      <c r="L1236" s="3">
        <f>SUM(H1236:K1236)</f>
        <v>24680</v>
      </c>
      <c r="M1236" s="15">
        <v>0.15</v>
      </c>
      <c r="N1236" s="3">
        <f>H1236*M1236</f>
        <v>2632.5</v>
      </c>
      <c r="O1236" s="3">
        <f>L1236-N1236</f>
        <v>22047.5</v>
      </c>
    </row>
    <row r="1237" spans="1:15" x14ac:dyDescent="0.2">
      <c r="A1237" s="2" t="s">
        <v>4183</v>
      </c>
      <c r="B1237" s="2" t="s">
        <v>1536</v>
      </c>
      <c r="C1237" s="2" t="s">
        <v>37</v>
      </c>
      <c r="D1237" s="2" t="s">
        <v>36</v>
      </c>
      <c r="E1237" s="13">
        <v>45748</v>
      </c>
      <c r="F1237" s="2" t="s">
        <v>2658</v>
      </c>
      <c r="G1237" s="2">
        <v>3</v>
      </c>
      <c r="H1237" s="3">
        <v>65550</v>
      </c>
      <c r="I1237" s="3">
        <v>1400</v>
      </c>
      <c r="J1237" s="3">
        <v>0</v>
      </c>
      <c r="K1237" s="3">
        <v>0</v>
      </c>
      <c r="L1237" s="3">
        <f>SUM(H1237:K1237)</f>
        <v>66950</v>
      </c>
      <c r="M1237" s="15">
        <v>0.1</v>
      </c>
      <c r="N1237" s="3">
        <f>H1237*M1237</f>
        <v>6555</v>
      </c>
      <c r="O1237" s="3">
        <f>L1237-N1237</f>
        <v>60395</v>
      </c>
    </row>
    <row r="1238" spans="1:15" x14ac:dyDescent="0.2">
      <c r="A1238" s="2" t="s">
        <v>4184</v>
      </c>
      <c r="B1238" s="2" t="s">
        <v>1696</v>
      </c>
      <c r="C1238" s="2" t="s">
        <v>49</v>
      </c>
      <c r="D1238" s="2" t="s">
        <v>45</v>
      </c>
      <c r="E1238" s="13">
        <v>45717</v>
      </c>
      <c r="F1238" s="2" t="s">
        <v>2689</v>
      </c>
      <c r="G1238" s="2">
        <v>2</v>
      </c>
      <c r="H1238" s="3">
        <v>5600</v>
      </c>
      <c r="I1238" s="3">
        <v>2370</v>
      </c>
      <c r="J1238" s="3">
        <v>0</v>
      </c>
      <c r="K1238" s="3">
        <v>0</v>
      </c>
      <c r="L1238" s="3">
        <f>SUM(H1238:K1238)</f>
        <v>7970</v>
      </c>
      <c r="M1238" s="15">
        <v>0.15</v>
      </c>
      <c r="N1238" s="3">
        <f>H1238*M1238</f>
        <v>840</v>
      </c>
      <c r="O1238" s="3">
        <f>L1238-N1238</f>
        <v>7130</v>
      </c>
    </row>
    <row r="1239" spans="1:15" x14ac:dyDescent="0.2">
      <c r="A1239" s="2" t="s">
        <v>4185</v>
      </c>
      <c r="B1239" s="2" t="s">
        <v>1771</v>
      </c>
      <c r="C1239" s="2" t="s">
        <v>13</v>
      </c>
      <c r="D1239" s="2" t="s">
        <v>11</v>
      </c>
      <c r="E1239" s="13">
        <v>45717</v>
      </c>
      <c r="F1239" s="2" t="s">
        <v>2670</v>
      </c>
      <c r="G1239" s="2">
        <v>2</v>
      </c>
      <c r="H1239" s="3">
        <v>24900</v>
      </c>
      <c r="I1239" s="3">
        <v>610</v>
      </c>
      <c r="J1239" s="3">
        <v>7170</v>
      </c>
      <c r="K1239" s="3">
        <v>0</v>
      </c>
      <c r="L1239" s="3">
        <f>SUM(H1239:K1239)</f>
        <v>32680</v>
      </c>
      <c r="M1239" s="15">
        <v>0</v>
      </c>
      <c r="N1239" s="3">
        <f>H1239*M1239</f>
        <v>0</v>
      </c>
      <c r="O1239" s="3">
        <f>L1239-N1239</f>
        <v>32680</v>
      </c>
    </row>
    <row r="1240" spans="1:15" x14ac:dyDescent="0.2">
      <c r="A1240" s="2" t="s">
        <v>4186</v>
      </c>
      <c r="B1240" s="2" t="s">
        <v>1834</v>
      </c>
      <c r="C1240" s="2" t="s">
        <v>108</v>
      </c>
      <c r="D1240" s="2" t="s">
        <v>105</v>
      </c>
      <c r="E1240" s="13">
        <v>45748</v>
      </c>
      <c r="F1240" s="2" t="s">
        <v>2651</v>
      </c>
      <c r="G1240" s="2">
        <v>2</v>
      </c>
      <c r="H1240" s="3">
        <v>20300</v>
      </c>
      <c r="I1240" s="3">
        <v>3090</v>
      </c>
      <c r="J1240" s="3">
        <v>2550</v>
      </c>
      <c r="K1240" s="3">
        <v>0</v>
      </c>
      <c r="L1240" s="3">
        <f>SUM(H1240:K1240)</f>
        <v>25940</v>
      </c>
      <c r="M1240" s="15">
        <v>0.16</v>
      </c>
      <c r="N1240" s="3">
        <f>H1240*M1240</f>
        <v>3248</v>
      </c>
      <c r="O1240" s="3">
        <f>L1240-N1240</f>
        <v>22692</v>
      </c>
    </row>
    <row r="1241" spans="1:15" x14ac:dyDescent="0.2">
      <c r="A1241" s="2" t="s">
        <v>4187</v>
      </c>
      <c r="B1241" s="2" t="s">
        <v>1945</v>
      </c>
      <c r="C1241" s="2" t="s">
        <v>83</v>
      </c>
      <c r="D1241" s="2" t="s">
        <v>85</v>
      </c>
      <c r="E1241" s="13">
        <v>45717</v>
      </c>
      <c r="F1241" s="2" t="s">
        <v>2651</v>
      </c>
      <c r="G1241" s="2">
        <v>3</v>
      </c>
      <c r="H1241" s="3">
        <v>32400</v>
      </c>
      <c r="I1241" s="3">
        <v>13380</v>
      </c>
      <c r="J1241" s="3">
        <v>4300</v>
      </c>
      <c r="K1241" s="3">
        <v>0</v>
      </c>
      <c r="L1241" s="3">
        <f>SUM(H1241:K1241)</f>
        <v>50080</v>
      </c>
      <c r="M1241" s="15">
        <v>0.16</v>
      </c>
      <c r="N1241" s="3">
        <f>H1241*M1241</f>
        <v>5184</v>
      </c>
      <c r="O1241" s="3">
        <f>L1241-N1241</f>
        <v>44896</v>
      </c>
    </row>
    <row r="1242" spans="1:15" x14ac:dyDescent="0.2">
      <c r="A1242" s="2" t="s">
        <v>4188</v>
      </c>
      <c r="B1242" s="2" t="s">
        <v>2094</v>
      </c>
      <c r="C1242" s="2" t="s">
        <v>129</v>
      </c>
      <c r="D1242" s="2" t="s">
        <v>124</v>
      </c>
      <c r="E1242" s="13">
        <v>45748</v>
      </c>
      <c r="F1242" s="2" t="s">
        <v>2647</v>
      </c>
      <c r="G1242" s="2">
        <v>2</v>
      </c>
      <c r="H1242" s="3">
        <v>8900</v>
      </c>
      <c r="I1242" s="3">
        <v>420</v>
      </c>
      <c r="J1242" s="3">
        <v>0</v>
      </c>
      <c r="K1242" s="3">
        <v>0</v>
      </c>
      <c r="L1242" s="3">
        <f>SUM(H1242:K1242)</f>
        <v>9320</v>
      </c>
      <c r="M1242" s="15">
        <v>0</v>
      </c>
      <c r="N1242" s="3">
        <f>H1242*M1242</f>
        <v>0</v>
      </c>
      <c r="O1242" s="3">
        <f>L1242-N1242</f>
        <v>9320</v>
      </c>
    </row>
    <row r="1243" spans="1:15" x14ac:dyDescent="0.2">
      <c r="A1243" s="2" t="s">
        <v>4189</v>
      </c>
      <c r="B1243" s="2" t="s">
        <v>2193</v>
      </c>
      <c r="C1243" s="2" t="s">
        <v>118</v>
      </c>
      <c r="D1243" s="2" t="s">
        <v>114</v>
      </c>
      <c r="E1243" s="13">
        <v>45717</v>
      </c>
      <c r="F1243" s="2" t="s">
        <v>2651</v>
      </c>
      <c r="G1243" s="2">
        <v>3</v>
      </c>
      <c r="H1243" s="3">
        <v>35400</v>
      </c>
      <c r="I1243" s="3">
        <v>4820</v>
      </c>
      <c r="J1243" s="3">
        <v>0</v>
      </c>
      <c r="K1243" s="3">
        <v>0</v>
      </c>
      <c r="L1243" s="3">
        <f>SUM(H1243:K1243)</f>
        <v>40220</v>
      </c>
      <c r="M1243" s="15">
        <v>0.16</v>
      </c>
      <c r="N1243" s="3">
        <f>H1243*M1243</f>
        <v>5664</v>
      </c>
      <c r="O1243" s="3">
        <f>L1243-N1243</f>
        <v>34556</v>
      </c>
    </row>
    <row r="1244" spans="1:15" x14ac:dyDescent="0.2">
      <c r="A1244" s="2" t="s">
        <v>4190</v>
      </c>
      <c r="B1244" s="2" t="s">
        <v>2262</v>
      </c>
      <c r="C1244" s="2" t="s">
        <v>37</v>
      </c>
      <c r="D1244" s="2" t="s">
        <v>36</v>
      </c>
      <c r="E1244" s="13">
        <v>45778</v>
      </c>
      <c r="F1244" s="2" t="s">
        <v>2647</v>
      </c>
      <c r="G1244" s="2">
        <v>3</v>
      </c>
      <c r="H1244" s="3">
        <v>91050</v>
      </c>
      <c r="I1244" s="3">
        <v>6620</v>
      </c>
      <c r="J1244" s="3">
        <v>7470</v>
      </c>
      <c r="K1244" s="3">
        <v>2010</v>
      </c>
      <c r="L1244" s="3">
        <f>SUM(H1244:K1244)</f>
        <v>107150</v>
      </c>
      <c r="M1244" s="15">
        <v>0</v>
      </c>
      <c r="N1244" s="3">
        <f>H1244*M1244</f>
        <v>0</v>
      </c>
      <c r="O1244" s="3">
        <f>L1244-N1244</f>
        <v>107150</v>
      </c>
    </row>
    <row r="1245" spans="1:15" x14ac:dyDescent="0.2">
      <c r="A1245" s="2" t="s">
        <v>4191</v>
      </c>
      <c r="B1245" s="2" t="s">
        <v>2441</v>
      </c>
      <c r="C1245" s="2" t="s">
        <v>129</v>
      </c>
      <c r="D1245" s="2" t="s">
        <v>124</v>
      </c>
      <c r="E1245" s="13">
        <v>45748</v>
      </c>
      <c r="F1245" s="2" t="s">
        <v>2658</v>
      </c>
      <c r="G1245" s="2">
        <v>2</v>
      </c>
      <c r="H1245" s="3">
        <v>9500</v>
      </c>
      <c r="I1245" s="3">
        <v>2790</v>
      </c>
      <c r="J1245" s="3">
        <v>6850</v>
      </c>
      <c r="K1245" s="3">
        <v>2910</v>
      </c>
      <c r="L1245" s="3">
        <f>SUM(H1245:K1245)</f>
        <v>22050</v>
      </c>
      <c r="M1245" s="15">
        <v>0.1</v>
      </c>
      <c r="N1245" s="3">
        <f>H1245*M1245</f>
        <v>950</v>
      </c>
      <c r="O1245" s="3">
        <f>L1245-N1245</f>
        <v>21100</v>
      </c>
    </row>
    <row r="1246" spans="1:15" x14ac:dyDescent="0.2">
      <c r="A1246" s="2" t="s">
        <v>4194</v>
      </c>
      <c r="B1246" s="2" t="s">
        <v>844</v>
      </c>
      <c r="C1246" s="2" t="s">
        <v>63</v>
      </c>
      <c r="D1246" s="2" t="s">
        <v>65</v>
      </c>
      <c r="E1246" s="13">
        <v>45748</v>
      </c>
      <c r="F1246" s="2" t="s">
        <v>2689</v>
      </c>
      <c r="G1246" s="2">
        <v>3</v>
      </c>
      <c r="H1246" s="3">
        <v>26550</v>
      </c>
      <c r="I1246" s="3">
        <v>1340</v>
      </c>
      <c r="J1246" s="3">
        <v>0</v>
      </c>
      <c r="K1246" s="3">
        <v>0</v>
      </c>
      <c r="L1246" s="3">
        <f>SUM(H1246:K1246)</f>
        <v>27890</v>
      </c>
      <c r="M1246" s="15">
        <v>0.15</v>
      </c>
      <c r="N1246" s="3">
        <f>H1246*M1246</f>
        <v>3982.5</v>
      </c>
      <c r="O1246" s="3">
        <f>L1246-N1246</f>
        <v>23907.5</v>
      </c>
    </row>
    <row r="1247" spans="1:15" x14ac:dyDescent="0.2">
      <c r="A1247" s="2" t="s">
        <v>4195</v>
      </c>
      <c r="B1247" s="2" t="s">
        <v>974</v>
      </c>
      <c r="C1247" s="2" t="s">
        <v>118</v>
      </c>
      <c r="D1247" s="2" t="s">
        <v>114</v>
      </c>
      <c r="E1247" s="13">
        <v>45717</v>
      </c>
      <c r="F1247" s="2" t="s">
        <v>2683</v>
      </c>
      <c r="G1247" s="2">
        <v>2</v>
      </c>
      <c r="H1247" s="3">
        <v>33600</v>
      </c>
      <c r="I1247" s="3">
        <v>4770</v>
      </c>
      <c r="J1247" s="3">
        <v>0</v>
      </c>
      <c r="K1247" s="3">
        <v>0</v>
      </c>
      <c r="L1247" s="3">
        <f>SUM(H1247:K1247)</f>
        <v>38370</v>
      </c>
      <c r="M1247" s="15">
        <v>0.17</v>
      </c>
      <c r="N1247" s="3">
        <f>H1247*M1247</f>
        <v>5712</v>
      </c>
      <c r="O1247" s="3">
        <f>L1247-N1247</f>
        <v>32658</v>
      </c>
    </row>
    <row r="1248" spans="1:15" x14ac:dyDescent="0.2">
      <c r="A1248" s="2" t="s">
        <v>4196</v>
      </c>
      <c r="B1248" s="2" t="s">
        <v>1159</v>
      </c>
      <c r="C1248" s="2" t="s">
        <v>101</v>
      </c>
      <c r="D1248" s="2" t="s">
        <v>95</v>
      </c>
      <c r="E1248" s="13">
        <v>45748</v>
      </c>
      <c r="F1248" s="2" t="s">
        <v>2683</v>
      </c>
      <c r="G1248" s="2">
        <v>8</v>
      </c>
      <c r="H1248" s="3">
        <v>65200</v>
      </c>
      <c r="I1248" s="3">
        <v>12820</v>
      </c>
      <c r="J1248" s="3">
        <v>0</v>
      </c>
      <c r="K1248" s="3">
        <v>3060</v>
      </c>
      <c r="L1248" s="3">
        <f>SUM(H1248:K1248)</f>
        <v>81080</v>
      </c>
      <c r="M1248" s="15">
        <v>0.17</v>
      </c>
      <c r="N1248" s="3">
        <f>H1248*M1248</f>
        <v>11084</v>
      </c>
      <c r="O1248" s="3">
        <f>L1248-N1248</f>
        <v>69996</v>
      </c>
    </row>
    <row r="1249" spans="1:15" x14ac:dyDescent="0.2">
      <c r="A1249" s="2" t="s">
        <v>4197</v>
      </c>
      <c r="B1249" s="2" t="s">
        <v>2518</v>
      </c>
      <c r="C1249" s="2" t="s">
        <v>63</v>
      </c>
      <c r="D1249" s="2" t="s">
        <v>65</v>
      </c>
      <c r="E1249" s="13">
        <v>45717</v>
      </c>
      <c r="F1249" s="2" t="s">
        <v>2670</v>
      </c>
      <c r="G1249" s="2">
        <v>4</v>
      </c>
      <c r="H1249" s="3">
        <v>43000</v>
      </c>
      <c r="I1249" s="3">
        <v>12280</v>
      </c>
      <c r="J1249" s="3">
        <v>0</v>
      </c>
      <c r="K1249" s="3">
        <v>0</v>
      </c>
      <c r="L1249" s="3">
        <f>SUM(H1249:K1249)</f>
        <v>55280</v>
      </c>
      <c r="M1249" s="15">
        <v>0</v>
      </c>
      <c r="N1249" s="3">
        <f>H1249*M1249</f>
        <v>0</v>
      </c>
      <c r="O1249" s="3">
        <f>L1249-N1249</f>
        <v>55280</v>
      </c>
    </row>
    <row r="1250" spans="1:15" x14ac:dyDescent="0.2">
      <c r="A1250" s="2" t="s">
        <v>4198</v>
      </c>
      <c r="B1250" s="2" t="s">
        <v>2570</v>
      </c>
      <c r="C1250" s="2" t="s">
        <v>93</v>
      </c>
      <c r="D1250" s="2" t="s">
        <v>95</v>
      </c>
      <c r="E1250" s="13">
        <v>45717</v>
      </c>
      <c r="F1250" s="2" t="s">
        <v>2670</v>
      </c>
      <c r="G1250" s="2">
        <v>3</v>
      </c>
      <c r="H1250" s="3">
        <v>34500</v>
      </c>
      <c r="I1250" s="3">
        <v>520</v>
      </c>
      <c r="J1250" s="3">
        <v>1920</v>
      </c>
      <c r="K1250" s="3">
        <v>0</v>
      </c>
      <c r="L1250" s="3">
        <f>SUM(H1250:K1250)</f>
        <v>36940</v>
      </c>
      <c r="M1250" s="15">
        <v>0</v>
      </c>
      <c r="N1250" s="3">
        <f>H1250*M1250</f>
        <v>0</v>
      </c>
      <c r="O1250" s="3">
        <f>L1250-N1250</f>
        <v>36940</v>
      </c>
    </row>
    <row r="1251" spans="1:15" x14ac:dyDescent="0.2">
      <c r="A1251" s="2" t="s">
        <v>4199</v>
      </c>
      <c r="B1251" s="2" t="s">
        <v>850</v>
      </c>
      <c r="C1251" s="2" t="s">
        <v>83</v>
      </c>
      <c r="D1251" s="2" t="s">
        <v>85</v>
      </c>
      <c r="E1251" s="13">
        <v>45778</v>
      </c>
      <c r="F1251" s="2" t="s">
        <v>2658</v>
      </c>
      <c r="G1251" s="2">
        <v>12</v>
      </c>
      <c r="H1251" s="3">
        <v>312000</v>
      </c>
      <c r="I1251" s="3">
        <v>18850</v>
      </c>
      <c r="J1251" s="3">
        <v>0</v>
      </c>
      <c r="K1251" s="3">
        <v>0</v>
      </c>
      <c r="L1251" s="3">
        <f>SUM(H1251:K1251)</f>
        <v>330850</v>
      </c>
      <c r="M1251" s="15">
        <v>0.1</v>
      </c>
      <c r="N1251" s="3">
        <f>H1251*M1251</f>
        <v>31200</v>
      </c>
      <c r="O1251" s="3">
        <f>L1251-N1251</f>
        <v>299650</v>
      </c>
    </row>
    <row r="1252" spans="1:15" x14ac:dyDescent="0.2">
      <c r="A1252" s="2" t="s">
        <v>4200</v>
      </c>
      <c r="B1252" s="2" t="s">
        <v>1257</v>
      </c>
      <c r="C1252" s="2" t="s">
        <v>108</v>
      </c>
      <c r="D1252" s="2" t="s">
        <v>105</v>
      </c>
      <c r="E1252" s="13">
        <v>45748</v>
      </c>
      <c r="F1252" s="2" t="s">
        <v>2670</v>
      </c>
      <c r="G1252" s="2">
        <v>5</v>
      </c>
      <c r="H1252" s="3">
        <v>147750</v>
      </c>
      <c r="I1252" s="3">
        <v>1750</v>
      </c>
      <c r="J1252" s="3">
        <v>0</v>
      </c>
      <c r="K1252" s="3">
        <v>0</v>
      </c>
      <c r="L1252" s="3">
        <f>SUM(H1252:K1252)</f>
        <v>149500</v>
      </c>
      <c r="M1252" s="15">
        <v>0</v>
      </c>
      <c r="N1252" s="3">
        <f>H1252*M1252</f>
        <v>0</v>
      </c>
      <c r="O1252" s="3">
        <f>L1252-N1252</f>
        <v>149500</v>
      </c>
    </row>
    <row r="1253" spans="1:15" x14ac:dyDescent="0.2">
      <c r="A1253" s="2" t="s">
        <v>4202</v>
      </c>
      <c r="B1253" s="2" t="s">
        <v>1796</v>
      </c>
      <c r="C1253" s="2" t="s">
        <v>51</v>
      </c>
      <c r="D1253" s="2" t="s">
        <v>45</v>
      </c>
      <c r="E1253" s="13">
        <v>45717</v>
      </c>
      <c r="F1253" s="2" t="s">
        <v>2689</v>
      </c>
      <c r="G1253" s="2">
        <v>3</v>
      </c>
      <c r="H1253" s="3">
        <v>52500</v>
      </c>
      <c r="I1253" s="3">
        <v>7970</v>
      </c>
      <c r="J1253" s="3">
        <v>7510</v>
      </c>
      <c r="K1253" s="3">
        <v>0</v>
      </c>
      <c r="L1253" s="3">
        <f>SUM(H1253:K1253)</f>
        <v>67980</v>
      </c>
      <c r="M1253" s="15">
        <v>0.15</v>
      </c>
      <c r="N1253" s="3">
        <f>H1253*M1253</f>
        <v>7875</v>
      </c>
      <c r="O1253" s="3">
        <f>L1253-N1253</f>
        <v>60105</v>
      </c>
    </row>
    <row r="1254" spans="1:15" x14ac:dyDescent="0.2">
      <c r="A1254" s="2" t="s">
        <v>4203</v>
      </c>
      <c r="B1254" s="2" t="s">
        <v>2269</v>
      </c>
      <c r="C1254" s="2" t="s">
        <v>9</v>
      </c>
      <c r="D1254" s="2" t="s">
        <v>11</v>
      </c>
      <c r="E1254" s="13">
        <v>45717</v>
      </c>
      <c r="F1254" s="2" t="s">
        <v>2689</v>
      </c>
      <c r="G1254" s="2">
        <v>2</v>
      </c>
      <c r="H1254" s="3">
        <v>13000</v>
      </c>
      <c r="I1254" s="3">
        <v>1660</v>
      </c>
      <c r="J1254" s="3">
        <v>0</v>
      </c>
      <c r="K1254" s="3">
        <v>0</v>
      </c>
      <c r="L1254" s="3">
        <f>SUM(H1254:K1254)</f>
        <v>14660</v>
      </c>
      <c r="M1254" s="15">
        <v>0.15</v>
      </c>
      <c r="N1254" s="3">
        <f>H1254*M1254</f>
        <v>1950</v>
      </c>
      <c r="O1254" s="3">
        <f>L1254-N1254</f>
        <v>12710</v>
      </c>
    </row>
    <row r="1255" spans="1:15" x14ac:dyDescent="0.2">
      <c r="A1255" s="2" t="s">
        <v>4204</v>
      </c>
      <c r="B1255" s="2" t="s">
        <v>2297</v>
      </c>
      <c r="C1255" s="2" t="s">
        <v>47</v>
      </c>
      <c r="D1255" s="2" t="s">
        <v>45</v>
      </c>
      <c r="E1255" s="13">
        <v>45778</v>
      </c>
      <c r="F1255" s="2" t="s">
        <v>2661</v>
      </c>
      <c r="G1255" s="2">
        <v>4</v>
      </c>
      <c r="H1255" s="3">
        <v>16200</v>
      </c>
      <c r="I1255" s="3">
        <v>10580</v>
      </c>
      <c r="J1255" s="3">
        <v>0</v>
      </c>
      <c r="K1255" s="3">
        <v>0</v>
      </c>
      <c r="L1255" s="3">
        <f>SUM(H1255:K1255)</f>
        <v>26780</v>
      </c>
      <c r="M1255" s="15">
        <v>0</v>
      </c>
      <c r="N1255" s="3">
        <f>H1255*M1255</f>
        <v>0</v>
      </c>
      <c r="O1255" s="3">
        <f>L1255-N1255</f>
        <v>26780</v>
      </c>
    </row>
    <row r="1256" spans="1:15" x14ac:dyDescent="0.2">
      <c r="A1256" s="2" t="s">
        <v>4205</v>
      </c>
      <c r="B1256" s="2" t="s">
        <v>673</v>
      </c>
      <c r="C1256" s="2" t="s">
        <v>37</v>
      </c>
      <c r="D1256" s="2" t="s">
        <v>36</v>
      </c>
      <c r="E1256" s="13">
        <v>45809</v>
      </c>
      <c r="F1256" s="2" t="s">
        <v>2670</v>
      </c>
      <c r="G1256" s="2">
        <v>5</v>
      </c>
      <c r="H1256" s="3">
        <v>122500</v>
      </c>
      <c r="I1256" s="3">
        <v>7990</v>
      </c>
      <c r="J1256" s="3">
        <v>2900</v>
      </c>
      <c r="K1256" s="3">
        <v>0</v>
      </c>
      <c r="L1256" s="3">
        <f>SUM(H1256:K1256)</f>
        <v>133390</v>
      </c>
      <c r="M1256" s="15">
        <v>0</v>
      </c>
      <c r="N1256" s="3">
        <f>H1256*M1256</f>
        <v>0</v>
      </c>
      <c r="O1256" s="3">
        <f>L1256-N1256</f>
        <v>133390</v>
      </c>
    </row>
    <row r="1257" spans="1:15" x14ac:dyDescent="0.2">
      <c r="A1257" s="2" t="s">
        <v>4206</v>
      </c>
      <c r="B1257" s="2" t="s">
        <v>821</v>
      </c>
      <c r="C1257" s="2" t="s">
        <v>26</v>
      </c>
      <c r="D1257" s="2" t="s">
        <v>24</v>
      </c>
      <c r="E1257" s="13">
        <v>45748</v>
      </c>
      <c r="F1257" s="2" t="s">
        <v>2689</v>
      </c>
      <c r="G1257" s="2">
        <v>1</v>
      </c>
      <c r="H1257" s="3">
        <v>11550</v>
      </c>
      <c r="I1257" s="3">
        <v>1280</v>
      </c>
      <c r="J1257" s="3">
        <v>0</v>
      </c>
      <c r="K1257" s="3">
        <v>3120</v>
      </c>
      <c r="L1257" s="3">
        <f>SUM(H1257:K1257)</f>
        <v>15950</v>
      </c>
      <c r="M1257" s="15">
        <v>0.15</v>
      </c>
      <c r="N1257" s="3">
        <f>H1257*M1257</f>
        <v>1732.5</v>
      </c>
      <c r="O1257" s="3">
        <f>L1257-N1257</f>
        <v>14217.5</v>
      </c>
    </row>
    <row r="1258" spans="1:15" x14ac:dyDescent="0.2">
      <c r="A1258" s="2" t="s">
        <v>4207</v>
      </c>
      <c r="B1258" s="2" t="s">
        <v>2345</v>
      </c>
      <c r="C1258" s="2" t="s">
        <v>112</v>
      </c>
      <c r="D1258" s="2" t="s">
        <v>114</v>
      </c>
      <c r="E1258" s="13">
        <v>45717</v>
      </c>
      <c r="F1258" s="2" t="s">
        <v>2689</v>
      </c>
      <c r="G1258" s="2">
        <v>2</v>
      </c>
      <c r="H1258" s="3">
        <v>14100</v>
      </c>
      <c r="I1258" s="3">
        <v>2210</v>
      </c>
      <c r="J1258" s="3">
        <v>1620</v>
      </c>
      <c r="K1258" s="3">
        <v>3830</v>
      </c>
      <c r="L1258" s="3">
        <f>SUM(H1258:K1258)</f>
        <v>21760</v>
      </c>
      <c r="M1258" s="15">
        <v>0.15</v>
      </c>
      <c r="N1258" s="3">
        <f>H1258*M1258</f>
        <v>2115</v>
      </c>
      <c r="O1258" s="3">
        <f>L1258-N1258</f>
        <v>19645</v>
      </c>
    </row>
    <row r="1259" spans="1:15" x14ac:dyDescent="0.2">
      <c r="A1259" s="2" t="s">
        <v>4208</v>
      </c>
      <c r="B1259" s="2" t="s">
        <v>2562</v>
      </c>
      <c r="C1259" s="2" t="s">
        <v>110</v>
      </c>
      <c r="D1259" s="2" t="s">
        <v>105</v>
      </c>
      <c r="E1259" s="13">
        <v>45778</v>
      </c>
      <c r="F1259" s="2" t="s">
        <v>2658</v>
      </c>
      <c r="G1259" s="2">
        <v>5</v>
      </c>
      <c r="H1259" s="3">
        <v>34750</v>
      </c>
      <c r="I1259" s="3">
        <v>6810</v>
      </c>
      <c r="J1259" s="3">
        <v>5090</v>
      </c>
      <c r="K1259" s="3">
        <v>0</v>
      </c>
      <c r="L1259" s="3">
        <f>SUM(H1259:K1259)</f>
        <v>46650</v>
      </c>
      <c r="M1259" s="15">
        <v>0.1</v>
      </c>
      <c r="N1259" s="3">
        <f>H1259*M1259</f>
        <v>3475</v>
      </c>
      <c r="O1259" s="3">
        <f>L1259-N1259</f>
        <v>43175</v>
      </c>
    </row>
    <row r="1260" spans="1:15" x14ac:dyDescent="0.2">
      <c r="A1260" s="2" t="s">
        <v>4209</v>
      </c>
      <c r="B1260" s="2" t="s">
        <v>2581</v>
      </c>
      <c r="C1260" s="2" t="s">
        <v>112</v>
      </c>
      <c r="D1260" s="2" t="s">
        <v>114</v>
      </c>
      <c r="E1260" s="13">
        <v>45748</v>
      </c>
      <c r="F1260" s="2" t="s">
        <v>2658</v>
      </c>
      <c r="G1260" s="2">
        <v>3</v>
      </c>
      <c r="H1260" s="3">
        <v>21000</v>
      </c>
      <c r="I1260" s="3">
        <v>750</v>
      </c>
      <c r="J1260" s="3">
        <v>0</v>
      </c>
      <c r="K1260" s="3">
        <v>0</v>
      </c>
      <c r="L1260" s="3">
        <f>SUM(H1260:K1260)</f>
        <v>21750</v>
      </c>
      <c r="M1260" s="15">
        <v>0.1</v>
      </c>
      <c r="N1260" s="3">
        <f>H1260*M1260</f>
        <v>2100</v>
      </c>
      <c r="O1260" s="3">
        <f>L1260-N1260</f>
        <v>19650</v>
      </c>
    </row>
    <row r="1261" spans="1:15" x14ac:dyDescent="0.2">
      <c r="A1261" s="2" t="s">
        <v>4211</v>
      </c>
      <c r="B1261" s="2" t="s">
        <v>1340</v>
      </c>
      <c r="C1261" s="2" t="s">
        <v>83</v>
      </c>
      <c r="D1261" s="2" t="s">
        <v>85</v>
      </c>
      <c r="E1261" s="13">
        <v>45748</v>
      </c>
      <c r="F1261" s="2" t="s">
        <v>2689</v>
      </c>
      <c r="G1261" s="2">
        <v>3</v>
      </c>
      <c r="H1261" s="3">
        <v>48000</v>
      </c>
      <c r="I1261" s="3">
        <v>2170</v>
      </c>
      <c r="J1261" s="3">
        <v>0</v>
      </c>
      <c r="K1261" s="3">
        <v>0</v>
      </c>
      <c r="L1261" s="3">
        <f>SUM(H1261:K1261)</f>
        <v>50170</v>
      </c>
      <c r="M1261" s="15">
        <v>0.15</v>
      </c>
      <c r="N1261" s="3">
        <f>H1261*M1261</f>
        <v>7200</v>
      </c>
      <c r="O1261" s="3">
        <f>L1261-N1261</f>
        <v>42970</v>
      </c>
    </row>
    <row r="1262" spans="1:15" x14ac:dyDescent="0.2">
      <c r="A1262" s="2" t="s">
        <v>4212</v>
      </c>
      <c r="B1262" s="2" t="s">
        <v>1794</v>
      </c>
      <c r="C1262" s="2" t="s">
        <v>26</v>
      </c>
      <c r="D1262" s="2" t="s">
        <v>24</v>
      </c>
      <c r="E1262" s="13">
        <v>45748</v>
      </c>
      <c r="F1262" s="2" t="s">
        <v>2670</v>
      </c>
      <c r="G1262" s="2">
        <v>2</v>
      </c>
      <c r="H1262" s="3">
        <v>50800</v>
      </c>
      <c r="I1262" s="3">
        <v>1010</v>
      </c>
      <c r="J1262" s="3">
        <v>0</v>
      </c>
      <c r="K1262" s="3">
        <v>910</v>
      </c>
      <c r="L1262" s="3">
        <f>SUM(H1262:K1262)</f>
        <v>52720</v>
      </c>
      <c r="M1262" s="15">
        <v>0</v>
      </c>
      <c r="N1262" s="3">
        <f>H1262*M1262</f>
        <v>0</v>
      </c>
      <c r="O1262" s="3">
        <f>L1262-N1262</f>
        <v>52720</v>
      </c>
    </row>
    <row r="1263" spans="1:15" x14ac:dyDescent="0.2">
      <c r="A1263" s="2" t="s">
        <v>4213</v>
      </c>
      <c r="B1263" s="2" t="s">
        <v>1978</v>
      </c>
      <c r="C1263" s="2" t="s">
        <v>97</v>
      </c>
      <c r="D1263" s="2" t="s">
        <v>95</v>
      </c>
      <c r="E1263" s="13">
        <v>45778</v>
      </c>
      <c r="F1263" s="2" t="s">
        <v>2689</v>
      </c>
      <c r="G1263" s="2">
        <v>4</v>
      </c>
      <c r="H1263" s="3">
        <v>39200</v>
      </c>
      <c r="I1263" s="3">
        <v>4980</v>
      </c>
      <c r="J1263" s="3">
        <v>0</v>
      </c>
      <c r="K1263" s="3">
        <v>1410</v>
      </c>
      <c r="L1263" s="3">
        <f>SUM(H1263:K1263)</f>
        <v>45590</v>
      </c>
      <c r="M1263" s="15">
        <v>0.15</v>
      </c>
      <c r="N1263" s="3">
        <f>H1263*M1263</f>
        <v>5880</v>
      </c>
      <c r="O1263" s="3">
        <f>L1263-N1263</f>
        <v>39710</v>
      </c>
    </row>
    <row r="1264" spans="1:15" x14ac:dyDescent="0.2">
      <c r="A1264" s="2" t="s">
        <v>4214</v>
      </c>
      <c r="B1264" s="2" t="s">
        <v>2456</v>
      </c>
      <c r="C1264" s="2" t="s">
        <v>101</v>
      </c>
      <c r="D1264" s="2" t="s">
        <v>95</v>
      </c>
      <c r="E1264" s="13">
        <v>45717</v>
      </c>
      <c r="F1264" s="2" t="s">
        <v>2651</v>
      </c>
      <c r="G1264" s="2">
        <v>5</v>
      </c>
      <c r="H1264" s="3">
        <v>25500</v>
      </c>
      <c r="I1264" s="3">
        <v>7230</v>
      </c>
      <c r="J1264" s="3">
        <v>0</v>
      </c>
      <c r="K1264" s="3">
        <v>0</v>
      </c>
      <c r="L1264" s="3">
        <f>SUM(H1264:K1264)</f>
        <v>32730</v>
      </c>
      <c r="M1264" s="15">
        <v>0.16</v>
      </c>
      <c r="N1264" s="3">
        <f>H1264*M1264</f>
        <v>4080</v>
      </c>
      <c r="O1264" s="3">
        <f>L1264-N1264</f>
        <v>28650</v>
      </c>
    </row>
    <row r="1265" spans="1:15" x14ac:dyDescent="0.2">
      <c r="A1265" s="2" t="s">
        <v>4215</v>
      </c>
      <c r="B1265" s="2" t="s">
        <v>248</v>
      </c>
      <c r="C1265" s="2" t="s">
        <v>81</v>
      </c>
      <c r="D1265" s="2" t="s">
        <v>75</v>
      </c>
      <c r="E1265" s="13">
        <v>45748</v>
      </c>
      <c r="F1265" s="2" t="s">
        <v>2670</v>
      </c>
      <c r="G1265" s="2">
        <v>6</v>
      </c>
      <c r="H1265" s="3">
        <v>78000</v>
      </c>
      <c r="I1265" s="3">
        <v>10950</v>
      </c>
      <c r="J1265" s="3">
        <v>0</v>
      </c>
      <c r="K1265" s="3">
        <v>3490</v>
      </c>
      <c r="L1265" s="3">
        <f>SUM(H1265:K1265)</f>
        <v>92440</v>
      </c>
      <c r="M1265" s="15">
        <v>0</v>
      </c>
      <c r="N1265" s="3">
        <f>H1265*M1265</f>
        <v>0</v>
      </c>
      <c r="O1265" s="3">
        <f>L1265-N1265</f>
        <v>92440</v>
      </c>
    </row>
    <row r="1266" spans="1:15" x14ac:dyDescent="0.2">
      <c r="A1266" s="2" t="s">
        <v>4216</v>
      </c>
      <c r="B1266" s="2" t="s">
        <v>320</v>
      </c>
      <c r="C1266" s="2" t="s">
        <v>69</v>
      </c>
      <c r="D1266" s="2" t="s">
        <v>65</v>
      </c>
      <c r="E1266" s="13">
        <v>45717</v>
      </c>
      <c r="F1266" s="2" t="s">
        <v>2647</v>
      </c>
      <c r="G1266" s="2">
        <v>2</v>
      </c>
      <c r="H1266" s="3">
        <v>41600</v>
      </c>
      <c r="I1266" s="3">
        <v>1340</v>
      </c>
      <c r="J1266" s="3">
        <v>0</v>
      </c>
      <c r="K1266" s="3">
        <v>0</v>
      </c>
      <c r="L1266" s="3">
        <f>SUM(H1266:K1266)</f>
        <v>42940</v>
      </c>
      <c r="M1266" s="15">
        <v>0</v>
      </c>
      <c r="N1266" s="3">
        <f>H1266*M1266</f>
        <v>0</v>
      </c>
      <c r="O1266" s="3">
        <f>L1266-N1266</f>
        <v>42940</v>
      </c>
    </row>
    <row r="1267" spans="1:15" x14ac:dyDescent="0.2">
      <c r="A1267" s="2" t="s">
        <v>4217</v>
      </c>
      <c r="B1267" s="2" t="s">
        <v>811</v>
      </c>
      <c r="C1267" s="2" t="s">
        <v>122</v>
      </c>
      <c r="D1267" s="2" t="s">
        <v>124</v>
      </c>
      <c r="E1267" s="13">
        <v>45748</v>
      </c>
      <c r="F1267" s="2" t="s">
        <v>2732</v>
      </c>
      <c r="G1267" s="2">
        <v>2</v>
      </c>
      <c r="H1267" s="3">
        <v>4100</v>
      </c>
      <c r="I1267" s="3">
        <v>1250</v>
      </c>
      <c r="J1267" s="3">
        <v>2850</v>
      </c>
      <c r="K1267" s="3">
        <v>2160</v>
      </c>
      <c r="L1267" s="3">
        <f>SUM(H1267:K1267)</f>
        <v>10360</v>
      </c>
      <c r="M1267" s="15">
        <v>0.05</v>
      </c>
      <c r="N1267" s="3">
        <f>H1267*M1267</f>
        <v>205</v>
      </c>
      <c r="O1267" s="3">
        <f>L1267-N1267</f>
        <v>10155</v>
      </c>
    </row>
    <row r="1268" spans="1:15" x14ac:dyDescent="0.2">
      <c r="A1268" s="2" t="s">
        <v>4218</v>
      </c>
      <c r="B1268" s="2" t="s">
        <v>974</v>
      </c>
      <c r="C1268" s="2" t="s">
        <v>81</v>
      </c>
      <c r="D1268" s="2" t="s">
        <v>75</v>
      </c>
      <c r="E1268" s="13">
        <v>45717</v>
      </c>
      <c r="F1268" s="2" t="s">
        <v>2732</v>
      </c>
      <c r="G1268" s="2">
        <v>3</v>
      </c>
      <c r="H1268" s="3">
        <v>87150</v>
      </c>
      <c r="I1268" s="3">
        <v>6810</v>
      </c>
      <c r="J1268" s="3">
        <v>0</v>
      </c>
      <c r="K1268" s="3">
        <v>2030</v>
      </c>
      <c r="L1268" s="3">
        <f>SUM(H1268:K1268)</f>
        <v>95990</v>
      </c>
      <c r="M1268" s="15">
        <v>0.05</v>
      </c>
      <c r="N1268" s="3">
        <f>H1268*M1268</f>
        <v>4357.5</v>
      </c>
      <c r="O1268" s="3">
        <f>L1268-N1268</f>
        <v>91632.5</v>
      </c>
    </row>
    <row r="1269" spans="1:15" x14ac:dyDescent="0.2">
      <c r="A1269" s="2" t="s">
        <v>4219</v>
      </c>
      <c r="B1269" s="2" t="s">
        <v>1506</v>
      </c>
      <c r="C1269" s="2" t="s">
        <v>79</v>
      </c>
      <c r="D1269" s="2" t="s">
        <v>75</v>
      </c>
      <c r="E1269" s="13">
        <v>45717</v>
      </c>
      <c r="F1269" s="2" t="s">
        <v>2683</v>
      </c>
      <c r="G1269" s="2">
        <v>8</v>
      </c>
      <c r="H1269" s="3">
        <v>36400</v>
      </c>
      <c r="I1269" s="3">
        <v>9580</v>
      </c>
      <c r="J1269" s="3">
        <v>4620</v>
      </c>
      <c r="K1269" s="3">
        <v>0</v>
      </c>
      <c r="L1269" s="3">
        <f>SUM(H1269:K1269)</f>
        <v>50600</v>
      </c>
      <c r="M1269" s="15">
        <v>0.17</v>
      </c>
      <c r="N1269" s="3">
        <f>H1269*M1269</f>
        <v>6188</v>
      </c>
      <c r="O1269" s="3">
        <f>L1269-N1269</f>
        <v>44412</v>
      </c>
    </row>
    <row r="1270" spans="1:15" x14ac:dyDescent="0.2">
      <c r="A1270" s="2" t="s">
        <v>4221</v>
      </c>
      <c r="B1270" s="2" t="s">
        <v>2070</v>
      </c>
      <c r="C1270" s="2" t="s">
        <v>93</v>
      </c>
      <c r="D1270" s="2" t="s">
        <v>95</v>
      </c>
      <c r="E1270" s="13">
        <v>45748</v>
      </c>
      <c r="F1270" s="2" t="s">
        <v>2651</v>
      </c>
      <c r="G1270" s="2">
        <v>2</v>
      </c>
      <c r="H1270" s="3">
        <v>13200</v>
      </c>
      <c r="I1270" s="3">
        <v>2800</v>
      </c>
      <c r="J1270" s="3">
        <v>0</v>
      </c>
      <c r="K1270" s="3">
        <v>0</v>
      </c>
      <c r="L1270" s="3">
        <f>SUM(H1270:K1270)</f>
        <v>16000</v>
      </c>
      <c r="M1270" s="15">
        <v>0.16</v>
      </c>
      <c r="N1270" s="3">
        <f>H1270*M1270</f>
        <v>2112</v>
      </c>
      <c r="O1270" s="3">
        <f>L1270-N1270</f>
        <v>13888</v>
      </c>
    </row>
    <row r="1271" spans="1:15" x14ac:dyDescent="0.2">
      <c r="A1271" s="2" t="s">
        <v>4222</v>
      </c>
      <c r="B1271" s="2" t="s">
        <v>2339</v>
      </c>
      <c r="C1271" s="2" t="s">
        <v>77</v>
      </c>
      <c r="D1271" s="2" t="s">
        <v>75</v>
      </c>
      <c r="E1271" s="13">
        <v>45717</v>
      </c>
      <c r="F1271" s="2" t="s">
        <v>2689</v>
      </c>
      <c r="G1271" s="2">
        <v>3</v>
      </c>
      <c r="H1271" s="3">
        <v>20400</v>
      </c>
      <c r="I1271" s="3">
        <v>4220</v>
      </c>
      <c r="J1271" s="3">
        <v>0</v>
      </c>
      <c r="K1271" s="3">
        <v>0</v>
      </c>
      <c r="L1271" s="3">
        <f>SUM(H1271:K1271)</f>
        <v>24620</v>
      </c>
      <c r="M1271" s="15">
        <v>0.15</v>
      </c>
      <c r="N1271" s="3">
        <f>H1271*M1271</f>
        <v>3060</v>
      </c>
      <c r="O1271" s="3">
        <f>L1271-N1271</f>
        <v>21560</v>
      </c>
    </row>
    <row r="1272" spans="1:15" x14ac:dyDescent="0.2">
      <c r="A1272" s="2" t="s">
        <v>4223</v>
      </c>
      <c r="B1272" s="2" t="s">
        <v>406</v>
      </c>
      <c r="C1272" s="2" t="s">
        <v>120</v>
      </c>
      <c r="D1272" s="2" t="s">
        <v>114</v>
      </c>
      <c r="E1272" s="13">
        <v>45717</v>
      </c>
      <c r="F1272" s="2" t="s">
        <v>2658</v>
      </c>
      <c r="G1272" s="2">
        <v>8</v>
      </c>
      <c r="H1272" s="3">
        <v>23200</v>
      </c>
      <c r="I1272" s="3">
        <v>8480</v>
      </c>
      <c r="J1272" s="3">
        <v>5200</v>
      </c>
      <c r="K1272" s="3">
        <v>0</v>
      </c>
      <c r="L1272" s="3">
        <f>SUM(H1272:K1272)</f>
        <v>36880</v>
      </c>
      <c r="M1272" s="15">
        <v>0.1</v>
      </c>
      <c r="N1272" s="3">
        <f>H1272*M1272</f>
        <v>2320</v>
      </c>
      <c r="O1272" s="3">
        <f>L1272-N1272</f>
        <v>34560</v>
      </c>
    </row>
    <row r="1273" spans="1:15" x14ac:dyDescent="0.2">
      <c r="A1273" s="2" t="s">
        <v>4224</v>
      </c>
      <c r="B1273" s="2" t="s">
        <v>492</v>
      </c>
      <c r="C1273" s="2" t="s">
        <v>39</v>
      </c>
      <c r="D1273" s="2" t="s">
        <v>36</v>
      </c>
      <c r="E1273" s="13">
        <v>45717</v>
      </c>
      <c r="F1273" s="2" t="s">
        <v>2689</v>
      </c>
      <c r="G1273" s="2">
        <v>4</v>
      </c>
      <c r="H1273" s="3">
        <v>26000</v>
      </c>
      <c r="I1273" s="3">
        <v>1700</v>
      </c>
      <c r="J1273" s="3">
        <v>3000</v>
      </c>
      <c r="K1273" s="3">
        <v>0</v>
      </c>
      <c r="L1273" s="3">
        <f>SUM(H1273:K1273)</f>
        <v>30700</v>
      </c>
      <c r="M1273" s="15">
        <v>0.15</v>
      </c>
      <c r="N1273" s="3">
        <f>H1273*M1273</f>
        <v>3900</v>
      </c>
      <c r="O1273" s="3">
        <f>L1273-N1273</f>
        <v>26800</v>
      </c>
    </row>
    <row r="1274" spans="1:15" x14ac:dyDescent="0.2">
      <c r="A1274" s="2" t="s">
        <v>4225</v>
      </c>
      <c r="B1274" s="2" t="s">
        <v>1240</v>
      </c>
      <c r="C1274" s="2" t="s">
        <v>29</v>
      </c>
      <c r="D1274" s="2" t="s">
        <v>24</v>
      </c>
      <c r="E1274" s="13">
        <v>45717</v>
      </c>
      <c r="F1274" s="2" t="s">
        <v>2647</v>
      </c>
      <c r="G1274" s="2">
        <v>3</v>
      </c>
      <c r="H1274" s="3">
        <v>19950</v>
      </c>
      <c r="I1274" s="3">
        <v>1630</v>
      </c>
      <c r="J1274" s="3">
        <v>1600</v>
      </c>
      <c r="K1274" s="3">
        <v>0</v>
      </c>
      <c r="L1274" s="3">
        <f>SUM(H1274:K1274)</f>
        <v>23180</v>
      </c>
      <c r="M1274" s="15">
        <v>0</v>
      </c>
      <c r="N1274" s="3">
        <f>H1274*M1274</f>
        <v>0</v>
      </c>
      <c r="O1274" s="3">
        <f>L1274-N1274</f>
        <v>23180</v>
      </c>
    </row>
    <row r="1275" spans="1:15" x14ac:dyDescent="0.2">
      <c r="A1275" s="2" t="s">
        <v>4226</v>
      </c>
      <c r="B1275" s="2" t="s">
        <v>1978</v>
      </c>
      <c r="C1275" s="2" t="s">
        <v>101</v>
      </c>
      <c r="D1275" s="2" t="s">
        <v>95</v>
      </c>
      <c r="E1275" s="13">
        <v>45809</v>
      </c>
      <c r="F1275" s="2" t="s">
        <v>2670</v>
      </c>
      <c r="G1275" s="2">
        <v>2</v>
      </c>
      <c r="H1275" s="3">
        <v>12900</v>
      </c>
      <c r="I1275" s="3">
        <v>2190</v>
      </c>
      <c r="J1275" s="3">
        <v>0</v>
      </c>
      <c r="K1275" s="3">
        <v>0</v>
      </c>
      <c r="L1275" s="3">
        <f>SUM(H1275:K1275)</f>
        <v>15090</v>
      </c>
      <c r="M1275" s="15">
        <v>0</v>
      </c>
      <c r="N1275" s="3">
        <f>H1275*M1275</f>
        <v>0</v>
      </c>
      <c r="O1275" s="3">
        <f>L1275-N1275</f>
        <v>15090</v>
      </c>
    </row>
    <row r="1276" spans="1:15" x14ac:dyDescent="0.2">
      <c r="A1276" s="2" t="s">
        <v>4227</v>
      </c>
      <c r="B1276" s="2" t="s">
        <v>2087</v>
      </c>
      <c r="C1276" s="2" t="s">
        <v>93</v>
      </c>
      <c r="D1276" s="2" t="s">
        <v>95</v>
      </c>
      <c r="E1276" s="13">
        <v>45748</v>
      </c>
      <c r="F1276" s="2" t="s">
        <v>2658</v>
      </c>
      <c r="G1276" s="2">
        <v>4</v>
      </c>
      <c r="H1276" s="3">
        <v>20800</v>
      </c>
      <c r="I1276" s="3">
        <v>1510</v>
      </c>
      <c r="J1276" s="3">
        <v>2970</v>
      </c>
      <c r="K1276" s="3">
        <v>0</v>
      </c>
      <c r="L1276" s="3">
        <f>SUM(H1276:K1276)</f>
        <v>25280</v>
      </c>
      <c r="M1276" s="15">
        <v>0.1</v>
      </c>
      <c r="N1276" s="3">
        <f>H1276*M1276</f>
        <v>2080</v>
      </c>
      <c r="O1276" s="3">
        <f>L1276-N1276</f>
        <v>23200</v>
      </c>
    </row>
    <row r="1277" spans="1:15" x14ac:dyDescent="0.2">
      <c r="A1277" s="2" t="s">
        <v>4228</v>
      </c>
      <c r="B1277" s="2" t="s">
        <v>2417</v>
      </c>
      <c r="C1277" s="2" t="s">
        <v>29</v>
      </c>
      <c r="D1277" s="2" t="s">
        <v>24</v>
      </c>
      <c r="E1277" s="13">
        <v>45748</v>
      </c>
      <c r="F1277" s="2" t="s">
        <v>2683</v>
      </c>
      <c r="G1277" s="2">
        <v>3</v>
      </c>
      <c r="H1277" s="3">
        <v>33450</v>
      </c>
      <c r="I1277" s="3">
        <v>3960</v>
      </c>
      <c r="J1277" s="3">
        <v>6870</v>
      </c>
      <c r="K1277" s="3">
        <v>0</v>
      </c>
      <c r="L1277" s="3">
        <f>SUM(H1277:K1277)</f>
        <v>44280</v>
      </c>
      <c r="M1277" s="15">
        <v>0.17</v>
      </c>
      <c r="N1277" s="3">
        <f>H1277*M1277</f>
        <v>5686.5</v>
      </c>
      <c r="O1277" s="3">
        <f>L1277-N1277</f>
        <v>38593.5</v>
      </c>
    </row>
    <row r="1278" spans="1:15" x14ac:dyDescent="0.2">
      <c r="A1278" s="2" t="s">
        <v>4229</v>
      </c>
      <c r="B1278" s="2" t="s">
        <v>2519</v>
      </c>
      <c r="C1278" s="2" t="s">
        <v>116</v>
      </c>
      <c r="D1278" s="2" t="s">
        <v>114</v>
      </c>
      <c r="E1278" s="13">
        <v>45717</v>
      </c>
      <c r="F1278" s="2" t="s">
        <v>2670</v>
      </c>
      <c r="G1278" s="2">
        <v>3</v>
      </c>
      <c r="H1278" s="3">
        <v>18000</v>
      </c>
      <c r="I1278" s="3">
        <v>1470</v>
      </c>
      <c r="J1278" s="3">
        <v>0</v>
      </c>
      <c r="K1278" s="3">
        <v>0</v>
      </c>
      <c r="L1278" s="3">
        <f>SUM(H1278:K1278)</f>
        <v>19470</v>
      </c>
      <c r="M1278" s="15">
        <v>0</v>
      </c>
      <c r="N1278" s="3">
        <f>H1278*M1278</f>
        <v>0</v>
      </c>
      <c r="O1278" s="3">
        <f>L1278-N1278</f>
        <v>19470</v>
      </c>
    </row>
    <row r="1279" spans="1:15" x14ac:dyDescent="0.2">
      <c r="A1279" s="2" t="s">
        <v>4230</v>
      </c>
      <c r="B1279" s="2" t="s">
        <v>593</v>
      </c>
      <c r="C1279" s="2" t="s">
        <v>73</v>
      </c>
      <c r="D1279" s="2" t="s">
        <v>75</v>
      </c>
      <c r="E1279" s="13">
        <v>45748</v>
      </c>
      <c r="F1279" s="2" t="s">
        <v>2661</v>
      </c>
      <c r="G1279" s="2">
        <v>5</v>
      </c>
      <c r="H1279" s="3">
        <v>39500</v>
      </c>
      <c r="I1279" s="3">
        <v>1300</v>
      </c>
      <c r="J1279" s="3">
        <v>1600</v>
      </c>
      <c r="K1279" s="3">
        <v>0</v>
      </c>
      <c r="L1279" s="3">
        <f>SUM(H1279:K1279)</f>
        <v>42400</v>
      </c>
      <c r="M1279" s="15">
        <v>0</v>
      </c>
      <c r="N1279" s="3">
        <f>H1279*M1279</f>
        <v>0</v>
      </c>
      <c r="O1279" s="3">
        <f>L1279-N1279</f>
        <v>42400</v>
      </c>
    </row>
    <row r="1280" spans="1:15" x14ac:dyDescent="0.2">
      <c r="A1280" s="2" t="s">
        <v>4231</v>
      </c>
      <c r="B1280" s="2" t="s">
        <v>599</v>
      </c>
      <c r="C1280" s="2" t="s">
        <v>26</v>
      </c>
      <c r="D1280" s="2" t="s">
        <v>24</v>
      </c>
      <c r="E1280" s="13">
        <v>45748</v>
      </c>
      <c r="F1280" s="2" t="s">
        <v>2732</v>
      </c>
      <c r="G1280" s="2">
        <v>1</v>
      </c>
      <c r="H1280" s="3">
        <v>25550</v>
      </c>
      <c r="I1280" s="3">
        <v>740</v>
      </c>
      <c r="J1280" s="3">
        <v>0</v>
      </c>
      <c r="K1280" s="3">
        <v>0</v>
      </c>
      <c r="L1280" s="3">
        <f>SUM(H1280:K1280)</f>
        <v>26290</v>
      </c>
      <c r="M1280" s="15">
        <v>0.05</v>
      </c>
      <c r="N1280" s="3">
        <f>H1280*M1280</f>
        <v>1277.5</v>
      </c>
      <c r="O1280" s="3">
        <f>L1280-N1280</f>
        <v>25012.5</v>
      </c>
    </row>
    <row r="1281" spans="1:15" x14ac:dyDescent="0.2">
      <c r="A1281" s="2" t="s">
        <v>4232</v>
      </c>
      <c r="B1281" s="2" t="s">
        <v>1808</v>
      </c>
      <c r="C1281" s="2" t="s">
        <v>69</v>
      </c>
      <c r="D1281" s="2" t="s">
        <v>65</v>
      </c>
      <c r="E1281" s="13">
        <v>45717</v>
      </c>
      <c r="F1281" s="2" t="s">
        <v>2732</v>
      </c>
      <c r="G1281" s="2">
        <v>1</v>
      </c>
      <c r="H1281" s="3">
        <v>42700</v>
      </c>
      <c r="I1281" s="3">
        <v>1010</v>
      </c>
      <c r="J1281" s="3">
        <v>4620</v>
      </c>
      <c r="K1281" s="3">
        <v>0</v>
      </c>
      <c r="L1281" s="3">
        <f>SUM(H1281:K1281)</f>
        <v>48330</v>
      </c>
      <c r="M1281" s="15">
        <v>0.05</v>
      </c>
      <c r="N1281" s="3">
        <f>H1281*M1281</f>
        <v>2135</v>
      </c>
      <c r="O1281" s="3">
        <f>L1281-N1281</f>
        <v>46195</v>
      </c>
    </row>
    <row r="1282" spans="1:15" x14ac:dyDescent="0.2">
      <c r="A1282" s="2" t="s">
        <v>4234</v>
      </c>
      <c r="B1282" s="2" t="s">
        <v>1163</v>
      </c>
      <c r="C1282" s="2" t="s">
        <v>81</v>
      </c>
      <c r="D1282" s="2" t="s">
        <v>75</v>
      </c>
      <c r="E1282" s="13">
        <v>45717</v>
      </c>
      <c r="F1282" s="2" t="s">
        <v>2651</v>
      </c>
      <c r="G1282" s="2">
        <v>2</v>
      </c>
      <c r="H1282" s="3">
        <v>42800</v>
      </c>
      <c r="I1282" s="3">
        <v>1310</v>
      </c>
      <c r="J1282" s="3">
        <v>0</v>
      </c>
      <c r="K1282" s="3">
        <v>3390</v>
      </c>
      <c r="L1282" s="3">
        <f>SUM(H1282:K1282)</f>
        <v>47500</v>
      </c>
      <c r="M1282" s="15">
        <v>0.16</v>
      </c>
      <c r="N1282" s="3">
        <f>H1282*M1282</f>
        <v>6848</v>
      </c>
      <c r="O1282" s="3">
        <f>L1282-N1282</f>
        <v>40652</v>
      </c>
    </row>
    <row r="1283" spans="1:15" x14ac:dyDescent="0.2">
      <c r="A1283" s="2" t="s">
        <v>4235</v>
      </c>
      <c r="B1283" s="2" t="s">
        <v>2020</v>
      </c>
      <c r="C1283" s="2" t="s">
        <v>43</v>
      </c>
      <c r="D1283" s="2" t="s">
        <v>45</v>
      </c>
      <c r="E1283" s="13">
        <v>45717</v>
      </c>
      <c r="F1283" s="2" t="s">
        <v>2683</v>
      </c>
      <c r="G1283" s="2">
        <v>3</v>
      </c>
      <c r="H1283" s="3">
        <v>27000</v>
      </c>
      <c r="I1283" s="3">
        <v>1960</v>
      </c>
      <c r="J1283" s="3">
        <v>0</v>
      </c>
      <c r="K1283" s="3">
        <v>0</v>
      </c>
      <c r="L1283" s="3">
        <f>SUM(H1283:K1283)</f>
        <v>28960</v>
      </c>
      <c r="M1283" s="15">
        <v>0.17</v>
      </c>
      <c r="N1283" s="3">
        <f>H1283*M1283</f>
        <v>4590</v>
      </c>
      <c r="O1283" s="3">
        <f>L1283-N1283</f>
        <v>24370</v>
      </c>
    </row>
    <row r="1284" spans="1:15" x14ac:dyDescent="0.2">
      <c r="A1284" s="2" t="s">
        <v>4236</v>
      </c>
      <c r="B1284" s="2" t="s">
        <v>696</v>
      </c>
      <c r="C1284" s="2" t="s">
        <v>89</v>
      </c>
      <c r="D1284" s="2" t="s">
        <v>85</v>
      </c>
      <c r="E1284" s="13">
        <v>45809</v>
      </c>
      <c r="F1284" s="2" t="s">
        <v>2658</v>
      </c>
      <c r="G1284" s="2">
        <v>3</v>
      </c>
      <c r="H1284" s="3">
        <v>12300</v>
      </c>
      <c r="I1284" s="3">
        <v>10210</v>
      </c>
      <c r="J1284" s="3">
        <v>0</v>
      </c>
      <c r="K1284" s="3">
        <v>0</v>
      </c>
      <c r="L1284" s="3">
        <f>SUM(H1284:K1284)</f>
        <v>22510</v>
      </c>
      <c r="M1284" s="15">
        <v>0.1</v>
      </c>
      <c r="N1284" s="3">
        <f>H1284*M1284</f>
        <v>1230</v>
      </c>
      <c r="O1284" s="3">
        <f>L1284-N1284</f>
        <v>21280</v>
      </c>
    </row>
    <row r="1285" spans="1:15" x14ac:dyDescent="0.2">
      <c r="A1285" s="2" t="s">
        <v>4237</v>
      </c>
      <c r="B1285" s="2" t="s">
        <v>1950</v>
      </c>
      <c r="C1285" s="2" t="s">
        <v>83</v>
      </c>
      <c r="D1285" s="2" t="s">
        <v>85</v>
      </c>
      <c r="E1285" s="13">
        <v>45717</v>
      </c>
      <c r="F1285" s="2" t="s">
        <v>2683</v>
      </c>
      <c r="G1285" s="2">
        <v>1</v>
      </c>
      <c r="H1285" s="3">
        <v>11000</v>
      </c>
      <c r="I1285" s="3">
        <v>220</v>
      </c>
      <c r="J1285" s="3">
        <v>5460</v>
      </c>
      <c r="K1285" s="3">
        <v>0</v>
      </c>
      <c r="L1285" s="3">
        <f>SUM(H1285:K1285)</f>
        <v>16680</v>
      </c>
      <c r="M1285" s="15">
        <v>0.17</v>
      </c>
      <c r="N1285" s="3">
        <f>H1285*M1285</f>
        <v>1870.0000000000002</v>
      </c>
      <c r="O1285" s="3">
        <f>L1285-N1285</f>
        <v>14810</v>
      </c>
    </row>
    <row r="1286" spans="1:15" x14ac:dyDescent="0.2">
      <c r="A1286" s="2" t="s">
        <v>4238</v>
      </c>
      <c r="B1286" s="2" t="s">
        <v>2456</v>
      </c>
      <c r="C1286" s="2" t="s">
        <v>32</v>
      </c>
      <c r="D1286" s="2" t="s">
        <v>24</v>
      </c>
      <c r="E1286" s="13">
        <v>45748</v>
      </c>
      <c r="F1286" s="2" t="s">
        <v>2658</v>
      </c>
      <c r="G1286" s="2">
        <v>3</v>
      </c>
      <c r="H1286" s="3">
        <v>14400</v>
      </c>
      <c r="I1286" s="3">
        <v>5150</v>
      </c>
      <c r="J1286" s="3">
        <v>0</v>
      </c>
      <c r="K1286" s="3">
        <v>0</v>
      </c>
      <c r="L1286" s="3">
        <f>SUM(H1286:K1286)</f>
        <v>19550</v>
      </c>
      <c r="M1286" s="15">
        <v>0.1</v>
      </c>
      <c r="N1286" s="3">
        <f>H1286*M1286</f>
        <v>1440</v>
      </c>
      <c r="O1286" s="3">
        <f>L1286-N1286</f>
        <v>18110</v>
      </c>
    </row>
    <row r="1287" spans="1:15" x14ac:dyDescent="0.2">
      <c r="A1287" s="2" t="s">
        <v>4239</v>
      </c>
      <c r="B1287" s="2" t="s">
        <v>525</v>
      </c>
      <c r="C1287" s="2" t="s">
        <v>106</v>
      </c>
      <c r="D1287" s="2" t="s">
        <v>105</v>
      </c>
      <c r="E1287" s="13">
        <v>45717</v>
      </c>
      <c r="F1287" s="2" t="s">
        <v>2732</v>
      </c>
      <c r="G1287" s="2">
        <v>1</v>
      </c>
      <c r="H1287" s="3">
        <v>5900</v>
      </c>
      <c r="I1287" s="3">
        <v>310</v>
      </c>
      <c r="J1287" s="3">
        <v>0</v>
      </c>
      <c r="K1287" s="3">
        <v>0</v>
      </c>
      <c r="L1287" s="3">
        <f>SUM(H1287:K1287)</f>
        <v>6210</v>
      </c>
      <c r="M1287" s="15">
        <v>0.05</v>
      </c>
      <c r="N1287" s="3">
        <f>H1287*M1287</f>
        <v>295</v>
      </c>
      <c r="O1287" s="3">
        <f>L1287-N1287</f>
        <v>5915</v>
      </c>
    </row>
    <row r="1288" spans="1:15" x14ac:dyDescent="0.2">
      <c r="A1288" s="2" t="s">
        <v>4240</v>
      </c>
      <c r="B1288" s="2" t="s">
        <v>1098</v>
      </c>
      <c r="C1288" s="2" t="s">
        <v>81</v>
      </c>
      <c r="D1288" s="2" t="s">
        <v>75</v>
      </c>
      <c r="E1288" s="13">
        <v>45809</v>
      </c>
      <c r="F1288" s="2" t="s">
        <v>2661</v>
      </c>
      <c r="G1288" s="2">
        <v>5</v>
      </c>
      <c r="H1288" s="3">
        <v>103500</v>
      </c>
      <c r="I1288" s="3">
        <v>15130</v>
      </c>
      <c r="J1288" s="3">
        <v>5110</v>
      </c>
      <c r="K1288" s="3">
        <v>2060</v>
      </c>
      <c r="L1288" s="3">
        <f>SUM(H1288:K1288)</f>
        <v>125800</v>
      </c>
      <c r="M1288" s="15">
        <v>0</v>
      </c>
      <c r="N1288" s="3">
        <f>H1288*M1288</f>
        <v>0</v>
      </c>
      <c r="O1288" s="3">
        <f>L1288-N1288</f>
        <v>125800</v>
      </c>
    </row>
    <row r="1289" spans="1:15" x14ac:dyDescent="0.2">
      <c r="A1289" s="2" t="s">
        <v>4242</v>
      </c>
      <c r="B1289" s="2" t="s">
        <v>1727</v>
      </c>
      <c r="C1289" s="2" t="s">
        <v>51</v>
      </c>
      <c r="D1289" s="2" t="s">
        <v>45</v>
      </c>
      <c r="E1289" s="13">
        <v>45717</v>
      </c>
      <c r="F1289" s="2" t="s">
        <v>2658</v>
      </c>
      <c r="G1289" s="2">
        <v>5</v>
      </c>
      <c r="H1289" s="3">
        <v>81250</v>
      </c>
      <c r="I1289" s="3">
        <v>4330</v>
      </c>
      <c r="J1289" s="3">
        <v>8380</v>
      </c>
      <c r="K1289" s="3">
        <v>0</v>
      </c>
      <c r="L1289" s="3">
        <f>SUM(H1289:K1289)</f>
        <v>93960</v>
      </c>
      <c r="M1289" s="15">
        <v>0.1</v>
      </c>
      <c r="N1289" s="3">
        <f>H1289*M1289</f>
        <v>8125</v>
      </c>
      <c r="O1289" s="3">
        <f>L1289-N1289</f>
        <v>85835</v>
      </c>
    </row>
    <row r="1290" spans="1:15" x14ac:dyDescent="0.2">
      <c r="A1290" s="2" t="s">
        <v>4243</v>
      </c>
      <c r="B1290" s="2" t="s">
        <v>1855</v>
      </c>
      <c r="C1290" s="2" t="s">
        <v>19</v>
      </c>
      <c r="D1290" s="2" t="s">
        <v>11</v>
      </c>
      <c r="E1290" s="13">
        <v>45778</v>
      </c>
      <c r="F1290" s="2" t="s">
        <v>2689</v>
      </c>
      <c r="G1290" s="2">
        <v>6</v>
      </c>
      <c r="H1290" s="3">
        <v>93600</v>
      </c>
      <c r="I1290" s="3">
        <v>3070</v>
      </c>
      <c r="J1290" s="3">
        <v>0</v>
      </c>
      <c r="K1290" s="3">
        <v>0</v>
      </c>
      <c r="L1290" s="3">
        <f>SUM(H1290:K1290)</f>
        <v>96670</v>
      </c>
      <c r="M1290" s="15">
        <v>0.15</v>
      </c>
      <c r="N1290" s="3">
        <f>H1290*M1290</f>
        <v>14040</v>
      </c>
      <c r="O1290" s="3">
        <f>L1290-N1290</f>
        <v>82630</v>
      </c>
    </row>
    <row r="1291" spans="1:15" x14ac:dyDescent="0.2">
      <c r="A1291" s="2" t="s">
        <v>4244</v>
      </c>
      <c r="B1291" s="2" t="s">
        <v>2247</v>
      </c>
      <c r="C1291" s="2" t="s">
        <v>16</v>
      </c>
      <c r="D1291" s="2" t="s">
        <v>11</v>
      </c>
      <c r="E1291" s="13">
        <v>45778</v>
      </c>
      <c r="F1291" s="2" t="s">
        <v>2658</v>
      </c>
      <c r="G1291" s="2">
        <v>8</v>
      </c>
      <c r="H1291" s="3">
        <v>29200</v>
      </c>
      <c r="I1291" s="3">
        <v>2760</v>
      </c>
      <c r="J1291" s="3">
        <v>4160</v>
      </c>
      <c r="K1291" s="3">
        <v>0</v>
      </c>
      <c r="L1291" s="3">
        <f>SUM(H1291:K1291)</f>
        <v>36120</v>
      </c>
      <c r="M1291" s="15">
        <v>0.1</v>
      </c>
      <c r="N1291" s="3">
        <f>H1291*M1291</f>
        <v>2920</v>
      </c>
      <c r="O1291" s="3">
        <f>L1291-N1291</f>
        <v>33200</v>
      </c>
    </row>
    <row r="1292" spans="1:15" x14ac:dyDescent="0.2">
      <c r="A1292" s="2" t="s">
        <v>4245</v>
      </c>
      <c r="B1292" s="2" t="s">
        <v>305</v>
      </c>
      <c r="C1292" s="2" t="s">
        <v>118</v>
      </c>
      <c r="D1292" s="2" t="s">
        <v>114</v>
      </c>
      <c r="E1292" s="13">
        <v>45748</v>
      </c>
      <c r="F1292" s="2" t="s">
        <v>2732</v>
      </c>
      <c r="G1292" s="2">
        <v>1</v>
      </c>
      <c r="H1292" s="3">
        <v>23350</v>
      </c>
      <c r="I1292" s="3">
        <v>680</v>
      </c>
      <c r="J1292" s="3">
        <v>0</v>
      </c>
      <c r="K1292" s="3">
        <v>0</v>
      </c>
      <c r="L1292" s="3">
        <f>SUM(H1292:K1292)</f>
        <v>24030</v>
      </c>
      <c r="M1292" s="15">
        <v>0.05</v>
      </c>
      <c r="N1292" s="3">
        <f>H1292*M1292</f>
        <v>1167.5</v>
      </c>
      <c r="O1292" s="3">
        <f>L1292-N1292</f>
        <v>22862.5</v>
      </c>
    </row>
    <row r="1293" spans="1:15" x14ac:dyDescent="0.2">
      <c r="A1293" s="2" t="s">
        <v>4246</v>
      </c>
      <c r="B1293" s="2" t="s">
        <v>324</v>
      </c>
      <c r="C1293" s="2" t="s">
        <v>125</v>
      </c>
      <c r="D1293" s="2" t="s">
        <v>124</v>
      </c>
      <c r="E1293" s="13">
        <v>45748</v>
      </c>
      <c r="F1293" s="2" t="s">
        <v>2658</v>
      </c>
      <c r="G1293" s="2">
        <v>16</v>
      </c>
      <c r="H1293" s="3">
        <v>156000</v>
      </c>
      <c r="I1293" s="3">
        <v>15330</v>
      </c>
      <c r="J1293" s="3">
        <v>0</v>
      </c>
      <c r="K1293" s="3">
        <v>0</v>
      </c>
      <c r="L1293" s="3">
        <f>SUM(H1293:K1293)</f>
        <v>171330</v>
      </c>
      <c r="M1293" s="15">
        <v>0.1</v>
      </c>
      <c r="N1293" s="3">
        <f>H1293*M1293</f>
        <v>15600</v>
      </c>
      <c r="O1293" s="3">
        <f>L1293-N1293</f>
        <v>155730</v>
      </c>
    </row>
    <row r="1294" spans="1:15" x14ac:dyDescent="0.2">
      <c r="A1294" s="2" t="s">
        <v>4247</v>
      </c>
      <c r="B1294" s="2" t="s">
        <v>737</v>
      </c>
      <c r="C1294" s="2" t="s">
        <v>91</v>
      </c>
      <c r="D1294" s="2" t="s">
        <v>85</v>
      </c>
      <c r="E1294" s="13">
        <v>45809</v>
      </c>
      <c r="F1294" s="2" t="s">
        <v>2683</v>
      </c>
      <c r="G1294" s="2">
        <v>5</v>
      </c>
      <c r="H1294" s="3">
        <v>22250</v>
      </c>
      <c r="I1294" s="3">
        <v>9740</v>
      </c>
      <c r="J1294" s="3">
        <v>5460</v>
      </c>
      <c r="K1294" s="3">
        <v>0</v>
      </c>
      <c r="L1294" s="3">
        <f>SUM(H1294:K1294)</f>
        <v>37450</v>
      </c>
      <c r="M1294" s="15">
        <v>0.17</v>
      </c>
      <c r="N1294" s="3">
        <f>H1294*M1294</f>
        <v>3782.5000000000005</v>
      </c>
      <c r="O1294" s="3">
        <f>L1294-N1294</f>
        <v>33667.5</v>
      </c>
    </row>
    <row r="1295" spans="1:15" x14ac:dyDescent="0.2">
      <c r="A1295" s="2" t="s">
        <v>4248</v>
      </c>
      <c r="B1295" s="2" t="s">
        <v>791</v>
      </c>
      <c r="C1295" s="2" t="s">
        <v>97</v>
      </c>
      <c r="D1295" s="2" t="s">
        <v>95</v>
      </c>
      <c r="E1295" s="13">
        <v>45992</v>
      </c>
      <c r="F1295" s="2" t="s">
        <v>2651</v>
      </c>
      <c r="G1295" s="2">
        <v>12</v>
      </c>
      <c r="H1295" s="3">
        <v>159600</v>
      </c>
      <c r="I1295" s="3">
        <v>24440</v>
      </c>
      <c r="J1295" s="3">
        <v>0</v>
      </c>
      <c r="K1295" s="3">
        <v>2460</v>
      </c>
      <c r="L1295" s="3">
        <f>SUM(H1295:K1295)</f>
        <v>186500</v>
      </c>
      <c r="M1295" s="15">
        <v>0.16</v>
      </c>
      <c r="N1295" s="3">
        <f>H1295*M1295</f>
        <v>25536</v>
      </c>
      <c r="O1295" s="3">
        <f>L1295-N1295</f>
        <v>160964</v>
      </c>
    </row>
    <row r="1296" spans="1:15" x14ac:dyDescent="0.2">
      <c r="A1296" s="2" t="s">
        <v>4249</v>
      </c>
      <c r="B1296" s="2" t="s">
        <v>1629</v>
      </c>
      <c r="C1296" s="2" t="s">
        <v>26</v>
      </c>
      <c r="D1296" s="2" t="s">
        <v>24</v>
      </c>
      <c r="E1296" s="13">
        <v>45748</v>
      </c>
      <c r="F1296" s="2" t="s">
        <v>2651</v>
      </c>
      <c r="G1296" s="2">
        <v>4</v>
      </c>
      <c r="H1296" s="3">
        <v>66600</v>
      </c>
      <c r="I1296" s="3">
        <v>12170</v>
      </c>
      <c r="J1296" s="3">
        <v>3960</v>
      </c>
      <c r="K1296" s="3">
        <v>0</v>
      </c>
      <c r="L1296" s="3">
        <f>SUM(H1296:K1296)</f>
        <v>82730</v>
      </c>
      <c r="M1296" s="15">
        <v>0.16</v>
      </c>
      <c r="N1296" s="3">
        <f>H1296*M1296</f>
        <v>10656</v>
      </c>
      <c r="O1296" s="3">
        <f>L1296-N1296</f>
        <v>72074</v>
      </c>
    </row>
    <row r="1297" spans="1:15" x14ac:dyDescent="0.2">
      <c r="A1297" s="2" t="s">
        <v>4250</v>
      </c>
      <c r="B1297" s="2" t="s">
        <v>1917</v>
      </c>
      <c r="C1297" s="2" t="s">
        <v>118</v>
      </c>
      <c r="D1297" s="2" t="s">
        <v>114</v>
      </c>
      <c r="E1297" s="13">
        <v>45778</v>
      </c>
      <c r="F1297" s="2" t="s">
        <v>2683</v>
      </c>
      <c r="G1297" s="2">
        <v>2</v>
      </c>
      <c r="H1297" s="3">
        <v>33400</v>
      </c>
      <c r="I1297" s="3">
        <v>2410</v>
      </c>
      <c r="J1297" s="3">
        <v>0</v>
      </c>
      <c r="K1297" s="3">
        <v>0</v>
      </c>
      <c r="L1297" s="3">
        <f>SUM(H1297:K1297)</f>
        <v>35810</v>
      </c>
      <c r="M1297" s="15">
        <v>0.17</v>
      </c>
      <c r="N1297" s="3">
        <f>H1297*M1297</f>
        <v>5678</v>
      </c>
      <c r="O1297" s="3">
        <f>L1297-N1297</f>
        <v>30132</v>
      </c>
    </row>
    <row r="1298" spans="1:15" x14ac:dyDescent="0.2">
      <c r="A1298" s="2" t="s">
        <v>4251</v>
      </c>
      <c r="B1298" s="2" t="s">
        <v>2518</v>
      </c>
      <c r="C1298" s="2" t="s">
        <v>61</v>
      </c>
      <c r="D1298" s="2" t="s">
        <v>55</v>
      </c>
      <c r="E1298" s="13">
        <v>45717</v>
      </c>
      <c r="F1298" s="2" t="s">
        <v>2670</v>
      </c>
      <c r="G1298" s="2">
        <v>5</v>
      </c>
      <c r="H1298" s="3">
        <v>66500</v>
      </c>
      <c r="I1298" s="3">
        <v>19560</v>
      </c>
      <c r="J1298" s="3">
        <v>0</v>
      </c>
      <c r="K1298" s="3">
        <v>1520</v>
      </c>
      <c r="L1298" s="3">
        <f>SUM(H1298:K1298)</f>
        <v>87580</v>
      </c>
      <c r="M1298" s="15">
        <v>0</v>
      </c>
      <c r="N1298" s="3">
        <f>H1298*M1298</f>
        <v>0</v>
      </c>
      <c r="O1298" s="3">
        <f>L1298-N1298</f>
        <v>87580</v>
      </c>
    </row>
    <row r="1299" spans="1:15" x14ac:dyDescent="0.2">
      <c r="A1299" s="2" t="s">
        <v>4253</v>
      </c>
      <c r="B1299" s="2" t="s">
        <v>1268</v>
      </c>
      <c r="C1299" s="2" t="s">
        <v>43</v>
      </c>
      <c r="D1299" s="2" t="s">
        <v>45</v>
      </c>
      <c r="E1299" s="13">
        <v>45778</v>
      </c>
      <c r="F1299" s="2" t="s">
        <v>2683</v>
      </c>
      <c r="G1299" s="2">
        <v>3</v>
      </c>
      <c r="H1299" s="3">
        <v>15000</v>
      </c>
      <c r="I1299" s="3">
        <v>2940</v>
      </c>
      <c r="J1299" s="3">
        <v>5210</v>
      </c>
      <c r="K1299" s="3">
        <v>0</v>
      </c>
      <c r="L1299" s="3">
        <f>SUM(H1299:K1299)</f>
        <v>23150</v>
      </c>
      <c r="M1299" s="15">
        <v>0.17</v>
      </c>
      <c r="N1299" s="3">
        <f>H1299*M1299</f>
        <v>2550</v>
      </c>
      <c r="O1299" s="3">
        <f>L1299-N1299</f>
        <v>20600</v>
      </c>
    </row>
    <row r="1300" spans="1:15" x14ac:dyDescent="0.2">
      <c r="A1300" s="2" t="s">
        <v>4254</v>
      </c>
      <c r="B1300" s="2" t="s">
        <v>1438</v>
      </c>
      <c r="C1300" s="2" t="s">
        <v>19</v>
      </c>
      <c r="D1300" s="2" t="s">
        <v>11</v>
      </c>
      <c r="E1300" s="13">
        <v>45778</v>
      </c>
      <c r="F1300" s="2" t="s">
        <v>2683</v>
      </c>
      <c r="G1300" s="2">
        <v>3</v>
      </c>
      <c r="H1300" s="3">
        <v>15750</v>
      </c>
      <c r="I1300" s="3">
        <v>1910</v>
      </c>
      <c r="J1300" s="3">
        <v>4940</v>
      </c>
      <c r="K1300" s="3">
        <v>0</v>
      </c>
      <c r="L1300" s="3">
        <f>SUM(H1300:K1300)</f>
        <v>22600</v>
      </c>
      <c r="M1300" s="15">
        <v>0.17</v>
      </c>
      <c r="N1300" s="3">
        <f>H1300*M1300</f>
        <v>2677.5</v>
      </c>
      <c r="O1300" s="3">
        <f>L1300-N1300</f>
        <v>19922.5</v>
      </c>
    </row>
    <row r="1301" spans="1:15" x14ac:dyDescent="0.2">
      <c r="A1301" s="2" t="s">
        <v>4255</v>
      </c>
      <c r="B1301" s="2" t="s">
        <v>1473</v>
      </c>
      <c r="C1301" s="2" t="s">
        <v>34</v>
      </c>
      <c r="D1301" s="2" t="s">
        <v>36</v>
      </c>
      <c r="E1301" s="13">
        <v>45717</v>
      </c>
      <c r="F1301" s="2" t="s">
        <v>2647</v>
      </c>
      <c r="G1301" s="2">
        <v>3</v>
      </c>
      <c r="H1301" s="3">
        <v>35400</v>
      </c>
      <c r="I1301" s="3">
        <v>1200</v>
      </c>
      <c r="J1301" s="3">
        <v>0</v>
      </c>
      <c r="K1301" s="3">
        <v>1730</v>
      </c>
      <c r="L1301" s="3">
        <f>SUM(H1301:K1301)</f>
        <v>38330</v>
      </c>
      <c r="M1301" s="15">
        <v>0</v>
      </c>
      <c r="N1301" s="3">
        <f>H1301*M1301</f>
        <v>0</v>
      </c>
      <c r="O1301" s="3">
        <f>L1301-N1301</f>
        <v>38330</v>
      </c>
    </row>
    <row r="1302" spans="1:15" x14ac:dyDescent="0.2">
      <c r="A1302" s="2" t="s">
        <v>4256</v>
      </c>
      <c r="B1302" s="2" t="s">
        <v>1873</v>
      </c>
      <c r="C1302" s="2" t="s">
        <v>39</v>
      </c>
      <c r="D1302" s="2" t="s">
        <v>36</v>
      </c>
      <c r="E1302" s="13">
        <v>45748</v>
      </c>
      <c r="F1302" s="2" t="s">
        <v>2661</v>
      </c>
      <c r="G1302" s="2">
        <v>1</v>
      </c>
      <c r="H1302" s="3">
        <v>5050</v>
      </c>
      <c r="I1302" s="3">
        <v>560</v>
      </c>
      <c r="J1302" s="3">
        <v>6980</v>
      </c>
      <c r="K1302" s="3">
        <v>0</v>
      </c>
      <c r="L1302" s="3">
        <f>SUM(H1302:K1302)</f>
        <v>12590</v>
      </c>
      <c r="M1302" s="15">
        <v>0</v>
      </c>
      <c r="N1302" s="3">
        <f>H1302*M1302</f>
        <v>0</v>
      </c>
      <c r="O1302" s="3">
        <f>L1302-N1302</f>
        <v>12590</v>
      </c>
    </row>
    <row r="1303" spans="1:15" x14ac:dyDescent="0.2">
      <c r="A1303" s="2" t="s">
        <v>4258</v>
      </c>
      <c r="B1303" s="2" t="s">
        <v>2375</v>
      </c>
      <c r="C1303" s="2" t="s">
        <v>39</v>
      </c>
      <c r="D1303" s="2" t="s">
        <v>36</v>
      </c>
      <c r="E1303" s="13">
        <v>45748</v>
      </c>
      <c r="F1303" s="2" t="s">
        <v>2732</v>
      </c>
      <c r="G1303" s="2">
        <v>2</v>
      </c>
      <c r="H1303" s="3">
        <v>10700</v>
      </c>
      <c r="I1303" s="3">
        <v>1260</v>
      </c>
      <c r="J1303" s="3">
        <v>0</v>
      </c>
      <c r="K1303" s="3">
        <v>0</v>
      </c>
      <c r="L1303" s="3">
        <f>SUM(H1303:K1303)</f>
        <v>11960</v>
      </c>
      <c r="M1303" s="15">
        <v>0.05</v>
      </c>
      <c r="N1303" s="3">
        <f>H1303*M1303</f>
        <v>535</v>
      </c>
      <c r="O1303" s="3">
        <f>L1303-N1303</f>
        <v>11425</v>
      </c>
    </row>
    <row r="1304" spans="1:15" x14ac:dyDescent="0.2">
      <c r="A1304" s="2" t="s">
        <v>4259</v>
      </c>
      <c r="B1304" s="2" t="s">
        <v>2485</v>
      </c>
      <c r="C1304" s="2" t="s">
        <v>47</v>
      </c>
      <c r="D1304" s="2" t="s">
        <v>45</v>
      </c>
      <c r="E1304" s="13">
        <v>45839</v>
      </c>
      <c r="F1304" s="2" t="s">
        <v>2670</v>
      </c>
      <c r="G1304" s="2">
        <v>5</v>
      </c>
      <c r="H1304" s="3">
        <v>17500</v>
      </c>
      <c r="I1304" s="3">
        <v>22100</v>
      </c>
      <c r="J1304" s="3">
        <v>0</v>
      </c>
      <c r="K1304" s="3">
        <v>0</v>
      </c>
      <c r="L1304" s="3">
        <f>SUM(H1304:K1304)</f>
        <v>39600</v>
      </c>
      <c r="M1304" s="15">
        <v>0</v>
      </c>
      <c r="N1304" s="3">
        <f>H1304*M1304</f>
        <v>0</v>
      </c>
      <c r="O1304" s="3">
        <f>L1304-N1304</f>
        <v>39600</v>
      </c>
    </row>
    <row r="1305" spans="1:15" x14ac:dyDescent="0.2">
      <c r="A1305" s="2" t="s">
        <v>4262</v>
      </c>
      <c r="B1305" s="2" t="s">
        <v>1319</v>
      </c>
      <c r="C1305" s="2" t="s">
        <v>89</v>
      </c>
      <c r="D1305" s="2" t="s">
        <v>85</v>
      </c>
      <c r="E1305" s="13">
        <v>45839</v>
      </c>
      <c r="F1305" s="2" t="s">
        <v>2689</v>
      </c>
      <c r="G1305" s="2">
        <v>12</v>
      </c>
      <c r="H1305" s="3">
        <v>68400</v>
      </c>
      <c r="I1305" s="3">
        <v>22820</v>
      </c>
      <c r="J1305" s="3">
        <v>4200</v>
      </c>
      <c r="K1305" s="3">
        <v>0</v>
      </c>
      <c r="L1305" s="3">
        <f>SUM(H1305:K1305)</f>
        <v>95420</v>
      </c>
      <c r="M1305" s="15">
        <v>0.15</v>
      </c>
      <c r="N1305" s="3">
        <f>H1305*M1305</f>
        <v>10260</v>
      </c>
      <c r="O1305" s="3">
        <f>L1305-N1305</f>
        <v>85160</v>
      </c>
    </row>
    <row r="1306" spans="1:15" x14ac:dyDescent="0.2">
      <c r="A1306" s="2" t="s">
        <v>4263</v>
      </c>
      <c r="B1306" s="2" t="s">
        <v>1348</v>
      </c>
      <c r="C1306" s="2" t="s">
        <v>87</v>
      </c>
      <c r="D1306" s="2" t="s">
        <v>85</v>
      </c>
      <c r="E1306" s="13">
        <v>45748</v>
      </c>
      <c r="F1306" s="2" t="s">
        <v>2732</v>
      </c>
      <c r="G1306" s="2">
        <v>2</v>
      </c>
      <c r="H1306" s="3">
        <v>27300</v>
      </c>
      <c r="I1306" s="3">
        <v>880</v>
      </c>
      <c r="J1306" s="3">
        <v>6570</v>
      </c>
      <c r="K1306" s="3">
        <v>0</v>
      </c>
      <c r="L1306" s="3">
        <f>SUM(H1306:K1306)</f>
        <v>34750</v>
      </c>
      <c r="M1306" s="15">
        <v>0.05</v>
      </c>
      <c r="N1306" s="3">
        <f>H1306*M1306</f>
        <v>1365</v>
      </c>
      <c r="O1306" s="3">
        <f>L1306-N1306</f>
        <v>33385</v>
      </c>
    </row>
    <row r="1307" spans="1:15" x14ac:dyDescent="0.2">
      <c r="A1307" s="2" t="s">
        <v>4264</v>
      </c>
      <c r="B1307" s="2" t="s">
        <v>1837</v>
      </c>
      <c r="C1307" s="2" t="s">
        <v>118</v>
      </c>
      <c r="D1307" s="2" t="s">
        <v>114</v>
      </c>
      <c r="E1307" s="13">
        <v>45748</v>
      </c>
      <c r="F1307" s="2" t="s">
        <v>2683</v>
      </c>
      <c r="G1307" s="2">
        <v>2</v>
      </c>
      <c r="H1307" s="3">
        <v>23400</v>
      </c>
      <c r="I1307" s="3">
        <v>2270</v>
      </c>
      <c r="J1307" s="3">
        <v>0</v>
      </c>
      <c r="K1307" s="3">
        <v>2620</v>
      </c>
      <c r="L1307" s="3">
        <f>SUM(H1307:K1307)</f>
        <v>28290</v>
      </c>
      <c r="M1307" s="15">
        <v>0.17</v>
      </c>
      <c r="N1307" s="3">
        <f>H1307*M1307</f>
        <v>3978.0000000000005</v>
      </c>
      <c r="O1307" s="3">
        <f>L1307-N1307</f>
        <v>24312</v>
      </c>
    </row>
    <row r="1308" spans="1:15" x14ac:dyDescent="0.2">
      <c r="A1308" s="2" t="s">
        <v>4265</v>
      </c>
      <c r="B1308" s="2" t="s">
        <v>1914</v>
      </c>
      <c r="C1308" s="2" t="s">
        <v>112</v>
      </c>
      <c r="D1308" s="2" t="s">
        <v>114</v>
      </c>
      <c r="E1308" s="13">
        <v>45748</v>
      </c>
      <c r="F1308" s="2" t="s">
        <v>2647</v>
      </c>
      <c r="G1308" s="2">
        <v>12</v>
      </c>
      <c r="H1308" s="3">
        <v>65400</v>
      </c>
      <c r="I1308" s="3">
        <v>29150</v>
      </c>
      <c r="J1308" s="3">
        <v>2030</v>
      </c>
      <c r="K1308" s="3">
        <v>1260</v>
      </c>
      <c r="L1308" s="3">
        <f>SUM(H1308:K1308)</f>
        <v>97840</v>
      </c>
      <c r="M1308" s="15">
        <v>0</v>
      </c>
      <c r="N1308" s="3">
        <f>H1308*M1308</f>
        <v>0</v>
      </c>
      <c r="O1308" s="3">
        <f>L1308-N1308</f>
        <v>97840</v>
      </c>
    </row>
    <row r="1309" spans="1:15" x14ac:dyDescent="0.2">
      <c r="A1309" s="2" t="s">
        <v>4266</v>
      </c>
      <c r="B1309" s="2" t="s">
        <v>2547</v>
      </c>
      <c r="C1309" s="2" t="s">
        <v>81</v>
      </c>
      <c r="D1309" s="2" t="s">
        <v>75</v>
      </c>
      <c r="E1309" s="13">
        <v>45809</v>
      </c>
      <c r="F1309" s="2" t="s">
        <v>2670</v>
      </c>
      <c r="G1309" s="2">
        <v>3</v>
      </c>
      <c r="H1309" s="3">
        <v>31050</v>
      </c>
      <c r="I1309" s="3">
        <v>12090</v>
      </c>
      <c r="J1309" s="3">
        <v>6960</v>
      </c>
      <c r="K1309" s="3">
        <v>0</v>
      </c>
      <c r="L1309" s="3">
        <f>SUM(H1309:K1309)</f>
        <v>50100</v>
      </c>
      <c r="M1309" s="15">
        <v>0</v>
      </c>
      <c r="N1309" s="3">
        <f>H1309*M1309</f>
        <v>0</v>
      </c>
      <c r="O1309" s="3">
        <f>L1309-N1309</f>
        <v>50100</v>
      </c>
    </row>
    <row r="1310" spans="1:15" x14ac:dyDescent="0.2">
      <c r="A1310" s="2" t="s">
        <v>4268</v>
      </c>
      <c r="B1310" s="2" t="s">
        <v>2410</v>
      </c>
      <c r="C1310" s="2" t="s">
        <v>29</v>
      </c>
      <c r="D1310" s="2" t="s">
        <v>24</v>
      </c>
      <c r="E1310" s="13">
        <v>45748</v>
      </c>
      <c r="F1310" s="2" t="s">
        <v>2732</v>
      </c>
      <c r="G1310" s="2">
        <v>2</v>
      </c>
      <c r="H1310" s="3">
        <v>14600</v>
      </c>
      <c r="I1310" s="3">
        <v>810</v>
      </c>
      <c r="J1310" s="3">
        <v>2380</v>
      </c>
      <c r="K1310" s="3">
        <v>0</v>
      </c>
      <c r="L1310" s="3">
        <f>SUM(H1310:K1310)</f>
        <v>17790</v>
      </c>
      <c r="M1310" s="15">
        <v>0.05</v>
      </c>
      <c r="N1310" s="3">
        <f>H1310*M1310</f>
        <v>730</v>
      </c>
      <c r="O1310" s="3">
        <f>L1310-N1310</f>
        <v>17060</v>
      </c>
    </row>
    <row r="1311" spans="1:15" x14ac:dyDescent="0.2">
      <c r="A1311" s="2" t="s">
        <v>4269</v>
      </c>
      <c r="B1311" s="2" t="s">
        <v>550</v>
      </c>
      <c r="C1311" s="2" t="s">
        <v>47</v>
      </c>
      <c r="D1311" s="2" t="s">
        <v>45</v>
      </c>
      <c r="E1311" s="13">
        <v>45778</v>
      </c>
      <c r="F1311" s="2" t="s">
        <v>2651</v>
      </c>
      <c r="G1311" s="2">
        <v>5</v>
      </c>
      <c r="H1311" s="3">
        <v>19250</v>
      </c>
      <c r="I1311" s="3">
        <v>11500</v>
      </c>
      <c r="J1311" s="3">
        <v>5540</v>
      </c>
      <c r="K1311" s="3">
        <v>0</v>
      </c>
      <c r="L1311" s="3">
        <f>SUM(H1311:K1311)</f>
        <v>36290</v>
      </c>
      <c r="M1311" s="15">
        <v>0.16</v>
      </c>
      <c r="N1311" s="3">
        <f>H1311*M1311</f>
        <v>3080</v>
      </c>
      <c r="O1311" s="3">
        <f>L1311-N1311</f>
        <v>33210</v>
      </c>
    </row>
    <row r="1312" spans="1:15" x14ac:dyDescent="0.2">
      <c r="A1312" s="2" t="s">
        <v>4271</v>
      </c>
      <c r="B1312" s="2" t="s">
        <v>2038</v>
      </c>
      <c r="C1312" s="2" t="s">
        <v>37</v>
      </c>
      <c r="D1312" s="2" t="s">
        <v>36</v>
      </c>
      <c r="E1312" s="13">
        <v>45748</v>
      </c>
      <c r="F1312" s="2" t="s">
        <v>2683</v>
      </c>
      <c r="G1312" s="2">
        <v>3</v>
      </c>
      <c r="H1312" s="3">
        <v>64350</v>
      </c>
      <c r="I1312" s="3">
        <v>1460</v>
      </c>
      <c r="J1312" s="3">
        <v>5620</v>
      </c>
      <c r="K1312" s="3">
        <v>0</v>
      </c>
      <c r="L1312" s="3">
        <f>SUM(H1312:K1312)</f>
        <v>71430</v>
      </c>
      <c r="M1312" s="15">
        <v>0.17</v>
      </c>
      <c r="N1312" s="3">
        <f>H1312*M1312</f>
        <v>10939.5</v>
      </c>
      <c r="O1312" s="3">
        <f>L1312-N1312</f>
        <v>60490.5</v>
      </c>
    </row>
    <row r="1313" spans="1:15" x14ac:dyDescent="0.2">
      <c r="A1313" s="2" t="s">
        <v>4272</v>
      </c>
      <c r="B1313" s="2" t="s">
        <v>2239</v>
      </c>
      <c r="C1313" s="2" t="s">
        <v>103</v>
      </c>
      <c r="D1313" s="2" t="s">
        <v>105</v>
      </c>
      <c r="E1313" s="13">
        <v>45748</v>
      </c>
      <c r="F1313" s="2" t="s">
        <v>2689</v>
      </c>
      <c r="G1313" s="2">
        <v>4</v>
      </c>
      <c r="H1313" s="3">
        <v>15200</v>
      </c>
      <c r="I1313" s="3">
        <v>7210</v>
      </c>
      <c r="J1313" s="3">
        <v>0</v>
      </c>
      <c r="K1313" s="3">
        <v>0</v>
      </c>
      <c r="L1313" s="3">
        <f>SUM(H1313:K1313)</f>
        <v>22410</v>
      </c>
      <c r="M1313" s="15">
        <v>0.15</v>
      </c>
      <c r="N1313" s="3">
        <f>H1313*M1313</f>
        <v>2280</v>
      </c>
      <c r="O1313" s="3">
        <f>L1313-N1313</f>
        <v>20130</v>
      </c>
    </row>
    <row r="1314" spans="1:15" x14ac:dyDescent="0.2">
      <c r="A1314" s="2" t="s">
        <v>4273</v>
      </c>
      <c r="B1314" s="2" t="s">
        <v>291</v>
      </c>
      <c r="C1314" s="2" t="s">
        <v>81</v>
      </c>
      <c r="D1314" s="2" t="s">
        <v>75</v>
      </c>
      <c r="E1314" s="13">
        <v>45748</v>
      </c>
      <c r="F1314" s="2" t="s">
        <v>2732</v>
      </c>
      <c r="G1314" s="2">
        <v>1</v>
      </c>
      <c r="H1314" s="3">
        <v>25350</v>
      </c>
      <c r="I1314" s="3">
        <v>500</v>
      </c>
      <c r="J1314" s="3">
        <v>0</v>
      </c>
      <c r="K1314" s="3">
        <v>2600</v>
      </c>
      <c r="L1314" s="3">
        <f>SUM(H1314:K1314)</f>
        <v>28450</v>
      </c>
      <c r="M1314" s="15">
        <v>0.05</v>
      </c>
      <c r="N1314" s="3">
        <f>H1314*M1314</f>
        <v>1267.5</v>
      </c>
      <c r="O1314" s="3">
        <f>L1314-N1314</f>
        <v>27182.5</v>
      </c>
    </row>
    <row r="1315" spans="1:15" x14ac:dyDescent="0.2">
      <c r="A1315" s="2" t="s">
        <v>4274</v>
      </c>
      <c r="B1315" s="2" t="s">
        <v>406</v>
      </c>
      <c r="C1315" s="2" t="s">
        <v>61</v>
      </c>
      <c r="D1315" s="2" t="s">
        <v>55</v>
      </c>
      <c r="E1315" s="13">
        <v>45778</v>
      </c>
      <c r="F1315" s="2" t="s">
        <v>2658</v>
      </c>
      <c r="G1315" s="2">
        <v>16</v>
      </c>
      <c r="H1315" s="3">
        <v>295200</v>
      </c>
      <c r="I1315" s="3">
        <v>23600</v>
      </c>
      <c r="J1315" s="3">
        <v>0</v>
      </c>
      <c r="K1315" s="3">
        <v>1770</v>
      </c>
      <c r="L1315" s="3">
        <f>SUM(H1315:K1315)</f>
        <v>320570</v>
      </c>
      <c r="M1315" s="15">
        <v>0.1</v>
      </c>
      <c r="N1315" s="3">
        <f>H1315*M1315</f>
        <v>29520</v>
      </c>
      <c r="O1315" s="3">
        <f>L1315-N1315</f>
        <v>291050</v>
      </c>
    </row>
    <row r="1316" spans="1:15" x14ac:dyDescent="0.2">
      <c r="A1316" s="2" t="s">
        <v>4275</v>
      </c>
      <c r="B1316" s="2" t="s">
        <v>584</v>
      </c>
      <c r="C1316" s="2" t="s">
        <v>101</v>
      </c>
      <c r="D1316" s="2" t="s">
        <v>95</v>
      </c>
      <c r="E1316" s="13">
        <v>45748</v>
      </c>
      <c r="F1316" s="2" t="s">
        <v>2683</v>
      </c>
      <c r="G1316" s="2">
        <v>5</v>
      </c>
      <c r="H1316" s="3">
        <v>61000</v>
      </c>
      <c r="I1316" s="3">
        <v>7270</v>
      </c>
      <c r="J1316" s="3">
        <v>0</v>
      </c>
      <c r="K1316" s="3">
        <v>0</v>
      </c>
      <c r="L1316" s="3">
        <f>SUM(H1316:K1316)</f>
        <v>68270</v>
      </c>
      <c r="M1316" s="15">
        <v>0.17</v>
      </c>
      <c r="N1316" s="3">
        <f>H1316*M1316</f>
        <v>10370</v>
      </c>
      <c r="O1316" s="3">
        <f>L1316-N1316</f>
        <v>57900</v>
      </c>
    </row>
    <row r="1317" spans="1:15" x14ac:dyDescent="0.2">
      <c r="A1317" s="2" t="s">
        <v>4277</v>
      </c>
      <c r="B1317" s="2" t="s">
        <v>1507</v>
      </c>
      <c r="C1317" s="2" t="s">
        <v>108</v>
      </c>
      <c r="D1317" s="2" t="s">
        <v>105</v>
      </c>
      <c r="E1317" s="13">
        <v>45748</v>
      </c>
      <c r="F1317" s="2" t="s">
        <v>2651</v>
      </c>
      <c r="G1317" s="2">
        <v>3</v>
      </c>
      <c r="H1317" s="3">
        <v>38550</v>
      </c>
      <c r="I1317" s="3">
        <v>7480</v>
      </c>
      <c r="J1317" s="3">
        <v>10170</v>
      </c>
      <c r="K1317" s="3">
        <v>3170</v>
      </c>
      <c r="L1317" s="3">
        <f>SUM(H1317:K1317)</f>
        <v>59370</v>
      </c>
      <c r="M1317" s="15">
        <v>0.16</v>
      </c>
      <c r="N1317" s="3">
        <f>H1317*M1317</f>
        <v>6168</v>
      </c>
      <c r="O1317" s="3">
        <f>L1317-N1317</f>
        <v>53202</v>
      </c>
    </row>
    <row r="1318" spans="1:15" x14ac:dyDescent="0.2">
      <c r="A1318" s="2" t="s">
        <v>4278</v>
      </c>
      <c r="B1318" s="2" t="s">
        <v>1723</v>
      </c>
      <c r="C1318" s="2" t="s">
        <v>127</v>
      </c>
      <c r="D1318" s="2" t="s">
        <v>124</v>
      </c>
      <c r="E1318" s="13">
        <v>45748</v>
      </c>
      <c r="F1318" s="2" t="s">
        <v>2670</v>
      </c>
      <c r="G1318" s="2">
        <v>5</v>
      </c>
      <c r="H1318" s="3">
        <v>56250</v>
      </c>
      <c r="I1318" s="3">
        <v>7360</v>
      </c>
      <c r="J1318" s="3">
        <v>4450</v>
      </c>
      <c r="K1318" s="3">
        <v>1870</v>
      </c>
      <c r="L1318" s="3">
        <f>SUM(H1318:K1318)</f>
        <v>69930</v>
      </c>
      <c r="M1318" s="15">
        <v>0</v>
      </c>
      <c r="N1318" s="3">
        <f>H1318*M1318</f>
        <v>0</v>
      </c>
      <c r="O1318" s="3">
        <f>L1318-N1318</f>
        <v>69930</v>
      </c>
    </row>
    <row r="1319" spans="1:15" x14ac:dyDescent="0.2">
      <c r="A1319" s="2" t="s">
        <v>4279</v>
      </c>
      <c r="B1319" s="2" t="s">
        <v>2321</v>
      </c>
      <c r="C1319" s="2" t="s">
        <v>120</v>
      </c>
      <c r="D1319" s="2" t="s">
        <v>114</v>
      </c>
      <c r="E1319" s="13">
        <v>45748</v>
      </c>
      <c r="F1319" s="2" t="s">
        <v>2732</v>
      </c>
      <c r="G1319" s="2">
        <v>2</v>
      </c>
      <c r="H1319" s="3">
        <v>6100</v>
      </c>
      <c r="I1319" s="3">
        <v>1300</v>
      </c>
      <c r="J1319" s="3">
        <v>0</v>
      </c>
      <c r="K1319" s="3">
        <v>0</v>
      </c>
      <c r="L1319" s="3">
        <f>SUM(H1319:K1319)</f>
        <v>7400</v>
      </c>
      <c r="M1319" s="15">
        <v>0.05</v>
      </c>
      <c r="N1319" s="3">
        <f>H1319*M1319</f>
        <v>305</v>
      </c>
      <c r="O1319" s="3">
        <f>L1319-N1319</f>
        <v>7095</v>
      </c>
    </row>
    <row r="1320" spans="1:15" x14ac:dyDescent="0.2">
      <c r="A1320" s="2" t="s">
        <v>4280</v>
      </c>
      <c r="B1320" s="2" t="s">
        <v>763</v>
      </c>
      <c r="C1320" s="2" t="s">
        <v>129</v>
      </c>
      <c r="D1320" s="2" t="s">
        <v>124</v>
      </c>
      <c r="E1320" s="13">
        <v>45839</v>
      </c>
      <c r="F1320" s="2" t="s">
        <v>2658</v>
      </c>
      <c r="G1320" s="2">
        <v>9</v>
      </c>
      <c r="H1320" s="3">
        <v>35100</v>
      </c>
      <c r="I1320" s="3">
        <v>3220</v>
      </c>
      <c r="J1320" s="3">
        <v>4050</v>
      </c>
      <c r="K1320" s="3">
        <v>0</v>
      </c>
      <c r="L1320" s="3">
        <f>SUM(H1320:K1320)</f>
        <v>42370</v>
      </c>
      <c r="M1320" s="15">
        <v>0.1</v>
      </c>
      <c r="N1320" s="3">
        <f>H1320*M1320</f>
        <v>3510</v>
      </c>
      <c r="O1320" s="3">
        <f>L1320-N1320</f>
        <v>38860</v>
      </c>
    </row>
    <row r="1321" spans="1:15" x14ac:dyDescent="0.2">
      <c r="A1321" s="2" t="s">
        <v>4282</v>
      </c>
      <c r="B1321" s="2" t="s">
        <v>1136</v>
      </c>
      <c r="C1321" s="2" t="s">
        <v>26</v>
      </c>
      <c r="D1321" s="2" t="s">
        <v>24</v>
      </c>
      <c r="E1321" s="13">
        <v>45748</v>
      </c>
      <c r="F1321" s="2" t="s">
        <v>2670</v>
      </c>
      <c r="G1321" s="2">
        <v>1</v>
      </c>
      <c r="H1321" s="3">
        <v>9150</v>
      </c>
      <c r="I1321" s="3">
        <v>1190</v>
      </c>
      <c r="J1321" s="3">
        <v>0</v>
      </c>
      <c r="K1321" s="3">
        <v>0</v>
      </c>
      <c r="L1321" s="3">
        <f>SUM(H1321:K1321)</f>
        <v>10340</v>
      </c>
      <c r="M1321" s="15">
        <v>0</v>
      </c>
      <c r="N1321" s="3">
        <f>H1321*M1321</f>
        <v>0</v>
      </c>
      <c r="O1321" s="3">
        <f>L1321-N1321</f>
        <v>10340</v>
      </c>
    </row>
    <row r="1322" spans="1:15" x14ac:dyDescent="0.2">
      <c r="A1322" s="2" t="s">
        <v>4283</v>
      </c>
      <c r="B1322" s="2" t="s">
        <v>1557</v>
      </c>
      <c r="C1322" s="2" t="s">
        <v>99</v>
      </c>
      <c r="D1322" s="2" t="s">
        <v>95</v>
      </c>
      <c r="E1322" s="13">
        <v>45748</v>
      </c>
      <c r="F1322" s="2" t="s">
        <v>2689</v>
      </c>
      <c r="G1322" s="2">
        <v>4</v>
      </c>
      <c r="H1322" s="3">
        <v>11800</v>
      </c>
      <c r="I1322" s="3">
        <v>3650</v>
      </c>
      <c r="J1322" s="3">
        <v>0</v>
      </c>
      <c r="K1322" s="3">
        <v>0</v>
      </c>
      <c r="L1322" s="3">
        <f>SUM(H1322:K1322)</f>
        <v>15450</v>
      </c>
      <c r="M1322" s="15">
        <v>0.15</v>
      </c>
      <c r="N1322" s="3">
        <f>H1322*M1322</f>
        <v>1770</v>
      </c>
      <c r="O1322" s="3">
        <f>L1322-N1322</f>
        <v>13680</v>
      </c>
    </row>
    <row r="1323" spans="1:15" x14ac:dyDescent="0.2">
      <c r="A1323" s="2" t="s">
        <v>4284</v>
      </c>
      <c r="B1323" s="2" t="s">
        <v>1981</v>
      </c>
      <c r="C1323" s="2" t="s">
        <v>13</v>
      </c>
      <c r="D1323" s="2" t="s">
        <v>11</v>
      </c>
      <c r="E1323" s="13">
        <v>45748</v>
      </c>
      <c r="F1323" s="2" t="s">
        <v>2647</v>
      </c>
      <c r="G1323" s="2">
        <v>2</v>
      </c>
      <c r="H1323" s="3">
        <v>18800</v>
      </c>
      <c r="I1323" s="3">
        <v>5130</v>
      </c>
      <c r="J1323" s="3">
        <v>0</v>
      </c>
      <c r="K1323" s="3">
        <v>0</v>
      </c>
      <c r="L1323" s="3">
        <f>SUM(H1323:K1323)</f>
        <v>23930</v>
      </c>
      <c r="M1323" s="15">
        <v>0</v>
      </c>
      <c r="N1323" s="3">
        <f>H1323*M1323</f>
        <v>0</v>
      </c>
      <c r="O1323" s="3">
        <f>L1323-N1323</f>
        <v>23930</v>
      </c>
    </row>
    <row r="1324" spans="1:15" x14ac:dyDescent="0.2">
      <c r="A1324" s="2" t="s">
        <v>4285</v>
      </c>
      <c r="B1324" s="2" t="s">
        <v>2184</v>
      </c>
      <c r="C1324" s="2" t="s">
        <v>112</v>
      </c>
      <c r="D1324" s="2" t="s">
        <v>114</v>
      </c>
      <c r="E1324" s="13">
        <v>45901</v>
      </c>
      <c r="F1324" s="2" t="s">
        <v>2670</v>
      </c>
      <c r="G1324" s="2">
        <v>4</v>
      </c>
      <c r="H1324" s="3">
        <v>20200</v>
      </c>
      <c r="I1324" s="3">
        <v>6510</v>
      </c>
      <c r="J1324" s="3">
        <v>3090</v>
      </c>
      <c r="K1324" s="3">
        <v>0</v>
      </c>
      <c r="L1324" s="3">
        <f>SUM(H1324:K1324)</f>
        <v>29800</v>
      </c>
      <c r="M1324" s="15">
        <v>0</v>
      </c>
      <c r="N1324" s="3">
        <f>H1324*M1324</f>
        <v>0</v>
      </c>
      <c r="O1324" s="3">
        <f>L1324-N1324</f>
        <v>29800</v>
      </c>
    </row>
    <row r="1325" spans="1:15" x14ac:dyDescent="0.2">
      <c r="A1325" s="2" t="s">
        <v>4286</v>
      </c>
      <c r="B1325" s="2" t="s">
        <v>2367</v>
      </c>
      <c r="C1325" s="2" t="s">
        <v>37</v>
      </c>
      <c r="D1325" s="2" t="s">
        <v>36</v>
      </c>
      <c r="E1325" s="13">
        <v>45748</v>
      </c>
      <c r="F1325" s="2" t="s">
        <v>2647</v>
      </c>
      <c r="G1325" s="2">
        <v>2</v>
      </c>
      <c r="H1325" s="3">
        <v>44000</v>
      </c>
      <c r="I1325" s="3">
        <v>1120</v>
      </c>
      <c r="J1325" s="3">
        <v>0</v>
      </c>
      <c r="K1325" s="3">
        <v>0</v>
      </c>
      <c r="L1325" s="3">
        <f>SUM(H1325:K1325)</f>
        <v>45120</v>
      </c>
      <c r="M1325" s="15">
        <v>0</v>
      </c>
      <c r="N1325" s="3">
        <f>H1325*M1325</f>
        <v>0</v>
      </c>
      <c r="O1325" s="3">
        <f>L1325-N1325</f>
        <v>45120</v>
      </c>
    </row>
    <row r="1326" spans="1:15" x14ac:dyDescent="0.2">
      <c r="A1326" s="2" t="s">
        <v>4287</v>
      </c>
      <c r="B1326" s="2" t="s">
        <v>1055</v>
      </c>
      <c r="C1326" s="2" t="s">
        <v>47</v>
      </c>
      <c r="D1326" s="2" t="s">
        <v>45</v>
      </c>
      <c r="E1326" s="13">
        <v>45748</v>
      </c>
      <c r="F1326" s="2" t="s">
        <v>2732</v>
      </c>
      <c r="G1326" s="2">
        <v>1</v>
      </c>
      <c r="H1326" s="3">
        <v>5500</v>
      </c>
      <c r="I1326" s="3">
        <v>500</v>
      </c>
      <c r="J1326" s="3">
        <v>4050</v>
      </c>
      <c r="K1326" s="3">
        <v>0</v>
      </c>
      <c r="L1326" s="3">
        <f>SUM(H1326:K1326)</f>
        <v>10050</v>
      </c>
      <c r="M1326" s="15">
        <v>0.05</v>
      </c>
      <c r="N1326" s="3">
        <f>H1326*M1326</f>
        <v>275</v>
      </c>
      <c r="O1326" s="3">
        <f>L1326-N1326</f>
        <v>9775</v>
      </c>
    </row>
    <row r="1327" spans="1:15" x14ac:dyDescent="0.2">
      <c r="A1327" s="2" t="s">
        <v>4288</v>
      </c>
      <c r="B1327" s="2" t="s">
        <v>1057</v>
      </c>
      <c r="C1327" s="2" t="s">
        <v>89</v>
      </c>
      <c r="D1327" s="2" t="s">
        <v>85</v>
      </c>
      <c r="E1327" s="13">
        <v>45748</v>
      </c>
      <c r="F1327" s="2" t="s">
        <v>2658</v>
      </c>
      <c r="G1327" s="2">
        <v>12</v>
      </c>
      <c r="H1327" s="3">
        <v>57600</v>
      </c>
      <c r="I1327" s="3">
        <v>9680</v>
      </c>
      <c r="J1327" s="3">
        <v>0</v>
      </c>
      <c r="K1327" s="3">
        <v>0</v>
      </c>
      <c r="L1327" s="3">
        <f>SUM(H1327:K1327)</f>
        <v>67280</v>
      </c>
      <c r="M1327" s="15">
        <v>0.1</v>
      </c>
      <c r="N1327" s="3">
        <f>H1327*M1327</f>
        <v>5760</v>
      </c>
      <c r="O1327" s="3">
        <f>L1327-N1327</f>
        <v>61520</v>
      </c>
    </row>
    <row r="1328" spans="1:15" x14ac:dyDescent="0.2">
      <c r="A1328" s="2" t="s">
        <v>4289</v>
      </c>
      <c r="B1328" s="2" t="s">
        <v>1914</v>
      </c>
      <c r="C1328" s="2" t="s">
        <v>89</v>
      </c>
      <c r="D1328" s="2" t="s">
        <v>85</v>
      </c>
      <c r="E1328" s="13">
        <v>45778</v>
      </c>
      <c r="F1328" s="2" t="s">
        <v>2689</v>
      </c>
      <c r="G1328" s="2">
        <v>6</v>
      </c>
      <c r="H1328" s="3">
        <v>82200</v>
      </c>
      <c r="I1328" s="3">
        <v>20260</v>
      </c>
      <c r="J1328" s="3">
        <v>0</v>
      </c>
      <c r="K1328" s="3">
        <v>0</v>
      </c>
      <c r="L1328" s="3">
        <f>SUM(H1328:K1328)</f>
        <v>102460</v>
      </c>
      <c r="M1328" s="15">
        <v>0.15</v>
      </c>
      <c r="N1328" s="3">
        <f>H1328*M1328</f>
        <v>12330</v>
      </c>
      <c r="O1328" s="3">
        <f>L1328-N1328</f>
        <v>90130</v>
      </c>
    </row>
    <row r="1329" spans="1:15" x14ac:dyDescent="0.2">
      <c r="A1329" s="2" t="s">
        <v>4290</v>
      </c>
      <c r="B1329" s="2" t="s">
        <v>2173</v>
      </c>
      <c r="C1329" s="2" t="s">
        <v>61</v>
      </c>
      <c r="D1329" s="2" t="s">
        <v>55</v>
      </c>
      <c r="E1329" s="13">
        <v>45748</v>
      </c>
      <c r="F1329" s="2" t="s">
        <v>2689</v>
      </c>
      <c r="G1329" s="2">
        <v>3</v>
      </c>
      <c r="H1329" s="3">
        <v>81300</v>
      </c>
      <c r="I1329" s="3">
        <v>7160</v>
      </c>
      <c r="J1329" s="3">
        <v>7640</v>
      </c>
      <c r="K1329" s="3">
        <v>0</v>
      </c>
      <c r="L1329" s="3">
        <f>SUM(H1329:K1329)</f>
        <v>96100</v>
      </c>
      <c r="M1329" s="15">
        <v>0.15</v>
      </c>
      <c r="N1329" s="3">
        <f>H1329*M1329</f>
        <v>12195</v>
      </c>
      <c r="O1329" s="3">
        <f>L1329-N1329</f>
        <v>83905</v>
      </c>
    </row>
    <row r="1330" spans="1:15" x14ac:dyDescent="0.2">
      <c r="A1330" s="2" t="s">
        <v>4292</v>
      </c>
      <c r="B1330" s="2" t="s">
        <v>1563</v>
      </c>
      <c r="C1330" s="2" t="s">
        <v>101</v>
      </c>
      <c r="D1330" s="2" t="s">
        <v>95</v>
      </c>
      <c r="E1330" s="13">
        <v>45748</v>
      </c>
      <c r="F1330" s="2" t="s">
        <v>2689</v>
      </c>
      <c r="G1330" s="2">
        <v>2</v>
      </c>
      <c r="H1330" s="3">
        <v>14900</v>
      </c>
      <c r="I1330" s="3">
        <v>1770</v>
      </c>
      <c r="J1330" s="3">
        <v>0</v>
      </c>
      <c r="K1330" s="3">
        <v>0</v>
      </c>
      <c r="L1330" s="3">
        <f>SUM(H1330:K1330)</f>
        <v>16670</v>
      </c>
      <c r="M1330" s="15">
        <v>0.15</v>
      </c>
      <c r="N1330" s="3">
        <f>H1330*M1330</f>
        <v>2235</v>
      </c>
      <c r="O1330" s="3">
        <f>L1330-N1330</f>
        <v>14435</v>
      </c>
    </row>
    <row r="1331" spans="1:15" x14ac:dyDescent="0.2">
      <c r="A1331" s="2" t="s">
        <v>4293</v>
      </c>
      <c r="B1331" s="2" t="s">
        <v>1998</v>
      </c>
      <c r="C1331" s="2" t="s">
        <v>108</v>
      </c>
      <c r="D1331" s="2" t="s">
        <v>105</v>
      </c>
      <c r="E1331" s="13">
        <v>45778</v>
      </c>
      <c r="F1331" s="2" t="s">
        <v>2689</v>
      </c>
      <c r="G1331" s="2">
        <v>16</v>
      </c>
      <c r="H1331" s="3">
        <v>180000</v>
      </c>
      <c r="I1331" s="3">
        <v>26220</v>
      </c>
      <c r="J1331" s="3">
        <v>0</v>
      </c>
      <c r="K1331" s="3">
        <v>0</v>
      </c>
      <c r="L1331" s="3">
        <f>SUM(H1331:K1331)</f>
        <v>206220</v>
      </c>
      <c r="M1331" s="15">
        <v>0.15</v>
      </c>
      <c r="N1331" s="3">
        <f>H1331*M1331</f>
        <v>27000</v>
      </c>
      <c r="O1331" s="3">
        <f>L1331-N1331</f>
        <v>179220</v>
      </c>
    </row>
    <row r="1332" spans="1:15" x14ac:dyDescent="0.2">
      <c r="A1332" s="2" t="s">
        <v>4295</v>
      </c>
      <c r="B1332" s="2" t="s">
        <v>1089</v>
      </c>
      <c r="C1332" s="2" t="s">
        <v>93</v>
      </c>
      <c r="D1332" s="2" t="s">
        <v>95</v>
      </c>
      <c r="E1332" s="13">
        <v>45931</v>
      </c>
      <c r="F1332" s="2" t="s">
        <v>2683</v>
      </c>
      <c r="G1332" s="2">
        <v>16</v>
      </c>
      <c r="H1332" s="3">
        <v>64800</v>
      </c>
      <c r="I1332" s="3">
        <v>21820</v>
      </c>
      <c r="J1332" s="3">
        <v>4900</v>
      </c>
      <c r="K1332" s="3">
        <v>0</v>
      </c>
      <c r="L1332" s="3">
        <f>SUM(H1332:K1332)</f>
        <v>91520</v>
      </c>
      <c r="M1332" s="15">
        <v>0.17</v>
      </c>
      <c r="N1332" s="3">
        <f>H1332*M1332</f>
        <v>11016</v>
      </c>
      <c r="O1332" s="3">
        <f>L1332-N1332</f>
        <v>80504</v>
      </c>
    </row>
    <row r="1333" spans="1:15" x14ac:dyDescent="0.2">
      <c r="A1333" s="2" t="s">
        <v>4297</v>
      </c>
      <c r="B1333" s="2" t="s">
        <v>673</v>
      </c>
      <c r="C1333" s="2" t="s">
        <v>13</v>
      </c>
      <c r="D1333" s="2" t="s">
        <v>11</v>
      </c>
      <c r="E1333" s="13">
        <v>45748</v>
      </c>
      <c r="F1333" s="2" t="s">
        <v>2661</v>
      </c>
      <c r="G1333" s="2">
        <v>6</v>
      </c>
      <c r="H1333" s="3">
        <v>173100</v>
      </c>
      <c r="I1333" s="3">
        <v>10340</v>
      </c>
      <c r="J1333" s="3">
        <v>0</v>
      </c>
      <c r="K1333" s="3">
        <v>0</v>
      </c>
      <c r="L1333" s="3">
        <f>SUM(H1333:K1333)</f>
        <v>183440</v>
      </c>
      <c r="M1333" s="15">
        <v>0</v>
      </c>
      <c r="N1333" s="3">
        <f>H1333*M1333</f>
        <v>0</v>
      </c>
      <c r="O1333" s="3">
        <f>L1333-N1333</f>
        <v>183440</v>
      </c>
    </row>
    <row r="1334" spans="1:15" x14ac:dyDescent="0.2">
      <c r="A1334" s="2" t="s">
        <v>4299</v>
      </c>
      <c r="B1334" s="2" t="s">
        <v>1516</v>
      </c>
      <c r="C1334" s="2" t="s">
        <v>63</v>
      </c>
      <c r="D1334" s="2" t="s">
        <v>65</v>
      </c>
      <c r="E1334" s="13">
        <v>45748</v>
      </c>
      <c r="F1334" s="2" t="s">
        <v>2689</v>
      </c>
      <c r="G1334" s="2">
        <v>3</v>
      </c>
      <c r="H1334" s="3">
        <v>38250</v>
      </c>
      <c r="I1334" s="3">
        <v>2020</v>
      </c>
      <c r="J1334" s="3">
        <v>0</v>
      </c>
      <c r="K1334" s="3">
        <v>0</v>
      </c>
      <c r="L1334" s="3">
        <f>SUM(H1334:K1334)</f>
        <v>40270</v>
      </c>
      <c r="M1334" s="15">
        <v>0.15</v>
      </c>
      <c r="N1334" s="3">
        <f>H1334*M1334</f>
        <v>5737.5</v>
      </c>
      <c r="O1334" s="3">
        <f>L1334-N1334</f>
        <v>34532.5</v>
      </c>
    </row>
    <row r="1335" spans="1:15" x14ac:dyDescent="0.2">
      <c r="A1335" s="2" t="s">
        <v>4300</v>
      </c>
      <c r="B1335" s="2" t="s">
        <v>1610</v>
      </c>
      <c r="C1335" s="2" t="s">
        <v>43</v>
      </c>
      <c r="D1335" s="2" t="s">
        <v>45</v>
      </c>
      <c r="E1335" s="13">
        <v>45748</v>
      </c>
      <c r="F1335" s="2" t="s">
        <v>2683</v>
      </c>
      <c r="G1335" s="2">
        <v>3</v>
      </c>
      <c r="H1335" s="3">
        <v>11100</v>
      </c>
      <c r="I1335" s="3">
        <v>5400</v>
      </c>
      <c r="J1335" s="3">
        <v>0</v>
      </c>
      <c r="K1335" s="3">
        <v>2600</v>
      </c>
      <c r="L1335" s="3">
        <f>SUM(H1335:K1335)</f>
        <v>19100</v>
      </c>
      <c r="M1335" s="15">
        <v>0.17</v>
      </c>
      <c r="N1335" s="3">
        <f>H1335*M1335</f>
        <v>1887.0000000000002</v>
      </c>
      <c r="O1335" s="3">
        <f>L1335-N1335</f>
        <v>17213</v>
      </c>
    </row>
    <row r="1336" spans="1:15" x14ac:dyDescent="0.2">
      <c r="A1336" s="2" t="s">
        <v>4301</v>
      </c>
      <c r="B1336" s="2" t="s">
        <v>2197</v>
      </c>
      <c r="C1336" s="2" t="s">
        <v>103</v>
      </c>
      <c r="D1336" s="2" t="s">
        <v>105</v>
      </c>
      <c r="E1336" s="13">
        <v>45809</v>
      </c>
      <c r="F1336" s="2" t="s">
        <v>2651</v>
      </c>
      <c r="G1336" s="2">
        <v>6</v>
      </c>
      <c r="H1336" s="3">
        <v>22500</v>
      </c>
      <c r="I1336" s="3">
        <v>10650</v>
      </c>
      <c r="J1336" s="3">
        <v>0</v>
      </c>
      <c r="K1336" s="3">
        <v>3810</v>
      </c>
      <c r="L1336" s="3">
        <f>SUM(H1336:K1336)</f>
        <v>36960</v>
      </c>
      <c r="M1336" s="15">
        <v>0.16</v>
      </c>
      <c r="N1336" s="3">
        <f>H1336*M1336</f>
        <v>3600</v>
      </c>
      <c r="O1336" s="3">
        <f>L1336-N1336</f>
        <v>33360</v>
      </c>
    </row>
    <row r="1337" spans="1:15" x14ac:dyDescent="0.2">
      <c r="A1337" s="2" t="s">
        <v>4302</v>
      </c>
      <c r="B1337" s="2" t="s">
        <v>2468</v>
      </c>
      <c r="C1337" s="2" t="s">
        <v>26</v>
      </c>
      <c r="D1337" s="2" t="s">
        <v>24</v>
      </c>
      <c r="E1337" s="13">
        <v>45778</v>
      </c>
      <c r="F1337" s="2" t="s">
        <v>2647</v>
      </c>
      <c r="G1337" s="2">
        <v>3</v>
      </c>
      <c r="H1337" s="3">
        <v>55800</v>
      </c>
      <c r="I1337" s="3">
        <v>6680</v>
      </c>
      <c r="J1337" s="3">
        <v>0</v>
      </c>
      <c r="K1337" s="3">
        <v>0</v>
      </c>
      <c r="L1337" s="3">
        <f>SUM(H1337:K1337)</f>
        <v>62480</v>
      </c>
      <c r="M1337" s="15">
        <v>0</v>
      </c>
      <c r="N1337" s="3">
        <f>H1337*M1337</f>
        <v>0</v>
      </c>
      <c r="O1337" s="3">
        <f>L1337-N1337</f>
        <v>62480</v>
      </c>
    </row>
    <row r="1338" spans="1:15" x14ac:dyDescent="0.2">
      <c r="A1338" s="2" t="s">
        <v>4303</v>
      </c>
      <c r="B1338" s="2" t="s">
        <v>2481</v>
      </c>
      <c r="C1338" s="2" t="s">
        <v>57</v>
      </c>
      <c r="D1338" s="2" t="s">
        <v>55</v>
      </c>
      <c r="E1338" s="13">
        <v>45778</v>
      </c>
      <c r="F1338" s="2" t="s">
        <v>2647</v>
      </c>
      <c r="G1338" s="2">
        <v>5</v>
      </c>
      <c r="H1338" s="3">
        <v>64250</v>
      </c>
      <c r="I1338" s="3">
        <v>9000</v>
      </c>
      <c r="J1338" s="3">
        <v>0</v>
      </c>
      <c r="K1338" s="3">
        <v>0</v>
      </c>
      <c r="L1338" s="3">
        <f>SUM(H1338:K1338)</f>
        <v>73250</v>
      </c>
      <c r="M1338" s="15">
        <v>0</v>
      </c>
      <c r="N1338" s="3">
        <f>H1338*M1338</f>
        <v>0</v>
      </c>
      <c r="O1338" s="3">
        <f>L1338-N1338</f>
        <v>73250</v>
      </c>
    </row>
    <row r="1339" spans="1:15" x14ac:dyDescent="0.2">
      <c r="A1339" s="2" t="s">
        <v>4304</v>
      </c>
      <c r="B1339" s="2" t="s">
        <v>673</v>
      </c>
      <c r="C1339" s="2" t="s">
        <v>118</v>
      </c>
      <c r="D1339" s="2" t="s">
        <v>114</v>
      </c>
      <c r="E1339" s="13">
        <v>45748</v>
      </c>
      <c r="F1339" s="2" t="s">
        <v>2658</v>
      </c>
      <c r="G1339" s="2">
        <v>8</v>
      </c>
      <c r="H1339" s="3">
        <v>186000</v>
      </c>
      <c r="I1339" s="3">
        <v>23100</v>
      </c>
      <c r="J1339" s="3">
        <v>6140</v>
      </c>
      <c r="K1339" s="3">
        <v>0</v>
      </c>
      <c r="L1339" s="3">
        <f>SUM(H1339:K1339)</f>
        <v>215240</v>
      </c>
      <c r="M1339" s="15">
        <v>0.1</v>
      </c>
      <c r="N1339" s="3">
        <f>H1339*M1339</f>
        <v>18600</v>
      </c>
      <c r="O1339" s="3">
        <f>L1339-N1339</f>
        <v>196640</v>
      </c>
    </row>
    <row r="1340" spans="1:15" x14ac:dyDescent="0.2">
      <c r="A1340" s="2" t="s">
        <v>4305</v>
      </c>
      <c r="B1340" s="2" t="s">
        <v>746</v>
      </c>
      <c r="C1340" s="2" t="s">
        <v>120</v>
      </c>
      <c r="D1340" s="2" t="s">
        <v>114</v>
      </c>
      <c r="E1340" s="13">
        <v>45748</v>
      </c>
      <c r="F1340" s="2" t="s">
        <v>2732</v>
      </c>
      <c r="G1340" s="2">
        <v>3</v>
      </c>
      <c r="H1340" s="3">
        <v>9000</v>
      </c>
      <c r="I1340" s="3">
        <v>850</v>
      </c>
      <c r="J1340" s="3">
        <v>2830</v>
      </c>
      <c r="K1340" s="3">
        <v>3100</v>
      </c>
      <c r="L1340" s="3">
        <f>SUM(H1340:K1340)</f>
        <v>15780</v>
      </c>
      <c r="M1340" s="15">
        <v>0.05</v>
      </c>
      <c r="N1340" s="3">
        <f>H1340*M1340</f>
        <v>450</v>
      </c>
      <c r="O1340" s="3">
        <f>L1340-N1340</f>
        <v>15330</v>
      </c>
    </row>
    <row r="1341" spans="1:15" x14ac:dyDescent="0.2">
      <c r="A1341" s="2" t="s">
        <v>4306</v>
      </c>
      <c r="B1341" s="2" t="s">
        <v>1095</v>
      </c>
      <c r="C1341" s="2" t="s">
        <v>77</v>
      </c>
      <c r="D1341" s="2" t="s">
        <v>75</v>
      </c>
      <c r="E1341" s="13">
        <v>45778</v>
      </c>
      <c r="F1341" s="2" t="s">
        <v>2670</v>
      </c>
      <c r="G1341" s="2">
        <v>2</v>
      </c>
      <c r="H1341" s="3">
        <v>12500</v>
      </c>
      <c r="I1341" s="3">
        <v>1660</v>
      </c>
      <c r="J1341" s="3">
        <v>0</v>
      </c>
      <c r="K1341" s="3">
        <v>0</v>
      </c>
      <c r="L1341" s="3">
        <f>SUM(H1341:K1341)</f>
        <v>14160</v>
      </c>
      <c r="M1341" s="15">
        <v>0</v>
      </c>
      <c r="N1341" s="3">
        <f>H1341*M1341</f>
        <v>0</v>
      </c>
      <c r="O1341" s="3">
        <f>L1341-N1341</f>
        <v>14160</v>
      </c>
    </row>
    <row r="1342" spans="1:15" x14ac:dyDescent="0.2">
      <c r="A1342" s="2" t="s">
        <v>4307</v>
      </c>
      <c r="B1342" s="2" t="s">
        <v>1407</v>
      </c>
      <c r="C1342" s="2" t="s">
        <v>91</v>
      </c>
      <c r="D1342" s="2" t="s">
        <v>85</v>
      </c>
      <c r="E1342" s="13">
        <v>45748</v>
      </c>
      <c r="F1342" s="2" t="s">
        <v>2683</v>
      </c>
      <c r="G1342" s="2">
        <v>3</v>
      </c>
      <c r="H1342" s="3">
        <v>8850</v>
      </c>
      <c r="I1342" s="3">
        <v>3320</v>
      </c>
      <c r="J1342" s="3">
        <v>0</v>
      </c>
      <c r="K1342" s="3">
        <v>0</v>
      </c>
      <c r="L1342" s="3">
        <f>SUM(H1342:K1342)</f>
        <v>12170</v>
      </c>
      <c r="M1342" s="15">
        <v>0.17</v>
      </c>
      <c r="N1342" s="3">
        <f>H1342*M1342</f>
        <v>1504.5</v>
      </c>
      <c r="O1342" s="3">
        <f>L1342-N1342</f>
        <v>10665.5</v>
      </c>
    </row>
    <row r="1343" spans="1:15" x14ac:dyDescent="0.2">
      <c r="A1343" s="2" t="s">
        <v>4308</v>
      </c>
      <c r="B1343" s="2" t="s">
        <v>1549</v>
      </c>
      <c r="C1343" s="2" t="s">
        <v>93</v>
      </c>
      <c r="D1343" s="2" t="s">
        <v>95</v>
      </c>
      <c r="E1343" s="13">
        <v>45778</v>
      </c>
      <c r="F1343" s="2" t="s">
        <v>2651</v>
      </c>
      <c r="G1343" s="2">
        <v>2</v>
      </c>
      <c r="H1343" s="3">
        <v>20600</v>
      </c>
      <c r="I1343" s="3">
        <v>380</v>
      </c>
      <c r="J1343" s="3">
        <v>0</v>
      </c>
      <c r="K1343" s="3">
        <v>3520</v>
      </c>
      <c r="L1343" s="3">
        <f>SUM(H1343:K1343)</f>
        <v>24500</v>
      </c>
      <c r="M1343" s="15">
        <v>0.16</v>
      </c>
      <c r="N1343" s="3">
        <f>H1343*M1343</f>
        <v>3296</v>
      </c>
      <c r="O1343" s="3">
        <f>L1343-N1343</f>
        <v>21204</v>
      </c>
    </row>
    <row r="1344" spans="1:15" x14ac:dyDescent="0.2">
      <c r="A1344" s="2" t="s">
        <v>4309</v>
      </c>
      <c r="B1344" s="2" t="s">
        <v>239</v>
      </c>
      <c r="C1344" s="2" t="s">
        <v>63</v>
      </c>
      <c r="D1344" s="2" t="s">
        <v>65</v>
      </c>
      <c r="E1344" s="13">
        <v>45748</v>
      </c>
      <c r="F1344" s="2" t="s">
        <v>2647</v>
      </c>
      <c r="G1344" s="2">
        <v>2</v>
      </c>
      <c r="H1344" s="3">
        <v>17000</v>
      </c>
      <c r="I1344" s="3">
        <v>1620</v>
      </c>
      <c r="J1344" s="3">
        <v>2390</v>
      </c>
      <c r="K1344" s="3">
        <v>0</v>
      </c>
      <c r="L1344" s="3">
        <f>SUM(H1344:K1344)</f>
        <v>21010</v>
      </c>
      <c r="M1344" s="15">
        <v>0</v>
      </c>
      <c r="N1344" s="3">
        <f>H1344*M1344</f>
        <v>0</v>
      </c>
      <c r="O1344" s="3">
        <f>L1344-N1344</f>
        <v>21010</v>
      </c>
    </row>
    <row r="1345" spans="1:15" x14ac:dyDescent="0.2">
      <c r="A1345" s="2" t="s">
        <v>4313</v>
      </c>
      <c r="B1345" s="2" t="s">
        <v>1950</v>
      </c>
      <c r="C1345" s="2" t="s">
        <v>81</v>
      </c>
      <c r="D1345" s="2" t="s">
        <v>75</v>
      </c>
      <c r="E1345" s="13">
        <v>45748</v>
      </c>
      <c r="F1345" s="2" t="s">
        <v>2732</v>
      </c>
      <c r="G1345" s="2">
        <v>2</v>
      </c>
      <c r="H1345" s="3">
        <v>32300</v>
      </c>
      <c r="I1345" s="3">
        <v>470</v>
      </c>
      <c r="J1345" s="3">
        <v>9470</v>
      </c>
      <c r="K1345" s="3">
        <v>1110</v>
      </c>
      <c r="L1345" s="3">
        <f>SUM(H1345:K1345)</f>
        <v>43350</v>
      </c>
      <c r="M1345" s="15">
        <v>0.05</v>
      </c>
      <c r="N1345" s="3">
        <f>H1345*M1345</f>
        <v>1615</v>
      </c>
      <c r="O1345" s="3">
        <f>L1345-N1345</f>
        <v>41735</v>
      </c>
    </row>
    <row r="1346" spans="1:15" x14ac:dyDescent="0.2">
      <c r="A1346" s="2" t="s">
        <v>4314</v>
      </c>
      <c r="B1346" s="2" t="s">
        <v>2013</v>
      </c>
      <c r="C1346" s="2" t="s">
        <v>106</v>
      </c>
      <c r="D1346" s="2" t="s">
        <v>105</v>
      </c>
      <c r="E1346" s="13">
        <v>45748</v>
      </c>
      <c r="F1346" s="2" t="s">
        <v>2647</v>
      </c>
      <c r="G1346" s="2">
        <v>4</v>
      </c>
      <c r="H1346" s="3">
        <v>23000</v>
      </c>
      <c r="I1346" s="3">
        <v>6900</v>
      </c>
      <c r="J1346" s="3">
        <v>0</v>
      </c>
      <c r="K1346" s="3">
        <v>0</v>
      </c>
      <c r="L1346" s="3">
        <f>SUM(H1346:K1346)</f>
        <v>29900</v>
      </c>
      <c r="M1346" s="15">
        <v>0</v>
      </c>
      <c r="N1346" s="3">
        <f>H1346*M1346</f>
        <v>0</v>
      </c>
      <c r="O1346" s="3">
        <f>L1346-N1346</f>
        <v>29900</v>
      </c>
    </row>
    <row r="1347" spans="1:15" x14ac:dyDescent="0.2">
      <c r="A1347" s="2" t="s">
        <v>4316</v>
      </c>
      <c r="B1347" s="2" t="s">
        <v>2433</v>
      </c>
      <c r="C1347" s="2" t="s">
        <v>112</v>
      </c>
      <c r="D1347" s="2" t="s">
        <v>114</v>
      </c>
      <c r="E1347" s="13">
        <v>45778</v>
      </c>
      <c r="F1347" s="2" t="s">
        <v>2658</v>
      </c>
      <c r="G1347" s="2">
        <v>16</v>
      </c>
      <c r="H1347" s="3">
        <v>82400</v>
      </c>
      <c r="I1347" s="3">
        <v>27290</v>
      </c>
      <c r="J1347" s="3">
        <v>0</v>
      </c>
      <c r="K1347" s="3">
        <v>0</v>
      </c>
      <c r="L1347" s="3">
        <f>SUM(H1347:K1347)</f>
        <v>109690</v>
      </c>
      <c r="M1347" s="15">
        <v>0.1</v>
      </c>
      <c r="N1347" s="3">
        <f>H1347*M1347</f>
        <v>8240</v>
      </c>
      <c r="O1347" s="3">
        <f>L1347-N1347</f>
        <v>101450</v>
      </c>
    </row>
    <row r="1348" spans="1:15" x14ac:dyDescent="0.2">
      <c r="A1348" s="2" t="s">
        <v>4318</v>
      </c>
      <c r="B1348" s="2" t="s">
        <v>334</v>
      </c>
      <c r="C1348" s="2" t="s">
        <v>73</v>
      </c>
      <c r="D1348" s="2" t="s">
        <v>75</v>
      </c>
      <c r="E1348" s="13">
        <v>45809</v>
      </c>
      <c r="F1348" s="2" t="s">
        <v>2689</v>
      </c>
      <c r="G1348" s="2">
        <v>4</v>
      </c>
      <c r="H1348" s="3">
        <v>35000</v>
      </c>
      <c r="I1348" s="3">
        <v>1780</v>
      </c>
      <c r="J1348" s="3">
        <v>3110</v>
      </c>
      <c r="K1348" s="3">
        <v>0</v>
      </c>
      <c r="L1348" s="3">
        <f>SUM(H1348:K1348)</f>
        <v>39890</v>
      </c>
      <c r="M1348" s="15">
        <v>0.15</v>
      </c>
      <c r="N1348" s="3">
        <f>H1348*M1348</f>
        <v>5250</v>
      </c>
      <c r="O1348" s="3">
        <f>L1348-N1348</f>
        <v>34640</v>
      </c>
    </row>
    <row r="1349" spans="1:15" x14ac:dyDescent="0.2">
      <c r="A1349" s="2" t="s">
        <v>4319</v>
      </c>
      <c r="B1349" s="2" t="s">
        <v>1640</v>
      </c>
      <c r="C1349" s="2" t="s">
        <v>83</v>
      </c>
      <c r="D1349" s="2" t="s">
        <v>85</v>
      </c>
      <c r="E1349" s="13">
        <v>45809</v>
      </c>
      <c r="F1349" s="2" t="s">
        <v>2689</v>
      </c>
      <c r="G1349" s="2">
        <v>4</v>
      </c>
      <c r="H1349" s="3">
        <v>50600</v>
      </c>
      <c r="I1349" s="3">
        <v>10040</v>
      </c>
      <c r="J1349" s="3">
        <v>0</v>
      </c>
      <c r="K1349" s="3">
        <v>1220</v>
      </c>
      <c r="L1349" s="3">
        <f>SUM(H1349:K1349)</f>
        <v>61860</v>
      </c>
      <c r="M1349" s="15">
        <v>0.15</v>
      </c>
      <c r="N1349" s="3">
        <f>H1349*M1349</f>
        <v>7590</v>
      </c>
      <c r="O1349" s="3">
        <f>L1349-N1349</f>
        <v>54270</v>
      </c>
    </row>
    <row r="1350" spans="1:15" x14ac:dyDescent="0.2">
      <c r="A1350" s="2" t="s">
        <v>4320</v>
      </c>
      <c r="B1350" s="2" t="s">
        <v>1644</v>
      </c>
      <c r="C1350" s="2" t="s">
        <v>37</v>
      </c>
      <c r="D1350" s="2" t="s">
        <v>36</v>
      </c>
      <c r="E1350" s="13">
        <v>45778</v>
      </c>
      <c r="F1350" s="2" t="s">
        <v>2732</v>
      </c>
      <c r="G1350" s="2">
        <v>2</v>
      </c>
      <c r="H1350" s="3">
        <v>43200</v>
      </c>
      <c r="I1350" s="3">
        <v>3460</v>
      </c>
      <c r="J1350" s="3">
        <v>0</v>
      </c>
      <c r="K1350" s="3">
        <v>0</v>
      </c>
      <c r="L1350" s="3">
        <f>SUM(H1350:K1350)</f>
        <v>46660</v>
      </c>
      <c r="M1350" s="15">
        <v>0.05</v>
      </c>
      <c r="N1350" s="3">
        <f>H1350*M1350</f>
        <v>2160</v>
      </c>
      <c r="O1350" s="3">
        <f>L1350-N1350</f>
        <v>44500</v>
      </c>
    </row>
    <row r="1351" spans="1:15" x14ac:dyDescent="0.2">
      <c r="A1351" s="2" t="s">
        <v>4321</v>
      </c>
      <c r="B1351" s="2" t="s">
        <v>1801</v>
      </c>
      <c r="C1351" s="2" t="s">
        <v>37</v>
      </c>
      <c r="D1351" s="2" t="s">
        <v>36</v>
      </c>
      <c r="E1351" s="13">
        <v>45748</v>
      </c>
      <c r="F1351" s="2" t="s">
        <v>2670</v>
      </c>
      <c r="G1351" s="2">
        <v>1</v>
      </c>
      <c r="H1351" s="3">
        <v>14650</v>
      </c>
      <c r="I1351" s="3">
        <v>670</v>
      </c>
      <c r="J1351" s="3">
        <v>7230</v>
      </c>
      <c r="K1351" s="3">
        <v>0</v>
      </c>
      <c r="L1351" s="3">
        <f>SUM(H1351:K1351)</f>
        <v>22550</v>
      </c>
      <c r="M1351" s="15">
        <v>0</v>
      </c>
      <c r="N1351" s="3">
        <f>H1351*M1351</f>
        <v>0</v>
      </c>
      <c r="O1351" s="3">
        <f>L1351-N1351</f>
        <v>22550</v>
      </c>
    </row>
    <row r="1352" spans="1:15" x14ac:dyDescent="0.2">
      <c r="A1352" s="2" t="s">
        <v>4324</v>
      </c>
      <c r="B1352" s="2" t="s">
        <v>529</v>
      </c>
      <c r="C1352" s="2" t="s">
        <v>79</v>
      </c>
      <c r="D1352" s="2" t="s">
        <v>75</v>
      </c>
      <c r="E1352" s="13">
        <v>45748</v>
      </c>
      <c r="F1352" s="2" t="s">
        <v>2732</v>
      </c>
      <c r="G1352" s="2">
        <v>1</v>
      </c>
      <c r="H1352" s="3">
        <v>9850</v>
      </c>
      <c r="I1352" s="3">
        <v>720</v>
      </c>
      <c r="J1352" s="3">
        <v>0</v>
      </c>
      <c r="K1352" s="3">
        <v>0</v>
      </c>
      <c r="L1352" s="3">
        <f>SUM(H1352:K1352)</f>
        <v>10570</v>
      </c>
      <c r="M1352" s="15">
        <v>0.05</v>
      </c>
      <c r="N1352" s="3">
        <f>H1352*M1352</f>
        <v>492.5</v>
      </c>
      <c r="O1352" s="3">
        <f>L1352-N1352</f>
        <v>10077.5</v>
      </c>
    </row>
    <row r="1353" spans="1:15" x14ac:dyDescent="0.2">
      <c r="A1353" s="2" t="s">
        <v>4325</v>
      </c>
      <c r="B1353" s="2" t="s">
        <v>1583</v>
      </c>
      <c r="C1353" s="2" t="s">
        <v>51</v>
      </c>
      <c r="D1353" s="2" t="s">
        <v>45</v>
      </c>
      <c r="E1353" s="13">
        <v>45839</v>
      </c>
      <c r="F1353" s="2" t="s">
        <v>2647</v>
      </c>
      <c r="G1353" s="2">
        <v>4</v>
      </c>
      <c r="H1353" s="3">
        <v>45200</v>
      </c>
      <c r="I1353" s="3">
        <v>5600</v>
      </c>
      <c r="J1353" s="3">
        <v>0</v>
      </c>
      <c r="K1353" s="3">
        <v>0</v>
      </c>
      <c r="L1353" s="3">
        <f>SUM(H1353:K1353)</f>
        <v>50800</v>
      </c>
      <c r="M1353" s="15">
        <v>0</v>
      </c>
      <c r="N1353" s="3">
        <f>H1353*M1353</f>
        <v>0</v>
      </c>
      <c r="O1353" s="3">
        <f>L1353-N1353</f>
        <v>50800</v>
      </c>
    </row>
    <row r="1354" spans="1:15" x14ac:dyDescent="0.2">
      <c r="A1354" s="2" t="s">
        <v>4326</v>
      </c>
      <c r="B1354" s="2" t="s">
        <v>1978</v>
      </c>
      <c r="C1354" s="2" t="s">
        <v>43</v>
      </c>
      <c r="D1354" s="2" t="s">
        <v>45</v>
      </c>
      <c r="E1354" s="13">
        <v>45778</v>
      </c>
      <c r="F1354" s="2" t="s">
        <v>2670</v>
      </c>
      <c r="G1354" s="2">
        <v>2</v>
      </c>
      <c r="H1354" s="3">
        <v>9900</v>
      </c>
      <c r="I1354" s="3">
        <v>3530</v>
      </c>
      <c r="J1354" s="3">
        <v>0</v>
      </c>
      <c r="K1354" s="3">
        <v>0</v>
      </c>
      <c r="L1354" s="3">
        <f>SUM(H1354:K1354)</f>
        <v>13430</v>
      </c>
      <c r="M1354" s="15">
        <v>0</v>
      </c>
      <c r="N1354" s="3">
        <f>H1354*M1354</f>
        <v>0</v>
      </c>
      <c r="O1354" s="3">
        <f>L1354-N1354</f>
        <v>13430</v>
      </c>
    </row>
    <row r="1355" spans="1:15" x14ac:dyDescent="0.2">
      <c r="A1355" s="2" t="s">
        <v>4327</v>
      </c>
      <c r="B1355" s="2" t="s">
        <v>2312</v>
      </c>
      <c r="C1355" s="2" t="s">
        <v>63</v>
      </c>
      <c r="D1355" s="2" t="s">
        <v>65</v>
      </c>
      <c r="E1355" s="13">
        <v>46023</v>
      </c>
      <c r="F1355" s="2" t="s">
        <v>2689</v>
      </c>
      <c r="G1355" s="2">
        <v>6</v>
      </c>
      <c r="H1355" s="3">
        <v>50400</v>
      </c>
      <c r="I1355" s="3">
        <v>18000</v>
      </c>
      <c r="J1355" s="3">
        <v>2110</v>
      </c>
      <c r="K1355" s="3">
        <v>0</v>
      </c>
      <c r="L1355" s="3">
        <f>SUM(H1355:K1355)</f>
        <v>70510</v>
      </c>
      <c r="M1355" s="15">
        <v>0.15</v>
      </c>
      <c r="N1355" s="3">
        <f>H1355*M1355</f>
        <v>7560</v>
      </c>
      <c r="O1355" s="3">
        <f>L1355-N1355</f>
        <v>62950</v>
      </c>
    </row>
    <row r="1356" spans="1:15" x14ac:dyDescent="0.2">
      <c r="A1356" s="2" t="s">
        <v>4328</v>
      </c>
      <c r="B1356" s="2" t="s">
        <v>2312</v>
      </c>
      <c r="C1356" s="2" t="s">
        <v>97</v>
      </c>
      <c r="D1356" s="2" t="s">
        <v>95</v>
      </c>
      <c r="E1356" s="13">
        <v>45992</v>
      </c>
      <c r="F1356" s="2" t="s">
        <v>2651</v>
      </c>
      <c r="G1356" s="2">
        <v>4</v>
      </c>
      <c r="H1356" s="3">
        <v>57600</v>
      </c>
      <c r="I1356" s="3">
        <v>11920</v>
      </c>
      <c r="J1356" s="3">
        <v>4980</v>
      </c>
      <c r="K1356" s="3">
        <v>0</v>
      </c>
      <c r="L1356" s="3">
        <f>SUM(H1356:K1356)</f>
        <v>74500</v>
      </c>
      <c r="M1356" s="15">
        <v>0.16</v>
      </c>
      <c r="N1356" s="3">
        <f>H1356*M1356</f>
        <v>9216</v>
      </c>
      <c r="O1356" s="3">
        <f>L1356-N1356</f>
        <v>65284</v>
      </c>
    </row>
    <row r="1357" spans="1:15" x14ac:dyDescent="0.2">
      <c r="A1357" s="2" t="s">
        <v>4330</v>
      </c>
      <c r="B1357" s="2" t="s">
        <v>758</v>
      </c>
      <c r="C1357" s="2" t="s">
        <v>127</v>
      </c>
      <c r="D1357" s="2" t="s">
        <v>124</v>
      </c>
      <c r="E1357" s="13">
        <v>45748</v>
      </c>
      <c r="F1357" s="2" t="s">
        <v>2661</v>
      </c>
      <c r="G1357" s="2">
        <v>2</v>
      </c>
      <c r="H1357" s="3">
        <v>16400</v>
      </c>
      <c r="I1357" s="3">
        <v>1700</v>
      </c>
      <c r="J1357" s="3">
        <v>2380</v>
      </c>
      <c r="K1357" s="3">
        <v>0</v>
      </c>
      <c r="L1357" s="3">
        <f>SUM(H1357:K1357)</f>
        <v>20480</v>
      </c>
      <c r="M1357" s="15">
        <v>0</v>
      </c>
      <c r="N1357" s="3">
        <f>H1357*M1357</f>
        <v>0</v>
      </c>
      <c r="O1357" s="3">
        <f>L1357-N1357</f>
        <v>20480</v>
      </c>
    </row>
    <row r="1358" spans="1:15" x14ac:dyDescent="0.2">
      <c r="A1358" s="2" t="s">
        <v>4331</v>
      </c>
      <c r="B1358" s="2" t="s">
        <v>1080</v>
      </c>
      <c r="C1358" s="2" t="s">
        <v>57</v>
      </c>
      <c r="D1358" s="2" t="s">
        <v>55</v>
      </c>
      <c r="E1358" s="13">
        <v>45870</v>
      </c>
      <c r="F1358" s="2" t="s">
        <v>2658</v>
      </c>
      <c r="G1358" s="2">
        <v>2</v>
      </c>
      <c r="H1358" s="3">
        <v>23200</v>
      </c>
      <c r="I1358" s="3">
        <v>2310</v>
      </c>
      <c r="J1358" s="3">
        <v>0</v>
      </c>
      <c r="K1358" s="3">
        <v>0</v>
      </c>
      <c r="L1358" s="3">
        <f>SUM(H1358:K1358)</f>
        <v>25510</v>
      </c>
      <c r="M1358" s="15">
        <v>0.1</v>
      </c>
      <c r="N1358" s="3">
        <f>H1358*M1358</f>
        <v>2320</v>
      </c>
      <c r="O1358" s="3">
        <f>L1358-N1358</f>
        <v>23190</v>
      </c>
    </row>
    <row r="1359" spans="1:15" x14ac:dyDescent="0.2">
      <c r="A1359" s="2" t="s">
        <v>4332</v>
      </c>
      <c r="B1359" s="2" t="s">
        <v>1563</v>
      </c>
      <c r="C1359" s="2" t="s">
        <v>37</v>
      </c>
      <c r="D1359" s="2" t="s">
        <v>36</v>
      </c>
      <c r="E1359" s="13">
        <v>45778</v>
      </c>
      <c r="F1359" s="2" t="s">
        <v>2732</v>
      </c>
      <c r="G1359" s="2">
        <v>3</v>
      </c>
      <c r="H1359" s="3">
        <v>59550</v>
      </c>
      <c r="I1359" s="3">
        <v>3950</v>
      </c>
      <c r="J1359" s="3">
        <v>2310</v>
      </c>
      <c r="K1359" s="3">
        <v>0</v>
      </c>
      <c r="L1359" s="3">
        <f>SUM(H1359:K1359)</f>
        <v>65810</v>
      </c>
      <c r="M1359" s="15">
        <v>0.05</v>
      </c>
      <c r="N1359" s="3">
        <f>H1359*M1359</f>
        <v>2977.5</v>
      </c>
      <c r="O1359" s="3">
        <f>L1359-N1359</f>
        <v>62832.5</v>
      </c>
    </row>
    <row r="1360" spans="1:15" x14ac:dyDescent="0.2">
      <c r="A1360" s="2" t="s">
        <v>4333</v>
      </c>
      <c r="B1360" s="2" t="s">
        <v>2261</v>
      </c>
      <c r="C1360" s="2" t="s">
        <v>125</v>
      </c>
      <c r="D1360" s="2" t="s">
        <v>124</v>
      </c>
      <c r="E1360" s="13">
        <v>45778</v>
      </c>
      <c r="F1360" s="2" t="s">
        <v>2683</v>
      </c>
      <c r="G1360" s="2">
        <v>4</v>
      </c>
      <c r="H1360" s="3">
        <v>57400</v>
      </c>
      <c r="I1360" s="3">
        <v>7670</v>
      </c>
      <c r="J1360" s="3">
        <v>0</v>
      </c>
      <c r="K1360" s="3">
        <v>0</v>
      </c>
      <c r="L1360" s="3">
        <f>SUM(H1360:K1360)</f>
        <v>65070</v>
      </c>
      <c r="M1360" s="15">
        <v>0.17</v>
      </c>
      <c r="N1360" s="3">
        <f>H1360*M1360</f>
        <v>9758</v>
      </c>
      <c r="O1360" s="3">
        <f>L1360-N1360</f>
        <v>55312</v>
      </c>
    </row>
    <row r="1361" spans="1:15" x14ac:dyDescent="0.2">
      <c r="A1361" s="2" t="s">
        <v>4334</v>
      </c>
      <c r="B1361" s="2" t="s">
        <v>2336</v>
      </c>
      <c r="C1361" s="2" t="s">
        <v>59</v>
      </c>
      <c r="D1361" s="2" t="s">
        <v>55</v>
      </c>
      <c r="E1361" s="13">
        <v>45839</v>
      </c>
      <c r="F1361" s="2" t="s">
        <v>2683</v>
      </c>
      <c r="G1361" s="2">
        <v>4</v>
      </c>
      <c r="H1361" s="3">
        <v>19000</v>
      </c>
      <c r="I1361" s="3">
        <v>4520</v>
      </c>
      <c r="J1361" s="3">
        <v>0</v>
      </c>
      <c r="K1361" s="3">
        <v>3530</v>
      </c>
      <c r="L1361" s="3">
        <f>SUM(H1361:K1361)</f>
        <v>27050</v>
      </c>
      <c r="M1361" s="15">
        <v>0.17</v>
      </c>
      <c r="N1361" s="3">
        <f>H1361*M1361</f>
        <v>3230.0000000000005</v>
      </c>
      <c r="O1361" s="3">
        <f>L1361-N1361</f>
        <v>23820</v>
      </c>
    </row>
    <row r="1362" spans="1:15" x14ac:dyDescent="0.2">
      <c r="A1362" s="2" t="s">
        <v>4335</v>
      </c>
      <c r="B1362" s="2" t="s">
        <v>2433</v>
      </c>
      <c r="C1362" s="2" t="s">
        <v>69</v>
      </c>
      <c r="D1362" s="2" t="s">
        <v>65</v>
      </c>
      <c r="E1362" s="13">
        <v>45778</v>
      </c>
      <c r="F1362" s="2" t="s">
        <v>2658</v>
      </c>
      <c r="G1362" s="2">
        <v>6</v>
      </c>
      <c r="H1362" s="3">
        <v>203100</v>
      </c>
      <c r="I1362" s="3">
        <v>16150</v>
      </c>
      <c r="J1362" s="3">
        <v>9360</v>
      </c>
      <c r="K1362" s="3">
        <v>0</v>
      </c>
      <c r="L1362" s="3">
        <f>SUM(H1362:K1362)</f>
        <v>228610</v>
      </c>
      <c r="M1362" s="15">
        <v>0.1</v>
      </c>
      <c r="N1362" s="3">
        <f>H1362*M1362</f>
        <v>20310</v>
      </c>
      <c r="O1362" s="3">
        <f>L1362-N1362</f>
        <v>208300</v>
      </c>
    </row>
    <row r="1363" spans="1:15" x14ac:dyDescent="0.2">
      <c r="A1363" s="2" t="s">
        <v>4336</v>
      </c>
      <c r="B1363" s="2" t="s">
        <v>2456</v>
      </c>
      <c r="C1363" s="2" t="s">
        <v>81</v>
      </c>
      <c r="D1363" s="2" t="s">
        <v>75</v>
      </c>
      <c r="E1363" s="13">
        <v>45778</v>
      </c>
      <c r="F1363" s="2" t="s">
        <v>2658</v>
      </c>
      <c r="G1363" s="2">
        <v>2</v>
      </c>
      <c r="H1363" s="3">
        <v>32000</v>
      </c>
      <c r="I1363" s="3">
        <v>3080</v>
      </c>
      <c r="J1363" s="3">
        <v>5690</v>
      </c>
      <c r="K1363" s="3">
        <v>0</v>
      </c>
      <c r="L1363" s="3">
        <f>SUM(H1363:K1363)</f>
        <v>40770</v>
      </c>
      <c r="M1363" s="15">
        <v>0.1</v>
      </c>
      <c r="N1363" s="3">
        <f>H1363*M1363</f>
        <v>3200</v>
      </c>
      <c r="O1363" s="3">
        <f>L1363-N1363</f>
        <v>37570</v>
      </c>
    </row>
    <row r="1364" spans="1:15" x14ac:dyDescent="0.2">
      <c r="A1364" s="2" t="s">
        <v>4337</v>
      </c>
      <c r="B1364" s="2" t="s">
        <v>2580</v>
      </c>
      <c r="C1364" s="2" t="s">
        <v>57</v>
      </c>
      <c r="D1364" s="2" t="s">
        <v>55</v>
      </c>
      <c r="E1364" s="13">
        <v>45748</v>
      </c>
      <c r="F1364" s="2" t="s">
        <v>2689</v>
      </c>
      <c r="G1364" s="2">
        <v>5</v>
      </c>
      <c r="H1364" s="3">
        <v>36000</v>
      </c>
      <c r="I1364" s="3">
        <v>2050</v>
      </c>
      <c r="J1364" s="3">
        <v>0</v>
      </c>
      <c r="K1364" s="3">
        <v>0</v>
      </c>
      <c r="L1364" s="3">
        <f>SUM(H1364:K1364)</f>
        <v>38050</v>
      </c>
      <c r="M1364" s="15">
        <v>0.15</v>
      </c>
      <c r="N1364" s="3">
        <f>H1364*M1364</f>
        <v>5400</v>
      </c>
      <c r="O1364" s="3">
        <f>L1364-N1364</f>
        <v>32650</v>
      </c>
    </row>
    <row r="1365" spans="1:15" x14ac:dyDescent="0.2">
      <c r="A1365" s="2" t="s">
        <v>4338</v>
      </c>
      <c r="B1365" s="2" t="s">
        <v>190</v>
      </c>
      <c r="C1365" s="2" t="s">
        <v>97</v>
      </c>
      <c r="D1365" s="2" t="s">
        <v>95</v>
      </c>
      <c r="E1365" s="13">
        <v>45778</v>
      </c>
      <c r="F1365" s="2" t="s">
        <v>2732</v>
      </c>
      <c r="G1365" s="2">
        <v>3</v>
      </c>
      <c r="H1365" s="3">
        <v>31200</v>
      </c>
      <c r="I1365" s="3">
        <v>6570</v>
      </c>
      <c r="J1365" s="3">
        <v>0</v>
      </c>
      <c r="K1365" s="3">
        <v>0</v>
      </c>
      <c r="L1365" s="3">
        <f>SUM(H1365:K1365)</f>
        <v>37770</v>
      </c>
      <c r="M1365" s="15">
        <v>0.05</v>
      </c>
      <c r="N1365" s="3">
        <f>H1365*M1365</f>
        <v>1560</v>
      </c>
      <c r="O1365" s="3">
        <f>L1365-N1365</f>
        <v>36210</v>
      </c>
    </row>
    <row r="1366" spans="1:15" x14ac:dyDescent="0.2">
      <c r="A1366" s="2" t="s">
        <v>4341</v>
      </c>
      <c r="B1366" s="2" t="s">
        <v>2191</v>
      </c>
      <c r="C1366" s="2" t="s">
        <v>118</v>
      </c>
      <c r="D1366" s="2" t="s">
        <v>114</v>
      </c>
      <c r="E1366" s="13">
        <v>45748</v>
      </c>
      <c r="F1366" s="2" t="s">
        <v>2661</v>
      </c>
      <c r="G1366" s="2">
        <v>1</v>
      </c>
      <c r="H1366" s="3">
        <v>10700</v>
      </c>
      <c r="I1366" s="3">
        <v>560</v>
      </c>
      <c r="J1366" s="3">
        <v>0</v>
      </c>
      <c r="K1366" s="3">
        <v>0</v>
      </c>
      <c r="L1366" s="3">
        <f>SUM(H1366:K1366)</f>
        <v>11260</v>
      </c>
      <c r="M1366" s="15">
        <v>0</v>
      </c>
      <c r="N1366" s="3">
        <f>H1366*M1366</f>
        <v>0</v>
      </c>
      <c r="O1366" s="3">
        <f>L1366-N1366</f>
        <v>11260</v>
      </c>
    </row>
    <row r="1367" spans="1:15" x14ac:dyDescent="0.2">
      <c r="A1367" s="2" t="s">
        <v>4342</v>
      </c>
      <c r="B1367" s="2" t="s">
        <v>2435</v>
      </c>
      <c r="C1367" s="2" t="s">
        <v>99</v>
      </c>
      <c r="D1367" s="2" t="s">
        <v>95</v>
      </c>
      <c r="E1367" s="13">
        <v>45748</v>
      </c>
      <c r="F1367" s="2" t="s">
        <v>2647</v>
      </c>
      <c r="G1367" s="2">
        <v>5</v>
      </c>
      <c r="H1367" s="3">
        <v>14750</v>
      </c>
      <c r="I1367" s="3">
        <v>9190</v>
      </c>
      <c r="J1367" s="3">
        <v>0</v>
      </c>
      <c r="K1367" s="3">
        <v>0</v>
      </c>
      <c r="L1367" s="3">
        <f>SUM(H1367:K1367)</f>
        <v>23940</v>
      </c>
      <c r="M1367" s="15">
        <v>0</v>
      </c>
      <c r="N1367" s="3">
        <f>H1367*M1367</f>
        <v>0</v>
      </c>
      <c r="O1367" s="3">
        <f>L1367-N1367</f>
        <v>23940</v>
      </c>
    </row>
    <row r="1368" spans="1:15" x14ac:dyDescent="0.2">
      <c r="A1368" s="2" t="s">
        <v>4343</v>
      </c>
      <c r="B1368" s="2" t="s">
        <v>1089</v>
      </c>
      <c r="C1368" s="2" t="s">
        <v>87</v>
      </c>
      <c r="D1368" s="2" t="s">
        <v>85</v>
      </c>
      <c r="E1368" s="13">
        <v>46023</v>
      </c>
      <c r="F1368" s="2" t="s">
        <v>2658</v>
      </c>
      <c r="G1368" s="2">
        <v>6</v>
      </c>
      <c r="H1368" s="3">
        <v>37500</v>
      </c>
      <c r="I1368" s="3">
        <v>8260</v>
      </c>
      <c r="J1368" s="3">
        <v>4440</v>
      </c>
      <c r="K1368" s="3">
        <v>0</v>
      </c>
      <c r="L1368" s="3">
        <f>SUM(H1368:K1368)</f>
        <v>50200</v>
      </c>
      <c r="M1368" s="15">
        <v>0.1</v>
      </c>
      <c r="N1368" s="3">
        <f>H1368*M1368</f>
        <v>3750</v>
      </c>
      <c r="O1368" s="3">
        <f>L1368-N1368</f>
        <v>46450</v>
      </c>
    </row>
    <row r="1369" spans="1:15" x14ac:dyDescent="0.2">
      <c r="A1369" s="2" t="s">
        <v>4345</v>
      </c>
      <c r="B1369" s="2" t="s">
        <v>1511</v>
      </c>
      <c r="C1369" s="2" t="s">
        <v>63</v>
      </c>
      <c r="D1369" s="2" t="s">
        <v>65</v>
      </c>
      <c r="E1369" s="13">
        <v>45748</v>
      </c>
      <c r="F1369" s="2" t="s">
        <v>2689</v>
      </c>
      <c r="G1369" s="2">
        <v>8</v>
      </c>
      <c r="H1369" s="3">
        <v>73600</v>
      </c>
      <c r="I1369" s="3">
        <v>7540</v>
      </c>
      <c r="J1369" s="3">
        <v>4140</v>
      </c>
      <c r="K1369" s="3">
        <v>0</v>
      </c>
      <c r="L1369" s="3">
        <f>SUM(H1369:K1369)</f>
        <v>85280</v>
      </c>
      <c r="M1369" s="15">
        <v>0.15</v>
      </c>
      <c r="N1369" s="3">
        <f>H1369*M1369</f>
        <v>11040</v>
      </c>
      <c r="O1369" s="3">
        <f>L1369-N1369</f>
        <v>74240</v>
      </c>
    </row>
    <row r="1370" spans="1:15" x14ac:dyDescent="0.2">
      <c r="A1370" s="2" t="s">
        <v>4346</v>
      </c>
      <c r="B1370" s="2" t="s">
        <v>2343</v>
      </c>
      <c r="C1370" s="2" t="s">
        <v>108</v>
      </c>
      <c r="D1370" s="2" t="s">
        <v>105</v>
      </c>
      <c r="E1370" s="13">
        <v>45931</v>
      </c>
      <c r="F1370" s="2" t="s">
        <v>2647</v>
      </c>
      <c r="G1370" s="2">
        <v>6</v>
      </c>
      <c r="H1370" s="3">
        <v>50400</v>
      </c>
      <c r="I1370" s="3">
        <v>23170</v>
      </c>
      <c r="J1370" s="3">
        <v>4670</v>
      </c>
      <c r="K1370" s="3">
        <v>0</v>
      </c>
      <c r="L1370" s="3">
        <f>SUM(H1370:K1370)</f>
        <v>78240</v>
      </c>
      <c r="M1370" s="15">
        <v>0</v>
      </c>
      <c r="N1370" s="3">
        <f>H1370*M1370</f>
        <v>0</v>
      </c>
      <c r="O1370" s="3">
        <f>L1370-N1370</f>
        <v>78240</v>
      </c>
    </row>
    <row r="1371" spans="1:15" x14ac:dyDescent="0.2">
      <c r="A1371" s="2" t="s">
        <v>4347</v>
      </c>
      <c r="B1371" s="2" t="s">
        <v>394</v>
      </c>
      <c r="C1371" s="2" t="s">
        <v>91</v>
      </c>
      <c r="D1371" s="2" t="s">
        <v>85</v>
      </c>
      <c r="E1371" s="13">
        <v>45809</v>
      </c>
      <c r="F1371" s="2" t="s">
        <v>2683</v>
      </c>
      <c r="G1371" s="2">
        <v>5</v>
      </c>
      <c r="H1371" s="3">
        <v>12000</v>
      </c>
      <c r="I1371" s="3">
        <v>6470</v>
      </c>
      <c r="J1371" s="3">
        <v>0</v>
      </c>
      <c r="K1371" s="3">
        <v>0</v>
      </c>
      <c r="L1371" s="3">
        <f>SUM(H1371:K1371)</f>
        <v>18470</v>
      </c>
      <c r="M1371" s="15">
        <v>0.17</v>
      </c>
      <c r="N1371" s="3">
        <f>H1371*M1371</f>
        <v>2040.0000000000002</v>
      </c>
      <c r="O1371" s="3">
        <f>L1371-N1371</f>
        <v>16430</v>
      </c>
    </row>
    <row r="1372" spans="1:15" x14ac:dyDescent="0.2">
      <c r="A1372" s="2" t="s">
        <v>4349</v>
      </c>
      <c r="B1372" s="2" t="s">
        <v>638</v>
      </c>
      <c r="C1372" s="2" t="s">
        <v>49</v>
      </c>
      <c r="D1372" s="2" t="s">
        <v>45</v>
      </c>
      <c r="E1372" s="13">
        <v>45901</v>
      </c>
      <c r="F1372" s="2" t="s">
        <v>2658</v>
      </c>
      <c r="G1372" s="2">
        <v>8</v>
      </c>
      <c r="H1372" s="3">
        <v>19200</v>
      </c>
      <c r="I1372" s="3">
        <v>10160</v>
      </c>
      <c r="J1372" s="3">
        <v>0</v>
      </c>
      <c r="K1372" s="3">
        <v>0</v>
      </c>
      <c r="L1372" s="3">
        <f>SUM(H1372:K1372)</f>
        <v>29360</v>
      </c>
      <c r="M1372" s="15">
        <v>0.1</v>
      </c>
      <c r="N1372" s="3">
        <f>H1372*M1372</f>
        <v>1920</v>
      </c>
      <c r="O1372" s="3">
        <f>L1372-N1372</f>
        <v>27440</v>
      </c>
    </row>
    <row r="1373" spans="1:15" x14ac:dyDescent="0.2">
      <c r="A1373" s="2" t="s">
        <v>4350</v>
      </c>
      <c r="B1373" s="2" t="s">
        <v>742</v>
      </c>
      <c r="C1373" s="2" t="s">
        <v>108</v>
      </c>
      <c r="D1373" s="2" t="s">
        <v>105</v>
      </c>
      <c r="E1373" s="13">
        <v>45778</v>
      </c>
      <c r="F1373" s="2" t="s">
        <v>2670</v>
      </c>
      <c r="G1373" s="2">
        <v>3</v>
      </c>
      <c r="H1373" s="3">
        <v>33300</v>
      </c>
      <c r="I1373" s="3">
        <v>6850</v>
      </c>
      <c r="J1373" s="3">
        <v>0</v>
      </c>
      <c r="K1373" s="3">
        <v>0</v>
      </c>
      <c r="L1373" s="3">
        <f>SUM(H1373:K1373)</f>
        <v>40150</v>
      </c>
      <c r="M1373" s="15">
        <v>0</v>
      </c>
      <c r="N1373" s="3">
        <f>H1373*M1373</f>
        <v>0</v>
      </c>
      <c r="O1373" s="3">
        <f>L1373-N1373</f>
        <v>40150</v>
      </c>
    </row>
    <row r="1374" spans="1:15" x14ac:dyDescent="0.2">
      <c r="A1374" s="2" t="s">
        <v>4352</v>
      </c>
      <c r="B1374" s="2" t="s">
        <v>1365</v>
      </c>
      <c r="C1374" s="2" t="s">
        <v>118</v>
      </c>
      <c r="D1374" s="2" t="s">
        <v>114</v>
      </c>
      <c r="E1374" s="13">
        <v>45748</v>
      </c>
      <c r="F1374" s="2" t="s">
        <v>2670</v>
      </c>
      <c r="G1374" s="2">
        <v>5</v>
      </c>
      <c r="H1374" s="3">
        <v>56000</v>
      </c>
      <c r="I1374" s="3">
        <v>15540</v>
      </c>
      <c r="J1374" s="3">
        <v>0</v>
      </c>
      <c r="K1374" s="3">
        <v>0</v>
      </c>
      <c r="L1374" s="3">
        <f>SUM(H1374:K1374)</f>
        <v>71540</v>
      </c>
      <c r="M1374" s="15">
        <v>0</v>
      </c>
      <c r="N1374" s="3">
        <f>H1374*M1374</f>
        <v>0</v>
      </c>
      <c r="O1374" s="3">
        <f>L1374-N1374</f>
        <v>71540</v>
      </c>
    </row>
    <row r="1375" spans="1:15" x14ac:dyDescent="0.2">
      <c r="A1375" s="2" t="s">
        <v>4353</v>
      </c>
      <c r="B1375" s="2" t="s">
        <v>1619</v>
      </c>
      <c r="C1375" s="2" t="s">
        <v>39</v>
      </c>
      <c r="D1375" s="2" t="s">
        <v>36</v>
      </c>
      <c r="E1375" s="13">
        <v>45748</v>
      </c>
      <c r="F1375" s="2" t="s">
        <v>2732</v>
      </c>
      <c r="G1375" s="2">
        <v>1</v>
      </c>
      <c r="H1375" s="3">
        <v>4900</v>
      </c>
      <c r="I1375" s="3">
        <v>730</v>
      </c>
      <c r="J1375" s="3">
        <v>0</v>
      </c>
      <c r="K1375" s="3">
        <v>2290</v>
      </c>
      <c r="L1375" s="3">
        <f>SUM(H1375:K1375)</f>
        <v>7920</v>
      </c>
      <c r="M1375" s="15">
        <v>0.05</v>
      </c>
      <c r="N1375" s="3">
        <f>H1375*M1375</f>
        <v>245</v>
      </c>
      <c r="O1375" s="3">
        <f>L1375-N1375</f>
        <v>7675</v>
      </c>
    </row>
    <row r="1376" spans="1:15" x14ac:dyDescent="0.2">
      <c r="A1376" s="2" t="s">
        <v>4354</v>
      </c>
      <c r="B1376" s="2" t="s">
        <v>1813</v>
      </c>
      <c r="C1376" s="2" t="s">
        <v>57</v>
      </c>
      <c r="D1376" s="2" t="s">
        <v>55</v>
      </c>
      <c r="E1376" s="13">
        <v>45778</v>
      </c>
      <c r="F1376" s="2" t="s">
        <v>2670</v>
      </c>
      <c r="G1376" s="2">
        <v>2</v>
      </c>
      <c r="H1376" s="3">
        <v>28100</v>
      </c>
      <c r="I1376" s="3">
        <v>2760</v>
      </c>
      <c r="J1376" s="3">
        <v>0</v>
      </c>
      <c r="K1376" s="3">
        <v>2000</v>
      </c>
      <c r="L1376" s="3">
        <f>SUM(H1376:K1376)</f>
        <v>32860</v>
      </c>
      <c r="M1376" s="15">
        <v>0</v>
      </c>
      <c r="N1376" s="3">
        <f>H1376*M1376</f>
        <v>0</v>
      </c>
      <c r="O1376" s="3">
        <f>L1376-N1376</f>
        <v>32860</v>
      </c>
    </row>
    <row r="1377" spans="1:15" x14ac:dyDescent="0.2">
      <c r="A1377" s="2" t="s">
        <v>4355</v>
      </c>
      <c r="B1377" s="2" t="s">
        <v>1914</v>
      </c>
      <c r="C1377" s="2" t="s">
        <v>26</v>
      </c>
      <c r="D1377" s="2" t="s">
        <v>24</v>
      </c>
      <c r="E1377" s="13">
        <v>45748</v>
      </c>
      <c r="F1377" s="2" t="s">
        <v>2683</v>
      </c>
      <c r="G1377" s="2">
        <v>5</v>
      </c>
      <c r="H1377" s="3">
        <v>62750</v>
      </c>
      <c r="I1377" s="3">
        <v>14040</v>
      </c>
      <c r="J1377" s="3">
        <v>0</v>
      </c>
      <c r="K1377" s="3">
        <v>0</v>
      </c>
      <c r="L1377" s="3">
        <f>SUM(H1377:K1377)</f>
        <v>76790</v>
      </c>
      <c r="M1377" s="15">
        <v>0.17</v>
      </c>
      <c r="N1377" s="3">
        <f>H1377*M1377</f>
        <v>10667.5</v>
      </c>
      <c r="O1377" s="3">
        <f>L1377-N1377</f>
        <v>66122.5</v>
      </c>
    </row>
    <row r="1378" spans="1:15" x14ac:dyDescent="0.2">
      <c r="A1378" s="2" t="s">
        <v>4356</v>
      </c>
      <c r="B1378" s="2" t="s">
        <v>2199</v>
      </c>
      <c r="C1378" s="2" t="s">
        <v>69</v>
      </c>
      <c r="D1378" s="2" t="s">
        <v>65</v>
      </c>
      <c r="E1378" s="13">
        <v>45839</v>
      </c>
      <c r="F1378" s="2" t="s">
        <v>2689</v>
      </c>
      <c r="G1378" s="2">
        <v>6</v>
      </c>
      <c r="H1378" s="3">
        <v>161700</v>
      </c>
      <c r="I1378" s="3">
        <v>6980</v>
      </c>
      <c r="J1378" s="3">
        <v>0</v>
      </c>
      <c r="K1378" s="3">
        <v>0</v>
      </c>
      <c r="L1378" s="3">
        <f>SUM(H1378:K1378)</f>
        <v>168680</v>
      </c>
      <c r="M1378" s="15">
        <v>0.15</v>
      </c>
      <c r="N1378" s="3">
        <f>H1378*M1378</f>
        <v>24255</v>
      </c>
      <c r="O1378" s="3">
        <f>L1378-N1378</f>
        <v>144425</v>
      </c>
    </row>
    <row r="1379" spans="1:15" x14ac:dyDescent="0.2">
      <c r="A1379" s="2" t="s">
        <v>4357</v>
      </c>
      <c r="B1379" s="2" t="s">
        <v>2558</v>
      </c>
      <c r="C1379" s="2" t="s">
        <v>83</v>
      </c>
      <c r="D1379" s="2" t="s">
        <v>85</v>
      </c>
      <c r="E1379" s="13">
        <v>45748</v>
      </c>
      <c r="F1379" s="2" t="s">
        <v>2732</v>
      </c>
      <c r="G1379" s="2">
        <v>1</v>
      </c>
      <c r="H1379" s="3">
        <v>11000</v>
      </c>
      <c r="I1379" s="3">
        <v>1370</v>
      </c>
      <c r="J1379" s="3">
        <v>9060</v>
      </c>
      <c r="K1379" s="3">
        <v>0</v>
      </c>
      <c r="L1379" s="3">
        <f>SUM(H1379:K1379)</f>
        <v>21430</v>
      </c>
      <c r="M1379" s="15">
        <v>0.05</v>
      </c>
      <c r="N1379" s="3">
        <f>H1379*M1379</f>
        <v>550</v>
      </c>
      <c r="O1379" s="3">
        <f>L1379-N1379</f>
        <v>20880</v>
      </c>
    </row>
    <row r="1380" spans="1:15" x14ac:dyDescent="0.2">
      <c r="A1380" s="2" t="s">
        <v>4358</v>
      </c>
      <c r="B1380" s="2" t="s">
        <v>605</v>
      </c>
      <c r="C1380" s="2" t="s">
        <v>110</v>
      </c>
      <c r="D1380" s="2" t="s">
        <v>105</v>
      </c>
      <c r="E1380" s="13">
        <v>45748</v>
      </c>
      <c r="F1380" s="2" t="s">
        <v>2683</v>
      </c>
      <c r="G1380" s="2">
        <v>4</v>
      </c>
      <c r="H1380" s="3">
        <v>21800</v>
      </c>
      <c r="I1380" s="3">
        <v>9030</v>
      </c>
      <c r="J1380" s="3">
        <v>2110</v>
      </c>
      <c r="K1380" s="3">
        <v>0</v>
      </c>
      <c r="L1380" s="3">
        <f>SUM(H1380:K1380)</f>
        <v>32940</v>
      </c>
      <c r="M1380" s="15">
        <v>0.17</v>
      </c>
      <c r="N1380" s="3">
        <f>H1380*M1380</f>
        <v>3706.0000000000005</v>
      </c>
      <c r="O1380" s="3">
        <f>L1380-N1380</f>
        <v>29234</v>
      </c>
    </row>
    <row r="1381" spans="1:15" x14ac:dyDescent="0.2">
      <c r="A1381" s="2" t="s">
        <v>4359</v>
      </c>
      <c r="B1381" s="2" t="s">
        <v>897</v>
      </c>
      <c r="C1381" s="2" t="s">
        <v>26</v>
      </c>
      <c r="D1381" s="2" t="s">
        <v>24</v>
      </c>
      <c r="E1381" s="13">
        <v>45778</v>
      </c>
      <c r="F1381" s="2" t="s">
        <v>2647</v>
      </c>
      <c r="G1381" s="2">
        <v>2</v>
      </c>
      <c r="H1381" s="3">
        <v>36700</v>
      </c>
      <c r="I1381" s="3">
        <v>3610</v>
      </c>
      <c r="J1381" s="3">
        <v>0</v>
      </c>
      <c r="K1381" s="3">
        <v>0</v>
      </c>
      <c r="L1381" s="3">
        <f>SUM(H1381:K1381)</f>
        <v>40310</v>
      </c>
      <c r="M1381" s="15">
        <v>0</v>
      </c>
      <c r="N1381" s="3">
        <f>H1381*M1381</f>
        <v>0</v>
      </c>
      <c r="O1381" s="3">
        <f>L1381-N1381</f>
        <v>40310</v>
      </c>
    </row>
    <row r="1382" spans="1:15" x14ac:dyDescent="0.2">
      <c r="A1382" s="2" t="s">
        <v>4360</v>
      </c>
      <c r="B1382" s="2" t="s">
        <v>1246</v>
      </c>
      <c r="C1382" s="2" t="s">
        <v>51</v>
      </c>
      <c r="D1382" s="2" t="s">
        <v>45</v>
      </c>
      <c r="E1382" s="13">
        <v>45748</v>
      </c>
      <c r="F1382" s="2" t="s">
        <v>2732</v>
      </c>
      <c r="G1382" s="2">
        <v>1</v>
      </c>
      <c r="H1382" s="3">
        <v>14100</v>
      </c>
      <c r="I1382" s="3">
        <v>1640</v>
      </c>
      <c r="J1382" s="3">
        <v>5050</v>
      </c>
      <c r="K1382" s="3">
        <v>0</v>
      </c>
      <c r="L1382" s="3">
        <f>SUM(H1382:K1382)</f>
        <v>20790</v>
      </c>
      <c r="M1382" s="15">
        <v>0.05</v>
      </c>
      <c r="N1382" s="3">
        <f>H1382*M1382</f>
        <v>705</v>
      </c>
      <c r="O1382" s="3">
        <f>L1382-N1382</f>
        <v>20085</v>
      </c>
    </row>
    <row r="1383" spans="1:15" x14ac:dyDescent="0.2">
      <c r="A1383" s="2" t="s">
        <v>4361</v>
      </c>
      <c r="B1383" s="2" t="s">
        <v>1365</v>
      </c>
      <c r="C1383" s="2" t="s">
        <v>112</v>
      </c>
      <c r="D1383" s="2" t="s">
        <v>114</v>
      </c>
      <c r="E1383" s="13">
        <v>45901</v>
      </c>
      <c r="F1383" s="2" t="s">
        <v>2683</v>
      </c>
      <c r="G1383" s="2">
        <v>5</v>
      </c>
      <c r="H1383" s="3">
        <v>34750</v>
      </c>
      <c r="I1383" s="3">
        <v>16960</v>
      </c>
      <c r="J1383" s="3">
        <v>0</v>
      </c>
      <c r="K1383" s="3">
        <v>0</v>
      </c>
      <c r="L1383" s="3">
        <f>SUM(H1383:K1383)</f>
        <v>51710</v>
      </c>
      <c r="M1383" s="15">
        <v>0.17</v>
      </c>
      <c r="N1383" s="3">
        <f>H1383*M1383</f>
        <v>5907.5</v>
      </c>
      <c r="O1383" s="3">
        <f>L1383-N1383</f>
        <v>45802.5</v>
      </c>
    </row>
    <row r="1384" spans="1:15" x14ac:dyDescent="0.2">
      <c r="A1384" s="2" t="s">
        <v>4362</v>
      </c>
      <c r="B1384" s="2" t="s">
        <v>1378</v>
      </c>
      <c r="C1384" s="2" t="s">
        <v>118</v>
      </c>
      <c r="D1384" s="2" t="s">
        <v>114</v>
      </c>
      <c r="E1384" s="13">
        <v>45778</v>
      </c>
      <c r="F1384" s="2" t="s">
        <v>2670</v>
      </c>
      <c r="G1384" s="2">
        <v>3</v>
      </c>
      <c r="H1384" s="3">
        <v>46050</v>
      </c>
      <c r="I1384" s="3">
        <v>2100</v>
      </c>
      <c r="J1384" s="3">
        <v>3980</v>
      </c>
      <c r="K1384" s="3">
        <v>0</v>
      </c>
      <c r="L1384" s="3">
        <f>SUM(H1384:K1384)</f>
        <v>52130</v>
      </c>
      <c r="M1384" s="15">
        <v>0</v>
      </c>
      <c r="N1384" s="3">
        <f>H1384*M1384</f>
        <v>0</v>
      </c>
      <c r="O1384" s="3">
        <f>L1384-N1384</f>
        <v>52130</v>
      </c>
    </row>
    <row r="1385" spans="1:15" x14ac:dyDescent="0.2">
      <c r="A1385" s="2" t="s">
        <v>4363</v>
      </c>
      <c r="B1385" s="2" t="s">
        <v>2054</v>
      </c>
      <c r="C1385" s="2" t="s">
        <v>106</v>
      </c>
      <c r="D1385" s="2" t="s">
        <v>105</v>
      </c>
      <c r="E1385" s="13">
        <v>45748</v>
      </c>
      <c r="F1385" s="2" t="s">
        <v>2732</v>
      </c>
      <c r="G1385" s="2">
        <v>1</v>
      </c>
      <c r="H1385" s="3">
        <v>7200</v>
      </c>
      <c r="I1385" s="3">
        <v>360</v>
      </c>
      <c r="J1385" s="3">
        <v>5030</v>
      </c>
      <c r="K1385" s="3">
        <v>0</v>
      </c>
      <c r="L1385" s="3">
        <f>SUM(H1385:K1385)</f>
        <v>12590</v>
      </c>
      <c r="M1385" s="15">
        <v>0.05</v>
      </c>
      <c r="N1385" s="3">
        <f>H1385*M1385</f>
        <v>360</v>
      </c>
      <c r="O1385" s="3">
        <f>L1385-N1385</f>
        <v>12230</v>
      </c>
    </row>
    <row r="1386" spans="1:15" x14ac:dyDescent="0.2">
      <c r="A1386" s="2" t="s">
        <v>4364</v>
      </c>
      <c r="B1386" s="2" t="s">
        <v>2175</v>
      </c>
      <c r="C1386" s="2" t="s">
        <v>63</v>
      </c>
      <c r="D1386" s="2" t="s">
        <v>65</v>
      </c>
      <c r="E1386" s="13">
        <v>45809</v>
      </c>
      <c r="F1386" s="2" t="s">
        <v>2658</v>
      </c>
      <c r="G1386" s="2">
        <v>10</v>
      </c>
      <c r="H1386" s="3">
        <v>57500</v>
      </c>
      <c r="I1386" s="3">
        <v>10330</v>
      </c>
      <c r="J1386" s="3">
        <v>6450</v>
      </c>
      <c r="K1386" s="3">
        <v>2220</v>
      </c>
      <c r="L1386" s="3">
        <f>SUM(H1386:K1386)</f>
        <v>76500</v>
      </c>
      <c r="M1386" s="15">
        <v>0.1</v>
      </c>
      <c r="N1386" s="3">
        <f>H1386*M1386</f>
        <v>5750</v>
      </c>
      <c r="O1386" s="3">
        <f>L1386-N1386</f>
        <v>70750</v>
      </c>
    </row>
    <row r="1387" spans="1:15" x14ac:dyDescent="0.2">
      <c r="A1387" s="2" t="s">
        <v>4365</v>
      </c>
      <c r="B1387" s="2" t="s">
        <v>2232</v>
      </c>
      <c r="C1387" s="2" t="s">
        <v>106</v>
      </c>
      <c r="D1387" s="2" t="s">
        <v>105</v>
      </c>
      <c r="E1387" s="13">
        <v>45931</v>
      </c>
      <c r="F1387" s="2" t="s">
        <v>2658</v>
      </c>
      <c r="G1387" s="2">
        <v>4</v>
      </c>
      <c r="H1387" s="3">
        <v>35000</v>
      </c>
      <c r="I1387" s="3">
        <v>8940</v>
      </c>
      <c r="J1387" s="3">
        <v>0</v>
      </c>
      <c r="K1387" s="3">
        <v>1410</v>
      </c>
      <c r="L1387" s="3">
        <f>SUM(H1387:K1387)</f>
        <v>45350</v>
      </c>
      <c r="M1387" s="15">
        <v>0.1</v>
      </c>
      <c r="N1387" s="3">
        <f>H1387*M1387</f>
        <v>3500</v>
      </c>
      <c r="O1387" s="3">
        <f>L1387-N1387</f>
        <v>41850</v>
      </c>
    </row>
    <row r="1388" spans="1:15" x14ac:dyDescent="0.2">
      <c r="A1388" s="2" t="s">
        <v>4366</v>
      </c>
      <c r="B1388" s="2" t="s">
        <v>2375</v>
      </c>
      <c r="C1388" s="2" t="s">
        <v>47</v>
      </c>
      <c r="D1388" s="2" t="s">
        <v>45</v>
      </c>
      <c r="E1388" s="13">
        <v>45748</v>
      </c>
      <c r="F1388" s="2" t="s">
        <v>2732</v>
      </c>
      <c r="G1388" s="2">
        <v>3</v>
      </c>
      <c r="H1388" s="3">
        <v>34500</v>
      </c>
      <c r="I1388" s="3">
        <v>2860</v>
      </c>
      <c r="J1388" s="3">
        <v>0</v>
      </c>
      <c r="K1388" s="3">
        <v>2060</v>
      </c>
      <c r="L1388" s="3">
        <f>SUM(H1388:K1388)</f>
        <v>39420</v>
      </c>
      <c r="M1388" s="15">
        <v>0.05</v>
      </c>
      <c r="N1388" s="3">
        <f>H1388*M1388</f>
        <v>1725</v>
      </c>
      <c r="O1388" s="3">
        <f>L1388-N1388</f>
        <v>37695</v>
      </c>
    </row>
    <row r="1389" spans="1:15" x14ac:dyDescent="0.2">
      <c r="A1389" s="2" t="s">
        <v>4367</v>
      </c>
      <c r="B1389" s="2" t="s">
        <v>1331</v>
      </c>
      <c r="C1389" s="2" t="s">
        <v>97</v>
      </c>
      <c r="D1389" s="2" t="s">
        <v>95</v>
      </c>
      <c r="E1389" s="13">
        <v>45748</v>
      </c>
      <c r="F1389" s="2" t="s">
        <v>2689</v>
      </c>
      <c r="G1389" s="2">
        <v>6</v>
      </c>
      <c r="H1389" s="3">
        <v>119400</v>
      </c>
      <c r="I1389" s="3">
        <v>20860</v>
      </c>
      <c r="J1389" s="3">
        <v>0</v>
      </c>
      <c r="K1389" s="3">
        <v>0</v>
      </c>
      <c r="L1389" s="3">
        <f>SUM(H1389:K1389)</f>
        <v>140260</v>
      </c>
      <c r="M1389" s="15">
        <v>0.15</v>
      </c>
      <c r="N1389" s="3">
        <f>H1389*M1389</f>
        <v>17910</v>
      </c>
      <c r="O1389" s="3">
        <f>L1389-N1389</f>
        <v>122350</v>
      </c>
    </row>
    <row r="1390" spans="1:15" x14ac:dyDescent="0.2">
      <c r="A1390" s="2" t="s">
        <v>4368</v>
      </c>
      <c r="B1390" s="2" t="s">
        <v>1885</v>
      </c>
      <c r="C1390" s="2" t="s">
        <v>69</v>
      </c>
      <c r="D1390" s="2" t="s">
        <v>65</v>
      </c>
      <c r="E1390" s="13">
        <v>45778</v>
      </c>
      <c r="F1390" s="2" t="s">
        <v>2670</v>
      </c>
      <c r="G1390" s="2">
        <v>3</v>
      </c>
      <c r="H1390" s="3">
        <v>72150</v>
      </c>
      <c r="I1390" s="3">
        <v>3240</v>
      </c>
      <c r="J1390" s="3">
        <v>0</v>
      </c>
      <c r="K1390" s="3">
        <v>0</v>
      </c>
      <c r="L1390" s="3">
        <f>SUM(H1390:K1390)</f>
        <v>75390</v>
      </c>
      <c r="M1390" s="15">
        <v>0</v>
      </c>
      <c r="N1390" s="3">
        <f>H1390*M1390</f>
        <v>0</v>
      </c>
      <c r="O1390" s="3">
        <f>L1390-N1390</f>
        <v>75390</v>
      </c>
    </row>
    <row r="1391" spans="1:15" x14ac:dyDescent="0.2">
      <c r="A1391" s="2" t="s">
        <v>4369</v>
      </c>
      <c r="B1391" s="2" t="s">
        <v>2415</v>
      </c>
      <c r="C1391" s="2" t="s">
        <v>41</v>
      </c>
      <c r="D1391" s="2" t="s">
        <v>36</v>
      </c>
      <c r="E1391" s="13">
        <v>45778</v>
      </c>
      <c r="F1391" s="2" t="s">
        <v>2661</v>
      </c>
      <c r="G1391" s="2">
        <v>6</v>
      </c>
      <c r="H1391" s="3">
        <v>27300</v>
      </c>
      <c r="I1391" s="3">
        <v>12310</v>
      </c>
      <c r="J1391" s="3">
        <v>3820</v>
      </c>
      <c r="K1391" s="3">
        <v>0</v>
      </c>
      <c r="L1391" s="3">
        <f>SUM(H1391:K1391)</f>
        <v>43430</v>
      </c>
      <c r="M1391" s="15">
        <v>0</v>
      </c>
      <c r="N1391" s="3">
        <f>H1391*M1391</f>
        <v>0</v>
      </c>
      <c r="O1391" s="3">
        <f>L1391-N1391</f>
        <v>43430</v>
      </c>
    </row>
    <row r="1392" spans="1:15" x14ac:dyDescent="0.2">
      <c r="A1392" s="2" t="s">
        <v>4370</v>
      </c>
      <c r="B1392" s="2" t="s">
        <v>756</v>
      </c>
      <c r="C1392" s="2" t="s">
        <v>71</v>
      </c>
      <c r="D1392" s="2" t="s">
        <v>65</v>
      </c>
      <c r="E1392" s="13">
        <v>45839</v>
      </c>
      <c r="F1392" s="2" t="s">
        <v>2689</v>
      </c>
      <c r="G1392" s="2">
        <v>6</v>
      </c>
      <c r="H1392" s="3">
        <v>43800</v>
      </c>
      <c r="I1392" s="3">
        <v>13620</v>
      </c>
      <c r="J1392" s="3">
        <v>2310</v>
      </c>
      <c r="K1392" s="3">
        <v>1510</v>
      </c>
      <c r="L1392" s="3">
        <f>SUM(H1392:K1392)</f>
        <v>61240</v>
      </c>
      <c r="M1392" s="15">
        <v>0.15</v>
      </c>
      <c r="N1392" s="3">
        <f>H1392*M1392</f>
        <v>6570</v>
      </c>
      <c r="O1392" s="3">
        <f>L1392-N1392</f>
        <v>54670</v>
      </c>
    </row>
    <row r="1393" spans="1:15" x14ac:dyDescent="0.2">
      <c r="A1393" s="2" t="s">
        <v>4372</v>
      </c>
      <c r="B1393" s="2" t="s">
        <v>918</v>
      </c>
      <c r="C1393" s="2" t="s">
        <v>26</v>
      </c>
      <c r="D1393" s="2" t="s">
        <v>24</v>
      </c>
      <c r="E1393" s="13">
        <v>45748</v>
      </c>
      <c r="F1393" s="2" t="s">
        <v>2689</v>
      </c>
      <c r="G1393" s="2">
        <v>6</v>
      </c>
      <c r="H1393" s="3">
        <v>108000</v>
      </c>
      <c r="I1393" s="3">
        <v>11680</v>
      </c>
      <c r="J1393" s="3">
        <v>5310</v>
      </c>
      <c r="K1393" s="3">
        <v>1770</v>
      </c>
      <c r="L1393" s="3">
        <f>SUM(H1393:K1393)</f>
        <v>126760</v>
      </c>
      <c r="M1393" s="15">
        <v>0.15</v>
      </c>
      <c r="N1393" s="3">
        <f>H1393*M1393</f>
        <v>16200</v>
      </c>
      <c r="O1393" s="3">
        <f>L1393-N1393</f>
        <v>110560</v>
      </c>
    </row>
    <row r="1394" spans="1:15" x14ac:dyDescent="0.2">
      <c r="A1394" s="2" t="s">
        <v>4373</v>
      </c>
      <c r="B1394" s="2" t="s">
        <v>1361</v>
      </c>
      <c r="C1394" s="2" t="s">
        <v>106</v>
      </c>
      <c r="D1394" s="2" t="s">
        <v>105</v>
      </c>
      <c r="E1394" s="13">
        <v>45778</v>
      </c>
      <c r="F1394" s="2" t="s">
        <v>2647</v>
      </c>
      <c r="G1394" s="2">
        <v>3</v>
      </c>
      <c r="H1394" s="3">
        <v>21900</v>
      </c>
      <c r="I1394" s="3">
        <v>5700</v>
      </c>
      <c r="J1394" s="3">
        <v>0</v>
      </c>
      <c r="K1394" s="3">
        <v>0</v>
      </c>
      <c r="L1394" s="3">
        <f>SUM(H1394:K1394)</f>
        <v>27600</v>
      </c>
      <c r="M1394" s="15">
        <v>0</v>
      </c>
      <c r="N1394" s="3">
        <f>H1394*M1394</f>
        <v>0</v>
      </c>
      <c r="O1394" s="3">
        <f>L1394-N1394</f>
        <v>27600</v>
      </c>
    </row>
    <row r="1395" spans="1:15" x14ac:dyDescent="0.2">
      <c r="A1395" s="2" t="s">
        <v>4374</v>
      </c>
      <c r="B1395" s="2" t="s">
        <v>1526</v>
      </c>
      <c r="C1395" s="2" t="s">
        <v>83</v>
      </c>
      <c r="D1395" s="2" t="s">
        <v>85</v>
      </c>
      <c r="E1395" s="13">
        <v>45778</v>
      </c>
      <c r="F1395" s="2" t="s">
        <v>2689</v>
      </c>
      <c r="G1395" s="2">
        <v>5</v>
      </c>
      <c r="H1395" s="3">
        <v>85250</v>
      </c>
      <c r="I1395" s="3">
        <v>13000</v>
      </c>
      <c r="J1395" s="3">
        <v>0</v>
      </c>
      <c r="K1395" s="3">
        <v>0</v>
      </c>
      <c r="L1395" s="3">
        <f>SUM(H1395:K1395)</f>
        <v>98250</v>
      </c>
      <c r="M1395" s="15">
        <v>0.15</v>
      </c>
      <c r="N1395" s="3">
        <f>H1395*M1395</f>
        <v>12787.5</v>
      </c>
      <c r="O1395" s="3">
        <f>L1395-N1395</f>
        <v>85462.5</v>
      </c>
    </row>
    <row r="1396" spans="1:15" x14ac:dyDescent="0.2">
      <c r="A1396" s="2" t="s">
        <v>4376</v>
      </c>
      <c r="B1396" s="2" t="s">
        <v>2063</v>
      </c>
      <c r="C1396" s="2" t="s">
        <v>51</v>
      </c>
      <c r="D1396" s="2" t="s">
        <v>45</v>
      </c>
      <c r="E1396" s="13">
        <v>45778</v>
      </c>
      <c r="F1396" s="2" t="s">
        <v>2683</v>
      </c>
      <c r="G1396" s="2">
        <v>3</v>
      </c>
      <c r="H1396" s="3">
        <v>42750</v>
      </c>
      <c r="I1396" s="3">
        <v>1780</v>
      </c>
      <c r="J1396" s="3">
        <v>7480</v>
      </c>
      <c r="K1396" s="3">
        <v>0</v>
      </c>
      <c r="L1396" s="3">
        <f>SUM(H1396:K1396)</f>
        <v>52010</v>
      </c>
      <c r="M1396" s="15">
        <v>0.17</v>
      </c>
      <c r="N1396" s="3">
        <f>H1396*M1396</f>
        <v>7267.5000000000009</v>
      </c>
      <c r="O1396" s="3">
        <f>L1396-N1396</f>
        <v>44742.5</v>
      </c>
    </row>
    <row r="1397" spans="1:15" x14ac:dyDescent="0.2">
      <c r="A1397" s="2" t="s">
        <v>4378</v>
      </c>
      <c r="B1397" s="2" t="s">
        <v>897</v>
      </c>
      <c r="C1397" s="2" t="s">
        <v>69</v>
      </c>
      <c r="D1397" s="2" t="s">
        <v>65</v>
      </c>
      <c r="E1397" s="13">
        <v>45839</v>
      </c>
      <c r="F1397" s="2" t="s">
        <v>2683</v>
      </c>
      <c r="G1397" s="2">
        <v>2</v>
      </c>
      <c r="H1397" s="3">
        <v>27000</v>
      </c>
      <c r="I1397" s="3">
        <v>1050</v>
      </c>
      <c r="J1397" s="3">
        <v>0</v>
      </c>
      <c r="K1397" s="3">
        <v>0</v>
      </c>
      <c r="L1397" s="3">
        <f>SUM(H1397:K1397)</f>
        <v>28050</v>
      </c>
      <c r="M1397" s="15">
        <v>0.17</v>
      </c>
      <c r="N1397" s="3">
        <f>H1397*M1397</f>
        <v>4590</v>
      </c>
      <c r="O1397" s="3">
        <f>L1397-N1397</f>
        <v>23460</v>
      </c>
    </row>
    <row r="1398" spans="1:15" x14ac:dyDescent="0.2">
      <c r="A1398" s="2" t="s">
        <v>4379</v>
      </c>
      <c r="B1398" s="2" t="s">
        <v>934</v>
      </c>
      <c r="C1398" s="2" t="s">
        <v>47</v>
      </c>
      <c r="D1398" s="2" t="s">
        <v>45</v>
      </c>
      <c r="E1398" s="13">
        <v>45839</v>
      </c>
      <c r="F1398" s="2" t="s">
        <v>2658</v>
      </c>
      <c r="G1398" s="2">
        <v>4</v>
      </c>
      <c r="H1398" s="3">
        <v>17800</v>
      </c>
      <c r="I1398" s="3">
        <v>4510</v>
      </c>
      <c r="J1398" s="3">
        <v>0</v>
      </c>
      <c r="K1398" s="3">
        <v>0</v>
      </c>
      <c r="L1398" s="3">
        <f>SUM(H1398:K1398)</f>
        <v>22310</v>
      </c>
      <c r="M1398" s="15">
        <v>0.1</v>
      </c>
      <c r="N1398" s="3">
        <f>H1398*M1398</f>
        <v>1780</v>
      </c>
      <c r="O1398" s="3">
        <f>L1398-N1398</f>
        <v>20530</v>
      </c>
    </row>
    <row r="1399" spans="1:15" x14ac:dyDescent="0.2">
      <c r="A1399" s="2" t="s">
        <v>4381</v>
      </c>
      <c r="B1399" s="2" t="s">
        <v>1830</v>
      </c>
      <c r="C1399" s="2" t="s">
        <v>93</v>
      </c>
      <c r="D1399" s="2" t="s">
        <v>95</v>
      </c>
      <c r="E1399" s="13">
        <v>45778</v>
      </c>
      <c r="F1399" s="2" t="s">
        <v>2670</v>
      </c>
      <c r="G1399" s="2">
        <v>5</v>
      </c>
      <c r="H1399" s="3">
        <v>25250</v>
      </c>
      <c r="I1399" s="3">
        <v>7150</v>
      </c>
      <c r="J1399" s="3">
        <v>0</v>
      </c>
      <c r="K1399" s="3">
        <v>0</v>
      </c>
      <c r="L1399" s="3">
        <f>SUM(H1399:K1399)</f>
        <v>32400</v>
      </c>
      <c r="M1399" s="15">
        <v>0</v>
      </c>
      <c r="N1399" s="3">
        <f>H1399*M1399</f>
        <v>0</v>
      </c>
      <c r="O1399" s="3">
        <f>L1399-N1399</f>
        <v>32400</v>
      </c>
    </row>
    <row r="1400" spans="1:15" x14ac:dyDescent="0.2">
      <c r="A1400" s="2" t="s">
        <v>4382</v>
      </c>
      <c r="B1400" s="2" t="s">
        <v>1841</v>
      </c>
      <c r="C1400" s="2" t="s">
        <v>37</v>
      </c>
      <c r="D1400" s="2" t="s">
        <v>36</v>
      </c>
      <c r="E1400" s="13">
        <v>45748</v>
      </c>
      <c r="F1400" s="2" t="s">
        <v>2683</v>
      </c>
      <c r="G1400" s="2">
        <v>3</v>
      </c>
      <c r="H1400" s="3">
        <v>91350</v>
      </c>
      <c r="I1400" s="3">
        <v>1010</v>
      </c>
      <c r="J1400" s="3">
        <v>7980</v>
      </c>
      <c r="K1400" s="3">
        <v>1010</v>
      </c>
      <c r="L1400" s="3">
        <f>SUM(H1400:K1400)</f>
        <v>101350</v>
      </c>
      <c r="M1400" s="15">
        <v>0.17</v>
      </c>
      <c r="N1400" s="3">
        <f>H1400*M1400</f>
        <v>15529.500000000002</v>
      </c>
      <c r="O1400" s="3">
        <f>L1400-N1400</f>
        <v>85820.5</v>
      </c>
    </row>
    <row r="1401" spans="1:15" x14ac:dyDescent="0.2">
      <c r="A1401" s="2" t="s">
        <v>4383</v>
      </c>
      <c r="B1401" s="2" t="s">
        <v>1972</v>
      </c>
      <c r="C1401" s="2" t="s">
        <v>37</v>
      </c>
      <c r="D1401" s="2" t="s">
        <v>36</v>
      </c>
      <c r="E1401" s="13">
        <v>45839</v>
      </c>
      <c r="F1401" s="2" t="s">
        <v>2683</v>
      </c>
      <c r="G1401" s="2">
        <v>6</v>
      </c>
      <c r="H1401" s="3">
        <v>53400</v>
      </c>
      <c r="I1401" s="3">
        <v>3850</v>
      </c>
      <c r="J1401" s="3">
        <v>5420</v>
      </c>
      <c r="K1401" s="3">
        <v>0</v>
      </c>
      <c r="L1401" s="3">
        <f>SUM(H1401:K1401)</f>
        <v>62670</v>
      </c>
      <c r="M1401" s="15">
        <v>0.17</v>
      </c>
      <c r="N1401" s="3">
        <f>H1401*M1401</f>
        <v>9078</v>
      </c>
      <c r="O1401" s="3">
        <f>L1401-N1401</f>
        <v>53592</v>
      </c>
    </row>
    <row r="1402" spans="1:15" x14ac:dyDescent="0.2">
      <c r="A1402" s="2" t="s">
        <v>4385</v>
      </c>
      <c r="B1402" s="2" t="s">
        <v>2326</v>
      </c>
      <c r="C1402" s="2" t="s">
        <v>116</v>
      </c>
      <c r="D1402" s="2" t="s">
        <v>114</v>
      </c>
      <c r="E1402" s="13">
        <v>45778</v>
      </c>
      <c r="F1402" s="2" t="s">
        <v>2732</v>
      </c>
      <c r="G1402" s="2">
        <v>2</v>
      </c>
      <c r="H1402" s="3">
        <v>8600</v>
      </c>
      <c r="I1402" s="3">
        <v>1360</v>
      </c>
      <c r="J1402" s="3">
        <v>1650</v>
      </c>
      <c r="K1402" s="3">
        <v>1240</v>
      </c>
      <c r="L1402" s="3">
        <f>SUM(H1402:K1402)</f>
        <v>12850</v>
      </c>
      <c r="M1402" s="15">
        <v>0.05</v>
      </c>
      <c r="N1402" s="3">
        <f>H1402*M1402</f>
        <v>430</v>
      </c>
      <c r="O1402" s="3">
        <f>L1402-N1402</f>
        <v>12420</v>
      </c>
    </row>
    <row r="1403" spans="1:15" x14ac:dyDescent="0.2">
      <c r="A1403" s="2" t="s">
        <v>4386</v>
      </c>
      <c r="B1403" s="2" t="s">
        <v>406</v>
      </c>
      <c r="C1403" s="2" t="s">
        <v>93</v>
      </c>
      <c r="D1403" s="2" t="s">
        <v>95</v>
      </c>
      <c r="E1403" s="13">
        <v>45809</v>
      </c>
      <c r="F1403" s="2" t="s">
        <v>2658</v>
      </c>
      <c r="G1403" s="2">
        <v>8</v>
      </c>
      <c r="H1403" s="3">
        <v>74400</v>
      </c>
      <c r="I1403" s="3">
        <v>2310</v>
      </c>
      <c r="J1403" s="3">
        <v>4710</v>
      </c>
      <c r="K1403" s="3">
        <v>0</v>
      </c>
      <c r="L1403" s="3">
        <f>SUM(H1403:K1403)</f>
        <v>81420</v>
      </c>
      <c r="M1403" s="15">
        <v>0.1</v>
      </c>
      <c r="N1403" s="3">
        <f>H1403*M1403</f>
        <v>7440</v>
      </c>
      <c r="O1403" s="3">
        <f>L1403-N1403</f>
        <v>73980</v>
      </c>
    </row>
    <row r="1404" spans="1:15" x14ac:dyDescent="0.2">
      <c r="A1404" s="2" t="s">
        <v>4387</v>
      </c>
      <c r="B1404" s="2" t="s">
        <v>987</v>
      </c>
      <c r="C1404" s="2" t="s">
        <v>83</v>
      </c>
      <c r="D1404" s="2" t="s">
        <v>85</v>
      </c>
      <c r="E1404" s="13">
        <v>45778</v>
      </c>
      <c r="F1404" s="2" t="s">
        <v>2683</v>
      </c>
      <c r="G1404" s="2">
        <v>1</v>
      </c>
      <c r="H1404" s="3">
        <v>11450</v>
      </c>
      <c r="I1404" s="3">
        <v>680</v>
      </c>
      <c r="J1404" s="3">
        <v>0</v>
      </c>
      <c r="K1404" s="3">
        <v>0</v>
      </c>
      <c r="L1404" s="3">
        <f>SUM(H1404:K1404)</f>
        <v>12130</v>
      </c>
      <c r="M1404" s="15">
        <v>0.17</v>
      </c>
      <c r="N1404" s="3">
        <f>H1404*M1404</f>
        <v>1946.5000000000002</v>
      </c>
      <c r="O1404" s="3">
        <f>L1404-N1404</f>
        <v>10183.5</v>
      </c>
    </row>
    <row r="1405" spans="1:15" x14ac:dyDescent="0.2">
      <c r="A1405" s="2" t="s">
        <v>4388</v>
      </c>
      <c r="B1405" s="2" t="s">
        <v>998</v>
      </c>
      <c r="C1405" s="2" t="s">
        <v>93</v>
      </c>
      <c r="D1405" s="2" t="s">
        <v>95</v>
      </c>
      <c r="E1405" s="13">
        <v>45809</v>
      </c>
      <c r="F1405" s="2" t="s">
        <v>2661</v>
      </c>
      <c r="G1405" s="2">
        <v>3</v>
      </c>
      <c r="H1405" s="3">
        <v>21000</v>
      </c>
      <c r="I1405" s="3">
        <v>6590</v>
      </c>
      <c r="J1405" s="3">
        <v>5600</v>
      </c>
      <c r="K1405" s="3">
        <v>0</v>
      </c>
      <c r="L1405" s="3">
        <f>SUM(H1405:K1405)</f>
        <v>33190</v>
      </c>
      <c r="M1405" s="15">
        <v>0</v>
      </c>
      <c r="N1405" s="3">
        <f>H1405*M1405</f>
        <v>0</v>
      </c>
      <c r="O1405" s="3">
        <f>L1405-N1405</f>
        <v>33190</v>
      </c>
    </row>
    <row r="1406" spans="1:15" x14ac:dyDescent="0.2">
      <c r="A1406" s="2" t="s">
        <v>4389</v>
      </c>
      <c r="B1406" s="2" t="s">
        <v>2020</v>
      </c>
      <c r="C1406" s="2" t="s">
        <v>97</v>
      </c>
      <c r="D1406" s="2" t="s">
        <v>95</v>
      </c>
      <c r="E1406" s="13">
        <v>45778</v>
      </c>
      <c r="F1406" s="2" t="s">
        <v>2647</v>
      </c>
      <c r="G1406" s="2">
        <v>2</v>
      </c>
      <c r="H1406" s="3">
        <v>39600</v>
      </c>
      <c r="I1406" s="3">
        <v>2690</v>
      </c>
      <c r="J1406" s="3">
        <v>5600</v>
      </c>
      <c r="K1406" s="3">
        <v>0</v>
      </c>
      <c r="L1406" s="3">
        <f>SUM(H1406:K1406)</f>
        <v>47890</v>
      </c>
      <c r="M1406" s="15">
        <v>0</v>
      </c>
      <c r="N1406" s="3">
        <f>H1406*M1406</f>
        <v>0</v>
      </c>
      <c r="O1406" s="3">
        <f>L1406-N1406</f>
        <v>47890</v>
      </c>
    </row>
    <row r="1407" spans="1:15" x14ac:dyDescent="0.2">
      <c r="A1407" s="2" t="s">
        <v>4390</v>
      </c>
      <c r="B1407" s="2" t="s">
        <v>868</v>
      </c>
      <c r="C1407" s="2" t="s">
        <v>26</v>
      </c>
      <c r="D1407" s="2" t="s">
        <v>24</v>
      </c>
      <c r="E1407" s="13">
        <v>45748</v>
      </c>
      <c r="F1407" s="2" t="s">
        <v>2661</v>
      </c>
      <c r="G1407" s="2">
        <v>5</v>
      </c>
      <c r="H1407" s="3">
        <v>83750</v>
      </c>
      <c r="I1407" s="3">
        <v>10070</v>
      </c>
      <c r="J1407" s="3">
        <v>0</v>
      </c>
      <c r="K1407" s="3">
        <v>1100</v>
      </c>
      <c r="L1407" s="3">
        <f>SUM(H1407:K1407)</f>
        <v>94920</v>
      </c>
      <c r="M1407" s="15">
        <v>0</v>
      </c>
      <c r="N1407" s="3">
        <f>H1407*M1407</f>
        <v>0</v>
      </c>
      <c r="O1407" s="3">
        <f>L1407-N1407</f>
        <v>94920</v>
      </c>
    </row>
    <row r="1408" spans="1:15" x14ac:dyDescent="0.2">
      <c r="A1408" s="2" t="s">
        <v>4392</v>
      </c>
      <c r="B1408" s="2" t="s">
        <v>1841</v>
      </c>
      <c r="C1408" s="2" t="s">
        <v>29</v>
      </c>
      <c r="D1408" s="2" t="s">
        <v>24</v>
      </c>
      <c r="E1408" s="13">
        <v>45748</v>
      </c>
      <c r="F1408" s="2" t="s">
        <v>2732</v>
      </c>
      <c r="G1408" s="2">
        <v>1</v>
      </c>
      <c r="H1408" s="3">
        <v>7600</v>
      </c>
      <c r="I1408" s="3">
        <v>510</v>
      </c>
      <c r="J1408" s="3">
        <v>0</v>
      </c>
      <c r="K1408" s="3">
        <v>0</v>
      </c>
      <c r="L1408" s="3">
        <f>SUM(H1408:K1408)</f>
        <v>8110</v>
      </c>
      <c r="M1408" s="15">
        <v>0.05</v>
      </c>
      <c r="N1408" s="3">
        <f>H1408*M1408</f>
        <v>380</v>
      </c>
      <c r="O1408" s="3">
        <f>L1408-N1408</f>
        <v>7730</v>
      </c>
    </row>
    <row r="1409" spans="1:15" x14ac:dyDescent="0.2">
      <c r="A1409" s="2" t="s">
        <v>4393</v>
      </c>
      <c r="B1409" s="2" t="s">
        <v>1289</v>
      </c>
      <c r="C1409" s="2" t="s">
        <v>112</v>
      </c>
      <c r="D1409" s="2" t="s">
        <v>114</v>
      </c>
      <c r="E1409" s="13">
        <v>45778</v>
      </c>
      <c r="F1409" s="2" t="s">
        <v>2670</v>
      </c>
      <c r="G1409" s="2">
        <v>2</v>
      </c>
      <c r="H1409" s="3">
        <v>10000</v>
      </c>
      <c r="I1409" s="3">
        <v>1570</v>
      </c>
      <c r="J1409" s="3">
        <v>6190</v>
      </c>
      <c r="K1409" s="3">
        <v>0</v>
      </c>
      <c r="L1409" s="3">
        <f>SUM(H1409:K1409)</f>
        <v>17760</v>
      </c>
      <c r="M1409" s="15">
        <v>0</v>
      </c>
      <c r="N1409" s="3">
        <f>H1409*M1409</f>
        <v>0</v>
      </c>
      <c r="O1409" s="3">
        <f>L1409-N1409</f>
        <v>17760</v>
      </c>
    </row>
    <row r="1410" spans="1:15" x14ac:dyDescent="0.2">
      <c r="A1410" s="2" t="s">
        <v>4394</v>
      </c>
      <c r="B1410" s="2" t="s">
        <v>1720</v>
      </c>
      <c r="C1410" s="2" t="s">
        <v>83</v>
      </c>
      <c r="D1410" s="2" t="s">
        <v>85</v>
      </c>
      <c r="E1410" s="13">
        <v>45809</v>
      </c>
      <c r="F1410" s="2" t="s">
        <v>2651</v>
      </c>
      <c r="G1410" s="2">
        <v>4</v>
      </c>
      <c r="H1410" s="3">
        <v>38000</v>
      </c>
      <c r="I1410" s="3">
        <v>5860</v>
      </c>
      <c r="J1410" s="3">
        <v>0</v>
      </c>
      <c r="K1410" s="3">
        <v>1810</v>
      </c>
      <c r="L1410" s="3">
        <f>SUM(H1410:K1410)</f>
        <v>45670</v>
      </c>
      <c r="M1410" s="15">
        <v>0.16</v>
      </c>
      <c r="N1410" s="3">
        <f>H1410*M1410</f>
        <v>6080</v>
      </c>
      <c r="O1410" s="3">
        <f>L1410-N1410</f>
        <v>39590</v>
      </c>
    </row>
    <row r="1411" spans="1:15" x14ac:dyDescent="0.2">
      <c r="A1411" s="2" t="s">
        <v>4396</v>
      </c>
      <c r="B1411" s="2" t="s">
        <v>2387</v>
      </c>
      <c r="C1411" s="2" t="s">
        <v>63</v>
      </c>
      <c r="D1411" s="2" t="s">
        <v>65</v>
      </c>
      <c r="E1411" s="13">
        <v>45809</v>
      </c>
      <c r="F1411" s="2" t="s">
        <v>2647</v>
      </c>
      <c r="G1411" s="2">
        <v>4</v>
      </c>
      <c r="H1411" s="3">
        <v>28200</v>
      </c>
      <c r="I1411" s="3">
        <v>4920</v>
      </c>
      <c r="J1411" s="3">
        <v>4170</v>
      </c>
      <c r="K1411" s="3">
        <v>0</v>
      </c>
      <c r="L1411" s="3">
        <f>SUM(H1411:K1411)</f>
        <v>37290</v>
      </c>
      <c r="M1411" s="15">
        <v>0</v>
      </c>
      <c r="N1411" s="3">
        <f>H1411*M1411</f>
        <v>0</v>
      </c>
      <c r="O1411" s="3">
        <f>L1411-N1411</f>
        <v>37290</v>
      </c>
    </row>
    <row r="1412" spans="1:15" x14ac:dyDescent="0.2">
      <c r="A1412" s="2" t="s">
        <v>4397</v>
      </c>
      <c r="B1412" s="2" t="s">
        <v>2422</v>
      </c>
      <c r="C1412" s="2" t="s">
        <v>26</v>
      </c>
      <c r="D1412" s="2" t="s">
        <v>24</v>
      </c>
      <c r="E1412" s="13">
        <v>45809</v>
      </c>
      <c r="F1412" s="2" t="s">
        <v>2647</v>
      </c>
      <c r="G1412" s="2">
        <v>3</v>
      </c>
      <c r="H1412" s="3">
        <v>65550</v>
      </c>
      <c r="I1412" s="3">
        <v>3610</v>
      </c>
      <c r="J1412" s="3">
        <v>0</v>
      </c>
      <c r="K1412" s="3">
        <v>2340</v>
      </c>
      <c r="L1412" s="3">
        <f>SUM(H1412:K1412)</f>
        <v>71500</v>
      </c>
      <c r="M1412" s="15">
        <v>0</v>
      </c>
      <c r="N1412" s="3">
        <f>H1412*M1412</f>
        <v>0</v>
      </c>
      <c r="O1412" s="3">
        <f>L1412-N1412</f>
        <v>71500</v>
      </c>
    </row>
    <row r="1413" spans="1:15" x14ac:dyDescent="0.2">
      <c r="A1413" s="2" t="s">
        <v>4398</v>
      </c>
      <c r="B1413" s="2" t="s">
        <v>428</v>
      </c>
      <c r="C1413" s="2" t="s">
        <v>93</v>
      </c>
      <c r="D1413" s="2" t="s">
        <v>95</v>
      </c>
      <c r="E1413" s="13">
        <v>45778</v>
      </c>
      <c r="F1413" s="2" t="s">
        <v>2647</v>
      </c>
      <c r="G1413" s="2">
        <v>12</v>
      </c>
      <c r="H1413" s="3">
        <v>112200</v>
      </c>
      <c r="I1413" s="3">
        <v>14590</v>
      </c>
      <c r="J1413" s="3">
        <v>0</v>
      </c>
      <c r="K1413" s="3">
        <v>0</v>
      </c>
      <c r="L1413" s="3">
        <f>SUM(H1413:K1413)</f>
        <v>126790</v>
      </c>
      <c r="M1413" s="15">
        <v>0</v>
      </c>
      <c r="N1413" s="3">
        <f>H1413*M1413</f>
        <v>0</v>
      </c>
      <c r="O1413" s="3">
        <f>L1413-N1413</f>
        <v>126790</v>
      </c>
    </row>
    <row r="1414" spans="1:15" x14ac:dyDescent="0.2">
      <c r="A1414" s="2" t="s">
        <v>4399</v>
      </c>
      <c r="B1414" s="2" t="s">
        <v>848</v>
      </c>
      <c r="C1414" s="2" t="s">
        <v>118</v>
      </c>
      <c r="D1414" s="2" t="s">
        <v>114</v>
      </c>
      <c r="E1414" s="13">
        <v>45748</v>
      </c>
      <c r="F1414" s="2" t="s">
        <v>2732</v>
      </c>
      <c r="G1414" s="2">
        <v>1</v>
      </c>
      <c r="H1414" s="3">
        <v>24650</v>
      </c>
      <c r="I1414" s="3">
        <v>1260</v>
      </c>
      <c r="J1414" s="3">
        <v>2370</v>
      </c>
      <c r="K1414" s="3">
        <v>0</v>
      </c>
      <c r="L1414" s="3">
        <f>SUM(H1414:K1414)</f>
        <v>28280</v>
      </c>
      <c r="M1414" s="15">
        <v>0.05</v>
      </c>
      <c r="N1414" s="3">
        <f>H1414*M1414</f>
        <v>1232.5</v>
      </c>
      <c r="O1414" s="3">
        <f>L1414-N1414</f>
        <v>27047.5</v>
      </c>
    </row>
    <row r="1415" spans="1:15" x14ac:dyDescent="0.2">
      <c r="A1415" s="2" t="s">
        <v>4401</v>
      </c>
      <c r="B1415" s="2" t="s">
        <v>1856</v>
      </c>
      <c r="C1415" s="2" t="s">
        <v>61</v>
      </c>
      <c r="D1415" s="2" t="s">
        <v>55</v>
      </c>
      <c r="E1415" s="13">
        <v>45901</v>
      </c>
      <c r="F1415" s="2" t="s">
        <v>2683</v>
      </c>
      <c r="G1415" s="2">
        <v>5</v>
      </c>
      <c r="H1415" s="3">
        <v>66750</v>
      </c>
      <c r="I1415" s="3">
        <v>26050</v>
      </c>
      <c r="J1415" s="3">
        <v>0</v>
      </c>
      <c r="K1415" s="3">
        <v>1700</v>
      </c>
      <c r="L1415" s="3">
        <f>SUM(H1415:K1415)</f>
        <v>94500</v>
      </c>
      <c r="M1415" s="15">
        <v>0.17</v>
      </c>
      <c r="N1415" s="3">
        <f>H1415*M1415</f>
        <v>11347.5</v>
      </c>
      <c r="O1415" s="3">
        <f>L1415-N1415</f>
        <v>83152.5</v>
      </c>
    </row>
    <row r="1416" spans="1:15" x14ac:dyDescent="0.2">
      <c r="A1416" s="2" t="s">
        <v>4402</v>
      </c>
      <c r="B1416" s="2" t="s">
        <v>1993</v>
      </c>
      <c r="C1416" s="2" t="s">
        <v>83</v>
      </c>
      <c r="D1416" s="2" t="s">
        <v>85</v>
      </c>
      <c r="E1416" s="13">
        <v>45778</v>
      </c>
      <c r="F1416" s="2" t="s">
        <v>2661</v>
      </c>
      <c r="G1416" s="2">
        <v>3</v>
      </c>
      <c r="H1416" s="3">
        <v>36000</v>
      </c>
      <c r="I1416" s="3">
        <v>4370</v>
      </c>
      <c r="J1416" s="3">
        <v>0</v>
      </c>
      <c r="K1416" s="3">
        <v>0</v>
      </c>
      <c r="L1416" s="3">
        <f>SUM(H1416:K1416)</f>
        <v>40370</v>
      </c>
      <c r="M1416" s="15">
        <v>0</v>
      </c>
      <c r="N1416" s="3">
        <f>H1416*M1416</f>
        <v>0</v>
      </c>
      <c r="O1416" s="3">
        <f>L1416-N1416</f>
        <v>40370</v>
      </c>
    </row>
    <row r="1417" spans="1:15" x14ac:dyDescent="0.2">
      <c r="A1417" s="2" t="s">
        <v>4403</v>
      </c>
      <c r="B1417" s="2" t="s">
        <v>2599</v>
      </c>
      <c r="C1417" s="2" t="s">
        <v>101</v>
      </c>
      <c r="D1417" s="2" t="s">
        <v>95</v>
      </c>
      <c r="E1417" s="13">
        <v>45778</v>
      </c>
      <c r="F1417" s="2" t="s">
        <v>2689</v>
      </c>
      <c r="G1417" s="2">
        <v>2</v>
      </c>
      <c r="H1417" s="3">
        <v>16000</v>
      </c>
      <c r="I1417" s="3">
        <v>1740</v>
      </c>
      <c r="J1417" s="3">
        <v>0</v>
      </c>
      <c r="K1417" s="3">
        <v>0</v>
      </c>
      <c r="L1417" s="3">
        <f>SUM(H1417:K1417)</f>
        <v>17740</v>
      </c>
      <c r="M1417" s="15">
        <v>0.15</v>
      </c>
      <c r="N1417" s="3">
        <f>H1417*M1417</f>
        <v>2400</v>
      </c>
      <c r="O1417" s="3">
        <f>L1417-N1417</f>
        <v>15340</v>
      </c>
    </row>
    <row r="1418" spans="1:15" x14ac:dyDescent="0.2">
      <c r="A1418" s="2" t="s">
        <v>4404</v>
      </c>
      <c r="B1418" s="2" t="s">
        <v>733</v>
      </c>
      <c r="C1418" s="2" t="s">
        <v>77</v>
      </c>
      <c r="D1418" s="2" t="s">
        <v>75</v>
      </c>
      <c r="E1418" s="13">
        <v>45748</v>
      </c>
      <c r="F1418" s="2" t="s">
        <v>2732</v>
      </c>
      <c r="G1418" s="2">
        <v>1</v>
      </c>
      <c r="H1418" s="3">
        <v>5750</v>
      </c>
      <c r="I1418" s="3">
        <v>470</v>
      </c>
      <c r="J1418" s="3">
        <v>0</v>
      </c>
      <c r="K1418" s="3">
        <v>3220</v>
      </c>
      <c r="L1418" s="3">
        <f>SUM(H1418:K1418)</f>
        <v>9440</v>
      </c>
      <c r="M1418" s="15">
        <v>0.05</v>
      </c>
      <c r="N1418" s="3">
        <f>H1418*M1418</f>
        <v>287.5</v>
      </c>
      <c r="O1418" s="3">
        <f>L1418-N1418</f>
        <v>9152.5</v>
      </c>
    </row>
    <row r="1419" spans="1:15" x14ac:dyDescent="0.2">
      <c r="A1419" s="2" t="s">
        <v>4405</v>
      </c>
      <c r="B1419" s="2" t="s">
        <v>974</v>
      </c>
      <c r="C1419" s="2" t="s">
        <v>43</v>
      </c>
      <c r="D1419" s="2" t="s">
        <v>45</v>
      </c>
      <c r="E1419" s="13">
        <v>45778</v>
      </c>
      <c r="F1419" s="2" t="s">
        <v>2683</v>
      </c>
      <c r="G1419" s="2">
        <v>2</v>
      </c>
      <c r="H1419" s="3">
        <v>7800</v>
      </c>
      <c r="I1419" s="3">
        <v>1550</v>
      </c>
      <c r="J1419" s="3">
        <v>5070</v>
      </c>
      <c r="K1419" s="3">
        <v>1750</v>
      </c>
      <c r="L1419" s="3">
        <f>SUM(H1419:K1419)</f>
        <v>16170</v>
      </c>
      <c r="M1419" s="15">
        <v>0.17</v>
      </c>
      <c r="N1419" s="3">
        <f>H1419*M1419</f>
        <v>1326</v>
      </c>
      <c r="O1419" s="3">
        <f>L1419-N1419</f>
        <v>14844</v>
      </c>
    </row>
    <row r="1420" spans="1:15" x14ac:dyDescent="0.2">
      <c r="A1420" s="2" t="s">
        <v>4406</v>
      </c>
      <c r="B1420" s="2" t="s">
        <v>1266</v>
      </c>
      <c r="C1420" s="2" t="s">
        <v>97</v>
      </c>
      <c r="D1420" s="2" t="s">
        <v>95</v>
      </c>
      <c r="E1420" s="13">
        <v>45778</v>
      </c>
      <c r="F1420" s="2" t="s">
        <v>2647</v>
      </c>
      <c r="G1420" s="2">
        <v>3</v>
      </c>
      <c r="H1420" s="3">
        <v>41250</v>
      </c>
      <c r="I1420" s="3">
        <v>5180</v>
      </c>
      <c r="J1420" s="3">
        <v>9780</v>
      </c>
      <c r="K1420" s="3">
        <v>0</v>
      </c>
      <c r="L1420" s="3">
        <f>SUM(H1420:K1420)</f>
        <v>56210</v>
      </c>
      <c r="M1420" s="15">
        <v>0</v>
      </c>
      <c r="N1420" s="3">
        <f>H1420*M1420</f>
        <v>0</v>
      </c>
      <c r="O1420" s="3">
        <f>L1420-N1420</f>
        <v>56210</v>
      </c>
    </row>
    <row r="1421" spans="1:15" x14ac:dyDescent="0.2">
      <c r="A1421" s="2" t="s">
        <v>4408</v>
      </c>
      <c r="B1421" s="2" t="s">
        <v>1562</v>
      </c>
      <c r="C1421" s="2" t="s">
        <v>77</v>
      </c>
      <c r="D1421" s="2" t="s">
        <v>75</v>
      </c>
      <c r="E1421" s="13">
        <v>45778</v>
      </c>
      <c r="F1421" s="2" t="s">
        <v>2647</v>
      </c>
      <c r="G1421" s="2">
        <v>4</v>
      </c>
      <c r="H1421" s="3">
        <v>22400</v>
      </c>
      <c r="I1421" s="3">
        <v>4050</v>
      </c>
      <c r="J1421" s="3">
        <v>0</v>
      </c>
      <c r="K1421" s="3">
        <v>3440</v>
      </c>
      <c r="L1421" s="3">
        <f>SUM(H1421:K1421)</f>
        <v>29890</v>
      </c>
      <c r="M1421" s="15">
        <v>0</v>
      </c>
      <c r="N1421" s="3">
        <f>H1421*M1421</f>
        <v>0</v>
      </c>
      <c r="O1421" s="3">
        <f>L1421-N1421</f>
        <v>29890</v>
      </c>
    </row>
    <row r="1422" spans="1:15" x14ac:dyDescent="0.2">
      <c r="A1422" s="2" t="s">
        <v>4409</v>
      </c>
      <c r="B1422" s="2" t="s">
        <v>1826</v>
      </c>
      <c r="C1422" s="2" t="s">
        <v>29</v>
      </c>
      <c r="D1422" s="2" t="s">
        <v>24</v>
      </c>
      <c r="E1422" s="13">
        <v>45778</v>
      </c>
      <c r="F1422" s="2" t="s">
        <v>2651</v>
      </c>
      <c r="G1422" s="2">
        <v>4</v>
      </c>
      <c r="H1422" s="3">
        <v>22400</v>
      </c>
      <c r="I1422" s="3">
        <v>3230</v>
      </c>
      <c r="J1422" s="3">
        <v>0</v>
      </c>
      <c r="K1422" s="3">
        <v>0</v>
      </c>
      <c r="L1422" s="3">
        <f>SUM(H1422:K1422)</f>
        <v>25630</v>
      </c>
      <c r="M1422" s="15">
        <v>0.16</v>
      </c>
      <c r="N1422" s="3">
        <f>H1422*M1422</f>
        <v>3584</v>
      </c>
      <c r="O1422" s="3">
        <f>L1422-N1422</f>
        <v>22046</v>
      </c>
    </row>
    <row r="1423" spans="1:15" x14ac:dyDescent="0.2">
      <c r="A1423" s="2" t="s">
        <v>4410</v>
      </c>
      <c r="B1423" s="2" t="s">
        <v>2020</v>
      </c>
      <c r="C1423" s="2" t="s">
        <v>110</v>
      </c>
      <c r="D1423" s="2" t="s">
        <v>105</v>
      </c>
      <c r="E1423" s="13">
        <v>45778</v>
      </c>
      <c r="F1423" s="2" t="s">
        <v>2683</v>
      </c>
      <c r="G1423" s="2">
        <v>3</v>
      </c>
      <c r="H1423" s="3">
        <v>20550</v>
      </c>
      <c r="I1423" s="3">
        <v>2310</v>
      </c>
      <c r="J1423" s="3">
        <v>0</v>
      </c>
      <c r="K1423" s="3">
        <v>0</v>
      </c>
      <c r="L1423" s="3">
        <f>SUM(H1423:K1423)</f>
        <v>22860</v>
      </c>
      <c r="M1423" s="15">
        <v>0.17</v>
      </c>
      <c r="N1423" s="3">
        <f>H1423*M1423</f>
        <v>3493.5000000000005</v>
      </c>
      <c r="O1423" s="3">
        <f>L1423-N1423</f>
        <v>19366.5</v>
      </c>
    </row>
    <row r="1424" spans="1:15" x14ac:dyDescent="0.2">
      <c r="A1424" s="2" t="s">
        <v>4411</v>
      </c>
      <c r="B1424" s="2" t="s">
        <v>2433</v>
      </c>
      <c r="C1424" s="2" t="s">
        <v>63</v>
      </c>
      <c r="D1424" s="2" t="s">
        <v>65</v>
      </c>
      <c r="E1424" s="13">
        <v>45778</v>
      </c>
      <c r="F1424" s="2" t="s">
        <v>2658</v>
      </c>
      <c r="G1424" s="2">
        <v>8</v>
      </c>
      <c r="H1424" s="3">
        <v>106000</v>
      </c>
      <c r="I1424" s="3">
        <v>9830</v>
      </c>
      <c r="J1424" s="3">
        <v>2760</v>
      </c>
      <c r="K1424" s="3">
        <v>1210</v>
      </c>
      <c r="L1424" s="3">
        <f>SUM(H1424:K1424)</f>
        <v>119800</v>
      </c>
      <c r="M1424" s="15">
        <v>0.1</v>
      </c>
      <c r="N1424" s="3">
        <f>H1424*M1424</f>
        <v>10600</v>
      </c>
      <c r="O1424" s="3">
        <f>L1424-N1424</f>
        <v>109200</v>
      </c>
    </row>
    <row r="1425" spans="1:15" x14ac:dyDescent="0.2">
      <c r="A1425" s="2" t="s">
        <v>4412</v>
      </c>
      <c r="B1425" s="2" t="s">
        <v>326</v>
      </c>
      <c r="C1425" s="2" t="s">
        <v>69</v>
      </c>
      <c r="D1425" s="2" t="s">
        <v>65</v>
      </c>
      <c r="E1425" s="13">
        <v>45778</v>
      </c>
      <c r="F1425" s="2" t="s">
        <v>2683</v>
      </c>
      <c r="G1425" s="2">
        <v>2</v>
      </c>
      <c r="H1425" s="3">
        <v>33000</v>
      </c>
      <c r="I1425" s="3">
        <v>4190</v>
      </c>
      <c r="J1425" s="3">
        <v>0</v>
      </c>
      <c r="K1425" s="3">
        <v>0</v>
      </c>
      <c r="L1425" s="3">
        <f>SUM(H1425:K1425)</f>
        <v>37190</v>
      </c>
      <c r="M1425" s="15">
        <v>0.17</v>
      </c>
      <c r="N1425" s="3">
        <f>H1425*M1425</f>
        <v>5610</v>
      </c>
      <c r="O1425" s="3">
        <f>L1425-N1425</f>
        <v>31580</v>
      </c>
    </row>
    <row r="1426" spans="1:15" x14ac:dyDescent="0.2">
      <c r="A1426" s="2" t="s">
        <v>4413</v>
      </c>
      <c r="B1426" s="2" t="s">
        <v>2433</v>
      </c>
      <c r="C1426" s="2" t="s">
        <v>89</v>
      </c>
      <c r="D1426" s="2" t="s">
        <v>85</v>
      </c>
      <c r="E1426" s="13">
        <v>45839</v>
      </c>
      <c r="F1426" s="2" t="s">
        <v>2689</v>
      </c>
      <c r="G1426" s="2">
        <v>12</v>
      </c>
      <c r="H1426" s="3">
        <v>97800</v>
      </c>
      <c r="I1426" s="3">
        <v>12940</v>
      </c>
      <c r="J1426" s="3">
        <v>0</v>
      </c>
      <c r="K1426" s="3">
        <v>850</v>
      </c>
      <c r="L1426" s="3">
        <f>SUM(H1426:K1426)</f>
        <v>111590</v>
      </c>
      <c r="M1426" s="15">
        <v>0.15</v>
      </c>
      <c r="N1426" s="3">
        <f>H1426*M1426</f>
        <v>14670</v>
      </c>
      <c r="O1426" s="3">
        <f>L1426-N1426</f>
        <v>96920</v>
      </c>
    </row>
    <row r="1427" spans="1:15" x14ac:dyDescent="0.2">
      <c r="A1427" s="2" t="s">
        <v>4414</v>
      </c>
      <c r="B1427" s="2" t="s">
        <v>2455</v>
      </c>
      <c r="C1427" s="2" t="s">
        <v>59</v>
      </c>
      <c r="D1427" s="2" t="s">
        <v>55</v>
      </c>
      <c r="E1427" s="13">
        <v>45992</v>
      </c>
      <c r="F1427" s="2" t="s">
        <v>2658</v>
      </c>
      <c r="G1427" s="2">
        <v>12</v>
      </c>
      <c r="H1427" s="3">
        <v>133200</v>
      </c>
      <c r="I1427" s="3">
        <v>9560</v>
      </c>
      <c r="J1427" s="3">
        <v>1500</v>
      </c>
      <c r="K1427" s="3">
        <v>0</v>
      </c>
      <c r="L1427" s="3">
        <f>SUM(H1427:K1427)</f>
        <v>144260</v>
      </c>
      <c r="M1427" s="15">
        <v>0.1</v>
      </c>
      <c r="N1427" s="3">
        <f>H1427*M1427</f>
        <v>13320</v>
      </c>
      <c r="O1427" s="3">
        <f>L1427-N1427</f>
        <v>130940</v>
      </c>
    </row>
    <row r="1428" spans="1:15" x14ac:dyDescent="0.2">
      <c r="A1428" s="2" t="s">
        <v>4415</v>
      </c>
      <c r="B1428" s="2" t="s">
        <v>2599</v>
      </c>
      <c r="C1428" s="2" t="s">
        <v>43</v>
      </c>
      <c r="D1428" s="2" t="s">
        <v>45</v>
      </c>
      <c r="E1428" s="13">
        <v>45870</v>
      </c>
      <c r="F1428" s="2" t="s">
        <v>2670</v>
      </c>
      <c r="G1428" s="2">
        <v>4</v>
      </c>
      <c r="H1428" s="3">
        <v>16600</v>
      </c>
      <c r="I1428" s="3">
        <v>5060</v>
      </c>
      <c r="J1428" s="3">
        <v>0</v>
      </c>
      <c r="K1428" s="3">
        <v>0</v>
      </c>
      <c r="L1428" s="3">
        <f>SUM(H1428:K1428)</f>
        <v>21660</v>
      </c>
      <c r="M1428" s="15">
        <v>0</v>
      </c>
      <c r="N1428" s="3">
        <f>H1428*M1428</f>
        <v>0</v>
      </c>
      <c r="O1428" s="3">
        <f>L1428-N1428</f>
        <v>21660</v>
      </c>
    </row>
    <row r="1429" spans="1:15" x14ac:dyDescent="0.2">
      <c r="A1429" s="2" t="s">
        <v>4417</v>
      </c>
      <c r="B1429" s="2" t="s">
        <v>663</v>
      </c>
      <c r="C1429" s="2" t="s">
        <v>93</v>
      </c>
      <c r="D1429" s="2" t="s">
        <v>95</v>
      </c>
      <c r="E1429" s="13">
        <v>45778</v>
      </c>
      <c r="F1429" s="2" t="s">
        <v>2732</v>
      </c>
      <c r="G1429" s="2">
        <v>1</v>
      </c>
      <c r="H1429" s="3">
        <v>9900</v>
      </c>
      <c r="I1429" s="3">
        <v>620</v>
      </c>
      <c r="J1429" s="3">
        <v>0</v>
      </c>
      <c r="K1429" s="3">
        <v>3090</v>
      </c>
      <c r="L1429" s="3">
        <f>SUM(H1429:K1429)</f>
        <v>13610</v>
      </c>
      <c r="M1429" s="15">
        <v>0.05</v>
      </c>
      <c r="N1429" s="3">
        <f>H1429*M1429</f>
        <v>495</v>
      </c>
      <c r="O1429" s="3">
        <f>L1429-N1429</f>
        <v>13115</v>
      </c>
    </row>
    <row r="1430" spans="1:15" x14ac:dyDescent="0.2">
      <c r="A1430" s="2" t="s">
        <v>4420</v>
      </c>
      <c r="B1430" s="2" t="s">
        <v>1093</v>
      </c>
      <c r="C1430" s="2" t="s">
        <v>37</v>
      </c>
      <c r="D1430" s="2" t="s">
        <v>36</v>
      </c>
      <c r="E1430" s="13">
        <v>45778</v>
      </c>
      <c r="F1430" s="2" t="s">
        <v>2647</v>
      </c>
      <c r="G1430" s="2">
        <v>5</v>
      </c>
      <c r="H1430" s="3">
        <v>111500</v>
      </c>
      <c r="I1430" s="3">
        <v>24710</v>
      </c>
      <c r="J1430" s="3">
        <v>0</v>
      </c>
      <c r="K1430" s="3">
        <v>3900</v>
      </c>
      <c r="L1430" s="3">
        <f>SUM(H1430:K1430)</f>
        <v>140110</v>
      </c>
      <c r="M1430" s="15">
        <v>0</v>
      </c>
      <c r="N1430" s="3">
        <f>H1430*M1430</f>
        <v>0</v>
      </c>
      <c r="O1430" s="3">
        <f>L1430-N1430</f>
        <v>140110</v>
      </c>
    </row>
    <row r="1431" spans="1:15" x14ac:dyDescent="0.2">
      <c r="A1431" s="2" t="s">
        <v>4421</v>
      </c>
      <c r="B1431" s="2" t="s">
        <v>2091</v>
      </c>
      <c r="C1431" s="2" t="s">
        <v>57</v>
      </c>
      <c r="D1431" s="2" t="s">
        <v>55</v>
      </c>
      <c r="E1431" s="13">
        <v>45809</v>
      </c>
      <c r="F1431" s="2" t="s">
        <v>2647</v>
      </c>
      <c r="G1431" s="2">
        <v>3</v>
      </c>
      <c r="H1431" s="3">
        <v>46200</v>
      </c>
      <c r="I1431" s="3">
        <v>1000</v>
      </c>
      <c r="J1431" s="3">
        <v>4620</v>
      </c>
      <c r="K1431" s="3">
        <v>0</v>
      </c>
      <c r="L1431" s="3">
        <f>SUM(H1431:K1431)</f>
        <v>51820</v>
      </c>
      <c r="M1431" s="15">
        <v>0</v>
      </c>
      <c r="N1431" s="3">
        <f>H1431*M1431</f>
        <v>0</v>
      </c>
      <c r="O1431" s="3">
        <f>L1431-N1431</f>
        <v>51820</v>
      </c>
    </row>
    <row r="1432" spans="1:15" x14ac:dyDescent="0.2">
      <c r="A1432" s="2" t="s">
        <v>4423</v>
      </c>
      <c r="B1432" s="2" t="s">
        <v>2161</v>
      </c>
      <c r="C1432" s="2" t="s">
        <v>112</v>
      </c>
      <c r="D1432" s="2" t="s">
        <v>114</v>
      </c>
      <c r="E1432" s="13">
        <v>45778</v>
      </c>
      <c r="F1432" s="2" t="s">
        <v>2647</v>
      </c>
      <c r="G1432" s="2">
        <v>1</v>
      </c>
      <c r="H1432" s="3">
        <v>5050</v>
      </c>
      <c r="I1432" s="3">
        <v>450</v>
      </c>
      <c r="J1432" s="3">
        <v>2910</v>
      </c>
      <c r="K1432" s="3">
        <v>3090</v>
      </c>
      <c r="L1432" s="3">
        <f>SUM(H1432:K1432)</f>
        <v>11500</v>
      </c>
      <c r="M1432" s="15">
        <v>0</v>
      </c>
      <c r="N1432" s="3">
        <f>H1432*M1432</f>
        <v>0</v>
      </c>
      <c r="O1432" s="3">
        <f>L1432-N1432</f>
        <v>11500</v>
      </c>
    </row>
    <row r="1433" spans="1:15" x14ac:dyDescent="0.2">
      <c r="A1433" s="2" t="s">
        <v>4424</v>
      </c>
      <c r="B1433" s="2" t="s">
        <v>2220</v>
      </c>
      <c r="C1433" s="2" t="s">
        <v>81</v>
      </c>
      <c r="D1433" s="2" t="s">
        <v>75</v>
      </c>
      <c r="E1433" s="13">
        <v>45992</v>
      </c>
      <c r="F1433" s="2" t="s">
        <v>2683</v>
      </c>
      <c r="G1433" s="2">
        <v>5</v>
      </c>
      <c r="H1433" s="3">
        <v>151750</v>
      </c>
      <c r="I1433" s="3">
        <v>10710</v>
      </c>
      <c r="J1433" s="3">
        <v>7620</v>
      </c>
      <c r="K1433" s="3">
        <v>0</v>
      </c>
      <c r="L1433" s="3">
        <f>SUM(H1433:K1433)</f>
        <v>170080</v>
      </c>
      <c r="M1433" s="15">
        <v>0.17</v>
      </c>
      <c r="N1433" s="3">
        <f>H1433*M1433</f>
        <v>25797.500000000004</v>
      </c>
      <c r="O1433" s="3">
        <f>L1433-N1433</f>
        <v>144282.5</v>
      </c>
    </row>
    <row r="1434" spans="1:15" x14ac:dyDescent="0.2">
      <c r="A1434" s="2" t="s">
        <v>4425</v>
      </c>
      <c r="B1434" s="2" t="s">
        <v>2339</v>
      </c>
      <c r="C1434" s="2" t="s">
        <v>108</v>
      </c>
      <c r="D1434" s="2" t="s">
        <v>105</v>
      </c>
      <c r="E1434" s="13">
        <v>45778</v>
      </c>
      <c r="F1434" s="2" t="s">
        <v>2647</v>
      </c>
      <c r="G1434" s="2">
        <v>4</v>
      </c>
      <c r="H1434" s="3">
        <v>121800</v>
      </c>
      <c r="I1434" s="3">
        <v>5360</v>
      </c>
      <c r="J1434" s="3">
        <v>7940</v>
      </c>
      <c r="K1434" s="3">
        <v>2100</v>
      </c>
      <c r="L1434" s="3">
        <f>SUM(H1434:K1434)</f>
        <v>137200</v>
      </c>
      <c r="M1434" s="15">
        <v>0</v>
      </c>
      <c r="N1434" s="3">
        <f>H1434*M1434</f>
        <v>0</v>
      </c>
      <c r="O1434" s="3">
        <f>L1434-N1434</f>
        <v>137200</v>
      </c>
    </row>
    <row r="1435" spans="1:15" x14ac:dyDescent="0.2">
      <c r="A1435" s="2" t="s">
        <v>4426</v>
      </c>
      <c r="B1435" s="2" t="s">
        <v>673</v>
      </c>
      <c r="C1435" s="2" t="s">
        <v>101</v>
      </c>
      <c r="D1435" s="2" t="s">
        <v>95</v>
      </c>
      <c r="E1435" s="13">
        <v>45778</v>
      </c>
      <c r="F1435" s="2" t="s">
        <v>2670</v>
      </c>
      <c r="G1435" s="2">
        <v>4</v>
      </c>
      <c r="H1435" s="3">
        <v>24000</v>
      </c>
      <c r="I1435" s="3">
        <v>6480</v>
      </c>
      <c r="J1435" s="3">
        <v>0</v>
      </c>
      <c r="K1435" s="3">
        <v>2630</v>
      </c>
      <c r="L1435" s="3">
        <f>SUM(H1435:K1435)</f>
        <v>33110</v>
      </c>
      <c r="M1435" s="15">
        <v>0</v>
      </c>
      <c r="N1435" s="3">
        <f>H1435*M1435</f>
        <v>0</v>
      </c>
      <c r="O1435" s="3">
        <f>L1435-N1435</f>
        <v>33110</v>
      </c>
    </row>
    <row r="1436" spans="1:15" x14ac:dyDescent="0.2">
      <c r="A1436" s="2" t="s">
        <v>4427</v>
      </c>
      <c r="B1436" s="2" t="s">
        <v>1093</v>
      </c>
      <c r="C1436" s="2" t="s">
        <v>89</v>
      </c>
      <c r="D1436" s="2" t="s">
        <v>85</v>
      </c>
      <c r="E1436" s="13">
        <v>45778</v>
      </c>
      <c r="F1436" s="2" t="s">
        <v>2658</v>
      </c>
      <c r="G1436" s="2">
        <v>5</v>
      </c>
      <c r="H1436" s="3">
        <v>68750</v>
      </c>
      <c r="I1436" s="3">
        <v>15780</v>
      </c>
      <c r="J1436" s="3">
        <v>0</v>
      </c>
      <c r="K1436" s="3">
        <v>0</v>
      </c>
      <c r="L1436" s="3">
        <f>SUM(H1436:K1436)</f>
        <v>84530</v>
      </c>
      <c r="M1436" s="15">
        <v>0.1</v>
      </c>
      <c r="N1436" s="3">
        <f>H1436*M1436</f>
        <v>6875</v>
      </c>
      <c r="O1436" s="3">
        <f>L1436-N1436</f>
        <v>77655</v>
      </c>
    </row>
    <row r="1437" spans="1:15" x14ac:dyDescent="0.2">
      <c r="A1437" s="2" t="s">
        <v>4428</v>
      </c>
      <c r="B1437" s="2" t="s">
        <v>1349</v>
      </c>
      <c r="C1437" s="2" t="s">
        <v>83</v>
      </c>
      <c r="D1437" s="2" t="s">
        <v>85</v>
      </c>
      <c r="E1437" s="13">
        <v>45809</v>
      </c>
      <c r="F1437" s="2" t="s">
        <v>2683</v>
      </c>
      <c r="G1437" s="2">
        <v>3</v>
      </c>
      <c r="H1437" s="3">
        <v>62100</v>
      </c>
      <c r="I1437" s="3">
        <v>480</v>
      </c>
      <c r="J1437" s="3">
        <v>0</v>
      </c>
      <c r="K1437" s="3">
        <v>1170</v>
      </c>
      <c r="L1437" s="3">
        <f>SUM(H1437:K1437)</f>
        <v>63750</v>
      </c>
      <c r="M1437" s="15">
        <v>0.17</v>
      </c>
      <c r="N1437" s="3">
        <f>H1437*M1437</f>
        <v>10557</v>
      </c>
      <c r="O1437" s="3">
        <f>L1437-N1437</f>
        <v>53193</v>
      </c>
    </row>
    <row r="1438" spans="1:15" x14ac:dyDescent="0.2">
      <c r="A1438" s="2" t="s">
        <v>4429</v>
      </c>
      <c r="B1438" s="2" t="s">
        <v>2171</v>
      </c>
      <c r="C1438" s="2" t="s">
        <v>71</v>
      </c>
      <c r="D1438" s="2" t="s">
        <v>65</v>
      </c>
      <c r="E1438" s="13">
        <v>45778</v>
      </c>
      <c r="F1438" s="2" t="s">
        <v>2670</v>
      </c>
      <c r="G1438" s="2">
        <v>1</v>
      </c>
      <c r="H1438" s="3">
        <v>9000</v>
      </c>
      <c r="I1438" s="3">
        <v>800</v>
      </c>
      <c r="J1438" s="3">
        <v>1850</v>
      </c>
      <c r="K1438" s="3">
        <v>0</v>
      </c>
      <c r="L1438" s="3">
        <f>SUM(H1438:K1438)</f>
        <v>11650</v>
      </c>
      <c r="M1438" s="15">
        <v>0</v>
      </c>
      <c r="N1438" s="3">
        <f>H1438*M1438</f>
        <v>0</v>
      </c>
      <c r="O1438" s="3">
        <f>L1438-N1438</f>
        <v>11650</v>
      </c>
    </row>
    <row r="1439" spans="1:15" x14ac:dyDescent="0.2">
      <c r="A1439" s="2" t="s">
        <v>4430</v>
      </c>
      <c r="B1439" s="2" t="s">
        <v>2358</v>
      </c>
      <c r="C1439" s="2" t="s">
        <v>49</v>
      </c>
      <c r="D1439" s="2" t="s">
        <v>45</v>
      </c>
      <c r="E1439" s="13">
        <v>45809</v>
      </c>
      <c r="F1439" s="2" t="s">
        <v>2689</v>
      </c>
      <c r="G1439" s="2">
        <v>4</v>
      </c>
      <c r="H1439" s="3">
        <v>7800</v>
      </c>
      <c r="I1439" s="3">
        <v>5390</v>
      </c>
      <c r="J1439" s="3">
        <v>3500</v>
      </c>
      <c r="K1439" s="3">
        <v>710</v>
      </c>
      <c r="L1439" s="3">
        <f>SUM(H1439:K1439)</f>
        <v>17400</v>
      </c>
      <c r="M1439" s="15">
        <v>0.15</v>
      </c>
      <c r="N1439" s="3">
        <f>H1439*M1439</f>
        <v>1170</v>
      </c>
      <c r="O1439" s="3">
        <f>L1439-N1439</f>
        <v>16230</v>
      </c>
    </row>
    <row r="1440" spans="1:15" x14ac:dyDescent="0.2">
      <c r="A1440" s="2" t="s">
        <v>4431</v>
      </c>
      <c r="B1440" s="2" t="s">
        <v>2410</v>
      </c>
      <c r="C1440" s="2" t="s">
        <v>116</v>
      </c>
      <c r="D1440" s="2" t="s">
        <v>114</v>
      </c>
      <c r="E1440" s="13">
        <v>45778</v>
      </c>
      <c r="F1440" s="2" t="s">
        <v>2670</v>
      </c>
      <c r="G1440" s="2">
        <v>2</v>
      </c>
      <c r="H1440" s="3">
        <v>8400</v>
      </c>
      <c r="I1440" s="3">
        <v>260</v>
      </c>
      <c r="J1440" s="3">
        <v>4720</v>
      </c>
      <c r="K1440" s="3">
        <v>2530</v>
      </c>
      <c r="L1440" s="3">
        <f>SUM(H1440:K1440)</f>
        <v>15910</v>
      </c>
      <c r="M1440" s="15">
        <v>0</v>
      </c>
      <c r="N1440" s="3">
        <f>H1440*M1440</f>
        <v>0</v>
      </c>
      <c r="O1440" s="3">
        <f>L1440-N1440</f>
        <v>15910</v>
      </c>
    </row>
    <row r="1441" spans="1:15" x14ac:dyDescent="0.2">
      <c r="A1441" s="2" t="s">
        <v>4432</v>
      </c>
      <c r="B1441" s="2" t="s">
        <v>340</v>
      </c>
      <c r="C1441" s="2" t="s">
        <v>37</v>
      </c>
      <c r="D1441" s="2" t="s">
        <v>36</v>
      </c>
      <c r="E1441" s="13">
        <v>45748</v>
      </c>
      <c r="F1441" s="2" t="s">
        <v>2732</v>
      </c>
      <c r="G1441" s="2">
        <v>3</v>
      </c>
      <c r="H1441" s="3">
        <v>40200</v>
      </c>
      <c r="I1441" s="3">
        <v>2600</v>
      </c>
      <c r="J1441" s="3">
        <v>0</v>
      </c>
      <c r="K1441" s="3">
        <v>2380</v>
      </c>
      <c r="L1441" s="3">
        <f>SUM(H1441:K1441)</f>
        <v>45180</v>
      </c>
      <c r="M1441" s="15">
        <v>0.05</v>
      </c>
      <c r="N1441" s="3">
        <f>H1441*M1441</f>
        <v>2010</v>
      </c>
      <c r="O1441" s="3">
        <f>L1441-N1441</f>
        <v>43170</v>
      </c>
    </row>
    <row r="1442" spans="1:15" x14ac:dyDescent="0.2">
      <c r="A1442" s="2" t="s">
        <v>4433</v>
      </c>
      <c r="B1442" s="2" t="s">
        <v>1688</v>
      </c>
      <c r="C1442" s="2" t="s">
        <v>91</v>
      </c>
      <c r="D1442" s="2" t="s">
        <v>85</v>
      </c>
      <c r="E1442" s="13">
        <v>45778</v>
      </c>
      <c r="F1442" s="2" t="s">
        <v>2732</v>
      </c>
      <c r="G1442" s="2">
        <v>3</v>
      </c>
      <c r="H1442" s="3">
        <v>17100</v>
      </c>
      <c r="I1442" s="3">
        <v>3690</v>
      </c>
      <c r="J1442" s="3">
        <v>0</v>
      </c>
      <c r="K1442" s="3">
        <v>0</v>
      </c>
      <c r="L1442" s="3">
        <f>SUM(H1442:K1442)</f>
        <v>20790</v>
      </c>
      <c r="M1442" s="15">
        <v>0.05</v>
      </c>
      <c r="N1442" s="3">
        <f>H1442*M1442</f>
        <v>855</v>
      </c>
      <c r="O1442" s="3">
        <f>L1442-N1442</f>
        <v>19935</v>
      </c>
    </row>
    <row r="1443" spans="1:15" x14ac:dyDescent="0.2">
      <c r="A1443" s="2" t="s">
        <v>4434</v>
      </c>
      <c r="B1443" s="2" t="s">
        <v>603</v>
      </c>
      <c r="C1443" s="2" t="s">
        <v>108</v>
      </c>
      <c r="D1443" s="2" t="s">
        <v>105</v>
      </c>
      <c r="E1443" s="13">
        <v>45809</v>
      </c>
      <c r="F1443" s="2" t="s">
        <v>2658</v>
      </c>
      <c r="G1443" s="2">
        <v>6</v>
      </c>
      <c r="H1443" s="3">
        <v>61200</v>
      </c>
      <c r="I1443" s="3">
        <v>8840</v>
      </c>
      <c r="J1443" s="3">
        <v>7480</v>
      </c>
      <c r="K1443" s="3">
        <v>0</v>
      </c>
      <c r="L1443" s="3">
        <f>SUM(H1443:K1443)</f>
        <v>77520</v>
      </c>
      <c r="M1443" s="15">
        <v>0.1</v>
      </c>
      <c r="N1443" s="3">
        <f>H1443*M1443</f>
        <v>6120</v>
      </c>
      <c r="O1443" s="3">
        <f>L1443-N1443</f>
        <v>71400</v>
      </c>
    </row>
    <row r="1444" spans="1:15" x14ac:dyDescent="0.2">
      <c r="A1444" s="2" t="s">
        <v>4435</v>
      </c>
      <c r="B1444" s="2" t="s">
        <v>1131</v>
      </c>
      <c r="C1444" s="2" t="s">
        <v>59</v>
      </c>
      <c r="D1444" s="2" t="s">
        <v>55</v>
      </c>
      <c r="E1444" s="13">
        <v>45778</v>
      </c>
      <c r="F1444" s="2" t="s">
        <v>2651</v>
      </c>
      <c r="G1444" s="2">
        <v>5</v>
      </c>
      <c r="H1444" s="3">
        <v>22250</v>
      </c>
      <c r="I1444" s="3">
        <v>3340</v>
      </c>
      <c r="J1444" s="3">
        <v>0</v>
      </c>
      <c r="K1444" s="3">
        <v>0</v>
      </c>
      <c r="L1444" s="3">
        <f>SUM(H1444:K1444)</f>
        <v>25590</v>
      </c>
      <c r="M1444" s="15">
        <v>0.16</v>
      </c>
      <c r="N1444" s="3">
        <f>H1444*M1444</f>
        <v>3560</v>
      </c>
      <c r="O1444" s="3">
        <f>L1444-N1444</f>
        <v>22030</v>
      </c>
    </row>
    <row r="1445" spans="1:15" x14ac:dyDescent="0.2">
      <c r="A1445" s="2" t="s">
        <v>4436</v>
      </c>
      <c r="B1445" s="2" t="s">
        <v>1762</v>
      </c>
      <c r="C1445" s="2" t="s">
        <v>37</v>
      </c>
      <c r="D1445" s="2" t="s">
        <v>36</v>
      </c>
      <c r="E1445" s="13">
        <v>45870</v>
      </c>
      <c r="F1445" s="2" t="s">
        <v>2689</v>
      </c>
      <c r="G1445" s="2">
        <v>6</v>
      </c>
      <c r="H1445" s="3">
        <v>69300</v>
      </c>
      <c r="I1445" s="3">
        <v>16640</v>
      </c>
      <c r="J1445" s="3">
        <v>2940</v>
      </c>
      <c r="K1445" s="3">
        <v>0</v>
      </c>
      <c r="L1445" s="3">
        <f>SUM(H1445:K1445)</f>
        <v>88880</v>
      </c>
      <c r="M1445" s="15">
        <v>0.15</v>
      </c>
      <c r="N1445" s="3">
        <f>H1445*M1445</f>
        <v>10395</v>
      </c>
      <c r="O1445" s="3">
        <f>L1445-N1445</f>
        <v>78485</v>
      </c>
    </row>
    <row r="1446" spans="1:15" x14ac:dyDescent="0.2">
      <c r="A1446" s="2" t="s">
        <v>4437</v>
      </c>
      <c r="B1446" s="2" t="s">
        <v>2040</v>
      </c>
      <c r="C1446" s="2" t="s">
        <v>34</v>
      </c>
      <c r="D1446" s="2" t="s">
        <v>36</v>
      </c>
      <c r="E1446" s="13">
        <v>45778</v>
      </c>
      <c r="F1446" s="2" t="s">
        <v>2683</v>
      </c>
      <c r="G1446" s="2">
        <v>2</v>
      </c>
      <c r="H1446" s="3">
        <v>18600</v>
      </c>
      <c r="I1446" s="3">
        <v>840</v>
      </c>
      <c r="J1446" s="3">
        <v>4480</v>
      </c>
      <c r="K1446" s="3">
        <v>1250</v>
      </c>
      <c r="L1446" s="3">
        <f>SUM(H1446:K1446)</f>
        <v>25170</v>
      </c>
      <c r="M1446" s="15">
        <v>0.17</v>
      </c>
      <c r="N1446" s="3">
        <f>H1446*M1446</f>
        <v>3162</v>
      </c>
      <c r="O1446" s="3">
        <f>L1446-N1446</f>
        <v>22008</v>
      </c>
    </row>
    <row r="1447" spans="1:15" x14ac:dyDescent="0.2">
      <c r="A1447" s="2" t="s">
        <v>4439</v>
      </c>
      <c r="B1447" s="2" t="s">
        <v>2239</v>
      </c>
      <c r="C1447" s="2" t="s">
        <v>69</v>
      </c>
      <c r="D1447" s="2" t="s">
        <v>65</v>
      </c>
      <c r="E1447" s="13">
        <v>45809</v>
      </c>
      <c r="F1447" s="2" t="s">
        <v>2689</v>
      </c>
      <c r="G1447" s="2">
        <v>3</v>
      </c>
      <c r="H1447" s="3">
        <v>36900</v>
      </c>
      <c r="I1447" s="3">
        <v>2670</v>
      </c>
      <c r="J1447" s="3">
        <v>0</v>
      </c>
      <c r="K1447" s="3">
        <v>2490</v>
      </c>
      <c r="L1447" s="3">
        <f>SUM(H1447:K1447)</f>
        <v>42060</v>
      </c>
      <c r="M1447" s="15">
        <v>0.15</v>
      </c>
      <c r="N1447" s="3">
        <f>H1447*M1447</f>
        <v>5535</v>
      </c>
      <c r="O1447" s="3">
        <f>L1447-N1447</f>
        <v>36525</v>
      </c>
    </row>
    <row r="1448" spans="1:15" x14ac:dyDescent="0.2">
      <c r="A1448" s="2" t="s">
        <v>4440</v>
      </c>
      <c r="B1448" s="2" t="s">
        <v>2499</v>
      </c>
      <c r="C1448" s="2" t="s">
        <v>83</v>
      </c>
      <c r="D1448" s="2" t="s">
        <v>85</v>
      </c>
      <c r="E1448" s="13">
        <v>45778</v>
      </c>
      <c r="F1448" s="2" t="s">
        <v>2689</v>
      </c>
      <c r="G1448" s="2">
        <v>3</v>
      </c>
      <c r="H1448" s="3">
        <v>46950</v>
      </c>
      <c r="I1448" s="3">
        <v>1750</v>
      </c>
      <c r="J1448" s="3">
        <v>0</v>
      </c>
      <c r="K1448" s="3">
        <v>0</v>
      </c>
      <c r="L1448" s="3">
        <f>SUM(H1448:K1448)</f>
        <v>48700</v>
      </c>
      <c r="M1448" s="15">
        <v>0.15</v>
      </c>
      <c r="N1448" s="3">
        <f>H1448*M1448</f>
        <v>7042.5</v>
      </c>
      <c r="O1448" s="3">
        <f>L1448-N1448</f>
        <v>41657.5</v>
      </c>
    </row>
    <row r="1449" spans="1:15" x14ac:dyDescent="0.2">
      <c r="A1449" s="2" t="s">
        <v>4441</v>
      </c>
      <c r="B1449" s="2" t="s">
        <v>518</v>
      </c>
      <c r="C1449" s="2" t="s">
        <v>69</v>
      </c>
      <c r="D1449" s="2" t="s">
        <v>65</v>
      </c>
      <c r="E1449" s="13">
        <v>45778</v>
      </c>
      <c r="F1449" s="2" t="s">
        <v>2683</v>
      </c>
      <c r="G1449" s="2">
        <v>2</v>
      </c>
      <c r="H1449" s="3">
        <v>51100</v>
      </c>
      <c r="I1449" s="3">
        <v>4900</v>
      </c>
      <c r="J1449" s="3">
        <v>0</v>
      </c>
      <c r="K1449" s="3">
        <v>0</v>
      </c>
      <c r="L1449" s="3">
        <f>SUM(H1449:K1449)</f>
        <v>56000</v>
      </c>
      <c r="M1449" s="15">
        <v>0.17</v>
      </c>
      <c r="N1449" s="3">
        <f>H1449*M1449</f>
        <v>8687</v>
      </c>
      <c r="O1449" s="3">
        <f>L1449-N1449</f>
        <v>47313</v>
      </c>
    </row>
    <row r="1450" spans="1:15" x14ac:dyDescent="0.2">
      <c r="A1450" s="2" t="s">
        <v>4442</v>
      </c>
      <c r="B1450" s="2" t="s">
        <v>1268</v>
      </c>
      <c r="C1450" s="2" t="s">
        <v>87</v>
      </c>
      <c r="D1450" s="2" t="s">
        <v>85</v>
      </c>
      <c r="E1450" s="13">
        <v>45778</v>
      </c>
      <c r="F1450" s="2" t="s">
        <v>2670</v>
      </c>
      <c r="G1450" s="2">
        <v>3</v>
      </c>
      <c r="H1450" s="3">
        <v>17850</v>
      </c>
      <c r="I1450" s="3">
        <v>2200</v>
      </c>
      <c r="J1450" s="3">
        <v>6380</v>
      </c>
      <c r="K1450" s="3">
        <v>0</v>
      </c>
      <c r="L1450" s="3">
        <f>SUM(H1450:K1450)</f>
        <v>26430</v>
      </c>
      <c r="M1450" s="15">
        <v>0</v>
      </c>
      <c r="N1450" s="3">
        <f>H1450*M1450</f>
        <v>0</v>
      </c>
      <c r="O1450" s="3">
        <f>L1450-N1450</f>
        <v>26430</v>
      </c>
    </row>
    <row r="1451" spans="1:15" x14ac:dyDescent="0.2">
      <c r="A1451" s="2" t="s">
        <v>4443</v>
      </c>
      <c r="B1451" s="2" t="s">
        <v>2483</v>
      </c>
      <c r="C1451" s="2" t="s">
        <v>93</v>
      </c>
      <c r="D1451" s="2" t="s">
        <v>95</v>
      </c>
      <c r="E1451" s="13">
        <v>45778</v>
      </c>
      <c r="F1451" s="2" t="s">
        <v>2651</v>
      </c>
      <c r="G1451" s="2">
        <v>4</v>
      </c>
      <c r="H1451" s="3">
        <v>56000</v>
      </c>
      <c r="I1451" s="3">
        <v>920</v>
      </c>
      <c r="J1451" s="3">
        <v>2570</v>
      </c>
      <c r="K1451" s="3">
        <v>0</v>
      </c>
      <c r="L1451" s="3">
        <f>SUM(H1451:K1451)</f>
        <v>59490</v>
      </c>
      <c r="M1451" s="15">
        <v>0.16</v>
      </c>
      <c r="N1451" s="3">
        <f>H1451*M1451</f>
        <v>8960</v>
      </c>
      <c r="O1451" s="3">
        <f>L1451-N1451</f>
        <v>50530</v>
      </c>
    </row>
    <row r="1452" spans="1:15" x14ac:dyDescent="0.2">
      <c r="A1452" s="2" t="s">
        <v>4444</v>
      </c>
      <c r="B1452" s="2" t="s">
        <v>811</v>
      </c>
      <c r="C1452" s="2" t="s">
        <v>81</v>
      </c>
      <c r="D1452" s="2" t="s">
        <v>75</v>
      </c>
      <c r="E1452" s="13">
        <v>45778</v>
      </c>
      <c r="F1452" s="2" t="s">
        <v>2647</v>
      </c>
      <c r="G1452" s="2">
        <v>3</v>
      </c>
      <c r="H1452" s="3">
        <v>52500</v>
      </c>
      <c r="I1452" s="3">
        <v>1060</v>
      </c>
      <c r="J1452" s="3">
        <v>0</v>
      </c>
      <c r="K1452" s="3">
        <v>0</v>
      </c>
      <c r="L1452" s="3">
        <f>SUM(H1452:K1452)</f>
        <v>53560</v>
      </c>
      <c r="M1452" s="15">
        <v>0</v>
      </c>
      <c r="N1452" s="3">
        <f>H1452*M1452</f>
        <v>0</v>
      </c>
      <c r="O1452" s="3">
        <f>L1452-N1452</f>
        <v>53560</v>
      </c>
    </row>
    <row r="1453" spans="1:15" x14ac:dyDescent="0.2">
      <c r="A1453" s="2" t="s">
        <v>4445</v>
      </c>
      <c r="B1453" s="2" t="s">
        <v>916</v>
      </c>
      <c r="C1453" s="2" t="s">
        <v>29</v>
      </c>
      <c r="D1453" s="2" t="s">
        <v>24</v>
      </c>
      <c r="E1453" s="13">
        <v>45839</v>
      </c>
      <c r="F1453" s="2" t="s">
        <v>2647</v>
      </c>
      <c r="G1453" s="2">
        <v>5</v>
      </c>
      <c r="H1453" s="3">
        <v>29500</v>
      </c>
      <c r="I1453" s="3">
        <v>16720</v>
      </c>
      <c r="J1453" s="3">
        <v>0</v>
      </c>
      <c r="K1453" s="3">
        <v>0</v>
      </c>
      <c r="L1453" s="3">
        <f>SUM(H1453:K1453)</f>
        <v>46220</v>
      </c>
      <c r="M1453" s="15">
        <v>0</v>
      </c>
      <c r="N1453" s="3">
        <f>H1453*M1453</f>
        <v>0</v>
      </c>
      <c r="O1453" s="3">
        <f>L1453-N1453</f>
        <v>46220</v>
      </c>
    </row>
    <row r="1454" spans="1:15" x14ac:dyDescent="0.2">
      <c r="A1454" s="2" t="s">
        <v>4446</v>
      </c>
      <c r="B1454" s="2" t="s">
        <v>1978</v>
      </c>
      <c r="C1454" s="2" t="s">
        <v>41</v>
      </c>
      <c r="D1454" s="2" t="s">
        <v>36</v>
      </c>
      <c r="E1454" s="13">
        <v>45778</v>
      </c>
      <c r="F1454" s="2" t="s">
        <v>2683</v>
      </c>
      <c r="G1454" s="2">
        <v>4</v>
      </c>
      <c r="H1454" s="3">
        <v>27200</v>
      </c>
      <c r="I1454" s="3">
        <v>3670</v>
      </c>
      <c r="J1454" s="3">
        <v>1200</v>
      </c>
      <c r="K1454" s="3">
        <v>0</v>
      </c>
      <c r="L1454" s="3">
        <f>SUM(H1454:K1454)</f>
        <v>32070</v>
      </c>
      <c r="M1454" s="15">
        <v>0.17</v>
      </c>
      <c r="N1454" s="3">
        <f>H1454*M1454</f>
        <v>4624</v>
      </c>
      <c r="O1454" s="3">
        <f>L1454-N1454</f>
        <v>27446</v>
      </c>
    </row>
    <row r="1455" spans="1:15" x14ac:dyDescent="0.2">
      <c r="A1455" s="2" t="s">
        <v>4447</v>
      </c>
      <c r="B1455" s="2" t="s">
        <v>2347</v>
      </c>
      <c r="C1455" s="2" t="s">
        <v>106</v>
      </c>
      <c r="D1455" s="2" t="s">
        <v>105</v>
      </c>
      <c r="E1455" s="13">
        <v>45839</v>
      </c>
      <c r="F1455" s="2" t="s">
        <v>2670</v>
      </c>
      <c r="G1455" s="2">
        <v>2</v>
      </c>
      <c r="H1455" s="3">
        <v>15300</v>
      </c>
      <c r="I1455" s="3">
        <v>3010</v>
      </c>
      <c r="J1455" s="3">
        <v>4810</v>
      </c>
      <c r="K1455" s="3">
        <v>0</v>
      </c>
      <c r="L1455" s="3">
        <f>SUM(H1455:K1455)</f>
        <v>23120</v>
      </c>
      <c r="M1455" s="15">
        <v>0</v>
      </c>
      <c r="N1455" s="3">
        <f>H1455*M1455</f>
        <v>0</v>
      </c>
      <c r="O1455" s="3">
        <f>L1455-N1455</f>
        <v>23120</v>
      </c>
    </row>
    <row r="1456" spans="1:15" x14ac:dyDescent="0.2">
      <c r="A1456" s="2" t="s">
        <v>4448</v>
      </c>
      <c r="B1456" s="2" t="s">
        <v>2399</v>
      </c>
      <c r="C1456" s="2" t="s">
        <v>69</v>
      </c>
      <c r="D1456" s="2" t="s">
        <v>65</v>
      </c>
      <c r="E1456" s="13">
        <v>45962</v>
      </c>
      <c r="F1456" s="2" t="s">
        <v>2658</v>
      </c>
      <c r="G1456" s="2">
        <v>8</v>
      </c>
      <c r="H1456" s="3">
        <v>237600</v>
      </c>
      <c r="I1456" s="3">
        <v>4290</v>
      </c>
      <c r="J1456" s="3">
        <v>0</v>
      </c>
      <c r="K1456" s="3">
        <v>0</v>
      </c>
      <c r="L1456" s="3">
        <f>SUM(H1456:K1456)</f>
        <v>241890</v>
      </c>
      <c r="M1456" s="15">
        <v>0.1</v>
      </c>
      <c r="N1456" s="3">
        <f>H1456*M1456</f>
        <v>23760</v>
      </c>
      <c r="O1456" s="3">
        <f>L1456-N1456</f>
        <v>218130</v>
      </c>
    </row>
    <row r="1457" spans="1:15" x14ac:dyDescent="0.2">
      <c r="A1457" s="2" t="s">
        <v>4449</v>
      </c>
      <c r="B1457" s="2" t="s">
        <v>1749</v>
      </c>
      <c r="C1457" s="2" t="s">
        <v>110</v>
      </c>
      <c r="D1457" s="2" t="s">
        <v>105</v>
      </c>
      <c r="E1457" s="13">
        <v>45778</v>
      </c>
      <c r="F1457" s="2" t="s">
        <v>2647</v>
      </c>
      <c r="G1457" s="2">
        <v>4</v>
      </c>
      <c r="H1457" s="3">
        <v>25600</v>
      </c>
      <c r="I1457" s="3">
        <v>6490</v>
      </c>
      <c r="J1457" s="3">
        <v>0</v>
      </c>
      <c r="K1457" s="3">
        <v>2280</v>
      </c>
      <c r="L1457" s="3">
        <f>SUM(H1457:K1457)</f>
        <v>34370</v>
      </c>
      <c r="M1457" s="15">
        <v>0</v>
      </c>
      <c r="N1457" s="3">
        <f>H1457*M1457</f>
        <v>0</v>
      </c>
      <c r="O1457" s="3">
        <f>L1457-N1457</f>
        <v>34370</v>
      </c>
    </row>
    <row r="1458" spans="1:15" x14ac:dyDescent="0.2">
      <c r="A1458" s="2" t="s">
        <v>4450</v>
      </c>
      <c r="B1458" s="2" t="s">
        <v>1808</v>
      </c>
      <c r="C1458" s="2" t="s">
        <v>89</v>
      </c>
      <c r="D1458" s="2" t="s">
        <v>85</v>
      </c>
      <c r="E1458" s="13">
        <v>45778</v>
      </c>
      <c r="F1458" s="2" t="s">
        <v>2732</v>
      </c>
      <c r="G1458" s="2">
        <v>2</v>
      </c>
      <c r="H1458" s="3">
        <v>13600</v>
      </c>
      <c r="I1458" s="3">
        <v>1220</v>
      </c>
      <c r="J1458" s="3">
        <v>0</v>
      </c>
      <c r="K1458" s="3">
        <v>0</v>
      </c>
      <c r="L1458" s="3">
        <f>SUM(H1458:K1458)</f>
        <v>14820</v>
      </c>
      <c r="M1458" s="15">
        <v>0.05</v>
      </c>
      <c r="N1458" s="3">
        <f>H1458*M1458</f>
        <v>680</v>
      </c>
      <c r="O1458" s="3">
        <f>L1458-N1458</f>
        <v>14140</v>
      </c>
    </row>
    <row r="1459" spans="1:15" x14ac:dyDescent="0.2">
      <c r="A1459" s="2" t="s">
        <v>4451</v>
      </c>
      <c r="B1459" s="2" t="s">
        <v>1969</v>
      </c>
      <c r="C1459" s="2" t="s">
        <v>103</v>
      </c>
      <c r="D1459" s="2" t="s">
        <v>105</v>
      </c>
      <c r="E1459" s="13">
        <v>45809</v>
      </c>
      <c r="F1459" s="2" t="s">
        <v>2658</v>
      </c>
      <c r="G1459" s="2">
        <v>3</v>
      </c>
      <c r="H1459" s="3">
        <v>13350</v>
      </c>
      <c r="I1459" s="3">
        <v>2090</v>
      </c>
      <c r="J1459" s="3">
        <v>2520</v>
      </c>
      <c r="K1459" s="3">
        <v>0</v>
      </c>
      <c r="L1459" s="3">
        <f>SUM(H1459:K1459)</f>
        <v>17960</v>
      </c>
      <c r="M1459" s="15">
        <v>0.1</v>
      </c>
      <c r="N1459" s="3">
        <f>H1459*M1459</f>
        <v>1335</v>
      </c>
      <c r="O1459" s="3">
        <f>L1459-N1459</f>
        <v>16625</v>
      </c>
    </row>
    <row r="1460" spans="1:15" x14ac:dyDescent="0.2">
      <c r="A1460" s="2" t="s">
        <v>4452</v>
      </c>
      <c r="B1460" s="2" t="s">
        <v>2000</v>
      </c>
      <c r="C1460" s="2" t="s">
        <v>77</v>
      </c>
      <c r="D1460" s="2" t="s">
        <v>75</v>
      </c>
      <c r="E1460" s="13">
        <v>45778</v>
      </c>
      <c r="F1460" s="2" t="s">
        <v>2661</v>
      </c>
      <c r="G1460" s="2">
        <v>3</v>
      </c>
      <c r="H1460" s="3">
        <v>18300</v>
      </c>
      <c r="I1460" s="3">
        <v>4920</v>
      </c>
      <c r="J1460" s="3">
        <v>0</v>
      </c>
      <c r="K1460" s="3">
        <v>0</v>
      </c>
      <c r="L1460" s="3">
        <f>SUM(H1460:K1460)</f>
        <v>23220</v>
      </c>
      <c r="M1460" s="15">
        <v>0</v>
      </c>
      <c r="N1460" s="3">
        <f>H1460*M1460</f>
        <v>0</v>
      </c>
      <c r="O1460" s="3">
        <f>L1460-N1460</f>
        <v>23220</v>
      </c>
    </row>
    <row r="1461" spans="1:15" x14ac:dyDescent="0.2">
      <c r="A1461" s="2" t="s">
        <v>4454</v>
      </c>
      <c r="B1461" s="2" t="s">
        <v>2223</v>
      </c>
      <c r="C1461" s="2" t="s">
        <v>108</v>
      </c>
      <c r="D1461" s="2" t="s">
        <v>105</v>
      </c>
      <c r="E1461" s="13">
        <v>45839</v>
      </c>
      <c r="F1461" s="2" t="s">
        <v>2658</v>
      </c>
      <c r="G1461" s="2">
        <v>5</v>
      </c>
      <c r="H1461" s="3">
        <v>92250</v>
      </c>
      <c r="I1461" s="3">
        <v>6740</v>
      </c>
      <c r="J1461" s="3">
        <v>0</v>
      </c>
      <c r="K1461" s="3">
        <v>1460</v>
      </c>
      <c r="L1461" s="3">
        <f>SUM(H1461:K1461)</f>
        <v>100450</v>
      </c>
      <c r="M1461" s="15">
        <v>0.1</v>
      </c>
      <c r="N1461" s="3">
        <f>H1461*M1461</f>
        <v>9225</v>
      </c>
      <c r="O1461" s="3">
        <f>L1461-N1461</f>
        <v>91225</v>
      </c>
    </row>
    <row r="1462" spans="1:15" x14ac:dyDescent="0.2">
      <c r="A1462" s="2" t="s">
        <v>4455</v>
      </c>
      <c r="B1462" s="2" t="s">
        <v>728</v>
      </c>
      <c r="C1462" s="2" t="s">
        <v>101</v>
      </c>
      <c r="D1462" s="2" t="s">
        <v>95</v>
      </c>
      <c r="E1462" s="13">
        <v>45778</v>
      </c>
      <c r="F1462" s="2" t="s">
        <v>2732</v>
      </c>
      <c r="G1462" s="2">
        <v>2</v>
      </c>
      <c r="H1462" s="3">
        <v>11600</v>
      </c>
      <c r="I1462" s="3">
        <v>1270</v>
      </c>
      <c r="J1462" s="3">
        <v>0</v>
      </c>
      <c r="K1462" s="3">
        <v>0</v>
      </c>
      <c r="L1462" s="3">
        <f>SUM(H1462:K1462)</f>
        <v>12870</v>
      </c>
      <c r="M1462" s="15">
        <v>0.05</v>
      </c>
      <c r="N1462" s="3">
        <f>H1462*M1462</f>
        <v>580</v>
      </c>
      <c r="O1462" s="3">
        <f>L1462-N1462</f>
        <v>12290</v>
      </c>
    </row>
    <row r="1463" spans="1:15" x14ac:dyDescent="0.2">
      <c r="A1463" s="2" t="s">
        <v>4456</v>
      </c>
      <c r="B1463" s="2" t="s">
        <v>740</v>
      </c>
      <c r="C1463" s="2" t="s">
        <v>97</v>
      </c>
      <c r="D1463" s="2" t="s">
        <v>95</v>
      </c>
      <c r="E1463" s="13">
        <v>45778</v>
      </c>
      <c r="F1463" s="2" t="s">
        <v>2658</v>
      </c>
      <c r="G1463" s="2">
        <v>5</v>
      </c>
      <c r="H1463" s="3">
        <v>94750</v>
      </c>
      <c r="I1463" s="3">
        <v>3640</v>
      </c>
      <c r="J1463" s="3">
        <v>0</v>
      </c>
      <c r="K1463" s="3">
        <v>2040</v>
      </c>
      <c r="L1463" s="3">
        <f>SUM(H1463:K1463)</f>
        <v>100430</v>
      </c>
      <c r="M1463" s="15">
        <v>0.1</v>
      </c>
      <c r="N1463" s="3">
        <f>H1463*M1463</f>
        <v>9475</v>
      </c>
      <c r="O1463" s="3">
        <f>L1463-N1463</f>
        <v>90955</v>
      </c>
    </row>
    <row r="1464" spans="1:15" x14ac:dyDescent="0.2">
      <c r="A1464" s="2" t="s">
        <v>4457</v>
      </c>
      <c r="B1464" s="2" t="s">
        <v>754</v>
      </c>
      <c r="C1464" s="2" t="s">
        <v>69</v>
      </c>
      <c r="D1464" s="2" t="s">
        <v>65</v>
      </c>
      <c r="E1464" s="13">
        <v>45778</v>
      </c>
      <c r="F1464" s="2" t="s">
        <v>2670</v>
      </c>
      <c r="G1464" s="2">
        <v>2</v>
      </c>
      <c r="H1464" s="3">
        <v>51100</v>
      </c>
      <c r="I1464" s="3">
        <v>5320</v>
      </c>
      <c r="J1464" s="3">
        <v>10050</v>
      </c>
      <c r="K1464" s="3">
        <v>0</v>
      </c>
      <c r="L1464" s="3">
        <f>SUM(H1464:K1464)</f>
        <v>66470</v>
      </c>
      <c r="M1464" s="15">
        <v>0</v>
      </c>
      <c r="N1464" s="3">
        <f>H1464*M1464</f>
        <v>0</v>
      </c>
      <c r="O1464" s="3">
        <f>L1464-N1464</f>
        <v>66470</v>
      </c>
    </row>
    <row r="1465" spans="1:15" x14ac:dyDescent="0.2">
      <c r="A1465" s="2" t="s">
        <v>4458</v>
      </c>
      <c r="B1465" s="2" t="s">
        <v>916</v>
      </c>
      <c r="C1465" s="2" t="s">
        <v>9</v>
      </c>
      <c r="D1465" s="2" t="s">
        <v>11</v>
      </c>
      <c r="E1465" s="13">
        <v>45778</v>
      </c>
      <c r="F1465" s="2" t="s">
        <v>2661</v>
      </c>
      <c r="G1465" s="2">
        <v>3</v>
      </c>
      <c r="H1465" s="3">
        <v>31350</v>
      </c>
      <c r="I1465" s="3">
        <v>8890</v>
      </c>
      <c r="J1465" s="3">
        <v>0</v>
      </c>
      <c r="K1465" s="3">
        <v>0</v>
      </c>
      <c r="L1465" s="3">
        <f>SUM(H1465:K1465)</f>
        <v>40240</v>
      </c>
      <c r="M1465" s="15">
        <v>0</v>
      </c>
      <c r="N1465" s="3">
        <f>H1465*M1465</f>
        <v>0</v>
      </c>
      <c r="O1465" s="3">
        <f>L1465-N1465</f>
        <v>40240</v>
      </c>
    </row>
    <row r="1466" spans="1:15" x14ac:dyDescent="0.2">
      <c r="A1466" s="2" t="s">
        <v>4459</v>
      </c>
      <c r="B1466" s="2" t="s">
        <v>2285</v>
      </c>
      <c r="C1466" s="2" t="s">
        <v>29</v>
      </c>
      <c r="D1466" s="2" t="s">
        <v>24</v>
      </c>
      <c r="E1466" s="13">
        <v>45809</v>
      </c>
      <c r="F1466" s="2" t="s">
        <v>2647</v>
      </c>
      <c r="G1466" s="2">
        <v>4</v>
      </c>
      <c r="H1466" s="3">
        <v>17000</v>
      </c>
      <c r="I1466" s="3">
        <v>3930</v>
      </c>
      <c r="J1466" s="3">
        <v>6860</v>
      </c>
      <c r="K1466" s="3">
        <v>0</v>
      </c>
      <c r="L1466" s="3">
        <f>SUM(H1466:K1466)</f>
        <v>27790</v>
      </c>
      <c r="M1466" s="15">
        <v>0</v>
      </c>
      <c r="N1466" s="3">
        <f>H1466*M1466</f>
        <v>0</v>
      </c>
      <c r="O1466" s="3">
        <f>L1466-N1466</f>
        <v>27790</v>
      </c>
    </row>
    <row r="1467" spans="1:15" x14ac:dyDescent="0.2">
      <c r="A1467" s="2" t="s">
        <v>4460</v>
      </c>
      <c r="B1467" s="2" t="s">
        <v>518</v>
      </c>
      <c r="C1467" s="2" t="s">
        <v>19</v>
      </c>
      <c r="D1467" s="2" t="s">
        <v>11</v>
      </c>
      <c r="E1467" s="13">
        <v>45778</v>
      </c>
      <c r="F1467" s="2" t="s">
        <v>2647</v>
      </c>
      <c r="G1467" s="2">
        <v>3</v>
      </c>
      <c r="H1467" s="3">
        <v>21600</v>
      </c>
      <c r="I1467" s="3">
        <v>3490</v>
      </c>
      <c r="J1467" s="3">
        <v>2400</v>
      </c>
      <c r="K1467" s="3">
        <v>730</v>
      </c>
      <c r="L1467" s="3">
        <f>SUM(H1467:K1467)</f>
        <v>28220</v>
      </c>
      <c r="M1467" s="15">
        <v>0</v>
      </c>
      <c r="N1467" s="3">
        <f>H1467*M1467</f>
        <v>0</v>
      </c>
      <c r="O1467" s="3">
        <f>L1467-N1467</f>
        <v>28220</v>
      </c>
    </row>
    <row r="1468" spans="1:15" x14ac:dyDescent="0.2">
      <c r="A1468" s="2" t="s">
        <v>4462</v>
      </c>
      <c r="B1468" s="2" t="s">
        <v>1200</v>
      </c>
      <c r="C1468" s="2" t="s">
        <v>63</v>
      </c>
      <c r="D1468" s="2" t="s">
        <v>65</v>
      </c>
      <c r="E1468" s="13">
        <v>45809</v>
      </c>
      <c r="F1468" s="2" t="s">
        <v>2647</v>
      </c>
      <c r="G1468" s="2">
        <v>6</v>
      </c>
      <c r="H1468" s="3">
        <v>45000</v>
      </c>
      <c r="I1468" s="3">
        <v>3020</v>
      </c>
      <c r="J1468" s="3">
        <v>3180</v>
      </c>
      <c r="K1468" s="3">
        <v>0</v>
      </c>
      <c r="L1468" s="3">
        <f>SUM(H1468:K1468)</f>
        <v>51200</v>
      </c>
      <c r="M1468" s="15">
        <v>0</v>
      </c>
      <c r="N1468" s="3">
        <f>H1468*M1468</f>
        <v>0</v>
      </c>
      <c r="O1468" s="3">
        <f>L1468-N1468</f>
        <v>51200</v>
      </c>
    </row>
    <row r="1469" spans="1:15" x14ac:dyDescent="0.2">
      <c r="A1469" s="2" t="s">
        <v>4463</v>
      </c>
      <c r="B1469" s="2" t="s">
        <v>305</v>
      </c>
      <c r="C1469" s="2" t="s">
        <v>77</v>
      </c>
      <c r="D1469" s="2" t="s">
        <v>75</v>
      </c>
      <c r="E1469" s="13">
        <v>45778</v>
      </c>
      <c r="F1469" s="2" t="s">
        <v>2732</v>
      </c>
      <c r="G1469" s="2">
        <v>3</v>
      </c>
      <c r="H1469" s="3">
        <v>17100</v>
      </c>
      <c r="I1469" s="3">
        <v>5130</v>
      </c>
      <c r="J1469" s="3">
        <v>0</v>
      </c>
      <c r="K1469" s="3">
        <v>0</v>
      </c>
      <c r="L1469" s="3">
        <f>SUM(H1469:K1469)</f>
        <v>22230</v>
      </c>
      <c r="M1469" s="15">
        <v>0.05</v>
      </c>
      <c r="N1469" s="3">
        <f>H1469*M1469</f>
        <v>855</v>
      </c>
      <c r="O1469" s="3">
        <f>L1469-N1469</f>
        <v>21375</v>
      </c>
    </row>
    <row r="1470" spans="1:15" x14ac:dyDescent="0.2">
      <c r="A1470" s="2" t="s">
        <v>4464</v>
      </c>
      <c r="B1470" s="2" t="s">
        <v>476</v>
      </c>
      <c r="C1470" s="2" t="s">
        <v>69</v>
      </c>
      <c r="D1470" s="2" t="s">
        <v>65</v>
      </c>
      <c r="E1470" s="13">
        <v>45778</v>
      </c>
      <c r="F1470" s="2" t="s">
        <v>2647</v>
      </c>
      <c r="G1470" s="2">
        <v>1</v>
      </c>
      <c r="H1470" s="3">
        <v>23200</v>
      </c>
      <c r="I1470" s="3">
        <v>850</v>
      </c>
      <c r="J1470" s="3">
        <v>7510</v>
      </c>
      <c r="K1470" s="3">
        <v>0</v>
      </c>
      <c r="L1470" s="3">
        <f>SUM(H1470:K1470)</f>
        <v>31560</v>
      </c>
      <c r="M1470" s="15">
        <v>0</v>
      </c>
      <c r="N1470" s="3">
        <f>H1470*M1470</f>
        <v>0</v>
      </c>
      <c r="O1470" s="3">
        <f>L1470-N1470</f>
        <v>31560</v>
      </c>
    </row>
    <row r="1471" spans="1:15" x14ac:dyDescent="0.2">
      <c r="A1471" s="2" t="s">
        <v>4465</v>
      </c>
      <c r="B1471" s="2" t="s">
        <v>1233</v>
      </c>
      <c r="C1471" s="2" t="s">
        <v>37</v>
      </c>
      <c r="D1471" s="2" t="s">
        <v>36</v>
      </c>
      <c r="E1471" s="13">
        <v>45778</v>
      </c>
      <c r="F1471" s="2" t="s">
        <v>2658</v>
      </c>
      <c r="G1471" s="2">
        <v>2</v>
      </c>
      <c r="H1471" s="3">
        <v>29700</v>
      </c>
      <c r="I1471" s="3">
        <v>560</v>
      </c>
      <c r="J1471" s="3">
        <v>0</v>
      </c>
      <c r="K1471" s="3">
        <v>1140</v>
      </c>
      <c r="L1471" s="3">
        <f>SUM(H1471:K1471)</f>
        <v>31400</v>
      </c>
      <c r="M1471" s="15">
        <v>0.1</v>
      </c>
      <c r="N1471" s="3">
        <f>H1471*M1471</f>
        <v>2970</v>
      </c>
      <c r="O1471" s="3">
        <f>L1471-N1471</f>
        <v>28430</v>
      </c>
    </row>
    <row r="1472" spans="1:15" x14ac:dyDescent="0.2">
      <c r="A1472" s="2" t="s">
        <v>4466</v>
      </c>
      <c r="B1472" s="2" t="s">
        <v>1460</v>
      </c>
      <c r="C1472" s="2" t="s">
        <v>37</v>
      </c>
      <c r="D1472" s="2" t="s">
        <v>36</v>
      </c>
      <c r="E1472" s="13">
        <v>45778</v>
      </c>
      <c r="F1472" s="2" t="s">
        <v>2670</v>
      </c>
      <c r="G1472" s="2">
        <v>3</v>
      </c>
      <c r="H1472" s="3">
        <v>40650</v>
      </c>
      <c r="I1472" s="3">
        <v>3450</v>
      </c>
      <c r="J1472" s="3">
        <v>8540</v>
      </c>
      <c r="K1472" s="3">
        <v>0</v>
      </c>
      <c r="L1472" s="3">
        <f>SUM(H1472:K1472)</f>
        <v>52640</v>
      </c>
      <c r="M1472" s="15">
        <v>0</v>
      </c>
      <c r="N1472" s="3">
        <f>H1472*M1472</f>
        <v>0</v>
      </c>
      <c r="O1472" s="3">
        <f>L1472-N1472</f>
        <v>52640</v>
      </c>
    </row>
    <row r="1473" spans="1:15" x14ac:dyDescent="0.2">
      <c r="A1473" s="2" t="s">
        <v>4467</v>
      </c>
      <c r="B1473" s="2" t="s">
        <v>1587</v>
      </c>
      <c r="C1473" s="2" t="s">
        <v>73</v>
      </c>
      <c r="D1473" s="2" t="s">
        <v>75</v>
      </c>
      <c r="E1473" s="13">
        <v>45809</v>
      </c>
      <c r="F1473" s="2" t="s">
        <v>2658</v>
      </c>
      <c r="G1473" s="2">
        <v>4</v>
      </c>
      <c r="H1473" s="3">
        <v>34800</v>
      </c>
      <c r="I1473" s="3">
        <v>3420</v>
      </c>
      <c r="J1473" s="3">
        <v>0</v>
      </c>
      <c r="K1473" s="3">
        <v>0</v>
      </c>
      <c r="L1473" s="3">
        <f>SUM(H1473:K1473)</f>
        <v>38220</v>
      </c>
      <c r="M1473" s="15">
        <v>0.1</v>
      </c>
      <c r="N1473" s="3">
        <f>H1473*M1473</f>
        <v>3480</v>
      </c>
      <c r="O1473" s="3">
        <f>L1473-N1473</f>
        <v>34740</v>
      </c>
    </row>
    <row r="1474" spans="1:15" x14ac:dyDescent="0.2">
      <c r="A1474" s="2" t="s">
        <v>4469</v>
      </c>
      <c r="B1474" s="2" t="s">
        <v>1757</v>
      </c>
      <c r="C1474" s="2" t="s">
        <v>122</v>
      </c>
      <c r="D1474" s="2" t="s">
        <v>124</v>
      </c>
      <c r="E1474" s="13">
        <v>45778</v>
      </c>
      <c r="F1474" s="2" t="s">
        <v>2647</v>
      </c>
      <c r="G1474" s="2">
        <v>3</v>
      </c>
      <c r="H1474" s="3">
        <v>6450</v>
      </c>
      <c r="I1474" s="3">
        <v>2890</v>
      </c>
      <c r="J1474" s="3">
        <v>2610</v>
      </c>
      <c r="K1474" s="3">
        <v>0</v>
      </c>
      <c r="L1474" s="3">
        <f>SUM(H1474:K1474)</f>
        <v>11950</v>
      </c>
      <c r="M1474" s="15">
        <v>0</v>
      </c>
      <c r="N1474" s="3">
        <f>H1474*M1474</f>
        <v>0</v>
      </c>
      <c r="O1474" s="3">
        <f>L1474-N1474</f>
        <v>11950</v>
      </c>
    </row>
    <row r="1475" spans="1:15" x14ac:dyDescent="0.2">
      <c r="A1475" s="2" t="s">
        <v>4470</v>
      </c>
      <c r="B1475" s="2" t="s">
        <v>2235</v>
      </c>
      <c r="C1475" s="2" t="s">
        <v>106</v>
      </c>
      <c r="D1475" s="2" t="s">
        <v>105</v>
      </c>
      <c r="E1475" s="13">
        <v>45809</v>
      </c>
      <c r="F1475" s="2" t="s">
        <v>2683</v>
      </c>
      <c r="G1475" s="2">
        <v>4</v>
      </c>
      <c r="H1475" s="3">
        <v>23400</v>
      </c>
      <c r="I1475" s="3">
        <v>4950</v>
      </c>
      <c r="J1475" s="3">
        <v>0</v>
      </c>
      <c r="K1475" s="3">
        <v>0</v>
      </c>
      <c r="L1475" s="3">
        <f>SUM(H1475:K1475)</f>
        <v>28350</v>
      </c>
      <c r="M1475" s="15">
        <v>0.17</v>
      </c>
      <c r="N1475" s="3">
        <f>H1475*M1475</f>
        <v>3978.0000000000005</v>
      </c>
      <c r="O1475" s="3">
        <f>L1475-N1475</f>
        <v>24372</v>
      </c>
    </row>
    <row r="1476" spans="1:15" x14ac:dyDescent="0.2">
      <c r="A1476" s="2" t="s">
        <v>4471</v>
      </c>
      <c r="B1476" s="2" t="s">
        <v>2368</v>
      </c>
      <c r="C1476" s="2" t="s">
        <v>77</v>
      </c>
      <c r="D1476" s="2" t="s">
        <v>75</v>
      </c>
      <c r="E1476" s="13">
        <v>45778</v>
      </c>
      <c r="F1476" s="2" t="s">
        <v>2683</v>
      </c>
      <c r="G1476" s="2">
        <v>2</v>
      </c>
      <c r="H1476" s="3">
        <v>20800</v>
      </c>
      <c r="I1476" s="3">
        <v>1450</v>
      </c>
      <c r="J1476" s="3">
        <v>0</v>
      </c>
      <c r="K1476" s="3">
        <v>0</v>
      </c>
      <c r="L1476" s="3">
        <f>SUM(H1476:K1476)</f>
        <v>22250</v>
      </c>
      <c r="M1476" s="15">
        <v>0.17</v>
      </c>
      <c r="N1476" s="3">
        <f>H1476*M1476</f>
        <v>3536.0000000000005</v>
      </c>
      <c r="O1476" s="3">
        <f>L1476-N1476</f>
        <v>18714</v>
      </c>
    </row>
    <row r="1477" spans="1:15" x14ac:dyDescent="0.2">
      <c r="A1477" s="2" t="s">
        <v>4472</v>
      </c>
      <c r="B1477" s="2" t="s">
        <v>2375</v>
      </c>
      <c r="C1477" s="2" t="s">
        <v>108</v>
      </c>
      <c r="D1477" s="2" t="s">
        <v>105</v>
      </c>
      <c r="E1477" s="13">
        <v>45778</v>
      </c>
      <c r="F1477" s="2" t="s">
        <v>2732</v>
      </c>
      <c r="G1477" s="2">
        <v>2</v>
      </c>
      <c r="H1477" s="3">
        <v>43300</v>
      </c>
      <c r="I1477" s="3">
        <v>1440</v>
      </c>
      <c r="J1477" s="3">
        <v>0</v>
      </c>
      <c r="K1477" s="3">
        <v>2630</v>
      </c>
      <c r="L1477" s="3">
        <f>SUM(H1477:K1477)</f>
        <v>47370</v>
      </c>
      <c r="M1477" s="15">
        <v>0.05</v>
      </c>
      <c r="N1477" s="3">
        <f>H1477*M1477</f>
        <v>2165</v>
      </c>
      <c r="O1477" s="3">
        <f>L1477-N1477</f>
        <v>45205</v>
      </c>
    </row>
    <row r="1478" spans="1:15" x14ac:dyDescent="0.2">
      <c r="A1478" s="2" t="s">
        <v>4473</v>
      </c>
      <c r="B1478" s="2" t="s">
        <v>844</v>
      </c>
      <c r="C1478" s="2" t="s">
        <v>69</v>
      </c>
      <c r="D1478" s="2" t="s">
        <v>65</v>
      </c>
      <c r="E1478" s="13">
        <v>45778</v>
      </c>
      <c r="F1478" s="2" t="s">
        <v>2670</v>
      </c>
      <c r="G1478" s="2">
        <v>3</v>
      </c>
      <c r="H1478" s="3">
        <v>110550</v>
      </c>
      <c r="I1478" s="3">
        <v>2890</v>
      </c>
      <c r="J1478" s="3">
        <v>0</v>
      </c>
      <c r="K1478" s="3">
        <v>0</v>
      </c>
      <c r="L1478" s="3">
        <f>SUM(H1478:K1478)</f>
        <v>113440</v>
      </c>
      <c r="M1478" s="15">
        <v>0</v>
      </c>
      <c r="N1478" s="3">
        <f>H1478*M1478</f>
        <v>0</v>
      </c>
      <c r="O1478" s="3">
        <f>L1478-N1478</f>
        <v>113440</v>
      </c>
    </row>
    <row r="1479" spans="1:15" x14ac:dyDescent="0.2">
      <c r="A1479" s="2" t="s">
        <v>4475</v>
      </c>
      <c r="B1479" s="2" t="s">
        <v>1618</v>
      </c>
      <c r="C1479" s="2" t="s">
        <v>112</v>
      </c>
      <c r="D1479" s="2" t="s">
        <v>114</v>
      </c>
      <c r="E1479" s="13">
        <v>45778</v>
      </c>
      <c r="F1479" s="2" t="s">
        <v>2732</v>
      </c>
      <c r="G1479" s="2">
        <v>2</v>
      </c>
      <c r="H1479" s="3">
        <v>13100</v>
      </c>
      <c r="I1479" s="3">
        <v>790</v>
      </c>
      <c r="J1479" s="3">
        <v>2360</v>
      </c>
      <c r="K1479" s="3">
        <v>0</v>
      </c>
      <c r="L1479" s="3">
        <f>SUM(H1479:K1479)</f>
        <v>16250</v>
      </c>
      <c r="M1479" s="15">
        <v>0.05</v>
      </c>
      <c r="N1479" s="3">
        <f>H1479*M1479</f>
        <v>655</v>
      </c>
      <c r="O1479" s="3">
        <f>L1479-N1479</f>
        <v>15595</v>
      </c>
    </row>
    <row r="1480" spans="1:15" x14ac:dyDescent="0.2">
      <c r="A1480" s="2" t="s">
        <v>4476</v>
      </c>
      <c r="B1480" s="2" t="s">
        <v>2231</v>
      </c>
      <c r="C1480" s="2" t="s">
        <v>26</v>
      </c>
      <c r="D1480" s="2" t="s">
        <v>24</v>
      </c>
      <c r="E1480" s="13">
        <v>45778</v>
      </c>
      <c r="F1480" s="2" t="s">
        <v>2658</v>
      </c>
      <c r="G1480" s="2">
        <v>5</v>
      </c>
      <c r="H1480" s="3">
        <v>63000</v>
      </c>
      <c r="I1480" s="3">
        <v>11400</v>
      </c>
      <c r="J1480" s="3">
        <v>8730</v>
      </c>
      <c r="K1480" s="3">
        <v>0</v>
      </c>
      <c r="L1480" s="3">
        <f>SUM(H1480:K1480)</f>
        <v>83130</v>
      </c>
      <c r="M1480" s="15">
        <v>0.1</v>
      </c>
      <c r="N1480" s="3">
        <f>H1480*M1480</f>
        <v>6300</v>
      </c>
      <c r="O1480" s="3">
        <f>L1480-N1480</f>
        <v>76830</v>
      </c>
    </row>
    <row r="1481" spans="1:15" x14ac:dyDescent="0.2">
      <c r="A1481" s="2" t="s">
        <v>4477</v>
      </c>
      <c r="B1481" s="2" t="s">
        <v>2297</v>
      </c>
      <c r="C1481" s="2" t="s">
        <v>69</v>
      </c>
      <c r="D1481" s="2" t="s">
        <v>65</v>
      </c>
      <c r="E1481" s="13">
        <v>45778</v>
      </c>
      <c r="F1481" s="2" t="s">
        <v>2658</v>
      </c>
      <c r="G1481" s="2">
        <v>3</v>
      </c>
      <c r="H1481" s="3">
        <v>46200</v>
      </c>
      <c r="I1481" s="3">
        <v>10950</v>
      </c>
      <c r="J1481" s="3">
        <v>7280</v>
      </c>
      <c r="K1481" s="3">
        <v>1050</v>
      </c>
      <c r="L1481" s="3">
        <f>SUM(H1481:K1481)</f>
        <v>65480</v>
      </c>
      <c r="M1481" s="15">
        <v>0.1</v>
      </c>
      <c r="N1481" s="3">
        <f>H1481*M1481</f>
        <v>4620</v>
      </c>
      <c r="O1481" s="3">
        <f>L1481-N1481</f>
        <v>60860</v>
      </c>
    </row>
    <row r="1482" spans="1:15" x14ac:dyDescent="0.2">
      <c r="A1482" s="2" t="s">
        <v>4478</v>
      </c>
      <c r="B1482" s="2" t="s">
        <v>2312</v>
      </c>
      <c r="C1482" s="2" t="s">
        <v>116</v>
      </c>
      <c r="D1482" s="2" t="s">
        <v>114</v>
      </c>
      <c r="E1482" s="13">
        <v>45901</v>
      </c>
      <c r="F1482" s="2" t="s">
        <v>2689</v>
      </c>
      <c r="G1482" s="2">
        <v>3</v>
      </c>
      <c r="H1482" s="3">
        <v>16800</v>
      </c>
      <c r="I1482" s="3">
        <v>7870</v>
      </c>
      <c r="J1482" s="3">
        <v>0</v>
      </c>
      <c r="K1482" s="3">
        <v>0</v>
      </c>
      <c r="L1482" s="3">
        <f>SUM(H1482:K1482)</f>
        <v>24670</v>
      </c>
      <c r="M1482" s="15">
        <v>0.15</v>
      </c>
      <c r="N1482" s="3">
        <f>H1482*M1482</f>
        <v>2520</v>
      </c>
      <c r="O1482" s="3">
        <f>L1482-N1482</f>
        <v>22150</v>
      </c>
    </row>
    <row r="1483" spans="1:15" x14ac:dyDescent="0.2">
      <c r="A1483" s="2" t="s">
        <v>4479</v>
      </c>
      <c r="B1483" s="2" t="s">
        <v>2402</v>
      </c>
      <c r="C1483" s="2" t="s">
        <v>51</v>
      </c>
      <c r="D1483" s="2" t="s">
        <v>45</v>
      </c>
      <c r="E1483" s="13">
        <v>45778</v>
      </c>
      <c r="F1483" s="2" t="s">
        <v>2732</v>
      </c>
      <c r="G1483" s="2">
        <v>12</v>
      </c>
      <c r="H1483" s="3">
        <v>104400</v>
      </c>
      <c r="I1483" s="3">
        <v>31990</v>
      </c>
      <c r="J1483" s="3">
        <v>0</v>
      </c>
      <c r="K1483" s="3">
        <v>0</v>
      </c>
      <c r="L1483" s="3">
        <f>SUM(H1483:K1483)</f>
        <v>136390</v>
      </c>
      <c r="M1483" s="15">
        <v>0.05</v>
      </c>
      <c r="N1483" s="3">
        <f>H1483*M1483</f>
        <v>5220</v>
      </c>
      <c r="O1483" s="3">
        <f>L1483-N1483</f>
        <v>131170</v>
      </c>
    </row>
    <row r="1484" spans="1:15" x14ac:dyDescent="0.2">
      <c r="A1484" s="2" t="s">
        <v>4480</v>
      </c>
      <c r="B1484" s="2" t="s">
        <v>2433</v>
      </c>
      <c r="C1484" s="2" t="s">
        <v>63</v>
      </c>
      <c r="D1484" s="2" t="s">
        <v>65</v>
      </c>
      <c r="E1484" s="13">
        <v>45839</v>
      </c>
      <c r="F1484" s="2" t="s">
        <v>2658</v>
      </c>
      <c r="G1484" s="2">
        <v>12</v>
      </c>
      <c r="H1484" s="3">
        <v>129600</v>
      </c>
      <c r="I1484" s="3">
        <v>4980</v>
      </c>
      <c r="J1484" s="3">
        <v>0</v>
      </c>
      <c r="K1484" s="3">
        <v>0</v>
      </c>
      <c r="L1484" s="3">
        <f>SUM(H1484:K1484)</f>
        <v>134580</v>
      </c>
      <c r="M1484" s="15">
        <v>0.1</v>
      </c>
      <c r="N1484" s="3">
        <f>H1484*M1484</f>
        <v>12960</v>
      </c>
      <c r="O1484" s="3">
        <f>L1484-N1484</f>
        <v>121620</v>
      </c>
    </row>
    <row r="1485" spans="1:15" x14ac:dyDescent="0.2">
      <c r="A1485" s="2" t="s">
        <v>4481</v>
      </c>
      <c r="B1485" s="2" t="s">
        <v>408</v>
      </c>
      <c r="C1485" s="2" t="s">
        <v>122</v>
      </c>
      <c r="D1485" s="2" t="s">
        <v>124</v>
      </c>
      <c r="E1485" s="13">
        <v>45809</v>
      </c>
      <c r="F1485" s="2" t="s">
        <v>2647</v>
      </c>
      <c r="G1485" s="2">
        <v>4</v>
      </c>
      <c r="H1485" s="3">
        <v>9400</v>
      </c>
      <c r="I1485" s="3">
        <v>2470</v>
      </c>
      <c r="J1485" s="3">
        <v>0</v>
      </c>
      <c r="K1485" s="3">
        <v>3230</v>
      </c>
      <c r="L1485" s="3">
        <f>SUM(H1485:K1485)</f>
        <v>15100</v>
      </c>
      <c r="M1485" s="15">
        <v>0</v>
      </c>
      <c r="N1485" s="3">
        <f>H1485*M1485</f>
        <v>0</v>
      </c>
      <c r="O1485" s="3">
        <f>L1485-N1485</f>
        <v>15100</v>
      </c>
    </row>
    <row r="1486" spans="1:15" x14ac:dyDescent="0.2">
      <c r="A1486" s="2" t="s">
        <v>4482</v>
      </c>
      <c r="B1486" s="2" t="s">
        <v>1399</v>
      </c>
      <c r="C1486" s="2" t="s">
        <v>108</v>
      </c>
      <c r="D1486" s="2" t="s">
        <v>105</v>
      </c>
      <c r="E1486" s="13">
        <v>45778</v>
      </c>
      <c r="F1486" s="2" t="s">
        <v>2732</v>
      </c>
      <c r="G1486" s="2">
        <v>1</v>
      </c>
      <c r="H1486" s="3">
        <v>14100</v>
      </c>
      <c r="I1486" s="3">
        <v>690</v>
      </c>
      <c r="J1486" s="3">
        <v>9950</v>
      </c>
      <c r="K1486" s="3">
        <v>0</v>
      </c>
      <c r="L1486" s="3">
        <f>SUM(H1486:K1486)</f>
        <v>24740</v>
      </c>
      <c r="M1486" s="15">
        <v>0.05</v>
      </c>
      <c r="N1486" s="3">
        <f>H1486*M1486</f>
        <v>705</v>
      </c>
      <c r="O1486" s="3">
        <f>L1486-N1486</f>
        <v>24035</v>
      </c>
    </row>
    <row r="1487" spans="1:15" x14ac:dyDescent="0.2">
      <c r="A1487" s="2" t="s">
        <v>4483</v>
      </c>
      <c r="B1487" s="2" t="s">
        <v>1708</v>
      </c>
      <c r="C1487" s="2" t="s">
        <v>93</v>
      </c>
      <c r="D1487" s="2" t="s">
        <v>95</v>
      </c>
      <c r="E1487" s="13">
        <v>45778</v>
      </c>
      <c r="F1487" s="2" t="s">
        <v>2732</v>
      </c>
      <c r="G1487" s="2">
        <v>3</v>
      </c>
      <c r="H1487" s="3">
        <v>14850</v>
      </c>
      <c r="I1487" s="3">
        <v>1750</v>
      </c>
      <c r="J1487" s="3">
        <v>0</v>
      </c>
      <c r="K1487" s="3">
        <v>3500</v>
      </c>
      <c r="L1487" s="3">
        <f>SUM(H1487:K1487)</f>
        <v>20100</v>
      </c>
      <c r="M1487" s="15">
        <v>0.05</v>
      </c>
      <c r="N1487" s="3">
        <f>H1487*M1487</f>
        <v>742.5</v>
      </c>
      <c r="O1487" s="3">
        <f>L1487-N1487</f>
        <v>19357.5</v>
      </c>
    </row>
    <row r="1488" spans="1:15" x14ac:dyDescent="0.2">
      <c r="A1488" s="2" t="s">
        <v>4484</v>
      </c>
      <c r="B1488" s="2" t="s">
        <v>1732</v>
      </c>
      <c r="C1488" s="2" t="s">
        <v>63</v>
      </c>
      <c r="D1488" s="2" t="s">
        <v>65</v>
      </c>
      <c r="E1488" s="13">
        <v>45778</v>
      </c>
      <c r="F1488" s="2" t="s">
        <v>2670</v>
      </c>
      <c r="G1488" s="2">
        <v>5</v>
      </c>
      <c r="H1488" s="3">
        <v>68000</v>
      </c>
      <c r="I1488" s="3">
        <v>1450</v>
      </c>
      <c r="J1488" s="3">
        <v>2300</v>
      </c>
      <c r="K1488" s="3">
        <v>0</v>
      </c>
      <c r="L1488" s="3">
        <f>SUM(H1488:K1488)</f>
        <v>71750</v>
      </c>
      <c r="M1488" s="15">
        <v>0</v>
      </c>
      <c r="N1488" s="3">
        <f>H1488*M1488</f>
        <v>0</v>
      </c>
      <c r="O1488" s="3">
        <f>L1488-N1488</f>
        <v>71750</v>
      </c>
    </row>
    <row r="1489" spans="1:15" x14ac:dyDescent="0.2">
      <c r="A1489" s="2" t="s">
        <v>4485</v>
      </c>
      <c r="B1489" s="2" t="s">
        <v>214</v>
      </c>
      <c r="C1489" s="2" t="s">
        <v>71</v>
      </c>
      <c r="D1489" s="2" t="s">
        <v>65</v>
      </c>
      <c r="E1489" s="13">
        <v>45962</v>
      </c>
      <c r="F1489" s="2" t="s">
        <v>2670</v>
      </c>
      <c r="G1489" s="2">
        <v>9</v>
      </c>
      <c r="H1489" s="3">
        <v>108450</v>
      </c>
      <c r="I1489" s="3">
        <v>9000</v>
      </c>
      <c r="J1489" s="3">
        <v>0</v>
      </c>
      <c r="K1489" s="3">
        <v>0</v>
      </c>
      <c r="L1489" s="3">
        <f>SUM(H1489:K1489)</f>
        <v>117450</v>
      </c>
      <c r="M1489" s="15">
        <v>0</v>
      </c>
      <c r="N1489" s="3">
        <f>H1489*M1489</f>
        <v>0</v>
      </c>
      <c r="O1489" s="3">
        <f>L1489-N1489</f>
        <v>117450</v>
      </c>
    </row>
    <row r="1490" spans="1:15" x14ac:dyDescent="0.2">
      <c r="A1490" s="2" t="s">
        <v>4487</v>
      </c>
      <c r="B1490" s="2" t="s">
        <v>2175</v>
      </c>
      <c r="C1490" s="2" t="s">
        <v>97</v>
      </c>
      <c r="D1490" s="2" t="s">
        <v>95</v>
      </c>
      <c r="E1490" s="13">
        <v>45778</v>
      </c>
      <c r="F1490" s="2" t="s">
        <v>2689</v>
      </c>
      <c r="G1490" s="2">
        <v>3</v>
      </c>
      <c r="H1490" s="3">
        <v>42450</v>
      </c>
      <c r="I1490" s="3">
        <v>11530</v>
      </c>
      <c r="J1490" s="3">
        <v>8400</v>
      </c>
      <c r="K1490" s="3">
        <v>0</v>
      </c>
      <c r="L1490" s="3">
        <f>SUM(H1490:K1490)</f>
        <v>62380</v>
      </c>
      <c r="M1490" s="15">
        <v>0.15</v>
      </c>
      <c r="N1490" s="3">
        <f>H1490*M1490</f>
        <v>6367.5</v>
      </c>
      <c r="O1490" s="3">
        <f>L1490-N1490</f>
        <v>56012.5</v>
      </c>
    </row>
    <row r="1491" spans="1:15" x14ac:dyDescent="0.2">
      <c r="A1491" s="2" t="s">
        <v>4488</v>
      </c>
      <c r="B1491" s="2" t="s">
        <v>2441</v>
      </c>
      <c r="C1491" s="2" t="s">
        <v>112</v>
      </c>
      <c r="D1491" s="2" t="s">
        <v>114</v>
      </c>
      <c r="E1491" s="13">
        <v>45809</v>
      </c>
      <c r="F1491" s="2" t="s">
        <v>2670</v>
      </c>
      <c r="G1491" s="2">
        <v>2</v>
      </c>
      <c r="H1491" s="3">
        <v>8800</v>
      </c>
      <c r="I1491" s="3">
        <v>3420</v>
      </c>
      <c r="J1491" s="3">
        <v>0</v>
      </c>
      <c r="K1491" s="3">
        <v>1990</v>
      </c>
      <c r="L1491" s="3">
        <f>SUM(H1491:K1491)</f>
        <v>14210</v>
      </c>
      <c r="M1491" s="15">
        <v>0</v>
      </c>
      <c r="N1491" s="3">
        <f>H1491*M1491</f>
        <v>0</v>
      </c>
      <c r="O1491" s="3">
        <f>L1491-N1491</f>
        <v>14210</v>
      </c>
    </row>
    <row r="1492" spans="1:15" x14ac:dyDescent="0.2">
      <c r="A1492" s="2" t="s">
        <v>4489</v>
      </c>
      <c r="B1492" s="2" t="s">
        <v>848</v>
      </c>
      <c r="C1492" s="2" t="s">
        <v>83</v>
      </c>
      <c r="D1492" s="2" t="s">
        <v>85</v>
      </c>
      <c r="E1492" s="13">
        <v>45778</v>
      </c>
      <c r="F1492" s="2" t="s">
        <v>2732</v>
      </c>
      <c r="G1492" s="2">
        <v>2</v>
      </c>
      <c r="H1492" s="3">
        <v>22200</v>
      </c>
      <c r="I1492" s="3">
        <v>1610</v>
      </c>
      <c r="J1492" s="3">
        <v>0</v>
      </c>
      <c r="K1492" s="3">
        <v>0</v>
      </c>
      <c r="L1492" s="3">
        <f>SUM(H1492:K1492)</f>
        <v>23810</v>
      </c>
      <c r="M1492" s="15">
        <v>0.05</v>
      </c>
      <c r="N1492" s="3">
        <f>H1492*M1492</f>
        <v>1110</v>
      </c>
      <c r="O1492" s="3">
        <f>L1492-N1492</f>
        <v>22700</v>
      </c>
    </row>
    <row r="1493" spans="1:15" x14ac:dyDescent="0.2">
      <c r="A1493" s="2" t="s">
        <v>4490</v>
      </c>
      <c r="B1493" s="2" t="s">
        <v>1240</v>
      </c>
      <c r="C1493" s="2" t="s">
        <v>118</v>
      </c>
      <c r="D1493" s="2" t="s">
        <v>114</v>
      </c>
      <c r="E1493" s="13">
        <v>45778</v>
      </c>
      <c r="F1493" s="2" t="s">
        <v>2670</v>
      </c>
      <c r="G1493" s="2">
        <v>2</v>
      </c>
      <c r="H1493" s="3">
        <v>23500</v>
      </c>
      <c r="I1493" s="3">
        <v>1650</v>
      </c>
      <c r="J1493" s="3">
        <v>0</v>
      </c>
      <c r="K1493" s="3">
        <v>0</v>
      </c>
      <c r="L1493" s="3">
        <f>SUM(H1493:K1493)</f>
        <v>25150</v>
      </c>
      <c r="M1493" s="15">
        <v>0</v>
      </c>
      <c r="N1493" s="3">
        <f>H1493*M1493</f>
        <v>0</v>
      </c>
      <c r="O1493" s="3">
        <f>L1493-N1493</f>
        <v>25150</v>
      </c>
    </row>
    <row r="1494" spans="1:15" x14ac:dyDescent="0.2">
      <c r="A1494" s="2" t="s">
        <v>4491</v>
      </c>
      <c r="B1494" s="2" t="s">
        <v>1323</v>
      </c>
      <c r="C1494" s="2" t="s">
        <v>120</v>
      </c>
      <c r="D1494" s="2" t="s">
        <v>114</v>
      </c>
      <c r="E1494" s="13">
        <v>45931</v>
      </c>
      <c r="F1494" s="2" t="s">
        <v>2689</v>
      </c>
      <c r="G1494" s="2">
        <v>3</v>
      </c>
      <c r="H1494" s="3">
        <v>9450</v>
      </c>
      <c r="I1494" s="3">
        <v>7270</v>
      </c>
      <c r="J1494" s="3">
        <v>0</v>
      </c>
      <c r="K1494" s="3">
        <v>1910</v>
      </c>
      <c r="L1494" s="3">
        <f>SUM(H1494:K1494)</f>
        <v>18630</v>
      </c>
      <c r="M1494" s="15">
        <v>0.15</v>
      </c>
      <c r="N1494" s="3">
        <f>H1494*M1494</f>
        <v>1417.5</v>
      </c>
      <c r="O1494" s="3">
        <f>L1494-N1494</f>
        <v>17212.5</v>
      </c>
    </row>
    <row r="1495" spans="1:15" x14ac:dyDescent="0.2">
      <c r="A1495" s="2" t="s">
        <v>4492</v>
      </c>
      <c r="B1495" s="2" t="s">
        <v>1343</v>
      </c>
      <c r="C1495" s="2" t="s">
        <v>53</v>
      </c>
      <c r="D1495" s="2" t="s">
        <v>55</v>
      </c>
      <c r="E1495" s="13">
        <v>45778</v>
      </c>
      <c r="F1495" s="2" t="s">
        <v>2732</v>
      </c>
      <c r="G1495" s="2">
        <v>3</v>
      </c>
      <c r="H1495" s="3">
        <v>24750</v>
      </c>
      <c r="I1495" s="3">
        <v>2640</v>
      </c>
      <c r="J1495" s="3">
        <v>3440</v>
      </c>
      <c r="K1495" s="3">
        <v>0</v>
      </c>
      <c r="L1495" s="3">
        <f>SUM(H1495:K1495)</f>
        <v>30830</v>
      </c>
      <c r="M1495" s="15">
        <v>0.05</v>
      </c>
      <c r="N1495" s="3">
        <f>H1495*M1495</f>
        <v>1237.5</v>
      </c>
      <c r="O1495" s="3">
        <f>L1495-N1495</f>
        <v>29592.5</v>
      </c>
    </row>
    <row r="1496" spans="1:15" x14ac:dyDescent="0.2">
      <c r="A1496" s="2" t="s">
        <v>4493</v>
      </c>
      <c r="B1496" s="2" t="s">
        <v>1419</v>
      </c>
      <c r="C1496" s="2" t="s">
        <v>32</v>
      </c>
      <c r="D1496" s="2" t="s">
        <v>24</v>
      </c>
      <c r="E1496" s="13">
        <v>45870</v>
      </c>
      <c r="F1496" s="2" t="s">
        <v>2683</v>
      </c>
      <c r="G1496" s="2">
        <v>4</v>
      </c>
      <c r="H1496" s="3">
        <v>18400</v>
      </c>
      <c r="I1496" s="3">
        <v>6270</v>
      </c>
      <c r="J1496" s="3">
        <v>6860</v>
      </c>
      <c r="K1496" s="3">
        <v>0</v>
      </c>
      <c r="L1496" s="3">
        <f>SUM(H1496:K1496)</f>
        <v>31530</v>
      </c>
      <c r="M1496" s="15">
        <v>0.17</v>
      </c>
      <c r="N1496" s="3">
        <f>H1496*M1496</f>
        <v>3128</v>
      </c>
      <c r="O1496" s="3">
        <f>L1496-N1496</f>
        <v>28402</v>
      </c>
    </row>
    <row r="1497" spans="1:15" x14ac:dyDescent="0.2">
      <c r="A1497" s="2" t="s">
        <v>4494</v>
      </c>
      <c r="B1497" s="2" t="s">
        <v>2441</v>
      </c>
      <c r="C1497" s="2" t="s">
        <v>13</v>
      </c>
      <c r="D1497" s="2" t="s">
        <v>11</v>
      </c>
      <c r="E1497" s="13">
        <v>45809</v>
      </c>
      <c r="F1497" s="2" t="s">
        <v>2689</v>
      </c>
      <c r="G1497" s="2">
        <v>3</v>
      </c>
      <c r="H1497" s="3">
        <v>42450</v>
      </c>
      <c r="I1497" s="3">
        <v>3080</v>
      </c>
      <c r="J1497" s="3">
        <v>2410</v>
      </c>
      <c r="K1497" s="3">
        <v>2970</v>
      </c>
      <c r="L1497" s="3">
        <f>SUM(H1497:K1497)</f>
        <v>50910</v>
      </c>
      <c r="M1497" s="15">
        <v>0.15</v>
      </c>
      <c r="N1497" s="3">
        <f>H1497*M1497</f>
        <v>6367.5</v>
      </c>
      <c r="O1497" s="3">
        <f>L1497-N1497</f>
        <v>44542.5</v>
      </c>
    </row>
    <row r="1498" spans="1:15" x14ac:dyDescent="0.2">
      <c r="A1498" s="2" t="s">
        <v>4495</v>
      </c>
      <c r="B1498" s="2" t="s">
        <v>861</v>
      </c>
      <c r="C1498" s="2" t="s">
        <v>116</v>
      </c>
      <c r="D1498" s="2" t="s">
        <v>114</v>
      </c>
      <c r="E1498" s="13">
        <v>45809</v>
      </c>
      <c r="F1498" s="2" t="s">
        <v>2732</v>
      </c>
      <c r="G1498" s="2">
        <v>2</v>
      </c>
      <c r="H1498" s="3">
        <v>17000</v>
      </c>
      <c r="I1498" s="3">
        <v>850</v>
      </c>
      <c r="J1498" s="3">
        <v>0</v>
      </c>
      <c r="K1498" s="3">
        <v>0</v>
      </c>
      <c r="L1498" s="3">
        <f>SUM(H1498:K1498)</f>
        <v>17850</v>
      </c>
      <c r="M1498" s="15">
        <v>0.05</v>
      </c>
      <c r="N1498" s="3">
        <f>H1498*M1498</f>
        <v>850</v>
      </c>
      <c r="O1498" s="3">
        <f>L1498-N1498</f>
        <v>17000</v>
      </c>
    </row>
    <row r="1499" spans="1:15" x14ac:dyDescent="0.2">
      <c r="A1499" s="2" t="s">
        <v>4497</v>
      </c>
      <c r="B1499" s="2" t="s">
        <v>1644</v>
      </c>
      <c r="C1499" s="2" t="s">
        <v>125</v>
      </c>
      <c r="D1499" s="2" t="s">
        <v>124</v>
      </c>
      <c r="E1499" s="13">
        <v>45809</v>
      </c>
      <c r="F1499" s="2" t="s">
        <v>2689</v>
      </c>
      <c r="G1499" s="2">
        <v>3</v>
      </c>
      <c r="H1499" s="3">
        <v>23100</v>
      </c>
      <c r="I1499" s="3">
        <v>3290</v>
      </c>
      <c r="J1499" s="3">
        <v>0</v>
      </c>
      <c r="K1499" s="3">
        <v>1530</v>
      </c>
      <c r="L1499" s="3">
        <f>SUM(H1499:K1499)</f>
        <v>27920</v>
      </c>
      <c r="M1499" s="15">
        <v>0.15</v>
      </c>
      <c r="N1499" s="3">
        <f>H1499*M1499</f>
        <v>3465</v>
      </c>
      <c r="O1499" s="3">
        <f>L1499-N1499</f>
        <v>24455</v>
      </c>
    </row>
    <row r="1500" spans="1:15" x14ac:dyDescent="0.2">
      <c r="A1500" s="2" t="s">
        <v>4498</v>
      </c>
      <c r="B1500" s="2" t="s">
        <v>1999</v>
      </c>
      <c r="C1500" s="2" t="s">
        <v>69</v>
      </c>
      <c r="D1500" s="2" t="s">
        <v>65</v>
      </c>
      <c r="E1500" s="13">
        <v>45778</v>
      </c>
      <c r="F1500" s="2" t="s">
        <v>2658</v>
      </c>
      <c r="G1500" s="2">
        <v>5</v>
      </c>
      <c r="H1500" s="3">
        <v>64500</v>
      </c>
      <c r="I1500" s="3">
        <v>19650</v>
      </c>
      <c r="J1500" s="3">
        <v>4910</v>
      </c>
      <c r="K1500" s="3">
        <v>0</v>
      </c>
      <c r="L1500" s="3">
        <f>SUM(H1500:K1500)</f>
        <v>89060</v>
      </c>
      <c r="M1500" s="15">
        <v>0.1</v>
      </c>
      <c r="N1500" s="3">
        <f>H1500*M1500</f>
        <v>6450</v>
      </c>
      <c r="O1500" s="3">
        <f>L1500-N1500</f>
        <v>82610</v>
      </c>
    </row>
    <row r="1501" spans="1:15" x14ac:dyDescent="0.2">
      <c r="A1501" s="2" t="s">
        <v>4499</v>
      </c>
      <c r="B1501" s="2" t="s">
        <v>2167</v>
      </c>
      <c r="C1501" s="2" t="s">
        <v>57</v>
      </c>
      <c r="D1501" s="2" t="s">
        <v>55</v>
      </c>
      <c r="E1501" s="13">
        <v>45839</v>
      </c>
      <c r="F1501" s="2" t="s">
        <v>2658</v>
      </c>
      <c r="G1501" s="2">
        <v>8</v>
      </c>
      <c r="H1501" s="3">
        <v>46400</v>
      </c>
      <c r="I1501" s="3">
        <v>21690</v>
      </c>
      <c r="J1501" s="3">
        <v>0</v>
      </c>
      <c r="K1501" s="3">
        <v>1640</v>
      </c>
      <c r="L1501" s="3">
        <f>SUM(H1501:K1501)</f>
        <v>69730</v>
      </c>
      <c r="M1501" s="15">
        <v>0.1</v>
      </c>
      <c r="N1501" s="3">
        <f>H1501*M1501</f>
        <v>4640</v>
      </c>
      <c r="O1501" s="3">
        <f>L1501-N1501</f>
        <v>65090</v>
      </c>
    </row>
    <row r="1502" spans="1:15" x14ac:dyDescent="0.2">
      <c r="A1502" s="2" t="s">
        <v>4500</v>
      </c>
      <c r="B1502" s="2" t="s">
        <v>2287</v>
      </c>
      <c r="C1502" s="2" t="s">
        <v>29</v>
      </c>
      <c r="D1502" s="2" t="s">
        <v>24</v>
      </c>
      <c r="E1502" s="13">
        <v>45778</v>
      </c>
      <c r="F1502" s="2" t="s">
        <v>2689</v>
      </c>
      <c r="G1502" s="2">
        <v>2</v>
      </c>
      <c r="H1502" s="3">
        <v>29800</v>
      </c>
      <c r="I1502" s="3">
        <v>2540</v>
      </c>
      <c r="J1502" s="3">
        <v>0</v>
      </c>
      <c r="K1502" s="3">
        <v>0</v>
      </c>
      <c r="L1502" s="3">
        <f>SUM(H1502:K1502)</f>
        <v>32340</v>
      </c>
      <c r="M1502" s="15">
        <v>0.15</v>
      </c>
      <c r="N1502" s="3">
        <f>H1502*M1502</f>
        <v>4470</v>
      </c>
      <c r="O1502" s="3">
        <f>L1502-N1502</f>
        <v>27870</v>
      </c>
    </row>
    <row r="1503" spans="1:15" x14ac:dyDescent="0.2">
      <c r="A1503" s="2" t="s">
        <v>4502</v>
      </c>
      <c r="B1503" s="2" t="s">
        <v>2114</v>
      </c>
      <c r="C1503" s="2" t="s">
        <v>110</v>
      </c>
      <c r="D1503" s="2" t="s">
        <v>105</v>
      </c>
      <c r="E1503" s="13">
        <v>45778</v>
      </c>
      <c r="F1503" s="2" t="s">
        <v>2651</v>
      </c>
      <c r="G1503" s="2">
        <v>5</v>
      </c>
      <c r="H1503" s="3">
        <v>53250</v>
      </c>
      <c r="I1503" s="3">
        <v>6300</v>
      </c>
      <c r="J1503" s="3">
        <v>0</v>
      </c>
      <c r="K1503" s="3">
        <v>1250</v>
      </c>
      <c r="L1503" s="3">
        <f>SUM(H1503:K1503)</f>
        <v>60800</v>
      </c>
      <c r="M1503" s="15">
        <v>0.16</v>
      </c>
      <c r="N1503" s="3">
        <f>H1503*M1503</f>
        <v>8520</v>
      </c>
      <c r="O1503" s="3">
        <f>L1503-N1503</f>
        <v>52280</v>
      </c>
    </row>
    <row r="1504" spans="1:15" x14ac:dyDescent="0.2">
      <c r="A1504" s="2" t="s">
        <v>4503</v>
      </c>
      <c r="B1504" s="2" t="s">
        <v>2318</v>
      </c>
      <c r="C1504" s="2" t="s">
        <v>47</v>
      </c>
      <c r="D1504" s="2" t="s">
        <v>45</v>
      </c>
      <c r="E1504" s="13">
        <v>45809</v>
      </c>
      <c r="F1504" s="2" t="s">
        <v>2651</v>
      </c>
      <c r="G1504" s="2">
        <v>5</v>
      </c>
      <c r="H1504" s="3">
        <v>17500</v>
      </c>
      <c r="I1504" s="3">
        <v>3010</v>
      </c>
      <c r="J1504" s="3">
        <v>6210</v>
      </c>
      <c r="K1504" s="3">
        <v>0</v>
      </c>
      <c r="L1504" s="3">
        <f>SUM(H1504:K1504)</f>
        <v>26720</v>
      </c>
      <c r="M1504" s="15">
        <v>0.16</v>
      </c>
      <c r="N1504" s="3">
        <f>H1504*M1504</f>
        <v>2800</v>
      </c>
      <c r="O1504" s="3">
        <f>L1504-N1504</f>
        <v>23920</v>
      </c>
    </row>
    <row r="1505" spans="1:15" x14ac:dyDescent="0.2">
      <c r="A1505" s="2" t="s">
        <v>4505</v>
      </c>
      <c r="B1505" s="2" t="s">
        <v>1505</v>
      </c>
      <c r="C1505" s="2" t="s">
        <v>118</v>
      </c>
      <c r="D1505" s="2" t="s">
        <v>114</v>
      </c>
      <c r="E1505" s="13">
        <v>45778</v>
      </c>
      <c r="F1505" s="2" t="s">
        <v>2683</v>
      </c>
      <c r="G1505" s="2">
        <v>2</v>
      </c>
      <c r="H1505" s="3">
        <v>33700</v>
      </c>
      <c r="I1505" s="3">
        <v>2180</v>
      </c>
      <c r="J1505" s="3">
        <v>0</v>
      </c>
      <c r="K1505" s="3">
        <v>0</v>
      </c>
      <c r="L1505" s="3">
        <f>SUM(H1505:K1505)</f>
        <v>35880</v>
      </c>
      <c r="M1505" s="15">
        <v>0.17</v>
      </c>
      <c r="N1505" s="3">
        <f>H1505*M1505</f>
        <v>5729</v>
      </c>
      <c r="O1505" s="3">
        <f>L1505-N1505</f>
        <v>30151</v>
      </c>
    </row>
    <row r="1506" spans="1:15" x14ac:dyDescent="0.2">
      <c r="A1506" s="2" t="s">
        <v>4508</v>
      </c>
      <c r="B1506" s="2" t="s">
        <v>836</v>
      </c>
      <c r="C1506" s="2" t="s">
        <v>101</v>
      </c>
      <c r="D1506" s="2" t="s">
        <v>95</v>
      </c>
      <c r="E1506" s="13">
        <v>45870</v>
      </c>
      <c r="F1506" s="2" t="s">
        <v>2689</v>
      </c>
      <c r="G1506" s="2">
        <v>12</v>
      </c>
      <c r="H1506" s="3">
        <v>85200</v>
      </c>
      <c r="I1506" s="3">
        <v>18730</v>
      </c>
      <c r="J1506" s="3">
        <v>0</v>
      </c>
      <c r="K1506" s="3">
        <v>0</v>
      </c>
      <c r="L1506" s="3">
        <f>SUM(H1506:K1506)</f>
        <v>103930</v>
      </c>
      <c r="M1506" s="15">
        <v>0.15</v>
      </c>
      <c r="N1506" s="3">
        <f>H1506*M1506</f>
        <v>12780</v>
      </c>
      <c r="O1506" s="3">
        <f>L1506-N1506</f>
        <v>91150</v>
      </c>
    </row>
    <row r="1507" spans="1:15" x14ac:dyDescent="0.2">
      <c r="A1507" s="2" t="s">
        <v>4509</v>
      </c>
      <c r="B1507" s="2" t="s">
        <v>1080</v>
      </c>
      <c r="C1507" s="2" t="s">
        <v>129</v>
      </c>
      <c r="D1507" s="2" t="s">
        <v>124</v>
      </c>
      <c r="E1507" s="13">
        <v>45839</v>
      </c>
      <c r="F1507" s="2" t="s">
        <v>2689</v>
      </c>
      <c r="G1507" s="2">
        <v>2</v>
      </c>
      <c r="H1507" s="3">
        <v>7100</v>
      </c>
      <c r="I1507" s="3">
        <v>1980</v>
      </c>
      <c r="J1507" s="3">
        <v>4140</v>
      </c>
      <c r="K1507" s="3">
        <v>0</v>
      </c>
      <c r="L1507" s="3">
        <f>SUM(H1507:K1507)</f>
        <v>13220</v>
      </c>
      <c r="M1507" s="15">
        <v>0.15</v>
      </c>
      <c r="N1507" s="3">
        <f>H1507*M1507</f>
        <v>1065</v>
      </c>
      <c r="O1507" s="3">
        <f>L1507-N1507</f>
        <v>12155</v>
      </c>
    </row>
    <row r="1508" spans="1:15" x14ac:dyDescent="0.2">
      <c r="A1508" s="2" t="s">
        <v>4510</v>
      </c>
      <c r="B1508" s="2" t="s">
        <v>2370</v>
      </c>
      <c r="C1508" s="2" t="s">
        <v>118</v>
      </c>
      <c r="D1508" s="2" t="s">
        <v>114</v>
      </c>
      <c r="E1508" s="13">
        <v>45839</v>
      </c>
      <c r="F1508" s="2" t="s">
        <v>2658</v>
      </c>
      <c r="G1508" s="2">
        <v>5</v>
      </c>
      <c r="H1508" s="3">
        <v>79000</v>
      </c>
      <c r="I1508" s="3">
        <v>16490</v>
      </c>
      <c r="J1508" s="3">
        <v>0</v>
      </c>
      <c r="K1508" s="3">
        <v>2140</v>
      </c>
      <c r="L1508" s="3">
        <f>SUM(H1508:K1508)</f>
        <v>97630</v>
      </c>
      <c r="M1508" s="15">
        <v>0.1</v>
      </c>
      <c r="N1508" s="3">
        <f>H1508*M1508</f>
        <v>7900</v>
      </c>
      <c r="O1508" s="3">
        <f>L1508-N1508</f>
        <v>89730</v>
      </c>
    </row>
    <row r="1509" spans="1:15" x14ac:dyDescent="0.2">
      <c r="A1509" s="2" t="s">
        <v>4512</v>
      </c>
      <c r="B1509" s="2" t="s">
        <v>320</v>
      </c>
      <c r="C1509" s="2" t="s">
        <v>93</v>
      </c>
      <c r="D1509" s="2" t="s">
        <v>95</v>
      </c>
      <c r="E1509" s="13">
        <v>45809</v>
      </c>
      <c r="F1509" s="2" t="s">
        <v>2732</v>
      </c>
      <c r="G1509" s="2">
        <v>3</v>
      </c>
      <c r="H1509" s="3">
        <v>14400</v>
      </c>
      <c r="I1509" s="3">
        <v>2650</v>
      </c>
      <c r="J1509" s="3">
        <v>0</v>
      </c>
      <c r="K1509" s="3">
        <v>0</v>
      </c>
      <c r="L1509" s="3">
        <f>SUM(H1509:K1509)</f>
        <v>17050</v>
      </c>
      <c r="M1509" s="15">
        <v>0.05</v>
      </c>
      <c r="N1509" s="3">
        <f>H1509*M1509</f>
        <v>720</v>
      </c>
      <c r="O1509" s="3">
        <f>L1509-N1509</f>
        <v>16330</v>
      </c>
    </row>
    <row r="1510" spans="1:15" x14ac:dyDescent="0.2">
      <c r="A1510" s="2" t="s">
        <v>4513</v>
      </c>
      <c r="B1510" s="2" t="s">
        <v>547</v>
      </c>
      <c r="C1510" s="2" t="s">
        <v>97</v>
      </c>
      <c r="D1510" s="2" t="s">
        <v>95</v>
      </c>
      <c r="E1510" s="13">
        <v>45839</v>
      </c>
      <c r="F1510" s="2" t="s">
        <v>2683</v>
      </c>
      <c r="G1510" s="2">
        <v>2</v>
      </c>
      <c r="H1510" s="3">
        <v>38800</v>
      </c>
      <c r="I1510" s="3">
        <v>980</v>
      </c>
      <c r="J1510" s="3">
        <v>0</v>
      </c>
      <c r="K1510" s="3">
        <v>0</v>
      </c>
      <c r="L1510" s="3">
        <f>SUM(H1510:K1510)</f>
        <v>39780</v>
      </c>
      <c r="M1510" s="15">
        <v>0.17</v>
      </c>
      <c r="N1510" s="3">
        <f>H1510*M1510</f>
        <v>6596.0000000000009</v>
      </c>
      <c r="O1510" s="3">
        <f>L1510-N1510</f>
        <v>33184</v>
      </c>
    </row>
    <row r="1511" spans="1:15" x14ac:dyDescent="0.2">
      <c r="A1511" s="2" t="s">
        <v>4514</v>
      </c>
      <c r="B1511" s="2" t="s">
        <v>974</v>
      </c>
      <c r="C1511" s="2" t="s">
        <v>67</v>
      </c>
      <c r="D1511" s="2" t="s">
        <v>65</v>
      </c>
      <c r="E1511" s="13">
        <v>45778</v>
      </c>
      <c r="F1511" s="2" t="s">
        <v>2670</v>
      </c>
      <c r="G1511" s="2">
        <v>1</v>
      </c>
      <c r="H1511" s="3">
        <v>4050</v>
      </c>
      <c r="I1511" s="3">
        <v>1110</v>
      </c>
      <c r="J1511" s="3">
        <v>4230</v>
      </c>
      <c r="K1511" s="3">
        <v>0</v>
      </c>
      <c r="L1511" s="3">
        <f>SUM(H1511:K1511)</f>
        <v>9390</v>
      </c>
      <c r="M1511" s="15">
        <v>0</v>
      </c>
      <c r="N1511" s="3">
        <f>H1511*M1511</f>
        <v>0</v>
      </c>
      <c r="O1511" s="3">
        <f>L1511-N1511</f>
        <v>9390</v>
      </c>
    </row>
    <row r="1512" spans="1:15" x14ac:dyDescent="0.2">
      <c r="A1512" s="2" t="s">
        <v>4515</v>
      </c>
      <c r="B1512" s="2" t="s">
        <v>974</v>
      </c>
      <c r="C1512" s="2" t="s">
        <v>32</v>
      </c>
      <c r="D1512" s="2" t="s">
        <v>24</v>
      </c>
      <c r="E1512" s="13">
        <v>45809</v>
      </c>
      <c r="F1512" s="2" t="s">
        <v>2732</v>
      </c>
      <c r="G1512" s="2">
        <v>1</v>
      </c>
      <c r="H1512" s="3">
        <v>4700</v>
      </c>
      <c r="I1512" s="3">
        <v>850</v>
      </c>
      <c r="J1512" s="3">
        <v>4180</v>
      </c>
      <c r="K1512" s="3">
        <v>0</v>
      </c>
      <c r="L1512" s="3">
        <f>SUM(H1512:K1512)</f>
        <v>9730</v>
      </c>
      <c r="M1512" s="15">
        <v>0.05</v>
      </c>
      <c r="N1512" s="3">
        <f>H1512*M1512</f>
        <v>235</v>
      </c>
      <c r="O1512" s="3">
        <f>L1512-N1512</f>
        <v>9495</v>
      </c>
    </row>
    <row r="1513" spans="1:15" x14ac:dyDescent="0.2">
      <c r="A1513" s="2" t="s">
        <v>4516</v>
      </c>
      <c r="B1513" s="2" t="s">
        <v>1248</v>
      </c>
      <c r="C1513" s="2" t="s">
        <v>129</v>
      </c>
      <c r="D1513" s="2" t="s">
        <v>124</v>
      </c>
      <c r="E1513" s="13">
        <v>45809</v>
      </c>
      <c r="F1513" s="2" t="s">
        <v>2658</v>
      </c>
      <c r="G1513" s="2">
        <v>4</v>
      </c>
      <c r="H1513" s="3">
        <v>15400</v>
      </c>
      <c r="I1513" s="3">
        <v>3740</v>
      </c>
      <c r="J1513" s="3">
        <v>4840</v>
      </c>
      <c r="K1513" s="3">
        <v>0</v>
      </c>
      <c r="L1513" s="3">
        <f>SUM(H1513:K1513)</f>
        <v>23980</v>
      </c>
      <c r="M1513" s="15">
        <v>0.1</v>
      </c>
      <c r="N1513" s="3">
        <f>H1513*M1513</f>
        <v>1540</v>
      </c>
      <c r="O1513" s="3">
        <f>L1513-N1513</f>
        <v>22440</v>
      </c>
    </row>
    <row r="1514" spans="1:15" x14ac:dyDescent="0.2">
      <c r="A1514" s="2" t="s">
        <v>4517</v>
      </c>
      <c r="B1514" s="2" t="s">
        <v>1396</v>
      </c>
      <c r="C1514" s="2" t="s">
        <v>69</v>
      </c>
      <c r="D1514" s="2" t="s">
        <v>65</v>
      </c>
      <c r="E1514" s="13">
        <v>45870</v>
      </c>
      <c r="F1514" s="2" t="s">
        <v>2670</v>
      </c>
      <c r="G1514" s="2">
        <v>4</v>
      </c>
      <c r="H1514" s="3">
        <v>78400</v>
      </c>
      <c r="I1514" s="3">
        <v>3150</v>
      </c>
      <c r="J1514" s="3">
        <v>0</v>
      </c>
      <c r="K1514" s="3">
        <v>0</v>
      </c>
      <c r="L1514" s="3">
        <f>SUM(H1514:K1514)</f>
        <v>81550</v>
      </c>
      <c r="M1514" s="15">
        <v>0</v>
      </c>
      <c r="N1514" s="3">
        <f>H1514*M1514</f>
        <v>0</v>
      </c>
      <c r="O1514" s="3">
        <f>L1514-N1514</f>
        <v>81550</v>
      </c>
    </row>
    <row r="1515" spans="1:15" x14ac:dyDescent="0.2">
      <c r="A1515" s="2" t="s">
        <v>4518</v>
      </c>
      <c r="B1515" s="2" t="s">
        <v>1841</v>
      </c>
      <c r="C1515" s="2" t="s">
        <v>53</v>
      </c>
      <c r="D1515" s="2" t="s">
        <v>55</v>
      </c>
      <c r="E1515" s="13">
        <v>45809</v>
      </c>
      <c r="F1515" s="2" t="s">
        <v>2732</v>
      </c>
      <c r="G1515" s="2">
        <v>1</v>
      </c>
      <c r="H1515" s="3">
        <v>8500</v>
      </c>
      <c r="I1515" s="3">
        <v>360</v>
      </c>
      <c r="J1515" s="3">
        <v>0</v>
      </c>
      <c r="K1515" s="3">
        <v>0</v>
      </c>
      <c r="L1515" s="3">
        <f>SUM(H1515:K1515)</f>
        <v>8860</v>
      </c>
      <c r="M1515" s="15">
        <v>0.05</v>
      </c>
      <c r="N1515" s="3">
        <f>H1515*M1515</f>
        <v>425</v>
      </c>
      <c r="O1515" s="3">
        <f>L1515-N1515</f>
        <v>8435</v>
      </c>
    </row>
    <row r="1516" spans="1:15" x14ac:dyDescent="0.2">
      <c r="A1516" s="2" t="s">
        <v>4519</v>
      </c>
      <c r="B1516" s="2" t="s">
        <v>1914</v>
      </c>
      <c r="C1516" s="2" t="s">
        <v>9</v>
      </c>
      <c r="D1516" s="2" t="s">
        <v>11</v>
      </c>
      <c r="E1516" s="13">
        <v>45962</v>
      </c>
      <c r="F1516" s="2" t="s">
        <v>2661</v>
      </c>
      <c r="G1516" s="2">
        <v>6</v>
      </c>
      <c r="H1516" s="3">
        <v>78300</v>
      </c>
      <c r="I1516" s="3">
        <v>12310</v>
      </c>
      <c r="J1516" s="3">
        <v>3020</v>
      </c>
      <c r="K1516" s="3">
        <v>1790</v>
      </c>
      <c r="L1516" s="3">
        <f>SUM(H1516:K1516)</f>
        <v>95420</v>
      </c>
      <c r="M1516" s="15">
        <v>0</v>
      </c>
      <c r="N1516" s="3">
        <f>H1516*M1516</f>
        <v>0</v>
      </c>
      <c r="O1516" s="3">
        <f>L1516-N1516</f>
        <v>95420</v>
      </c>
    </row>
    <row r="1517" spans="1:15" x14ac:dyDescent="0.2">
      <c r="A1517" s="2" t="s">
        <v>4520</v>
      </c>
      <c r="B1517" s="2" t="s">
        <v>2419</v>
      </c>
      <c r="C1517" s="2" t="s">
        <v>83</v>
      </c>
      <c r="D1517" s="2" t="s">
        <v>85</v>
      </c>
      <c r="E1517" s="13">
        <v>45839</v>
      </c>
      <c r="F1517" s="2" t="s">
        <v>2689</v>
      </c>
      <c r="G1517" s="2">
        <v>3</v>
      </c>
      <c r="H1517" s="3">
        <v>21450</v>
      </c>
      <c r="I1517" s="3">
        <v>7690</v>
      </c>
      <c r="J1517" s="3">
        <v>0</v>
      </c>
      <c r="K1517" s="3">
        <v>0</v>
      </c>
      <c r="L1517" s="3">
        <f>SUM(H1517:K1517)</f>
        <v>29140</v>
      </c>
      <c r="M1517" s="15">
        <v>0.15</v>
      </c>
      <c r="N1517" s="3">
        <f>H1517*M1517</f>
        <v>3217.5</v>
      </c>
      <c r="O1517" s="3">
        <f>L1517-N1517</f>
        <v>25922.5</v>
      </c>
    </row>
    <row r="1518" spans="1:15" x14ac:dyDescent="0.2">
      <c r="A1518" s="2" t="s">
        <v>4521</v>
      </c>
      <c r="B1518" s="2" t="s">
        <v>2433</v>
      </c>
      <c r="C1518" s="2" t="s">
        <v>29</v>
      </c>
      <c r="D1518" s="2" t="s">
        <v>24</v>
      </c>
      <c r="E1518" s="13">
        <v>45778</v>
      </c>
      <c r="F1518" s="2" t="s">
        <v>2658</v>
      </c>
      <c r="G1518" s="2">
        <v>6</v>
      </c>
      <c r="H1518" s="3">
        <v>64800</v>
      </c>
      <c r="I1518" s="3">
        <v>4400</v>
      </c>
      <c r="J1518" s="3">
        <v>0</v>
      </c>
      <c r="K1518" s="3">
        <v>970</v>
      </c>
      <c r="L1518" s="3">
        <f>SUM(H1518:K1518)</f>
        <v>70170</v>
      </c>
      <c r="M1518" s="15">
        <v>0.1</v>
      </c>
      <c r="N1518" s="3">
        <f>H1518*M1518</f>
        <v>6480</v>
      </c>
      <c r="O1518" s="3">
        <f>L1518-N1518</f>
        <v>63690</v>
      </c>
    </row>
    <row r="1519" spans="1:15" x14ac:dyDescent="0.2">
      <c r="A1519" s="2" t="s">
        <v>4522</v>
      </c>
      <c r="B1519" s="2" t="s">
        <v>2586</v>
      </c>
      <c r="C1519" s="2" t="s">
        <v>81</v>
      </c>
      <c r="D1519" s="2" t="s">
        <v>75</v>
      </c>
      <c r="E1519" s="13">
        <v>45778</v>
      </c>
      <c r="F1519" s="2" t="s">
        <v>2732</v>
      </c>
      <c r="G1519" s="2">
        <v>1</v>
      </c>
      <c r="H1519" s="3">
        <v>12550</v>
      </c>
      <c r="I1519" s="3">
        <v>2250</v>
      </c>
      <c r="J1519" s="3">
        <v>0</v>
      </c>
      <c r="K1519" s="3">
        <v>0</v>
      </c>
      <c r="L1519" s="3">
        <f>SUM(H1519:K1519)</f>
        <v>14800</v>
      </c>
      <c r="M1519" s="15">
        <v>0.05</v>
      </c>
      <c r="N1519" s="3">
        <f>H1519*M1519</f>
        <v>627.5</v>
      </c>
      <c r="O1519" s="3">
        <f>L1519-N1519</f>
        <v>14172.5</v>
      </c>
    </row>
    <row r="1520" spans="1:15" x14ac:dyDescent="0.2">
      <c r="A1520" s="2" t="s">
        <v>4523</v>
      </c>
      <c r="B1520" s="2" t="s">
        <v>229</v>
      </c>
      <c r="C1520" s="2" t="s">
        <v>79</v>
      </c>
      <c r="D1520" s="2" t="s">
        <v>75</v>
      </c>
      <c r="E1520" s="13">
        <v>45809</v>
      </c>
      <c r="F1520" s="2" t="s">
        <v>2647</v>
      </c>
      <c r="G1520" s="2">
        <v>3</v>
      </c>
      <c r="H1520" s="3">
        <v>16500</v>
      </c>
      <c r="I1520" s="3">
        <v>1190</v>
      </c>
      <c r="J1520" s="3">
        <v>4610</v>
      </c>
      <c r="K1520" s="3">
        <v>1950</v>
      </c>
      <c r="L1520" s="3">
        <f>SUM(H1520:K1520)</f>
        <v>24250</v>
      </c>
      <c r="M1520" s="15">
        <v>0</v>
      </c>
      <c r="N1520" s="3">
        <f>H1520*M1520</f>
        <v>0</v>
      </c>
      <c r="O1520" s="3">
        <f>L1520-N1520</f>
        <v>24250</v>
      </c>
    </row>
    <row r="1521" spans="1:15" x14ac:dyDescent="0.2">
      <c r="A1521" s="2" t="s">
        <v>4524</v>
      </c>
      <c r="B1521" s="2" t="s">
        <v>301</v>
      </c>
      <c r="C1521" s="2" t="s">
        <v>83</v>
      </c>
      <c r="D1521" s="2" t="s">
        <v>85</v>
      </c>
      <c r="E1521" s="13">
        <v>45870</v>
      </c>
      <c r="F1521" s="2" t="s">
        <v>2647</v>
      </c>
      <c r="G1521" s="2">
        <v>4</v>
      </c>
      <c r="H1521" s="3">
        <v>76600</v>
      </c>
      <c r="I1521" s="3">
        <v>11730</v>
      </c>
      <c r="J1521" s="3">
        <v>0</v>
      </c>
      <c r="K1521" s="3">
        <v>0</v>
      </c>
      <c r="L1521" s="3">
        <f>SUM(H1521:K1521)</f>
        <v>88330</v>
      </c>
      <c r="M1521" s="15">
        <v>0</v>
      </c>
      <c r="N1521" s="3">
        <f>H1521*M1521</f>
        <v>0</v>
      </c>
      <c r="O1521" s="3">
        <f>L1521-N1521</f>
        <v>88330</v>
      </c>
    </row>
    <row r="1522" spans="1:15" x14ac:dyDescent="0.2">
      <c r="A1522" s="2" t="s">
        <v>4526</v>
      </c>
      <c r="B1522" s="2" t="s">
        <v>603</v>
      </c>
      <c r="C1522" s="2" t="s">
        <v>101</v>
      </c>
      <c r="D1522" s="2" t="s">
        <v>95</v>
      </c>
      <c r="E1522" s="13">
        <v>45839</v>
      </c>
      <c r="F1522" s="2" t="s">
        <v>2658</v>
      </c>
      <c r="G1522" s="2">
        <v>6</v>
      </c>
      <c r="H1522" s="3">
        <v>24000</v>
      </c>
      <c r="I1522" s="3">
        <v>4680</v>
      </c>
      <c r="J1522" s="3">
        <v>0</v>
      </c>
      <c r="K1522" s="3">
        <v>1550</v>
      </c>
      <c r="L1522" s="3">
        <f>SUM(H1522:K1522)</f>
        <v>30230</v>
      </c>
      <c r="M1522" s="15">
        <v>0.1</v>
      </c>
      <c r="N1522" s="3">
        <f>H1522*M1522</f>
        <v>2400</v>
      </c>
      <c r="O1522" s="3">
        <f>L1522-N1522</f>
        <v>27830</v>
      </c>
    </row>
    <row r="1523" spans="1:15" x14ac:dyDescent="0.2">
      <c r="A1523" s="2" t="s">
        <v>4527</v>
      </c>
      <c r="B1523" s="2" t="s">
        <v>606</v>
      </c>
      <c r="C1523" s="2" t="s">
        <v>39</v>
      </c>
      <c r="D1523" s="2" t="s">
        <v>36</v>
      </c>
      <c r="E1523" s="13">
        <v>46054</v>
      </c>
      <c r="F1523" s="2" t="s">
        <v>2651</v>
      </c>
      <c r="G1523" s="2">
        <v>3</v>
      </c>
      <c r="H1523" s="3">
        <v>27750</v>
      </c>
      <c r="I1523" s="3">
        <v>3780</v>
      </c>
      <c r="J1523" s="3">
        <v>0</v>
      </c>
      <c r="K1523" s="3">
        <v>0</v>
      </c>
      <c r="L1523" s="3">
        <f>SUM(H1523:K1523)</f>
        <v>31530</v>
      </c>
      <c r="M1523" s="15">
        <v>0.16</v>
      </c>
      <c r="N1523" s="3">
        <f>H1523*M1523</f>
        <v>4440</v>
      </c>
      <c r="O1523" s="3">
        <f>L1523-N1523</f>
        <v>27090</v>
      </c>
    </row>
    <row r="1524" spans="1:15" x14ac:dyDescent="0.2">
      <c r="A1524" s="2" t="s">
        <v>4529</v>
      </c>
      <c r="B1524" s="2" t="s">
        <v>1702</v>
      </c>
      <c r="C1524" s="2" t="s">
        <v>116</v>
      </c>
      <c r="D1524" s="2" t="s">
        <v>114</v>
      </c>
      <c r="E1524" s="13">
        <v>45778</v>
      </c>
      <c r="F1524" s="2" t="s">
        <v>2661</v>
      </c>
      <c r="G1524" s="2">
        <v>2</v>
      </c>
      <c r="H1524" s="3">
        <v>12200</v>
      </c>
      <c r="I1524" s="3">
        <v>2120</v>
      </c>
      <c r="J1524" s="3">
        <v>0</v>
      </c>
      <c r="K1524" s="3">
        <v>0</v>
      </c>
      <c r="L1524" s="3">
        <f>SUM(H1524:K1524)</f>
        <v>14320</v>
      </c>
      <c r="M1524" s="15">
        <v>0</v>
      </c>
      <c r="N1524" s="3">
        <f>H1524*M1524</f>
        <v>0</v>
      </c>
      <c r="O1524" s="3">
        <f>L1524-N1524</f>
        <v>14320</v>
      </c>
    </row>
    <row r="1525" spans="1:15" x14ac:dyDescent="0.2">
      <c r="A1525" s="2" t="s">
        <v>4530</v>
      </c>
      <c r="B1525" s="2" t="s">
        <v>1717</v>
      </c>
      <c r="C1525" s="2" t="s">
        <v>101</v>
      </c>
      <c r="D1525" s="2" t="s">
        <v>95</v>
      </c>
      <c r="E1525" s="13">
        <v>45809</v>
      </c>
      <c r="F1525" s="2" t="s">
        <v>2689</v>
      </c>
      <c r="G1525" s="2">
        <v>3</v>
      </c>
      <c r="H1525" s="3">
        <v>24300</v>
      </c>
      <c r="I1525" s="3">
        <v>2680</v>
      </c>
      <c r="J1525" s="3">
        <v>4650</v>
      </c>
      <c r="K1525" s="3">
        <v>0</v>
      </c>
      <c r="L1525" s="3">
        <f>SUM(H1525:K1525)</f>
        <v>31630</v>
      </c>
      <c r="M1525" s="15">
        <v>0.15</v>
      </c>
      <c r="N1525" s="3">
        <f>H1525*M1525</f>
        <v>3645</v>
      </c>
      <c r="O1525" s="3">
        <f>L1525-N1525</f>
        <v>27985</v>
      </c>
    </row>
    <row r="1526" spans="1:15" x14ac:dyDescent="0.2">
      <c r="A1526" s="2" t="s">
        <v>4531</v>
      </c>
      <c r="B1526" s="2" t="s">
        <v>2115</v>
      </c>
      <c r="C1526" s="2" t="s">
        <v>83</v>
      </c>
      <c r="D1526" s="2" t="s">
        <v>85</v>
      </c>
      <c r="E1526" s="13">
        <v>45901</v>
      </c>
      <c r="F1526" s="2" t="s">
        <v>2670</v>
      </c>
      <c r="G1526" s="2">
        <v>5</v>
      </c>
      <c r="H1526" s="3">
        <v>35000</v>
      </c>
      <c r="I1526" s="3">
        <v>11370</v>
      </c>
      <c r="J1526" s="3">
        <v>4400</v>
      </c>
      <c r="K1526" s="3">
        <v>0</v>
      </c>
      <c r="L1526" s="3">
        <f>SUM(H1526:K1526)</f>
        <v>50770</v>
      </c>
      <c r="M1526" s="15">
        <v>0</v>
      </c>
      <c r="N1526" s="3">
        <f>H1526*M1526</f>
        <v>0</v>
      </c>
      <c r="O1526" s="3">
        <f>L1526-N1526</f>
        <v>50770</v>
      </c>
    </row>
    <row r="1527" spans="1:15" x14ac:dyDescent="0.2">
      <c r="A1527" s="2" t="s">
        <v>4532</v>
      </c>
      <c r="B1527" s="2" t="s">
        <v>2161</v>
      </c>
      <c r="C1527" s="2" t="s">
        <v>51</v>
      </c>
      <c r="D1527" s="2" t="s">
        <v>45</v>
      </c>
      <c r="E1527" s="13">
        <v>45778</v>
      </c>
      <c r="F1527" s="2" t="s">
        <v>2651</v>
      </c>
      <c r="G1527" s="2">
        <v>2</v>
      </c>
      <c r="H1527" s="3">
        <v>14200</v>
      </c>
      <c r="I1527" s="3">
        <v>1860</v>
      </c>
      <c r="J1527" s="3">
        <v>4650</v>
      </c>
      <c r="K1527" s="3">
        <v>0</v>
      </c>
      <c r="L1527" s="3">
        <f>SUM(H1527:K1527)</f>
        <v>20710</v>
      </c>
      <c r="M1527" s="15">
        <v>0.16</v>
      </c>
      <c r="N1527" s="3">
        <f>H1527*M1527</f>
        <v>2272</v>
      </c>
      <c r="O1527" s="3">
        <f>L1527-N1527</f>
        <v>18438</v>
      </c>
    </row>
    <row r="1528" spans="1:15" x14ac:dyDescent="0.2">
      <c r="A1528" s="2" t="s">
        <v>4533</v>
      </c>
      <c r="B1528" s="2" t="s">
        <v>320</v>
      </c>
      <c r="C1528" s="2" t="s">
        <v>19</v>
      </c>
      <c r="D1528" s="2" t="s">
        <v>11</v>
      </c>
      <c r="E1528" s="13">
        <v>45778</v>
      </c>
      <c r="F1528" s="2" t="s">
        <v>2651</v>
      </c>
      <c r="G1528" s="2">
        <v>1</v>
      </c>
      <c r="H1528" s="3">
        <v>15150</v>
      </c>
      <c r="I1528" s="3">
        <v>630</v>
      </c>
      <c r="J1528" s="3">
        <v>0</v>
      </c>
      <c r="K1528" s="3">
        <v>3200</v>
      </c>
      <c r="L1528" s="3">
        <f>SUM(H1528:K1528)</f>
        <v>18980</v>
      </c>
      <c r="M1528" s="15">
        <v>0.16</v>
      </c>
      <c r="N1528" s="3">
        <f>H1528*M1528</f>
        <v>2424</v>
      </c>
      <c r="O1528" s="3">
        <f>L1528-N1528</f>
        <v>16556</v>
      </c>
    </row>
    <row r="1529" spans="1:15" x14ac:dyDescent="0.2">
      <c r="A1529" s="2" t="s">
        <v>4534</v>
      </c>
      <c r="B1529" s="2" t="s">
        <v>632</v>
      </c>
      <c r="C1529" s="2" t="s">
        <v>77</v>
      </c>
      <c r="D1529" s="2" t="s">
        <v>75</v>
      </c>
      <c r="E1529" s="13">
        <v>45778</v>
      </c>
      <c r="F1529" s="2" t="s">
        <v>2732</v>
      </c>
      <c r="G1529" s="2">
        <v>3</v>
      </c>
      <c r="H1529" s="3">
        <v>23850</v>
      </c>
      <c r="I1529" s="3">
        <v>1020</v>
      </c>
      <c r="J1529" s="3">
        <v>0</v>
      </c>
      <c r="K1529" s="3">
        <v>0</v>
      </c>
      <c r="L1529" s="3">
        <f>SUM(H1529:K1529)</f>
        <v>24870</v>
      </c>
      <c r="M1529" s="15">
        <v>0.05</v>
      </c>
      <c r="N1529" s="3">
        <f>H1529*M1529</f>
        <v>1192.5</v>
      </c>
      <c r="O1529" s="3">
        <f>L1529-N1529</f>
        <v>23677.5</v>
      </c>
    </row>
    <row r="1530" spans="1:15" x14ac:dyDescent="0.2">
      <c r="A1530" s="2" t="s">
        <v>4535</v>
      </c>
      <c r="B1530" s="2" t="s">
        <v>1316</v>
      </c>
      <c r="C1530" s="2" t="s">
        <v>13</v>
      </c>
      <c r="D1530" s="2" t="s">
        <v>11</v>
      </c>
      <c r="E1530" s="13">
        <v>45778</v>
      </c>
      <c r="F1530" s="2" t="s">
        <v>2683</v>
      </c>
      <c r="G1530" s="2">
        <v>3</v>
      </c>
      <c r="H1530" s="3">
        <v>38400</v>
      </c>
      <c r="I1530" s="3">
        <v>6940</v>
      </c>
      <c r="J1530" s="3">
        <v>0</v>
      </c>
      <c r="K1530" s="3">
        <v>0</v>
      </c>
      <c r="L1530" s="3">
        <f>SUM(H1530:K1530)</f>
        <v>45340</v>
      </c>
      <c r="M1530" s="15">
        <v>0.17</v>
      </c>
      <c r="N1530" s="3">
        <f>H1530*M1530</f>
        <v>6528.0000000000009</v>
      </c>
      <c r="O1530" s="3">
        <f>L1530-N1530</f>
        <v>38812</v>
      </c>
    </row>
    <row r="1531" spans="1:15" x14ac:dyDescent="0.2">
      <c r="A1531" s="2" t="s">
        <v>4537</v>
      </c>
      <c r="B1531" s="2" t="s">
        <v>1899</v>
      </c>
      <c r="C1531" s="2" t="s">
        <v>26</v>
      </c>
      <c r="D1531" s="2" t="s">
        <v>24</v>
      </c>
      <c r="E1531" s="13">
        <v>45809</v>
      </c>
      <c r="F1531" s="2" t="s">
        <v>2683</v>
      </c>
      <c r="G1531" s="2">
        <v>2</v>
      </c>
      <c r="H1531" s="3">
        <v>14200</v>
      </c>
      <c r="I1531" s="3">
        <v>4360</v>
      </c>
      <c r="J1531" s="3">
        <v>4840</v>
      </c>
      <c r="K1531" s="3">
        <v>3490</v>
      </c>
      <c r="L1531" s="3">
        <f>SUM(H1531:K1531)</f>
        <v>26890</v>
      </c>
      <c r="M1531" s="15">
        <v>0.17</v>
      </c>
      <c r="N1531" s="3">
        <f>H1531*M1531</f>
        <v>2414</v>
      </c>
      <c r="O1531" s="3">
        <f>L1531-N1531</f>
        <v>24476</v>
      </c>
    </row>
    <row r="1532" spans="1:15" x14ac:dyDescent="0.2">
      <c r="A1532" s="2" t="s">
        <v>4538</v>
      </c>
      <c r="B1532" s="2" t="s">
        <v>1915</v>
      </c>
      <c r="C1532" s="2" t="s">
        <v>97</v>
      </c>
      <c r="D1532" s="2" t="s">
        <v>95</v>
      </c>
      <c r="E1532" s="13">
        <v>45778</v>
      </c>
      <c r="F1532" s="2" t="s">
        <v>2647</v>
      </c>
      <c r="G1532" s="2">
        <v>1</v>
      </c>
      <c r="H1532" s="3">
        <v>27450</v>
      </c>
      <c r="I1532" s="3">
        <v>1260</v>
      </c>
      <c r="J1532" s="3">
        <v>5930</v>
      </c>
      <c r="K1532" s="3">
        <v>0</v>
      </c>
      <c r="L1532" s="3">
        <f>SUM(H1532:K1532)</f>
        <v>34640</v>
      </c>
      <c r="M1532" s="15">
        <v>0</v>
      </c>
      <c r="N1532" s="3">
        <f>H1532*M1532</f>
        <v>0</v>
      </c>
      <c r="O1532" s="3">
        <f>L1532-N1532</f>
        <v>34640</v>
      </c>
    </row>
    <row r="1533" spans="1:15" x14ac:dyDescent="0.2">
      <c r="A1533" s="2" t="s">
        <v>4539</v>
      </c>
      <c r="B1533" s="2" t="s">
        <v>1940</v>
      </c>
      <c r="C1533" s="2" t="s">
        <v>57</v>
      </c>
      <c r="D1533" s="2" t="s">
        <v>55</v>
      </c>
      <c r="E1533" s="13">
        <v>45809</v>
      </c>
      <c r="F1533" s="2" t="s">
        <v>2689</v>
      </c>
      <c r="G1533" s="2">
        <v>2</v>
      </c>
      <c r="H1533" s="3">
        <v>22100</v>
      </c>
      <c r="I1533" s="3">
        <v>3320</v>
      </c>
      <c r="J1533" s="3">
        <v>2510</v>
      </c>
      <c r="K1533" s="3">
        <v>0</v>
      </c>
      <c r="L1533" s="3">
        <f>SUM(H1533:K1533)</f>
        <v>27930</v>
      </c>
      <c r="M1533" s="15">
        <v>0.15</v>
      </c>
      <c r="N1533" s="3">
        <f>H1533*M1533</f>
        <v>3315</v>
      </c>
      <c r="O1533" s="3">
        <f>L1533-N1533</f>
        <v>24615</v>
      </c>
    </row>
    <row r="1534" spans="1:15" x14ac:dyDescent="0.2">
      <c r="A1534" s="2" t="s">
        <v>4540</v>
      </c>
      <c r="B1534" s="2" t="s">
        <v>2191</v>
      </c>
      <c r="C1534" s="2" t="s">
        <v>97</v>
      </c>
      <c r="D1534" s="2" t="s">
        <v>95</v>
      </c>
      <c r="E1534" s="13">
        <v>45809</v>
      </c>
      <c r="F1534" s="2" t="s">
        <v>2732</v>
      </c>
      <c r="G1534" s="2">
        <v>3</v>
      </c>
      <c r="H1534" s="3">
        <v>57450</v>
      </c>
      <c r="I1534" s="3">
        <v>2610</v>
      </c>
      <c r="J1534" s="3">
        <v>0</v>
      </c>
      <c r="K1534" s="3">
        <v>0</v>
      </c>
      <c r="L1534" s="3">
        <f>SUM(H1534:K1534)</f>
        <v>60060</v>
      </c>
      <c r="M1534" s="15">
        <v>0.05</v>
      </c>
      <c r="N1534" s="3">
        <f>H1534*M1534</f>
        <v>2872.5</v>
      </c>
      <c r="O1534" s="3">
        <f>L1534-N1534</f>
        <v>57187.5</v>
      </c>
    </row>
    <row r="1535" spans="1:15" x14ac:dyDescent="0.2">
      <c r="A1535" s="2" t="s">
        <v>4541</v>
      </c>
      <c r="B1535" s="2" t="s">
        <v>2258</v>
      </c>
      <c r="C1535" s="2" t="s">
        <v>29</v>
      </c>
      <c r="D1535" s="2" t="s">
        <v>24</v>
      </c>
      <c r="E1535" s="13">
        <v>45778</v>
      </c>
      <c r="F1535" s="2" t="s">
        <v>2683</v>
      </c>
      <c r="G1535" s="2">
        <v>3</v>
      </c>
      <c r="H1535" s="3">
        <v>30300</v>
      </c>
      <c r="I1535" s="3">
        <v>520</v>
      </c>
      <c r="J1535" s="3">
        <v>0</v>
      </c>
      <c r="K1535" s="3">
        <v>1670</v>
      </c>
      <c r="L1535" s="3">
        <f>SUM(H1535:K1535)</f>
        <v>32490</v>
      </c>
      <c r="M1535" s="15">
        <v>0.17</v>
      </c>
      <c r="N1535" s="3">
        <f>H1535*M1535</f>
        <v>5151</v>
      </c>
      <c r="O1535" s="3">
        <f>L1535-N1535</f>
        <v>27339</v>
      </c>
    </row>
    <row r="1536" spans="1:15" x14ac:dyDescent="0.2">
      <c r="A1536" s="2" t="s">
        <v>4543</v>
      </c>
      <c r="B1536" s="2" t="s">
        <v>2571</v>
      </c>
      <c r="C1536" s="2" t="s">
        <v>26</v>
      </c>
      <c r="D1536" s="2" t="s">
        <v>24</v>
      </c>
      <c r="E1536" s="13">
        <v>45778</v>
      </c>
      <c r="F1536" s="2" t="s">
        <v>2689</v>
      </c>
      <c r="G1536" s="2">
        <v>3</v>
      </c>
      <c r="H1536" s="3">
        <v>27750</v>
      </c>
      <c r="I1536" s="3">
        <v>6360</v>
      </c>
      <c r="J1536" s="3">
        <v>8060</v>
      </c>
      <c r="K1536" s="3">
        <v>1390</v>
      </c>
      <c r="L1536" s="3">
        <f>SUM(H1536:K1536)</f>
        <v>43560</v>
      </c>
      <c r="M1536" s="15">
        <v>0.15</v>
      </c>
      <c r="N1536" s="3">
        <f>H1536*M1536</f>
        <v>4162.5</v>
      </c>
      <c r="O1536" s="3">
        <f>L1536-N1536</f>
        <v>39397.5</v>
      </c>
    </row>
    <row r="1537" spans="1:15" x14ac:dyDescent="0.2">
      <c r="A1537" s="2" t="s">
        <v>4544</v>
      </c>
      <c r="B1537" s="2" t="s">
        <v>804</v>
      </c>
      <c r="C1537" s="2" t="s">
        <v>49</v>
      </c>
      <c r="D1537" s="2" t="s">
        <v>45</v>
      </c>
      <c r="E1537" s="13">
        <v>45931</v>
      </c>
      <c r="F1537" s="2" t="s">
        <v>2683</v>
      </c>
      <c r="G1537" s="2">
        <v>3</v>
      </c>
      <c r="H1537" s="3">
        <v>11100</v>
      </c>
      <c r="I1537" s="3">
        <v>5390</v>
      </c>
      <c r="J1537" s="3">
        <v>1300</v>
      </c>
      <c r="K1537" s="3">
        <v>0</v>
      </c>
      <c r="L1537" s="3">
        <f>SUM(H1537:K1537)</f>
        <v>17790</v>
      </c>
      <c r="M1537" s="15">
        <v>0.17</v>
      </c>
      <c r="N1537" s="3">
        <f>H1537*M1537</f>
        <v>1887.0000000000002</v>
      </c>
      <c r="O1537" s="3">
        <f>L1537-N1537</f>
        <v>15903</v>
      </c>
    </row>
    <row r="1538" spans="1:15" x14ac:dyDescent="0.2">
      <c r="A1538" s="2" t="s">
        <v>4545</v>
      </c>
      <c r="B1538" s="2" t="s">
        <v>846</v>
      </c>
      <c r="C1538" s="2" t="s">
        <v>118</v>
      </c>
      <c r="D1538" s="2" t="s">
        <v>114</v>
      </c>
      <c r="E1538" s="13">
        <v>45778</v>
      </c>
      <c r="F1538" s="2" t="s">
        <v>2689</v>
      </c>
      <c r="G1538" s="2">
        <v>3</v>
      </c>
      <c r="H1538" s="3">
        <v>27000</v>
      </c>
      <c r="I1538" s="3">
        <v>5020</v>
      </c>
      <c r="J1538" s="3">
        <v>0</v>
      </c>
      <c r="K1538" s="3">
        <v>0</v>
      </c>
      <c r="L1538" s="3">
        <f>SUM(H1538:K1538)</f>
        <v>32020</v>
      </c>
      <c r="M1538" s="15">
        <v>0.15</v>
      </c>
      <c r="N1538" s="3">
        <f>H1538*M1538</f>
        <v>4050</v>
      </c>
      <c r="O1538" s="3">
        <f>L1538-N1538</f>
        <v>27970</v>
      </c>
    </row>
    <row r="1539" spans="1:15" x14ac:dyDescent="0.2">
      <c r="A1539" s="2" t="s">
        <v>4546</v>
      </c>
      <c r="B1539" s="2" t="s">
        <v>865</v>
      </c>
      <c r="C1539" s="2" t="s">
        <v>29</v>
      </c>
      <c r="D1539" s="2" t="s">
        <v>24</v>
      </c>
      <c r="E1539" s="13">
        <v>45778</v>
      </c>
      <c r="F1539" s="2" t="s">
        <v>2647</v>
      </c>
      <c r="G1539" s="2">
        <v>1</v>
      </c>
      <c r="H1539" s="3">
        <v>5700</v>
      </c>
      <c r="I1539" s="3">
        <v>1090</v>
      </c>
      <c r="J1539" s="3">
        <v>0</v>
      </c>
      <c r="K1539" s="3">
        <v>0</v>
      </c>
      <c r="L1539" s="3">
        <f>SUM(H1539:K1539)</f>
        <v>6790</v>
      </c>
      <c r="M1539" s="15">
        <v>0</v>
      </c>
      <c r="N1539" s="3">
        <f>H1539*M1539</f>
        <v>0</v>
      </c>
      <c r="O1539" s="3">
        <f>L1539-N1539</f>
        <v>6790</v>
      </c>
    </row>
    <row r="1540" spans="1:15" x14ac:dyDescent="0.2">
      <c r="A1540" s="2" t="s">
        <v>4547</v>
      </c>
      <c r="B1540" s="2" t="s">
        <v>974</v>
      </c>
      <c r="C1540" s="2" t="s">
        <v>118</v>
      </c>
      <c r="D1540" s="2" t="s">
        <v>114</v>
      </c>
      <c r="E1540" s="13">
        <v>45778</v>
      </c>
      <c r="F1540" s="2" t="s">
        <v>2683</v>
      </c>
      <c r="G1540" s="2">
        <v>3</v>
      </c>
      <c r="H1540" s="3">
        <v>25350</v>
      </c>
      <c r="I1540" s="3">
        <v>2420</v>
      </c>
      <c r="J1540" s="3">
        <v>6260</v>
      </c>
      <c r="K1540" s="3">
        <v>670</v>
      </c>
      <c r="L1540" s="3">
        <f>SUM(H1540:K1540)</f>
        <v>34700</v>
      </c>
      <c r="M1540" s="15">
        <v>0.17</v>
      </c>
      <c r="N1540" s="3">
        <f>H1540*M1540</f>
        <v>4309.5</v>
      </c>
      <c r="O1540" s="3">
        <f>L1540-N1540</f>
        <v>30390.5</v>
      </c>
    </row>
    <row r="1541" spans="1:15" x14ac:dyDescent="0.2">
      <c r="A1541" s="2" t="s">
        <v>4548</v>
      </c>
      <c r="B1541" s="2" t="s">
        <v>1585</v>
      </c>
      <c r="C1541" s="2" t="s">
        <v>118</v>
      </c>
      <c r="D1541" s="2" t="s">
        <v>114</v>
      </c>
      <c r="E1541" s="13">
        <v>45778</v>
      </c>
      <c r="F1541" s="2" t="s">
        <v>2661</v>
      </c>
      <c r="G1541" s="2">
        <v>2</v>
      </c>
      <c r="H1541" s="3">
        <v>22400</v>
      </c>
      <c r="I1541" s="3">
        <v>5550</v>
      </c>
      <c r="J1541" s="3">
        <v>0</v>
      </c>
      <c r="K1541" s="3">
        <v>0</v>
      </c>
      <c r="L1541" s="3">
        <f>SUM(H1541:K1541)</f>
        <v>27950</v>
      </c>
      <c r="M1541" s="15">
        <v>0</v>
      </c>
      <c r="N1541" s="3">
        <f>H1541*M1541</f>
        <v>0</v>
      </c>
      <c r="O1541" s="3">
        <f>L1541-N1541</f>
        <v>27950</v>
      </c>
    </row>
    <row r="1542" spans="1:15" x14ac:dyDescent="0.2">
      <c r="A1542" s="2" t="s">
        <v>4549</v>
      </c>
      <c r="B1542" s="2" t="s">
        <v>1593</v>
      </c>
      <c r="C1542" s="2" t="s">
        <v>22</v>
      </c>
      <c r="D1542" s="2" t="s">
        <v>24</v>
      </c>
      <c r="E1542" s="13">
        <v>45778</v>
      </c>
      <c r="F1542" s="2" t="s">
        <v>2732</v>
      </c>
      <c r="G1542" s="2">
        <v>3</v>
      </c>
      <c r="H1542" s="3">
        <v>11850</v>
      </c>
      <c r="I1542" s="3">
        <v>2030</v>
      </c>
      <c r="J1542" s="3">
        <v>0</v>
      </c>
      <c r="K1542" s="3">
        <v>0</v>
      </c>
      <c r="L1542" s="3">
        <f>SUM(H1542:K1542)</f>
        <v>13880</v>
      </c>
      <c r="M1542" s="15">
        <v>0.05</v>
      </c>
      <c r="N1542" s="3">
        <f>H1542*M1542</f>
        <v>592.5</v>
      </c>
      <c r="O1542" s="3">
        <f>L1542-N1542</f>
        <v>13287.5</v>
      </c>
    </row>
    <row r="1543" spans="1:15" x14ac:dyDescent="0.2">
      <c r="A1543" s="2" t="s">
        <v>4550</v>
      </c>
      <c r="B1543" s="2" t="s">
        <v>1610</v>
      </c>
      <c r="C1543" s="2" t="s">
        <v>51</v>
      </c>
      <c r="D1543" s="2" t="s">
        <v>45</v>
      </c>
      <c r="E1543" s="13">
        <v>45870</v>
      </c>
      <c r="F1543" s="2" t="s">
        <v>2651</v>
      </c>
      <c r="G1543" s="2">
        <v>4</v>
      </c>
      <c r="H1543" s="3">
        <v>64400</v>
      </c>
      <c r="I1543" s="3">
        <v>2190</v>
      </c>
      <c r="J1543" s="3">
        <v>0</v>
      </c>
      <c r="K1543" s="3">
        <v>0</v>
      </c>
      <c r="L1543" s="3">
        <f>SUM(H1543:K1543)</f>
        <v>66590</v>
      </c>
      <c r="M1543" s="15">
        <v>0.16</v>
      </c>
      <c r="N1543" s="3">
        <f>H1543*M1543</f>
        <v>10304</v>
      </c>
      <c r="O1543" s="3">
        <f>L1543-N1543</f>
        <v>56286</v>
      </c>
    </row>
    <row r="1544" spans="1:15" x14ac:dyDescent="0.2">
      <c r="A1544" s="2" t="s">
        <v>4551</v>
      </c>
      <c r="B1544" s="2" t="s">
        <v>2186</v>
      </c>
      <c r="C1544" s="2" t="s">
        <v>34</v>
      </c>
      <c r="D1544" s="2" t="s">
        <v>36</v>
      </c>
      <c r="E1544" s="13">
        <v>45778</v>
      </c>
      <c r="F1544" s="2" t="s">
        <v>2670</v>
      </c>
      <c r="G1544" s="2">
        <v>3</v>
      </c>
      <c r="H1544" s="3">
        <v>20100</v>
      </c>
      <c r="I1544" s="3">
        <v>1860</v>
      </c>
      <c r="J1544" s="3">
        <v>0</v>
      </c>
      <c r="K1544" s="3">
        <v>0</v>
      </c>
      <c r="L1544" s="3">
        <f>SUM(H1544:K1544)</f>
        <v>21960</v>
      </c>
      <c r="M1544" s="15">
        <v>0</v>
      </c>
      <c r="N1544" s="3">
        <f>H1544*M1544</f>
        <v>0</v>
      </c>
      <c r="O1544" s="3">
        <f>L1544-N1544</f>
        <v>21960</v>
      </c>
    </row>
    <row r="1545" spans="1:15" x14ac:dyDescent="0.2">
      <c r="A1545" s="2" t="s">
        <v>4553</v>
      </c>
      <c r="B1545" s="2" t="s">
        <v>175</v>
      </c>
      <c r="C1545" s="2" t="s">
        <v>108</v>
      </c>
      <c r="D1545" s="2" t="s">
        <v>105</v>
      </c>
      <c r="E1545" s="13">
        <v>45809</v>
      </c>
      <c r="F1545" s="2" t="s">
        <v>2732</v>
      </c>
      <c r="G1545" s="2">
        <v>2</v>
      </c>
      <c r="H1545" s="3">
        <v>26600</v>
      </c>
      <c r="I1545" s="3">
        <v>1690</v>
      </c>
      <c r="J1545" s="3">
        <v>0</v>
      </c>
      <c r="K1545" s="3">
        <v>0</v>
      </c>
      <c r="L1545" s="3">
        <f>SUM(H1545:K1545)</f>
        <v>28290</v>
      </c>
      <c r="M1545" s="15">
        <v>0.05</v>
      </c>
      <c r="N1545" s="3">
        <f>H1545*M1545</f>
        <v>1330</v>
      </c>
      <c r="O1545" s="3">
        <f>L1545-N1545</f>
        <v>26960</v>
      </c>
    </row>
    <row r="1546" spans="1:15" x14ac:dyDescent="0.2">
      <c r="A1546" s="2" t="s">
        <v>4555</v>
      </c>
      <c r="B1546" s="2" t="s">
        <v>892</v>
      </c>
      <c r="C1546" s="2" t="s">
        <v>125</v>
      </c>
      <c r="D1546" s="2" t="s">
        <v>124</v>
      </c>
      <c r="E1546" s="13">
        <v>45809</v>
      </c>
      <c r="F1546" s="2" t="s">
        <v>2732</v>
      </c>
      <c r="G1546" s="2">
        <v>3</v>
      </c>
      <c r="H1546" s="3">
        <v>35700</v>
      </c>
      <c r="I1546" s="3">
        <v>430</v>
      </c>
      <c r="J1546" s="3">
        <v>6410</v>
      </c>
      <c r="K1546" s="3">
        <v>3290</v>
      </c>
      <c r="L1546" s="3">
        <f>SUM(H1546:K1546)</f>
        <v>45830</v>
      </c>
      <c r="M1546" s="15">
        <v>0.05</v>
      </c>
      <c r="N1546" s="3">
        <f>H1546*M1546</f>
        <v>1785</v>
      </c>
      <c r="O1546" s="3">
        <f>L1546-N1546</f>
        <v>44045</v>
      </c>
    </row>
    <row r="1547" spans="1:15" x14ac:dyDescent="0.2">
      <c r="A1547" s="2" t="s">
        <v>4557</v>
      </c>
      <c r="B1547" s="2" t="s">
        <v>1365</v>
      </c>
      <c r="C1547" s="2" t="s">
        <v>120</v>
      </c>
      <c r="D1547" s="2" t="s">
        <v>114</v>
      </c>
      <c r="E1547" s="13">
        <v>45809</v>
      </c>
      <c r="F1547" s="2" t="s">
        <v>2670</v>
      </c>
      <c r="G1547" s="2">
        <v>6</v>
      </c>
      <c r="H1547" s="3">
        <v>10800</v>
      </c>
      <c r="I1547" s="3">
        <v>14860</v>
      </c>
      <c r="J1547" s="3">
        <v>3360</v>
      </c>
      <c r="K1547" s="3">
        <v>0</v>
      </c>
      <c r="L1547" s="3">
        <f>SUM(H1547:K1547)</f>
        <v>29020</v>
      </c>
      <c r="M1547" s="15">
        <v>0</v>
      </c>
      <c r="N1547" s="3">
        <f>H1547*M1547</f>
        <v>0</v>
      </c>
      <c r="O1547" s="3">
        <f>L1547-N1547</f>
        <v>29020</v>
      </c>
    </row>
    <row r="1548" spans="1:15" x14ac:dyDescent="0.2">
      <c r="A1548" s="2" t="s">
        <v>4558</v>
      </c>
      <c r="B1548" s="2" t="s">
        <v>1956</v>
      </c>
      <c r="C1548" s="2" t="s">
        <v>101</v>
      </c>
      <c r="D1548" s="2" t="s">
        <v>95</v>
      </c>
      <c r="E1548" s="13">
        <v>45809</v>
      </c>
      <c r="F1548" s="2" t="s">
        <v>2670</v>
      </c>
      <c r="G1548" s="2">
        <v>4</v>
      </c>
      <c r="H1548" s="3">
        <v>34000</v>
      </c>
      <c r="I1548" s="3">
        <v>3870</v>
      </c>
      <c r="J1548" s="3">
        <v>0</v>
      </c>
      <c r="K1548" s="3">
        <v>0</v>
      </c>
      <c r="L1548" s="3">
        <f>SUM(H1548:K1548)</f>
        <v>37870</v>
      </c>
      <c r="M1548" s="15">
        <v>0</v>
      </c>
      <c r="N1548" s="3">
        <f>H1548*M1548</f>
        <v>0</v>
      </c>
      <c r="O1548" s="3">
        <f>L1548-N1548</f>
        <v>37870</v>
      </c>
    </row>
    <row r="1549" spans="1:15" x14ac:dyDescent="0.2">
      <c r="A1549" s="2" t="s">
        <v>4559</v>
      </c>
      <c r="B1549" s="2" t="s">
        <v>2336</v>
      </c>
      <c r="C1549" s="2" t="s">
        <v>69</v>
      </c>
      <c r="D1549" s="2" t="s">
        <v>65</v>
      </c>
      <c r="E1549" s="13">
        <v>45809</v>
      </c>
      <c r="F1549" s="2" t="s">
        <v>2670</v>
      </c>
      <c r="G1549" s="2">
        <v>2</v>
      </c>
      <c r="H1549" s="3">
        <v>27800</v>
      </c>
      <c r="I1549" s="3">
        <v>6130</v>
      </c>
      <c r="J1549" s="3">
        <v>0</v>
      </c>
      <c r="K1549" s="3">
        <v>0</v>
      </c>
      <c r="L1549" s="3">
        <f>SUM(H1549:K1549)</f>
        <v>33930</v>
      </c>
      <c r="M1549" s="15">
        <v>0</v>
      </c>
      <c r="N1549" s="3">
        <f>H1549*M1549</f>
        <v>0</v>
      </c>
      <c r="O1549" s="3">
        <f>L1549-N1549</f>
        <v>33930</v>
      </c>
    </row>
    <row r="1550" spans="1:15" x14ac:dyDescent="0.2">
      <c r="A1550" s="2" t="s">
        <v>4560</v>
      </c>
      <c r="B1550" s="2" t="s">
        <v>1416</v>
      </c>
      <c r="C1550" s="2" t="s">
        <v>81</v>
      </c>
      <c r="D1550" s="2" t="s">
        <v>75</v>
      </c>
      <c r="E1550" s="13">
        <v>45839</v>
      </c>
      <c r="F1550" s="2" t="s">
        <v>2658</v>
      </c>
      <c r="G1550" s="2">
        <v>4</v>
      </c>
      <c r="H1550" s="3">
        <v>83600</v>
      </c>
      <c r="I1550" s="3">
        <v>8890</v>
      </c>
      <c r="J1550" s="3">
        <v>0</v>
      </c>
      <c r="K1550" s="3">
        <v>2480</v>
      </c>
      <c r="L1550" s="3">
        <f>SUM(H1550:K1550)</f>
        <v>94970</v>
      </c>
      <c r="M1550" s="15">
        <v>0.1</v>
      </c>
      <c r="N1550" s="3">
        <f>H1550*M1550</f>
        <v>8360</v>
      </c>
      <c r="O1550" s="3">
        <f>L1550-N1550</f>
        <v>86610</v>
      </c>
    </row>
    <row r="1551" spans="1:15" x14ac:dyDescent="0.2">
      <c r="A1551" s="2" t="s">
        <v>4561</v>
      </c>
      <c r="B1551" s="2" t="s">
        <v>1441</v>
      </c>
      <c r="C1551" s="2" t="s">
        <v>51</v>
      </c>
      <c r="D1551" s="2" t="s">
        <v>45</v>
      </c>
      <c r="E1551" s="13">
        <v>45809</v>
      </c>
      <c r="F1551" s="2" t="s">
        <v>2670</v>
      </c>
      <c r="G1551" s="2">
        <v>1</v>
      </c>
      <c r="H1551" s="3">
        <v>10450</v>
      </c>
      <c r="I1551" s="3">
        <v>1330</v>
      </c>
      <c r="J1551" s="3">
        <v>0</v>
      </c>
      <c r="K1551" s="3">
        <v>0</v>
      </c>
      <c r="L1551" s="3">
        <f>SUM(H1551:K1551)</f>
        <v>11780</v>
      </c>
      <c r="M1551" s="15">
        <v>0</v>
      </c>
      <c r="N1551" s="3">
        <f>H1551*M1551</f>
        <v>0</v>
      </c>
      <c r="O1551" s="3">
        <f>L1551-N1551</f>
        <v>11780</v>
      </c>
    </row>
    <row r="1552" spans="1:15" x14ac:dyDescent="0.2">
      <c r="A1552" s="2" t="s">
        <v>4562</v>
      </c>
      <c r="B1552" s="2" t="s">
        <v>1549</v>
      </c>
      <c r="C1552" s="2" t="s">
        <v>112</v>
      </c>
      <c r="D1552" s="2" t="s">
        <v>114</v>
      </c>
      <c r="E1552" s="13">
        <v>45778</v>
      </c>
      <c r="F1552" s="2" t="s">
        <v>2689</v>
      </c>
      <c r="G1552" s="2">
        <v>3</v>
      </c>
      <c r="H1552" s="3">
        <v>28950</v>
      </c>
      <c r="I1552" s="3">
        <v>1380</v>
      </c>
      <c r="J1552" s="3">
        <v>0</v>
      </c>
      <c r="K1552" s="3">
        <v>0</v>
      </c>
      <c r="L1552" s="3">
        <f>SUM(H1552:K1552)</f>
        <v>30330</v>
      </c>
      <c r="M1552" s="15">
        <v>0.15</v>
      </c>
      <c r="N1552" s="3">
        <f>H1552*M1552</f>
        <v>4342.5</v>
      </c>
      <c r="O1552" s="3">
        <f>L1552-N1552</f>
        <v>25987.5</v>
      </c>
    </row>
    <row r="1553" spans="1:15" x14ac:dyDescent="0.2">
      <c r="A1553" s="2" t="s">
        <v>4563</v>
      </c>
      <c r="B1553" s="2" t="s">
        <v>2042</v>
      </c>
      <c r="C1553" s="2" t="s">
        <v>22</v>
      </c>
      <c r="D1553" s="2" t="s">
        <v>24</v>
      </c>
      <c r="E1553" s="13">
        <v>45778</v>
      </c>
      <c r="F1553" s="2" t="s">
        <v>2732</v>
      </c>
      <c r="G1553" s="2">
        <v>2</v>
      </c>
      <c r="H1553" s="3">
        <v>11500</v>
      </c>
      <c r="I1553" s="3">
        <v>590</v>
      </c>
      <c r="J1553" s="3">
        <v>0</v>
      </c>
      <c r="K1553" s="3">
        <v>3300</v>
      </c>
      <c r="L1553" s="3">
        <f>SUM(H1553:K1553)</f>
        <v>15390</v>
      </c>
      <c r="M1553" s="15">
        <v>0.05</v>
      </c>
      <c r="N1553" s="3">
        <f>H1553*M1553</f>
        <v>575</v>
      </c>
      <c r="O1553" s="3">
        <f>L1553-N1553</f>
        <v>14815</v>
      </c>
    </row>
    <row r="1554" spans="1:15" x14ac:dyDescent="0.2">
      <c r="A1554" s="2" t="s">
        <v>4564</v>
      </c>
      <c r="B1554" s="2" t="s">
        <v>2118</v>
      </c>
      <c r="C1554" s="2" t="s">
        <v>89</v>
      </c>
      <c r="D1554" s="2" t="s">
        <v>85</v>
      </c>
      <c r="E1554" s="13">
        <v>45901</v>
      </c>
      <c r="F1554" s="2" t="s">
        <v>2670</v>
      </c>
      <c r="G1554" s="2">
        <v>4</v>
      </c>
      <c r="H1554" s="3">
        <v>32200</v>
      </c>
      <c r="I1554" s="3">
        <v>4850</v>
      </c>
      <c r="J1554" s="3">
        <v>0</v>
      </c>
      <c r="K1554" s="3">
        <v>0</v>
      </c>
      <c r="L1554" s="3">
        <f>SUM(H1554:K1554)</f>
        <v>37050</v>
      </c>
      <c r="M1554" s="15">
        <v>0</v>
      </c>
      <c r="N1554" s="3">
        <f>H1554*M1554</f>
        <v>0</v>
      </c>
      <c r="O1554" s="3">
        <f>L1554-N1554</f>
        <v>37050</v>
      </c>
    </row>
    <row r="1555" spans="1:15" x14ac:dyDescent="0.2">
      <c r="A1555" s="2" t="s">
        <v>4565</v>
      </c>
      <c r="B1555" s="2" t="s">
        <v>673</v>
      </c>
      <c r="C1555" s="2" t="s">
        <v>71</v>
      </c>
      <c r="D1555" s="2" t="s">
        <v>65</v>
      </c>
      <c r="E1555" s="13">
        <v>45809</v>
      </c>
      <c r="F1555" s="2" t="s">
        <v>2661</v>
      </c>
      <c r="G1555" s="2">
        <v>8</v>
      </c>
      <c r="H1555" s="3">
        <v>55200</v>
      </c>
      <c r="I1555" s="3">
        <v>9870</v>
      </c>
      <c r="J1555" s="3">
        <v>0</v>
      </c>
      <c r="K1555" s="3">
        <v>0</v>
      </c>
      <c r="L1555" s="3">
        <f>SUM(H1555:K1555)</f>
        <v>65070</v>
      </c>
      <c r="M1555" s="15">
        <v>0</v>
      </c>
      <c r="N1555" s="3">
        <f>H1555*M1555</f>
        <v>0</v>
      </c>
      <c r="O1555" s="3">
        <f>L1555-N1555</f>
        <v>65070</v>
      </c>
    </row>
    <row r="1556" spans="1:15" x14ac:dyDescent="0.2">
      <c r="A1556" s="2" t="s">
        <v>4566</v>
      </c>
      <c r="B1556" s="2" t="s">
        <v>2220</v>
      </c>
      <c r="C1556" s="2" t="s">
        <v>13</v>
      </c>
      <c r="D1556" s="2" t="s">
        <v>11</v>
      </c>
      <c r="E1556" s="13">
        <v>45778</v>
      </c>
      <c r="F1556" s="2" t="s">
        <v>2651</v>
      </c>
      <c r="G1556" s="2">
        <v>3</v>
      </c>
      <c r="H1556" s="3">
        <v>31050</v>
      </c>
      <c r="I1556" s="3">
        <v>7680</v>
      </c>
      <c r="J1556" s="3">
        <v>0</v>
      </c>
      <c r="K1556" s="3">
        <v>0</v>
      </c>
      <c r="L1556" s="3">
        <f>SUM(H1556:K1556)</f>
        <v>38730</v>
      </c>
      <c r="M1556" s="15">
        <v>0.16</v>
      </c>
      <c r="N1556" s="3">
        <f>H1556*M1556</f>
        <v>4968</v>
      </c>
      <c r="O1556" s="3">
        <f>L1556-N1556</f>
        <v>33762</v>
      </c>
    </row>
    <row r="1557" spans="1:15" x14ac:dyDescent="0.2">
      <c r="A1557" s="2" t="s">
        <v>4567</v>
      </c>
      <c r="B1557" s="2" t="s">
        <v>2358</v>
      </c>
      <c r="C1557" s="2" t="s">
        <v>106</v>
      </c>
      <c r="D1557" s="2" t="s">
        <v>105</v>
      </c>
      <c r="E1557" s="13">
        <v>45809</v>
      </c>
      <c r="F1557" s="2" t="s">
        <v>2670</v>
      </c>
      <c r="G1557" s="2">
        <v>4</v>
      </c>
      <c r="H1557" s="3">
        <v>22400</v>
      </c>
      <c r="I1557" s="3">
        <v>7990</v>
      </c>
      <c r="J1557" s="3">
        <v>0</v>
      </c>
      <c r="K1557" s="3">
        <v>0</v>
      </c>
      <c r="L1557" s="3">
        <f>SUM(H1557:K1557)</f>
        <v>30390</v>
      </c>
      <c r="M1557" s="15">
        <v>0</v>
      </c>
      <c r="N1557" s="3">
        <f>H1557*M1557</f>
        <v>0</v>
      </c>
      <c r="O1557" s="3">
        <f>L1557-N1557</f>
        <v>30390</v>
      </c>
    </row>
    <row r="1558" spans="1:15" x14ac:dyDescent="0.2">
      <c r="A1558" s="2" t="s">
        <v>4568</v>
      </c>
      <c r="B1558" s="2" t="s">
        <v>2375</v>
      </c>
      <c r="C1558" s="2" t="s">
        <v>108</v>
      </c>
      <c r="D1558" s="2" t="s">
        <v>105</v>
      </c>
      <c r="E1558" s="13">
        <v>45778</v>
      </c>
      <c r="F1558" s="2" t="s">
        <v>2732</v>
      </c>
      <c r="G1558" s="2">
        <v>2</v>
      </c>
      <c r="H1558" s="3">
        <v>57400</v>
      </c>
      <c r="I1558" s="3">
        <v>810</v>
      </c>
      <c r="J1558" s="3">
        <v>0</v>
      </c>
      <c r="K1558" s="3">
        <v>0</v>
      </c>
      <c r="L1558" s="3">
        <f>SUM(H1558:K1558)</f>
        <v>58210</v>
      </c>
      <c r="M1558" s="15">
        <v>0.05</v>
      </c>
      <c r="N1558" s="3">
        <f>H1558*M1558</f>
        <v>2870</v>
      </c>
      <c r="O1558" s="3">
        <f>L1558-N1558</f>
        <v>55340</v>
      </c>
    </row>
    <row r="1559" spans="1:15" x14ac:dyDescent="0.2">
      <c r="A1559" s="2" t="s">
        <v>4569</v>
      </c>
      <c r="B1559" s="2" t="s">
        <v>2413</v>
      </c>
      <c r="C1559" s="2" t="s">
        <v>69</v>
      </c>
      <c r="D1559" s="2" t="s">
        <v>65</v>
      </c>
      <c r="E1559" s="13">
        <v>45870</v>
      </c>
      <c r="F1559" s="2" t="s">
        <v>2647</v>
      </c>
      <c r="G1559" s="2">
        <v>6</v>
      </c>
      <c r="H1559" s="3">
        <v>59400</v>
      </c>
      <c r="I1559" s="3">
        <v>13520</v>
      </c>
      <c r="J1559" s="3">
        <v>0</v>
      </c>
      <c r="K1559" s="3">
        <v>3180</v>
      </c>
      <c r="L1559" s="3">
        <f>SUM(H1559:K1559)</f>
        <v>76100</v>
      </c>
      <c r="M1559" s="15">
        <v>0</v>
      </c>
      <c r="N1559" s="3">
        <f>H1559*M1559</f>
        <v>0</v>
      </c>
      <c r="O1559" s="3">
        <f>L1559-N1559</f>
        <v>76100</v>
      </c>
    </row>
    <row r="1560" spans="1:15" x14ac:dyDescent="0.2">
      <c r="A1560" s="2" t="s">
        <v>4570</v>
      </c>
      <c r="B1560" s="2" t="s">
        <v>903</v>
      </c>
      <c r="C1560" s="2" t="s">
        <v>83</v>
      </c>
      <c r="D1560" s="2" t="s">
        <v>85</v>
      </c>
      <c r="E1560" s="13">
        <v>45778</v>
      </c>
      <c r="F1560" s="2" t="s">
        <v>2647</v>
      </c>
      <c r="G1560" s="2">
        <v>4</v>
      </c>
      <c r="H1560" s="3">
        <v>43200</v>
      </c>
      <c r="I1560" s="3">
        <v>6700</v>
      </c>
      <c r="J1560" s="3">
        <v>0</v>
      </c>
      <c r="K1560" s="3">
        <v>0</v>
      </c>
      <c r="L1560" s="3">
        <f>SUM(H1560:K1560)</f>
        <v>49900</v>
      </c>
      <c r="M1560" s="15">
        <v>0</v>
      </c>
      <c r="N1560" s="3">
        <f>H1560*M1560</f>
        <v>0</v>
      </c>
      <c r="O1560" s="3">
        <f>L1560-N1560</f>
        <v>49900</v>
      </c>
    </row>
    <row r="1561" spans="1:15" x14ac:dyDescent="0.2">
      <c r="A1561" s="2" t="s">
        <v>4571</v>
      </c>
      <c r="B1561" s="2" t="s">
        <v>987</v>
      </c>
      <c r="C1561" s="2" t="s">
        <v>108</v>
      </c>
      <c r="D1561" s="2" t="s">
        <v>105</v>
      </c>
      <c r="E1561" s="13">
        <v>45809</v>
      </c>
      <c r="F1561" s="2" t="s">
        <v>2670</v>
      </c>
      <c r="G1561" s="2">
        <v>3</v>
      </c>
      <c r="H1561" s="3">
        <v>59700</v>
      </c>
      <c r="I1561" s="3">
        <v>2100</v>
      </c>
      <c r="J1561" s="3">
        <v>0</v>
      </c>
      <c r="K1561" s="3">
        <v>0</v>
      </c>
      <c r="L1561" s="3">
        <f>SUM(H1561:K1561)</f>
        <v>61800</v>
      </c>
      <c r="M1561" s="15">
        <v>0</v>
      </c>
      <c r="N1561" s="3">
        <f>H1561*M1561</f>
        <v>0</v>
      </c>
      <c r="O1561" s="3">
        <f>L1561-N1561</f>
        <v>61800</v>
      </c>
    </row>
    <row r="1562" spans="1:15" x14ac:dyDescent="0.2">
      <c r="A1562" s="2" t="s">
        <v>4572</v>
      </c>
      <c r="B1562" s="2" t="s">
        <v>1844</v>
      </c>
      <c r="C1562" s="2" t="s">
        <v>103</v>
      </c>
      <c r="D1562" s="2" t="s">
        <v>105</v>
      </c>
      <c r="E1562" s="13">
        <v>45901</v>
      </c>
      <c r="F1562" s="2" t="s">
        <v>2670</v>
      </c>
      <c r="G1562" s="2">
        <v>6</v>
      </c>
      <c r="H1562" s="3">
        <v>24900</v>
      </c>
      <c r="I1562" s="3">
        <v>5480</v>
      </c>
      <c r="J1562" s="3">
        <v>0</v>
      </c>
      <c r="K1562" s="3">
        <v>3580</v>
      </c>
      <c r="L1562" s="3">
        <f>SUM(H1562:K1562)</f>
        <v>33960</v>
      </c>
      <c r="M1562" s="15">
        <v>0</v>
      </c>
      <c r="N1562" s="3">
        <f>H1562*M1562</f>
        <v>0</v>
      </c>
      <c r="O1562" s="3">
        <f>L1562-N1562</f>
        <v>33960</v>
      </c>
    </row>
    <row r="1563" spans="1:15" x14ac:dyDescent="0.2">
      <c r="A1563" s="2" t="s">
        <v>4573</v>
      </c>
      <c r="B1563" s="2" t="s">
        <v>2054</v>
      </c>
      <c r="C1563" s="2" t="s">
        <v>37</v>
      </c>
      <c r="D1563" s="2" t="s">
        <v>36</v>
      </c>
      <c r="E1563" s="13">
        <v>45809</v>
      </c>
      <c r="F1563" s="2" t="s">
        <v>2732</v>
      </c>
      <c r="G1563" s="2">
        <v>1</v>
      </c>
      <c r="H1563" s="3">
        <v>11150</v>
      </c>
      <c r="I1563" s="3">
        <v>1120</v>
      </c>
      <c r="J1563" s="3">
        <v>7620</v>
      </c>
      <c r="K1563" s="3">
        <v>0</v>
      </c>
      <c r="L1563" s="3">
        <f>SUM(H1563:K1563)</f>
        <v>19890</v>
      </c>
      <c r="M1563" s="15">
        <v>0.05</v>
      </c>
      <c r="N1563" s="3">
        <f>H1563*M1563</f>
        <v>557.5</v>
      </c>
      <c r="O1563" s="3">
        <f>L1563-N1563</f>
        <v>19332.5</v>
      </c>
    </row>
    <row r="1564" spans="1:15" x14ac:dyDescent="0.2">
      <c r="A1564" s="2" t="s">
        <v>4574</v>
      </c>
      <c r="B1564" s="2" t="s">
        <v>844</v>
      </c>
      <c r="C1564" s="2" t="s">
        <v>99</v>
      </c>
      <c r="D1564" s="2" t="s">
        <v>95</v>
      </c>
      <c r="E1564" s="13">
        <v>45778</v>
      </c>
      <c r="F1564" s="2" t="s">
        <v>2732</v>
      </c>
      <c r="G1564" s="2">
        <v>2</v>
      </c>
      <c r="H1564" s="3">
        <v>8000</v>
      </c>
      <c r="I1564" s="3">
        <v>550</v>
      </c>
      <c r="J1564" s="3">
        <v>0</v>
      </c>
      <c r="K1564" s="3">
        <v>0</v>
      </c>
      <c r="L1564" s="3">
        <f>SUM(H1564:K1564)</f>
        <v>8550</v>
      </c>
      <c r="M1564" s="15">
        <v>0.05</v>
      </c>
      <c r="N1564" s="3">
        <f>H1564*M1564</f>
        <v>400</v>
      </c>
      <c r="O1564" s="3">
        <f>L1564-N1564</f>
        <v>8150</v>
      </c>
    </row>
    <row r="1565" spans="1:15" x14ac:dyDescent="0.2">
      <c r="A1565" s="2" t="s">
        <v>4575</v>
      </c>
      <c r="B1565" s="2" t="s">
        <v>2023</v>
      </c>
      <c r="C1565" s="2" t="s">
        <v>19</v>
      </c>
      <c r="D1565" s="2" t="s">
        <v>11</v>
      </c>
      <c r="E1565" s="13">
        <v>45778</v>
      </c>
      <c r="F1565" s="2" t="s">
        <v>2732</v>
      </c>
      <c r="G1565" s="2">
        <v>3</v>
      </c>
      <c r="H1565" s="3">
        <v>16800</v>
      </c>
      <c r="I1565" s="3">
        <v>2070</v>
      </c>
      <c r="J1565" s="3">
        <v>0</v>
      </c>
      <c r="K1565" s="3">
        <v>0</v>
      </c>
      <c r="L1565" s="3">
        <f>SUM(H1565:K1565)</f>
        <v>18870</v>
      </c>
      <c r="M1565" s="15">
        <v>0.05</v>
      </c>
      <c r="N1565" s="3">
        <f>H1565*M1565</f>
        <v>840</v>
      </c>
      <c r="O1565" s="3">
        <f>L1565-N1565</f>
        <v>18030</v>
      </c>
    </row>
    <row r="1566" spans="1:15" x14ac:dyDescent="0.2">
      <c r="A1566" s="2" t="s">
        <v>4576</v>
      </c>
      <c r="B1566" s="2" t="s">
        <v>2433</v>
      </c>
      <c r="C1566" s="2" t="s">
        <v>73</v>
      </c>
      <c r="D1566" s="2" t="s">
        <v>75</v>
      </c>
      <c r="E1566" s="13">
        <v>45839</v>
      </c>
      <c r="F1566" s="2" t="s">
        <v>2658</v>
      </c>
      <c r="G1566" s="2">
        <v>8</v>
      </c>
      <c r="H1566" s="3">
        <v>47600</v>
      </c>
      <c r="I1566" s="3">
        <v>8060</v>
      </c>
      <c r="J1566" s="3">
        <v>4400</v>
      </c>
      <c r="K1566" s="3">
        <v>0</v>
      </c>
      <c r="L1566" s="3">
        <f>SUM(H1566:K1566)</f>
        <v>60060</v>
      </c>
      <c r="M1566" s="15">
        <v>0.1</v>
      </c>
      <c r="N1566" s="3">
        <f>H1566*M1566</f>
        <v>4760</v>
      </c>
      <c r="O1566" s="3">
        <f>L1566-N1566</f>
        <v>55300</v>
      </c>
    </row>
    <row r="1567" spans="1:15" x14ac:dyDescent="0.2">
      <c r="A1567" s="2" t="s">
        <v>4577</v>
      </c>
      <c r="B1567" s="2" t="s">
        <v>301</v>
      </c>
      <c r="C1567" s="2" t="s">
        <v>93</v>
      </c>
      <c r="D1567" s="2" t="s">
        <v>95</v>
      </c>
      <c r="E1567" s="13">
        <v>45809</v>
      </c>
      <c r="F1567" s="2" t="s">
        <v>2670</v>
      </c>
      <c r="G1567" s="2">
        <v>5</v>
      </c>
      <c r="H1567" s="3">
        <v>32000</v>
      </c>
      <c r="I1567" s="3">
        <v>10730</v>
      </c>
      <c r="J1567" s="3">
        <v>0</v>
      </c>
      <c r="K1567" s="3">
        <v>0</v>
      </c>
      <c r="L1567" s="3">
        <f>SUM(H1567:K1567)</f>
        <v>42730</v>
      </c>
      <c r="M1567" s="15">
        <v>0</v>
      </c>
      <c r="N1567" s="3">
        <f>H1567*M1567</f>
        <v>0</v>
      </c>
      <c r="O1567" s="3">
        <f>L1567-N1567</f>
        <v>42730</v>
      </c>
    </row>
    <row r="1568" spans="1:15" x14ac:dyDescent="0.2">
      <c r="A1568" s="2" t="s">
        <v>4578</v>
      </c>
      <c r="B1568" s="2" t="s">
        <v>691</v>
      </c>
      <c r="C1568" s="2" t="s">
        <v>118</v>
      </c>
      <c r="D1568" s="2" t="s">
        <v>114</v>
      </c>
      <c r="E1568" s="13">
        <v>45809</v>
      </c>
      <c r="F1568" s="2" t="s">
        <v>2658</v>
      </c>
      <c r="G1568" s="2">
        <v>12</v>
      </c>
      <c r="H1568" s="3">
        <v>65400</v>
      </c>
      <c r="I1568" s="3">
        <v>8550</v>
      </c>
      <c r="J1568" s="3">
        <v>0</v>
      </c>
      <c r="K1568" s="3">
        <v>0</v>
      </c>
      <c r="L1568" s="3">
        <f>SUM(H1568:K1568)</f>
        <v>73950</v>
      </c>
      <c r="M1568" s="15">
        <v>0.1</v>
      </c>
      <c r="N1568" s="3">
        <f>H1568*M1568</f>
        <v>6540</v>
      </c>
      <c r="O1568" s="3">
        <f>L1568-N1568</f>
        <v>67410</v>
      </c>
    </row>
    <row r="1569" spans="1:15" x14ac:dyDescent="0.2">
      <c r="A1569" s="2" t="s">
        <v>4580</v>
      </c>
      <c r="B1569" s="2" t="s">
        <v>2579</v>
      </c>
      <c r="C1569" s="2" t="s">
        <v>108</v>
      </c>
      <c r="D1569" s="2" t="s">
        <v>105</v>
      </c>
      <c r="E1569" s="13">
        <v>45809</v>
      </c>
      <c r="F1569" s="2" t="s">
        <v>2647</v>
      </c>
      <c r="G1569" s="2">
        <v>3</v>
      </c>
      <c r="H1569" s="3">
        <v>86550</v>
      </c>
      <c r="I1569" s="3">
        <v>5030</v>
      </c>
      <c r="J1569" s="3">
        <v>0</v>
      </c>
      <c r="K1569" s="3">
        <v>0</v>
      </c>
      <c r="L1569" s="3">
        <f>SUM(H1569:K1569)</f>
        <v>91580</v>
      </c>
      <c r="M1569" s="15">
        <v>0</v>
      </c>
      <c r="N1569" s="3">
        <f>H1569*M1569</f>
        <v>0</v>
      </c>
      <c r="O1569" s="3">
        <f>L1569-N1569</f>
        <v>91580</v>
      </c>
    </row>
    <row r="1570" spans="1:15" x14ac:dyDescent="0.2">
      <c r="A1570" s="2" t="s">
        <v>4581</v>
      </c>
      <c r="B1570" s="2" t="s">
        <v>713</v>
      </c>
      <c r="C1570" s="2" t="s">
        <v>13</v>
      </c>
      <c r="D1570" s="2" t="s">
        <v>11</v>
      </c>
      <c r="E1570" s="13">
        <v>45778</v>
      </c>
      <c r="F1570" s="2" t="s">
        <v>2732</v>
      </c>
      <c r="G1570" s="2">
        <v>2</v>
      </c>
      <c r="H1570" s="3">
        <v>26500</v>
      </c>
      <c r="I1570" s="3">
        <v>940</v>
      </c>
      <c r="J1570" s="3">
        <v>0</v>
      </c>
      <c r="K1570" s="3">
        <v>2510</v>
      </c>
      <c r="L1570" s="3">
        <f>SUM(H1570:K1570)</f>
        <v>29950</v>
      </c>
      <c r="M1570" s="15">
        <v>0.05</v>
      </c>
      <c r="N1570" s="3">
        <f>H1570*M1570</f>
        <v>1325</v>
      </c>
      <c r="O1570" s="3">
        <f>L1570-N1570</f>
        <v>28625</v>
      </c>
    </row>
    <row r="1571" spans="1:15" x14ac:dyDescent="0.2">
      <c r="A1571" s="2" t="s">
        <v>4582</v>
      </c>
      <c r="B1571" s="2" t="s">
        <v>1568</v>
      </c>
      <c r="C1571" s="2" t="s">
        <v>34</v>
      </c>
      <c r="D1571" s="2" t="s">
        <v>36</v>
      </c>
      <c r="E1571" s="13">
        <v>45839</v>
      </c>
      <c r="F1571" s="2" t="s">
        <v>2658</v>
      </c>
      <c r="G1571" s="2">
        <v>4</v>
      </c>
      <c r="H1571" s="3">
        <v>22600</v>
      </c>
      <c r="I1571" s="3">
        <v>2430</v>
      </c>
      <c r="J1571" s="3">
        <v>0</v>
      </c>
      <c r="K1571" s="3">
        <v>0</v>
      </c>
      <c r="L1571" s="3">
        <f>SUM(H1571:K1571)</f>
        <v>25030</v>
      </c>
      <c r="M1571" s="15">
        <v>0.1</v>
      </c>
      <c r="N1571" s="3">
        <f>H1571*M1571</f>
        <v>2260</v>
      </c>
      <c r="O1571" s="3">
        <f>L1571-N1571</f>
        <v>22770</v>
      </c>
    </row>
    <row r="1572" spans="1:15" x14ac:dyDescent="0.2">
      <c r="A1572" s="2" t="s">
        <v>4583</v>
      </c>
      <c r="B1572" s="2" t="s">
        <v>1815</v>
      </c>
      <c r="C1572" s="2" t="s">
        <v>13</v>
      </c>
      <c r="D1572" s="2" t="s">
        <v>11</v>
      </c>
      <c r="E1572" s="13">
        <v>45839</v>
      </c>
      <c r="F1572" s="2" t="s">
        <v>2689</v>
      </c>
      <c r="G1572" s="2">
        <v>2</v>
      </c>
      <c r="H1572" s="3">
        <v>15500</v>
      </c>
      <c r="I1572" s="3">
        <v>4780</v>
      </c>
      <c r="J1572" s="3">
        <v>2410</v>
      </c>
      <c r="K1572" s="3">
        <v>0</v>
      </c>
      <c r="L1572" s="3">
        <f>SUM(H1572:K1572)</f>
        <v>22690</v>
      </c>
      <c r="M1572" s="15">
        <v>0.15</v>
      </c>
      <c r="N1572" s="3">
        <f>H1572*M1572</f>
        <v>2325</v>
      </c>
      <c r="O1572" s="3">
        <f>L1572-N1572</f>
        <v>20365</v>
      </c>
    </row>
    <row r="1573" spans="1:15" x14ac:dyDescent="0.2">
      <c r="A1573" s="2" t="s">
        <v>4584</v>
      </c>
      <c r="B1573" s="2" t="s">
        <v>974</v>
      </c>
      <c r="C1573" s="2" t="s">
        <v>97</v>
      </c>
      <c r="D1573" s="2" t="s">
        <v>95</v>
      </c>
      <c r="E1573" s="13">
        <v>45809</v>
      </c>
      <c r="F1573" s="2" t="s">
        <v>2689</v>
      </c>
      <c r="G1573" s="2">
        <v>1</v>
      </c>
      <c r="H1573" s="3">
        <v>12950</v>
      </c>
      <c r="I1573" s="3">
        <v>650</v>
      </c>
      <c r="J1573" s="3">
        <v>0</v>
      </c>
      <c r="K1573" s="3">
        <v>0</v>
      </c>
      <c r="L1573" s="3">
        <f>SUM(H1573:K1573)</f>
        <v>13600</v>
      </c>
      <c r="M1573" s="15">
        <v>0.15</v>
      </c>
      <c r="N1573" s="3">
        <f>H1573*M1573</f>
        <v>1942.5</v>
      </c>
      <c r="O1573" s="3">
        <f>L1573-N1573</f>
        <v>11657.5</v>
      </c>
    </row>
    <row r="1574" spans="1:15" x14ac:dyDescent="0.2">
      <c r="A1574" s="2" t="s">
        <v>4585</v>
      </c>
      <c r="B1574" s="2" t="s">
        <v>991</v>
      </c>
      <c r="C1574" s="2" t="s">
        <v>79</v>
      </c>
      <c r="D1574" s="2" t="s">
        <v>75</v>
      </c>
      <c r="E1574" s="13">
        <v>45809</v>
      </c>
      <c r="F1574" s="2" t="s">
        <v>2670</v>
      </c>
      <c r="G1574" s="2">
        <v>2</v>
      </c>
      <c r="H1574" s="3">
        <v>6300</v>
      </c>
      <c r="I1574" s="3">
        <v>1780</v>
      </c>
      <c r="J1574" s="3">
        <v>0</v>
      </c>
      <c r="K1574" s="3">
        <v>0</v>
      </c>
      <c r="L1574" s="3">
        <f>SUM(H1574:K1574)</f>
        <v>8080</v>
      </c>
      <c r="M1574" s="15">
        <v>0</v>
      </c>
      <c r="N1574" s="3">
        <f>H1574*M1574</f>
        <v>0</v>
      </c>
      <c r="O1574" s="3">
        <f>L1574-N1574</f>
        <v>8080</v>
      </c>
    </row>
    <row r="1575" spans="1:15" x14ac:dyDescent="0.2">
      <c r="A1575" s="2" t="s">
        <v>4587</v>
      </c>
      <c r="B1575" s="2" t="s">
        <v>1545</v>
      </c>
      <c r="C1575" s="2" t="s">
        <v>13</v>
      </c>
      <c r="D1575" s="2" t="s">
        <v>11</v>
      </c>
      <c r="E1575" s="13">
        <v>45809</v>
      </c>
      <c r="F1575" s="2" t="s">
        <v>2670</v>
      </c>
      <c r="G1575" s="2">
        <v>6</v>
      </c>
      <c r="H1575" s="3">
        <v>95700</v>
      </c>
      <c r="I1575" s="3">
        <v>12290</v>
      </c>
      <c r="J1575" s="3">
        <v>0</v>
      </c>
      <c r="K1575" s="3">
        <v>0</v>
      </c>
      <c r="L1575" s="3">
        <f>SUM(H1575:K1575)</f>
        <v>107990</v>
      </c>
      <c r="M1575" s="15">
        <v>0</v>
      </c>
      <c r="N1575" s="3">
        <f>H1575*M1575</f>
        <v>0</v>
      </c>
      <c r="O1575" s="3">
        <f>L1575-N1575</f>
        <v>107990</v>
      </c>
    </row>
    <row r="1576" spans="1:15" x14ac:dyDescent="0.2">
      <c r="A1576" s="2" t="s">
        <v>4588</v>
      </c>
      <c r="B1576" s="2" t="s">
        <v>1921</v>
      </c>
      <c r="C1576" s="2" t="s">
        <v>129</v>
      </c>
      <c r="D1576" s="2" t="s">
        <v>124</v>
      </c>
      <c r="E1576" s="13">
        <v>45870</v>
      </c>
      <c r="F1576" s="2" t="s">
        <v>2651</v>
      </c>
      <c r="G1576" s="2">
        <v>2</v>
      </c>
      <c r="H1576" s="3">
        <v>5700</v>
      </c>
      <c r="I1576" s="3">
        <v>1730</v>
      </c>
      <c r="J1576" s="3">
        <v>5210</v>
      </c>
      <c r="K1576" s="3">
        <v>0</v>
      </c>
      <c r="L1576" s="3">
        <f>SUM(H1576:K1576)</f>
        <v>12640</v>
      </c>
      <c r="M1576" s="15">
        <v>0.16</v>
      </c>
      <c r="N1576" s="3">
        <f>H1576*M1576</f>
        <v>912</v>
      </c>
      <c r="O1576" s="3">
        <f>L1576-N1576</f>
        <v>11728</v>
      </c>
    </row>
    <row r="1577" spans="1:15" x14ac:dyDescent="0.2">
      <c r="A1577" s="2" t="s">
        <v>4589</v>
      </c>
      <c r="B1577" s="2" t="s">
        <v>214</v>
      </c>
      <c r="C1577" s="2" t="s">
        <v>32</v>
      </c>
      <c r="D1577" s="2" t="s">
        <v>24</v>
      </c>
      <c r="E1577" s="13">
        <v>45901</v>
      </c>
      <c r="F1577" s="2" t="s">
        <v>2670</v>
      </c>
      <c r="G1577" s="2">
        <v>16</v>
      </c>
      <c r="H1577" s="3">
        <v>80000</v>
      </c>
      <c r="I1577" s="3">
        <v>15870</v>
      </c>
      <c r="J1577" s="3">
        <v>0</v>
      </c>
      <c r="K1577" s="3">
        <v>0</v>
      </c>
      <c r="L1577" s="3">
        <f>SUM(H1577:K1577)</f>
        <v>95870</v>
      </c>
      <c r="M1577" s="15">
        <v>0</v>
      </c>
      <c r="N1577" s="3">
        <f>H1577*M1577</f>
        <v>0</v>
      </c>
      <c r="O1577" s="3">
        <f>L1577-N1577</f>
        <v>95870</v>
      </c>
    </row>
    <row r="1578" spans="1:15" x14ac:dyDescent="0.2">
      <c r="A1578" s="2" t="s">
        <v>4590</v>
      </c>
      <c r="B1578" s="2" t="s">
        <v>301</v>
      </c>
      <c r="C1578" s="2" t="s">
        <v>118</v>
      </c>
      <c r="D1578" s="2" t="s">
        <v>114</v>
      </c>
      <c r="E1578" s="13">
        <v>45962</v>
      </c>
      <c r="F1578" s="2" t="s">
        <v>2689</v>
      </c>
      <c r="G1578" s="2">
        <v>8</v>
      </c>
      <c r="H1578" s="3">
        <v>72800</v>
      </c>
      <c r="I1578" s="3">
        <v>17240</v>
      </c>
      <c r="J1578" s="3">
        <v>0</v>
      </c>
      <c r="K1578" s="3">
        <v>0</v>
      </c>
      <c r="L1578" s="3">
        <f>SUM(H1578:K1578)</f>
        <v>90040</v>
      </c>
      <c r="M1578" s="15">
        <v>0.15</v>
      </c>
      <c r="N1578" s="3">
        <f>H1578*M1578</f>
        <v>10920</v>
      </c>
      <c r="O1578" s="3">
        <f>L1578-N1578</f>
        <v>79120</v>
      </c>
    </row>
    <row r="1579" spans="1:15" x14ac:dyDescent="0.2">
      <c r="A1579" s="2" t="s">
        <v>4591</v>
      </c>
      <c r="B1579" s="2" t="s">
        <v>2162</v>
      </c>
      <c r="C1579" s="2" t="s">
        <v>9</v>
      </c>
      <c r="D1579" s="2" t="s">
        <v>11</v>
      </c>
      <c r="E1579" s="13">
        <v>45839</v>
      </c>
      <c r="F1579" s="2" t="s">
        <v>2647</v>
      </c>
      <c r="G1579" s="2">
        <v>3</v>
      </c>
      <c r="H1579" s="3">
        <v>15600</v>
      </c>
      <c r="I1579" s="3">
        <v>3150</v>
      </c>
      <c r="J1579" s="3">
        <v>0</v>
      </c>
      <c r="K1579" s="3">
        <v>0</v>
      </c>
      <c r="L1579" s="3">
        <f>SUM(H1579:K1579)</f>
        <v>18750</v>
      </c>
      <c r="M1579" s="15">
        <v>0</v>
      </c>
      <c r="N1579" s="3">
        <f>H1579*M1579</f>
        <v>0</v>
      </c>
      <c r="O1579" s="3">
        <f>L1579-N1579</f>
        <v>18750</v>
      </c>
    </row>
    <row r="1580" spans="1:15" x14ac:dyDescent="0.2">
      <c r="A1580" s="2" t="s">
        <v>4592</v>
      </c>
      <c r="B1580" s="2" t="s">
        <v>2293</v>
      </c>
      <c r="C1580" s="2" t="s">
        <v>116</v>
      </c>
      <c r="D1580" s="2" t="s">
        <v>114</v>
      </c>
      <c r="E1580" s="13">
        <v>45839</v>
      </c>
      <c r="F1580" s="2" t="s">
        <v>2658</v>
      </c>
      <c r="G1580" s="2">
        <v>4</v>
      </c>
      <c r="H1580" s="3">
        <v>12200</v>
      </c>
      <c r="I1580" s="3">
        <v>6100</v>
      </c>
      <c r="J1580" s="3">
        <v>4660</v>
      </c>
      <c r="K1580" s="3">
        <v>0</v>
      </c>
      <c r="L1580" s="3">
        <f>SUM(H1580:K1580)</f>
        <v>22960</v>
      </c>
      <c r="M1580" s="15">
        <v>0.1</v>
      </c>
      <c r="N1580" s="3">
        <f>H1580*M1580</f>
        <v>1220</v>
      </c>
      <c r="O1580" s="3">
        <f>L1580-N1580</f>
        <v>21740</v>
      </c>
    </row>
    <row r="1581" spans="1:15" x14ac:dyDescent="0.2">
      <c r="A1581" s="2" t="s">
        <v>4593</v>
      </c>
      <c r="B1581" s="2" t="s">
        <v>2336</v>
      </c>
      <c r="C1581" s="2" t="s">
        <v>73</v>
      </c>
      <c r="D1581" s="2" t="s">
        <v>75</v>
      </c>
      <c r="E1581" s="13">
        <v>45809</v>
      </c>
      <c r="F1581" s="2" t="s">
        <v>2670</v>
      </c>
      <c r="G1581" s="2">
        <v>3</v>
      </c>
      <c r="H1581" s="3">
        <v>25950</v>
      </c>
      <c r="I1581" s="3">
        <v>1540</v>
      </c>
      <c r="J1581" s="3">
        <v>0</v>
      </c>
      <c r="K1581" s="3">
        <v>0</v>
      </c>
      <c r="L1581" s="3">
        <f>SUM(H1581:K1581)</f>
        <v>27490</v>
      </c>
      <c r="M1581" s="15">
        <v>0</v>
      </c>
      <c r="N1581" s="3">
        <f>H1581*M1581</f>
        <v>0</v>
      </c>
      <c r="O1581" s="3">
        <f>L1581-N1581</f>
        <v>27490</v>
      </c>
    </row>
    <row r="1582" spans="1:15" x14ac:dyDescent="0.2">
      <c r="A1582" s="2" t="s">
        <v>4594</v>
      </c>
      <c r="B1582" s="2" t="s">
        <v>945</v>
      </c>
      <c r="C1582" s="2" t="s">
        <v>93</v>
      </c>
      <c r="D1582" s="2" t="s">
        <v>95</v>
      </c>
      <c r="E1582" s="13">
        <v>45778</v>
      </c>
      <c r="F1582" s="2" t="s">
        <v>2647</v>
      </c>
      <c r="G1582" s="2">
        <v>3</v>
      </c>
      <c r="H1582" s="3">
        <v>27600</v>
      </c>
      <c r="I1582" s="3">
        <v>4970</v>
      </c>
      <c r="J1582" s="3">
        <v>6270</v>
      </c>
      <c r="K1582" s="3">
        <v>0</v>
      </c>
      <c r="L1582" s="3">
        <f>SUM(H1582:K1582)</f>
        <v>38840</v>
      </c>
      <c r="M1582" s="15">
        <v>0</v>
      </c>
      <c r="N1582" s="3">
        <f>H1582*M1582</f>
        <v>0</v>
      </c>
      <c r="O1582" s="3">
        <f>L1582-N1582</f>
        <v>38840</v>
      </c>
    </row>
    <row r="1583" spans="1:15" x14ac:dyDescent="0.2">
      <c r="A1583" s="2" t="s">
        <v>4596</v>
      </c>
      <c r="B1583" s="2" t="s">
        <v>728</v>
      </c>
      <c r="C1583" s="2" t="s">
        <v>103</v>
      </c>
      <c r="D1583" s="2" t="s">
        <v>105</v>
      </c>
      <c r="E1583" s="13">
        <v>45809</v>
      </c>
      <c r="F1583" s="2" t="s">
        <v>2732</v>
      </c>
      <c r="G1583" s="2">
        <v>1</v>
      </c>
      <c r="H1583" s="3">
        <v>4700</v>
      </c>
      <c r="I1583" s="3">
        <v>310</v>
      </c>
      <c r="J1583" s="3">
        <v>0</v>
      </c>
      <c r="K1583" s="3">
        <v>0</v>
      </c>
      <c r="L1583" s="3">
        <f>SUM(H1583:K1583)</f>
        <v>5010</v>
      </c>
      <c r="M1583" s="15">
        <v>0.05</v>
      </c>
      <c r="N1583" s="3">
        <f>H1583*M1583</f>
        <v>235</v>
      </c>
      <c r="O1583" s="3">
        <f>L1583-N1583</f>
        <v>4775</v>
      </c>
    </row>
    <row r="1584" spans="1:15" x14ac:dyDescent="0.2">
      <c r="A1584" s="2" t="s">
        <v>4598</v>
      </c>
      <c r="B1584" s="2" t="s">
        <v>1863</v>
      </c>
      <c r="C1584" s="2" t="s">
        <v>129</v>
      </c>
      <c r="D1584" s="2" t="s">
        <v>124</v>
      </c>
      <c r="E1584" s="13">
        <v>45809</v>
      </c>
      <c r="F1584" s="2" t="s">
        <v>2683</v>
      </c>
      <c r="G1584" s="2">
        <v>2</v>
      </c>
      <c r="H1584" s="3">
        <v>6200</v>
      </c>
      <c r="I1584" s="3">
        <v>4580</v>
      </c>
      <c r="J1584" s="3">
        <v>2630</v>
      </c>
      <c r="K1584" s="3">
        <v>0</v>
      </c>
      <c r="L1584" s="3">
        <f>SUM(H1584:K1584)</f>
        <v>13410</v>
      </c>
      <c r="M1584" s="15">
        <v>0.17</v>
      </c>
      <c r="N1584" s="3">
        <f>H1584*M1584</f>
        <v>1054</v>
      </c>
      <c r="O1584" s="3">
        <f>L1584-N1584</f>
        <v>12356</v>
      </c>
    </row>
    <row r="1585" spans="1:15" x14ac:dyDescent="0.2">
      <c r="A1585" s="2" t="s">
        <v>4599</v>
      </c>
      <c r="B1585" s="2" t="s">
        <v>1962</v>
      </c>
      <c r="C1585" s="2" t="s">
        <v>106</v>
      </c>
      <c r="D1585" s="2" t="s">
        <v>105</v>
      </c>
      <c r="E1585" s="13">
        <v>45809</v>
      </c>
      <c r="F1585" s="2" t="s">
        <v>2689</v>
      </c>
      <c r="G1585" s="2">
        <v>5</v>
      </c>
      <c r="H1585" s="3">
        <v>36000</v>
      </c>
      <c r="I1585" s="3">
        <v>4090</v>
      </c>
      <c r="J1585" s="3">
        <v>1640</v>
      </c>
      <c r="K1585" s="3">
        <v>2610</v>
      </c>
      <c r="L1585" s="3">
        <f>SUM(H1585:K1585)</f>
        <v>44340</v>
      </c>
      <c r="M1585" s="15">
        <v>0.15</v>
      </c>
      <c r="N1585" s="3">
        <f>H1585*M1585</f>
        <v>5400</v>
      </c>
      <c r="O1585" s="3">
        <f>L1585-N1585</f>
        <v>38940</v>
      </c>
    </row>
    <row r="1586" spans="1:15" x14ac:dyDescent="0.2">
      <c r="A1586" s="2" t="s">
        <v>4600</v>
      </c>
      <c r="B1586" s="2" t="s">
        <v>2038</v>
      </c>
      <c r="C1586" s="2" t="s">
        <v>127</v>
      </c>
      <c r="D1586" s="2" t="s">
        <v>124</v>
      </c>
      <c r="E1586" s="13">
        <v>45839</v>
      </c>
      <c r="F1586" s="2" t="s">
        <v>2647</v>
      </c>
      <c r="G1586" s="2">
        <v>4</v>
      </c>
      <c r="H1586" s="3">
        <v>13600</v>
      </c>
      <c r="I1586" s="3">
        <v>6450</v>
      </c>
      <c r="J1586" s="3">
        <v>5790</v>
      </c>
      <c r="K1586" s="3">
        <v>2390</v>
      </c>
      <c r="L1586" s="3">
        <f>SUM(H1586:K1586)</f>
        <v>28230</v>
      </c>
      <c r="M1586" s="15">
        <v>0</v>
      </c>
      <c r="N1586" s="3">
        <f>H1586*M1586</f>
        <v>0</v>
      </c>
      <c r="O1586" s="3">
        <f>L1586-N1586</f>
        <v>28230</v>
      </c>
    </row>
    <row r="1587" spans="1:15" x14ac:dyDescent="0.2">
      <c r="A1587" s="2" t="s">
        <v>4601</v>
      </c>
      <c r="B1587" s="2" t="s">
        <v>2336</v>
      </c>
      <c r="C1587" s="2" t="s">
        <v>118</v>
      </c>
      <c r="D1587" s="2" t="s">
        <v>114</v>
      </c>
      <c r="E1587" s="13">
        <v>45870</v>
      </c>
      <c r="F1587" s="2" t="s">
        <v>2689</v>
      </c>
      <c r="G1587" s="2">
        <v>5</v>
      </c>
      <c r="H1587" s="3">
        <v>56500</v>
      </c>
      <c r="I1587" s="3">
        <v>6550</v>
      </c>
      <c r="J1587" s="3">
        <v>0</v>
      </c>
      <c r="K1587" s="3">
        <v>0</v>
      </c>
      <c r="L1587" s="3">
        <f>SUM(H1587:K1587)</f>
        <v>63050</v>
      </c>
      <c r="M1587" s="15">
        <v>0.15</v>
      </c>
      <c r="N1587" s="3">
        <f>H1587*M1587</f>
        <v>8475</v>
      </c>
      <c r="O1587" s="3">
        <f>L1587-N1587</f>
        <v>54575</v>
      </c>
    </row>
    <row r="1588" spans="1:15" x14ac:dyDescent="0.2">
      <c r="A1588" s="2" t="s">
        <v>4603</v>
      </c>
      <c r="B1588" s="2" t="s">
        <v>848</v>
      </c>
      <c r="C1588" s="2" t="s">
        <v>103</v>
      </c>
      <c r="D1588" s="2" t="s">
        <v>105</v>
      </c>
      <c r="E1588" s="13">
        <v>45809</v>
      </c>
      <c r="F1588" s="2" t="s">
        <v>2670</v>
      </c>
      <c r="G1588" s="2">
        <v>3</v>
      </c>
      <c r="H1588" s="3">
        <v>14400</v>
      </c>
      <c r="I1588" s="3">
        <v>360</v>
      </c>
      <c r="J1588" s="3">
        <v>0</v>
      </c>
      <c r="K1588" s="3">
        <v>0</v>
      </c>
      <c r="L1588" s="3">
        <f>SUM(H1588:K1588)</f>
        <v>14760</v>
      </c>
      <c r="M1588" s="15">
        <v>0</v>
      </c>
      <c r="N1588" s="3">
        <f>H1588*M1588</f>
        <v>0</v>
      </c>
      <c r="O1588" s="3">
        <f>L1588-N1588</f>
        <v>14760</v>
      </c>
    </row>
    <row r="1589" spans="1:15" x14ac:dyDescent="0.2">
      <c r="A1589" s="2" t="s">
        <v>4604</v>
      </c>
      <c r="B1589" s="2" t="s">
        <v>1095</v>
      </c>
      <c r="C1589" s="2" t="s">
        <v>37</v>
      </c>
      <c r="D1589" s="2" t="s">
        <v>36</v>
      </c>
      <c r="E1589" s="13">
        <v>45809</v>
      </c>
      <c r="F1589" s="2" t="s">
        <v>2647</v>
      </c>
      <c r="G1589" s="2">
        <v>2</v>
      </c>
      <c r="H1589" s="3">
        <v>17600</v>
      </c>
      <c r="I1589" s="3">
        <v>2940</v>
      </c>
      <c r="J1589" s="3">
        <v>0</v>
      </c>
      <c r="K1589" s="3">
        <v>0</v>
      </c>
      <c r="L1589" s="3">
        <f>SUM(H1589:K1589)</f>
        <v>20540</v>
      </c>
      <c r="M1589" s="15">
        <v>0</v>
      </c>
      <c r="N1589" s="3">
        <f>H1589*M1589</f>
        <v>0</v>
      </c>
      <c r="O1589" s="3">
        <f>L1589-N1589</f>
        <v>20540</v>
      </c>
    </row>
    <row r="1590" spans="1:15" x14ac:dyDescent="0.2">
      <c r="A1590" s="2" t="s">
        <v>4605</v>
      </c>
      <c r="B1590" s="2" t="s">
        <v>1410</v>
      </c>
      <c r="C1590" s="2" t="s">
        <v>87</v>
      </c>
      <c r="D1590" s="2" t="s">
        <v>85</v>
      </c>
      <c r="E1590" s="13">
        <v>45870</v>
      </c>
      <c r="F1590" s="2" t="s">
        <v>2670</v>
      </c>
      <c r="G1590" s="2">
        <v>4</v>
      </c>
      <c r="H1590" s="3">
        <v>19200</v>
      </c>
      <c r="I1590" s="3">
        <v>5260</v>
      </c>
      <c r="J1590" s="3">
        <v>2650</v>
      </c>
      <c r="K1590" s="3">
        <v>1560</v>
      </c>
      <c r="L1590" s="3">
        <f>SUM(H1590:K1590)</f>
        <v>28670</v>
      </c>
      <c r="M1590" s="15">
        <v>0</v>
      </c>
      <c r="N1590" s="3">
        <f>H1590*M1590</f>
        <v>0</v>
      </c>
      <c r="O1590" s="3">
        <f>L1590-N1590</f>
        <v>28670</v>
      </c>
    </row>
    <row r="1591" spans="1:15" x14ac:dyDescent="0.2">
      <c r="A1591" s="2" t="s">
        <v>4606</v>
      </c>
      <c r="B1591" s="2" t="s">
        <v>2599</v>
      </c>
      <c r="C1591" s="2" t="s">
        <v>51</v>
      </c>
      <c r="D1591" s="2" t="s">
        <v>45</v>
      </c>
      <c r="E1591" s="13">
        <v>45839</v>
      </c>
      <c r="F1591" s="2" t="s">
        <v>2647</v>
      </c>
      <c r="G1591" s="2">
        <v>3</v>
      </c>
      <c r="H1591" s="3">
        <v>51000</v>
      </c>
      <c r="I1591" s="3">
        <v>4990</v>
      </c>
      <c r="J1591" s="3">
        <v>0</v>
      </c>
      <c r="K1591" s="3">
        <v>0</v>
      </c>
      <c r="L1591" s="3">
        <f>SUM(H1591:K1591)</f>
        <v>55990</v>
      </c>
      <c r="M1591" s="15">
        <v>0</v>
      </c>
      <c r="N1591" s="3">
        <f>H1591*M1591</f>
        <v>0</v>
      </c>
      <c r="O1591" s="3">
        <f>L1591-N1591</f>
        <v>55990</v>
      </c>
    </row>
    <row r="1592" spans="1:15" x14ac:dyDescent="0.2">
      <c r="A1592" s="2" t="s">
        <v>4607</v>
      </c>
      <c r="B1592" s="2" t="s">
        <v>991</v>
      </c>
      <c r="C1592" s="2" t="s">
        <v>69</v>
      </c>
      <c r="D1592" s="2" t="s">
        <v>65</v>
      </c>
      <c r="E1592" s="13">
        <v>45809</v>
      </c>
      <c r="F1592" s="2" t="s">
        <v>2683</v>
      </c>
      <c r="G1592" s="2">
        <v>4</v>
      </c>
      <c r="H1592" s="3">
        <v>117400</v>
      </c>
      <c r="I1592" s="3">
        <v>8330</v>
      </c>
      <c r="J1592" s="3">
        <v>9970</v>
      </c>
      <c r="K1592" s="3">
        <v>0</v>
      </c>
      <c r="L1592" s="3">
        <f>SUM(H1592:K1592)</f>
        <v>135700</v>
      </c>
      <c r="M1592" s="15">
        <v>0.17</v>
      </c>
      <c r="N1592" s="3">
        <f>H1592*M1592</f>
        <v>19958</v>
      </c>
      <c r="O1592" s="3">
        <f>L1592-N1592</f>
        <v>115742</v>
      </c>
    </row>
    <row r="1593" spans="1:15" x14ac:dyDescent="0.2">
      <c r="A1593" s="2" t="s">
        <v>4608</v>
      </c>
      <c r="B1593" s="2" t="s">
        <v>1058</v>
      </c>
      <c r="C1593" s="2" t="s">
        <v>26</v>
      </c>
      <c r="D1593" s="2" t="s">
        <v>24</v>
      </c>
      <c r="E1593" s="13">
        <v>45809</v>
      </c>
      <c r="F1593" s="2" t="s">
        <v>2689</v>
      </c>
      <c r="G1593" s="2">
        <v>4</v>
      </c>
      <c r="H1593" s="3">
        <v>28400</v>
      </c>
      <c r="I1593" s="3">
        <v>7750</v>
      </c>
      <c r="J1593" s="3">
        <v>5180</v>
      </c>
      <c r="K1593" s="3">
        <v>0</v>
      </c>
      <c r="L1593" s="3">
        <f>SUM(H1593:K1593)</f>
        <v>41330</v>
      </c>
      <c r="M1593" s="15">
        <v>0.15</v>
      </c>
      <c r="N1593" s="3">
        <f>H1593*M1593</f>
        <v>4260</v>
      </c>
      <c r="O1593" s="3">
        <f>L1593-N1593</f>
        <v>37070</v>
      </c>
    </row>
    <row r="1594" spans="1:15" x14ac:dyDescent="0.2">
      <c r="A1594" s="2" t="s">
        <v>4610</v>
      </c>
      <c r="B1594" s="2" t="s">
        <v>1268</v>
      </c>
      <c r="C1594" s="2" t="s">
        <v>87</v>
      </c>
      <c r="D1594" s="2" t="s">
        <v>85</v>
      </c>
      <c r="E1594" s="13">
        <v>45839</v>
      </c>
      <c r="F1594" s="2" t="s">
        <v>2651</v>
      </c>
      <c r="G1594" s="2">
        <v>3</v>
      </c>
      <c r="H1594" s="3">
        <v>14850</v>
      </c>
      <c r="I1594" s="3">
        <v>2290</v>
      </c>
      <c r="J1594" s="3">
        <v>0</v>
      </c>
      <c r="K1594" s="3">
        <v>0</v>
      </c>
      <c r="L1594" s="3">
        <f>SUM(H1594:K1594)</f>
        <v>17140</v>
      </c>
      <c r="M1594" s="15">
        <v>0.16</v>
      </c>
      <c r="N1594" s="3">
        <f>H1594*M1594</f>
        <v>2376</v>
      </c>
      <c r="O1594" s="3">
        <f>L1594-N1594</f>
        <v>14764</v>
      </c>
    </row>
    <row r="1595" spans="1:15" x14ac:dyDescent="0.2">
      <c r="A1595" s="2" t="s">
        <v>4611</v>
      </c>
      <c r="B1595" s="2" t="s">
        <v>1458</v>
      </c>
      <c r="C1595" s="2" t="s">
        <v>19</v>
      </c>
      <c r="D1595" s="2" t="s">
        <v>11</v>
      </c>
      <c r="E1595" s="13">
        <v>45809</v>
      </c>
      <c r="F1595" s="2" t="s">
        <v>2689</v>
      </c>
      <c r="G1595" s="2">
        <v>3</v>
      </c>
      <c r="H1595" s="3">
        <v>17700</v>
      </c>
      <c r="I1595" s="3">
        <v>5040</v>
      </c>
      <c r="J1595" s="3">
        <v>3920</v>
      </c>
      <c r="K1595" s="3">
        <v>0</v>
      </c>
      <c r="L1595" s="3">
        <f>SUM(H1595:K1595)</f>
        <v>26660</v>
      </c>
      <c r="M1595" s="15">
        <v>0.15</v>
      </c>
      <c r="N1595" s="3">
        <f>H1595*M1595</f>
        <v>2655</v>
      </c>
      <c r="O1595" s="3">
        <f>L1595-N1595</f>
        <v>24005</v>
      </c>
    </row>
    <row r="1596" spans="1:15" x14ac:dyDescent="0.2">
      <c r="A1596" s="2" t="s">
        <v>4612</v>
      </c>
      <c r="B1596" s="2" t="s">
        <v>2039</v>
      </c>
      <c r="C1596" s="2" t="s">
        <v>87</v>
      </c>
      <c r="D1596" s="2" t="s">
        <v>85</v>
      </c>
      <c r="E1596" s="13">
        <v>45870</v>
      </c>
      <c r="F1596" s="2" t="s">
        <v>2689</v>
      </c>
      <c r="G1596" s="2">
        <v>2</v>
      </c>
      <c r="H1596" s="3">
        <v>10300</v>
      </c>
      <c r="I1596" s="3">
        <v>3200</v>
      </c>
      <c r="J1596" s="3">
        <v>0</v>
      </c>
      <c r="K1596" s="3">
        <v>0</v>
      </c>
      <c r="L1596" s="3">
        <f>SUM(H1596:K1596)</f>
        <v>13500</v>
      </c>
      <c r="M1596" s="15">
        <v>0.15</v>
      </c>
      <c r="N1596" s="3">
        <f>H1596*M1596</f>
        <v>1545</v>
      </c>
      <c r="O1596" s="3">
        <f>L1596-N1596</f>
        <v>11955</v>
      </c>
    </row>
    <row r="1597" spans="1:15" x14ac:dyDescent="0.2">
      <c r="A1597" s="2" t="s">
        <v>4613</v>
      </c>
      <c r="B1597" s="2" t="s">
        <v>1696</v>
      </c>
      <c r="C1597" s="2" t="s">
        <v>49</v>
      </c>
      <c r="D1597" s="2" t="s">
        <v>45</v>
      </c>
      <c r="E1597" s="13">
        <v>45809</v>
      </c>
      <c r="F1597" s="2" t="s">
        <v>2670</v>
      </c>
      <c r="G1597" s="2">
        <v>5</v>
      </c>
      <c r="H1597" s="3">
        <v>12750</v>
      </c>
      <c r="I1597" s="3">
        <v>2100</v>
      </c>
      <c r="J1597" s="3">
        <v>0</v>
      </c>
      <c r="K1597" s="3">
        <v>0</v>
      </c>
      <c r="L1597" s="3">
        <f>SUM(H1597:K1597)</f>
        <v>14850</v>
      </c>
      <c r="M1597" s="15">
        <v>0</v>
      </c>
      <c r="N1597" s="3">
        <f>H1597*M1597</f>
        <v>0</v>
      </c>
      <c r="O1597" s="3">
        <f>L1597-N1597</f>
        <v>14850</v>
      </c>
    </row>
    <row r="1598" spans="1:15" x14ac:dyDescent="0.2">
      <c r="A1598" s="2" t="s">
        <v>4614</v>
      </c>
      <c r="B1598" s="2" t="s">
        <v>2214</v>
      </c>
      <c r="C1598" s="2" t="s">
        <v>73</v>
      </c>
      <c r="D1598" s="2" t="s">
        <v>75</v>
      </c>
      <c r="E1598" s="13">
        <v>45809</v>
      </c>
      <c r="F1598" s="2" t="s">
        <v>2683</v>
      </c>
      <c r="G1598" s="2">
        <v>2</v>
      </c>
      <c r="H1598" s="3">
        <v>9500</v>
      </c>
      <c r="I1598" s="3">
        <v>1020</v>
      </c>
      <c r="J1598" s="3">
        <v>0</v>
      </c>
      <c r="K1598" s="3">
        <v>0</v>
      </c>
      <c r="L1598" s="3">
        <f>SUM(H1598:K1598)</f>
        <v>10520</v>
      </c>
      <c r="M1598" s="15">
        <v>0.17</v>
      </c>
      <c r="N1598" s="3">
        <f>H1598*M1598</f>
        <v>1615.0000000000002</v>
      </c>
      <c r="O1598" s="3">
        <f>L1598-N1598</f>
        <v>8905</v>
      </c>
    </row>
    <row r="1599" spans="1:15" x14ac:dyDescent="0.2">
      <c r="A1599" s="2" t="s">
        <v>4615</v>
      </c>
      <c r="B1599" s="2" t="s">
        <v>236</v>
      </c>
      <c r="C1599" s="2" t="s">
        <v>103</v>
      </c>
      <c r="D1599" s="2" t="s">
        <v>105</v>
      </c>
      <c r="E1599" s="13">
        <v>45809</v>
      </c>
      <c r="F1599" s="2" t="s">
        <v>2732</v>
      </c>
      <c r="G1599" s="2">
        <v>3</v>
      </c>
      <c r="H1599" s="3">
        <v>11400</v>
      </c>
      <c r="I1599" s="3">
        <v>1790</v>
      </c>
      <c r="J1599" s="3">
        <v>4460</v>
      </c>
      <c r="K1599" s="3">
        <v>0</v>
      </c>
      <c r="L1599" s="3">
        <f>SUM(H1599:K1599)</f>
        <v>17650</v>
      </c>
      <c r="M1599" s="15">
        <v>0.05</v>
      </c>
      <c r="N1599" s="3">
        <f>H1599*M1599</f>
        <v>570</v>
      </c>
      <c r="O1599" s="3">
        <f>L1599-N1599</f>
        <v>17080</v>
      </c>
    </row>
    <row r="1600" spans="1:15" x14ac:dyDescent="0.2">
      <c r="A1600" s="2" t="s">
        <v>4616</v>
      </c>
      <c r="B1600" s="2" t="s">
        <v>305</v>
      </c>
      <c r="C1600" s="2" t="s">
        <v>71</v>
      </c>
      <c r="D1600" s="2" t="s">
        <v>65</v>
      </c>
      <c r="E1600" s="13">
        <v>45809</v>
      </c>
      <c r="F1600" s="2" t="s">
        <v>2670</v>
      </c>
      <c r="G1600" s="2">
        <v>2</v>
      </c>
      <c r="H1600" s="3">
        <v>11200</v>
      </c>
      <c r="I1600" s="3">
        <v>1060</v>
      </c>
      <c r="J1600" s="3">
        <v>3960</v>
      </c>
      <c r="K1600" s="3">
        <v>1900</v>
      </c>
      <c r="L1600" s="3">
        <f>SUM(H1600:K1600)</f>
        <v>18120</v>
      </c>
      <c r="M1600" s="15">
        <v>0</v>
      </c>
      <c r="N1600" s="3">
        <f>H1600*M1600</f>
        <v>0</v>
      </c>
      <c r="O1600" s="3">
        <f>L1600-N1600</f>
        <v>18120</v>
      </c>
    </row>
    <row r="1601" spans="1:15" x14ac:dyDescent="0.2">
      <c r="A1601" s="2" t="s">
        <v>4617</v>
      </c>
      <c r="B1601" s="2" t="s">
        <v>507</v>
      </c>
      <c r="C1601" s="2" t="s">
        <v>37</v>
      </c>
      <c r="D1601" s="2" t="s">
        <v>36</v>
      </c>
      <c r="E1601" s="13">
        <v>45962</v>
      </c>
      <c r="F1601" s="2" t="s">
        <v>2651</v>
      </c>
      <c r="G1601" s="2">
        <v>5</v>
      </c>
      <c r="H1601" s="3">
        <v>70000</v>
      </c>
      <c r="I1601" s="3">
        <v>2860</v>
      </c>
      <c r="J1601" s="3">
        <v>0</v>
      </c>
      <c r="K1601" s="3">
        <v>1830</v>
      </c>
      <c r="L1601" s="3">
        <f>SUM(H1601:K1601)</f>
        <v>74690</v>
      </c>
      <c r="M1601" s="15">
        <v>0.16</v>
      </c>
      <c r="N1601" s="3">
        <f>H1601*M1601</f>
        <v>11200</v>
      </c>
      <c r="O1601" s="3">
        <f>L1601-N1601</f>
        <v>63490</v>
      </c>
    </row>
    <row r="1602" spans="1:15" x14ac:dyDescent="0.2">
      <c r="A1602" s="2" t="s">
        <v>4618</v>
      </c>
      <c r="B1602" s="2" t="s">
        <v>584</v>
      </c>
      <c r="C1602" s="2" t="s">
        <v>127</v>
      </c>
      <c r="D1602" s="2" t="s">
        <v>124</v>
      </c>
      <c r="E1602" s="13">
        <v>45809</v>
      </c>
      <c r="F1602" s="2" t="s">
        <v>2670</v>
      </c>
      <c r="G1602" s="2">
        <v>5</v>
      </c>
      <c r="H1602" s="3">
        <v>21250</v>
      </c>
      <c r="I1602" s="3">
        <v>19720</v>
      </c>
      <c r="J1602" s="3">
        <v>0</v>
      </c>
      <c r="K1602" s="3">
        <v>0</v>
      </c>
      <c r="L1602" s="3">
        <f>SUM(H1602:K1602)</f>
        <v>40970</v>
      </c>
      <c r="M1602" s="15">
        <v>0</v>
      </c>
      <c r="N1602" s="3">
        <f>H1602*M1602</f>
        <v>0</v>
      </c>
      <c r="O1602" s="3">
        <f>L1602-N1602</f>
        <v>40970</v>
      </c>
    </row>
    <row r="1603" spans="1:15" x14ac:dyDescent="0.2">
      <c r="A1603" s="2" t="s">
        <v>4619</v>
      </c>
      <c r="B1603" s="2" t="s">
        <v>873</v>
      </c>
      <c r="C1603" s="2" t="s">
        <v>103</v>
      </c>
      <c r="D1603" s="2" t="s">
        <v>105</v>
      </c>
      <c r="E1603" s="13">
        <v>45809</v>
      </c>
      <c r="F1603" s="2" t="s">
        <v>2670</v>
      </c>
      <c r="G1603" s="2">
        <v>4</v>
      </c>
      <c r="H1603" s="3">
        <v>15400</v>
      </c>
      <c r="I1603" s="3">
        <v>3410</v>
      </c>
      <c r="J1603" s="3">
        <v>0</v>
      </c>
      <c r="K1603" s="3">
        <v>0</v>
      </c>
      <c r="L1603" s="3">
        <f>SUM(H1603:K1603)</f>
        <v>18810</v>
      </c>
      <c r="M1603" s="15">
        <v>0</v>
      </c>
      <c r="N1603" s="3">
        <f>H1603*M1603</f>
        <v>0</v>
      </c>
      <c r="O1603" s="3">
        <f>L1603-N1603</f>
        <v>18810</v>
      </c>
    </row>
    <row r="1604" spans="1:15" x14ac:dyDescent="0.2">
      <c r="A1604" s="2" t="s">
        <v>4623</v>
      </c>
      <c r="B1604" s="2" t="s">
        <v>974</v>
      </c>
      <c r="C1604" s="2" t="s">
        <v>129</v>
      </c>
      <c r="D1604" s="2" t="s">
        <v>124</v>
      </c>
      <c r="E1604" s="13">
        <v>45809</v>
      </c>
      <c r="F1604" s="2" t="s">
        <v>2732</v>
      </c>
      <c r="G1604" s="2">
        <v>1</v>
      </c>
      <c r="H1604" s="3">
        <v>3100</v>
      </c>
      <c r="I1604" s="3">
        <v>410</v>
      </c>
      <c r="J1604" s="3">
        <v>6520</v>
      </c>
      <c r="K1604" s="3">
        <v>0</v>
      </c>
      <c r="L1604" s="3">
        <f>SUM(H1604:K1604)</f>
        <v>10030</v>
      </c>
      <c r="M1604" s="15">
        <v>0.05</v>
      </c>
      <c r="N1604" s="3">
        <f>H1604*M1604</f>
        <v>155</v>
      </c>
      <c r="O1604" s="3">
        <f>L1604-N1604</f>
        <v>9875</v>
      </c>
    </row>
    <row r="1605" spans="1:15" x14ac:dyDescent="0.2">
      <c r="A1605" s="2" t="s">
        <v>4624</v>
      </c>
      <c r="B1605" s="2" t="s">
        <v>1214</v>
      </c>
      <c r="C1605" s="2" t="s">
        <v>81</v>
      </c>
      <c r="D1605" s="2" t="s">
        <v>75</v>
      </c>
      <c r="E1605" s="13">
        <v>45839</v>
      </c>
      <c r="F1605" s="2" t="s">
        <v>2689</v>
      </c>
      <c r="G1605" s="2">
        <v>3</v>
      </c>
      <c r="H1605" s="3">
        <v>28800</v>
      </c>
      <c r="I1605" s="3">
        <v>3310</v>
      </c>
      <c r="J1605" s="3">
        <v>3250</v>
      </c>
      <c r="K1605" s="3">
        <v>0</v>
      </c>
      <c r="L1605" s="3">
        <f>SUM(H1605:K1605)</f>
        <v>35360</v>
      </c>
      <c r="M1605" s="15">
        <v>0.15</v>
      </c>
      <c r="N1605" s="3">
        <f>H1605*M1605</f>
        <v>4320</v>
      </c>
      <c r="O1605" s="3">
        <f>L1605-N1605</f>
        <v>31040</v>
      </c>
    </row>
    <row r="1606" spans="1:15" x14ac:dyDescent="0.2">
      <c r="A1606" s="2" t="s">
        <v>4625</v>
      </c>
      <c r="B1606" s="2" t="s">
        <v>1283</v>
      </c>
      <c r="C1606" s="2" t="s">
        <v>129</v>
      </c>
      <c r="D1606" s="2" t="s">
        <v>124</v>
      </c>
      <c r="E1606" s="13">
        <v>45809</v>
      </c>
      <c r="F1606" s="2" t="s">
        <v>2647</v>
      </c>
      <c r="G1606" s="2">
        <v>2</v>
      </c>
      <c r="H1606" s="3">
        <v>5500</v>
      </c>
      <c r="I1606" s="3">
        <v>3020</v>
      </c>
      <c r="J1606" s="3">
        <v>0</v>
      </c>
      <c r="K1606" s="3">
        <v>0</v>
      </c>
      <c r="L1606" s="3">
        <f>SUM(H1606:K1606)</f>
        <v>8520</v>
      </c>
      <c r="M1606" s="15">
        <v>0</v>
      </c>
      <c r="N1606" s="3">
        <f>H1606*M1606</f>
        <v>0</v>
      </c>
      <c r="O1606" s="3">
        <f>L1606-N1606</f>
        <v>8520</v>
      </c>
    </row>
    <row r="1607" spans="1:15" x14ac:dyDescent="0.2">
      <c r="A1607" s="2" t="s">
        <v>4626</v>
      </c>
      <c r="B1607" s="2" t="s">
        <v>1458</v>
      </c>
      <c r="C1607" s="2" t="s">
        <v>26</v>
      </c>
      <c r="D1607" s="2" t="s">
        <v>24</v>
      </c>
      <c r="E1607" s="13">
        <v>45839</v>
      </c>
      <c r="F1607" s="2" t="s">
        <v>2647</v>
      </c>
      <c r="G1607" s="2">
        <v>4</v>
      </c>
      <c r="H1607" s="3">
        <v>31600</v>
      </c>
      <c r="I1607" s="3">
        <v>4470</v>
      </c>
      <c r="J1607" s="3">
        <v>0</v>
      </c>
      <c r="K1607" s="3">
        <v>0</v>
      </c>
      <c r="L1607" s="3">
        <f>SUM(H1607:K1607)</f>
        <v>36070</v>
      </c>
      <c r="M1607" s="15">
        <v>0</v>
      </c>
      <c r="N1607" s="3">
        <f>H1607*M1607</f>
        <v>0</v>
      </c>
      <c r="O1607" s="3">
        <f>L1607-N1607</f>
        <v>36070</v>
      </c>
    </row>
    <row r="1608" spans="1:15" x14ac:dyDescent="0.2">
      <c r="A1608" s="2" t="s">
        <v>4627</v>
      </c>
      <c r="B1608" s="2" t="s">
        <v>1751</v>
      </c>
      <c r="C1608" s="2" t="s">
        <v>19</v>
      </c>
      <c r="D1608" s="2" t="s">
        <v>11</v>
      </c>
      <c r="E1608" s="13">
        <v>45809</v>
      </c>
      <c r="F1608" s="2" t="s">
        <v>2651</v>
      </c>
      <c r="G1608" s="2">
        <v>1</v>
      </c>
      <c r="H1608" s="3">
        <v>4550</v>
      </c>
      <c r="I1608" s="3">
        <v>1190</v>
      </c>
      <c r="J1608" s="3">
        <v>0</v>
      </c>
      <c r="K1608" s="3">
        <v>0</v>
      </c>
      <c r="L1608" s="3">
        <f>SUM(H1608:K1608)</f>
        <v>5740</v>
      </c>
      <c r="M1608" s="15">
        <v>0.16</v>
      </c>
      <c r="N1608" s="3">
        <f>H1608*M1608</f>
        <v>728</v>
      </c>
      <c r="O1608" s="3">
        <f>L1608-N1608</f>
        <v>5012</v>
      </c>
    </row>
    <row r="1609" spans="1:15" x14ac:dyDescent="0.2">
      <c r="A1609" s="2" t="s">
        <v>4628</v>
      </c>
      <c r="B1609" s="2" t="s">
        <v>301</v>
      </c>
      <c r="C1609" s="2" t="s">
        <v>129</v>
      </c>
      <c r="D1609" s="2" t="s">
        <v>124</v>
      </c>
      <c r="E1609" s="13">
        <v>45839</v>
      </c>
      <c r="F1609" s="2" t="s">
        <v>2689</v>
      </c>
      <c r="G1609" s="2">
        <v>3</v>
      </c>
      <c r="H1609" s="3">
        <v>11400</v>
      </c>
      <c r="I1609" s="3">
        <v>7950</v>
      </c>
      <c r="J1609" s="3">
        <v>5620</v>
      </c>
      <c r="K1609" s="3">
        <v>0</v>
      </c>
      <c r="L1609" s="3">
        <f>SUM(H1609:K1609)</f>
        <v>24970</v>
      </c>
      <c r="M1609" s="15">
        <v>0.15</v>
      </c>
      <c r="N1609" s="3">
        <f>H1609*M1609</f>
        <v>1710</v>
      </c>
      <c r="O1609" s="3">
        <f>L1609-N1609</f>
        <v>23260</v>
      </c>
    </row>
    <row r="1610" spans="1:15" x14ac:dyDescent="0.2">
      <c r="A1610" s="2" t="s">
        <v>4629</v>
      </c>
      <c r="B1610" s="2" t="s">
        <v>365</v>
      </c>
      <c r="C1610" s="2" t="s">
        <v>37</v>
      </c>
      <c r="D1610" s="2" t="s">
        <v>36</v>
      </c>
      <c r="E1610" s="13">
        <v>45809</v>
      </c>
      <c r="F1610" s="2" t="s">
        <v>2647</v>
      </c>
      <c r="G1610" s="2">
        <v>4</v>
      </c>
      <c r="H1610" s="3">
        <v>47200</v>
      </c>
      <c r="I1610" s="3">
        <v>8820</v>
      </c>
      <c r="J1610" s="3">
        <v>0</v>
      </c>
      <c r="K1610" s="3">
        <v>0</v>
      </c>
      <c r="L1610" s="3">
        <f>SUM(H1610:K1610)</f>
        <v>56020</v>
      </c>
      <c r="M1610" s="15">
        <v>0</v>
      </c>
      <c r="N1610" s="3">
        <f>H1610*M1610</f>
        <v>0</v>
      </c>
      <c r="O1610" s="3">
        <f>L1610-N1610</f>
        <v>56020</v>
      </c>
    </row>
    <row r="1611" spans="1:15" x14ac:dyDescent="0.2">
      <c r="A1611" s="2" t="s">
        <v>4630</v>
      </c>
      <c r="B1611" s="2" t="s">
        <v>381</v>
      </c>
      <c r="C1611" s="2" t="s">
        <v>106</v>
      </c>
      <c r="D1611" s="2" t="s">
        <v>105</v>
      </c>
      <c r="E1611" s="13">
        <v>45809</v>
      </c>
      <c r="F1611" s="2" t="s">
        <v>2647</v>
      </c>
      <c r="G1611" s="2">
        <v>1</v>
      </c>
      <c r="H1611" s="3">
        <v>17550</v>
      </c>
      <c r="I1611" s="3">
        <v>410</v>
      </c>
      <c r="J1611" s="3">
        <v>0</v>
      </c>
      <c r="K1611" s="3">
        <v>0</v>
      </c>
      <c r="L1611" s="3">
        <f>SUM(H1611:K1611)</f>
        <v>17960</v>
      </c>
      <c r="M1611" s="15">
        <v>0</v>
      </c>
      <c r="N1611" s="3">
        <f>H1611*M1611</f>
        <v>0</v>
      </c>
      <c r="O1611" s="3">
        <f>L1611-N1611</f>
        <v>17960</v>
      </c>
    </row>
    <row r="1612" spans="1:15" x14ac:dyDescent="0.2">
      <c r="A1612" s="2" t="s">
        <v>4631</v>
      </c>
      <c r="B1612" s="2" t="s">
        <v>1022</v>
      </c>
      <c r="C1612" s="2" t="s">
        <v>129</v>
      </c>
      <c r="D1612" s="2" t="s">
        <v>124</v>
      </c>
      <c r="E1612" s="13">
        <v>45809</v>
      </c>
      <c r="F1612" s="2" t="s">
        <v>2683</v>
      </c>
      <c r="G1612" s="2">
        <v>2</v>
      </c>
      <c r="H1612" s="3">
        <v>10800</v>
      </c>
      <c r="I1612" s="3">
        <v>530</v>
      </c>
      <c r="J1612" s="3">
        <v>0</v>
      </c>
      <c r="K1612" s="3">
        <v>0</v>
      </c>
      <c r="L1612" s="3">
        <f>SUM(H1612:K1612)</f>
        <v>11330</v>
      </c>
      <c r="M1612" s="15">
        <v>0.17</v>
      </c>
      <c r="N1612" s="3">
        <f>H1612*M1612</f>
        <v>1836.0000000000002</v>
      </c>
      <c r="O1612" s="3">
        <f>L1612-N1612</f>
        <v>9494</v>
      </c>
    </row>
    <row r="1613" spans="1:15" x14ac:dyDescent="0.2">
      <c r="A1613" s="2" t="s">
        <v>4634</v>
      </c>
      <c r="B1613" s="2" t="s">
        <v>495</v>
      </c>
      <c r="C1613" s="2" t="s">
        <v>120</v>
      </c>
      <c r="D1613" s="2" t="s">
        <v>114</v>
      </c>
      <c r="E1613" s="13">
        <v>45809</v>
      </c>
      <c r="F1613" s="2" t="s">
        <v>2670</v>
      </c>
      <c r="G1613" s="2">
        <v>3</v>
      </c>
      <c r="H1613" s="3">
        <v>15600</v>
      </c>
      <c r="I1613" s="3">
        <v>3740</v>
      </c>
      <c r="J1613" s="3">
        <v>0</v>
      </c>
      <c r="K1613" s="3">
        <v>0</v>
      </c>
      <c r="L1613" s="3">
        <f>SUM(H1613:K1613)</f>
        <v>19340</v>
      </c>
      <c r="M1613" s="15">
        <v>0</v>
      </c>
      <c r="N1613" s="3">
        <f>H1613*M1613</f>
        <v>0</v>
      </c>
      <c r="O1613" s="3">
        <f>L1613-N1613</f>
        <v>19340</v>
      </c>
    </row>
    <row r="1614" spans="1:15" x14ac:dyDescent="0.2">
      <c r="A1614" s="2" t="s">
        <v>4635</v>
      </c>
      <c r="B1614" s="2" t="s">
        <v>732</v>
      </c>
      <c r="C1614" s="2" t="s">
        <v>37</v>
      </c>
      <c r="D1614" s="2" t="s">
        <v>36</v>
      </c>
      <c r="E1614" s="13">
        <v>45931</v>
      </c>
      <c r="F1614" s="2" t="s">
        <v>2683</v>
      </c>
      <c r="G1614" s="2">
        <v>2</v>
      </c>
      <c r="H1614" s="3">
        <v>38500</v>
      </c>
      <c r="I1614" s="3">
        <v>930</v>
      </c>
      <c r="J1614" s="3">
        <v>0</v>
      </c>
      <c r="K1614" s="3">
        <v>0</v>
      </c>
      <c r="L1614" s="3">
        <f>SUM(H1614:K1614)</f>
        <v>39430</v>
      </c>
      <c r="M1614" s="15">
        <v>0.17</v>
      </c>
      <c r="N1614" s="3">
        <f>H1614*M1614</f>
        <v>6545.0000000000009</v>
      </c>
      <c r="O1614" s="3">
        <f>L1614-N1614</f>
        <v>32885</v>
      </c>
    </row>
    <row r="1615" spans="1:15" x14ac:dyDescent="0.2">
      <c r="A1615" s="2" t="s">
        <v>4636</v>
      </c>
      <c r="B1615" s="2" t="s">
        <v>1372</v>
      </c>
      <c r="C1615" s="2" t="s">
        <v>47</v>
      </c>
      <c r="D1615" s="2" t="s">
        <v>45</v>
      </c>
      <c r="E1615" s="13">
        <v>45809</v>
      </c>
      <c r="F1615" s="2" t="s">
        <v>2732</v>
      </c>
      <c r="G1615" s="2">
        <v>3</v>
      </c>
      <c r="H1615" s="3">
        <v>13500</v>
      </c>
      <c r="I1615" s="3">
        <v>1360</v>
      </c>
      <c r="J1615" s="3">
        <v>0</v>
      </c>
      <c r="K1615" s="3">
        <v>0</v>
      </c>
      <c r="L1615" s="3">
        <f>SUM(H1615:K1615)</f>
        <v>14860</v>
      </c>
      <c r="M1615" s="15">
        <v>0.05</v>
      </c>
      <c r="N1615" s="3">
        <f>H1615*M1615</f>
        <v>675</v>
      </c>
      <c r="O1615" s="3">
        <f>L1615-N1615</f>
        <v>14185</v>
      </c>
    </row>
    <row r="1616" spans="1:15" x14ac:dyDescent="0.2">
      <c r="A1616" s="2" t="s">
        <v>4637</v>
      </c>
      <c r="B1616" s="2" t="s">
        <v>2592</v>
      </c>
      <c r="C1616" s="2" t="s">
        <v>129</v>
      </c>
      <c r="D1616" s="2" t="s">
        <v>124</v>
      </c>
      <c r="E1616" s="13">
        <v>45809</v>
      </c>
      <c r="F1616" s="2" t="s">
        <v>2647</v>
      </c>
      <c r="G1616" s="2">
        <v>2</v>
      </c>
      <c r="H1616" s="3">
        <v>7400</v>
      </c>
      <c r="I1616" s="3">
        <v>1470</v>
      </c>
      <c r="J1616" s="3">
        <v>0</v>
      </c>
      <c r="K1616" s="3">
        <v>0</v>
      </c>
      <c r="L1616" s="3">
        <f>SUM(H1616:K1616)</f>
        <v>8870</v>
      </c>
      <c r="M1616" s="15">
        <v>0</v>
      </c>
      <c r="N1616" s="3">
        <f>H1616*M1616</f>
        <v>0</v>
      </c>
      <c r="O1616" s="3">
        <f>L1616-N1616</f>
        <v>8870</v>
      </c>
    </row>
    <row r="1617" spans="1:15" x14ac:dyDescent="0.2">
      <c r="A1617" s="2" t="s">
        <v>4638</v>
      </c>
      <c r="B1617" s="2" t="s">
        <v>1072</v>
      </c>
      <c r="C1617" s="2" t="s">
        <v>83</v>
      </c>
      <c r="D1617" s="2" t="s">
        <v>85</v>
      </c>
      <c r="E1617" s="13">
        <v>45870</v>
      </c>
      <c r="F1617" s="2" t="s">
        <v>2651</v>
      </c>
      <c r="G1617" s="2">
        <v>3</v>
      </c>
      <c r="H1617" s="3">
        <v>27450</v>
      </c>
      <c r="I1617" s="3">
        <v>12920</v>
      </c>
      <c r="J1617" s="3">
        <v>0</v>
      </c>
      <c r="K1617" s="3">
        <v>0</v>
      </c>
      <c r="L1617" s="3">
        <f>SUM(H1617:K1617)</f>
        <v>40370</v>
      </c>
      <c r="M1617" s="15">
        <v>0.16</v>
      </c>
      <c r="N1617" s="3">
        <f>H1617*M1617</f>
        <v>4392</v>
      </c>
      <c r="O1617" s="3">
        <f>L1617-N1617</f>
        <v>35978</v>
      </c>
    </row>
    <row r="1618" spans="1:15" x14ac:dyDescent="0.2">
      <c r="A1618" s="2" t="s">
        <v>4639</v>
      </c>
      <c r="B1618" s="2" t="s">
        <v>1152</v>
      </c>
      <c r="C1618" s="2" t="s">
        <v>101</v>
      </c>
      <c r="D1618" s="2" t="s">
        <v>95</v>
      </c>
      <c r="E1618" s="13">
        <v>45901</v>
      </c>
      <c r="F1618" s="2" t="s">
        <v>2683</v>
      </c>
      <c r="G1618" s="2">
        <v>3</v>
      </c>
      <c r="H1618" s="3">
        <v>24300</v>
      </c>
      <c r="I1618" s="3">
        <v>1830</v>
      </c>
      <c r="J1618" s="3">
        <v>5920</v>
      </c>
      <c r="K1618" s="3">
        <v>0</v>
      </c>
      <c r="L1618" s="3">
        <f>SUM(H1618:K1618)</f>
        <v>32050</v>
      </c>
      <c r="M1618" s="15">
        <v>0.17</v>
      </c>
      <c r="N1618" s="3">
        <f>H1618*M1618</f>
        <v>4131</v>
      </c>
      <c r="O1618" s="3">
        <f>L1618-N1618</f>
        <v>27919</v>
      </c>
    </row>
    <row r="1619" spans="1:15" x14ac:dyDescent="0.2">
      <c r="A1619" s="2" t="s">
        <v>4640</v>
      </c>
      <c r="B1619" s="2" t="s">
        <v>1538</v>
      </c>
      <c r="C1619" s="2" t="s">
        <v>97</v>
      </c>
      <c r="D1619" s="2" t="s">
        <v>95</v>
      </c>
      <c r="E1619" s="13">
        <v>45870</v>
      </c>
      <c r="F1619" s="2" t="s">
        <v>2658</v>
      </c>
      <c r="G1619" s="2">
        <v>3</v>
      </c>
      <c r="H1619" s="3">
        <v>39600</v>
      </c>
      <c r="I1619" s="3">
        <v>7290</v>
      </c>
      <c r="J1619" s="3">
        <v>0</v>
      </c>
      <c r="K1619" s="3">
        <v>3500</v>
      </c>
      <c r="L1619" s="3">
        <f>SUM(H1619:K1619)</f>
        <v>50390</v>
      </c>
      <c r="M1619" s="15">
        <v>0.1</v>
      </c>
      <c r="N1619" s="3">
        <f>H1619*M1619</f>
        <v>3960</v>
      </c>
      <c r="O1619" s="3">
        <f>L1619-N1619</f>
        <v>46430</v>
      </c>
    </row>
    <row r="1620" spans="1:15" x14ac:dyDescent="0.2">
      <c r="A1620" s="2" t="s">
        <v>4641</v>
      </c>
      <c r="B1620" s="2" t="s">
        <v>1128</v>
      </c>
      <c r="C1620" s="2" t="s">
        <v>29</v>
      </c>
      <c r="D1620" s="2" t="s">
        <v>24</v>
      </c>
      <c r="E1620" s="13">
        <v>45931</v>
      </c>
      <c r="F1620" s="2" t="s">
        <v>2647</v>
      </c>
      <c r="G1620" s="2">
        <v>3</v>
      </c>
      <c r="H1620" s="3">
        <v>20400</v>
      </c>
      <c r="I1620" s="3">
        <v>6150</v>
      </c>
      <c r="J1620" s="3">
        <v>0</v>
      </c>
      <c r="K1620" s="3">
        <v>0</v>
      </c>
      <c r="L1620" s="3">
        <f>SUM(H1620:K1620)</f>
        <v>26550</v>
      </c>
      <c r="M1620" s="15">
        <v>0</v>
      </c>
      <c r="N1620" s="3">
        <f>H1620*M1620</f>
        <v>0</v>
      </c>
      <c r="O1620" s="3">
        <f>L1620-N1620</f>
        <v>26550</v>
      </c>
    </row>
    <row r="1621" spans="1:15" x14ac:dyDescent="0.2">
      <c r="A1621" s="2" t="s">
        <v>4642</v>
      </c>
      <c r="B1621" s="2" t="s">
        <v>1473</v>
      </c>
      <c r="C1621" s="2" t="s">
        <v>49</v>
      </c>
      <c r="D1621" s="2" t="s">
        <v>45</v>
      </c>
      <c r="E1621" s="13">
        <v>45809</v>
      </c>
      <c r="F1621" s="2" t="s">
        <v>2683</v>
      </c>
      <c r="G1621" s="2">
        <v>2</v>
      </c>
      <c r="H1621" s="3">
        <v>3700</v>
      </c>
      <c r="I1621" s="3">
        <v>1390</v>
      </c>
      <c r="J1621" s="3">
        <v>0</v>
      </c>
      <c r="K1621" s="3">
        <v>3430</v>
      </c>
      <c r="L1621" s="3">
        <f>SUM(H1621:K1621)</f>
        <v>8520</v>
      </c>
      <c r="M1621" s="15">
        <v>0.17</v>
      </c>
      <c r="N1621" s="3">
        <f>H1621*M1621</f>
        <v>629</v>
      </c>
      <c r="O1621" s="3">
        <f>L1621-N1621</f>
        <v>7891</v>
      </c>
    </row>
    <row r="1622" spans="1:15" x14ac:dyDescent="0.2">
      <c r="A1622" s="2" t="s">
        <v>4643</v>
      </c>
      <c r="B1622" s="2" t="s">
        <v>2266</v>
      </c>
      <c r="C1622" s="2" t="s">
        <v>37</v>
      </c>
      <c r="D1622" s="2" t="s">
        <v>36</v>
      </c>
      <c r="E1622" s="13">
        <v>45809</v>
      </c>
      <c r="F1622" s="2" t="s">
        <v>2647</v>
      </c>
      <c r="G1622" s="2">
        <v>2</v>
      </c>
      <c r="H1622" s="3">
        <v>31300</v>
      </c>
      <c r="I1622" s="3">
        <v>5040</v>
      </c>
      <c r="J1622" s="3">
        <v>9240</v>
      </c>
      <c r="K1622" s="3">
        <v>1550</v>
      </c>
      <c r="L1622" s="3">
        <f>SUM(H1622:K1622)</f>
        <v>47130</v>
      </c>
      <c r="M1622" s="15">
        <v>0</v>
      </c>
      <c r="N1622" s="3">
        <f>H1622*M1622</f>
        <v>0</v>
      </c>
      <c r="O1622" s="3">
        <f>L1622-N1622</f>
        <v>47130</v>
      </c>
    </row>
    <row r="1623" spans="1:15" x14ac:dyDescent="0.2">
      <c r="A1623" s="2" t="s">
        <v>4644</v>
      </c>
      <c r="B1623" s="2" t="s">
        <v>903</v>
      </c>
      <c r="C1623" s="2" t="s">
        <v>37</v>
      </c>
      <c r="D1623" s="2" t="s">
        <v>36</v>
      </c>
      <c r="E1623" s="13">
        <v>45809</v>
      </c>
      <c r="F1623" s="2" t="s">
        <v>2647</v>
      </c>
      <c r="G1623" s="2">
        <v>3</v>
      </c>
      <c r="H1623" s="3">
        <v>27900</v>
      </c>
      <c r="I1623" s="3">
        <v>4050</v>
      </c>
      <c r="J1623" s="3">
        <v>0</v>
      </c>
      <c r="K1623" s="3">
        <v>0</v>
      </c>
      <c r="L1623" s="3">
        <f>SUM(H1623:K1623)</f>
        <v>31950</v>
      </c>
      <c r="M1623" s="15">
        <v>0</v>
      </c>
      <c r="N1623" s="3">
        <f>H1623*M1623</f>
        <v>0</v>
      </c>
      <c r="O1623" s="3">
        <f>L1623-N1623</f>
        <v>31950</v>
      </c>
    </row>
    <row r="1624" spans="1:15" x14ac:dyDescent="0.2">
      <c r="A1624" s="2" t="s">
        <v>4646</v>
      </c>
      <c r="B1624" s="2" t="s">
        <v>974</v>
      </c>
      <c r="C1624" s="2" t="s">
        <v>97</v>
      </c>
      <c r="D1624" s="2" t="s">
        <v>95</v>
      </c>
      <c r="E1624" s="13">
        <v>45809</v>
      </c>
      <c r="F1624" s="2" t="s">
        <v>2670</v>
      </c>
      <c r="G1624" s="2">
        <v>3</v>
      </c>
      <c r="H1624" s="3">
        <v>43050</v>
      </c>
      <c r="I1624" s="3">
        <v>3160</v>
      </c>
      <c r="J1624" s="3">
        <v>0</v>
      </c>
      <c r="K1624" s="3">
        <v>0</v>
      </c>
      <c r="L1624" s="3">
        <f>SUM(H1624:K1624)</f>
        <v>46210</v>
      </c>
      <c r="M1624" s="15">
        <v>0</v>
      </c>
      <c r="N1624" s="3">
        <f>H1624*M1624</f>
        <v>0</v>
      </c>
      <c r="O1624" s="3">
        <f>L1624-N1624</f>
        <v>46210</v>
      </c>
    </row>
    <row r="1625" spans="1:15" x14ac:dyDescent="0.2">
      <c r="A1625" s="2" t="s">
        <v>4647</v>
      </c>
      <c r="B1625" s="2" t="s">
        <v>1116</v>
      </c>
      <c r="C1625" s="2" t="s">
        <v>13</v>
      </c>
      <c r="D1625" s="2" t="s">
        <v>11</v>
      </c>
      <c r="E1625" s="13">
        <v>45870</v>
      </c>
      <c r="F1625" s="2" t="s">
        <v>2683</v>
      </c>
      <c r="G1625" s="2">
        <v>4</v>
      </c>
      <c r="H1625" s="3">
        <v>95200</v>
      </c>
      <c r="I1625" s="3">
        <v>8230</v>
      </c>
      <c r="J1625" s="3">
        <v>0</v>
      </c>
      <c r="K1625" s="3">
        <v>1860</v>
      </c>
      <c r="L1625" s="3">
        <f>SUM(H1625:K1625)</f>
        <v>105290</v>
      </c>
      <c r="M1625" s="15">
        <v>0.17</v>
      </c>
      <c r="N1625" s="3">
        <f>H1625*M1625</f>
        <v>16184.000000000002</v>
      </c>
      <c r="O1625" s="3">
        <f>L1625-N1625</f>
        <v>89106</v>
      </c>
    </row>
    <row r="1626" spans="1:15" x14ac:dyDescent="0.2">
      <c r="A1626" s="2" t="s">
        <v>4648</v>
      </c>
      <c r="B1626" s="2" t="s">
        <v>1140</v>
      </c>
      <c r="C1626" s="2" t="s">
        <v>37</v>
      </c>
      <c r="D1626" s="2" t="s">
        <v>36</v>
      </c>
      <c r="E1626" s="13">
        <v>45839</v>
      </c>
      <c r="F1626" s="2" t="s">
        <v>2689</v>
      </c>
      <c r="G1626" s="2">
        <v>2</v>
      </c>
      <c r="H1626" s="3">
        <v>33600</v>
      </c>
      <c r="I1626" s="3">
        <v>3500</v>
      </c>
      <c r="J1626" s="3">
        <v>0</v>
      </c>
      <c r="K1626" s="3">
        <v>0</v>
      </c>
      <c r="L1626" s="3">
        <f>SUM(H1626:K1626)</f>
        <v>37100</v>
      </c>
      <c r="M1626" s="15">
        <v>0.15</v>
      </c>
      <c r="N1626" s="3">
        <f>H1626*M1626</f>
        <v>5040</v>
      </c>
      <c r="O1626" s="3">
        <f>L1626-N1626</f>
        <v>32060</v>
      </c>
    </row>
    <row r="1627" spans="1:15" x14ac:dyDescent="0.2">
      <c r="A1627" s="2" t="s">
        <v>4649</v>
      </c>
      <c r="B1627" s="2" t="s">
        <v>1228</v>
      </c>
      <c r="C1627" s="2" t="s">
        <v>37</v>
      </c>
      <c r="D1627" s="2" t="s">
        <v>36</v>
      </c>
      <c r="E1627" s="13">
        <v>45809</v>
      </c>
      <c r="F1627" s="2" t="s">
        <v>2670</v>
      </c>
      <c r="G1627" s="2">
        <v>2</v>
      </c>
      <c r="H1627" s="3">
        <v>23800</v>
      </c>
      <c r="I1627" s="3">
        <v>5220</v>
      </c>
      <c r="J1627" s="3">
        <v>0</v>
      </c>
      <c r="K1627" s="3">
        <v>0</v>
      </c>
      <c r="L1627" s="3">
        <f>SUM(H1627:K1627)</f>
        <v>29020</v>
      </c>
      <c r="M1627" s="15">
        <v>0</v>
      </c>
      <c r="N1627" s="3">
        <f>H1627*M1627</f>
        <v>0</v>
      </c>
      <c r="O1627" s="3">
        <f>L1627-N1627</f>
        <v>29020</v>
      </c>
    </row>
    <row r="1628" spans="1:15" x14ac:dyDescent="0.2">
      <c r="A1628" s="2" t="s">
        <v>4650</v>
      </c>
      <c r="B1628" s="2" t="s">
        <v>1626</v>
      </c>
      <c r="C1628" s="2" t="s">
        <v>87</v>
      </c>
      <c r="D1628" s="2" t="s">
        <v>85</v>
      </c>
      <c r="E1628" s="13">
        <v>45870</v>
      </c>
      <c r="F1628" s="2" t="s">
        <v>2658</v>
      </c>
      <c r="G1628" s="2">
        <v>4</v>
      </c>
      <c r="H1628" s="3">
        <v>16000</v>
      </c>
      <c r="I1628" s="3">
        <v>5580</v>
      </c>
      <c r="J1628" s="3">
        <v>0</v>
      </c>
      <c r="K1628" s="3">
        <v>0</v>
      </c>
      <c r="L1628" s="3">
        <f>SUM(H1628:K1628)</f>
        <v>21580</v>
      </c>
      <c r="M1628" s="15">
        <v>0.1</v>
      </c>
      <c r="N1628" s="3">
        <f>H1628*M1628</f>
        <v>1600</v>
      </c>
      <c r="O1628" s="3">
        <f>L1628-N1628</f>
        <v>19980</v>
      </c>
    </row>
    <row r="1629" spans="1:15" x14ac:dyDescent="0.2">
      <c r="A1629" s="2" t="s">
        <v>4652</v>
      </c>
      <c r="B1629" s="2" t="s">
        <v>2481</v>
      </c>
      <c r="C1629" s="2" t="s">
        <v>51</v>
      </c>
      <c r="D1629" s="2" t="s">
        <v>45</v>
      </c>
      <c r="E1629" s="13">
        <v>45962</v>
      </c>
      <c r="F1629" s="2" t="s">
        <v>2689</v>
      </c>
      <c r="G1629" s="2">
        <v>6</v>
      </c>
      <c r="H1629" s="3">
        <v>73200</v>
      </c>
      <c r="I1629" s="3">
        <v>15490</v>
      </c>
      <c r="J1629" s="3">
        <v>0</v>
      </c>
      <c r="K1629" s="3">
        <v>0</v>
      </c>
      <c r="L1629" s="3">
        <f>SUM(H1629:K1629)</f>
        <v>88690</v>
      </c>
      <c r="M1629" s="15">
        <v>0.15</v>
      </c>
      <c r="N1629" s="3">
        <f>H1629*M1629</f>
        <v>10980</v>
      </c>
      <c r="O1629" s="3">
        <f>L1629-N1629</f>
        <v>77710</v>
      </c>
    </row>
    <row r="1630" spans="1:15" x14ac:dyDescent="0.2">
      <c r="A1630" s="2" t="s">
        <v>4653</v>
      </c>
      <c r="B1630" s="2" t="s">
        <v>763</v>
      </c>
      <c r="C1630" s="2" t="s">
        <v>53</v>
      </c>
      <c r="D1630" s="2" t="s">
        <v>55</v>
      </c>
      <c r="E1630" s="13">
        <v>45962</v>
      </c>
      <c r="F1630" s="2" t="s">
        <v>2670</v>
      </c>
      <c r="G1630" s="2">
        <v>8</v>
      </c>
      <c r="H1630" s="3">
        <v>81200</v>
      </c>
      <c r="I1630" s="3">
        <v>7900</v>
      </c>
      <c r="J1630" s="3">
        <v>2270</v>
      </c>
      <c r="K1630" s="3">
        <v>0</v>
      </c>
      <c r="L1630" s="3">
        <f>SUM(H1630:K1630)</f>
        <v>91370</v>
      </c>
      <c r="M1630" s="15">
        <v>0</v>
      </c>
      <c r="N1630" s="3">
        <f>H1630*M1630</f>
        <v>0</v>
      </c>
      <c r="O1630" s="3">
        <f>L1630-N1630</f>
        <v>91370</v>
      </c>
    </row>
    <row r="1631" spans="1:15" x14ac:dyDescent="0.2">
      <c r="A1631" s="2" t="s">
        <v>4654</v>
      </c>
      <c r="B1631" s="2" t="s">
        <v>804</v>
      </c>
      <c r="C1631" s="2" t="s">
        <v>87</v>
      </c>
      <c r="D1631" s="2" t="s">
        <v>85</v>
      </c>
      <c r="E1631" s="13">
        <v>45809</v>
      </c>
      <c r="F1631" s="2" t="s">
        <v>2647</v>
      </c>
      <c r="G1631" s="2">
        <v>5</v>
      </c>
      <c r="H1631" s="3">
        <v>19250</v>
      </c>
      <c r="I1631" s="3">
        <v>2250</v>
      </c>
      <c r="J1631" s="3">
        <v>0</v>
      </c>
      <c r="K1631" s="3">
        <v>0</v>
      </c>
      <c r="L1631" s="3">
        <f>SUM(H1631:K1631)</f>
        <v>21500</v>
      </c>
      <c r="M1631" s="15">
        <v>0</v>
      </c>
      <c r="N1631" s="3">
        <f>H1631*M1631</f>
        <v>0</v>
      </c>
      <c r="O1631" s="3">
        <f>L1631-N1631</f>
        <v>21500</v>
      </c>
    </row>
    <row r="1632" spans="1:15" x14ac:dyDescent="0.2">
      <c r="A1632" s="2" t="s">
        <v>4655</v>
      </c>
      <c r="B1632" s="2" t="s">
        <v>971</v>
      </c>
      <c r="C1632" s="2" t="s">
        <v>77</v>
      </c>
      <c r="D1632" s="2" t="s">
        <v>75</v>
      </c>
      <c r="E1632" s="13">
        <v>45809</v>
      </c>
      <c r="F1632" s="2" t="s">
        <v>2689</v>
      </c>
      <c r="G1632" s="2">
        <v>5</v>
      </c>
      <c r="H1632" s="3">
        <v>65000</v>
      </c>
      <c r="I1632" s="3">
        <v>6390</v>
      </c>
      <c r="J1632" s="3">
        <v>0</v>
      </c>
      <c r="K1632" s="3">
        <v>0</v>
      </c>
      <c r="L1632" s="3">
        <f>SUM(H1632:K1632)</f>
        <v>71390</v>
      </c>
      <c r="M1632" s="15">
        <v>0.15</v>
      </c>
      <c r="N1632" s="3">
        <f>H1632*M1632</f>
        <v>9750</v>
      </c>
      <c r="O1632" s="3">
        <f>L1632-N1632</f>
        <v>61640</v>
      </c>
    </row>
    <row r="1633" spans="1:15" x14ac:dyDescent="0.2">
      <c r="A1633" s="2" t="s">
        <v>4656</v>
      </c>
      <c r="B1633" s="2" t="s">
        <v>1015</v>
      </c>
      <c r="C1633" s="2" t="s">
        <v>108</v>
      </c>
      <c r="D1633" s="2" t="s">
        <v>105</v>
      </c>
      <c r="E1633" s="13">
        <v>45809</v>
      </c>
      <c r="F1633" s="2" t="s">
        <v>2732</v>
      </c>
      <c r="G1633" s="2">
        <v>2</v>
      </c>
      <c r="H1633" s="3">
        <v>22500</v>
      </c>
      <c r="I1633" s="3">
        <v>1130</v>
      </c>
      <c r="J1633" s="3">
        <v>0</v>
      </c>
      <c r="K1633" s="3">
        <v>1050</v>
      </c>
      <c r="L1633" s="3">
        <f>SUM(H1633:K1633)</f>
        <v>24680</v>
      </c>
      <c r="M1633" s="15">
        <v>0.05</v>
      </c>
      <c r="N1633" s="3">
        <f>H1633*M1633</f>
        <v>1125</v>
      </c>
      <c r="O1633" s="3">
        <f>L1633-N1633</f>
        <v>23555</v>
      </c>
    </row>
    <row r="1634" spans="1:15" x14ac:dyDescent="0.2">
      <c r="A1634" s="2" t="s">
        <v>4658</v>
      </c>
      <c r="B1634" s="2" t="s">
        <v>532</v>
      </c>
      <c r="C1634" s="2" t="s">
        <v>127</v>
      </c>
      <c r="D1634" s="2" t="s">
        <v>124</v>
      </c>
      <c r="E1634" s="13">
        <v>45809</v>
      </c>
      <c r="F1634" s="2" t="s">
        <v>2732</v>
      </c>
      <c r="G1634" s="2">
        <v>1</v>
      </c>
      <c r="H1634" s="3">
        <v>4600</v>
      </c>
      <c r="I1634" s="3">
        <v>1430</v>
      </c>
      <c r="J1634" s="3">
        <v>5690</v>
      </c>
      <c r="K1634" s="3">
        <v>0</v>
      </c>
      <c r="L1634" s="3">
        <f>SUM(H1634:K1634)</f>
        <v>11720</v>
      </c>
      <c r="M1634" s="15">
        <v>0.05</v>
      </c>
      <c r="N1634" s="3">
        <f>H1634*M1634</f>
        <v>230</v>
      </c>
      <c r="O1634" s="3">
        <f>L1634-N1634</f>
        <v>11490</v>
      </c>
    </row>
    <row r="1635" spans="1:15" x14ac:dyDescent="0.2">
      <c r="A1635" s="2" t="s">
        <v>4659</v>
      </c>
      <c r="B1635" s="2" t="s">
        <v>1217</v>
      </c>
      <c r="C1635" s="2" t="s">
        <v>13</v>
      </c>
      <c r="D1635" s="2" t="s">
        <v>11</v>
      </c>
      <c r="E1635" s="13">
        <v>45809</v>
      </c>
      <c r="F1635" s="2" t="s">
        <v>2658</v>
      </c>
      <c r="G1635" s="2">
        <v>4</v>
      </c>
      <c r="H1635" s="3">
        <v>30600</v>
      </c>
      <c r="I1635" s="3">
        <v>4040</v>
      </c>
      <c r="J1635" s="3">
        <v>8870</v>
      </c>
      <c r="K1635" s="3">
        <v>0</v>
      </c>
      <c r="L1635" s="3">
        <f>SUM(H1635:K1635)</f>
        <v>43510</v>
      </c>
      <c r="M1635" s="15">
        <v>0.1</v>
      </c>
      <c r="N1635" s="3">
        <f>H1635*M1635</f>
        <v>3060</v>
      </c>
      <c r="O1635" s="3">
        <f>L1635-N1635</f>
        <v>40450</v>
      </c>
    </row>
    <row r="1636" spans="1:15" x14ac:dyDescent="0.2">
      <c r="A1636" s="2" t="s">
        <v>4661</v>
      </c>
      <c r="B1636" s="2" t="s">
        <v>2019</v>
      </c>
      <c r="C1636" s="2" t="s">
        <v>129</v>
      </c>
      <c r="D1636" s="2" t="s">
        <v>124</v>
      </c>
      <c r="E1636" s="13">
        <v>45962</v>
      </c>
      <c r="F1636" s="2" t="s">
        <v>2683</v>
      </c>
      <c r="G1636" s="2">
        <v>10</v>
      </c>
      <c r="H1636" s="3">
        <v>63500</v>
      </c>
      <c r="I1636" s="3">
        <v>20500</v>
      </c>
      <c r="J1636" s="3">
        <v>0</v>
      </c>
      <c r="K1636" s="3">
        <v>0</v>
      </c>
      <c r="L1636" s="3">
        <f>SUM(H1636:K1636)</f>
        <v>84000</v>
      </c>
      <c r="M1636" s="15">
        <v>0.17</v>
      </c>
      <c r="N1636" s="3">
        <f>H1636*M1636</f>
        <v>10795</v>
      </c>
      <c r="O1636" s="3">
        <f>L1636-N1636</f>
        <v>73205</v>
      </c>
    </row>
    <row r="1637" spans="1:15" x14ac:dyDescent="0.2">
      <c r="A1637" s="2" t="s">
        <v>4662</v>
      </c>
      <c r="B1637" s="2" t="s">
        <v>2501</v>
      </c>
      <c r="C1637" s="2" t="s">
        <v>106</v>
      </c>
      <c r="D1637" s="2" t="s">
        <v>105</v>
      </c>
      <c r="E1637" s="13">
        <v>45962</v>
      </c>
      <c r="F1637" s="2" t="s">
        <v>2651</v>
      </c>
      <c r="G1637" s="2">
        <v>3</v>
      </c>
      <c r="H1637" s="3">
        <v>18150</v>
      </c>
      <c r="I1637" s="3">
        <v>4180</v>
      </c>
      <c r="J1637" s="3">
        <v>0</v>
      </c>
      <c r="K1637" s="3">
        <v>0</v>
      </c>
      <c r="L1637" s="3">
        <f>SUM(H1637:K1637)</f>
        <v>22330</v>
      </c>
      <c r="M1637" s="15">
        <v>0.16</v>
      </c>
      <c r="N1637" s="3">
        <f>H1637*M1637</f>
        <v>2904</v>
      </c>
      <c r="O1637" s="3">
        <f>L1637-N1637</f>
        <v>19426</v>
      </c>
    </row>
    <row r="1638" spans="1:15" x14ac:dyDescent="0.2">
      <c r="A1638" s="2" t="s">
        <v>4663</v>
      </c>
      <c r="B1638" s="2" t="s">
        <v>974</v>
      </c>
      <c r="C1638" s="2" t="s">
        <v>127</v>
      </c>
      <c r="D1638" s="2" t="s">
        <v>124</v>
      </c>
      <c r="E1638" s="13">
        <v>45809</v>
      </c>
      <c r="F1638" s="2" t="s">
        <v>2732</v>
      </c>
      <c r="G1638" s="2">
        <v>1</v>
      </c>
      <c r="H1638" s="3">
        <v>4500</v>
      </c>
      <c r="I1638" s="3">
        <v>520</v>
      </c>
      <c r="J1638" s="3">
        <v>0</v>
      </c>
      <c r="K1638" s="3">
        <v>0</v>
      </c>
      <c r="L1638" s="3">
        <f>SUM(H1638:K1638)</f>
        <v>5020</v>
      </c>
      <c r="M1638" s="15">
        <v>0.05</v>
      </c>
      <c r="N1638" s="3">
        <f>H1638*M1638</f>
        <v>225</v>
      </c>
      <c r="O1638" s="3">
        <f>L1638-N1638</f>
        <v>4795</v>
      </c>
    </row>
    <row r="1639" spans="1:15" x14ac:dyDescent="0.2">
      <c r="A1639" s="2" t="s">
        <v>4664</v>
      </c>
      <c r="B1639" s="2" t="s">
        <v>1290</v>
      </c>
      <c r="C1639" s="2" t="s">
        <v>59</v>
      </c>
      <c r="D1639" s="2" t="s">
        <v>55</v>
      </c>
      <c r="E1639" s="13">
        <v>45839</v>
      </c>
      <c r="F1639" s="2" t="s">
        <v>2683</v>
      </c>
      <c r="G1639" s="2">
        <v>2</v>
      </c>
      <c r="H1639" s="3">
        <v>7200</v>
      </c>
      <c r="I1639" s="3">
        <v>880</v>
      </c>
      <c r="J1639" s="3">
        <v>1890</v>
      </c>
      <c r="K1639" s="3">
        <v>0</v>
      </c>
      <c r="L1639" s="3">
        <f>SUM(H1639:K1639)</f>
        <v>9970</v>
      </c>
      <c r="M1639" s="15">
        <v>0.17</v>
      </c>
      <c r="N1639" s="3">
        <f>H1639*M1639</f>
        <v>1224</v>
      </c>
      <c r="O1639" s="3">
        <f>L1639-N1639</f>
        <v>8746</v>
      </c>
    </row>
    <row r="1640" spans="1:15" x14ac:dyDescent="0.2">
      <c r="A1640" s="2" t="s">
        <v>4665</v>
      </c>
      <c r="B1640" s="2" t="s">
        <v>1943</v>
      </c>
      <c r="C1640" s="2" t="s">
        <v>106</v>
      </c>
      <c r="D1640" s="2" t="s">
        <v>105</v>
      </c>
      <c r="E1640" s="13">
        <v>45809</v>
      </c>
      <c r="F1640" s="2" t="s">
        <v>2732</v>
      </c>
      <c r="G1640" s="2">
        <v>2</v>
      </c>
      <c r="H1640" s="3">
        <v>16000</v>
      </c>
      <c r="I1640" s="3">
        <v>810</v>
      </c>
      <c r="J1640" s="3">
        <v>0</v>
      </c>
      <c r="K1640" s="3">
        <v>0</v>
      </c>
      <c r="L1640" s="3">
        <f>SUM(H1640:K1640)</f>
        <v>16810</v>
      </c>
      <c r="M1640" s="15">
        <v>0.05</v>
      </c>
      <c r="N1640" s="3">
        <f>H1640*M1640</f>
        <v>800</v>
      </c>
      <c r="O1640" s="3">
        <f>L1640-N1640</f>
        <v>16010</v>
      </c>
    </row>
    <row r="1641" spans="1:15" x14ac:dyDescent="0.2">
      <c r="A1641" s="2" t="s">
        <v>4667</v>
      </c>
      <c r="B1641" s="2" t="s">
        <v>2410</v>
      </c>
      <c r="C1641" s="2" t="s">
        <v>69</v>
      </c>
      <c r="D1641" s="2" t="s">
        <v>65</v>
      </c>
      <c r="E1641" s="13">
        <v>45809</v>
      </c>
      <c r="F1641" s="2" t="s">
        <v>2670</v>
      </c>
      <c r="G1641" s="2">
        <v>2</v>
      </c>
      <c r="H1641" s="3">
        <v>36200</v>
      </c>
      <c r="I1641" s="3">
        <v>2590</v>
      </c>
      <c r="J1641" s="3">
        <v>10210</v>
      </c>
      <c r="K1641" s="3">
        <v>0</v>
      </c>
      <c r="L1641" s="3">
        <f>SUM(H1641:K1641)</f>
        <v>49000</v>
      </c>
      <c r="M1641" s="15">
        <v>0</v>
      </c>
      <c r="N1641" s="3">
        <f>H1641*M1641</f>
        <v>0</v>
      </c>
      <c r="O1641" s="3">
        <f>L1641-N1641</f>
        <v>49000</v>
      </c>
    </row>
    <row r="1642" spans="1:15" x14ac:dyDescent="0.2">
      <c r="A1642" s="2" t="s">
        <v>4668</v>
      </c>
      <c r="B1642" s="2" t="s">
        <v>2431</v>
      </c>
      <c r="C1642" s="2" t="s">
        <v>69</v>
      </c>
      <c r="D1642" s="2" t="s">
        <v>65</v>
      </c>
      <c r="E1642" s="13">
        <v>45931</v>
      </c>
      <c r="F1642" s="2" t="s">
        <v>2658</v>
      </c>
      <c r="G1642" s="2">
        <v>5</v>
      </c>
      <c r="H1642" s="3">
        <v>106000</v>
      </c>
      <c r="I1642" s="3">
        <v>22360</v>
      </c>
      <c r="J1642" s="3">
        <v>0</v>
      </c>
      <c r="K1642" s="3">
        <v>0</v>
      </c>
      <c r="L1642" s="3">
        <f>SUM(H1642:K1642)</f>
        <v>128360</v>
      </c>
      <c r="M1642" s="15">
        <v>0.1</v>
      </c>
      <c r="N1642" s="3">
        <f>H1642*M1642</f>
        <v>10600</v>
      </c>
      <c r="O1642" s="3">
        <f>L1642-N1642</f>
        <v>117760</v>
      </c>
    </row>
    <row r="1643" spans="1:15" x14ac:dyDescent="0.2">
      <c r="A1643" s="2" t="s">
        <v>4669</v>
      </c>
      <c r="B1643" s="2" t="s">
        <v>523</v>
      </c>
      <c r="C1643" s="2" t="s">
        <v>83</v>
      </c>
      <c r="D1643" s="2" t="s">
        <v>85</v>
      </c>
      <c r="E1643" s="13">
        <v>45901</v>
      </c>
      <c r="F1643" s="2" t="s">
        <v>2647</v>
      </c>
      <c r="G1643" s="2">
        <v>3</v>
      </c>
      <c r="H1643" s="3">
        <v>20850</v>
      </c>
      <c r="I1643" s="3">
        <v>7080</v>
      </c>
      <c r="J1643" s="3">
        <v>0</v>
      </c>
      <c r="K1643" s="3">
        <v>0</v>
      </c>
      <c r="L1643" s="3">
        <f>SUM(H1643:K1643)</f>
        <v>27930</v>
      </c>
      <c r="M1643" s="15">
        <v>0</v>
      </c>
      <c r="N1643" s="3">
        <f>H1643*M1643</f>
        <v>0</v>
      </c>
      <c r="O1643" s="3">
        <f>L1643-N1643</f>
        <v>27930</v>
      </c>
    </row>
    <row r="1644" spans="1:15" x14ac:dyDescent="0.2">
      <c r="A1644" s="2" t="s">
        <v>4670</v>
      </c>
      <c r="B1644" s="2" t="s">
        <v>974</v>
      </c>
      <c r="C1644" s="2" t="s">
        <v>77</v>
      </c>
      <c r="D1644" s="2" t="s">
        <v>75</v>
      </c>
      <c r="E1644" s="13">
        <v>45809</v>
      </c>
      <c r="F1644" s="2" t="s">
        <v>2732</v>
      </c>
      <c r="G1644" s="2">
        <v>3</v>
      </c>
      <c r="H1644" s="3">
        <v>18450</v>
      </c>
      <c r="I1644" s="3">
        <v>1230</v>
      </c>
      <c r="J1644" s="3">
        <v>0</v>
      </c>
      <c r="K1644" s="3">
        <v>3580</v>
      </c>
      <c r="L1644" s="3">
        <f>SUM(H1644:K1644)</f>
        <v>23260</v>
      </c>
      <c r="M1644" s="15">
        <v>0.05</v>
      </c>
      <c r="N1644" s="3">
        <f>H1644*M1644</f>
        <v>922.5</v>
      </c>
      <c r="O1644" s="3">
        <f>L1644-N1644</f>
        <v>22337.5</v>
      </c>
    </row>
    <row r="1645" spans="1:15" x14ac:dyDescent="0.2">
      <c r="A1645" s="2" t="s">
        <v>4671</v>
      </c>
      <c r="B1645" s="2" t="s">
        <v>2030</v>
      </c>
      <c r="C1645" s="2" t="s">
        <v>57</v>
      </c>
      <c r="D1645" s="2" t="s">
        <v>55</v>
      </c>
      <c r="E1645" s="13">
        <v>45839</v>
      </c>
      <c r="F1645" s="2" t="s">
        <v>2732</v>
      </c>
      <c r="G1645" s="2">
        <v>3</v>
      </c>
      <c r="H1645" s="3">
        <v>21900</v>
      </c>
      <c r="I1645" s="3">
        <v>330</v>
      </c>
      <c r="J1645" s="3">
        <v>2390</v>
      </c>
      <c r="K1645" s="3">
        <v>0</v>
      </c>
      <c r="L1645" s="3">
        <f>SUM(H1645:K1645)</f>
        <v>24620</v>
      </c>
      <c r="M1645" s="15">
        <v>0.05</v>
      </c>
      <c r="N1645" s="3">
        <f>H1645*M1645</f>
        <v>1095</v>
      </c>
      <c r="O1645" s="3">
        <f>L1645-N1645</f>
        <v>23525</v>
      </c>
    </row>
    <row r="1646" spans="1:15" x14ac:dyDescent="0.2">
      <c r="A1646" s="2" t="s">
        <v>4672</v>
      </c>
      <c r="B1646" s="2" t="s">
        <v>974</v>
      </c>
      <c r="C1646" s="2" t="s">
        <v>37</v>
      </c>
      <c r="D1646" s="2" t="s">
        <v>36</v>
      </c>
      <c r="E1646" s="13">
        <v>45809</v>
      </c>
      <c r="F1646" s="2" t="s">
        <v>2670</v>
      </c>
      <c r="G1646" s="2">
        <v>2</v>
      </c>
      <c r="H1646" s="3">
        <v>21500</v>
      </c>
      <c r="I1646" s="3">
        <v>1800</v>
      </c>
      <c r="J1646" s="3">
        <v>0</v>
      </c>
      <c r="K1646" s="3">
        <v>0</v>
      </c>
      <c r="L1646" s="3">
        <f>SUM(H1646:K1646)</f>
        <v>23300</v>
      </c>
      <c r="M1646" s="15">
        <v>0</v>
      </c>
      <c r="N1646" s="3">
        <f>H1646*M1646</f>
        <v>0</v>
      </c>
      <c r="O1646" s="3">
        <f>L1646-N1646</f>
        <v>23300</v>
      </c>
    </row>
    <row r="1647" spans="1:15" x14ac:dyDescent="0.2">
      <c r="A1647" s="2" t="s">
        <v>4673</v>
      </c>
      <c r="B1647" s="2" t="s">
        <v>1138</v>
      </c>
      <c r="C1647" s="2" t="s">
        <v>108</v>
      </c>
      <c r="D1647" s="2" t="s">
        <v>105</v>
      </c>
      <c r="E1647" s="13">
        <v>45809</v>
      </c>
      <c r="F1647" s="2" t="s">
        <v>2732</v>
      </c>
      <c r="G1647" s="2">
        <v>1</v>
      </c>
      <c r="H1647" s="3">
        <v>20250</v>
      </c>
      <c r="I1647" s="3">
        <v>730</v>
      </c>
      <c r="J1647" s="3">
        <v>0</v>
      </c>
      <c r="K1647" s="3">
        <v>0</v>
      </c>
      <c r="L1647" s="3">
        <f>SUM(H1647:K1647)</f>
        <v>20980</v>
      </c>
      <c r="M1647" s="15">
        <v>0.05</v>
      </c>
      <c r="N1647" s="3">
        <f>H1647*M1647</f>
        <v>1012.5</v>
      </c>
      <c r="O1647" s="3">
        <f>L1647-N1647</f>
        <v>19967.5</v>
      </c>
    </row>
    <row r="1648" spans="1:15" x14ac:dyDescent="0.2">
      <c r="A1648" s="2" t="s">
        <v>4674</v>
      </c>
      <c r="B1648" s="2" t="s">
        <v>1268</v>
      </c>
      <c r="C1648" s="2" t="s">
        <v>129</v>
      </c>
      <c r="D1648" s="2" t="s">
        <v>124</v>
      </c>
      <c r="E1648" s="13">
        <v>45809</v>
      </c>
      <c r="F1648" s="2" t="s">
        <v>2670</v>
      </c>
      <c r="G1648" s="2">
        <v>4</v>
      </c>
      <c r="H1648" s="3">
        <v>14200</v>
      </c>
      <c r="I1648" s="3">
        <v>5400</v>
      </c>
      <c r="J1648" s="3">
        <v>0</v>
      </c>
      <c r="K1648" s="3">
        <v>0</v>
      </c>
      <c r="L1648" s="3">
        <f>SUM(H1648:K1648)</f>
        <v>19600</v>
      </c>
      <c r="M1648" s="15">
        <v>0</v>
      </c>
      <c r="N1648" s="3">
        <f>H1648*M1648</f>
        <v>0</v>
      </c>
      <c r="O1648" s="3">
        <f>L1648-N1648</f>
        <v>19600</v>
      </c>
    </row>
    <row r="1649" spans="1:15" x14ac:dyDescent="0.2">
      <c r="A1649" s="2" t="s">
        <v>4675</v>
      </c>
      <c r="B1649" s="2" t="s">
        <v>1518</v>
      </c>
      <c r="C1649" s="2" t="s">
        <v>51</v>
      </c>
      <c r="D1649" s="2" t="s">
        <v>45</v>
      </c>
      <c r="E1649" s="13">
        <v>45809</v>
      </c>
      <c r="F1649" s="2" t="s">
        <v>2683</v>
      </c>
      <c r="G1649" s="2">
        <v>5</v>
      </c>
      <c r="H1649" s="3">
        <v>56750</v>
      </c>
      <c r="I1649" s="3">
        <v>31700</v>
      </c>
      <c r="J1649" s="3">
        <v>0</v>
      </c>
      <c r="K1649" s="3">
        <v>0</v>
      </c>
      <c r="L1649" s="3">
        <f>SUM(H1649:K1649)</f>
        <v>88450</v>
      </c>
      <c r="M1649" s="15">
        <v>0.17</v>
      </c>
      <c r="N1649" s="3">
        <f>H1649*M1649</f>
        <v>9647.5</v>
      </c>
      <c r="O1649" s="3">
        <f>L1649-N1649</f>
        <v>78802.5</v>
      </c>
    </row>
    <row r="1650" spans="1:15" x14ac:dyDescent="0.2">
      <c r="A1650" s="2" t="s">
        <v>4676</v>
      </c>
      <c r="B1650" s="2" t="s">
        <v>2020</v>
      </c>
      <c r="C1650" s="2" t="s">
        <v>51</v>
      </c>
      <c r="D1650" s="2" t="s">
        <v>45</v>
      </c>
      <c r="E1650" s="13">
        <v>45809</v>
      </c>
      <c r="F1650" s="2" t="s">
        <v>2732</v>
      </c>
      <c r="G1650" s="2">
        <v>1</v>
      </c>
      <c r="H1650" s="3">
        <v>7650</v>
      </c>
      <c r="I1650" s="3">
        <v>690</v>
      </c>
      <c r="J1650" s="3">
        <v>4900</v>
      </c>
      <c r="K1650" s="3">
        <v>0</v>
      </c>
      <c r="L1650" s="3">
        <f>SUM(H1650:K1650)</f>
        <v>13240</v>
      </c>
      <c r="M1650" s="15">
        <v>0.05</v>
      </c>
      <c r="N1650" s="3">
        <f>H1650*M1650</f>
        <v>382.5</v>
      </c>
      <c r="O1650" s="3">
        <f>L1650-N1650</f>
        <v>12857.5</v>
      </c>
    </row>
    <row r="1651" spans="1:15" x14ac:dyDescent="0.2">
      <c r="A1651" s="2" t="s">
        <v>4677</v>
      </c>
      <c r="B1651" s="2" t="s">
        <v>2087</v>
      </c>
      <c r="C1651" s="2" t="s">
        <v>71</v>
      </c>
      <c r="D1651" s="2" t="s">
        <v>65</v>
      </c>
      <c r="E1651" s="13">
        <v>45962</v>
      </c>
      <c r="F1651" s="2" t="s">
        <v>2689</v>
      </c>
      <c r="G1651" s="2">
        <v>3</v>
      </c>
      <c r="H1651" s="3">
        <v>36150</v>
      </c>
      <c r="I1651" s="3">
        <v>2310</v>
      </c>
      <c r="J1651" s="3">
        <v>0</v>
      </c>
      <c r="K1651" s="3">
        <v>0</v>
      </c>
      <c r="L1651" s="3">
        <f>SUM(H1651:K1651)</f>
        <v>38460</v>
      </c>
      <c r="M1651" s="15">
        <v>0.15</v>
      </c>
      <c r="N1651" s="3">
        <f>H1651*M1651</f>
        <v>5422.5</v>
      </c>
      <c r="O1651" s="3">
        <f>L1651-N1651</f>
        <v>33037.5</v>
      </c>
    </row>
    <row r="1652" spans="1:15" x14ac:dyDescent="0.2">
      <c r="A1652" s="2" t="s">
        <v>4678</v>
      </c>
      <c r="B1652" s="2" t="s">
        <v>2162</v>
      </c>
      <c r="C1652" s="2" t="s">
        <v>101</v>
      </c>
      <c r="D1652" s="2" t="s">
        <v>95</v>
      </c>
      <c r="E1652" s="13">
        <v>45809</v>
      </c>
      <c r="F1652" s="2" t="s">
        <v>2689</v>
      </c>
      <c r="G1652" s="2">
        <v>5</v>
      </c>
      <c r="H1652" s="3">
        <v>32000</v>
      </c>
      <c r="I1652" s="3">
        <v>12470</v>
      </c>
      <c r="J1652" s="3">
        <v>6390</v>
      </c>
      <c r="K1652" s="3">
        <v>0</v>
      </c>
      <c r="L1652" s="3">
        <f>SUM(H1652:K1652)</f>
        <v>50860</v>
      </c>
      <c r="M1652" s="15">
        <v>0.15</v>
      </c>
      <c r="N1652" s="3">
        <f>H1652*M1652</f>
        <v>4800</v>
      </c>
      <c r="O1652" s="3">
        <f>L1652-N1652</f>
        <v>46060</v>
      </c>
    </row>
    <row r="1653" spans="1:15" x14ac:dyDescent="0.2">
      <c r="A1653" s="2" t="s">
        <v>4679</v>
      </c>
      <c r="B1653" s="2" t="s">
        <v>510</v>
      </c>
      <c r="C1653" s="2" t="s">
        <v>63</v>
      </c>
      <c r="D1653" s="2" t="s">
        <v>65</v>
      </c>
      <c r="E1653" s="13">
        <v>45870</v>
      </c>
      <c r="F1653" s="2" t="s">
        <v>2689</v>
      </c>
      <c r="G1653" s="2">
        <v>3</v>
      </c>
      <c r="H1653" s="3">
        <v>21150</v>
      </c>
      <c r="I1653" s="3">
        <v>960</v>
      </c>
      <c r="J1653" s="3">
        <v>0</v>
      </c>
      <c r="K1653" s="3">
        <v>0</v>
      </c>
      <c r="L1653" s="3">
        <f>SUM(H1653:K1653)</f>
        <v>22110</v>
      </c>
      <c r="M1653" s="15">
        <v>0.15</v>
      </c>
      <c r="N1653" s="3">
        <f>H1653*M1653</f>
        <v>3172.5</v>
      </c>
      <c r="O1653" s="3">
        <f>L1653-N1653</f>
        <v>18937.5</v>
      </c>
    </row>
    <row r="1654" spans="1:15" x14ac:dyDescent="0.2">
      <c r="A1654" s="2" t="s">
        <v>4680</v>
      </c>
      <c r="B1654" s="2" t="s">
        <v>673</v>
      </c>
      <c r="C1654" s="2" t="s">
        <v>97</v>
      </c>
      <c r="D1654" s="2" t="s">
        <v>95</v>
      </c>
      <c r="E1654" s="13">
        <v>45992</v>
      </c>
      <c r="F1654" s="2" t="s">
        <v>2651</v>
      </c>
      <c r="G1654" s="2">
        <v>6</v>
      </c>
      <c r="H1654" s="3">
        <v>67200</v>
      </c>
      <c r="I1654" s="3">
        <v>22230</v>
      </c>
      <c r="J1654" s="3">
        <v>9790</v>
      </c>
      <c r="K1654" s="3">
        <v>0</v>
      </c>
      <c r="L1654" s="3">
        <f>SUM(H1654:K1654)</f>
        <v>99220</v>
      </c>
      <c r="M1654" s="15">
        <v>0.16</v>
      </c>
      <c r="N1654" s="3">
        <f>H1654*M1654</f>
        <v>10752</v>
      </c>
      <c r="O1654" s="3">
        <f>L1654-N1654</f>
        <v>88468</v>
      </c>
    </row>
    <row r="1655" spans="1:15" x14ac:dyDescent="0.2">
      <c r="A1655" s="2" t="s">
        <v>4681</v>
      </c>
      <c r="B1655" s="2" t="s">
        <v>752</v>
      </c>
      <c r="C1655" s="2" t="s">
        <v>61</v>
      </c>
      <c r="D1655" s="2" t="s">
        <v>55</v>
      </c>
      <c r="E1655" s="13">
        <v>45839</v>
      </c>
      <c r="F1655" s="2" t="s">
        <v>2658</v>
      </c>
      <c r="G1655" s="2">
        <v>12</v>
      </c>
      <c r="H1655" s="3">
        <v>243600</v>
      </c>
      <c r="I1655" s="3">
        <v>11800</v>
      </c>
      <c r="J1655" s="3">
        <v>0</v>
      </c>
      <c r="K1655" s="3">
        <v>0</v>
      </c>
      <c r="L1655" s="3">
        <f>SUM(H1655:K1655)</f>
        <v>255400</v>
      </c>
      <c r="M1655" s="15">
        <v>0.1</v>
      </c>
      <c r="N1655" s="3">
        <f>H1655*M1655</f>
        <v>24360</v>
      </c>
      <c r="O1655" s="3">
        <f>L1655-N1655</f>
        <v>231040</v>
      </c>
    </row>
    <row r="1656" spans="1:15" x14ac:dyDescent="0.2">
      <c r="A1656" s="2" t="s">
        <v>4682</v>
      </c>
      <c r="B1656" s="2" t="s">
        <v>974</v>
      </c>
      <c r="C1656" s="2" t="s">
        <v>93</v>
      </c>
      <c r="D1656" s="2" t="s">
        <v>95</v>
      </c>
      <c r="E1656" s="13">
        <v>45809</v>
      </c>
      <c r="F1656" s="2" t="s">
        <v>2647</v>
      </c>
      <c r="G1656" s="2">
        <v>1</v>
      </c>
      <c r="H1656" s="3">
        <v>9550</v>
      </c>
      <c r="I1656" s="3">
        <v>160</v>
      </c>
      <c r="J1656" s="3">
        <v>0</v>
      </c>
      <c r="K1656" s="3">
        <v>0</v>
      </c>
      <c r="L1656" s="3">
        <f>SUM(H1656:K1656)</f>
        <v>9710</v>
      </c>
      <c r="M1656" s="15">
        <v>0</v>
      </c>
      <c r="N1656" s="3">
        <f>H1656*M1656</f>
        <v>0</v>
      </c>
      <c r="O1656" s="3">
        <f>L1656-N1656</f>
        <v>9710</v>
      </c>
    </row>
    <row r="1657" spans="1:15" x14ac:dyDescent="0.2">
      <c r="A1657" s="2" t="s">
        <v>4683</v>
      </c>
      <c r="B1657" s="2" t="s">
        <v>1278</v>
      </c>
      <c r="C1657" s="2" t="s">
        <v>43</v>
      </c>
      <c r="D1657" s="2" t="s">
        <v>45</v>
      </c>
      <c r="E1657" s="13">
        <v>45931</v>
      </c>
      <c r="F1657" s="2" t="s">
        <v>2658</v>
      </c>
      <c r="G1657" s="2">
        <v>3</v>
      </c>
      <c r="H1657" s="3">
        <v>14100</v>
      </c>
      <c r="I1657" s="3">
        <v>3950</v>
      </c>
      <c r="J1657" s="3">
        <v>0</v>
      </c>
      <c r="K1657" s="3">
        <v>0</v>
      </c>
      <c r="L1657" s="3">
        <f>SUM(H1657:K1657)</f>
        <v>18050</v>
      </c>
      <c r="M1657" s="15">
        <v>0.1</v>
      </c>
      <c r="N1657" s="3">
        <f>H1657*M1657</f>
        <v>1410</v>
      </c>
      <c r="O1657" s="3">
        <f>L1657-N1657</f>
        <v>16640</v>
      </c>
    </row>
    <row r="1658" spans="1:15" x14ac:dyDescent="0.2">
      <c r="A1658" s="2" t="s">
        <v>4684</v>
      </c>
      <c r="B1658" s="2" t="s">
        <v>2076</v>
      </c>
      <c r="C1658" s="2" t="s">
        <v>116</v>
      </c>
      <c r="D1658" s="2" t="s">
        <v>114</v>
      </c>
      <c r="E1658" s="13">
        <v>45931</v>
      </c>
      <c r="F1658" s="2" t="s">
        <v>2670</v>
      </c>
      <c r="G1658" s="2">
        <v>2</v>
      </c>
      <c r="H1658" s="3">
        <v>16600</v>
      </c>
      <c r="I1658" s="3">
        <v>2460</v>
      </c>
      <c r="J1658" s="3">
        <v>2370</v>
      </c>
      <c r="K1658" s="3">
        <v>550</v>
      </c>
      <c r="L1658" s="3">
        <f>SUM(H1658:K1658)</f>
        <v>21980</v>
      </c>
      <c r="M1658" s="15">
        <v>0</v>
      </c>
      <c r="N1658" s="3">
        <f>H1658*M1658</f>
        <v>0</v>
      </c>
      <c r="O1658" s="3">
        <f>L1658-N1658</f>
        <v>21980</v>
      </c>
    </row>
    <row r="1659" spans="1:15" x14ac:dyDescent="0.2">
      <c r="A1659" s="2" t="s">
        <v>4685</v>
      </c>
      <c r="B1659" s="2" t="s">
        <v>691</v>
      </c>
      <c r="C1659" s="2" t="s">
        <v>63</v>
      </c>
      <c r="D1659" s="2" t="s">
        <v>65</v>
      </c>
      <c r="E1659" s="13">
        <v>45839</v>
      </c>
      <c r="F1659" s="2" t="s">
        <v>2651</v>
      </c>
      <c r="G1659" s="2">
        <v>9</v>
      </c>
      <c r="H1659" s="3">
        <v>63900</v>
      </c>
      <c r="I1659" s="3">
        <v>15090</v>
      </c>
      <c r="J1659" s="3">
        <v>0</v>
      </c>
      <c r="K1659" s="3">
        <v>0</v>
      </c>
      <c r="L1659" s="3">
        <f>SUM(H1659:K1659)</f>
        <v>78990</v>
      </c>
      <c r="M1659" s="15">
        <v>0.16</v>
      </c>
      <c r="N1659" s="3">
        <f>H1659*M1659</f>
        <v>10224</v>
      </c>
      <c r="O1659" s="3">
        <f>L1659-N1659</f>
        <v>68766</v>
      </c>
    </row>
    <row r="1660" spans="1:15" x14ac:dyDescent="0.2">
      <c r="A1660" s="2" t="s">
        <v>4686</v>
      </c>
      <c r="B1660" s="2" t="s">
        <v>907</v>
      </c>
      <c r="C1660" s="2" t="s">
        <v>43</v>
      </c>
      <c r="D1660" s="2" t="s">
        <v>45</v>
      </c>
      <c r="E1660" s="13">
        <v>45870</v>
      </c>
      <c r="F1660" s="2" t="s">
        <v>2670</v>
      </c>
      <c r="G1660" s="2">
        <v>3</v>
      </c>
      <c r="H1660" s="3">
        <v>11400</v>
      </c>
      <c r="I1660" s="3">
        <v>2130</v>
      </c>
      <c r="J1660" s="3">
        <v>0</v>
      </c>
      <c r="K1660" s="3">
        <v>0</v>
      </c>
      <c r="L1660" s="3">
        <f>SUM(H1660:K1660)</f>
        <v>13530</v>
      </c>
      <c r="M1660" s="15">
        <v>0</v>
      </c>
      <c r="N1660" s="3">
        <f>H1660*M1660</f>
        <v>0</v>
      </c>
      <c r="O1660" s="3">
        <f>L1660-N1660</f>
        <v>13530</v>
      </c>
    </row>
    <row r="1661" spans="1:15" x14ac:dyDescent="0.2">
      <c r="A1661" s="2" t="s">
        <v>4687</v>
      </c>
      <c r="B1661" s="2" t="s">
        <v>1671</v>
      </c>
      <c r="C1661" s="2" t="s">
        <v>118</v>
      </c>
      <c r="D1661" s="2" t="s">
        <v>114</v>
      </c>
      <c r="E1661" s="13">
        <v>45809</v>
      </c>
      <c r="F1661" s="2" t="s">
        <v>2689</v>
      </c>
      <c r="G1661" s="2">
        <v>1</v>
      </c>
      <c r="H1661" s="3">
        <v>15050</v>
      </c>
      <c r="I1661" s="3">
        <v>1340</v>
      </c>
      <c r="J1661" s="3">
        <v>0</v>
      </c>
      <c r="K1661" s="3">
        <v>0</v>
      </c>
      <c r="L1661" s="3">
        <f>SUM(H1661:K1661)</f>
        <v>16390</v>
      </c>
      <c r="M1661" s="15">
        <v>0.15</v>
      </c>
      <c r="N1661" s="3">
        <f>H1661*M1661</f>
        <v>2257.5</v>
      </c>
      <c r="O1661" s="3">
        <f>L1661-N1661</f>
        <v>14132.5</v>
      </c>
    </row>
    <row r="1662" spans="1:15" x14ac:dyDescent="0.2">
      <c r="A1662" s="2" t="s">
        <v>4688</v>
      </c>
      <c r="B1662" s="2" t="s">
        <v>1936</v>
      </c>
      <c r="C1662" s="2" t="s">
        <v>67</v>
      </c>
      <c r="D1662" s="2" t="s">
        <v>65</v>
      </c>
      <c r="E1662" s="13">
        <v>45809</v>
      </c>
      <c r="F1662" s="2" t="s">
        <v>2732</v>
      </c>
      <c r="G1662" s="2">
        <v>1</v>
      </c>
      <c r="H1662" s="3">
        <v>3400</v>
      </c>
      <c r="I1662" s="3">
        <v>590</v>
      </c>
      <c r="J1662" s="3">
        <v>3290</v>
      </c>
      <c r="K1662" s="3">
        <v>0</v>
      </c>
      <c r="L1662" s="3">
        <f>SUM(H1662:K1662)</f>
        <v>7280</v>
      </c>
      <c r="M1662" s="15">
        <v>0.05</v>
      </c>
      <c r="N1662" s="3">
        <f>H1662*M1662</f>
        <v>170</v>
      </c>
      <c r="O1662" s="3">
        <f>L1662-N1662</f>
        <v>7110</v>
      </c>
    </row>
    <row r="1663" spans="1:15" x14ac:dyDescent="0.2">
      <c r="A1663" s="2" t="s">
        <v>4689</v>
      </c>
      <c r="B1663" s="2" t="s">
        <v>2189</v>
      </c>
      <c r="C1663" s="2" t="s">
        <v>34</v>
      </c>
      <c r="D1663" s="2" t="s">
        <v>36</v>
      </c>
      <c r="E1663" s="13">
        <v>46082</v>
      </c>
      <c r="F1663" s="2" t="s">
        <v>2658</v>
      </c>
      <c r="G1663" s="2">
        <v>5</v>
      </c>
      <c r="H1663" s="3">
        <v>67750</v>
      </c>
      <c r="I1663" s="3">
        <v>13350</v>
      </c>
      <c r="J1663" s="3">
        <v>0</v>
      </c>
      <c r="K1663" s="3">
        <v>0</v>
      </c>
      <c r="L1663" s="3">
        <f>SUM(H1663:K1663)</f>
        <v>81100</v>
      </c>
      <c r="M1663" s="15">
        <v>0.1</v>
      </c>
      <c r="N1663" s="3">
        <f>H1663*M1663</f>
        <v>6775</v>
      </c>
      <c r="O1663" s="3">
        <f>L1663-N1663</f>
        <v>74325</v>
      </c>
    </row>
    <row r="1664" spans="1:15" x14ac:dyDescent="0.2">
      <c r="A1664" s="2" t="s">
        <v>4691</v>
      </c>
      <c r="B1664" s="2" t="s">
        <v>2581</v>
      </c>
      <c r="C1664" s="2" t="s">
        <v>63</v>
      </c>
      <c r="D1664" s="2" t="s">
        <v>65</v>
      </c>
      <c r="E1664" s="13">
        <v>45809</v>
      </c>
      <c r="F1664" s="2" t="s">
        <v>2689</v>
      </c>
      <c r="G1664" s="2">
        <v>5</v>
      </c>
      <c r="H1664" s="3">
        <v>56250</v>
      </c>
      <c r="I1664" s="3">
        <v>8140</v>
      </c>
      <c r="J1664" s="3">
        <v>4450</v>
      </c>
      <c r="K1664" s="3">
        <v>970</v>
      </c>
      <c r="L1664" s="3">
        <f>SUM(H1664:K1664)</f>
        <v>69810</v>
      </c>
      <c r="M1664" s="15">
        <v>0.15</v>
      </c>
      <c r="N1664" s="3">
        <f>H1664*M1664</f>
        <v>8437.5</v>
      </c>
      <c r="O1664" s="3">
        <f>L1664-N1664</f>
        <v>61372.5</v>
      </c>
    </row>
    <row r="1665" spans="1:15" x14ac:dyDescent="0.2">
      <c r="A1665" s="2" t="s">
        <v>4692</v>
      </c>
      <c r="B1665" s="2" t="s">
        <v>503</v>
      </c>
      <c r="C1665" s="2" t="s">
        <v>51</v>
      </c>
      <c r="D1665" s="2" t="s">
        <v>45</v>
      </c>
      <c r="E1665" s="13">
        <v>46023</v>
      </c>
      <c r="F1665" s="2" t="s">
        <v>2658</v>
      </c>
      <c r="G1665" s="2">
        <v>16</v>
      </c>
      <c r="H1665" s="3">
        <v>264800</v>
      </c>
      <c r="I1665" s="3">
        <v>31770</v>
      </c>
      <c r="J1665" s="3">
        <v>0</v>
      </c>
      <c r="K1665" s="3">
        <v>0</v>
      </c>
      <c r="L1665" s="3">
        <f>SUM(H1665:K1665)</f>
        <v>296570</v>
      </c>
      <c r="M1665" s="15">
        <v>0.1</v>
      </c>
      <c r="N1665" s="3">
        <f>H1665*M1665</f>
        <v>26480</v>
      </c>
      <c r="O1665" s="3">
        <f>L1665-N1665</f>
        <v>270090</v>
      </c>
    </row>
    <row r="1666" spans="1:15" x14ac:dyDescent="0.2">
      <c r="A1666" s="2" t="s">
        <v>4694</v>
      </c>
      <c r="B1666" s="2" t="s">
        <v>974</v>
      </c>
      <c r="C1666" s="2" t="s">
        <v>118</v>
      </c>
      <c r="D1666" s="2" t="s">
        <v>114</v>
      </c>
      <c r="E1666" s="13">
        <v>45809</v>
      </c>
      <c r="F1666" s="2" t="s">
        <v>2732</v>
      </c>
      <c r="G1666" s="2">
        <v>2</v>
      </c>
      <c r="H1666" s="3">
        <v>14500</v>
      </c>
      <c r="I1666" s="3">
        <v>2050</v>
      </c>
      <c r="J1666" s="3">
        <v>0</v>
      </c>
      <c r="K1666" s="3">
        <v>0</v>
      </c>
      <c r="L1666" s="3">
        <f>SUM(H1666:K1666)</f>
        <v>16550</v>
      </c>
      <c r="M1666" s="15">
        <v>0.05</v>
      </c>
      <c r="N1666" s="3">
        <f>H1666*M1666</f>
        <v>725</v>
      </c>
      <c r="O1666" s="3">
        <f>L1666-N1666</f>
        <v>15825</v>
      </c>
    </row>
    <row r="1667" spans="1:15" x14ac:dyDescent="0.2">
      <c r="A1667" s="2" t="s">
        <v>4695</v>
      </c>
      <c r="B1667" s="2" t="s">
        <v>1221</v>
      </c>
      <c r="C1667" s="2" t="s">
        <v>71</v>
      </c>
      <c r="D1667" s="2" t="s">
        <v>65</v>
      </c>
      <c r="E1667" s="13">
        <v>45809</v>
      </c>
      <c r="F1667" s="2" t="s">
        <v>2732</v>
      </c>
      <c r="G1667" s="2">
        <v>2</v>
      </c>
      <c r="H1667" s="3">
        <v>14500</v>
      </c>
      <c r="I1667" s="3">
        <v>970</v>
      </c>
      <c r="J1667" s="3">
        <v>4080</v>
      </c>
      <c r="K1667" s="3">
        <v>0</v>
      </c>
      <c r="L1667" s="3">
        <f>SUM(H1667:K1667)</f>
        <v>19550</v>
      </c>
      <c r="M1667" s="15">
        <v>0.05</v>
      </c>
      <c r="N1667" s="3">
        <f>H1667*M1667</f>
        <v>725</v>
      </c>
      <c r="O1667" s="3">
        <f>L1667-N1667</f>
        <v>18825</v>
      </c>
    </row>
    <row r="1668" spans="1:15" x14ac:dyDescent="0.2">
      <c r="A1668" s="2" t="s">
        <v>4696</v>
      </c>
      <c r="B1668" s="2" t="s">
        <v>1438</v>
      </c>
      <c r="C1668" s="2" t="s">
        <v>93</v>
      </c>
      <c r="D1668" s="2" t="s">
        <v>95</v>
      </c>
      <c r="E1668" s="13">
        <v>45962</v>
      </c>
      <c r="F1668" s="2" t="s">
        <v>2658</v>
      </c>
      <c r="G1668" s="2">
        <v>2</v>
      </c>
      <c r="H1668" s="3">
        <v>10200</v>
      </c>
      <c r="I1668" s="3">
        <v>5050</v>
      </c>
      <c r="J1668" s="3">
        <v>0</v>
      </c>
      <c r="K1668" s="3">
        <v>0</v>
      </c>
      <c r="L1668" s="3">
        <f>SUM(H1668:K1668)</f>
        <v>15250</v>
      </c>
      <c r="M1668" s="15">
        <v>0.1</v>
      </c>
      <c r="N1668" s="3">
        <f>H1668*M1668</f>
        <v>1020</v>
      </c>
      <c r="O1668" s="3">
        <f>L1668-N1668</f>
        <v>14230</v>
      </c>
    </row>
    <row r="1669" spans="1:15" x14ac:dyDescent="0.2">
      <c r="A1669" s="2" t="s">
        <v>4697</v>
      </c>
      <c r="B1669" s="2" t="s">
        <v>1447</v>
      </c>
      <c r="C1669" s="2" t="s">
        <v>83</v>
      </c>
      <c r="D1669" s="2" t="s">
        <v>85</v>
      </c>
      <c r="E1669" s="13">
        <v>45809</v>
      </c>
      <c r="F1669" s="2" t="s">
        <v>2647</v>
      </c>
      <c r="G1669" s="2">
        <v>1</v>
      </c>
      <c r="H1669" s="3">
        <v>12950</v>
      </c>
      <c r="I1669" s="3">
        <v>170</v>
      </c>
      <c r="J1669" s="3">
        <v>0</v>
      </c>
      <c r="K1669" s="3">
        <v>2800</v>
      </c>
      <c r="L1669" s="3">
        <f>SUM(H1669:K1669)</f>
        <v>15920</v>
      </c>
      <c r="M1669" s="15">
        <v>0</v>
      </c>
      <c r="N1669" s="3">
        <f>H1669*M1669</f>
        <v>0</v>
      </c>
      <c r="O1669" s="3">
        <f>L1669-N1669</f>
        <v>15920</v>
      </c>
    </row>
    <row r="1670" spans="1:15" x14ac:dyDescent="0.2">
      <c r="A1670" s="2" t="s">
        <v>4698</v>
      </c>
      <c r="B1670" s="2" t="s">
        <v>1950</v>
      </c>
      <c r="C1670" s="2" t="s">
        <v>13</v>
      </c>
      <c r="D1670" s="2" t="s">
        <v>11</v>
      </c>
      <c r="E1670" s="13">
        <v>45809</v>
      </c>
      <c r="F1670" s="2" t="s">
        <v>2670</v>
      </c>
      <c r="G1670" s="2">
        <v>1</v>
      </c>
      <c r="H1670" s="3">
        <v>9900</v>
      </c>
      <c r="I1670" s="3">
        <v>1560</v>
      </c>
      <c r="J1670" s="3">
        <v>0</v>
      </c>
      <c r="K1670" s="3">
        <v>0</v>
      </c>
      <c r="L1670" s="3">
        <f>SUM(H1670:K1670)</f>
        <v>11460</v>
      </c>
      <c r="M1670" s="15">
        <v>0</v>
      </c>
      <c r="N1670" s="3">
        <f>H1670*M1670</f>
        <v>0</v>
      </c>
      <c r="O1670" s="3">
        <f>L1670-N1670</f>
        <v>11460</v>
      </c>
    </row>
    <row r="1671" spans="1:15" x14ac:dyDescent="0.2">
      <c r="A1671" s="2" t="s">
        <v>4700</v>
      </c>
      <c r="B1671" s="2" t="s">
        <v>390</v>
      </c>
      <c r="C1671" s="2" t="s">
        <v>29</v>
      </c>
      <c r="D1671" s="2" t="s">
        <v>24</v>
      </c>
      <c r="E1671" s="13">
        <v>45870</v>
      </c>
      <c r="F1671" s="2" t="s">
        <v>2661</v>
      </c>
      <c r="G1671" s="2">
        <v>5</v>
      </c>
      <c r="H1671" s="3">
        <v>41250</v>
      </c>
      <c r="I1671" s="3">
        <v>13360</v>
      </c>
      <c r="J1671" s="3">
        <v>0</v>
      </c>
      <c r="K1671" s="3">
        <v>0</v>
      </c>
      <c r="L1671" s="3">
        <f>SUM(H1671:K1671)</f>
        <v>54610</v>
      </c>
      <c r="M1671" s="15">
        <v>0</v>
      </c>
      <c r="N1671" s="3">
        <f>H1671*M1671</f>
        <v>0</v>
      </c>
      <c r="O1671" s="3">
        <f>L1671-N1671</f>
        <v>54610</v>
      </c>
    </row>
    <row r="1672" spans="1:15" x14ac:dyDescent="0.2">
      <c r="A1672" s="2" t="s">
        <v>4701</v>
      </c>
      <c r="B1672" s="2" t="s">
        <v>1122</v>
      </c>
      <c r="C1672" s="2" t="s">
        <v>89</v>
      </c>
      <c r="D1672" s="2" t="s">
        <v>85</v>
      </c>
      <c r="E1672" s="13">
        <v>45839</v>
      </c>
      <c r="F1672" s="2" t="s">
        <v>2732</v>
      </c>
      <c r="G1672" s="2">
        <v>2</v>
      </c>
      <c r="H1672" s="3">
        <v>14800</v>
      </c>
      <c r="I1672" s="3">
        <v>1460</v>
      </c>
      <c r="J1672" s="3">
        <v>0</v>
      </c>
      <c r="K1672" s="3">
        <v>0</v>
      </c>
      <c r="L1672" s="3">
        <f>SUM(H1672:K1672)</f>
        <v>16260</v>
      </c>
      <c r="M1672" s="15">
        <v>0.05</v>
      </c>
      <c r="N1672" s="3">
        <f>H1672*M1672</f>
        <v>740</v>
      </c>
      <c r="O1672" s="3">
        <f>L1672-N1672</f>
        <v>15520</v>
      </c>
    </row>
    <row r="1673" spans="1:15" x14ac:dyDescent="0.2">
      <c r="A1673" s="2" t="s">
        <v>4703</v>
      </c>
      <c r="B1673" s="2" t="s">
        <v>2305</v>
      </c>
      <c r="C1673" s="2" t="s">
        <v>129</v>
      </c>
      <c r="D1673" s="2" t="s">
        <v>124</v>
      </c>
      <c r="E1673" s="13">
        <v>45839</v>
      </c>
      <c r="F1673" s="2" t="s">
        <v>2647</v>
      </c>
      <c r="G1673" s="2">
        <v>2</v>
      </c>
      <c r="H1673" s="3">
        <v>7900</v>
      </c>
      <c r="I1673" s="3">
        <v>2350</v>
      </c>
      <c r="J1673" s="3">
        <v>5620</v>
      </c>
      <c r="K1673" s="3">
        <v>0</v>
      </c>
      <c r="L1673" s="3">
        <f>SUM(H1673:K1673)</f>
        <v>15870</v>
      </c>
      <c r="M1673" s="15">
        <v>0</v>
      </c>
      <c r="N1673" s="3">
        <f>H1673*M1673</f>
        <v>0</v>
      </c>
      <c r="O1673" s="3">
        <f>L1673-N1673</f>
        <v>15870</v>
      </c>
    </row>
    <row r="1674" spans="1:15" x14ac:dyDescent="0.2">
      <c r="A1674" s="2" t="s">
        <v>4705</v>
      </c>
      <c r="B1674" s="2" t="s">
        <v>758</v>
      </c>
      <c r="C1674" s="2" t="s">
        <v>97</v>
      </c>
      <c r="D1674" s="2" t="s">
        <v>95</v>
      </c>
      <c r="E1674" s="13">
        <v>45809</v>
      </c>
      <c r="F1674" s="2" t="s">
        <v>2732</v>
      </c>
      <c r="G1674" s="2">
        <v>3</v>
      </c>
      <c r="H1674" s="3">
        <v>56850</v>
      </c>
      <c r="I1674" s="3">
        <v>3650</v>
      </c>
      <c r="J1674" s="3">
        <v>0</v>
      </c>
      <c r="K1674" s="3">
        <v>0</v>
      </c>
      <c r="L1674" s="3">
        <f>SUM(H1674:K1674)</f>
        <v>60500</v>
      </c>
      <c r="M1674" s="15">
        <v>0.05</v>
      </c>
      <c r="N1674" s="3">
        <f>H1674*M1674</f>
        <v>2842.5</v>
      </c>
      <c r="O1674" s="3">
        <f>L1674-N1674</f>
        <v>57657.5</v>
      </c>
    </row>
    <row r="1675" spans="1:15" x14ac:dyDescent="0.2">
      <c r="A1675" s="2" t="s">
        <v>4706</v>
      </c>
      <c r="B1675" s="2" t="s">
        <v>765</v>
      </c>
      <c r="C1675" s="2" t="s">
        <v>89</v>
      </c>
      <c r="D1675" s="2" t="s">
        <v>85</v>
      </c>
      <c r="E1675" s="13">
        <v>45839</v>
      </c>
      <c r="F1675" s="2" t="s">
        <v>2689</v>
      </c>
      <c r="G1675" s="2">
        <v>3</v>
      </c>
      <c r="H1675" s="3">
        <v>15450</v>
      </c>
      <c r="I1675" s="3">
        <v>1250</v>
      </c>
      <c r="J1675" s="3">
        <v>0</v>
      </c>
      <c r="K1675" s="3">
        <v>0</v>
      </c>
      <c r="L1675" s="3">
        <f>SUM(H1675:K1675)</f>
        <v>16700</v>
      </c>
      <c r="M1675" s="15">
        <v>0.15</v>
      </c>
      <c r="N1675" s="3">
        <f>H1675*M1675</f>
        <v>2317.5</v>
      </c>
      <c r="O1675" s="3">
        <f>L1675-N1675</f>
        <v>14382.5</v>
      </c>
    </row>
    <row r="1676" spans="1:15" x14ac:dyDescent="0.2">
      <c r="A1676" s="2" t="s">
        <v>4707</v>
      </c>
      <c r="B1676" s="2" t="s">
        <v>1095</v>
      </c>
      <c r="C1676" s="2" t="s">
        <v>69</v>
      </c>
      <c r="D1676" s="2" t="s">
        <v>65</v>
      </c>
      <c r="E1676" s="13">
        <v>45839</v>
      </c>
      <c r="F1676" s="2" t="s">
        <v>2647</v>
      </c>
      <c r="G1676" s="2">
        <v>3</v>
      </c>
      <c r="H1676" s="3">
        <v>29100</v>
      </c>
      <c r="I1676" s="3">
        <v>1750</v>
      </c>
      <c r="J1676" s="3">
        <v>0</v>
      </c>
      <c r="K1676" s="3">
        <v>0</v>
      </c>
      <c r="L1676" s="3">
        <f>SUM(H1676:K1676)</f>
        <v>30850</v>
      </c>
      <c r="M1676" s="15">
        <v>0</v>
      </c>
      <c r="N1676" s="3">
        <f>H1676*M1676</f>
        <v>0</v>
      </c>
      <c r="O1676" s="3">
        <f>L1676-N1676</f>
        <v>30850</v>
      </c>
    </row>
    <row r="1677" spans="1:15" x14ac:dyDescent="0.2">
      <c r="A1677" s="2" t="s">
        <v>4708</v>
      </c>
      <c r="B1677" s="2" t="s">
        <v>1247</v>
      </c>
      <c r="C1677" s="2" t="s">
        <v>13</v>
      </c>
      <c r="D1677" s="2" t="s">
        <v>11</v>
      </c>
      <c r="E1677" s="13">
        <v>45839</v>
      </c>
      <c r="F1677" s="2" t="s">
        <v>2689</v>
      </c>
      <c r="G1677" s="2">
        <v>3</v>
      </c>
      <c r="H1677" s="3">
        <v>24450</v>
      </c>
      <c r="I1677" s="3">
        <v>1700</v>
      </c>
      <c r="J1677" s="3">
        <v>0</v>
      </c>
      <c r="K1677" s="3">
        <v>3800</v>
      </c>
      <c r="L1677" s="3">
        <f>SUM(H1677:K1677)</f>
        <v>29950</v>
      </c>
      <c r="M1677" s="15">
        <v>0.15</v>
      </c>
      <c r="N1677" s="3">
        <f>H1677*M1677</f>
        <v>3667.5</v>
      </c>
      <c r="O1677" s="3">
        <f>L1677-N1677</f>
        <v>26282.5</v>
      </c>
    </row>
    <row r="1678" spans="1:15" x14ac:dyDescent="0.2">
      <c r="A1678" s="2" t="s">
        <v>4711</v>
      </c>
      <c r="B1678" s="2" t="s">
        <v>937</v>
      </c>
      <c r="C1678" s="2" t="s">
        <v>118</v>
      </c>
      <c r="D1678" s="2" t="s">
        <v>114</v>
      </c>
      <c r="E1678" s="13">
        <v>45901</v>
      </c>
      <c r="F1678" s="2" t="s">
        <v>2683</v>
      </c>
      <c r="G1678" s="2">
        <v>6</v>
      </c>
      <c r="H1678" s="3">
        <v>54000</v>
      </c>
      <c r="I1678" s="3">
        <v>15670</v>
      </c>
      <c r="J1678" s="3">
        <v>0</v>
      </c>
      <c r="K1678" s="3">
        <v>0</v>
      </c>
      <c r="L1678" s="3">
        <f>SUM(H1678:K1678)</f>
        <v>69670</v>
      </c>
      <c r="M1678" s="15">
        <v>0.17</v>
      </c>
      <c r="N1678" s="3">
        <f>H1678*M1678</f>
        <v>9180</v>
      </c>
      <c r="O1678" s="3">
        <f>L1678-N1678</f>
        <v>60490</v>
      </c>
    </row>
    <row r="1679" spans="1:15" x14ac:dyDescent="0.2">
      <c r="A1679" s="2" t="s">
        <v>4714</v>
      </c>
      <c r="B1679" s="2" t="s">
        <v>1705</v>
      </c>
      <c r="C1679" s="2" t="s">
        <v>19</v>
      </c>
      <c r="D1679" s="2" t="s">
        <v>11</v>
      </c>
      <c r="E1679" s="13">
        <v>45809</v>
      </c>
      <c r="F1679" s="2" t="s">
        <v>2683</v>
      </c>
      <c r="G1679" s="2">
        <v>1</v>
      </c>
      <c r="H1679" s="3">
        <v>6200</v>
      </c>
      <c r="I1679" s="3">
        <v>100</v>
      </c>
      <c r="J1679" s="3">
        <v>0</v>
      </c>
      <c r="K1679" s="3">
        <v>0</v>
      </c>
      <c r="L1679" s="3">
        <f>SUM(H1679:K1679)</f>
        <v>6300</v>
      </c>
      <c r="M1679" s="15">
        <v>0.17</v>
      </c>
      <c r="N1679" s="3">
        <f>H1679*M1679</f>
        <v>1054</v>
      </c>
      <c r="O1679" s="3">
        <f>L1679-N1679</f>
        <v>5246</v>
      </c>
    </row>
    <row r="1680" spans="1:15" x14ac:dyDescent="0.2">
      <c r="A1680" s="2" t="s">
        <v>4715</v>
      </c>
      <c r="B1680" s="2" t="s">
        <v>2226</v>
      </c>
      <c r="C1680" s="2" t="s">
        <v>26</v>
      </c>
      <c r="D1680" s="2" t="s">
        <v>24</v>
      </c>
      <c r="E1680" s="13">
        <v>45839</v>
      </c>
      <c r="F1680" s="2" t="s">
        <v>2683</v>
      </c>
      <c r="G1680" s="2">
        <v>4</v>
      </c>
      <c r="H1680" s="3">
        <v>59600</v>
      </c>
      <c r="I1680" s="3">
        <v>4280</v>
      </c>
      <c r="J1680" s="3">
        <v>5580</v>
      </c>
      <c r="K1680" s="3">
        <v>0</v>
      </c>
      <c r="L1680" s="3">
        <f>SUM(H1680:K1680)</f>
        <v>69460</v>
      </c>
      <c r="M1680" s="15">
        <v>0.17</v>
      </c>
      <c r="N1680" s="3">
        <f>H1680*M1680</f>
        <v>10132</v>
      </c>
      <c r="O1680" s="3">
        <f>L1680-N1680</f>
        <v>59328</v>
      </c>
    </row>
    <row r="1681" spans="1:15" x14ac:dyDescent="0.2">
      <c r="A1681" s="2" t="s">
        <v>4716</v>
      </c>
      <c r="B1681" s="2" t="s">
        <v>2433</v>
      </c>
      <c r="C1681" s="2" t="s">
        <v>47</v>
      </c>
      <c r="D1681" s="2" t="s">
        <v>45</v>
      </c>
      <c r="E1681" s="13">
        <v>45992</v>
      </c>
      <c r="F1681" s="2" t="s">
        <v>2658</v>
      </c>
      <c r="G1681" s="2">
        <v>6</v>
      </c>
      <c r="H1681" s="3">
        <v>59100</v>
      </c>
      <c r="I1681" s="3">
        <v>9990</v>
      </c>
      <c r="J1681" s="3">
        <v>0</v>
      </c>
      <c r="K1681" s="3">
        <v>0</v>
      </c>
      <c r="L1681" s="3">
        <f>SUM(H1681:K1681)</f>
        <v>69090</v>
      </c>
      <c r="M1681" s="15">
        <v>0.1</v>
      </c>
      <c r="N1681" s="3">
        <f>H1681*M1681</f>
        <v>5910</v>
      </c>
      <c r="O1681" s="3">
        <f>L1681-N1681</f>
        <v>63180</v>
      </c>
    </row>
    <row r="1682" spans="1:15" x14ac:dyDescent="0.2">
      <c r="A1682" s="2" t="s">
        <v>4717</v>
      </c>
      <c r="B1682" s="2" t="s">
        <v>2579</v>
      </c>
      <c r="C1682" s="2" t="s">
        <v>129</v>
      </c>
      <c r="D1682" s="2" t="s">
        <v>124</v>
      </c>
      <c r="E1682" s="13">
        <v>45839</v>
      </c>
      <c r="F1682" s="2" t="s">
        <v>2689</v>
      </c>
      <c r="G1682" s="2">
        <v>3</v>
      </c>
      <c r="H1682" s="3">
        <v>17250</v>
      </c>
      <c r="I1682" s="3">
        <v>2180</v>
      </c>
      <c r="J1682" s="3">
        <v>2740</v>
      </c>
      <c r="K1682" s="3">
        <v>0</v>
      </c>
      <c r="L1682" s="3">
        <f>SUM(H1682:K1682)</f>
        <v>22170</v>
      </c>
      <c r="M1682" s="15">
        <v>0.15</v>
      </c>
      <c r="N1682" s="3">
        <f>H1682*M1682</f>
        <v>2587.5</v>
      </c>
      <c r="O1682" s="3">
        <f>L1682-N1682</f>
        <v>19582.5</v>
      </c>
    </row>
    <row r="1683" spans="1:15" x14ac:dyDescent="0.2">
      <c r="A1683" s="2" t="s">
        <v>4719</v>
      </c>
      <c r="B1683" s="2" t="s">
        <v>584</v>
      </c>
      <c r="C1683" s="2" t="s">
        <v>63</v>
      </c>
      <c r="D1683" s="2" t="s">
        <v>65</v>
      </c>
      <c r="E1683" s="13">
        <v>45839</v>
      </c>
      <c r="F1683" s="2" t="s">
        <v>2658</v>
      </c>
      <c r="G1683" s="2">
        <v>6</v>
      </c>
      <c r="H1683" s="3">
        <v>35100</v>
      </c>
      <c r="I1683" s="3">
        <v>7390</v>
      </c>
      <c r="J1683" s="3">
        <v>0</v>
      </c>
      <c r="K1683" s="3">
        <v>0</v>
      </c>
      <c r="L1683" s="3">
        <f>SUM(H1683:K1683)</f>
        <v>42490</v>
      </c>
      <c r="M1683" s="15">
        <v>0.1</v>
      </c>
      <c r="N1683" s="3">
        <f>H1683*M1683</f>
        <v>3510</v>
      </c>
      <c r="O1683" s="3">
        <f>L1683-N1683</f>
        <v>38980</v>
      </c>
    </row>
    <row r="1684" spans="1:15" x14ac:dyDescent="0.2">
      <c r="A1684" s="2" t="s">
        <v>4720</v>
      </c>
      <c r="B1684" s="2" t="s">
        <v>659</v>
      </c>
      <c r="C1684" s="2" t="s">
        <v>43</v>
      </c>
      <c r="D1684" s="2" t="s">
        <v>45</v>
      </c>
      <c r="E1684" s="13">
        <v>45839</v>
      </c>
      <c r="F1684" s="2" t="s">
        <v>2683</v>
      </c>
      <c r="G1684" s="2">
        <v>3</v>
      </c>
      <c r="H1684" s="3">
        <v>9150</v>
      </c>
      <c r="I1684" s="3">
        <v>2500</v>
      </c>
      <c r="J1684" s="3">
        <v>0</v>
      </c>
      <c r="K1684" s="3">
        <v>1650</v>
      </c>
      <c r="L1684" s="3">
        <f>SUM(H1684:K1684)</f>
        <v>13300</v>
      </c>
      <c r="M1684" s="15">
        <v>0.17</v>
      </c>
      <c r="N1684" s="3">
        <f>H1684*M1684</f>
        <v>1555.5</v>
      </c>
      <c r="O1684" s="3">
        <f>L1684-N1684</f>
        <v>11744.5</v>
      </c>
    </row>
    <row r="1685" spans="1:15" x14ac:dyDescent="0.2">
      <c r="A1685" s="2" t="s">
        <v>4721</v>
      </c>
      <c r="B1685" s="2" t="s">
        <v>691</v>
      </c>
      <c r="C1685" s="2" t="s">
        <v>125</v>
      </c>
      <c r="D1685" s="2" t="s">
        <v>124</v>
      </c>
      <c r="E1685" s="13">
        <v>45870</v>
      </c>
      <c r="F1685" s="2" t="s">
        <v>2658</v>
      </c>
      <c r="G1685" s="2">
        <v>6</v>
      </c>
      <c r="H1685" s="3">
        <v>46500</v>
      </c>
      <c r="I1685" s="3">
        <v>15920</v>
      </c>
      <c r="J1685" s="3">
        <v>0</v>
      </c>
      <c r="K1685" s="3">
        <v>2840</v>
      </c>
      <c r="L1685" s="3">
        <f>SUM(H1685:K1685)</f>
        <v>65260</v>
      </c>
      <c r="M1685" s="15">
        <v>0.1</v>
      </c>
      <c r="N1685" s="3">
        <f>H1685*M1685</f>
        <v>4650</v>
      </c>
      <c r="O1685" s="3">
        <f>L1685-N1685</f>
        <v>60610</v>
      </c>
    </row>
    <row r="1686" spans="1:15" x14ac:dyDescent="0.2">
      <c r="A1686" s="2" t="s">
        <v>4722</v>
      </c>
      <c r="B1686" s="2" t="s">
        <v>1089</v>
      </c>
      <c r="C1686" s="2" t="s">
        <v>61</v>
      </c>
      <c r="D1686" s="2" t="s">
        <v>55</v>
      </c>
      <c r="E1686" s="13">
        <v>45992</v>
      </c>
      <c r="F1686" s="2" t="s">
        <v>2689</v>
      </c>
      <c r="G1686" s="2">
        <v>12</v>
      </c>
      <c r="H1686" s="3">
        <v>195000</v>
      </c>
      <c r="I1686" s="3">
        <v>22030</v>
      </c>
      <c r="J1686" s="3">
        <v>0</v>
      </c>
      <c r="K1686" s="3">
        <v>2520</v>
      </c>
      <c r="L1686" s="3">
        <f>SUM(H1686:K1686)</f>
        <v>219550</v>
      </c>
      <c r="M1686" s="15">
        <v>0.15</v>
      </c>
      <c r="N1686" s="3">
        <f>H1686*M1686</f>
        <v>29250</v>
      </c>
      <c r="O1686" s="3">
        <f>L1686-N1686</f>
        <v>190300</v>
      </c>
    </row>
    <row r="1687" spans="1:15" x14ac:dyDescent="0.2">
      <c r="A1687" s="2" t="s">
        <v>4723</v>
      </c>
      <c r="B1687" s="2" t="s">
        <v>1192</v>
      </c>
      <c r="C1687" s="2" t="s">
        <v>26</v>
      </c>
      <c r="D1687" s="2" t="s">
        <v>24</v>
      </c>
      <c r="E1687" s="13">
        <v>45809</v>
      </c>
      <c r="F1687" s="2" t="s">
        <v>2670</v>
      </c>
      <c r="G1687" s="2">
        <v>12</v>
      </c>
      <c r="H1687" s="3">
        <v>177600</v>
      </c>
      <c r="I1687" s="3">
        <v>29890</v>
      </c>
      <c r="J1687" s="3">
        <v>0</v>
      </c>
      <c r="K1687" s="3">
        <v>0</v>
      </c>
      <c r="L1687" s="3">
        <f>SUM(H1687:K1687)</f>
        <v>207490</v>
      </c>
      <c r="M1687" s="15">
        <v>0</v>
      </c>
      <c r="N1687" s="3">
        <f>H1687*M1687</f>
        <v>0</v>
      </c>
      <c r="O1687" s="3">
        <f>L1687-N1687</f>
        <v>207490</v>
      </c>
    </row>
    <row r="1688" spans="1:15" x14ac:dyDescent="0.2">
      <c r="A1688" s="2" t="s">
        <v>4724</v>
      </c>
      <c r="B1688" s="2" t="s">
        <v>1329</v>
      </c>
      <c r="C1688" s="2" t="s">
        <v>93</v>
      </c>
      <c r="D1688" s="2" t="s">
        <v>95</v>
      </c>
      <c r="E1688" s="13">
        <v>45809</v>
      </c>
      <c r="F1688" s="2" t="s">
        <v>2647</v>
      </c>
      <c r="G1688" s="2">
        <v>5</v>
      </c>
      <c r="H1688" s="3">
        <v>46250</v>
      </c>
      <c r="I1688" s="3">
        <v>3780</v>
      </c>
      <c r="J1688" s="3">
        <v>0</v>
      </c>
      <c r="K1688" s="3">
        <v>0</v>
      </c>
      <c r="L1688" s="3">
        <f>SUM(H1688:K1688)</f>
        <v>50030</v>
      </c>
      <c r="M1688" s="15">
        <v>0</v>
      </c>
      <c r="N1688" s="3">
        <f>H1688*M1688</f>
        <v>0</v>
      </c>
      <c r="O1688" s="3">
        <f>L1688-N1688</f>
        <v>50030</v>
      </c>
    </row>
    <row r="1689" spans="1:15" x14ac:dyDescent="0.2">
      <c r="A1689" s="2" t="s">
        <v>4725</v>
      </c>
      <c r="B1689" s="2" t="s">
        <v>2433</v>
      </c>
      <c r="C1689" s="2" t="s">
        <v>59</v>
      </c>
      <c r="D1689" s="2" t="s">
        <v>55</v>
      </c>
      <c r="E1689" s="13">
        <v>45839</v>
      </c>
      <c r="F1689" s="2" t="s">
        <v>2658</v>
      </c>
      <c r="G1689" s="2">
        <v>8</v>
      </c>
      <c r="H1689" s="3">
        <v>40000</v>
      </c>
      <c r="I1689" s="3">
        <v>4850</v>
      </c>
      <c r="J1689" s="3">
        <v>3060</v>
      </c>
      <c r="K1689" s="3">
        <v>2810</v>
      </c>
      <c r="L1689" s="3">
        <f>SUM(H1689:K1689)</f>
        <v>50720</v>
      </c>
      <c r="M1689" s="15">
        <v>0.1</v>
      </c>
      <c r="N1689" s="3">
        <f>H1689*M1689</f>
        <v>4000</v>
      </c>
      <c r="O1689" s="3">
        <f>L1689-N1689</f>
        <v>46720</v>
      </c>
    </row>
    <row r="1690" spans="1:15" x14ac:dyDescent="0.2">
      <c r="A1690" s="2" t="s">
        <v>4726</v>
      </c>
      <c r="B1690" s="2" t="s">
        <v>241</v>
      </c>
      <c r="C1690" s="2" t="s">
        <v>51</v>
      </c>
      <c r="D1690" s="2" t="s">
        <v>45</v>
      </c>
      <c r="E1690" s="13">
        <v>46054</v>
      </c>
      <c r="F1690" s="2" t="s">
        <v>2658</v>
      </c>
      <c r="G1690" s="2">
        <v>8</v>
      </c>
      <c r="H1690" s="3">
        <v>76000</v>
      </c>
      <c r="I1690" s="3">
        <v>4660</v>
      </c>
      <c r="J1690" s="3">
        <v>0</v>
      </c>
      <c r="K1690" s="3">
        <v>3770</v>
      </c>
      <c r="L1690" s="3">
        <f>SUM(H1690:K1690)</f>
        <v>84430</v>
      </c>
      <c r="M1690" s="15">
        <v>0.1</v>
      </c>
      <c r="N1690" s="3">
        <f>H1690*M1690</f>
        <v>7600</v>
      </c>
      <c r="O1690" s="3">
        <f>L1690-N1690</f>
        <v>76830</v>
      </c>
    </row>
    <row r="1691" spans="1:15" x14ac:dyDescent="0.2">
      <c r="A1691" s="2" t="s">
        <v>4727</v>
      </c>
      <c r="B1691" s="2" t="s">
        <v>732</v>
      </c>
      <c r="C1691" s="2" t="s">
        <v>89</v>
      </c>
      <c r="D1691" s="2" t="s">
        <v>85</v>
      </c>
      <c r="E1691" s="13">
        <v>45839</v>
      </c>
      <c r="F1691" s="2" t="s">
        <v>2647</v>
      </c>
      <c r="G1691" s="2">
        <v>3</v>
      </c>
      <c r="H1691" s="3">
        <v>17100</v>
      </c>
      <c r="I1691" s="3">
        <v>1920</v>
      </c>
      <c r="J1691" s="3">
        <v>0</v>
      </c>
      <c r="K1691" s="3">
        <v>0</v>
      </c>
      <c r="L1691" s="3">
        <f>SUM(H1691:K1691)</f>
        <v>19020</v>
      </c>
      <c r="M1691" s="15">
        <v>0</v>
      </c>
      <c r="N1691" s="3">
        <f>H1691*M1691</f>
        <v>0</v>
      </c>
      <c r="O1691" s="3">
        <f>L1691-N1691</f>
        <v>19020</v>
      </c>
    </row>
    <row r="1692" spans="1:15" x14ac:dyDescent="0.2">
      <c r="A1692" s="2" t="s">
        <v>4728</v>
      </c>
      <c r="B1692" s="2" t="s">
        <v>424</v>
      </c>
      <c r="C1692" s="2" t="s">
        <v>57</v>
      </c>
      <c r="D1692" s="2" t="s">
        <v>55</v>
      </c>
      <c r="E1692" s="13">
        <v>45839</v>
      </c>
      <c r="F1692" s="2" t="s">
        <v>2670</v>
      </c>
      <c r="G1692" s="2">
        <v>2</v>
      </c>
      <c r="H1692" s="3">
        <v>14700</v>
      </c>
      <c r="I1692" s="3">
        <v>3370</v>
      </c>
      <c r="J1692" s="3">
        <v>0</v>
      </c>
      <c r="K1692" s="3">
        <v>0</v>
      </c>
      <c r="L1692" s="3">
        <f>SUM(H1692:K1692)</f>
        <v>18070</v>
      </c>
      <c r="M1692" s="15">
        <v>0</v>
      </c>
      <c r="N1692" s="3">
        <f>H1692*M1692</f>
        <v>0</v>
      </c>
      <c r="O1692" s="3">
        <f>L1692-N1692</f>
        <v>18070</v>
      </c>
    </row>
    <row r="1693" spans="1:15" x14ac:dyDescent="0.2">
      <c r="A1693" s="2" t="s">
        <v>4729</v>
      </c>
      <c r="B1693" s="2" t="s">
        <v>550</v>
      </c>
      <c r="C1693" s="2" t="s">
        <v>89</v>
      </c>
      <c r="D1693" s="2" t="s">
        <v>85</v>
      </c>
      <c r="E1693" s="13">
        <v>45809</v>
      </c>
      <c r="F1693" s="2" t="s">
        <v>2683</v>
      </c>
      <c r="G1693" s="2">
        <v>2</v>
      </c>
      <c r="H1693" s="3">
        <v>8700</v>
      </c>
      <c r="I1693" s="3">
        <v>2120</v>
      </c>
      <c r="J1693" s="3">
        <v>0</v>
      </c>
      <c r="K1693" s="3">
        <v>0</v>
      </c>
      <c r="L1693" s="3">
        <f>SUM(H1693:K1693)</f>
        <v>10820</v>
      </c>
      <c r="M1693" s="15">
        <v>0.17</v>
      </c>
      <c r="N1693" s="3">
        <f>H1693*M1693</f>
        <v>1479</v>
      </c>
      <c r="O1693" s="3">
        <f>L1693-N1693</f>
        <v>9341</v>
      </c>
    </row>
    <row r="1694" spans="1:15" x14ac:dyDescent="0.2">
      <c r="A1694" s="2" t="s">
        <v>4730</v>
      </c>
      <c r="B1694" s="2" t="s">
        <v>651</v>
      </c>
      <c r="C1694" s="2" t="s">
        <v>93</v>
      </c>
      <c r="D1694" s="2" t="s">
        <v>95</v>
      </c>
      <c r="E1694" s="13">
        <v>45839</v>
      </c>
      <c r="F1694" s="2" t="s">
        <v>2658</v>
      </c>
      <c r="G1694" s="2">
        <v>6</v>
      </c>
      <c r="H1694" s="3">
        <v>26400</v>
      </c>
      <c r="I1694" s="3">
        <v>7890</v>
      </c>
      <c r="J1694" s="3">
        <v>0</v>
      </c>
      <c r="K1694" s="3">
        <v>0</v>
      </c>
      <c r="L1694" s="3">
        <f>SUM(H1694:K1694)</f>
        <v>34290</v>
      </c>
      <c r="M1694" s="15">
        <v>0.1</v>
      </c>
      <c r="N1694" s="3">
        <f>H1694*M1694</f>
        <v>2640</v>
      </c>
      <c r="O1694" s="3">
        <f>L1694-N1694</f>
        <v>31650</v>
      </c>
    </row>
    <row r="1695" spans="1:15" x14ac:dyDescent="0.2">
      <c r="A1695" s="2" t="s">
        <v>4731</v>
      </c>
      <c r="B1695" s="2" t="s">
        <v>771</v>
      </c>
      <c r="C1695" s="2" t="s">
        <v>127</v>
      </c>
      <c r="D1695" s="2" t="s">
        <v>124</v>
      </c>
      <c r="E1695" s="13">
        <v>45931</v>
      </c>
      <c r="F1695" s="2" t="s">
        <v>2661</v>
      </c>
      <c r="G1695" s="2">
        <v>12</v>
      </c>
      <c r="H1695" s="3">
        <v>67800</v>
      </c>
      <c r="I1695" s="3">
        <v>10050</v>
      </c>
      <c r="J1695" s="3">
        <v>0</v>
      </c>
      <c r="K1695" s="3">
        <v>1140</v>
      </c>
      <c r="L1695" s="3">
        <f>SUM(H1695:K1695)</f>
        <v>78990</v>
      </c>
      <c r="M1695" s="15">
        <v>0</v>
      </c>
      <c r="N1695" s="3">
        <f>H1695*M1695</f>
        <v>0</v>
      </c>
      <c r="O1695" s="3">
        <f>L1695-N1695</f>
        <v>78990</v>
      </c>
    </row>
    <row r="1696" spans="1:15" x14ac:dyDescent="0.2">
      <c r="A1696" s="2" t="s">
        <v>4732</v>
      </c>
      <c r="B1696" s="2" t="s">
        <v>811</v>
      </c>
      <c r="C1696" s="2" t="s">
        <v>103</v>
      </c>
      <c r="D1696" s="2" t="s">
        <v>105</v>
      </c>
      <c r="E1696" s="13">
        <v>45809</v>
      </c>
      <c r="F1696" s="2" t="s">
        <v>2689</v>
      </c>
      <c r="G1696" s="2">
        <v>1</v>
      </c>
      <c r="H1696" s="3">
        <v>3350</v>
      </c>
      <c r="I1696" s="3">
        <v>310</v>
      </c>
      <c r="J1696" s="3">
        <v>0</v>
      </c>
      <c r="K1696" s="3">
        <v>0</v>
      </c>
      <c r="L1696" s="3">
        <f>SUM(H1696:K1696)</f>
        <v>3660</v>
      </c>
      <c r="M1696" s="15">
        <v>0.15</v>
      </c>
      <c r="N1696" s="3">
        <f>H1696*M1696</f>
        <v>502.5</v>
      </c>
      <c r="O1696" s="3">
        <f>L1696-N1696</f>
        <v>3157.5</v>
      </c>
    </row>
    <row r="1697" spans="1:15" x14ac:dyDescent="0.2">
      <c r="A1697" s="2" t="s">
        <v>4733</v>
      </c>
      <c r="B1697" s="2" t="s">
        <v>1680</v>
      </c>
      <c r="C1697" s="2" t="s">
        <v>13</v>
      </c>
      <c r="D1697" s="2" t="s">
        <v>11</v>
      </c>
      <c r="E1697" s="13">
        <v>45901</v>
      </c>
      <c r="F1697" s="2" t="s">
        <v>2683</v>
      </c>
      <c r="G1697" s="2">
        <v>4</v>
      </c>
      <c r="H1697" s="3">
        <v>32200</v>
      </c>
      <c r="I1697" s="3">
        <v>3850</v>
      </c>
      <c r="J1697" s="3">
        <v>8810</v>
      </c>
      <c r="K1697" s="3">
        <v>1070</v>
      </c>
      <c r="L1697" s="3">
        <f>SUM(H1697:K1697)</f>
        <v>45930</v>
      </c>
      <c r="M1697" s="15">
        <v>0.17</v>
      </c>
      <c r="N1697" s="3">
        <f>H1697*M1697</f>
        <v>5474</v>
      </c>
      <c r="O1697" s="3">
        <f>L1697-N1697</f>
        <v>40456</v>
      </c>
    </row>
    <row r="1698" spans="1:15" x14ac:dyDescent="0.2">
      <c r="A1698" s="2" t="s">
        <v>4734</v>
      </c>
      <c r="B1698" s="2" t="s">
        <v>1781</v>
      </c>
      <c r="C1698" s="2" t="s">
        <v>97</v>
      </c>
      <c r="D1698" s="2" t="s">
        <v>95</v>
      </c>
      <c r="E1698" s="13">
        <v>45839</v>
      </c>
      <c r="F1698" s="2" t="s">
        <v>2732</v>
      </c>
      <c r="G1698" s="2">
        <v>1</v>
      </c>
      <c r="H1698" s="3">
        <v>12350</v>
      </c>
      <c r="I1698" s="3">
        <v>440</v>
      </c>
      <c r="J1698" s="3">
        <v>0</v>
      </c>
      <c r="K1698" s="3">
        <v>0</v>
      </c>
      <c r="L1698" s="3">
        <f>SUM(H1698:K1698)</f>
        <v>12790</v>
      </c>
      <c r="M1698" s="15">
        <v>0.05</v>
      </c>
      <c r="N1698" s="3">
        <f>H1698*M1698</f>
        <v>617.5</v>
      </c>
      <c r="O1698" s="3">
        <f>L1698-N1698</f>
        <v>12172.5</v>
      </c>
    </row>
    <row r="1699" spans="1:15" x14ac:dyDescent="0.2">
      <c r="A1699" s="2" t="s">
        <v>4735</v>
      </c>
      <c r="B1699" s="2" t="s">
        <v>1804</v>
      </c>
      <c r="C1699" s="2" t="s">
        <v>26</v>
      </c>
      <c r="D1699" s="2" t="s">
        <v>24</v>
      </c>
      <c r="E1699" s="13">
        <v>45839</v>
      </c>
      <c r="F1699" s="2" t="s">
        <v>2683</v>
      </c>
      <c r="G1699" s="2">
        <v>2</v>
      </c>
      <c r="H1699" s="3">
        <v>28100</v>
      </c>
      <c r="I1699" s="3">
        <v>3860</v>
      </c>
      <c r="J1699" s="3">
        <v>6240</v>
      </c>
      <c r="K1699" s="3">
        <v>1700</v>
      </c>
      <c r="L1699" s="3">
        <f>SUM(H1699:K1699)</f>
        <v>39900</v>
      </c>
      <c r="M1699" s="15">
        <v>0.17</v>
      </c>
      <c r="N1699" s="3">
        <f>H1699*M1699</f>
        <v>4777</v>
      </c>
      <c r="O1699" s="3">
        <f>L1699-N1699</f>
        <v>35123</v>
      </c>
    </row>
    <row r="1700" spans="1:15" x14ac:dyDescent="0.2">
      <c r="A1700" s="2" t="s">
        <v>4737</v>
      </c>
      <c r="B1700" s="2" t="s">
        <v>2590</v>
      </c>
      <c r="C1700" s="2" t="s">
        <v>29</v>
      </c>
      <c r="D1700" s="2" t="s">
        <v>24</v>
      </c>
      <c r="E1700" s="13">
        <v>45839</v>
      </c>
      <c r="F1700" s="2" t="s">
        <v>2670</v>
      </c>
      <c r="G1700" s="2">
        <v>4</v>
      </c>
      <c r="H1700" s="3">
        <v>21800</v>
      </c>
      <c r="I1700" s="3">
        <v>5420</v>
      </c>
      <c r="J1700" s="3">
        <v>0</v>
      </c>
      <c r="K1700" s="3">
        <v>0</v>
      </c>
      <c r="L1700" s="3">
        <f>SUM(H1700:K1700)</f>
        <v>27220</v>
      </c>
      <c r="M1700" s="15">
        <v>0</v>
      </c>
      <c r="N1700" s="3">
        <f>H1700*M1700</f>
        <v>0</v>
      </c>
      <c r="O1700" s="3">
        <f>L1700-N1700</f>
        <v>27220</v>
      </c>
    </row>
    <row r="1701" spans="1:15" x14ac:dyDescent="0.2">
      <c r="A1701" s="2" t="s">
        <v>4739</v>
      </c>
      <c r="B1701" s="2" t="s">
        <v>1380</v>
      </c>
      <c r="C1701" s="2" t="s">
        <v>87</v>
      </c>
      <c r="D1701" s="2" t="s">
        <v>85</v>
      </c>
      <c r="E1701" s="13">
        <v>45839</v>
      </c>
      <c r="F1701" s="2" t="s">
        <v>2732</v>
      </c>
      <c r="G1701" s="2">
        <v>2</v>
      </c>
      <c r="H1701" s="3">
        <v>10800</v>
      </c>
      <c r="I1701" s="3">
        <v>1580</v>
      </c>
      <c r="J1701" s="3">
        <v>0</v>
      </c>
      <c r="K1701" s="3">
        <v>0</v>
      </c>
      <c r="L1701" s="3">
        <f>SUM(H1701:K1701)</f>
        <v>12380</v>
      </c>
      <c r="M1701" s="15">
        <v>0.05</v>
      </c>
      <c r="N1701" s="3">
        <f>H1701*M1701</f>
        <v>540</v>
      </c>
      <c r="O1701" s="3">
        <f>L1701-N1701</f>
        <v>11840</v>
      </c>
    </row>
    <row r="1702" spans="1:15" x14ac:dyDescent="0.2">
      <c r="A1702" s="2" t="s">
        <v>4742</v>
      </c>
      <c r="B1702" s="2" t="s">
        <v>1698</v>
      </c>
      <c r="C1702" s="2" t="s">
        <v>71</v>
      </c>
      <c r="D1702" s="2" t="s">
        <v>65</v>
      </c>
      <c r="E1702" s="13">
        <v>45901</v>
      </c>
      <c r="F1702" s="2" t="s">
        <v>2670</v>
      </c>
      <c r="G1702" s="2">
        <v>2</v>
      </c>
      <c r="H1702" s="3">
        <v>21600</v>
      </c>
      <c r="I1702" s="3">
        <v>2590</v>
      </c>
      <c r="J1702" s="3">
        <v>3990</v>
      </c>
      <c r="K1702" s="3">
        <v>0</v>
      </c>
      <c r="L1702" s="3">
        <f>SUM(H1702:K1702)</f>
        <v>28180</v>
      </c>
      <c r="M1702" s="15">
        <v>0</v>
      </c>
      <c r="N1702" s="3">
        <f>H1702*M1702</f>
        <v>0</v>
      </c>
      <c r="O1702" s="3">
        <f>L1702-N1702</f>
        <v>28180</v>
      </c>
    </row>
    <row r="1703" spans="1:15" x14ac:dyDescent="0.2">
      <c r="A1703" s="2" t="s">
        <v>4743</v>
      </c>
      <c r="B1703" s="2" t="s">
        <v>1858</v>
      </c>
      <c r="C1703" s="2" t="s">
        <v>77</v>
      </c>
      <c r="D1703" s="2" t="s">
        <v>75</v>
      </c>
      <c r="E1703" s="13">
        <v>45962</v>
      </c>
      <c r="F1703" s="2" t="s">
        <v>2670</v>
      </c>
      <c r="G1703" s="2">
        <v>4</v>
      </c>
      <c r="H1703" s="3">
        <v>29400</v>
      </c>
      <c r="I1703" s="3">
        <v>5150</v>
      </c>
      <c r="J1703" s="3">
        <v>0</v>
      </c>
      <c r="K1703" s="3">
        <v>0</v>
      </c>
      <c r="L1703" s="3">
        <f>SUM(H1703:K1703)</f>
        <v>34550</v>
      </c>
      <c r="M1703" s="15">
        <v>0</v>
      </c>
      <c r="N1703" s="3">
        <f>H1703*M1703</f>
        <v>0</v>
      </c>
      <c r="O1703" s="3">
        <f>L1703-N1703</f>
        <v>34550</v>
      </c>
    </row>
    <row r="1704" spans="1:15" x14ac:dyDescent="0.2">
      <c r="A1704" s="2" t="s">
        <v>4744</v>
      </c>
      <c r="B1704" s="2" t="s">
        <v>1983</v>
      </c>
      <c r="C1704" s="2" t="s">
        <v>26</v>
      </c>
      <c r="D1704" s="2" t="s">
        <v>24</v>
      </c>
      <c r="E1704" s="13">
        <v>45839</v>
      </c>
      <c r="F1704" s="2" t="s">
        <v>2647</v>
      </c>
      <c r="G1704" s="2">
        <v>5</v>
      </c>
      <c r="H1704" s="3">
        <v>47000</v>
      </c>
      <c r="I1704" s="3">
        <v>10090</v>
      </c>
      <c r="J1704" s="3">
        <v>6750</v>
      </c>
      <c r="K1704" s="3">
        <v>0</v>
      </c>
      <c r="L1704" s="3">
        <f>SUM(H1704:K1704)</f>
        <v>63840</v>
      </c>
      <c r="M1704" s="15">
        <v>0</v>
      </c>
      <c r="N1704" s="3">
        <f>H1704*M1704</f>
        <v>0</v>
      </c>
      <c r="O1704" s="3">
        <f>L1704-N1704</f>
        <v>63840</v>
      </c>
    </row>
    <row r="1705" spans="1:15" x14ac:dyDescent="0.2">
      <c r="A1705" s="2" t="s">
        <v>4745</v>
      </c>
      <c r="B1705" s="2" t="s">
        <v>974</v>
      </c>
      <c r="C1705" s="2" t="s">
        <v>120</v>
      </c>
      <c r="D1705" s="2" t="s">
        <v>114</v>
      </c>
      <c r="E1705" s="13">
        <v>45839</v>
      </c>
      <c r="F1705" s="2" t="s">
        <v>2670</v>
      </c>
      <c r="G1705" s="2">
        <v>2</v>
      </c>
      <c r="H1705" s="3">
        <v>7200</v>
      </c>
      <c r="I1705" s="3">
        <v>590</v>
      </c>
      <c r="J1705" s="3">
        <v>2430</v>
      </c>
      <c r="K1705" s="3">
        <v>0</v>
      </c>
      <c r="L1705" s="3">
        <f>SUM(H1705:K1705)</f>
        <v>10220</v>
      </c>
      <c r="M1705" s="15">
        <v>0</v>
      </c>
      <c r="N1705" s="3">
        <f>H1705*M1705</f>
        <v>0</v>
      </c>
      <c r="O1705" s="3">
        <f>L1705-N1705</f>
        <v>10220</v>
      </c>
    </row>
    <row r="1706" spans="1:15" x14ac:dyDescent="0.2">
      <c r="A1706" s="2" t="s">
        <v>4746</v>
      </c>
      <c r="B1706" s="2" t="s">
        <v>1148</v>
      </c>
      <c r="C1706" s="2" t="s">
        <v>83</v>
      </c>
      <c r="D1706" s="2" t="s">
        <v>85</v>
      </c>
      <c r="E1706" s="13">
        <v>45901</v>
      </c>
      <c r="F1706" s="2" t="s">
        <v>2683</v>
      </c>
      <c r="G1706" s="2">
        <v>8</v>
      </c>
      <c r="H1706" s="3">
        <v>74400</v>
      </c>
      <c r="I1706" s="3">
        <v>18270</v>
      </c>
      <c r="J1706" s="3">
        <v>0</v>
      </c>
      <c r="K1706" s="3">
        <v>0</v>
      </c>
      <c r="L1706" s="3">
        <f>SUM(H1706:K1706)</f>
        <v>92670</v>
      </c>
      <c r="M1706" s="15">
        <v>0.17</v>
      </c>
      <c r="N1706" s="3">
        <f>H1706*M1706</f>
        <v>12648</v>
      </c>
      <c r="O1706" s="3">
        <f>L1706-N1706</f>
        <v>80022</v>
      </c>
    </row>
    <row r="1707" spans="1:15" x14ac:dyDescent="0.2">
      <c r="A1707" s="2" t="s">
        <v>4747</v>
      </c>
      <c r="B1707" s="2" t="s">
        <v>1219</v>
      </c>
      <c r="C1707" s="2" t="s">
        <v>83</v>
      </c>
      <c r="D1707" s="2" t="s">
        <v>85</v>
      </c>
      <c r="E1707" s="13">
        <v>45839</v>
      </c>
      <c r="F1707" s="2" t="s">
        <v>2647</v>
      </c>
      <c r="G1707" s="2">
        <v>4</v>
      </c>
      <c r="H1707" s="3">
        <v>54600</v>
      </c>
      <c r="I1707" s="3">
        <v>10250</v>
      </c>
      <c r="J1707" s="3">
        <v>5030</v>
      </c>
      <c r="K1707" s="3">
        <v>0</v>
      </c>
      <c r="L1707" s="3">
        <f>SUM(H1707:K1707)</f>
        <v>69880</v>
      </c>
      <c r="M1707" s="15">
        <v>0</v>
      </c>
      <c r="N1707" s="3">
        <f>H1707*M1707</f>
        <v>0</v>
      </c>
      <c r="O1707" s="3">
        <f>L1707-N1707</f>
        <v>69880</v>
      </c>
    </row>
    <row r="1708" spans="1:15" x14ac:dyDescent="0.2">
      <c r="A1708" s="2" t="s">
        <v>4748</v>
      </c>
      <c r="B1708" s="2" t="s">
        <v>1313</v>
      </c>
      <c r="C1708" s="2" t="s">
        <v>73</v>
      </c>
      <c r="D1708" s="2" t="s">
        <v>75</v>
      </c>
      <c r="E1708" s="13">
        <v>46023</v>
      </c>
      <c r="F1708" s="2" t="s">
        <v>2689</v>
      </c>
      <c r="G1708" s="2">
        <v>4</v>
      </c>
      <c r="H1708" s="3">
        <v>39000</v>
      </c>
      <c r="I1708" s="3">
        <v>6680</v>
      </c>
      <c r="J1708" s="3">
        <v>0</v>
      </c>
      <c r="K1708" s="3">
        <v>0</v>
      </c>
      <c r="L1708" s="3">
        <f>SUM(H1708:K1708)</f>
        <v>45680</v>
      </c>
      <c r="M1708" s="15">
        <v>0.15</v>
      </c>
      <c r="N1708" s="3">
        <f>H1708*M1708</f>
        <v>5850</v>
      </c>
      <c r="O1708" s="3">
        <f>L1708-N1708</f>
        <v>39830</v>
      </c>
    </row>
    <row r="1709" spans="1:15" x14ac:dyDescent="0.2">
      <c r="A1709" s="2" t="s">
        <v>4749</v>
      </c>
      <c r="B1709" s="2" t="s">
        <v>2367</v>
      </c>
      <c r="C1709" s="2" t="s">
        <v>13</v>
      </c>
      <c r="D1709" s="2" t="s">
        <v>11</v>
      </c>
      <c r="E1709" s="13">
        <v>45901</v>
      </c>
      <c r="F1709" s="2" t="s">
        <v>2670</v>
      </c>
      <c r="G1709" s="2">
        <v>2</v>
      </c>
      <c r="H1709" s="3">
        <v>43400</v>
      </c>
      <c r="I1709" s="3">
        <v>2720</v>
      </c>
      <c r="J1709" s="3">
        <v>0</v>
      </c>
      <c r="K1709" s="3">
        <v>0</v>
      </c>
      <c r="L1709" s="3">
        <f>SUM(H1709:K1709)</f>
        <v>46120</v>
      </c>
      <c r="M1709" s="15">
        <v>0</v>
      </c>
      <c r="N1709" s="3">
        <f>H1709*M1709</f>
        <v>0</v>
      </c>
      <c r="O1709" s="3">
        <f>L1709-N1709</f>
        <v>46120</v>
      </c>
    </row>
    <row r="1710" spans="1:15" x14ac:dyDescent="0.2">
      <c r="A1710" s="2" t="s">
        <v>4750</v>
      </c>
      <c r="B1710" s="2" t="s">
        <v>2472</v>
      </c>
      <c r="C1710" s="2" t="s">
        <v>57</v>
      </c>
      <c r="D1710" s="2" t="s">
        <v>55</v>
      </c>
      <c r="E1710" s="13">
        <v>45962</v>
      </c>
      <c r="F1710" s="2" t="s">
        <v>2647</v>
      </c>
      <c r="G1710" s="2">
        <v>6</v>
      </c>
      <c r="H1710" s="3">
        <v>102600</v>
      </c>
      <c r="I1710" s="3">
        <v>23530</v>
      </c>
      <c r="J1710" s="3">
        <v>4180</v>
      </c>
      <c r="K1710" s="3">
        <v>0</v>
      </c>
      <c r="L1710" s="3">
        <f>SUM(H1710:K1710)</f>
        <v>130310</v>
      </c>
      <c r="M1710" s="15">
        <v>0</v>
      </c>
      <c r="N1710" s="3">
        <f>H1710*M1710</f>
        <v>0</v>
      </c>
      <c r="O1710" s="3">
        <f>L1710-N1710</f>
        <v>130310</v>
      </c>
    </row>
    <row r="1711" spans="1:15" x14ac:dyDescent="0.2">
      <c r="A1711" s="2" t="s">
        <v>4751</v>
      </c>
      <c r="B1711" s="2" t="s">
        <v>1089</v>
      </c>
      <c r="C1711" s="2" t="s">
        <v>61</v>
      </c>
      <c r="D1711" s="2" t="s">
        <v>55</v>
      </c>
      <c r="E1711" s="13">
        <v>45839</v>
      </c>
      <c r="F1711" s="2" t="s">
        <v>2670</v>
      </c>
      <c r="G1711" s="2">
        <v>16</v>
      </c>
      <c r="H1711" s="3">
        <v>516000</v>
      </c>
      <c r="I1711" s="3">
        <v>30210</v>
      </c>
      <c r="J1711" s="3">
        <v>7720</v>
      </c>
      <c r="K1711" s="3">
        <v>2840</v>
      </c>
      <c r="L1711" s="3">
        <f>SUM(H1711:K1711)</f>
        <v>556770</v>
      </c>
      <c r="M1711" s="15">
        <v>0</v>
      </c>
      <c r="N1711" s="3">
        <f>H1711*M1711</f>
        <v>0</v>
      </c>
      <c r="O1711" s="3">
        <f>L1711-N1711</f>
        <v>556770</v>
      </c>
    </row>
    <row r="1712" spans="1:15" x14ac:dyDescent="0.2">
      <c r="A1712" s="2" t="s">
        <v>4752</v>
      </c>
      <c r="B1712" s="2" t="s">
        <v>2095</v>
      </c>
      <c r="C1712" s="2" t="s">
        <v>77</v>
      </c>
      <c r="D1712" s="2" t="s">
        <v>75</v>
      </c>
      <c r="E1712" s="13">
        <v>45809</v>
      </c>
      <c r="F1712" s="2" t="s">
        <v>2670</v>
      </c>
      <c r="G1712" s="2">
        <v>5</v>
      </c>
      <c r="H1712" s="3">
        <v>30750</v>
      </c>
      <c r="I1712" s="3">
        <v>10110</v>
      </c>
      <c r="J1712" s="3">
        <v>0</v>
      </c>
      <c r="K1712" s="3">
        <v>0</v>
      </c>
      <c r="L1712" s="3">
        <f>SUM(H1712:K1712)</f>
        <v>40860</v>
      </c>
      <c r="M1712" s="15">
        <v>0</v>
      </c>
      <c r="N1712" s="3">
        <f>H1712*M1712</f>
        <v>0</v>
      </c>
      <c r="O1712" s="3">
        <f>L1712-N1712</f>
        <v>40860</v>
      </c>
    </row>
    <row r="1713" spans="1:15" x14ac:dyDescent="0.2">
      <c r="A1713" s="2" t="s">
        <v>4753</v>
      </c>
      <c r="B1713" s="2" t="s">
        <v>2541</v>
      </c>
      <c r="C1713" s="2" t="s">
        <v>89</v>
      </c>
      <c r="D1713" s="2" t="s">
        <v>85</v>
      </c>
      <c r="E1713" s="13">
        <v>45962</v>
      </c>
      <c r="F1713" s="2" t="s">
        <v>2651</v>
      </c>
      <c r="G1713" s="2">
        <v>2</v>
      </c>
      <c r="H1713" s="3">
        <v>12600</v>
      </c>
      <c r="I1713" s="3">
        <v>2450</v>
      </c>
      <c r="J1713" s="3">
        <v>0</v>
      </c>
      <c r="K1713" s="3">
        <v>720</v>
      </c>
      <c r="L1713" s="3">
        <f>SUM(H1713:K1713)</f>
        <v>15770</v>
      </c>
      <c r="M1713" s="15">
        <v>0.16</v>
      </c>
      <c r="N1713" s="3">
        <f>H1713*M1713</f>
        <v>2016</v>
      </c>
      <c r="O1713" s="3">
        <f>L1713-N1713</f>
        <v>13754</v>
      </c>
    </row>
    <row r="1714" spans="1:15" x14ac:dyDescent="0.2">
      <c r="A1714" s="2" t="s">
        <v>4754</v>
      </c>
      <c r="B1714" s="2" t="s">
        <v>985</v>
      </c>
      <c r="C1714" s="2" t="s">
        <v>69</v>
      </c>
      <c r="D1714" s="2" t="s">
        <v>65</v>
      </c>
      <c r="E1714" s="13">
        <v>45839</v>
      </c>
      <c r="F1714" s="2" t="s">
        <v>2651</v>
      </c>
      <c r="G1714" s="2">
        <v>2</v>
      </c>
      <c r="H1714" s="3">
        <v>41100</v>
      </c>
      <c r="I1714" s="3">
        <v>930</v>
      </c>
      <c r="J1714" s="3">
        <v>0</v>
      </c>
      <c r="K1714" s="3">
        <v>0</v>
      </c>
      <c r="L1714" s="3">
        <f>SUM(H1714:K1714)</f>
        <v>42030</v>
      </c>
      <c r="M1714" s="15">
        <v>0.16</v>
      </c>
      <c r="N1714" s="3">
        <f>H1714*M1714</f>
        <v>6576</v>
      </c>
      <c r="O1714" s="3">
        <f>L1714-N1714</f>
        <v>35454</v>
      </c>
    </row>
    <row r="1715" spans="1:15" x14ac:dyDescent="0.2">
      <c r="A1715" s="2" t="s">
        <v>4755</v>
      </c>
      <c r="B1715" s="2" t="s">
        <v>1306</v>
      </c>
      <c r="C1715" s="2" t="s">
        <v>26</v>
      </c>
      <c r="D1715" s="2" t="s">
        <v>24</v>
      </c>
      <c r="E1715" s="13">
        <v>45839</v>
      </c>
      <c r="F1715" s="2" t="s">
        <v>2658</v>
      </c>
      <c r="G1715" s="2">
        <v>6</v>
      </c>
      <c r="H1715" s="3">
        <v>55800</v>
      </c>
      <c r="I1715" s="3">
        <v>18510</v>
      </c>
      <c r="J1715" s="3">
        <v>0</v>
      </c>
      <c r="K1715" s="3">
        <v>0</v>
      </c>
      <c r="L1715" s="3">
        <f>SUM(H1715:K1715)</f>
        <v>74310</v>
      </c>
      <c r="M1715" s="15">
        <v>0.1</v>
      </c>
      <c r="N1715" s="3">
        <f>H1715*M1715</f>
        <v>5580</v>
      </c>
      <c r="O1715" s="3">
        <f>L1715-N1715</f>
        <v>68730</v>
      </c>
    </row>
    <row r="1716" spans="1:15" x14ac:dyDescent="0.2">
      <c r="A1716" s="2" t="s">
        <v>4756</v>
      </c>
      <c r="B1716" s="2" t="s">
        <v>1505</v>
      </c>
      <c r="C1716" s="2" t="s">
        <v>125</v>
      </c>
      <c r="D1716" s="2" t="s">
        <v>124</v>
      </c>
      <c r="E1716" s="13">
        <v>45839</v>
      </c>
      <c r="F1716" s="2" t="s">
        <v>2689</v>
      </c>
      <c r="G1716" s="2">
        <v>2</v>
      </c>
      <c r="H1716" s="3">
        <v>15400</v>
      </c>
      <c r="I1716" s="3">
        <v>5270</v>
      </c>
      <c r="J1716" s="3">
        <v>3290</v>
      </c>
      <c r="K1716" s="3">
        <v>1290</v>
      </c>
      <c r="L1716" s="3">
        <f>SUM(H1716:K1716)</f>
        <v>25250</v>
      </c>
      <c r="M1716" s="15">
        <v>0.15</v>
      </c>
      <c r="N1716" s="3">
        <f>H1716*M1716</f>
        <v>2310</v>
      </c>
      <c r="O1716" s="3">
        <f>L1716-N1716</f>
        <v>22940</v>
      </c>
    </row>
    <row r="1717" spans="1:15" x14ac:dyDescent="0.2">
      <c r="A1717" s="2" t="s">
        <v>4758</v>
      </c>
      <c r="B1717" s="2" t="s">
        <v>2244</v>
      </c>
      <c r="C1717" s="2" t="s">
        <v>51</v>
      </c>
      <c r="D1717" s="2" t="s">
        <v>45</v>
      </c>
      <c r="E1717" s="13">
        <v>45839</v>
      </c>
      <c r="F1717" s="2" t="s">
        <v>2651</v>
      </c>
      <c r="G1717" s="2">
        <v>10</v>
      </c>
      <c r="H1717" s="3">
        <v>53500</v>
      </c>
      <c r="I1717" s="3">
        <v>30160</v>
      </c>
      <c r="J1717" s="3">
        <v>0</v>
      </c>
      <c r="K1717" s="3">
        <v>890</v>
      </c>
      <c r="L1717" s="3">
        <f>SUM(H1717:K1717)</f>
        <v>84550</v>
      </c>
      <c r="M1717" s="15">
        <v>0.16</v>
      </c>
      <c r="N1717" s="3">
        <f>H1717*M1717</f>
        <v>8560</v>
      </c>
      <c r="O1717" s="3">
        <f>L1717-N1717</f>
        <v>75990</v>
      </c>
    </row>
    <row r="1718" spans="1:15" x14ac:dyDescent="0.2">
      <c r="A1718" s="2" t="s">
        <v>4759</v>
      </c>
      <c r="B1718" s="2" t="s">
        <v>2426</v>
      </c>
      <c r="C1718" s="2" t="s">
        <v>122</v>
      </c>
      <c r="D1718" s="2" t="s">
        <v>124</v>
      </c>
      <c r="E1718" s="13">
        <v>45870</v>
      </c>
      <c r="F1718" s="2" t="s">
        <v>2670</v>
      </c>
      <c r="G1718" s="2">
        <v>3</v>
      </c>
      <c r="H1718" s="3">
        <v>4950</v>
      </c>
      <c r="I1718" s="3">
        <v>6050</v>
      </c>
      <c r="J1718" s="3">
        <v>0</v>
      </c>
      <c r="K1718" s="3">
        <v>0</v>
      </c>
      <c r="L1718" s="3">
        <f>SUM(H1718:K1718)</f>
        <v>11000</v>
      </c>
      <c r="M1718" s="15">
        <v>0</v>
      </c>
      <c r="N1718" s="3">
        <f>H1718*M1718</f>
        <v>0</v>
      </c>
      <c r="O1718" s="3">
        <f>L1718-N1718</f>
        <v>11000</v>
      </c>
    </row>
    <row r="1719" spans="1:15" x14ac:dyDescent="0.2">
      <c r="A1719" s="2" t="s">
        <v>4761</v>
      </c>
      <c r="B1719" s="2" t="s">
        <v>2575</v>
      </c>
      <c r="C1719" s="2" t="s">
        <v>9</v>
      </c>
      <c r="D1719" s="2" t="s">
        <v>11</v>
      </c>
      <c r="E1719" s="13">
        <v>45870</v>
      </c>
      <c r="F1719" s="2" t="s">
        <v>2732</v>
      </c>
      <c r="G1719" s="2">
        <v>2</v>
      </c>
      <c r="H1719" s="3">
        <v>10800</v>
      </c>
      <c r="I1719" s="3">
        <v>950</v>
      </c>
      <c r="J1719" s="3">
        <v>0</v>
      </c>
      <c r="K1719" s="3">
        <v>3560</v>
      </c>
      <c r="L1719" s="3">
        <f>SUM(H1719:K1719)</f>
        <v>15310</v>
      </c>
      <c r="M1719" s="15">
        <v>0.05</v>
      </c>
      <c r="N1719" s="3">
        <f>H1719*M1719</f>
        <v>540</v>
      </c>
      <c r="O1719" s="3">
        <f>L1719-N1719</f>
        <v>14770</v>
      </c>
    </row>
    <row r="1720" spans="1:15" x14ac:dyDescent="0.2">
      <c r="A1720" s="2" t="s">
        <v>4762</v>
      </c>
      <c r="B1720" s="2" t="s">
        <v>1921</v>
      </c>
      <c r="C1720" s="2" t="s">
        <v>83</v>
      </c>
      <c r="D1720" s="2" t="s">
        <v>85</v>
      </c>
      <c r="E1720" s="13">
        <v>45839</v>
      </c>
      <c r="F1720" s="2" t="s">
        <v>2683</v>
      </c>
      <c r="G1720" s="2">
        <v>2</v>
      </c>
      <c r="H1720" s="3">
        <v>36800</v>
      </c>
      <c r="I1720" s="3">
        <v>870</v>
      </c>
      <c r="J1720" s="3">
        <v>5850</v>
      </c>
      <c r="K1720" s="3">
        <v>0</v>
      </c>
      <c r="L1720" s="3">
        <f>SUM(H1720:K1720)</f>
        <v>43520</v>
      </c>
      <c r="M1720" s="15">
        <v>0.17</v>
      </c>
      <c r="N1720" s="3">
        <f>H1720*M1720</f>
        <v>6256</v>
      </c>
      <c r="O1720" s="3">
        <f>L1720-N1720</f>
        <v>37264</v>
      </c>
    </row>
    <row r="1721" spans="1:15" x14ac:dyDescent="0.2">
      <c r="A1721" s="2" t="s">
        <v>4763</v>
      </c>
      <c r="B1721" s="2" t="s">
        <v>2220</v>
      </c>
      <c r="C1721" s="2" t="s">
        <v>108</v>
      </c>
      <c r="D1721" s="2" t="s">
        <v>105</v>
      </c>
      <c r="E1721" s="13">
        <v>45870</v>
      </c>
      <c r="F1721" s="2" t="s">
        <v>2689</v>
      </c>
      <c r="G1721" s="2">
        <v>5</v>
      </c>
      <c r="H1721" s="3">
        <v>43000</v>
      </c>
      <c r="I1721" s="3">
        <v>13360</v>
      </c>
      <c r="J1721" s="3">
        <v>0</v>
      </c>
      <c r="K1721" s="3">
        <v>0</v>
      </c>
      <c r="L1721" s="3">
        <f>SUM(H1721:K1721)</f>
        <v>56360</v>
      </c>
      <c r="M1721" s="15">
        <v>0.15</v>
      </c>
      <c r="N1721" s="3">
        <f>H1721*M1721</f>
        <v>6450</v>
      </c>
      <c r="O1721" s="3">
        <f>L1721-N1721</f>
        <v>49910</v>
      </c>
    </row>
    <row r="1722" spans="1:15" x14ac:dyDescent="0.2">
      <c r="A1722" s="2" t="s">
        <v>4765</v>
      </c>
      <c r="B1722" s="2" t="s">
        <v>2592</v>
      </c>
      <c r="C1722" s="2" t="s">
        <v>129</v>
      </c>
      <c r="D1722" s="2" t="s">
        <v>124</v>
      </c>
      <c r="E1722" s="13">
        <v>45839</v>
      </c>
      <c r="F1722" s="2" t="s">
        <v>2689</v>
      </c>
      <c r="G1722" s="2">
        <v>3</v>
      </c>
      <c r="H1722" s="3">
        <v>9150</v>
      </c>
      <c r="I1722" s="3">
        <v>3150</v>
      </c>
      <c r="J1722" s="3">
        <v>6270</v>
      </c>
      <c r="K1722" s="3">
        <v>0</v>
      </c>
      <c r="L1722" s="3">
        <f>SUM(H1722:K1722)</f>
        <v>18570</v>
      </c>
      <c r="M1722" s="15">
        <v>0.15</v>
      </c>
      <c r="N1722" s="3">
        <f>H1722*M1722</f>
        <v>1372.5</v>
      </c>
      <c r="O1722" s="3">
        <f>L1722-N1722</f>
        <v>17197.5</v>
      </c>
    </row>
    <row r="1723" spans="1:15" x14ac:dyDescent="0.2">
      <c r="A1723" s="2" t="s">
        <v>4766</v>
      </c>
      <c r="B1723" s="2" t="s">
        <v>800</v>
      </c>
      <c r="C1723" s="2" t="s">
        <v>51</v>
      </c>
      <c r="D1723" s="2" t="s">
        <v>45</v>
      </c>
      <c r="E1723" s="13">
        <v>45901</v>
      </c>
      <c r="F1723" s="2" t="s">
        <v>2651</v>
      </c>
      <c r="G1723" s="2">
        <v>3</v>
      </c>
      <c r="H1723" s="3">
        <v>22350</v>
      </c>
      <c r="I1723" s="3">
        <v>5430</v>
      </c>
      <c r="J1723" s="3">
        <v>0</v>
      </c>
      <c r="K1723" s="3">
        <v>1890</v>
      </c>
      <c r="L1723" s="3">
        <f>SUM(H1723:K1723)</f>
        <v>29670</v>
      </c>
      <c r="M1723" s="15">
        <v>0.16</v>
      </c>
      <c r="N1723" s="3">
        <f>H1723*M1723</f>
        <v>3576</v>
      </c>
      <c r="O1723" s="3">
        <f>L1723-N1723</f>
        <v>26094</v>
      </c>
    </row>
    <row r="1724" spans="1:15" x14ac:dyDescent="0.2">
      <c r="A1724" s="2" t="s">
        <v>4767</v>
      </c>
      <c r="B1724" s="2" t="s">
        <v>916</v>
      </c>
      <c r="C1724" s="2" t="s">
        <v>13</v>
      </c>
      <c r="D1724" s="2" t="s">
        <v>11</v>
      </c>
      <c r="E1724" s="13">
        <v>45839</v>
      </c>
      <c r="F1724" s="2" t="s">
        <v>2658</v>
      </c>
      <c r="G1724" s="2">
        <v>4</v>
      </c>
      <c r="H1724" s="3">
        <v>63400</v>
      </c>
      <c r="I1724" s="3">
        <v>4670</v>
      </c>
      <c r="J1724" s="3">
        <v>10490</v>
      </c>
      <c r="K1724" s="3">
        <v>0</v>
      </c>
      <c r="L1724" s="3">
        <f>SUM(H1724:K1724)</f>
        <v>78560</v>
      </c>
      <c r="M1724" s="15">
        <v>0.1</v>
      </c>
      <c r="N1724" s="3">
        <f>H1724*M1724</f>
        <v>6340</v>
      </c>
      <c r="O1724" s="3">
        <f>L1724-N1724</f>
        <v>72220</v>
      </c>
    </row>
    <row r="1725" spans="1:15" x14ac:dyDescent="0.2">
      <c r="A1725" s="2" t="s">
        <v>4768</v>
      </c>
      <c r="B1725" s="2" t="s">
        <v>945</v>
      </c>
      <c r="C1725" s="2" t="s">
        <v>108</v>
      </c>
      <c r="D1725" s="2" t="s">
        <v>105</v>
      </c>
      <c r="E1725" s="13">
        <v>45870</v>
      </c>
      <c r="F1725" s="2" t="s">
        <v>2683</v>
      </c>
      <c r="G1725" s="2">
        <v>5</v>
      </c>
      <c r="H1725" s="3">
        <v>61750</v>
      </c>
      <c r="I1725" s="3">
        <v>3130</v>
      </c>
      <c r="J1725" s="3">
        <v>0</v>
      </c>
      <c r="K1725" s="3">
        <v>0</v>
      </c>
      <c r="L1725" s="3">
        <f>SUM(H1725:K1725)</f>
        <v>64880</v>
      </c>
      <c r="M1725" s="15">
        <v>0.17</v>
      </c>
      <c r="N1725" s="3">
        <f>H1725*M1725</f>
        <v>10497.5</v>
      </c>
      <c r="O1725" s="3">
        <f>L1725-N1725</f>
        <v>54382.5</v>
      </c>
    </row>
    <row r="1726" spans="1:15" x14ac:dyDescent="0.2">
      <c r="A1726" s="2" t="s">
        <v>4769</v>
      </c>
      <c r="B1726" s="2" t="s">
        <v>1577</v>
      </c>
      <c r="C1726" s="2" t="s">
        <v>16</v>
      </c>
      <c r="D1726" s="2" t="s">
        <v>11</v>
      </c>
      <c r="E1726" s="13">
        <v>45839</v>
      </c>
      <c r="F1726" s="2" t="s">
        <v>2647</v>
      </c>
      <c r="G1726" s="2">
        <v>3</v>
      </c>
      <c r="H1726" s="3">
        <v>7050</v>
      </c>
      <c r="I1726" s="3">
        <v>1930</v>
      </c>
      <c r="J1726" s="3">
        <v>2180</v>
      </c>
      <c r="K1726" s="3">
        <v>0</v>
      </c>
      <c r="L1726" s="3">
        <f>SUM(H1726:K1726)</f>
        <v>11160</v>
      </c>
      <c r="M1726" s="15">
        <v>0</v>
      </c>
      <c r="N1726" s="3">
        <f>H1726*M1726</f>
        <v>0</v>
      </c>
      <c r="O1726" s="3">
        <f>L1726-N1726</f>
        <v>11160</v>
      </c>
    </row>
    <row r="1727" spans="1:15" x14ac:dyDescent="0.2">
      <c r="A1727" s="2" t="s">
        <v>4770</v>
      </c>
      <c r="B1727" s="2" t="s">
        <v>1770</v>
      </c>
      <c r="C1727" s="2" t="s">
        <v>71</v>
      </c>
      <c r="D1727" s="2" t="s">
        <v>65</v>
      </c>
      <c r="E1727" s="13">
        <v>45839</v>
      </c>
      <c r="F1727" s="2" t="s">
        <v>2651</v>
      </c>
      <c r="G1727" s="2">
        <v>4</v>
      </c>
      <c r="H1727" s="3">
        <v>28800</v>
      </c>
      <c r="I1727" s="3">
        <v>3720</v>
      </c>
      <c r="J1727" s="3">
        <v>0</v>
      </c>
      <c r="K1727" s="3">
        <v>0</v>
      </c>
      <c r="L1727" s="3">
        <f>SUM(H1727:K1727)</f>
        <v>32520</v>
      </c>
      <c r="M1727" s="15">
        <v>0.16</v>
      </c>
      <c r="N1727" s="3">
        <f>H1727*M1727</f>
        <v>4608</v>
      </c>
      <c r="O1727" s="3">
        <f>L1727-N1727</f>
        <v>27912</v>
      </c>
    </row>
    <row r="1728" spans="1:15" x14ac:dyDescent="0.2">
      <c r="A1728" s="2" t="s">
        <v>4771</v>
      </c>
      <c r="B1728" s="2" t="s">
        <v>272</v>
      </c>
      <c r="C1728" s="2" t="s">
        <v>63</v>
      </c>
      <c r="D1728" s="2" t="s">
        <v>65</v>
      </c>
      <c r="E1728" s="13">
        <v>45931</v>
      </c>
      <c r="F1728" s="2" t="s">
        <v>2670</v>
      </c>
      <c r="G1728" s="2">
        <v>3</v>
      </c>
      <c r="H1728" s="3">
        <v>35550</v>
      </c>
      <c r="I1728" s="3">
        <v>4440</v>
      </c>
      <c r="J1728" s="3">
        <v>3450</v>
      </c>
      <c r="K1728" s="3">
        <v>0</v>
      </c>
      <c r="L1728" s="3">
        <f>SUM(H1728:K1728)</f>
        <v>43440</v>
      </c>
      <c r="M1728" s="15">
        <v>0</v>
      </c>
      <c r="N1728" s="3">
        <f>H1728*M1728</f>
        <v>0</v>
      </c>
      <c r="O1728" s="3">
        <f>L1728-N1728</f>
        <v>43440</v>
      </c>
    </row>
    <row r="1729" spans="1:15" x14ac:dyDescent="0.2">
      <c r="A1729" s="2" t="s">
        <v>4772</v>
      </c>
      <c r="B1729" s="2" t="s">
        <v>514</v>
      </c>
      <c r="C1729" s="2" t="s">
        <v>29</v>
      </c>
      <c r="D1729" s="2" t="s">
        <v>24</v>
      </c>
      <c r="E1729" s="13">
        <v>45992</v>
      </c>
      <c r="F1729" s="2" t="s">
        <v>2647</v>
      </c>
      <c r="G1729" s="2">
        <v>3</v>
      </c>
      <c r="H1729" s="3">
        <v>37950</v>
      </c>
      <c r="I1729" s="3">
        <v>3960</v>
      </c>
      <c r="J1729" s="3">
        <v>0</v>
      </c>
      <c r="K1729" s="3">
        <v>0</v>
      </c>
      <c r="L1729" s="3">
        <f>SUM(H1729:K1729)</f>
        <v>41910</v>
      </c>
      <c r="M1729" s="15">
        <v>0</v>
      </c>
      <c r="N1729" s="3">
        <f>H1729*M1729</f>
        <v>0</v>
      </c>
      <c r="O1729" s="3">
        <f>L1729-N1729</f>
        <v>41910</v>
      </c>
    </row>
    <row r="1730" spans="1:15" x14ac:dyDescent="0.2">
      <c r="A1730" s="2" t="s">
        <v>4773</v>
      </c>
      <c r="B1730" s="2" t="s">
        <v>918</v>
      </c>
      <c r="C1730" s="2" t="s">
        <v>61</v>
      </c>
      <c r="D1730" s="2" t="s">
        <v>55</v>
      </c>
      <c r="E1730" s="13">
        <v>45931</v>
      </c>
      <c r="F1730" s="2" t="s">
        <v>2647</v>
      </c>
      <c r="G1730" s="2">
        <v>3</v>
      </c>
      <c r="H1730" s="3">
        <v>114750</v>
      </c>
      <c r="I1730" s="3">
        <v>1580</v>
      </c>
      <c r="J1730" s="3">
        <v>0</v>
      </c>
      <c r="K1730" s="3">
        <v>0</v>
      </c>
      <c r="L1730" s="3">
        <f>SUM(H1730:K1730)</f>
        <v>116330</v>
      </c>
      <c r="M1730" s="15">
        <v>0</v>
      </c>
      <c r="N1730" s="3">
        <f>H1730*M1730</f>
        <v>0</v>
      </c>
      <c r="O1730" s="3">
        <f>L1730-N1730</f>
        <v>116330</v>
      </c>
    </row>
    <row r="1731" spans="1:15" x14ac:dyDescent="0.2">
      <c r="A1731" s="2" t="s">
        <v>4774</v>
      </c>
      <c r="B1731" s="2" t="s">
        <v>1131</v>
      </c>
      <c r="C1731" s="2" t="s">
        <v>97</v>
      </c>
      <c r="D1731" s="2" t="s">
        <v>95</v>
      </c>
      <c r="E1731" s="13">
        <v>45839</v>
      </c>
      <c r="F1731" s="2" t="s">
        <v>2647</v>
      </c>
      <c r="G1731" s="2">
        <v>4</v>
      </c>
      <c r="H1731" s="3">
        <v>26600</v>
      </c>
      <c r="I1731" s="3">
        <v>4900</v>
      </c>
      <c r="J1731" s="3">
        <v>6580</v>
      </c>
      <c r="K1731" s="3">
        <v>0</v>
      </c>
      <c r="L1731" s="3">
        <f>SUM(H1731:K1731)</f>
        <v>38080</v>
      </c>
      <c r="M1731" s="15">
        <v>0</v>
      </c>
      <c r="N1731" s="3">
        <f>H1731*M1731</f>
        <v>0</v>
      </c>
      <c r="O1731" s="3">
        <f>L1731-N1731</f>
        <v>38080</v>
      </c>
    </row>
    <row r="1732" spans="1:15" x14ac:dyDescent="0.2">
      <c r="A1732" s="2" t="s">
        <v>4775</v>
      </c>
      <c r="B1732" s="2" t="s">
        <v>1577</v>
      </c>
      <c r="C1732" s="2" t="s">
        <v>108</v>
      </c>
      <c r="D1732" s="2" t="s">
        <v>105</v>
      </c>
      <c r="E1732" s="13">
        <v>45839</v>
      </c>
      <c r="F1732" s="2" t="s">
        <v>2670</v>
      </c>
      <c r="G1732" s="2">
        <v>1</v>
      </c>
      <c r="H1732" s="3">
        <v>8800</v>
      </c>
      <c r="I1732" s="3">
        <v>1170</v>
      </c>
      <c r="J1732" s="3">
        <v>0</v>
      </c>
      <c r="K1732" s="3">
        <v>1770</v>
      </c>
      <c r="L1732" s="3">
        <f>SUM(H1732:K1732)</f>
        <v>11740</v>
      </c>
      <c r="M1732" s="15">
        <v>0</v>
      </c>
      <c r="N1732" s="3">
        <f>H1732*M1732</f>
        <v>0</v>
      </c>
      <c r="O1732" s="3">
        <f>L1732-N1732</f>
        <v>11740</v>
      </c>
    </row>
    <row r="1733" spans="1:15" x14ac:dyDescent="0.2">
      <c r="A1733" s="2" t="s">
        <v>4776</v>
      </c>
      <c r="B1733" s="2" t="s">
        <v>1640</v>
      </c>
      <c r="C1733" s="2" t="s">
        <v>101</v>
      </c>
      <c r="D1733" s="2" t="s">
        <v>95</v>
      </c>
      <c r="E1733" s="13">
        <v>45962</v>
      </c>
      <c r="F1733" s="2" t="s">
        <v>2689</v>
      </c>
      <c r="G1733" s="2">
        <v>3</v>
      </c>
      <c r="H1733" s="3">
        <v>20700</v>
      </c>
      <c r="I1733" s="3">
        <v>2630</v>
      </c>
      <c r="J1733" s="3">
        <v>0</v>
      </c>
      <c r="K1733" s="3">
        <v>3820</v>
      </c>
      <c r="L1733" s="3">
        <f>SUM(H1733:K1733)</f>
        <v>27150</v>
      </c>
      <c r="M1733" s="15">
        <v>0.15</v>
      </c>
      <c r="N1733" s="3">
        <f>H1733*M1733</f>
        <v>3105</v>
      </c>
      <c r="O1733" s="3">
        <f>L1733-N1733</f>
        <v>24045</v>
      </c>
    </row>
    <row r="1734" spans="1:15" x14ac:dyDescent="0.2">
      <c r="A1734" s="2" t="s">
        <v>4778</v>
      </c>
      <c r="B1734" s="2" t="s">
        <v>1950</v>
      </c>
      <c r="C1734" s="2" t="s">
        <v>37</v>
      </c>
      <c r="D1734" s="2" t="s">
        <v>36</v>
      </c>
      <c r="E1734" s="13">
        <v>45870</v>
      </c>
      <c r="F1734" s="2" t="s">
        <v>2670</v>
      </c>
      <c r="G1734" s="2">
        <v>1</v>
      </c>
      <c r="H1734" s="3">
        <v>11000</v>
      </c>
      <c r="I1734" s="3">
        <v>930</v>
      </c>
      <c r="J1734" s="3">
        <v>5340</v>
      </c>
      <c r="K1734" s="3">
        <v>0</v>
      </c>
      <c r="L1734" s="3">
        <f>SUM(H1734:K1734)</f>
        <v>17270</v>
      </c>
      <c r="M1734" s="15">
        <v>0</v>
      </c>
      <c r="N1734" s="3">
        <f>H1734*M1734</f>
        <v>0</v>
      </c>
      <c r="O1734" s="3">
        <f>L1734-N1734</f>
        <v>17270</v>
      </c>
    </row>
    <row r="1735" spans="1:15" x14ac:dyDescent="0.2">
      <c r="A1735" s="2" t="s">
        <v>4779</v>
      </c>
      <c r="B1735" s="2" t="s">
        <v>2358</v>
      </c>
      <c r="C1735" s="2" t="s">
        <v>67</v>
      </c>
      <c r="D1735" s="2" t="s">
        <v>65</v>
      </c>
      <c r="E1735" s="13">
        <v>45839</v>
      </c>
      <c r="F1735" s="2" t="s">
        <v>2670</v>
      </c>
      <c r="G1735" s="2">
        <v>3</v>
      </c>
      <c r="H1735" s="3">
        <v>9750</v>
      </c>
      <c r="I1735" s="3">
        <v>1730</v>
      </c>
      <c r="J1735" s="3">
        <v>0</v>
      </c>
      <c r="K1735" s="3">
        <v>0</v>
      </c>
      <c r="L1735" s="3">
        <f>SUM(H1735:K1735)</f>
        <v>11480</v>
      </c>
      <c r="M1735" s="15">
        <v>0</v>
      </c>
      <c r="N1735" s="3">
        <f>H1735*M1735</f>
        <v>0</v>
      </c>
      <c r="O1735" s="3">
        <f>L1735-N1735</f>
        <v>11480</v>
      </c>
    </row>
    <row r="1736" spans="1:15" x14ac:dyDescent="0.2">
      <c r="A1736" s="2" t="s">
        <v>4780</v>
      </c>
      <c r="B1736" s="2" t="s">
        <v>2410</v>
      </c>
      <c r="C1736" s="2" t="s">
        <v>69</v>
      </c>
      <c r="D1736" s="2" t="s">
        <v>65</v>
      </c>
      <c r="E1736" s="13">
        <v>45839</v>
      </c>
      <c r="F1736" s="2" t="s">
        <v>2647</v>
      </c>
      <c r="G1736" s="2">
        <v>1</v>
      </c>
      <c r="H1736" s="3">
        <v>13750</v>
      </c>
      <c r="I1736" s="3">
        <v>600</v>
      </c>
      <c r="J1736" s="3">
        <v>7480</v>
      </c>
      <c r="K1736" s="3">
        <v>0</v>
      </c>
      <c r="L1736" s="3">
        <f>SUM(H1736:K1736)</f>
        <v>21830</v>
      </c>
      <c r="M1736" s="15">
        <v>0</v>
      </c>
      <c r="N1736" s="3">
        <f>H1736*M1736</f>
        <v>0</v>
      </c>
      <c r="O1736" s="3">
        <f>L1736-N1736</f>
        <v>21830</v>
      </c>
    </row>
    <row r="1737" spans="1:15" x14ac:dyDescent="0.2">
      <c r="A1737" s="2" t="s">
        <v>4781</v>
      </c>
      <c r="B1737" s="2" t="s">
        <v>2482</v>
      </c>
      <c r="C1737" s="2" t="s">
        <v>91</v>
      </c>
      <c r="D1737" s="2" t="s">
        <v>85</v>
      </c>
      <c r="E1737" s="13">
        <v>45839</v>
      </c>
      <c r="F1737" s="2" t="s">
        <v>2670</v>
      </c>
      <c r="G1737" s="2">
        <v>1</v>
      </c>
      <c r="H1737" s="3">
        <v>3150</v>
      </c>
      <c r="I1737" s="3">
        <v>540</v>
      </c>
      <c r="J1737" s="3">
        <v>0</v>
      </c>
      <c r="K1737" s="3">
        <v>0</v>
      </c>
      <c r="L1737" s="3">
        <f>SUM(H1737:K1737)</f>
        <v>3690</v>
      </c>
      <c r="M1737" s="15">
        <v>0</v>
      </c>
      <c r="N1737" s="3">
        <f>H1737*M1737</f>
        <v>0</v>
      </c>
      <c r="O1737" s="3">
        <f>L1737-N1737</f>
        <v>3690</v>
      </c>
    </row>
    <row r="1738" spans="1:15" x14ac:dyDescent="0.2">
      <c r="A1738" s="2" t="s">
        <v>4782</v>
      </c>
      <c r="B1738" s="2" t="s">
        <v>638</v>
      </c>
      <c r="C1738" s="2" t="s">
        <v>79</v>
      </c>
      <c r="D1738" s="2" t="s">
        <v>75</v>
      </c>
      <c r="E1738" s="13">
        <v>45839</v>
      </c>
      <c r="F1738" s="2" t="s">
        <v>2658</v>
      </c>
      <c r="G1738" s="2">
        <v>6</v>
      </c>
      <c r="H1738" s="3">
        <v>32100</v>
      </c>
      <c r="I1738" s="3">
        <v>7740</v>
      </c>
      <c r="J1738" s="3">
        <v>0</v>
      </c>
      <c r="K1738" s="3">
        <v>3130</v>
      </c>
      <c r="L1738" s="3">
        <f>SUM(H1738:K1738)</f>
        <v>42970</v>
      </c>
      <c r="M1738" s="15">
        <v>0.1</v>
      </c>
      <c r="N1738" s="3">
        <f>H1738*M1738</f>
        <v>3210</v>
      </c>
      <c r="O1738" s="3">
        <f>L1738-N1738</f>
        <v>39760</v>
      </c>
    </row>
    <row r="1739" spans="1:15" x14ac:dyDescent="0.2">
      <c r="A1739" s="2" t="s">
        <v>4783</v>
      </c>
      <c r="B1739" s="2" t="s">
        <v>1136</v>
      </c>
      <c r="C1739" s="2" t="s">
        <v>125</v>
      </c>
      <c r="D1739" s="2" t="s">
        <v>124</v>
      </c>
      <c r="E1739" s="13">
        <v>45839</v>
      </c>
      <c r="F1739" s="2" t="s">
        <v>2732</v>
      </c>
      <c r="G1739" s="2">
        <v>2</v>
      </c>
      <c r="H1739" s="3">
        <v>22800</v>
      </c>
      <c r="I1739" s="3">
        <v>1170</v>
      </c>
      <c r="J1739" s="3">
        <v>10020</v>
      </c>
      <c r="K1739" s="3">
        <v>0</v>
      </c>
      <c r="L1739" s="3">
        <f>SUM(H1739:K1739)</f>
        <v>33990</v>
      </c>
      <c r="M1739" s="15">
        <v>0.05</v>
      </c>
      <c r="N1739" s="3">
        <f>H1739*M1739</f>
        <v>1140</v>
      </c>
      <c r="O1739" s="3">
        <f>L1739-N1739</f>
        <v>32850</v>
      </c>
    </row>
    <row r="1740" spans="1:15" x14ac:dyDescent="0.2">
      <c r="A1740" s="2" t="s">
        <v>4784</v>
      </c>
      <c r="B1740" s="2" t="s">
        <v>1225</v>
      </c>
      <c r="C1740" s="2" t="s">
        <v>37</v>
      </c>
      <c r="D1740" s="2" t="s">
        <v>36</v>
      </c>
      <c r="E1740" s="13">
        <v>45839</v>
      </c>
      <c r="F1740" s="2" t="s">
        <v>2683</v>
      </c>
      <c r="G1740" s="2">
        <v>4</v>
      </c>
      <c r="H1740" s="3">
        <v>63400</v>
      </c>
      <c r="I1740" s="3">
        <v>7990</v>
      </c>
      <c r="J1740" s="3">
        <v>0</v>
      </c>
      <c r="K1740" s="3">
        <v>0</v>
      </c>
      <c r="L1740" s="3">
        <f>SUM(H1740:K1740)</f>
        <v>71390</v>
      </c>
      <c r="M1740" s="15">
        <v>0.17</v>
      </c>
      <c r="N1740" s="3">
        <f>H1740*M1740</f>
        <v>10778</v>
      </c>
      <c r="O1740" s="3">
        <f>L1740-N1740</f>
        <v>60612</v>
      </c>
    </row>
    <row r="1741" spans="1:15" x14ac:dyDescent="0.2">
      <c r="A1741" s="2" t="s">
        <v>4785</v>
      </c>
      <c r="B1741" s="2" t="s">
        <v>1293</v>
      </c>
      <c r="C1741" s="2" t="s">
        <v>93</v>
      </c>
      <c r="D1741" s="2" t="s">
        <v>95</v>
      </c>
      <c r="E1741" s="13">
        <v>45870</v>
      </c>
      <c r="F1741" s="2" t="s">
        <v>2670</v>
      </c>
      <c r="G1741" s="2">
        <v>5</v>
      </c>
      <c r="H1741" s="3">
        <v>17250</v>
      </c>
      <c r="I1741" s="3">
        <v>12220</v>
      </c>
      <c r="J1741" s="3">
        <v>0</v>
      </c>
      <c r="K1741" s="3">
        <v>1470</v>
      </c>
      <c r="L1741" s="3">
        <f>SUM(H1741:K1741)</f>
        <v>30940</v>
      </c>
      <c r="M1741" s="15">
        <v>0</v>
      </c>
      <c r="N1741" s="3">
        <f>H1741*M1741</f>
        <v>0</v>
      </c>
      <c r="O1741" s="3">
        <f>L1741-N1741</f>
        <v>30940</v>
      </c>
    </row>
    <row r="1742" spans="1:15" x14ac:dyDescent="0.2">
      <c r="A1742" s="2" t="s">
        <v>4786</v>
      </c>
      <c r="B1742" s="2" t="s">
        <v>1630</v>
      </c>
      <c r="C1742" s="2" t="s">
        <v>37</v>
      </c>
      <c r="D1742" s="2" t="s">
        <v>36</v>
      </c>
      <c r="E1742" s="13">
        <v>45839</v>
      </c>
      <c r="F1742" s="2" t="s">
        <v>2670</v>
      </c>
      <c r="G1742" s="2">
        <v>2</v>
      </c>
      <c r="H1742" s="3">
        <v>24100</v>
      </c>
      <c r="I1742" s="3">
        <v>5250</v>
      </c>
      <c r="J1742" s="3">
        <v>0</v>
      </c>
      <c r="K1742" s="3">
        <v>3820</v>
      </c>
      <c r="L1742" s="3">
        <f>SUM(H1742:K1742)</f>
        <v>33170</v>
      </c>
      <c r="M1742" s="15">
        <v>0</v>
      </c>
      <c r="N1742" s="3">
        <f>H1742*M1742</f>
        <v>0</v>
      </c>
      <c r="O1742" s="3">
        <f>L1742-N1742</f>
        <v>33170</v>
      </c>
    </row>
    <row r="1743" spans="1:15" x14ac:dyDescent="0.2">
      <c r="A1743" s="2" t="s">
        <v>4787</v>
      </c>
      <c r="B1743" s="2" t="s">
        <v>775</v>
      </c>
      <c r="C1743" s="2" t="s">
        <v>63</v>
      </c>
      <c r="D1743" s="2" t="s">
        <v>65</v>
      </c>
      <c r="E1743" s="13">
        <v>45839</v>
      </c>
      <c r="F1743" s="2" t="s">
        <v>2689</v>
      </c>
      <c r="G1743" s="2">
        <v>3</v>
      </c>
      <c r="H1743" s="3">
        <v>32700</v>
      </c>
      <c r="I1743" s="3">
        <v>2870</v>
      </c>
      <c r="J1743" s="3">
        <v>0</v>
      </c>
      <c r="K1743" s="3">
        <v>3650</v>
      </c>
      <c r="L1743" s="3">
        <f>SUM(H1743:K1743)</f>
        <v>39220</v>
      </c>
      <c r="M1743" s="15">
        <v>0.15</v>
      </c>
      <c r="N1743" s="3">
        <f>H1743*M1743</f>
        <v>4905</v>
      </c>
      <c r="O1743" s="3">
        <f>L1743-N1743</f>
        <v>34315</v>
      </c>
    </row>
    <row r="1744" spans="1:15" x14ac:dyDescent="0.2">
      <c r="A1744" s="2" t="s">
        <v>4788</v>
      </c>
      <c r="B1744" s="2" t="s">
        <v>867</v>
      </c>
      <c r="C1744" s="2" t="s">
        <v>106</v>
      </c>
      <c r="D1744" s="2" t="s">
        <v>105</v>
      </c>
      <c r="E1744" s="13">
        <v>45839</v>
      </c>
      <c r="F1744" s="2" t="s">
        <v>2732</v>
      </c>
      <c r="G1744" s="2">
        <v>3</v>
      </c>
      <c r="H1744" s="3">
        <v>11400</v>
      </c>
      <c r="I1744" s="3">
        <v>2650</v>
      </c>
      <c r="J1744" s="3">
        <v>0</v>
      </c>
      <c r="K1744" s="3">
        <v>0</v>
      </c>
      <c r="L1744" s="3">
        <f>SUM(H1744:K1744)</f>
        <v>14050</v>
      </c>
      <c r="M1744" s="15">
        <v>0.05</v>
      </c>
      <c r="N1744" s="3">
        <f>H1744*M1744</f>
        <v>570</v>
      </c>
      <c r="O1744" s="3">
        <f>L1744-N1744</f>
        <v>13480</v>
      </c>
    </row>
    <row r="1745" spans="1:15" x14ac:dyDescent="0.2">
      <c r="A1745" s="2" t="s">
        <v>4790</v>
      </c>
      <c r="B1745" s="2" t="s">
        <v>2221</v>
      </c>
      <c r="C1745" s="2" t="s">
        <v>19</v>
      </c>
      <c r="D1745" s="2" t="s">
        <v>11</v>
      </c>
      <c r="E1745" s="13">
        <v>45901</v>
      </c>
      <c r="F1745" s="2" t="s">
        <v>2689</v>
      </c>
      <c r="G1745" s="2">
        <v>6</v>
      </c>
      <c r="H1745" s="3">
        <v>33600</v>
      </c>
      <c r="I1745" s="3">
        <v>15050</v>
      </c>
      <c r="J1745" s="3">
        <v>4070</v>
      </c>
      <c r="K1745" s="3">
        <v>0</v>
      </c>
      <c r="L1745" s="3">
        <f>SUM(H1745:K1745)</f>
        <v>52720</v>
      </c>
      <c r="M1745" s="15">
        <v>0.15</v>
      </c>
      <c r="N1745" s="3">
        <f>H1745*M1745</f>
        <v>5040</v>
      </c>
      <c r="O1745" s="3">
        <f>L1745-N1745</f>
        <v>47680</v>
      </c>
    </row>
    <row r="1746" spans="1:15" x14ac:dyDescent="0.2">
      <c r="A1746" s="2" t="s">
        <v>4791</v>
      </c>
      <c r="B1746" s="2" t="s">
        <v>2403</v>
      </c>
      <c r="C1746" s="2" t="s">
        <v>118</v>
      </c>
      <c r="D1746" s="2" t="s">
        <v>114</v>
      </c>
      <c r="E1746" s="13">
        <v>45839</v>
      </c>
      <c r="F1746" s="2" t="s">
        <v>2647</v>
      </c>
      <c r="G1746" s="2">
        <v>2</v>
      </c>
      <c r="H1746" s="3">
        <v>20900</v>
      </c>
      <c r="I1746" s="3">
        <v>1150</v>
      </c>
      <c r="J1746" s="3">
        <v>0</v>
      </c>
      <c r="K1746" s="3">
        <v>0</v>
      </c>
      <c r="L1746" s="3">
        <f>SUM(H1746:K1746)</f>
        <v>22050</v>
      </c>
      <c r="M1746" s="15">
        <v>0</v>
      </c>
      <c r="N1746" s="3">
        <f>H1746*M1746</f>
        <v>0</v>
      </c>
      <c r="O1746" s="3">
        <f>L1746-N1746</f>
        <v>22050</v>
      </c>
    </row>
    <row r="1747" spans="1:15" x14ac:dyDescent="0.2">
      <c r="A1747" s="2" t="s">
        <v>4792</v>
      </c>
      <c r="B1747" s="2" t="s">
        <v>867</v>
      </c>
      <c r="C1747" s="2" t="s">
        <v>125</v>
      </c>
      <c r="D1747" s="2" t="s">
        <v>124</v>
      </c>
      <c r="E1747" s="13">
        <v>45839</v>
      </c>
      <c r="F1747" s="2" t="s">
        <v>2683</v>
      </c>
      <c r="G1747" s="2">
        <v>3</v>
      </c>
      <c r="H1747" s="3">
        <v>16500</v>
      </c>
      <c r="I1747" s="3">
        <v>7770</v>
      </c>
      <c r="J1747" s="3">
        <v>0</v>
      </c>
      <c r="K1747" s="3">
        <v>500</v>
      </c>
      <c r="L1747" s="3">
        <f>SUM(H1747:K1747)</f>
        <v>24770</v>
      </c>
      <c r="M1747" s="15">
        <v>0.17</v>
      </c>
      <c r="N1747" s="3">
        <f>H1747*M1747</f>
        <v>2805</v>
      </c>
      <c r="O1747" s="3">
        <f>L1747-N1747</f>
        <v>21965</v>
      </c>
    </row>
    <row r="1748" spans="1:15" x14ac:dyDescent="0.2">
      <c r="A1748" s="2" t="s">
        <v>4793</v>
      </c>
      <c r="B1748" s="2" t="s">
        <v>973</v>
      </c>
      <c r="C1748" s="2" t="s">
        <v>83</v>
      </c>
      <c r="D1748" s="2" t="s">
        <v>85</v>
      </c>
      <c r="E1748" s="13">
        <v>45992</v>
      </c>
      <c r="F1748" s="2" t="s">
        <v>2647</v>
      </c>
      <c r="G1748" s="2">
        <v>3</v>
      </c>
      <c r="H1748" s="3">
        <v>98250</v>
      </c>
      <c r="I1748" s="3">
        <v>4060</v>
      </c>
      <c r="J1748" s="3">
        <v>0</v>
      </c>
      <c r="K1748" s="3">
        <v>0</v>
      </c>
      <c r="L1748" s="3">
        <f>SUM(H1748:K1748)</f>
        <v>102310</v>
      </c>
      <c r="M1748" s="15">
        <v>0</v>
      </c>
      <c r="N1748" s="3">
        <f>H1748*M1748</f>
        <v>0</v>
      </c>
      <c r="O1748" s="3">
        <f>L1748-N1748</f>
        <v>102310</v>
      </c>
    </row>
    <row r="1749" spans="1:15" x14ac:dyDescent="0.2">
      <c r="A1749" s="2" t="s">
        <v>4794</v>
      </c>
      <c r="B1749" s="2" t="s">
        <v>2037</v>
      </c>
      <c r="C1749" s="2" t="s">
        <v>110</v>
      </c>
      <c r="D1749" s="2" t="s">
        <v>105</v>
      </c>
      <c r="E1749" s="13">
        <v>45901</v>
      </c>
      <c r="F1749" s="2" t="s">
        <v>2683</v>
      </c>
      <c r="G1749" s="2">
        <v>4</v>
      </c>
      <c r="H1749" s="3">
        <v>14000</v>
      </c>
      <c r="I1749" s="3">
        <v>7600</v>
      </c>
      <c r="J1749" s="3">
        <v>3210</v>
      </c>
      <c r="K1749" s="3">
        <v>0</v>
      </c>
      <c r="L1749" s="3">
        <f>SUM(H1749:K1749)</f>
        <v>24810</v>
      </c>
      <c r="M1749" s="15">
        <v>0.17</v>
      </c>
      <c r="N1749" s="3">
        <f>H1749*M1749</f>
        <v>2380</v>
      </c>
      <c r="O1749" s="3">
        <f>L1749-N1749</f>
        <v>22430</v>
      </c>
    </row>
    <row r="1750" spans="1:15" x14ac:dyDescent="0.2">
      <c r="A1750" s="2" t="s">
        <v>4795</v>
      </c>
      <c r="B1750" s="2" t="s">
        <v>2128</v>
      </c>
      <c r="C1750" s="2" t="s">
        <v>71</v>
      </c>
      <c r="D1750" s="2" t="s">
        <v>65</v>
      </c>
      <c r="E1750" s="13">
        <v>45839</v>
      </c>
      <c r="F1750" s="2" t="s">
        <v>2732</v>
      </c>
      <c r="G1750" s="2">
        <v>3</v>
      </c>
      <c r="H1750" s="3">
        <v>15900</v>
      </c>
      <c r="I1750" s="3">
        <v>2560</v>
      </c>
      <c r="J1750" s="3">
        <v>0</v>
      </c>
      <c r="K1750" s="3">
        <v>0</v>
      </c>
      <c r="L1750" s="3">
        <f>SUM(H1750:K1750)</f>
        <v>18460</v>
      </c>
      <c r="M1750" s="15">
        <v>0.05</v>
      </c>
      <c r="N1750" s="3">
        <f>H1750*M1750</f>
        <v>795</v>
      </c>
      <c r="O1750" s="3">
        <f>L1750-N1750</f>
        <v>17665</v>
      </c>
    </row>
    <row r="1751" spans="1:15" x14ac:dyDescent="0.2">
      <c r="A1751" s="2" t="s">
        <v>4796</v>
      </c>
      <c r="B1751" s="2" t="s">
        <v>2519</v>
      </c>
      <c r="C1751" s="2" t="s">
        <v>13</v>
      </c>
      <c r="D1751" s="2" t="s">
        <v>11</v>
      </c>
      <c r="E1751" s="13">
        <v>45839</v>
      </c>
      <c r="F1751" s="2" t="s">
        <v>2732</v>
      </c>
      <c r="G1751" s="2">
        <v>3</v>
      </c>
      <c r="H1751" s="3">
        <v>30300</v>
      </c>
      <c r="I1751" s="3">
        <v>3010</v>
      </c>
      <c r="J1751" s="3">
        <v>0</v>
      </c>
      <c r="K1751" s="3">
        <v>3860</v>
      </c>
      <c r="L1751" s="3">
        <f>SUM(H1751:K1751)</f>
        <v>37170</v>
      </c>
      <c r="M1751" s="15">
        <v>0.05</v>
      </c>
      <c r="N1751" s="3">
        <f>H1751*M1751</f>
        <v>1515</v>
      </c>
      <c r="O1751" s="3">
        <f>L1751-N1751</f>
        <v>35655</v>
      </c>
    </row>
    <row r="1752" spans="1:15" x14ac:dyDescent="0.2">
      <c r="A1752" s="2" t="s">
        <v>4797</v>
      </c>
      <c r="B1752" s="2" t="s">
        <v>701</v>
      </c>
      <c r="C1752" s="2" t="s">
        <v>61</v>
      </c>
      <c r="D1752" s="2" t="s">
        <v>55</v>
      </c>
      <c r="E1752" s="13">
        <v>45931</v>
      </c>
      <c r="F1752" s="2" t="s">
        <v>2651</v>
      </c>
      <c r="G1752" s="2">
        <v>5</v>
      </c>
      <c r="H1752" s="3">
        <v>64500</v>
      </c>
      <c r="I1752" s="3">
        <v>2260</v>
      </c>
      <c r="J1752" s="3">
        <v>0</v>
      </c>
      <c r="K1752" s="3">
        <v>0</v>
      </c>
      <c r="L1752" s="3">
        <f>SUM(H1752:K1752)</f>
        <v>66760</v>
      </c>
      <c r="M1752" s="15">
        <v>0.16</v>
      </c>
      <c r="N1752" s="3">
        <f>H1752*M1752</f>
        <v>10320</v>
      </c>
      <c r="O1752" s="3">
        <f>L1752-N1752</f>
        <v>56440</v>
      </c>
    </row>
    <row r="1753" spans="1:15" x14ac:dyDescent="0.2">
      <c r="A1753" s="2" t="s">
        <v>4798</v>
      </c>
      <c r="B1753" s="2" t="s">
        <v>1921</v>
      </c>
      <c r="C1753" s="2" t="s">
        <v>91</v>
      </c>
      <c r="D1753" s="2" t="s">
        <v>85</v>
      </c>
      <c r="E1753" s="13">
        <v>45870</v>
      </c>
      <c r="F1753" s="2" t="s">
        <v>2647</v>
      </c>
      <c r="G1753" s="2">
        <v>3</v>
      </c>
      <c r="H1753" s="3">
        <v>7050</v>
      </c>
      <c r="I1753" s="3">
        <v>2620</v>
      </c>
      <c r="J1753" s="3">
        <v>0</v>
      </c>
      <c r="K1753" s="3">
        <v>1000</v>
      </c>
      <c r="L1753" s="3">
        <f>SUM(H1753:K1753)</f>
        <v>10670</v>
      </c>
      <c r="M1753" s="15">
        <v>0</v>
      </c>
      <c r="N1753" s="3">
        <f>H1753*M1753</f>
        <v>0</v>
      </c>
      <c r="O1753" s="3">
        <f>L1753-N1753</f>
        <v>10670</v>
      </c>
    </row>
    <row r="1754" spans="1:15" x14ac:dyDescent="0.2">
      <c r="A1754" s="2" t="s">
        <v>4799</v>
      </c>
      <c r="B1754" s="2" t="s">
        <v>2384</v>
      </c>
      <c r="C1754" s="2" t="s">
        <v>106</v>
      </c>
      <c r="D1754" s="2" t="s">
        <v>105</v>
      </c>
      <c r="E1754" s="13">
        <v>45839</v>
      </c>
      <c r="F1754" s="2" t="s">
        <v>2647</v>
      </c>
      <c r="G1754" s="2">
        <v>2</v>
      </c>
      <c r="H1754" s="3">
        <v>9800</v>
      </c>
      <c r="I1754" s="3">
        <v>4760</v>
      </c>
      <c r="J1754" s="3">
        <v>0</v>
      </c>
      <c r="K1754" s="3">
        <v>3180</v>
      </c>
      <c r="L1754" s="3">
        <f>SUM(H1754:K1754)</f>
        <v>17740</v>
      </c>
      <c r="M1754" s="15">
        <v>0</v>
      </c>
      <c r="N1754" s="3">
        <f>H1754*M1754</f>
        <v>0</v>
      </c>
      <c r="O1754" s="3">
        <f>L1754-N1754</f>
        <v>17740</v>
      </c>
    </row>
    <row r="1755" spans="1:15" x14ac:dyDescent="0.2">
      <c r="A1755" s="2" t="s">
        <v>4800</v>
      </c>
      <c r="B1755" s="2" t="s">
        <v>2592</v>
      </c>
      <c r="C1755" s="2" t="s">
        <v>63</v>
      </c>
      <c r="D1755" s="2" t="s">
        <v>65</v>
      </c>
      <c r="E1755" s="13">
        <v>45901</v>
      </c>
      <c r="F1755" s="2" t="s">
        <v>2647</v>
      </c>
      <c r="G1755" s="2">
        <v>5</v>
      </c>
      <c r="H1755" s="3">
        <v>36000</v>
      </c>
      <c r="I1755" s="3">
        <v>7840</v>
      </c>
      <c r="J1755" s="3">
        <v>6730</v>
      </c>
      <c r="K1755" s="3">
        <v>0</v>
      </c>
      <c r="L1755" s="3">
        <f>SUM(H1755:K1755)</f>
        <v>50570</v>
      </c>
      <c r="M1755" s="15">
        <v>0</v>
      </c>
      <c r="N1755" s="3">
        <f>H1755*M1755</f>
        <v>0</v>
      </c>
      <c r="O1755" s="3">
        <f>L1755-N1755</f>
        <v>50570</v>
      </c>
    </row>
    <row r="1756" spans="1:15" x14ac:dyDescent="0.2">
      <c r="A1756" s="2" t="s">
        <v>4801</v>
      </c>
      <c r="B1756" s="2" t="s">
        <v>510</v>
      </c>
      <c r="C1756" s="2" t="s">
        <v>118</v>
      </c>
      <c r="D1756" s="2" t="s">
        <v>114</v>
      </c>
      <c r="E1756" s="13">
        <v>45870</v>
      </c>
      <c r="F1756" s="2" t="s">
        <v>2683</v>
      </c>
      <c r="G1756" s="2">
        <v>4</v>
      </c>
      <c r="H1756" s="3">
        <v>22000</v>
      </c>
      <c r="I1756" s="3">
        <v>5350</v>
      </c>
      <c r="J1756" s="3">
        <v>0</v>
      </c>
      <c r="K1756" s="3">
        <v>3250</v>
      </c>
      <c r="L1756" s="3">
        <f>SUM(H1756:K1756)</f>
        <v>30600</v>
      </c>
      <c r="M1756" s="15">
        <v>0.17</v>
      </c>
      <c r="N1756" s="3">
        <f>H1756*M1756</f>
        <v>3740.0000000000005</v>
      </c>
      <c r="O1756" s="3">
        <f>L1756-N1756</f>
        <v>26860</v>
      </c>
    </row>
    <row r="1757" spans="1:15" x14ac:dyDescent="0.2">
      <c r="A1757" s="2" t="s">
        <v>4802</v>
      </c>
      <c r="B1757" s="2" t="s">
        <v>549</v>
      </c>
      <c r="C1757" s="2" t="s">
        <v>87</v>
      </c>
      <c r="D1757" s="2" t="s">
        <v>85</v>
      </c>
      <c r="E1757" s="13">
        <v>45839</v>
      </c>
      <c r="F1757" s="2" t="s">
        <v>2683</v>
      </c>
      <c r="G1757" s="2">
        <v>5</v>
      </c>
      <c r="H1757" s="3">
        <v>26750</v>
      </c>
      <c r="I1757" s="3">
        <v>6880</v>
      </c>
      <c r="J1757" s="3">
        <v>0</v>
      </c>
      <c r="K1757" s="3">
        <v>1870</v>
      </c>
      <c r="L1757" s="3">
        <f>SUM(H1757:K1757)</f>
        <v>35500</v>
      </c>
      <c r="M1757" s="15">
        <v>0.17</v>
      </c>
      <c r="N1757" s="3">
        <f>H1757*M1757</f>
        <v>4547.5</v>
      </c>
      <c r="O1757" s="3">
        <f>L1757-N1757</f>
        <v>30952.5</v>
      </c>
    </row>
    <row r="1758" spans="1:15" x14ac:dyDescent="0.2">
      <c r="A1758" s="2" t="s">
        <v>4803</v>
      </c>
      <c r="B1758" s="2" t="s">
        <v>850</v>
      </c>
      <c r="C1758" s="2" t="s">
        <v>129</v>
      </c>
      <c r="D1758" s="2" t="s">
        <v>124</v>
      </c>
      <c r="E1758" s="13">
        <v>45870</v>
      </c>
      <c r="F1758" s="2" t="s">
        <v>2661</v>
      </c>
      <c r="G1758" s="2">
        <v>8</v>
      </c>
      <c r="H1758" s="3">
        <v>28800</v>
      </c>
      <c r="I1758" s="3">
        <v>6660</v>
      </c>
      <c r="J1758" s="3">
        <v>0</v>
      </c>
      <c r="K1758" s="3">
        <v>0</v>
      </c>
      <c r="L1758" s="3">
        <f>SUM(H1758:K1758)</f>
        <v>35460</v>
      </c>
      <c r="M1758" s="15">
        <v>0</v>
      </c>
      <c r="N1758" s="3">
        <f>H1758*M1758</f>
        <v>0</v>
      </c>
      <c r="O1758" s="3">
        <f>L1758-N1758</f>
        <v>35460</v>
      </c>
    </row>
    <row r="1759" spans="1:15" x14ac:dyDescent="0.2">
      <c r="A1759" s="2" t="s">
        <v>4804</v>
      </c>
      <c r="B1759" s="2" t="s">
        <v>1455</v>
      </c>
      <c r="C1759" s="2" t="s">
        <v>103</v>
      </c>
      <c r="D1759" s="2" t="s">
        <v>105</v>
      </c>
      <c r="E1759" s="13">
        <v>45839</v>
      </c>
      <c r="F1759" s="2" t="s">
        <v>2647</v>
      </c>
      <c r="G1759" s="2">
        <v>4</v>
      </c>
      <c r="H1759" s="3">
        <v>9600</v>
      </c>
      <c r="I1759" s="3">
        <v>5120</v>
      </c>
      <c r="J1759" s="3">
        <v>0</v>
      </c>
      <c r="K1759" s="3">
        <v>0</v>
      </c>
      <c r="L1759" s="3">
        <f>SUM(H1759:K1759)</f>
        <v>14720</v>
      </c>
      <c r="M1759" s="15">
        <v>0</v>
      </c>
      <c r="N1759" s="3">
        <f>H1759*M1759</f>
        <v>0</v>
      </c>
      <c r="O1759" s="3">
        <f>L1759-N1759</f>
        <v>14720</v>
      </c>
    </row>
    <row r="1760" spans="1:15" x14ac:dyDescent="0.2">
      <c r="A1760" s="2" t="s">
        <v>4805</v>
      </c>
      <c r="B1760" s="2" t="s">
        <v>2111</v>
      </c>
      <c r="C1760" s="2" t="s">
        <v>83</v>
      </c>
      <c r="D1760" s="2" t="s">
        <v>85</v>
      </c>
      <c r="E1760" s="13">
        <v>45870</v>
      </c>
      <c r="F1760" s="2" t="s">
        <v>2689</v>
      </c>
      <c r="G1760" s="2">
        <v>3</v>
      </c>
      <c r="H1760" s="3">
        <v>39600</v>
      </c>
      <c r="I1760" s="3">
        <v>4620</v>
      </c>
      <c r="J1760" s="3">
        <v>10200</v>
      </c>
      <c r="K1760" s="3">
        <v>0</v>
      </c>
      <c r="L1760" s="3">
        <f>SUM(H1760:K1760)</f>
        <v>54420</v>
      </c>
      <c r="M1760" s="15">
        <v>0.15</v>
      </c>
      <c r="N1760" s="3">
        <f>H1760*M1760</f>
        <v>5940</v>
      </c>
      <c r="O1760" s="3">
        <f>L1760-N1760</f>
        <v>48480</v>
      </c>
    </row>
    <row r="1761" spans="1:15" x14ac:dyDescent="0.2">
      <c r="A1761" s="2" t="s">
        <v>4808</v>
      </c>
      <c r="B1761" s="2" t="s">
        <v>1268</v>
      </c>
      <c r="C1761" s="2" t="s">
        <v>9</v>
      </c>
      <c r="D1761" s="2" t="s">
        <v>11</v>
      </c>
      <c r="E1761" s="13">
        <v>45870</v>
      </c>
      <c r="F1761" s="2" t="s">
        <v>2647</v>
      </c>
      <c r="G1761" s="2">
        <v>4</v>
      </c>
      <c r="H1761" s="3">
        <v>31800</v>
      </c>
      <c r="I1761" s="3">
        <v>1120</v>
      </c>
      <c r="J1761" s="3">
        <v>0</v>
      </c>
      <c r="K1761" s="3">
        <v>0</v>
      </c>
      <c r="L1761" s="3">
        <f>SUM(H1761:K1761)</f>
        <v>32920</v>
      </c>
      <c r="M1761" s="15">
        <v>0</v>
      </c>
      <c r="N1761" s="3">
        <f>H1761*M1761</f>
        <v>0</v>
      </c>
      <c r="O1761" s="3">
        <f>L1761-N1761</f>
        <v>32920</v>
      </c>
    </row>
    <row r="1762" spans="1:15" x14ac:dyDescent="0.2">
      <c r="A1762" s="2" t="s">
        <v>4809</v>
      </c>
      <c r="B1762" s="2" t="s">
        <v>1679</v>
      </c>
      <c r="C1762" s="2" t="s">
        <v>39</v>
      </c>
      <c r="D1762" s="2" t="s">
        <v>36</v>
      </c>
      <c r="E1762" s="13">
        <v>45870</v>
      </c>
      <c r="F1762" s="2" t="s">
        <v>2651</v>
      </c>
      <c r="G1762" s="2">
        <v>3</v>
      </c>
      <c r="H1762" s="3">
        <v>36600</v>
      </c>
      <c r="I1762" s="3">
        <v>12530</v>
      </c>
      <c r="J1762" s="3">
        <v>0</v>
      </c>
      <c r="K1762" s="3">
        <v>0</v>
      </c>
      <c r="L1762" s="3">
        <f>SUM(H1762:K1762)</f>
        <v>49130</v>
      </c>
      <c r="M1762" s="15">
        <v>0.16</v>
      </c>
      <c r="N1762" s="3">
        <f>H1762*M1762</f>
        <v>5856</v>
      </c>
      <c r="O1762" s="3">
        <f>L1762-N1762</f>
        <v>43274</v>
      </c>
    </row>
    <row r="1763" spans="1:15" x14ac:dyDescent="0.2">
      <c r="A1763" s="2" t="s">
        <v>4810</v>
      </c>
      <c r="B1763" s="2" t="s">
        <v>2127</v>
      </c>
      <c r="C1763" s="2" t="s">
        <v>61</v>
      </c>
      <c r="D1763" s="2" t="s">
        <v>55</v>
      </c>
      <c r="E1763" s="13">
        <v>45839</v>
      </c>
      <c r="F1763" s="2" t="s">
        <v>2689</v>
      </c>
      <c r="G1763" s="2">
        <v>4</v>
      </c>
      <c r="H1763" s="3">
        <v>86000</v>
      </c>
      <c r="I1763" s="3">
        <v>4490</v>
      </c>
      <c r="J1763" s="3">
        <v>8350</v>
      </c>
      <c r="K1763" s="3">
        <v>3810</v>
      </c>
      <c r="L1763" s="3">
        <f>SUM(H1763:K1763)</f>
        <v>102650</v>
      </c>
      <c r="M1763" s="15">
        <v>0.15</v>
      </c>
      <c r="N1763" s="3">
        <f>H1763*M1763</f>
        <v>12900</v>
      </c>
      <c r="O1763" s="3">
        <f>L1763-N1763</f>
        <v>89750</v>
      </c>
    </row>
    <row r="1764" spans="1:15" x14ac:dyDescent="0.2">
      <c r="A1764" s="2" t="s">
        <v>4811</v>
      </c>
      <c r="B1764" s="2" t="s">
        <v>2476</v>
      </c>
      <c r="C1764" s="2" t="s">
        <v>83</v>
      </c>
      <c r="D1764" s="2" t="s">
        <v>85</v>
      </c>
      <c r="E1764" s="13">
        <v>45931</v>
      </c>
      <c r="F1764" s="2" t="s">
        <v>2683</v>
      </c>
      <c r="G1764" s="2">
        <v>3</v>
      </c>
      <c r="H1764" s="3">
        <v>67500</v>
      </c>
      <c r="I1764" s="3">
        <v>1060</v>
      </c>
      <c r="J1764" s="3">
        <v>5910</v>
      </c>
      <c r="K1764" s="3">
        <v>0</v>
      </c>
      <c r="L1764" s="3">
        <f>SUM(H1764:K1764)</f>
        <v>74470</v>
      </c>
      <c r="M1764" s="15">
        <v>0.17</v>
      </c>
      <c r="N1764" s="3">
        <f>H1764*M1764</f>
        <v>11475</v>
      </c>
      <c r="O1764" s="3">
        <f>L1764-N1764</f>
        <v>62995</v>
      </c>
    </row>
    <row r="1765" spans="1:15" x14ac:dyDescent="0.2">
      <c r="A1765" s="2" t="s">
        <v>4812</v>
      </c>
      <c r="B1765" s="2" t="s">
        <v>416</v>
      </c>
      <c r="C1765" s="2" t="s">
        <v>125</v>
      </c>
      <c r="D1765" s="2" t="s">
        <v>124</v>
      </c>
      <c r="E1765" s="13">
        <v>45992</v>
      </c>
      <c r="F1765" s="2" t="s">
        <v>2647</v>
      </c>
      <c r="G1765" s="2">
        <v>2</v>
      </c>
      <c r="H1765" s="3">
        <v>33600</v>
      </c>
      <c r="I1765" s="3">
        <v>4220</v>
      </c>
      <c r="J1765" s="3">
        <v>0</v>
      </c>
      <c r="K1765" s="3">
        <v>0</v>
      </c>
      <c r="L1765" s="3">
        <f>SUM(H1765:K1765)</f>
        <v>37820</v>
      </c>
      <c r="M1765" s="15">
        <v>0</v>
      </c>
      <c r="N1765" s="3">
        <f>H1765*M1765</f>
        <v>0</v>
      </c>
      <c r="O1765" s="3">
        <f>L1765-N1765</f>
        <v>37820</v>
      </c>
    </row>
    <row r="1766" spans="1:15" x14ac:dyDescent="0.2">
      <c r="A1766" s="2" t="s">
        <v>4813</v>
      </c>
      <c r="B1766" s="2" t="s">
        <v>474</v>
      </c>
      <c r="C1766" s="2" t="s">
        <v>83</v>
      </c>
      <c r="D1766" s="2" t="s">
        <v>85</v>
      </c>
      <c r="E1766" s="13">
        <v>45839</v>
      </c>
      <c r="F1766" s="2" t="s">
        <v>2732</v>
      </c>
      <c r="G1766" s="2">
        <v>2</v>
      </c>
      <c r="H1766" s="3">
        <v>28300</v>
      </c>
      <c r="I1766" s="3">
        <v>2270</v>
      </c>
      <c r="J1766" s="3">
        <v>2340</v>
      </c>
      <c r="K1766" s="3">
        <v>0</v>
      </c>
      <c r="L1766" s="3">
        <f>SUM(H1766:K1766)</f>
        <v>32910</v>
      </c>
      <c r="M1766" s="15">
        <v>0.05</v>
      </c>
      <c r="N1766" s="3">
        <f>H1766*M1766</f>
        <v>1415</v>
      </c>
      <c r="O1766" s="3">
        <f>L1766-N1766</f>
        <v>31495</v>
      </c>
    </row>
    <row r="1767" spans="1:15" x14ac:dyDescent="0.2">
      <c r="A1767" s="2" t="s">
        <v>4814</v>
      </c>
      <c r="B1767" s="2" t="s">
        <v>1097</v>
      </c>
      <c r="C1767" s="2" t="s">
        <v>47</v>
      </c>
      <c r="D1767" s="2" t="s">
        <v>45</v>
      </c>
      <c r="E1767" s="13">
        <v>45839</v>
      </c>
      <c r="F1767" s="2" t="s">
        <v>2732</v>
      </c>
      <c r="G1767" s="2">
        <v>2</v>
      </c>
      <c r="H1767" s="3">
        <v>6400</v>
      </c>
      <c r="I1767" s="3">
        <v>440</v>
      </c>
      <c r="J1767" s="3">
        <v>0</v>
      </c>
      <c r="K1767" s="3">
        <v>0</v>
      </c>
      <c r="L1767" s="3">
        <f>SUM(H1767:K1767)</f>
        <v>6840</v>
      </c>
      <c r="M1767" s="15">
        <v>0.05</v>
      </c>
      <c r="N1767" s="3">
        <f>H1767*M1767</f>
        <v>320</v>
      </c>
      <c r="O1767" s="3">
        <f>L1767-N1767</f>
        <v>6520</v>
      </c>
    </row>
    <row r="1768" spans="1:15" x14ac:dyDescent="0.2">
      <c r="A1768" s="2" t="s">
        <v>4815</v>
      </c>
      <c r="B1768" s="2" t="s">
        <v>1480</v>
      </c>
      <c r="C1768" s="2" t="s">
        <v>108</v>
      </c>
      <c r="D1768" s="2" t="s">
        <v>105</v>
      </c>
      <c r="E1768" s="13">
        <v>45839</v>
      </c>
      <c r="F1768" s="2" t="s">
        <v>2670</v>
      </c>
      <c r="G1768" s="2">
        <v>4</v>
      </c>
      <c r="H1768" s="3">
        <v>33600</v>
      </c>
      <c r="I1768" s="3">
        <v>1750</v>
      </c>
      <c r="J1768" s="3">
        <v>3100</v>
      </c>
      <c r="K1768" s="3">
        <v>2700</v>
      </c>
      <c r="L1768" s="3">
        <f>SUM(H1768:K1768)</f>
        <v>41150</v>
      </c>
      <c r="M1768" s="15">
        <v>0</v>
      </c>
      <c r="N1768" s="3">
        <f>H1768*M1768</f>
        <v>0</v>
      </c>
      <c r="O1768" s="3">
        <f>L1768-N1768</f>
        <v>41150</v>
      </c>
    </row>
    <row r="1769" spans="1:15" x14ac:dyDescent="0.2">
      <c r="A1769" s="2" t="s">
        <v>4816</v>
      </c>
      <c r="B1769" s="2" t="s">
        <v>1640</v>
      </c>
      <c r="C1769" s="2" t="s">
        <v>81</v>
      </c>
      <c r="D1769" s="2" t="s">
        <v>75</v>
      </c>
      <c r="E1769" s="13">
        <v>45931</v>
      </c>
      <c r="F1769" s="2" t="s">
        <v>2670</v>
      </c>
      <c r="G1769" s="2">
        <v>2</v>
      </c>
      <c r="H1769" s="3">
        <v>67900</v>
      </c>
      <c r="I1769" s="3">
        <v>1750</v>
      </c>
      <c r="J1769" s="3">
        <v>7700</v>
      </c>
      <c r="K1769" s="3">
        <v>0</v>
      </c>
      <c r="L1769" s="3">
        <f>SUM(H1769:K1769)</f>
        <v>77350</v>
      </c>
      <c r="M1769" s="15">
        <v>0</v>
      </c>
      <c r="N1769" s="3">
        <f>H1769*M1769</f>
        <v>0</v>
      </c>
      <c r="O1769" s="3">
        <f>L1769-N1769</f>
        <v>77350</v>
      </c>
    </row>
    <row r="1770" spans="1:15" x14ac:dyDescent="0.2">
      <c r="A1770" s="2" t="s">
        <v>4817</v>
      </c>
      <c r="B1770" s="2" t="s">
        <v>1930</v>
      </c>
      <c r="C1770" s="2" t="s">
        <v>125</v>
      </c>
      <c r="D1770" s="2" t="s">
        <v>124</v>
      </c>
      <c r="E1770" s="13">
        <v>45870</v>
      </c>
      <c r="F1770" s="2" t="s">
        <v>2732</v>
      </c>
      <c r="G1770" s="2">
        <v>3</v>
      </c>
      <c r="H1770" s="3">
        <v>21600</v>
      </c>
      <c r="I1770" s="3">
        <v>4310</v>
      </c>
      <c r="J1770" s="3">
        <v>3280</v>
      </c>
      <c r="K1770" s="3">
        <v>0</v>
      </c>
      <c r="L1770" s="3">
        <f>SUM(H1770:K1770)</f>
        <v>29190</v>
      </c>
      <c r="M1770" s="15">
        <v>0.05</v>
      </c>
      <c r="N1770" s="3">
        <f>H1770*M1770</f>
        <v>1080</v>
      </c>
      <c r="O1770" s="3">
        <f>L1770-N1770</f>
        <v>28110</v>
      </c>
    </row>
    <row r="1771" spans="1:15" x14ac:dyDescent="0.2">
      <c r="A1771" s="2" t="s">
        <v>4818</v>
      </c>
      <c r="B1771" s="2" t="s">
        <v>2230</v>
      </c>
      <c r="C1771" s="2" t="s">
        <v>103</v>
      </c>
      <c r="D1771" s="2" t="s">
        <v>105</v>
      </c>
      <c r="E1771" s="13">
        <v>46023</v>
      </c>
      <c r="F1771" s="2" t="s">
        <v>2658</v>
      </c>
      <c r="G1771" s="2">
        <v>2</v>
      </c>
      <c r="H1771" s="3">
        <v>7100</v>
      </c>
      <c r="I1771" s="3">
        <v>3580</v>
      </c>
      <c r="J1771" s="3">
        <v>0</v>
      </c>
      <c r="K1771" s="3">
        <v>0</v>
      </c>
      <c r="L1771" s="3">
        <f>SUM(H1771:K1771)</f>
        <v>10680</v>
      </c>
      <c r="M1771" s="15">
        <v>0.1</v>
      </c>
      <c r="N1771" s="3">
        <f>H1771*M1771</f>
        <v>710</v>
      </c>
      <c r="O1771" s="3">
        <f>L1771-N1771</f>
        <v>9970</v>
      </c>
    </row>
    <row r="1772" spans="1:15" x14ac:dyDescent="0.2">
      <c r="A1772" s="2" t="s">
        <v>4820</v>
      </c>
      <c r="B1772" s="2" t="s">
        <v>628</v>
      </c>
      <c r="C1772" s="2" t="s">
        <v>93</v>
      </c>
      <c r="D1772" s="2" t="s">
        <v>95</v>
      </c>
      <c r="E1772" s="13">
        <v>46113</v>
      </c>
      <c r="F1772" s="2" t="s">
        <v>2670</v>
      </c>
      <c r="G1772" s="2">
        <v>12</v>
      </c>
      <c r="H1772" s="3">
        <v>126000</v>
      </c>
      <c r="I1772" s="3">
        <v>17180</v>
      </c>
      <c r="J1772" s="3">
        <v>0</v>
      </c>
      <c r="K1772" s="3">
        <v>0</v>
      </c>
      <c r="L1772" s="3">
        <f>SUM(H1772:K1772)</f>
        <v>143180</v>
      </c>
      <c r="M1772" s="15">
        <v>0</v>
      </c>
      <c r="N1772" s="3">
        <f>H1772*M1772</f>
        <v>0</v>
      </c>
      <c r="O1772" s="3">
        <f>L1772-N1772</f>
        <v>143180</v>
      </c>
    </row>
    <row r="1773" spans="1:15" x14ac:dyDescent="0.2">
      <c r="A1773" s="2" t="s">
        <v>4821</v>
      </c>
      <c r="B1773" s="2" t="s">
        <v>867</v>
      </c>
      <c r="C1773" s="2" t="s">
        <v>108</v>
      </c>
      <c r="D1773" s="2" t="s">
        <v>105</v>
      </c>
      <c r="E1773" s="13">
        <v>45839</v>
      </c>
      <c r="F1773" s="2" t="s">
        <v>2732</v>
      </c>
      <c r="G1773" s="2">
        <v>1</v>
      </c>
      <c r="H1773" s="3">
        <v>20350</v>
      </c>
      <c r="I1773" s="3">
        <v>510</v>
      </c>
      <c r="J1773" s="3">
        <v>0</v>
      </c>
      <c r="K1773" s="3">
        <v>0</v>
      </c>
      <c r="L1773" s="3">
        <f>SUM(H1773:K1773)</f>
        <v>20860</v>
      </c>
      <c r="M1773" s="15">
        <v>0.05</v>
      </c>
      <c r="N1773" s="3">
        <f>H1773*M1773</f>
        <v>1017.5</v>
      </c>
      <c r="O1773" s="3">
        <f>L1773-N1773</f>
        <v>19842.5</v>
      </c>
    </row>
    <row r="1774" spans="1:15" x14ac:dyDescent="0.2">
      <c r="A1774" s="2" t="s">
        <v>4822</v>
      </c>
      <c r="B1774" s="2" t="s">
        <v>930</v>
      </c>
      <c r="C1774" s="2" t="s">
        <v>37</v>
      </c>
      <c r="D1774" s="2" t="s">
        <v>36</v>
      </c>
      <c r="E1774" s="13">
        <v>45839</v>
      </c>
      <c r="F1774" s="2" t="s">
        <v>2689</v>
      </c>
      <c r="G1774" s="2">
        <v>3</v>
      </c>
      <c r="H1774" s="3">
        <v>35550</v>
      </c>
      <c r="I1774" s="3">
        <v>7990</v>
      </c>
      <c r="J1774" s="3">
        <v>0</v>
      </c>
      <c r="K1774" s="3">
        <v>0</v>
      </c>
      <c r="L1774" s="3">
        <f>SUM(H1774:K1774)</f>
        <v>43540</v>
      </c>
      <c r="M1774" s="15">
        <v>0.15</v>
      </c>
      <c r="N1774" s="3">
        <f>H1774*M1774</f>
        <v>5332.5</v>
      </c>
      <c r="O1774" s="3">
        <f>L1774-N1774</f>
        <v>38207.5</v>
      </c>
    </row>
    <row r="1775" spans="1:15" x14ac:dyDescent="0.2">
      <c r="A1775" s="2" t="s">
        <v>4823</v>
      </c>
      <c r="B1775" s="2" t="s">
        <v>1837</v>
      </c>
      <c r="C1775" s="2" t="s">
        <v>89</v>
      </c>
      <c r="D1775" s="2" t="s">
        <v>85</v>
      </c>
      <c r="E1775" s="13">
        <v>45901</v>
      </c>
      <c r="F1775" s="2" t="s">
        <v>2658</v>
      </c>
      <c r="G1775" s="2">
        <v>3</v>
      </c>
      <c r="H1775" s="3">
        <v>13200</v>
      </c>
      <c r="I1775" s="3">
        <v>5080</v>
      </c>
      <c r="J1775" s="3">
        <v>3380</v>
      </c>
      <c r="K1775" s="3">
        <v>1450</v>
      </c>
      <c r="L1775" s="3">
        <f>SUM(H1775:K1775)</f>
        <v>23110</v>
      </c>
      <c r="M1775" s="15">
        <v>0.1</v>
      </c>
      <c r="N1775" s="3">
        <f>H1775*M1775</f>
        <v>1320</v>
      </c>
      <c r="O1775" s="3">
        <f>L1775-N1775</f>
        <v>21790</v>
      </c>
    </row>
    <row r="1776" spans="1:15" x14ac:dyDescent="0.2">
      <c r="A1776" s="2" t="s">
        <v>4824</v>
      </c>
      <c r="B1776" s="2" t="s">
        <v>2087</v>
      </c>
      <c r="C1776" s="2" t="s">
        <v>19</v>
      </c>
      <c r="D1776" s="2" t="s">
        <v>11</v>
      </c>
      <c r="E1776" s="13">
        <v>45839</v>
      </c>
      <c r="F1776" s="2" t="s">
        <v>2661</v>
      </c>
      <c r="G1776" s="2">
        <v>4</v>
      </c>
      <c r="H1776" s="3">
        <v>32800</v>
      </c>
      <c r="I1776" s="3">
        <v>7140</v>
      </c>
      <c r="J1776" s="3">
        <v>0</v>
      </c>
      <c r="K1776" s="3">
        <v>0</v>
      </c>
      <c r="L1776" s="3">
        <f>SUM(H1776:K1776)</f>
        <v>39940</v>
      </c>
      <c r="M1776" s="15">
        <v>0</v>
      </c>
      <c r="N1776" s="3">
        <f>H1776*M1776</f>
        <v>0</v>
      </c>
      <c r="O1776" s="3">
        <f>L1776-N1776</f>
        <v>39940</v>
      </c>
    </row>
    <row r="1777" spans="1:15" x14ac:dyDescent="0.2">
      <c r="A1777" s="2" t="s">
        <v>4825</v>
      </c>
      <c r="B1777" s="2" t="s">
        <v>2552</v>
      </c>
      <c r="C1777" s="2" t="s">
        <v>61</v>
      </c>
      <c r="D1777" s="2" t="s">
        <v>55</v>
      </c>
      <c r="E1777" s="13">
        <v>45839</v>
      </c>
      <c r="F1777" s="2" t="s">
        <v>2661</v>
      </c>
      <c r="G1777" s="2">
        <v>3</v>
      </c>
      <c r="H1777" s="3">
        <v>44400</v>
      </c>
      <c r="I1777" s="3">
        <v>2380</v>
      </c>
      <c r="J1777" s="3">
        <v>0</v>
      </c>
      <c r="K1777" s="3">
        <v>0</v>
      </c>
      <c r="L1777" s="3">
        <f>SUM(H1777:K1777)</f>
        <v>46780</v>
      </c>
      <c r="M1777" s="15">
        <v>0</v>
      </c>
      <c r="N1777" s="3">
        <f>H1777*M1777</f>
        <v>0</v>
      </c>
      <c r="O1777" s="3">
        <f>L1777-N1777</f>
        <v>46780</v>
      </c>
    </row>
    <row r="1778" spans="1:15" x14ac:dyDescent="0.2">
      <c r="A1778" s="2" t="s">
        <v>4826</v>
      </c>
      <c r="B1778" s="2" t="s">
        <v>1048</v>
      </c>
      <c r="C1778" s="2" t="s">
        <v>32</v>
      </c>
      <c r="D1778" s="2" t="s">
        <v>24</v>
      </c>
      <c r="E1778" s="13">
        <v>45870</v>
      </c>
      <c r="F1778" s="2" t="s">
        <v>2689</v>
      </c>
      <c r="G1778" s="2">
        <v>12</v>
      </c>
      <c r="H1778" s="3">
        <v>60600</v>
      </c>
      <c r="I1778" s="3">
        <v>10520</v>
      </c>
      <c r="J1778" s="3">
        <v>2120</v>
      </c>
      <c r="K1778" s="3">
        <v>0</v>
      </c>
      <c r="L1778" s="3">
        <f>SUM(H1778:K1778)</f>
        <v>73240</v>
      </c>
      <c r="M1778" s="15">
        <v>0.15</v>
      </c>
      <c r="N1778" s="3">
        <f>H1778*M1778</f>
        <v>9090</v>
      </c>
      <c r="O1778" s="3">
        <f>L1778-N1778</f>
        <v>64150</v>
      </c>
    </row>
    <row r="1779" spans="1:15" x14ac:dyDescent="0.2">
      <c r="A1779" s="2" t="s">
        <v>4827</v>
      </c>
      <c r="B1779" s="2" t="s">
        <v>2193</v>
      </c>
      <c r="C1779" s="2" t="s">
        <v>125</v>
      </c>
      <c r="D1779" s="2" t="s">
        <v>124</v>
      </c>
      <c r="E1779" s="13">
        <v>45839</v>
      </c>
      <c r="F1779" s="2" t="s">
        <v>2670</v>
      </c>
      <c r="G1779" s="2">
        <v>3</v>
      </c>
      <c r="H1779" s="3">
        <v>23550</v>
      </c>
      <c r="I1779" s="3">
        <v>2610</v>
      </c>
      <c r="J1779" s="3">
        <v>7080</v>
      </c>
      <c r="K1779" s="3">
        <v>0</v>
      </c>
      <c r="L1779" s="3">
        <f>SUM(H1779:K1779)</f>
        <v>33240</v>
      </c>
      <c r="M1779" s="15">
        <v>0</v>
      </c>
      <c r="N1779" s="3">
        <f>H1779*M1779</f>
        <v>0</v>
      </c>
      <c r="O1779" s="3">
        <f>L1779-N1779</f>
        <v>33240</v>
      </c>
    </row>
    <row r="1780" spans="1:15" x14ac:dyDescent="0.2">
      <c r="A1780" s="2" t="s">
        <v>4828</v>
      </c>
      <c r="B1780" s="2" t="s">
        <v>763</v>
      </c>
      <c r="C1780" s="2" t="s">
        <v>120</v>
      </c>
      <c r="D1780" s="2" t="s">
        <v>114</v>
      </c>
      <c r="E1780" s="13">
        <v>45901</v>
      </c>
      <c r="F1780" s="2" t="s">
        <v>2658</v>
      </c>
      <c r="G1780" s="2">
        <v>4</v>
      </c>
      <c r="H1780" s="3">
        <v>24400</v>
      </c>
      <c r="I1780" s="3">
        <v>5280</v>
      </c>
      <c r="J1780" s="3">
        <v>4240</v>
      </c>
      <c r="K1780" s="3">
        <v>0</v>
      </c>
      <c r="L1780" s="3">
        <f>SUM(H1780:K1780)</f>
        <v>33920</v>
      </c>
      <c r="M1780" s="15">
        <v>0.1</v>
      </c>
      <c r="N1780" s="3">
        <f>H1780*M1780</f>
        <v>2440</v>
      </c>
      <c r="O1780" s="3">
        <f>L1780-N1780</f>
        <v>31480</v>
      </c>
    </row>
    <row r="1781" spans="1:15" x14ac:dyDescent="0.2">
      <c r="A1781" s="2" t="s">
        <v>4829</v>
      </c>
      <c r="B1781" s="2" t="s">
        <v>1458</v>
      </c>
      <c r="C1781" s="2" t="s">
        <v>118</v>
      </c>
      <c r="D1781" s="2" t="s">
        <v>114</v>
      </c>
      <c r="E1781" s="13">
        <v>45870</v>
      </c>
      <c r="F1781" s="2" t="s">
        <v>2670</v>
      </c>
      <c r="G1781" s="2">
        <v>3</v>
      </c>
      <c r="H1781" s="3">
        <v>20700</v>
      </c>
      <c r="I1781" s="3">
        <v>6990</v>
      </c>
      <c r="J1781" s="3">
        <v>0</v>
      </c>
      <c r="K1781" s="3">
        <v>0</v>
      </c>
      <c r="L1781" s="3">
        <f>SUM(H1781:K1781)</f>
        <v>27690</v>
      </c>
      <c r="M1781" s="15">
        <v>0</v>
      </c>
      <c r="N1781" s="3">
        <f>H1781*M1781</f>
        <v>0</v>
      </c>
      <c r="O1781" s="3">
        <f>L1781-N1781</f>
        <v>27690</v>
      </c>
    </row>
    <row r="1782" spans="1:15" x14ac:dyDescent="0.2">
      <c r="A1782" s="2" t="s">
        <v>4830</v>
      </c>
      <c r="B1782" s="2" t="s">
        <v>1713</v>
      </c>
      <c r="C1782" s="2" t="s">
        <v>43</v>
      </c>
      <c r="D1782" s="2" t="s">
        <v>45</v>
      </c>
      <c r="E1782" s="13">
        <v>45839</v>
      </c>
      <c r="F1782" s="2" t="s">
        <v>2658</v>
      </c>
      <c r="G1782" s="2">
        <v>4</v>
      </c>
      <c r="H1782" s="3">
        <v>24600</v>
      </c>
      <c r="I1782" s="3">
        <v>1810</v>
      </c>
      <c r="J1782" s="3">
        <v>0</v>
      </c>
      <c r="K1782" s="3">
        <v>0</v>
      </c>
      <c r="L1782" s="3">
        <f>SUM(H1782:K1782)</f>
        <v>26410</v>
      </c>
      <c r="M1782" s="15">
        <v>0.1</v>
      </c>
      <c r="N1782" s="3">
        <f>H1782*M1782</f>
        <v>2460</v>
      </c>
      <c r="O1782" s="3">
        <f>L1782-N1782</f>
        <v>23950</v>
      </c>
    </row>
    <row r="1783" spans="1:15" x14ac:dyDescent="0.2">
      <c r="A1783" s="2" t="s">
        <v>4831</v>
      </c>
      <c r="B1783" s="2" t="s">
        <v>2189</v>
      </c>
      <c r="C1783" s="2" t="s">
        <v>53</v>
      </c>
      <c r="D1783" s="2" t="s">
        <v>55</v>
      </c>
      <c r="E1783" s="13">
        <v>46054</v>
      </c>
      <c r="F1783" s="2" t="s">
        <v>2658</v>
      </c>
      <c r="G1783" s="2">
        <v>12</v>
      </c>
      <c r="H1783" s="3">
        <v>114600</v>
      </c>
      <c r="I1783" s="3">
        <v>18260</v>
      </c>
      <c r="J1783" s="3">
        <v>0</v>
      </c>
      <c r="K1783" s="3">
        <v>0</v>
      </c>
      <c r="L1783" s="3">
        <f>SUM(H1783:K1783)</f>
        <v>132860</v>
      </c>
      <c r="M1783" s="15">
        <v>0.1</v>
      </c>
      <c r="N1783" s="3">
        <f>H1783*M1783</f>
        <v>11460</v>
      </c>
      <c r="O1783" s="3">
        <f>L1783-N1783</f>
        <v>121400</v>
      </c>
    </row>
    <row r="1784" spans="1:15" x14ac:dyDescent="0.2">
      <c r="A1784" s="2" t="s">
        <v>4832</v>
      </c>
      <c r="B1784" s="2" t="s">
        <v>2349</v>
      </c>
      <c r="C1784" s="2" t="s">
        <v>32</v>
      </c>
      <c r="D1784" s="2" t="s">
        <v>24</v>
      </c>
      <c r="E1784" s="13">
        <v>45839</v>
      </c>
      <c r="F1784" s="2" t="s">
        <v>2647</v>
      </c>
      <c r="G1784" s="2">
        <v>3</v>
      </c>
      <c r="H1784" s="3">
        <v>14100</v>
      </c>
      <c r="I1784" s="3">
        <v>1090</v>
      </c>
      <c r="J1784" s="3">
        <v>0</v>
      </c>
      <c r="K1784" s="3">
        <v>3990</v>
      </c>
      <c r="L1784" s="3">
        <f>SUM(H1784:K1784)</f>
        <v>19180</v>
      </c>
      <c r="M1784" s="15">
        <v>0</v>
      </c>
      <c r="N1784" s="3">
        <f>H1784*M1784</f>
        <v>0</v>
      </c>
      <c r="O1784" s="3">
        <f>L1784-N1784</f>
        <v>19180</v>
      </c>
    </row>
    <row r="1785" spans="1:15" x14ac:dyDescent="0.2">
      <c r="A1785" s="2" t="s">
        <v>4833</v>
      </c>
      <c r="B1785" s="2" t="s">
        <v>1558</v>
      </c>
      <c r="C1785" s="2" t="s">
        <v>125</v>
      </c>
      <c r="D1785" s="2" t="s">
        <v>124</v>
      </c>
      <c r="E1785" s="13">
        <v>45962</v>
      </c>
      <c r="F1785" s="2" t="s">
        <v>2647</v>
      </c>
      <c r="G1785" s="2">
        <v>2</v>
      </c>
      <c r="H1785" s="3">
        <v>18000</v>
      </c>
      <c r="I1785" s="3">
        <v>3970</v>
      </c>
      <c r="J1785" s="3">
        <v>7190</v>
      </c>
      <c r="K1785" s="3">
        <v>1770</v>
      </c>
      <c r="L1785" s="3">
        <f>SUM(H1785:K1785)</f>
        <v>30930</v>
      </c>
      <c r="M1785" s="15">
        <v>0</v>
      </c>
      <c r="N1785" s="3">
        <f>H1785*M1785</f>
        <v>0</v>
      </c>
      <c r="O1785" s="3">
        <f>L1785-N1785</f>
        <v>30930</v>
      </c>
    </row>
    <row r="1786" spans="1:15" x14ac:dyDescent="0.2">
      <c r="A1786" s="2" t="s">
        <v>4834</v>
      </c>
      <c r="B1786" s="2" t="s">
        <v>2293</v>
      </c>
      <c r="C1786" s="2" t="s">
        <v>22</v>
      </c>
      <c r="D1786" s="2" t="s">
        <v>24</v>
      </c>
      <c r="E1786" s="13">
        <v>45901</v>
      </c>
      <c r="F1786" s="2" t="s">
        <v>2689</v>
      </c>
      <c r="G1786" s="2">
        <v>5</v>
      </c>
      <c r="H1786" s="3">
        <v>17000</v>
      </c>
      <c r="I1786" s="3">
        <v>6570</v>
      </c>
      <c r="J1786" s="3">
        <v>0</v>
      </c>
      <c r="K1786" s="3">
        <v>2830</v>
      </c>
      <c r="L1786" s="3">
        <f>SUM(H1786:K1786)</f>
        <v>26400</v>
      </c>
      <c r="M1786" s="15">
        <v>0.15</v>
      </c>
      <c r="N1786" s="3">
        <f>H1786*M1786</f>
        <v>2550</v>
      </c>
      <c r="O1786" s="3">
        <f>L1786-N1786</f>
        <v>23850</v>
      </c>
    </row>
    <row r="1787" spans="1:15" x14ac:dyDescent="0.2">
      <c r="A1787" s="2" t="s">
        <v>4835</v>
      </c>
      <c r="B1787" s="2" t="s">
        <v>1803</v>
      </c>
      <c r="C1787" s="2" t="s">
        <v>51</v>
      </c>
      <c r="D1787" s="2" t="s">
        <v>45</v>
      </c>
      <c r="E1787" s="13">
        <v>45839</v>
      </c>
      <c r="F1787" s="2" t="s">
        <v>2689</v>
      </c>
      <c r="G1787" s="2">
        <v>4</v>
      </c>
      <c r="H1787" s="3">
        <v>22600</v>
      </c>
      <c r="I1787" s="3">
        <v>2890</v>
      </c>
      <c r="J1787" s="3">
        <v>10200</v>
      </c>
      <c r="K1787" s="3">
        <v>0</v>
      </c>
      <c r="L1787" s="3">
        <f>SUM(H1787:K1787)</f>
        <v>35690</v>
      </c>
      <c r="M1787" s="15">
        <v>0.15</v>
      </c>
      <c r="N1787" s="3">
        <f>H1787*M1787</f>
        <v>3390</v>
      </c>
      <c r="O1787" s="3">
        <f>L1787-N1787</f>
        <v>32300</v>
      </c>
    </row>
    <row r="1788" spans="1:15" x14ac:dyDescent="0.2">
      <c r="A1788" s="2" t="s">
        <v>4836</v>
      </c>
      <c r="B1788" s="2" t="s">
        <v>2349</v>
      </c>
      <c r="C1788" s="2" t="s">
        <v>43</v>
      </c>
      <c r="D1788" s="2" t="s">
        <v>45</v>
      </c>
      <c r="E1788" s="13">
        <v>45931</v>
      </c>
      <c r="F1788" s="2" t="s">
        <v>2661</v>
      </c>
      <c r="G1788" s="2">
        <v>3</v>
      </c>
      <c r="H1788" s="3">
        <v>27900</v>
      </c>
      <c r="I1788" s="3">
        <v>3320</v>
      </c>
      <c r="J1788" s="3">
        <v>0</v>
      </c>
      <c r="K1788" s="3">
        <v>2730</v>
      </c>
      <c r="L1788" s="3">
        <f>SUM(H1788:K1788)</f>
        <v>33950</v>
      </c>
      <c r="M1788" s="15">
        <v>0</v>
      </c>
      <c r="N1788" s="3">
        <f>H1788*M1788</f>
        <v>0</v>
      </c>
      <c r="O1788" s="3">
        <f>L1788-N1788</f>
        <v>33950</v>
      </c>
    </row>
    <row r="1789" spans="1:15" x14ac:dyDescent="0.2">
      <c r="A1789" s="2" t="s">
        <v>4837</v>
      </c>
      <c r="B1789" s="2" t="s">
        <v>2565</v>
      </c>
      <c r="C1789" s="2" t="s">
        <v>110</v>
      </c>
      <c r="D1789" s="2" t="s">
        <v>105</v>
      </c>
      <c r="E1789" s="13">
        <v>45992</v>
      </c>
      <c r="F1789" s="2" t="s">
        <v>2670</v>
      </c>
      <c r="G1789" s="2">
        <v>5</v>
      </c>
      <c r="H1789" s="3">
        <v>28750</v>
      </c>
      <c r="I1789" s="3">
        <v>3690</v>
      </c>
      <c r="J1789" s="3">
        <v>3040</v>
      </c>
      <c r="K1789" s="3">
        <v>3030</v>
      </c>
      <c r="L1789" s="3">
        <f>SUM(H1789:K1789)</f>
        <v>38510</v>
      </c>
      <c r="M1789" s="15">
        <v>0</v>
      </c>
      <c r="N1789" s="3">
        <f>H1789*M1789</f>
        <v>0</v>
      </c>
      <c r="O1789" s="3">
        <f>L1789-N1789</f>
        <v>38510</v>
      </c>
    </row>
    <row r="1790" spans="1:15" x14ac:dyDescent="0.2">
      <c r="A1790" s="2" t="s">
        <v>4838</v>
      </c>
      <c r="B1790" s="2" t="s">
        <v>771</v>
      </c>
      <c r="C1790" s="2" t="s">
        <v>37</v>
      </c>
      <c r="D1790" s="2" t="s">
        <v>36</v>
      </c>
      <c r="E1790" s="13">
        <v>45901</v>
      </c>
      <c r="F1790" s="2" t="s">
        <v>2658</v>
      </c>
      <c r="G1790" s="2">
        <v>12</v>
      </c>
      <c r="H1790" s="3">
        <v>102000</v>
      </c>
      <c r="I1790" s="3">
        <v>16760</v>
      </c>
      <c r="J1790" s="3">
        <v>0</v>
      </c>
      <c r="K1790" s="3">
        <v>1380</v>
      </c>
      <c r="L1790" s="3">
        <f>SUM(H1790:K1790)</f>
        <v>120140</v>
      </c>
      <c r="M1790" s="15">
        <v>0.1</v>
      </c>
      <c r="N1790" s="3">
        <f>H1790*M1790</f>
        <v>10200</v>
      </c>
      <c r="O1790" s="3">
        <f>L1790-N1790</f>
        <v>109940</v>
      </c>
    </row>
    <row r="1791" spans="1:15" x14ac:dyDescent="0.2">
      <c r="A1791" s="2" t="s">
        <v>4839</v>
      </c>
      <c r="B1791" s="2" t="s">
        <v>844</v>
      </c>
      <c r="C1791" s="2" t="s">
        <v>37</v>
      </c>
      <c r="D1791" s="2" t="s">
        <v>36</v>
      </c>
      <c r="E1791" s="13">
        <v>45839</v>
      </c>
      <c r="F1791" s="2" t="s">
        <v>2732</v>
      </c>
      <c r="G1791" s="2">
        <v>3</v>
      </c>
      <c r="H1791" s="3">
        <v>27300</v>
      </c>
      <c r="I1791" s="3">
        <v>2720</v>
      </c>
      <c r="J1791" s="3">
        <v>0</v>
      </c>
      <c r="K1791" s="3">
        <v>0</v>
      </c>
      <c r="L1791" s="3">
        <f>SUM(H1791:K1791)</f>
        <v>30020</v>
      </c>
      <c r="M1791" s="15">
        <v>0.05</v>
      </c>
      <c r="N1791" s="3">
        <f>H1791*M1791</f>
        <v>1365</v>
      </c>
      <c r="O1791" s="3">
        <f>L1791-N1791</f>
        <v>28655</v>
      </c>
    </row>
    <row r="1792" spans="1:15" x14ac:dyDescent="0.2">
      <c r="A1792" s="2" t="s">
        <v>4840</v>
      </c>
      <c r="B1792" s="2" t="s">
        <v>1055</v>
      </c>
      <c r="C1792" s="2" t="s">
        <v>49</v>
      </c>
      <c r="D1792" s="2" t="s">
        <v>45</v>
      </c>
      <c r="E1792" s="13">
        <v>45839</v>
      </c>
      <c r="F1792" s="2" t="s">
        <v>2661</v>
      </c>
      <c r="G1792" s="2">
        <v>3</v>
      </c>
      <c r="H1792" s="3">
        <v>6900</v>
      </c>
      <c r="I1792" s="3">
        <v>1320</v>
      </c>
      <c r="J1792" s="3">
        <v>4880</v>
      </c>
      <c r="K1792" s="3">
        <v>0</v>
      </c>
      <c r="L1792" s="3">
        <f>SUM(H1792:K1792)</f>
        <v>13100</v>
      </c>
      <c r="M1792" s="15">
        <v>0</v>
      </c>
      <c r="N1792" s="3">
        <f>H1792*M1792</f>
        <v>0</v>
      </c>
      <c r="O1792" s="3">
        <f>L1792-N1792</f>
        <v>13100</v>
      </c>
    </row>
    <row r="1793" spans="1:15" x14ac:dyDescent="0.2">
      <c r="A1793" s="2" t="s">
        <v>4841</v>
      </c>
      <c r="B1793" s="2" t="s">
        <v>1180</v>
      </c>
      <c r="C1793" s="2" t="s">
        <v>101</v>
      </c>
      <c r="D1793" s="2" t="s">
        <v>95</v>
      </c>
      <c r="E1793" s="13">
        <v>45901</v>
      </c>
      <c r="F1793" s="2" t="s">
        <v>2670</v>
      </c>
      <c r="G1793" s="2">
        <v>2</v>
      </c>
      <c r="H1793" s="3">
        <v>8000</v>
      </c>
      <c r="I1793" s="3">
        <v>3560</v>
      </c>
      <c r="J1793" s="3">
        <v>0</v>
      </c>
      <c r="K1793" s="3">
        <v>0</v>
      </c>
      <c r="L1793" s="3">
        <f>SUM(H1793:K1793)</f>
        <v>11560</v>
      </c>
      <c r="M1793" s="15">
        <v>0</v>
      </c>
      <c r="N1793" s="3">
        <f>H1793*M1793</f>
        <v>0</v>
      </c>
      <c r="O1793" s="3">
        <f>L1793-N1793</f>
        <v>11560</v>
      </c>
    </row>
    <row r="1794" spans="1:15" x14ac:dyDescent="0.2">
      <c r="A1794" s="2" t="s">
        <v>4842</v>
      </c>
      <c r="B1794" s="2" t="s">
        <v>1214</v>
      </c>
      <c r="C1794" s="2" t="s">
        <v>16</v>
      </c>
      <c r="D1794" s="2" t="s">
        <v>11</v>
      </c>
      <c r="E1794" s="13">
        <v>45839</v>
      </c>
      <c r="F1794" s="2" t="s">
        <v>2670</v>
      </c>
      <c r="G1794" s="2">
        <v>2</v>
      </c>
      <c r="H1794" s="3">
        <v>12900</v>
      </c>
      <c r="I1794" s="3">
        <v>1120</v>
      </c>
      <c r="J1794" s="3">
        <v>0</v>
      </c>
      <c r="K1794" s="3">
        <v>0</v>
      </c>
      <c r="L1794" s="3">
        <f>SUM(H1794:K1794)</f>
        <v>14020</v>
      </c>
      <c r="M1794" s="15">
        <v>0</v>
      </c>
      <c r="N1794" s="3">
        <f>H1794*M1794</f>
        <v>0</v>
      </c>
      <c r="O1794" s="3">
        <f>L1794-N1794</f>
        <v>14020</v>
      </c>
    </row>
    <row r="1795" spans="1:15" x14ac:dyDescent="0.2">
      <c r="A1795" s="2" t="s">
        <v>4843</v>
      </c>
      <c r="B1795" s="2" t="s">
        <v>1760</v>
      </c>
      <c r="C1795" s="2" t="s">
        <v>9</v>
      </c>
      <c r="D1795" s="2" t="s">
        <v>11</v>
      </c>
      <c r="E1795" s="13">
        <v>45870</v>
      </c>
      <c r="F1795" s="2" t="s">
        <v>2658</v>
      </c>
      <c r="G1795" s="2">
        <v>16</v>
      </c>
      <c r="H1795" s="3">
        <v>86400</v>
      </c>
      <c r="I1795" s="3">
        <v>3460</v>
      </c>
      <c r="J1795" s="3">
        <v>0</v>
      </c>
      <c r="K1795" s="3">
        <v>0</v>
      </c>
      <c r="L1795" s="3">
        <f>SUM(H1795:K1795)</f>
        <v>89860</v>
      </c>
      <c r="M1795" s="15">
        <v>0.1</v>
      </c>
      <c r="N1795" s="3">
        <f>H1795*M1795</f>
        <v>8640</v>
      </c>
      <c r="O1795" s="3">
        <f>L1795-N1795</f>
        <v>81220</v>
      </c>
    </row>
    <row r="1796" spans="1:15" x14ac:dyDescent="0.2">
      <c r="A1796" s="2" t="s">
        <v>4844</v>
      </c>
      <c r="B1796" s="2" t="s">
        <v>1891</v>
      </c>
      <c r="C1796" s="2" t="s">
        <v>69</v>
      </c>
      <c r="D1796" s="2" t="s">
        <v>65</v>
      </c>
      <c r="E1796" s="13">
        <v>45870</v>
      </c>
      <c r="F1796" s="2" t="s">
        <v>2670</v>
      </c>
      <c r="G1796" s="2">
        <v>12</v>
      </c>
      <c r="H1796" s="3">
        <v>237000</v>
      </c>
      <c r="I1796" s="3">
        <v>42310</v>
      </c>
      <c r="J1796" s="3">
        <v>4250</v>
      </c>
      <c r="K1796" s="3">
        <v>0</v>
      </c>
      <c r="L1796" s="3">
        <f>SUM(H1796:K1796)</f>
        <v>283560</v>
      </c>
      <c r="M1796" s="15">
        <v>0</v>
      </c>
      <c r="N1796" s="3">
        <f>H1796*M1796</f>
        <v>0</v>
      </c>
      <c r="O1796" s="3">
        <f>L1796-N1796</f>
        <v>283560</v>
      </c>
    </row>
    <row r="1797" spans="1:15" x14ac:dyDescent="0.2">
      <c r="A1797" s="2" t="s">
        <v>4845</v>
      </c>
      <c r="B1797" s="2" t="s">
        <v>2022</v>
      </c>
      <c r="C1797" s="2" t="s">
        <v>57</v>
      </c>
      <c r="D1797" s="2" t="s">
        <v>55</v>
      </c>
      <c r="E1797" s="13">
        <v>45962</v>
      </c>
      <c r="F1797" s="2" t="s">
        <v>2661</v>
      </c>
      <c r="G1797" s="2">
        <v>6</v>
      </c>
      <c r="H1797" s="3">
        <v>74400</v>
      </c>
      <c r="I1797" s="3">
        <v>14330</v>
      </c>
      <c r="J1797" s="3">
        <v>0</v>
      </c>
      <c r="K1797" s="3">
        <v>0</v>
      </c>
      <c r="L1797" s="3">
        <f>SUM(H1797:K1797)</f>
        <v>88730</v>
      </c>
      <c r="M1797" s="15">
        <v>0</v>
      </c>
      <c r="N1797" s="3">
        <f>H1797*M1797</f>
        <v>0</v>
      </c>
      <c r="O1797" s="3">
        <f>L1797-N1797</f>
        <v>88730</v>
      </c>
    </row>
    <row r="1798" spans="1:15" x14ac:dyDescent="0.2">
      <c r="A1798" s="2" t="s">
        <v>4846</v>
      </c>
      <c r="B1798" s="2" t="s">
        <v>2085</v>
      </c>
      <c r="C1798" s="2" t="s">
        <v>81</v>
      </c>
      <c r="D1798" s="2" t="s">
        <v>75</v>
      </c>
      <c r="E1798" s="13">
        <v>46023</v>
      </c>
      <c r="F1798" s="2" t="s">
        <v>2683</v>
      </c>
      <c r="G1798" s="2">
        <v>2</v>
      </c>
      <c r="H1798" s="3">
        <v>66500</v>
      </c>
      <c r="I1798" s="3">
        <v>1180</v>
      </c>
      <c r="J1798" s="3">
        <v>0</v>
      </c>
      <c r="K1798" s="3">
        <v>0</v>
      </c>
      <c r="L1798" s="3">
        <f>SUM(H1798:K1798)</f>
        <v>67680</v>
      </c>
      <c r="M1798" s="15">
        <v>0.17</v>
      </c>
      <c r="N1798" s="3">
        <f>H1798*M1798</f>
        <v>11305</v>
      </c>
      <c r="O1798" s="3">
        <f>L1798-N1798</f>
        <v>56375</v>
      </c>
    </row>
    <row r="1799" spans="1:15" x14ac:dyDescent="0.2">
      <c r="A1799" s="2" t="s">
        <v>4848</v>
      </c>
      <c r="B1799" s="2" t="s">
        <v>918</v>
      </c>
      <c r="C1799" s="2" t="s">
        <v>43</v>
      </c>
      <c r="D1799" s="2" t="s">
        <v>45</v>
      </c>
      <c r="E1799" s="13">
        <v>45931</v>
      </c>
      <c r="F1799" s="2" t="s">
        <v>2661</v>
      </c>
      <c r="G1799" s="2">
        <v>3</v>
      </c>
      <c r="H1799" s="3">
        <v>19050</v>
      </c>
      <c r="I1799" s="3">
        <v>10490</v>
      </c>
      <c r="J1799" s="3">
        <v>0</v>
      </c>
      <c r="K1799" s="3">
        <v>860</v>
      </c>
      <c r="L1799" s="3">
        <f>SUM(H1799:K1799)</f>
        <v>30400</v>
      </c>
      <c r="M1799" s="15">
        <v>0</v>
      </c>
      <c r="N1799" s="3">
        <f>H1799*M1799</f>
        <v>0</v>
      </c>
      <c r="O1799" s="3">
        <f>L1799-N1799</f>
        <v>30400</v>
      </c>
    </row>
    <row r="1800" spans="1:15" x14ac:dyDescent="0.2">
      <c r="A1800" s="2" t="s">
        <v>4850</v>
      </c>
      <c r="B1800" s="2" t="s">
        <v>2283</v>
      </c>
      <c r="C1800" s="2" t="s">
        <v>59</v>
      </c>
      <c r="D1800" s="2" t="s">
        <v>55</v>
      </c>
      <c r="E1800" s="13">
        <v>46054</v>
      </c>
      <c r="F1800" s="2" t="s">
        <v>2658</v>
      </c>
      <c r="G1800" s="2">
        <v>6</v>
      </c>
      <c r="H1800" s="3">
        <v>49500</v>
      </c>
      <c r="I1800" s="3">
        <v>7380</v>
      </c>
      <c r="J1800" s="3">
        <v>0</v>
      </c>
      <c r="K1800" s="3">
        <v>0</v>
      </c>
      <c r="L1800" s="3">
        <f>SUM(H1800:K1800)</f>
        <v>56880</v>
      </c>
      <c r="M1800" s="15">
        <v>0.1</v>
      </c>
      <c r="N1800" s="3">
        <f>H1800*M1800</f>
        <v>4950</v>
      </c>
      <c r="O1800" s="3">
        <f>L1800-N1800</f>
        <v>51930</v>
      </c>
    </row>
    <row r="1801" spans="1:15" x14ac:dyDescent="0.2">
      <c r="A1801" s="2" t="s">
        <v>4852</v>
      </c>
      <c r="B1801" s="2" t="s">
        <v>1024</v>
      </c>
      <c r="C1801" s="2" t="s">
        <v>34</v>
      </c>
      <c r="D1801" s="2" t="s">
        <v>36</v>
      </c>
      <c r="E1801" s="13">
        <v>45901</v>
      </c>
      <c r="F1801" s="2" t="s">
        <v>2658</v>
      </c>
      <c r="G1801" s="2">
        <v>2</v>
      </c>
      <c r="H1801" s="3">
        <v>15700</v>
      </c>
      <c r="I1801" s="3">
        <v>1310</v>
      </c>
      <c r="J1801" s="3">
        <v>0</v>
      </c>
      <c r="K1801" s="3">
        <v>0</v>
      </c>
      <c r="L1801" s="3">
        <f>SUM(H1801:K1801)</f>
        <v>17010</v>
      </c>
      <c r="M1801" s="15">
        <v>0.1</v>
      </c>
      <c r="N1801" s="3">
        <f>H1801*M1801</f>
        <v>1570</v>
      </c>
      <c r="O1801" s="3">
        <f>L1801-N1801</f>
        <v>15440</v>
      </c>
    </row>
    <row r="1802" spans="1:15" x14ac:dyDescent="0.2">
      <c r="A1802" s="2" t="s">
        <v>4854</v>
      </c>
      <c r="B1802" s="2" t="s">
        <v>1808</v>
      </c>
      <c r="C1802" s="2" t="s">
        <v>43</v>
      </c>
      <c r="D1802" s="2" t="s">
        <v>45</v>
      </c>
      <c r="E1802" s="13">
        <v>45839</v>
      </c>
      <c r="F1802" s="2" t="s">
        <v>2732</v>
      </c>
      <c r="G1802" s="2">
        <v>1</v>
      </c>
      <c r="H1802" s="3">
        <v>2950</v>
      </c>
      <c r="I1802" s="3">
        <v>640</v>
      </c>
      <c r="J1802" s="3">
        <v>6110</v>
      </c>
      <c r="K1802" s="3">
        <v>0</v>
      </c>
      <c r="L1802" s="3">
        <f>SUM(H1802:K1802)</f>
        <v>9700</v>
      </c>
      <c r="M1802" s="15">
        <v>0.05</v>
      </c>
      <c r="N1802" s="3">
        <f>H1802*M1802</f>
        <v>147.5</v>
      </c>
      <c r="O1802" s="3">
        <f>L1802-N1802</f>
        <v>9552.5</v>
      </c>
    </row>
    <row r="1803" spans="1:15" x14ac:dyDescent="0.2">
      <c r="A1803" s="2" t="s">
        <v>4855</v>
      </c>
      <c r="B1803" s="2" t="s">
        <v>2111</v>
      </c>
      <c r="C1803" s="2" t="s">
        <v>106</v>
      </c>
      <c r="D1803" s="2" t="s">
        <v>105</v>
      </c>
      <c r="E1803" s="13">
        <v>45870</v>
      </c>
      <c r="F1803" s="2" t="s">
        <v>2658</v>
      </c>
      <c r="G1803" s="2">
        <v>2</v>
      </c>
      <c r="H1803" s="3">
        <v>9500</v>
      </c>
      <c r="I1803" s="3">
        <v>1050</v>
      </c>
      <c r="J1803" s="3">
        <v>0</v>
      </c>
      <c r="K1803" s="3">
        <v>2320</v>
      </c>
      <c r="L1803" s="3">
        <f>SUM(H1803:K1803)</f>
        <v>12870</v>
      </c>
      <c r="M1803" s="15">
        <v>0.1</v>
      </c>
      <c r="N1803" s="3">
        <f>H1803*M1803</f>
        <v>950</v>
      </c>
      <c r="O1803" s="3">
        <f>L1803-N1803</f>
        <v>11920</v>
      </c>
    </row>
    <row r="1804" spans="1:15" x14ac:dyDescent="0.2">
      <c r="A1804" s="2" t="s">
        <v>4857</v>
      </c>
      <c r="B1804" s="2" t="s">
        <v>377</v>
      </c>
      <c r="C1804" s="2" t="s">
        <v>41</v>
      </c>
      <c r="D1804" s="2" t="s">
        <v>36</v>
      </c>
      <c r="E1804" s="13">
        <v>45931</v>
      </c>
      <c r="F1804" s="2" t="s">
        <v>2689</v>
      </c>
      <c r="G1804" s="2">
        <v>5</v>
      </c>
      <c r="H1804" s="3">
        <v>22000</v>
      </c>
      <c r="I1804" s="3">
        <v>2050</v>
      </c>
      <c r="J1804" s="3">
        <v>2880</v>
      </c>
      <c r="K1804" s="3">
        <v>0</v>
      </c>
      <c r="L1804" s="3">
        <f>SUM(H1804:K1804)</f>
        <v>26930</v>
      </c>
      <c r="M1804" s="15">
        <v>0.15</v>
      </c>
      <c r="N1804" s="3">
        <f>H1804*M1804</f>
        <v>3300</v>
      </c>
      <c r="O1804" s="3">
        <f>L1804-N1804</f>
        <v>23630</v>
      </c>
    </row>
    <row r="1805" spans="1:15" x14ac:dyDescent="0.2">
      <c r="A1805" s="2" t="s">
        <v>4858</v>
      </c>
      <c r="B1805" s="2" t="s">
        <v>510</v>
      </c>
      <c r="C1805" s="2" t="s">
        <v>83</v>
      </c>
      <c r="D1805" s="2" t="s">
        <v>85</v>
      </c>
      <c r="E1805" s="13">
        <v>46023</v>
      </c>
      <c r="F1805" s="2" t="s">
        <v>2683</v>
      </c>
      <c r="G1805" s="2">
        <v>5</v>
      </c>
      <c r="H1805" s="3">
        <v>59750</v>
      </c>
      <c r="I1805" s="3">
        <v>9910</v>
      </c>
      <c r="J1805" s="3">
        <v>0</v>
      </c>
      <c r="K1805" s="3">
        <v>0</v>
      </c>
      <c r="L1805" s="3">
        <f>SUM(H1805:K1805)</f>
        <v>69660</v>
      </c>
      <c r="M1805" s="15">
        <v>0.17</v>
      </c>
      <c r="N1805" s="3">
        <f>H1805*M1805</f>
        <v>10157.5</v>
      </c>
      <c r="O1805" s="3">
        <f>L1805-N1805</f>
        <v>59502.5</v>
      </c>
    </row>
    <row r="1806" spans="1:15" x14ac:dyDescent="0.2">
      <c r="A1806" s="2" t="s">
        <v>4859</v>
      </c>
      <c r="B1806" s="2" t="s">
        <v>771</v>
      </c>
      <c r="C1806" s="2" t="s">
        <v>125</v>
      </c>
      <c r="D1806" s="2" t="s">
        <v>124</v>
      </c>
      <c r="E1806" s="13">
        <v>45931</v>
      </c>
      <c r="F1806" s="2" t="s">
        <v>2658</v>
      </c>
      <c r="G1806" s="2">
        <v>6</v>
      </c>
      <c r="H1806" s="3">
        <v>154200</v>
      </c>
      <c r="I1806" s="3">
        <v>11780</v>
      </c>
      <c r="J1806" s="3">
        <v>8800</v>
      </c>
      <c r="K1806" s="3">
        <v>3840</v>
      </c>
      <c r="L1806" s="3">
        <f>SUM(H1806:K1806)</f>
        <v>178620</v>
      </c>
      <c r="M1806" s="15">
        <v>0.1</v>
      </c>
      <c r="N1806" s="3">
        <f>H1806*M1806</f>
        <v>15420</v>
      </c>
      <c r="O1806" s="3">
        <f>L1806-N1806</f>
        <v>163200</v>
      </c>
    </row>
    <row r="1807" spans="1:15" x14ac:dyDescent="0.2">
      <c r="A1807" s="2" t="s">
        <v>4860</v>
      </c>
      <c r="B1807" s="2" t="s">
        <v>2211</v>
      </c>
      <c r="C1807" s="2" t="s">
        <v>13</v>
      </c>
      <c r="D1807" s="2" t="s">
        <v>11</v>
      </c>
      <c r="E1807" s="13">
        <v>45901</v>
      </c>
      <c r="F1807" s="2" t="s">
        <v>2670</v>
      </c>
      <c r="G1807" s="2">
        <v>6</v>
      </c>
      <c r="H1807" s="3">
        <v>64200</v>
      </c>
      <c r="I1807" s="3">
        <v>23230</v>
      </c>
      <c r="J1807" s="3">
        <v>0</v>
      </c>
      <c r="K1807" s="3">
        <v>0</v>
      </c>
      <c r="L1807" s="3">
        <f>SUM(H1807:K1807)</f>
        <v>87430</v>
      </c>
      <c r="M1807" s="15">
        <v>0</v>
      </c>
      <c r="N1807" s="3">
        <f>H1807*M1807</f>
        <v>0</v>
      </c>
      <c r="O1807" s="3">
        <f>L1807-N1807</f>
        <v>87430</v>
      </c>
    </row>
    <row r="1808" spans="1:15" x14ac:dyDescent="0.2">
      <c r="A1808" s="2" t="s">
        <v>4861</v>
      </c>
      <c r="B1808" s="2" t="s">
        <v>2305</v>
      </c>
      <c r="C1808" s="2" t="s">
        <v>43</v>
      </c>
      <c r="D1808" s="2" t="s">
        <v>45</v>
      </c>
      <c r="E1808" s="13">
        <v>45839</v>
      </c>
      <c r="F1808" s="2" t="s">
        <v>2670</v>
      </c>
      <c r="G1808" s="2">
        <v>3</v>
      </c>
      <c r="H1808" s="3">
        <v>12450</v>
      </c>
      <c r="I1808" s="3">
        <v>2220</v>
      </c>
      <c r="J1808" s="3">
        <v>0</v>
      </c>
      <c r="K1808" s="3">
        <v>0</v>
      </c>
      <c r="L1808" s="3">
        <f>SUM(H1808:K1808)</f>
        <v>14670</v>
      </c>
      <c r="M1808" s="15">
        <v>0</v>
      </c>
      <c r="N1808" s="3">
        <f>H1808*M1808</f>
        <v>0</v>
      </c>
      <c r="O1808" s="3">
        <f>L1808-N1808</f>
        <v>14670</v>
      </c>
    </row>
    <row r="1809" spans="1:15" x14ac:dyDescent="0.2">
      <c r="A1809" s="2" t="s">
        <v>4863</v>
      </c>
      <c r="B1809" s="2" t="s">
        <v>383</v>
      </c>
      <c r="C1809" s="2" t="s">
        <v>47</v>
      </c>
      <c r="D1809" s="2" t="s">
        <v>45</v>
      </c>
      <c r="E1809" s="13">
        <v>45870</v>
      </c>
      <c r="F1809" s="2" t="s">
        <v>2670</v>
      </c>
      <c r="G1809" s="2">
        <v>5</v>
      </c>
      <c r="H1809" s="3">
        <v>22750</v>
      </c>
      <c r="I1809" s="3">
        <v>7580</v>
      </c>
      <c r="J1809" s="3">
        <v>0</v>
      </c>
      <c r="K1809" s="3">
        <v>1760</v>
      </c>
      <c r="L1809" s="3">
        <f>SUM(H1809:K1809)</f>
        <v>32090</v>
      </c>
      <c r="M1809" s="15">
        <v>0</v>
      </c>
      <c r="N1809" s="3">
        <f>H1809*M1809</f>
        <v>0</v>
      </c>
      <c r="O1809" s="3">
        <f>L1809-N1809</f>
        <v>32090</v>
      </c>
    </row>
    <row r="1810" spans="1:15" x14ac:dyDescent="0.2">
      <c r="A1810" s="2" t="s">
        <v>4864</v>
      </c>
      <c r="B1810" s="2" t="s">
        <v>482</v>
      </c>
      <c r="C1810" s="2" t="s">
        <v>93</v>
      </c>
      <c r="D1810" s="2" t="s">
        <v>95</v>
      </c>
      <c r="E1810" s="13">
        <v>45992</v>
      </c>
      <c r="F1810" s="2" t="s">
        <v>2661</v>
      </c>
      <c r="G1810" s="2">
        <v>3</v>
      </c>
      <c r="H1810" s="3">
        <v>20850</v>
      </c>
      <c r="I1810" s="3">
        <v>4220</v>
      </c>
      <c r="J1810" s="3">
        <v>6470</v>
      </c>
      <c r="K1810" s="3">
        <v>0</v>
      </c>
      <c r="L1810" s="3">
        <f>SUM(H1810:K1810)</f>
        <v>31540</v>
      </c>
      <c r="M1810" s="15">
        <v>0</v>
      </c>
      <c r="N1810" s="3">
        <f>H1810*M1810</f>
        <v>0</v>
      </c>
      <c r="O1810" s="3">
        <f>L1810-N1810</f>
        <v>31540</v>
      </c>
    </row>
    <row r="1811" spans="1:15" x14ac:dyDescent="0.2">
      <c r="A1811" s="2" t="s">
        <v>4865</v>
      </c>
      <c r="B1811" s="2" t="s">
        <v>945</v>
      </c>
      <c r="C1811" s="2" t="s">
        <v>129</v>
      </c>
      <c r="D1811" s="2" t="s">
        <v>124</v>
      </c>
      <c r="E1811" s="13">
        <v>45870</v>
      </c>
      <c r="F1811" s="2" t="s">
        <v>2689</v>
      </c>
      <c r="G1811" s="2">
        <v>5</v>
      </c>
      <c r="H1811" s="3">
        <v>14500</v>
      </c>
      <c r="I1811" s="3">
        <v>2770</v>
      </c>
      <c r="J1811" s="3">
        <v>3670</v>
      </c>
      <c r="K1811" s="3">
        <v>0</v>
      </c>
      <c r="L1811" s="3">
        <f>SUM(H1811:K1811)</f>
        <v>20940</v>
      </c>
      <c r="M1811" s="15">
        <v>0.15</v>
      </c>
      <c r="N1811" s="3">
        <f>H1811*M1811</f>
        <v>2175</v>
      </c>
      <c r="O1811" s="3">
        <f>L1811-N1811</f>
        <v>18765</v>
      </c>
    </row>
    <row r="1812" spans="1:15" x14ac:dyDescent="0.2">
      <c r="A1812" s="2" t="s">
        <v>4866</v>
      </c>
      <c r="B1812" s="2" t="s">
        <v>1268</v>
      </c>
      <c r="C1812" s="2" t="s">
        <v>51</v>
      </c>
      <c r="D1812" s="2" t="s">
        <v>45</v>
      </c>
      <c r="E1812" s="13">
        <v>45839</v>
      </c>
      <c r="F1812" s="2" t="s">
        <v>2689</v>
      </c>
      <c r="G1812" s="2">
        <v>4</v>
      </c>
      <c r="H1812" s="3">
        <v>22800</v>
      </c>
      <c r="I1812" s="3">
        <v>8960</v>
      </c>
      <c r="J1812" s="3">
        <v>0</v>
      </c>
      <c r="K1812" s="3">
        <v>0</v>
      </c>
      <c r="L1812" s="3">
        <f>SUM(H1812:K1812)</f>
        <v>31760</v>
      </c>
      <c r="M1812" s="15">
        <v>0.15</v>
      </c>
      <c r="N1812" s="3">
        <f>H1812*M1812</f>
        <v>3420</v>
      </c>
      <c r="O1812" s="3">
        <f>L1812-N1812</f>
        <v>28340</v>
      </c>
    </row>
    <row r="1813" spans="1:15" x14ac:dyDescent="0.2">
      <c r="A1813" s="2" t="s">
        <v>4867</v>
      </c>
      <c r="B1813" s="2" t="s">
        <v>360</v>
      </c>
      <c r="C1813" s="2" t="s">
        <v>51</v>
      </c>
      <c r="D1813" s="2" t="s">
        <v>45</v>
      </c>
      <c r="E1813" s="13">
        <v>45931</v>
      </c>
      <c r="F1813" s="2" t="s">
        <v>2651</v>
      </c>
      <c r="G1813" s="2">
        <v>5</v>
      </c>
      <c r="H1813" s="3">
        <v>61500</v>
      </c>
      <c r="I1813" s="3">
        <v>11440</v>
      </c>
      <c r="J1813" s="3">
        <v>8750</v>
      </c>
      <c r="K1813" s="3">
        <v>0</v>
      </c>
      <c r="L1813" s="3">
        <f>SUM(H1813:K1813)</f>
        <v>81690</v>
      </c>
      <c r="M1813" s="15">
        <v>0.16</v>
      </c>
      <c r="N1813" s="3">
        <f>H1813*M1813</f>
        <v>9840</v>
      </c>
      <c r="O1813" s="3">
        <f>L1813-N1813</f>
        <v>71850</v>
      </c>
    </row>
    <row r="1814" spans="1:15" x14ac:dyDescent="0.2">
      <c r="A1814" s="2" t="s">
        <v>4869</v>
      </c>
      <c r="B1814" s="2" t="s">
        <v>973</v>
      </c>
      <c r="C1814" s="2" t="s">
        <v>83</v>
      </c>
      <c r="D1814" s="2" t="s">
        <v>85</v>
      </c>
      <c r="E1814" s="13">
        <v>45931</v>
      </c>
      <c r="F1814" s="2" t="s">
        <v>2670</v>
      </c>
      <c r="G1814" s="2">
        <v>3</v>
      </c>
      <c r="H1814" s="3">
        <v>43050</v>
      </c>
      <c r="I1814" s="3">
        <v>3650</v>
      </c>
      <c r="J1814" s="3">
        <v>6980</v>
      </c>
      <c r="K1814" s="3">
        <v>0</v>
      </c>
      <c r="L1814" s="3">
        <f>SUM(H1814:K1814)</f>
        <v>53680</v>
      </c>
      <c r="M1814" s="15">
        <v>0</v>
      </c>
      <c r="N1814" s="3">
        <f>H1814*M1814</f>
        <v>0</v>
      </c>
      <c r="O1814" s="3">
        <f>L1814-N1814</f>
        <v>53680</v>
      </c>
    </row>
    <row r="1815" spans="1:15" x14ac:dyDescent="0.2">
      <c r="A1815" s="2" t="s">
        <v>4870</v>
      </c>
      <c r="B1815" s="2" t="s">
        <v>1095</v>
      </c>
      <c r="C1815" s="2" t="s">
        <v>49</v>
      </c>
      <c r="D1815" s="2" t="s">
        <v>45</v>
      </c>
      <c r="E1815" s="13">
        <v>45870</v>
      </c>
      <c r="F1815" s="2" t="s">
        <v>2683</v>
      </c>
      <c r="G1815" s="2">
        <v>2</v>
      </c>
      <c r="H1815" s="3">
        <v>3800</v>
      </c>
      <c r="I1815" s="3">
        <v>980</v>
      </c>
      <c r="J1815" s="3">
        <v>5340</v>
      </c>
      <c r="K1815" s="3">
        <v>3350</v>
      </c>
      <c r="L1815" s="3">
        <f>SUM(H1815:K1815)</f>
        <v>13470</v>
      </c>
      <c r="M1815" s="15">
        <v>0.17</v>
      </c>
      <c r="N1815" s="3">
        <f>H1815*M1815</f>
        <v>646</v>
      </c>
      <c r="O1815" s="3">
        <f>L1815-N1815</f>
        <v>12824</v>
      </c>
    </row>
    <row r="1816" spans="1:15" x14ac:dyDescent="0.2">
      <c r="A1816" s="2" t="s">
        <v>4871</v>
      </c>
      <c r="B1816" s="2" t="s">
        <v>2297</v>
      </c>
      <c r="C1816" s="2" t="s">
        <v>112</v>
      </c>
      <c r="D1816" s="2" t="s">
        <v>114</v>
      </c>
      <c r="E1816" s="13">
        <v>45931</v>
      </c>
      <c r="F1816" s="2" t="s">
        <v>2683</v>
      </c>
      <c r="G1816" s="2">
        <v>12</v>
      </c>
      <c r="H1816" s="3">
        <v>114600</v>
      </c>
      <c r="I1816" s="3">
        <v>28430</v>
      </c>
      <c r="J1816" s="3">
        <v>0</v>
      </c>
      <c r="K1816" s="3">
        <v>0</v>
      </c>
      <c r="L1816" s="3">
        <f>SUM(H1816:K1816)</f>
        <v>143030</v>
      </c>
      <c r="M1816" s="15">
        <v>0.17</v>
      </c>
      <c r="N1816" s="3">
        <f>H1816*M1816</f>
        <v>19482</v>
      </c>
      <c r="O1816" s="3">
        <f>L1816-N1816</f>
        <v>123548</v>
      </c>
    </row>
    <row r="1817" spans="1:15" x14ac:dyDescent="0.2">
      <c r="A1817" s="2" t="s">
        <v>4873</v>
      </c>
      <c r="B1817" s="2" t="s">
        <v>876</v>
      </c>
      <c r="C1817" s="2" t="s">
        <v>63</v>
      </c>
      <c r="D1817" s="2" t="s">
        <v>65</v>
      </c>
      <c r="E1817" s="13">
        <v>45870</v>
      </c>
      <c r="F1817" s="2" t="s">
        <v>2647</v>
      </c>
      <c r="G1817" s="2">
        <v>3</v>
      </c>
      <c r="H1817" s="3">
        <v>16650</v>
      </c>
      <c r="I1817" s="3">
        <v>4600</v>
      </c>
      <c r="J1817" s="3">
        <v>0</v>
      </c>
      <c r="K1817" s="3">
        <v>2840</v>
      </c>
      <c r="L1817" s="3">
        <f>SUM(H1817:K1817)</f>
        <v>24090</v>
      </c>
      <c r="M1817" s="15">
        <v>0</v>
      </c>
      <c r="N1817" s="3">
        <f>H1817*M1817</f>
        <v>0</v>
      </c>
      <c r="O1817" s="3">
        <f>L1817-N1817</f>
        <v>24090</v>
      </c>
    </row>
    <row r="1818" spans="1:15" x14ac:dyDescent="0.2">
      <c r="A1818" s="2" t="s">
        <v>4874</v>
      </c>
      <c r="B1818" s="2" t="s">
        <v>1554</v>
      </c>
      <c r="C1818" s="2" t="s">
        <v>101</v>
      </c>
      <c r="D1818" s="2" t="s">
        <v>95</v>
      </c>
      <c r="E1818" s="13">
        <v>45931</v>
      </c>
      <c r="F1818" s="2" t="s">
        <v>2670</v>
      </c>
      <c r="G1818" s="2">
        <v>4</v>
      </c>
      <c r="H1818" s="3">
        <v>27600</v>
      </c>
      <c r="I1818" s="3">
        <v>2520</v>
      </c>
      <c r="J1818" s="3">
        <v>0</v>
      </c>
      <c r="K1818" s="3">
        <v>0</v>
      </c>
      <c r="L1818" s="3">
        <f>SUM(H1818:K1818)</f>
        <v>30120</v>
      </c>
      <c r="M1818" s="15">
        <v>0</v>
      </c>
      <c r="N1818" s="3">
        <f>H1818*M1818</f>
        <v>0</v>
      </c>
      <c r="O1818" s="3">
        <f>L1818-N1818</f>
        <v>30120</v>
      </c>
    </row>
    <row r="1819" spans="1:15" x14ac:dyDescent="0.2">
      <c r="A1819" s="2" t="s">
        <v>4875</v>
      </c>
      <c r="B1819" s="2" t="s">
        <v>2413</v>
      </c>
      <c r="C1819" s="2" t="s">
        <v>26</v>
      </c>
      <c r="D1819" s="2" t="s">
        <v>24</v>
      </c>
      <c r="E1819" s="13">
        <v>45931</v>
      </c>
      <c r="F1819" s="2" t="s">
        <v>2658</v>
      </c>
      <c r="G1819" s="2">
        <v>8</v>
      </c>
      <c r="H1819" s="3">
        <v>129200</v>
      </c>
      <c r="I1819" s="3">
        <v>15360</v>
      </c>
      <c r="J1819" s="3">
        <v>0</v>
      </c>
      <c r="K1819" s="3">
        <v>580</v>
      </c>
      <c r="L1819" s="3">
        <f>SUM(H1819:K1819)</f>
        <v>145140</v>
      </c>
      <c r="M1819" s="15">
        <v>0.1</v>
      </c>
      <c r="N1819" s="3">
        <f>H1819*M1819</f>
        <v>12920</v>
      </c>
      <c r="O1819" s="3">
        <f>L1819-N1819</f>
        <v>132220</v>
      </c>
    </row>
    <row r="1820" spans="1:15" x14ac:dyDescent="0.2">
      <c r="A1820" s="2" t="s">
        <v>4877</v>
      </c>
      <c r="B1820" s="2" t="s">
        <v>913</v>
      </c>
      <c r="C1820" s="2" t="s">
        <v>89</v>
      </c>
      <c r="D1820" s="2" t="s">
        <v>85</v>
      </c>
      <c r="E1820" s="13">
        <v>45992</v>
      </c>
      <c r="F1820" s="2" t="s">
        <v>2658</v>
      </c>
      <c r="G1820" s="2">
        <v>3</v>
      </c>
      <c r="H1820" s="3">
        <v>39450</v>
      </c>
      <c r="I1820" s="3">
        <v>10410</v>
      </c>
      <c r="J1820" s="3">
        <v>2040</v>
      </c>
      <c r="K1820" s="3">
        <v>0</v>
      </c>
      <c r="L1820" s="3">
        <f>SUM(H1820:K1820)</f>
        <v>51900</v>
      </c>
      <c r="M1820" s="15">
        <v>0.1</v>
      </c>
      <c r="N1820" s="3">
        <f>H1820*M1820</f>
        <v>3945</v>
      </c>
      <c r="O1820" s="3">
        <f>L1820-N1820</f>
        <v>47955</v>
      </c>
    </row>
    <row r="1821" spans="1:15" x14ac:dyDescent="0.2">
      <c r="A1821" s="2" t="s">
        <v>4878</v>
      </c>
      <c r="B1821" s="2" t="s">
        <v>937</v>
      </c>
      <c r="C1821" s="2" t="s">
        <v>53</v>
      </c>
      <c r="D1821" s="2" t="s">
        <v>55</v>
      </c>
      <c r="E1821" s="13">
        <v>45962</v>
      </c>
      <c r="F1821" s="2" t="s">
        <v>2670</v>
      </c>
      <c r="G1821" s="2">
        <v>5</v>
      </c>
      <c r="H1821" s="3">
        <v>92500</v>
      </c>
      <c r="I1821" s="3">
        <v>17050</v>
      </c>
      <c r="J1821" s="3">
        <v>0</v>
      </c>
      <c r="K1821" s="3">
        <v>3310</v>
      </c>
      <c r="L1821" s="3">
        <f>SUM(H1821:K1821)</f>
        <v>112860</v>
      </c>
      <c r="M1821" s="15">
        <v>0</v>
      </c>
      <c r="N1821" s="3">
        <f>H1821*M1821</f>
        <v>0</v>
      </c>
      <c r="O1821" s="3">
        <f>L1821-N1821</f>
        <v>112860</v>
      </c>
    </row>
    <row r="1822" spans="1:15" x14ac:dyDescent="0.2">
      <c r="A1822" s="2" t="s">
        <v>4879</v>
      </c>
      <c r="B1822" s="2" t="s">
        <v>1095</v>
      </c>
      <c r="C1822" s="2" t="s">
        <v>9</v>
      </c>
      <c r="D1822" s="2" t="s">
        <v>11</v>
      </c>
      <c r="E1822" s="13">
        <v>45931</v>
      </c>
      <c r="F1822" s="2" t="s">
        <v>2670</v>
      </c>
      <c r="G1822" s="2">
        <v>5</v>
      </c>
      <c r="H1822" s="3">
        <v>27000</v>
      </c>
      <c r="I1822" s="3">
        <v>7370</v>
      </c>
      <c r="J1822" s="3">
        <v>6170</v>
      </c>
      <c r="K1822" s="3">
        <v>1390</v>
      </c>
      <c r="L1822" s="3">
        <f>SUM(H1822:K1822)</f>
        <v>41930</v>
      </c>
      <c r="M1822" s="15">
        <v>0</v>
      </c>
      <c r="N1822" s="3">
        <f>H1822*M1822</f>
        <v>0</v>
      </c>
      <c r="O1822" s="3">
        <f>L1822-N1822</f>
        <v>41930</v>
      </c>
    </row>
    <row r="1823" spans="1:15" x14ac:dyDescent="0.2">
      <c r="A1823" s="2" t="s">
        <v>4880</v>
      </c>
      <c r="B1823" s="2" t="s">
        <v>1369</v>
      </c>
      <c r="C1823" s="2" t="s">
        <v>13</v>
      </c>
      <c r="D1823" s="2" t="s">
        <v>11</v>
      </c>
      <c r="E1823" s="13">
        <v>46023</v>
      </c>
      <c r="F1823" s="2" t="s">
        <v>2689</v>
      </c>
      <c r="G1823" s="2">
        <v>3</v>
      </c>
      <c r="H1823" s="3">
        <v>75600</v>
      </c>
      <c r="I1823" s="3">
        <v>10680</v>
      </c>
      <c r="J1823" s="3">
        <v>0</v>
      </c>
      <c r="K1823" s="3">
        <v>1700</v>
      </c>
      <c r="L1823" s="3">
        <f>SUM(H1823:K1823)</f>
        <v>87980</v>
      </c>
      <c r="M1823" s="15">
        <v>0.15</v>
      </c>
      <c r="N1823" s="3">
        <f>H1823*M1823</f>
        <v>11340</v>
      </c>
      <c r="O1823" s="3">
        <f>L1823-N1823</f>
        <v>76640</v>
      </c>
    </row>
    <row r="1824" spans="1:15" x14ac:dyDescent="0.2">
      <c r="A1824" s="2" t="s">
        <v>4881</v>
      </c>
      <c r="B1824" s="2" t="s">
        <v>1981</v>
      </c>
      <c r="C1824" s="2" t="s">
        <v>69</v>
      </c>
      <c r="D1824" s="2" t="s">
        <v>65</v>
      </c>
      <c r="E1824" s="13">
        <v>45992</v>
      </c>
      <c r="F1824" s="2" t="s">
        <v>2647</v>
      </c>
      <c r="G1824" s="2">
        <v>2</v>
      </c>
      <c r="H1824" s="3">
        <v>59500</v>
      </c>
      <c r="I1824" s="3">
        <v>5300</v>
      </c>
      <c r="J1824" s="3">
        <v>0</v>
      </c>
      <c r="K1824" s="3">
        <v>0</v>
      </c>
      <c r="L1824" s="3">
        <f>SUM(H1824:K1824)</f>
        <v>64800</v>
      </c>
      <c r="M1824" s="15">
        <v>0</v>
      </c>
      <c r="N1824" s="3">
        <f>H1824*M1824</f>
        <v>0</v>
      </c>
      <c r="O1824" s="3">
        <f>L1824-N1824</f>
        <v>64800</v>
      </c>
    </row>
    <row r="1825" spans="1:15" x14ac:dyDescent="0.2">
      <c r="A1825" s="2" t="s">
        <v>4882</v>
      </c>
      <c r="B1825" s="2" t="s">
        <v>2341</v>
      </c>
      <c r="C1825" s="2" t="s">
        <v>32</v>
      </c>
      <c r="D1825" s="2" t="s">
        <v>24</v>
      </c>
      <c r="E1825" s="13">
        <v>45901</v>
      </c>
      <c r="F1825" s="2" t="s">
        <v>2651</v>
      </c>
      <c r="G1825" s="2">
        <v>3</v>
      </c>
      <c r="H1825" s="3">
        <v>21000</v>
      </c>
      <c r="I1825" s="3">
        <v>2700</v>
      </c>
      <c r="J1825" s="3">
        <v>0</v>
      </c>
      <c r="K1825" s="3">
        <v>2060</v>
      </c>
      <c r="L1825" s="3">
        <f>SUM(H1825:K1825)</f>
        <v>25760</v>
      </c>
      <c r="M1825" s="15">
        <v>0.16</v>
      </c>
      <c r="N1825" s="3">
        <f>H1825*M1825</f>
        <v>3360</v>
      </c>
      <c r="O1825" s="3">
        <f>L1825-N1825</f>
        <v>22400</v>
      </c>
    </row>
    <row r="1826" spans="1:15" x14ac:dyDescent="0.2">
      <c r="A1826" s="2" t="s">
        <v>4883</v>
      </c>
      <c r="B1826" s="2" t="s">
        <v>2115</v>
      </c>
      <c r="C1826" s="2" t="s">
        <v>22</v>
      </c>
      <c r="D1826" s="2" t="s">
        <v>24</v>
      </c>
      <c r="E1826" s="13">
        <v>45870</v>
      </c>
      <c r="F1826" s="2" t="s">
        <v>2670</v>
      </c>
      <c r="G1826" s="2">
        <v>4</v>
      </c>
      <c r="H1826" s="3">
        <v>9400</v>
      </c>
      <c r="I1826" s="3">
        <v>2100</v>
      </c>
      <c r="J1826" s="3">
        <v>0</v>
      </c>
      <c r="K1826" s="3">
        <v>0</v>
      </c>
      <c r="L1826" s="3">
        <f>SUM(H1826:K1826)</f>
        <v>11500</v>
      </c>
      <c r="M1826" s="15">
        <v>0</v>
      </c>
      <c r="N1826" s="3">
        <f>H1826*M1826</f>
        <v>0</v>
      </c>
      <c r="O1826" s="3">
        <f>L1826-N1826</f>
        <v>11500</v>
      </c>
    </row>
    <row r="1827" spans="1:15" x14ac:dyDescent="0.2">
      <c r="A1827" s="2" t="s">
        <v>4884</v>
      </c>
      <c r="B1827" s="2" t="s">
        <v>2297</v>
      </c>
      <c r="C1827" s="2" t="s">
        <v>118</v>
      </c>
      <c r="D1827" s="2" t="s">
        <v>114</v>
      </c>
      <c r="E1827" s="13">
        <v>45901</v>
      </c>
      <c r="F1827" s="2" t="s">
        <v>2670</v>
      </c>
      <c r="G1827" s="2">
        <v>8</v>
      </c>
      <c r="H1827" s="3">
        <v>66000</v>
      </c>
      <c r="I1827" s="3">
        <v>20700</v>
      </c>
      <c r="J1827" s="3">
        <v>10430</v>
      </c>
      <c r="K1827" s="3">
        <v>0</v>
      </c>
      <c r="L1827" s="3">
        <f>SUM(H1827:K1827)</f>
        <v>97130</v>
      </c>
      <c r="M1827" s="15">
        <v>0</v>
      </c>
      <c r="N1827" s="3">
        <f>H1827*M1827</f>
        <v>0</v>
      </c>
      <c r="O1827" s="3">
        <f>L1827-N1827</f>
        <v>97130</v>
      </c>
    </row>
    <row r="1828" spans="1:15" x14ac:dyDescent="0.2">
      <c r="A1828" s="2" t="s">
        <v>4885</v>
      </c>
      <c r="B1828" s="2" t="s">
        <v>2317</v>
      </c>
      <c r="C1828" s="2" t="s">
        <v>19</v>
      </c>
      <c r="D1828" s="2" t="s">
        <v>11</v>
      </c>
      <c r="E1828" s="13">
        <v>45901</v>
      </c>
      <c r="F1828" s="2" t="s">
        <v>2689</v>
      </c>
      <c r="G1828" s="2">
        <v>3</v>
      </c>
      <c r="H1828" s="3">
        <v>17700</v>
      </c>
      <c r="I1828" s="3">
        <v>2750</v>
      </c>
      <c r="J1828" s="3">
        <v>0</v>
      </c>
      <c r="K1828" s="3">
        <v>3280</v>
      </c>
      <c r="L1828" s="3">
        <f>SUM(H1828:K1828)</f>
        <v>23730</v>
      </c>
      <c r="M1828" s="15">
        <v>0.15</v>
      </c>
      <c r="N1828" s="3">
        <f>H1828*M1828</f>
        <v>2655</v>
      </c>
      <c r="O1828" s="3">
        <f>L1828-N1828</f>
        <v>21075</v>
      </c>
    </row>
    <row r="1829" spans="1:15" x14ac:dyDescent="0.2">
      <c r="A1829" s="2" t="s">
        <v>4886</v>
      </c>
      <c r="B1829" s="2" t="s">
        <v>2459</v>
      </c>
      <c r="C1829" s="2" t="s">
        <v>37</v>
      </c>
      <c r="D1829" s="2" t="s">
        <v>36</v>
      </c>
      <c r="E1829" s="13">
        <v>45901</v>
      </c>
      <c r="F1829" s="2" t="s">
        <v>2651</v>
      </c>
      <c r="G1829" s="2">
        <v>3</v>
      </c>
      <c r="H1829" s="3">
        <v>33600</v>
      </c>
      <c r="I1829" s="3">
        <v>3830</v>
      </c>
      <c r="J1829" s="3">
        <v>0</v>
      </c>
      <c r="K1829" s="3">
        <v>0</v>
      </c>
      <c r="L1829" s="3">
        <f>SUM(H1829:K1829)</f>
        <v>37430</v>
      </c>
      <c r="M1829" s="15">
        <v>0.16</v>
      </c>
      <c r="N1829" s="3">
        <f>H1829*M1829</f>
        <v>5376</v>
      </c>
      <c r="O1829" s="3">
        <f>L1829-N1829</f>
        <v>32054</v>
      </c>
    </row>
    <row r="1830" spans="1:15" x14ac:dyDescent="0.2">
      <c r="A1830" s="2" t="s">
        <v>4887</v>
      </c>
      <c r="B1830" s="2" t="s">
        <v>486</v>
      </c>
      <c r="C1830" s="2" t="s">
        <v>125</v>
      </c>
      <c r="D1830" s="2" t="s">
        <v>124</v>
      </c>
      <c r="E1830" s="13">
        <v>46113</v>
      </c>
      <c r="F1830" s="2" t="s">
        <v>2689</v>
      </c>
      <c r="G1830" s="2">
        <v>4</v>
      </c>
      <c r="H1830" s="3">
        <v>39600</v>
      </c>
      <c r="I1830" s="3">
        <v>18300</v>
      </c>
      <c r="J1830" s="3">
        <v>0</v>
      </c>
      <c r="K1830" s="3">
        <v>0</v>
      </c>
      <c r="L1830" s="3">
        <f>SUM(H1830:K1830)</f>
        <v>57900</v>
      </c>
      <c r="M1830" s="15">
        <v>0.15</v>
      </c>
      <c r="N1830" s="3">
        <f>H1830*M1830</f>
        <v>5940</v>
      </c>
      <c r="O1830" s="3">
        <f>L1830-N1830</f>
        <v>51960</v>
      </c>
    </row>
    <row r="1831" spans="1:15" x14ac:dyDescent="0.2">
      <c r="A1831" s="2" t="s">
        <v>4888</v>
      </c>
      <c r="B1831" s="2" t="s">
        <v>1209</v>
      </c>
      <c r="C1831" s="2" t="s">
        <v>69</v>
      </c>
      <c r="D1831" s="2" t="s">
        <v>65</v>
      </c>
      <c r="E1831" s="13">
        <v>45870</v>
      </c>
      <c r="F1831" s="2" t="s">
        <v>2670</v>
      </c>
      <c r="G1831" s="2">
        <v>4</v>
      </c>
      <c r="H1831" s="3">
        <v>56400</v>
      </c>
      <c r="I1831" s="3">
        <v>7540</v>
      </c>
      <c r="J1831" s="3">
        <v>0</v>
      </c>
      <c r="K1831" s="3">
        <v>0</v>
      </c>
      <c r="L1831" s="3">
        <f>SUM(H1831:K1831)</f>
        <v>63940</v>
      </c>
      <c r="M1831" s="15">
        <v>0</v>
      </c>
      <c r="N1831" s="3">
        <f>H1831*M1831</f>
        <v>0</v>
      </c>
      <c r="O1831" s="3">
        <f>L1831-N1831</f>
        <v>63940</v>
      </c>
    </row>
    <row r="1832" spans="1:15" x14ac:dyDescent="0.2">
      <c r="A1832" s="2" t="s">
        <v>4889</v>
      </c>
      <c r="B1832" s="2" t="s">
        <v>1346</v>
      </c>
      <c r="C1832" s="2" t="s">
        <v>116</v>
      </c>
      <c r="D1832" s="2" t="s">
        <v>114</v>
      </c>
      <c r="E1832" s="13">
        <v>45901</v>
      </c>
      <c r="F1832" s="2" t="s">
        <v>2670</v>
      </c>
      <c r="G1832" s="2">
        <v>4</v>
      </c>
      <c r="H1832" s="3">
        <v>23200</v>
      </c>
      <c r="I1832" s="3">
        <v>1780</v>
      </c>
      <c r="J1832" s="3">
        <v>0</v>
      </c>
      <c r="K1832" s="3">
        <v>1900</v>
      </c>
      <c r="L1832" s="3">
        <f>SUM(H1832:K1832)</f>
        <v>26880</v>
      </c>
      <c r="M1832" s="15">
        <v>0</v>
      </c>
      <c r="N1832" s="3">
        <f>H1832*M1832</f>
        <v>0</v>
      </c>
      <c r="O1832" s="3">
        <f>L1832-N1832</f>
        <v>26880</v>
      </c>
    </row>
    <row r="1833" spans="1:15" x14ac:dyDescent="0.2">
      <c r="A1833" s="2" t="s">
        <v>4890</v>
      </c>
      <c r="B1833" s="2" t="s">
        <v>2454</v>
      </c>
      <c r="C1833" s="2" t="s">
        <v>97</v>
      </c>
      <c r="D1833" s="2" t="s">
        <v>95</v>
      </c>
      <c r="E1833" s="13">
        <v>45870</v>
      </c>
      <c r="F1833" s="2" t="s">
        <v>2670</v>
      </c>
      <c r="G1833" s="2">
        <v>2</v>
      </c>
      <c r="H1833" s="3">
        <v>25500</v>
      </c>
      <c r="I1833" s="3">
        <v>3050</v>
      </c>
      <c r="J1833" s="3">
        <v>0</v>
      </c>
      <c r="K1833" s="3">
        <v>0</v>
      </c>
      <c r="L1833" s="3">
        <f>SUM(H1833:K1833)</f>
        <v>28550</v>
      </c>
      <c r="M1833" s="15">
        <v>0</v>
      </c>
      <c r="N1833" s="3">
        <f>H1833*M1833</f>
        <v>0</v>
      </c>
      <c r="O1833" s="3">
        <f>L1833-N1833</f>
        <v>28550</v>
      </c>
    </row>
    <row r="1834" spans="1:15" x14ac:dyDescent="0.2">
      <c r="A1834" s="2" t="s">
        <v>4891</v>
      </c>
      <c r="B1834" s="2" t="s">
        <v>744</v>
      </c>
      <c r="C1834" s="2" t="s">
        <v>16</v>
      </c>
      <c r="D1834" s="2" t="s">
        <v>11</v>
      </c>
      <c r="E1834" s="13">
        <v>45931</v>
      </c>
      <c r="F1834" s="2" t="s">
        <v>2670</v>
      </c>
      <c r="G1834" s="2">
        <v>4</v>
      </c>
      <c r="H1834" s="3">
        <v>13000</v>
      </c>
      <c r="I1834" s="3">
        <v>12630</v>
      </c>
      <c r="J1834" s="3">
        <v>0</v>
      </c>
      <c r="K1834" s="3">
        <v>0</v>
      </c>
      <c r="L1834" s="3">
        <f>SUM(H1834:K1834)</f>
        <v>25630</v>
      </c>
      <c r="M1834" s="15">
        <v>0</v>
      </c>
      <c r="N1834" s="3">
        <f>H1834*M1834</f>
        <v>0</v>
      </c>
      <c r="O1834" s="3">
        <f>L1834-N1834</f>
        <v>25630</v>
      </c>
    </row>
    <row r="1835" spans="1:15" x14ac:dyDescent="0.2">
      <c r="A1835" s="2" t="s">
        <v>4892</v>
      </c>
      <c r="B1835" s="2" t="s">
        <v>1378</v>
      </c>
      <c r="C1835" s="2" t="s">
        <v>83</v>
      </c>
      <c r="D1835" s="2" t="s">
        <v>85</v>
      </c>
      <c r="E1835" s="13">
        <v>45870</v>
      </c>
      <c r="F1835" s="2" t="s">
        <v>2689</v>
      </c>
      <c r="G1835" s="2">
        <v>3</v>
      </c>
      <c r="H1835" s="3">
        <v>38250</v>
      </c>
      <c r="I1835" s="3">
        <v>7260</v>
      </c>
      <c r="J1835" s="3">
        <v>0</v>
      </c>
      <c r="K1835" s="3">
        <v>0</v>
      </c>
      <c r="L1835" s="3">
        <f>SUM(H1835:K1835)</f>
        <v>45510</v>
      </c>
      <c r="M1835" s="15">
        <v>0.15</v>
      </c>
      <c r="N1835" s="3">
        <f>H1835*M1835</f>
        <v>5737.5</v>
      </c>
      <c r="O1835" s="3">
        <f>L1835-N1835</f>
        <v>39772.5</v>
      </c>
    </row>
    <row r="1836" spans="1:15" x14ac:dyDescent="0.2">
      <c r="A1836" s="2" t="s">
        <v>4894</v>
      </c>
      <c r="B1836" s="2" t="s">
        <v>2170</v>
      </c>
      <c r="C1836" s="2" t="s">
        <v>41</v>
      </c>
      <c r="D1836" s="2" t="s">
        <v>36</v>
      </c>
      <c r="E1836" s="13">
        <v>45870</v>
      </c>
      <c r="F1836" s="2" t="s">
        <v>2647</v>
      </c>
      <c r="G1836" s="2">
        <v>6</v>
      </c>
      <c r="H1836" s="3">
        <v>23100</v>
      </c>
      <c r="I1836" s="3">
        <v>19540</v>
      </c>
      <c r="J1836" s="3">
        <v>0</v>
      </c>
      <c r="K1836" s="3">
        <v>0</v>
      </c>
      <c r="L1836" s="3">
        <f>SUM(H1836:K1836)</f>
        <v>42640</v>
      </c>
      <c r="M1836" s="15">
        <v>0</v>
      </c>
      <c r="N1836" s="3">
        <f>H1836*M1836</f>
        <v>0</v>
      </c>
      <c r="O1836" s="3">
        <f>L1836-N1836</f>
        <v>42640</v>
      </c>
    </row>
    <row r="1837" spans="1:15" x14ac:dyDescent="0.2">
      <c r="A1837" s="2" t="s">
        <v>4895</v>
      </c>
      <c r="B1837" s="2" t="s">
        <v>2197</v>
      </c>
      <c r="C1837" s="2" t="s">
        <v>47</v>
      </c>
      <c r="D1837" s="2" t="s">
        <v>45</v>
      </c>
      <c r="E1837" s="13">
        <v>45931</v>
      </c>
      <c r="F1837" s="2" t="s">
        <v>2658</v>
      </c>
      <c r="G1837" s="2">
        <v>8</v>
      </c>
      <c r="H1837" s="3">
        <v>57200</v>
      </c>
      <c r="I1837" s="3">
        <v>12010</v>
      </c>
      <c r="J1837" s="3">
        <v>4890</v>
      </c>
      <c r="K1837" s="3">
        <v>3090</v>
      </c>
      <c r="L1837" s="3">
        <f>SUM(H1837:K1837)</f>
        <v>77190</v>
      </c>
      <c r="M1837" s="15">
        <v>0.1</v>
      </c>
      <c r="N1837" s="3">
        <f>H1837*M1837</f>
        <v>5720</v>
      </c>
      <c r="O1837" s="3">
        <f>L1837-N1837</f>
        <v>71470</v>
      </c>
    </row>
    <row r="1838" spans="1:15" x14ac:dyDescent="0.2">
      <c r="A1838" s="2" t="s">
        <v>4896</v>
      </c>
      <c r="B1838" s="2" t="s">
        <v>2210</v>
      </c>
      <c r="C1838" s="2" t="s">
        <v>108</v>
      </c>
      <c r="D1838" s="2" t="s">
        <v>105</v>
      </c>
      <c r="E1838" s="13">
        <v>45962</v>
      </c>
      <c r="F1838" s="2" t="s">
        <v>2651</v>
      </c>
      <c r="G1838" s="2">
        <v>3</v>
      </c>
      <c r="H1838" s="3">
        <v>33450</v>
      </c>
      <c r="I1838" s="3">
        <v>7220</v>
      </c>
      <c r="J1838" s="3">
        <v>0</v>
      </c>
      <c r="K1838" s="3">
        <v>0</v>
      </c>
      <c r="L1838" s="3">
        <f>SUM(H1838:K1838)</f>
        <v>40670</v>
      </c>
      <c r="M1838" s="15">
        <v>0.16</v>
      </c>
      <c r="N1838" s="3">
        <f>H1838*M1838</f>
        <v>5352</v>
      </c>
      <c r="O1838" s="3">
        <f>L1838-N1838</f>
        <v>35318</v>
      </c>
    </row>
    <row r="1839" spans="1:15" x14ac:dyDescent="0.2">
      <c r="A1839" s="2" t="s">
        <v>4897</v>
      </c>
      <c r="B1839" s="2" t="s">
        <v>715</v>
      </c>
      <c r="C1839" s="2" t="s">
        <v>110</v>
      </c>
      <c r="D1839" s="2" t="s">
        <v>105</v>
      </c>
      <c r="E1839" s="13">
        <v>45870</v>
      </c>
      <c r="F1839" s="2" t="s">
        <v>2732</v>
      </c>
      <c r="G1839" s="2">
        <v>1</v>
      </c>
      <c r="H1839" s="3">
        <v>4350</v>
      </c>
      <c r="I1839" s="3">
        <v>440</v>
      </c>
      <c r="J1839" s="3">
        <v>0</v>
      </c>
      <c r="K1839" s="3">
        <v>0</v>
      </c>
      <c r="L1839" s="3">
        <f>SUM(H1839:K1839)</f>
        <v>4790</v>
      </c>
      <c r="M1839" s="15">
        <v>0.05</v>
      </c>
      <c r="N1839" s="3">
        <f>H1839*M1839</f>
        <v>217.5</v>
      </c>
      <c r="O1839" s="3">
        <f>L1839-N1839</f>
        <v>4572.5</v>
      </c>
    </row>
    <row r="1840" spans="1:15" x14ac:dyDescent="0.2">
      <c r="A1840" s="2" t="s">
        <v>4898</v>
      </c>
      <c r="B1840" s="2" t="s">
        <v>993</v>
      </c>
      <c r="C1840" s="2" t="s">
        <v>53</v>
      </c>
      <c r="D1840" s="2" t="s">
        <v>55</v>
      </c>
      <c r="E1840" s="13">
        <v>45870</v>
      </c>
      <c r="F1840" s="2" t="s">
        <v>2689</v>
      </c>
      <c r="G1840" s="2">
        <v>3</v>
      </c>
      <c r="H1840" s="3">
        <v>37050</v>
      </c>
      <c r="I1840" s="3">
        <v>7170</v>
      </c>
      <c r="J1840" s="3">
        <v>0</v>
      </c>
      <c r="K1840" s="3">
        <v>850</v>
      </c>
      <c r="L1840" s="3">
        <f>SUM(H1840:K1840)</f>
        <v>45070</v>
      </c>
      <c r="M1840" s="15">
        <v>0.15</v>
      </c>
      <c r="N1840" s="3">
        <f>H1840*M1840</f>
        <v>5557.5</v>
      </c>
      <c r="O1840" s="3">
        <f>L1840-N1840</f>
        <v>39512.5</v>
      </c>
    </row>
    <row r="1841" spans="1:15" x14ac:dyDescent="0.2">
      <c r="A1841" s="2" t="s">
        <v>4900</v>
      </c>
      <c r="B1841" s="2" t="s">
        <v>1630</v>
      </c>
      <c r="C1841" s="2" t="s">
        <v>57</v>
      </c>
      <c r="D1841" s="2" t="s">
        <v>55</v>
      </c>
      <c r="E1841" s="13">
        <v>45870</v>
      </c>
      <c r="F1841" s="2" t="s">
        <v>2661</v>
      </c>
      <c r="G1841" s="2">
        <v>4</v>
      </c>
      <c r="H1841" s="3">
        <v>31200</v>
      </c>
      <c r="I1841" s="3">
        <v>2930</v>
      </c>
      <c r="J1841" s="3">
        <v>5020</v>
      </c>
      <c r="K1841" s="3">
        <v>1600</v>
      </c>
      <c r="L1841" s="3">
        <f>SUM(H1841:K1841)</f>
        <v>40750</v>
      </c>
      <c r="M1841" s="15">
        <v>0</v>
      </c>
      <c r="N1841" s="3">
        <f>H1841*M1841</f>
        <v>0</v>
      </c>
      <c r="O1841" s="3">
        <f>L1841-N1841</f>
        <v>40750</v>
      </c>
    </row>
    <row r="1842" spans="1:15" x14ac:dyDescent="0.2">
      <c r="A1842" s="2" t="s">
        <v>4901</v>
      </c>
      <c r="B1842" s="2" t="s">
        <v>2003</v>
      </c>
      <c r="C1842" s="2" t="s">
        <v>37</v>
      </c>
      <c r="D1842" s="2" t="s">
        <v>36</v>
      </c>
      <c r="E1842" s="13">
        <v>45992</v>
      </c>
      <c r="F1842" s="2" t="s">
        <v>2658</v>
      </c>
      <c r="G1842" s="2">
        <v>5</v>
      </c>
      <c r="H1842" s="3">
        <v>141750</v>
      </c>
      <c r="I1842" s="3">
        <v>17950</v>
      </c>
      <c r="J1842" s="3">
        <v>0</v>
      </c>
      <c r="K1842" s="3">
        <v>1150</v>
      </c>
      <c r="L1842" s="3">
        <f>SUM(H1842:K1842)</f>
        <v>160850</v>
      </c>
      <c r="M1842" s="15">
        <v>0.1</v>
      </c>
      <c r="N1842" s="3">
        <f>H1842*M1842</f>
        <v>14175</v>
      </c>
      <c r="O1842" s="3">
        <f>L1842-N1842</f>
        <v>146675</v>
      </c>
    </row>
    <row r="1843" spans="1:15" x14ac:dyDescent="0.2">
      <c r="A1843" s="2" t="s">
        <v>4902</v>
      </c>
      <c r="B1843" s="2" t="s">
        <v>2059</v>
      </c>
      <c r="C1843" s="2" t="s">
        <v>71</v>
      </c>
      <c r="D1843" s="2" t="s">
        <v>65</v>
      </c>
      <c r="E1843" s="13">
        <v>45870</v>
      </c>
      <c r="F1843" s="2" t="s">
        <v>2647</v>
      </c>
      <c r="G1843" s="2">
        <v>5</v>
      </c>
      <c r="H1843" s="3">
        <v>28000</v>
      </c>
      <c r="I1843" s="3">
        <v>2380</v>
      </c>
      <c r="J1843" s="3">
        <v>0</v>
      </c>
      <c r="K1843" s="3">
        <v>0</v>
      </c>
      <c r="L1843" s="3">
        <f>SUM(H1843:K1843)</f>
        <v>30380</v>
      </c>
      <c r="M1843" s="15">
        <v>0</v>
      </c>
      <c r="N1843" s="3">
        <f>H1843*M1843</f>
        <v>0</v>
      </c>
      <c r="O1843" s="3">
        <f>L1843-N1843</f>
        <v>30380</v>
      </c>
    </row>
    <row r="1844" spans="1:15" x14ac:dyDescent="0.2">
      <c r="A1844" s="2" t="s">
        <v>4903</v>
      </c>
      <c r="B1844" s="2" t="s">
        <v>488</v>
      </c>
      <c r="C1844" s="2" t="s">
        <v>29</v>
      </c>
      <c r="D1844" s="2" t="s">
        <v>24</v>
      </c>
      <c r="E1844" s="13">
        <v>45931</v>
      </c>
      <c r="F1844" s="2" t="s">
        <v>2670</v>
      </c>
      <c r="G1844" s="2">
        <v>3</v>
      </c>
      <c r="H1844" s="3">
        <v>20400</v>
      </c>
      <c r="I1844" s="3">
        <v>830</v>
      </c>
      <c r="J1844" s="3">
        <v>0</v>
      </c>
      <c r="K1844" s="3">
        <v>0</v>
      </c>
      <c r="L1844" s="3">
        <f>SUM(H1844:K1844)</f>
        <v>21230</v>
      </c>
      <c r="M1844" s="15">
        <v>0</v>
      </c>
      <c r="N1844" s="3">
        <f>H1844*M1844</f>
        <v>0</v>
      </c>
      <c r="O1844" s="3">
        <f>L1844-N1844</f>
        <v>21230</v>
      </c>
    </row>
    <row r="1845" spans="1:15" x14ac:dyDescent="0.2">
      <c r="A1845" s="2" t="s">
        <v>4904</v>
      </c>
      <c r="B1845" s="2" t="s">
        <v>918</v>
      </c>
      <c r="C1845" s="2" t="s">
        <v>39</v>
      </c>
      <c r="D1845" s="2" t="s">
        <v>36</v>
      </c>
      <c r="E1845" s="13">
        <v>45931</v>
      </c>
      <c r="F1845" s="2" t="s">
        <v>2689</v>
      </c>
      <c r="G1845" s="2">
        <v>8</v>
      </c>
      <c r="H1845" s="3">
        <v>64400</v>
      </c>
      <c r="I1845" s="3">
        <v>20280</v>
      </c>
      <c r="J1845" s="3">
        <v>3430</v>
      </c>
      <c r="K1845" s="3">
        <v>0</v>
      </c>
      <c r="L1845" s="3">
        <f>SUM(H1845:K1845)</f>
        <v>88110</v>
      </c>
      <c r="M1845" s="15">
        <v>0.15</v>
      </c>
      <c r="N1845" s="3">
        <f>H1845*M1845</f>
        <v>9660</v>
      </c>
      <c r="O1845" s="3">
        <f>L1845-N1845</f>
        <v>78450</v>
      </c>
    </row>
    <row r="1846" spans="1:15" x14ac:dyDescent="0.2">
      <c r="A1846" s="2" t="s">
        <v>4905</v>
      </c>
      <c r="B1846" s="2" t="s">
        <v>1234</v>
      </c>
      <c r="C1846" s="2" t="s">
        <v>16</v>
      </c>
      <c r="D1846" s="2" t="s">
        <v>11</v>
      </c>
      <c r="E1846" s="13">
        <v>45992</v>
      </c>
      <c r="F1846" s="2" t="s">
        <v>2670</v>
      </c>
      <c r="G1846" s="2">
        <v>3</v>
      </c>
      <c r="H1846" s="3">
        <v>11850</v>
      </c>
      <c r="I1846" s="3">
        <v>3760</v>
      </c>
      <c r="J1846" s="3">
        <v>0</v>
      </c>
      <c r="K1846" s="3">
        <v>0</v>
      </c>
      <c r="L1846" s="3">
        <f>SUM(H1846:K1846)</f>
        <v>15610</v>
      </c>
      <c r="M1846" s="15">
        <v>0</v>
      </c>
      <c r="N1846" s="3">
        <f>H1846*M1846</f>
        <v>0</v>
      </c>
      <c r="O1846" s="3">
        <f>L1846-N1846</f>
        <v>15610</v>
      </c>
    </row>
    <row r="1847" spans="1:15" x14ac:dyDescent="0.2">
      <c r="A1847" s="2" t="s">
        <v>4906</v>
      </c>
      <c r="B1847" s="2" t="s">
        <v>2387</v>
      </c>
      <c r="C1847" s="2" t="s">
        <v>13</v>
      </c>
      <c r="D1847" s="2" t="s">
        <v>11</v>
      </c>
      <c r="E1847" s="13">
        <v>46023</v>
      </c>
      <c r="F1847" s="2" t="s">
        <v>2670</v>
      </c>
      <c r="G1847" s="2">
        <v>5</v>
      </c>
      <c r="H1847" s="3">
        <v>115250</v>
      </c>
      <c r="I1847" s="3">
        <v>18840</v>
      </c>
      <c r="J1847" s="3">
        <v>0</v>
      </c>
      <c r="K1847" s="3">
        <v>0</v>
      </c>
      <c r="L1847" s="3">
        <f>SUM(H1847:K1847)</f>
        <v>134090</v>
      </c>
      <c r="M1847" s="15">
        <v>0</v>
      </c>
      <c r="N1847" s="3">
        <f>H1847*M1847</f>
        <v>0</v>
      </c>
      <c r="O1847" s="3">
        <f>L1847-N1847</f>
        <v>134090</v>
      </c>
    </row>
    <row r="1848" spans="1:15" x14ac:dyDescent="0.2">
      <c r="A1848" s="2" t="s">
        <v>4907</v>
      </c>
      <c r="B1848" s="2" t="s">
        <v>1319</v>
      </c>
      <c r="C1848" s="2" t="s">
        <v>69</v>
      </c>
      <c r="D1848" s="2" t="s">
        <v>65</v>
      </c>
      <c r="E1848" s="13">
        <v>45962</v>
      </c>
      <c r="F1848" s="2" t="s">
        <v>2689</v>
      </c>
      <c r="G1848" s="2">
        <v>5</v>
      </c>
      <c r="H1848" s="3">
        <v>99750</v>
      </c>
      <c r="I1848" s="3">
        <v>28230</v>
      </c>
      <c r="J1848" s="3">
        <v>0</v>
      </c>
      <c r="K1848" s="3">
        <v>3860</v>
      </c>
      <c r="L1848" s="3">
        <f>SUM(H1848:K1848)</f>
        <v>131840</v>
      </c>
      <c r="M1848" s="15">
        <v>0.15</v>
      </c>
      <c r="N1848" s="3">
        <f>H1848*M1848</f>
        <v>14962.5</v>
      </c>
      <c r="O1848" s="3">
        <f>L1848-N1848</f>
        <v>116877.5</v>
      </c>
    </row>
    <row r="1849" spans="1:15" x14ac:dyDescent="0.2">
      <c r="A1849" s="2" t="s">
        <v>4908</v>
      </c>
      <c r="B1849" s="2" t="s">
        <v>1630</v>
      </c>
      <c r="C1849" s="2" t="s">
        <v>51</v>
      </c>
      <c r="D1849" s="2" t="s">
        <v>45</v>
      </c>
      <c r="E1849" s="13">
        <v>45962</v>
      </c>
      <c r="F1849" s="2" t="s">
        <v>2670</v>
      </c>
      <c r="G1849" s="2">
        <v>5</v>
      </c>
      <c r="H1849" s="3">
        <v>61750</v>
      </c>
      <c r="I1849" s="3">
        <v>2220</v>
      </c>
      <c r="J1849" s="3">
        <v>0</v>
      </c>
      <c r="K1849" s="3">
        <v>0</v>
      </c>
      <c r="L1849" s="3">
        <f>SUM(H1849:K1849)</f>
        <v>63970</v>
      </c>
      <c r="M1849" s="15">
        <v>0</v>
      </c>
      <c r="N1849" s="3">
        <f>H1849*M1849</f>
        <v>0</v>
      </c>
      <c r="O1849" s="3">
        <f>L1849-N1849</f>
        <v>63970</v>
      </c>
    </row>
    <row r="1850" spans="1:15" x14ac:dyDescent="0.2">
      <c r="A1850" s="2" t="s">
        <v>4909</v>
      </c>
      <c r="B1850" s="2" t="s">
        <v>2057</v>
      </c>
      <c r="C1850" s="2" t="s">
        <v>101</v>
      </c>
      <c r="D1850" s="2" t="s">
        <v>95</v>
      </c>
      <c r="E1850" s="13">
        <v>45931</v>
      </c>
      <c r="F1850" s="2" t="s">
        <v>2683</v>
      </c>
      <c r="G1850" s="2">
        <v>4</v>
      </c>
      <c r="H1850" s="3">
        <v>27200</v>
      </c>
      <c r="I1850" s="3">
        <v>880</v>
      </c>
      <c r="J1850" s="3">
        <v>0</v>
      </c>
      <c r="K1850" s="3">
        <v>0</v>
      </c>
      <c r="L1850" s="3">
        <f>SUM(H1850:K1850)</f>
        <v>28080</v>
      </c>
      <c r="M1850" s="15">
        <v>0.17</v>
      </c>
      <c r="N1850" s="3">
        <f>H1850*M1850</f>
        <v>4624</v>
      </c>
      <c r="O1850" s="3">
        <f>L1850-N1850</f>
        <v>23456</v>
      </c>
    </row>
    <row r="1851" spans="1:15" x14ac:dyDescent="0.2">
      <c r="A1851" s="2" t="s">
        <v>4910</v>
      </c>
      <c r="B1851" s="2" t="s">
        <v>232</v>
      </c>
      <c r="C1851" s="2" t="s">
        <v>120</v>
      </c>
      <c r="D1851" s="2" t="s">
        <v>114</v>
      </c>
      <c r="E1851" s="13">
        <v>45931</v>
      </c>
      <c r="F1851" s="2" t="s">
        <v>2661</v>
      </c>
      <c r="G1851" s="2">
        <v>8</v>
      </c>
      <c r="H1851" s="3">
        <v>22800</v>
      </c>
      <c r="I1851" s="3">
        <v>8310</v>
      </c>
      <c r="J1851" s="3">
        <v>0</v>
      </c>
      <c r="K1851" s="3">
        <v>0</v>
      </c>
      <c r="L1851" s="3">
        <f>SUM(H1851:K1851)</f>
        <v>31110</v>
      </c>
      <c r="M1851" s="15">
        <v>0</v>
      </c>
      <c r="N1851" s="3">
        <f>H1851*M1851</f>
        <v>0</v>
      </c>
      <c r="O1851" s="3">
        <f>L1851-N1851</f>
        <v>31110</v>
      </c>
    </row>
    <row r="1852" spans="1:15" x14ac:dyDescent="0.2">
      <c r="A1852" s="2" t="s">
        <v>4911</v>
      </c>
      <c r="B1852" s="2" t="s">
        <v>742</v>
      </c>
      <c r="C1852" s="2" t="s">
        <v>61</v>
      </c>
      <c r="D1852" s="2" t="s">
        <v>55</v>
      </c>
      <c r="E1852" s="13">
        <v>45931</v>
      </c>
      <c r="F1852" s="2" t="s">
        <v>2689</v>
      </c>
      <c r="G1852" s="2">
        <v>5</v>
      </c>
      <c r="H1852" s="3">
        <v>89500</v>
      </c>
      <c r="I1852" s="3">
        <v>19020</v>
      </c>
      <c r="J1852" s="3">
        <v>0</v>
      </c>
      <c r="K1852" s="3">
        <v>0</v>
      </c>
      <c r="L1852" s="3">
        <f>SUM(H1852:K1852)</f>
        <v>108520</v>
      </c>
      <c r="M1852" s="15">
        <v>0.15</v>
      </c>
      <c r="N1852" s="3">
        <f>H1852*M1852</f>
        <v>13425</v>
      </c>
      <c r="O1852" s="3">
        <f>L1852-N1852</f>
        <v>95095</v>
      </c>
    </row>
    <row r="1853" spans="1:15" x14ac:dyDescent="0.2">
      <c r="A1853" s="2" t="s">
        <v>4912</v>
      </c>
      <c r="B1853" s="2" t="s">
        <v>865</v>
      </c>
      <c r="C1853" s="2" t="s">
        <v>73</v>
      </c>
      <c r="D1853" s="2" t="s">
        <v>75</v>
      </c>
      <c r="E1853" s="13">
        <v>45870</v>
      </c>
      <c r="F1853" s="2" t="s">
        <v>2732</v>
      </c>
      <c r="G1853" s="2">
        <v>3</v>
      </c>
      <c r="H1853" s="3">
        <v>14850</v>
      </c>
      <c r="I1853" s="3">
        <v>4320</v>
      </c>
      <c r="J1853" s="3">
        <v>0</v>
      </c>
      <c r="K1853" s="3">
        <v>2460</v>
      </c>
      <c r="L1853" s="3">
        <f>SUM(H1853:K1853)</f>
        <v>21630</v>
      </c>
      <c r="M1853" s="15">
        <v>0.05</v>
      </c>
      <c r="N1853" s="3">
        <f>H1853*M1853</f>
        <v>742.5</v>
      </c>
      <c r="O1853" s="3">
        <f>L1853-N1853</f>
        <v>20887.5</v>
      </c>
    </row>
    <row r="1854" spans="1:15" x14ac:dyDescent="0.2">
      <c r="A1854" s="2" t="s">
        <v>4913</v>
      </c>
      <c r="B1854" s="2" t="s">
        <v>1367</v>
      </c>
      <c r="C1854" s="2" t="s">
        <v>103</v>
      </c>
      <c r="D1854" s="2" t="s">
        <v>105</v>
      </c>
      <c r="E1854" s="13">
        <v>45992</v>
      </c>
      <c r="F1854" s="2" t="s">
        <v>2689</v>
      </c>
      <c r="G1854" s="2">
        <v>16</v>
      </c>
      <c r="H1854" s="3">
        <v>56800</v>
      </c>
      <c r="I1854" s="3">
        <v>19300</v>
      </c>
      <c r="J1854" s="3">
        <v>0</v>
      </c>
      <c r="K1854" s="3">
        <v>0</v>
      </c>
      <c r="L1854" s="3">
        <f>SUM(H1854:K1854)</f>
        <v>76100</v>
      </c>
      <c r="M1854" s="15">
        <v>0.15</v>
      </c>
      <c r="N1854" s="3">
        <f>H1854*M1854</f>
        <v>8520</v>
      </c>
      <c r="O1854" s="3">
        <f>L1854-N1854</f>
        <v>67580</v>
      </c>
    </row>
    <row r="1855" spans="1:15" x14ac:dyDescent="0.2">
      <c r="A1855" s="2" t="s">
        <v>4916</v>
      </c>
      <c r="B1855" s="2" t="s">
        <v>2000</v>
      </c>
      <c r="C1855" s="2" t="s">
        <v>83</v>
      </c>
      <c r="D1855" s="2" t="s">
        <v>85</v>
      </c>
      <c r="E1855" s="13">
        <v>45962</v>
      </c>
      <c r="F1855" s="2" t="s">
        <v>2670</v>
      </c>
      <c r="G1855" s="2">
        <v>3</v>
      </c>
      <c r="H1855" s="3">
        <v>60000</v>
      </c>
      <c r="I1855" s="3">
        <v>5610</v>
      </c>
      <c r="J1855" s="3">
        <v>0</v>
      </c>
      <c r="K1855" s="3">
        <v>0</v>
      </c>
      <c r="L1855" s="3">
        <f>SUM(H1855:K1855)</f>
        <v>65610</v>
      </c>
      <c r="M1855" s="15">
        <v>0</v>
      </c>
      <c r="N1855" s="3">
        <f>H1855*M1855</f>
        <v>0</v>
      </c>
      <c r="O1855" s="3">
        <f>L1855-N1855</f>
        <v>65610</v>
      </c>
    </row>
    <row r="1856" spans="1:15" x14ac:dyDescent="0.2">
      <c r="A1856" s="2" t="s">
        <v>4917</v>
      </c>
      <c r="B1856" s="2" t="s">
        <v>2149</v>
      </c>
      <c r="C1856" s="2" t="s">
        <v>112</v>
      </c>
      <c r="D1856" s="2" t="s">
        <v>114</v>
      </c>
      <c r="E1856" s="13">
        <v>45992</v>
      </c>
      <c r="F1856" s="2" t="s">
        <v>2689</v>
      </c>
      <c r="G1856" s="2">
        <v>12</v>
      </c>
      <c r="H1856" s="3">
        <v>64800</v>
      </c>
      <c r="I1856" s="3">
        <v>12930</v>
      </c>
      <c r="J1856" s="3">
        <v>0</v>
      </c>
      <c r="K1856" s="3">
        <v>2930</v>
      </c>
      <c r="L1856" s="3">
        <f>SUM(H1856:K1856)</f>
        <v>80660</v>
      </c>
      <c r="M1856" s="15">
        <v>0.15</v>
      </c>
      <c r="N1856" s="3">
        <f>H1856*M1856</f>
        <v>9720</v>
      </c>
      <c r="O1856" s="3">
        <f>L1856-N1856</f>
        <v>70940</v>
      </c>
    </row>
    <row r="1857" spans="1:15" x14ac:dyDescent="0.2">
      <c r="A1857" s="2" t="s">
        <v>4918</v>
      </c>
      <c r="B1857" s="2" t="s">
        <v>1170</v>
      </c>
      <c r="C1857" s="2" t="s">
        <v>122</v>
      </c>
      <c r="D1857" s="2" t="s">
        <v>124</v>
      </c>
      <c r="E1857" s="13">
        <v>45870</v>
      </c>
      <c r="F1857" s="2" t="s">
        <v>2670</v>
      </c>
      <c r="G1857" s="2">
        <v>2</v>
      </c>
      <c r="H1857" s="3">
        <v>4500</v>
      </c>
      <c r="I1857" s="3">
        <v>670</v>
      </c>
      <c r="J1857" s="3">
        <v>1600</v>
      </c>
      <c r="K1857" s="3">
        <v>0</v>
      </c>
      <c r="L1857" s="3">
        <f>SUM(H1857:K1857)</f>
        <v>6770</v>
      </c>
      <c r="M1857" s="15">
        <v>0</v>
      </c>
      <c r="N1857" s="3">
        <f>H1857*M1857</f>
        <v>0</v>
      </c>
      <c r="O1857" s="3">
        <f>L1857-N1857</f>
        <v>6770</v>
      </c>
    </row>
    <row r="1858" spans="1:15" x14ac:dyDescent="0.2">
      <c r="A1858" s="2" t="s">
        <v>4920</v>
      </c>
      <c r="B1858" s="2" t="s">
        <v>1689</v>
      </c>
      <c r="C1858" s="2" t="s">
        <v>13</v>
      </c>
      <c r="D1858" s="2" t="s">
        <v>11</v>
      </c>
      <c r="E1858" s="13">
        <v>45839</v>
      </c>
      <c r="F1858" s="2" t="s">
        <v>2732</v>
      </c>
      <c r="G1858" s="2">
        <v>2</v>
      </c>
      <c r="H1858" s="3">
        <v>20900</v>
      </c>
      <c r="I1858" s="3">
        <v>1980</v>
      </c>
      <c r="J1858" s="3">
        <v>0</v>
      </c>
      <c r="K1858" s="3">
        <v>0</v>
      </c>
      <c r="L1858" s="3">
        <f>SUM(H1858:K1858)</f>
        <v>22880</v>
      </c>
      <c r="M1858" s="15">
        <v>0.05</v>
      </c>
      <c r="N1858" s="3">
        <f>H1858*M1858</f>
        <v>1045</v>
      </c>
      <c r="O1858" s="3">
        <f>L1858-N1858</f>
        <v>21835</v>
      </c>
    </row>
    <row r="1859" spans="1:15" x14ac:dyDescent="0.2">
      <c r="A1859" s="2" t="s">
        <v>4921</v>
      </c>
      <c r="B1859" s="2" t="s">
        <v>2101</v>
      </c>
      <c r="C1859" s="2" t="s">
        <v>32</v>
      </c>
      <c r="D1859" s="2" t="s">
        <v>24</v>
      </c>
      <c r="E1859" s="13">
        <v>45931</v>
      </c>
      <c r="F1859" s="2" t="s">
        <v>2647</v>
      </c>
      <c r="G1859" s="2">
        <v>3</v>
      </c>
      <c r="H1859" s="3">
        <v>22350</v>
      </c>
      <c r="I1859" s="3">
        <v>2480</v>
      </c>
      <c r="J1859" s="3">
        <v>0</v>
      </c>
      <c r="K1859" s="3">
        <v>0</v>
      </c>
      <c r="L1859" s="3">
        <f>SUM(H1859:K1859)</f>
        <v>24830</v>
      </c>
      <c r="M1859" s="15">
        <v>0</v>
      </c>
      <c r="N1859" s="3">
        <f>H1859*M1859</f>
        <v>0</v>
      </c>
      <c r="O1859" s="3">
        <f>L1859-N1859</f>
        <v>24830</v>
      </c>
    </row>
    <row r="1860" spans="1:15" x14ac:dyDescent="0.2">
      <c r="A1860" s="2" t="s">
        <v>4922</v>
      </c>
      <c r="B1860" s="2" t="s">
        <v>2297</v>
      </c>
      <c r="C1860" s="2" t="s">
        <v>79</v>
      </c>
      <c r="D1860" s="2" t="s">
        <v>75</v>
      </c>
      <c r="E1860" s="13">
        <v>45992</v>
      </c>
      <c r="F1860" s="2" t="s">
        <v>2647</v>
      </c>
      <c r="G1860" s="2">
        <v>3</v>
      </c>
      <c r="H1860" s="3">
        <v>18300</v>
      </c>
      <c r="I1860" s="3">
        <v>6510</v>
      </c>
      <c r="J1860" s="3">
        <v>0</v>
      </c>
      <c r="K1860" s="3">
        <v>0</v>
      </c>
      <c r="L1860" s="3">
        <f>SUM(H1860:K1860)</f>
        <v>24810</v>
      </c>
      <c r="M1860" s="15">
        <v>0</v>
      </c>
      <c r="N1860" s="3">
        <f>H1860*M1860</f>
        <v>0</v>
      </c>
      <c r="O1860" s="3">
        <f>L1860-N1860</f>
        <v>24810</v>
      </c>
    </row>
    <row r="1861" spans="1:15" x14ac:dyDescent="0.2">
      <c r="A1861" s="2" t="s">
        <v>4924</v>
      </c>
      <c r="B1861" s="2" t="s">
        <v>907</v>
      </c>
      <c r="C1861" s="2" t="s">
        <v>13</v>
      </c>
      <c r="D1861" s="2" t="s">
        <v>11</v>
      </c>
      <c r="E1861" s="13">
        <v>45870</v>
      </c>
      <c r="F1861" s="2" t="s">
        <v>2683</v>
      </c>
      <c r="G1861" s="2">
        <v>2</v>
      </c>
      <c r="H1861" s="3">
        <v>30400</v>
      </c>
      <c r="I1861" s="3">
        <v>1370</v>
      </c>
      <c r="J1861" s="3">
        <v>0</v>
      </c>
      <c r="K1861" s="3">
        <v>0</v>
      </c>
      <c r="L1861" s="3">
        <f>SUM(H1861:K1861)</f>
        <v>31770</v>
      </c>
      <c r="M1861" s="15">
        <v>0.17</v>
      </c>
      <c r="N1861" s="3">
        <f>H1861*M1861</f>
        <v>5168</v>
      </c>
      <c r="O1861" s="3">
        <f>L1861-N1861</f>
        <v>26602</v>
      </c>
    </row>
    <row r="1862" spans="1:15" x14ac:dyDescent="0.2">
      <c r="A1862" s="2" t="s">
        <v>4925</v>
      </c>
      <c r="B1862" s="2" t="s">
        <v>1106</v>
      </c>
      <c r="C1862" s="2" t="s">
        <v>116</v>
      </c>
      <c r="D1862" s="2" t="s">
        <v>114</v>
      </c>
      <c r="E1862" s="13">
        <v>45901</v>
      </c>
      <c r="F1862" s="2" t="s">
        <v>2647</v>
      </c>
      <c r="G1862" s="2">
        <v>3</v>
      </c>
      <c r="H1862" s="3">
        <v>16650</v>
      </c>
      <c r="I1862" s="3">
        <v>6570</v>
      </c>
      <c r="J1862" s="3">
        <v>0</v>
      </c>
      <c r="K1862" s="3">
        <v>2360</v>
      </c>
      <c r="L1862" s="3">
        <f>SUM(H1862:K1862)</f>
        <v>25580</v>
      </c>
      <c r="M1862" s="15">
        <v>0</v>
      </c>
      <c r="N1862" s="3">
        <f>H1862*M1862</f>
        <v>0</v>
      </c>
      <c r="O1862" s="3">
        <f>L1862-N1862</f>
        <v>25580</v>
      </c>
    </row>
    <row r="1863" spans="1:15" x14ac:dyDescent="0.2">
      <c r="A1863" s="2" t="s">
        <v>4927</v>
      </c>
      <c r="B1863" s="2" t="s">
        <v>1600</v>
      </c>
      <c r="C1863" s="2" t="s">
        <v>61</v>
      </c>
      <c r="D1863" s="2" t="s">
        <v>55</v>
      </c>
      <c r="E1863" s="13">
        <v>46023</v>
      </c>
      <c r="F1863" s="2" t="s">
        <v>2683</v>
      </c>
      <c r="G1863" s="2">
        <v>4</v>
      </c>
      <c r="H1863" s="3">
        <v>203400</v>
      </c>
      <c r="I1863" s="3">
        <v>6460</v>
      </c>
      <c r="J1863" s="3">
        <v>0</v>
      </c>
      <c r="K1863" s="3">
        <v>3720</v>
      </c>
      <c r="L1863" s="3">
        <f>SUM(H1863:K1863)</f>
        <v>213580</v>
      </c>
      <c r="M1863" s="15">
        <v>0.17</v>
      </c>
      <c r="N1863" s="3">
        <f>H1863*M1863</f>
        <v>34578</v>
      </c>
      <c r="O1863" s="3">
        <f>L1863-N1863</f>
        <v>179002</v>
      </c>
    </row>
    <row r="1864" spans="1:15" x14ac:dyDescent="0.2">
      <c r="A1864" s="2" t="s">
        <v>4928</v>
      </c>
      <c r="B1864" s="2" t="s">
        <v>248</v>
      </c>
      <c r="C1864" s="2" t="s">
        <v>51</v>
      </c>
      <c r="D1864" s="2" t="s">
        <v>45</v>
      </c>
      <c r="E1864" s="13">
        <v>45931</v>
      </c>
      <c r="F1864" s="2" t="s">
        <v>2658</v>
      </c>
      <c r="G1864" s="2">
        <v>6</v>
      </c>
      <c r="H1864" s="3">
        <v>102000</v>
      </c>
      <c r="I1864" s="3">
        <v>6520</v>
      </c>
      <c r="J1864" s="3">
        <v>10140</v>
      </c>
      <c r="K1864" s="3">
        <v>0</v>
      </c>
      <c r="L1864" s="3">
        <f>SUM(H1864:K1864)</f>
        <v>118660</v>
      </c>
      <c r="M1864" s="15">
        <v>0.1</v>
      </c>
      <c r="N1864" s="3">
        <f>H1864*M1864</f>
        <v>10200</v>
      </c>
      <c r="O1864" s="3">
        <f>L1864-N1864</f>
        <v>108460</v>
      </c>
    </row>
    <row r="1865" spans="1:15" x14ac:dyDescent="0.2">
      <c r="A1865" s="2" t="s">
        <v>4930</v>
      </c>
      <c r="B1865" s="2" t="s">
        <v>2358</v>
      </c>
      <c r="C1865" s="2" t="s">
        <v>91</v>
      </c>
      <c r="D1865" s="2" t="s">
        <v>85</v>
      </c>
      <c r="E1865" s="13">
        <v>45931</v>
      </c>
      <c r="F1865" s="2" t="s">
        <v>2670</v>
      </c>
      <c r="G1865" s="2">
        <v>3</v>
      </c>
      <c r="H1865" s="3">
        <v>13500</v>
      </c>
      <c r="I1865" s="3">
        <v>5680</v>
      </c>
      <c r="J1865" s="3">
        <v>5100</v>
      </c>
      <c r="K1865" s="3">
        <v>0</v>
      </c>
      <c r="L1865" s="3">
        <f>SUM(H1865:K1865)</f>
        <v>24280</v>
      </c>
      <c r="M1865" s="15">
        <v>0</v>
      </c>
      <c r="N1865" s="3">
        <f>H1865*M1865</f>
        <v>0</v>
      </c>
      <c r="O1865" s="3">
        <f>L1865-N1865</f>
        <v>24280</v>
      </c>
    </row>
    <row r="1866" spans="1:15" x14ac:dyDescent="0.2">
      <c r="A1866" s="2" t="s">
        <v>4931</v>
      </c>
      <c r="B1866" s="2" t="s">
        <v>2456</v>
      </c>
      <c r="C1866" s="2" t="s">
        <v>120</v>
      </c>
      <c r="D1866" s="2" t="s">
        <v>114</v>
      </c>
      <c r="E1866" s="13">
        <v>45870</v>
      </c>
      <c r="F1866" s="2" t="s">
        <v>2651</v>
      </c>
      <c r="G1866" s="2">
        <v>2</v>
      </c>
      <c r="H1866" s="3">
        <v>7100</v>
      </c>
      <c r="I1866" s="3">
        <v>760</v>
      </c>
      <c r="J1866" s="3">
        <v>0</v>
      </c>
      <c r="K1866" s="3">
        <v>0</v>
      </c>
      <c r="L1866" s="3">
        <f>SUM(H1866:K1866)</f>
        <v>7860</v>
      </c>
      <c r="M1866" s="15">
        <v>0.16</v>
      </c>
      <c r="N1866" s="3">
        <f>H1866*M1866</f>
        <v>1136</v>
      </c>
      <c r="O1866" s="3">
        <f>L1866-N1866</f>
        <v>6724</v>
      </c>
    </row>
    <row r="1867" spans="1:15" x14ac:dyDescent="0.2">
      <c r="A1867" s="2" t="s">
        <v>4932</v>
      </c>
      <c r="B1867" s="2" t="s">
        <v>1057</v>
      </c>
      <c r="C1867" s="2" t="s">
        <v>13</v>
      </c>
      <c r="D1867" s="2" t="s">
        <v>11</v>
      </c>
      <c r="E1867" s="13">
        <v>46023</v>
      </c>
      <c r="F1867" s="2" t="s">
        <v>2670</v>
      </c>
      <c r="G1867" s="2">
        <v>9</v>
      </c>
      <c r="H1867" s="3">
        <v>146700</v>
      </c>
      <c r="I1867" s="3">
        <v>17340</v>
      </c>
      <c r="J1867" s="3">
        <v>0</v>
      </c>
      <c r="K1867" s="3">
        <v>0</v>
      </c>
      <c r="L1867" s="3">
        <f>SUM(H1867:K1867)</f>
        <v>164040</v>
      </c>
      <c r="M1867" s="15">
        <v>0</v>
      </c>
      <c r="N1867" s="3">
        <f>H1867*M1867</f>
        <v>0</v>
      </c>
      <c r="O1867" s="3">
        <f>L1867-N1867</f>
        <v>164040</v>
      </c>
    </row>
    <row r="1868" spans="1:15" x14ac:dyDescent="0.2">
      <c r="A1868" s="2" t="s">
        <v>4933</v>
      </c>
      <c r="B1868" s="2" t="s">
        <v>1600</v>
      </c>
      <c r="C1868" s="2" t="s">
        <v>93</v>
      </c>
      <c r="D1868" s="2" t="s">
        <v>95</v>
      </c>
      <c r="E1868" s="13">
        <v>45870</v>
      </c>
      <c r="F1868" s="2" t="s">
        <v>2689</v>
      </c>
      <c r="G1868" s="2">
        <v>3</v>
      </c>
      <c r="H1868" s="3">
        <v>13200</v>
      </c>
      <c r="I1868" s="3">
        <v>1050</v>
      </c>
      <c r="J1868" s="3">
        <v>0</v>
      </c>
      <c r="K1868" s="3">
        <v>0</v>
      </c>
      <c r="L1868" s="3">
        <f>SUM(H1868:K1868)</f>
        <v>14250</v>
      </c>
      <c r="M1868" s="15">
        <v>0.15</v>
      </c>
      <c r="N1868" s="3">
        <f>H1868*M1868</f>
        <v>1980</v>
      </c>
      <c r="O1868" s="3">
        <f>L1868-N1868</f>
        <v>12270</v>
      </c>
    </row>
    <row r="1869" spans="1:15" x14ac:dyDescent="0.2">
      <c r="A1869" s="2" t="s">
        <v>4934</v>
      </c>
      <c r="B1869" s="2" t="s">
        <v>1914</v>
      </c>
      <c r="C1869" s="2" t="s">
        <v>108</v>
      </c>
      <c r="D1869" s="2" t="s">
        <v>105</v>
      </c>
      <c r="E1869" s="13">
        <v>45931</v>
      </c>
      <c r="F1869" s="2" t="s">
        <v>2670</v>
      </c>
      <c r="G1869" s="2">
        <v>4</v>
      </c>
      <c r="H1869" s="3">
        <v>32600</v>
      </c>
      <c r="I1869" s="3">
        <v>21590</v>
      </c>
      <c r="J1869" s="3">
        <v>0</v>
      </c>
      <c r="K1869" s="3">
        <v>0</v>
      </c>
      <c r="L1869" s="3">
        <f>SUM(H1869:K1869)</f>
        <v>54190</v>
      </c>
      <c r="M1869" s="15">
        <v>0</v>
      </c>
      <c r="N1869" s="3">
        <f>H1869*M1869</f>
        <v>0</v>
      </c>
      <c r="O1869" s="3">
        <f>L1869-N1869</f>
        <v>54190</v>
      </c>
    </row>
    <row r="1870" spans="1:15" x14ac:dyDescent="0.2">
      <c r="A1870" s="2" t="s">
        <v>4935</v>
      </c>
      <c r="B1870" s="2" t="s">
        <v>2194</v>
      </c>
      <c r="C1870" s="2" t="s">
        <v>129</v>
      </c>
      <c r="D1870" s="2" t="s">
        <v>124</v>
      </c>
      <c r="E1870" s="13">
        <v>45901</v>
      </c>
      <c r="F1870" s="2" t="s">
        <v>2670</v>
      </c>
      <c r="G1870" s="2">
        <v>5</v>
      </c>
      <c r="H1870" s="3">
        <v>26250</v>
      </c>
      <c r="I1870" s="3">
        <v>5660</v>
      </c>
      <c r="J1870" s="3">
        <v>0</v>
      </c>
      <c r="K1870" s="3">
        <v>640</v>
      </c>
      <c r="L1870" s="3">
        <f>SUM(H1870:K1870)</f>
        <v>32550</v>
      </c>
      <c r="M1870" s="15">
        <v>0</v>
      </c>
      <c r="N1870" s="3">
        <f>H1870*M1870</f>
        <v>0</v>
      </c>
      <c r="O1870" s="3">
        <f>L1870-N1870</f>
        <v>32550</v>
      </c>
    </row>
    <row r="1871" spans="1:15" x14ac:dyDescent="0.2">
      <c r="A1871" s="2" t="s">
        <v>4936</v>
      </c>
      <c r="B1871" s="2" t="s">
        <v>2518</v>
      </c>
      <c r="C1871" s="2" t="s">
        <v>83</v>
      </c>
      <c r="D1871" s="2" t="s">
        <v>85</v>
      </c>
      <c r="E1871" s="13">
        <v>45901</v>
      </c>
      <c r="F1871" s="2" t="s">
        <v>2658</v>
      </c>
      <c r="G1871" s="2">
        <v>4</v>
      </c>
      <c r="H1871" s="3">
        <v>28000</v>
      </c>
      <c r="I1871" s="3">
        <v>18860</v>
      </c>
      <c r="J1871" s="3">
        <v>0</v>
      </c>
      <c r="K1871" s="3">
        <v>2840</v>
      </c>
      <c r="L1871" s="3">
        <f>SUM(H1871:K1871)</f>
        <v>49700</v>
      </c>
      <c r="M1871" s="15">
        <v>0.1</v>
      </c>
      <c r="N1871" s="3">
        <f>H1871*M1871</f>
        <v>2800</v>
      </c>
      <c r="O1871" s="3">
        <f>L1871-N1871</f>
        <v>46900</v>
      </c>
    </row>
    <row r="1872" spans="1:15" x14ac:dyDescent="0.2">
      <c r="A1872" s="2" t="s">
        <v>4937</v>
      </c>
      <c r="B1872" s="2" t="s">
        <v>974</v>
      </c>
      <c r="C1872" s="2" t="s">
        <v>63</v>
      </c>
      <c r="D1872" s="2" t="s">
        <v>65</v>
      </c>
      <c r="E1872" s="13">
        <v>45870</v>
      </c>
      <c r="F1872" s="2" t="s">
        <v>2732</v>
      </c>
      <c r="G1872" s="2">
        <v>3</v>
      </c>
      <c r="H1872" s="3">
        <v>20400</v>
      </c>
      <c r="I1872" s="3">
        <v>1390</v>
      </c>
      <c r="J1872" s="3">
        <v>0</v>
      </c>
      <c r="K1872" s="3">
        <v>2230</v>
      </c>
      <c r="L1872" s="3">
        <f>SUM(H1872:K1872)</f>
        <v>24020</v>
      </c>
      <c r="M1872" s="15">
        <v>0.05</v>
      </c>
      <c r="N1872" s="3">
        <f>H1872*M1872</f>
        <v>1020</v>
      </c>
      <c r="O1872" s="3">
        <f>L1872-N1872</f>
        <v>23000</v>
      </c>
    </row>
    <row r="1873" spans="1:15" x14ac:dyDescent="0.2">
      <c r="A1873" s="2" t="s">
        <v>4938</v>
      </c>
      <c r="B1873" s="2" t="s">
        <v>1174</v>
      </c>
      <c r="C1873" s="2" t="s">
        <v>37</v>
      </c>
      <c r="D1873" s="2" t="s">
        <v>36</v>
      </c>
      <c r="E1873" s="13">
        <v>45901</v>
      </c>
      <c r="F1873" s="2" t="s">
        <v>2647</v>
      </c>
      <c r="G1873" s="2">
        <v>2</v>
      </c>
      <c r="H1873" s="3">
        <v>16700</v>
      </c>
      <c r="I1873" s="3">
        <v>7200</v>
      </c>
      <c r="J1873" s="3">
        <v>0</v>
      </c>
      <c r="K1873" s="3">
        <v>3940</v>
      </c>
      <c r="L1873" s="3">
        <f>SUM(H1873:K1873)</f>
        <v>27840</v>
      </c>
      <c r="M1873" s="15">
        <v>0</v>
      </c>
      <c r="N1873" s="3">
        <f>H1873*M1873</f>
        <v>0</v>
      </c>
      <c r="O1873" s="3">
        <f>L1873-N1873</f>
        <v>27840</v>
      </c>
    </row>
    <row r="1874" spans="1:15" x14ac:dyDescent="0.2">
      <c r="A1874" s="2" t="s">
        <v>4939</v>
      </c>
      <c r="B1874" s="2" t="s">
        <v>1200</v>
      </c>
      <c r="C1874" s="2" t="s">
        <v>77</v>
      </c>
      <c r="D1874" s="2" t="s">
        <v>75</v>
      </c>
      <c r="E1874" s="13">
        <v>45992</v>
      </c>
      <c r="F1874" s="2" t="s">
        <v>2658</v>
      </c>
      <c r="G1874" s="2">
        <v>4</v>
      </c>
      <c r="H1874" s="3">
        <v>40000</v>
      </c>
      <c r="I1874" s="3">
        <v>5370</v>
      </c>
      <c r="J1874" s="3">
        <v>2740</v>
      </c>
      <c r="K1874" s="3">
        <v>0</v>
      </c>
      <c r="L1874" s="3">
        <f>SUM(H1874:K1874)</f>
        <v>48110</v>
      </c>
      <c r="M1874" s="15">
        <v>0.1</v>
      </c>
      <c r="N1874" s="3">
        <f>H1874*M1874</f>
        <v>4000</v>
      </c>
      <c r="O1874" s="3">
        <f>L1874-N1874</f>
        <v>44110</v>
      </c>
    </row>
    <row r="1875" spans="1:15" x14ac:dyDescent="0.2">
      <c r="A1875" s="2" t="s">
        <v>4940</v>
      </c>
      <c r="B1875" s="2" t="s">
        <v>1238</v>
      </c>
      <c r="C1875" s="2" t="s">
        <v>129</v>
      </c>
      <c r="D1875" s="2" t="s">
        <v>124</v>
      </c>
      <c r="E1875" s="13">
        <v>45992</v>
      </c>
      <c r="F1875" s="2" t="s">
        <v>2651</v>
      </c>
      <c r="G1875" s="2">
        <v>3</v>
      </c>
      <c r="H1875" s="3">
        <v>18300</v>
      </c>
      <c r="I1875" s="3">
        <v>8260</v>
      </c>
      <c r="J1875" s="3">
        <v>0</v>
      </c>
      <c r="K1875" s="3">
        <v>0</v>
      </c>
      <c r="L1875" s="3">
        <f>SUM(H1875:K1875)</f>
        <v>26560</v>
      </c>
      <c r="M1875" s="15">
        <v>0.16</v>
      </c>
      <c r="N1875" s="3">
        <f>H1875*M1875</f>
        <v>2928</v>
      </c>
      <c r="O1875" s="3">
        <f>L1875-N1875</f>
        <v>23632</v>
      </c>
    </row>
    <row r="1876" spans="1:15" x14ac:dyDescent="0.2">
      <c r="A1876" s="2" t="s">
        <v>4941</v>
      </c>
      <c r="B1876" s="2" t="s">
        <v>2036</v>
      </c>
      <c r="C1876" s="2" t="s">
        <v>89</v>
      </c>
      <c r="D1876" s="2" t="s">
        <v>85</v>
      </c>
      <c r="E1876" s="13">
        <v>45931</v>
      </c>
      <c r="F1876" s="2" t="s">
        <v>2689</v>
      </c>
      <c r="G1876" s="2">
        <v>4</v>
      </c>
      <c r="H1876" s="3">
        <v>31800</v>
      </c>
      <c r="I1876" s="3">
        <v>5150</v>
      </c>
      <c r="J1876" s="3">
        <v>0</v>
      </c>
      <c r="K1876" s="3">
        <v>0</v>
      </c>
      <c r="L1876" s="3">
        <f>SUM(H1876:K1876)</f>
        <v>36950</v>
      </c>
      <c r="M1876" s="15">
        <v>0.15</v>
      </c>
      <c r="N1876" s="3">
        <f>H1876*M1876</f>
        <v>4770</v>
      </c>
      <c r="O1876" s="3">
        <f>L1876-N1876</f>
        <v>32180</v>
      </c>
    </row>
    <row r="1877" spans="1:15" x14ac:dyDescent="0.2">
      <c r="A1877" s="2" t="s">
        <v>4942</v>
      </c>
      <c r="B1877" s="2" t="s">
        <v>2386</v>
      </c>
      <c r="C1877" s="2" t="s">
        <v>108</v>
      </c>
      <c r="D1877" s="2" t="s">
        <v>105</v>
      </c>
      <c r="E1877" s="13">
        <v>45931</v>
      </c>
      <c r="F1877" s="2" t="s">
        <v>2658</v>
      </c>
      <c r="G1877" s="2">
        <v>12</v>
      </c>
      <c r="H1877" s="3">
        <v>193200</v>
      </c>
      <c r="I1877" s="3">
        <v>3320</v>
      </c>
      <c r="J1877" s="3">
        <v>4260</v>
      </c>
      <c r="K1877" s="3">
        <v>0</v>
      </c>
      <c r="L1877" s="3">
        <f>SUM(H1877:K1877)</f>
        <v>200780</v>
      </c>
      <c r="M1877" s="15">
        <v>0.1</v>
      </c>
      <c r="N1877" s="3">
        <f>H1877*M1877</f>
        <v>19320</v>
      </c>
      <c r="O1877" s="3">
        <f>L1877-N1877</f>
        <v>181460</v>
      </c>
    </row>
    <row r="1878" spans="1:15" x14ac:dyDescent="0.2">
      <c r="A1878" s="2" t="s">
        <v>4943</v>
      </c>
      <c r="B1878" s="2" t="s">
        <v>512</v>
      </c>
      <c r="C1878" s="2" t="s">
        <v>43</v>
      </c>
      <c r="D1878" s="2" t="s">
        <v>45</v>
      </c>
      <c r="E1878" s="13">
        <v>45870</v>
      </c>
      <c r="F1878" s="2" t="s">
        <v>2683</v>
      </c>
      <c r="G1878" s="2">
        <v>3</v>
      </c>
      <c r="H1878" s="3">
        <v>12600</v>
      </c>
      <c r="I1878" s="3">
        <v>1870</v>
      </c>
      <c r="J1878" s="3">
        <v>0</v>
      </c>
      <c r="K1878" s="3">
        <v>0</v>
      </c>
      <c r="L1878" s="3">
        <f>SUM(H1878:K1878)</f>
        <v>14470</v>
      </c>
      <c r="M1878" s="15">
        <v>0.17</v>
      </c>
      <c r="N1878" s="3">
        <f>H1878*M1878</f>
        <v>2142</v>
      </c>
      <c r="O1878" s="3">
        <f>L1878-N1878</f>
        <v>12328</v>
      </c>
    </row>
    <row r="1879" spans="1:15" x14ac:dyDescent="0.2">
      <c r="A1879" s="2" t="s">
        <v>4944</v>
      </c>
      <c r="B1879" s="2" t="s">
        <v>671</v>
      </c>
      <c r="C1879" s="2" t="s">
        <v>37</v>
      </c>
      <c r="D1879" s="2" t="s">
        <v>36</v>
      </c>
      <c r="E1879" s="13">
        <v>45870</v>
      </c>
      <c r="F1879" s="2" t="s">
        <v>2732</v>
      </c>
      <c r="G1879" s="2">
        <v>3</v>
      </c>
      <c r="H1879" s="3">
        <v>52050</v>
      </c>
      <c r="I1879" s="3">
        <v>3000</v>
      </c>
      <c r="J1879" s="3">
        <v>0</v>
      </c>
      <c r="K1879" s="3">
        <v>3430</v>
      </c>
      <c r="L1879" s="3">
        <f>SUM(H1879:K1879)</f>
        <v>58480</v>
      </c>
      <c r="M1879" s="15">
        <v>0.05</v>
      </c>
      <c r="N1879" s="3">
        <f>H1879*M1879</f>
        <v>2602.5</v>
      </c>
      <c r="O1879" s="3">
        <f>L1879-N1879</f>
        <v>55877.5</v>
      </c>
    </row>
    <row r="1880" spans="1:15" x14ac:dyDescent="0.2">
      <c r="A1880" s="2" t="s">
        <v>4945</v>
      </c>
      <c r="B1880" s="2" t="s">
        <v>789</v>
      </c>
      <c r="C1880" s="2" t="s">
        <v>69</v>
      </c>
      <c r="D1880" s="2" t="s">
        <v>65</v>
      </c>
      <c r="E1880" s="13">
        <v>45901</v>
      </c>
      <c r="F1880" s="2" t="s">
        <v>2689</v>
      </c>
      <c r="G1880" s="2">
        <v>2</v>
      </c>
      <c r="H1880" s="3">
        <v>37100</v>
      </c>
      <c r="I1880" s="3">
        <v>3290</v>
      </c>
      <c r="J1880" s="3">
        <v>0</v>
      </c>
      <c r="K1880" s="3">
        <v>0</v>
      </c>
      <c r="L1880" s="3">
        <f>SUM(H1880:K1880)</f>
        <v>40390</v>
      </c>
      <c r="M1880" s="15">
        <v>0.15</v>
      </c>
      <c r="N1880" s="3">
        <f>H1880*M1880</f>
        <v>5565</v>
      </c>
      <c r="O1880" s="3">
        <f>L1880-N1880</f>
        <v>34825</v>
      </c>
    </row>
    <row r="1881" spans="1:15" x14ac:dyDescent="0.2">
      <c r="A1881" s="2" t="s">
        <v>4946</v>
      </c>
      <c r="B1881" s="2" t="s">
        <v>1999</v>
      </c>
      <c r="C1881" s="2" t="s">
        <v>26</v>
      </c>
      <c r="D1881" s="2" t="s">
        <v>24</v>
      </c>
      <c r="E1881" s="13">
        <v>45931</v>
      </c>
      <c r="F1881" s="2" t="s">
        <v>2683</v>
      </c>
      <c r="G1881" s="2">
        <v>6</v>
      </c>
      <c r="H1881" s="3">
        <v>66900</v>
      </c>
      <c r="I1881" s="3">
        <v>17030</v>
      </c>
      <c r="J1881" s="3">
        <v>6940</v>
      </c>
      <c r="K1881" s="3">
        <v>0</v>
      </c>
      <c r="L1881" s="3">
        <f>SUM(H1881:K1881)</f>
        <v>90870</v>
      </c>
      <c r="M1881" s="15">
        <v>0.17</v>
      </c>
      <c r="N1881" s="3">
        <f>H1881*M1881</f>
        <v>11373</v>
      </c>
      <c r="O1881" s="3">
        <f>L1881-N1881</f>
        <v>79497</v>
      </c>
    </row>
    <row r="1882" spans="1:15" x14ac:dyDescent="0.2">
      <c r="A1882" s="2" t="s">
        <v>4947</v>
      </c>
      <c r="B1882" s="2" t="s">
        <v>811</v>
      </c>
      <c r="C1882" s="2" t="s">
        <v>57</v>
      </c>
      <c r="D1882" s="2" t="s">
        <v>55</v>
      </c>
      <c r="E1882" s="13">
        <v>45870</v>
      </c>
      <c r="F1882" s="2" t="s">
        <v>2732</v>
      </c>
      <c r="G1882" s="2">
        <v>2</v>
      </c>
      <c r="H1882" s="3">
        <v>21100</v>
      </c>
      <c r="I1882" s="3">
        <v>2190</v>
      </c>
      <c r="J1882" s="3">
        <v>0</v>
      </c>
      <c r="K1882" s="3">
        <v>0</v>
      </c>
      <c r="L1882" s="3">
        <f>SUM(H1882:K1882)</f>
        <v>23290</v>
      </c>
      <c r="M1882" s="15">
        <v>0.05</v>
      </c>
      <c r="N1882" s="3">
        <f>H1882*M1882</f>
        <v>1055</v>
      </c>
      <c r="O1882" s="3">
        <f>L1882-N1882</f>
        <v>22235</v>
      </c>
    </row>
    <row r="1883" spans="1:15" x14ac:dyDescent="0.2">
      <c r="A1883" s="2" t="s">
        <v>4948</v>
      </c>
      <c r="B1883" s="2" t="s">
        <v>1104</v>
      </c>
      <c r="C1883" s="2" t="s">
        <v>101</v>
      </c>
      <c r="D1883" s="2" t="s">
        <v>95</v>
      </c>
      <c r="E1883" s="13">
        <v>45931</v>
      </c>
      <c r="F1883" s="2" t="s">
        <v>2647</v>
      </c>
      <c r="G1883" s="2">
        <v>3</v>
      </c>
      <c r="H1883" s="3">
        <v>40500</v>
      </c>
      <c r="I1883" s="3">
        <v>1460</v>
      </c>
      <c r="J1883" s="3">
        <v>4690</v>
      </c>
      <c r="K1883" s="3">
        <v>0</v>
      </c>
      <c r="L1883" s="3">
        <f>SUM(H1883:K1883)</f>
        <v>46650</v>
      </c>
      <c r="M1883" s="15">
        <v>0</v>
      </c>
      <c r="N1883" s="3">
        <f>H1883*M1883</f>
        <v>0</v>
      </c>
      <c r="O1883" s="3">
        <f>L1883-N1883</f>
        <v>46650</v>
      </c>
    </row>
    <row r="1884" spans="1:15" x14ac:dyDescent="0.2">
      <c r="A1884" s="2" t="s">
        <v>4949</v>
      </c>
      <c r="B1884" s="2" t="s">
        <v>1119</v>
      </c>
      <c r="C1884" s="2" t="s">
        <v>47</v>
      </c>
      <c r="D1884" s="2" t="s">
        <v>45</v>
      </c>
      <c r="E1884" s="13">
        <v>45962</v>
      </c>
      <c r="F1884" s="2" t="s">
        <v>2658</v>
      </c>
      <c r="G1884" s="2">
        <v>12</v>
      </c>
      <c r="H1884" s="3">
        <v>85200</v>
      </c>
      <c r="I1884" s="3">
        <v>16230</v>
      </c>
      <c r="J1884" s="3">
        <v>6390</v>
      </c>
      <c r="K1884" s="3">
        <v>0</v>
      </c>
      <c r="L1884" s="3">
        <f>SUM(H1884:K1884)</f>
        <v>107820</v>
      </c>
      <c r="M1884" s="15">
        <v>0.1</v>
      </c>
      <c r="N1884" s="3">
        <f>H1884*M1884</f>
        <v>8520</v>
      </c>
      <c r="O1884" s="3">
        <f>L1884-N1884</f>
        <v>99300</v>
      </c>
    </row>
    <row r="1885" spans="1:15" x14ac:dyDescent="0.2">
      <c r="A1885" s="2" t="s">
        <v>4950</v>
      </c>
      <c r="B1885" s="2" t="s">
        <v>1443</v>
      </c>
      <c r="C1885" s="2" t="s">
        <v>37</v>
      </c>
      <c r="D1885" s="2" t="s">
        <v>36</v>
      </c>
      <c r="E1885" s="13">
        <v>45870</v>
      </c>
      <c r="F1885" s="2" t="s">
        <v>2647</v>
      </c>
      <c r="G1885" s="2">
        <v>3</v>
      </c>
      <c r="H1885" s="3">
        <v>76500</v>
      </c>
      <c r="I1885" s="3">
        <v>7990</v>
      </c>
      <c r="J1885" s="3">
        <v>0</v>
      </c>
      <c r="K1885" s="3">
        <v>3110</v>
      </c>
      <c r="L1885" s="3">
        <f>SUM(H1885:K1885)</f>
        <v>87600</v>
      </c>
      <c r="M1885" s="15">
        <v>0</v>
      </c>
      <c r="N1885" s="3">
        <f>H1885*M1885</f>
        <v>0</v>
      </c>
      <c r="O1885" s="3">
        <f>L1885-N1885</f>
        <v>87600</v>
      </c>
    </row>
    <row r="1886" spans="1:15" x14ac:dyDescent="0.2">
      <c r="A1886" s="2" t="s">
        <v>4951</v>
      </c>
      <c r="B1886" s="2" t="s">
        <v>1713</v>
      </c>
      <c r="C1886" s="2" t="s">
        <v>61</v>
      </c>
      <c r="D1886" s="2" t="s">
        <v>55</v>
      </c>
      <c r="E1886" s="13">
        <v>45931</v>
      </c>
      <c r="F1886" s="2" t="s">
        <v>2658</v>
      </c>
      <c r="G1886" s="2">
        <v>6</v>
      </c>
      <c r="H1886" s="3">
        <v>101400</v>
      </c>
      <c r="I1886" s="3">
        <v>13030</v>
      </c>
      <c r="J1886" s="3">
        <v>0</v>
      </c>
      <c r="K1886" s="3">
        <v>0</v>
      </c>
      <c r="L1886" s="3">
        <f>SUM(H1886:K1886)</f>
        <v>114430</v>
      </c>
      <c r="M1886" s="15">
        <v>0.1</v>
      </c>
      <c r="N1886" s="3">
        <f>H1886*M1886</f>
        <v>10140</v>
      </c>
      <c r="O1886" s="3">
        <f>L1886-N1886</f>
        <v>104290</v>
      </c>
    </row>
    <row r="1887" spans="1:15" x14ac:dyDescent="0.2">
      <c r="A1887" s="2" t="s">
        <v>4952</v>
      </c>
      <c r="B1887" s="2" t="s">
        <v>1749</v>
      </c>
      <c r="C1887" s="2" t="s">
        <v>53</v>
      </c>
      <c r="D1887" s="2" t="s">
        <v>55</v>
      </c>
      <c r="E1887" s="13">
        <v>45931</v>
      </c>
      <c r="F1887" s="2" t="s">
        <v>2647</v>
      </c>
      <c r="G1887" s="2">
        <v>4</v>
      </c>
      <c r="H1887" s="3">
        <v>30000</v>
      </c>
      <c r="I1887" s="3">
        <v>17780</v>
      </c>
      <c r="J1887" s="3">
        <v>0</v>
      </c>
      <c r="K1887" s="3">
        <v>0</v>
      </c>
      <c r="L1887" s="3">
        <f>SUM(H1887:K1887)</f>
        <v>47780</v>
      </c>
      <c r="M1887" s="15">
        <v>0</v>
      </c>
      <c r="N1887" s="3">
        <f>H1887*M1887</f>
        <v>0</v>
      </c>
      <c r="O1887" s="3">
        <f>L1887-N1887</f>
        <v>47780</v>
      </c>
    </row>
    <row r="1888" spans="1:15" x14ac:dyDescent="0.2">
      <c r="A1888" s="2" t="s">
        <v>4953</v>
      </c>
      <c r="B1888" s="2" t="s">
        <v>2087</v>
      </c>
      <c r="C1888" s="2" t="s">
        <v>116</v>
      </c>
      <c r="D1888" s="2" t="s">
        <v>114</v>
      </c>
      <c r="E1888" s="13">
        <v>45901</v>
      </c>
      <c r="F1888" s="2" t="s">
        <v>2651</v>
      </c>
      <c r="G1888" s="2">
        <v>5</v>
      </c>
      <c r="H1888" s="3">
        <v>42750</v>
      </c>
      <c r="I1888" s="3">
        <v>2350</v>
      </c>
      <c r="J1888" s="3">
        <v>2950</v>
      </c>
      <c r="K1888" s="3">
        <v>0</v>
      </c>
      <c r="L1888" s="3">
        <f>SUM(H1888:K1888)</f>
        <v>48050</v>
      </c>
      <c r="M1888" s="15">
        <v>0.16</v>
      </c>
      <c r="N1888" s="3">
        <f>H1888*M1888</f>
        <v>6840</v>
      </c>
      <c r="O1888" s="3">
        <f>L1888-N1888</f>
        <v>41210</v>
      </c>
    </row>
    <row r="1889" spans="1:15" x14ac:dyDescent="0.2">
      <c r="A1889" s="2" t="s">
        <v>4954</v>
      </c>
      <c r="B1889" s="2" t="s">
        <v>2283</v>
      </c>
      <c r="C1889" s="2" t="s">
        <v>112</v>
      </c>
      <c r="D1889" s="2" t="s">
        <v>114</v>
      </c>
      <c r="E1889" s="13">
        <v>45870</v>
      </c>
      <c r="F1889" s="2" t="s">
        <v>2658</v>
      </c>
      <c r="G1889" s="2">
        <v>8</v>
      </c>
      <c r="H1889" s="3">
        <v>48000</v>
      </c>
      <c r="I1889" s="3">
        <v>8350</v>
      </c>
      <c r="J1889" s="3">
        <v>0</v>
      </c>
      <c r="K1889" s="3">
        <v>0</v>
      </c>
      <c r="L1889" s="3">
        <f>SUM(H1889:K1889)</f>
        <v>56350</v>
      </c>
      <c r="M1889" s="15">
        <v>0.1</v>
      </c>
      <c r="N1889" s="3">
        <f>H1889*M1889</f>
        <v>4800</v>
      </c>
      <c r="O1889" s="3">
        <f>L1889-N1889</f>
        <v>51550</v>
      </c>
    </row>
    <row r="1890" spans="1:15" x14ac:dyDescent="0.2">
      <c r="A1890" s="2" t="s">
        <v>4955</v>
      </c>
      <c r="B1890" s="2" t="s">
        <v>203</v>
      </c>
      <c r="C1890" s="2" t="s">
        <v>93</v>
      </c>
      <c r="D1890" s="2" t="s">
        <v>95</v>
      </c>
      <c r="E1890" s="13">
        <v>45901</v>
      </c>
      <c r="F1890" s="2" t="s">
        <v>2670</v>
      </c>
      <c r="G1890" s="2">
        <v>4</v>
      </c>
      <c r="H1890" s="3">
        <v>16600</v>
      </c>
      <c r="I1890" s="3">
        <v>6720</v>
      </c>
      <c r="J1890" s="3">
        <v>0</v>
      </c>
      <c r="K1890" s="3">
        <v>0</v>
      </c>
      <c r="L1890" s="3">
        <f>SUM(H1890:K1890)</f>
        <v>23320</v>
      </c>
      <c r="M1890" s="15">
        <v>0</v>
      </c>
      <c r="N1890" s="3">
        <f>H1890*M1890</f>
        <v>0</v>
      </c>
      <c r="O1890" s="3">
        <f>L1890-N1890</f>
        <v>23320</v>
      </c>
    </row>
    <row r="1891" spans="1:15" x14ac:dyDescent="0.2">
      <c r="A1891" s="2" t="s">
        <v>4957</v>
      </c>
      <c r="B1891" s="2" t="s">
        <v>768</v>
      </c>
      <c r="C1891" s="2" t="s">
        <v>89</v>
      </c>
      <c r="D1891" s="2" t="s">
        <v>85</v>
      </c>
      <c r="E1891" s="13">
        <v>45992</v>
      </c>
      <c r="F1891" s="2" t="s">
        <v>2689</v>
      </c>
      <c r="G1891" s="2">
        <v>5</v>
      </c>
      <c r="H1891" s="3">
        <v>41000</v>
      </c>
      <c r="I1891" s="3">
        <v>4310</v>
      </c>
      <c r="J1891" s="3">
        <v>3260</v>
      </c>
      <c r="K1891" s="3">
        <v>0</v>
      </c>
      <c r="L1891" s="3">
        <f>SUM(H1891:K1891)</f>
        <v>48570</v>
      </c>
      <c r="M1891" s="15">
        <v>0.15</v>
      </c>
      <c r="N1891" s="3">
        <f>H1891*M1891</f>
        <v>6150</v>
      </c>
      <c r="O1891" s="3">
        <f>L1891-N1891</f>
        <v>42420</v>
      </c>
    </row>
    <row r="1892" spans="1:15" x14ac:dyDescent="0.2">
      <c r="A1892" s="2" t="s">
        <v>4958</v>
      </c>
      <c r="B1892" s="2" t="s">
        <v>1034</v>
      </c>
      <c r="C1892" s="2" t="s">
        <v>77</v>
      </c>
      <c r="D1892" s="2" t="s">
        <v>75</v>
      </c>
      <c r="E1892" s="13">
        <v>45870</v>
      </c>
      <c r="F1892" s="2" t="s">
        <v>2651</v>
      </c>
      <c r="G1892" s="2">
        <v>3</v>
      </c>
      <c r="H1892" s="3">
        <v>13350</v>
      </c>
      <c r="I1892" s="3">
        <v>4630</v>
      </c>
      <c r="J1892" s="3">
        <v>6770</v>
      </c>
      <c r="K1892" s="3">
        <v>970</v>
      </c>
      <c r="L1892" s="3">
        <f>SUM(H1892:K1892)</f>
        <v>25720</v>
      </c>
      <c r="M1892" s="15">
        <v>0.16</v>
      </c>
      <c r="N1892" s="3">
        <f>H1892*M1892</f>
        <v>2136</v>
      </c>
      <c r="O1892" s="3">
        <f>L1892-N1892</f>
        <v>23584</v>
      </c>
    </row>
    <row r="1893" spans="1:15" x14ac:dyDescent="0.2">
      <c r="A1893" s="2" t="s">
        <v>4959</v>
      </c>
      <c r="B1893" s="2" t="s">
        <v>1407</v>
      </c>
      <c r="C1893" s="2" t="s">
        <v>37</v>
      </c>
      <c r="D1893" s="2" t="s">
        <v>36</v>
      </c>
      <c r="E1893" s="13">
        <v>45870</v>
      </c>
      <c r="F1893" s="2" t="s">
        <v>2683</v>
      </c>
      <c r="G1893" s="2">
        <v>2</v>
      </c>
      <c r="H1893" s="3">
        <v>24400</v>
      </c>
      <c r="I1893" s="3">
        <v>4900</v>
      </c>
      <c r="J1893" s="3">
        <v>0</v>
      </c>
      <c r="K1893" s="3">
        <v>3950</v>
      </c>
      <c r="L1893" s="3">
        <f>SUM(H1893:K1893)</f>
        <v>33250</v>
      </c>
      <c r="M1893" s="15">
        <v>0.17</v>
      </c>
      <c r="N1893" s="3">
        <f>H1893*M1893</f>
        <v>4148</v>
      </c>
      <c r="O1893" s="3">
        <f>L1893-N1893</f>
        <v>29102</v>
      </c>
    </row>
    <row r="1894" spans="1:15" x14ac:dyDescent="0.2">
      <c r="A1894" s="2" t="s">
        <v>4961</v>
      </c>
      <c r="B1894" s="2" t="s">
        <v>2191</v>
      </c>
      <c r="C1894" s="2" t="s">
        <v>13</v>
      </c>
      <c r="D1894" s="2" t="s">
        <v>11</v>
      </c>
      <c r="E1894" s="13">
        <v>45870</v>
      </c>
      <c r="F1894" s="2" t="s">
        <v>2732</v>
      </c>
      <c r="G1894" s="2">
        <v>1</v>
      </c>
      <c r="H1894" s="3">
        <v>8150</v>
      </c>
      <c r="I1894" s="3">
        <v>670</v>
      </c>
      <c r="J1894" s="3">
        <v>0</v>
      </c>
      <c r="K1894" s="3">
        <v>0</v>
      </c>
      <c r="L1894" s="3">
        <f>SUM(H1894:K1894)</f>
        <v>8820</v>
      </c>
      <c r="M1894" s="15">
        <v>0.05</v>
      </c>
      <c r="N1894" s="3">
        <f>H1894*M1894</f>
        <v>407.5</v>
      </c>
      <c r="O1894" s="3">
        <f>L1894-N1894</f>
        <v>8412.5</v>
      </c>
    </row>
    <row r="1895" spans="1:15" x14ac:dyDescent="0.2">
      <c r="A1895" s="2" t="s">
        <v>4962</v>
      </c>
      <c r="B1895" s="2" t="s">
        <v>2303</v>
      </c>
      <c r="C1895" s="2" t="s">
        <v>99</v>
      </c>
      <c r="D1895" s="2" t="s">
        <v>95</v>
      </c>
      <c r="E1895" s="13">
        <v>45901</v>
      </c>
      <c r="F1895" s="2" t="s">
        <v>2670</v>
      </c>
      <c r="G1895" s="2">
        <v>5</v>
      </c>
      <c r="H1895" s="3">
        <v>17750</v>
      </c>
      <c r="I1895" s="3">
        <v>7480</v>
      </c>
      <c r="J1895" s="3">
        <v>1770</v>
      </c>
      <c r="K1895" s="3">
        <v>0</v>
      </c>
      <c r="L1895" s="3">
        <f>SUM(H1895:K1895)</f>
        <v>27000</v>
      </c>
      <c r="M1895" s="15">
        <v>0</v>
      </c>
      <c r="N1895" s="3">
        <f>H1895*M1895</f>
        <v>0</v>
      </c>
      <c r="O1895" s="3">
        <f>L1895-N1895</f>
        <v>27000</v>
      </c>
    </row>
    <row r="1896" spans="1:15" x14ac:dyDescent="0.2">
      <c r="A1896" s="2" t="s">
        <v>4963</v>
      </c>
      <c r="B1896" s="2" t="s">
        <v>2385</v>
      </c>
      <c r="C1896" s="2" t="s">
        <v>93</v>
      </c>
      <c r="D1896" s="2" t="s">
        <v>95</v>
      </c>
      <c r="E1896" s="13">
        <v>45901</v>
      </c>
      <c r="F1896" s="2" t="s">
        <v>2658</v>
      </c>
      <c r="G1896" s="2">
        <v>12</v>
      </c>
      <c r="H1896" s="3">
        <v>50400</v>
      </c>
      <c r="I1896" s="3">
        <v>21330</v>
      </c>
      <c r="J1896" s="3">
        <v>0</v>
      </c>
      <c r="K1896" s="3">
        <v>0</v>
      </c>
      <c r="L1896" s="3">
        <f>SUM(H1896:K1896)</f>
        <v>71730</v>
      </c>
      <c r="M1896" s="15">
        <v>0.1</v>
      </c>
      <c r="N1896" s="3">
        <f>H1896*M1896</f>
        <v>5040</v>
      </c>
      <c r="O1896" s="3">
        <f>L1896-N1896</f>
        <v>66690</v>
      </c>
    </row>
    <row r="1897" spans="1:15" x14ac:dyDescent="0.2">
      <c r="A1897" s="2" t="s">
        <v>4964</v>
      </c>
      <c r="B1897" s="2" t="s">
        <v>406</v>
      </c>
      <c r="C1897" s="2" t="s">
        <v>106</v>
      </c>
      <c r="D1897" s="2" t="s">
        <v>105</v>
      </c>
      <c r="E1897" s="13">
        <v>45992</v>
      </c>
      <c r="F1897" s="2" t="s">
        <v>2658</v>
      </c>
      <c r="G1897" s="2">
        <v>8</v>
      </c>
      <c r="H1897" s="3">
        <v>67200</v>
      </c>
      <c r="I1897" s="3">
        <v>12330</v>
      </c>
      <c r="J1897" s="3">
        <v>4290</v>
      </c>
      <c r="K1897" s="3">
        <v>2170</v>
      </c>
      <c r="L1897" s="3">
        <f>SUM(H1897:K1897)</f>
        <v>85990</v>
      </c>
      <c r="M1897" s="15">
        <v>0.1</v>
      </c>
      <c r="N1897" s="3">
        <f>H1897*M1897</f>
        <v>6720</v>
      </c>
      <c r="O1897" s="3">
        <f>L1897-N1897</f>
        <v>79270</v>
      </c>
    </row>
    <row r="1898" spans="1:15" x14ac:dyDescent="0.2">
      <c r="A1898" s="2" t="s">
        <v>4966</v>
      </c>
      <c r="B1898" s="2" t="s">
        <v>2583</v>
      </c>
      <c r="C1898" s="2" t="s">
        <v>125</v>
      </c>
      <c r="D1898" s="2" t="s">
        <v>124</v>
      </c>
      <c r="E1898" s="13">
        <v>45870</v>
      </c>
      <c r="F1898" s="2" t="s">
        <v>2647</v>
      </c>
      <c r="G1898" s="2">
        <v>4</v>
      </c>
      <c r="H1898" s="3">
        <v>42200</v>
      </c>
      <c r="I1898" s="3">
        <v>5860</v>
      </c>
      <c r="J1898" s="3">
        <v>0</v>
      </c>
      <c r="K1898" s="3">
        <v>3330</v>
      </c>
      <c r="L1898" s="3">
        <f>SUM(H1898:K1898)</f>
        <v>51390</v>
      </c>
      <c r="M1898" s="15">
        <v>0</v>
      </c>
      <c r="N1898" s="3">
        <f>H1898*M1898</f>
        <v>0</v>
      </c>
      <c r="O1898" s="3">
        <f>L1898-N1898</f>
        <v>51390</v>
      </c>
    </row>
    <row r="1899" spans="1:15" x14ac:dyDescent="0.2">
      <c r="A1899" s="2" t="s">
        <v>4967</v>
      </c>
      <c r="B1899" s="2" t="s">
        <v>823</v>
      </c>
      <c r="C1899" s="2" t="s">
        <v>43</v>
      </c>
      <c r="D1899" s="2" t="s">
        <v>45</v>
      </c>
      <c r="E1899" s="13">
        <v>45931</v>
      </c>
      <c r="F1899" s="2" t="s">
        <v>2647</v>
      </c>
      <c r="G1899" s="2">
        <v>6</v>
      </c>
      <c r="H1899" s="3">
        <v>37500</v>
      </c>
      <c r="I1899" s="3">
        <v>11920</v>
      </c>
      <c r="J1899" s="3">
        <v>0</v>
      </c>
      <c r="K1899" s="3">
        <v>0</v>
      </c>
      <c r="L1899" s="3">
        <f>SUM(H1899:K1899)</f>
        <v>49420</v>
      </c>
      <c r="M1899" s="15">
        <v>0</v>
      </c>
      <c r="N1899" s="3">
        <f>H1899*M1899</f>
        <v>0</v>
      </c>
      <c r="O1899" s="3">
        <f>L1899-N1899</f>
        <v>49420</v>
      </c>
    </row>
    <row r="1900" spans="1:15" x14ac:dyDescent="0.2">
      <c r="A1900" s="2" t="s">
        <v>4968</v>
      </c>
      <c r="B1900" s="2" t="s">
        <v>1095</v>
      </c>
      <c r="C1900" s="2" t="s">
        <v>51</v>
      </c>
      <c r="D1900" s="2" t="s">
        <v>45</v>
      </c>
      <c r="E1900" s="13">
        <v>45931</v>
      </c>
      <c r="F1900" s="2" t="s">
        <v>2658</v>
      </c>
      <c r="G1900" s="2">
        <v>4</v>
      </c>
      <c r="H1900" s="3">
        <v>107800</v>
      </c>
      <c r="I1900" s="3">
        <v>13180</v>
      </c>
      <c r="J1900" s="3">
        <v>0</v>
      </c>
      <c r="K1900" s="3">
        <v>0</v>
      </c>
      <c r="L1900" s="3">
        <f>SUM(H1900:K1900)</f>
        <v>120980</v>
      </c>
      <c r="M1900" s="15">
        <v>0.1</v>
      </c>
      <c r="N1900" s="3">
        <f>H1900*M1900</f>
        <v>10780</v>
      </c>
      <c r="O1900" s="3">
        <f>L1900-N1900</f>
        <v>110200</v>
      </c>
    </row>
    <row r="1901" spans="1:15" x14ac:dyDescent="0.2">
      <c r="A1901" s="2" t="s">
        <v>4969</v>
      </c>
      <c r="B1901" s="2" t="s">
        <v>1696</v>
      </c>
      <c r="C1901" s="2" t="s">
        <v>108</v>
      </c>
      <c r="D1901" s="2" t="s">
        <v>105</v>
      </c>
      <c r="E1901" s="13">
        <v>45931</v>
      </c>
      <c r="F1901" s="2" t="s">
        <v>2670</v>
      </c>
      <c r="G1901" s="2">
        <v>4</v>
      </c>
      <c r="H1901" s="3">
        <v>70000</v>
      </c>
      <c r="I1901" s="3">
        <v>8770</v>
      </c>
      <c r="J1901" s="3">
        <v>0</v>
      </c>
      <c r="K1901" s="3">
        <v>0</v>
      </c>
      <c r="L1901" s="3">
        <f>SUM(H1901:K1901)</f>
        <v>78770</v>
      </c>
      <c r="M1901" s="15">
        <v>0</v>
      </c>
      <c r="N1901" s="3">
        <f>H1901*M1901</f>
        <v>0</v>
      </c>
      <c r="O1901" s="3">
        <f>L1901-N1901</f>
        <v>78770</v>
      </c>
    </row>
    <row r="1902" spans="1:15" x14ac:dyDescent="0.2">
      <c r="A1902" s="2" t="s">
        <v>4970</v>
      </c>
      <c r="B1902" s="2" t="s">
        <v>2061</v>
      </c>
      <c r="C1902" s="2" t="s">
        <v>71</v>
      </c>
      <c r="D1902" s="2" t="s">
        <v>65</v>
      </c>
      <c r="E1902" s="13">
        <v>45901</v>
      </c>
      <c r="F1902" s="2" t="s">
        <v>2683</v>
      </c>
      <c r="G1902" s="2">
        <v>1</v>
      </c>
      <c r="H1902" s="3">
        <v>10750</v>
      </c>
      <c r="I1902" s="3">
        <v>690</v>
      </c>
      <c r="J1902" s="3">
        <v>0</v>
      </c>
      <c r="K1902" s="3">
        <v>0</v>
      </c>
      <c r="L1902" s="3">
        <f>SUM(H1902:K1902)</f>
        <v>11440</v>
      </c>
      <c r="M1902" s="15">
        <v>0.17</v>
      </c>
      <c r="N1902" s="3">
        <f>H1902*M1902</f>
        <v>1827.5000000000002</v>
      </c>
      <c r="O1902" s="3">
        <f>L1902-N1902</f>
        <v>9612.5</v>
      </c>
    </row>
    <row r="1903" spans="1:15" x14ac:dyDescent="0.2">
      <c r="A1903" s="2" t="s">
        <v>4973</v>
      </c>
      <c r="B1903" s="2" t="s">
        <v>1705</v>
      </c>
      <c r="C1903" s="2" t="s">
        <v>129</v>
      </c>
      <c r="D1903" s="2" t="s">
        <v>124</v>
      </c>
      <c r="E1903" s="13">
        <v>45870</v>
      </c>
      <c r="F1903" s="2" t="s">
        <v>2647</v>
      </c>
      <c r="G1903" s="2">
        <v>1</v>
      </c>
      <c r="H1903" s="3">
        <v>2950</v>
      </c>
      <c r="I1903" s="3">
        <v>630</v>
      </c>
      <c r="J1903" s="3">
        <v>6920</v>
      </c>
      <c r="K1903" s="3">
        <v>0</v>
      </c>
      <c r="L1903" s="3">
        <f>SUM(H1903:K1903)</f>
        <v>10500</v>
      </c>
      <c r="M1903" s="15">
        <v>0</v>
      </c>
      <c r="N1903" s="3">
        <f>H1903*M1903</f>
        <v>0</v>
      </c>
      <c r="O1903" s="3">
        <f>L1903-N1903</f>
        <v>10500</v>
      </c>
    </row>
    <row r="1904" spans="1:15" x14ac:dyDescent="0.2">
      <c r="A1904" s="2" t="s">
        <v>4974</v>
      </c>
      <c r="B1904" s="2" t="s">
        <v>1848</v>
      </c>
      <c r="C1904" s="2" t="s">
        <v>43</v>
      </c>
      <c r="D1904" s="2" t="s">
        <v>45</v>
      </c>
      <c r="E1904" s="13">
        <v>45931</v>
      </c>
      <c r="F1904" s="2" t="s">
        <v>2689</v>
      </c>
      <c r="G1904" s="2">
        <v>5</v>
      </c>
      <c r="H1904" s="3">
        <v>32250</v>
      </c>
      <c r="I1904" s="3">
        <v>11580</v>
      </c>
      <c r="J1904" s="3">
        <v>4660</v>
      </c>
      <c r="K1904" s="3">
        <v>0</v>
      </c>
      <c r="L1904" s="3">
        <f>SUM(H1904:K1904)</f>
        <v>48490</v>
      </c>
      <c r="M1904" s="15">
        <v>0.15</v>
      </c>
      <c r="N1904" s="3">
        <f>H1904*M1904</f>
        <v>4837.5</v>
      </c>
      <c r="O1904" s="3">
        <f>L1904-N1904</f>
        <v>43652.5</v>
      </c>
    </row>
    <row r="1905" spans="1:15" x14ac:dyDescent="0.2">
      <c r="A1905" s="2" t="s">
        <v>4976</v>
      </c>
      <c r="B1905" s="2" t="s">
        <v>2199</v>
      </c>
      <c r="C1905" s="2" t="s">
        <v>67</v>
      </c>
      <c r="D1905" s="2" t="s">
        <v>65</v>
      </c>
      <c r="E1905" s="13">
        <v>46054</v>
      </c>
      <c r="F1905" s="2" t="s">
        <v>2670</v>
      </c>
      <c r="G1905" s="2">
        <v>6</v>
      </c>
      <c r="H1905" s="3">
        <v>30000</v>
      </c>
      <c r="I1905" s="3">
        <v>3190</v>
      </c>
      <c r="J1905" s="3">
        <v>0</v>
      </c>
      <c r="K1905" s="3">
        <v>0</v>
      </c>
      <c r="L1905" s="3">
        <f>SUM(H1905:K1905)</f>
        <v>33190</v>
      </c>
      <c r="M1905" s="15">
        <v>0</v>
      </c>
      <c r="N1905" s="3">
        <f>H1905*M1905</f>
        <v>0</v>
      </c>
      <c r="O1905" s="3">
        <f>L1905-N1905</f>
        <v>33190</v>
      </c>
    </row>
    <row r="1906" spans="1:15" x14ac:dyDescent="0.2">
      <c r="A1906" s="2" t="s">
        <v>4977</v>
      </c>
      <c r="B1906" s="2" t="s">
        <v>385</v>
      </c>
      <c r="C1906" s="2" t="s">
        <v>108</v>
      </c>
      <c r="D1906" s="2" t="s">
        <v>105</v>
      </c>
      <c r="E1906" s="13">
        <v>45870</v>
      </c>
      <c r="F1906" s="2" t="s">
        <v>2647</v>
      </c>
      <c r="G1906" s="2">
        <v>1</v>
      </c>
      <c r="H1906" s="3">
        <v>7300</v>
      </c>
      <c r="I1906" s="3">
        <v>1010</v>
      </c>
      <c r="J1906" s="3">
        <v>6350</v>
      </c>
      <c r="K1906" s="3">
        <v>0</v>
      </c>
      <c r="L1906" s="3">
        <f>SUM(H1906:K1906)</f>
        <v>14660</v>
      </c>
      <c r="M1906" s="15">
        <v>0</v>
      </c>
      <c r="N1906" s="3">
        <f>H1906*M1906</f>
        <v>0</v>
      </c>
      <c r="O1906" s="3">
        <f>L1906-N1906</f>
        <v>14660</v>
      </c>
    </row>
    <row r="1907" spans="1:15" x14ac:dyDescent="0.2">
      <c r="A1907" s="2" t="s">
        <v>4978</v>
      </c>
      <c r="B1907" s="2" t="s">
        <v>1856</v>
      </c>
      <c r="C1907" s="2" t="s">
        <v>9</v>
      </c>
      <c r="D1907" s="2" t="s">
        <v>11</v>
      </c>
      <c r="E1907" s="13">
        <v>45901</v>
      </c>
      <c r="F1907" s="2" t="s">
        <v>2658</v>
      </c>
      <c r="G1907" s="2">
        <v>6</v>
      </c>
      <c r="H1907" s="3">
        <v>31500</v>
      </c>
      <c r="I1907" s="3">
        <v>10110</v>
      </c>
      <c r="J1907" s="3">
        <v>6740</v>
      </c>
      <c r="K1907" s="3">
        <v>0</v>
      </c>
      <c r="L1907" s="3">
        <f>SUM(H1907:K1907)</f>
        <v>48350</v>
      </c>
      <c r="M1907" s="15">
        <v>0.1</v>
      </c>
      <c r="N1907" s="3">
        <f>H1907*M1907</f>
        <v>3150</v>
      </c>
      <c r="O1907" s="3">
        <f>L1907-N1907</f>
        <v>45200</v>
      </c>
    </row>
    <row r="1908" spans="1:15" x14ac:dyDescent="0.2">
      <c r="A1908" s="2" t="s">
        <v>4979</v>
      </c>
      <c r="B1908" s="2" t="s">
        <v>1980</v>
      </c>
      <c r="C1908" s="2" t="s">
        <v>53</v>
      </c>
      <c r="D1908" s="2" t="s">
        <v>55</v>
      </c>
      <c r="E1908" s="13">
        <v>45901</v>
      </c>
      <c r="F1908" s="2" t="s">
        <v>2661</v>
      </c>
      <c r="G1908" s="2">
        <v>3</v>
      </c>
      <c r="H1908" s="3">
        <v>25650</v>
      </c>
      <c r="I1908" s="3">
        <v>1210</v>
      </c>
      <c r="J1908" s="3">
        <v>4580</v>
      </c>
      <c r="K1908" s="3">
        <v>0</v>
      </c>
      <c r="L1908" s="3">
        <f>SUM(H1908:K1908)</f>
        <v>31440</v>
      </c>
      <c r="M1908" s="15">
        <v>0</v>
      </c>
      <c r="N1908" s="3">
        <f>H1908*M1908</f>
        <v>0</v>
      </c>
      <c r="O1908" s="3">
        <f>L1908-N1908</f>
        <v>31440</v>
      </c>
    </row>
    <row r="1909" spans="1:15" x14ac:dyDescent="0.2">
      <c r="A1909" s="2" t="s">
        <v>4980</v>
      </c>
      <c r="B1909" s="2" t="s">
        <v>1983</v>
      </c>
      <c r="C1909" s="2" t="s">
        <v>118</v>
      </c>
      <c r="D1909" s="2" t="s">
        <v>114</v>
      </c>
      <c r="E1909" s="13">
        <v>45901</v>
      </c>
      <c r="F1909" s="2" t="s">
        <v>2689</v>
      </c>
      <c r="G1909" s="2">
        <v>4</v>
      </c>
      <c r="H1909" s="3">
        <v>45400</v>
      </c>
      <c r="I1909" s="3">
        <v>11440</v>
      </c>
      <c r="J1909" s="3">
        <v>0</v>
      </c>
      <c r="K1909" s="3">
        <v>0</v>
      </c>
      <c r="L1909" s="3">
        <f>SUM(H1909:K1909)</f>
        <v>56840</v>
      </c>
      <c r="M1909" s="15">
        <v>0.15</v>
      </c>
      <c r="N1909" s="3">
        <f>H1909*M1909</f>
        <v>6810</v>
      </c>
      <c r="O1909" s="3">
        <f>L1909-N1909</f>
        <v>50030</v>
      </c>
    </row>
    <row r="1910" spans="1:15" x14ac:dyDescent="0.2">
      <c r="A1910" s="2" t="s">
        <v>4981</v>
      </c>
      <c r="B1910" s="2" t="s">
        <v>2070</v>
      </c>
      <c r="C1910" s="2" t="s">
        <v>83</v>
      </c>
      <c r="D1910" s="2" t="s">
        <v>85</v>
      </c>
      <c r="E1910" s="13">
        <v>45931</v>
      </c>
      <c r="F1910" s="2" t="s">
        <v>2683</v>
      </c>
      <c r="G1910" s="2">
        <v>5</v>
      </c>
      <c r="H1910" s="3">
        <v>57500</v>
      </c>
      <c r="I1910" s="3">
        <v>5020</v>
      </c>
      <c r="J1910" s="3">
        <v>0</v>
      </c>
      <c r="K1910" s="3">
        <v>0</v>
      </c>
      <c r="L1910" s="3">
        <f>SUM(H1910:K1910)</f>
        <v>62520</v>
      </c>
      <c r="M1910" s="15">
        <v>0.17</v>
      </c>
      <c r="N1910" s="3">
        <f>H1910*M1910</f>
        <v>9775</v>
      </c>
      <c r="O1910" s="3">
        <f>L1910-N1910</f>
        <v>52745</v>
      </c>
    </row>
    <row r="1911" spans="1:15" x14ac:dyDescent="0.2">
      <c r="A1911" s="2" t="s">
        <v>4983</v>
      </c>
      <c r="B1911" s="2" t="s">
        <v>2419</v>
      </c>
      <c r="C1911" s="2" t="s">
        <v>112</v>
      </c>
      <c r="D1911" s="2" t="s">
        <v>114</v>
      </c>
      <c r="E1911" s="13">
        <v>45870</v>
      </c>
      <c r="F1911" s="2" t="s">
        <v>2658</v>
      </c>
      <c r="G1911" s="2">
        <v>2</v>
      </c>
      <c r="H1911" s="3">
        <v>9200</v>
      </c>
      <c r="I1911" s="3">
        <v>2030</v>
      </c>
      <c r="J1911" s="3">
        <v>0</v>
      </c>
      <c r="K1911" s="3">
        <v>3540</v>
      </c>
      <c r="L1911" s="3">
        <f>SUM(H1911:K1911)</f>
        <v>14770</v>
      </c>
      <c r="M1911" s="15">
        <v>0.1</v>
      </c>
      <c r="N1911" s="3">
        <f>H1911*M1911</f>
        <v>920</v>
      </c>
      <c r="O1911" s="3">
        <f>L1911-N1911</f>
        <v>13850</v>
      </c>
    </row>
    <row r="1912" spans="1:15" x14ac:dyDescent="0.2">
      <c r="A1912" s="2" t="s">
        <v>4984</v>
      </c>
      <c r="B1912" s="2" t="s">
        <v>445</v>
      </c>
      <c r="C1912" s="2" t="s">
        <v>51</v>
      </c>
      <c r="D1912" s="2" t="s">
        <v>45</v>
      </c>
      <c r="E1912" s="13">
        <v>45901</v>
      </c>
      <c r="F1912" s="2" t="s">
        <v>2647</v>
      </c>
      <c r="G1912" s="2">
        <v>4</v>
      </c>
      <c r="H1912" s="3">
        <v>67800</v>
      </c>
      <c r="I1912" s="3">
        <v>700</v>
      </c>
      <c r="J1912" s="3">
        <v>0</v>
      </c>
      <c r="K1912" s="3">
        <v>0</v>
      </c>
      <c r="L1912" s="3">
        <f>SUM(H1912:K1912)</f>
        <v>68500</v>
      </c>
      <c r="M1912" s="15">
        <v>0</v>
      </c>
      <c r="N1912" s="3">
        <f>H1912*M1912</f>
        <v>0</v>
      </c>
      <c r="O1912" s="3">
        <f>L1912-N1912</f>
        <v>68500</v>
      </c>
    </row>
    <row r="1913" spans="1:15" x14ac:dyDescent="0.2">
      <c r="A1913" s="2" t="s">
        <v>4985</v>
      </c>
      <c r="B1913" s="2" t="s">
        <v>678</v>
      </c>
      <c r="C1913" s="2" t="s">
        <v>73</v>
      </c>
      <c r="D1913" s="2" t="s">
        <v>75</v>
      </c>
      <c r="E1913" s="13">
        <v>45931</v>
      </c>
      <c r="F1913" s="2" t="s">
        <v>2689</v>
      </c>
      <c r="G1913" s="2">
        <v>4</v>
      </c>
      <c r="H1913" s="3">
        <v>71600</v>
      </c>
      <c r="I1913" s="3">
        <v>8510</v>
      </c>
      <c r="J1913" s="3">
        <v>1860</v>
      </c>
      <c r="K1913" s="3">
        <v>0</v>
      </c>
      <c r="L1913" s="3">
        <f>SUM(H1913:K1913)</f>
        <v>81970</v>
      </c>
      <c r="M1913" s="15">
        <v>0.15</v>
      </c>
      <c r="N1913" s="3">
        <f>H1913*M1913</f>
        <v>10740</v>
      </c>
      <c r="O1913" s="3">
        <f>L1913-N1913</f>
        <v>71230</v>
      </c>
    </row>
    <row r="1914" spans="1:15" x14ac:dyDescent="0.2">
      <c r="A1914" s="2" t="s">
        <v>4986</v>
      </c>
      <c r="B1914" s="2" t="s">
        <v>1051</v>
      </c>
      <c r="C1914" s="2" t="s">
        <v>116</v>
      </c>
      <c r="D1914" s="2" t="s">
        <v>114</v>
      </c>
      <c r="E1914" s="13">
        <v>45931</v>
      </c>
      <c r="F1914" s="2" t="s">
        <v>2647</v>
      </c>
      <c r="G1914" s="2">
        <v>5</v>
      </c>
      <c r="H1914" s="3">
        <v>29500</v>
      </c>
      <c r="I1914" s="3">
        <v>3660</v>
      </c>
      <c r="J1914" s="3">
        <v>0</v>
      </c>
      <c r="K1914" s="3">
        <v>0</v>
      </c>
      <c r="L1914" s="3">
        <f>SUM(H1914:K1914)</f>
        <v>33160</v>
      </c>
      <c r="M1914" s="15">
        <v>0</v>
      </c>
      <c r="N1914" s="3">
        <f>H1914*M1914</f>
        <v>0</v>
      </c>
      <c r="O1914" s="3">
        <f>L1914-N1914</f>
        <v>33160</v>
      </c>
    </row>
    <row r="1915" spans="1:15" x14ac:dyDescent="0.2">
      <c r="A1915" s="2" t="s">
        <v>4989</v>
      </c>
      <c r="B1915" s="2" t="s">
        <v>1552</v>
      </c>
      <c r="C1915" s="2" t="s">
        <v>110</v>
      </c>
      <c r="D1915" s="2" t="s">
        <v>105</v>
      </c>
      <c r="E1915" s="13">
        <v>45992</v>
      </c>
      <c r="F1915" s="2" t="s">
        <v>2670</v>
      </c>
      <c r="G1915" s="2">
        <v>3</v>
      </c>
      <c r="H1915" s="3">
        <v>19950</v>
      </c>
      <c r="I1915" s="3">
        <v>1930</v>
      </c>
      <c r="J1915" s="3">
        <v>0</v>
      </c>
      <c r="K1915" s="3">
        <v>0</v>
      </c>
      <c r="L1915" s="3">
        <f>SUM(H1915:K1915)</f>
        <v>21880</v>
      </c>
      <c r="M1915" s="15">
        <v>0</v>
      </c>
      <c r="N1915" s="3">
        <f>H1915*M1915</f>
        <v>0</v>
      </c>
      <c r="O1915" s="3">
        <f>L1915-N1915</f>
        <v>21880</v>
      </c>
    </row>
    <row r="1916" spans="1:15" x14ac:dyDescent="0.2">
      <c r="A1916" s="2" t="s">
        <v>4990</v>
      </c>
      <c r="B1916" s="2" t="s">
        <v>1862</v>
      </c>
      <c r="C1916" s="2" t="s">
        <v>13</v>
      </c>
      <c r="D1916" s="2" t="s">
        <v>11</v>
      </c>
      <c r="E1916" s="13">
        <v>45901</v>
      </c>
      <c r="F1916" s="2" t="s">
        <v>2670</v>
      </c>
      <c r="G1916" s="2">
        <v>6</v>
      </c>
      <c r="H1916" s="3">
        <v>96000</v>
      </c>
      <c r="I1916" s="3">
        <v>7030</v>
      </c>
      <c r="J1916" s="3">
        <v>0</v>
      </c>
      <c r="K1916" s="3">
        <v>0</v>
      </c>
      <c r="L1916" s="3">
        <f>SUM(H1916:K1916)</f>
        <v>103030</v>
      </c>
      <c r="M1916" s="15">
        <v>0</v>
      </c>
      <c r="N1916" s="3">
        <f>H1916*M1916</f>
        <v>0</v>
      </c>
      <c r="O1916" s="3">
        <f>L1916-N1916</f>
        <v>103030</v>
      </c>
    </row>
    <row r="1917" spans="1:15" x14ac:dyDescent="0.2">
      <c r="A1917" s="2" t="s">
        <v>4992</v>
      </c>
      <c r="B1917" s="2" t="s">
        <v>512</v>
      </c>
      <c r="C1917" s="2" t="s">
        <v>69</v>
      </c>
      <c r="D1917" s="2" t="s">
        <v>65</v>
      </c>
      <c r="E1917" s="13">
        <v>45901</v>
      </c>
      <c r="F1917" s="2" t="s">
        <v>2647</v>
      </c>
      <c r="G1917" s="2">
        <v>2</v>
      </c>
      <c r="H1917" s="3">
        <v>56400</v>
      </c>
      <c r="I1917" s="3">
        <v>4420</v>
      </c>
      <c r="J1917" s="3">
        <v>0</v>
      </c>
      <c r="K1917" s="3">
        <v>0</v>
      </c>
      <c r="L1917" s="3">
        <f>SUM(H1917:K1917)</f>
        <v>60820</v>
      </c>
      <c r="M1917" s="15">
        <v>0</v>
      </c>
      <c r="N1917" s="3">
        <f>H1917*M1917</f>
        <v>0</v>
      </c>
      <c r="O1917" s="3">
        <f>L1917-N1917</f>
        <v>60820</v>
      </c>
    </row>
    <row r="1918" spans="1:15" x14ac:dyDescent="0.2">
      <c r="A1918" s="2" t="s">
        <v>4993</v>
      </c>
      <c r="B1918" s="2" t="s">
        <v>718</v>
      </c>
      <c r="C1918" s="2" t="s">
        <v>61</v>
      </c>
      <c r="D1918" s="2" t="s">
        <v>55</v>
      </c>
      <c r="E1918" s="13">
        <v>45870</v>
      </c>
      <c r="F1918" s="2" t="s">
        <v>2670</v>
      </c>
      <c r="G1918" s="2">
        <v>2</v>
      </c>
      <c r="H1918" s="3">
        <v>42500</v>
      </c>
      <c r="I1918" s="3">
        <v>4370</v>
      </c>
      <c r="J1918" s="3">
        <v>0</v>
      </c>
      <c r="K1918" s="3">
        <v>2220</v>
      </c>
      <c r="L1918" s="3">
        <f>SUM(H1918:K1918)</f>
        <v>49090</v>
      </c>
      <c r="M1918" s="15">
        <v>0</v>
      </c>
      <c r="N1918" s="3">
        <f>H1918*M1918</f>
        <v>0</v>
      </c>
      <c r="O1918" s="3">
        <f>L1918-N1918</f>
        <v>49090</v>
      </c>
    </row>
    <row r="1919" spans="1:15" x14ac:dyDescent="0.2">
      <c r="A1919" s="2" t="s">
        <v>4994</v>
      </c>
      <c r="B1919" s="2" t="s">
        <v>1617</v>
      </c>
      <c r="C1919" s="2" t="s">
        <v>51</v>
      </c>
      <c r="D1919" s="2" t="s">
        <v>45</v>
      </c>
      <c r="E1919" s="13">
        <v>45931</v>
      </c>
      <c r="F1919" s="2" t="s">
        <v>2651</v>
      </c>
      <c r="G1919" s="2">
        <v>12</v>
      </c>
      <c r="H1919" s="3">
        <v>311400</v>
      </c>
      <c r="I1919" s="3">
        <v>26010</v>
      </c>
      <c r="J1919" s="3">
        <v>0</v>
      </c>
      <c r="K1919" s="3">
        <v>0</v>
      </c>
      <c r="L1919" s="3">
        <f>SUM(H1919:K1919)</f>
        <v>337410</v>
      </c>
      <c r="M1919" s="15">
        <v>0.16</v>
      </c>
      <c r="N1919" s="3">
        <f>H1919*M1919</f>
        <v>49824</v>
      </c>
      <c r="O1919" s="3">
        <f>L1919-N1919</f>
        <v>287586</v>
      </c>
    </row>
    <row r="1920" spans="1:15" x14ac:dyDescent="0.2">
      <c r="A1920" s="2" t="s">
        <v>4995</v>
      </c>
      <c r="B1920" s="2" t="s">
        <v>1763</v>
      </c>
      <c r="C1920" s="2" t="s">
        <v>39</v>
      </c>
      <c r="D1920" s="2" t="s">
        <v>36</v>
      </c>
      <c r="E1920" s="13">
        <v>45931</v>
      </c>
      <c r="F1920" s="2" t="s">
        <v>2651</v>
      </c>
      <c r="G1920" s="2">
        <v>2</v>
      </c>
      <c r="H1920" s="3">
        <v>12400</v>
      </c>
      <c r="I1920" s="3">
        <v>1040</v>
      </c>
      <c r="J1920" s="3">
        <v>0</v>
      </c>
      <c r="K1920" s="3">
        <v>0</v>
      </c>
      <c r="L1920" s="3">
        <f>SUM(H1920:K1920)</f>
        <v>13440</v>
      </c>
      <c r="M1920" s="15">
        <v>0.16</v>
      </c>
      <c r="N1920" s="3">
        <f>H1920*M1920</f>
        <v>1984</v>
      </c>
      <c r="O1920" s="3">
        <f>L1920-N1920</f>
        <v>11456</v>
      </c>
    </row>
    <row r="1921" spans="1:15" x14ac:dyDescent="0.2">
      <c r="A1921" s="2" t="s">
        <v>4996</v>
      </c>
      <c r="B1921" s="2" t="s">
        <v>1830</v>
      </c>
      <c r="C1921" s="2" t="s">
        <v>73</v>
      </c>
      <c r="D1921" s="2" t="s">
        <v>75</v>
      </c>
      <c r="E1921" s="13">
        <v>45992</v>
      </c>
      <c r="F1921" s="2" t="s">
        <v>2670</v>
      </c>
      <c r="G1921" s="2">
        <v>6</v>
      </c>
      <c r="H1921" s="3">
        <v>44400</v>
      </c>
      <c r="I1921" s="3">
        <v>16050</v>
      </c>
      <c r="J1921" s="3">
        <v>0</v>
      </c>
      <c r="K1921" s="3">
        <v>0</v>
      </c>
      <c r="L1921" s="3">
        <f>SUM(H1921:K1921)</f>
        <v>60450</v>
      </c>
      <c r="M1921" s="15">
        <v>0</v>
      </c>
      <c r="N1921" s="3">
        <f>H1921*M1921</f>
        <v>0</v>
      </c>
      <c r="O1921" s="3">
        <f>L1921-N1921</f>
        <v>60450</v>
      </c>
    </row>
    <row r="1922" spans="1:15" x14ac:dyDescent="0.2">
      <c r="A1922" s="2" t="s">
        <v>4999</v>
      </c>
      <c r="B1922" s="2" t="s">
        <v>1873</v>
      </c>
      <c r="C1922" s="2" t="s">
        <v>118</v>
      </c>
      <c r="D1922" s="2" t="s">
        <v>114</v>
      </c>
      <c r="E1922" s="13">
        <v>45870</v>
      </c>
      <c r="F1922" s="2" t="s">
        <v>2732</v>
      </c>
      <c r="G1922" s="2">
        <v>3</v>
      </c>
      <c r="H1922" s="3">
        <v>22650</v>
      </c>
      <c r="I1922" s="3">
        <v>1930</v>
      </c>
      <c r="J1922" s="3">
        <v>0</v>
      </c>
      <c r="K1922" s="3">
        <v>2080</v>
      </c>
      <c r="L1922" s="3">
        <f>SUM(H1922:K1922)</f>
        <v>26660</v>
      </c>
      <c r="M1922" s="15">
        <v>0.05</v>
      </c>
      <c r="N1922" s="3">
        <f>H1922*M1922</f>
        <v>1132.5</v>
      </c>
      <c r="O1922" s="3">
        <f>L1922-N1922</f>
        <v>25527.5</v>
      </c>
    </row>
    <row r="1923" spans="1:15" x14ac:dyDescent="0.2">
      <c r="A1923" s="2" t="s">
        <v>5000</v>
      </c>
      <c r="B1923" s="2" t="s">
        <v>1936</v>
      </c>
      <c r="C1923" s="2" t="s">
        <v>127</v>
      </c>
      <c r="D1923" s="2" t="s">
        <v>124</v>
      </c>
      <c r="E1923" s="13">
        <v>45901</v>
      </c>
      <c r="F1923" s="2" t="s">
        <v>2732</v>
      </c>
      <c r="G1923" s="2">
        <v>3</v>
      </c>
      <c r="H1923" s="3">
        <v>10200</v>
      </c>
      <c r="I1923" s="3">
        <v>560</v>
      </c>
      <c r="J1923" s="3">
        <v>5210</v>
      </c>
      <c r="K1923" s="3">
        <v>1660</v>
      </c>
      <c r="L1923" s="3">
        <f>SUM(H1923:K1923)</f>
        <v>17630</v>
      </c>
      <c r="M1923" s="15">
        <v>0.05</v>
      </c>
      <c r="N1923" s="3">
        <f>H1923*M1923</f>
        <v>510</v>
      </c>
      <c r="O1923" s="3">
        <f>L1923-N1923</f>
        <v>17120</v>
      </c>
    </row>
    <row r="1924" spans="1:15" x14ac:dyDescent="0.2">
      <c r="A1924" s="2" t="s">
        <v>5001</v>
      </c>
      <c r="B1924" s="2" t="s">
        <v>394</v>
      </c>
      <c r="C1924" s="2" t="s">
        <v>49</v>
      </c>
      <c r="D1924" s="2" t="s">
        <v>45</v>
      </c>
      <c r="E1924" s="13">
        <v>45962</v>
      </c>
      <c r="F1924" s="2" t="s">
        <v>2647</v>
      </c>
      <c r="G1924" s="2">
        <v>3</v>
      </c>
      <c r="H1924" s="3">
        <v>12150</v>
      </c>
      <c r="I1924" s="3">
        <v>460</v>
      </c>
      <c r="J1924" s="3">
        <v>0</v>
      </c>
      <c r="K1924" s="3">
        <v>0</v>
      </c>
      <c r="L1924" s="3">
        <f>SUM(H1924:K1924)</f>
        <v>12610</v>
      </c>
      <c r="M1924" s="15">
        <v>0</v>
      </c>
      <c r="N1924" s="3">
        <f>H1924*M1924</f>
        <v>0</v>
      </c>
      <c r="O1924" s="3">
        <f>L1924-N1924</f>
        <v>12610</v>
      </c>
    </row>
    <row r="1925" spans="1:15" x14ac:dyDescent="0.2">
      <c r="A1925" s="2" t="s">
        <v>5002</v>
      </c>
      <c r="B1925" s="2" t="s">
        <v>1801</v>
      </c>
      <c r="C1925" s="2" t="s">
        <v>39</v>
      </c>
      <c r="D1925" s="2" t="s">
        <v>36</v>
      </c>
      <c r="E1925" s="13">
        <v>45870</v>
      </c>
      <c r="F1925" s="2" t="s">
        <v>2689</v>
      </c>
      <c r="G1925" s="2">
        <v>3</v>
      </c>
      <c r="H1925" s="3">
        <v>12300</v>
      </c>
      <c r="I1925" s="3">
        <v>2480</v>
      </c>
      <c r="J1925" s="3">
        <v>0</v>
      </c>
      <c r="K1925" s="3">
        <v>0</v>
      </c>
      <c r="L1925" s="3">
        <f>SUM(H1925:K1925)</f>
        <v>14780</v>
      </c>
      <c r="M1925" s="15">
        <v>0.15</v>
      </c>
      <c r="N1925" s="3">
        <f>H1925*M1925</f>
        <v>1845</v>
      </c>
      <c r="O1925" s="3">
        <f>L1925-N1925</f>
        <v>12935</v>
      </c>
    </row>
    <row r="1926" spans="1:15" x14ac:dyDescent="0.2">
      <c r="A1926" s="2" t="s">
        <v>5003</v>
      </c>
      <c r="B1926" s="2" t="s">
        <v>545</v>
      </c>
      <c r="C1926" s="2" t="s">
        <v>79</v>
      </c>
      <c r="D1926" s="2" t="s">
        <v>75</v>
      </c>
      <c r="E1926" s="13">
        <v>45901</v>
      </c>
      <c r="F1926" s="2" t="s">
        <v>2651</v>
      </c>
      <c r="G1926" s="2">
        <v>3</v>
      </c>
      <c r="H1926" s="3">
        <v>11100</v>
      </c>
      <c r="I1926" s="3">
        <v>4170</v>
      </c>
      <c r="J1926" s="3">
        <v>0</v>
      </c>
      <c r="K1926" s="3">
        <v>0</v>
      </c>
      <c r="L1926" s="3">
        <f>SUM(H1926:K1926)</f>
        <v>15270</v>
      </c>
      <c r="M1926" s="15">
        <v>0.16</v>
      </c>
      <c r="N1926" s="3">
        <f>H1926*M1926</f>
        <v>1776</v>
      </c>
      <c r="O1926" s="3">
        <f>L1926-N1926</f>
        <v>13494</v>
      </c>
    </row>
    <row r="1927" spans="1:15" x14ac:dyDescent="0.2">
      <c r="A1927" s="2" t="s">
        <v>5004</v>
      </c>
      <c r="B1927" s="2" t="s">
        <v>628</v>
      </c>
      <c r="C1927" s="2" t="s">
        <v>16</v>
      </c>
      <c r="D1927" s="2" t="s">
        <v>11</v>
      </c>
      <c r="E1927" s="13">
        <v>45962</v>
      </c>
      <c r="F1927" s="2" t="s">
        <v>2670</v>
      </c>
      <c r="G1927" s="2">
        <v>3</v>
      </c>
      <c r="H1927" s="3">
        <v>30900</v>
      </c>
      <c r="I1927" s="3">
        <v>2780</v>
      </c>
      <c r="J1927" s="3">
        <v>0</v>
      </c>
      <c r="K1927" s="3">
        <v>0</v>
      </c>
      <c r="L1927" s="3">
        <f>SUM(H1927:K1927)</f>
        <v>33680</v>
      </c>
      <c r="M1927" s="15">
        <v>0</v>
      </c>
      <c r="N1927" s="3">
        <f>H1927*M1927</f>
        <v>0</v>
      </c>
      <c r="O1927" s="3">
        <f>L1927-N1927</f>
        <v>33680</v>
      </c>
    </row>
    <row r="1928" spans="1:15" x14ac:dyDescent="0.2">
      <c r="A1928" s="2" t="s">
        <v>5007</v>
      </c>
      <c r="B1928" s="2" t="s">
        <v>784</v>
      </c>
      <c r="C1928" s="2" t="s">
        <v>69</v>
      </c>
      <c r="D1928" s="2" t="s">
        <v>65</v>
      </c>
      <c r="E1928" s="13">
        <v>46082</v>
      </c>
      <c r="F1928" s="2" t="s">
        <v>2689</v>
      </c>
      <c r="G1928" s="2">
        <v>12</v>
      </c>
      <c r="H1928" s="3">
        <v>244200</v>
      </c>
      <c r="I1928" s="3">
        <v>22460</v>
      </c>
      <c r="J1928" s="3">
        <v>7870</v>
      </c>
      <c r="K1928" s="3">
        <v>0</v>
      </c>
      <c r="L1928" s="3">
        <f>SUM(H1928:K1928)</f>
        <v>274530</v>
      </c>
      <c r="M1928" s="15">
        <v>0.15</v>
      </c>
      <c r="N1928" s="3">
        <f>H1928*M1928</f>
        <v>36630</v>
      </c>
      <c r="O1928" s="3">
        <f>L1928-N1928</f>
        <v>237900</v>
      </c>
    </row>
    <row r="1929" spans="1:15" x14ac:dyDescent="0.2">
      <c r="A1929" s="2" t="s">
        <v>5009</v>
      </c>
      <c r="B1929" s="2" t="s">
        <v>1343</v>
      </c>
      <c r="C1929" s="2" t="s">
        <v>26</v>
      </c>
      <c r="D1929" s="2" t="s">
        <v>24</v>
      </c>
      <c r="E1929" s="13">
        <v>45870</v>
      </c>
      <c r="F1929" s="2" t="s">
        <v>2732</v>
      </c>
      <c r="G1929" s="2">
        <v>2</v>
      </c>
      <c r="H1929" s="3">
        <v>20100</v>
      </c>
      <c r="I1929" s="3">
        <v>1470</v>
      </c>
      <c r="J1929" s="3">
        <v>0</v>
      </c>
      <c r="K1929" s="3">
        <v>0</v>
      </c>
      <c r="L1929" s="3">
        <f>SUM(H1929:K1929)</f>
        <v>21570</v>
      </c>
      <c r="M1929" s="15">
        <v>0.05</v>
      </c>
      <c r="N1929" s="3">
        <f>H1929*M1929</f>
        <v>1005</v>
      </c>
      <c r="O1929" s="3">
        <f>L1929-N1929</f>
        <v>20565</v>
      </c>
    </row>
    <row r="1930" spans="1:15" x14ac:dyDescent="0.2">
      <c r="A1930" s="2" t="s">
        <v>5010</v>
      </c>
      <c r="B1930" s="2" t="s">
        <v>2253</v>
      </c>
      <c r="C1930" s="2" t="s">
        <v>53</v>
      </c>
      <c r="D1930" s="2" t="s">
        <v>55</v>
      </c>
      <c r="E1930" s="13">
        <v>45992</v>
      </c>
      <c r="F1930" s="2" t="s">
        <v>2658</v>
      </c>
      <c r="G1930" s="2">
        <v>9</v>
      </c>
      <c r="H1930" s="3">
        <v>110700</v>
      </c>
      <c r="I1930" s="3">
        <v>5470</v>
      </c>
      <c r="J1930" s="3">
        <v>4850</v>
      </c>
      <c r="K1930" s="3">
        <v>0</v>
      </c>
      <c r="L1930" s="3">
        <f>SUM(H1930:K1930)</f>
        <v>121020</v>
      </c>
      <c r="M1930" s="15">
        <v>0.1</v>
      </c>
      <c r="N1930" s="3">
        <f>H1930*M1930</f>
        <v>11070</v>
      </c>
      <c r="O1930" s="3">
        <f>L1930-N1930</f>
        <v>109950</v>
      </c>
    </row>
    <row r="1931" spans="1:15" x14ac:dyDescent="0.2">
      <c r="A1931" s="2" t="s">
        <v>5012</v>
      </c>
      <c r="B1931" s="2" t="s">
        <v>733</v>
      </c>
      <c r="C1931" s="2" t="s">
        <v>108</v>
      </c>
      <c r="D1931" s="2" t="s">
        <v>105</v>
      </c>
      <c r="E1931" s="13">
        <v>45901</v>
      </c>
      <c r="F1931" s="2" t="s">
        <v>2732</v>
      </c>
      <c r="G1931" s="2">
        <v>3</v>
      </c>
      <c r="H1931" s="3">
        <v>28350</v>
      </c>
      <c r="I1931" s="3">
        <v>6550</v>
      </c>
      <c r="J1931" s="3">
        <v>0</v>
      </c>
      <c r="K1931" s="3">
        <v>0</v>
      </c>
      <c r="L1931" s="3">
        <f>SUM(H1931:K1931)</f>
        <v>34900</v>
      </c>
      <c r="M1931" s="15">
        <v>0.05</v>
      </c>
      <c r="N1931" s="3">
        <f>H1931*M1931</f>
        <v>1417.5</v>
      </c>
      <c r="O1931" s="3">
        <f>L1931-N1931</f>
        <v>33482.5</v>
      </c>
    </row>
    <row r="1932" spans="1:15" x14ac:dyDescent="0.2">
      <c r="A1932" s="2" t="s">
        <v>5013</v>
      </c>
      <c r="B1932" s="2" t="s">
        <v>1808</v>
      </c>
      <c r="C1932" s="2" t="s">
        <v>9</v>
      </c>
      <c r="D1932" s="2" t="s">
        <v>11</v>
      </c>
      <c r="E1932" s="13">
        <v>45870</v>
      </c>
      <c r="F1932" s="2" t="s">
        <v>2647</v>
      </c>
      <c r="G1932" s="2">
        <v>2</v>
      </c>
      <c r="H1932" s="3">
        <v>8800</v>
      </c>
      <c r="I1932" s="3">
        <v>1030</v>
      </c>
      <c r="J1932" s="3">
        <v>0</v>
      </c>
      <c r="K1932" s="3">
        <v>0</v>
      </c>
      <c r="L1932" s="3">
        <f>SUM(H1932:K1932)</f>
        <v>9830</v>
      </c>
      <c r="M1932" s="15">
        <v>0</v>
      </c>
      <c r="N1932" s="3">
        <f>H1932*M1932</f>
        <v>0</v>
      </c>
      <c r="O1932" s="3">
        <f>L1932-N1932</f>
        <v>9830</v>
      </c>
    </row>
    <row r="1933" spans="1:15" x14ac:dyDescent="0.2">
      <c r="A1933" s="2" t="s">
        <v>5014</v>
      </c>
      <c r="B1933" s="2" t="s">
        <v>2337</v>
      </c>
      <c r="C1933" s="2" t="s">
        <v>61</v>
      </c>
      <c r="D1933" s="2" t="s">
        <v>55</v>
      </c>
      <c r="E1933" s="13">
        <v>45992</v>
      </c>
      <c r="F1933" s="2" t="s">
        <v>2689</v>
      </c>
      <c r="G1933" s="2">
        <v>4</v>
      </c>
      <c r="H1933" s="3">
        <v>127400</v>
      </c>
      <c r="I1933" s="3">
        <v>4460</v>
      </c>
      <c r="J1933" s="3">
        <v>10310</v>
      </c>
      <c r="K1933" s="3">
        <v>2650</v>
      </c>
      <c r="L1933" s="3">
        <f>SUM(H1933:K1933)</f>
        <v>144820</v>
      </c>
      <c r="M1933" s="15">
        <v>0.15</v>
      </c>
      <c r="N1933" s="3">
        <f>H1933*M1933</f>
        <v>19110</v>
      </c>
      <c r="O1933" s="3">
        <f>L1933-N1933</f>
        <v>125710</v>
      </c>
    </row>
    <row r="1934" spans="1:15" x14ac:dyDescent="0.2">
      <c r="A1934" s="2" t="s">
        <v>5016</v>
      </c>
      <c r="B1934" s="2" t="s">
        <v>2519</v>
      </c>
      <c r="C1934" s="2" t="s">
        <v>97</v>
      </c>
      <c r="D1934" s="2" t="s">
        <v>95</v>
      </c>
      <c r="E1934" s="13">
        <v>45870</v>
      </c>
      <c r="F1934" s="2" t="s">
        <v>2732</v>
      </c>
      <c r="G1934" s="2">
        <v>1</v>
      </c>
      <c r="H1934" s="3">
        <v>12450</v>
      </c>
      <c r="I1934" s="3">
        <v>930</v>
      </c>
      <c r="J1934" s="3">
        <v>0</v>
      </c>
      <c r="K1934" s="3">
        <v>3060</v>
      </c>
      <c r="L1934" s="3">
        <f>SUM(H1934:K1934)</f>
        <v>16440</v>
      </c>
      <c r="M1934" s="15">
        <v>0.05</v>
      </c>
      <c r="N1934" s="3">
        <f>H1934*M1934</f>
        <v>622.5</v>
      </c>
      <c r="O1934" s="3">
        <f>L1934-N1934</f>
        <v>15817.5</v>
      </c>
    </row>
    <row r="1935" spans="1:15" x14ac:dyDescent="0.2">
      <c r="A1935" s="2" t="s">
        <v>5017</v>
      </c>
      <c r="B1935" s="2" t="s">
        <v>691</v>
      </c>
      <c r="C1935" s="2" t="s">
        <v>127</v>
      </c>
      <c r="D1935" s="2" t="s">
        <v>124</v>
      </c>
      <c r="E1935" s="13">
        <v>45901</v>
      </c>
      <c r="F1935" s="2" t="s">
        <v>2689</v>
      </c>
      <c r="G1935" s="2">
        <v>6</v>
      </c>
      <c r="H1935" s="3">
        <v>25500</v>
      </c>
      <c r="I1935" s="3">
        <v>8870</v>
      </c>
      <c r="J1935" s="3">
        <v>0</v>
      </c>
      <c r="K1935" s="3">
        <v>0</v>
      </c>
      <c r="L1935" s="3">
        <f>SUM(H1935:K1935)</f>
        <v>34370</v>
      </c>
      <c r="M1935" s="15">
        <v>0.15</v>
      </c>
      <c r="N1935" s="3">
        <f>H1935*M1935</f>
        <v>3825</v>
      </c>
      <c r="O1935" s="3">
        <f>L1935-N1935</f>
        <v>30545</v>
      </c>
    </row>
    <row r="1936" spans="1:15" x14ac:dyDescent="0.2">
      <c r="A1936" s="2" t="s">
        <v>5018</v>
      </c>
      <c r="B1936" s="2" t="s">
        <v>848</v>
      </c>
      <c r="C1936" s="2" t="s">
        <v>69</v>
      </c>
      <c r="D1936" s="2" t="s">
        <v>65</v>
      </c>
      <c r="E1936" s="13">
        <v>45870</v>
      </c>
      <c r="F1936" s="2" t="s">
        <v>2689</v>
      </c>
      <c r="G1936" s="2">
        <v>1</v>
      </c>
      <c r="H1936" s="3">
        <v>13200</v>
      </c>
      <c r="I1936" s="3">
        <v>1350</v>
      </c>
      <c r="J1936" s="3">
        <v>0</v>
      </c>
      <c r="K1936" s="3">
        <v>2610</v>
      </c>
      <c r="L1936" s="3">
        <f>SUM(H1936:K1936)</f>
        <v>17160</v>
      </c>
      <c r="M1936" s="15">
        <v>0.15</v>
      </c>
      <c r="N1936" s="3">
        <f>H1936*M1936</f>
        <v>1980</v>
      </c>
      <c r="O1936" s="3">
        <f>L1936-N1936</f>
        <v>15180</v>
      </c>
    </row>
    <row r="1937" spans="1:15" x14ac:dyDescent="0.2">
      <c r="A1937" s="2" t="s">
        <v>5019</v>
      </c>
      <c r="B1937" s="2" t="s">
        <v>1159</v>
      </c>
      <c r="C1937" s="2" t="s">
        <v>83</v>
      </c>
      <c r="D1937" s="2" t="s">
        <v>85</v>
      </c>
      <c r="E1937" s="13">
        <v>45931</v>
      </c>
      <c r="F1937" s="2" t="s">
        <v>2670</v>
      </c>
      <c r="G1937" s="2">
        <v>6</v>
      </c>
      <c r="H1937" s="3">
        <v>120000</v>
      </c>
      <c r="I1937" s="3">
        <v>13600</v>
      </c>
      <c r="J1937" s="3">
        <v>0</v>
      </c>
      <c r="K1937" s="3">
        <v>0</v>
      </c>
      <c r="L1937" s="3">
        <f>SUM(H1937:K1937)</f>
        <v>133600</v>
      </c>
      <c r="M1937" s="15">
        <v>0</v>
      </c>
      <c r="N1937" s="3">
        <f>H1937*M1937</f>
        <v>0</v>
      </c>
      <c r="O1937" s="3">
        <f>L1937-N1937</f>
        <v>133600</v>
      </c>
    </row>
    <row r="1938" spans="1:15" x14ac:dyDescent="0.2">
      <c r="A1938" s="2" t="s">
        <v>5020</v>
      </c>
      <c r="B1938" s="2" t="s">
        <v>1663</v>
      </c>
      <c r="C1938" s="2" t="s">
        <v>13</v>
      </c>
      <c r="D1938" s="2" t="s">
        <v>11</v>
      </c>
      <c r="E1938" s="13">
        <v>46023</v>
      </c>
      <c r="F1938" s="2" t="s">
        <v>2683</v>
      </c>
      <c r="G1938" s="2">
        <v>2</v>
      </c>
      <c r="H1938" s="3">
        <v>75500</v>
      </c>
      <c r="I1938" s="3">
        <v>2450</v>
      </c>
      <c r="J1938" s="3">
        <v>0</v>
      </c>
      <c r="K1938" s="3">
        <v>1130</v>
      </c>
      <c r="L1938" s="3">
        <f>SUM(H1938:K1938)</f>
        <v>79080</v>
      </c>
      <c r="M1938" s="15">
        <v>0.17</v>
      </c>
      <c r="N1938" s="3">
        <f>H1938*M1938</f>
        <v>12835.000000000002</v>
      </c>
      <c r="O1938" s="3">
        <f>L1938-N1938</f>
        <v>66245</v>
      </c>
    </row>
    <row r="1939" spans="1:15" x14ac:dyDescent="0.2">
      <c r="A1939" s="2" t="s">
        <v>5021</v>
      </c>
      <c r="B1939" s="2" t="s">
        <v>1720</v>
      </c>
      <c r="C1939" s="2" t="s">
        <v>101</v>
      </c>
      <c r="D1939" s="2" t="s">
        <v>95</v>
      </c>
      <c r="E1939" s="13">
        <v>45931</v>
      </c>
      <c r="F1939" s="2" t="s">
        <v>2647</v>
      </c>
      <c r="G1939" s="2">
        <v>2</v>
      </c>
      <c r="H1939" s="3">
        <v>13900</v>
      </c>
      <c r="I1939" s="3">
        <v>2760</v>
      </c>
      <c r="J1939" s="3">
        <v>0</v>
      </c>
      <c r="K1939" s="3">
        <v>0</v>
      </c>
      <c r="L1939" s="3">
        <f>SUM(H1939:K1939)</f>
        <v>16660</v>
      </c>
      <c r="M1939" s="15">
        <v>0</v>
      </c>
      <c r="N1939" s="3">
        <f>H1939*M1939</f>
        <v>0</v>
      </c>
      <c r="O1939" s="3">
        <f>L1939-N1939</f>
        <v>16660</v>
      </c>
    </row>
    <row r="1940" spans="1:15" x14ac:dyDescent="0.2">
      <c r="A1940" s="2" t="s">
        <v>5022</v>
      </c>
      <c r="B1940" s="2" t="s">
        <v>2217</v>
      </c>
      <c r="C1940" s="2" t="s">
        <v>81</v>
      </c>
      <c r="D1940" s="2" t="s">
        <v>75</v>
      </c>
      <c r="E1940" s="13">
        <v>45962</v>
      </c>
      <c r="F1940" s="2" t="s">
        <v>2658</v>
      </c>
      <c r="G1940" s="2">
        <v>4</v>
      </c>
      <c r="H1940" s="3">
        <v>130200</v>
      </c>
      <c r="I1940" s="3">
        <v>4300</v>
      </c>
      <c r="J1940" s="3">
        <v>3240</v>
      </c>
      <c r="K1940" s="3">
        <v>0</v>
      </c>
      <c r="L1940" s="3">
        <f>SUM(H1940:K1940)</f>
        <v>137740</v>
      </c>
      <c r="M1940" s="15">
        <v>0.1</v>
      </c>
      <c r="N1940" s="3">
        <f>H1940*M1940</f>
        <v>13020</v>
      </c>
      <c r="O1940" s="3">
        <f>L1940-N1940</f>
        <v>124720</v>
      </c>
    </row>
    <row r="1941" spans="1:15" x14ac:dyDescent="0.2">
      <c r="A1941" s="2" t="s">
        <v>5023</v>
      </c>
      <c r="B1941" s="2" t="s">
        <v>2322</v>
      </c>
      <c r="C1941" s="2" t="s">
        <v>29</v>
      </c>
      <c r="D1941" s="2" t="s">
        <v>24</v>
      </c>
      <c r="E1941" s="13">
        <v>45901</v>
      </c>
      <c r="F1941" s="2" t="s">
        <v>2647</v>
      </c>
      <c r="G1941" s="2">
        <v>5</v>
      </c>
      <c r="H1941" s="3">
        <v>27500</v>
      </c>
      <c r="I1941" s="3">
        <v>5300</v>
      </c>
      <c r="J1941" s="3">
        <v>0</v>
      </c>
      <c r="K1941" s="3">
        <v>3810</v>
      </c>
      <c r="L1941" s="3">
        <f>SUM(H1941:K1941)</f>
        <v>36610</v>
      </c>
      <c r="M1941" s="15">
        <v>0</v>
      </c>
      <c r="N1941" s="3">
        <f>H1941*M1941</f>
        <v>0</v>
      </c>
      <c r="O1941" s="3">
        <f>L1941-N1941</f>
        <v>36610</v>
      </c>
    </row>
    <row r="1942" spans="1:15" x14ac:dyDescent="0.2">
      <c r="A1942" s="2" t="s">
        <v>5025</v>
      </c>
      <c r="B1942" s="2" t="s">
        <v>2581</v>
      </c>
      <c r="C1942" s="2" t="s">
        <v>47</v>
      </c>
      <c r="D1942" s="2" t="s">
        <v>45</v>
      </c>
      <c r="E1942" s="13">
        <v>45962</v>
      </c>
      <c r="F1942" s="2" t="s">
        <v>2651</v>
      </c>
      <c r="G1942" s="2">
        <v>5</v>
      </c>
      <c r="H1942" s="3">
        <v>33750</v>
      </c>
      <c r="I1942" s="3">
        <v>3220</v>
      </c>
      <c r="J1942" s="3">
        <v>0</v>
      </c>
      <c r="K1942" s="3">
        <v>0</v>
      </c>
      <c r="L1942" s="3">
        <f>SUM(H1942:K1942)</f>
        <v>36970</v>
      </c>
      <c r="M1942" s="15">
        <v>0.16</v>
      </c>
      <c r="N1942" s="3">
        <f>H1942*M1942</f>
        <v>5400</v>
      </c>
      <c r="O1942" s="3">
        <f>L1942-N1942</f>
        <v>31570</v>
      </c>
    </row>
    <row r="1943" spans="1:15" x14ac:dyDescent="0.2">
      <c r="A1943" s="2" t="s">
        <v>5026</v>
      </c>
      <c r="B1943" s="2" t="s">
        <v>412</v>
      </c>
      <c r="C1943" s="2" t="s">
        <v>129</v>
      </c>
      <c r="D1943" s="2" t="s">
        <v>124</v>
      </c>
      <c r="E1943" s="13">
        <v>45901</v>
      </c>
      <c r="F1943" s="2" t="s">
        <v>2732</v>
      </c>
      <c r="G1943" s="2">
        <v>3</v>
      </c>
      <c r="H1943" s="3">
        <v>15900</v>
      </c>
      <c r="I1943" s="3">
        <v>5220</v>
      </c>
      <c r="J1943" s="3">
        <v>0</v>
      </c>
      <c r="K1943" s="3">
        <v>1860</v>
      </c>
      <c r="L1943" s="3">
        <f>SUM(H1943:K1943)</f>
        <v>22980</v>
      </c>
      <c r="M1943" s="15">
        <v>0.05</v>
      </c>
      <c r="N1943" s="3">
        <f>H1943*M1943</f>
        <v>795</v>
      </c>
      <c r="O1943" s="3">
        <f>L1943-N1943</f>
        <v>22185</v>
      </c>
    </row>
    <row r="1944" spans="1:15" x14ac:dyDescent="0.2">
      <c r="A1944" s="2" t="s">
        <v>5028</v>
      </c>
      <c r="B1944" s="2" t="s">
        <v>669</v>
      </c>
      <c r="C1944" s="2" t="s">
        <v>125</v>
      </c>
      <c r="D1944" s="2" t="s">
        <v>124</v>
      </c>
      <c r="E1944" s="13">
        <v>45962</v>
      </c>
      <c r="F1944" s="2" t="s">
        <v>2658</v>
      </c>
      <c r="G1944" s="2">
        <v>5</v>
      </c>
      <c r="H1944" s="3">
        <v>61250</v>
      </c>
      <c r="I1944" s="3">
        <v>16340</v>
      </c>
      <c r="J1944" s="3">
        <v>0</v>
      </c>
      <c r="K1944" s="3">
        <v>0</v>
      </c>
      <c r="L1944" s="3">
        <f>SUM(H1944:K1944)</f>
        <v>77590</v>
      </c>
      <c r="M1944" s="15">
        <v>0.1</v>
      </c>
      <c r="N1944" s="3">
        <f>H1944*M1944</f>
        <v>6125</v>
      </c>
      <c r="O1944" s="3">
        <f>L1944-N1944</f>
        <v>71465</v>
      </c>
    </row>
    <row r="1945" spans="1:15" x14ac:dyDescent="0.2">
      <c r="A1945" s="2" t="s">
        <v>5029</v>
      </c>
      <c r="B1945" s="2" t="s">
        <v>1614</v>
      </c>
      <c r="C1945" s="2" t="s">
        <v>43</v>
      </c>
      <c r="D1945" s="2" t="s">
        <v>45</v>
      </c>
      <c r="E1945" s="13">
        <v>45931</v>
      </c>
      <c r="F1945" s="2" t="s">
        <v>2658</v>
      </c>
      <c r="G1945" s="2">
        <v>5</v>
      </c>
      <c r="H1945" s="3">
        <v>30500</v>
      </c>
      <c r="I1945" s="3">
        <v>4310</v>
      </c>
      <c r="J1945" s="3">
        <v>2260</v>
      </c>
      <c r="K1945" s="3">
        <v>0</v>
      </c>
      <c r="L1945" s="3">
        <f>SUM(H1945:K1945)</f>
        <v>37070</v>
      </c>
      <c r="M1945" s="15">
        <v>0.1</v>
      </c>
      <c r="N1945" s="3">
        <f>H1945*M1945</f>
        <v>3050</v>
      </c>
      <c r="O1945" s="3">
        <f>L1945-N1945</f>
        <v>34020</v>
      </c>
    </row>
    <row r="1946" spans="1:15" x14ac:dyDescent="0.2">
      <c r="A1946" s="2" t="s">
        <v>5030</v>
      </c>
      <c r="B1946" s="2" t="s">
        <v>678</v>
      </c>
      <c r="C1946" s="2" t="s">
        <v>125</v>
      </c>
      <c r="D1946" s="2" t="s">
        <v>124</v>
      </c>
      <c r="E1946" s="13">
        <v>45870</v>
      </c>
      <c r="F1946" s="2" t="s">
        <v>2658</v>
      </c>
      <c r="G1946" s="2">
        <v>4</v>
      </c>
      <c r="H1946" s="3">
        <v>31800</v>
      </c>
      <c r="I1946" s="3">
        <v>12140</v>
      </c>
      <c r="J1946" s="3">
        <v>3040</v>
      </c>
      <c r="K1946" s="3">
        <v>0</v>
      </c>
      <c r="L1946" s="3">
        <f>SUM(H1946:K1946)</f>
        <v>46980</v>
      </c>
      <c r="M1946" s="15">
        <v>0.1</v>
      </c>
      <c r="N1946" s="3">
        <f>H1946*M1946</f>
        <v>3180</v>
      </c>
      <c r="O1946" s="3">
        <f>L1946-N1946</f>
        <v>43800</v>
      </c>
    </row>
    <row r="1947" spans="1:15" x14ac:dyDescent="0.2">
      <c r="A1947" s="2" t="s">
        <v>5031</v>
      </c>
      <c r="B1947" s="2" t="s">
        <v>1152</v>
      </c>
      <c r="C1947" s="2" t="s">
        <v>127</v>
      </c>
      <c r="D1947" s="2" t="s">
        <v>124</v>
      </c>
      <c r="E1947" s="13">
        <v>45931</v>
      </c>
      <c r="F1947" s="2" t="s">
        <v>2647</v>
      </c>
      <c r="G1947" s="2">
        <v>3</v>
      </c>
      <c r="H1947" s="3">
        <v>21000</v>
      </c>
      <c r="I1947" s="3">
        <v>3080</v>
      </c>
      <c r="J1947" s="3">
        <v>0</v>
      </c>
      <c r="K1947" s="3">
        <v>0</v>
      </c>
      <c r="L1947" s="3">
        <f>SUM(H1947:K1947)</f>
        <v>24080</v>
      </c>
      <c r="M1947" s="15">
        <v>0</v>
      </c>
      <c r="N1947" s="3">
        <f>H1947*M1947</f>
        <v>0</v>
      </c>
      <c r="O1947" s="3">
        <f>L1947-N1947</f>
        <v>24080</v>
      </c>
    </row>
    <row r="1948" spans="1:15" x14ac:dyDescent="0.2">
      <c r="A1948" s="2" t="s">
        <v>5032</v>
      </c>
      <c r="B1948" s="2" t="s">
        <v>2171</v>
      </c>
      <c r="C1948" s="2" t="s">
        <v>116</v>
      </c>
      <c r="D1948" s="2" t="s">
        <v>114</v>
      </c>
      <c r="E1948" s="13">
        <v>45870</v>
      </c>
      <c r="F1948" s="2" t="s">
        <v>2732</v>
      </c>
      <c r="G1948" s="2">
        <v>1</v>
      </c>
      <c r="H1948" s="3">
        <v>3000</v>
      </c>
      <c r="I1948" s="3">
        <v>720</v>
      </c>
      <c r="J1948" s="3">
        <v>0</v>
      </c>
      <c r="K1948" s="3">
        <v>3580</v>
      </c>
      <c r="L1948" s="3">
        <f>SUM(H1948:K1948)</f>
        <v>7300</v>
      </c>
      <c r="M1948" s="15">
        <v>0.05</v>
      </c>
      <c r="N1948" s="3">
        <f>H1948*M1948</f>
        <v>150</v>
      </c>
      <c r="O1948" s="3">
        <f>L1948-N1948</f>
        <v>7150</v>
      </c>
    </row>
    <row r="1949" spans="1:15" x14ac:dyDescent="0.2">
      <c r="A1949" s="2" t="s">
        <v>5033</v>
      </c>
      <c r="B1949" s="2" t="s">
        <v>2175</v>
      </c>
      <c r="C1949" s="2" t="s">
        <v>22</v>
      </c>
      <c r="D1949" s="2" t="s">
        <v>24</v>
      </c>
      <c r="E1949" s="13">
        <v>46023</v>
      </c>
      <c r="F1949" s="2" t="s">
        <v>2647</v>
      </c>
      <c r="G1949" s="2">
        <v>8</v>
      </c>
      <c r="H1949" s="3">
        <v>29600</v>
      </c>
      <c r="I1949" s="3">
        <v>11520</v>
      </c>
      <c r="J1949" s="3">
        <v>0</v>
      </c>
      <c r="K1949" s="3">
        <v>1150</v>
      </c>
      <c r="L1949" s="3">
        <f>SUM(H1949:K1949)</f>
        <v>42270</v>
      </c>
      <c r="M1949" s="15">
        <v>0</v>
      </c>
      <c r="N1949" s="3">
        <f>H1949*M1949</f>
        <v>0</v>
      </c>
      <c r="O1949" s="3">
        <f>L1949-N1949</f>
        <v>42270</v>
      </c>
    </row>
    <row r="1950" spans="1:15" x14ac:dyDescent="0.2">
      <c r="A1950" s="2" t="s">
        <v>5034</v>
      </c>
      <c r="B1950" s="2" t="s">
        <v>2450</v>
      </c>
      <c r="C1950" s="2" t="s">
        <v>93</v>
      </c>
      <c r="D1950" s="2" t="s">
        <v>95</v>
      </c>
      <c r="E1950" s="13">
        <v>45901</v>
      </c>
      <c r="F1950" s="2" t="s">
        <v>2670</v>
      </c>
      <c r="G1950" s="2">
        <v>3</v>
      </c>
      <c r="H1950" s="3">
        <v>10050</v>
      </c>
      <c r="I1950" s="3">
        <v>3250</v>
      </c>
      <c r="J1950" s="3">
        <v>0</v>
      </c>
      <c r="K1950" s="3">
        <v>0</v>
      </c>
      <c r="L1950" s="3">
        <f>SUM(H1950:K1950)</f>
        <v>13300</v>
      </c>
      <c r="M1950" s="15">
        <v>0</v>
      </c>
      <c r="N1950" s="3">
        <f>H1950*M1950</f>
        <v>0</v>
      </c>
      <c r="O1950" s="3">
        <f>L1950-N1950</f>
        <v>13300</v>
      </c>
    </row>
    <row r="1951" spans="1:15" x14ac:dyDescent="0.2">
      <c r="A1951" s="2" t="s">
        <v>5035</v>
      </c>
      <c r="B1951" s="2" t="s">
        <v>2451</v>
      </c>
      <c r="C1951" s="2" t="s">
        <v>34</v>
      </c>
      <c r="D1951" s="2" t="s">
        <v>36</v>
      </c>
      <c r="E1951" s="13">
        <v>45901</v>
      </c>
      <c r="F1951" s="2" t="s">
        <v>2689</v>
      </c>
      <c r="G1951" s="2">
        <v>2</v>
      </c>
      <c r="H1951" s="3">
        <v>7800</v>
      </c>
      <c r="I1951" s="3">
        <v>1740</v>
      </c>
      <c r="J1951" s="3">
        <v>0</v>
      </c>
      <c r="K1951" s="3">
        <v>0</v>
      </c>
      <c r="L1951" s="3">
        <f>SUM(H1951:K1951)</f>
        <v>9540</v>
      </c>
      <c r="M1951" s="15">
        <v>0.15</v>
      </c>
      <c r="N1951" s="3">
        <f>H1951*M1951</f>
        <v>1170</v>
      </c>
      <c r="O1951" s="3">
        <f>L1951-N1951</f>
        <v>8370</v>
      </c>
    </row>
    <row r="1952" spans="1:15" x14ac:dyDescent="0.2">
      <c r="A1952" s="2" t="s">
        <v>5036</v>
      </c>
      <c r="B1952" s="2" t="s">
        <v>908</v>
      </c>
      <c r="C1952" s="2" t="s">
        <v>53</v>
      </c>
      <c r="D1952" s="2" t="s">
        <v>55</v>
      </c>
      <c r="E1952" s="13">
        <v>45962</v>
      </c>
      <c r="F1952" s="2" t="s">
        <v>2658</v>
      </c>
      <c r="G1952" s="2">
        <v>5</v>
      </c>
      <c r="H1952" s="3">
        <v>51000</v>
      </c>
      <c r="I1952" s="3">
        <v>13370</v>
      </c>
      <c r="J1952" s="3">
        <v>0</v>
      </c>
      <c r="K1952" s="3">
        <v>2720</v>
      </c>
      <c r="L1952" s="3">
        <f>SUM(H1952:K1952)</f>
        <v>67090</v>
      </c>
      <c r="M1952" s="15">
        <v>0.1</v>
      </c>
      <c r="N1952" s="3">
        <f>H1952*M1952</f>
        <v>5100</v>
      </c>
      <c r="O1952" s="3">
        <f>L1952-N1952</f>
        <v>61990</v>
      </c>
    </row>
    <row r="1953" spans="1:15" x14ac:dyDescent="0.2">
      <c r="A1953" s="2" t="s">
        <v>5037</v>
      </c>
      <c r="B1953" s="2" t="s">
        <v>1072</v>
      </c>
      <c r="C1953" s="2" t="s">
        <v>53</v>
      </c>
      <c r="D1953" s="2" t="s">
        <v>55</v>
      </c>
      <c r="E1953" s="13">
        <v>45962</v>
      </c>
      <c r="F1953" s="2" t="s">
        <v>2689</v>
      </c>
      <c r="G1953" s="2">
        <v>3</v>
      </c>
      <c r="H1953" s="3">
        <v>30600</v>
      </c>
      <c r="I1953" s="3">
        <v>7560</v>
      </c>
      <c r="J1953" s="3">
        <v>0</v>
      </c>
      <c r="K1953" s="3">
        <v>0</v>
      </c>
      <c r="L1953" s="3">
        <f>SUM(H1953:K1953)</f>
        <v>38160</v>
      </c>
      <c r="M1953" s="15">
        <v>0.15</v>
      </c>
      <c r="N1953" s="3">
        <f>H1953*M1953</f>
        <v>4590</v>
      </c>
      <c r="O1953" s="3">
        <f>L1953-N1953</f>
        <v>33570</v>
      </c>
    </row>
    <row r="1954" spans="1:15" x14ac:dyDescent="0.2">
      <c r="A1954" s="2" t="s">
        <v>5038</v>
      </c>
      <c r="B1954" s="2" t="s">
        <v>1131</v>
      </c>
      <c r="C1954" s="2" t="s">
        <v>67</v>
      </c>
      <c r="D1954" s="2" t="s">
        <v>65</v>
      </c>
      <c r="E1954" s="13">
        <v>45992</v>
      </c>
      <c r="F1954" s="2" t="s">
        <v>2670</v>
      </c>
      <c r="G1954" s="2">
        <v>4</v>
      </c>
      <c r="H1954" s="3">
        <v>39800</v>
      </c>
      <c r="I1954" s="3">
        <v>7210</v>
      </c>
      <c r="J1954" s="3">
        <v>3510</v>
      </c>
      <c r="K1954" s="3">
        <v>0</v>
      </c>
      <c r="L1954" s="3">
        <f>SUM(H1954:K1954)</f>
        <v>50520</v>
      </c>
      <c r="M1954" s="15">
        <v>0</v>
      </c>
      <c r="N1954" s="3">
        <f>H1954*M1954</f>
        <v>0</v>
      </c>
      <c r="O1954" s="3">
        <f>L1954-N1954</f>
        <v>50520</v>
      </c>
    </row>
    <row r="1955" spans="1:15" x14ac:dyDescent="0.2">
      <c r="A1955" s="2" t="s">
        <v>5039</v>
      </c>
      <c r="B1955" s="2" t="s">
        <v>1161</v>
      </c>
      <c r="C1955" s="2" t="s">
        <v>57</v>
      </c>
      <c r="D1955" s="2" t="s">
        <v>55</v>
      </c>
      <c r="E1955" s="13">
        <v>45870</v>
      </c>
      <c r="F1955" s="2" t="s">
        <v>2670</v>
      </c>
      <c r="G1955" s="2">
        <v>3</v>
      </c>
      <c r="H1955" s="3">
        <v>21750</v>
      </c>
      <c r="I1955" s="3">
        <v>940</v>
      </c>
      <c r="J1955" s="3">
        <v>4830</v>
      </c>
      <c r="K1955" s="3">
        <v>3940</v>
      </c>
      <c r="L1955" s="3">
        <f>SUM(H1955:K1955)</f>
        <v>31460</v>
      </c>
      <c r="M1955" s="15">
        <v>0</v>
      </c>
      <c r="N1955" s="3">
        <f>H1955*M1955</f>
        <v>0</v>
      </c>
      <c r="O1955" s="3">
        <f>L1955-N1955</f>
        <v>31460</v>
      </c>
    </row>
    <row r="1956" spans="1:15" x14ac:dyDescent="0.2">
      <c r="A1956" s="2" t="s">
        <v>5040</v>
      </c>
      <c r="B1956" s="2" t="s">
        <v>1367</v>
      </c>
      <c r="C1956" s="2" t="s">
        <v>57</v>
      </c>
      <c r="D1956" s="2" t="s">
        <v>55</v>
      </c>
      <c r="E1956" s="13">
        <v>45931</v>
      </c>
      <c r="F1956" s="2" t="s">
        <v>2658</v>
      </c>
      <c r="G1956" s="2">
        <v>9</v>
      </c>
      <c r="H1956" s="3">
        <v>118350</v>
      </c>
      <c r="I1956" s="3">
        <v>6040</v>
      </c>
      <c r="J1956" s="3">
        <v>0</v>
      </c>
      <c r="K1956" s="3">
        <v>1810</v>
      </c>
      <c r="L1956" s="3">
        <f>SUM(H1956:K1956)</f>
        <v>126200</v>
      </c>
      <c r="M1956" s="15">
        <v>0.1</v>
      </c>
      <c r="N1956" s="3">
        <f>H1956*M1956</f>
        <v>11835</v>
      </c>
      <c r="O1956" s="3">
        <f>L1956-N1956</f>
        <v>114365</v>
      </c>
    </row>
    <row r="1957" spans="1:15" x14ac:dyDescent="0.2">
      <c r="A1957" s="2" t="s">
        <v>5041</v>
      </c>
      <c r="B1957" s="2" t="s">
        <v>1570</v>
      </c>
      <c r="C1957" s="2" t="s">
        <v>32</v>
      </c>
      <c r="D1957" s="2" t="s">
        <v>24</v>
      </c>
      <c r="E1957" s="13">
        <v>45901</v>
      </c>
      <c r="F1957" s="2" t="s">
        <v>2732</v>
      </c>
      <c r="G1957" s="2">
        <v>2</v>
      </c>
      <c r="H1957" s="3">
        <v>9900</v>
      </c>
      <c r="I1957" s="3">
        <v>1600</v>
      </c>
      <c r="J1957" s="3">
        <v>0</v>
      </c>
      <c r="K1957" s="3">
        <v>0</v>
      </c>
      <c r="L1957" s="3">
        <f>SUM(H1957:K1957)</f>
        <v>11500</v>
      </c>
      <c r="M1957" s="15">
        <v>0.05</v>
      </c>
      <c r="N1957" s="3">
        <f>H1957*M1957</f>
        <v>495</v>
      </c>
      <c r="O1957" s="3">
        <f>L1957-N1957</f>
        <v>11005</v>
      </c>
    </row>
    <row r="1958" spans="1:15" x14ac:dyDescent="0.2">
      <c r="A1958" s="2" t="s">
        <v>5043</v>
      </c>
      <c r="B1958" s="2" t="s">
        <v>2459</v>
      </c>
      <c r="C1958" s="2" t="s">
        <v>83</v>
      </c>
      <c r="D1958" s="2" t="s">
        <v>85</v>
      </c>
      <c r="E1958" s="13">
        <v>45992</v>
      </c>
      <c r="F1958" s="2" t="s">
        <v>2647</v>
      </c>
      <c r="G1958" s="2">
        <v>2</v>
      </c>
      <c r="H1958" s="3">
        <v>39700</v>
      </c>
      <c r="I1958" s="3">
        <v>5270</v>
      </c>
      <c r="J1958" s="3">
        <v>0</v>
      </c>
      <c r="K1958" s="3">
        <v>2350</v>
      </c>
      <c r="L1958" s="3">
        <f>SUM(H1958:K1958)</f>
        <v>47320</v>
      </c>
      <c r="M1958" s="15">
        <v>0</v>
      </c>
      <c r="N1958" s="3">
        <f>H1958*M1958</f>
        <v>0</v>
      </c>
      <c r="O1958" s="3">
        <f>L1958-N1958</f>
        <v>47320</v>
      </c>
    </row>
    <row r="1959" spans="1:15" x14ac:dyDescent="0.2">
      <c r="A1959" s="2" t="s">
        <v>5044</v>
      </c>
      <c r="B1959" s="2" t="s">
        <v>2599</v>
      </c>
      <c r="C1959" s="2" t="s">
        <v>81</v>
      </c>
      <c r="D1959" s="2" t="s">
        <v>75</v>
      </c>
      <c r="E1959" s="13">
        <v>45901</v>
      </c>
      <c r="F1959" s="2" t="s">
        <v>2689</v>
      </c>
      <c r="G1959" s="2">
        <v>4</v>
      </c>
      <c r="H1959" s="3">
        <v>80200</v>
      </c>
      <c r="I1959" s="3">
        <v>3630</v>
      </c>
      <c r="J1959" s="3">
        <v>0</v>
      </c>
      <c r="K1959" s="3">
        <v>0</v>
      </c>
      <c r="L1959" s="3">
        <f>SUM(H1959:K1959)</f>
        <v>83830</v>
      </c>
      <c r="M1959" s="15">
        <v>0.15</v>
      </c>
      <c r="N1959" s="3">
        <f>H1959*M1959</f>
        <v>12030</v>
      </c>
      <c r="O1959" s="3">
        <f>L1959-N1959</f>
        <v>71800</v>
      </c>
    </row>
    <row r="1960" spans="1:15" x14ac:dyDescent="0.2">
      <c r="A1960" s="2" t="s">
        <v>5045</v>
      </c>
      <c r="B1960" s="2" t="s">
        <v>510</v>
      </c>
      <c r="C1960" s="2" t="s">
        <v>81</v>
      </c>
      <c r="D1960" s="2" t="s">
        <v>75</v>
      </c>
      <c r="E1960" s="13">
        <v>45962</v>
      </c>
      <c r="F1960" s="2" t="s">
        <v>2670</v>
      </c>
      <c r="G1960" s="2">
        <v>5</v>
      </c>
      <c r="H1960" s="3">
        <v>235250</v>
      </c>
      <c r="I1960" s="3">
        <v>3580</v>
      </c>
      <c r="J1960" s="3">
        <v>0</v>
      </c>
      <c r="K1960" s="3">
        <v>0</v>
      </c>
      <c r="L1960" s="3">
        <f>SUM(H1960:K1960)</f>
        <v>238830</v>
      </c>
      <c r="M1960" s="15">
        <v>0</v>
      </c>
      <c r="N1960" s="3">
        <f>H1960*M1960</f>
        <v>0</v>
      </c>
      <c r="O1960" s="3">
        <f>L1960-N1960</f>
        <v>238830</v>
      </c>
    </row>
    <row r="1961" spans="1:15" x14ac:dyDescent="0.2">
      <c r="A1961" s="2" t="s">
        <v>5046</v>
      </c>
      <c r="B1961" s="2" t="s">
        <v>573</v>
      </c>
      <c r="C1961" s="2" t="s">
        <v>118</v>
      </c>
      <c r="D1961" s="2" t="s">
        <v>114</v>
      </c>
      <c r="E1961" s="13">
        <v>45931</v>
      </c>
      <c r="F1961" s="2" t="s">
        <v>2651</v>
      </c>
      <c r="G1961" s="2">
        <v>3</v>
      </c>
      <c r="H1961" s="3">
        <v>35550</v>
      </c>
      <c r="I1961" s="3">
        <v>2850</v>
      </c>
      <c r="J1961" s="3">
        <v>0</v>
      </c>
      <c r="K1961" s="3">
        <v>0</v>
      </c>
      <c r="L1961" s="3">
        <f>SUM(H1961:K1961)</f>
        <v>38400</v>
      </c>
      <c r="M1961" s="15">
        <v>0.16</v>
      </c>
      <c r="N1961" s="3">
        <f>H1961*M1961</f>
        <v>5688</v>
      </c>
      <c r="O1961" s="3">
        <f>L1961-N1961</f>
        <v>32712</v>
      </c>
    </row>
    <row r="1962" spans="1:15" x14ac:dyDescent="0.2">
      <c r="A1962" s="2" t="s">
        <v>5047</v>
      </c>
      <c r="B1962" s="2" t="s">
        <v>763</v>
      </c>
      <c r="C1962" s="2" t="s">
        <v>77</v>
      </c>
      <c r="D1962" s="2" t="s">
        <v>75</v>
      </c>
      <c r="E1962" s="13">
        <v>45901</v>
      </c>
      <c r="F1962" s="2" t="s">
        <v>2658</v>
      </c>
      <c r="G1962" s="2">
        <v>4</v>
      </c>
      <c r="H1962" s="3">
        <v>18200</v>
      </c>
      <c r="I1962" s="3">
        <v>6740</v>
      </c>
      <c r="J1962" s="3">
        <v>4600</v>
      </c>
      <c r="K1962" s="3">
        <v>0</v>
      </c>
      <c r="L1962" s="3">
        <f>SUM(H1962:K1962)</f>
        <v>29540</v>
      </c>
      <c r="M1962" s="15">
        <v>0.1</v>
      </c>
      <c r="N1962" s="3">
        <f>H1962*M1962</f>
        <v>1820</v>
      </c>
      <c r="O1962" s="3">
        <f>L1962-N1962</f>
        <v>27720</v>
      </c>
    </row>
    <row r="1963" spans="1:15" x14ac:dyDescent="0.2">
      <c r="A1963" s="2" t="s">
        <v>5048</v>
      </c>
      <c r="B1963" s="2" t="s">
        <v>974</v>
      </c>
      <c r="C1963" s="2" t="s">
        <v>97</v>
      </c>
      <c r="D1963" s="2" t="s">
        <v>95</v>
      </c>
      <c r="E1963" s="13">
        <v>45870</v>
      </c>
      <c r="F1963" s="2" t="s">
        <v>2670</v>
      </c>
      <c r="G1963" s="2">
        <v>3</v>
      </c>
      <c r="H1963" s="3">
        <v>26700</v>
      </c>
      <c r="I1963" s="3">
        <v>3670</v>
      </c>
      <c r="J1963" s="3">
        <v>0</v>
      </c>
      <c r="K1963" s="3">
        <v>0</v>
      </c>
      <c r="L1963" s="3">
        <f>SUM(H1963:K1963)</f>
        <v>30370</v>
      </c>
      <c r="M1963" s="15">
        <v>0</v>
      </c>
      <c r="N1963" s="3">
        <f>H1963*M1963</f>
        <v>0</v>
      </c>
      <c r="O1963" s="3">
        <f>L1963-N1963</f>
        <v>30370</v>
      </c>
    </row>
    <row r="1964" spans="1:15" x14ac:dyDescent="0.2">
      <c r="A1964" s="2" t="s">
        <v>5049</v>
      </c>
      <c r="B1964" s="2" t="s">
        <v>1399</v>
      </c>
      <c r="C1964" s="2" t="s">
        <v>83</v>
      </c>
      <c r="D1964" s="2" t="s">
        <v>85</v>
      </c>
      <c r="E1964" s="13">
        <v>45931</v>
      </c>
      <c r="F1964" s="2" t="s">
        <v>2683</v>
      </c>
      <c r="G1964" s="2">
        <v>3</v>
      </c>
      <c r="H1964" s="3">
        <v>65100</v>
      </c>
      <c r="I1964" s="3">
        <v>3930</v>
      </c>
      <c r="J1964" s="3">
        <v>0</v>
      </c>
      <c r="K1964" s="3">
        <v>1160</v>
      </c>
      <c r="L1964" s="3">
        <f>SUM(H1964:K1964)</f>
        <v>70190</v>
      </c>
      <c r="M1964" s="15">
        <v>0.17</v>
      </c>
      <c r="N1964" s="3">
        <f>H1964*M1964</f>
        <v>11067</v>
      </c>
      <c r="O1964" s="3">
        <f>L1964-N1964</f>
        <v>59123</v>
      </c>
    </row>
    <row r="1965" spans="1:15" x14ac:dyDescent="0.2">
      <c r="A1965" s="2" t="s">
        <v>5051</v>
      </c>
      <c r="B1965" s="2" t="s">
        <v>1803</v>
      </c>
      <c r="C1965" s="2" t="s">
        <v>73</v>
      </c>
      <c r="D1965" s="2" t="s">
        <v>75</v>
      </c>
      <c r="E1965" s="13">
        <v>45992</v>
      </c>
      <c r="F1965" s="2" t="s">
        <v>2647</v>
      </c>
      <c r="G1965" s="2">
        <v>3</v>
      </c>
      <c r="H1965" s="3">
        <v>22950</v>
      </c>
      <c r="I1965" s="3">
        <v>2020</v>
      </c>
      <c r="J1965" s="3">
        <v>0</v>
      </c>
      <c r="K1965" s="3">
        <v>0</v>
      </c>
      <c r="L1965" s="3">
        <f>SUM(H1965:K1965)</f>
        <v>24970</v>
      </c>
      <c r="M1965" s="15">
        <v>0</v>
      </c>
      <c r="N1965" s="3">
        <f>H1965*M1965</f>
        <v>0</v>
      </c>
      <c r="O1965" s="3">
        <f>L1965-N1965</f>
        <v>24970</v>
      </c>
    </row>
    <row r="1966" spans="1:15" x14ac:dyDescent="0.2">
      <c r="A1966" s="2" t="s">
        <v>5052</v>
      </c>
      <c r="B1966" s="2" t="s">
        <v>2317</v>
      </c>
      <c r="C1966" s="2" t="s">
        <v>43</v>
      </c>
      <c r="D1966" s="2" t="s">
        <v>45</v>
      </c>
      <c r="E1966" s="13">
        <v>45931</v>
      </c>
      <c r="F1966" s="2" t="s">
        <v>2670</v>
      </c>
      <c r="G1966" s="2">
        <v>4</v>
      </c>
      <c r="H1966" s="3">
        <v>50600</v>
      </c>
      <c r="I1966" s="3">
        <v>3270</v>
      </c>
      <c r="J1966" s="3">
        <v>0</v>
      </c>
      <c r="K1966" s="3">
        <v>0</v>
      </c>
      <c r="L1966" s="3">
        <f>SUM(H1966:K1966)</f>
        <v>53870</v>
      </c>
      <c r="M1966" s="15">
        <v>0</v>
      </c>
      <c r="N1966" s="3">
        <f>H1966*M1966</f>
        <v>0</v>
      </c>
      <c r="O1966" s="3">
        <f>L1966-N1966</f>
        <v>53870</v>
      </c>
    </row>
    <row r="1967" spans="1:15" x14ac:dyDescent="0.2">
      <c r="A1967" s="2" t="s">
        <v>5053</v>
      </c>
      <c r="B1967" s="2" t="s">
        <v>2410</v>
      </c>
      <c r="C1967" s="2" t="s">
        <v>39</v>
      </c>
      <c r="D1967" s="2" t="s">
        <v>36</v>
      </c>
      <c r="E1967" s="13">
        <v>45901</v>
      </c>
      <c r="F1967" s="2" t="s">
        <v>2732</v>
      </c>
      <c r="G1967" s="2">
        <v>2</v>
      </c>
      <c r="H1967" s="3">
        <v>16700</v>
      </c>
      <c r="I1967" s="3">
        <v>860</v>
      </c>
      <c r="J1967" s="3">
        <v>0</v>
      </c>
      <c r="K1967" s="3">
        <v>0</v>
      </c>
      <c r="L1967" s="3">
        <f>SUM(H1967:K1967)</f>
        <v>17560</v>
      </c>
      <c r="M1967" s="15">
        <v>0.05</v>
      </c>
      <c r="N1967" s="3">
        <f>H1967*M1967</f>
        <v>835</v>
      </c>
      <c r="O1967" s="3">
        <f>L1967-N1967</f>
        <v>16725</v>
      </c>
    </row>
    <row r="1968" spans="1:15" x14ac:dyDescent="0.2">
      <c r="A1968" s="2" t="s">
        <v>5054</v>
      </c>
      <c r="B1968" s="2" t="s">
        <v>324</v>
      </c>
      <c r="C1968" s="2" t="s">
        <v>59</v>
      </c>
      <c r="D1968" s="2" t="s">
        <v>55</v>
      </c>
      <c r="E1968" s="13">
        <v>45962</v>
      </c>
      <c r="F1968" s="2" t="s">
        <v>2658</v>
      </c>
      <c r="G1968" s="2">
        <v>12</v>
      </c>
      <c r="H1968" s="3">
        <v>98400</v>
      </c>
      <c r="I1968" s="3">
        <v>9740</v>
      </c>
      <c r="J1968" s="3">
        <v>0</v>
      </c>
      <c r="K1968" s="3">
        <v>0</v>
      </c>
      <c r="L1968" s="3">
        <f>SUM(H1968:K1968)</f>
        <v>108140</v>
      </c>
      <c r="M1968" s="15">
        <v>0.1</v>
      </c>
      <c r="N1968" s="3">
        <f>H1968*M1968</f>
        <v>9840</v>
      </c>
      <c r="O1968" s="3">
        <f>L1968-N1968</f>
        <v>98300</v>
      </c>
    </row>
    <row r="1969" spans="1:15" x14ac:dyDescent="0.2">
      <c r="A1969" s="2" t="s">
        <v>5056</v>
      </c>
      <c r="B1969" s="2" t="s">
        <v>711</v>
      </c>
      <c r="C1969" s="2" t="s">
        <v>9</v>
      </c>
      <c r="D1969" s="2" t="s">
        <v>11</v>
      </c>
      <c r="E1969" s="13">
        <v>46023</v>
      </c>
      <c r="F1969" s="2" t="s">
        <v>2670</v>
      </c>
      <c r="G1969" s="2">
        <v>4</v>
      </c>
      <c r="H1969" s="3">
        <v>28000</v>
      </c>
      <c r="I1969" s="3">
        <v>13170</v>
      </c>
      <c r="J1969" s="3">
        <v>6520</v>
      </c>
      <c r="K1969" s="3">
        <v>0</v>
      </c>
      <c r="L1969" s="3">
        <f>SUM(H1969:K1969)</f>
        <v>47690</v>
      </c>
      <c r="M1969" s="15">
        <v>0</v>
      </c>
      <c r="N1969" s="3">
        <f>H1969*M1969</f>
        <v>0</v>
      </c>
      <c r="O1969" s="3">
        <f>L1969-N1969</f>
        <v>47690</v>
      </c>
    </row>
    <row r="1970" spans="1:15" x14ac:dyDescent="0.2">
      <c r="A1970" s="2" t="s">
        <v>5058</v>
      </c>
      <c r="B1970" s="2" t="s">
        <v>2417</v>
      </c>
      <c r="C1970" s="2" t="s">
        <v>61</v>
      </c>
      <c r="D1970" s="2" t="s">
        <v>55</v>
      </c>
      <c r="E1970" s="13">
        <v>45901</v>
      </c>
      <c r="F1970" s="2" t="s">
        <v>2647</v>
      </c>
      <c r="G1970" s="2">
        <v>4</v>
      </c>
      <c r="H1970" s="3">
        <v>82200</v>
      </c>
      <c r="I1970" s="3">
        <v>7920</v>
      </c>
      <c r="J1970" s="3">
        <v>0</v>
      </c>
      <c r="K1970" s="3">
        <v>0</v>
      </c>
      <c r="L1970" s="3">
        <f>SUM(H1970:K1970)</f>
        <v>90120</v>
      </c>
      <c r="M1970" s="15">
        <v>0</v>
      </c>
      <c r="N1970" s="3">
        <f>H1970*M1970</f>
        <v>0</v>
      </c>
      <c r="O1970" s="3">
        <f>L1970-N1970</f>
        <v>90120</v>
      </c>
    </row>
    <row r="1971" spans="1:15" x14ac:dyDescent="0.2">
      <c r="A1971" s="2" t="s">
        <v>5059</v>
      </c>
      <c r="B1971" s="2" t="s">
        <v>2538</v>
      </c>
      <c r="C1971" s="2" t="s">
        <v>47</v>
      </c>
      <c r="D1971" s="2" t="s">
        <v>45</v>
      </c>
      <c r="E1971" s="13">
        <v>45931</v>
      </c>
      <c r="F1971" s="2" t="s">
        <v>2683</v>
      </c>
      <c r="G1971" s="2">
        <v>2</v>
      </c>
      <c r="H1971" s="3">
        <v>9800</v>
      </c>
      <c r="I1971" s="3">
        <v>2580</v>
      </c>
      <c r="J1971" s="3">
        <v>0</v>
      </c>
      <c r="K1971" s="3">
        <v>0</v>
      </c>
      <c r="L1971" s="3">
        <f>SUM(H1971:K1971)</f>
        <v>12380</v>
      </c>
      <c r="M1971" s="15">
        <v>0.17</v>
      </c>
      <c r="N1971" s="3">
        <f>H1971*M1971</f>
        <v>1666.0000000000002</v>
      </c>
      <c r="O1971" s="3">
        <f>L1971-N1971</f>
        <v>10714</v>
      </c>
    </row>
    <row r="1972" spans="1:15" x14ac:dyDescent="0.2">
      <c r="A1972" s="2" t="s">
        <v>5060</v>
      </c>
      <c r="B1972" s="2" t="s">
        <v>510</v>
      </c>
      <c r="C1972" s="2" t="s">
        <v>106</v>
      </c>
      <c r="D1972" s="2" t="s">
        <v>105</v>
      </c>
      <c r="E1972" s="13">
        <v>45962</v>
      </c>
      <c r="F1972" s="2" t="s">
        <v>2658</v>
      </c>
      <c r="G1972" s="2">
        <v>3</v>
      </c>
      <c r="H1972" s="3">
        <v>28350</v>
      </c>
      <c r="I1972" s="3">
        <v>7510</v>
      </c>
      <c r="J1972" s="3">
        <v>0</v>
      </c>
      <c r="K1972" s="3">
        <v>0</v>
      </c>
      <c r="L1972" s="3">
        <f>SUM(H1972:K1972)</f>
        <v>35860</v>
      </c>
      <c r="M1972" s="15">
        <v>0.1</v>
      </c>
      <c r="N1972" s="3">
        <f>H1972*M1972</f>
        <v>2835</v>
      </c>
      <c r="O1972" s="3">
        <f>L1972-N1972</f>
        <v>33025</v>
      </c>
    </row>
    <row r="1973" spans="1:15" x14ac:dyDescent="0.2">
      <c r="A1973" s="2" t="s">
        <v>5062</v>
      </c>
      <c r="B1973" s="2" t="s">
        <v>1192</v>
      </c>
      <c r="C1973" s="2" t="s">
        <v>118</v>
      </c>
      <c r="D1973" s="2" t="s">
        <v>114</v>
      </c>
      <c r="E1973" s="13">
        <v>45901</v>
      </c>
      <c r="F1973" s="2" t="s">
        <v>2658</v>
      </c>
      <c r="G1973" s="2">
        <v>12</v>
      </c>
      <c r="H1973" s="3">
        <v>211800</v>
      </c>
      <c r="I1973" s="3">
        <v>26060</v>
      </c>
      <c r="J1973" s="3">
        <v>0</v>
      </c>
      <c r="K1973" s="3">
        <v>0</v>
      </c>
      <c r="L1973" s="3">
        <f>SUM(H1973:K1973)</f>
        <v>237860</v>
      </c>
      <c r="M1973" s="15">
        <v>0.1</v>
      </c>
      <c r="N1973" s="3">
        <f>H1973*M1973</f>
        <v>21180</v>
      </c>
      <c r="O1973" s="3">
        <f>L1973-N1973</f>
        <v>216680</v>
      </c>
    </row>
    <row r="1974" spans="1:15" x14ac:dyDescent="0.2">
      <c r="A1974" s="2" t="s">
        <v>5063</v>
      </c>
      <c r="B1974" s="2" t="s">
        <v>1407</v>
      </c>
      <c r="C1974" s="2" t="s">
        <v>19</v>
      </c>
      <c r="D1974" s="2" t="s">
        <v>11</v>
      </c>
      <c r="E1974" s="13">
        <v>45931</v>
      </c>
      <c r="F1974" s="2" t="s">
        <v>2651</v>
      </c>
      <c r="G1974" s="2">
        <v>4</v>
      </c>
      <c r="H1974" s="3">
        <v>68400</v>
      </c>
      <c r="I1974" s="3">
        <v>6620</v>
      </c>
      <c r="J1974" s="3">
        <v>2480</v>
      </c>
      <c r="K1974" s="3">
        <v>0</v>
      </c>
      <c r="L1974" s="3">
        <f>SUM(H1974:K1974)</f>
        <v>77500</v>
      </c>
      <c r="M1974" s="15">
        <v>0.16</v>
      </c>
      <c r="N1974" s="3">
        <f>H1974*M1974</f>
        <v>10944</v>
      </c>
      <c r="O1974" s="3">
        <f>L1974-N1974</f>
        <v>66556</v>
      </c>
    </row>
    <row r="1975" spans="1:15" x14ac:dyDescent="0.2">
      <c r="A1975" s="2" t="s">
        <v>5064</v>
      </c>
      <c r="B1975" s="2" t="s">
        <v>1496</v>
      </c>
      <c r="C1975" s="2" t="s">
        <v>129</v>
      </c>
      <c r="D1975" s="2" t="s">
        <v>124</v>
      </c>
      <c r="E1975" s="13">
        <v>46143</v>
      </c>
      <c r="F1975" s="2" t="s">
        <v>2658</v>
      </c>
      <c r="G1975" s="2">
        <v>8</v>
      </c>
      <c r="H1975" s="3">
        <v>38800</v>
      </c>
      <c r="I1975" s="3">
        <v>1870</v>
      </c>
      <c r="J1975" s="3">
        <v>0</v>
      </c>
      <c r="K1975" s="3">
        <v>0</v>
      </c>
      <c r="L1975" s="3">
        <f>SUM(H1975:K1975)</f>
        <v>40670</v>
      </c>
      <c r="M1975" s="15">
        <v>0.1</v>
      </c>
      <c r="N1975" s="3">
        <f>H1975*M1975</f>
        <v>3880</v>
      </c>
      <c r="O1975" s="3">
        <f>L1975-N1975</f>
        <v>36790</v>
      </c>
    </row>
    <row r="1976" spans="1:15" x14ac:dyDescent="0.2">
      <c r="A1976" s="2" t="s">
        <v>5065</v>
      </c>
      <c r="B1976" s="2" t="s">
        <v>1570</v>
      </c>
      <c r="C1976" s="2" t="s">
        <v>53</v>
      </c>
      <c r="D1976" s="2" t="s">
        <v>55</v>
      </c>
      <c r="E1976" s="13">
        <v>45870</v>
      </c>
      <c r="F1976" s="2" t="s">
        <v>2670</v>
      </c>
      <c r="G1976" s="2">
        <v>1</v>
      </c>
      <c r="H1976" s="3">
        <v>8000</v>
      </c>
      <c r="I1976" s="3">
        <v>790</v>
      </c>
      <c r="J1976" s="3">
        <v>0</v>
      </c>
      <c r="K1976" s="3">
        <v>0</v>
      </c>
      <c r="L1976" s="3">
        <f>SUM(H1976:K1976)</f>
        <v>8790</v>
      </c>
      <c r="M1976" s="15">
        <v>0</v>
      </c>
      <c r="N1976" s="3">
        <f>H1976*M1976</f>
        <v>0</v>
      </c>
      <c r="O1976" s="3">
        <f>L1976-N1976</f>
        <v>8790</v>
      </c>
    </row>
    <row r="1977" spans="1:15" x14ac:dyDescent="0.2">
      <c r="A1977" s="2" t="s">
        <v>5066</v>
      </c>
      <c r="B1977" s="2" t="s">
        <v>1902</v>
      </c>
      <c r="C1977" s="2" t="s">
        <v>69</v>
      </c>
      <c r="D1977" s="2" t="s">
        <v>65</v>
      </c>
      <c r="E1977" s="13">
        <v>45901</v>
      </c>
      <c r="F1977" s="2" t="s">
        <v>2689</v>
      </c>
      <c r="G1977" s="2">
        <v>5</v>
      </c>
      <c r="H1977" s="3">
        <v>97500</v>
      </c>
      <c r="I1977" s="3">
        <v>7160</v>
      </c>
      <c r="J1977" s="3">
        <v>0</v>
      </c>
      <c r="K1977" s="3">
        <v>0</v>
      </c>
      <c r="L1977" s="3">
        <f>SUM(H1977:K1977)</f>
        <v>104660</v>
      </c>
      <c r="M1977" s="15">
        <v>0.15</v>
      </c>
      <c r="N1977" s="3">
        <f>H1977*M1977</f>
        <v>14625</v>
      </c>
      <c r="O1977" s="3">
        <f>L1977-N1977</f>
        <v>90035</v>
      </c>
    </row>
    <row r="1978" spans="1:15" x14ac:dyDescent="0.2">
      <c r="A1978" s="2" t="s">
        <v>5067</v>
      </c>
      <c r="B1978" s="2" t="s">
        <v>2093</v>
      </c>
      <c r="C1978" s="2" t="s">
        <v>57</v>
      </c>
      <c r="D1978" s="2" t="s">
        <v>55</v>
      </c>
      <c r="E1978" s="13">
        <v>45901</v>
      </c>
      <c r="F1978" s="2" t="s">
        <v>2683</v>
      </c>
      <c r="G1978" s="2">
        <v>3</v>
      </c>
      <c r="H1978" s="3">
        <v>18000</v>
      </c>
      <c r="I1978" s="3">
        <v>1940</v>
      </c>
      <c r="J1978" s="3">
        <v>4460</v>
      </c>
      <c r="K1978" s="3">
        <v>0</v>
      </c>
      <c r="L1978" s="3">
        <f>SUM(H1978:K1978)</f>
        <v>24400</v>
      </c>
      <c r="M1978" s="15">
        <v>0.17</v>
      </c>
      <c r="N1978" s="3">
        <f>H1978*M1978</f>
        <v>3060</v>
      </c>
      <c r="O1978" s="3">
        <f>L1978-N1978</f>
        <v>21340</v>
      </c>
    </row>
    <row r="1979" spans="1:15" x14ac:dyDescent="0.2">
      <c r="A1979" s="2" t="s">
        <v>5069</v>
      </c>
      <c r="B1979" s="2" t="s">
        <v>2443</v>
      </c>
      <c r="C1979" s="2" t="s">
        <v>32</v>
      </c>
      <c r="D1979" s="2" t="s">
        <v>24</v>
      </c>
      <c r="E1979" s="13">
        <v>45870</v>
      </c>
      <c r="F1979" s="2" t="s">
        <v>2689</v>
      </c>
      <c r="G1979" s="2">
        <v>3</v>
      </c>
      <c r="H1979" s="3">
        <v>14850</v>
      </c>
      <c r="I1979" s="3">
        <v>2620</v>
      </c>
      <c r="J1979" s="3">
        <v>0</v>
      </c>
      <c r="K1979" s="3">
        <v>0</v>
      </c>
      <c r="L1979" s="3">
        <f>SUM(H1979:K1979)</f>
        <v>17470</v>
      </c>
      <c r="M1979" s="15">
        <v>0.15</v>
      </c>
      <c r="N1979" s="3">
        <f>H1979*M1979</f>
        <v>2227.5</v>
      </c>
      <c r="O1979" s="3">
        <f>L1979-N1979</f>
        <v>15242.5</v>
      </c>
    </row>
    <row r="1980" spans="1:15" x14ac:dyDescent="0.2">
      <c r="A1980" s="2" t="s">
        <v>5070</v>
      </c>
      <c r="B1980" s="2" t="s">
        <v>2595</v>
      </c>
      <c r="C1980" s="2" t="s">
        <v>108</v>
      </c>
      <c r="D1980" s="2" t="s">
        <v>105</v>
      </c>
      <c r="E1980" s="13">
        <v>45931</v>
      </c>
      <c r="F1980" s="2" t="s">
        <v>2689</v>
      </c>
      <c r="G1980" s="2">
        <v>2</v>
      </c>
      <c r="H1980" s="3">
        <v>31400</v>
      </c>
      <c r="I1980" s="3">
        <v>5190</v>
      </c>
      <c r="J1980" s="3">
        <v>0</v>
      </c>
      <c r="K1980" s="3">
        <v>0</v>
      </c>
      <c r="L1980" s="3">
        <f>SUM(H1980:K1980)</f>
        <v>36590</v>
      </c>
      <c r="M1980" s="15">
        <v>0.15</v>
      </c>
      <c r="N1980" s="3">
        <f>H1980*M1980</f>
        <v>4710</v>
      </c>
      <c r="O1980" s="3">
        <f>L1980-N1980</f>
        <v>31880</v>
      </c>
    </row>
    <row r="1981" spans="1:15" x14ac:dyDescent="0.2">
      <c r="A1981" s="2" t="s">
        <v>5071</v>
      </c>
      <c r="B1981" s="2" t="s">
        <v>1718</v>
      </c>
      <c r="C1981" s="2" t="s">
        <v>83</v>
      </c>
      <c r="D1981" s="2" t="s">
        <v>85</v>
      </c>
      <c r="E1981" s="13">
        <v>45901</v>
      </c>
      <c r="F1981" s="2" t="s">
        <v>2683</v>
      </c>
      <c r="G1981" s="2">
        <v>5</v>
      </c>
      <c r="H1981" s="3">
        <v>43500</v>
      </c>
      <c r="I1981" s="3">
        <v>29410</v>
      </c>
      <c r="J1981" s="3">
        <v>0</v>
      </c>
      <c r="K1981" s="3">
        <v>0</v>
      </c>
      <c r="L1981" s="3">
        <f>SUM(H1981:K1981)</f>
        <v>72910</v>
      </c>
      <c r="M1981" s="15">
        <v>0.17</v>
      </c>
      <c r="N1981" s="3">
        <f>H1981*M1981</f>
        <v>7395.0000000000009</v>
      </c>
      <c r="O1981" s="3">
        <f>L1981-N1981</f>
        <v>65515</v>
      </c>
    </row>
    <row r="1982" spans="1:15" x14ac:dyDescent="0.2">
      <c r="A1982" s="2" t="s">
        <v>5073</v>
      </c>
      <c r="B1982" s="2" t="s">
        <v>2292</v>
      </c>
      <c r="C1982" s="2" t="s">
        <v>39</v>
      </c>
      <c r="D1982" s="2" t="s">
        <v>36</v>
      </c>
      <c r="E1982" s="13">
        <v>45901</v>
      </c>
      <c r="F1982" s="2" t="s">
        <v>2670</v>
      </c>
      <c r="G1982" s="2">
        <v>3</v>
      </c>
      <c r="H1982" s="3">
        <v>12450</v>
      </c>
      <c r="I1982" s="3">
        <v>4380</v>
      </c>
      <c r="J1982" s="3">
        <v>3100</v>
      </c>
      <c r="K1982" s="3">
        <v>0</v>
      </c>
      <c r="L1982" s="3">
        <f>SUM(H1982:K1982)</f>
        <v>19930</v>
      </c>
      <c r="M1982" s="15">
        <v>0</v>
      </c>
      <c r="N1982" s="3">
        <f>H1982*M1982</f>
        <v>0</v>
      </c>
      <c r="O1982" s="3">
        <f>L1982-N1982</f>
        <v>19930</v>
      </c>
    </row>
    <row r="1983" spans="1:15" x14ac:dyDescent="0.2">
      <c r="A1983" s="2" t="s">
        <v>5074</v>
      </c>
      <c r="B1983" s="2" t="s">
        <v>2521</v>
      </c>
      <c r="C1983" s="2" t="s">
        <v>37</v>
      </c>
      <c r="D1983" s="2" t="s">
        <v>36</v>
      </c>
      <c r="E1983" s="13">
        <v>45901</v>
      </c>
      <c r="F1983" s="2" t="s">
        <v>2683</v>
      </c>
      <c r="G1983" s="2">
        <v>4</v>
      </c>
      <c r="H1983" s="3">
        <v>36600</v>
      </c>
      <c r="I1983" s="3">
        <v>3060</v>
      </c>
      <c r="J1983" s="3">
        <v>3740</v>
      </c>
      <c r="K1983" s="3">
        <v>0</v>
      </c>
      <c r="L1983" s="3">
        <f>SUM(H1983:K1983)</f>
        <v>43400</v>
      </c>
      <c r="M1983" s="15">
        <v>0.17</v>
      </c>
      <c r="N1983" s="3">
        <f>H1983*M1983</f>
        <v>6222</v>
      </c>
      <c r="O1983" s="3">
        <f>L1983-N1983</f>
        <v>37178</v>
      </c>
    </row>
    <row r="1984" spans="1:15" x14ac:dyDescent="0.2">
      <c r="A1984" s="2" t="s">
        <v>5077</v>
      </c>
      <c r="B1984" s="2" t="s">
        <v>1808</v>
      </c>
      <c r="C1984" s="2" t="s">
        <v>53</v>
      </c>
      <c r="D1984" s="2" t="s">
        <v>55</v>
      </c>
      <c r="E1984" s="13">
        <v>45901</v>
      </c>
      <c r="F1984" s="2" t="s">
        <v>2732</v>
      </c>
      <c r="G1984" s="2">
        <v>2</v>
      </c>
      <c r="H1984" s="3">
        <v>17600</v>
      </c>
      <c r="I1984" s="3">
        <v>1220</v>
      </c>
      <c r="J1984" s="3">
        <v>0</v>
      </c>
      <c r="K1984" s="3">
        <v>0</v>
      </c>
      <c r="L1984" s="3">
        <f>SUM(H1984:K1984)</f>
        <v>18820</v>
      </c>
      <c r="M1984" s="15">
        <v>0.05</v>
      </c>
      <c r="N1984" s="3">
        <f>H1984*M1984</f>
        <v>880</v>
      </c>
      <c r="O1984" s="3">
        <f>L1984-N1984</f>
        <v>17940</v>
      </c>
    </row>
    <row r="1985" spans="1:15" x14ac:dyDescent="0.2">
      <c r="A1985" s="2" t="s">
        <v>5078</v>
      </c>
      <c r="B1985" s="2" t="s">
        <v>2094</v>
      </c>
      <c r="C1985" s="2" t="s">
        <v>93</v>
      </c>
      <c r="D1985" s="2" t="s">
        <v>95</v>
      </c>
      <c r="E1985" s="13">
        <v>46023</v>
      </c>
      <c r="F1985" s="2" t="s">
        <v>2647</v>
      </c>
      <c r="G1985" s="2">
        <v>2</v>
      </c>
      <c r="H1985" s="3">
        <v>16400</v>
      </c>
      <c r="I1985" s="3">
        <v>3360</v>
      </c>
      <c r="J1985" s="3">
        <v>0</v>
      </c>
      <c r="K1985" s="3">
        <v>0</v>
      </c>
      <c r="L1985" s="3">
        <f>SUM(H1985:K1985)</f>
        <v>19760</v>
      </c>
      <c r="M1985" s="15">
        <v>0</v>
      </c>
      <c r="N1985" s="3">
        <f>H1985*M1985</f>
        <v>0</v>
      </c>
      <c r="O1985" s="3">
        <f>L1985-N1985</f>
        <v>19760</v>
      </c>
    </row>
    <row r="1986" spans="1:15" x14ac:dyDescent="0.2">
      <c r="A1986" s="2" t="s">
        <v>5079</v>
      </c>
      <c r="B1986" s="2" t="s">
        <v>2402</v>
      </c>
      <c r="C1986" s="2" t="s">
        <v>26</v>
      </c>
      <c r="D1986" s="2" t="s">
        <v>24</v>
      </c>
      <c r="E1986" s="13">
        <v>45901</v>
      </c>
      <c r="F1986" s="2" t="s">
        <v>2658</v>
      </c>
      <c r="G1986" s="2">
        <v>16</v>
      </c>
      <c r="H1986" s="3">
        <v>156000</v>
      </c>
      <c r="I1986" s="3">
        <v>28730</v>
      </c>
      <c r="J1986" s="3">
        <v>7230</v>
      </c>
      <c r="K1986" s="3">
        <v>0</v>
      </c>
      <c r="L1986" s="3">
        <f>SUM(H1986:K1986)</f>
        <v>191960</v>
      </c>
      <c r="M1986" s="15">
        <v>0.1</v>
      </c>
      <c r="N1986" s="3">
        <f>H1986*M1986</f>
        <v>15600</v>
      </c>
      <c r="O1986" s="3">
        <f>L1986-N1986</f>
        <v>176360</v>
      </c>
    </row>
    <row r="1987" spans="1:15" x14ac:dyDescent="0.2">
      <c r="A1987" s="2" t="s">
        <v>5080</v>
      </c>
      <c r="B1987" s="2" t="s">
        <v>373</v>
      </c>
      <c r="C1987" s="2" t="s">
        <v>118</v>
      </c>
      <c r="D1987" s="2" t="s">
        <v>114</v>
      </c>
      <c r="E1987" s="13">
        <v>45901</v>
      </c>
      <c r="F1987" s="2" t="s">
        <v>2670</v>
      </c>
      <c r="G1987" s="2">
        <v>2</v>
      </c>
      <c r="H1987" s="3">
        <v>23300</v>
      </c>
      <c r="I1987" s="3">
        <v>2700</v>
      </c>
      <c r="J1987" s="3">
        <v>0</v>
      </c>
      <c r="K1987" s="3">
        <v>0</v>
      </c>
      <c r="L1987" s="3">
        <f>SUM(H1987:K1987)</f>
        <v>26000</v>
      </c>
      <c r="M1987" s="15">
        <v>0</v>
      </c>
      <c r="N1987" s="3">
        <f>H1987*M1987</f>
        <v>0</v>
      </c>
      <c r="O1987" s="3">
        <f>L1987-N1987</f>
        <v>26000</v>
      </c>
    </row>
    <row r="1988" spans="1:15" x14ac:dyDescent="0.2">
      <c r="A1988" s="2" t="s">
        <v>5081</v>
      </c>
      <c r="B1988" s="2" t="s">
        <v>771</v>
      </c>
      <c r="C1988" s="2" t="s">
        <v>13</v>
      </c>
      <c r="D1988" s="2" t="s">
        <v>11</v>
      </c>
      <c r="E1988" s="13">
        <v>45901</v>
      </c>
      <c r="F1988" s="2" t="s">
        <v>2670</v>
      </c>
      <c r="G1988" s="2">
        <v>8</v>
      </c>
      <c r="H1988" s="3">
        <v>66800</v>
      </c>
      <c r="I1988" s="3">
        <v>20450</v>
      </c>
      <c r="J1988" s="3">
        <v>0</v>
      </c>
      <c r="K1988" s="3">
        <v>0</v>
      </c>
      <c r="L1988" s="3">
        <f>SUM(H1988:K1988)</f>
        <v>87250</v>
      </c>
      <c r="M1988" s="15">
        <v>0</v>
      </c>
      <c r="N1988" s="3">
        <f>H1988*M1988</f>
        <v>0</v>
      </c>
      <c r="O1988" s="3">
        <f>L1988-N1988</f>
        <v>87250</v>
      </c>
    </row>
    <row r="1989" spans="1:15" x14ac:dyDescent="0.2">
      <c r="A1989" s="2" t="s">
        <v>5082</v>
      </c>
      <c r="B1989" s="2" t="s">
        <v>858</v>
      </c>
      <c r="C1989" s="2" t="s">
        <v>101</v>
      </c>
      <c r="D1989" s="2" t="s">
        <v>95</v>
      </c>
      <c r="E1989" s="13">
        <v>45962</v>
      </c>
      <c r="F1989" s="2" t="s">
        <v>2683</v>
      </c>
      <c r="G1989" s="2">
        <v>4</v>
      </c>
      <c r="H1989" s="3">
        <v>40800</v>
      </c>
      <c r="I1989" s="3">
        <v>6900</v>
      </c>
      <c r="J1989" s="3">
        <v>0</v>
      </c>
      <c r="K1989" s="3">
        <v>3750</v>
      </c>
      <c r="L1989" s="3">
        <f>SUM(H1989:K1989)</f>
        <v>51450</v>
      </c>
      <c r="M1989" s="15">
        <v>0.17</v>
      </c>
      <c r="N1989" s="3">
        <f>H1989*M1989</f>
        <v>6936.0000000000009</v>
      </c>
      <c r="O1989" s="3">
        <f>L1989-N1989</f>
        <v>44514</v>
      </c>
    </row>
    <row r="1990" spans="1:15" x14ac:dyDescent="0.2">
      <c r="A1990" s="2" t="s">
        <v>5083</v>
      </c>
      <c r="B1990" s="2" t="s">
        <v>1031</v>
      </c>
      <c r="C1990" s="2" t="s">
        <v>118</v>
      </c>
      <c r="D1990" s="2" t="s">
        <v>114</v>
      </c>
      <c r="E1990" s="13">
        <v>45901</v>
      </c>
      <c r="F1990" s="2" t="s">
        <v>2651</v>
      </c>
      <c r="G1990" s="2">
        <v>4</v>
      </c>
      <c r="H1990" s="3">
        <v>46400</v>
      </c>
      <c r="I1990" s="3">
        <v>3770</v>
      </c>
      <c r="J1990" s="3">
        <v>0</v>
      </c>
      <c r="K1990" s="3">
        <v>1860</v>
      </c>
      <c r="L1990" s="3">
        <f>SUM(H1990:K1990)</f>
        <v>52030</v>
      </c>
      <c r="M1990" s="15">
        <v>0.16</v>
      </c>
      <c r="N1990" s="3">
        <f>H1990*M1990</f>
        <v>7424</v>
      </c>
      <c r="O1990" s="3">
        <f>L1990-N1990</f>
        <v>44606</v>
      </c>
    </row>
    <row r="1991" spans="1:15" x14ac:dyDescent="0.2">
      <c r="A1991" s="2" t="s">
        <v>5084</v>
      </c>
      <c r="B1991" s="2" t="s">
        <v>1095</v>
      </c>
      <c r="C1991" s="2" t="s">
        <v>129</v>
      </c>
      <c r="D1991" s="2" t="s">
        <v>124</v>
      </c>
      <c r="E1991" s="13">
        <v>45931</v>
      </c>
      <c r="F1991" s="2" t="s">
        <v>2647</v>
      </c>
      <c r="G1991" s="2">
        <v>3</v>
      </c>
      <c r="H1991" s="3">
        <v>16800</v>
      </c>
      <c r="I1991" s="3">
        <v>1710</v>
      </c>
      <c r="J1991" s="3">
        <v>2140</v>
      </c>
      <c r="K1991" s="3">
        <v>0</v>
      </c>
      <c r="L1991" s="3">
        <f>SUM(H1991:K1991)</f>
        <v>20650</v>
      </c>
      <c r="M1991" s="15">
        <v>0</v>
      </c>
      <c r="N1991" s="3">
        <f>H1991*M1991</f>
        <v>0</v>
      </c>
      <c r="O1991" s="3">
        <f>L1991-N1991</f>
        <v>20650</v>
      </c>
    </row>
    <row r="1992" spans="1:15" x14ac:dyDescent="0.2">
      <c r="A1992" s="2" t="s">
        <v>5085</v>
      </c>
      <c r="B1992" s="2" t="s">
        <v>1338</v>
      </c>
      <c r="C1992" s="2" t="s">
        <v>106</v>
      </c>
      <c r="D1992" s="2" t="s">
        <v>105</v>
      </c>
      <c r="E1992" s="13">
        <v>45901</v>
      </c>
      <c r="F1992" s="2" t="s">
        <v>2670</v>
      </c>
      <c r="G1992" s="2">
        <v>2</v>
      </c>
      <c r="H1992" s="3">
        <v>10300</v>
      </c>
      <c r="I1992" s="3">
        <v>3800</v>
      </c>
      <c r="J1992" s="3">
        <v>0</v>
      </c>
      <c r="K1992" s="3">
        <v>0</v>
      </c>
      <c r="L1992" s="3">
        <f>SUM(H1992:K1992)</f>
        <v>14100</v>
      </c>
      <c r="M1992" s="15">
        <v>0</v>
      </c>
      <c r="N1992" s="3">
        <f>H1992*M1992</f>
        <v>0</v>
      </c>
      <c r="O1992" s="3">
        <f>L1992-N1992</f>
        <v>14100</v>
      </c>
    </row>
    <row r="1993" spans="1:15" x14ac:dyDescent="0.2">
      <c r="A1993" s="2" t="s">
        <v>5086</v>
      </c>
      <c r="B1993" s="2" t="s">
        <v>1698</v>
      </c>
      <c r="C1993" s="2" t="s">
        <v>43</v>
      </c>
      <c r="D1993" s="2" t="s">
        <v>45</v>
      </c>
      <c r="E1993" s="13">
        <v>45962</v>
      </c>
      <c r="F1993" s="2" t="s">
        <v>2647</v>
      </c>
      <c r="G1993" s="2">
        <v>3</v>
      </c>
      <c r="H1993" s="3">
        <v>14550</v>
      </c>
      <c r="I1993" s="3">
        <v>450</v>
      </c>
      <c r="J1993" s="3">
        <v>0</v>
      </c>
      <c r="K1993" s="3">
        <v>0</v>
      </c>
      <c r="L1993" s="3">
        <f>SUM(H1993:K1993)</f>
        <v>15000</v>
      </c>
      <c r="M1993" s="15">
        <v>0</v>
      </c>
      <c r="N1993" s="3">
        <f>H1993*M1993</f>
        <v>0</v>
      </c>
      <c r="O1993" s="3">
        <f>L1993-N1993</f>
        <v>15000</v>
      </c>
    </row>
    <row r="1994" spans="1:15" x14ac:dyDescent="0.2">
      <c r="A1994" s="2" t="s">
        <v>5087</v>
      </c>
      <c r="B1994" s="2" t="s">
        <v>2107</v>
      </c>
      <c r="C1994" s="2" t="s">
        <v>112</v>
      </c>
      <c r="D1994" s="2" t="s">
        <v>114</v>
      </c>
      <c r="E1994" s="13">
        <v>45901</v>
      </c>
      <c r="F1994" s="2" t="s">
        <v>2651</v>
      </c>
      <c r="G1994" s="2">
        <v>5</v>
      </c>
      <c r="H1994" s="3">
        <v>35750</v>
      </c>
      <c r="I1994" s="3">
        <v>5190</v>
      </c>
      <c r="J1994" s="3">
        <v>0</v>
      </c>
      <c r="K1994" s="3">
        <v>0</v>
      </c>
      <c r="L1994" s="3">
        <f>SUM(H1994:K1994)</f>
        <v>40940</v>
      </c>
      <c r="M1994" s="15">
        <v>0.16</v>
      </c>
      <c r="N1994" s="3">
        <f>H1994*M1994</f>
        <v>5720</v>
      </c>
      <c r="O1994" s="3">
        <f>L1994-N1994</f>
        <v>35220</v>
      </c>
    </row>
    <row r="1995" spans="1:15" x14ac:dyDescent="0.2">
      <c r="A1995" s="2" t="s">
        <v>5088</v>
      </c>
      <c r="B1995" s="2" t="s">
        <v>2184</v>
      </c>
      <c r="C1995" s="2" t="s">
        <v>129</v>
      </c>
      <c r="D1995" s="2" t="s">
        <v>124</v>
      </c>
      <c r="E1995" s="13">
        <v>45901</v>
      </c>
      <c r="F1995" s="2" t="s">
        <v>2670</v>
      </c>
      <c r="G1995" s="2">
        <v>10</v>
      </c>
      <c r="H1995" s="3">
        <v>40000</v>
      </c>
      <c r="I1995" s="3">
        <v>11090</v>
      </c>
      <c r="J1995" s="3">
        <v>0</v>
      </c>
      <c r="K1995" s="3">
        <v>0</v>
      </c>
      <c r="L1995" s="3">
        <f>SUM(H1995:K1995)</f>
        <v>51090</v>
      </c>
      <c r="M1995" s="15">
        <v>0</v>
      </c>
      <c r="N1995" s="3">
        <f>H1995*M1995</f>
        <v>0</v>
      </c>
      <c r="O1995" s="3">
        <f>L1995-N1995</f>
        <v>51090</v>
      </c>
    </row>
    <row r="1996" spans="1:15" x14ac:dyDescent="0.2">
      <c r="A1996" s="2" t="s">
        <v>5089</v>
      </c>
      <c r="B1996" s="2" t="s">
        <v>2312</v>
      </c>
      <c r="C1996" s="2" t="s">
        <v>73</v>
      </c>
      <c r="D1996" s="2" t="s">
        <v>75</v>
      </c>
      <c r="E1996" s="13">
        <v>45962</v>
      </c>
      <c r="F1996" s="2" t="s">
        <v>2670</v>
      </c>
      <c r="G1996" s="2">
        <v>6</v>
      </c>
      <c r="H1996" s="3">
        <v>59700</v>
      </c>
      <c r="I1996" s="3">
        <v>18970</v>
      </c>
      <c r="J1996" s="3">
        <v>2540</v>
      </c>
      <c r="K1996" s="3">
        <v>1910</v>
      </c>
      <c r="L1996" s="3">
        <f>SUM(H1996:K1996)</f>
        <v>83120</v>
      </c>
      <c r="M1996" s="15">
        <v>0</v>
      </c>
      <c r="N1996" s="3">
        <f>H1996*M1996</f>
        <v>0</v>
      </c>
      <c r="O1996" s="3">
        <f>L1996-N1996</f>
        <v>83120</v>
      </c>
    </row>
    <row r="1997" spans="1:15" x14ac:dyDescent="0.2">
      <c r="A1997" s="2" t="s">
        <v>5090</v>
      </c>
      <c r="B1997" s="2" t="s">
        <v>400</v>
      </c>
      <c r="C1997" s="2" t="s">
        <v>26</v>
      </c>
      <c r="D1997" s="2" t="s">
        <v>24</v>
      </c>
      <c r="E1997" s="13">
        <v>45901</v>
      </c>
      <c r="F1997" s="2" t="s">
        <v>2670</v>
      </c>
      <c r="G1997" s="2">
        <v>6</v>
      </c>
      <c r="H1997" s="3">
        <v>91200</v>
      </c>
      <c r="I1997" s="3">
        <v>23170</v>
      </c>
      <c r="J1997" s="3">
        <v>0</v>
      </c>
      <c r="K1997" s="3">
        <v>0</v>
      </c>
      <c r="L1997" s="3">
        <f>SUM(H1997:K1997)</f>
        <v>114370</v>
      </c>
      <c r="M1997" s="15">
        <v>0</v>
      </c>
      <c r="N1997" s="3">
        <f>H1997*M1997</f>
        <v>0</v>
      </c>
      <c r="O1997" s="3">
        <f>L1997-N1997</f>
        <v>114370</v>
      </c>
    </row>
    <row r="1998" spans="1:15" x14ac:dyDescent="0.2">
      <c r="A1998" s="2" t="s">
        <v>5092</v>
      </c>
      <c r="B1998" s="2" t="s">
        <v>868</v>
      </c>
      <c r="C1998" s="2" t="s">
        <v>19</v>
      </c>
      <c r="D1998" s="2" t="s">
        <v>11</v>
      </c>
      <c r="E1998" s="13">
        <v>45962</v>
      </c>
      <c r="F1998" s="2" t="s">
        <v>2651</v>
      </c>
      <c r="G1998" s="2">
        <v>5</v>
      </c>
      <c r="H1998" s="3">
        <v>45000</v>
      </c>
      <c r="I1998" s="3">
        <v>8500</v>
      </c>
      <c r="J1998" s="3">
        <v>6570</v>
      </c>
      <c r="K1998" s="3">
        <v>0</v>
      </c>
      <c r="L1998" s="3">
        <f>SUM(H1998:K1998)</f>
        <v>60070</v>
      </c>
      <c r="M1998" s="15">
        <v>0.16</v>
      </c>
      <c r="N1998" s="3">
        <f>H1998*M1998</f>
        <v>7200</v>
      </c>
      <c r="O1998" s="3">
        <f>L1998-N1998</f>
        <v>52870</v>
      </c>
    </row>
    <row r="1999" spans="1:15" x14ac:dyDescent="0.2">
      <c r="A1999" s="2" t="s">
        <v>5093</v>
      </c>
      <c r="B1999" s="2" t="s">
        <v>925</v>
      </c>
      <c r="C1999" s="2" t="s">
        <v>26</v>
      </c>
      <c r="D1999" s="2" t="s">
        <v>24</v>
      </c>
      <c r="E1999" s="13">
        <v>45931</v>
      </c>
      <c r="F1999" s="2" t="s">
        <v>2658</v>
      </c>
      <c r="G1999" s="2">
        <v>3</v>
      </c>
      <c r="H1999" s="3">
        <v>43500</v>
      </c>
      <c r="I1999" s="3">
        <v>14160</v>
      </c>
      <c r="J1999" s="3">
        <v>9750</v>
      </c>
      <c r="K1999" s="3">
        <v>2980</v>
      </c>
      <c r="L1999" s="3">
        <f>SUM(H1999:K1999)</f>
        <v>70390</v>
      </c>
      <c r="M1999" s="15">
        <v>0.1</v>
      </c>
      <c r="N1999" s="3">
        <f>H1999*M1999</f>
        <v>4350</v>
      </c>
      <c r="O1999" s="3">
        <f>L1999-N1999</f>
        <v>66040</v>
      </c>
    </row>
    <row r="2000" spans="1:15" x14ac:dyDescent="0.2">
      <c r="A2000" s="2" t="s">
        <v>5094</v>
      </c>
      <c r="B2000" s="2" t="s">
        <v>2075</v>
      </c>
      <c r="C2000" s="2" t="s">
        <v>83</v>
      </c>
      <c r="D2000" s="2" t="s">
        <v>85</v>
      </c>
      <c r="E2000" s="13">
        <v>45901</v>
      </c>
      <c r="F2000" s="2" t="s">
        <v>2683</v>
      </c>
      <c r="G2000" s="2">
        <v>2</v>
      </c>
      <c r="H2000" s="3">
        <v>19300</v>
      </c>
      <c r="I2000" s="3">
        <v>4820</v>
      </c>
      <c r="J2000" s="3">
        <v>0</v>
      </c>
      <c r="K2000" s="3">
        <v>0</v>
      </c>
      <c r="L2000" s="3">
        <f>SUM(H2000:K2000)</f>
        <v>24120</v>
      </c>
      <c r="M2000" s="15">
        <v>0.17</v>
      </c>
      <c r="N2000" s="3">
        <f>H2000*M2000</f>
        <v>3281.0000000000005</v>
      </c>
      <c r="O2000" s="3">
        <f>L2000-N2000</f>
        <v>20839</v>
      </c>
    </row>
    <row r="2001" spans="1:15" x14ac:dyDescent="0.2">
      <c r="A2001" s="2" t="s">
        <v>5095</v>
      </c>
      <c r="B2001" s="2" t="s">
        <v>406</v>
      </c>
      <c r="C2001" s="2" t="s">
        <v>122</v>
      </c>
      <c r="D2001" s="2" t="s">
        <v>124</v>
      </c>
      <c r="E2001" s="13">
        <v>45931</v>
      </c>
      <c r="F2001" s="2" t="s">
        <v>2658</v>
      </c>
      <c r="G2001" s="2">
        <v>12</v>
      </c>
      <c r="H2001" s="3">
        <v>31200</v>
      </c>
      <c r="I2001" s="3">
        <v>6900</v>
      </c>
      <c r="J2001" s="3">
        <v>0</v>
      </c>
      <c r="K2001" s="3">
        <v>2320</v>
      </c>
      <c r="L2001" s="3">
        <f>SUM(H2001:K2001)</f>
        <v>40420</v>
      </c>
      <c r="M2001" s="15">
        <v>0.1</v>
      </c>
      <c r="N2001" s="3">
        <f>H2001*M2001</f>
        <v>3120</v>
      </c>
      <c r="O2001" s="3">
        <f>L2001-N2001</f>
        <v>37300</v>
      </c>
    </row>
    <row r="2002" spans="1:15" x14ac:dyDescent="0.2">
      <c r="A2002" s="2" t="s">
        <v>5096</v>
      </c>
      <c r="B2002" s="2" t="s">
        <v>1409</v>
      </c>
      <c r="C2002" s="2" t="s">
        <v>69</v>
      </c>
      <c r="D2002" s="2" t="s">
        <v>65</v>
      </c>
      <c r="E2002" s="13">
        <v>45931</v>
      </c>
      <c r="F2002" s="2" t="s">
        <v>2689</v>
      </c>
      <c r="G2002" s="2">
        <v>3</v>
      </c>
      <c r="H2002" s="3">
        <v>94800</v>
      </c>
      <c r="I2002" s="3">
        <v>9420</v>
      </c>
      <c r="J2002" s="3">
        <v>0</v>
      </c>
      <c r="K2002" s="3">
        <v>0</v>
      </c>
      <c r="L2002" s="3">
        <f>SUM(H2002:K2002)</f>
        <v>104220</v>
      </c>
      <c r="M2002" s="15">
        <v>0.15</v>
      </c>
      <c r="N2002" s="3">
        <f>H2002*M2002</f>
        <v>14220</v>
      </c>
      <c r="O2002" s="3">
        <f>L2002-N2002</f>
        <v>90000</v>
      </c>
    </row>
    <row r="2003" spans="1:15" x14ac:dyDescent="0.2">
      <c r="A2003" s="2" t="s">
        <v>5097</v>
      </c>
      <c r="B2003" s="2" t="s">
        <v>1451</v>
      </c>
      <c r="C2003" s="2" t="s">
        <v>19</v>
      </c>
      <c r="D2003" s="2" t="s">
        <v>11</v>
      </c>
      <c r="E2003" s="13">
        <v>45901</v>
      </c>
      <c r="F2003" s="2" t="s">
        <v>2683</v>
      </c>
      <c r="G2003" s="2">
        <v>2</v>
      </c>
      <c r="H2003" s="3">
        <v>25700</v>
      </c>
      <c r="I2003" s="3">
        <v>980</v>
      </c>
      <c r="J2003" s="3">
        <v>4400</v>
      </c>
      <c r="K2003" s="3">
        <v>0</v>
      </c>
      <c r="L2003" s="3">
        <f>SUM(H2003:K2003)</f>
        <v>31080</v>
      </c>
      <c r="M2003" s="15">
        <v>0.17</v>
      </c>
      <c r="N2003" s="3">
        <f>H2003*M2003</f>
        <v>4369</v>
      </c>
      <c r="O2003" s="3">
        <f>L2003-N2003</f>
        <v>26711</v>
      </c>
    </row>
    <row r="2004" spans="1:15" x14ac:dyDescent="0.2">
      <c r="A2004" s="2" t="s">
        <v>5098</v>
      </c>
      <c r="B2004" s="2" t="s">
        <v>1732</v>
      </c>
      <c r="C2004" s="2" t="s">
        <v>129</v>
      </c>
      <c r="D2004" s="2" t="s">
        <v>124</v>
      </c>
      <c r="E2004" s="13">
        <v>45962</v>
      </c>
      <c r="F2004" s="2" t="s">
        <v>2689</v>
      </c>
      <c r="G2004" s="2">
        <v>2</v>
      </c>
      <c r="H2004" s="3">
        <v>8600</v>
      </c>
      <c r="I2004" s="3">
        <v>1290</v>
      </c>
      <c r="J2004" s="3">
        <v>0</v>
      </c>
      <c r="K2004" s="3">
        <v>2360</v>
      </c>
      <c r="L2004" s="3">
        <f>SUM(H2004:K2004)</f>
        <v>12250</v>
      </c>
      <c r="M2004" s="15">
        <v>0.15</v>
      </c>
      <c r="N2004" s="3">
        <f>H2004*M2004</f>
        <v>1290</v>
      </c>
      <c r="O2004" s="3">
        <f>L2004-N2004</f>
        <v>10960</v>
      </c>
    </row>
    <row r="2005" spans="1:15" x14ac:dyDescent="0.2">
      <c r="A2005" s="2" t="s">
        <v>5099</v>
      </c>
      <c r="B2005" s="2" t="s">
        <v>2599</v>
      </c>
      <c r="C2005" s="2" t="s">
        <v>32</v>
      </c>
      <c r="D2005" s="2" t="s">
        <v>24</v>
      </c>
      <c r="E2005" s="13">
        <v>45931</v>
      </c>
      <c r="F2005" s="2" t="s">
        <v>2670</v>
      </c>
      <c r="G2005" s="2">
        <v>2</v>
      </c>
      <c r="H2005" s="3">
        <v>16100</v>
      </c>
      <c r="I2005" s="3">
        <v>640</v>
      </c>
      <c r="J2005" s="3">
        <v>4510</v>
      </c>
      <c r="K2005" s="3">
        <v>0</v>
      </c>
      <c r="L2005" s="3">
        <f>SUM(H2005:K2005)</f>
        <v>21250</v>
      </c>
      <c r="M2005" s="15">
        <v>0</v>
      </c>
      <c r="N2005" s="3">
        <f>H2005*M2005</f>
        <v>0</v>
      </c>
      <c r="O2005" s="3">
        <f>L2005-N2005</f>
        <v>21250</v>
      </c>
    </row>
    <row r="2006" spans="1:15" x14ac:dyDescent="0.2">
      <c r="A2006" s="2" t="s">
        <v>5100</v>
      </c>
      <c r="B2006" s="2" t="s">
        <v>549</v>
      </c>
      <c r="C2006" s="2" t="s">
        <v>47</v>
      </c>
      <c r="D2006" s="2" t="s">
        <v>45</v>
      </c>
      <c r="E2006" s="13">
        <v>45931</v>
      </c>
      <c r="F2006" s="2" t="s">
        <v>2658</v>
      </c>
      <c r="G2006" s="2">
        <v>2</v>
      </c>
      <c r="H2006" s="3">
        <v>10000</v>
      </c>
      <c r="I2006" s="3">
        <v>840</v>
      </c>
      <c r="J2006" s="3">
        <v>3260</v>
      </c>
      <c r="K2006" s="3">
        <v>0</v>
      </c>
      <c r="L2006" s="3">
        <f>SUM(H2006:K2006)</f>
        <v>14100</v>
      </c>
      <c r="M2006" s="15">
        <v>0.1</v>
      </c>
      <c r="N2006" s="3">
        <f>H2006*M2006</f>
        <v>1000</v>
      </c>
      <c r="O2006" s="3">
        <f>L2006-N2006</f>
        <v>13100</v>
      </c>
    </row>
    <row r="2007" spans="1:15" x14ac:dyDescent="0.2">
      <c r="A2007" s="2" t="s">
        <v>5101</v>
      </c>
      <c r="B2007" s="2" t="s">
        <v>769</v>
      </c>
      <c r="C2007" s="2" t="s">
        <v>112</v>
      </c>
      <c r="D2007" s="2" t="s">
        <v>114</v>
      </c>
      <c r="E2007" s="13">
        <v>45901</v>
      </c>
      <c r="F2007" s="2" t="s">
        <v>2732</v>
      </c>
      <c r="G2007" s="2">
        <v>3</v>
      </c>
      <c r="H2007" s="3">
        <v>15900</v>
      </c>
      <c r="I2007" s="3">
        <v>3410</v>
      </c>
      <c r="J2007" s="3">
        <v>0</v>
      </c>
      <c r="K2007" s="3">
        <v>0</v>
      </c>
      <c r="L2007" s="3">
        <f>SUM(H2007:K2007)</f>
        <v>19310</v>
      </c>
      <c r="M2007" s="15">
        <v>0.05</v>
      </c>
      <c r="N2007" s="3">
        <f>H2007*M2007</f>
        <v>795</v>
      </c>
      <c r="O2007" s="3">
        <f>L2007-N2007</f>
        <v>18515</v>
      </c>
    </row>
    <row r="2008" spans="1:15" x14ac:dyDescent="0.2">
      <c r="A2008" s="2" t="s">
        <v>5102</v>
      </c>
      <c r="B2008" s="2" t="s">
        <v>1696</v>
      </c>
      <c r="C2008" s="2" t="s">
        <v>26</v>
      </c>
      <c r="D2008" s="2" t="s">
        <v>24</v>
      </c>
      <c r="E2008" s="13">
        <v>46023</v>
      </c>
      <c r="F2008" s="2" t="s">
        <v>2651</v>
      </c>
      <c r="G2008" s="2">
        <v>5</v>
      </c>
      <c r="H2008" s="3">
        <v>171750</v>
      </c>
      <c r="I2008" s="3">
        <v>3140</v>
      </c>
      <c r="J2008" s="3">
        <v>0</v>
      </c>
      <c r="K2008" s="3">
        <v>3800</v>
      </c>
      <c r="L2008" s="3">
        <f>SUM(H2008:K2008)</f>
        <v>178690</v>
      </c>
      <c r="M2008" s="15">
        <v>0.16</v>
      </c>
      <c r="N2008" s="3">
        <f>H2008*M2008</f>
        <v>27480</v>
      </c>
      <c r="O2008" s="3">
        <f>L2008-N2008</f>
        <v>151210</v>
      </c>
    </row>
    <row r="2009" spans="1:15" x14ac:dyDescent="0.2">
      <c r="A2009" s="2" t="s">
        <v>5103</v>
      </c>
      <c r="B2009" s="2" t="s">
        <v>1815</v>
      </c>
      <c r="C2009" s="2" t="s">
        <v>81</v>
      </c>
      <c r="D2009" s="2" t="s">
        <v>75</v>
      </c>
      <c r="E2009" s="13">
        <v>45962</v>
      </c>
      <c r="F2009" s="2" t="s">
        <v>2670</v>
      </c>
      <c r="G2009" s="2">
        <v>4</v>
      </c>
      <c r="H2009" s="3">
        <v>83800</v>
      </c>
      <c r="I2009" s="3">
        <v>6670</v>
      </c>
      <c r="J2009" s="3">
        <v>0</v>
      </c>
      <c r="K2009" s="3">
        <v>2020</v>
      </c>
      <c r="L2009" s="3">
        <f>SUM(H2009:K2009)</f>
        <v>92490</v>
      </c>
      <c r="M2009" s="15">
        <v>0</v>
      </c>
      <c r="N2009" s="3">
        <f>H2009*M2009</f>
        <v>0</v>
      </c>
      <c r="O2009" s="3">
        <f>L2009-N2009</f>
        <v>92490</v>
      </c>
    </row>
    <row r="2010" spans="1:15" x14ac:dyDescent="0.2">
      <c r="A2010" s="2" t="s">
        <v>5104</v>
      </c>
      <c r="B2010" s="2" t="s">
        <v>1841</v>
      </c>
      <c r="C2010" s="2" t="s">
        <v>93</v>
      </c>
      <c r="D2010" s="2" t="s">
        <v>95</v>
      </c>
      <c r="E2010" s="13">
        <v>45901</v>
      </c>
      <c r="F2010" s="2" t="s">
        <v>2732</v>
      </c>
      <c r="G2010" s="2">
        <v>3</v>
      </c>
      <c r="H2010" s="3">
        <v>10650</v>
      </c>
      <c r="I2010" s="3">
        <v>1050</v>
      </c>
      <c r="J2010" s="3">
        <v>0</v>
      </c>
      <c r="K2010" s="3">
        <v>0</v>
      </c>
      <c r="L2010" s="3">
        <f>SUM(H2010:K2010)</f>
        <v>11700</v>
      </c>
      <c r="M2010" s="15">
        <v>0.05</v>
      </c>
      <c r="N2010" s="3">
        <f>H2010*M2010</f>
        <v>532.5</v>
      </c>
      <c r="O2010" s="3">
        <f>L2010-N2010</f>
        <v>11167.5</v>
      </c>
    </row>
    <row r="2011" spans="1:15" x14ac:dyDescent="0.2">
      <c r="A2011" s="2" t="s">
        <v>5105</v>
      </c>
      <c r="B2011" s="2" t="s">
        <v>1906</v>
      </c>
      <c r="C2011" s="2" t="s">
        <v>99</v>
      </c>
      <c r="D2011" s="2" t="s">
        <v>95</v>
      </c>
      <c r="E2011" s="13">
        <v>45931</v>
      </c>
      <c r="F2011" s="2" t="s">
        <v>2651</v>
      </c>
      <c r="G2011" s="2">
        <v>4</v>
      </c>
      <c r="H2011" s="3">
        <v>10000</v>
      </c>
      <c r="I2011" s="3">
        <v>2010</v>
      </c>
      <c r="J2011" s="3">
        <v>0</v>
      </c>
      <c r="K2011" s="3">
        <v>0</v>
      </c>
      <c r="L2011" s="3">
        <f>SUM(H2011:K2011)</f>
        <v>12010</v>
      </c>
      <c r="M2011" s="15">
        <v>0.16</v>
      </c>
      <c r="N2011" s="3">
        <f>H2011*M2011</f>
        <v>1600</v>
      </c>
      <c r="O2011" s="3">
        <f>L2011-N2011</f>
        <v>10410</v>
      </c>
    </row>
    <row r="2012" spans="1:15" x14ac:dyDescent="0.2">
      <c r="A2012" s="2" t="s">
        <v>5106</v>
      </c>
      <c r="B2012" s="2" t="s">
        <v>2033</v>
      </c>
      <c r="C2012" s="2" t="s">
        <v>61</v>
      </c>
      <c r="D2012" s="2" t="s">
        <v>55</v>
      </c>
      <c r="E2012" s="13">
        <v>45962</v>
      </c>
      <c r="F2012" s="2" t="s">
        <v>2670</v>
      </c>
      <c r="G2012" s="2">
        <v>6</v>
      </c>
      <c r="H2012" s="3">
        <v>131400</v>
      </c>
      <c r="I2012" s="3">
        <v>6530</v>
      </c>
      <c r="J2012" s="3">
        <v>0</v>
      </c>
      <c r="K2012" s="3">
        <v>0</v>
      </c>
      <c r="L2012" s="3">
        <f>SUM(H2012:K2012)</f>
        <v>137930</v>
      </c>
      <c r="M2012" s="15">
        <v>0</v>
      </c>
      <c r="N2012" s="3">
        <f>H2012*M2012</f>
        <v>0</v>
      </c>
      <c r="O2012" s="3">
        <f>L2012-N2012</f>
        <v>137930</v>
      </c>
    </row>
    <row r="2013" spans="1:15" x14ac:dyDescent="0.2">
      <c r="A2013" s="2" t="s">
        <v>5107</v>
      </c>
      <c r="B2013" s="2" t="s">
        <v>2125</v>
      </c>
      <c r="C2013" s="2" t="s">
        <v>127</v>
      </c>
      <c r="D2013" s="2" t="s">
        <v>124</v>
      </c>
      <c r="E2013" s="13">
        <v>45992</v>
      </c>
      <c r="F2013" s="2" t="s">
        <v>2689</v>
      </c>
      <c r="G2013" s="2">
        <v>4</v>
      </c>
      <c r="H2013" s="3">
        <v>20600</v>
      </c>
      <c r="I2013" s="3">
        <v>5090</v>
      </c>
      <c r="J2013" s="3">
        <v>4850</v>
      </c>
      <c r="K2013" s="3">
        <v>1570</v>
      </c>
      <c r="L2013" s="3">
        <f>SUM(H2013:K2013)</f>
        <v>32110</v>
      </c>
      <c r="M2013" s="15">
        <v>0.15</v>
      </c>
      <c r="N2013" s="3">
        <f>H2013*M2013</f>
        <v>3090</v>
      </c>
      <c r="O2013" s="3">
        <f>L2013-N2013</f>
        <v>29020</v>
      </c>
    </row>
    <row r="2014" spans="1:15" x14ac:dyDescent="0.2">
      <c r="A2014" s="2" t="s">
        <v>5108</v>
      </c>
      <c r="B2014" s="2" t="s">
        <v>2223</v>
      </c>
      <c r="C2014" s="2" t="s">
        <v>87</v>
      </c>
      <c r="D2014" s="2" t="s">
        <v>85</v>
      </c>
      <c r="E2014" s="13">
        <v>46082</v>
      </c>
      <c r="F2014" s="2" t="s">
        <v>2683</v>
      </c>
      <c r="G2014" s="2">
        <v>5</v>
      </c>
      <c r="H2014" s="3">
        <v>42250</v>
      </c>
      <c r="I2014" s="3">
        <v>13430</v>
      </c>
      <c r="J2014" s="3">
        <v>5740</v>
      </c>
      <c r="K2014" s="3">
        <v>3200</v>
      </c>
      <c r="L2014" s="3">
        <f>SUM(H2014:K2014)</f>
        <v>64620</v>
      </c>
      <c r="M2014" s="15">
        <v>0.17</v>
      </c>
      <c r="N2014" s="3">
        <f>H2014*M2014</f>
        <v>7182.5000000000009</v>
      </c>
      <c r="O2014" s="3">
        <f>L2014-N2014</f>
        <v>57437.5</v>
      </c>
    </row>
    <row r="2015" spans="1:15" x14ac:dyDescent="0.2">
      <c r="A2015" s="2" t="s">
        <v>5109</v>
      </c>
      <c r="B2015" s="2" t="s">
        <v>2439</v>
      </c>
      <c r="C2015" s="2" t="s">
        <v>79</v>
      </c>
      <c r="D2015" s="2" t="s">
        <v>75</v>
      </c>
      <c r="E2015" s="13">
        <v>45901</v>
      </c>
      <c r="F2015" s="2" t="s">
        <v>2647</v>
      </c>
      <c r="G2015" s="2">
        <v>4</v>
      </c>
      <c r="H2015" s="3">
        <v>21800</v>
      </c>
      <c r="I2015" s="3">
        <v>2300</v>
      </c>
      <c r="J2015" s="3">
        <v>3520</v>
      </c>
      <c r="K2015" s="3">
        <v>0</v>
      </c>
      <c r="L2015" s="3">
        <f>SUM(H2015:K2015)</f>
        <v>27620</v>
      </c>
      <c r="M2015" s="15">
        <v>0</v>
      </c>
      <c r="N2015" s="3">
        <f>H2015*M2015</f>
        <v>0</v>
      </c>
      <c r="O2015" s="3">
        <f>L2015-N2015</f>
        <v>27620</v>
      </c>
    </row>
    <row r="2016" spans="1:15" x14ac:dyDescent="0.2">
      <c r="A2016" s="2" t="s">
        <v>5110</v>
      </c>
      <c r="B2016" s="2" t="s">
        <v>464</v>
      </c>
      <c r="C2016" s="2" t="s">
        <v>29</v>
      </c>
      <c r="D2016" s="2" t="s">
        <v>24</v>
      </c>
      <c r="E2016" s="13">
        <v>45901</v>
      </c>
      <c r="F2016" s="2" t="s">
        <v>2732</v>
      </c>
      <c r="G2016" s="2">
        <v>2</v>
      </c>
      <c r="H2016" s="3">
        <v>11000</v>
      </c>
      <c r="I2016" s="3">
        <v>650</v>
      </c>
      <c r="J2016" s="3">
        <v>0</v>
      </c>
      <c r="K2016" s="3">
        <v>0</v>
      </c>
      <c r="L2016" s="3">
        <f>SUM(H2016:K2016)</f>
        <v>11650</v>
      </c>
      <c r="M2016" s="15">
        <v>0.05</v>
      </c>
      <c r="N2016" s="3">
        <f>H2016*M2016</f>
        <v>550</v>
      </c>
      <c r="O2016" s="3">
        <f>L2016-N2016</f>
        <v>11100</v>
      </c>
    </row>
    <row r="2017" spans="1:15" x14ac:dyDescent="0.2">
      <c r="A2017" s="2" t="s">
        <v>5111</v>
      </c>
      <c r="B2017" s="2" t="s">
        <v>673</v>
      </c>
      <c r="C2017" s="2" t="s">
        <v>127</v>
      </c>
      <c r="D2017" s="2" t="s">
        <v>124</v>
      </c>
      <c r="E2017" s="13">
        <v>45931</v>
      </c>
      <c r="F2017" s="2" t="s">
        <v>2670</v>
      </c>
      <c r="G2017" s="2">
        <v>4</v>
      </c>
      <c r="H2017" s="3">
        <v>39600</v>
      </c>
      <c r="I2017" s="3">
        <v>3130</v>
      </c>
      <c r="J2017" s="3">
        <v>3190</v>
      </c>
      <c r="K2017" s="3">
        <v>0</v>
      </c>
      <c r="L2017" s="3">
        <f>SUM(H2017:K2017)</f>
        <v>45920</v>
      </c>
      <c r="M2017" s="15">
        <v>0</v>
      </c>
      <c r="N2017" s="3">
        <f>H2017*M2017</f>
        <v>0</v>
      </c>
      <c r="O2017" s="3">
        <f>L2017-N2017</f>
        <v>45920</v>
      </c>
    </row>
    <row r="2018" spans="1:15" x14ac:dyDescent="0.2">
      <c r="A2018" s="2" t="s">
        <v>5112</v>
      </c>
      <c r="B2018" s="2" t="s">
        <v>804</v>
      </c>
      <c r="C2018" s="2" t="s">
        <v>125</v>
      </c>
      <c r="D2018" s="2" t="s">
        <v>124</v>
      </c>
      <c r="E2018" s="13">
        <v>45931</v>
      </c>
      <c r="F2018" s="2" t="s">
        <v>2670</v>
      </c>
      <c r="G2018" s="2">
        <v>4</v>
      </c>
      <c r="H2018" s="3">
        <v>46400</v>
      </c>
      <c r="I2018" s="3">
        <v>11740</v>
      </c>
      <c r="J2018" s="3">
        <v>0</v>
      </c>
      <c r="K2018" s="3">
        <v>0</v>
      </c>
      <c r="L2018" s="3">
        <f>SUM(H2018:K2018)</f>
        <v>58140</v>
      </c>
      <c r="M2018" s="15">
        <v>0</v>
      </c>
      <c r="N2018" s="3">
        <f>H2018*M2018</f>
        <v>0</v>
      </c>
      <c r="O2018" s="3">
        <f>L2018-N2018</f>
        <v>58140</v>
      </c>
    </row>
    <row r="2019" spans="1:15" x14ac:dyDescent="0.2">
      <c r="A2019" s="2" t="s">
        <v>5113</v>
      </c>
      <c r="B2019" s="2" t="s">
        <v>1095</v>
      </c>
      <c r="C2019" s="2" t="s">
        <v>87</v>
      </c>
      <c r="D2019" s="2" t="s">
        <v>85</v>
      </c>
      <c r="E2019" s="13">
        <v>45962</v>
      </c>
      <c r="F2019" s="2" t="s">
        <v>2651</v>
      </c>
      <c r="G2019" s="2">
        <v>2</v>
      </c>
      <c r="H2019" s="3">
        <v>12500</v>
      </c>
      <c r="I2019" s="3">
        <v>3360</v>
      </c>
      <c r="J2019" s="3">
        <v>0</v>
      </c>
      <c r="K2019" s="3">
        <v>0</v>
      </c>
      <c r="L2019" s="3">
        <f>SUM(H2019:K2019)</f>
        <v>15860</v>
      </c>
      <c r="M2019" s="15">
        <v>0.16</v>
      </c>
      <c r="N2019" s="3">
        <f>H2019*M2019</f>
        <v>2000</v>
      </c>
      <c r="O2019" s="3">
        <f>L2019-N2019</f>
        <v>13860</v>
      </c>
    </row>
    <row r="2020" spans="1:15" x14ac:dyDescent="0.2">
      <c r="A2020" s="2" t="s">
        <v>5114</v>
      </c>
      <c r="B2020" s="2" t="s">
        <v>1443</v>
      </c>
      <c r="C2020" s="2" t="s">
        <v>32</v>
      </c>
      <c r="D2020" s="2" t="s">
        <v>24</v>
      </c>
      <c r="E2020" s="13">
        <v>45931</v>
      </c>
      <c r="F2020" s="2" t="s">
        <v>2670</v>
      </c>
      <c r="G2020" s="2">
        <v>3</v>
      </c>
      <c r="H2020" s="3">
        <v>18300</v>
      </c>
      <c r="I2020" s="3">
        <v>3750</v>
      </c>
      <c r="J2020" s="3">
        <v>0</v>
      </c>
      <c r="K2020" s="3">
        <v>0</v>
      </c>
      <c r="L2020" s="3">
        <f>SUM(H2020:K2020)</f>
        <v>22050</v>
      </c>
      <c r="M2020" s="15">
        <v>0</v>
      </c>
      <c r="N2020" s="3">
        <f>H2020*M2020</f>
        <v>0</v>
      </c>
      <c r="O2020" s="3">
        <f>L2020-N2020</f>
        <v>22050</v>
      </c>
    </row>
    <row r="2021" spans="1:15" x14ac:dyDescent="0.2">
      <c r="A2021" s="2" t="s">
        <v>5116</v>
      </c>
      <c r="B2021" s="2" t="s">
        <v>2038</v>
      </c>
      <c r="C2021" s="2" t="s">
        <v>77</v>
      </c>
      <c r="D2021" s="2" t="s">
        <v>75</v>
      </c>
      <c r="E2021" s="13">
        <v>45992</v>
      </c>
      <c r="F2021" s="2" t="s">
        <v>2647</v>
      </c>
      <c r="G2021" s="2">
        <v>3</v>
      </c>
      <c r="H2021" s="3">
        <v>24150</v>
      </c>
      <c r="I2021" s="3">
        <v>4110</v>
      </c>
      <c r="J2021" s="3">
        <v>5570</v>
      </c>
      <c r="K2021" s="3">
        <v>0</v>
      </c>
      <c r="L2021" s="3">
        <f>SUM(H2021:K2021)</f>
        <v>33830</v>
      </c>
      <c r="M2021" s="15">
        <v>0</v>
      </c>
      <c r="N2021" s="3">
        <f>H2021*M2021</f>
        <v>0</v>
      </c>
      <c r="O2021" s="3">
        <f>L2021-N2021</f>
        <v>33830</v>
      </c>
    </row>
    <row r="2022" spans="1:15" x14ac:dyDescent="0.2">
      <c r="A2022" s="2" t="s">
        <v>5117</v>
      </c>
      <c r="B2022" s="2" t="s">
        <v>2057</v>
      </c>
      <c r="C2022" s="2" t="s">
        <v>97</v>
      </c>
      <c r="D2022" s="2" t="s">
        <v>95</v>
      </c>
      <c r="E2022" s="13">
        <v>45931</v>
      </c>
      <c r="F2022" s="2" t="s">
        <v>2683</v>
      </c>
      <c r="G2022" s="2">
        <v>3</v>
      </c>
      <c r="H2022" s="3">
        <v>31950</v>
      </c>
      <c r="I2022" s="3">
        <v>1680</v>
      </c>
      <c r="J2022" s="3">
        <v>2640</v>
      </c>
      <c r="K2022" s="3">
        <v>0</v>
      </c>
      <c r="L2022" s="3">
        <f>SUM(H2022:K2022)</f>
        <v>36270</v>
      </c>
      <c r="M2022" s="15">
        <v>0.17</v>
      </c>
      <c r="N2022" s="3">
        <f>H2022*M2022</f>
        <v>5431.5</v>
      </c>
      <c r="O2022" s="3">
        <f>L2022-N2022</f>
        <v>30838.5</v>
      </c>
    </row>
    <row r="2023" spans="1:15" x14ac:dyDescent="0.2">
      <c r="A2023" s="2" t="s">
        <v>5118</v>
      </c>
      <c r="B2023" s="2" t="s">
        <v>2283</v>
      </c>
      <c r="C2023" s="2" t="s">
        <v>59</v>
      </c>
      <c r="D2023" s="2" t="s">
        <v>55</v>
      </c>
      <c r="E2023" s="13">
        <v>46023</v>
      </c>
      <c r="F2023" s="2" t="s">
        <v>2658</v>
      </c>
      <c r="G2023" s="2">
        <v>12</v>
      </c>
      <c r="H2023" s="3">
        <v>69600</v>
      </c>
      <c r="I2023" s="3">
        <v>2770</v>
      </c>
      <c r="J2023" s="3">
        <v>0</v>
      </c>
      <c r="K2023" s="3">
        <v>0</v>
      </c>
      <c r="L2023" s="3">
        <f>SUM(H2023:K2023)</f>
        <v>72370</v>
      </c>
      <c r="M2023" s="15">
        <v>0.1</v>
      </c>
      <c r="N2023" s="3">
        <f>H2023*M2023</f>
        <v>6960</v>
      </c>
      <c r="O2023" s="3">
        <f>L2023-N2023</f>
        <v>65410</v>
      </c>
    </row>
    <row r="2024" spans="1:15" x14ac:dyDescent="0.2">
      <c r="A2024" s="2" t="s">
        <v>5119</v>
      </c>
      <c r="B2024" s="2" t="s">
        <v>2386</v>
      </c>
      <c r="C2024" s="2" t="s">
        <v>89</v>
      </c>
      <c r="D2024" s="2" t="s">
        <v>85</v>
      </c>
      <c r="E2024" s="13">
        <v>46023</v>
      </c>
      <c r="F2024" s="2" t="s">
        <v>2658</v>
      </c>
      <c r="G2024" s="2">
        <v>6</v>
      </c>
      <c r="H2024" s="3">
        <v>78900</v>
      </c>
      <c r="I2024" s="3">
        <v>1490</v>
      </c>
      <c r="J2024" s="3">
        <v>0</v>
      </c>
      <c r="K2024" s="3">
        <v>0</v>
      </c>
      <c r="L2024" s="3">
        <f>SUM(H2024:K2024)</f>
        <v>80390</v>
      </c>
      <c r="M2024" s="15">
        <v>0.1</v>
      </c>
      <c r="N2024" s="3">
        <f>H2024*M2024</f>
        <v>7890</v>
      </c>
      <c r="O2024" s="3">
        <f>L2024-N2024</f>
        <v>72500</v>
      </c>
    </row>
    <row r="2025" spans="1:15" x14ac:dyDescent="0.2">
      <c r="A2025" s="2" t="s">
        <v>5120</v>
      </c>
      <c r="B2025" s="2" t="s">
        <v>2498</v>
      </c>
      <c r="C2025" s="2" t="s">
        <v>57</v>
      </c>
      <c r="D2025" s="2" t="s">
        <v>55</v>
      </c>
      <c r="E2025" s="13">
        <v>45901</v>
      </c>
      <c r="F2025" s="2" t="s">
        <v>2647</v>
      </c>
      <c r="G2025" s="2">
        <v>5</v>
      </c>
      <c r="H2025" s="3">
        <v>37250</v>
      </c>
      <c r="I2025" s="3">
        <v>17570</v>
      </c>
      <c r="J2025" s="3">
        <v>0</v>
      </c>
      <c r="K2025" s="3">
        <v>0</v>
      </c>
      <c r="L2025" s="3">
        <f>SUM(H2025:K2025)</f>
        <v>54820</v>
      </c>
      <c r="M2025" s="15">
        <v>0</v>
      </c>
      <c r="N2025" s="3">
        <f>H2025*M2025</f>
        <v>0</v>
      </c>
      <c r="O2025" s="3">
        <f>L2025-N2025</f>
        <v>54820</v>
      </c>
    </row>
    <row r="2026" spans="1:15" x14ac:dyDescent="0.2">
      <c r="A2026" s="2" t="s">
        <v>5121</v>
      </c>
      <c r="B2026" s="2" t="s">
        <v>422</v>
      </c>
      <c r="C2026" s="2" t="s">
        <v>87</v>
      </c>
      <c r="D2026" s="2" t="s">
        <v>85</v>
      </c>
      <c r="E2026" s="13">
        <v>45901</v>
      </c>
      <c r="F2026" s="2" t="s">
        <v>2689</v>
      </c>
      <c r="G2026" s="2">
        <v>5</v>
      </c>
      <c r="H2026" s="3">
        <v>39250</v>
      </c>
      <c r="I2026" s="3">
        <v>1660</v>
      </c>
      <c r="J2026" s="3">
        <v>0</v>
      </c>
      <c r="K2026" s="3">
        <v>3390</v>
      </c>
      <c r="L2026" s="3">
        <f>SUM(H2026:K2026)</f>
        <v>44300</v>
      </c>
      <c r="M2026" s="15">
        <v>0.15</v>
      </c>
      <c r="N2026" s="3">
        <f>H2026*M2026</f>
        <v>5887.5</v>
      </c>
      <c r="O2026" s="3">
        <f>L2026-N2026</f>
        <v>38412.5</v>
      </c>
    </row>
    <row r="2027" spans="1:15" x14ac:dyDescent="0.2">
      <c r="A2027" s="2" t="s">
        <v>5123</v>
      </c>
      <c r="B2027" s="2" t="s">
        <v>924</v>
      </c>
      <c r="C2027" s="2" t="s">
        <v>101</v>
      </c>
      <c r="D2027" s="2" t="s">
        <v>95</v>
      </c>
      <c r="E2027" s="13">
        <v>45901</v>
      </c>
      <c r="F2027" s="2" t="s">
        <v>2658</v>
      </c>
      <c r="G2027" s="2">
        <v>4</v>
      </c>
      <c r="H2027" s="3">
        <v>20200</v>
      </c>
      <c r="I2027" s="3">
        <v>6590</v>
      </c>
      <c r="J2027" s="3">
        <v>0</v>
      </c>
      <c r="K2027" s="3">
        <v>3080</v>
      </c>
      <c r="L2027" s="3">
        <f>SUM(H2027:K2027)</f>
        <v>29870</v>
      </c>
      <c r="M2027" s="15">
        <v>0.1</v>
      </c>
      <c r="N2027" s="3">
        <f>H2027*M2027</f>
        <v>2020</v>
      </c>
      <c r="O2027" s="3">
        <f>L2027-N2027</f>
        <v>27850</v>
      </c>
    </row>
    <row r="2028" spans="1:15" x14ac:dyDescent="0.2">
      <c r="A2028" s="2" t="s">
        <v>5124</v>
      </c>
      <c r="B2028" s="2" t="s">
        <v>1161</v>
      </c>
      <c r="C2028" s="2" t="s">
        <v>116</v>
      </c>
      <c r="D2028" s="2" t="s">
        <v>114</v>
      </c>
      <c r="E2028" s="13">
        <v>45901</v>
      </c>
      <c r="F2028" s="2" t="s">
        <v>2732</v>
      </c>
      <c r="G2028" s="2">
        <v>3</v>
      </c>
      <c r="H2028" s="3">
        <v>17250</v>
      </c>
      <c r="I2028" s="3">
        <v>1840</v>
      </c>
      <c r="J2028" s="3">
        <v>0</v>
      </c>
      <c r="K2028" s="3">
        <v>1120</v>
      </c>
      <c r="L2028" s="3">
        <f>SUM(H2028:K2028)</f>
        <v>20210</v>
      </c>
      <c r="M2028" s="15">
        <v>0.05</v>
      </c>
      <c r="N2028" s="3">
        <f>H2028*M2028</f>
        <v>862.5</v>
      </c>
      <c r="O2028" s="3">
        <f>L2028-N2028</f>
        <v>19347.5</v>
      </c>
    </row>
    <row r="2029" spans="1:15" x14ac:dyDescent="0.2">
      <c r="A2029" s="2" t="s">
        <v>5125</v>
      </c>
      <c r="B2029" s="2" t="s">
        <v>2030</v>
      </c>
      <c r="C2029" s="2" t="s">
        <v>122</v>
      </c>
      <c r="D2029" s="2" t="s">
        <v>124</v>
      </c>
      <c r="E2029" s="13">
        <v>45901</v>
      </c>
      <c r="F2029" s="2" t="s">
        <v>2647</v>
      </c>
      <c r="G2029" s="2">
        <v>2</v>
      </c>
      <c r="H2029" s="3">
        <v>3800</v>
      </c>
      <c r="I2029" s="3">
        <v>840</v>
      </c>
      <c r="J2029" s="3">
        <v>4280</v>
      </c>
      <c r="K2029" s="3">
        <v>0</v>
      </c>
      <c r="L2029" s="3">
        <f>SUM(H2029:K2029)</f>
        <v>8920</v>
      </c>
      <c r="M2029" s="15">
        <v>0</v>
      </c>
      <c r="N2029" s="3">
        <f>H2029*M2029</f>
        <v>0</v>
      </c>
      <c r="O2029" s="3">
        <f>L2029-N2029</f>
        <v>8920</v>
      </c>
    </row>
    <row r="2030" spans="1:15" x14ac:dyDescent="0.2">
      <c r="A2030" s="2" t="s">
        <v>5126</v>
      </c>
      <c r="B2030" s="2" t="s">
        <v>2223</v>
      </c>
      <c r="C2030" s="2" t="s">
        <v>89</v>
      </c>
      <c r="D2030" s="2" t="s">
        <v>85</v>
      </c>
      <c r="E2030" s="13">
        <v>45931</v>
      </c>
      <c r="F2030" s="2" t="s">
        <v>2658</v>
      </c>
      <c r="G2030" s="2">
        <v>5</v>
      </c>
      <c r="H2030" s="3">
        <v>33750</v>
      </c>
      <c r="I2030" s="3">
        <v>12700</v>
      </c>
      <c r="J2030" s="3">
        <v>0</v>
      </c>
      <c r="K2030" s="3">
        <v>0</v>
      </c>
      <c r="L2030" s="3">
        <f>SUM(H2030:K2030)</f>
        <v>46450</v>
      </c>
      <c r="M2030" s="15">
        <v>0.1</v>
      </c>
      <c r="N2030" s="3">
        <f>H2030*M2030</f>
        <v>3375</v>
      </c>
      <c r="O2030" s="3">
        <f>L2030-N2030</f>
        <v>43075</v>
      </c>
    </row>
    <row r="2031" spans="1:15" x14ac:dyDescent="0.2">
      <c r="A2031" s="2" t="s">
        <v>5127</v>
      </c>
      <c r="B2031" s="2" t="s">
        <v>2398</v>
      </c>
      <c r="C2031" s="2" t="s">
        <v>97</v>
      </c>
      <c r="D2031" s="2" t="s">
        <v>95</v>
      </c>
      <c r="E2031" s="13">
        <v>45992</v>
      </c>
      <c r="F2031" s="2" t="s">
        <v>2658</v>
      </c>
      <c r="G2031" s="2">
        <v>3</v>
      </c>
      <c r="H2031" s="3">
        <v>94050</v>
      </c>
      <c r="I2031" s="3">
        <v>4850</v>
      </c>
      <c r="J2031" s="3">
        <v>10090</v>
      </c>
      <c r="K2031" s="3">
        <v>0</v>
      </c>
      <c r="L2031" s="3">
        <f>SUM(H2031:K2031)</f>
        <v>108990</v>
      </c>
      <c r="M2031" s="15">
        <v>0.1</v>
      </c>
      <c r="N2031" s="3">
        <f>H2031*M2031</f>
        <v>9405</v>
      </c>
      <c r="O2031" s="3">
        <f>L2031-N2031</f>
        <v>99585</v>
      </c>
    </row>
    <row r="2032" spans="1:15" x14ac:dyDescent="0.2">
      <c r="A2032" s="2" t="s">
        <v>5128</v>
      </c>
      <c r="B2032" s="2" t="s">
        <v>671</v>
      </c>
      <c r="C2032" s="2" t="s">
        <v>106</v>
      </c>
      <c r="D2032" s="2" t="s">
        <v>105</v>
      </c>
      <c r="E2032" s="13">
        <v>45901</v>
      </c>
      <c r="F2032" s="2" t="s">
        <v>2732</v>
      </c>
      <c r="G2032" s="2">
        <v>1</v>
      </c>
      <c r="H2032" s="3">
        <v>5200</v>
      </c>
      <c r="I2032" s="3">
        <v>1670</v>
      </c>
      <c r="J2032" s="3">
        <v>0</v>
      </c>
      <c r="K2032" s="3">
        <v>0</v>
      </c>
      <c r="L2032" s="3">
        <f>SUM(H2032:K2032)</f>
        <v>6870</v>
      </c>
      <c r="M2032" s="15">
        <v>0.05</v>
      </c>
      <c r="N2032" s="3">
        <f>H2032*M2032</f>
        <v>260</v>
      </c>
      <c r="O2032" s="3">
        <f>L2032-N2032</f>
        <v>6610</v>
      </c>
    </row>
    <row r="2033" spans="1:15" x14ac:dyDescent="0.2">
      <c r="A2033" s="2" t="s">
        <v>5129</v>
      </c>
      <c r="B2033" s="2" t="s">
        <v>974</v>
      </c>
      <c r="C2033" s="2" t="s">
        <v>125</v>
      </c>
      <c r="D2033" s="2" t="s">
        <v>124</v>
      </c>
      <c r="E2033" s="13">
        <v>45901</v>
      </c>
      <c r="F2033" s="2" t="s">
        <v>2732</v>
      </c>
      <c r="G2033" s="2">
        <v>1</v>
      </c>
      <c r="H2033" s="3">
        <v>8000</v>
      </c>
      <c r="I2033" s="3">
        <v>1090</v>
      </c>
      <c r="J2033" s="3">
        <v>0</v>
      </c>
      <c r="K2033" s="3">
        <v>760</v>
      </c>
      <c r="L2033" s="3">
        <f>SUM(H2033:K2033)</f>
        <v>9850</v>
      </c>
      <c r="M2033" s="15">
        <v>0.05</v>
      </c>
      <c r="N2033" s="3">
        <f>H2033*M2033</f>
        <v>400</v>
      </c>
      <c r="O2033" s="3">
        <f>L2033-N2033</f>
        <v>9450</v>
      </c>
    </row>
    <row r="2034" spans="1:15" x14ac:dyDescent="0.2">
      <c r="A2034" s="2" t="s">
        <v>5130</v>
      </c>
      <c r="B2034" s="2" t="s">
        <v>1202</v>
      </c>
      <c r="C2034" s="2" t="s">
        <v>116</v>
      </c>
      <c r="D2034" s="2" t="s">
        <v>114</v>
      </c>
      <c r="E2034" s="13">
        <v>45901</v>
      </c>
      <c r="F2034" s="2" t="s">
        <v>2647</v>
      </c>
      <c r="G2034" s="2">
        <v>2</v>
      </c>
      <c r="H2034" s="3">
        <v>11600</v>
      </c>
      <c r="I2034" s="3">
        <v>2530</v>
      </c>
      <c r="J2034" s="3">
        <v>2640</v>
      </c>
      <c r="K2034" s="3">
        <v>0</v>
      </c>
      <c r="L2034" s="3">
        <f>SUM(H2034:K2034)</f>
        <v>16770</v>
      </c>
      <c r="M2034" s="15">
        <v>0</v>
      </c>
      <c r="N2034" s="3">
        <f>H2034*M2034</f>
        <v>0</v>
      </c>
      <c r="O2034" s="3">
        <f>L2034-N2034</f>
        <v>16770</v>
      </c>
    </row>
    <row r="2035" spans="1:15" x14ac:dyDescent="0.2">
      <c r="A2035" s="2" t="s">
        <v>5131</v>
      </c>
      <c r="B2035" s="2" t="s">
        <v>1233</v>
      </c>
      <c r="C2035" s="2" t="s">
        <v>51</v>
      </c>
      <c r="D2035" s="2" t="s">
        <v>45</v>
      </c>
      <c r="E2035" s="13">
        <v>45901</v>
      </c>
      <c r="F2035" s="2" t="s">
        <v>2732</v>
      </c>
      <c r="G2035" s="2">
        <v>3</v>
      </c>
      <c r="H2035" s="3">
        <v>23100</v>
      </c>
      <c r="I2035" s="3">
        <v>3080</v>
      </c>
      <c r="J2035" s="3">
        <v>0</v>
      </c>
      <c r="K2035" s="3">
        <v>550</v>
      </c>
      <c r="L2035" s="3">
        <f>SUM(H2035:K2035)</f>
        <v>26730</v>
      </c>
      <c r="M2035" s="15">
        <v>0.05</v>
      </c>
      <c r="N2035" s="3">
        <f>H2035*M2035</f>
        <v>1155</v>
      </c>
      <c r="O2035" s="3">
        <f>L2035-N2035</f>
        <v>25575</v>
      </c>
    </row>
    <row r="2036" spans="1:15" x14ac:dyDescent="0.2">
      <c r="A2036" s="2" t="s">
        <v>5133</v>
      </c>
      <c r="B2036" s="2" t="s">
        <v>1511</v>
      </c>
      <c r="C2036" s="2" t="s">
        <v>79</v>
      </c>
      <c r="D2036" s="2" t="s">
        <v>75</v>
      </c>
      <c r="E2036" s="13">
        <v>45962</v>
      </c>
      <c r="F2036" s="2" t="s">
        <v>2670</v>
      </c>
      <c r="G2036" s="2">
        <v>4</v>
      </c>
      <c r="H2036" s="3">
        <v>20200</v>
      </c>
      <c r="I2036" s="3">
        <v>10920</v>
      </c>
      <c r="J2036" s="3">
        <v>0</v>
      </c>
      <c r="K2036" s="3">
        <v>0</v>
      </c>
      <c r="L2036" s="3">
        <f>SUM(H2036:K2036)</f>
        <v>31120</v>
      </c>
      <c r="M2036" s="15">
        <v>0</v>
      </c>
      <c r="N2036" s="3">
        <f>H2036*M2036</f>
        <v>0</v>
      </c>
      <c r="O2036" s="3">
        <f>L2036-N2036</f>
        <v>31120</v>
      </c>
    </row>
    <row r="2037" spans="1:15" x14ac:dyDescent="0.2">
      <c r="A2037" s="2" t="s">
        <v>5134</v>
      </c>
      <c r="B2037" s="2" t="s">
        <v>2070</v>
      </c>
      <c r="C2037" s="2" t="s">
        <v>83</v>
      </c>
      <c r="D2037" s="2" t="s">
        <v>85</v>
      </c>
      <c r="E2037" s="13">
        <v>45931</v>
      </c>
      <c r="F2037" s="2" t="s">
        <v>2647</v>
      </c>
      <c r="G2037" s="2">
        <v>4</v>
      </c>
      <c r="H2037" s="3">
        <v>126600</v>
      </c>
      <c r="I2037" s="3">
        <v>7630</v>
      </c>
      <c r="J2037" s="3">
        <v>7940</v>
      </c>
      <c r="K2037" s="3">
        <v>3740</v>
      </c>
      <c r="L2037" s="3">
        <f>SUM(H2037:K2037)</f>
        <v>145910</v>
      </c>
      <c r="M2037" s="15">
        <v>0</v>
      </c>
      <c r="N2037" s="3">
        <f>H2037*M2037</f>
        <v>0</v>
      </c>
      <c r="O2037" s="3">
        <f>L2037-N2037</f>
        <v>145910</v>
      </c>
    </row>
    <row r="2038" spans="1:15" x14ac:dyDescent="0.2">
      <c r="A2038" s="2" t="s">
        <v>5135</v>
      </c>
      <c r="B2038" s="2" t="s">
        <v>2457</v>
      </c>
      <c r="C2038" s="2" t="s">
        <v>69</v>
      </c>
      <c r="D2038" s="2" t="s">
        <v>65</v>
      </c>
      <c r="E2038" s="13">
        <v>45931</v>
      </c>
      <c r="F2038" s="2" t="s">
        <v>2689</v>
      </c>
      <c r="G2038" s="2">
        <v>4</v>
      </c>
      <c r="H2038" s="3">
        <v>177200</v>
      </c>
      <c r="I2038" s="3">
        <v>3630</v>
      </c>
      <c r="J2038" s="3">
        <v>0</v>
      </c>
      <c r="K2038" s="3">
        <v>0</v>
      </c>
      <c r="L2038" s="3">
        <f>SUM(H2038:K2038)</f>
        <v>180830</v>
      </c>
      <c r="M2038" s="15">
        <v>0.15</v>
      </c>
      <c r="N2038" s="3">
        <f>H2038*M2038</f>
        <v>26580</v>
      </c>
      <c r="O2038" s="3">
        <f>L2038-N2038</f>
        <v>154250</v>
      </c>
    </row>
    <row r="2039" spans="1:15" x14ac:dyDescent="0.2">
      <c r="A2039" s="2" t="s">
        <v>5137</v>
      </c>
      <c r="B2039" s="2" t="s">
        <v>2540</v>
      </c>
      <c r="C2039" s="2" t="s">
        <v>53</v>
      </c>
      <c r="D2039" s="2" t="s">
        <v>55</v>
      </c>
      <c r="E2039" s="13">
        <v>45901</v>
      </c>
      <c r="F2039" s="2" t="s">
        <v>2732</v>
      </c>
      <c r="G2039" s="2">
        <v>2</v>
      </c>
      <c r="H2039" s="3">
        <v>23800</v>
      </c>
      <c r="I2039" s="3">
        <v>270</v>
      </c>
      <c r="J2039" s="3">
        <v>0</v>
      </c>
      <c r="K2039" s="3">
        <v>3350</v>
      </c>
      <c r="L2039" s="3">
        <f>SUM(H2039:K2039)</f>
        <v>27420</v>
      </c>
      <c r="M2039" s="15">
        <v>0.05</v>
      </c>
      <c r="N2039" s="3">
        <f>H2039*M2039</f>
        <v>1190</v>
      </c>
      <c r="O2039" s="3">
        <f>L2039-N2039</f>
        <v>26230</v>
      </c>
    </row>
    <row r="2040" spans="1:15" x14ac:dyDescent="0.2">
      <c r="A2040" s="2" t="s">
        <v>5138</v>
      </c>
      <c r="B2040" s="2" t="s">
        <v>1514</v>
      </c>
      <c r="C2040" s="2" t="s">
        <v>83</v>
      </c>
      <c r="D2040" s="2" t="s">
        <v>85</v>
      </c>
      <c r="E2040" s="13">
        <v>45901</v>
      </c>
      <c r="F2040" s="2" t="s">
        <v>2683</v>
      </c>
      <c r="G2040" s="2">
        <v>3</v>
      </c>
      <c r="H2040" s="3">
        <v>21450</v>
      </c>
      <c r="I2040" s="3">
        <v>1080</v>
      </c>
      <c r="J2040" s="3">
        <v>0</v>
      </c>
      <c r="K2040" s="3">
        <v>3950</v>
      </c>
      <c r="L2040" s="3">
        <f>SUM(H2040:K2040)</f>
        <v>26480</v>
      </c>
      <c r="M2040" s="15">
        <v>0.17</v>
      </c>
      <c r="N2040" s="3">
        <f>H2040*M2040</f>
        <v>3646.5000000000005</v>
      </c>
      <c r="O2040" s="3">
        <f>L2040-N2040</f>
        <v>22833.5</v>
      </c>
    </row>
    <row r="2041" spans="1:15" x14ac:dyDescent="0.2">
      <c r="A2041" s="2" t="s">
        <v>5139</v>
      </c>
      <c r="B2041" s="2" t="s">
        <v>1606</v>
      </c>
      <c r="C2041" s="2" t="s">
        <v>122</v>
      </c>
      <c r="D2041" s="2" t="s">
        <v>124</v>
      </c>
      <c r="E2041" s="13">
        <v>45931</v>
      </c>
      <c r="F2041" s="2" t="s">
        <v>2670</v>
      </c>
      <c r="G2041" s="2">
        <v>4</v>
      </c>
      <c r="H2041" s="3">
        <v>10400</v>
      </c>
      <c r="I2041" s="3">
        <v>5710</v>
      </c>
      <c r="J2041" s="3">
        <v>0</v>
      </c>
      <c r="K2041" s="3">
        <v>3390</v>
      </c>
      <c r="L2041" s="3">
        <f>SUM(H2041:K2041)</f>
        <v>19500</v>
      </c>
      <c r="M2041" s="15">
        <v>0</v>
      </c>
      <c r="N2041" s="3">
        <f>H2041*M2041</f>
        <v>0</v>
      </c>
      <c r="O2041" s="3">
        <f>L2041-N2041</f>
        <v>19500</v>
      </c>
    </row>
    <row r="2042" spans="1:15" x14ac:dyDescent="0.2">
      <c r="A2042" s="2" t="s">
        <v>5140</v>
      </c>
      <c r="B2042" s="2" t="s">
        <v>2438</v>
      </c>
      <c r="C2042" s="2" t="s">
        <v>116</v>
      </c>
      <c r="D2042" s="2" t="s">
        <v>114</v>
      </c>
      <c r="E2042" s="13">
        <v>45901</v>
      </c>
      <c r="F2042" s="2" t="s">
        <v>2689</v>
      </c>
      <c r="G2042" s="2">
        <v>2</v>
      </c>
      <c r="H2042" s="3">
        <v>8500</v>
      </c>
      <c r="I2042" s="3">
        <v>2090</v>
      </c>
      <c r="J2042" s="3">
        <v>0</v>
      </c>
      <c r="K2042" s="3">
        <v>0</v>
      </c>
      <c r="L2042" s="3">
        <f>SUM(H2042:K2042)</f>
        <v>10590</v>
      </c>
      <c r="M2042" s="15">
        <v>0.15</v>
      </c>
      <c r="N2042" s="3">
        <f>H2042*M2042</f>
        <v>1275</v>
      </c>
      <c r="O2042" s="3">
        <f>L2042-N2042</f>
        <v>9315</v>
      </c>
    </row>
    <row r="2043" spans="1:15" x14ac:dyDescent="0.2">
      <c r="A2043" s="2" t="s">
        <v>5141</v>
      </c>
      <c r="B2043" s="2" t="s">
        <v>930</v>
      </c>
      <c r="C2043" s="2" t="s">
        <v>125</v>
      </c>
      <c r="D2043" s="2" t="s">
        <v>124</v>
      </c>
      <c r="E2043" s="13">
        <v>45931</v>
      </c>
      <c r="F2043" s="2" t="s">
        <v>2689</v>
      </c>
      <c r="G2043" s="2">
        <v>4</v>
      </c>
      <c r="H2043" s="3">
        <v>74600</v>
      </c>
      <c r="I2043" s="3">
        <v>2890</v>
      </c>
      <c r="J2043" s="3">
        <v>0</v>
      </c>
      <c r="K2043" s="3">
        <v>0</v>
      </c>
      <c r="L2043" s="3">
        <f>SUM(H2043:K2043)</f>
        <v>77490</v>
      </c>
      <c r="M2043" s="15">
        <v>0.15</v>
      </c>
      <c r="N2043" s="3">
        <f>H2043*M2043</f>
        <v>11190</v>
      </c>
      <c r="O2043" s="3">
        <f>L2043-N2043</f>
        <v>66300</v>
      </c>
    </row>
    <row r="2044" spans="1:15" x14ac:dyDescent="0.2">
      <c r="A2044" s="2" t="s">
        <v>5142</v>
      </c>
      <c r="B2044" s="2" t="s">
        <v>1131</v>
      </c>
      <c r="C2044" s="2" t="s">
        <v>69</v>
      </c>
      <c r="D2044" s="2" t="s">
        <v>65</v>
      </c>
      <c r="E2044" s="13">
        <v>45901</v>
      </c>
      <c r="F2044" s="2" t="s">
        <v>2651</v>
      </c>
      <c r="G2044" s="2">
        <v>4</v>
      </c>
      <c r="H2044" s="3">
        <v>56000</v>
      </c>
      <c r="I2044" s="3">
        <v>3920</v>
      </c>
      <c r="J2044" s="3">
        <v>0</v>
      </c>
      <c r="K2044" s="3">
        <v>0</v>
      </c>
      <c r="L2044" s="3">
        <f>SUM(H2044:K2044)</f>
        <v>59920</v>
      </c>
      <c r="M2044" s="15">
        <v>0.16</v>
      </c>
      <c r="N2044" s="3">
        <f>H2044*M2044</f>
        <v>8960</v>
      </c>
      <c r="O2044" s="3">
        <f>L2044-N2044</f>
        <v>50960</v>
      </c>
    </row>
    <row r="2045" spans="1:15" x14ac:dyDescent="0.2">
      <c r="A2045" s="2" t="s">
        <v>5143</v>
      </c>
      <c r="B2045" s="2" t="s">
        <v>1640</v>
      </c>
      <c r="C2045" s="2" t="s">
        <v>116</v>
      </c>
      <c r="D2045" s="2" t="s">
        <v>114</v>
      </c>
      <c r="E2045" s="13">
        <v>45901</v>
      </c>
      <c r="F2045" s="2" t="s">
        <v>2670</v>
      </c>
      <c r="G2045" s="2">
        <v>2</v>
      </c>
      <c r="H2045" s="3">
        <v>18400</v>
      </c>
      <c r="I2045" s="3">
        <v>770</v>
      </c>
      <c r="J2045" s="3">
        <v>0</v>
      </c>
      <c r="K2045" s="3">
        <v>0</v>
      </c>
      <c r="L2045" s="3">
        <f>SUM(H2045:K2045)</f>
        <v>19170</v>
      </c>
      <c r="M2045" s="15">
        <v>0</v>
      </c>
      <c r="N2045" s="3">
        <f>H2045*M2045</f>
        <v>0</v>
      </c>
      <c r="O2045" s="3">
        <f>L2045-N2045</f>
        <v>19170</v>
      </c>
    </row>
    <row r="2046" spans="1:15" x14ac:dyDescent="0.2">
      <c r="A2046" s="2" t="s">
        <v>5145</v>
      </c>
      <c r="B2046" s="2" t="s">
        <v>2368</v>
      </c>
      <c r="C2046" s="2" t="s">
        <v>37</v>
      </c>
      <c r="D2046" s="2" t="s">
        <v>36</v>
      </c>
      <c r="E2046" s="13">
        <v>45901</v>
      </c>
      <c r="F2046" s="2" t="s">
        <v>2670</v>
      </c>
      <c r="G2046" s="2">
        <v>4</v>
      </c>
      <c r="H2046" s="3">
        <v>47000</v>
      </c>
      <c r="I2046" s="3">
        <v>5370</v>
      </c>
      <c r="J2046" s="3">
        <v>0</v>
      </c>
      <c r="K2046" s="3">
        <v>0</v>
      </c>
      <c r="L2046" s="3">
        <f>SUM(H2046:K2046)</f>
        <v>52370</v>
      </c>
      <c r="M2046" s="15">
        <v>0</v>
      </c>
      <c r="N2046" s="3">
        <f>H2046*M2046</f>
        <v>0</v>
      </c>
      <c r="O2046" s="3">
        <f>L2046-N2046</f>
        <v>52370</v>
      </c>
    </row>
    <row r="2047" spans="1:15" x14ac:dyDescent="0.2">
      <c r="A2047" s="2" t="s">
        <v>5146</v>
      </c>
      <c r="B2047" s="2" t="s">
        <v>2422</v>
      </c>
      <c r="C2047" s="2" t="s">
        <v>13</v>
      </c>
      <c r="D2047" s="2" t="s">
        <v>11</v>
      </c>
      <c r="E2047" s="13">
        <v>45962</v>
      </c>
      <c r="F2047" s="2" t="s">
        <v>2670</v>
      </c>
      <c r="G2047" s="2">
        <v>2</v>
      </c>
      <c r="H2047" s="3">
        <v>45100</v>
      </c>
      <c r="I2047" s="3">
        <v>4210</v>
      </c>
      <c r="J2047" s="3">
        <v>9530</v>
      </c>
      <c r="K2047" s="3">
        <v>1980</v>
      </c>
      <c r="L2047" s="3">
        <f>SUM(H2047:K2047)</f>
        <v>60820</v>
      </c>
      <c r="M2047" s="15">
        <v>0</v>
      </c>
      <c r="N2047" s="3">
        <f>H2047*M2047</f>
        <v>0</v>
      </c>
      <c r="O2047" s="3">
        <f>L2047-N2047</f>
        <v>60820</v>
      </c>
    </row>
    <row r="2048" spans="1:15" x14ac:dyDescent="0.2">
      <c r="A2048" s="2" t="s">
        <v>5147</v>
      </c>
      <c r="B2048" s="2" t="s">
        <v>268</v>
      </c>
      <c r="C2048" s="2" t="s">
        <v>87</v>
      </c>
      <c r="D2048" s="2" t="s">
        <v>85</v>
      </c>
      <c r="E2048" s="13">
        <v>45962</v>
      </c>
      <c r="F2048" s="2" t="s">
        <v>2689</v>
      </c>
      <c r="G2048" s="2">
        <v>8</v>
      </c>
      <c r="H2048" s="3">
        <v>65200</v>
      </c>
      <c r="I2048" s="3">
        <v>17990</v>
      </c>
      <c r="J2048" s="3">
        <v>6250</v>
      </c>
      <c r="K2048" s="3">
        <v>0</v>
      </c>
      <c r="L2048" s="3">
        <f>SUM(H2048:K2048)</f>
        <v>89440</v>
      </c>
      <c r="M2048" s="15">
        <v>0.15</v>
      </c>
      <c r="N2048" s="3">
        <f>H2048*M2048</f>
        <v>9780</v>
      </c>
      <c r="O2048" s="3">
        <f>L2048-N2048</f>
        <v>79660</v>
      </c>
    </row>
    <row r="2049" spans="1:15" x14ac:dyDescent="0.2">
      <c r="A2049" s="2" t="s">
        <v>5149</v>
      </c>
      <c r="B2049" s="2" t="s">
        <v>744</v>
      </c>
      <c r="C2049" s="2" t="s">
        <v>37</v>
      </c>
      <c r="D2049" s="2" t="s">
        <v>36</v>
      </c>
      <c r="E2049" s="13">
        <v>45901</v>
      </c>
      <c r="F2049" s="2" t="s">
        <v>2670</v>
      </c>
      <c r="G2049" s="2">
        <v>12</v>
      </c>
      <c r="H2049" s="3">
        <v>102000</v>
      </c>
      <c r="I2049" s="3">
        <v>30410</v>
      </c>
      <c r="J2049" s="3">
        <v>0</v>
      </c>
      <c r="K2049" s="3">
        <v>1220</v>
      </c>
      <c r="L2049" s="3">
        <f>SUM(H2049:K2049)</f>
        <v>133630</v>
      </c>
      <c r="M2049" s="15">
        <v>0</v>
      </c>
      <c r="N2049" s="3">
        <f>H2049*M2049</f>
        <v>0</v>
      </c>
      <c r="O2049" s="3">
        <f>L2049-N2049</f>
        <v>133630</v>
      </c>
    </row>
    <row r="2050" spans="1:15" x14ac:dyDescent="0.2">
      <c r="A2050" s="2" t="s">
        <v>5151</v>
      </c>
      <c r="B2050" s="2" t="s">
        <v>1717</v>
      </c>
      <c r="C2050" s="2" t="s">
        <v>77</v>
      </c>
      <c r="D2050" s="2" t="s">
        <v>75</v>
      </c>
      <c r="E2050" s="13">
        <v>45962</v>
      </c>
      <c r="F2050" s="2" t="s">
        <v>2689</v>
      </c>
      <c r="G2050" s="2">
        <v>2</v>
      </c>
      <c r="H2050" s="3">
        <v>19400</v>
      </c>
      <c r="I2050" s="3">
        <v>3310</v>
      </c>
      <c r="J2050" s="3">
        <v>0</v>
      </c>
      <c r="K2050" s="3">
        <v>0</v>
      </c>
      <c r="L2050" s="3">
        <f>SUM(H2050:K2050)</f>
        <v>22710</v>
      </c>
      <c r="M2050" s="15">
        <v>0.15</v>
      </c>
      <c r="N2050" s="3">
        <f>H2050*M2050</f>
        <v>2910</v>
      </c>
      <c r="O2050" s="3">
        <f>L2050-N2050</f>
        <v>19800</v>
      </c>
    </row>
    <row r="2051" spans="1:15" x14ac:dyDescent="0.2">
      <c r="A2051" s="2" t="s">
        <v>5153</v>
      </c>
      <c r="B2051" s="2" t="s">
        <v>2478</v>
      </c>
      <c r="C2051" s="2" t="s">
        <v>112</v>
      </c>
      <c r="D2051" s="2" t="s">
        <v>114</v>
      </c>
      <c r="E2051" s="13">
        <v>46054</v>
      </c>
      <c r="F2051" s="2" t="s">
        <v>2658</v>
      </c>
      <c r="G2051" s="2">
        <v>5</v>
      </c>
      <c r="H2051" s="3">
        <v>27750</v>
      </c>
      <c r="I2051" s="3">
        <v>7420</v>
      </c>
      <c r="J2051" s="3">
        <v>0</v>
      </c>
      <c r="K2051" s="3">
        <v>1450</v>
      </c>
      <c r="L2051" s="3">
        <f>SUM(H2051:K2051)</f>
        <v>36620</v>
      </c>
      <c r="M2051" s="15">
        <v>0.1</v>
      </c>
      <c r="N2051" s="3">
        <f>H2051*M2051</f>
        <v>2775</v>
      </c>
      <c r="O2051" s="3">
        <f>L2051-N2051</f>
        <v>33845</v>
      </c>
    </row>
    <row r="2052" spans="1:15" x14ac:dyDescent="0.2">
      <c r="A2052" s="2" t="s">
        <v>5154</v>
      </c>
      <c r="B2052" s="2" t="s">
        <v>2560</v>
      </c>
      <c r="C2052" s="2" t="s">
        <v>122</v>
      </c>
      <c r="D2052" s="2" t="s">
        <v>124</v>
      </c>
      <c r="E2052" s="13">
        <v>45962</v>
      </c>
      <c r="F2052" s="2" t="s">
        <v>2689</v>
      </c>
      <c r="G2052" s="2">
        <v>2</v>
      </c>
      <c r="H2052" s="3">
        <v>5800</v>
      </c>
      <c r="I2052" s="3">
        <v>1140</v>
      </c>
      <c r="J2052" s="3">
        <v>0</v>
      </c>
      <c r="K2052" s="3">
        <v>0</v>
      </c>
      <c r="L2052" s="3">
        <f>SUM(H2052:K2052)</f>
        <v>6940</v>
      </c>
      <c r="M2052" s="15">
        <v>0.15</v>
      </c>
      <c r="N2052" s="3">
        <f>H2052*M2052</f>
        <v>870</v>
      </c>
      <c r="O2052" s="3">
        <f>L2052-N2052</f>
        <v>6070</v>
      </c>
    </row>
    <row r="2053" spans="1:15" x14ac:dyDescent="0.2">
      <c r="A2053" s="2" t="s">
        <v>5156</v>
      </c>
      <c r="B2053" s="2" t="s">
        <v>591</v>
      </c>
      <c r="C2053" s="2" t="s">
        <v>89</v>
      </c>
      <c r="D2053" s="2" t="s">
        <v>85</v>
      </c>
      <c r="E2053" s="13">
        <v>45901</v>
      </c>
      <c r="F2053" s="2" t="s">
        <v>2732</v>
      </c>
      <c r="G2053" s="2">
        <v>2</v>
      </c>
      <c r="H2053" s="3">
        <v>8400</v>
      </c>
      <c r="I2053" s="3">
        <v>1100</v>
      </c>
      <c r="J2053" s="3">
        <v>0</v>
      </c>
      <c r="K2053" s="3">
        <v>0</v>
      </c>
      <c r="L2053" s="3">
        <f>SUM(H2053:K2053)</f>
        <v>9500</v>
      </c>
      <c r="M2053" s="15">
        <v>0.05</v>
      </c>
      <c r="N2053" s="3">
        <f>H2053*M2053</f>
        <v>420</v>
      </c>
      <c r="O2053" s="3">
        <f>L2053-N2053</f>
        <v>9080</v>
      </c>
    </row>
    <row r="2054" spans="1:15" x14ac:dyDescent="0.2">
      <c r="A2054" s="2" t="s">
        <v>5157</v>
      </c>
      <c r="B2054" s="2" t="s">
        <v>1159</v>
      </c>
      <c r="C2054" s="2" t="s">
        <v>26</v>
      </c>
      <c r="D2054" s="2" t="s">
        <v>24</v>
      </c>
      <c r="E2054" s="13">
        <v>45901</v>
      </c>
      <c r="F2054" s="2" t="s">
        <v>2658</v>
      </c>
      <c r="G2054" s="2">
        <v>8</v>
      </c>
      <c r="H2054" s="3">
        <v>74800</v>
      </c>
      <c r="I2054" s="3">
        <v>13160</v>
      </c>
      <c r="J2054" s="3">
        <v>0</v>
      </c>
      <c r="K2054" s="3">
        <v>0</v>
      </c>
      <c r="L2054" s="3">
        <f>SUM(H2054:K2054)</f>
        <v>87960</v>
      </c>
      <c r="M2054" s="15">
        <v>0.1</v>
      </c>
      <c r="N2054" s="3">
        <f>H2054*M2054</f>
        <v>7480</v>
      </c>
      <c r="O2054" s="3">
        <f>L2054-N2054</f>
        <v>80480</v>
      </c>
    </row>
    <row r="2055" spans="1:15" x14ac:dyDescent="0.2">
      <c r="A2055" s="2" t="s">
        <v>5158</v>
      </c>
      <c r="B2055" s="2" t="s">
        <v>1538</v>
      </c>
      <c r="C2055" s="2" t="s">
        <v>83</v>
      </c>
      <c r="D2055" s="2" t="s">
        <v>85</v>
      </c>
      <c r="E2055" s="13">
        <v>45901</v>
      </c>
      <c r="F2055" s="2" t="s">
        <v>2658</v>
      </c>
      <c r="G2055" s="2">
        <v>3</v>
      </c>
      <c r="H2055" s="3">
        <v>38100</v>
      </c>
      <c r="I2055" s="3">
        <v>6300</v>
      </c>
      <c r="J2055" s="3">
        <v>0</v>
      </c>
      <c r="K2055" s="3">
        <v>0</v>
      </c>
      <c r="L2055" s="3">
        <f>SUM(H2055:K2055)</f>
        <v>44400</v>
      </c>
      <c r="M2055" s="15">
        <v>0.1</v>
      </c>
      <c r="N2055" s="3">
        <f>H2055*M2055</f>
        <v>3810</v>
      </c>
      <c r="O2055" s="3">
        <f>L2055-N2055</f>
        <v>40590</v>
      </c>
    </row>
    <row r="2056" spans="1:15" x14ac:dyDescent="0.2">
      <c r="A2056" s="2" t="s">
        <v>5159</v>
      </c>
      <c r="B2056" s="2" t="s">
        <v>1907</v>
      </c>
      <c r="C2056" s="2" t="s">
        <v>116</v>
      </c>
      <c r="D2056" s="2" t="s">
        <v>114</v>
      </c>
      <c r="E2056" s="13">
        <v>45962</v>
      </c>
      <c r="F2056" s="2" t="s">
        <v>2661</v>
      </c>
      <c r="G2056" s="2">
        <v>2</v>
      </c>
      <c r="H2056" s="3">
        <v>7400</v>
      </c>
      <c r="I2056" s="3">
        <v>3360</v>
      </c>
      <c r="J2056" s="3">
        <v>0</v>
      </c>
      <c r="K2056" s="3">
        <v>3360</v>
      </c>
      <c r="L2056" s="3">
        <f>SUM(H2056:K2056)</f>
        <v>14120</v>
      </c>
      <c r="M2056" s="15">
        <v>0</v>
      </c>
      <c r="N2056" s="3">
        <f>H2056*M2056</f>
        <v>0</v>
      </c>
      <c r="O2056" s="3">
        <f>L2056-N2056</f>
        <v>14120</v>
      </c>
    </row>
    <row r="2057" spans="1:15" x14ac:dyDescent="0.2">
      <c r="A2057" s="2" t="s">
        <v>5160</v>
      </c>
      <c r="B2057" s="2" t="s">
        <v>2004</v>
      </c>
      <c r="C2057" s="2" t="s">
        <v>97</v>
      </c>
      <c r="D2057" s="2" t="s">
        <v>95</v>
      </c>
      <c r="E2057" s="13">
        <v>45962</v>
      </c>
      <c r="F2057" s="2" t="s">
        <v>2658</v>
      </c>
      <c r="G2057" s="2">
        <v>4</v>
      </c>
      <c r="H2057" s="3">
        <v>34200</v>
      </c>
      <c r="I2057" s="3">
        <v>7120</v>
      </c>
      <c r="J2057" s="3">
        <v>7200</v>
      </c>
      <c r="K2057" s="3">
        <v>0</v>
      </c>
      <c r="L2057" s="3">
        <f>SUM(H2057:K2057)</f>
        <v>48520</v>
      </c>
      <c r="M2057" s="15">
        <v>0.1</v>
      </c>
      <c r="N2057" s="3">
        <f>H2057*M2057</f>
        <v>3420</v>
      </c>
      <c r="O2057" s="3">
        <f>L2057-N2057</f>
        <v>45100</v>
      </c>
    </row>
    <row r="2058" spans="1:15" x14ac:dyDescent="0.2">
      <c r="A2058" s="2" t="s">
        <v>5161</v>
      </c>
      <c r="B2058" s="2" t="s">
        <v>2099</v>
      </c>
      <c r="C2058" s="2" t="s">
        <v>97</v>
      </c>
      <c r="D2058" s="2" t="s">
        <v>95</v>
      </c>
      <c r="E2058" s="13">
        <v>45931</v>
      </c>
      <c r="F2058" s="2" t="s">
        <v>2670</v>
      </c>
      <c r="G2058" s="2">
        <v>1</v>
      </c>
      <c r="H2058" s="3">
        <v>22850</v>
      </c>
      <c r="I2058" s="3">
        <v>1010</v>
      </c>
      <c r="J2058" s="3">
        <v>0</v>
      </c>
      <c r="K2058" s="3">
        <v>0</v>
      </c>
      <c r="L2058" s="3">
        <f>SUM(H2058:K2058)</f>
        <v>23860</v>
      </c>
      <c r="M2058" s="15">
        <v>0</v>
      </c>
      <c r="N2058" s="3">
        <f>H2058*M2058</f>
        <v>0</v>
      </c>
      <c r="O2058" s="3">
        <f>L2058-N2058</f>
        <v>23860</v>
      </c>
    </row>
    <row r="2059" spans="1:15" x14ac:dyDescent="0.2">
      <c r="A2059" s="2" t="s">
        <v>5163</v>
      </c>
      <c r="B2059" s="2" t="s">
        <v>2184</v>
      </c>
      <c r="C2059" s="2" t="s">
        <v>37</v>
      </c>
      <c r="D2059" s="2" t="s">
        <v>36</v>
      </c>
      <c r="E2059" s="13">
        <v>45901</v>
      </c>
      <c r="F2059" s="2" t="s">
        <v>2658</v>
      </c>
      <c r="G2059" s="2">
        <v>6</v>
      </c>
      <c r="H2059" s="3">
        <v>102600</v>
      </c>
      <c r="I2059" s="3">
        <v>19340</v>
      </c>
      <c r="J2059" s="3">
        <v>0</v>
      </c>
      <c r="K2059" s="3">
        <v>0</v>
      </c>
      <c r="L2059" s="3">
        <f>SUM(H2059:K2059)</f>
        <v>121940</v>
      </c>
      <c r="M2059" s="15">
        <v>0.1</v>
      </c>
      <c r="N2059" s="3">
        <f>H2059*M2059</f>
        <v>10260</v>
      </c>
      <c r="O2059" s="3">
        <f>L2059-N2059</f>
        <v>111680</v>
      </c>
    </row>
    <row r="2060" spans="1:15" x14ac:dyDescent="0.2">
      <c r="A2060" s="2" t="s">
        <v>5166</v>
      </c>
      <c r="B2060" s="2" t="s">
        <v>2396</v>
      </c>
      <c r="C2060" s="2" t="s">
        <v>19</v>
      </c>
      <c r="D2060" s="2" t="s">
        <v>11</v>
      </c>
      <c r="E2060" s="13">
        <v>45901</v>
      </c>
      <c r="F2060" s="2" t="s">
        <v>2732</v>
      </c>
      <c r="G2060" s="2">
        <v>2</v>
      </c>
      <c r="H2060" s="3">
        <v>18600</v>
      </c>
      <c r="I2060" s="3">
        <v>2870</v>
      </c>
      <c r="J2060" s="3">
        <v>3970</v>
      </c>
      <c r="K2060" s="3">
        <v>0</v>
      </c>
      <c r="L2060" s="3">
        <f>SUM(H2060:K2060)</f>
        <v>25440</v>
      </c>
      <c r="M2060" s="15">
        <v>0.05</v>
      </c>
      <c r="N2060" s="3">
        <f>H2060*M2060</f>
        <v>930</v>
      </c>
      <c r="O2060" s="3">
        <f>L2060-N2060</f>
        <v>24510</v>
      </c>
    </row>
    <row r="2061" spans="1:15" x14ac:dyDescent="0.2">
      <c r="A2061" s="2" t="s">
        <v>5167</v>
      </c>
      <c r="B2061" s="2" t="s">
        <v>236</v>
      </c>
      <c r="C2061" s="2" t="s">
        <v>125</v>
      </c>
      <c r="D2061" s="2" t="s">
        <v>124</v>
      </c>
      <c r="E2061" s="13">
        <v>45901</v>
      </c>
      <c r="F2061" s="2" t="s">
        <v>2732</v>
      </c>
      <c r="G2061" s="2">
        <v>2</v>
      </c>
      <c r="H2061" s="3">
        <v>31000</v>
      </c>
      <c r="I2061" s="3">
        <v>2090</v>
      </c>
      <c r="J2061" s="3">
        <v>4090</v>
      </c>
      <c r="K2061" s="3">
        <v>2730</v>
      </c>
      <c r="L2061" s="3">
        <f>SUM(H2061:K2061)</f>
        <v>39910</v>
      </c>
      <c r="M2061" s="15">
        <v>0.05</v>
      </c>
      <c r="N2061" s="3">
        <f>H2061*M2061</f>
        <v>1550</v>
      </c>
      <c r="O2061" s="3">
        <f>L2061-N2061</f>
        <v>38360</v>
      </c>
    </row>
    <row r="2062" spans="1:15" x14ac:dyDescent="0.2">
      <c r="A2062" s="2" t="s">
        <v>5168</v>
      </c>
      <c r="B2062" s="2" t="s">
        <v>344</v>
      </c>
      <c r="C2062" s="2" t="s">
        <v>79</v>
      </c>
      <c r="D2062" s="2" t="s">
        <v>75</v>
      </c>
      <c r="E2062" s="13">
        <v>45931</v>
      </c>
      <c r="F2062" s="2" t="s">
        <v>2651</v>
      </c>
      <c r="G2062" s="2">
        <v>1</v>
      </c>
      <c r="H2062" s="3">
        <v>4750</v>
      </c>
      <c r="I2062" s="3">
        <v>590</v>
      </c>
      <c r="J2062" s="3">
        <v>5170</v>
      </c>
      <c r="K2062" s="3">
        <v>0</v>
      </c>
      <c r="L2062" s="3">
        <f>SUM(H2062:K2062)</f>
        <v>10510</v>
      </c>
      <c r="M2062" s="15">
        <v>0.16</v>
      </c>
      <c r="N2062" s="3">
        <f>H2062*M2062</f>
        <v>760</v>
      </c>
      <c r="O2062" s="3">
        <f>L2062-N2062</f>
        <v>9750</v>
      </c>
    </row>
    <row r="2063" spans="1:15" x14ac:dyDescent="0.2">
      <c r="A2063" s="2" t="s">
        <v>5169</v>
      </c>
      <c r="B2063" s="2" t="s">
        <v>902</v>
      </c>
      <c r="C2063" s="2" t="s">
        <v>26</v>
      </c>
      <c r="D2063" s="2" t="s">
        <v>24</v>
      </c>
      <c r="E2063" s="13">
        <v>45901</v>
      </c>
      <c r="F2063" s="2" t="s">
        <v>2689</v>
      </c>
      <c r="G2063" s="2">
        <v>3</v>
      </c>
      <c r="H2063" s="3">
        <v>60450</v>
      </c>
      <c r="I2063" s="3">
        <v>8010</v>
      </c>
      <c r="J2063" s="3">
        <v>0</v>
      </c>
      <c r="K2063" s="3">
        <v>0</v>
      </c>
      <c r="L2063" s="3">
        <f>SUM(H2063:K2063)</f>
        <v>68460</v>
      </c>
      <c r="M2063" s="15">
        <v>0.15</v>
      </c>
      <c r="N2063" s="3">
        <f>H2063*M2063</f>
        <v>9067.5</v>
      </c>
      <c r="O2063" s="3">
        <f>L2063-N2063</f>
        <v>59392.5</v>
      </c>
    </row>
    <row r="2064" spans="1:15" x14ac:dyDescent="0.2">
      <c r="A2064" s="2" t="s">
        <v>5170</v>
      </c>
      <c r="B2064" s="2" t="s">
        <v>974</v>
      </c>
      <c r="C2064" s="2" t="s">
        <v>83</v>
      </c>
      <c r="D2064" s="2" t="s">
        <v>85</v>
      </c>
      <c r="E2064" s="13">
        <v>45901</v>
      </c>
      <c r="F2064" s="2" t="s">
        <v>2670</v>
      </c>
      <c r="G2064" s="2">
        <v>1</v>
      </c>
      <c r="H2064" s="3">
        <v>7400</v>
      </c>
      <c r="I2064" s="3">
        <v>180</v>
      </c>
      <c r="J2064" s="3">
        <v>4950</v>
      </c>
      <c r="K2064" s="3">
        <v>3800</v>
      </c>
      <c r="L2064" s="3">
        <f>SUM(H2064:K2064)</f>
        <v>16330</v>
      </c>
      <c r="M2064" s="15">
        <v>0</v>
      </c>
      <c r="N2064" s="3">
        <f>H2064*M2064</f>
        <v>0</v>
      </c>
      <c r="O2064" s="3">
        <f>L2064-N2064</f>
        <v>16330</v>
      </c>
    </row>
    <row r="2065" spans="1:15" x14ac:dyDescent="0.2">
      <c r="A2065" s="2" t="s">
        <v>5172</v>
      </c>
      <c r="B2065" s="2" t="s">
        <v>1904</v>
      </c>
      <c r="C2065" s="2" t="s">
        <v>13</v>
      </c>
      <c r="D2065" s="2" t="s">
        <v>11</v>
      </c>
      <c r="E2065" s="13">
        <v>45962</v>
      </c>
      <c r="F2065" s="2" t="s">
        <v>2647</v>
      </c>
      <c r="G2065" s="2">
        <v>4</v>
      </c>
      <c r="H2065" s="3">
        <v>90000</v>
      </c>
      <c r="I2065" s="3">
        <v>2720</v>
      </c>
      <c r="J2065" s="3">
        <v>0</v>
      </c>
      <c r="K2065" s="3">
        <v>0</v>
      </c>
      <c r="L2065" s="3">
        <f>SUM(H2065:K2065)</f>
        <v>92720</v>
      </c>
      <c r="M2065" s="15">
        <v>0</v>
      </c>
      <c r="N2065" s="3">
        <f>H2065*M2065</f>
        <v>0</v>
      </c>
      <c r="O2065" s="3">
        <f>L2065-N2065</f>
        <v>92720</v>
      </c>
    </row>
    <row r="2066" spans="1:15" x14ac:dyDescent="0.2">
      <c r="A2066" s="2" t="s">
        <v>5173</v>
      </c>
      <c r="B2066" s="2" t="s">
        <v>2063</v>
      </c>
      <c r="C2066" s="2" t="s">
        <v>93</v>
      </c>
      <c r="D2066" s="2" t="s">
        <v>95</v>
      </c>
      <c r="E2066" s="13">
        <v>45931</v>
      </c>
      <c r="F2066" s="2" t="s">
        <v>2732</v>
      </c>
      <c r="G2066" s="2">
        <v>2</v>
      </c>
      <c r="H2066" s="3">
        <v>8000</v>
      </c>
      <c r="I2066" s="3">
        <v>1420</v>
      </c>
      <c r="J2066" s="3">
        <v>0</v>
      </c>
      <c r="K2066" s="3">
        <v>0</v>
      </c>
      <c r="L2066" s="3">
        <f>SUM(H2066:K2066)</f>
        <v>9420</v>
      </c>
      <c r="M2066" s="15">
        <v>0.05</v>
      </c>
      <c r="N2066" s="3">
        <f>H2066*M2066</f>
        <v>400</v>
      </c>
      <c r="O2066" s="3">
        <f>L2066-N2066</f>
        <v>9020</v>
      </c>
    </row>
    <row r="2067" spans="1:15" x14ac:dyDescent="0.2">
      <c r="A2067" s="2" t="s">
        <v>5174</v>
      </c>
      <c r="B2067" s="2" t="s">
        <v>2288</v>
      </c>
      <c r="C2067" s="2" t="s">
        <v>13</v>
      </c>
      <c r="D2067" s="2" t="s">
        <v>11</v>
      </c>
      <c r="E2067" s="13">
        <v>45931</v>
      </c>
      <c r="F2067" s="2" t="s">
        <v>2732</v>
      </c>
      <c r="G2067" s="2">
        <v>1</v>
      </c>
      <c r="H2067" s="3">
        <v>12850</v>
      </c>
      <c r="I2067" s="3">
        <v>1290</v>
      </c>
      <c r="J2067" s="3">
        <v>0</v>
      </c>
      <c r="K2067" s="3">
        <v>0</v>
      </c>
      <c r="L2067" s="3">
        <f>SUM(H2067:K2067)</f>
        <v>14140</v>
      </c>
      <c r="M2067" s="15">
        <v>0.05</v>
      </c>
      <c r="N2067" s="3">
        <f>H2067*M2067</f>
        <v>642.5</v>
      </c>
      <c r="O2067" s="3">
        <f>L2067-N2067</f>
        <v>13497.5</v>
      </c>
    </row>
    <row r="2068" spans="1:15" x14ac:dyDescent="0.2">
      <c r="A2068" s="2" t="s">
        <v>5175</v>
      </c>
      <c r="B2068" s="2" t="s">
        <v>2454</v>
      </c>
      <c r="C2068" s="2" t="s">
        <v>127</v>
      </c>
      <c r="D2068" s="2" t="s">
        <v>124</v>
      </c>
      <c r="E2068" s="13">
        <v>45931</v>
      </c>
      <c r="F2068" s="2" t="s">
        <v>2647</v>
      </c>
      <c r="G2068" s="2">
        <v>2</v>
      </c>
      <c r="H2068" s="3">
        <v>13600</v>
      </c>
      <c r="I2068" s="3">
        <v>2160</v>
      </c>
      <c r="J2068" s="3">
        <v>0</v>
      </c>
      <c r="K2068" s="3">
        <v>2380</v>
      </c>
      <c r="L2068" s="3">
        <f>SUM(H2068:K2068)</f>
        <v>18140</v>
      </c>
      <c r="M2068" s="15">
        <v>0</v>
      </c>
      <c r="N2068" s="3">
        <f>H2068*M2068</f>
        <v>0</v>
      </c>
      <c r="O2068" s="3">
        <f>L2068-N2068</f>
        <v>18140</v>
      </c>
    </row>
    <row r="2069" spans="1:15" x14ac:dyDescent="0.2">
      <c r="A2069" s="2" t="s">
        <v>5176</v>
      </c>
      <c r="B2069" s="2" t="s">
        <v>2531</v>
      </c>
      <c r="C2069" s="2" t="s">
        <v>106</v>
      </c>
      <c r="D2069" s="2" t="s">
        <v>105</v>
      </c>
      <c r="E2069" s="13">
        <v>45931</v>
      </c>
      <c r="F2069" s="2" t="s">
        <v>2647</v>
      </c>
      <c r="G2069" s="2">
        <v>3</v>
      </c>
      <c r="H2069" s="3">
        <v>14400</v>
      </c>
      <c r="I2069" s="3">
        <v>2820</v>
      </c>
      <c r="J2069" s="3">
        <v>4640</v>
      </c>
      <c r="K2069" s="3">
        <v>0</v>
      </c>
      <c r="L2069" s="3">
        <f>SUM(H2069:K2069)</f>
        <v>21860</v>
      </c>
      <c r="M2069" s="15">
        <v>0</v>
      </c>
      <c r="N2069" s="3">
        <f>H2069*M2069</f>
        <v>0</v>
      </c>
      <c r="O2069" s="3">
        <f>L2069-N2069</f>
        <v>21860</v>
      </c>
    </row>
    <row r="2070" spans="1:15" x14ac:dyDescent="0.2">
      <c r="A2070" s="2" t="s">
        <v>5178</v>
      </c>
      <c r="B2070" s="2" t="s">
        <v>301</v>
      </c>
      <c r="C2070" s="2" t="s">
        <v>87</v>
      </c>
      <c r="D2070" s="2" t="s">
        <v>85</v>
      </c>
      <c r="E2070" s="13">
        <v>45901</v>
      </c>
      <c r="F2070" s="2" t="s">
        <v>2683</v>
      </c>
      <c r="G2070" s="2">
        <v>6</v>
      </c>
      <c r="H2070" s="3">
        <v>47100</v>
      </c>
      <c r="I2070" s="3">
        <v>7670</v>
      </c>
      <c r="J2070" s="3">
        <v>2160</v>
      </c>
      <c r="K2070" s="3">
        <v>0</v>
      </c>
      <c r="L2070" s="3">
        <f>SUM(H2070:K2070)</f>
        <v>56930</v>
      </c>
      <c r="M2070" s="15">
        <v>0.17</v>
      </c>
      <c r="N2070" s="3">
        <f>H2070*M2070</f>
        <v>8007.0000000000009</v>
      </c>
      <c r="O2070" s="3">
        <f>L2070-N2070</f>
        <v>48923</v>
      </c>
    </row>
    <row r="2071" spans="1:15" x14ac:dyDescent="0.2">
      <c r="A2071" s="2" t="s">
        <v>5179</v>
      </c>
      <c r="B2071" s="2" t="s">
        <v>464</v>
      </c>
      <c r="C2071" s="2" t="s">
        <v>69</v>
      </c>
      <c r="D2071" s="2" t="s">
        <v>65</v>
      </c>
      <c r="E2071" s="13">
        <v>45931</v>
      </c>
      <c r="F2071" s="2" t="s">
        <v>2732</v>
      </c>
      <c r="G2071" s="2">
        <v>3</v>
      </c>
      <c r="H2071" s="3">
        <v>50250</v>
      </c>
      <c r="I2071" s="3">
        <v>3570</v>
      </c>
      <c r="J2071" s="3">
        <v>0</v>
      </c>
      <c r="K2071" s="3">
        <v>3590</v>
      </c>
      <c r="L2071" s="3">
        <f>SUM(H2071:K2071)</f>
        <v>57410</v>
      </c>
      <c r="M2071" s="15">
        <v>0.05</v>
      </c>
      <c r="N2071" s="3">
        <f>H2071*M2071</f>
        <v>2512.5</v>
      </c>
      <c r="O2071" s="3">
        <f>L2071-N2071</f>
        <v>54897.5</v>
      </c>
    </row>
    <row r="2072" spans="1:15" x14ac:dyDescent="0.2">
      <c r="A2072" s="2" t="s">
        <v>5180</v>
      </c>
      <c r="B2072" s="2" t="s">
        <v>935</v>
      </c>
      <c r="C2072" s="2" t="s">
        <v>120</v>
      </c>
      <c r="D2072" s="2" t="s">
        <v>114</v>
      </c>
      <c r="E2072" s="13">
        <v>45931</v>
      </c>
      <c r="F2072" s="2" t="s">
        <v>2683</v>
      </c>
      <c r="G2072" s="2">
        <v>2</v>
      </c>
      <c r="H2072" s="3">
        <v>5700</v>
      </c>
      <c r="I2072" s="3">
        <v>1390</v>
      </c>
      <c r="J2072" s="3">
        <v>0</v>
      </c>
      <c r="K2072" s="3">
        <v>0</v>
      </c>
      <c r="L2072" s="3">
        <f>SUM(H2072:K2072)</f>
        <v>7090</v>
      </c>
      <c r="M2072" s="15">
        <v>0.17</v>
      </c>
      <c r="N2072" s="3">
        <f>H2072*M2072</f>
        <v>969.00000000000011</v>
      </c>
      <c r="O2072" s="3">
        <f>L2072-N2072</f>
        <v>6121</v>
      </c>
    </row>
    <row r="2073" spans="1:15" x14ac:dyDescent="0.2">
      <c r="A2073" s="2" t="s">
        <v>5181</v>
      </c>
      <c r="B2073" s="2" t="s">
        <v>1076</v>
      </c>
      <c r="C2073" s="2" t="s">
        <v>26</v>
      </c>
      <c r="D2073" s="2" t="s">
        <v>24</v>
      </c>
      <c r="E2073" s="13">
        <v>45931</v>
      </c>
      <c r="F2073" s="2" t="s">
        <v>2651</v>
      </c>
      <c r="G2073" s="2">
        <v>3</v>
      </c>
      <c r="H2073" s="3">
        <v>68100</v>
      </c>
      <c r="I2073" s="3">
        <v>2850</v>
      </c>
      <c r="J2073" s="3">
        <v>0</v>
      </c>
      <c r="K2073" s="3">
        <v>2240</v>
      </c>
      <c r="L2073" s="3">
        <f>SUM(H2073:K2073)</f>
        <v>73190</v>
      </c>
      <c r="M2073" s="15">
        <v>0.16</v>
      </c>
      <c r="N2073" s="3">
        <f>H2073*M2073</f>
        <v>10896</v>
      </c>
      <c r="O2073" s="3">
        <f>L2073-N2073</f>
        <v>62294</v>
      </c>
    </row>
    <row r="2074" spans="1:15" x14ac:dyDescent="0.2">
      <c r="A2074" s="2" t="s">
        <v>5182</v>
      </c>
      <c r="B2074" s="2" t="s">
        <v>1348</v>
      </c>
      <c r="C2074" s="2" t="s">
        <v>37</v>
      </c>
      <c r="D2074" s="2" t="s">
        <v>36</v>
      </c>
      <c r="E2074" s="13">
        <v>45931</v>
      </c>
      <c r="F2074" s="2" t="s">
        <v>2670</v>
      </c>
      <c r="G2074" s="2">
        <v>1</v>
      </c>
      <c r="H2074" s="3">
        <v>25350</v>
      </c>
      <c r="I2074" s="3">
        <v>1130</v>
      </c>
      <c r="J2074" s="3">
        <v>0</v>
      </c>
      <c r="K2074" s="3">
        <v>3980</v>
      </c>
      <c r="L2074" s="3">
        <f>SUM(H2074:K2074)</f>
        <v>30460</v>
      </c>
      <c r="M2074" s="15">
        <v>0</v>
      </c>
      <c r="N2074" s="3">
        <f>H2074*M2074</f>
        <v>0</v>
      </c>
      <c r="O2074" s="3">
        <f>L2074-N2074</f>
        <v>30460</v>
      </c>
    </row>
    <row r="2075" spans="1:15" x14ac:dyDescent="0.2">
      <c r="A2075" s="2" t="s">
        <v>5183</v>
      </c>
      <c r="B2075" s="2" t="s">
        <v>1416</v>
      </c>
      <c r="C2075" s="2" t="s">
        <v>81</v>
      </c>
      <c r="D2075" s="2" t="s">
        <v>75</v>
      </c>
      <c r="E2075" s="13">
        <v>45901</v>
      </c>
      <c r="F2075" s="2" t="s">
        <v>2658</v>
      </c>
      <c r="G2075" s="2">
        <v>2</v>
      </c>
      <c r="H2075" s="3">
        <v>27400</v>
      </c>
      <c r="I2075" s="3">
        <v>3490</v>
      </c>
      <c r="J2075" s="3">
        <v>0</v>
      </c>
      <c r="K2075" s="3">
        <v>0</v>
      </c>
      <c r="L2075" s="3">
        <f>SUM(H2075:K2075)</f>
        <v>30890</v>
      </c>
      <c r="M2075" s="15">
        <v>0.1</v>
      </c>
      <c r="N2075" s="3">
        <f>H2075*M2075</f>
        <v>2740</v>
      </c>
      <c r="O2075" s="3">
        <f>L2075-N2075</f>
        <v>28150</v>
      </c>
    </row>
    <row r="2076" spans="1:15" x14ac:dyDescent="0.2">
      <c r="A2076" s="2" t="s">
        <v>5185</v>
      </c>
      <c r="B2076" s="2" t="s">
        <v>2189</v>
      </c>
      <c r="C2076" s="2" t="s">
        <v>120</v>
      </c>
      <c r="D2076" s="2" t="s">
        <v>114</v>
      </c>
      <c r="E2076" s="13">
        <v>45931</v>
      </c>
      <c r="F2076" s="2" t="s">
        <v>2647</v>
      </c>
      <c r="G2076" s="2">
        <v>8</v>
      </c>
      <c r="H2076" s="3">
        <v>25600</v>
      </c>
      <c r="I2076" s="3">
        <v>7020</v>
      </c>
      <c r="J2076" s="3">
        <v>2210</v>
      </c>
      <c r="K2076" s="3">
        <v>0</v>
      </c>
      <c r="L2076" s="3">
        <f>SUM(H2076:K2076)</f>
        <v>34830</v>
      </c>
      <c r="M2076" s="15">
        <v>0</v>
      </c>
      <c r="N2076" s="3">
        <f>H2076*M2076</f>
        <v>0</v>
      </c>
      <c r="O2076" s="3">
        <f>L2076-N2076</f>
        <v>34830</v>
      </c>
    </row>
    <row r="2077" spans="1:15" x14ac:dyDescent="0.2">
      <c r="A2077" s="2" t="s">
        <v>5187</v>
      </c>
      <c r="B2077" s="2" t="s">
        <v>1119</v>
      </c>
      <c r="C2077" s="2" t="s">
        <v>127</v>
      </c>
      <c r="D2077" s="2" t="s">
        <v>124</v>
      </c>
      <c r="E2077" s="13">
        <v>45962</v>
      </c>
      <c r="F2077" s="2" t="s">
        <v>2658</v>
      </c>
      <c r="G2077" s="2">
        <v>4</v>
      </c>
      <c r="H2077" s="3">
        <v>28600</v>
      </c>
      <c r="I2077" s="3">
        <v>6400</v>
      </c>
      <c r="J2077" s="3">
        <v>0</v>
      </c>
      <c r="K2077" s="3">
        <v>0</v>
      </c>
      <c r="L2077" s="3">
        <f>SUM(H2077:K2077)</f>
        <v>35000</v>
      </c>
      <c r="M2077" s="15">
        <v>0.1</v>
      </c>
      <c r="N2077" s="3">
        <f>H2077*M2077</f>
        <v>2860</v>
      </c>
      <c r="O2077" s="3">
        <f>L2077-N2077</f>
        <v>32140</v>
      </c>
    </row>
    <row r="2078" spans="1:15" x14ac:dyDescent="0.2">
      <c r="A2078" s="2" t="s">
        <v>5188</v>
      </c>
      <c r="B2078" s="2" t="s">
        <v>1302</v>
      </c>
      <c r="C2078" s="2" t="s">
        <v>83</v>
      </c>
      <c r="D2078" s="2" t="s">
        <v>85</v>
      </c>
      <c r="E2078" s="13">
        <v>45931</v>
      </c>
      <c r="F2078" s="2" t="s">
        <v>2670</v>
      </c>
      <c r="G2078" s="2">
        <v>3</v>
      </c>
      <c r="H2078" s="3">
        <v>35550</v>
      </c>
      <c r="I2078" s="3">
        <v>7390</v>
      </c>
      <c r="J2078" s="3">
        <v>0</v>
      </c>
      <c r="K2078" s="3">
        <v>0</v>
      </c>
      <c r="L2078" s="3">
        <f>SUM(H2078:K2078)</f>
        <v>42940</v>
      </c>
      <c r="M2078" s="15">
        <v>0</v>
      </c>
      <c r="N2078" s="3">
        <f>H2078*M2078</f>
        <v>0</v>
      </c>
      <c r="O2078" s="3">
        <f>L2078-N2078</f>
        <v>42940</v>
      </c>
    </row>
    <row r="2079" spans="1:15" x14ac:dyDescent="0.2">
      <c r="A2079" s="2" t="s">
        <v>5190</v>
      </c>
      <c r="B2079" s="2" t="s">
        <v>1889</v>
      </c>
      <c r="C2079" s="2" t="s">
        <v>81</v>
      </c>
      <c r="D2079" s="2" t="s">
        <v>75</v>
      </c>
      <c r="E2079" s="13">
        <v>45962</v>
      </c>
      <c r="F2079" s="2" t="s">
        <v>2647</v>
      </c>
      <c r="G2079" s="2">
        <v>5</v>
      </c>
      <c r="H2079" s="3">
        <v>111000</v>
      </c>
      <c r="I2079" s="3">
        <v>5110</v>
      </c>
      <c r="J2079" s="3">
        <v>0</v>
      </c>
      <c r="K2079" s="3">
        <v>0</v>
      </c>
      <c r="L2079" s="3">
        <f>SUM(H2079:K2079)</f>
        <v>116110</v>
      </c>
      <c r="M2079" s="15">
        <v>0</v>
      </c>
      <c r="N2079" s="3">
        <f>H2079*M2079</f>
        <v>0</v>
      </c>
      <c r="O2079" s="3">
        <f>L2079-N2079</f>
        <v>116110</v>
      </c>
    </row>
    <row r="2080" spans="1:15" x14ac:dyDescent="0.2">
      <c r="A2080" s="2" t="s">
        <v>5191</v>
      </c>
      <c r="B2080" s="2" t="s">
        <v>1930</v>
      </c>
      <c r="C2080" s="2" t="s">
        <v>116</v>
      </c>
      <c r="D2080" s="2" t="s">
        <v>114</v>
      </c>
      <c r="E2080" s="13">
        <v>45901</v>
      </c>
      <c r="F2080" s="2" t="s">
        <v>2689</v>
      </c>
      <c r="G2080" s="2">
        <v>3</v>
      </c>
      <c r="H2080" s="3">
        <v>13800</v>
      </c>
      <c r="I2080" s="3">
        <v>1410</v>
      </c>
      <c r="J2080" s="3">
        <v>0</v>
      </c>
      <c r="K2080" s="3">
        <v>0</v>
      </c>
      <c r="L2080" s="3">
        <f>SUM(H2080:K2080)</f>
        <v>15210</v>
      </c>
      <c r="M2080" s="15">
        <v>0.15</v>
      </c>
      <c r="N2080" s="3">
        <f>H2080*M2080</f>
        <v>2070</v>
      </c>
      <c r="O2080" s="3">
        <f>L2080-N2080</f>
        <v>13140</v>
      </c>
    </row>
    <row r="2081" spans="1:15" x14ac:dyDescent="0.2">
      <c r="A2081" s="2" t="s">
        <v>5192</v>
      </c>
      <c r="B2081" s="2" t="s">
        <v>2052</v>
      </c>
      <c r="C2081" s="2" t="s">
        <v>41</v>
      </c>
      <c r="D2081" s="2" t="s">
        <v>36</v>
      </c>
      <c r="E2081" s="13">
        <v>45992</v>
      </c>
      <c r="F2081" s="2" t="s">
        <v>2658</v>
      </c>
      <c r="G2081" s="2">
        <v>5</v>
      </c>
      <c r="H2081" s="3">
        <v>22250</v>
      </c>
      <c r="I2081" s="3">
        <v>5340</v>
      </c>
      <c r="J2081" s="3">
        <v>0</v>
      </c>
      <c r="K2081" s="3">
        <v>0</v>
      </c>
      <c r="L2081" s="3">
        <f>SUM(H2081:K2081)</f>
        <v>27590</v>
      </c>
      <c r="M2081" s="15">
        <v>0.1</v>
      </c>
      <c r="N2081" s="3">
        <f>H2081*M2081</f>
        <v>2225</v>
      </c>
      <c r="O2081" s="3">
        <f>L2081-N2081</f>
        <v>25365</v>
      </c>
    </row>
    <row r="2082" spans="1:15" x14ac:dyDescent="0.2">
      <c r="A2082" s="2" t="s">
        <v>5193</v>
      </c>
      <c r="B2082" s="2" t="s">
        <v>2422</v>
      </c>
      <c r="C2082" s="2" t="s">
        <v>112</v>
      </c>
      <c r="D2082" s="2" t="s">
        <v>114</v>
      </c>
      <c r="E2082" s="13">
        <v>45901</v>
      </c>
      <c r="F2082" s="2" t="s">
        <v>2670</v>
      </c>
      <c r="G2082" s="2">
        <v>2</v>
      </c>
      <c r="H2082" s="3">
        <v>10000</v>
      </c>
      <c r="I2082" s="3">
        <v>2680</v>
      </c>
      <c r="J2082" s="3">
        <v>0</v>
      </c>
      <c r="K2082" s="3">
        <v>0</v>
      </c>
      <c r="L2082" s="3">
        <f>SUM(H2082:K2082)</f>
        <v>12680</v>
      </c>
      <c r="M2082" s="15">
        <v>0</v>
      </c>
      <c r="N2082" s="3">
        <f>H2082*M2082</f>
        <v>0</v>
      </c>
      <c r="O2082" s="3">
        <f>L2082-N2082</f>
        <v>12680</v>
      </c>
    </row>
    <row r="2083" spans="1:15" x14ac:dyDescent="0.2">
      <c r="A2083" s="2" t="s">
        <v>5194</v>
      </c>
      <c r="B2083" s="2" t="s">
        <v>2481</v>
      </c>
      <c r="C2083" s="2" t="s">
        <v>34</v>
      </c>
      <c r="D2083" s="2" t="s">
        <v>36</v>
      </c>
      <c r="E2083" s="13">
        <v>45931</v>
      </c>
      <c r="F2083" s="2" t="s">
        <v>2647</v>
      </c>
      <c r="G2083" s="2">
        <v>5</v>
      </c>
      <c r="H2083" s="3">
        <v>62750</v>
      </c>
      <c r="I2083" s="3">
        <v>8440</v>
      </c>
      <c r="J2083" s="3">
        <v>0</v>
      </c>
      <c r="K2083" s="3">
        <v>1000</v>
      </c>
      <c r="L2083" s="3">
        <f>SUM(H2083:K2083)</f>
        <v>72190</v>
      </c>
      <c r="M2083" s="15">
        <v>0</v>
      </c>
      <c r="N2083" s="3">
        <f>H2083*M2083</f>
        <v>0</v>
      </c>
      <c r="O2083" s="3">
        <f>L2083-N2083</f>
        <v>72190</v>
      </c>
    </row>
    <row r="2084" spans="1:15" x14ac:dyDescent="0.2">
      <c r="A2084" s="2" t="s">
        <v>5195</v>
      </c>
      <c r="B2084" s="2" t="s">
        <v>2569</v>
      </c>
      <c r="C2084" s="2" t="s">
        <v>108</v>
      </c>
      <c r="D2084" s="2" t="s">
        <v>105</v>
      </c>
      <c r="E2084" s="13">
        <v>45962</v>
      </c>
      <c r="F2084" s="2" t="s">
        <v>2689</v>
      </c>
      <c r="G2084" s="2">
        <v>4</v>
      </c>
      <c r="H2084" s="3">
        <v>95000</v>
      </c>
      <c r="I2084" s="3">
        <v>11850</v>
      </c>
      <c r="J2084" s="3">
        <v>0</v>
      </c>
      <c r="K2084" s="3">
        <v>0</v>
      </c>
      <c r="L2084" s="3">
        <f>SUM(H2084:K2084)</f>
        <v>106850</v>
      </c>
      <c r="M2084" s="15">
        <v>0.15</v>
      </c>
      <c r="N2084" s="3">
        <f>H2084*M2084</f>
        <v>14250</v>
      </c>
      <c r="O2084" s="3">
        <f>L2084-N2084</f>
        <v>92600</v>
      </c>
    </row>
    <row r="2085" spans="1:15" x14ac:dyDescent="0.2">
      <c r="A2085" s="2" t="s">
        <v>5197</v>
      </c>
      <c r="B2085" s="2" t="s">
        <v>914</v>
      </c>
      <c r="C2085" s="2" t="s">
        <v>118</v>
      </c>
      <c r="D2085" s="2" t="s">
        <v>114</v>
      </c>
      <c r="E2085" s="13">
        <v>45901</v>
      </c>
      <c r="F2085" s="2" t="s">
        <v>2647</v>
      </c>
      <c r="G2085" s="2">
        <v>10</v>
      </c>
      <c r="H2085" s="3">
        <v>87000</v>
      </c>
      <c r="I2085" s="3">
        <v>14610</v>
      </c>
      <c r="J2085" s="3">
        <v>0</v>
      </c>
      <c r="K2085" s="3">
        <v>3770</v>
      </c>
      <c r="L2085" s="3">
        <f>SUM(H2085:K2085)</f>
        <v>105380</v>
      </c>
      <c r="M2085" s="15">
        <v>0</v>
      </c>
      <c r="N2085" s="3">
        <f>H2085*M2085</f>
        <v>0</v>
      </c>
      <c r="O2085" s="3">
        <f>L2085-N2085</f>
        <v>105380</v>
      </c>
    </row>
    <row r="2086" spans="1:15" x14ac:dyDescent="0.2">
      <c r="A2086" s="2" t="s">
        <v>5198</v>
      </c>
      <c r="B2086" s="2" t="s">
        <v>918</v>
      </c>
      <c r="C2086" s="2" t="s">
        <v>32</v>
      </c>
      <c r="D2086" s="2" t="s">
        <v>24</v>
      </c>
      <c r="E2086" s="13">
        <v>45931</v>
      </c>
      <c r="F2086" s="2" t="s">
        <v>2689</v>
      </c>
      <c r="G2086" s="2">
        <v>4</v>
      </c>
      <c r="H2086" s="3">
        <v>61800</v>
      </c>
      <c r="I2086" s="3">
        <v>9120</v>
      </c>
      <c r="J2086" s="3">
        <v>2540</v>
      </c>
      <c r="K2086" s="3">
        <v>1240</v>
      </c>
      <c r="L2086" s="3">
        <f>SUM(H2086:K2086)</f>
        <v>74700</v>
      </c>
      <c r="M2086" s="15">
        <v>0.15</v>
      </c>
      <c r="N2086" s="3">
        <f>H2086*M2086</f>
        <v>9270</v>
      </c>
      <c r="O2086" s="3">
        <f>L2086-N2086</f>
        <v>65430</v>
      </c>
    </row>
    <row r="2087" spans="1:15" x14ac:dyDescent="0.2">
      <c r="A2087" s="2" t="s">
        <v>5200</v>
      </c>
      <c r="B2087" s="2" t="s">
        <v>2306</v>
      </c>
      <c r="C2087" s="2" t="s">
        <v>116</v>
      </c>
      <c r="D2087" s="2" t="s">
        <v>114</v>
      </c>
      <c r="E2087" s="13">
        <v>45901</v>
      </c>
      <c r="F2087" s="2" t="s">
        <v>2689</v>
      </c>
      <c r="G2087" s="2">
        <v>2</v>
      </c>
      <c r="H2087" s="3">
        <v>11800</v>
      </c>
      <c r="I2087" s="3">
        <v>2940</v>
      </c>
      <c r="J2087" s="3">
        <v>4630</v>
      </c>
      <c r="K2087" s="3">
        <v>0</v>
      </c>
      <c r="L2087" s="3">
        <f>SUM(H2087:K2087)</f>
        <v>19370</v>
      </c>
      <c r="M2087" s="15">
        <v>0.15</v>
      </c>
      <c r="N2087" s="3">
        <f>H2087*M2087</f>
        <v>1770</v>
      </c>
      <c r="O2087" s="3">
        <f>L2087-N2087</f>
        <v>17600</v>
      </c>
    </row>
    <row r="2088" spans="1:15" x14ac:dyDescent="0.2">
      <c r="A2088" s="2" t="s">
        <v>5201</v>
      </c>
      <c r="B2088" s="2" t="s">
        <v>2350</v>
      </c>
      <c r="C2088" s="2" t="s">
        <v>122</v>
      </c>
      <c r="D2088" s="2" t="s">
        <v>124</v>
      </c>
      <c r="E2088" s="13">
        <v>45992</v>
      </c>
      <c r="F2088" s="2" t="s">
        <v>2647</v>
      </c>
      <c r="G2088" s="2">
        <v>3</v>
      </c>
      <c r="H2088" s="3">
        <v>8850</v>
      </c>
      <c r="I2088" s="3">
        <v>8340</v>
      </c>
      <c r="J2088" s="3">
        <v>0</v>
      </c>
      <c r="K2088" s="3">
        <v>0</v>
      </c>
      <c r="L2088" s="3">
        <f>SUM(H2088:K2088)</f>
        <v>17190</v>
      </c>
      <c r="M2088" s="15">
        <v>0</v>
      </c>
      <c r="N2088" s="3">
        <f>H2088*M2088</f>
        <v>0</v>
      </c>
      <c r="O2088" s="3">
        <f>L2088-N2088</f>
        <v>17190</v>
      </c>
    </row>
    <row r="2089" spans="1:15" x14ac:dyDescent="0.2">
      <c r="A2089" s="2" t="s">
        <v>5202</v>
      </c>
      <c r="B2089" s="2" t="s">
        <v>2354</v>
      </c>
      <c r="C2089" s="2" t="s">
        <v>127</v>
      </c>
      <c r="D2089" s="2" t="s">
        <v>124</v>
      </c>
      <c r="E2089" s="13">
        <v>45931</v>
      </c>
      <c r="F2089" s="2" t="s">
        <v>2683</v>
      </c>
      <c r="G2089" s="2">
        <v>2</v>
      </c>
      <c r="H2089" s="3">
        <v>14200</v>
      </c>
      <c r="I2089" s="3">
        <v>2020</v>
      </c>
      <c r="J2089" s="3">
        <v>6730</v>
      </c>
      <c r="K2089" s="3">
        <v>0</v>
      </c>
      <c r="L2089" s="3">
        <f>SUM(H2089:K2089)</f>
        <v>22950</v>
      </c>
      <c r="M2089" s="15">
        <v>0.17</v>
      </c>
      <c r="N2089" s="3">
        <f>H2089*M2089</f>
        <v>2414</v>
      </c>
      <c r="O2089" s="3">
        <f>L2089-N2089</f>
        <v>20536</v>
      </c>
    </row>
    <row r="2090" spans="1:15" x14ac:dyDescent="0.2">
      <c r="A2090" s="2" t="s">
        <v>5203</v>
      </c>
      <c r="B2090" s="2" t="s">
        <v>2383</v>
      </c>
      <c r="C2090" s="2" t="s">
        <v>26</v>
      </c>
      <c r="D2090" s="2" t="s">
        <v>24</v>
      </c>
      <c r="E2090" s="13">
        <v>45962</v>
      </c>
      <c r="F2090" s="2" t="s">
        <v>2689</v>
      </c>
      <c r="G2090" s="2">
        <v>5</v>
      </c>
      <c r="H2090" s="3">
        <v>112500</v>
      </c>
      <c r="I2090" s="3">
        <v>31990</v>
      </c>
      <c r="J2090" s="3">
        <v>0</v>
      </c>
      <c r="K2090" s="3">
        <v>0</v>
      </c>
      <c r="L2090" s="3">
        <f>SUM(H2090:K2090)</f>
        <v>144490</v>
      </c>
      <c r="M2090" s="15">
        <v>0.15</v>
      </c>
      <c r="N2090" s="3">
        <f>H2090*M2090</f>
        <v>16875</v>
      </c>
      <c r="O2090" s="3">
        <f>L2090-N2090</f>
        <v>127615</v>
      </c>
    </row>
    <row r="2091" spans="1:15" x14ac:dyDescent="0.2">
      <c r="A2091" s="2" t="s">
        <v>5205</v>
      </c>
      <c r="B2091" s="2" t="s">
        <v>538</v>
      </c>
      <c r="C2091" s="2" t="s">
        <v>97</v>
      </c>
      <c r="D2091" s="2" t="s">
        <v>95</v>
      </c>
      <c r="E2091" s="13">
        <v>45962</v>
      </c>
      <c r="F2091" s="2" t="s">
        <v>2689</v>
      </c>
      <c r="G2091" s="2">
        <v>5</v>
      </c>
      <c r="H2091" s="3">
        <v>41500</v>
      </c>
      <c r="I2091" s="3">
        <v>11480</v>
      </c>
      <c r="J2091" s="3">
        <v>3910</v>
      </c>
      <c r="K2091" s="3">
        <v>2750</v>
      </c>
      <c r="L2091" s="3">
        <f>SUM(H2091:K2091)</f>
        <v>59640</v>
      </c>
      <c r="M2091" s="15">
        <v>0.15</v>
      </c>
      <c r="N2091" s="3">
        <f>H2091*M2091</f>
        <v>6225</v>
      </c>
      <c r="O2091" s="3">
        <f>L2091-N2091</f>
        <v>53415</v>
      </c>
    </row>
    <row r="2092" spans="1:15" x14ac:dyDescent="0.2">
      <c r="A2092" s="2" t="s">
        <v>5206</v>
      </c>
      <c r="B2092" s="2" t="s">
        <v>597</v>
      </c>
      <c r="C2092" s="2" t="s">
        <v>37</v>
      </c>
      <c r="D2092" s="2" t="s">
        <v>36</v>
      </c>
      <c r="E2092" s="13">
        <v>45931</v>
      </c>
      <c r="F2092" s="2" t="s">
        <v>2651</v>
      </c>
      <c r="G2092" s="2">
        <v>8</v>
      </c>
      <c r="H2092" s="3">
        <v>112800</v>
      </c>
      <c r="I2092" s="3">
        <v>12830</v>
      </c>
      <c r="J2092" s="3">
        <v>0</v>
      </c>
      <c r="K2092" s="3">
        <v>1040</v>
      </c>
      <c r="L2092" s="3">
        <f>SUM(H2092:K2092)</f>
        <v>126670</v>
      </c>
      <c r="M2092" s="15">
        <v>0.16</v>
      </c>
      <c r="N2092" s="3">
        <f>H2092*M2092</f>
        <v>18048</v>
      </c>
      <c r="O2092" s="3">
        <f>L2092-N2092</f>
        <v>108622</v>
      </c>
    </row>
    <row r="2093" spans="1:15" x14ac:dyDescent="0.2">
      <c r="A2093" s="2" t="s">
        <v>5207</v>
      </c>
      <c r="B2093" s="2" t="s">
        <v>1194</v>
      </c>
      <c r="C2093" s="2" t="s">
        <v>108</v>
      </c>
      <c r="D2093" s="2" t="s">
        <v>105</v>
      </c>
      <c r="E2093" s="13">
        <v>45931</v>
      </c>
      <c r="F2093" s="2" t="s">
        <v>2670</v>
      </c>
      <c r="G2093" s="2">
        <v>4</v>
      </c>
      <c r="H2093" s="3">
        <v>99200</v>
      </c>
      <c r="I2093" s="3">
        <v>5700</v>
      </c>
      <c r="J2093" s="3">
        <v>0</v>
      </c>
      <c r="K2093" s="3">
        <v>0</v>
      </c>
      <c r="L2093" s="3">
        <f>SUM(H2093:K2093)</f>
        <v>104900</v>
      </c>
      <c r="M2093" s="15">
        <v>0</v>
      </c>
      <c r="N2093" s="3">
        <f>H2093*M2093</f>
        <v>0</v>
      </c>
      <c r="O2093" s="3">
        <f>L2093-N2093</f>
        <v>104900</v>
      </c>
    </row>
    <row r="2094" spans="1:15" x14ac:dyDescent="0.2">
      <c r="A2094" s="2" t="s">
        <v>5208</v>
      </c>
      <c r="B2094" s="2" t="s">
        <v>2450</v>
      </c>
      <c r="C2094" s="2" t="s">
        <v>87</v>
      </c>
      <c r="D2094" s="2" t="s">
        <v>85</v>
      </c>
      <c r="E2094" s="13">
        <v>45962</v>
      </c>
      <c r="F2094" s="2" t="s">
        <v>2647</v>
      </c>
      <c r="G2094" s="2">
        <v>3</v>
      </c>
      <c r="H2094" s="3">
        <v>37500</v>
      </c>
      <c r="I2094" s="3">
        <v>2030</v>
      </c>
      <c r="J2094" s="3">
        <v>2510</v>
      </c>
      <c r="K2094" s="3">
        <v>1180</v>
      </c>
      <c r="L2094" s="3">
        <f>SUM(H2094:K2094)</f>
        <v>43220</v>
      </c>
      <c r="M2094" s="15">
        <v>0</v>
      </c>
      <c r="N2094" s="3">
        <f>H2094*M2094</f>
        <v>0</v>
      </c>
      <c r="O2094" s="3">
        <f>L2094-N2094</f>
        <v>43220</v>
      </c>
    </row>
    <row r="2095" spans="1:15" x14ac:dyDescent="0.2">
      <c r="A2095" s="2" t="s">
        <v>5209</v>
      </c>
      <c r="B2095" s="2" t="s">
        <v>2569</v>
      </c>
      <c r="C2095" s="2" t="s">
        <v>108</v>
      </c>
      <c r="D2095" s="2" t="s">
        <v>105</v>
      </c>
      <c r="E2095" s="13">
        <v>45931</v>
      </c>
      <c r="F2095" s="2" t="s">
        <v>2689</v>
      </c>
      <c r="G2095" s="2">
        <v>6</v>
      </c>
      <c r="H2095" s="3">
        <v>63900</v>
      </c>
      <c r="I2095" s="3">
        <v>21890</v>
      </c>
      <c r="J2095" s="3">
        <v>0</v>
      </c>
      <c r="K2095" s="3">
        <v>0</v>
      </c>
      <c r="L2095" s="3">
        <f>SUM(H2095:K2095)</f>
        <v>85790</v>
      </c>
      <c r="M2095" s="15">
        <v>0.15</v>
      </c>
      <c r="N2095" s="3">
        <f>H2095*M2095</f>
        <v>9585</v>
      </c>
      <c r="O2095" s="3">
        <f>L2095-N2095</f>
        <v>76205</v>
      </c>
    </row>
    <row r="2096" spans="1:15" x14ac:dyDescent="0.2">
      <c r="A2096" s="2" t="s">
        <v>5211</v>
      </c>
      <c r="B2096" s="2" t="s">
        <v>902</v>
      </c>
      <c r="C2096" s="2" t="s">
        <v>19</v>
      </c>
      <c r="D2096" s="2" t="s">
        <v>11</v>
      </c>
      <c r="E2096" s="13">
        <v>45992</v>
      </c>
      <c r="F2096" s="2" t="s">
        <v>2683</v>
      </c>
      <c r="G2096" s="2">
        <v>2</v>
      </c>
      <c r="H2096" s="3">
        <v>19000</v>
      </c>
      <c r="I2096" s="3">
        <v>3380</v>
      </c>
      <c r="J2096" s="3">
        <v>0</v>
      </c>
      <c r="K2096" s="3">
        <v>0</v>
      </c>
      <c r="L2096" s="3">
        <f>SUM(H2096:K2096)</f>
        <v>22380</v>
      </c>
      <c r="M2096" s="15">
        <v>0.17</v>
      </c>
      <c r="N2096" s="3">
        <f>H2096*M2096</f>
        <v>3230.0000000000005</v>
      </c>
      <c r="O2096" s="3">
        <f>L2096-N2096</f>
        <v>19150</v>
      </c>
    </row>
    <row r="2097" spans="1:15" x14ac:dyDescent="0.2">
      <c r="A2097" s="2" t="s">
        <v>5212</v>
      </c>
      <c r="B2097" s="2" t="s">
        <v>974</v>
      </c>
      <c r="C2097" s="2" t="s">
        <v>101</v>
      </c>
      <c r="D2097" s="2" t="s">
        <v>95</v>
      </c>
      <c r="E2097" s="13">
        <v>45901</v>
      </c>
      <c r="F2097" s="2" t="s">
        <v>2670</v>
      </c>
      <c r="G2097" s="2">
        <v>1</v>
      </c>
      <c r="H2097" s="3">
        <v>10600</v>
      </c>
      <c r="I2097" s="3">
        <v>820</v>
      </c>
      <c r="J2097" s="3">
        <v>0</v>
      </c>
      <c r="K2097" s="3">
        <v>0</v>
      </c>
      <c r="L2097" s="3">
        <f>SUM(H2097:K2097)</f>
        <v>11420</v>
      </c>
      <c r="M2097" s="15">
        <v>0</v>
      </c>
      <c r="N2097" s="3">
        <f>H2097*M2097</f>
        <v>0</v>
      </c>
      <c r="O2097" s="3">
        <f>L2097-N2097</f>
        <v>11420</v>
      </c>
    </row>
    <row r="2098" spans="1:15" x14ac:dyDescent="0.2">
      <c r="A2098" s="2" t="s">
        <v>5213</v>
      </c>
      <c r="B2098" s="2" t="s">
        <v>1430</v>
      </c>
      <c r="C2098" s="2" t="s">
        <v>26</v>
      </c>
      <c r="D2098" s="2" t="s">
        <v>24</v>
      </c>
      <c r="E2098" s="13">
        <v>45931</v>
      </c>
      <c r="F2098" s="2" t="s">
        <v>2689</v>
      </c>
      <c r="G2098" s="2">
        <v>5</v>
      </c>
      <c r="H2098" s="3">
        <v>119750</v>
      </c>
      <c r="I2098" s="3">
        <v>770</v>
      </c>
      <c r="J2098" s="3">
        <v>0</v>
      </c>
      <c r="K2098" s="3">
        <v>0</v>
      </c>
      <c r="L2098" s="3">
        <f>SUM(H2098:K2098)</f>
        <v>120520</v>
      </c>
      <c r="M2098" s="15">
        <v>0.15</v>
      </c>
      <c r="N2098" s="3">
        <f>H2098*M2098</f>
        <v>17962.5</v>
      </c>
      <c r="O2098" s="3">
        <f>L2098-N2098</f>
        <v>102557.5</v>
      </c>
    </row>
    <row r="2099" spans="1:15" x14ac:dyDescent="0.2">
      <c r="A2099" s="2" t="s">
        <v>5214</v>
      </c>
      <c r="B2099" s="2" t="s">
        <v>1803</v>
      </c>
      <c r="C2099" s="2" t="s">
        <v>83</v>
      </c>
      <c r="D2099" s="2" t="s">
        <v>85</v>
      </c>
      <c r="E2099" s="13">
        <v>45992</v>
      </c>
      <c r="F2099" s="2" t="s">
        <v>2647</v>
      </c>
      <c r="G2099" s="2">
        <v>2</v>
      </c>
      <c r="H2099" s="3">
        <v>22000</v>
      </c>
      <c r="I2099" s="3">
        <v>810</v>
      </c>
      <c r="J2099" s="3">
        <v>0</v>
      </c>
      <c r="K2099" s="3">
        <v>2350</v>
      </c>
      <c r="L2099" s="3">
        <f>SUM(H2099:K2099)</f>
        <v>25160</v>
      </c>
      <c r="M2099" s="15">
        <v>0</v>
      </c>
      <c r="N2099" s="3">
        <f>H2099*M2099</f>
        <v>0</v>
      </c>
      <c r="O2099" s="3">
        <f>L2099-N2099</f>
        <v>25160</v>
      </c>
    </row>
    <row r="2100" spans="1:15" x14ac:dyDescent="0.2">
      <c r="A2100" s="2" t="s">
        <v>5216</v>
      </c>
      <c r="B2100" s="2" t="s">
        <v>1875</v>
      </c>
      <c r="C2100" s="2" t="s">
        <v>61</v>
      </c>
      <c r="D2100" s="2" t="s">
        <v>55</v>
      </c>
      <c r="E2100" s="13">
        <v>45962</v>
      </c>
      <c r="F2100" s="2" t="s">
        <v>2647</v>
      </c>
      <c r="G2100" s="2">
        <v>4</v>
      </c>
      <c r="H2100" s="3">
        <v>64800</v>
      </c>
      <c r="I2100" s="3">
        <v>7610</v>
      </c>
      <c r="J2100" s="3">
        <v>0</v>
      </c>
      <c r="K2100" s="3">
        <v>0</v>
      </c>
      <c r="L2100" s="3">
        <f>SUM(H2100:K2100)</f>
        <v>72410</v>
      </c>
      <c r="M2100" s="15">
        <v>0</v>
      </c>
      <c r="N2100" s="3">
        <f>H2100*M2100</f>
        <v>0</v>
      </c>
      <c r="O2100" s="3">
        <f>L2100-N2100</f>
        <v>72410</v>
      </c>
    </row>
    <row r="2101" spans="1:15" x14ac:dyDescent="0.2">
      <c r="A2101" s="2" t="s">
        <v>5217</v>
      </c>
      <c r="B2101" s="2" t="s">
        <v>1943</v>
      </c>
      <c r="C2101" s="2" t="s">
        <v>47</v>
      </c>
      <c r="D2101" s="2" t="s">
        <v>45</v>
      </c>
      <c r="E2101" s="13">
        <v>45901</v>
      </c>
      <c r="F2101" s="2" t="s">
        <v>2732</v>
      </c>
      <c r="G2101" s="2">
        <v>3</v>
      </c>
      <c r="H2101" s="3">
        <v>9450</v>
      </c>
      <c r="I2101" s="3">
        <v>2320</v>
      </c>
      <c r="J2101" s="3">
        <v>6800</v>
      </c>
      <c r="K2101" s="3">
        <v>0</v>
      </c>
      <c r="L2101" s="3">
        <f>SUM(H2101:K2101)</f>
        <v>18570</v>
      </c>
      <c r="M2101" s="15">
        <v>0.05</v>
      </c>
      <c r="N2101" s="3">
        <f>H2101*M2101</f>
        <v>472.5</v>
      </c>
      <c r="O2101" s="3">
        <f>L2101-N2101</f>
        <v>18097.5</v>
      </c>
    </row>
    <row r="2102" spans="1:15" x14ac:dyDescent="0.2">
      <c r="A2102" s="2" t="s">
        <v>5218</v>
      </c>
      <c r="B2102" s="2" t="s">
        <v>1978</v>
      </c>
      <c r="C2102" s="2" t="s">
        <v>89</v>
      </c>
      <c r="D2102" s="2" t="s">
        <v>85</v>
      </c>
      <c r="E2102" s="13">
        <v>45901</v>
      </c>
      <c r="F2102" s="2" t="s">
        <v>2670</v>
      </c>
      <c r="G2102" s="2">
        <v>2</v>
      </c>
      <c r="H2102" s="3">
        <v>10500</v>
      </c>
      <c r="I2102" s="3">
        <v>1340</v>
      </c>
      <c r="J2102" s="3">
        <v>5270</v>
      </c>
      <c r="K2102" s="3">
        <v>0</v>
      </c>
      <c r="L2102" s="3">
        <f>SUM(H2102:K2102)</f>
        <v>17110</v>
      </c>
      <c r="M2102" s="15">
        <v>0</v>
      </c>
      <c r="N2102" s="3">
        <f>H2102*M2102</f>
        <v>0</v>
      </c>
      <c r="O2102" s="3">
        <f>L2102-N2102</f>
        <v>17110</v>
      </c>
    </row>
    <row r="2103" spans="1:15" x14ac:dyDescent="0.2">
      <c r="A2103" s="2" t="s">
        <v>5219</v>
      </c>
      <c r="B2103" s="2" t="s">
        <v>286</v>
      </c>
      <c r="C2103" s="2" t="s">
        <v>127</v>
      </c>
      <c r="D2103" s="2" t="s">
        <v>124</v>
      </c>
      <c r="E2103" s="13">
        <v>45931</v>
      </c>
      <c r="F2103" s="2" t="s">
        <v>2658</v>
      </c>
      <c r="G2103" s="2">
        <v>5</v>
      </c>
      <c r="H2103" s="3">
        <v>35250</v>
      </c>
      <c r="I2103" s="3">
        <v>8190</v>
      </c>
      <c r="J2103" s="3">
        <v>0</v>
      </c>
      <c r="K2103" s="3">
        <v>2370</v>
      </c>
      <c r="L2103" s="3">
        <f>SUM(H2103:K2103)</f>
        <v>45810</v>
      </c>
      <c r="M2103" s="15">
        <v>0.1</v>
      </c>
      <c r="N2103" s="3">
        <f>H2103*M2103</f>
        <v>3525</v>
      </c>
      <c r="O2103" s="3">
        <f>L2103-N2103</f>
        <v>42285</v>
      </c>
    </row>
    <row r="2104" spans="1:15" x14ac:dyDescent="0.2">
      <c r="A2104" s="2" t="s">
        <v>5220</v>
      </c>
      <c r="B2104" s="2" t="s">
        <v>1527</v>
      </c>
      <c r="C2104" s="2" t="s">
        <v>83</v>
      </c>
      <c r="D2104" s="2" t="s">
        <v>85</v>
      </c>
      <c r="E2104" s="13">
        <v>45962</v>
      </c>
      <c r="F2104" s="2" t="s">
        <v>2670</v>
      </c>
      <c r="G2104" s="2">
        <v>2</v>
      </c>
      <c r="H2104" s="3">
        <v>29400</v>
      </c>
      <c r="I2104" s="3">
        <v>4030</v>
      </c>
      <c r="J2104" s="3">
        <v>0</v>
      </c>
      <c r="K2104" s="3">
        <v>0</v>
      </c>
      <c r="L2104" s="3">
        <f>SUM(H2104:K2104)</f>
        <v>33430</v>
      </c>
      <c r="M2104" s="15">
        <v>0</v>
      </c>
      <c r="N2104" s="3">
        <f>H2104*M2104</f>
        <v>0</v>
      </c>
      <c r="O2104" s="3">
        <f>L2104-N2104</f>
        <v>33430</v>
      </c>
    </row>
    <row r="2105" spans="1:15" x14ac:dyDescent="0.2">
      <c r="A2105" s="2" t="s">
        <v>5221</v>
      </c>
      <c r="B2105" s="2" t="s">
        <v>1610</v>
      </c>
      <c r="C2105" s="2" t="s">
        <v>103</v>
      </c>
      <c r="D2105" s="2" t="s">
        <v>105</v>
      </c>
      <c r="E2105" s="13">
        <v>45992</v>
      </c>
      <c r="F2105" s="2" t="s">
        <v>2647</v>
      </c>
      <c r="G2105" s="2">
        <v>3</v>
      </c>
      <c r="H2105" s="3">
        <v>13500</v>
      </c>
      <c r="I2105" s="3">
        <v>1930</v>
      </c>
      <c r="J2105" s="3">
        <v>0</v>
      </c>
      <c r="K2105" s="3">
        <v>0</v>
      </c>
      <c r="L2105" s="3">
        <f>SUM(H2105:K2105)</f>
        <v>15430</v>
      </c>
      <c r="M2105" s="15">
        <v>0</v>
      </c>
      <c r="N2105" s="3">
        <f>H2105*M2105</f>
        <v>0</v>
      </c>
      <c r="O2105" s="3">
        <f>L2105-N2105</f>
        <v>15430</v>
      </c>
    </row>
    <row r="2106" spans="1:15" x14ac:dyDescent="0.2">
      <c r="A2106" s="2" t="s">
        <v>5223</v>
      </c>
      <c r="B2106" s="2" t="s">
        <v>1717</v>
      </c>
      <c r="C2106" s="2" t="s">
        <v>39</v>
      </c>
      <c r="D2106" s="2" t="s">
        <v>36</v>
      </c>
      <c r="E2106" s="13">
        <v>45992</v>
      </c>
      <c r="F2106" s="2" t="s">
        <v>2661</v>
      </c>
      <c r="G2106" s="2">
        <v>2</v>
      </c>
      <c r="H2106" s="3">
        <v>17400</v>
      </c>
      <c r="I2106" s="3">
        <v>3440</v>
      </c>
      <c r="J2106" s="3">
        <v>0</v>
      </c>
      <c r="K2106" s="3">
        <v>0</v>
      </c>
      <c r="L2106" s="3">
        <f>SUM(H2106:K2106)</f>
        <v>20840</v>
      </c>
      <c r="M2106" s="15">
        <v>0</v>
      </c>
      <c r="N2106" s="3">
        <f>H2106*M2106</f>
        <v>0</v>
      </c>
      <c r="O2106" s="3">
        <f>L2106-N2106</f>
        <v>20840</v>
      </c>
    </row>
    <row r="2107" spans="1:15" x14ac:dyDescent="0.2">
      <c r="A2107" s="2" t="s">
        <v>5225</v>
      </c>
      <c r="B2107" s="2" t="s">
        <v>2048</v>
      </c>
      <c r="C2107" s="2" t="s">
        <v>16</v>
      </c>
      <c r="D2107" s="2" t="s">
        <v>11</v>
      </c>
      <c r="E2107" s="13">
        <v>45901</v>
      </c>
      <c r="F2107" s="2" t="s">
        <v>2683</v>
      </c>
      <c r="G2107" s="2">
        <v>2</v>
      </c>
      <c r="H2107" s="3">
        <v>6000</v>
      </c>
      <c r="I2107" s="3">
        <v>1670</v>
      </c>
      <c r="J2107" s="3">
        <v>0</v>
      </c>
      <c r="K2107" s="3">
        <v>1000</v>
      </c>
      <c r="L2107" s="3">
        <f>SUM(H2107:K2107)</f>
        <v>8670</v>
      </c>
      <c r="M2107" s="15">
        <v>0.17</v>
      </c>
      <c r="N2107" s="3">
        <f>H2107*M2107</f>
        <v>1020.0000000000001</v>
      </c>
      <c r="O2107" s="3">
        <f>L2107-N2107</f>
        <v>7650</v>
      </c>
    </row>
    <row r="2108" spans="1:15" x14ac:dyDescent="0.2">
      <c r="A2108" s="2" t="s">
        <v>5226</v>
      </c>
      <c r="B2108" s="2" t="s">
        <v>270</v>
      </c>
      <c r="C2108" s="2" t="s">
        <v>67</v>
      </c>
      <c r="D2108" s="2" t="s">
        <v>65</v>
      </c>
      <c r="E2108" s="13">
        <v>46023</v>
      </c>
      <c r="F2108" s="2" t="s">
        <v>2647</v>
      </c>
      <c r="G2108" s="2">
        <v>5</v>
      </c>
      <c r="H2108" s="3">
        <v>33500</v>
      </c>
      <c r="I2108" s="3">
        <v>4350</v>
      </c>
      <c r="J2108" s="3">
        <v>0</v>
      </c>
      <c r="K2108" s="3">
        <v>0</v>
      </c>
      <c r="L2108" s="3">
        <f>SUM(H2108:K2108)</f>
        <v>37850</v>
      </c>
      <c r="M2108" s="15">
        <v>0</v>
      </c>
      <c r="N2108" s="3">
        <f>H2108*M2108</f>
        <v>0</v>
      </c>
      <c r="O2108" s="3">
        <f>L2108-N2108</f>
        <v>37850</v>
      </c>
    </row>
    <row r="2109" spans="1:15" x14ac:dyDescent="0.2">
      <c r="A2109" s="2" t="s">
        <v>5227</v>
      </c>
      <c r="B2109" s="2" t="s">
        <v>381</v>
      </c>
      <c r="C2109" s="2" t="s">
        <v>89</v>
      </c>
      <c r="D2109" s="2" t="s">
        <v>85</v>
      </c>
      <c r="E2109" s="13">
        <v>45901</v>
      </c>
      <c r="F2109" s="2" t="s">
        <v>2732</v>
      </c>
      <c r="G2109" s="2">
        <v>1</v>
      </c>
      <c r="H2109" s="3">
        <v>8100</v>
      </c>
      <c r="I2109" s="3">
        <v>440</v>
      </c>
      <c r="J2109" s="3">
        <v>3600</v>
      </c>
      <c r="K2109" s="3">
        <v>2470</v>
      </c>
      <c r="L2109" s="3">
        <f>SUM(H2109:K2109)</f>
        <v>14610</v>
      </c>
      <c r="M2109" s="15">
        <v>0.05</v>
      </c>
      <c r="N2109" s="3">
        <f>H2109*M2109</f>
        <v>405</v>
      </c>
      <c r="O2109" s="3">
        <f>L2109-N2109</f>
        <v>14205</v>
      </c>
    </row>
    <row r="2110" spans="1:15" x14ac:dyDescent="0.2">
      <c r="A2110" s="2" t="s">
        <v>5228</v>
      </c>
      <c r="B2110" s="2" t="s">
        <v>814</v>
      </c>
      <c r="C2110" s="2" t="s">
        <v>87</v>
      </c>
      <c r="D2110" s="2" t="s">
        <v>85</v>
      </c>
      <c r="E2110" s="13">
        <v>46023</v>
      </c>
      <c r="F2110" s="2" t="s">
        <v>2670</v>
      </c>
      <c r="G2110" s="2">
        <v>8</v>
      </c>
      <c r="H2110" s="3">
        <v>143600</v>
      </c>
      <c r="I2110" s="3">
        <v>15760</v>
      </c>
      <c r="J2110" s="3">
        <v>0</v>
      </c>
      <c r="K2110" s="3">
        <v>3190</v>
      </c>
      <c r="L2110" s="3">
        <f>SUM(H2110:K2110)</f>
        <v>162550</v>
      </c>
      <c r="M2110" s="15">
        <v>0</v>
      </c>
      <c r="N2110" s="3">
        <f>H2110*M2110</f>
        <v>0</v>
      </c>
      <c r="O2110" s="3">
        <f>L2110-N2110</f>
        <v>162550</v>
      </c>
    </row>
    <row r="2111" spans="1:15" x14ac:dyDescent="0.2">
      <c r="A2111" s="2" t="s">
        <v>5229</v>
      </c>
      <c r="B2111" s="2" t="s">
        <v>1187</v>
      </c>
      <c r="C2111" s="2" t="s">
        <v>32</v>
      </c>
      <c r="D2111" s="2" t="s">
        <v>24</v>
      </c>
      <c r="E2111" s="13">
        <v>45962</v>
      </c>
      <c r="F2111" s="2" t="s">
        <v>2647</v>
      </c>
      <c r="G2111" s="2">
        <v>3</v>
      </c>
      <c r="H2111" s="3">
        <v>22350</v>
      </c>
      <c r="I2111" s="3">
        <v>670</v>
      </c>
      <c r="J2111" s="3">
        <v>0</v>
      </c>
      <c r="K2111" s="3">
        <v>0</v>
      </c>
      <c r="L2111" s="3">
        <f>SUM(H2111:K2111)</f>
        <v>23020</v>
      </c>
      <c r="M2111" s="15">
        <v>0</v>
      </c>
      <c r="N2111" s="3">
        <f>H2111*M2111</f>
        <v>0</v>
      </c>
      <c r="O2111" s="3">
        <f>L2111-N2111</f>
        <v>23020</v>
      </c>
    </row>
    <row r="2112" spans="1:15" x14ac:dyDescent="0.2">
      <c r="A2112" s="2" t="s">
        <v>5230</v>
      </c>
      <c r="B2112" s="2" t="s">
        <v>1268</v>
      </c>
      <c r="C2112" s="2" t="s">
        <v>26</v>
      </c>
      <c r="D2112" s="2" t="s">
        <v>24</v>
      </c>
      <c r="E2112" s="13">
        <v>45901</v>
      </c>
      <c r="F2112" s="2" t="s">
        <v>2670</v>
      </c>
      <c r="G2112" s="2">
        <v>2</v>
      </c>
      <c r="H2112" s="3">
        <v>20000</v>
      </c>
      <c r="I2112" s="3">
        <v>2610</v>
      </c>
      <c r="J2112" s="3">
        <v>7430</v>
      </c>
      <c r="K2112" s="3">
        <v>0</v>
      </c>
      <c r="L2112" s="3">
        <f>SUM(H2112:K2112)</f>
        <v>30040</v>
      </c>
      <c r="M2112" s="15">
        <v>0</v>
      </c>
      <c r="N2112" s="3">
        <f>H2112*M2112</f>
        <v>0</v>
      </c>
      <c r="O2112" s="3">
        <f>L2112-N2112</f>
        <v>30040</v>
      </c>
    </row>
    <row r="2113" spans="1:15" x14ac:dyDescent="0.2">
      <c r="A2113" s="2" t="s">
        <v>5231</v>
      </c>
      <c r="B2113" s="2" t="s">
        <v>2015</v>
      </c>
      <c r="C2113" s="2" t="s">
        <v>106</v>
      </c>
      <c r="D2113" s="2" t="s">
        <v>105</v>
      </c>
      <c r="E2113" s="13">
        <v>46082</v>
      </c>
      <c r="F2113" s="2" t="s">
        <v>2647</v>
      </c>
      <c r="G2113" s="2">
        <v>3</v>
      </c>
      <c r="H2113" s="3">
        <v>14400</v>
      </c>
      <c r="I2113" s="3">
        <v>7660</v>
      </c>
      <c r="J2113" s="3">
        <v>1910</v>
      </c>
      <c r="K2113" s="3">
        <v>0</v>
      </c>
      <c r="L2113" s="3">
        <f>SUM(H2113:K2113)</f>
        <v>23970</v>
      </c>
      <c r="M2113" s="15">
        <v>0</v>
      </c>
      <c r="N2113" s="3">
        <f>H2113*M2113</f>
        <v>0</v>
      </c>
      <c r="O2113" s="3">
        <f>L2113-N2113</f>
        <v>23970</v>
      </c>
    </row>
    <row r="2114" spans="1:15" x14ac:dyDescent="0.2">
      <c r="A2114" s="2" t="s">
        <v>5232</v>
      </c>
      <c r="B2114" s="2" t="s">
        <v>2521</v>
      </c>
      <c r="C2114" s="2" t="s">
        <v>118</v>
      </c>
      <c r="D2114" s="2" t="s">
        <v>114</v>
      </c>
      <c r="E2114" s="13">
        <v>46023</v>
      </c>
      <c r="F2114" s="2" t="s">
        <v>2670</v>
      </c>
      <c r="G2114" s="2">
        <v>2</v>
      </c>
      <c r="H2114" s="3">
        <v>13900</v>
      </c>
      <c r="I2114" s="3">
        <v>4140</v>
      </c>
      <c r="J2114" s="3">
        <v>0</v>
      </c>
      <c r="K2114" s="3">
        <v>3690</v>
      </c>
      <c r="L2114" s="3">
        <f>SUM(H2114:K2114)</f>
        <v>21730</v>
      </c>
      <c r="M2114" s="15">
        <v>0</v>
      </c>
      <c r="N2114" s="3">
        <f>H2114*M2114</f>
        <v>0</v>
      </c>
      <c r="O2114" s="3">
        <f>L2114-N2114</f>
        <v>21730</v>
      </c>
    </row>
    <row r="2115" spans="1:15" x14ac:dyDescent="0.2">
      <c r="A2115" s="2" t="s">
        <v>5234</v>
      </c>
      <c r="B2115" s="2" t="s">
        <v>1556</v>
      </c>
      <c r="C2115" s="2" t="s">
        <v>125</v>
      </c>
      <c r="D2115" s="2" t="s">
        <v>124</v>
      </c>
      <c r="E2115" s="13">
        <v>45931</v>
      </c>
      <c r="F2115" s="2" t="s">
        <v>2658</v>
      </c>
      <c r="G2115" s="2">
        <v>5</v>
      </c>
      <c r="H2115" s="3">
        <v>44250</v>
      </c>
      <c r="I2115" s="3">
        <v>12930</v>
      </c>
      <c r="J2115" s="3">
        <v>0</v>
      </c>
      <c r="K2115" s="3">
        <v>2760</v>
      </c>
      <c r="L2115" s="3">
        <f>SUM(H2115:K2115)</f>
        <v>59940</v>
      </c>
      <c r="M2115" s="15">
        <v>0.1</v>
      </c>
      <c r="N2115" s="3">
        <f>H2115*M2115</f>
        <v>4425</v>
      </c>
      <c r="O2115" s="3">
        <f>L2115-N2115</f>
        <v>55515</v>
      </c>
    </row>
    <row r="2116" spans="1:15" x14ac:dyDescent="0.2">
      <c r="A2116" s="2" t="s">
        <v>5235</v>
      </c>
      <c r="B2116" s="2" t="s">
        <v>1557</v>
      </c>
      <c r="C2116" s="2" t="s">
        <v>22</v>
      </c>
      <c r="D2116" s="2" t="s">
        <v>24</v>
      </c>
      <c r="E2116" s="13">
        <v>45931</v>
      </c>
      <c r="F2116" s="2" t="s">
        <v>2647</v>
      </c>
      <c r="G2116" s="2">
        <v>4</v>
      </c>
      <c r="H2116" s="3">
        <v>21400</v>
      </c>
      <c r="I2116" s="3">
        <v>3000</v>
      </c>
      <c r="J2116" s="3">
        <v>3910</v>
      </c>
      <c r="K2116" s="3">
        <v>0</v>
      </c>
      <c r="L2116" s="3">
        <f>SUM(H2116:K2116)</f>
        <v>28310</v>
      </c>
      <c r="M2116" s="15">
        <v>0</v>
      </c>
      <c r="N2116" s="3">
        <f>H2116*M2116</f>
        <v>0</v>
      </c>
      <c r="O2116" s="3">
        <f>L2116-N2116</f>
        <v>28310</v>
      </c>
    </row>
    <row r="2117" spans="1:15" x14ac:dyDescent="0.2">
      <c r="A2117" s="2" t="s">
        <v>5236</v>
      </c>
      <c r="B2117" s="2" t="s">
        <v>1582</v>
      </c>
      <c r="C2117" s="2" t="s">
        <v>91</v>
      </c>
      <c r="D2117" s="2" t="s">
        <v>85</v>
      </c>
      <c r="E2117" s="13">
        <v>45931</v>
      </c>
      <c r="F2117" s="2" t="s">
        <v>2670</v>
      </c>
      <c r="G2117" s="2">
        <v>4</v>
      </c>
      <c r="H2117" s="3">
        <v>19600</v>
      </c>
      <c r="I2117" s="3">
        <v>1820</v>
      </c>
      <c r="J2117" s="3">
        <v>4490</v>
      </c>
      <c r="K2117" s="3">
        <v>0</v>
      </c>
      <c r="L2117" s="3">
        <f>SUM(H2117:K2117)</f>
        <v>25910</v>
      </c>
      <c r="M2117" s="15">
        <v>0</v>
      </c>
      <c r="N2117" s="3">
        <f>H2117*M2117</f>
        <v>0</v>
      </c>
      <c r="O2117" s="3">
        <f>L2117-N2117</f>
        <v>25910</v>
      </c>
    </row>
    <row r="2118" spans="1:15" x14ac:dyDescent="0.2">
      <c r="A2118" s="2" t="s">
        <v>5237</v>
      </c>
      <c r="B2118" s="2" t="s">
        <v>1915</v>
      </c>
      <c r="C2118" s="2" t="s">
        <v>61</v>
      </c>
      <c r="D2118" s="2" t="s">
        <v>55</v>
      </c>
      <c r="E2118" s="13">
        <v>45901</v>
      </c>
      <c r="F2118" s="2" t="s">
        <v>2732</v>
      </c>
      <c r="G2118" s="2">
        <v>1</v>
      </c>
      <c r="H2118" s="3">
        <v>11000</v>
      </c>
      <c r="I2118" s="3">
        <v>1060</v>
      </c>
      <c r="J2118" s="3">
        <v>7300</v>
      </c>
      <c r="K2118" s="3">
        <v>0</v>
      </c>
      <c r="L2118" s="3">
        <f>SUM(H2118:K2118)</f>
        <v>19360</v>
      </c>
      <c r="M2118" s="15">
        <v>0.05</v>
      </c>
      <c r="N2118" s="3">
        <f>H2118*M2118</f>
        <v>550</v>
      </c>
      <c r="O2118" s="3">
        <f>L2118-N2118</f>
        <v>18810</v>
      </c>
    </row>
    <row r="2119" spans="1:15" x14ac:dyDescent="0.2">
      <c r="A2119" s="2" t="s">
        <v>5238</v>
      </c>
      <c r="B2119" s="2" t="s">
        <v>2433</v>
      </c>
      <c r="C2119" s="2" t="s">
        <v>125</v>
      </c>
      <c r="D2119" s="2" t="s">
        <v>124</v>
      </c>
      <c r="E2119" s="13">
        <v>45962</v>
      </c>
      <c r="F2119" s="2" t="s">
        <v>2658</v>
      </c>
      <c r="G2119" s="2">
        <v>9</v>
      </c>
      <c r="H2119" s="3">
        <v>150300</v>
      </c>
      <c r="I2119" s="3">
        <v>13690</v>
      </c>
      <c r="J2119" s="3">
        <v>0</v>
      </c>
      <c r="K2119" s="3">
        <v>0</v>
      </c>
      <c r="L2119" s="3">
        <f>SUM(H2119:K2119)</f>
        <v>163990</v>
      </c>
      <c r="M2119" s="15">
        <v>0.1</v>
      </c>
      <c r="N2119" s="3">
        <f>H2119*M2119</f>
        <v>15030</v>
      </c>
      <c r="O2119" s="3">
        <f>L2119-N2119</f>
        <v>148960</v>
      </c>
    </row>
    <row r="2120" spans="1:15" x14ac:dyDescent="0.2">
      <c r="A2120" s="2" t="s">
        <v>5239</v>
      </c>
      <c r="B2120" s="2" t="s">
        <v>2512</v>
      </c>
      <c r="C2120" s="2" t="s">
        <v>127</v>
      </c>
      <c r="D2120" s="2" t="s">
        <v>124</v>
      </c>
      <c r="E2120" s="13">
        <v>45962</v>
      </c>
      <c r="F2120" s="2" t="s">
        <v>2647</v>
      </c>
      <c r="G2120" s="2">
        <v>3</v>
      </c>
      <c r="H2120" s="3">
        <v>16500</v>
      </c>
      <c r="I2120" s="3">
        <v>8040</v>
      </c>
      <c r="J2120" s="3">
        <v>4000</v>
      </c>
      <c r="K2120" s="3">
        <v>0</v>
      </c>
      <c r="L2120" s="3">
        <f>SUM(H2120:K2120)</f>
        <v>28540</v>
      </c>
      <c r="M2120" s="15">
        <v>0</v>
      </c>
      <c r="N2120" s="3">
        <f>H2120*M2120</f>
        <v>0</v>
      </c>
      <c r="O2120" s="3">
        <f>L2120-N2120</f>
        <v>28540</v>
      </c>
    </row>
    <row r="2121" spans="1:15" x14ac:dyDescent="0.2">
      <c r="A2121" s="2" t="s">
        <v>5240</v>
      </c>
      <c r="B2121" s="2" t="s">
        <v>882</v>
      </c>
      <c r="C2121" s="2" t="s">
        <v>51</v>
      </c>
      <c r="D2121" s="2" t="s">
        <v>45</v>
      </c>
      <c r="E2121" s="13">
        <v>45962</v>
      </c>
      <c r="F2121" s="2" t="s">
        <v>2670</v>
      </c>
      <c r="G2121" s="2">
        <v>6</v>
      </c>
      <c r="H2121" s="3">
        <v>75600</v>
      </c>
      <c r="I2121" s="3">
        <v>15330</v>
      </c>
      <c r="J2121" s="3">
        <v>0</v>
      </c>
      <c r="K2121" s="3">
        <v>0</v>
      </c>
      <c r="L2121" s="3">
        <f>SUM(H2121:K2121)</f>
        <v>90930</v>
      </c>
      <c r="M2121" s="15">
        <v>0</v>
      </c>
      <c r="N2121" s="3">
        <f>H2121*M2121</f>
        <v>0</v>
      </c>
      <c r="O2121" s="3">
        <f>L2121-N2121</f>
        <v>90930</v>
      </c>
    </row>
    <row r="2122" spans="1:15" x14ac:dyDescent="0.2">
      <c r="A2122" s="2" t="s">
        <v>5241</v>
      </c>
      <c r="B2122" s="2" t="s">
        <v>1358</v>
      </c>
      <c r="C2122" s="2" t="s">
        <v>87</v>
      </c>
      <c r="D2122" s="2" t="s">
        <v>85</v>
      </c>
      <c r="E2122" s="13">
        <v>45992</v>
      </c>
      <c r="F2122" s="2" t="s">
        <v>2670</v>
      </c>
      <c r="G2122" s="2">
        <v>5</v>
      </c>
      <c r="H2122" s="3">
        <v>31250</v>
      </c>
      <c r="I2122" s="3">
        <v>3920</v>
      </c>
      <c r="J2122" s="3">
        <v>4450</v>
      </c>
      <c r="K2122" s="3">
        <v>1760</v>
      </c>
      <c r="L2122" s="3">
        <f>SUM(H2122:K2122)</f>
        <v>41380</v>
      </c>
      <c r="M2122" s="15">
        <v>0</v>
      </c>
      <c r="N2122" s="3">
        <f>H2122*M2122</f>
        <v>0</v>
      </c>
      <c r="O2122" s="3">
        <f>L2122-N2122</f>
        <v>41380</v>
      </c>
    </row>
    <row r="2123" spans="1:15" x14ac:dyDescent="0.2">
      <c r="A2123" s="2" t="s">
        <v>5243</v>
      </c>
      <c r="B2123" s="2" t="s">
        <v>1031</v>
      </c>
      <c r="C2123" s="2" t="s">
        <v>39</v>
      </c>
      <c r="D2123" s="2" t="s">
        <v>36</v>
      </c>
      <c r="E2123" s="13">
        <v>45931</v>
      </c>
      <c r="F2123" s="2" t="s">
        <v>2647</v>
      </c>
      <c r="G2123" s="2">
        <v>2</v>
      </c>
      <c r="H2123" s="3">
        <v>16700</v>
      </c>
      <c r="I2123" s="3">
        <v>770</v>
      </c>
      <c r="J2123" s="3">
        <v>5000</v>
      </c>
      <c r="K2123" s="3">
        <v>0</v>
      </c>
      <c r="L2123" s="3">
        <f>SUM(H2123:K2123)</f>
        <v>22470</v>
      </c>
      <c r="M2123" s="15">
        <v>0</v>
      </c>
      <c r="N2123" s="3">
        <f>H2123*M2123</f>
        <v>0</v>
      </c>
      <c r="O2123" s="3">
        <f>L2123-N2123</f>
        <v>22470</v>
      </c>
    </row>
    <row r="2124" spans="1:15" x14ac:dyDescent="0.2">
      <c r="A2124" s="2" t="s">
        <v>5244</v>
      </c>
      <c r="B2124" s="2" t="s">
        <v>1281</v>
      </c>
      <c r="C2124" s="2" t="s">
        <v>26</v>
      </c>
      <c r="D2124" s="2" t="s">
        <v>24</v>
      </c>
      <c r="E2124" s="13">
        <v>45931</v>
      </c>
      <c r="F2124" s="2" t="s">
        <v>2689</v>
      </c>
      <c r="G2124" s="2">
        <v>4</v>
      </c>
      <c r="H2124" s="3">
        <v>61000</v>
      </c>
      <c r="I2124" s="3">
        <v>4860</v>
      </c>
      <c r="J2124" s="3">
        <v>0</v>
      </c>
      <c r="K2124" s="3">
        <v>0</v>
      </c>
      <c r="L2124" s="3">
        <f>SUM(H2124:K2124)</f>
        <v>65860</v>
      </c>
      <c r="M2124" s="15">
        <v>0.15</v>
      </c>
      <c r="N2124" s="3">
        <f>H2124*M2124</f>
        <v>9150</v>
      </c>
      <c r="O2124" s="3">
        <f>L2124-N2124</f>
        <v>56710</v>
      </c>
    </row>
    <row r="2125" spans="1:15" x14ac:dyDescent="0.2">
      <c r="A2125" s="2" t="s">
        <v>5245</v>
      </c>
      <c r="B2125" s="2" t="s">
        <v>1367</v>
      </c>
      <c r="C2125" s="2" t="s">
        <v>91</v>
      </c>
      <c r="D2125" s="2" t="s">
        <v>85</v>
      </c>
      <c r="E2125" s="13">
        <v>45992</v>
      </c>
      <c r="F2125" s="2" t="s">
        <v>2658</v>
      </c>
      <c r="G2125" s="2">
        <v>8</v>
      </c>
      <c r="H2125" s="3">
        <v>38000</v>
      </c>
      <c r="I2125" s="3">
        <v>11270</v>
      </c>
      <c r="J2125" s="3">
        <v>0</v>
      </c>
      <c r="K2125" s="3">
        <v>0</v>
      </c>
      <c r="L2125" s="3">
        <f>SUM(H2125:K2125)</f>
        <v>49270</v>
      </c>
      <c r="M2125" s="15">
        <v>0.1</v>
      </c>
      <c r="N2125" s="3">
        <f>H2125*M2125</f>
        <v>3800</v>
      </c>
      <c r="O2125" s="3">
        <f>L2125-N2125</f>
        <v>45470</v>
      </c>
    </row>
    <row r="2126" spans="1:15" x14ac:dyDescent="0.2">
      <c r="A2126" s="2" t="s">
        <v>5246</v>
      </c>
      <c r="B2126" s="2" t="s">
        <v>2348</v>
      </c>
      <c r="C2126" s="2" t="s">
        <v>97</v>
      </c>
      <c r="D2126" s="2" t="s">
        <v>95</v>
      </c>
      <c r="E2126" s="13">
        <v>46174</v>
      </c>
      <c r="F2126" s="2" t="s">
        <v>2689</v>
      </c>
      <c r="G2126" s="2">
        <v>3</v>
      </c>
      <c r="H2126" s="3">
        <v>31800</v>
      </c>
      <c r="I2126" s="3">
        <v>20240</v>
      </c>
      <c r="J2126" s="3">
        <v>0</v>
      </c>
      <c r="K2126" s="3">
        <v>3590</v>
      </c>
      <c r="L2126" s="3">
        <f>SUM(H2126:K2126)</f>
        <v>55630</v>
      </c>
      <c r="M2126" s="15">
        <v>0.15</v>
      </c>
      <c r="N2126" s="3">
        <f>H2126*M2126</f>
        <v>4770</v>
      </c>
      <c r="O2126" s="3">
        <f>L2126-N2126</f>
        <v>50860</v>
      </c>
    </row>
    <row r="2127" spans="1:15" x14ac:dyDescent="0.2">
      <c r="A2127" s="2" t="s">
        <v>5247</v>
      </c>
      <c r="B2127" s="2" t="s">
        <v>927</v>
      </c>
      <c r="C2127" s="2" t="s">
        <v>116</v>
      </c>
      <c r="D2127" s="2" t="s">
        <v>114</v>
      </c>
      <c r="E2127" s="13">
        <v>45931</v>
      </c>
      <c r="F2127" s="2" t="s">
        <v>2732</v>
      </c>
      <c r="G2127" s="2">
        <v>3</v>
      </c>
      <c r="H2127" s="3">
        <v>17850</v>
      </c>
      <c r="I2127" s="3">
        <v>940</v>
      </c>
      <c r="J2127" s="3">
        <v>1620</v>
      </c>
      <c r="K2127" s="3">
        <v>0</v>
      </c>
      <c r="L2127" s="3">
        <f>SUM(H2127:K2127)</f>
        <v>20410</v>
      </c>
      <c r="M2127" s="15">
        <v>0.05</v>
      </c>
      <c r="N2127" s="3">
        <f>H2127*M2127</f>
        <v>892.5</v>
      </c>
      <c r="O2127" s="3">
        <f>L2127-N2127</f>
        <v>19517.5</v>
      </c>
    </row>
    <row r="2128" spans="1:15" x14ac:dyDescent="0.2">
      <c r="A2128" s="2" t="s">
        <v>5248</v>
      </c>
      <c r="B2128" s="2" t="s">
        <v>1696</v>
      </c>
      <c r="C2128" s="2" t="s">
        <v>81</v>
      </c>
      <c r="D2128" s="2" t="s">
        <v>75</v>
      </c>
      <c r="E2128" s="13">
        <v>45931</v>
      </c>
      <c r="F2128" s="2" t="s">
        <v>2689</v>
      </c>
      <c r="G2128" s="2">
        <v>3</v>
      </c>
      <c r="H2128" s="3">
        <v>49950</v>
      </c>
      <c r="I2128" s="3">
        <v>7050</v>
      </c>
      <c r="J2128" s="3">
        <v>0</v>
      </c>
      <c r="K2128" s="3">
        <v>0</v>
      </c>
      <c r="L2128" s="3">
        <f>SUM(H2128:K2128)</f>
        <v>57000</v>
      </c>
      <c r="M2128" s="15">
        <v>0.15</v>
      </c>
      <c r="N2128" s="3">
        <f>H2128*M2128</f>
        <v>7492.5</v>
      </c>
      <c r="O2128" s="3">
        <f>L2128-N2128</f>
        <v>49507.5</v>
      </c>
    </row>
    <row r="2129" spans="1:15" x14ac:dyDescent="0.2">
      <c r="A2129" s="2" t="s">
        <v>5252</v>
      </c>
      <c r="B2129" s="2" t="s">
        <v>784</v>
      </c>
      <c r="C2129" s="2" t="s">
        <v>34</v>
      </c>
      <c r="D2129" s="2" t="s">
        <v>36</v>
      </c>
      <c r="E2129" s="13">
        <v>45931</v>
      </c>
      <c r="F2129" s="2" t="s">
        <v>2670</v>
      </c>
      <c r="G2129" s="2">
        <v>6</v>
      </c>
      <c r="H2129" s="3">
        <v>38400</v>
      </c>
      <c r="I2129" s="3">
        <v>4640</v>
      </c>
      <c r="J2129" s="3">
        <v>0</v>
      </c>
      <c r="K2129" s="3">
        <v>0</v>
      </c>
      <c r="L2129" s="3">
        <f>SUM(H2129:K2129)</f>
        <v>43040</v>
      </c>
      <c r="M2129" s="15">
        <v>0</v>
      </c>
      <c r="N2129" s="3">
        <f>H2129*M2129</f>
        <v>0</v>
      </c>
      <c r="O2129" s="3">
        <f>L2129-N2129</f>
        <v>43040</v>
      </c>
    </row>
    <row r="2130" spans="1:15" x14ac:dyDescent="0.2">
      <c r="A2130" s="2" t="s">
        <v>5253</v>
      </c>
      <c r="B2130" s="2" t="s">
        <v>821</v>
      </c>
      <c r="C2130" s="2" t="s">
        <v>51</v>
      </c>
      <c r="D2130" s="2" t="s">
        <v>45</v>
      </c>
      <c r="E2130" s="13">
        <v>45901</v>
      </c>
      <c r="F2130" s="2" t="s">
        <v>2732</v>
      </c>
      <c r="G2130" s="2">
        <v>1</v>
      </c>
      <c r="H2130" s="3">
        <v>5350</v>
      </c>
      <c r="I2130" s="3">
        <v>860</v>
      </c>
      <c r="J2130" s="3">
        <v>0</v>
      </c>
      <c r="K2130" s="3">
        <v>2990</v>
      </c>
      <c r="L2130" s="3">
        <f>SUM(H2130:K2130)</f>
        <v>9200</v>
      </c>
      <c r="M2130" s="15">
        <v>0.05</v>
      </c>
      <c r="N2130" s="3">
        <f>H2130*M2130</f>
        <v>267.5</v>
      </c>
      <c r="O2130" s="3">
        <f>L2130-N2130</f>
        <v>8932.5</v>
      </c>
    </row>
    <row r="2131" spans="1:15" x14ac:dyDescent="0.2">
      <c r="A2131" s="2" t="s">
        <v>5255</v>
      </c>
      <c r="B2131" s="2" t="s">
        <v>1885</v>
      </c>
      <c r="C2131" s="2" t="s">
        <v>116</v>
      </c>
      <c r="D2131" s="2" t="s">
        <v>114</v>
      </c>
      <c r="E2131" s="13">
        <v>45931</v>
      </c>
      <c r="F2131" s="2" t="s">
        <v>2689</v>
      </c>
      <c r="G2131" s="2">
        <v>3</v>
      </c>
      <c r="H2131" s="3">
        <v>27450</v>
      </c>
      <c r="I2131" s="3">
        <v>560</v>
      </c>
      <c r="J2131" s="3">
        <v>0</v>
      </c>
      <c r="K2131" s="3">
        <v>0</v>
      </c>
      <c r="L2131" s="3">
        <f>SUM(H2131:K2131)</f>
        <v>28010</v>
      </c>
      <c r="M2131" s="15">
        <v>0.15</v>
      </c>
      <c r="N2131" s="3">
        <f>H2131*M2131</f>
        <v>4117.5</v>
      </c>
      <c r="O2131" s="3">
        <f>L2131-N2131</f>
        <v>23892.5</v>
      </c>
    </row>
    <row r="2132" spans="1:15" x14ac:dyDescent="0.2">
      <c r="A2132" s="2" t="s">
        <v>5256</v>
      </c>
      <c r="B2132" s="2" t="s">
        <v>2020</v>
      </c>
      <c r="C2132" s="2" t="s">
        <v>129</v>
      </c>
      <c r="D2132" s="2" t="s">
        <v>124</v>
      </c>
      <c r="E2132" s="13">
        <v>45901</v>
      </c>
      <c r="F2132" s="2" t="s">
        <v>2732</v>
      </c>
      <c r="G2132" s="2">
        <v>2</v>
      </c>
      <c r="H2132" s="3">
        <v>7400</v>
      </c>
      <c r="I2132" s="3">
        <v>1740</v>
      </c>
      <c r="J2132" s="3">
        <v>0</v>
      </c>
      <c r="K2132" s="3">
        <v>0</v>
      </c>
      <c r="L2132" s="3">
        <f>SUM(H2132:K2132)</f>
        <v>9140</v>
      </c>
      <c r="M2132" s="15">
        <v>0.05</v>
      </c>
      <c r="N2132" s="3">
        <f>H2132*M2132</f>
        <v>370</v>
      </c>
      <c r="O2132" s="3">
        <f>L2132-N2132</f>
        <v>8770</v>
      </c>
    </row>
    <row r="2133" spans="1:15" x14ac:dyDescent="0.2">
      <c r="A2133" s="2" t="s">
        <v>5257</v>
      </c>
      <c r="B2133" s="2" t="s">
        <v>2220</v>
      </c>
      <c r="C2133" s="2" t="s">
        <v>13</v>
      </c>
      <c r="D2133" s="2" t="s">
        <v>11</v>
      </c>
      <c r="E2133" s="13">
        <v>45992</v>
      </c>
      <c r="F2133" s="2" t="s">
        <v>2689</v>
      </c>
      <c r="G2133" s="2">
        <v>4</v>
      </c>
      <c r="H2133" s="3">
        <v>62400</v>
      </c>
      <c r="I2133" s="3">
        <v>2920</v>
      </c>
      <c r="J2133" s="3">
        <v>0</v>
      </c>
      <c r="K2133" s="3">
        <v>0</v>
      </c>
      <c r="L2133" s="3">
        <f>SUM(H2133:K2133)</f>
        <v>65320</v>
      </c>
      <c r="M2133" s="15">
        <v>0.15</v>
      </c>
      <c r="N2133" s="3">
        <f>H2133*M2133</f>
        <v>9360</v>
      </c>
      <c r="O2133" s="3">
        <f>L2133-N2133</f>
        <v>55960</v>
      </c>
    </row>
    <row r="2134" spans="1:15" x14ac:dyDescent="0.2">
      <c r="A2134" s="2" t="s">
        <v>5258</v>
      </c>
      <c r="B2134" s="2" t="s">
        <v>2481</v>
      </c>
      <c r="C2134" s="2" t="s">
        <v>13</v>
      </c>
      <c r="D2134" s="2" t="s">
        <v>11</v>
      </c>
      <c r="E2134" s="13">
        <v>45992</v>
      </c>
      <c r="F2134" s="2" t="s">
        <v>2651</v>
      </c>
      <c r="G2134" s="2">
        <v>3</v>
      </c>
      <c r="H2134" s="3">
        <v>51150</v>
      </c>
      <c r="I2134" s="3">
        <v>14470</v>
      </c>
      <c r="J2134" s="3">
        <v>0</v>
      </c>
      <c r="K2134" s="3">
        <v>1740</v>
      </c>
      <c r="L2134" s="3">
        <f>SUM(H2134:K2134)</f>
        <v>67360</v>
      </c>
      <c r="M2134" s="15">
        <v>0.16</v>
      </c>
      <c r="N2134" s="3">
        <f>H2134*M2134</f>
        <v>8184</v>
      </c>
      <c r="O2134" s="3">
        <f>L2134-N2134</f>
        <v>59176</v>
      </c>
    </row>
    <row r="2135" spans="1:15" x14ac:dyDescent="0.2">
      <c r="A2135" s="2" t="s">
        <v>5259</v>
      </c>
      <c r="B2135" s="2" t="s">
        <v>1093</v>
      </c>
      <c r="C2135" s="2" t="s">
        <v>69</v>
      </c>
      <c r="D2135" s="2" t="s">
        <v>65</v>
      </c>
      <c r="E2135" s="13">
        <v>46054</v>
      </c>
      <c r="F2135" s="2" t="s">
        <v>2647</v>
      </c>
      <c r="G2135" s="2">
        <v>4</v>
      </c>
      <c r="H2135" s="3">
        <v>65000</v>
      </c>
      <c r="I2135" s="3">
        <v>15570</v>
      </c>
      <c r="J2135" s="3">
        <v>5720</v>
      </c>
      <c r="K2135" s="3">
        <v>1960</v>
      </c>
      <c r="L2135" s="3">
        <f>SUM(H2135:K2135)</f>
        <v>88250</v>
      </c>
      <c r="M2135" s="15">
        <v>0</v>
      </c>
      <c r="N2135" s="3">
        <f>H2135*M2135</f>
        <v>0</v>
      </c>
      <c r="O2135" s="3">
        <f>L2135-N2135</f>
        <v>88250</v>
      </c>
    </row>
    <row r="2136" spans="1:15" x14ac:dyDescent="0.2">
      <c r="A2136" s="2" t="s">
        <v>5260</v>
      </c>
      <c r="B2136" s="2" t="s">
        <v>1380</v>
      </c>
      <c r="C2136" s="2" t="s">
        <v>19</v>
      </c>
      <c r="D2136" s="2" t="s">
        <v>11</v>
      </c>
      <c r="E2136" s="13">
        <v>45931</v>
      </c>
      <c r="F2136" s="2" t="s">
        <v>2670</v>
      </c>
      <c r="G2136" s="2">
        <v>1</v>
      </c>
      <c r="H2136" s="3">
        <v>5500</v>
      </c>
      <c r="I2136" s="3">
        <v>1480</v>
      </c>
      <c r="J2136" s="3">
        <v>0</v>
      </c>
      <c r="K2136" s="3">
        <v>2050</v>
      </c>
      <c r="L2136" s="3">
        <f>SUM(H2136:K2136)</f>
        <v>9030</v>
      </c>
      <c r="M2136" s="15">
        <v>0</v>
      </c>
      <c r="N2136" s="3">
        <f>H2136*M2136</f>
        <v>0</v>
      </c>
      <c r="O2136" s="3">
        <f>L2136-N2136</f>
        <v>9030</v>
      </c>
    </row>
    <row r="2137" spans="1:15" x14ac:dyDescent="0.2">
      <c r="A2137" s="2" t="s">
        <v>5261</v>
      </c>
      <c r="B2137" s="2" t="s">
        <v>1516</v>
      </c>
      <c r="C2137" s="2" t="s">
        <v>43</v>
      </c>
      <c r="D2137" s="2" t="s">
        <v>45</v>
      </c>
      <c r="E2137" s="13">
        <v>45992</v>
      </c>
      <c r="F2137" s="2" t="s">
        <v>2683</v>
      </c>
      <c r="G2137" s="2">
        <v>5</v>
      </c>
      <c r="H2137" s="3">
        <v>46500</v>
      </c>
      <c r="I2137" s="3">
        <v>2670</v>
      </c>
      <c r="J2137" s="3">
        <v>0</v>
      </c>
      <c r="K2137" s="3">
        <v>0</v>
      </c>
      <c r="L2137" s="3">
        <f>SUM(H2137:K2137)</f>
        <v>49170</v>
      </c>
      <c r="M2137" s="15">
        <v>0.17</v>
      </c>
      <c r="N2137" s="3">
        <f>H2137*M2137</f>
        <v>7905.0000000000009</v>
      </c>
      <c r="O2137" s="3">
        <f>L2137-N2137</f>
        <v>41265</v>
      </c>
    </row>
    <row r="2138" spans="1:15" x14ac:dyDescent="0.2">
      <c r="A2138" s="2" t="s">
        <v>5262</v>
      </c>
      <c r="B2138" s="2" t="s">
        <v>1983</v>
      </c>
      <c r="C2138" s="2" t="s">
        <v>118</v>
      </c>
      <c r="D2138" s="2" t="s">
        <v>114</v>
      </c>
      <c r="E2138" s="13">
        <v>45931</v>
      </c>
      <c r="F2138" s="2" t="s">
        <v>2683</v>
      </c>
      <c r="G2138" s="2">
        <v>2</v>
      </c>
      <c r="H2138" s="3">
        <v>17100</v>
      </c>
      <c r="I2138" s="3">
        <v>4660</v>
      </c>
      <c r="J2138" s="3">
        <v>0</v>
      </c>
      <c r="K2138" s="3">
        <v>0</v>
      </c>
      <c r="L2138" s="3">
        <f>SUM(H2138:K2138)</f>
        <v>21760</v>
      </c>
      <c r="M2138" s="15">
        <v>0.17</v>
      </c>
      <c r="N2138" s="3">
        <f>H2138*M2138</f>
        <v>2907</v>
      </c>
      <c r="O2138" s="3">
        <f>L2138-N2138</f>
        <v>18853</v>
      </c>
    </row>
    <row r="2139" spans="1:15" x14ac:dyDescent="0.2">
      <c r="A2139" s="2" t="s">
        <v>5263</v>
      </c>
      <c r="B2139" s="2" t="s">
        <v>385</v>
      </c>
      <c r="C2139" s="2" t="s">
        <v>69</v>
      </c>
      <c r="D2139" s="2" t="s">
        <v>65</v>
      </c>
      <c r="E2139" s="13">
        <v>45931</v>
      </c>
      <c r="F2139" s="2" t="s">
        <v>2732</v>
      </c>
      <c r="G2139" s="2">
        <v>1</v>
      </c>
      <c r="H2139" s="3">
        <v>16450</v>
      </c>
      <c r="I2139" s="3">
        <v>740</v>
      </c>
      <c r="J2139" s="3">
        <v>0</v>
      </c>
      <c r="K2139" s="3">
        <v>0</v>
      </c>
      <c r="L2139" s="3">
        <f>SUM(H2139:K2139)</f>
        <v>17190</v>
      </c>
      <c r="M2139" s="15">
        <v>0.05</v>
      </c>
      <c r="N2139" s="3">
        <f>H2139*M2139</f>
        <v>822.5</v>
      </c>
      <c r="O2139" s="3">
        <f>L2139-N2139</f>
        <v>16367.5</v>
      </c>
    </row>
    <row r="2140" spans="1:15" x14ac:dyDescent="0.2">
      <c r="A2140" s="2" t="s">
        <v>5264</v>
      </c>
      <c r="B2140" s="2" t="s">
        <v>406</v>
      </c>
      <c r="C2140" s="2" t="s">
        <v>77</v>
      </c>
      <c r="D2140" s="2" t="s">
        <v>75</v>
      </c>
      <c r="E2140" s="13">
        <v>46054</v>
      </c>
      <c r="F2140" s="2" t="s">
        <v>2689</v>
      </c>
      <c r="G2140" s="2">
        <v>9</v>
      </c>
      <c r="H2140" s="3">
        <v>94050</v>
      </c>
      <c r="I2140" s="3">
        <v>9710</v>
      </c>
      <c r="J2140" s="3">
        <v>0</v>
      </c>
      <c r="K2140" s="3">
        <v>0</v>
      </c>
      <c r="L2140" s="3">
        <f>SUM(H2140:K2140)</f>
        <v>103760</v>
      </c>
      <c r="M2140" s="15">
        <v>0.15</v>
      </c>
      <c r="N2140" s="3">
        <f>H2140*M2140</f>
        <v>14107.5</v>
      </c>
      <c r="O2140" s="3">
        <f>L2140-N2140</f>
        <v>89652.5</v>
      </c>
    </row>
    <row r="2141" spans="1:15" x14ac:dyDescent="0.2">
      <c r="A2141" s="2" t="s">
        <v>5265</v>
      </c>
      <c r="B2141" s="2" t="s">
        <v>735</v>
      </c>
      <c r="C2141" s="2" t="s">
        <v>93</v>
      </c>
      <c r="D2141" s="2" t="s">
        <v>95</v>
      </c>
      <c r="E2141" s="13">
        <v>45931</v>
      </c>
      <c r="F2141" s="2" t="s">
        <v>2689</v>
      </c>
      <c r="G2141" s="2">
        <v>4</v>
      </c>
      <c r="H2141" s="3">
        <v>20400</v>
      </c>
      <c r="I2141" s="3">
        <v>2940</v>
      </c>
      <c r="J2141" s="3">
        <v>0</v>
      </c>
      <c r="K2141" s="3">
        <v>0</v>
      </c>
      <c r="L2141" s="3">
        <f>SUM(H2141:K2141)</f>
        <v>23340</v>
      </c>
      <c r="M2141" s="15">
        <v>0.15</v>
      </c>
      <c r="N2141" s="3">
        <f>H2141*M2141</f>
        <v>3060</v>
      </c>
      <c r="O2141" s="3">
        <f>L2141-N2141</f>
        <v>20280</v>
      </c>
    </row>
    <row r="2142" spans="1:15" x14ac:dyDescent="0.2">
      <c r="A2142" s="2" t="s">
        <v>5266</v>
      </c>
      <c r="B2142" s="2" t="s">
        <v>1223</v>
      </c>
      <c r="C2142" s="2" t="s">
        <v>29</v>
      </c>
      <c r="D2142" s="2" t="s">
        <v>24</v>
      </c>
      <c r="E2142" s="13">
        <v>45931</v>
      </c>
      <c r="F2142" s="2" t="s">
        <v>2647</v>
      </c>
      <c r="G2142" s="2">
        <v>2</v>
      </c>
      <c r="H2142" s="3">
        <v>14300</v>
      </c>
      <c r="I2142" s="3">
        <v>850</v>
      </c>
      <c r="J2142" s="3">
        <v>2690</v>
      </c>
      <c r="K2142" s="3">
        <v>0</v>
      </c>
      <c r="L2142" s="3">
        <f>SUM(H2142:K2142)</f>
        <v>17840</v>
      </c>
      <c r="M2142" s="15">
        <v>0</v>
      </c>
      <c r="N2142" s="3">
        <f>H2142*M2142</f>
        <v>0</v>
      </c>
      <c r="O2142" s="3">
        <f>L2142-N2142</f>
        <v>17840</v>
      </c>
    </row>
    <row r="2143" spans="1:15" x14ac:dyDescent="0.2">
      <c r="A2143" s="2" t="s">
        <v>5267</v>
      </c>
      <c r="B2143" s="2" t="s">
        <v>1268</v>
      </c>
      <c r="C2143" s="2" t="s">
        <v>77</v>
      </c>
      <c r="D2143" s="2" t="s">
        <v>75</v>
      </c>
      <c r="E2143" s="13">
        <v>45992</v>
      </c>
      <c r="F2143" s="2" t="s">
        <v>2689</v>
      </c>
      <c r="G2143" s="2">
        <v>3</v>
      </c>
      <c r="H2143" s="3">
        <v>41100</v>
      </c>
      <c r="I2143" s="3">
        <v>750</v>
      </c>
      <c r="J2143" s="3">
        <v>0</v>
      </c>
      <c r="K2143" s="3">
        <v>0</v>
      </c>
      <c r="L2143" s="3">
        <f>SUM(H2143:K2143)</f>
        <v>41850</v>
      </c>
      <c r="M2143" s="15">
        <v>0.15</v>
      </c>
      <c r="N2143" s="3">
        <f>H2143*M2143</f>
        <v>6165</v>
      </c>
      <c r="O2143" s="3">
        <f>L2143-N2143</f>
        <v>35685</v>
      </c>
    </row>
    <row r="2144" spans="1:15" x14ac:dyDescent="0.2">
      <c r="A2144" s="2" t="s">
        <v>5268</v>
      </c>
      <c r="B2144" s="2" t="s">
        <v>1299</v>
      </c>
      <c r="C2144" s="2" t="s">
        <v>118</v>
      </c>
      <c r="D2144" s="2" t="s">
        <v>114</v>
      </c>
      <c r="E2144" s="13">
        <v>45992</v>
      </c>
      <c r="F2144" s="2" t="s">
        <v>2647</v>
      </c>
      <c r="G2144" s="2">
        <v>4</v>
      </c>
      <c r="H2144" s="3">
        <v>34800</v>
      </c>
      <c r="I2144" s="3">
        <v>7500</v>
      </c>
      <c r="J2144" s="3">
        <v>9460</v>
      </c>
      <c r="K2144" s="3">
        <v>0</v>
      </c>
      <c r="L2144" s="3">
        <f>SUM(H2144:K2144)</f>
        <v>51760</v>
      </c>
      <c r="M2144" s="15">
        <v>0</v>
      </c>
      <c r="N2144" s="3">
        <f>H2144*M2144</f>
        <v>0</v>
      </c>
      <c r="O2144" s="3">
        <f>L2144-N2144</f>
        <v>51760</v>
      </c>
    </row>
    <row r="2145" spans="1:15" x14ac:dyDescent="0.2">
      <c r="A2145" s="2" t="s">
        <v>5269</v>
      </c>
      <c r="B2145" s="2" t="s">
        <v>1803</v>
      </c>
      <c r="C2145" s="2" t="s">
        <v>37</v>
      </c>
      <c r="D2145" s="2" t="s">
        <v>36</v>
      </c>
      <c r="E2145" s="13">
        <v>45962</v>
      </c>
      <c r="F2145" s="2" t="s">
        <v>2689</v>
      </c>
      <c r="G2145" s="2">
        <v>4</v>
      </c>
      <c r="H2145" s="3">
        <v>68400</v>
      </c>
      <c r="I2145" s="3">
        <v>8350</v>
      </c>
      <c r="J2145" s="3">
        <v>7360</v>
      </c>
      <c r="K2145" s="3">
        <v>3650</v>
      </c>
      <c r="L2145" s="3">
        <f>SUM(H2145:K2145)</f>
        <v>87760</v>
      </c>
      <c r="M2145" s="15">
        <v>0.15</v>
      </c>
      <c r="N2145" s="3">
        <f>H2145*M2145</f>
        <v>10260</v>
      </c>
      <c r="O2145" s="3">
        <f>L2145-N2145</f>
        <v>77500</v>
      </c>
    </row>
    <row r="2146" spans="1:15" x14ac:dyDescent="0.2">
      <c r="A2146" s="2" t="s">
        <v>5270</v>
      </c>
      <c r="B2146" s="2" t="s">
        <v>1881</v>
      </c>
      <c r="C2146" s="2" t="s">
        <v>129</v>
      </c>
      <c r="D2146" s="2" t="s">
        <v>124</v>
      </c>
      <c r="E2146" s="13">
        <v>45992</v>
      </c>
      <c r="F2146" s="2" t="s">
        <v>2651</v>
      </c>
      <c r="G2146" s="2">
        <v>5</v>
      </c>
      <c r="H2146" s="3">
        <v>21750</v>
      </c>
      <c r="I2146" s="3">
        <v>15720</v>
      </c>
      <c r="J2146" s="3">
        <v>0</v>
      </c>
      <c r="K2146" s="3">
        <v>0</v>
      </c>
      <c r="L2146" s="3">
        <f>SUM(H2146:K2146)</f>
        <v>37470</v>
      </c>
      <c r="M2146" s="15">
        <v>0.16</v>
      </c>
      <c r="N2146" s="3">
        <f>H2146*M2146</f>
        <v>3480</v>
      </c>
      <c r="O2146" s="3">
        <f>L2146-N2146</f>
        <v>33990</v>
      </c>
    </row>
    <row r="2147" spans="1:15" x14ac:dyDescent="0.2">
      <c r="A2147" s="2" t="s">
        <v>5271</v>
      </c>
      <c r="B2147" s="2" t="s">
        <v>379</v>
      </c>
      <c r="C2147" s="2" t="s">
        <v>81</v>
      </c>
      <c r="D2147" s="2" t="s">
        <v>75</v>
      </c>
      <c r="E2147" s="13">
        <v>45901</v>
      </c>
      <c r="F2147" s="2" t="s">
        <v>2647</v>
      </c>
      <c r="G2147" s="2">
        <v>4</v>
      </c>
      <c r="H2147" s="3">
        <v>40000</v>
      </c>
      <c r="I2147" s="3">
        <v>9100</v>
      </c>
      <c r="J2147" s="3">
        <v>0</v>
      </c>
      <c r="K2147" s="3">
        <v>0</v>
      </c>
      <c r="L2147" s="3">
        <f>SUM(H2147:K2147)</f>
        <v>49100</v>
      </c>
      <c r="M2147" s="15">
        <v>0</v>
      </c>
      <c r="N2147" s="3">
        <f>H2147*M2147</f>
        <v>0</v>
      </c>
      <c r="O2147" s="3">
        <f>L2147-N2147</f>
        <v>49100</v>
      </c>
    </row>
    <row r="2148" spans="1:15" x14ac:dyDescent="0.2">
      <c r="A2148" s="2" t="s">
        <v>5272</v>
      </c>
      <c r="B2148" s="2" t="s">
        <v>424</v>
      </c>
      <c r="C2148" s="2" t="s">
        <v>53</v>
      </c>
      <c r="D2148" s="2" t="s">
        <v>55</v>
      </c>
      <c r="E2148" s="13">
        <v>45931</v>
      </c>
      <c r="F2148" s="2" t="s">
        <v>2647</v>
      </c>
      <c r="G2148" s="2">
        <v>3</v>
      </c>
      <c r="H2148" s="3">
        <v>29550</v>
      </c>
      <c r="I2148" s="3">
        <v>3270</v>
      </c>
      <c r="J2148" s="3">
        <v>0</v>
      </c>
      <c r="K2148" s="3">
        <v>0</v>
      </c>
      <c r="L2148" s="3">
        <f>SUM(H2148:K2148)</f>
        <v>32820</v>
      </c>
      <c r="M2148" s="15">
        <v>0</v>
      </c>
      <c r="N2148" s="3">
        <f>H2148*M2148</f>
        <v>0</v>
      </c>
      <c r="O2148" s="3">
        <f>L2148-N2148</f>
        <v>32820</v>
      </c>
    </row>
    <row r="2149" spans="1:15" x14ac:dyDescent="0.2">
      <c r="A2149" s="2" t="s">
        <v>5273</v>
      </c>
      <c r="B2149" s="2" t="s">
        <v>873</v>
      </c>
      <c r="C2149" s="2" t="s">
        <v>69</v>
      </c>
      <c r="D2149" s="2" t="s">
        <v>65</v>
      </c>
      <c r="E2149" s="13">
        <v>45931</v>
      </c>
      <c r="F2149" s="2" t="s">
        <v>2658</v>
      </c>
      <c r="G2149" s="2">
        <v>3</v>
      </c>
      <c r="H2149" s="3">
        <v>88950</v>
      </c>
      <c r="I2149" s="3">
        <v>9270</v>
      </c>
      <c r="J2149" s="3">
        <v>0</v>
      </c>
      <c r="K2149" s="3">
        <v>0</v>
      </c>
      <c r="L2149" s="3">
        <f>SUM(H2149:K2149)</f>
        <v>98220</v>
      </c>
      <c r="M2149" s="15">
        <v>0.1</v>
      </c>
      <c r="N2149" s="3">
        <f>H2149*M2149</f>
        <v>8895</v>
      </c>
      <c r="O2149" s="3">
        <f>L2149-N2149</f>
        <v>89325</v>
      </c>
    </row>
    <row r="2150" spans="1:15" x14ac:dyDescent="0.2">
      <c r="A2150" s="2" t="s">
        <v>5275</v>
      </c>
      <c r="B2150" s="2" t="s">
        <v>927</v>
      </c>
      <c r="C2150" s="2" t="s">
        <v>71</v>
      </c>
      <c r="D2150" s="2" t="s">
        <v>65</v>
      </c>
      <c r="E2150" s="13">
        <v>45901</v>
      </c>
      <c r="F2150" s="2" t="s">
        <v>2732</v>
      </c>
      <c r="G2150" s="2">
        <v>2</v>
      </c>
      <c r="H2150" s="3">
        <v>29500</v>
      </c>
      <c r="I2150" s="3">
        <v>260</v>
      </c>
      <c r="J2150" s="3">
        <v>0</v>
      </c>
      <c r="K2150" s="3">
        <v>0</v>
      </c>
      <c r="L2150" s="3">
        <f>SUM(H2150:K2150)</f>
        <v>29760</v>
      </c>
      <c r="M2150" s="15">
        <v>0.05</v>
      </c>
      <c r="N2150" s="3">
        <f>H2150*M2150</f>
        <v>1475</v>
      </c>
      <c r="O2150" s="3">
        <f>L2150-N2150</f>
        <v>28285</v>
      </c>
    </row>
    <row r="2151" spans="1:15" x14ac:dyDescent="0.2">
      <c r="A2151" s="2" t="s">
        <v>5276</v>
      </c>
      <c r="B2151" s="2" t="s">
        <v>998</v>
      </c>
      <c r="C2151" s="2" t="s">
        <v>39</v>
      </c>
      <c r="D2151" s="2" t="s">
        <v>36</v>
      </c>
      <c r="E2151" s="13">
        <v>45901</v>
      </c>
      <c r="F2151" s="2" t="s">
        <v>2670</v>
      </c>
      <c r="G2151" s="2">
        <v>3</v>
      </c>
      <c r="H2151" s="3">
        <v>24300</v>
      </c>
      <c r="I2151" s="3">
        <v>5770</v>
      </c>
      <c r="J2151" s="3">
        <v>0</v>
      </c>
      <c r="K2151" s="3">
        <v>0</v>
      </c>
      <c r="L2151" s="3">
        <f>SUM(H2151:K2151)</f>
        <v>30070</v>
      </c>
      <c r="M2151" s="15">
        <v>0</v>
      </c>
      <c r="N2151" s="3">
        <f>H2151*M2151</f>
        <v>0</v>
      </c>
      <c r="O2151" s="3">
        <f>L2151-N2151</f>
        <v>30070</v>
      </c>
    </row>
    <row r="2152" spans="1:15" x14ac:dyDescent="0.2">
      <c r="A2152" s="2" t="s">
        <v>5277</v>
      </c>
      <c r="B2152" s="2" t="s">
        <v>1215</v>
      </c>
      <c r="C2152" s="2" t="s">
        <v>61</v>
      </c>
      <c r="D2152" s="2" t="s">
        <v>55</v>
      </c>
      <c r="E2152" s="13">
        <v>45962</v>
      </c>
      <c r="F2152" s="2" t="s">
        <v>2651</v>
      </c>
      <c r="G2152" s="2">
        <v>3</v>
      </c>
      <c r="H2152" s="3">
        <v>52350</v>
      </c>
      <c r="I2152" s="3">
        <v>3290</v>
      </c>
      <c r="J2152" s="3">
        <v>0</v>
      </c>
      <c r="K2152" s="3">
        <v>0</v>
      </c>
      <c r="L2152" s="3">
        <f>SUM(H2152:K2152)</f>
        <v>55640</v>
      </c>
      <c r="M2152" s="15">
        <v>0.16</v>
      </c>
      <c r="N2152" s="3">
        <f>H2152*M2152</f>
        <v>8376</v>
      </c>
      <c r="O2152" s="3">
        <f>L2152-N2152</f>
        <v>47264</v>
      </c>
    </row>
    <row r="2153" spans="1:15" x14ac:dyDescent="0.2">
      <c r="A2153" s="2" t="s">
        <v>5278</v>
      </c>
      <c r="B2153" s="2" t="s">
        <v>2085</v>
      </c>
      <c r="C2153" s="2" t="s">
        <v>125</v>
      </c>
      <c r="D2153" s="2" t="s">
        <v>124</v>
      </c>
      <c r="E2153" s="13">
        <v>45931</v>
      </c>
      <c r="F2153" s="2" t="s">
        <v>2670</v>
      </c>
      <c r="G2153" s="2">
        <v>2</v>
      </c>
      <c r="H2153" s="3">
        <v>50800</v>
      </c>
      <c r="I2153" s="3">
        <v>1870</v>
      </c>
      <c r="J2153" s="3">
        <v>0</v>
      </c>
      <c r="K2153" s="3">
        <v>0</v>
      </c>
      <c r="L2153" s="3">
        <f>SUM(H2153:K2153)</f>
        <v>52670</v>
      </c>
      <c r="M2153" s="15">
        <v>0</v>
      </c>
      <c r="N2153" s="3">
        <f>H2153*M2153</f>
        <v>0</v>
      </c>
      <c r="O2153" s="3">
        <f>L2153-N2153</f>
        <v>52670</v>
      </c>
    </row>
    <row r="2154" spans="1:15" x14ac:dyDescent="0.2">
      <c r="A2154" s="2" t="s">
        <v>5279</v>
      </c>
      <c r="B2154" s="2" t="s">
        <v>2383</v>
      </c>
      <c r="C2154" s="2" t="s">
        <v>112</v>
      </c>
      <c r="D2154" s="2" t="s">
        <v>114</v>
      </c>
      <c r="E2154" s="13">
        <v>45901</v>
      </c>
      <c r="F2154" s="2" t="s">
        <v>2683</v>
      </c>
      <c r="G2154" s="2">
        <v>3</v>
      </c>
      <c r="H2154" s="3">
        <v>15750</v>
      </c>
      <c r="I2154" s="3">
        <v>7200</v>
      </c>
      <c r="J2154" s="3">
        <v>0</v>
      </c>
      <c r="K2154" s="3">
        <v>3420</v>
      </c>
      <c r="L2154" s="3">
        <f>SUM(H2154:K2154)</f>
        <v>26370</v>
      </c>
      <c r="M2154" s="15">
        <v>0.17</v>
      </c>
      <c r="N2154" s="3">
        <f>H2154*M2154</f>
        <v>2677.5</v>
      </c>
      <c r="O2154" s="3">
        <f>L2154-N2154</f>
        <v>23692.5</v>
      </c>
    </row>
    <row r="2155" spans="1:15" x14ac:dyDescent="0.2">
      <c r="A2155" s="2" t="s">
        <v>5280</v>
      </c>
      <c r="B2155" s="2" t="s">
        <v>2513</v>
      </c>
      <c r="C2155" s="2" t="s">
        <v>19</v>
      </c>
      <c r="D2155" s="2" t="s">
        <v>11</v>
      </c>
      <c r="E2155" s="13">
        <v>45931</v>
      </c>
      <c r="F2155" s="2" t="s">
        <v>2670</v>
      </c>
      <c r="G2155" s="2">
        <v>4</v>
      </c>
      <c r="H2155" s="3">
        <v>61400</v>
      </c>
      <c r="I2155" s="3">
        <v>1840</v>
      </c>
      <c r="J2155" s="3">
        <v>0</v>
      </c>
      <c r="K2155" s="3">
        <v>0</v>
      </c>
      <c r="L2155" s="3">
        <f>SUM(H2155:K2155)</f>
        <v>63240</v>
      </c>
      <c r="M2155" s="15">
        <v>0</v>
      </c>
      <c r="N2155" s="3">
        <f>H2155*M2155</f>
        <v>0</v>
      </c>
      <c r="O2155" s="3">
        <f>L2155-N2155</f>
        <v>63240</v>
      </c>
    </row>
    <row r="2156" spans="1:15" x14ac:dyDescent="0.2">
      <c r="A2156" s="2" t="s">
        <v>5281</v>
      </c>
      <c r="B2156" s="2" t="s">
        <v>976</v>
      </c>
      <c r="C2156" s="2" t="s">
        <v>51</v>
      </c>
      <c r="D2156" s="2" t="s">
        <v>45</v>
      </c>
      <c r="E2156" s="13">
        <v>45931</v>
      </c>
      <c r="F2156" s="2" t="s">
        <v>2689</v>
      </c>
      <c r="G2156" s="2">
        <v>2</v>
      </c>
      <c r="H2156" s="3">
        <v>36200</v>
      </c>
      <c r="I2156" s="3">
        <v>2020</v>
      </c>
      <c r="J2156" s="3">
        <v>2670</v>
      </c>
      <c r="K2156" s="3">
        <v>0</v>
      </c>
      <c r="L2156" s="3">
        <f>SUM(H2156:K2156)</f>
        <v>40890</v>
      </c>
      <c r="M2156" s="15">
        <v>0.15</v>
      </c>
      <c r="N2156" s="3">
        <f>H2156*M2156</f>
        <v>5430</v>
      </c>
      <c r="O2156" s="3">
        <f>L2156-N2156</f>
        <v>35460</v>
      </c>
    </row>
    <row r="2157" spans="1:15" x14ac:dyDescent="0.2">
      <c r="A2157" s="2" t="s">
        <v>5282</v>
      </c>
      <c r="B2157" s="2" t="s">
        <v>1150</v>
      </c>
      <c r="C2157" s="2" t="s">
        <v>99</v>
      </c>
      <c r="D2157" s="2" t="s">
        <v>95</v>
      </c>
      <c r="E2157" s="13">
        <v>45992</v>
      </c>
      <c r="F2157" s="2" t="s">
        <v>2651</v>
      </c>
      <c r="G2157" s="2">
        <v>2</v>
      </c>
      <c r="H2157" s="3">
        <v>6300</v>
      </c>
      <c r="I2157" s="3">
        <v>1380</v>
      </c>
      <c r="J2157" s="3">
        <v>0</v>
      </c>
      <c r="K2157" s="3">
        <v>0</v>
      </c>
      <c r="L2157" s="3">
        <f>SUM(H2157:K2157)</f>
        <v>7680</v>
      </c>
      <c r="M2157" s="15">
        <v>0.16</v>
      </c>
      <c r="N2157" s="3">
        <f>H2157*M2157</f>
        <v>1008</v>
      </c>
      <c r="O2157" s="3">
        <f>L2157-N2157</f>
        <v>6672</v>
      </c>
    </row>
    <row r="2158" spans="1:15" x14ac:dyDescent="0.2">
      <c r="A2158" s="2" t="s">
        <v>5286</v>
      </c>
      <c r="B2158" s="2" t="s">
        <v>2040</v>
      </c>
      <c r="C2158" s="2" t="s">
        <v>87</v>
      </c>
      <c r="D2158" s="2" t="s">
        <v>85</v>
      </c>
      <c r="E2158" s="13">
        <v>45962</v>
      </c>
      <c r="F2158" s="2" t="s">
        <v>2670</v>
      </c>
      <c r="G2158" s="2">
        <v>2</v>
      </c>
      <c r="H2158" s="3">
        <v>12400</v>
      </c>
      <c r="I2158" s="3">
        <v>1260</v>
      </c>
      <c r="J2158" s="3">
        <v>0</v>
      </c>
      <c r="K2158" s="3">
        <v>0</v>
      </c>
      <c r="L2158" s="3">
        <f>SUM(H2158:K2158)</f>
        <v>13660</v>
      </c>
      <c r="M2158" s="15">
        <v>0</v>
      </c>
      <c r="N2158" s="3">
        <f>H2158*M2158</f>
        <v>0</v>
      </c>
      <c r="O2158" s="3">
        <f>L2158-N2158</f>
        <v>13660</v>
      </c>
    </row>
    <row r="2159" spans="1:15" x14ac:dyDescent="0.2">
      <c r="A2159" s="2" t="s">
        <v>5287</v>
      </c>
      <c r="B2159" s="2" t="s">
        <v>2217</v>
      </c>
      <c r="C2159" s="2" t="s">
        <v>108</v>
      </c>
      <c r="D2159" s="2" t="s">
        <v>105</v>
      </c>
      <c r="E2159" s="13">
        <v>46174</v>
      </c>
      <c r="F2159" s="2" t="s">
        <v>2670</v>
      </c>
      <c r="G2159" s="2">
        <v>10</v>
      </c>
      <c r="H2159" s="3">
        <v>224000</v>
      </c>
      <c r="I2159" s="3">
        <v>6210</v>
      </c>
      <c r="J2159" s="3">
        <v>0</v>
      </c>
      <c r="K2159" s="3">
        <v>0</v>
      </c>
      <c r="L2159" s="3">
        <f>SUM(H2159:K2159)</f>
        <v>230210</v>
      </c>
      <c r="M2159" s="15">
        <v>0</v>
      </c>
      <c r="N2159" s="3">
        <f>H2159*M2159</f>
        <v>0</v>
      </c>
      <c r="O2159" s="3">
        <f>L2159-N2159</f>
        <v>230210</v>
      </c>
    </row>
    <row r="2160" spans="1:15" x14ac:dyDescent="0.2">
      <c r="A2160" s="2" t="s">
        <v>5288</v>
      </c>
      <c r="B2160" s="2" t="s">
        <v>2512</v>
      </c>
      <c r="C2160" s="2" t="s">
        <v>19</v>
      </c>
      <c r="D2160" s="2" t="s">
        <v>11</v>
      </c>
      <c r="E2160" s="13">
        <v>45962</v>
      </c>
      <c r="F2160" s="2" t="s">
        <v>2651</v>
      </c>
      <c r="G2160" s="2">
        <v>3</v>
      </c>
      <c r="H2160" s="3">
        <v>21900</v>
      </c>
      <c r="I2160" s="3">
        <v>4780</v>
      </c>
      <c r="J2160" s="3">
        <v>0</v>
      </c>
      <c r="K2160" s="3">
        <v>0</v>
      </c>
      <c r="L2160" s="3">
        <f>SUM(H2160:K2160)</f>
        <v>26680</v>
      </c>
      <c r="M2160" s="15">
        <v>0.16</v>
      </c>
      <c r="N2160" s="3">
        <f>H2160*M2160</f>
        <v>3504</v>
      </c>
      <c r="O2160" s="3">
        <f>L2160-N2160</f>
        <v>23176</v>
      </c>
    </row>
    <row r="2161" spans="1:15" x14ac:dyDescent="0.2">
      <c r="A2161" s="2" t="s">
        <v>5291</v>
      </c>
      <c r="B2161" s="2" t="s">
        <v>786</v>
      </c>
      <c r="C2161" s="2" t="s">
        <v>71</v>
      </c>
      <c r="D2161" s="2" t="s">
        <v>65</v>
      </c>
      <c r="E2161" s="13">
        <v>45931</v>
      </c>
      <c r="F2161" s="2" t="s">
        <v>2647</v>
      </c>
      <c r="G2161" s="2">
        <v>4</v>
      </c>
      <c r="H2161" s="3">
        <v>44000</v>
      </c>
      <c r="I2161" s="3">
        <v>4880</v>
      </c>
      <c r="J2161" s="3">
        <v>0</v>
      </c>
      <c r="K2161" s="3">
        <v>1130</v>
      </c>
      <c r="L2161" s="3">
        <f>SUM(H2161:K2161)</f>
        <v>50010</v>
      </c>
      <c r="M2161" s="15">
        <v>0</v>
      </c>
      <c r="N2161" s="3">
        <f>H2161*M2161</f>
        <v>0</v>
      </c>
      <c r="O2161" s="3">
        <f>L2161-N2161</f>
        <v>50010</v>
      </c>
    </row>
    <row r="2162" spans="1:15" x14ac:dyDescent="0.2">
      <c r="A2162" s="2" t="s">
        <v>5292</v>
      </c>
      <c r="B2162" s="2" t="s">
        <v>1072</v>
      </c>
      <c r="C2162" s="2" t="s">
        <v>99</v>
      </c>
      <c r="D2162" s="2" t="s">
        <v>95</v>
      </c>
      <c r="E2162" s="13">
        <v>45962</v>
      </c>
      <c r="F2162" s="2" t="s">
        <v>2658</v>
      </c>
      <c r="G2162" s="2">
        <v>4</v>
      </c>
      <c r="H2162" s="3">
        <v>12000</v>
      </c>
      <c r="I2162" s="3">
        <v>5430</v>
      </c>
      <c r="J2162" s="3">
        <v>4250</v>
      </c>
      <c r="K2162" s="3">
        <v>0</v>
      </c>
      <c r="L2162" s="3">
        <f>SUM(H2162:K2162)</f>
        <v>21680</v>
      </c>
      <c r="M2162" s="15">
        <v>0.1</v>
      </c>
      <c r="N2162" s="3">
        <f>H2162*M2162</f>
        <v>1200</v>
      </c>
      <c r="O2162" s="3">
        <f>L2162-N2162</f>
        <v>20480</v>
      </c>
    </row>
    <row r="2163" spans="1:15" x14ac:dyDescent="0.2">
      <c r="A2163" s="2" t="s">
        <v>5293</v>
      </c>
      <c r="B2163" s="2" t="s">
        <v>1140</v>
      </c>
      <c r="C2163" s="2" t="s">
        <v>89</v>
      </c>
      <c r="D2163" s="2" t="s">
        <v>85</v>
      </c>
      <c r="E2163" s="13">
        <v>45931</v>
      </c>
      <c r="F2163" s="2" t="s">
        <v>2651</v>
      </c>
      <c r="G2163" s="2">
        <v>3</v>
      </c>
      <c r="H2163" s="3">
        <v>25200</v>
      </c>
      <c r="I2163" s="3">
        <v>3190</v>
      </c>
      <c r="J2163" s="3">
        <v>5170</v>
      </c>
      <c r="K2163" s="3">
        <v>0</v>
      </c>
      <c r="L2163" s="3">
        <f>SUM(H2163:K2163)</f>
        <v>33560</v>
      </c>
      <c r="M2163" s="15">
        <v>0.16</v>
      </c>
      <c r="N2163" s="3">
        <f>H2163*M2163</f>
        <v>4032</v>
      </c>
      <c r="O2163" s="3">
        <f>L2163-N2163</f>
        <v>29528</v>
      </c>
    </row>
    <row r="2164" spans="1:15" x14ac:dyDescent="0.2">
      <c r="A2164" s="2" t="s">
        <v>5296</v>
      </c>
      <c r="B2164" s="2" t="s">
        <v>1702</v>
      </c>
      <c r="C2164" s="2" t="s">
        <v>129</v>
      </c>
      <c r="D2164" s="2" t="s">
        <v>124</v>
      </c>
      <c r="E2164" s="13">
        <v>45931</v>
      </c>
      <c r="F2164" s="2" t="s">
        <v>2689</v>
      </c>
      <c r="G2164" s="2">
        <v>5</v>
      </c>
      <c r="H2164" s="3">
        <v>45000</v>
      </c>
      <c r="I2164" s="3">
        <v>4640</v>
      </c>
      <c r="J2164" s="3">
        <v>0</v>
      </c>
      <c r="K2164" s="3">
        <v>0</v>
      </c>
      <c r="L2164" s="3">
        <f>SUM(H2164:K2164)</f>
        <v>49640</v>
      </c>
      <c r="M2164" s="15">
        <v>0.15</v>
      </c>
      <c r="N2164" s="3">
        <f>H2164*M2164</f>
        <v>6750</v>
      </c>
      <c r="O2164" s="3">
        <f>L2164-N2164</f>
        <v>42890</v>
      </c>
    </row>
    <row r="2165" spans="1:15" x14ac:dyDescent="0.2">
      <c r="A2165" s="2" t="s">
        <v>5297</v>
      </c>
      <c r="B2165" s="2" t="s">
        <v>1850</v>
      </c>
      <c r="C2165" s="2" t="s">
        <v>120</v>
      </c>
      <c r="D2165" s="2" t="s">
        <v>114</v>
      </c>
      <c r="E2165" s="13">
        <v>45931</v>
      </c>
      <c r="F2165" s="2" t="s">
        <v>2683</v>
      </c>
      <c r="G2165" s="2">
        <v>5</v>
      </c>
      <c r="H2165" s="3">
        <v>18250</v>
      </c>
      <c r="I2165" s="3">
        <v>5980</v>
      </c>
      <c r="J2165" s="3">
        <v>0</v>
      </c>
      <c r="K2165" s="3">
        <v>0</v>
      </c>
      <c r="L2165" s="3">
        <f>SUM(H2165:K2165)</f>
        <v>24230</v>
      </c>
      <c r="M2165" s="15">
        <v>0.17</v>
      </c>
      <c r="N2165" s="3">
        <f>H2165*M2165</f>
        <v>3102.5</v>
      </c>
      <c r="O2165" s="3">
        <f>L2165-N2165</f>
        <v>21127.5</v>
      </c>
    </row>
    <row r="2166" spans="1:15" x14ac:dyDescent="0.2">
      <c r="A2166" s="2" t="s">
        <v>5298</v>
      </c>
      <c r="B2166" s="2" t="s">
        <v>2091</v>
      </c>
      <c r="C2166" s="2" t="s">
        <v>67</v>
      </c>
      <c r="D2166" s="2" t="s">
        <v>65</v>
      </c>
      <c r="E2166" s="13">
        <v>45992</v>
      </c>
      <c r="F2166" s="2" t="s">
        <v>2670</v>
      </c>
      <c r="G2166" s="2">
        <v>4</v>
      </c>
      <c r="H2166" s="3">
        <v>20800</v>
      </c>
      <c r="I2166" s="3">
        <v>4080</v>
      </c>
      <c r="J2166" s="3">
        <v>0</v>
      </c>
      <c r="K2166" s="3">
        <v>0</v>
      </c>
      <c r="L2166" s="3">
        <f>SUM(H2166:K2166)</f>
        <v>24880</v>
      </c>
      <c r="M2166" s="15">
        <v>0</v>
      </c>
      <c r="N2166" s="3">
        <f>H2166*M2166</f>
        <v>0</v>
      </c>
      <c r="O2166" s="3">
        <f>L2166-N2166</f>
        <v>24880</v>
      </c>
    </row>
    <row r="2167" spans="1:15" x14ac:dyDescent="0.2">
      <c r="A2167" s="2" t="s">
        <v>5300</v>
      </c>
      <c r="B2167" s="2" t="s">
        <v>2299</v>
      </c>
      <c r="C2167" s="2" t="s">
        <v>73</v>
      </c>
      <c r="D2167" s="2" t="s">
        <v>75</v>
      </c>
      <c r="E2167" s="13">
        <v>45992</v>
      </c>
      <c r="F2167" s="2" t="s">
        <v>2647</v>
      </c>
      <c r="G2167" s="2">
        <v>2</v>
      </c>
      <c r="H2167" s="3">
        <v>41300</v>
      </c>
      <c r="I2167" s="3">
        <v>790</v>
      </c>
      <c r="J2167" s="3">
        <v>0</v>
      </c>
      <c r="K2167" s="3">
        <v>1910</v>
      </c>
      <c r="L2167" s="3">
        <f>SUM(H2167:K2167)</f>
        <v>44000</v>
      </c>
      <c r="M2167" s="15">
        <v>0</v>
      </c>
      <c r="N2167" s="3">
        <f>H2167*M2167</f>
        <v>0</v>
      </c>
      <c r="O2167" s="3">
        <f>L2167-N2167</f>
        <v>44000</v>
      </c>
    </row>
    <row r="2168" spans="1:15" x14ac:dyDescent="0.2">
      <c r="A2168" s="2" t="s">
        <v>5301</v>
      </c>
      <c r="B2168" s="2" t="s">
        <v>456</v>
      </c>
      <c r="C2168" s="2" t="s">
        <v>34</v>
      </c>
      <c r="D2168" s="2" t="s">
        <v>36</v>
      </c>
      <c r="E2168" s="13">
        <v>45931</v>
      </c>
      <c r="F2168" s="2" t="s">
        <v>2670</v>
      </c>
      <c r="G2168" s="2">
        <v>10</v>
      </c>
      <c r="H2168" s="3">
        <v>195500</v>
      </c>
      <c r="I2168" s="3">
        <v>19230</v>
      </c>
      <c r="J2168" s="3">
        <v>0</v>
      </c>
      <c r="K2168" s="3">
        <v>0</v>
      </c>
      <c r="L2168" s="3">
        <f>SUM(H2168:K2168)</f>
        <v>214730</v>
      </c>
      <c r="M2168" s="15">
        <v>0</v>
      </c>
      <c r="N2168" s="3">
        <f>H2168*M2168</f>
        <v>0</v>
      </c>
      <c r="O2168" s="3">
        <f>L2168-N2168</f>
        <v>214730</v>
      </c>
    </row>
    <row r="2169" spans="1:15" x14ac:dyDescent="0.2">
      <c r="A2169" s="2" t="s">
        <v>5302</v>
      </c>
      <c r="B2169" s="2" t="s">
        <v>488</v>
      </c>
      <c r="C2169" s="2" t="s">
        <v>47</v>
      </c>
      <c r="D2169" s="2" t="s">
        <v>45</v>
      </c>
      <c r="E2169" s="13">
        <v>45992</v>
      </c>
      <c r="F2169" s="2" t="s">
        <v>2647</v>
      </c>
      <c r="G2169" s="2">
        <v>4</v>
      </c>
      <c r="H2169" s="3">
        <v>27400</v>
      </c>
      <c r="I2169" s="3">
        <v>1000</v>
      </c>
      <c r="J2169" s="3">
        <v>3760</v>
      </c>
      <c r="K2169" s="3">
        <v>0</v>
      </c>
      <c r="L2169" s="3">
        <f>SUM(H2169:K2169)</f>
        <v>32160</v>
      </c>
      <c r="M2169" s="15">
        <v>0</v>
      </c>
      <c r="N2169" s="3">
        <f>H2169*M2169</f>
        <v>0</v>
      </c>
      <c r="O2169" s="3">
        <f>L2169-N2169</f>
        <v>32160</v>
      </c>
    </row>
    <row r="2170" spans="1:15" x14ac:dyDescent="0.2">
      <c r="A2170" s="2" t="s">
        <v>5303</v>
      </c>
      <c r="B2170" s="2" t="s">
        <v>641</v>
      </c>
      <c r="C2170" s="2" t="s">
        <v>37</v>
      </c>
      <c r="D2170" s="2" t="s">
        <v>36</v>
      </c>
      <c r="E2170" s="13">
        <v>45931</v>
      </c>
      <c r="F2170" s="2" t="s">
        <v>2689</v>
      </c>
      <c r="G2170" s="2">
        <v>4</v>
      </c>
      <c r="H2170" s="3">
        <v>71400</v>
      </c>
      <c r="I2170" s="3">
        <v>3490</v>
      </c>
      <c r="J2170" s="3">
        <v>9410</v>
      </c>
      <c r="K2170" s="3">
        <v>0</v>
      </c>
      <c r="L2170" s="3">
        <f>SUM(H2170:K2170)</f>
        <v>84300</v>
      </c>
      <c r="M2170" s="15">
        <v>0.15</v>
      </c>
      <c r="N2170" s="3">
        <f>H2170*M2170</f>
        <v>10710</v>
      </c>
      <c r="O2170" s="3">
        <f>L2170-N2170</f>
        <v>73590</v>
      </c>
    </row>
    <row r="2171" spans="1:15" x14ac:dyDescent="0.2">
      <c r="A2171" s="2" t="s">
        <v>5304</v>
      </c>
      <c r="B2171" s="2" t="s">
        <v>1331</v>
      </c>
      <c r="C2171" s="2" t="s">
        <v>129</v>
      </c>
      <c r="D2171" s="2" t="s">
        <v>124</v>
      </c>
      <c r="E2171" s="13">
        <v>45931</v>
      </c>
      <c r="F2171" s="2" t="s">
        <v>2651</v>
      </c>
      <c r="G2171" s="2">
        <v>3</v>
      </c>
      <c r="H2171" s="3">
        <v>14550</v>
      </c>
      <c r="I2171" s="3">
        <v>3400</v>
      </c>
      <c r="J2171" s="3">
        <v>6620</v>
      </c>
      <c r="K2171" s="3">
        <v>0</v>
      </c>
      <c r="L2171" s="3">
        <f>SUM(H2171:K2171)</f>
        <v>24570</v>
      </c>
      <c r="M2171" s="15">
        <v>0.16</v>
      </c>
      <c r="N2171" s="3">
        <f>H2171*M2171</f>
        <v>2328</v>
      </c>
      <c r="O2171" s="3">
        <f>L2171-N2171</f>
        <v>22242</v>
      </c>
    </row>
    <row r="2172" spans="1:15" x14ac:dyDescent="0.2">
      <c r="A2172" s="2" t="s">
        <v>5305</v>
      </c>
      <c r="B2172" s="2" t="s">
        <v>1557</v>
      </c>
      <c r="C2172" s="2" t="s">
        <v>106</v>
      </c>
      <c r="D2172" s="2" t="s">
        <v>105</v>
      </c>
      <c r="E2172" s="13">
        <v>45931</v>
      </c>
      <c r="F2172" s="2" t="s">
        <v>2661</v>
      </c>
      <c r="G2172" s="2">
        <v>2</v>
      </c>
      <c r="H2172" s="3">
        <v>9800</v>
      </c>
      <c r="I2172" s="3">
        <v>1960</v>
      </c>
      <c r="J2172" s="3">
        <v>0</v>
      </c>
      <c r="K2172" s="3">
        <v>0</v>
      </c>
      <c r="L2172" s="3">
        <f>SUM(H2172:K2172)</f>
        <v>11760</v>
      </c>
      <c r="M2172" s="15">
        <v>0</v>
      </c>
      <c r="N2172" s="3">
        <f>H2172*M2172</f>
        <v>0</v>
      </c>
      <c r="O2172" s="3">
        <f>L2172-N2172</f>
        <v>11760</v>
      </c>
    </row>
    <row r="2173" spans="1:15" x14ac:dyDescent="0.2">
      <c r="A2173" s="2" t="s">
        <v>5306</v>
      </c>
      <c r="B2173" s="2" t="s">
        <v>272</v>
      </c>
      <c r="C2173" s="2" t="s">
        <v>19</v>
      </c>
      <c r="D2173" s="2" t="s">
        <v>11</v>
      </c>
      <c r="E2173" s="13">
        <v>45992</v>
      </c>
      <c r="F2173" s="2" t="s">
        <v>2661</v>
      </c>
      <c r="G2173" s="2">
        <v>3</v>
      </c>
      <c r="H2173" s="3">
        <v>28650</v>
      </c>
      <c r="I2173" s="3">
        <v>5160</v>
      </c>
      <c r="J2173" s="3">
        <v>4870</v>
      </c>
      <c r="K2173" s="3">
        <v>0</v>
      </c>
      <c r="L2173" s="3">
        <f>SUM(H2173:K2173)</f>
        <v>38680</v>
      </c>
      <c r="M2173" s="15">
        <v>0</v>
      </c>
      <c r="N2173" s="3">
        <f>H2173*M2173</f>
        <v>0</v>
      </c>
      <c r="O2173" s="3">
        <f>L2173-N2173</f>
        <v>38680</v>
      </c>
    </row>
    <row r="2174" spans="1:15" x14ac:dyDescent="0.2">
      <c r="A2174" s="2" t="s">
        <v>5307</v>
      </c>
      <c r="B2174" s="2" t="s">
        <v>512</v>
      </c>
      <c r="C2174" s="2" t="s">
        <v>97</v>
      </c>
      <c r="D2174" s="2" t="s">
        <v>95</v>
      </c>
      <c r="E2174" s="13">
        <v>45931</v>
      </c>
      <c r="F2174" s="2" t="s">
        <v>2647</v>
      </c>
      <c r="G2174" s="2">
        <v>4</v>
      </c>
      <c r="H2174" s="3">
        <v>65600</v>
      </c>
      <c r="I2174" s="3">
        <v>2670</v>
      </c>
      <c r="J2174" s="3">
        <v>0</v>
      </c>
      <c r="K2174" s="3">
        <v>0</v>
      </c>
      <c r="L2174" s="3">
        <f>SUM(H2174:K2174)</f>
        <v>68270</v>
      </c>
      <c r="M2174" s="15">
        <v>0</v>
      </c>
      <c r="N2174" s="3">
        <f>H2174*M2174</f>
        <v>0</v>
      </c>
      <c r="O2174" s="3">
        <f>L2174-N2174</f>
        <v>68270</v>
      </c>
    </row>
    <row r="2175" spans="1:15" x14ac:dyDescent="0.2">
      <c r="A2175" s="2" t="s">
        <v>5308</v>
      </c>
      <c r="B2175" s="2" t="s">
        <v>703</v>
      </c>
      <c r="C2175" s="2" t="s">
        <v>39</v>
      </c>
      <c r="D2175" s="2" t="s">
        <v>36</v>
      </c>
      <c r="E2175" s="13">
        <v>45931</v>
      </c>
      <c r="F2175" s="2" t="s">
        <v>2689</v>
      </c>
      <c r="G2175" s="2">
        <v>5</v>
      </c>
      <c r="H2175" s="3">
        <v>42750</v>
      </c>
      <c r="I2175" s="3">
        <v>12380</v>
      </c>
      <c r="J2175" s="3">
        <v>0</v>
      </c>
      <c r="K2175" s="3">
        <v>0</v>
      </c>
      <c r="L2175" s="3">
        <f>SUM(H2175:K2175)</f>
        <v>55130</v>
      </c>
      <c r="M2175" s="15">
        <v>0.15</v>
      </c>
      <c r="N2175" s="3">
        <f>H2175*M2175</f>
        <v>6412.5</v>
      </c>
      <c r="O2175" s="3">
        <f>L2175-N2175</f>
        <v>48717.5</v>
      </c>
    </row>
    <row r="2176" spans="1:15" x14ac:dyDescent="0.2">
      <c r="A2176" s="2" t="s">
        <v>5309</v>
      </c>
      <c r="B2176" s="2" t="s">
        <v>763</v>
      </c>
      <c r="C2176" s="2" t="s">
        <v>99</v>
      </c>
      <c r="D2176" s="2" t="s">
        <v>95</v>
      </c>
      <c r="E2176" s="13">
        <v>45962</v>
      </c>
      <c r="F2176" s="2" t="s">
        <v>2658</v>
      </c>
      <c r="G2176" s="2">
        <v>9</v>
      </c>
      <c r="H2176" s="3">
        <v>22500</v>
      </c>
      <c r="I2176" s="3">
        <v>10160</v>
      </c>
      <c r="J2176" s="3">
        <v>4660</v>
      </c>
      <c r="K2176" s="3">
        <v>800</v>
      </c>
      <c r="L2176" s="3">
        <f>SUM(H2176:K2176)</f>
        <v>38120</v>
      </c>
      <c r="M2176" s="15">
        <v>0.1</v>
      </c>
      <c r="N2176" s="3">
        <f>H2176*M2176</f>
        <v>2250</v>
      </c>
      <c r="O2176" s="3">
        <f>L2176-N2176</f>
        <v>35870</v>
      </c>
    </row>
    <row r="2177" spans="1:15" x14ac:dyDescent="0.2">
      <c r="A2177" s="2" t="s">
        <v>5310</v>
      </c>
      <c r="B2177" s="2" t="s">
        <v>911</v>
      </c>
      <c r="C2177" s="2" t="s">
        <v>106</v>
      </c>
      <c r="D2177" s="2" t="s">
        <v>105</v>
      </c>
      <c r="E2177" s="13">
        <v>45992</v>
      </c>
      <c r="F2177" s="2" t="s">
        <v>2670</v>
      </c>
      <c r="G2177" s="2">
        <v>4</v>
      </c>
      <c r="H2177" s="3">
        <v>63400</v>
      </c>
      <c r="I2177" s="3">
        <v>2440</v>
      </c>
      <c r="J2177" s="3">
        <v>0</v>
      </c>
      <c r="K2177" s="3">
        <v>0</v>
      </c>
      <c r="L2177" s="3">
        <f>SUM(H2177:K2177)</f>
        <v>65840</v>
      </c>
      <c r="M2177" s="15">
        <v>0</v>
      </c>
      <c r="N2177" s="3">
        <f>H2177*M2177</f>
        <v>0</v>
      </c>
      <c r="O2177" s="3">
        <f>L2177-N2177</f>
        <v>65840</v>
      </c>
    </row>
    <row r="2178" spans="1:15" x14ac:dyDescent="0.2">
      <c r="A2178" s="2" t="s">
        <v>5312</v>
      </c>
      <c r="B2178" s="2" t="s">
        <v>1299</v>
      </c>
      <c r="C2178" s="2" t="s">
        <v>69</v>
      </c>
      <c r="D2178" s="2" t="s">
        <v>65</v>
      </c>
      <c r="E2178" s="13">
        <v>45931</v>
      </c>
      <c r="F2178" s="2" t="s">
        <v>2661</v>
      </c>
      <c r="G2178" s="2">
        <v>3</v>
      </c>
      <c r="H2178" s="3">
        <v>87900</v>
      </c>
      <c r="I2178" s="3">
        <v>7360</v>
      </c>
      <c r="J2178" s="3">
        <v>2690</v>
      </c>
      <c r="K2178" s="3">
        <v>0</v>
      </c>
      <c r="L2178" s="3">
        <f>SUM(H2178:K2178)</f>
        <v>97950</v>
      </c>
      <c r="M2178" s="15">
        <v>0</v>
      </c>
      <c r="N2178" s="3">
        <f>H2178*M2178</f>
        <v>0</v>
      </c>
      <c r="O2178" s="3">
        <f>L2178-N2178</f>
        <v>97950</v>
      </c>
    </row>
    <row r="2179" spans="1:15" x14ac:dyDescent="0.2">
      <c r="A2179" s="2" t="s">
        <v>5313</v>
      </c>
      <c r="B2179" s="2" t="s">
        <v>1416</v>
      </c>
      <c r="C2179" s="2" t="s">
        <v>73</v>
      </c>
      <c r="D2179" s="2" t="s">
        <v>75</v>
      </c>
      <c r="E2179" s="13">
        <v>45962</v>
      </c>
      <c r="F2179" s="2" t="s">
        <v>2647</v>
      </c>
      <c r="G2179" s="2">
        <v>5</v>
      </c>
      <c r="H2179" s="3">
        <v>73000</v>
      </c>
      <c r="I2179" s="3">
        <v>8120</v>
      </c>
      <c r="J2179" s="3">
        <v>0</v>
      </c>
      <c r="K2179" s="3">
        <v>1600</v>
      </c>
      <c r="L2179" s="3">
        <f>SUM(H2179:K2179)</f>
        <v>82720</v>
      </c>
      <c r="M2179" s="15">
        <v>0</v>
      </c>
      <c r="N2179" s="3">
        <f>H2179*M2179</f>
        <v>0</v>
      </c>
      <c r="O2179" s="3">
        <f>L2179-N2179</f>
        <v>82720</v>
      </c>
    </row>
    <row r="2180" spans="1:15" x14ac:dyDescent="0.2">
      <c r="A2180" s="2" t="s">
        <v>5314</v>
      </c>
      <c r="B2180" s="2" t="s">
        <v>1458</v>
      </c>
      <c r="C2180" s="2" t="s">
        <v>49</v>
      </c>
      <c r="D2180" s="2" t="s">
        <v>45</v>
      </c>
      <c r="E2180" s="13">
        <v>45931</v>
      </c>
      <c r="F2180" s="2" t="s">
        <v>2683</v>
      </c>
      <c r="G2180" s="2">
        <v>2</v>
      </c>
      <c r="H2180" s="3">
        <v>6000</v>
      </c>
      <c r="I2180" s="3">
        <v>2690</v>
      </c>
      <c r="J2180" s="3">
        <v>0</v>
      </c>
      <c r="K2180" s="3">
        <v>1210</v>
      </c>
      <c r="L2180" s="3">
        <f>SUM(H2180:K2180)</f>
        <v>9900</v>
      </c>
      <c r="M2180" s="15">
        <v>0.17</v>
      </c>
      <c r="N2180" s="3">
        <f>H2180*M2180</f>
        <v>1020.0000000000001</v>
      </c>
      <c r="O2180" s="3">
        <f>L2180-N2180</f>
        <v>8880</v>
      </c>
    </row>
    <row r="2181" spans="1:15" x14ac:dyDescent="0.2">
      <c r="A2181" s="2" t="s">
        <v>5315</v>
      </c>
      <c r="B2181" s="2" t="s">
        <v>1680</v>
      </c>
      <c r="C2181" s="2" t="s">
        <v>83</v>
      </c>
      <c r="D2181" s="2" t="s">
        <v>85</v>
      </c>
      <c r="E2181" s="13">
        <v>45992</v>
      </c>
      <c r="F2181" s="2" t="s">
        <v>2689</v>
      </c>
      <c r="G2181" s="2">
        <v>3</v>
      </c>
      <c r="H2181" s="3">
        <v>63150</v>
      </c>
      <c r="I2181" s="3">
        <v>3510</v>
      </c>
      <c r="J2181" s="3">
        <v>0</v>
      </c>
      <c r="K2181" s="3">
        <v>0</v>
      </c>
      <c r="L2181" s="3">
        <f>SUM(H2181:K2181)</f>
        <v>66660</v>
      </c>
      <c r="M2181" s="15">
        <v>0.15</v>
      </c>
      <c r="N2181" s="3">
        <f>H2181*M2181</f>
        <v>9472.5</v>
      </c>
      <c r="O2181" s="3">
        <f>L2181-N2181</f>
        <v>57187.5</v>
      </c>
    </row>
    <row r="2182" spans="1:15" x14ac:dyDescent="0.2">
      <c r="A2182" s="2" t="s">
        <v>5316</v>
      </c>
      <c r="B2182" s="2" t="s">
        <v>1803</v>
      </c>
      <c r="C2182" s="2" t="s">
        <v>89</v>
      </c>
      <c r="D2182" s="2" t="s">
        <v>85</v>
      </c>
      <c r="E2182" s="13">
        <v>45931</v>
      </c>
      <c r="F2182" s="2" t="s">
        <v>2647</v>
      </c>
      <c r="G2182" s="2">
        <v>3</v>
      </c>
      <c r="H2182" s="3">
        <v>23850</v>
      </c>
      <c r="I2182" s="3">
        <v>3850</v>
      </c>
      <c r="J2182" s="3">
        <v>0</v>
      </c>
      <c r="K2182" s="3">
        <v>0</v>
      </c>
      <c r="L2182" s="3">
        <f>SUM(H2182:K2182)</f>
        <v>27700</v>
      </c>
      <c r="M2182" s="15">
        <v>0</v>
      </c>
      <c r="N2182" s="3">
        <f>H2182*M2182</f>
        <v>0</v>
      </c>
      <c r="O2182" s="3">
        <f>L2182-N2182</f>
        <v>27700</v>
      </c>
    </row>
    <row r="2183" spans="1:15" x14ac:dyDescent="0.2">
      <c r="A2183" s="2" t="s">
        <v>5317</v>
      </c>
      <c r="B2183" s="2" t="s">
        <v>1828</v>
      </c>
      <c r="C2183" s="2" t="s">
        <v>51</v>
      </c>
      <c r="D2183" s="2" t="s">
        <v>45</v>
      </c>
      <c r="E2183" s="13">
        <v>45931</v>
      </c>
      <c r="F2183" s="2" t="s">
        <v>2689</v>
      </c>
      <c r="G2183" s="2">
        <v>2</v>
      </c>
      <c r="H2183" s="3">
        <v>33100</v>
      </c>
      <c r="I2183" s="3">
        <v>4830</v>
      </c>
      <c r="J2183" s="3">
        <v>0</v>
      </c>
      <c r="K2183" s="3">
        <v>0</v>
      </c>
      <c r="L2183" s="3">
        <f>SUM(H2183:K2183)</f>
        <v>37930</v>
      </c>
      <c r="M2183" s="15">
        <v>0.15</v>
      </c>
      <c r="N2183" s="3">
        <f>H2183*M2183</f>
        <v>4965</v>
      </c>
      <c r="O2183" s="3">
        <f>L2183-N2183</f>
        <v>32965</v>
      </c>
    </row>
    <row r="2184" spans="1:15" x14ac:dyDescent="0.2">
      <c r="A2184" s="2" t="s">
        <v>5319</v>
      </c>
      <c r="B2184" s="2" t="s">
        <v>1920</v>
      </c>
      <c r="C2184" s="2" t="s">
        <v>49</v>
      </c>
      <c r="D2184" s="2" t="s">
        <v>45</v>
      </c>
      <c r="E2184" s="13">
        <v>45931</v>
      </c>
      <c r="F2184" s="2" t="s">
        <v>2670</v>
      </c>
      <c r="G2184" s="2">
        <v>3</v>
      </c>
      <c r="H2184" s="3">
        <v>9300</v>
      </c>
      <c r="I2184" s="3">
        <v>3730</v>
      </c>
      <c r="J2184" s="3">
        <v>0</v>
      </c>
      <c r="K2184" s="3">
        <v>0</v>
      </c>
      <c r="L2184" s="3">
        <f>SUM(H2184:K2184)</f>
        <v>13030</v>
      </c>
      <c r="M2184" s="15">
        <v>0</v>
      </c>
      <c r="N2184" s="3">
        <f>H2184*M2184</f>
        <v>0</v>
      </c>
      <c r="O2184" s="3">
        <f>L2184-N2184</f>
        <v>13030</v>
      </c>
    </row>
    <row r="2185" spans="1:15" x14ac:dyDescent="0.2">
      <c r="A2185" s="2" t="s">
        <v>5320</v>
      </c>
      <c r="B2185" s="2" t="s">
        <v>2094</v>
      </c>
      <c r="C2185" s="2" t="s">
        <v>61</v>
      </c>
      <c r="D2185" s="2" t="s">
        <v>55</v>
      </c>
      <c r="E2185" s="13">
        <v>45962</v>
      </c>
      <c r="F2185" s="2" t="s">
        <v>2670</v>
      </c>
      <c r="G2185" s="2">
        <v>4</v>
      </c>
      <c r="H2185" s="3">
        <v>132400</v>
      </c>
      <c r="I2185" s="3">
        <v>10150</v>
      </c>
      <c r="J2185" s="3">
        <v>0</v>
      </c>
      <c r="K2185" s="3">
        <v>0</v>
      </c>
      <c r="L2185" s="3">
        <f>SUM(H2185:K2185)</f>
        <v>142550</v>
      </c>
      <c r="M2185" s="15">
        <v>0</v>
      </c>
      <c r="N2185" s="3">
        <f>H2185*M2185</f>
        <v>0</v>
      </c>
      <c r="O2185" s="3">
        <f>L2185-N2185</f>
        <v>142550</v>
      </c>
    </row>
    <row r="2186" spans="1:15" x14ac:dyDescent="0.2">
      <c r="A2186" s="2" t="s">
        <v>5321</v>
      </c>
      <c r="B2186" s="2" t="s">
        <v>2283</v>
      </c>
      <c r="C2186" s="2" t="s">
        <v>47</v>
      </c>
      <c r="D2186" s="2" t="s">
        <v>45</v>
      </c>
      <c r="E2186" s="13">
        <v>45962</v>
      </c>
      <c r="F2186" s="2" t="s">
        <v>2732</v>
      </c>
      <c r="G2186" s="2">
        <v>16</v>
      </c>
      <c r="H2186" s="3">
        <v>107200</v>
      </c>
      <c r="I2186" s="3">
        <v>20800</v>
      </c>
      <c r="J2186" s="3">
        <v>6060</v>
      </c>
      <c r="K2186" s="3">
        <v>0</v>
      </c>
      <c r="L2186" s="3">
        <f>SUM(H2186:K2186)</f>
        <v>134060</v>
      </c>
      <c r="M2186" s="15">
        <v>0.05</v>
      </c>
      <c r="N2186" s="3">
        <f>H2186*M2186</f>
        <v>5360</v>
      </c>
      <c r="O2186" s="3">
        <f>L2186-N2186</f>
        <v>128700</v>
      </c>
    </row>
    <row r="2187" spans="1:15" x14ac:dyDescent="0.2">
      <c r="A2187" s="2" t="s">
        <v>5322</v>
      </c>
      <c r="B2187" s="2" t="s">
        <v>924</v>
      </c>
      <c r="C2187" s="2" t="s">
        <v>26</v>
      </c>
      <c r="D2187" s="2" t="s">
        <v>24</v>
      </c>
      <c r="E2187" s="13">
        <v>45992</v>
      </c>
      <c r="F2187" s="2" t="s">
        <v>2670</v>
      </c>
      <c r="G2187" s="2">
        <v>4</v>
      </c>
      <c r="H2187" s="3">
        <v>88200</v>
      </c>
      <c r="I2187" s="3">
        <v>7020</v>
      </c>
      <c r="J2187" s="3">
        <v>8050</v>
      </c>
      <c r="K2187" s="3">
        <v>0</v>
      </c>
      <c r="L2187" s="3">
        <f>SUM(H2187:K2187)</f>
        <v>103270</v>
      </c>
      <c r="M2187" s="15">
        <v>0</v>
      </c>
      <c r="N2187" s="3">
        <f>H2187*M2187</f>
        <v>0</v>
      </c>
      <c r="O2187" s="3">
        <f>L2187-N2187</f>
        <v>103270</v>
      </c>
    </row>
    <row r="2188" spans="1:15" x14ac:dyDescent="0.2">
      <c r="A2188" s="2" t="s">
        <v>5325</v>
      </c>
      <c r="B2188" s="2" t="s">
        <v>1945</v>
      </c>
      <c r="C2188" s="2" t="s">
        <v>13</v>
      </c>
      <c r="D2188" s="2" t="s">
        <v>11</v>
      </c>
      <c r="E2188" s="13">
        <v>45931</v>
      </c>
      <c r="F2188" s="2" t="s">
        <v>2670</v>
      </c>
      <c r="G2188" s="2">
        <v>5</v>
      </c>
      <c r="H2188" s="3">
        <v>135250</v>
      </c>
      <c r="I2188" s="3">
        <v>10660</v>
      </c>
      <c r="J2188" s="3">
        <v>0</v>
      </c>
      <c r="K2188" s="3">
        <v>860</v>
      </c>
      <c r="L2188" s="3">
        <f>SUM(H2188:K2188)</f>
        <v>146770</v>
      </c>
      <c r="M2188" s="15">
        <v>0</v>
      </c>
      <c r="N2188" s="3">
        <f>H2188*M2188</f>
        <v>0</v>
      </c>
      <c r="O2188" s="3">
        <f>L2188-N2188</f>
        <v>146770</v>
      </c>
    </row>
    <row r="2189" spans="1:15" x14ac:dyDescent="0.2">
      <c r="A2189" s="2" t="s">
        <v>5327</v>
      </c>
      <c r="B2189" s="2" t="s">
        <v>2575</v>
      </c>
      <c r="C2189" s="2" t="s">
        <v>29</v>
      </c>
      <c r="D2189" s="2" t="s">
        <v>24</v>
      </c>
      <c r="E2189" s="13">
        <v>45931</v>
      </c>
      <c r="F2189" s="2" t="s">
        <v>2732</v>
      </c>
      <c r="G2189" s="2">
        <v>1</v>
      </c>
      <c r="H2189" s="3">
        <v>7200</v>
      </c>
      <c r="I2189" s="3">
        <v>190</v>
      </c>
      <c r="J2189" s="3">
        <v>0</v>
      </c>
      <c r="K2189" s="3">
        <v>0</v>
      </c>
      <c r="L2189" s="3">
        <f>SUM(H2189:K2189)</f>
        <v>7390</v>
      </c>
      <c r="M2189" s="15">
        <v>0.05</v>
      </c>
      <c r="N2189" s="3">
        <f>H2189*M2189</f>
        <v>360</v>
      </c>
      <c r="O2189" s="3">
        <f>L2189-N2189</f>
        <v>7030</v>
      </c>
    </row>
    <row r="2190" spans="1:15" x14ac:dyDescent="0.2">
      <c r="A2190" s="2" t="s">
        <v>5328</v>
      </c>
      <c r="B2190" s="2" t="s">
        <v>628</v>
      </c>
      <c r="C2190" s="2" t="s">
        <v>99</v>
      </c>
      <c r="D2190" s="2" t="s">
        <v>95</v>
      </c>
      <c r="E2190" s="13">
        <v>45931</v>
      </c>
      <c r="F2190" s="2" t="s">
        <v>2670</v>
      </c>
      <c r="G2190" s="2">
        <v>3</v>
      </c>
      <c r="H2190" s="3">
        <v>7200</v>
      </c>
      <c r="I2190" s="3">
        <v>10090</v>
      </c>
      <c r="J2190" s="3">
        <v>0</v>
      </c>
      <c r="K2190" s="3">
        <v>1030</v>
      </c>
      <c r="L2190" s="3">
        <f>SUM(H2190:K2190)</f>
        <v>18320</v>
      </c>
      <c r="M2190" s="15">
        <v>0</v>
      </c>
      <c r="N2190" s="3">
        <f>H2190*M2190</f>
        <v>0</v>
      </c>
      <c r="O2190" s="3">
        <f>L2190-N2190</f>
        <v>18320</v>
      </c>
    </row>
    <row r="2191" spans="1:15" x14ac:dyDescent="0.2">
      <c r="A2191" s="2" t="s">
        <v>5329</v>
      </c>
      <c r="B2191" s="2" t="s">
        <v>974</v>
      </c>
      <c r="C2191" s="2" t="s">
        <v>83</v>
      </c>
      <c r="D2191" s="2" t="s">
        <v>85</v>
      </c>
      <c r="E2191" s="13">
        <v>45931</v>
      </c>
      <c r="F2191" s="2" t="s">
        <v>2732</v>
      </c>
      <c r="G2191" s="2">
        <v>2</v>
      </c>
      <c r="H2191" s="3">
        <v>44900</v>
      </c>
      <c r="I2191" s="3">
        <v>1650</v>
      </c>
      <c r="J2191" s="3">
        <v>0</v>
      </c>
      <c r="K2191" s="3">
        <v>0</v>
      </c>
      <c r="L2191" s="3">
        <f>SUM(H2191:K2191)</f>
        <v>46550</v>
      </c>
      <c r="M2191" s="15">
        <v>0.05</v>
      </c>
      <c r="N2191" s="3">
        <f>H2191*M2191</f>
        <v>2245</v>
      </c>
      <c r="O2191" s="3">
        <f>L2191-N2191</f>
        <v>44305</v>
      </c>
    </row>
    <row r="2192" spans="1:15" x14ac:dyDescent="0.2">
      <c r="A2192" s="2" t="s">
        <v>5330</v>
      </c>
      <c r="B2192" s="2" t="s">
        <v>974</v>
      </c>
      <c r="C2192" s="2" t="s">
        <v>26</v>
      </c>
      <c r="D2192" s="2" t="s">
        <v>24</v>
      </c>
      <c r="E2192" s="13">
        <v>45931</v>
      </c>
      <c r="F2192" s="2" t="s">
        <v>2732</v>
      </c>
      <c r="G2192" s="2">
        <v>1</v>
      </c>
      <c r="H2192" s="3">
        <v>14500</v>
      </c>
      <c r="I2192" s="3">
        <v>280</v>
      </c>
      <c r="J2192" s="3">
        <v>0</v>
      </c>
      <c r="K2192" s="3">
        <v>0</v>
      </c>
      <c r="L2192" s="3">
        <f>SUM(H2192:K2192)</f>
        <v>14780</v>
      </c>
      <c r="M2192" s="15">
        <v>0.05</v>
      </c>
      <c r="N2192" s="3">
        <f>H2192*M2192</f>
        <v>725</v>
      </c>
      <c r="O2192" s="3">
        <f>L2192-N2192</f>
        <v>14055</v>
      </c>
    </row>
    <row r="2193" spans="1:15" x14ac:dyDescent="0.2">
      <c r="A2193" s="2" t="s">
        <v>5331</v>
      </c>
      <c r="B2193" s="2" t="s">
        <v>1332</v>
      </c>
      <c r="C2193" s="2" t="s">
        <v>69</v>
      </c>
      <c r="D2193" s="2" t="s">
        <v>65</v>
      </c>
      <c r="E2193" s="13">
        <v>45992</v>
      </c>
      <c r="F2193" s="2" t="s">
        <v>2658</v>
      </c>
      <c r="G2193" s="2">
        <v>4</v>
      </c>
      <c r="H2193" s="3">
        <v>90200</v>
      </c>
      <c r="I2193" s="3">
        <v>12080</v>
      </c>
      <c r="J2193" s="3">
        <v>0</v>
      </c>
      <c r="K2193" s="3">
        <v>0</v>
      </c>
      <c r="L2193" s="3">
        <f>SUM(H2193:K2193)</f>
        <v>102280</v>
      </c>
      <c r="M2193" s="15">
        <v>0.1</v>
      </c>
      <c r="N2193" s="3">
        <f>H2193*M2193</f>
        <v>9020</v>
      </c>
      <c r="O2193" s="3">
        <f>L2193-N2193</f>
        <v>93260</v>
      </c>
    </row>
    <row r="2194" spans="1:15" x14ac:dyDescent="0.2">
      <c r="A2194" s="2" t="s">
        <v>5332</v>
      </c>
      <c r="B2194" s="2" t="s">
        <v>1419</v>
      </c>
      <c r="C2194" s="2" t="s">
        <v>32</v>
      </c>
      <c r="D2194" s="2" t="s">
        <v>24</v>
      </c>
      <c r="E2194" s="13">
        <v>45931</v>
      </c>
      <c r="F2194" s="2" t="s">
        <v>2658</v>
      </c>
      <c r="G2194" s="2">
        <v>5</v>
      </c>
      <c r="H2194" s="3">
        <v>28500</v>
      </c>
      <c r="I2194" s="3">
        <v>1970</v>
      </c>
      <c r="J2194" s="3">
        <v>0</v>
      </c>
      <c r="K2194" s="3">
        <v>2430</v>
      </c>
      <c r="L2194" s="3">
        <f>SUM(H2194:K2194)</f>
        <v>32900</v>
      </c>
      <c r="M2194" s="15">
        <v>0.1</v>
      </c>
      <c r="N2194" s="3">
        <f>H2194*M2194</f>
        <v>2850</v>
      </c>
      <c r="O2194" s="3">
        <f>L2194-N2194</f>
        <v>30050</v>
      </c>
    </row>
    <row r="2195" spans="1:15" x14ac:dyDescent="0.2">
      <c r="A2195" s="2" t="s">
        <v>5333</v>
      </c>
      <c r="B2195" s="2" t="s">
        <v>1940</v>
      </c>
      <c r="C2195" s="2" t="s">
        <v>47</v>
      </c>
      <c r="D2195" s="2" t="s">
        <v>45</v>
      </c>
      <c r="E2195" s="13">
        <v>45931</v>
      </c>
      <c r="F2195" s="2" t="s">
        <v>2647</v>
      </c>
      <c r="G2195" s="2">
        <v>4</v>
      </c>
      <c r="H2195" s="3">
        <v>27600</v>
      </c>
      <c r="I2195" s="3">
        <v>4650</v>
      </c>
      <c r="J2195" s="3">
        <v>0</v>
      </c>
      <c r="K2195" s="3">
        <v>3940</v>
      </c>
      <c r="L2195" s="3">
        <f>SUM(H2195:K2195)</f>
        <v>36190</v>
      </c>
      <c r="M2195" s="15">
        <v>0</v>
      </c>
      <c r="N2195" s="3">
        <f>H2195*M2195</f>
        <v>0</v>
      </c>
      <c r="O2195" s="3">
        <f>L2195-N2195</f>
        <v>36190</v>
      </c>
    </row>
    <row r="2196" spans="1:15" x14ac:dyDescent="0.2">
      <c r="A2196" s="2" t="s">
        <v>5334</v>
      </c>
      <c r="B2196" s="2" t="s">
        <v>2118</v>
      </c>
      <c r="C2196" s="2" t="s">
        <v>34</v>
      </c>
      <c r="D2196" s="2" t="s">
        <v>36</v>
      </c>
      <c r="E2196" s="13">
        <v>45992</v>
      </c>
      <c r="F2196" s="2" t="s">
        <v>2670</v>
      </c>
      <c r="G2196" s="2">
        <v>4</v>
      </c>
      <c r="H2196" s="3">
        <v>27200</v>
      </c>
      <c r="I2196" s="3">
        <v>8570</v>
      </c>
      <c r="J2196" s="3">
        <v>0</v>
      </c>
      <c r="K2196" s="3">
        <v>3660</v>
      </c>
      <c r="L2196" s="3">
        <f>SUM(H2196:K2196)</f>
        <v>39430</v>
      </c>
      <c r="M2196" s="15">
        <v>0</v>
      </c>
      <c r="N2196" s="3">
        <f>H2196*M2196</f>
        <v>0</v>
      </c>
      <c r="O2196" s="3">
        <f>L2196-N2196</f>
        <v>39430</v>
      </c>
    </row>
    <row r="2197" spans="1:15" x14ac:dyDescent="0.2">
      <c r="A2197" s="2" t="s">
        <v>5335</v>
      </c>
      <c r="B2197" s="2" t="s">
        <v>2182</v>
      </c>
      <c r="C2197" s="2" t="s">
        <v>120</v>
      </c>
      <c r="D2197" s="2" t="s">
        <v>114</v>
      </c>
      <c r="E2197" s="13">
        <v>45931</v>
      </c>
      <c r="F2197" s="2" t="s">
        <v>2683</v>
      </c>
      <c r="G2197" s="2">
        <v>4</v>
      </c>
      <c r="H2197" s="3">
        <v>12000</v>
      </c>
      <c r="I2197" s="3">
        <v>5670</v>
      </c>
      <c r="J2197" s="3">
        <v>0</v>
      </c>
      <c r="K2197" s="3">
        <v>0</v>
      </c>
      <c r="L2197" s="3">
        <f>SUM(H2197:K2197)</f>
        <v>17670</v>
      </c>
      <c r="M2197" s="15">
        <v>0.17</v>
      </c>
      <c r="N2197" s="3">
        <f>H2197*M2197</f>
        <v>2040.0000000000002</v>
      </c>
      <c r="O2197" s="3">
        <f>L2197-N2197</f>
        <v>15630</v>
      </c>
    </row>
    <row r="2198" spans="1:15" x14ac:dyDescent="0.2">
      <c r="A2198" s="2" t="s">
        <v>5336</v>
      </c>
      <c r="B2198" s="2" t="s">
        <v>2325</v>
      </c>
      <c r="C2198" s="2" t="s">
        <v>103</v>
      </c>
      <c r="D2198" s="2" t="s">
        <v>105</v>
      </c>
      <c r="E2198" s="13">
        <v>45931</v>
      </c>
      <c r="F2198" s="2" t="s">
        <v>2670</v>
      </c>
      <c r="G2198" s="2">
        <v>4</v>
      </c>
      <c r="H2198" s="3">
        <v>15200</v>
      </c>
      <c r="I2198" s="3">
        <v>4470</v>
      </c>
      <c r="J2198" s="3">
        <v>0</v>
      </c>
      <c r="K2198" s="3">
        <v>0</v>
      </c>
      <c r="L2198" s="3">
        <f>SUM(H2198:K2198)</f>
        <v>19670</v>
      </c>
      <c r="M2198" s="15">
        <v>0</v>
      </c>
      <c r="N2198" s="3">
        <f>H2198*M2198</f>
        <v>0</v>
      </c>
      <c r="O2198" s="3">
        <f>L2198-N2198</f>
        <v>19670</v>
      </c>
    </row>
    <row r="2199" spans="1:15" x14ac:dyDescent="0.2">
      <c r="A2199" s="2" t="s">
        <v>5337</v>
      </c>
      <c r="B2199" s="2" t="s">
        <v>2459</v>
      </c>
      <c r="C2199" s="2" t="s">
        <v>59</v>
      </c>
      <c r="D2199" s="2" t="s">
        <v>55</v>
      </c>
      <c r="E2199" s="13">
        <v>45931</v>
      </c>
      <c r="F2199" s="2" t="s">
        <v>2689</v>
      </c>
      <c r="G2199" s="2">
        <v>4</v>
      </c>
      <c r="H2199" s="3">
        <v>24200</v>
      </c>
      <c r="I2199" s="3">
        <v>2480</v>
      </c>
      <c r="J2199" s="3">
        <v>3160</v>
      </c>
      <c r="K2199" s="3">
        <v>3140</v>
      </c>
      <c r="L2199" s="3">
        <f>SUM(H2199:K2199)</f>
        <v>32980</v>
      </c>
      <c r="M2199" s="15">
        <v>0.15</v>
      </c>
      <c r="N2199" s="3">
        <f>H2199*M2199</f>
        <v>3630</v>
      </c>
      <c r="O2199" s="3">
        <f>L2199-N2199</f>
        <v>29350</v>
      </c>
    </row>
    <row r="2200" spans="1:15" x14ac:dyDescent="0.2">
      <c r="A2200" s="2" t="s">
        <v>5338</v>
      </c>
      <c r="B2200" s="2" t="s">
        <v>199</v>
      </c>
      <c r="C2200" s="2" t="s">
        <v>37</v>
      </c>
      <c r="D2200" s="2" t="s">
        <v>36</v>
      </c>
      <c r="E2200" s="13">
        <v>45931</v>
      </c>
      <c r="F2200" s="2" t="s">
        <v>2732</v>
      </c>
      <c r="G2200" s="2">
        <v>1</v>
      </c>
      <c r="H2200" s="3">
        <v>36600</v>
      </c>
      <c r="I2200" s="3">
        <v>570</v>
      </c>
      <c r="J2200" s="3">
        <v>0</v>
      </c>
      <c r="K2200" s="3">
        <v>0</v>
      </c>
      <c r="L2200" s="3">
        <f>SUM(H2200:K2200)</f>
        <v>37170</v>
      </c>
      <c r="M2200" s="15">
        <v>0.05</v>
      </c>
      <c r="N2200" s="3">
        <f>H2200*M2200</f>
        <v>1830</v>
      </c>
      <c r="O2200" s="3">
        <f>L2200-N2200</f>
        <v>35340</v>
      </c>
    </row>
    <row r="2201" spans="1:15" x14ac:dyDescent="0.2">
      <c r="A2201" s="2" t="s">
        <v>5339</v>
      </c>
      <c r="B2201" s="2" t="s">
        <v>1019</v>
      </c>
      <c r="C2201" s="2" t="s">
        <v>41</v>
      </c>
      <c r="D2201" s="2" t="s">
        <v>36</v>
      </c>
      <c r="E2201" s="13">
        <v>46023</v>
      </c>
      <c r="F2201" s="2" t="s">
        <v>2647</v>
      </c>
      <c r="G2201" s="2">
        <v>4</v>
      </c>
      <c r="H2201" s="3">
        <v>17800</v>
      </c>
      <c r="I2201" s="3">
        <v>1690</v>
      </c>
      <c r="J2201" s="3">
        <v>0</v>
      </c>
      <c r="K2201" s="3">
        <v>0</v>
      </c>
      <c r="L2201" s="3">
        <f>SUM(H2201:K2201)</f>
        <v>19490</v>
      </c>
      <c r="M2201" s="15">
        <v>0</v>
      </c>
      <c r="N2201" s="3">
        <f>H2201*M2201</f>
        <v>0</v>
      </c>
      <c r="O2201" s="3">
        <f>L2201-N2201</f>
        <v>19490</v>
      </c>
    </row>
    <row r="2202" spans="1:15" x14ac:dyDescent="0.2">
      <c r="A2202" s="2" t="s">
        <v>5342</v>
      </c>
      <c r="B2202" s="2" t="s">
        <v>2235</v>
      </c>
      <c r="C2202" s="2" t="s">
        <v>26</v>
      </c>
      <c r="D2202" s="2" t="s">
        <v>24</v>
      </c>
      <c r="E2202" s="13">
        <v>45931</v>
      </c>
      <c r="F2202" s="2" t="s">
        <v>2670</v>
      </c>
      <c r="G2202" s="2">
        <v>3</v>
      </c>
      <c r="H2202" s="3">
        <v>64200</v>
      </c>
      <c r="I2202" s="3">
        <v>4750</v>
      </c>
      <c r="J2202" s="3">
        <v>0</v>
      </c>
      <c r="K2202" s="3">
        <v>0</v>
      </c>
      <c r="L2202" s="3">
        <f>SUM(H2202:K2202)</f>
        <v>68950</v>
      </c>
      <c r="M2202" s="15">
        <v>0</v>
      </c>
      <c r="N2202" s="3">
        <f>H2202*M2202</f>
        <v>0</v>
      </c>
      <c r="O2202" s="3">
        <f>L2202-N2202</f>
        <v>68950</v>
      </c>
    </row>
    <row r="2203" spans="1:15" x14ac:dyDescent="0.2">
      <c r="A2203" s="2" t="s">
        <v>5343</v>
      </c>
      <c r="B2203" s="2" t="s">
        <v>902</v>
      </c>
      <c r="C2203" s="2" t="s">
        <v>51</v>
      </c>
      <c r="D2203" s="2" t="s">
        <v>45</v>
      </c>
      <c r="E2203" s="13">
        <v>45931</v>
      </c>
      <c r="F2203" s="2" t="s">
        <v>2651</v>
      </c>
      <c r="G2203" s="2">
        <v>5</v>
      </c>
      <c r="H2203" s="3">
        <v>44250</v>
      </c>
      <c r="I2203" s="3">
        <v>6030</v>
      </c>
      <c r="J2203" s="3">
        <v>2410</v>
      </c>
      <c r="K2203" s="3">
        <v>0</v>
      </c>
      <c r="L2203" s="3">
        <f>SUM(H2203:K2203)</f>
        <v>52690</v>
      </c>
      <c r="M2203" s="15">
        <v>0.16</v>
      </c>
      <c r="N2203" s="3">
        <f>H2203*M2203</f>
        <v>7080</v>
      </c>
      <c r="O2203" s="3">
        <f>L2203-N2203</f>
        <v>45610</v>
      </c>
    </row>
    <row r="2204" spans="1:15" x14ac:dyDescent="0.2">
      <c r="A2204" s="2" t="s">
        <v>5345</v>
      </c>
      <c r="B2204" s="2" t="s">
        <v>1225</v>
      </c>
      <c r="C2204" s="2" t="s">
        <v>71</v>
      </c>
      <c r="D2204" s="2" t="s">
        <v>65</v>
      </c>
      <c r="E2204" s="13">
        <v>45931</v>
      </c>
      <c r="F2204" s="2" t="s">
        <v>2689</v>
      </c>
      <c r="G2204" s="2">
        <v>2</v>
      </c>
      <c r="H2204" s="3">
        <v>18200</v>
      </c>
      <c r="I2204" s="3">
        <v>2850</v>
      </c>
      <c r="J2204" s="3">
        <v>0</v>
      </c>
      <c r="K2204" s="3">
        <v>0</v>
      </c>
      <c r="L2204" s="3">
        <f>SUM(H2204:K2204)</f>
        <v>21050</v>
      </c>
      <c r="M2204" s="15">
        <v>0.15</v>
      </c>
      <c r="N2204" s="3">
        <f>H2204*M2204</f>
        <v>2730</v>
      </c>
      <c r="O2204" s="3">
        <f>L2204-N2204</f>
        <v>18320</v>
      </c>
    </row>
    <row r="2205" spans="1:15" x14ac:dyDescent="0.2">
      <c r="A2205" s="2" t="s">
        <v>5346</v>
      </c>
      <c r="B2205" s="2" t="s">
        <v>1416</v>
      </c>
      <c r="C2205" s="2" t="s">
        <v>93</v>
      </c>
      <c r="D2205" s="2" t="s">
        <v>95</v>
      </c>
      <c r="E2205" s="13">
        <v>46023</v>
      </c>
      <c r="F2205" s="2" t="s">
        <v>2689</v>
      </c>
      <c r="G2205" s="2">
        <v>2</v>
      </c>
      <c r="H2205" s="3">
        <v>11400</v>
      </c>
      <c r="I2205" s="3">
        <v>1580</v>
      </c>
      <c r="J2205" s="3">
        <v>0</v>
      </c>
      <c r="K2205" s="3">
        <v>0</v>
      </c>
      <c r="L2205" s="3">
        <f>SUM(H2205:K2205)</f>
        <v>12980</v>
      </c>
      <c r="M2205" s="15">
        <v>0.15</v>
      </c>
      <c r="N2205" s="3">
        <f>H2205*M2205</f>
        <v>1710</v>
      </c>
      <c r="O2205" s="3">
        <f>L2205-N2205</f>
        <v>11270</v>
      </c>
    </row>
    <row r="2206" spans="1:15" x14ac:dyDescent="0.2">
      <c r="A2206" s="2" t="s">
        <v>5347</v>
      </c>
      <c r="B2206" s="2" t="s">
        <v>2358</v>
      </c>
      <c r="C2206" s="2" t="s">
        <v>106</v>
      </c>
      <c r="D2206" s="2" t="s">
        <v>105</v>
      </c>
      <c r="E2206" s="13">
        <v>45992</v>
      </c>
      <c r="F2206" s="2" t="s">
        <v>2651</v>
      </c>
      <c r="G2206" s="2">
        <v>3</v>
      </c>
      <c r="H2206" s="3">
        <v>52950</v>
      </c>
      <c r="I2206" s="3">
        <v>5150</v>
      </c>
      <c r="J2206" s="3">
        <v>0</v>
      </c>
      <c r="K2206" s="3">
        <v>0</v>
      </c>
      <c r="L2206" s="3">
        <f>SUM(H2206:K2206)</f>
        <v>58100</v>
      </c>
      <c r="M2206" s="15">
        <v>0.16</v>
      </c>
      <c r="N2206" s="3">
        <f>H2206*M2206</f>
        <v>8472</v>
      </c>
      <c r="O2206" s="3">
        <f>L2206-N2206</f>
        <v>49628</v>
      </c>
    </row>
    <row r="2207" spans="1:15" x14ac:dyDescent="0.2">
      <c r="A2207" s="2" t="s">
        <v>5348</v>
      </c>
      <c r="B2207" s="2" t="s">
        <v>406</v>
      </c>
      <c r="C2207" s="2" t="s">
        <v>127</v>
      </c>
      <c r="D2207" s="2" t="s">
        <v>124</v>
      </c>
      <c r="E2207" s="13">
        <v>45931</v>
      </c>
      <c r="F2207" s="2" t="s">
        <v>2658</v>
      </c>
      <c r="G2207" s="2">
        <v>8</v>
      </c>
      <c r="H2207" s="3">
        <v>53200</v>
      </c>
      <c r="I2207" s="3">
        <v>10410</v>
      </c>
      <c r="J2207" s="3">
        <v>0</v>
      </c>
      <c r="K2207" s="3">
        <v>0</v>
      </c>
      <c r="L2207" s="3">
        <f>SUM(H2207:K2207)</f>
        <v>63610</v>
      </c>
      <c r="M2207" s="15">
        <v>0.1</v>
      </c>
      <c r="N2207" s="3">
        <f>H2207*M2207</f>
        <v>5320</v>
      </c>
      <c r="O2207" s="3">
        <f>L2207-N2207</f>
        <v>58290</v>
      </c>
    </row>
    <row r="2208" spans="1:15" x14ac:dyDescent="0.2">
      <c r="A2208" s="2" t="s">
        <v>5350</v>
      </c>
      <c r="B2208" s="2" t="s">
        <v>1343</v>
      </c>
      <c r="C2208" s="2" t="s">
        <v>47</v>
      </c>
      <c r="D2208" s="2" t="s">
        <v>45</v>
      </c>
      <c r="E2208" s="13">
        <v>45931</v>
      </c>
      <c r="F2208" s="2" t="s">
        <v>2732</v>
      </c>
      <c r="G2208" s="2">
        <v>3</v>
      </c>
      <c r="H2208" s="3">
        <v>21150</v>
      </c>
      <c r="I2208" s="3">
        <v>2450</v>
      </c>
      <c r="J2208" s="3">
        <v>0</v>
      </c>
      <c r="K2208" s="3">
        <v>0</v>
      </c>
      <c r="L2208" s="3">
        <f>SUM(H2208:K2208)</f>
        <v>23600</v>
      </c>
      <c r="M2208" s="15">
        <v>0.05</v>
      </c>
      <c r="N2208" s="3">
        <f>H2208*M2208</f>
        <v>1057.5</v>
      </c>
      <c r="O2208" s="3">
        <f>L2208-N2208</f>
        <v>22542.5</v>
      </c>
    </row>
    <row r="2209" spans="1:15" x14ac:dyDescent="0.2">
      <c r="A2209" s="2" t="s">
        <v>5351</v>
      </c>
      <c r="B2209" s="2" t="s">
        <v>1458</v>
      </c>
      <c r="C2209" s="2" t="s">
        <v>83</v>
      </c>
      <c r="D2209" s="2" t="s">
        <v>85</v>
      </c>
      <c r="E2209" s="13">
        <v>45962</v>
      </c>
      <c r="F2209" s="2" t="s">
        <v>2670</v>
      </c>
      <c r="G2209" s="2">
        <v>3</v>
      </c>
      <c r="H2209" s="3">
        <v>41850</v>
      </c>
      <c r="I2209" s="3">
        <v>7530</v>
      </c>
      <c r="J2209" s="3">
        <v>0</v>
      </c>
      <c r="K2209" s="3">
        <v>0</v>
      </c>
      <c r="L2209" s="3">
        <f>SUM(H2209:K2209)</f>
        <v>49380</v>
      </c>
      <c r="M2209" s="15">
        <v>0</v>
      </c>
      <c r="N2209" s="3">
        <f>H2209*M2209</f>
        <v>0</v>
      </c>
      <c r="O2209" s="3">
        <f>L2209-N2209</f>
        <v>49380</v>
      </c>
    </row>
    <row r="2210" spans="1:15" x14ac:dyDescent="0.2">
      <c r="A2210" s="2" t="s">
        <v>5353</v>
      </c>
      <c r="B2210" s="2" t="s">
        <v>2231</v>
      </c>
      <c r="C2210" s="2" t="s">
        <v>87</v>
      </c>
      <c r="D2210" s="2" t="s">
        <v>85</v>
      </c>
      <c r="E2210" s="13">
        <v>45962</v>
      </c>
      <c r="F2210" s="2" t="s">
        <v>2689</v>
      </c>
      <c r="G2210" s="2">
        <v>2</v>
      </c>
      <c r="H2210" s="3">
        <v>16300</v>
      </c>
      <c r="I2210" s="3">
        <v>3530</v>
      </c>
      <c r="J2210" s="3">
        <v>0</v>
      </c>
      <c r="K2210" s="3">
        <v>0</v>
      </c>
      <c r="L2210" s="3">
        <f>SUM(H2210:K2210)</f>
        <v>19830</v>
      </c>
      <c r="M2210" s="15">
        <v>0.15</v>
      </c>
      <c r="N2210" s="3">
        <f>H2210*M2210</f>
        <v>2445</v>
      </c>
      <c r="O2210" s="3">
        <f>L2210-N2210</f>
        <v>17385</v>
      </c>
    </row>
    <row r="2211" spans="1:15" x14ac:dyDescent="0.2">
      <c r="A2211" s="2" t="s">
        <v>5354</v>
      </c>
      <c r="B2211" s="2" t="s">
        <v>2571</v>
      </c>
      <c r="C2211" s="2" t="s">
        <v>77</v>
      </c>
      <c r="D2211" s="2" t="s">
        <v>75</v>
      </c>
      <c r="E2211" s="13">
        <v>45931</v>
      </c>
      <c r="F2211" s="2" t="s">
        <v>2683</v>
      </c>
      <c r="G2211" s="2">
        <v>3</v>
      </c>
      <c r="H2211" s="3">
        <v>17400</v>
      </c>
      <c r="I2211" s="3">
        <v>5210</v>
      </c>
      <c r="J2211" s="3">
        <v>4620</v>
      </c>
      <c r="K2211" s="3">
        <v>0</v>
      </c>
      <c r="L2211" s="3">
        <f>SUM(H2211:K2211)</f>
        <v>27230</v>
      </c>
      <c r="M2211" s="15">
        <v>0.17</v>
      </c>
      <c r="N2211" s="3">
        <f>H2211*M2211</f>
        <v>2958</v>
      </c>
      <c r="O2211" s="3">
        <f>L2211-N2211</f>
        <v>24272</v>
      </c>
    </row>
    <row r="2212" spans="1:15" x14ac:dyDescent="0.2">
      <c r="A2212" s="2" t="s">
        <v>5355</v>
      </c>
      <c r="B2212" s="2" t="s">
        <v>270</v>
      </c>
      <c r="C2212" s="2" t="s">
        <v>79</v>
      </c>
      <c r="D2212" s="2" t="s">
        <v>75</v>
      </c>
      <c r="E2212" s="13">
        <v>46054</v>
      </c>
      <c r="F2212" s="2" t="s">
        <v>2658</v>
      </c>
      <c r="G2212" s="2">
        <v>5</v>
      </c>
      <c r="H2212" s="3">
        <v>31750</v>
      </c>
      <c r="I2212" s="3">
        <v>13300</v>
      </c>
      <c r="J2212" s="3">
        <v>0</v>
      </c>
      <c r="K2212" s="3">
        <v>0</v>
      </c>
      <c r="L2212" s="3">
        <f>SUM(H2212:K2212)</f>
        <v>45050</v>
      </c>
      <c r="M2212" s="15">
        <v>0.1</v>
      </c>
      <c r="N2212" s="3">
        <f>H2212*M2212</f>
        <v>3175</v>
      </c>
      <c r="O2212" s="3">
        <f>L2212-N2212</f>
        <v>41875</v>
      </c>
    </row>
    <row r="2213" spans="1:15" x14ac:dyDescent="0.2">
      <c r="A2213" s="2" t="s">
        <v>5356</v>
      </c>
      <c r="B2213" s="2" t="s">
        <v>324</v>
      </c>
      <c r="C2213" s="2" t="s">
        <v>118</v>
      </c>
      <c r="D2213" s="2" t="s">
        <v>114</v>
      </c>
      <c r="E2213" s="13">
        <v>45992</v>
      </c>
      <c r="F2213" s="2" t="s">
        <v>2661</v>
      </c>
      <c r="G2213" s="2">
        <v>9</v>
      </c>
      <c r="H2213" s="3">
        <v>64800</v>
      </c>
      <c r="I2213" s="3">
        <v>24100</v>
      </c>
      <c r="J2213" s="3">
        <v>0</v>
      </c>
      <c r="K2213" s="3">
        <v>3600</v>
      </c>
      <c r="L2213" s="3">
        <f>SUM(H2213:K2213)</f>
        <v>92500</v>
      </c>
      <c r="M2213" s="15">
        <v>0</v>
      </c>
      <c r="N2213" s="3">
        <f>H2213*M2213</f>
        <v>0</v>
      </c>
      <c r="O2213" s="3">
        <f>L2213-N2213</f>
        <v>92500</v>
      </c>
    </row>
    <row r="2214" spans="1:15" x14ac:dyDescent="0.2">
      <c r="A2214" s="2" t="s">
        <v>5357</v>
      </c>
      <c r="B2214" s="2" t="s">
        <v>486</v>
      </c>
      <c r="C2214" s="2" t="s">
        <v>71</v>
      </c>
      <c r="D2214" s="2" t="s">
        <v>65</v>
      </c>
      <c r="E2214" s="13">
        <v>45931</v>
      </c>
      <c r="F2214" s="2" t="s">
        <v>2647</v>
      </c>
      <c r="G2214" s="2">
        <v>5</v>
      </c>
      <c r="H2214" s="3">
        <v>56500</v>
      </c>
      <c r="I2214" s="3">
        <v>5120</v>
      </c>
      <c r="J2214" s="3">
        <v>2240</v>
      </c>
      <c r="K2214" s="3">
        <v>0</v>
      </c>
      <c r="L2214" s="3">
        <f>SUM(H2214:K2214)</f>
        <v>63860</v>
      </c>
      <c r="M2214" s="15">
        <v>0</v>
      </c>
      <c r="N2214" s="3">
        <f>H2214*M2214</f>
        <v>0</v>
      </c>
      <c r="O2214" s="3">
        <f>L2214-N2214</f>
        <v>63860</v>
      </c>
    </row>
    <row r="2215" spans="1:15" x14ac:dyDescent="0.2">
      <c r="A2215" s="2" t="s">
        <v>5358</v>
      </c>
      <c r="B2215" s="2" t="s">
        <v>550</v>
      </c>
      <c r="C2215" s="2" t="s">
        <v>19</v>
      </c>
      <c r="D2215" s="2" t="s">
        <v>11</v>
      </c>
      <c r="E2215" s="13">
        <v>46023</v>
      </c>
      <c r="F2215" s="2" t="s">
        <v>2670</v>
      </c>
      <c r="G2215" s="2">
        <v>3</v>
      </c>
      <c r="H2215" s="3">
        <v>23250</v>
      </c>
      <c r="I2215" s="3">
        <v>2880</v>
      </c>
      <c r="J2215" s="3">
        <v>0</v>
      </c>
      <c r="K2215" s="3">
        <v>0</v>
      </c>
      <c r="L2215" s="3">
        <f>SUM(H2215:K2215)</f>
        <v>26130</v>
      </c>
      <c r="M2215" s="15">
        <v>0</v>
      </c>
      <c r="N2215" s="3">
        <f>H2215*M2215</f>
        <v>0</v>
      </c>
      <c r="O2215" s="3">
        <f>L2215-N2215</f>
        <v>26130</v>
      </c>
    </row>
    <row r="2216" spans="1:15" x14ac:dyDescent="0.2">
      <c r="A2216" s="2" t="s">
        <v>5359</v>
      </c>
      <c r="B2216" s="2" t="s">
        <v>1143</v>
      </c>
      <c r="C2216" s="2" t="s">
        <v>129</v>
      </c>
      <c r="D2216" s="2" t="s">
        <v>124</v>
      </c>
      <c r="E2216" s="13">
        <v>45931</v>
      </c>
      <c r="F2216" s="2" t="s">
        <v>2661</v>
      </c>
      <c r="G2216" s="2">
        <v>1</v>
      </c>
      <c r="H2216" s="3">
        <v>12500</v>
      </c>
      <c r="I2216" s="3">
        <v>160</v>
      </c>
      <c r="J2216" s="3">
        <v>0</v>
      </c>
      <c r="K2216" s="3">
        <v>0</v>
      </c>
      <c r="L2216" s="3">
        <f>SUM(H2216:K2216)</f>
        <v>12660</v>
      </c>
      <c r="M2216" s="15">
        <v>0</v>
      </c>
      <c r="N2216" s="3">
        <f>H2216*M2216</f>
        <v>0</v>
      </c>
      <c r="O2216" s="3">
        <f>L2216-N2216</f>
        <v>12660</v>
      </c>
    </row>
    <row r="2217" spans="1:15" x14ac:dyDescent="0.2">
      <c r="A2217" s="2" t="s">
        <v>5360</v>
      </c>
      <c r="B2217" s="2" t="s">
        <v>1713</v>
      </c>
      <c r="C2217" s="2" t="s">
        <v>51</v>
      </c>
      <c r="D2217" s="2" t="s">
        <v>45</v>
      </c>
      <c r="E2217" s="13">
        <v>45931</v>
      </c>
      <c r="F2217" s="2" t="s">
        <v>2658</v>
      </c>
      <c r="G2217" s="2">
        <v>12</v>
      </c>
      <c r="H2217" s="3">
        <v>216600</v>
      </c>
      <c r="I2217" s="3">
        <v>14030</v>
      </c>
      <c r="J2217" s="3">
        <v>10440</v>
      </c>
      <c r="K2217" s="3">
        <v>0</v>
      </c>
      <c r="L2217" s="3">
        <f>SUM(H2217:K2217)</f>
        <v>241070</v>
      </c>
      <c r="M2217" s="15">
        <v>0.1</v>
      </c>
      <c r="N2217" s="3">
        <f>H2217*M2217</f>
        <v>21660</v>
      </c>
      <c r="O2217" s="3">
        <f>L2217-N2217</f>
        <v>219410</v>
      </c>
    </row>
    <row r="2218" spans="1:15" x14ac:dyDescent="0.2">
      <c r="A2218" s="2" t="s">
        <v>5361</v>
      </c>
      <c r="B2218" s="2" t="s">
        <v>2091</v>
      </c>
      <c r="C2218" s="2" t="s">
        <v>67</v>
      </c>
      <c r="D2218" s="2" t="s">
        <v>65</v>
      </c>
      <c r="E2218" s="13">
        <v>45931</v>
      </c>
      <c r="F2218" s="2" t="s">
        <v>2670</v>
      </c>
      <c r="G2218" s="2">
        <v>4</v>
      </c>
      <c r="H2218" s="3">
        <v>21200</v>
      </c>
      <c r="I2218" s="3">
        <v>2480</v>
      </c>
      <c r="J2218" s="3">
        <v>0</v>
      </c>
      <c r="K2218" s="3">
        <v>0</v>
      </c>
      <c r="L2218" s="3">
        <f>SUM(H2218:K2218)</f>
        <v>23680</v>
      </c>
      <c r="M2218" s="15">
        <v>0</v>
      </c>
      <c r="N2218" s="3">
        <f>H2218*M2218</f>
        <v>0</v>
      </c>
      <c r="O2218" s="3">
        <f>L2218-N2218</f>
        <v>23680</v>
      </c>
    </row>
    <row r="2219" spans="1:15" x14ac:dyDescent="0.2">
      <c r="A2219" s="2" t="s">
        <v>5362</v>
      </c>
      <c r="B2219" s="2" t="s">
        <v>2133</v>
      </c>
      <c r="C2219" s="2" t="s">
        <v>101</v>
      </c>
      <c r="D2219" s="2" t="s">
        <v>95</v>
      </c>
      <c r="E2219" s="13">
        <v>45931</v>
      </c>
      <c r="F2219" s="2" t="s">
        <v>2732</v>
      </c>
      <c r="G2219" s="2">
        <v>1</v>
      </c>
      <c r="H2219" s="3">
        <v>4950</v>
      </c>
      <c r="I2219" s="3">
        <v>700</v>
      </c>
      <c r="J2219" s="3">
        <v>0</v>
      </c>
      <c r="K2219" s="3">
        <v>0</v>
      </c>
      <c r="L2219" s="3">
        <f>SUM(H2219:K2219)</f>
        <v>5650</v>
      </c>
      <c r="M2219" s="15">
        <v>0.05</v>
      </c>
      <c r="N2219" s="3">
        <f>H2219*M2219</f>
        <v>247.5</v>
      </c>
      <c r="O2219" s="3">
        <f>L2219-N2219</f>
        <v>5402.5</v>
      </c>
    </row>
    <row r="2220" spans="1:15" x14ac:dyDescent="0.2">
      <c r="A2220" s="2" t="s">
        <v>5363</v>
      </c>
      <c r="B2220" s="2" t="s">
        <v>2189</v>
      </c>
      <c r="C2220" s="2" t="s">
        <v>34</v>
      </c>
      <c r="D2220" s="2" t="s">
        <v>36</v>
      </c>
      <c r="E2220" s="13">
        <v>45931</v>
      </c>
      <c r="F2220" s="2" t="s">
        <v>2658</v>
      </c>
      <c r="G2220" s="2">
        <v>6</v>
      </c>
      <c r="H2220" s="3">
        <v>79800</v>
      </c>
      <c r="I2220" s="3">
        <v>21050</v>
      </c>
      <c r="J2220" s="3">
        <v>0</v>
      </c>
      <c r="K2220" s="3">
        <v>1620</v>
      </c>
      <c r="L2220" s="3">
        <f>SUM(H2220:K2220)</f>
        <v>102470</v>
      </c>
      <c r="M2220" s="15">
        <v>0.1</v>
      </c>
      <c r="N2220" s="3">
        <f>H2220*M2220</f>
        <v>7980</v>
      </c>
      <c r="O2220" s="3">
        <f>L2220-N2220</f>
        <v>94490</v>
      </c>
    </row>
    <row r="2221" spans="1:15" x14ac:dyDescent="0.2">
      <c r="A2221" s="2" t="s">
        <v>5364</v>
      </c>
      <c r="B2221" s="2" t="s">
        <v>1192</v>
      </c>
      <c r="C2221" s="2" t="s">
        <v>89</v>
      </c>
      <c r="D2221" s="2" t="s">
        <v>85</v>
      </c>
      <c r="E2221" s="13">
        <v>46023</v>
      </c>
      <c r="F2221" s="2" t="s">
        <v>2670</v>
      </c>
      <c r="G2221" s="2">
        <v>12</v>
      </c>
      <c r="H2221" s="3">
        <v>82800</v>
      </c>
      <c r="I2221" s="3">
        <v>17440</v>
      </c>
      <c r="J2221" s="3">
        <v>6720</v>
      </c>
      <c r="K2221" s="3">
        <v>0</v>
      </c>
      <c r="L2221" s="3">
        <f>SUM(H2221:K2221)</f>
        <v>106960</v>
      </c>
      <c r="M2221" s="15">
        <v>0</v>
      </c>
      <c r="N2221" s="3">
        <f>H2221*M2221</f>
        <v>0</v>
      </c>
      <c r="O2221" s="3">
        <f>L2221-N2221</f>
        <v>106960</v>
      </c>
    </row>
    <row r="2222" spans="1:15" x14ac:dyDescent="0.2">
      <c r="A2222" s="2" t="s">
        <v>5365</v>
      </c>
      <c r="B2222" s="2" t="s">
        <v>1808</v>
      </c>
      <c r="C2222" s="2" t="s">
        <v>71</v>
      </c>
      <c r="D2222" s="2" t="s">
        <v>65</v>
      </c>
      <c r="E2222" s="13">
        <v>45931</v>
      </c>
      <c r="F2222" s="2" t="s">
        <v>2732</v>
      </c>
      <c r="G2222" s="2">
        <v>1</v>
      </c>
      <c r="H2222" s="3">
        <v>10750</v>
      </c>
      <c r="I2222" s="3">
        <v>350</v>
      </c>
      <c r="J2222" s="3">
        <v>4820</v>
      </c>
      <c r="K2222" s="3">
        <v>3300</v>
      </c>
      <c r="L2222" s="3">
        <f>SUM(H2222:K2222)</f>
        <v>19220</v>
      </c>
      <c r="M2222" s="15">
        <v>0.05</v>
      </c>
      <c r="N2222" s="3">
        <f>H2222*M2222</f>
        <v>537.5</v>
      </c>
      <c r="O2222" s="3">
        <f>L2222-N2222</f>
        <v>18682.5</v>
      </c>
    </row>
    <row r="2223" spans="1:15" x14ac:dyDescent="0.2">
      <c r="A2223" s="2" t="s">
        <v>5366</v>
      </c>
      <c r="B2223" s="2" t="s">
        <v>2187</v>
      </c>
      <c r="C2223" s="2" t="s">
        <v>77</v>
      </c>
      <c r="D2223" s="2" t="s">
        <v>75</v>
      </c>
      <c r="E2223" s="13">
        <v>45962</v>
      </c>
      <c r="F2223" s="2" t="s">
        <v>2732</v>
      </c>
      <c r="G2223" s="2">
        <v>3</v>
      </c>
      <c r="H2223" s="3">
        <v>30150</v>
      </c>
      <c r="I2223" s="3">
        <v>930</v>
      </c>
      <c r="J2223" s="3">
        <v>6400</v>
      </c>
      <c r="K2223" s="3">
        <v>0</v>
      </c>
      <c r="L2223" s="3">
        <f>SUM(H2223:K2223)</f>
        <v>37480</v>
      </c>
      <c r="M2223" s="15">
        <v>0.05</v>
      </c>
      <c r="N2223" s="3">
        <f>H2223*M2223</f>
        <v>1507.5</v>
      </c>
      <c r="O2223" s="3">
        <f>L2223-N2223</f>
        <v>35972.5</v>
      </c>
    </row>
    <row r="2224" spans="1:15" x14ac:dyDescent="0.2">
      <c r="A2224" s="2" t="s">
        <v>5368</v>
      </c>
      <c r="B2224" s="2" t="s">
        <v>232</v>
      </c>
      <c r="C2224" s="2" t="s">
        <v>83</v>
      </c>
      <c r="D2224" s="2" t="s">
        <v>85</v>
      </c>
      <c r="E2224" s="13">
        <v>45962</v>
      </c>
      <c r="F2224" s="2" t="s">
        <v>2658</v>
      </c>
      <c r="G2224" s="2">
        <v>4</v>
      </c>
      <c r="H2224" s="3">
        <v>117000</v>
      </c>
      <c r="I2224" s="3">
        <v>6610</v>
      </c>
      <c r="J2224" s="3">
        <v>0</v>
      </c>
      <c r="K2224" s="3">
        <v>0</v>
      </c>
      <c r="L2224" s="3">
        <f>SUM(H2224:K2224)</f>
        <v>123610</v>
      </c>
      <c r="M2224" s="15">
        <v>0.1</v>
      </c>
      <c r="N2224" s="3">
        <f>H2224*M2224</f>
        <v>11700</v>
      </c>
      <c r="O2224" s="3">
        <f>L2224-N2224</f>
        <v>111910</v>
      </c>
    </row>
    <row r="2225" spans="1:15" x14ac:dyDescent="0.2">
      <c r="A2225" s="2" t="s">
        <v>5370</v>
      </c>
      <c r="B2225" s="2" t="s">
        <v>699</v>
      </c>
      <c r="C2225" s="2" t="s">
        <v>51</v>
      </c>
      <c r="D2225" s="2" t="s">
        <v>45</v>
      </c>
      <c r="E2225" s="13">
        <v>45962</v>
      </c>
      <c r="F2225" s="2" t="s">
        <v>2732</v>
      </c>
      <c r="G2225" s="2">
        <v>2</v>
      </c>
      <c r="H2225" s="3">
        <v>17900</v>
      </c>
      <c r="I2225" s="3">
        <v>1200</v>
      </c>
      <c r="J2225" s="3">
        <v>0</v>
      </c>
      <c r="K2225" s="3">
        <v>3480</v>
      </c>
      <c r="L2225" s="3">
        <f>SUM(H2225:K2225)</f>
        <v>22580</v>
      </c>
      <c r="M2225" s="15">
        <v>0.05</v>
      </c>
      <c r="N2225" s="3">
        <f>H2225*M2225</f>
        <v>895</v>
      </c>
      <c r="O2225" s="3">
        <f>L2225-N2225</f>
        <v>21685</v>
      </c>
    </row>
    <row r="2226" spans="1:15" x14ac:dyDescent="0.2">
      <c r="A2226" s="2" t="s">
        <v>5372</v>
      </c>
      <c r="B2226" s="2" t="s">
        <v>974</v>
      </c>
      <c r="C2226" s="2" t="s">
        <v>118</v>
      </c>
      <c r="D2226" s="2" t="s">
        <v>114</v>
      </c>
      <c r="E2226" s="13">
        <v>45931</v>
      </c>
      <c r="F2226" s="2" t="s">
        <v>2732</v>
      </c>
      <c r="G2226" s="2">
        <v>3</v>
      </c>
      <c r="H2226" s="3">
        <v>73650</v>
      </c>
      <c r="I2226" s="3">
        <v>1870</v>
      </c>
      <c r="J2226" s="3">
        <v>0</v>
      </c>
      <c r="K2226" s="3">
        <v>0</v>
      </c>
      <c r="L2226" s="3">
        <f>SUM(H2226:K2226)</f>
        <v>75520</v>
      </c>
      <c r="M2226" s="15">
        <v>0.05</v>
      </c>
      <c r="N2226" s="3">
        <f>H2226*M2226</f>
        <v>3682.5</v>
      </c>
      <c r="O2226" s="3">
        <f>L2226-N2226</f>
        <v>71837.5</v>
      </c>
    </row>
    <row r="2227" spans="1:15" x14ac:dyDescent="0.2">
      <c r="A2227" s="2" t="s">
        <v>5373</v>
      </c>
      <c r="B2227" s="2" t="s">
        <v>1708</v>
      </c>
      <c r="C2227" s="2" t="s">
        <v>51</v>
      </c>
      <c r="D2227" s="2" t="s">
        <v>45</v>
      </c>
      <c r="E2227" s="13">
        <v>45931</v>
      </c>
      <c r="F2227" s="2" t="s">
        <v>2689</v>
      </c>
      <c r="G2227" s="2">
        <v>1</v>
      </c>
      <c r="H2227" s="3">
        <v>11650</v>
      </c>
      <c r="I2227" s="3">
        <v>1400</v>
      </c>
      <c r="J2227" s="3">
        <v>0</v>
      </c>
      <c r="K2227" s="3">
        <v>0</v>
      </c>
      <c r="L2227" s="3">
        <f>SUM(H2227:K2227)</f>
        <v>13050</v>
      </c>
      <c r="M2227" s="15">
        <v>0.15</v>
      </c>
      <c r="N2227" s="3">
        <f>H2227*M2227</f>
        <v>1747.5</v>
      </c>
      <c r="O2227" s="3">
        <f>L2227-N2227</f>
        <v>11302.5</v>
      </c>
    </row>
    <row r="2228" spans="1:15" x14ac:dyDescent="0.2">
      <c r="A2228" s="2" t="s">
        <v>5374</v>
      </c>
      <c r="B2228" s="2" t="s">
        <v>2044</v>
      </c>
      <c r="C2228" s="2" t="s">
        <v>118</v>
      </c>
      <c r="D2228" s="2" t="s">
        <v>114</v>
      </c>
      <c r="E2228" s="13">
        <v>45992</v>
      </c>
      <c r="F2228" s="2" t="s">
        <v>2683</v>
      </c>
      <c r="G2228" s="2">
        <v>5</v>
      </c>
      <c r="H2228" s="3">
        <v>47750</v>
      </c>
      <c r="I2228" s="3">
        <v>1380</v>
      </c>
      <c r="J2228" s="3">
        <v>0</v>
      </c>
      <c r="K2228" s="3">
        <v>0</v>
      </c>
      <c r="L2228" s="3">
        <f>SUM(H2228:K2228)</f>
        <v>49130</v>
      </c>
      <c r="M2228" s="15">
        <v>0.17</v>
      </c>
      <c r="N2228" s="3">
        <f>H2228*M2228</f>
        <v>8117.5000000000009</v>
      </c>
      <c r="O2228" s="3">
        <f>L2228-N2228</f>
        <v>41012.5</v>
      </c>
    </row>
    <row r="2229" spans="1:15" x14ac:dyDescent="0.2">
      <c r="A2229" s="2" t="s">
        <v>5376</v>
      </c>
      <c r="B2229" s="2" t="s">
        <v>2451</v>
      </c>
      <c r="C2229" s="2" t="s">
        <v>110</v>
      </c>
      <c r="D2229" s="2" t="s">
        <v>105</v>
      </c>
      <c r="E2229" s="13">
        <v>46023</v>
      </c>
      <c r="F2229" s="2" t="s">
        <v>2647</v>
      </c>
      <c r="G2229" s="2">
        <v>2</v>
      </c>
      <c r="H2229" s="3">
        <v>13600</v>
      </c>
      <c r="I2229" s="3">
        <v>3400</v>
      </c>
      <c r="J2229" s="3">
        <v>0</v>
      </c>
      <c r="K2229" s="3">
        <v>2210</v>
      </c>
      <c r="L2229" s="3">
        <f>SUM(H2229:K2229)</f>
        <v>19210</v>
      </c>
      <c r="M2229" s="15">
        <v>0</v>
      </c>
      <c r="N2229" s="3">
        <f>H2229*M2229</f>
        <v>0</v>
      </c>
      <c r="O2229" s="3">
        <f>L2229-N2229</f>
        <v>19210</v>
      </c>
    </row>
    <row r="2230" spans="1:15" x14ac:dyDescent="0.2">
      <c r="A2230" s="2" t="s">
        <v>5377</v>
      </c>
      <c r="B2230" s="2" t="s">
        <v>441</v>
      </c>
      <c r="C2230" s="2" t="s">
        <v>116</v>
      </c>
      <c r="D2230" s="2" t="s">
        <v>114</v>
      </c>
      <c r="E2230" s="13">
        <v>45992</v>
      </c>
      <c r="F2230" s="2" t="s">
        <v>2658</v>
      </c>
      <c r="G2230" s="2">
        <v>3</v>
      </c>
      <c r="H2230" s="3">
        <v>10950</v>
      </c>
      <c r="I2230" s="3">
        <v>1520</v>
      </c>
      <c r="J2230" s="3">
        <v>0</v>
      </c>
      <c r="K2230" s="3">
        <v>680</v>
      </c>
      <c r="L2230" s="3">
        <f>SUM(H2230:K2230)</f>
        <v>13150</v>
      </c>
      <c r="M2230" s="15">
        <v>0.1</v>
      </c>
      <c r="N2230" s="3">
        <f>H2230*M2230</f>
        <v>1095</v>
      </c>
      <c r="O2230" s="3">
        <f>L2230-N2230</f>
        <v>12055</v>
      </c>
    </row>
    <row r="2231" spans="1:15" x14ac:dyDescent="0.2">
      <c r="A2231" s="2" t="s">
        <v>5378</v>
      </c>
      <c r="B2231" s="2" t="s">
        <v>577</v>
      </c>
      <c r="C2231" s="2" t="s">
        <v>110</v>
      </c>
      <c r="D2231" s="2" t="s">
        <v>105</v>
      </c>
      <c r="E2231" s="13">
        <v>45931</v>
      </c>
      <c r="F2231" s="2" t="s">
        <v>2732</v>
      </c>
      <c r="G2231" s="2">
        <v>2</v>
      </c>
      <c r="H2231" s="3">
        <v>11500</v>
      </c>
      <c r="I2231" s="3">
        <v>890</v>
      </c>
      <c r="J2231" s="3">
        <v>3190</v>
      </c>
      <c r="K2231" s="3">
        <v>0</v>
      </c>
      <c r="L2231" s="3">
        <f>SUM(H2231:K2231)</f>
        <v>15580</v>
      </c>
      <c r="M2231" s="15">
        <v>0.05</v>
      </c>
      <c r="N2231" s="3">
        <f>H2231*M2231</f>
        <v>575</v>
      </c>
      <c r="O2231" s="3">
        <f>L2231-N2231</f>
        <v>15005</v>
      </c>
    </row>
    <row r="2232" spans="1:15" x14ac:dyDescent="0.2">
      <c r="A2232" s="2" t="s">
        <v>5379</v>
      </c>
      <c r="B2232" s="2" t="s">
        <v>865</v>
      </c>
      <c r="C2232" s="2" t="s">
        <v>93</v>
      </c>
      <c r="D2232" s="2" t="s">
        <v>95</v>
      </c>
      <c r="E2232" s="13">
        <v>45931</v>
      </c>
      <c r="F2232" s="2" t="s">
        <v>2732</v>
      </c>
      <c r="G2232" s="2">
        <v>2</v>
      </c>
      <c r="H2232" s="3">
        <v>10400</v>
      </c>
      <c r="I2232" s="3">
        <v>340</v>
      </c>
      <c r="J2232" s="3">
        <v>0</v>
      </c>
      <c r="K2232" s="3">
        <v>2020</v>
      </c>
      <c r="L2232" s="3">
        <f>SUM(H2232:K2232)</f>
        <v>12760</v>
      </c>
      <c r="M2232" s="15">
        <v>0.05</v>
      </c>
      <c r="N2232" s="3">
        <f>H2232*M2232</f>
        <v>520</v>
      </c>
      <c r="O2232" s="3">
        <f>L2232-N2232</f>
        <v>12240</v>
      </c>
    </row>
    <row r="2233" spans="1:15" x14ac:dyDescent="0.2">
      <c r="A2233" s="2" t="s">
        <v>5380</v>
      </c>
      <c r="B2233" s="2" t="s">
        <v>1417</v>
      </c>
      <c r="C2233" s="2" t="s">
        <v>118</v>
      </c>
      <c r="D2233" s="2" t="s">
        <v>114</v>
      </c>
      <c r="E2233" s="13">
        <v>45931</v>
      </c>
      <c r="F2233" s="2" t="s">
        <v>2732</v>
      </c>
      <c r="G2233" s="2">
        <v>1</v>
      </c>
      <c r="H2233" s="3">
        <v>10900</v>
      </c>
      <c r="I2233" s="3">
        <v>490</v>
      </c>
      <c r="J2233" s="3">
        <v>0</v>
      </c>
      <c r="K2233" s="3">
        <v>3120</v>
      </c>
      <c r="L2233" s="3">
        <f>SUM(H2233:K2233)</f>
        <v>14510</v>
      </c>
      <c r="M2233" s="15">
        <v>0.05</v>
      </c>
      <c r="N2233" s="3">
        <f>H2233*M2233</f>
        <v>545</v>
      </c>
      <c r="O2233" s="3">
        <f>L2233-N2233</f>
        <v>13965</v>
      </c>
    </row>
    <row r="2234" spans="1:15" x14ac:dyDescent="0.2">
      <c r="A2234" s="2" t="s">
        <v>5381</v>
      </c>
      <c r="B2234" s="2" t="s">
        <v>534</v>
      </c>
      <c r="C2234" s="2" t="s">
        <v>63</v>
      </c>
      <c r="D2234" s="2" t="s">
        <v>65</v>
      </c>
      <c r="E2234" s="13">
        <v>45962</v>
      </c>
      <c r="F2234" s="2" t="s">
        <v>2689</v>
      </c>
      <c r="G2234" s="2">
        <v>2</v>
      </c>
      <c r="H2234" s="3">
        <v>21500</v>
      </c>
      <c r="I2234" s="3">
        <v>4540</v>
      </c>
      <c r="J2234" s="3">
        <v>4020</v>
      </c>
      <c r="K2234" s="3">
        <v>780</v>
      </c>
      <c r="L2234" s="3">
        <f>SUM(H2234:K2234)</f>
        <v>30840</v>
      </c>
      <c r="M2234" s="15">
        <v>0.15</v>
      </c>
      <c r="N2234" s="3">
        <f>H2234*M2234</f>
        <v>3225</v>
      </c>
      <c r="O2234" s="3">
        <f>L2234-N2234</f>
        <v>27615</v>
      </c>
    </row>
    <row r="2235" spans="1:15" x14ac:dyDescent="0.2">
      <c r="A2235" s="2" t="s">
        <v>5382</v>
      </c>
      <c r="B2235" s="2" t="s">
        <v>815</v>
      </c>
      <c r="C2235" s="2" t="s">
        <v>37</v>
      </c>
      <c r="D2235" s="2" t="s">
        <v>36</v>
      </c>
      <c r="E2235" s="13">
        <v>45931</v>
      </c>
      <c r="F2235" s="2" t="s">
        <v>2732</v>
      </c>
      <c r="G2235" s="2">
        <v>1</v>
      </c>
      <c r="H2235" s="3">
        <v>14850</v>
      </c>
      <c r="I2235" s="3">
        <v>280</v>
      </c>
      <c r="J2235" s="3">
        <v>0</v>
      </c>
      <c r="K2235" s="3">
        <v>0</v>
      </c>
      <c r="L2235" s="3">
        <f>SUM(H2235:K2235)</f>
        <v>15130</v>
      </c>
      <c r="M2235" s="15">
        <v>0.05</v>
      </c>
      <c r="N2235" s="3">
        <f>H2235*M2235</f>
        <v>742.5</v>
      </c>
      <c r="O2235" s="3">
        <f>L2235-N2235</f>
        <v>14387.5</v>
      </c>
    </row>
    <row r="2236" spans="1:15" x14ac:dyDescent="0.2">
      <c r="A2236" s="2" t="s">
        <v>5383</v>
      </c>
      <c r="B2236" s="2" t="s">
        <v>1192</v>
      </c>
      <c r="C2236" s="2" t="s">
        <v>110</v>
      </c>
      <c r="D2236" s="2" t="s">
        <v>105</v>
      </c>
      <c r="E2236" s="13">
        <v>45962</v>
      </c>
      <c r="F2236" s="2" t="s">
        <v>2658</v>
      </c>
      <c r="G2236" s="2">
        <v>4</v>
      </c>
      <c r="H2236" s="3">
        <v>31400</v>
      </c>
      <c r="I2236" s="3">
        <v>3030</v>
      </c>
      <c r="J2236" s="3">
        <v>6880</v>
      </c>
      <c r="K2236" s="3">
        <v>0</v>
      </c>
      <c r="L2236" s="3">
        <f>SUM(H2236:K2236)</f>
        <v>41310</v>
      </c>
      <c r="M2236" s="15">
        <v>0.1</v>
      </c>
      <c r="N2236" s="3">
        <f>H2236*M2236</f>
        <v>3140</v>
      </c>
      <c r="O2236" s="3">
        <f>L2236-N2236</f>
        <v>38170</v>
      </c>
    </row>
    <row r="2237" spans="1:15" x14ac:dyDescent="0.2">
      <c r="A2237" s="2" t="s">
        <v>5384</v>
      </c>
      <c r="B2237" s="2" t="s">
        <v>2020</v>
      </c>
      <c r="C2237" s="2" t="s">
        <v>69</v>
      </c>
      <c r="D2237" s="2" t="s">
        <v>65</v>
      </c>
      <c r="E2237" s="13">
        <v>45931</v>
      </c>
      <c r="F2237" s="2" t="s">
        <v>2732</v>
      </c>
      <c r="G2237" s="2">
        <v>3</v>
      </c>
      <c r="H2237" s="3">
        <v>88200</v>
      </c>
      <c r="I2237" s="3">
        <v>6070</v>
      </c>
      <c r="J2237" s="3">
        <v>0</v>
      </c>
      <c r="K2237" s="3">
        <v>3070</v>
      </c>
      <c r="L2237" s="3">
        <f>SUM(H2237:K2237)</f>
        <v>97340</v>
      </c>
      <c r="M2237" s="15">
        <v>0.05</v>
      </c>
      <c r="N2237" s="3">
        <f>H2237*M2237</f>
        <v>4410</v>
      </c>
      <c r="O2237" s="3">
        <f>L2237-N2237</f>
        <v>92930</v>
      </c>
    </row>
    <row r="2238" spans="1:15" x14ac:dyDescent="0.2">
      <c r="A2238" s="2" t="s">
        <v>5386</v>
      </c>
      <c r="B2238" s="2" t="s">
        <v>2220</v>
      </c>
      <c r="C2238" s="2" t="s">
        <v>101</v>
      </c>
      <c r="D2238" s="2" t="s">
        <v>95</v>
      </c>
      <c r="E2238" s="13">
        <v>45962</v>
      </c>
      <c r="F2238" s="2" t="s">
        <v>2683</v>
      </c>
      <c r="G2238" s="2">
        <v>4</v>
      </c>
      <c r="H2238" s="3">
        <v>20600</v>
      </c>
      <c r="I2238" s="3">
        <v>1250</v>
      </c>
      <c r="J2238" s="3">
        <v>0</v>
      </c>
      <c r="K2238" s="3">
        <v>0</v>
      </c>
      <c r="L2238" s="3">
        <f>SUM(H2238:K2238)</f>
        <v>21850</v>
      </c>
      <c r="M2238" s="15">
        <v>0.17</v>
      </c>
      <c r="N2238" s="3">
        <f>H2238*M2238</f>
        <v>3502.0000000000005</v>
      </c>
      <c r="O2238" s="3">
        <f>L2238-N2238</f>
        <v>18348</v>
      </c>
    </row>
    <row r="2239" spans="1:15" x14ac:dyDescent="0.2">
      <c r="A2239" s="2" t="s">
        <v>5387</v>
      </c>
      <c r="B2239" s="2" t="s">
        <v>580</v>
      </c>
      <c r="C2239" s="2" t="s">
        <v>118</v>
      </c>
      <c r="D2239" s="2" t="s">
        <v>114</v>
      </c>
      <c r="E2239" s="13">
        <v>45931</v>
      </c>
      <c r="F2239" s="2" t="s">
        <v>2683</v>
      </c>
      <c r="G2239" s="2">
        <v>2</v>
      </c>
      <c r="H2239" s="3">
        <v>32300</v>
      </c>
      <c r="I2239" s="3">
        <v>3170</v>
      </c>
      <c r="J2239" s="3">
        <v>9710</v>
      </c>
      <c r="K2239" s="3">
        <v>1830</v>
      </c>
      <c r="L2239" s="3">
        <f>SUM(H2239:K2239)</f>
        <v>47010</v>
      </c>
      <c r="M2239" s="15">
        <v>0.17</v>
      </c>
      <c r="N2239" s="3">
        <f>H2239*M2239</f>
        <v>5491</v>
      </c>
      <c r="O2239" s="3">
        <f>L2239-N2239</f>
        <v>41519</v>
      </c>
    </row>
    <row r="2240" spans="1:15" x14ac:dyDescent="0.2">
      <c r="A2240" s="2" t="s">
        <v>5389</v>
      </c>
      <c r="B2240" s="2" t="s">
        <v>1024</v>
      </c>
      <c r="C2240" s="2" t="s">
        <v>69</v>
      </c>
      <c r="D2240" s="2" t="s">
        <v>65</v>
      </c>
      <c r="E2240" s="13">
        <v>45962</v>
      </c>
      <c r="F2240" s="2" t="s">
        <v>2689</v>
      </c>
      <c r="G2240" s="2">
        <v>2</v>
      </c>
      <c r="H2240" s="3">
        <v>59500</v>
      </c>
      <c r="I2240" s="3">
        <v>2890</v>
      </c>
      <c r="J2240" s="3">
        <v>7790</v>
      </c>
      <c r="K2240" s="3">
        <v>0</v>
      </c>
      <c r="L2240" s="3">
        <f>SUM(H2240:K2240)</f>
        <v>70180</v>
      </c>
      <c r="M2240" s="15">
        <v>0.15</v>
      </c>
      <c r="N2240" s="3">
        <f>H2240*M2240</f>
        <v>8925</v>
      </c>
      <c r="O2240" s="3">
        <f>L2240-N2240</f>
        <v>61255</v>
      </c>
    </row>
    <row r="2241" spans="1:15" x14ac:dyDescent="0.2">
      <c r="A2241" s="2" t="s">
        <v>5390</v>
      </c>
      <c r="B2241" s="2" t="s">
        <v>1343</v>
      </c>
      <c r="C2241" s="2" t="s">
        <v>118</v>
      </c>
      <c r="D2241" s="2" t="s">
        <v>114</v>
      </c>
      <c r="E2241" s="13">
        <v>45931</v>
      </c>
      <c r="F2241" s="2" t="s">
        <v>2670</v>
      </c>
      <c r="G2241" s="2">
        <v>3</v>
      </c>
      <c r="H2241" s="3">
        <v>75300</v>
      </c>
      <c r="I2241" s="3">
        <v>3230</v>
      </c>
      <c r="J2241" s="3">
        <v>5020</v>
      </c>
      <c r="K2241" s="3">
        <v>0</v>
      </c>
      <c r="L2241" s="3">
        <f>SUM(H2241:K2241)</f>
        <v>83550</v>
      </c>
      <c r="M2241" s="15">
        <v>0</v>
      </c>
      <c r="N2241" s="3">
        <f>H2241*M2241</f>
        <v>0</v>
      </c>
      <c r="O2241" s="3">
        <f>L2241-N2241</f>
        <v>83550</v>
      </c>
    </row>
    <row r="2242" spans="1:15" x14ac:dyDescent="0.2">
      <c r="A2242" s="2" t="s">
        <v>5391</v>
      </c>
      <c r="B2242" s="2" t="s">
        <v>1369</v>
      </c>
      <c r="C2242" s="2" t="s">
        <v>129</v>
      </c>
      <c r="D2242" s="2" t="s">
        <v>124</v>
      </c>
      <c r="E2242" s="13">
        <v>46023</v>
      </c>
      <c r="F2242" s="2" t="s">
        <v>2683</v>
      </c>
      <c r="G2242" s="2">
        <v>6</v>
      </c>
      <c r="H2242" s="3">
        <v>26400</v>
      </c>
      <c r="I2242" s="3">
        <v>14070</v>
      </c>
      <c r="J2242" s="3">
        <v>0</v>
      </c>
      <c r="K2242" s="3">
        <v>0</v>
      </c>
      <c r="L2242" s="3">
        <f>SUM(H2242:K2242)</f>
        <v>40470</v>
      </c>
      <c r="M2242" s="15">
        <v>0.17</v>
      </c>
      <c r="N2242" s="3">
        <f>H2242*M2242</f>
        <v>4488</v>
      </c>
      <c r="O2242" s="3">
        <f>L2242-N2242</f>
        <v>35982</v>
      </c>
    </row>
    <row r="2243" spans="1:15" x14ac:dyDescent="0.2">
      <c r="A2243" s="2" t="s">
        <v>5392</v>
      </c>
      <c r="B2243" s="2" t="s">
        <v>1689</v>
      </c>
      <c r="C2243" s="2" t="s">
        <v>81</v>
      </c>
      <c r="D2243" s="2" t="s">
        <v>75</v>
      </c>
      <c r="E2243" s="13">
        <v>45962</v>
      </c>
      <c r="F2243" s="2" t="s">
        <v>2732</v>
      </c>
      <c r="G2243" s="2">
        <v>3</v>
      </c>
      <c r="H2243" s="3">
        <v>49350</v>
      </c>
      <c r="I2243" s="3">
        <v>7310</v>
      </c>
      <c r="J2243" s="3">
        <v>0</v>
      </c>
      <c r="K2243" s="3">
        <v>0</v>
      </c>
      <c r="L2243" s="3">
        <f>SUM(H2243:K2243)</f>
        <v>56660</v>
      </c>
      <c r="M2243" s="15">
        <v>0.05</v>
      </c>
      <c r="N2243" s="3">
        <f>H2243*M2243</f>
        <v>2467.5</v>
      </c>
      <c r="O2243" s="3">
        <f>L2243-N2243</f>
        <v>54192.5</v>
      </c>
    </row>
    <row r="2244" spans="1:15" x14ac:dyDescent="0.2">
      <c r="A2244" s="2" t="s">
        <v>5395</v>
      </c>
      <c r="B2244" s="2" t="s">
        <v>2402</v>
      </c>
      <c r="C2244" s="2" t="s">
        <v>37</v>
      </c>
      <c r="D2244" s="2" t="s">
        <v>36</v>
      </c>
      <c r="E2244" s="13">
        <v>46082</v>
      </c>
      <c r="F2244" s="2" t="s">
        <v>2658</v>
      </c>
      <c r="G2244" s="2">
        <v>4</v>
      </c>
      <c r="H2244" s="3">
        <v>78000</v>
      </c>
      <c r="I2244" s="3">
        <v>9250</v>
      </c>
      <c r="J2244" s="3">
        <v>0</v>
      </c>
      <c r="K2244" s="3">
        <v>0</v>
      </c>
      <c r="L2244" s="3">
        <f>SUM(H2244:K2244)</f>
        <v>87250</v>
      </c>
      <c r="M2244" s="15">
        <v>0.1</v>
      </c>
      <c r="N2244" s="3">
        <f>H2244*M2244</f>
        <v>7800</v>
      </c>
      <c r="O2244" s="3">
        <f>L2244-N2244</f>
        <v>79450</v>
      </c>
    </row>
    <row r="2245" spans="1:15" x14ac:dyDescent="0.2">
      <c r="A2245" s="2" t="s">
        <v>5396</v>
      </c>
      <c r="B2245" s="2" t="s">
        <v>2408</v>
      </c>
      <c r="C2245" s="2" t="s">
        <v>67</v>
      </c>
      <c r="D2245" s="2" t="s">
        <v>65</v>
      </c>
      <c r="E2245" s="13">
        <v>45931</v>
      </c>
      <c r="F2245" s="2" t="s">
        <v>2683</v>
      </c>
      <c r="G2245" s="2">
        <v>5</v>
      </c>
      <c r="H2245" s="3">
        <v>33500</v>
      </c>
      <c r="I2245" s="3">
        <v>2180</v>
      </c>
      <c r="J2245" s="3">
        <v>0</v>
      </c>
      <c r="K2245" s="3">
        <v>0</v>
      </c>
      <c r="L2245" s="3">
        <f>SUM(H2245:K2245)</f>
        <v>35680</v>
      </c>
      <c r="M2245" s="15">
        <v>0.17</v>
      </c>
      <c r="N2245" s="3">
        <f>H2245*M2245</f>
        <v>5695</v>
      </c>
      <c r="O2245" s="3">
        <f>L2245-N2245</f>
        <v>29985</v>
      </c>
    </row>
    <row r="2246" spans="1:15" x14ac:dyDescent="0.2">
      <c r="A2246" s="2" t="s">
        <v>5397</v>
      </c>
      <c r="B2246" s="2" t="s">
        <v>947</v>
      </c>
      <c r="C2246" s="2" t="s">
        <v>49</v>
      </c>
      <c r="D2246" s="2" t="s">
        <v>45</v>
      </c>
      <c r="E2246" s="13">
        <v>45962</v>
      </c>
      <c r="F2246" s="2" t="s">
        <v>2670</v>
      </c>
      <c r="G2246" s="2">
        <v>5</v>
      </c>
      <c r="H2246" s="3">
        <v>18500</v>
      </c>
      <c r="I2246" s="3">
        <v>4040</v>
      </c>
      <c r="J2246" s="3">
        <v>5350</v>
      </c>
      <c r="K2246" s="3">
        <v>3020</v>
      </c>
      <c r="L2246" s="3">
        <f>SUM(H2246:K2246)</f>
        <v>30910</v>
      </c>
      <c r="M2246" s="15">
        <v>0</v>
      </c>
      <c r="N2246" s="3">
        <f>H2246*M2246</f>
        <v>0</v>
      </c>
      <c r="O2246" s="3">
        <f>L2246-N2246</f>
        <v>30910</v>
      </c>
    </row>
    <row r="2247" spans="1:15" x14ac:dyDescent="0.2">
      <c r="A2247" s="2" t="s">
        <v>5398</v>
      </c>
      <c r="B2247" s="2" t="s">
        <v>1372</v>
      </c>
      <c r="C2247" s="2" t="s">
        <v>34</v>
      </c>
      <c r="D2247" s="2" t="s">
        <v>36</v>
      </c>
      <c r="E2247" s="13">
        <v>45931</v>
      </c>
      <c r="F2247" s="2" t="s">
        <v>2689</v>
      </c>
      <c r="G2247" s="2">
        <v>3</v>
      </c>
      <c r="H2247" s="3">
        <v>36900</v>
      </c>
      <c r="I2247" s="3">
        <v>1890</v>
      </c>
      <c r="J2247" s="3">
        <v>0</v>
      </c>
      <c r="K2247" s="3">
        <v>0</v>
      </c>
      <c r="L2247" s="3">
        <f>SUM(H2247:K2247)</f>
        <v>38790</v>
      </c>
      <c r="M2247" s="15">
        <v>0.15</v>
      </c>
      <c r="N2247" s="3">
        <f>H2247*M2247</f>
        <v>5535</v>
      </c>
      <c r="O2247" s="3">
        <f>L2247-N2247</f>
        <v>33255</v>
      </c>
    </row>
    <row r="2248" spans="1:15" x14ac:dyDescent="0.2">
      <c r="A2248" s="2" t="s">
        <v>5399</v>
      </c>
      <c r="B2248" s="2" t="s">
        <v>1876</v>
      </c>
      <c r="C2248" s="2" t="s">
        <v>112</v>
      </c>
      <c r="D2248" s="2" t="s">
        <v>114</v>
      </c>
      <c r="E2248" s="13">
        <v>45931</v>
      </c>
      <c r="F2248" s="2" t="s">
        <v>2658</v>
      </c>
      <c r="G2248" s="2">
        <v>6</v>
      </c>
      <c r="H2248" s="3">
        <v>42000</v>
      </c>
      <c r="I2248" s="3">
        <v>7120</v>
      </c>
      <c r="J2248" s="3">
        <v>0</v>
      </c>
      <c r="K2248" s="3">
        <v>0</v>
      </c>
      <c r="L2248" s="3">
        <f>SUM(H2248:K2248)</f>
        <v>49120</v>
      </c>
      <c r="M2248" s="15">
        <v>0.1</v>
      </c>
      <c r="N2248" s="3">
        <f>H2248*M2248</f>
        <v>4200</v>
      </c>
      <c r="O2248" s="3">
        <f>L2248-N2248</f>
        <v>44920</v>
      </c>
    </row>
    <row r="2249" spans="1:15" x14ac:dyDescent="0.2">
      <c r="A2249" s="2" t="s">
        <v>5400</v>
      </c>
      <c r="B2249" s="2" t="s">
        <v>2054</v>
      </c>
      <c r="C2249" s="2" t="s">
        <v>59</v>
      </c>
      <c r="D2249" s="2" t="s">
        <v>55</v>
      </c>
      <c r="E2249" s="13">
        <v>45931</v>
      </c>
      <c r="F2249" s="2" t="s">
        <v>2683</v>
      </c>
      <c r="G2249" s="2">
        <v>3</v>
      </c>
      <c r="H2249" s="3">
        <v>14850</v>
      </c>
      <c r="I2249" s="3">
        <v>1100</v>
      </c>
      <c r="J2249" s="3">
        <v>5220</v>
      </c>
      <c r="K2249" s="3">
        <v>3720</v>
      </c>
      <c r="L2249" s="3">
        <f>SUM(H2249:K2249)</f>
        <v>24890</v>
      </c>
      <c r="M2249" s="15">
        <v>0.17</v>
      </c>
      <c r="N2249" s="3">
        <f>H2249*M2249</f>
        <v>2524.5</v>
      </c>
      <c r="O2249" s="3">
        <f>L2249-N2249</f>
        <v>22365.5</v>
      </c>
    </row>
    <row r="2250" spans="1:15" x14ac:dyDescent="0.2">
      <c r="A2250" s="2" t="s">
        <v>5401</v>
      </c>
      <c r="B2250" s="2" t="s">
        <v>2182</v>
      </c>
      <c r="C2250" s="2" t="s">
        <v>63</v>
      </c>
      <c r="D2250" s="2" t="s">
        <v>65</v>
      </c>
      <c r="E2250" s="13">
        <v>45962</v>
      </c>
      <c r="F2250" s="2" t="s">
        <v>2658</v>
      </c>
      <c r="G2250" s="2">
        <v>4</v>
      </c>
      <c r="H2250" s="3">
        <v>34600</v>
      </c>
      <c r="I2250" s="3">
        <v>2810</v>
      </c>
      <c r="J2250" s="3">
        <v>0</v>
      </c>
      <c r="K2250" s="3">
        <v>2830</v>
      </c>
      <c r="L2250" s="3">
        <f>SUM(H2250:K2250)</f>
        <v>40240</v>
      </c>
      <c r="M2250" s="15">
        <v>0.1</v>
      </c>
      <c r="N2250" s="3">
        <f>H2250*M2250</f>
        <v>3460</v>
      </c>
      <c r="O2250" s="3">
        <f>L2250-N2250</f>
        <v>36780</v>
      </c>
    </row>
    <row r="2251" spans="1:15" x14ac:dyDescent="0.2">
      <c r="A2251" s="2" t="s">
        <v>5402</v>
      </c>
      <c r="B2251" s="2" t="s">
        <v>2305</v>
      </c>
      <c r="C2251" s="2" t="s">
        <v>26</v>
      </c>
      <c r="D2251" s="2" t="s">
        <v>24</v>
      </c>
      <c r="E2251" s="13">
        <v>46023</v>
      </c>
      <c r="F2251" s="2" t="s">
        <v>2647</v>
      </c>
      <c r="G2251" s="2">
        <v>5</v>
      </c>
      <c r="H2251" s="3">
        <v>77750</v>
      </c>
      <c r="I2251" s="3">
        <v>11050</v>
      </c>
      <c r="J2251" s="3">
        <v>0</v>
      </c>
      <c r="K2251" s="3">
        <v>0</v>
      </c>
      <c r="L2251" s="3">
        <f>SUM(H2251:K2251)</f>
        <v>88800</v>
      </c>
      <c r="M2251" s="15">
        <v>0</v>
      </c>
      <c r="N2251" s="3">
        <f>H2251*M2251</f>
        <v>0</v>
      </c>
      <c r="O2251" s="3">
        <f>L2251-N2251</f>
        <v>88800</v>
      </c>
    </row>
    <row r="2252" spans="1:15" x14ac:dyDescent="0.2">
      <c r="A2252" s="2" t="s">
        <v>5403</v>
      </c>
      <c r="B2252" s="2" t="s">
        <v>346</v>
      </c>
      <c r="C2252" s="2" t="s">
        <v>16</v>
      </c>
      <c r="D2252" s="2" t="s">
        <v>11</v>
      </c>
      <c r="E2252" s="13">
        <v>45962</v>
      </c>
      <c r="F2252" s="2" t="s">
        <v>2670</v>
      </c>
      <c r="G2252" s="2">
        <v>10</v>
      </c>
      <c r="H2252" s="3">
        <v>39500</v>
      </c>
      <c r="I2252" s="3">
        <v>12110</v>
      </c>
      <c r="J2252" s="3">
        <v>0</v>
      </c>
      <c r="K2252" s="3">
        <v>900</v>
      </c>
      <c r="L2252" s="3">
        <f>SUM(H2252:K2252)</f>
        <v>52510</v>
      </c>
      <c r="M2252" s="15">
        <v>0</v>
      </c>
      <c r="N2252" s="3">
        <f>H2252*M2252</f>
        <v>0</v>
      </c>
      <c r="O2252" s="3">
        <f>L2252-N2252</f>
        <v>52510</v>
      </c>
    </row>
    <row r="2253" spans="1:15" x14ac:dyDescent="0.2">
      <c r="A2253" s="2" t="s">
        <v>5404</v>
      </c>
      <c r="B2253" s="2" t="s">
        <v>505</v>
      </c>
      <c r="C2253" s="2" t="s">
        <v>87</v>
      </c>
      <c r="D2253" s="2" t="s">
        <v>85</v>
      </c>
      <c r="E2253" s="13">
        <v>45992</v>
      </c>
      <c r="F2253" s="2" t="s">
        <v>2683</v>
      </c>
      <c r="G2253" s="2">
        <v>4</v>
      </c>
      <c r="H2253" s="3">
        <v>31200</v>
      </c>
      <c r="I2253" s="3">
        <v>6290</v>
      </c>
      <c r="J2253" s="3">
        <v>5930</v>
      </c>
      <c r="K2253" s="3">
        <v>0</v>
      </c>
      <c r="L2253" s="3">
        <f>SUM(H2253:K2253)</f>
        <v>43420</v>
      </c>
      <c r="M2253" s="15">
        <v>0.17</v>
      </c>
      <c r="N2253" s="3">
        <f>H2253*M2253</f>
        <v>5304</v>
      </c>
      <c r="O2253" s="3">
        <f>L2253-N2253</f>
        <v>38116</v>
      </c>
    </row>
    <row r="2254" spans="1:15" x14ac:dyDescent="0.2">
      <c r="A2254" s="2" t="s">
        <v>5405</v>
      </c>
      <c r="B2254" s="2" t="s">
        <v>608</v>
      </c>
      <c r="C2254" s="2" t="s">
        <v>51</v>
      </c>
      <c r="D2254" s="2" t="s">
        <v>45</v>
      </c>
      <c r="E2254" s="13">
        <v>45962</v>
      </c>
      <c r="F2254" s="2" t="s">
        <v>2647</v>
      </c>
      <c r="G2254" s="2">
        <v>5</v>
      </c>
      <c r="H2254" s="3">
        <v>84750</v>
      </c>
      <c r="I2254" s="3">
        <v>820</v>
      </c>
      <c r="J2254" s="3">
        <v>2860</v>
      </c>
      <c r="K2254" s="3">
        <v>0</v>
      </c>
      <c r="L2254" s="3">
        <f>SUM(H2254:K2254)</f>
        <v>88430</v>
      </c>
      <c r="M2254" s="15">
        <v>0</v>
      </c>
      <c r="N2254" s="3">
        <f>H2254*M2254</f>
        <v>0</v>
      </c>
      <c r="O2254" s="3">
        <f>L2254-N2254</f>
        <v>88430</v>
      </c>
    </row>
    <row r="2255" spans="1:15" x14ac:dyDescent="0.2">
      <c r="A2255" s="2" t="s">
        <v>5407</v>
      </c>
      <c r="B2255" s="2" t="s">
        <v>965</v>
      </c>
      <c r="C2255" s="2" t="s">
        <v>19</v>
      </c>
      <c r="D2255" s="2" t="s">
        <v>11</v>
      </c>
      <c r="E2255" s="13">
        <v>45931</v>
      </c>
      <c r="F2255" s="2" t="s">
        <v>2647</v>
      </c>
      <c r="G2255" s="2">
        <v>3</v>
      </c>
      <c r="H2255" s="3">
        <v>23250</v>
      </c>
      <c r="I2255" s="3">
        <v>3140</v>
      </c>
      <c r="J2255" s="3">
        <v>2350</v>
      </c>
      <c r="K2255" s="3">
        <v>0</v>
      </c>
      <c r="L2255" s="3">
        <f>SUM(H2255:K2255)</f>
        <v>28740</v>
      </c>
      <c r="M2255" s="15">
        <v>0</v>
      </c>
      <c r="N2255" s="3">
        <f>H2255*M2255</f>
        <v>0</v>
      </c>
      <c r="O2255" s="3">
        <f>L2255-N2255</f>
        <v>28740</v>
      </c>
    </row>
    <row r="2256" spans="1:15" x14ac:dyDescent="0.2">
      <c r="A2256" s="2" t="s">
        <v>5408</v>
      </c>
      <c r="B2256" s="2" t="s">
        <v>973</v>
      </c>
      <c r="C2256" s="2" t="s">
        <v>89</v>
      </c>
      <c r="D2256" s="2" t="s">
        <v>85</v>
      </c>
      <c r="E2256" s="13">
        <v>45962</v>
      </c>
      <c r="F2256" s="2" t="s">
        <v>2658</v>
      </c>
      <c r="G2256" s="2">
        <v>2</v>
      </c>
      <c r="H2256" s="3">
        <v>17300</v>
      </c>
      <c r="I2256" s="3">
        <v>3120</v>
      </c>
      <c r="J2256" s="3">
        <v>0</v>
      </c>
      <c r="K2256" s="3">
        <v>3230</v>
      </c>
      <c r="L2256" s="3">
        <f>SUM(H2256:K2256)</f>
        <v>23650</v>
      </c>
      <c r="M2256" s="15">
        <v>0.1</v>
      </c>
      <c r="N2256" s="3">
        <f>H2256*M2256</f>
        <v>1730</v>
      </c>
      <c r="O2256" s="3">
        <f>L2256-N2256</f>
        <v>21920</v>
      </c>
    </row>
    <row r="2257" spans="1:15" x14ac:dyDescent="0.2">
      <c r="A2257" s="2" t="s">
        <v>5409</v>
      </c>
      <c r="B2257" s="2" t="s">
        <v>1183</v>
      </c>
      <c r="C2257" s="2" t="s">
        <v>129</v>
      </c>
      <c r="D2257" s="2" t="s">
        <v>124</v>
      </c>
      <c r="E2257" s="13">
        <v>45931</v>
      </c>
      <c r="F2257" s="2" t="s">
        <v>2689</v>
      </c>
      <c r="G2257" s="2">
        <v>3</v>
      </c>
      <c r="H2257" s="3">
        <v>16950</v>
      </c>
      <c r="I2257" s="3">
        <v>4910</v>
      </c>
      <c r="J2257" s="3">
        <v>0</v>
      </c>
      <c r="K2257" s="3">
        <v>530</v>
      </c>
      <c r="L2257" s="3">
        <f>SUM(H2257:K2257)</f>
        <v>22390</v>
      </c>
      <c r="M2257" s="15">
        <v>0.15</v>
      </c>
      <c r="N2257" s="3">
        <f>H2257*M2257</f>
        <v>2542.5</v>
      </c>
      <c r="O2257" s="3">
        <f>L2257-N2257</f>
        <v>19847.5</v>
      </c>
    </row>
    <row r="2258" spans="1:15" x14ac:dyDescent="0.2">
      <c r="A2258" s="2" t="s">
        <v>5412</v>
      </c>
      <c r="B2258" s="2" t="s">
        <v>909</v>
      </c>
      <c r="C2258" s="2" t="s">
        <v>101</v>
      </c>
      <c r="D2258" s="2" t="s">
        <v>95</v>
      </c>
      <c r="E2258" s="13">
        <v>45931</v>
      </c>
      <c r="F2258" s="2" t="s">
        <v>2683</v>
      </c>
      <c r="G2258" s="2">
        <v>4</v>
      </c>
      <c r="H2258" s="3">
        <v>20400</v>
      </c>
      <c r="I2258" s="3">
        <v>740</v>
      </c>
      <c r="J2258" s="3">
        <v>0</v>
      </c>
      <c r="K2258" s="3">
        <v>0</v>
      </c>
      <c r="L2258" s="3">
        <f>SUM(H2258:K2258)</f>
        <v>21140</v>
      </c>
      <c r="M2258" s="15">
        <v>0.17</v>
      </c>
      <c r="N2258" s="3">
        <f>H2258*M2258</f>
        <v>3468.0000000000005</v>
      </c>
      <c r="O2258" s="3">
        <f>L2258-N2258</f>
        <v>17672</v>
      </c>
    </row>
    <row r="2259" spans="1:15" x14ac:dyDescent="0.2">
      <c r="A2259" s="2" t="s">
        <v>5413</v>
      </c>
      <c r="B2259" s="2" t="s">
        <v>1068</v>
      </c>
      <c r="C2259" s="2" t="s">
        <v>39</v>
      </c>
      <c r="D2259" s="2" t="s">
        <v>36</v>
      </c>
      <c r="E2259" s="13">
        <v>45992</v>
      </c>
      <c r="F2259" s="2" t="s">
        <v>2732</v>
      </c>
      <c r="G2259" s="2">
        <v>2</v>
      </c>
      <c r="H2259" s="3">
        <v>17000</v>
      </c>
      <c r="I2259" s="3">
        <v>1570</v>
      </c>
      <c r="J2259" s="3">
        <v>0</v>
      </c>
      <c r="K2259" s="3">
        <v>0</v>
      </c>
      <c r="L2259" s="3">
        <f>SUM(H2259:K2259)</f>
        <v>18570</v>
      </c>
      <c r="M2259" s="15">
        <v>0.05</v>
      </c>
      <c r="N2259" s="3">
        <f>H2259*M2259</f>
        <v>850</v>
      </c>
      <c r="O2259" s="3">
        <f>L2259-N2259</f>
        <v>17720</v>
      </c>
    </row>
    <row r="2260" spans="1:15" x14ac:dyDescent="0.2">
      <c r="A2260" s="2" t="s">
        <v>5414</v>
      </c>
      <c r="B2260" s="2" t="s">
        <v>1089</v>
      </c>
      <c r="C2260" s="2" t="s">
        <v>93</v>
      </c>
      <c r="D2260" s="2" t="s">
        <v>95</v>
      </c>
      <c r="E2260" s="13">
        <v>46113</v>
      </c>
      <c r="F2260" s="2" t="s">
        <v>2658</v>
      </c>
      <c r="G2260" s="2">
        <v>9</v>
      </c>
      <c r="H2260" s="3">
        <v>66150</v>
      </c>
      <c r="I2260" s="3">
        <v>14800</v>
      </c>
      <c r="J2260" s="3">
        <v>4900</v>
      </c>
      <c r="K2260" s="3">
        <v>0</v>
      </c>
      <c r="L2260" s="3">
        <f>SUM(H2260:K2260)</f>
        <v>85850</v>
      </c>
      <c r="M2260" s="15">
        <v>0.1</v>
      </c>
      <c r="N2260" s="3">
        <f>H2260*M2260</f>
        <v>6615</v>
      </c>
      <c r="O2260" s="3">
        <f>L2260-N2260</f>
        <v>79235</v>
      </c>
    </row>
    <row r="2261" spans="1:15" x14ac:dyDescent="0.2">
      <c r="A2261" s="2" t="s">
        <v>5415</v>
      </c>
      <c r="B2261" s="2" t="s">
        <v>1365</v>
      </c>
      <c r="C2261" s="2" t="s">
        <v>26</v>
      </c>
      <c r="D2261" s="2" t="s">
        <v>24</v>
      </c>
      <c r="E2261" s="13">
        <v>45962</v>
      </c>
      <c r="F2261" s="2" t="s">
        <v>2683</v>
      </c>
      <c r="G2261" s="2">
        <v>6</v>
      </c>
      <c r="H2261" s="3">
        <v>99600</v>
      </c>
      <c r="I2261" s="3">
        <v>10630</v>
      </c>
      <c r="J2261" s="3">
        <v>0</v>
      </c>
      <c r="K2261" s="3">
        <v>2690</v>
      </c>
      <c r="L2261" s="3">
        <f>SUM(H2261:K2261)</f>
        <v>112920</v>
      </c>
      <c r="M2261" s="15">
        <v>0.17</v>
      </c>
      <c r="N2261" s="3">
        <f>H2261*M2261</f>
        <v>16932</v>
      </c>
      <c r="O2261" s="3">
        <f>L2261-N2261</f>
        <v>95988</v>
      </c>
    </row>
    <row r="2262" spans="1:15" x14ac:dyDescent="0.2">
      <c r="A2262" s="2" t="s">
        <v>5416</v>
      </c>
      <c r="B2262" s="2" t="s">
        <v>1369</v>
      </c>
      <c r="C2262" s="2" t="s">
        <v>129</v>
      </c>
      <c r="D2262" s="2" t="s">
        <v>124</v>
      </c>
      <c r="E2262" s="13">
        <v>46023</v>
      </c>
      <c r="F2262" s="2" t="s">
        <v>2689</v>
      </c>
      <c r="G2262" s="2">
        <v>8</v>
      </c>
      <c r="H2262" s="3">
        <v>48800</v>
      </c>
      <c r="I2262" s="3">
        <v>23040</v>
      </c>
      <c r="J2262" s="3">
        <v>4030</v>
      </c>
      <c r="K2262" s="3">
        <v>0</v>
      </c>
      <c r="L2262" s="3">
        <f>SUM(H2262:K2262)</f>
        <v>75870</v>
      </c>
      <c r="M2262" s="15">
        <v>0.15</v>
      </c>
      <c r="N2262" s="3">
        <f>H2262*M2262</f>
        <v>7320</v>
      </c>
      <c r="O2262" s="3">
        <f>L2262-N2262</f>
        <v>68550</v>
      </c>
    </row>
    <row r="2263" spans="1:15" x14ac:dyDescent="0.2">
      <c r="A2263" s="2" t="s">
        <v>5418</v>
      </c>
      <c r="B2263" s="2" t="s">
        <v>1621</v>
      </c>
      <c r="C2263" s="2" t="s">
        <v>22</v>
      </c>
      <c r="D2263" s="2" t="s">
        <v>24</v>
      </c>
      <c r="E2263" s="13">
        <v>45931</v>
      </c>
      <c r="F2263" s="2" t="s">
        <v>2647</v>
      </c>
      <c r="G2263" s="2">
        <v>3</v>
      </c>
      <c r="H2263" s="3">
        <v>15000</v>
      </c>
      <c r="I2263" s="3">
        <v>3960</v>
      </c>
      <c r="J2263" s="3">
        <v>4660</v>
      </c>
      <c r="K2263" s="3">
        <v>870</v>
      </c>
      <c r="L2263" s="3">
        <f>SUM(H2263:K2263)</f>
        <v>24490</v>
      </c>
      <c r="M2263" s="15">
        <v>0</v>
      </c>
      <c r="N2263" s="3">
        <f>H2263*M2263</f>
        <v>0</v>
      </c>
      <c r="O2263" s="3">
        <f>L2263-N2263</f>
        <v>24490</v>
      </c>
    </row>
    <row r="2264" spans="1:15" x14ac:dyDescent="0.2">
      <c r="A2264" s="2" t="s">
        <v>5421</v>
      </c>
      <c r="B2264" s="2" t="s">
        <v>2283</v>
      </c>
      <c r="C2264" s="2" t="s">
        <v>43</v>
      </c>
      <c r="D2264" s="2" t="s">
        <v>45</v>
      </c>
      <c r="E2264" s="13">
        <v>46082</v>
      </c>
      <c r="F2264" s="2" t="s">
        <v>2658</v>
      </c>
      <c r="G2264" s="2">
        <v>8</v>
      </c>
      <c r="H2264" s="3">
        <v>74000</v>
      </c>
      <c r="I2264" s="3">
        <v>5970</v>
      </c>
      <c r="J2264" s="3">
        <v>5370</v>
      </c>
      <c r="K2264" s="3">
        <v>0</v>
      </c>
      <c r="L2264" s="3">
        <f>SUM(H2264:K2264)</f>
        <v>85340</v>
      </c>
      <c r="M2264" s="15">
        <v>0.1</v>
      </c>
      <c r="N2264" s="3">
        <f>H2264*M2264</f>
        <v>7400</v>
      </c>
      <c r="O2264" s="3">
        <f>L2264-N2264</f>
        <v>77940</v>
      </c>
    </row>
    <row r="2265" spans="1:15" x14ac:dyDescent="0.2">
      <c r="A2265" s="2" t="s">
        <v>5422</v>
      </c>
      <c r="B2265" s="2" t="s">
        <v>2283</v>
      </c>
      <c r="C2265" s="2" t="s">
        <v>87</v>
      </c>
      <c r="D2265" s="2" t="s">
        <v>85</v>
      </c>
      <c r="E2265" s="13">
        <v>46082</v>
      </c>
      <c r="F2265" s="2" t="s">
        <v>2658</v>
      </c>
      <c r="G2265" s="2">
        <v>6</v>
      </c>
      <c r="H2265" s="3">
        <v>35400</v>
      </c>
      <c r="I2265" s="3">
        <v>1510</v>
      </c>
      <c r="J2265" s="3">
        <v>5600</v>
      </c>
      <c r="K2265" s="3">
        <v>780</v>
      </c>
      <c r="L2265" s="3">
        <f>SUM(H2265:K2265)</f>
        <v>43290</v>
      </c>
      <c r="M2265" s="15">
        <v>0.1</v>
      </c>
      <c r="N2265" s="3">
        <f>H2265*M2265</f>
        <v>3540</v>
      </c>
      <c r="O2265" s="3">
        <f>L2265-N2265</f>
        <v>39750</v>
      </c>
    </row>
    <row r="2266" spans="1:15" x14ac:dyDescent="0.2">
      <c r="A2266" s="2" t="s">
        <v>5423</v>
      </c>
      <c r="B2266" s="2" t="s">
        <v>209</v>
      </c>
      <c r="C2266" s="2" t="s">
        <v>108</v>
      </c>
      <c r="D2266" s="2" t="s">
        <v>105</v>
      </c>
      <c r="E2266" s="13">
        <v>45962</v>
      </c>
      <c r="F2266" s="2" t="s">
        <v>2647</v>
      </c>
      <c r="G2266" s="2">
        <v>3</v>
      </c>
      <c r="H2266" s="3">
        <v>50400</v>
      </c>
      <c r="I2266" s="3">
        <v>3200</v>
      </c>
      <c r="J2266" s="3">
        <v>10100</v>
      </c>
      <c r="K2266" s="3">
        <v>0</v>
      </c>
      <c r="L2266" s="3">
        <f>SUM(H2266:K2266)</f>
        <v>63700</v>
      </c>
      <c r="M2266" s="15">
        <v>0</v>
      </c>
      <c r="N2266" s="3">
        <f>H2266*M2266</f>
        <v>0</v>
      </c>
      <c r="O2266" s="3">
        <f>L2266-N2266</f>
        <v>63700</v>
      </c>
    </row>
    <row r="2267" spans="1:15" x14ac:dyDescent="0.2">
      <c r="A2267" s="2" t="s">
        <v>5424</v>
      </c>
      <c r="B2267" s="2" t="s">
        <v>209</v>
      </c>
      <c r="C2267" s="2" t="s">
        <v>63</v>
      </c>
      <c r="D2267" s="2" t="s">
        <v>65</v>
      </c>
      <c r="E2267" s="13">
        <v>45962</v>
      </c>
      <c r="F2267" s="2" t="s">
        <v>2689</v>
      </c>
      <c r="G2267" s="2">
        <v>2</v>
      </c>
      <c r="H2267" s="3">
        <v>22400</v>
      </c>
      <c r="I2267" s="3">
        <v>1210</v>
      </c>
      <c r="J2267" s="3">
        <v>0</v>
      </c>
      <c r="K2267" s="3">
        <v>3270</v>
      </c>
      <c r="L2267" s="3">
        <f>SUM(H2267:K2267)</f>
        <v>26880</v>
      </c>
      <c r="M2267" s="15">
        <v>0.15</v>
      </c>
      <c r="N2267" s="3">
        <f>H2267*M2267</f>
        <v>3360</v>
      </c>
      <c r="O2267" s="3">
        <f>L2267-N2267</f>
        <v>23520</v>
      </c>
    </row>
    <row r="2268" spans="1:15" x14ac:dyDescent="0.2">
      <c r="A2268" s="2" t="s">
        <v>5426</v>
      </c>
      <c r="B2268" s="2" t="s">
        <v>1420</v>
      </c>
      <c r="C2268" s="2" t="s">
        <v>69</v>
      </c>
      <c r="D2268" s="2" t="s">
        <v>65</v>
      </c>
      <c r="E2268" s="13">
        <v>45931</v>
      </c>
      <c r="F2268" s="2" t="s">
        <v>2689</v>
      </c>
      <c r="G2268" s="2">
        <v>5</v>
      </c>
      <c r="H2268" s="3">
        <v>110250</v>
      </c>
      <c r="I2268" s="3">
        <v>3300</v>
      </c>
      <c r="J2268" s="3">
        <v>0</v>
      </c>
      <c r="K2268" s="3">
        <v>0</v>
      </c>
      <c r="L2268" s="3">
        <f>SUM(H2268:K2268)</f>
        <v>113550</v>
      </c>
      <c r="M2268" s="15">
        <v>0.15</v>
      </c>
      <c r="N2268" s="3">
        <f>H2268*M2268</f>
        <v>16537.5</v>
      </c>
      <c r="O2268" s="3">
        <f>L2268-N2268</f>
        <v>97012.5</v>
      </c>
    </row>
    <row r="2269" spans="1:15" x14ac:dyDescent="0.2">
      <c r="A2269" s="2" t="s">
        <v>5427</v>
      </c>
      <c r="B2269" s="2" t="s">
        <v>1557</v>
      </c>
      <c r="C2269" s="2" t="s">
        <v>116</v>
      </c>
      <c r="D2269" s="2" t="s">
        <v>114</v>
      </c>
      <c r="E2269" s="13">
        <v>45962</v>
      </c>
      <c r="F2269" s="2" t="s">
        <v>2670</v>
      </c>
      <c r="G2269" s="2">
        <v>4</v>
      </c>
      <c r="H2269" s="3">
        <v>19400</v>
      </c>
      <c r="I2269" s="3">
        <v>2640</v>
      </c>
      <c r="J2269" s="3">
        <v>1940</v>
      </c>
      <c r="K2269" s="3">
        <v>0</v>
      </c>
      <c r="L2269" s="3">
        <f>SUM(H2269:K2269)</f>
        <v>23980</v>
      </c>
      <c r="M2269" s="15">
        <v>0</v>
      </c>
      <c r="N2269" s="3">
        <f>H2269*M2269</f>
        <v>0</v>
      </c>
      <c r="O2269" s="3">
        <f>L2269-N2269</f>
        <v>23980</v>
      </c>
    </row>
    <row r="2270" spans="1:15" x14ac:dyDescent="0.2">
      <c r="A2270" s="2" t="s">
        <v>5428</v>
      </c>
      <c r="B2270" s="2" t="s">
        <v>1940</v>
      </c>
      <c r="C2270" s="2" t="s">
        <v>34</v>
      </c>
      <c r="D2270" s="2" t="s">
        <v>36</v>
      </c>
      <c r="E2270" s="13">
        <v>45931</v>
      </c>
      <c r="F2270" s="2" t="s">
        <v>2670</v>
      </c>
      <c r="G2270" s="2">
        <v>3</v>
      </c>
      <c r="H2270" s="3">
        <v>25200</v>
      </c>
      <c r="I2270" s="3">
        <v>2950</v>
      </c>
      <c r="J2270" s="3">
        <v>4410</v>
      </c>
      <c r="K2270" s="3">
        <v>0</v>
      </c>
      <c r="L2270" s="3">
        <f>SUM(H2270:K2270)</f>
        <v>32560</v>
      </c>
      <c r="M2270" s="15">
        <v>0</v>
      </c>
      <c r="N2270" s="3">
        <f>H2270*M2270</f>
        <v>0</v>
      </c>
      <c r="O2270" s="3">
        <f>L2270-N2270</f>
        <v>32560</v>
      </c>
    </row>
    <row r="2271" spans="1:15" x14ac:dyDescent="0.2">
      <c r="A2271" s="2" t="s">
        <v>5429</v>
      </c>
      <c r="B2271" s="2" t="s">
        <v>2001</v>
      </c>
      <c r="C2271" s="2" t="s">
        <v>37</v>
      </c>
      <c r="D2271" s="2" t="s">
        <v>36</v>
      </c>
      <c r="E2271" s="13">
        <v>45962</v>
      </c>
      <c r="F2271" s="2" t="s">
        <v>2658</v>
      </c>
      <c r="G2271" s="2">
        <v>6</v>
      </c>
      <c r="H2271" s="3">
        <v>78600</v>
      </c>
      <c r="I2271" s="3">
        <v>21080</v>
      </c>
      <c r="J2271" s="3">
        <v>0</v>
      </c>
      <c r="K2271" s="3">
        <v>0</v>
      </c>
      <c r="L2271" s="3">
        <f>SUM(H2271:K2271)</f>
        <v>99680</v>
      </c>
      <c r="M2271" s="15">
        <v>0.1</v>
      </c>
      <c r="N2271" s="3">
        <f>H2271*M2271</f>
        <v>7860</v>
      </c>
      <c r="O2271" s="3">
        <f>L2271-N2271</f>
        <v>91820</v>
      </c>
    </row>
    <row r="2272" spans="1:15" x14ac:dyDescent="0.2">
      <c r="A2272" s="2" t="s">
        <v>5430</v>
      </c>
      <c r="B2272" s="2" t="s">
        <v>2020</v>
      </c>
      <c r="C2272" s="2" t="s">
        <v>99</v>
      </c>
      <c r="D2272" s="2" t="s">
        <v>95</v>
      </c>
      <c r="E2272" s="13">
        <v>45992</v>
      </c>
      <c r="F2272" s="2" t="s">
        <v>2732</v>
      </c>
      <c r="G2272" s="2">
        <v>1</v>
      </c>
      <c r="H2272" s="3">
        <v>3700</v>
      </c>
      <c r="I2272" s="3">
        <v>330</v>
      </c>
      <c r="J2272" s="3">
        <v>0</v>
      </c>
      <c r="K2272" s="3">
        <v>3960</v>
      </c>
      <c r="L2272" s="3">
        <f>SUM(H2272:K2272)</f>
        <v>7990</v>
      </c>
      <c r="M2272" s="15">
        <v>0.05</v>
      </c>
      <c r="N2272" s="3">
        <f>H2272*M2272</f>
        <v>185</v>
      </c>
      <c r="O2272" s="3">
        <f>L2272-N2272</f>
        <v>7805</v>
      </c>
    </row>
    <row r="2273" spans="1:15" x14ac:dyDescent="0.2">
      <c r="A2273" s="2" t="s">
        <v>5431</v>
      </c>
      <c r="B2273" s="2" t="s">
        <v>2184</v>
      </c>
      <c r="C2273" s="2" t="s">
        <v>118</v>
      </c>
      <c r="D2273" s="2" t="s">
        <v>114</v>
      </c>
      <c r="E2273" s="13">
        <v>45962</v>
      </c>
      <c r="F2273" s="2" t="s">
        <v>2670</v>
      </c>
      <c r="G2273" s="2">
        <v>4</v>
      </c>
      <c r="H2273" s="3">
        <v>39000</v>
      </c>
      <c r="I2273" s="3">
        <v>19900</v>
      </c>
      <c r="J2273" s="3">
        <v>0</v>
      </c>
      <c r="K2273" s="3">
        <v>0</v>
      </c>
      <c r="L2273" s="3">
        <f>SUM(H2273:K2273)</f>
        <v>58900</v>
      </c>
      <c r="M2273" s="15">
        <v>0</v>
      </c>
      <c r="N2273" s="3">
        <f>H2273*M2273</f>
        <v>0</v>
      </c>
      <c r="O2273" s="3">
        <f>L2273-N2273</f>
        <v>58900</v>
      </c>
    </row>
    <row r="2274" spans="1:15" x14ac:dyDescent="0.2">
      <c r="A2274" s="2" t="s">
        <v>5432</v>
      </c>
      <c r="B2274" s="2" t="s">
        <v>2261</v>
      </c>
      <c r="C2274" s="2" t="s">
        <v>43</v>
      </c>
      <c r="D2274" s="2" t="s">
        <v>45</v>
      </c>
      <c r="E2274" s="13">
        <v>45992</v>
      </c>
      <c r="F2274" s="2" t="s">
        <v>2670</v>
      </c>
      <c r="G2274" s="2">
        <v>6</v>
      </c>
      <c r="H2274" s="3">
        <v>29100</v>
      </c>
      <c r="I2274" s="3">
        <v>9880</v>
      </c>
      <c r="J2274" s="3">
        <v>0</v>
      </c>
      <c r="K2274" s="3">
        <v>0</v>
      </c>
      <c r="L2274" s="3">
        <f>SUM(H2274:K2274)</f>
        <v>38980</v>
      </c>
      <c r="M2274" s="15">
        <v>0</v>
      </c>
      <c r="N2274" s="3">
        <f>H2274*M2274</f>
        <v>0</v>
      </c>
      <c r="O2274" s="3">
        <f>L2274-N2274</f>
        <v>38980</v>
      </c>
    </row>
    <row r="2275" spans="1:15" x14ac:dyDescent="0.2">
      <c r="A2275" s="2" t="s">
        <v>5433</v>
      </c>
      <c r="B2275" s="2" t="s">
        <v>2452</v>
      </c>
      <c r="C2275" s="2" t="s">
        <v>129</v>
      </c>
      <c r="D2275" s="2" t="s">
        <v>124</v>
      </c>
      <c r="E2275" s="13">
        <v>45931</v>
      </c>
      <c r="F2275" s="2" t="s">
        <v>2670</v>
      </c>
      <c r="G2275" s="2">
        <v>1</v>
      </c>
      <c r="H2275" s="3">
        <v>4450</v>
      </c>
      <c r="I2275" s="3">
        <v>470</v>
      </c>
      <c r="J2275" s="3">
        <v>0</v>
      </c>
      <c r="K2275" s="3">
        <v>2870</v>
      </c>
      <c r="L2275" s="3">
        <f>SUM(H2275:K2275)</f>
        <v>7790</v>
      </c>
      <c r="M2275" s="15">
        <v>0</v>
      </c>
      <c r="N2275" s="3">
        <f>H2275*M2275</f>
        <v>0</v>
      </c>
      <c r="O2275" s="3">
        <f>L2275-N2275</f>
        <v>7790</v>
      </c>
    </row>
    <row r="2276" spans="1:15" x14ac:dyDescent="0.2">
      <c r="A2276" s="2" t="s">
        <v>5435</v>
      </c>
      <c r="B2276" s="2" t="s">
        <v>525</v>
      </c>
      <c r="C2276" s="2" t="s">
        <v>93</v>
      </c>
      <c r="D2276" s="2" t="s">
        <v>95</v>
      </c>
      <c r="E2276" s="13">
        <v>45931</v>
      </c>
      <c r="F2276" s="2" t="s">
        <v>2670</v>
      </c>
      <c r="G2276" s="2">
        <v>2</v>
      </c>
      <c r="H2276" s="3">
        <v>8700</v>
      </c>
      <c r="I2276" s="3">
        <v>1640</v>
      </c>
      <c r="J2276" s="3">
        <v>0</v>
      </c>
      <c r="K2276" s="3">
        <v>0</v>
      </c>
      <c r="L2276" s="3">
        <f>SUM(H2276:K2276)</f>
        <v>10340</v>
      </c>
      <c r="M2276" s="15">
        <v>0</v>
      </c>
      <c r="N2276" s="3">
        <f>H2276*M2276</f>
        <v>0</v>
      </c>
      <c r="O2276" s="3">
        <f>L2276-N2276</f>
        <v>10340</v>
      </c>
    </row>
    <row r="2277" spans="1:15" x14ac:dyDescent="0.2">
      <c r="A2277" s="2" t="s">
        <v>5436</v>
      </c>
      <c r="B2277" s="2" t="s">
        <v>974</v>
      </c>
      <c r="C2277" s="2" t="s">
        <v>43</v>
      </c>
      <c r="D2277" s="2" t="s">
        <v>45</v>
      </c>
      <c r="E2277" s="13">
        <v>45931</v>
      </c>
      <c r="F2277" s="2" t="s">
        <v>2689</v>
      </c>
      <c r="G2277" s="2">
        <v>2</v>
      </c>
      <c r="H2277" s="3">
        <v>19500</v>
      </c>
      <c r="I2277" s="3">
        <v>670</v>
      </c>
      <c r="J2277" s="3">
        <v>0</v>
      </c>
      <c r="K2277" s="3">
        <v>0</v>
      </c>
      <c r="L2277" s="3">
        <f>SUM(H2277:K2277)</f>
        <v>20170</v>
      </c>
      <c r="M2277" s="15">
        <v>0.15</v>
      </c>
      <c r="N2277" s="3">
        <f>H2277*M2277</f>
        <v>2925</v>
      </c>
      <c r="O2277" s="3">
        <f>L2277-N2277</f>
        <v>17245</v>
      </c>
    </row>
    <row r="2278" spans="1:15" x14ac:dyDescent="0.2">
      <c r="A2278" s="2" t="s">
        <v>5437</v>
      </c>
      <c r="B2278" s="2" t="s">
        <v>974</v>
      </c>
      <c r="C2278" s="2" t="s">
        <v>81</v>
      </c>
      <c r="D2278" s="2" t="s">
        <v>75</v>
      </c>
      <c r="E2278" s="13">
        <v>45962</v>
      </c>
      <c r="F2278" s="2" t="s">
        <v>2732</v>
      </c>
      <c r="G2278" s="2">
        <v>2</v>
      </c>
      <c r="H2278" s="3">
        <v>43800</v>
      </c>
      <c r="I2278" s="3">
        <v>1230</v>
      </c>
      <c r="J2278" s="3">
        <v>0</v>
      </c>
      <c r="K2278" s="3">
        <v>520</v>
      </c>
      <c r="L2278" s="3">
        <f>SUM(H2278:K2278)</f>
        <v>45550</v>
      </c>
      <c r="M2278" s="15">
        <v>0.05</v>
      </c>
      <c r="N2278" s="3">
        <f>H2278*M2278</f>
        <v>2190</v>
      </c>
      <c r="O2278" s="3">
        <f>L2278-N2278</f>
        <v>43360</v>
      </c>
    </row>
    <row r="2279" spans="1:15" x14ac:dyDescent="0.2">
      <c r="A2279" s="2" t="s">
        <v>5438</v>
      </c>
      <c r="B2279" s="2" t="s">
        <v>1484</v>
      </c>
      <c r="C2279" s="2" t="s">
        <v>127</v>
      </c>
      <c r="D2279" s="2" t="s">
        <v>124</v>
      </c>
      <c r="E2279" s="13">
        <v>45931</v>
      </c>
      <c r="F2279" s="2" t="s">
        <v>2683</v>
      </c>
      <c r="G2279" s="2">
        <v>4</v>
      </c>
      <c r="H2279" s="3">
        <v>27200</v>
      </c>
      <c r="I2279" s="3">
        <v>970</v>
      </c>
      <c r="J2279" s="3">
        <v>0</v>
      </c>
      <c r="K2279" s="3">
        <v>0</v>
      </c>
      <c r="L2279" s="3">
        <f>SUM(H2279:K2279)</f>
        <v>28170</v>
      </c>
      <c r="M2279" s="15">
        <v>0.17</v>
      </c>
      <c r="N2279" s="3">
        <f>H2279*M2279</f>
        <v>4624</v>
      </c>
      <c r="O2279" s="3">
        <f>L2279-N2279</f>
        <v>23546</v>
      </c>
    </row>
    <row r="2280" spans="1:15" x14ac:dyDescent="0.2">
      <c r="A2280" s="2" t="s">
        <v>5439</v>
      </c>
      <c r="B2280" s="2" t="s">
        <v>1568</v>
      </c>
      <c r="C2280" s="2" t="s">
        <v>91</v>
      </c>
      <c r="D2280" s="2" t="s">
        <v>85</v>
      </c>
      <c r="E2280" s="13">
        <v>45931</v>
      </c>
      <c r="F2280" s="2" t="s">
        <v>2689</v>
      </c>
      <c r="G2280" s="2">
        <v>3</v>
      </c>
      <c r="H2280" s="3">
        <v>11700</v>
      </c>
      <c r="I2280" s="3">
        <v>600</v>
      </c>
      <c r="J2280" s="3">
        <v>1830</v>
      </c>
      <c r="K2280" s="3">
        <v>0</v>
      </c>
      <c r="L2280" s="3">
        <f>SUM(H2280:K2280)</f>
        <v>14130</v>
      </c>
      <c r="M2280" s="15">
        <v>0.15</v>
      </c>
      <c r="N2280" s="3">
        <f>H2280*M2280</f>
        <v>1755</v>
      </c>
      <c r="O2280" s="3">
        <f>L2280-N2280</f>
        <v>12375</v>
      </c>
    </row>
    <row r="2281" spans="1:15" x14ac:dyDescent="0.2">
      <c r="A2281" s="2" t="s">
        <v>5440</v>
      </c>
      <c r="B2281" s="2" t="s">
        <v>1648</v>
      </c>
      <c r="C2281" s="2" t="s">
        <v>51</v>
      </c>
      <c r="D2281" s="2" t="s">
        <v>45</v>
      </c>
      <c r="E2281" s="13">
        <v>45931</v>
      </c>
      <c r="F2281" s="2" t="s">
        <v>2670</v>
      </c>
      <c r="G2281" s="2">
        <v>2</v>
      </c>
      <c r="H2281" s="3">
        <v>17600</v>
      </c>
      <c r="I2281" s="3">
        <v>3750</v>
      </c>
      <c r="J2281" s="3">
        <v>0</v>
      </c>
      <c r="K2281" s="3">
        <v>0</v>
      </c>
      <c r="L2281" s="3">
        <f>SUM(H2281:K2281)</f>
        <v>21350</v>
      </c>
      <c r="M2281" s="15">
        <v>0</v>
      </c>
      <c r="N2281" s="3">
        <f>H2281*M2281</f>
        <v>0</v>
      </c>
      <c r="O2281" s="3">
        <f>L2281-N2281</f>
        <v>21350</v>
      </c>
    </row>
    <row r="2282" spans="1:15" x14ac:dyDescent="0.2">
      <c r="A2282" s="2" t="s">
        <v>5442</v>
      </c>
      <c r="B2282" s="2" t="s">
        <v>445</v>
      </c>
      <c r="C2282" s="2" t="s">
        <v>71</v>
      </c>
      <c r="D2282" s="2" t="s">
        <v>65</v>
      </c>
      <c r="E2282" s="13">
        <v>45992</v>
      </c>
      <c r="F2282" s="2" t="s">
        <v>2689</v>
      </c>
      <c r="G2282" s="2">
        <v>4</v>
      </c>
      <c r="H2282" s="3">
        <v>44200</v>
      </c>
      <c r="I2282" s="3">
        <v>7070</v>
      </c>
      <c r="J2282" s="3">
        <v>0</v>
      </c>
      <c r="K2282" s="3">
        <v>0</v>
      </c>
      <c r="L2282" s="3">
        <f>SUM(H2282:K2282)</f>
        <v>51270</v>
      </c>
      <c r="M2282" s="15">
        <v>0.15</v>
      </c>
      <c r="N2282" s="3">
        <f>H2282*M2282</f>
        <v>6630</v>
      </c>
      <c r="O2282" s="3">
        <f>L2282-N2282</f>
        <v>44640</v>
      </c>
    </row>
    <row r="2283" spans="1:15" x14ac:dyDescent="0.2">
      <c r="A2283" s="2" t="s">
        <v>5444</v>
      </c>
      <c r="B2283" s="2" t="s">
        <v>523</v>
      </c>
      <c r="C2283" s="2" t="s">
        <v>106</v>
      </c>
      <c r="D2283" s="2" t="s">
        <v>105</v>
      </c>
      <c r="E2283" s="13">
        <v>45962</v>
      </c>
      <c r="F2283" s="2" t="s">
        <v>2658</v>
      </c>
      <c r="G2283" s="2">
        <v>3</v>
      </c>
      <c r="H2283" s="3">
        <v>13950</v>
      </c>
      <c r="I2283" s="3">
        <v>4320</v>
      </c>
      <c r="J2283" s="3">
        <v>0</v>
      </c>
      <c r="K2283" s="3">
        <v>0</v>
      </c>
      <c r="L2283" s="3">
        <f>SUM(H2283:K2283)</f>
        <v>18270</v>
      </c>
      <c r="M2283" s="15">
        <v>0.1</v>
      </c>
      <c r="N2283" s="3">
        <f>H2283*M2283</f>
        <v>1395</v>
      </c>
      <c r="O2283" s="3">
        <f>L2283-N2283</f>
        <v>16875</v>
      </c>
    </row>
    <row r="2284" spans="1:15" x14ac:dyDescent="0.2">
      <c r="A2284" s="2" t="s">
        <v>5446</v>
      </c>
      <c r="B2284" s="2" t="s">
        <v>974</v>
      </c>
      <c r="C2284" s="2" t="s">
        <v>89</v>
      </c>
      <c r="D2284" s="2" t="s">
        <v>85</v>
      </c>
      <c r="E2284" s="13">
        <v>45962</v>
      </c>
      <c r="F2284" s="2" t="s">
        <v>2670</v>
      </c>
      <c r="G2284" s="2">
        <v>1</v>
      </c>
      <c r="H2284" s="3">
        <v>6300</v>
      </c>
      <c r="I2284" s="3">
        <v>720</v>
      </c>
      <c r="J2284" s="3">
        <v>0</v>
      </c>
      <c r="K2284" s="3">
        <v>770</v>
      </c>
      <c r="L2284" s="3">
        <f>SUM(H2284:K2284)</f>
        <v>7790</v>
      </c>
      <c r="M2284" s="15">
        <v>0</v>
      </c>
      <c r="N2284" s="3">
        <f>H2284*M2284</f>
        <v>0</v>
      </c>
      <c r="O2284" s="3">
        <f>L2284-N2284</f>
        <v>7790</v>
      </c>
    </row>
    <row r="2285" spans="1:15" x14ac:dyDescent="0.2">
      <c r="A2285" s="2" t="s">
        <v>5447</v>
      </c>
      <c r="B2285" s="2" t="s">
        <v>974</v>
      </c>
      <c r="C2285" s="2" t="s">
        <v>73</v>
      </c>
      <c r="D2285" s="2" t="s">
        <v>75</v>
      </c>
      <c r="E2285" s="13">
        <v>45931</v>
      </c>
      <c r="F2285" s="2" t="s">
        <v>2683</v>
      </c>
      <c r="G2285" s="2">
        <v>1</v>
      </c>
      <c r="H2285" s="3">
        <v>6250</v>
      </c>
      <c r="I2285" s="3">
        <v>410</v>
      </c>
      <c r="J2285" s="3">
        <v>3270</v>
      </c>
      <c r="K2285" s="3">
        <v>0</v>
      </c>
      <c r="L2285" s="3">
        <f>SUM(H2285:K2285)</f>
        <v>9930</v>
      </c>
      <c r="M2285" s="15">
        <v>0.17</v>
      </c>
      <c r="N2285" s="3">
        <f>H2285*M2285</f>
        <v>1062.5</v>
      </c>
      <c r="O2285" s="3">
        <f>L2285-N2285</f>
        <v>8867.5</v>
      </c>
    </row>
    <row r="2286" spans="1:15" x14ac:dyDescent="0.2">
      <c r="A2286" s="2" t="s">
        <v>5448</v>
      </c>
      <c r="B2286" s="2" t="s">
        <v>1140</v>
      </c>
      <c r="C2286" s="2" t="s">
        <v>116</v>
      </c>
      <c r="D2286" s="2" t="s">
        <v>114</v>
      </c>
      <c r="E2286" s="13">
        <v>45962</v>
      </c>
      <c r="F2286" s="2" t="s">
        <v>2647</v>
      </c>
      <c r="G2286" s="2">
        <v>2</v>
      </c>
      <c r="H2286" s="3">
        <v>9700</v>
      </c>
      <c r="I2286" s="3">
        <v>1790</v>
      </c>
      <c r="J2286" s="3">
        <v>0</v>
      </c>
      <c r="K2286" s="3">
        <v>1070</v>
      </c>
      <c r="L2286" s="3">
        <f>SUM(H2286:K2286)</f>
        <v>12560</v>
      </c>
      <c r="M2286" s="15">
        <v>0</v>
      </c>
      <c r="N2286" s="3">
        <f>H2286*M2286</f>
        <v>0</v>
      </c>
      <c r="O2286" s="3">
        <f>L2286-N2286</f>
        <v>12560</v>
      </c>
    </row>
    <row r="2287" spans="1:15" x14ac:dyDescent="0.2">
      <c r="A2287" s="2" t="s">
        <v>5449</v>
      </c>
      <c r="B2287" s="2" t="s">
        <v>1587</v>
      </c>
      <c r="C2287" s="2" t="s">
        <v>61</v>
      </c>
      <c r="D2287" s="2" t="s">
        <v>55</v>
      </c>
      <c r="E2287" s="13">
        <v>45992</v>
      </c>
      <c r="F2287" s="2" t="s">
        <v>2658</v>
      </c>
      <c r="G2287" s="2">
        <v>4</v>
      </c>
      <c r="H2287" s="3">
        <v>95800</v>
      </c>
      <c r="I2287" s="3">
        <v>8170</v>
      </c>
      <c r="J2287" s="3">
        <v>7140</v>
      </c>
      <c r="K2287" s="3">
        <v>0</v>
      </c>
      <c r="L2287" s="3">
        <f>SUM(H2287:K2287)</f>
        <v>111110</v>
      </c>
      <c r="M2287" s="15">
        <v>0.1</v>
      </c>
      <c r="N2287" s="3">
        <f>H2287*M2287</f>
        <v>9580</v>
      </c>
      <c r="O2287" s="3">
        <f>L2287-N2287</f>
        <v>101530</v>
      </c>
    </row>
    <row r="2288" spans="1:15" x14ac:dyDescent="0.2">
      <c r="A2288" s="2" t="s">
        <v>5450</v>
      </c>
      <c r="B2288" s="2" t="s">
        <v>1680</v>
      </c>
      <c r="C2288" s="2" t="s">
        <v>69</v>
      </c>
      <c r="D2288" s="2" t="s">
        <v>65</v>
      </c>
      <c r="E2288" s="13">
        <v>45962</v>
      </c>
      <c r="F2288" s="2" t="s">
        <v>2689</v>
      </c>
      <c r="G2288" s="2">
        <v>3</v>
      </c>
      <c r="H2288" s="3">
        <v>66450</v>
      </c>
      <c r="I2288" s="3">
        <v>5950</v>
      </c>
      <c r="J2288" s="3">
        <v>0</v>
      </c>
      <c r="K2288" s="3">
        <v>0</v>
      </c>
      <c r="L2288" s="3">
        <f>SUM(H2288:K2288)</f>
        <v>72400</v>
      </c>
      <c r="M2288" s="15">
        <v>0.15</v>
      </c>
      <c r="N2288" s="3">
        <f>H2288*M2288</f>
        <v>9967.5</v>
      </c>
      <c r="O2288" s="3">
        <f>L2288-N2288</f>
        <v>62432.5</v>
      </c>
    </row>
    <row r="2289" spans="1:15" x14ac:dyDescent="0.2">
      <c r="A2289" s="2" t="s">
        <v>5451</v>
      </c>
      <c r="B2289" s="2" t="s">
        <v>2239</v>
      </c>
      <c r="C2289" s="2" t="s">
        <v>83</v>
      </c>
      <c r="D2289" s="2" t="s">
        <v>85</v>
      </c>
      <c r="E2289" s="13">
        <v>45931</v>
      </c>
      <c r="F2289" s="2" t="s">
        <v>2647</v>
      </c>
      <c r="G2289" s="2">
        <v>3</v>
      </c>
      <c r="H2289" s="3">
        <v>63000</v>
      </c>
      <c r="I2289" s="3">
        <v>5440</v>
      </c>
      <c r="J2289" s="3">
        <v>0</v>
      </c>
      <c r="K2289" s="3">
        <v>0</v>
      </c>
      <c r="L2289" s="3">
        <f>SUM(H2289:K2289)</f>
        <v>68440</v>
      </c>
      <c r="M2289" s="15">
        <v>0</v>
      </c>
      <c r="N2289" s="3">
        <f>H2289*M2289</f>
        <v>0</v>
      </c>
      <c r="O2289" s="3">
        <f>L2289-N2289</f>
        <v>68440</v>
      </c>
    </row>
    <row r="2290" spans="1:15" x14ac:dyDescent="0.2">
      <c r="A2290" s="2" t="s">
        <v>5452</v>
      </c>
      <c r="B2290" s="2" t="s">
        <v>2247</v>
      </c>
      <c r="C2290" s="2" t="s">
        <v>47</v>
      </c>
      <c r="D2290" s="2" t="s">
        <v>45</v>
      </c>
      <c r="E2290" s="13">
        <v>45992</v>
      </c>
      <c r="F2290" s="2" t="s">
        <v>2658</v>
      </c>
      <c r="G2290" s="2">
        <v>16</v>
      </c>
      <c r="H2290" s="3">
        <v>112800</v>
      </c>
      <c r="I2290" s="3">
        <v>15080</v>
      </c>
      <c r="J2290" s="3">
        <v>0</v>
      </c>
      <c r="K2290" s="3">
        <v>0</v>
      </c>
      <c r="L2290" s="3">
        <f>SUM(H2290:K2290)</f>
        <v>127880</v>
      </c>
      <c r="M2290" s="15">
        <v>0.1</v>
      </c>
      <c r="N2290" s="3">
        <f>H2290*M2290</f>
        <v>11280</v>
      </c>
      <c r="O2290" s="3">
        <f>L2290-N2290</f>
        <v>116600</v>
      </c>
    </row>
    <row r="2291" spans="1:15" x14ac:dyDescent="0.2">
      <c r="A2291" s="2" t="s">
        <v>5453</v>
      </c>
      <c r="B2291" s="2" t="s">
        <v>2283</v>
      </c>
      <c r="C2291" s="2" t="s">
        <v>69</v>
      </c>
      <c r="D2291" s="2" t="s">
        <v>65</v>
      </c>
      <c r="E2291" s="13">
        <v>46023</v>
      </c>
      <c r="F2291" s="2" t="s">
        <v>2670</v>
      </c>
      <c r="G2291" s="2">
        <v>4</v>
      </c>
      <c r="H2291" s="3">
        <v>124000</v>
      </c>
      <c r="I2291" s="3">
        <v>6670</v>
      </c>
      <c r="J2291" s="3">
        <v>9050</v>
      </c>
      <c r="K2291" s="3">
        <v>0</v>
      </c>
      <c r="L2291" s="3">
        <f>SUM(H2291:K2291)</f>
        <v>139720</v>
      </c>
      <c r="M2291" s="15">
        <v>0</v>
      </c>
      <c r="N2291" s="3">
        <f>H2291*M2291</f>
        <v>0</v>
      </c>
      <c r="O2291" s="3">
        <f>L2291-N2291</f>
        <v>139720</v>
      </c>
    </row>
    <row r="2292" spans="1:15" x14ac:dyDescent="0.2">
      <c r="A2292" s="2" t="s">
        <v>5455</v>
      </c>
      <c r="B2292" s="2" t="s">
        <v>2375</v>
      </c>
      <c r="C2292" s="2" t="s">
        <v>122</v>
      </c>
      <c r="D2292" s="2" t="s">
        <v>124</v>
      </c>
      <c r="E2292" s="13">
        <v>45931</v>
      </c>
      <c r="F2292" s="2" t="s">
        <v>2670</v>
      </c>
      <c r="G2292" s="2">
        <v>2</v>
      </c>
      <c r="H2292" s="3">
        <v>5500</v>
      </c>
      <c r="I2292" s="3">
        <v>1190</v>
      </c>
      <c r="J2292" s="3">
        <v>0</v>
      </c>
      <c r="K2292" s="3">
        <v>2360</v>
      </c>
      <c r="L2292" s="3">
        <f>SUM(H2292:K2292)</f>
        <v>9050</v>
      </c>
      <c r="M2292" s="15">
        <v>0</v>
      </c>
      <c r="N2292" s="3">
        <f>H2292*M2292</f>
        <v>0</v>
      </c>
      <c r="O2292" s="3">
        <f>L2292-N2292</f>
        <v>9050</v>
      </c>
    </row>
    <row r="2293" spans="1:15" x14ac:dyDescent="0.2">
      <c r="A2293" s="2" t="s">
        <v>5456</v>
      </c>
      <c r="B2293" s="2" t="s">
        <v>2383</v>
      </c>
      <c r="C2293" s="2" t="s">
        <v>81</v>
      </c>
      <c r="D2293" s="2" t="s">
        <v>75</v>
      </c>
      <c r="E2293" s="13">
        <v>45992</v>
      </c>
      <c r="F2293" s="2" t="s">
        <v>2651</v>
      </c>
      <c r="G2293" s="2">
        <v>4</v>
      </c>
      <c r="H2293" s="3">
        <v>117800</v>
      </c>
      <c r="I2293" s="3">
        <v>16630</v>
      </c>
      <c r="J2293" s="3">
        <v>0</v>
      </c>
      <c r="K2293" s="3">
        <v>0</v>
      </c>
      <c r="L2293" s="3">
        <f>SUM(H2293:K2293)</f>
        <v>134430</v>
      </c>
      <c r="M2293" s="15">
        <v>0.16</v>
      </c>
      <c r="N2293" s="3">
        <f>H2293*M2293</f>
        <v>18848</v>
      </c>
      <c r="O2293" s="3">
        <f>L2293-N2293</f>
        <v>115582</v>
      </c>
    </row>
    <row r="2294" spans="1:15" x14ac:dyDescent="0.2">
      <c r="A2294" s="2" t="s">
        <v>5457</v>
      </c>
      <c r="B2294" s="2" t="s">
        <v>510</v>
      </c>
      <c r="C2294" s="2" t="s">
        <v>112</v>
      </c>
      <c r="D2294" s="2" t="s">
        <v>114</v>
      </c>
      <c r="E2294" s="13">
        <v>46023</v>
      </c>
      <c r="F2294" s="2" t="s">
        <v>2651</v>
      </c>
      <c r="G2294" s="2">
        <v>2</v>
      </c>
      <c r="H2294" s="3">
        <v>10800</v>
      </c>
      <c r="I2294" s="3">
        <v>1760</v>
      </c>
      <c r="J2294" s="3">
        <v>2880</v>
      </c>
      <c r="K2294" s="3">
        <v>0</v>
      </c>
      <c r="L2294" s="3">
        <f>SUM(H2294:K2294)</f>
        <v>15440</v>
      </c>
      <c r="M2294" s="15">
        <v>0.16</v>
      </c>
      <c r="N2294" s="3">
        <f>H2294*M2294</f>
        <v>1728</v>
      </c>
      <c r="O2294" s="3">
        <f>L2294-N2294</f>
        <v>13712</v>
      </c>
    </row>
    <row r="2295" spans="1:15" x14ac:dyDescent="0.2">
      <c r="A2295" s="2" t="s">
        <v>5458</v>
      </c>
      <c r="B2295" s="2" t="s">
        <v>665</v>
      </c>
      <c r="C2295" s="2" t="s">
        <v>32</v>
      </c>
      <c r="D2295" s="2" t="s">
        <v>24</v>
      </c>
      <c r="E2295" s="13">
        <v>45931</v>
      </c>
      <c r="F2295" s="2" t="s">
        <v>2658</v>
      </c>
      <c r="G2295" s="2">
        <v>4</v>
      </c>
      <c r="H2295" s="3">
        <v>24200</v>
      </c>
      <c r="I2295" s="3">
        <v>12040</v>
      </c>
      <c r="J2295" s="3">
        <v>0</v>
      </c>
      <c r="K2295" s="3">
        <v>0</v>
      </c>
      <c r="L2295" s="3">
        <f>SUM(H2295:K2295)</f>
        <v>36240</v>
      </c>
      <c r="M2295" s="15">
        <v>0.1</v>
      </c>
      <c r="N2295" s="3">
        <f>H2295*M2295</f>
        <v>2420</v>
      </c>
      <c r="O2295" s="3">
        <f>L2295-N2295</f>
        <v>33820</v>
      </c>
    </row>
    <row r="2296" spans="1:15" x14ac:dyDescent="0.2">
      <c r="A2296" s="2" t="s">
        <v>5459</v>
      </c>
      <c r="B2296" s="2" t="s">
        <v>691</v>
      </c>
      <c r="C2296" s="2" t="s">
        <v>69</v>
      </c>
      <c r="D2296" s="2" t="s">
        <v>65</v>
      </c>
      <c r="E2296" s="13">
        <v>45992</v>
      </c>
      <c r="F2296" s="2" t="s">
        <v>2651</v>
      </c>
      <c r="G2296" s="2">
        <v>16</v>
      </c>
      <c r="H2296" s="3">
        <v>257600</v>
      </c>
      <c r="I2296" s="3">
        <v>16260</v>
      </c>
      <c r="J2296" s="3">
        <v>2770</v>
      </c>
      <c r="K2296" s="3">
        <v>0</v>
      </c>
      <c r="L2296" s="3">
        <f>SUM(H2296:K2296)</f>
        <v>276630</v>
      </c>
      <c r="M2296" s="15">
        <v>0.16</v>
      </c>
      <c r="N2296" s="3">
        <f>H2296*M2296</f>
        <v>41216</v>
      </c>
      <c r="O2296" s="3">
        <f>L2296-N2296</f>
        <v>235414</v>
      </c>
    </row>
    <row r="2297" spans="1:15" x14ac:dyDescent="0.2">
      <c r="A2297" s="2" t="s">
        <v>5461</v>
      </c>
      <c r="B2297" s="2" t="s">
        <v>1365</v>
      </c>
      <c r="C2297" s="2" t="s">
        <v>19</v>
      </c>
      <c r="D2297" s="2" t="s">
        <v>11</v>
      </c>
      <c r="E2297" s="13">
        <v>45962</v>
      </c>
      <c r="F2297" s="2" t="s">
        <v>2689</v>
      </c>
      <c r="G2297" s="2">
        <v>3</v>
      </c>
      <c r="H2297" s="3">
        <v>20400</v>
      </c>
      <c r="I2297" s="3">
        <v>7600</v>
      </c>
      <c r="J2297" s="3">
        <v>0</v>
      </c>
      <c r="K2297" s="3">
        <v>3070</v>
      </c>
      <c r="L2297" s="3">
        <f>SUM(H2297:K2297)</f>
        <v>31070</v>
      </c>
      <c r="M2297" s="15">
        <v>0.15</v>
      </c>
      <c r="N2297" s="3">
        <f>H2297*M2297</f>
        <v>3060</v>
      </c>
      <c r="O2297" s="3">
        <f>L2297-N2297</f>
        <v>28010</v>
      </c>
    </row>
    <row r="2298" spans="1:15" x14ac:dyDescent="0.2">
      <c r="A2298" s="2" t="s">
        <v>5463</v>
      </c>
      <c r="B2298" s="2" t="s">
        <v>1932</v>
      </c>
      <c r="C2298" s="2" t="s">
        <v>89</v>
      </c>
      <c r="D2298" s="2" t="s">
        <v>85</v>
      </c>
      <c r="E2298" s="13">
        <v>45931</v>
      </c>
      <c r="F2298" s="2" t="s">
        <v>2689</v>
      </c>
      <c r="G2298" s="2">
        <v>4</v>
      </c>
      <c r="H2298" s="3">
        <v>35600</v>
      </c>
      <c r="I2298" s="3">
        <v>2690</v>
      </c>
      <c r="J2298" s="3">
        <v>6000</v>
      </c>
      <c r="K2298" s="3">
        <v>780</v>
      </c>
      <c r="L2298" s="3">
        <f>SUM(H2298:K2298)</f>
        <v>45070</v>
      </c>
      <c r="M2298" s="15">
        <v>0.15</v>
      </c>
      <c r="N2298" s="3">
        <f>H2298*M2298</f>
        <v>5340</v>
      </c>
      <c r="O2298" s="3">
        <f>L2298-N2298</f>
        <v>39730</v>
      </c>
    </row>
    <row r="2299" spans="1:15" x14ac:dyDescent="0.2">
      <c r="A2299" s="2" t="s">
        <v>5464</v>
      </c>
      <c r="B2299" s="2" t="s">
        <v>1979</v>
      </c>
      <c r="C2299" s="2" t="s">
        <v>87</v>
      </c>
      <c r="D2299" s="2" t="s">
        <v>85</v>
      </c>
      <c r="E2299" s="13">
        <v>45962</v>
      </c>
      <c r="F2299" s="2" t="s">
        <v>2683</v>
      </c>
      <c r="G2299" s="2">
        <v>3</v>
      </c>
      <c r="H2299" s="3">
        <v>19350</v>
      </c>
      <c r="I2299" s="3">
        <v>2280</v>
      </c>
      <c r="J2299" s="3">
        <v>0</v>
      </c>
      <c r="K2299" s="3">
        <v>0</v>
      </c>
      <c r="L2299" s="3">
        <f>SUM(H2299:K2299)</f>
        <v>21630</v>
      </c>
      <c r="M2299" s="15">
        <v>0.17</v>
      </c>
      <c r="N2299" s="3">
        <f>H2299*M2299</f>
        <v>3289.5000000000005</v>
      </c>
      <c r="O2299" s="3">
        <f>L2299-N2299</f>
        <v>18340.5</v>
      </c>
    </row>
    <row r="2300" spans="1:15" x14ac:dyDescent="0.2">
      <c r="A2300" s="2" t="s">
        <v>5465</v>
      </c>
      <c r="B2300" s="2" t="s">
        <v>2085</v>
      </c>
      <c r="C2300" s="2" t="s">
        <v>34</v>
      </c>
      <c r="D2300" s="2" t="s">
        <v>36</v>
      </c>
      <c r="E2300" s="13">
        <v>45931</v>
      </c>
      <c r="F2300" s="2" t="s">
        <v>2689</v>
      </c>
      <c r="G2300" s="2">
        <v>2</v>
      </c>
      <c r="H2300" s="3">
        <v>38100</v>
      </c>
      <c r="I2300" s="3">
        <v>2920</v>
      </c>
      <c r="J2300" s="3">
        <v>1570</v>
      </c>
      <c r="K2300" s="3">
        <v>3100</v>
      </c>
      <c r="L2300" s="3">
        <f>SUM(H2300:K2300)</f>
        <v>45690</v>
      </c>
      <c r="M2300" s="15">
        <v>0.15</v>
      </c>
      <c r="N2300" s="3">
        <f>H2300*M2300</f>
        <v>5715</v>
      </c>
      <c r="O2300" s="3">
        <f>L2300-N2300</f>
        <v>39975</v>
      </c>
    </row>
    <row r="2301" spans="1:15" x14ac:dyDescent="0.2">
      <c r="A2301" s="2" t="s">
        <v>5466</v>
      </c>
      <c r="B2301" s="2" t="s">
        <v>2220</v>
      </c>
      <c r="C2301" s="2" t="s">
        <v>22</v>
      </c>
      <c r="D2301" s="2" t="s">
        <v>24</v>
      </c>
      <c r="E2301" s="13">
        <v>45962</v>
      </c>
      <c r="F2301" s="2" t="s">
        <v>2670</v>
      </c>
      <c r="G2301" s="2">
        <v>5</v>
      </c>
      <c r="H2301" s="3">
        <v>20500</v>
      </c>
      <c r="I2301" s="3">
        <v>1410</v>
      </c>
      <c r="J2301" s="3">
        <v>3790</v>
      </c>
      <c r="K2301" s="3">
        <v>0</v>
      </c>
      <c r="L2301" s="3">
        <f>SUM(H2301:K2301)</f>
        <v>25700</v>
      </c>
      <c r="M2301" s="15">
        <v>0</v>
      </c>
      <c r="N2301" s="3">
        <f>H2301*M2301</f>
        <v>0</v>
      </c>
      <c r="O2301" s="3">
        <f>L2301-N2301</f>
        <v>25700</v>
      </c>
    </row>
    <row r="2302" spans="1:15" x14ac:dyDescent="0.2">
      <c r="A2302" s="2" t="s">
        <v>5467</v>
      </c>
      <c r="B2302" s="2" t="s">
        <v>2589</v>
      </c>
      <c r="C2302" s="2" t="s">
        <v>69</v>
      </c>
      <c r="D2302" s="2" t="s">
        <v>65</v>
      </c>
      <c r="E2302" s="13">
        <v>45962</v>
      </c>
      <c r="F2302" s="2" t="s">
        <v>2670</v>
      </c>
      <c r="G2302" s="2">
        <v>4</v>
      </c>
      <c r="H2302" s="3">
        <v>78600</v>
      </c>
      <c r="I2302" s="3">
        <v>10200</v>
      </c>
      <c r="J2302" s="3">
        <v>0</v>
      </c>
      <c r="K2302" s="3">
        <v>0</v>
      </c>
      <c r="L2302" s="3">
        <f>SUM(H2302:K2302)</f>
        <v>88800</v>
      </c>
      <c r="M2302" s="15">
        <v>0</v>
      </c>
      <c r="N2302" s="3">
        <f>H2302*M2302</f>
        <v>0</v>
      </c>
      <c r="O2302" s="3">
        <f>L2302-N2302</f>
        <v>88800</v>
      </c>
    </row>
    <row r="2303" spans="1:15" x14ac:dyDescent="0.2">
      <c r="A2303" s="2" t="s">
        <v>5468</v>
      </c>
      <c r="B2303" s="2" t="s">
        <v>907</v>
      </c>
      <c r="C2303" s="2" t="s">
        <v>110</v>
      </c>
      <c r="D2303" s="2" t="s">
        <v>105</v>
      </c>
      <c r="E2303" s="13">
        <v>45931</v>
      </c>
      <c r="F2303" s="2" t="s">
        <v>2689</v>
      </c>
      <c r="G2303" s="2">
        <v>3</v>
      </c>
      <c r="H2303" s="3">
        <v>25650</v>
      </c>
      <c r="I2303" s="3">
        <v>1550</v>
      </c>
      <c r="J2303" s="3">
        <v>5250</v>
      </c>
      <c r="K2303" s="3">
        <v>0</v>
      </c>
      <c r="L2303" s="3">
        <f>SUM(H2303:K2303)</f>
        <v>32450</v>
      </c>
      <c r="M2303" s="15">
        <v>0.15</v>
      </c>
      <c r="N2303" s="3">
        <f>H2303*M2303</f>
        <v>3847.5</v>
      </c>
      <c r="O2303" s="3">
        <f>L2303-N2303</f>
        <v>28602.5</v>
      </c>
    </row>
    <row r="2304" spans="1:15" x14ac:dyDescent="0.2">
      <c r="A2304" s="2" t="s">
        <v>5469</v>
      </c>
      <c r="B2304" s="2" t="s">
        <v>1306</v>
      </c>
      <c r="C2304" s="2" t="s">
        <v>43</v>
      </c>
      <c r="D2304" s="2" t="s">
        <v>45</v>
      </c>
      <c r="E2304" s="13">
        <v>45962</v>
      </c>
      <c r="F2304" s="2" t="s">
        <v>2647</v>
      </c>
      <c r="G2304" s="2">
        <v>5</v>
      </c>
      <c r="H2304" s="3">
        <v>71500</v>
      </c>
      <c r="I2304" s="3">
        <v>10600</v>
      </c>
      <c r="J2304" s="3">
        <v>1860</v>
      </c>
      <c r="K2304" s="3">
        <v>1420</v>
      </c>
      <c r="L2304" s="3">
        <f>SUM(H2304:K2304)</f>
        <v>85380</v>
      </c>
      <c r="M2304" s="15">
        <v>0</v>
      </c>
      <c r="N2304" s="3">
        <f>H2304*M2304</f>
        <v>0</v>
      </c>
      <c r="O2304" s="3">
        <f>L2304-N2304</f>
        <v>85380</v>
      </c>
    </row>
    <row r="2305" spans="1:15" x14ac:dyDescent="0.2">
      <c r="A2305" s="2" t="s">
        <v>5470</v>
      </c>
      <c r="B2305" s="2" t="s">
        <v>1355</v>
      </c>
      <c r="C2305" s="2" t="s">
        <v>63</v>
      </c>
      <c r="D2305" s="2" t="s">
        <v>65</v>
      </c>
      <c r="E2305" s="13">
        <v>46082</v>
      </c>
      <c r="F2305" s="2" t="s">
        <v>2658</v>
      </c>
      <c r="G2305" s="2">
        <v>4</v>
      </c>
      <c r="H2305" s="3">
        <v>99200</v>
      </c>
      <c r="I2305" s="3">
        <v>9650</v>
      </c>
      <c r="J2305" s="3">
        <v>0</v>
      </c>
      <c r="K2305" s="3">
        <v>0</v>
      </c>
      <c r="L2305" s="3">
        <f>SUM(H2305:K2305)</f>
        <v>108850</v>
      </c>
      <c r="M2305" s="15">
        <v>0.1</v>
      </c>
      <c r="N2305" s="3">
        <f>H2305*M2305</f>
        <v>9920</v>
      </c>
      <c r="O2305" s="3">
        <f>L2305-N2305</f>
        <v>98930</v>
      </c>
    </row>
    <row r="2306" spans="1:15" x14ac:dyDescent="0.2">
      <c r="A2306" s="2" t="s">
        <v>5471</v>
      </c>
      <c r="B2306" s="2" t="s">
        <v>1736</v>
      </c>
      <c r="C2306" s="2" t="s">
        <v>118</v>
      </c>
      <c r="D2306" s="2" t="s">
        <v>114</v>
      </c>
      <c r="E2306" s="13">
        <v>46023</v>
      </c>
      <c r="F2306" s="2" t="s">
        <v>2670</v>
      </c>
      <c r="G2306" s="2">
        <v>2</v>
      </c>
      <c r="H2306" s="3">
        <v>25200</v>
      </c>
      <c r="I2306" s="3">
        <v>1710</v>
      </c>
      <c r="J2306" s="3">
        <v>0</v>
      </c>
      <c r="K2306" s="3">
        <v>0</v>
      </c>
      <c r="L2306" s="3">
        <f>SUM(H2306:K2306)</f>
        <v>26910</v>
      </c>
      <c r="M2306" s="15">
        <v>0</v>
      </c>
      <c r="N2306" s="3">
        <f>H2306*M2306</f>
        <v>0</v>
      </c>
      <c r="O2306" s="3">
        <f>L2306-N2306</f>
        <v>26910</v>
      </c>
    </row>
    <row r="2307" spans="1:15" x14ac:dyDescent="0.2">
      <c r="A2307" s="2" t="s">
        <v>5472</v>
      </c>
      <c r="B2307" s="2" t="s">
        <v>1862</v>
      </c>
      <c r="C2307" s="2" t="s">
        <v>99</v>
      </c>
      <c r="D2307" s="2" t="s">
        <v>95</v>
      </c>
      <c r="E2307" s="13">
        <v>46023</v>
      </c>
      <c r="F2307" s="2" t="s">
        <v>2658</v>
      </c>
      <c r="G2307" s="2">
        <v>5</v>
      </c>
      <c r="H2307" s="3">
        <v>12500</v>
      </c>
      <c r="I2307" s="3">
        <v>14910</v>
      </c>
      <c r="J2307" s="3">
        <v>3310</v>
      </c>
      <c r="K2307" s="3">
        <v>0</v>
      </c>
      <c r="L2307" s="3">
        <f>SUM(H2307:K2307)</f>
        <v>30720</v>
      </c>
      <c r="M2307" s="15">
        <v>0.1</v>
      </c>
      <c r="N2307" s="3">
        <f>H2307*M2307</f>
        <v>1250</v>
      </c>
      <c r="O2307" s="3">
        <f>L2307-N2307</f>
        <v>29470</v>
      </c>
    </row>
    <row r="2308" spans="1:15" x14ac:dyDescent="0.2">
      <c r="A2308" s="2" t="s">
        <v>5473</v>
      </c>
      <c r="B2308" s="2" t="s">
        <v>2125</v>
      </c>
      <c r="C2308" s="2" t="s">
        <v>108</v>
      </c>
      <c r="D2308" s="2" t="s">
        <v>105</v>
      </c>
      <c r="E2308" s="13">
        <v>45931</v>
      </c>
      <c r="F2308" s="2" t="s">
        <v>2651</v>
      </c>
      <c r="G2308" s="2">
        <v>4</v>
      </c>
      <c r="H2308" s="3">
        <v>46800</v>
      </c>
      <c r="I2308" s="3">
        <v>14400</v>
      </c>
      <c r="J2308" s="3">
        <v>0</v>
      </c>
      <c r="K2308" s="3">
        <v>0</v>
      </c>
      <c r="L2308" s="3">
        <f>SUM(H2308:K2308)</f>
        <v>61200</v>
      </c>
      <c r="M2308" s="15">
        <v>0.16</v>
      </c>
      <c r="N2308" s="3">
        <f>H2308*M2308</f>
        <v>7488</v>
      </c>
      <c r="O2308" s="3">
        <f>L2308-N2308</f>
        <v>53712</v>
      </c>
    </row>
    <row r="2309" spans="1:15" x14ac:dyDescent="0.2">
      <c r="A2309" s="2" t="s">
        <v>5474</v>
      </c>
      <c r="B2309" s="2" t="s">
        <v>2531</v>
      </c>
      <c r="C2309" s="2" t="s">
        <v>87</v>
      </c>
      <c r="D2309" s="2" t="s">
        <v>85</v>
      </c>
      <c r="E2309" s="13">
        <v>45931</v>
      </c>
      <c r="F2309" s="2" t="s">
        <v>2689</v>
      </c>
      <c r="G2309" s="2">
        <v>3</v>
      </c>
      <c r="H2309" s="3">
        <v>18000</v>
      </c>
      <c r="I2309" s="3">
        <v>4550</v>
      </c>
      <c r="J2309" s="3">
        <v>3220</v>
      </c>
      <c r="K2309" s="3">
        <v>0</v>
      </c>
      <c r="L2309" s="3">
        <f>SUM(H2309:K2309)</f>
        <v>25770</v>
      </c>
      <c r="M2309" s="15">
        <v>0.15</v>
      </c>
      <c r="N2309" s="3">
        <f>H2309*M2309</f>
        <v>2700</v>
      </c>
      <c r="O2309" s="3">
        <f>L2309-N2309</f>
        <v>23070</v>
      </c>
    </row>
    <row r="2310" spans="1:15" x14ac:dyDescent="0.2">
      <c r="A2310" s="2" t="s">
        <v>5476</v>
      </c>
      <c r="B2310" s="2" t="s">
        <v>274</v>
      </c>
      <c r="C2310" s="2" t="s">
        <v>69</v>
      </c>
      <c r="D2310" s="2" t="s">
        <v>65</v>
      </c>
      <c r="E2310" s="13">
        <v>45931</v>
      </c>
      <c r="F2310" s="2" t="s">
        <v>2647</v>
      </c>
      <c r="G2310" s="2">
        <v>4</v>
      </c>
      <c r="H2310" s="3">
        <v>115000</v>
      </c>
      <c r="I2310" s="3">
        <v>5400</v>
      </c>
      <c r="J2310" s="3">
        <v>3820</v>
      </c>
      <c r="K2310" s="3">
        <v>0</v>
      </c>
      <c r="L2310" s="3">
        <f>SUM(H2310:K2310)</f>
        <v>124220</v>
      </c>
      <c r="M2310" s="15">
        <v>0</v>
      </c>
      <c r="N2310" s="3">
        <f>H2310*M2310</f>
        <v>0</v>
      </c>
      <c r="O2310" s="3">
        <f>L2310-N2310</f>
        <v>124220</v>
      </c>
    </row>
    <row r="2311" spans="1:15" x14ac:dyDescent="0.2">
      <c r="A2311" s="2" t="s">
        <v>5477</v>
      </c>
      <c r="B2311" s="2" t="s">
        <v>691</v>
      </c>
      <c r="C2311" s="2" t="s">
        <v>19</v>
      </c>
      <c r="D2311" s="2" t="s">
        <v>11</v>
      </c>
      <c r="E2311" s="13">
        <v>45992</v>
      </c>
      <c r="F2311" s="2" t="s">
        <v>2683</v>
      </c>
      <c r="G2311" s="2">
        <v>8</v>
      </c>
      <c r="H2311" s="3">
        <v>116800</v>
      </c>
      <c r="I2311" s="3">
        <v>10440</v>
      </c>
      <c r="J2311" s="3">
        <v>0</v>
      </c>
      <c r="K2311" s="3">
        <v>650</v>
      </c>
      <c r="L2311" s="3">
        <f>SUM(H2311:K2311)</f>
        <v>127890</v>
      </c>
      <c r="M2311" s="15">
        <v>0.17</v>
      </c>
      <c r="N2311" s="3">
        <f>H2311*M2311</f>
        <v>19856</v>
      </c>
      <c r="O2311" s="3">
        <f>L2311-N2311</f>
        <v>108034</v>
      </c>
    </row>
    <row r="2312" spans="1:15" x14ac:dyDescent="0.2">
      <c r="A2312" s="2" t="s">
        <v>5478</v>
      </c>
      <c r="B2312" s="2" t="s">
        <v>699</v>
      </c>
      <c r="C2312" s="2" t="s">
        <v>101</v>
      </c>
      <c r="D2312" s="2" t="s">
        <v>95</v>
      </c>
      <c r="E2312" s="13">
        <v>45931</v>
      </c>
      <c r="F2312" s="2" t="s">
        <v>2732</v>
      </c>
      <c r="G2312" s="2">
        <v>3</v>
      </c>
      <c r="H2312" s="3">
        <v>14250</v>
      </c>
      <c r="I2312" s="3">
        <v>1540</v>
      </c>
      <c r="J2312" s="3">
        <v>0</v>
      </c>
      <c r="K2312" s="3">
        <v>0</v>
      </c>
      <c r="L2312" s="3">
        <f>SUM(H2312:K2312)</f>
        <v>15790</v>
      </c>
      <c r="M2312" s="15">
        <v>0.05</v>
      </c>
      <c r="N2312" s="3">
        <f>H2312*M2312</f>
        <v>712.5</v>
      </c>
      <c r="O2312" s="3">
        <f>L2312-N2312</f>
        <v>15077.5</v>
      </c>
    </row>
    <row r="2313" spans="1:15" x14ac:dyDescent="0.2">
      <c r="A2313" s="2" t="s">
        <v>5479</v>
      </c>
      <c r="B2313" s="2" t="s">
        <v>1360</v>
      </c>
      <c r="C2313" s="2" t="s">
        <v>108</v>
      </c>
      <c r="D2313" s="2" t="s">
        <v>105</v>
      </c>
      <c r="E2313" s="13">
        <v>46023</v>
      </c>
      <c r="F2313" s="2" t="s">
        <v>2647</v>
      </c>
      <c r="G2313" s="2">
        <v>2</v>
      </c>
      <c r="H2313" s="3">
        <v>22700</v>
      </c>
      <c r="I2313" s="3">
        <v>5210</v>
      </c>
      <c r="J2313" s="3">
        <v>0</v>
      </c>
      <c r="K2313" s="3">
        <v>2120</v>
      </c>
      <c r="L2313" s="3">
        <f>SUM(H2313:K2313)</f>
        <v>30030</v>
      </c>
      <c r="M2313" s="15">
        <v>0</v>
      </c>
      <c r="N2313" s="3">
        <f>H2313*M2313</f>
        <v>0</v>
      </c>
      <c r="O2313" s="3">
        <f>L2313-N2313</f>
        <v>30030</v>
      </c>
    </row>
    <row r="2314" spans="1:15" x14ac:dyDescent="0.2">
      <c r="A2314" s="2" t="s">
        <v>5480</v>
      </c>
      <c r="B2314" s="2" t="s">
        <v>1815</v>
      </c>
      <c r="C2314" s="2" t="s">
        <v>37</v>
      </c>
      <c r="D2314" s="2" t="s">
        <v>36</v>
      </c>
      <c r="E2314" s="13">
        <v>45931</v>
      </c>
      <c r="F2314" s="2" t="s">
        <v>2689</v>
      </c>
      <c r="G2314" s="2">
        <v>2</v>
      </c>
      <c r="H2314" s="3">
        <v>34200</v>
      </c>
      <c r="I2314" s="3">
        <v>5120</v>
      </c>
      <c r="J2314" s="3">
        <v>0</v>
      </c>
      <c r="K2314" s="3">
        <v>0</v>
      </c>
      <c r="L2314" s="3">
        <f>SUM(H2314:K2314)</f>
        <v>39320</v>
      </c>
      <c r="M2314" s="15">
        <v>0.15</v>
      </c>
      <c r="N2314" s="3">
        <f>H2314*M2314</f>
        <v>5130</v>
      </c>
      <c r="O2314" s="3">
        <f>L2314-N2314</f>
        <v>34190</v>
      </c>
    </row>
    <row r="2315" spans="1:15" x14ac:dyDescent="0.2">
      <c r="A2315" s="2" t="s">
        <v>5481</v>
      </c>
      <c r="B2315" s="2" t="s">
        <v>1988</v>
      </c>
      <c r="C2315" s="2" t="s">
        <v>61</v>
      </c>
      <c r="D2315" s="2" t="s">
        <v>55</v>
      </c>
      <c r="E2315" s="13">
        <v>46082</v>
      </c>
      <c r="F2315" s="2" t="s">
        <v>2689</v>
      </c>
      <c r="G2315" s="2">
        <v>4</v>
      </c>
      <c r="H2315" s="3">
        <v>157800</v>
      </c>
      <c r="I2315" s="3">
        <v>4850</v>
      </c>
      <c r="J2315" s="3">
        <v>0</v>
      </c>
      <c r="K2315" s="3">
        <v>0</v>
      </c>
      <c r="L2315" s="3">
        <f>SUM(H2315:K2315)</f>
        <v>162650</v>
      </c>
      <c r="M2315" s="15">
        <v>0.15</v>
      </c>
      <c r="N2315" s="3">
        <f>H2315*M2315</f>
        <v>23670</v>
      </c>
      <c r="O2315" s="3">
        <f>L2315-N2315</f>
        <v>138980</v>
      </c>
    </row>
    <row r="2316" spans="1:15" x14ac:dyDescent="0.2">
      <c r="A2316" s="2" t="s">
        <v>5482</v>
      </c>
      <c r="B2316" s="2" t="s">
        <v>2059</v>
      </c>
      <c r="C2316" s="2" t="s">
        <v>39</v>
      </c>
      <c r="D2316" s="2" t="s">
        <v>36</v>
      </c>
      <c r="E2316" s="13">
        <v>45962</v>
      </c>
      <c r="F2316" s="2" t="s">
        <v>2651</v>
      </c>
      <c r="G2316" s="2">
        <v>6</v>
      </c>
      <c r="H2316" s="3">
        <v>41100</v>
      </c>
      <c r="I2316" s="3">
        <v>18550</v>
      </c>
      <c r="J2316" s="3">
        <v>0</v>
      </c>
      <c r="K2316" s="3">
        <v>0</v>
      </c>
      <c r="L2316" s="3">
        <f>SUM(H2316:K2316)</f>
        <v>59650</v>
      </c>
      <c r="M2316" s="15">
        <v>0.16</v>
      </c>
      <c r="N2316" s="3">
        <f>H2316*M2316</f>
        <v>6576</v>
      </c>
      <c r="O2316" s="3">
        <f>L2316-N2316</f>
        <v>53074</v>
      </c>
    </row>
    <row r="2317" spans="1:15" x14ac:dyDescent="0.2">
      <c r="A2317" s="2" t="s">
        <v>5483</v>
      </c>
      <c r="B2317" s="2" t="s">
        <v>577</v>
      </c>
      <c r="C2317" s="2" t="s">
        <v>13</v>
      </c>
      <c r="D2317" s="2" t="s">
        <v>11</v>
      </c>
      <c r="E2317" s="13">
        <v>45962</v>
      </c>
      <c r="F2317" s="2" t="s">
        <v>2732</v>
      </c>
      <c r="G2317" s="2">
        <v>2</v>
      </c>
      <c r="H2317" s="3">
        <v>73000</v>
      </c>
      <c r="I2317" s="3">
        <v>1730</v>
      </c>
      <c r="J2317" s="3">
        <v>0</v>
      </c>
      <c r="K2317" s="3">
        <v>0</v>
      </c>
      <c r="L2317" s="3">
        <f>SUM(H2317:K2317)</f>
        <v>74730</v>
      </c>
      <c r="M2317" s="15">
        <v>0.05</v>
      </c>
      <c r="N2317" s="3">
        <f>H2317*M2317</f>
        <v>3650</v>
      </c>
      <c r="O2317" s="3">
        <f>L2317-N2317</f>
        <v>71080</v>
      </c>
    </row>
    <row r="2318" spans="1:15" x14ac:dyDescent="0.2">
      <c r="A2318" s="2" t="s">
        <v>5484</v>
      </c>
      <c r="B2318" s="2" t="s">
        <v>1225</v>
      </c>
      <c r="C2318" s="2" t="s">
        <v>89</v>
      </c>
      <c r="D2318" s="2" t="s">
        <v>85</v>
      </c>
      <c r="E2318" s="13">
        <v>45931</v>
      </c>
      <c r="F2318" s="2" t="s">
        <v>2689</v>
      </c>
      <c r="G2318" s="2">
        <v>3</v>
      </c>
      <c r="H2318" s="3">
        <v>37350</v>
      </c>
      <c r="I2318" s="3">
        <v>5040</v>
      </c>
      <c r="J2318" s="3">
        <v>0</v>
      </c>
      <c r="K2318" s="3">
        <v>0</v>
      </c>
      <c r="L2318" s="3">
        <f>SUM(H2318:K2318)</f>
        <v>42390</v>
      </c>
      <c r="M2318" s="15">
        <v>0.15</v>
      </c>
      <c r="N2318" s="3">
        <f>H2318*M2318</f>
        <v>5602.5</v>
      </c>
      <c r="O2318" s="3">
        <f>L2318-N2318</f>
        <v>36787.5</v>
      </c>
    </row>
    <row r="2319" spans="1:15" x14ac:dyDescent="0.2">
      <c r="A2319" s="2" t="s">
        <v>5485</v>
      </c>
      <c r="B2319" s="2" t="s">
        <v>1496</v>
      </c>
      <c r="C2319" s="2" t="s">
        <v>19</v>
      </c>
      <c r="D2319" s="2" t="s">
        <v>11</v>
      </c>
      <c r="E2319" s="13">
        <v>45992</v>
      </c>
      <c r="F2319" s="2" t="s">
        <v>2683</v>
      </c>
      <c r="G2319" s="2">
        <v>9</v>
      </c>
      <c r="H2319" s="3">
        <v>66600</v>
      </c>
      <c r="I2319" s="3">
        <v>10280</v>
      </c>
      <c r="J2319" s="3">
        <v>0</v>
      </c>
      <c r="K2319" s="3">
        <v>0</v>
      </c>
      <c r="L2319" s="3">
        <f>SUM(H2319:K2319)</f>
        <v>76880</v>
      </c>
      <c r="M2319" s="15">
        <v>0.17</v>
      </c>
      <c r="N2319" s="3">
        <f>H2319*M2319</f>
        <v>11322</v>
      </c>
      <c r="O2319" s="3">
        <f>L2319-N2319</f>
        <v>65558</v>
      </c>
    </row>
    <row r="2320" spans="1:15" x14ac:dyDescent="0.2">
      <c r="A2320" s="2" t="s">
        <v>5486</v>
      </c>
      <c r="B2320" s="2" t="s">
        <v>1526</v>
      </c>
      <c r="C2320" s="2" t="s">
        <v>51</v>
      </c>
      <c r="D2320" s="2" t="s">
        <v>45</v>
      </c>
      <c r="E2320" s="13">
        <v>45931</v>
      </c>
      <c r="F2320" s="2" t="s">
        <v>2647</v>
      </c>
      <c r="G2320" s="2">
        <v>3</v>
      </c>
      <c r="H2320" s="3">
        <v>26850</v>
      </c>
      <c r="I2320" s="3">
        <v>3470</v>
      </c>
      <c r="J2320" s="3">
        <v>0</v>
      </c>
      <c r="K2320" s="3">
        <v>0</v>
      </c>
      <c r="L2320" s="3">
        <f>SUM(H2320:K2320)</f>
        <v>30320</v>
      </c>
      <c r="M2320" s="15">
        <v>0</v>
      </c>
      <c r="N2320" s="3">
        <f>H2320*M2320</f>
        <v>0</v>
      </c>
      <c r="O2320" s="3">
        <f>L2320-N2320</f>
        <v>30320</v>
      </c>
    </row>
    <row r="2321" spans="1:15" x14ac:dyDescent="0.2">
      <c r="A2321" s="2" t="s">
        <v>5487</v>
      </c>
      <c r="B2321" s="2" t="s">
        <v>1621</v>
      </c>
      <c r="C2321" s="2" t="s">
        <v>37</v>
      </c>
      <c r="D2321" s="2" t="s">
        <v>36</v>
      </c>
      <c r="E2321" s="13">
        <v>45962</v>
      </c>
      <c r="F2321" s="2" t="s">
        <v>2689</v>
      </c>
      <c r="G2321" s="2">
        <v>3</v>
      </c>
      <c r="H2321" s="3">
        <v>125850</v>
      </c>
      <c r="I2321" s="3">
        <v>1010</v>
      </c>
      <c r="J2321" s="3">
        <v>5710</v>
      </c>
      <c r="K2321" s="3">
        <v>0</v>
      </c>
      <c r="L2321" s="3">
        <f>SUM(H2321:K2321)</f>
        <v>132570</v>
      </c>
      <c r="M2321" s="15">
        <v>0.15</v>
      </c>
      <c r="N2321" s="3">
        <f>H2321*M2321</f>
        <v>18877.5</v>
      </c>
      <c r="O2321" s="3">
        <f>L2321-N2321</f>
        <v>113692.5</v>
      </c>
    </row>
    <row r="2322" spans="1:15" x14ac:dyDescent="0.2">
      <c r="A2322" s="2" t="s">
        <v>5488</v>
      </c>
      <c r="B2322" s="2" t="s">
        <v>1950</v>
      </c>
      <c r="C2322" s="2" t="s">
        <v>19</v>
      </c>
      <c r="D2322" s="2" t="s">
        <v>11</v>
      </c>
      <c r="E2322" s="13">
        <v>45931</v>
      </c>
      <c r="F2322" s="2" t="s">
        <v>2683</v>
      </c>
      <c r="G2322" s="2">
        <v>1</v>
      </c>
      <c r="H2322" s="3">
        <v>5900</v>
      </c>
      <c r="I2322" s="3">
        <v>310</v>
      </c>
      <c r="J2322" s="3">
        <v>2270</v>
      </c>
      <c r="K2322" s="3">
        <v>0</v>
      </c>
      <c r="L2322" s="3">
        <f>SUM(H2322:K2322)</f>
        <v>8480</v>
      </c>
      <c r="M2322" s="15">
        <v>0.17</v>
      </c>
      <c r="N2322" s="3">
        <f>H2322*M2322</f>
        <v>1003.0000000000001</v>
      </c>
      <c r="O2322" s="3">
        <f>L2322-N2322</f>
        <v>7477</v>
      </c>
    </row>
    <row r="2323" spans="1:15" x14ac:dyDescent="0.2">
      <c r="A2323" s="2" t="s">
        <v>5489</v>
      </c>
      <c r="B2323" s="2" t="s">
        <v>2089</v>
      </c>
      <c r="C2323" s="2" t="s">
        <v>37</v>
      </c>
      <c r="D2323" s="2" t="s">
        <v>36</v>
      </c>
      <c r="E2323" s="13">
        <v>45962</v>
      </c>
      <c r="F2323" s="2" t="s">
        <v>2647</v>
      </c>
      <c r="G2323" s="2">
        <v>6</v>
      </c>
      <c r="H2323" s="3">
        <v>110700</v>
      </c>
      <c r="I2323" s="3">
        <v>22050</v>
      </c>
      <c r="J2323" s="3">
        <v>10420</v>
      </c>
      <c r="K2323" s="3">
        <v>0</v>
      </c>
      <c r="L2323" s="3">
        <f>SUM(H2323:K2323)</f>
        <v>143170</v>
      </c>
      <c r="M2323" s="15">
        <v>0</v>
      </c>
      <c r="N2323" s="3">
        <f>H2323*M2323</f>
        <v>0</v>
      </c>
      <c r="O2323" s="3">
        <f>L2323-N2323</f>
        <v>143170</v>
      </c>
    </row>
    <row r="2324" spans="1:15" x14ac:dyDescent="0.2">
      <c r="A2324" s="2" t="s">
        <v>5490</v>
      </c>
      <c r="B2324" s="2" t="s">
        <v>2239</v>
      </c>
      <c r="C2324" s="2" t="s">
        <v>37</v>
      </c>
      <c r="D2324" s="2" t="s">
        <v>36</v>
      </c>
      <c r="E2324" s="13">
        <v>45931</v>
      </c>
      <c r="F2324" s="2" t="s">
        <v>2647</v>
      </c>
      <c r="G2324" s="2">
        <v>3</v>
      </c>
      <c r="H2324" s="3">
        <v>79650</v>
      </c>
      <c r="I2324" s="3">
        <v>3060</v>
      </c>
      <c r="J2324" s="3">
        <v>0</v>
      </c>
      <c r="K2324" s="3">
        <v>0</v>
      </c>
      <c r="L2324" s="3">
        <f>SUM(H2324:K2324)</f>
        <v>82710</v>
      </c>
      <c r="M2324" s="15">
        <v>0</v>
      </c>
      <c r="N2324" s="3">
        <f>H2324*M2324</f>
        <v>0</v>
      </c>
      <c r="O2324" s="3">
        <f>L2324-N2324</f>
        <v>82710</v>
      </c>
    </row>
    <row r="2325" spans="1:15" x14ac:dyDescent="0.2">
      <c r="A2325" s="2" t="s">
        <v>5491</v>
      </c>
      <c r="B2325" s="2" t="s">
        <v>2483</v>
      </c>
      <c r="C2325" s="2" t="s">
        <v>29</v>
      </c>
      <c r="D2325" s="2" t="s">
        <v>24</v>
      </c>
      <c r="E2325" s="13">
        <v>46023</v>
      </c>
      <c r="F2325" s="2" t="s">
        <v>2689</v>
      </c>
      <c r="G2325" s="2">
        <v>2</v>
      </c>
      <c r="H2325" s="3">
        <v>28100</v>
      </c>
      <c r="I2325" s="3">
        <v>320</v>
      </c>
      <c r="J2325" s="3">
        <v>0</v>
      </c>
      <c r="K2325" s="3">
        <v>0</v>
      </c>
      <c r="L2325" s="3">
        <f>SUM(H2325:K2325)</f>
        <v>28420</v>
      </c>
      <c r="M2325" s="15">
        <v>0.15</v>
      </c>
      <c r="N2325" s="3">
        <f>H2325*M2325</f>
        <v>4215</v>
      </c>
      <c r="O2325" s="3">
        <f>L2325-N2325</f>
        <v>24205</v>
      </c>
    </row>
    <row r="2326" spans="1:15" x14ac:dyDescent="0.2">
      <c r="A2326" s="2" t="s">
        <v>5492</v>
      </c>
      <c r="B2326" s="2" t="s">
        <v>493</v>
      </c>
      <c r="C2326" s="2" t="s">
        <v>13</v>
      </c>
      <c r="D2326" s="2" t="s">
        <v>11</v>
      </c>
      <c r="E2326" s="13">
        <v>45962</v>
      </c>
      <c r="F2326" s="2" t="s">
        <v>2732</v>
      </c>
      <c r="G2326" s="2">
        <v>2</v>
      </c>
      <c r="H2326" s="3">
        <v>46700</v>
      </c>
      <c r="I2326" s="3">
        <v>930</v>
      </c>
      <c r="J2326" s="3">
        <v>8780</v>
      </c>
      <c r="K2326" s="3">
        <v>2820</v>
      </c>
      <c r="L2326" s="3">
        <f>SUM(H2326:K2326)</f>
        <v>59230</v>
      </c>
      <c r="M2326" s="15">
        <v>0.05</v>
      </c>
      <c r="N2326" s="3">
        <f>H2326*M2326</f>
        <v>2335</v>
      </c>
      <c r="O2326" s="3">
        <f>L2326-N2326</f>
        <v>56895</v>
      </c>
    </row>
    <row r="2327" spans="1:15" x14ac:dyDescent="0.2">
      <c r="A2327" s="2" t="s">
        <v>5493</v>
      </c>
      <c r="B2327" s="2" t="s">
        <v>1104</v>
      </c>
      <c r="C2327" s="2" t="s">
        <v>13</v>
      </c>
      <c r="D2327" s="2" t="s">
        <v>11</v>
      </c>
      <c r="E2327" s="13">
        <v>45962</v>
      </c>
      <c r="F2327" s="2" t="s">
        <v>2683</v>
      </c>
      <c r="G2327" s="2">
        <v>2</v>
      </c>
      <c r="H2327" s="3">
        <v>48700</v>
      </c>
      <c r="I2327" s="3">
        <v>2420</v>
      </c>
      <c r="J2327" s="3">
        <v>0</v>
      </c>
      <c r="K2327" s="3">
        <v>0</v>
      </c>
      <c r="L2327" s="3">
        <f>SUM(H2327:K2327)</f>
        <v>51120</v>
      </c>
      <c r="M2327" s="15">
        <v>0.17</v>
      </c>
      <c r="N2327" s="3">
        <f>H2327*M2327</f>
        <v>8279</v>
      </c>
      <c r="O2327" s="3">
        <f>L2327-N2327</f>
        <v>42841</v>
      </c>
    </row>
    <row r="2328" spans="1:15" x14ac:dyDescent="0.2">
      <c r="A2328" s="2" t="s">
        <v>5494</v>
      </c>
      <c r="B2328" s="2" t="s">
        <v>1763</v>
      </c>
      <c r="C2328" s="2" t="s">
        <v>13</v>
      </c>
      <c r="D2328" s="2" t="s">
        <v>11</v>
      </c>
      <c r="E2328" s="13">
        <v>45962</v>
      </c>
      <c r="F2328" s="2" t="s">
        <v>2683</v>
      </c>
      <c r="G2328" s="2">
        <v>4</v>
      </c>
      <c r="H2328" s="3">
        <v>96400</v>
      </c>
      <c r="I2328" s="3">
        <v>7870</v>
      </c>
      <c r="J2328" s="3">
        <v>3770</v>
      </c>
      <c r="K2328" s="3">
        <v>830</v>
      </c>
      <c r="L2328" s="3">
        <f>SUM(H2328:K2328)</f>
        <v>108870</v>
      </c>
      <c r="M2328" s="15">
        <v>0.17</v>
      </c>
      <c r="N2328" s="3">
        <f>H2328*M2328</f>
        <v>16388</v>
      </c>
      <c r="O2328" s="3">
        <f>L2328-N2328</f>
        <v>92482</v>
      </c>
    </row>
    <row r="2329" spans="1:15" x14ac:dyDescent="0.2">
      <c r="A2329" s="2" t="s">
        <v>5495</v>
      </c>
      <c r="B2329" s="2" t="s">
        <v>2089</v>
      </c>
      <c r="C2329" s="2" t="s">
        <v>39</v>
      </c>
      <c r="D2329" s="2" t="s">
        <v>36</v>
      </c>
      <c r="E2329" s="13">
        <v>45962</v>
      </c>
      <c r="F2329" s="2" t="s">
        <v>2661</v>
      </c>
      <c r="G2329" s="2">
        <v>12</v>
      </c>
      <c r="H2329" s="3">
        <v>79200</v>
      </c>
      <c r="I2329" s="3">
        <v>16040</v>
      </c>
      <c r="J2329" s="3">
        <v>0</v>
      </c>
      <c r="K2329" s="3">
        <v>0</v>
      </c>
      <c r="L2329" s="3">
        <f>SUM(H2329:K2329)</f>
        <v>95240</v>
      </c>
      <c r="M2329" s="15">
        <v>0</v>
      </c>
      <c r="N2329" s="3">
        <f>H2329*M2329</f>
        <v>0</v>
      </c>
      <c r="O2329" s="3">
        <f>L2329-N2329</f>
        <v>95240</v>
      </c>
    </row>
    <row r="2330" spans="1:15" x14ac:dyDescent="0.2">
      <c r="A2330" s="2" t="s">
        <v>5496</v>
      </c>
      <c r="B2330" s="2" t="s">
        <v>2124</v>
      </c>
      <c r="C2330" s="2" t="s">
        <v>89</v>
      </c>
      <c r="D2330" s="2" t="s">
        <v>85</v>
      </c>
      <c r="E2330" s="13">
        <v>45962</v>
      </c>
      <c r="F2330" s="2" t="s">
        <v>2732</v>
      </c>
      <c r="G2330" s="2">
        <v>3</v>
      </c>
      <c r="H2330" s="3">
        <v>19650</v>
      </c>
      <c r="I2330" s="3">
        <v>2340</v>
      </c>
      <c r="J2330" s="3">
        <v>0</v>
      </c>
      <c r="K2330" s="3">
        <v>0</v>
      </c>
      <c r="L2330" s="3">
        <f>SUM(H2330:K2330)</f>
        <v>21990</v>
      </c>
      <c r="M2330" s="15">
        <v>0.05</v>
      </c>
      <c r="N2330" s="3">
        <f>H2330*M2330</f>
        <v>982.5</v>
      </c>
      <c r="O2330" s="3">
        <f>L2330-N2330</f>
        <v>21007.5</v>
      </c>
    </row>
    <row r="2331" spans="1:15" x14ac:dyDescent="0.2">
      <c r="A2331" s="2" t="s">
        <v>5497</v>
      </c>
      <c r="B2331" s="2" t="s">
        <v>2137</v>
      </c>
      <c r="C2331" s="2" t="s">
        <v>118</v>
      </c>
      <c r="D2331" s="2" t="s">
        <v>114</v>
      </c>
      <c r="E2331" s="13">
        <v>45962</v>
      </c>
      <c r="F2331" s="2" t="s">
        <v>2689</v>
      </c>
      <c r="G2331" s="2">
        <v>2</v>
      </c>
      <c r="H2331" s="3">
        <v>17200</v>
      </c>
      <c r="I2331" s="3">
        <v>6030</v>
      </c>
      <c r="J2331" s="3">
        <v>0</v>
      </c>
      <c r="K2331" s="3">
        <v>0</v>
      </c>
      <c r="L2331" s="3">
        <f>SUM(H2331:K2331)</f>
        <v>23230</v>
      </c>
      <c r="M2331" s="15">
        <v>0.15</v>
      </c>
      <c r="N2331" s="3">
        <f>H2331*M2331</f>
        <v>2580</v>
      </c>
      <c r="O2331" s="3">
        <f>L2331-N2331</f>
        <v>20650</v>
      </c>
    </row>
    <row r="2332" spans="1:15" x14ac:dyDescent="0.2">
      <c r="A2332" s="2" t="s">
        <v>5498</v>
      </c>
      <c r="B2332" s="2" t="s">
        <v>2234</v>
      </c>
      <c r="C2332" s="2" t="s">
        <v>61</v>
      </c>
      <c r="D2332" s="2" t="s">
        <v>55</v>
      </c>
      <c r="E2332" s="13">
        <v>45962</v>
      </c>
      <c r="F2332" s="2" t="s">
        <v>2689</v>
      </c>
      <c r="G2332" s="2">
        <v>5</v>
      </c>
      <c r="H2332" s="3">
        <v>161750</v>
      </c>
      <c r="I2332" s="3">
        <v>2110</v>
      </c>
      <c r="J2332" s="3">
        <v>0</v>
      </c>
      <c r="K2332" s="3">
        <v>0</v>
      </c>
      <c r="L2332" s="3">
        <f>SUM(H2332:K2332)</f>
        <v>163860</v>
      </c>
      <c r="M2332" s="15">
        <v>0.15</v>
      </c>
      <c r="N2332" s="3">
        <f>H2332*M2332</f>
        <v>24262.5</v>
      </c>
      <c r="O2332" s="3">
        <f>L2332-N2332</f>
        <v>139597.5</v>
      </c>
    </row>
    <row r="2333" spans="1:15" x14ac:dyDescent="0.2">
      <c r="A2333" s="2" t="s">
        <v>5499</v>
      </c>
      <c r="B2333" s="2" t="s">
        <v>385</v>
      </c>
      <c r="C2333" s="2" t="s">
        <v>51</v>
      </c>
      <c r="D2333" s="2" t="s">
        <v>45</v>
      </c>
      <c r="E2333" s="13">
        <v>45931</v>
      </c>
      <c r="F2333" s="2" t="s">
        <v>2647</v>
      </c>
      <c r="G2333" s="2">
        <v>2</v>
      </c>
      <c r="H2333" s="3">
        <v>25100</v>
      </c>
      <c r="I2333" s="3">
        <v>1610</v>
      </c>
      <c r="J2333" s="3">
        <v>0</v>
      </c>
      <c r="K2333" s="3">
        <v>0</v>
      </c>
      <c r="L2333" s="3">
        <f>SUM(H2333:K2333)</f>
        <v>26710</v>
      </c>
      <c r="M2333" s="15">
        <v>0</v>
      </c>
      <c r="N2333" s="3">
        <f>H2333*M2333</f>
        <v>0</v>
      </c>
      <c r="O2333" s="3">
        <f>L2333-N2333</f>
        <v>26710</v>
      </c>
    </row>
    <row r="2334" spans="1:15" x14ac:dyDescent="0.2">
      <c r="A2334" s="2" t="s">
        <v>5500</v>
      </c>
      <c r="B2334" s="2" t="s">
        <v>974</v>
      </c>
      <c r="C2334" s="2" t="s">
        <v>26</v>
      </c>
      <c r="D2334" s="2" t="s">
        <v>24</v>
      </c>
      <c r="E2334" s="13">
        <v>45931</v>
      </c>
      <c r="F2334" s="2" t="s">
        <v>2689</v>
      </c>
      <c r="G2334" s="2">
        <v>3</v>
      </c>
      <c r="H2334" s="3">
        <v>37950</v>
      </c>
      <c r="I2334" s="3">
        <v>2170</v>
      </c>
      <c r="J2334" s="3">
        <v>10130</v>
      </c>
      <c r="K2334" s="3">
        <v>0</v>
      </c>
      <c r="L2334" s="3">
        <f>SUM(H2334:K2334)</f>
        <v>50250</v>
      </c>
      <c r="M2334" s="15">
        <v>0.15</v>
      </c>
      <c r="N2334" s="3">
        <f>H2334*M2334</f>
        <v>5692.5</v>
      </c>
      <c r="O2334" s="3">
        <f>L2334-N2334</f>
        <v>44557.5</v>
      </c>
    </row>
    <row r="2335" spans="1:15" x14ac:dyDescent="0.2">
      <c r="A2335" s="2" t="s">
        <v>5501</v>
      </c>
      <c r="B2335" s="2" t="s">
        <v>1030</v>
      </c>
      <c r="C2335" s="2" t="s">
        <v>89</v>
      </c>
      <c r="D2335" s="2" t="s">
        <v>85</v>
      </c>
      <c r="E2335" s="13">
        <v>45931</v>
      </c>
      <c r="F2335" s="2" t="s">
        <v>2647</v>
      </c>
      <c r="G2335" s="2">
        <v>1</v>
      </c>
      <c r="H2335" s="3">
        <v>6950</v>
      </c>
      <c r="I2335" s="3">
        <v>190</v>
      </c>
      <c r="J2335" s="3">
        <v>2750</v>
      </c>
      <c r="K2335" s="3">
        <v>0</v>
      </c>
      <c r="L2335" s="3">
        <f>SUM(H2335:K2335)</f>
        <v>9890</v>
      </c>
      <c r="M2335" s="15">
        <v>0</v>
      </c>
      <c r="N2335" s="3">
        <f>H2335*M2335</f>
        <v>0</v>
      </c>
      <c r="O2335" s="3">
        <f>L2335-N2335</f>
        <v>9890</v>
      </c>
    </row>
    <row r="2336" spans="1:15" x14ac:dyDescent="0.2">
      <c r="A2336" s="2" t="s">
        <v>5502</v>
      </c>
      <c r="B2336" s="2" t="s">
        <v>1763</v>
      </c>
      <c r="C2336" s="2" t="s">
        <v>16</v>
      </c>
      <c r="D2336" s="2" t="s">
        <v>11</v>
      </c>
      <c r="E2336" s="13">
        <v>45962</v>
      </c>
      <c r="F2336" s="2" t="s">
        <v>2683</v>
      </c>
      <c r="G2336" s="2">
        <v>3</v>
      </c>
      <c r="H2336" s="3">
        <v>15450</v>
      </c>
      <c r="I2336" s="3">
        <v>2840</v>
      </c>
      <c r="J2336" s="3">
        <v>0</v>
      </c>
      <c r="K2336" s="3">
        <v>0</v>
      </c>
      <c r="L2336" s="3">
        <f>SUM(H2336:K2336)</f>
        <v>18290</v>
      </c>
      <c r="M2336" s="15">
        <v>0.17</v>
      </c>
      <c r="N2336" s="3">
        <f>H2336*M2336</f>
        <v>2626.5</v>
      </c>
      <c r="O2336" s="3">
        <f>L2336-N2336</f>
        <v>15663.5</v>
      </c>
    </row>
    <row r="2337" spans="1:15" x14ac:dyDescent="0.2">
      <c r="A2337" s="2" t="s">
        <v>5505</v>
      </c>
      <c r="B2337" s="2" t="s">
        <v>2408</v>
      </c>
      <c r="C2337" s="2" t="s">
        <v>77</v>
      </c>
      <c r="D2337" s="2" t="s">
        <v>75</v>
      </c>
      <c r="E2337" s="13">
        <v>45962</v>
      </c>
      <c r="F2337" s="2" t="s">
        <v>2689</v>
      </c>
      <c r="G2337" s="2">
        <v>5</v>
      </c>
      <c r="H2337" s="3">
        <v>50250</v>
      </c>
      <c r="I2337" s="3">
        <v>7340</v>
      </c>
      <c r="J2337" s="3">
        <v>0</v>
      </c>
      <c r="K2337" s="3">
        <v>0</v>
      </c>
      <c r="L2337" s="3">
        <f>SUM(H2337:K2337)</f>
        <v>57590</v>
      </c>
      <c r="M2337" s="15">
        <v>0.15</v>
      </c>
      <c r="N2337" s="3">
        <f>H2337*M2337</f>
        <v>7537.5</v>
      </c>
      <c r="O2337" s="3">
        <f>L2337-N2337</f>
        <v>50052.5</v>
      </c>
    </row>
    <row r="2338" spans="1:15" x14ac:dyDescent="0.2">
      <c r="A2338" s="2" t="s">
        <v>5507</v>
      </c>
      <c r="B2338" s="2" t="s">
        <v>2528</v>
      </c>
      <c r="C2338" s="2" t="s">
        <v>83</v>
      </c>
      <c r="D2338" s="2" t="s">
        <v>85</v>
      </c>
      <c r="E2338" s="13">
        <v>45992</v>
      </c>
      <c r="F2338" s="2" t="s">
        <v>2670</v>
      </c>
      <c r="G2338" s="2">
        <v>2</v>
      </c>
      <c r="H2338" s="3">
        <v>59300</v>
      </c>
      <c r="I2338" s="3">
        <v>1680</v>
      </c>
      <c r="J2338" s="3">
        <v>0</v>
      </c>
      <c r="K2338" s="3">
        <v>0</v>
      </c>
      <c r="L2338" s="3">
        <f>SUM(H2338:K2338)</f>
        <v>60980</v>
      </c>
      <c r="M2338" s="15">
        <v>0</v>
      </c>
      <c r="N2338" s="3">
        <f>H2338*M2338</f>
        <v>0</v>
      </c>
      <c r="O2338" s="3">
        <f>L2338-N2338</f>
        <v>60980</v>
      </c>
    </row>
    <row r="2339" spans="1:15" x14ac:dyDescent="0.2">
      <c r="A2339" s="2" t="s">
        <v>5508</v>
      </c>
      <c r="B2339" s="2" t="s">
        <v>2588</v>
      </c>
      <c r="C2339" s="2" t="s">
        <v>47</v>
      </c>
      <c r="D2339" s="2" t="s">
        <v>45</v>
      </c>
      <c r="E2339" s="13">
        <v>45962</v>
      </c>
      <c r="F2339" s="2" t="s">
        <v>2658</v>
      </c>
      <c r="G2339" s="2">
        <v>4</v>
      </c>
      <c r="H2339" s="3">
        <v>21800</v>
      </c>
      <c r="I2339" s="3">
        <v>10420</v>
      </c>
      <c r="J2339" s="3">
        <v>2380</v>
      </c>
      <c r="K2339" s="3">
        <v>0</v>
      </c>
      <c r="L2339" s="3">
        <f>SUM(H2339:K2339)</f>
        <v>34600</v>
      </c>
      <c r="M2339" s="15">
        <v>0.1</v>
      </c>
      <c r="N2339" s="3">
        <f>H2339*M2339</f>
        <v>2180</v>
      </c>
      <c r="O2339" s="3">
        <f>L2339-N2339</f>
        <v>32420</v>
      </c>
    </row>
    <row r="2340" spans="1:15" x14ac:dyDescent="0.2">
      <c r="A2340" s="2" t="s">
        <v>5509</v>
      </c>
      <c r="B2340" s="2" t="s">
        <v>804</v>
      </c>
      <c r="C2340" s="2" t="s">
        <v>13</v>
      </c>
      <c r="D2340" s="2" t="s">
        <v>11</v>
      </c>
      <c r="E2340" s="13">
        <v>45962</v>
      </c>
      <c r="F2340" s="2" t="s">
        <v>2683</v>
      </c>
      <c r="G2340" s="2">
        <v>4</v>
      </c>
      <c r="H2340" s="3">
        <v>138000</v>
      </c>
      <c r="I2340" s="3">
        <v>15870</v>
      </c>
      <c r="J2340" s="3">
        <v>0</v>
      </c>
      <c r="K2340" s="3">
        <v>0</v>
      </c>
      <c r="L2340" s="3">
        <f>SUM(H2340:K2340)</f>
        <v>153870</v>
      </c>
      <c r="M2340" s="15">
        <v>0.17</v>
      </c>
      <c r="N2340" s="3">
        <f>H2340*M2340</f>
        <v>23460</v>
      </c>
      <c r="O2340" s="3">
        <f>L2340-N2340</f>
        <v>130410</v>
      </c>
    </row>
    <row r="2341" spans="1:15" x14ac:dyDescent="0.2">
      <c r="A2341" s="2" t="s">
        <v>5510</v>
      </c>
      <c r="B2341" s="2" t="s">
        <v>1316</v>
      </c>
      <c r="C2341" s="2" t="s">
        <v>32</v>
      </c>
      <c r="D2341" s="2" t="s">
        <v>24</v>
      </c>
      <c r="E2341" s="13">
        <v>46082</v>
      </c>
      <c r="F2341" s="2" t="s">
        <v>2683</v>
      </c>
      <c r="G2341" s="2">
        <v>4</v>
      </c>
      <c r="H2341" s="3">
        <v>32600</v>
      </c>
      <c r="I2341" s="3">
        <v>2690</v>
      </c>
      <c r="J2341" s="3">
        <v>6790</v>
      </c>
      <c r="K2341" s="3">
        <v>0</v>
      </c>
      <c r="L2341" s="3">
        <f>SUM(H2341:K2341)</f>
        <v>42080</v>
      </c>
      <c r="M2341" s="15">
        <v>0.17</v>
      </c>
      <c r="N2341" s="3">
        <f>H2341*M2341</f>
        <v>5542</v>
      </c>
      <c r="O2341" s="3">
        <f>L2341-N2341</f>
        <v>36538</v>
      </c>
    </row>
    <row r="2342" spans="1:15" x14ac:dyDescent="0.2">
      <c r="A2342" s="2" t="s">
        <v>5511</v>
      </c>
      <c r="B2342" s="2" t="s">
        <v>1378</v>
      </c>
      <c r="C2342" s="2" t="s">
        <v>47</v>
      </c>
      <c r="D2342" s="2" t="s">
        <v>45</v>
      </c>
      <c r="E2342" s="13">
        <v>45931</v>
      </c>
      <c r="F2342" s="2" t="s">
        <v>2689</v>
      </c>
      <c r="G2342" s="2">
        <v>4</v>
      </c>
      <c r="H2342" s="3">
        <v>29200</v>
      </c>
      <c r="I2342" s="3">
        <v>820</v>
      </c>
      <c r="J2342" s="3">
        <v>3280</v>
      </c>
      <c r="K2342" s="3">
        <v>0</v>
      </c>
      <c r="L2342" s="3">
        <f>SUM(H2342:K2342)</f>
        <v>33300</v>
      </c>
      <c r="M2342" s="15">
        <v>0.15</v>
      </c>
      <c r="N2342" s="3">
        <f>H2342*M2342</f>
        <v>4380</v>
      </c>
      <c r="O2342" s="3">
        <f>L2342-N2342</f>
        <v>28920</v>
      </c>
    </row>
    <row r="2343" spans="1:15" x14ac:dyDescent="0.2">
      <c r="A2343" s="2" t="s">
        <v>5513</v>
      </c>
      <c r="B2343" s="2" t="s">
        <v>2433</v>
      </c>
      <c r="C2343" s="2" t="s">
        <v>108</v>
      </c>
      <c r="D2343" s="2" t="s">
        <v>105</v>
      </c>
      <c r="E2343" s="13">
        <v>45962</v>
      </c>
      <c r="F2343" s="2" t="s">
        <v>2658</v>
      </c>
      <c r="G2343" s="2">
        <v>4</v>
      </c>
      <c r="H2343" s="3">
        <v>65600</v>
      </c>
      <c r="I2343" s="3">
        <v>7030</v>
      </c>
      <c r="J2343" s="3">
        <v>0</v>
      </c>
      <c r="K2343" s="3">
        <v>0</v>
      </c>
      <c r="L2343" s="3">
        <f>SUM(H2343:K2343)</f>
        <v>72630</v>
      </c>
      <c r="M2343" s="15">
        <v>0.1</v>
      </c>
      <c r="N2343" s="3">
        <f>H2343*M2343</f>
        <v>6560</v>
      </c>
      <c r="O2343" s="3">
        <f>L2343-N2343</f>
        <v>66070</v>
      </c>
    </row>
    <row r="2344" spans="1:15" x14ac:dyDescent="0.2">
      <c r="A2344" s="2" t="s">
        <v>5514</v>
      </c>
      <c r="B2344" s="2" t="s">
        <v>2453</v>
      </c>
      <c r="C2344" s="2" t="s">
        <v>110</v>
      </c>
      <c r="D2344" s="2" t="s">
        <v>105</v>
      </c>
      <c r="E2344" s="13">
        <v>45992</v>
      </c>
      <c r="F2344" s="2" t="s">
        <v>2647</v>
      </c>
      <c r="G2344" s="2">
        <v>3</v>
      </c>
      <c r="H2344" s="3">
        <v>20100</v>
      </c>
      <c r="I2344" s="3">
        <v>850</v>
      </c>
      <c r="J2344" s="3">
        <v>0</v>
      </c>
      <c r="K2344" s="3">
        <v>0</v>
      </c>
      <c r="L2344" s="3">
        <f>SUM(H2344:K2344)</f>
        <v>20950</v>
      </c>
      <c r="M2344" s="15">
        <v>0</v>
      </c>
      <c r="N2344" s="3">
        <f>H2344*M2344</f>
        <v>0</v>
      </c>
      <c r="O2344" s="3">
        <f>L2344-N2344</f>
        <v>20950</v>
      </c>
    </row>
    <row r="2345" spans="1:15" x14ac:dyDescent="0.2">
      <c r="A2345" s="2" t="s">
        <v>5516</v>
      </c>
      <c r="B2345" s="2" t="s">
        <v>1194</v>
      </c>
      <c r="C2345" s="2" t="s">
        <v>120</v>
      </c>
      <c r="D2345" s="2" t="s">
        <v>114</v>
      </c>
      <c r="E2345" s="13">
        <v>45962</v>
      </c>
      <c r="F2345" s="2" t="s">
        <v>2651</v>
      </c>
      <c r="G2345" s="2">
        <v>4</v>
      </c>
      <c r="H2345" s="3">
        <v>13200</v>
      </c>
      <c r="I2345" s="3">
        <v>2820</v>
      </c>
      <c r="J2345" s="3">
        <v>0</v>
      </c>
      <c r="K2345" s="3">
        <v>0</v>
      </c>
      <c r="L2345" s="3">
        <f>SUM(H2345:K2345)</f>
        <v>16020</v>
      </c>
      <c r="M2345" s="15">
        <v>0.16</v>
      </c>
      <c r="N2345" s="3">
        <f>H2345*M2345</f>
        <v>2112</v>
      </c>
      <c r="O2345" s="3">
        <f>L2345-N2345</f>
        <v>13908</v>
      </c>
    </row>
    <row r="2346" spans="1:15" x14ac:dyDescent="0.2">
      <c r="A2346" s="2" t="s">
        <v>5517</v>
      </c>
      <c r="B2346" s="2" t="s">
        <v>2247</v>
      </c>
      <c r="C2346" s="2" t="s">
        <v>53</v>
      </c>
      <c r="D2346" s="2" t="s">
        <v>55</v>
      </c>
      <c r="E2346" s="13">
        <v>46082</v>
      </c>
      <c r="F2346" s="2" t="s">
        <v>2658</v>
      </c>
      <c r="G2346" s="2">
        <v>9</v>
      </c>
      <c r="H2346" s="3">
        <v>98100</v>
      </c>
      <c r="I2346" s="3">
        <v>15590</v>
      </c>
      <c r="J2346" s="3">
        <v>0</v>
      </c>
      <c r="K2346" s="3">
        <v>0</v>
      </c>
      <c r="L2346" s="3">
        <f>SUM(H2346:K2346)</f>
        <v>113690</v>
      </c>
      <c r="M2346" s="15">
        <v>0.1</v>
      </c>
      <c r="N2346" s="3">
        <f>H2346*M2346</f>
        <v>9810</v>
      </c>
      <c r="O2346" s="3">
        <f>L2346-N2346</f>
        <v>103880</v>
      </c>
    </row>
    <row r="2347" spans="1:15" x14ac:dyDescent="0.2">
      <c r="A2347" s="2" t="s">
        <v>5519</v>
      </c>
      <c r="B2347" s="2" t="s">
        <v>726</v>
      </c>
      <c r="C2347" s="2" t="s">
        <v>13</v>
      </c>
      <c r="D2347" s="2" t="s">
        <v>11</v>
      </c>
      <c r="E2347" s="13">
        <v>45992</v>
      </c>
      <c r="F2347" s="2" t="s">
        <v>2670</v>
      </c>
      <c r="G2347" s="2">
        <v>5</v>
      </c>
      <c r="H2347" s="3">
        <v>61250</v>
      </c>
      <c r="I2347" s="3">
        <v>11730</v>
      </c>
      <c r="J2347" s="3">
        <v>0</v>
      </c>
      <c r="K2347" s="3">
        <v>0</v>
      </c>
      <c r="L2347" s="3">
        <f>SUM(H2347:K2347)</f>
        <v>72980</v>
      </c>
      <c r="M2347" s="15">
        <v>0</v>
      </c>
      <c r="N2347" s="3">
        <f>H2347*M2347</f>
        <v>0</v>
      </c>
      <c r="O2347" s="3">
        <f>L2347-N2347</f>
        <v>72980</v>
      </c>
    </row>
    <row r="2348" spans="1:15" x14ac:dyDescent="0.2">
      <c r="A2348" s="2" t="s">
        <v>5520</v>
      </c>
      <c r="B2348" s="2" t="s">
        <v>735</v>
      </c>
      <c r="C2348" s="2" t="s">
        <v>19</v>
      </c>
      <c r="D2348" s="2" t="s">
        <v>11</v>
      </c>
      <c r="E2348" s="13">
        <v>45962</v>
      </c>
      <c r="F2348" s="2" t="s">
        <v>2683</v>
      </c>
      <c r="G2348" s="2">
        <v>2</v>
      </c>
      <c r="H2348" s="3">
        <v>18900</v>
      </c>
      <c r="I2348" s="3">
        <v>3300</v>
      </c>
      <c r="J2348" s="3">
        <v>1570</v>
      </c>
      <c r="K2348" s="3">
        <v>1580</v>
      </c>
      <c r="L2348" s="3">
        <f>SUM(H2348:K2348)</f>
        <v>25350</v>
      </c>
      <c r="M2348" s="15">
        <v>0.17</v>
      </c>
      <c r="N2348" s="3">
        <f>H2348*M2348</f>
        <v>3213.0000000000005</v>
      </c>
      <c r="O2348" s="3">
        <f>L2348-N2348</f>
        <v>22137</v>
      </c>
    </row>
    <row r="2349" spans="1:15" x14ac:dyDescent="0.2">
      <c r="A2349" s="2" t="s">
        <v>5521</v>
      </c>
      <c r="B2349" s="2" t="s">
        <v>1114</v>
      </c>
      <c r="C2349" s="2" t="s">
        <v>51</v>
      </c>
      <c r="D2349" s="2" t="s">
        <v>45</v>
      </c>
      <c r="E2349" s="13">
        <v>45962</v>
      </c>
      <c r="F2349" s="2" t="s">
        <v>2732</v>
      </c>
      <c r="G2349" s="2">
        <v>3</v>
      </c>
      <c r="H2349" s="3">
        <v>52950</v>
      </c>
      <c r="I2349" s="3">
        <v>530</v>
      </c>
      <c r="J2349" s="3">
        <v>7450</v>
      </c>
      <c r="K2349" s="3">
        <v>0</v>
      </c>
      <c r="L2349" s="3">
        <f>SUM(H2349:K2349)</f>
        <v>60930</v>
      </c>
      <c r="M2349" s="15">
        <v>0.05</v>
      </c>
      <c r="N2349" s="3">
        <f>H2349*M2349</f>
        <v>2647.5</v>
      </c>
      <c r="O2349" s="3">
        <f>L2349-N2349</f>
        <v>58282.5</v>
      </c>
    </row>
    <row r="2350" spans="1:15" x14ac:dyDescent="0.2">
      <c r="A2350" s="2" t="s">
        <v>5522</v>
      </c>
      <c r="B2350" s="2" t="s">
        <v>1340</v>
      </c>
      <c r="C2350" s="2" t="s">
        <v>43</v>
      </c>
      <c r="D2350" s="2" t="s">
        <v>45</v>
      </c>
      <c r="E2350" s="13">
        <v>46023</v>
      </c>
      <c r="F2350" s="2" t="s">
        <v>2689</v>
      </c>
      <c r="G2350" s="2">
        <v>4</v>
      </c>
      <c r="H2350" s="3">
        <v>24200</v>
      </c>
      <c r="I2350" s="3">
        <v>5680</v>
      </c>
      <c r="J2350" s="3">
        <v>0</v>
      </c>
      <c r="K2350" s="3">
        <v>0</v>
      </c>
      <c r="L2350" s="3">
        <f>SUM(H2350:K2350)</f>
        <v>29880</v>
      </c>
      <c r="M2350" s="15">
        <v>0.15</v>
      </c>
      <c r="N2350" s="3">
        <f>H2350*M2350</f>
        <v>3630</v>
      </c>
      <c r="O2350" s="3">
        <f>L2350-N2350</f>
        <v>26250</v>
      </c>
    </row>
    <row r="2351" spans="1:15" x14ac:dyDescent="0.2">
      <c r="A2351" s="2" t="s">
        <v>5523</v>
      </c>
      <c r="B2351" s="2" t="s">
        <v>1509</v>
      </c>
      <c r="C2351" s="2" t="s">
        <v>63</v>
      </c>
      <c r="D2351" s="2" t="s">
        <v>65</v>
      </c>
      <c r="E2351" s="13">
        <v>45992</v>
      </c>
      <c r="F2351" s="2" t="s">
        <v>2670</v>
      </c>
      <c r="G2351" s="2">
        <v>4</v>
      </c>
      <c r="H2351" s="3">
        <v>37000</v>
      </c>
      <c r="I2351" s="3">
        <v>4460</v>
      </c>
      <c r="J2351" s="3">
        <v>0</v>
      </c>
      <c r="K2351" s="3">
        <v>0</v>
      </c>
      <c r="L2351" s="3">
        <f>SUM(H2351:K2351)</f>
        <v>41460</v>
      </c>
      <c r="M2351" s="15">
        <v>0</v>
      </c>
      <c r="N2351" s="3">
        <f>H2351*M2351</f>
        <v>0</v>
      </c>
      <c r="O2351" s="3">
        <f>L2351-N2351</f>
        <v>41460</v>
      </c>
    </row>
    <row r="2352" spans="1:15" x14ac:dyDescent="0.2">
      <c r="A2352" s="2" t="s">
        <v>5524</v>
      </c>
      <c r="B2352" s="2" t="s">
        <v>1906</v>
      </c>
      <c r="C2352" s="2" t="s">
        <v>97</v>
      </c>
      <c r="D2352" s="2" t="s">
        <v>95</v>
      </c>
      <c r="E2352" s="13">
        <v>45962</v>
      </c>
      <c r="F2352" s="2" t="s">
        <v>2689</v>
      </c>
      <c r="G2352" s="2">
        <v>4</v>
      </c>
      <c r="H2352" s="3">
        <v>62800</v>
      </c>
      <c r="I2352" s="3">
        <v>4480</v>
      </c>
      <c r="J2352" s="3">
        <v>0</v>
      </c>
      <c r="K2352" s="3">
        <v>0</v>
      </c>
      <c r="L2352" s="3">
        <f>SUM(H2352:K2352)</f>
        <v>67280</v>
      </c>
      <c r="M2352" s="15">
        <v>0.15</v>
      </c>
      <c r="N2352" s="3">
        <f>H2352*M2352</f>
        <v>9420</v>
      </c>
      <c r="O2352" s="3">
        <f>L2352-N2352</f>
        <v>57860</v>
      </c>
    </row>
    <row r="2353" spans="1:15" x14ac:dyDescent="0.2">
      <c r="A2353" s="2" t="s">
        <v>5525</v>
      </c>
      <c r="B2353" s="2" t="s">
        <v>2054</v>
      </c>
      <c r="C2353" s="2" t="s">
        <v>81</v>
      </c>
      <c r="D2353" s="2" t="s">
        <v>75</v>
      </c>
      <c r="E2353" s="13">
        <v>45962</v>
      </c>
      <c r="F2353" s="2" t="s">
        <v>2732</v>
      </c>
      <c r="G2353" s="2">
        <v>3</v>
      </c>
      <c r="H2353" s="3">
        <v>95850</v>
      </c>
      <c r="I2353" s="3">
        <v>510</v>
      </c>
      <c r="J2353" s="3">
        <v>0</v>
      </c>
      <c r="K2353" s="3">
        <v>1490</v>
      </c>
      <c r="L2353" s="3">
        <f>SUM(H2353:K2353)</f>
        <v>97850</v>
      </c>
      <c r="M2353" s="15">
        <v>0.05</v>
      </c>
      <c r="N2353" s="3">
        <f>H2353*M2353</f>
        <v>4792.5</v>
      </c>
      <c r="O2353" s="3">
        <f>L2353-N2353</f>
        <v>93057.5</v>
      </c>
    </row>
    <row r="2354" spans="1:15" x14ac:dyDescent="0.2">
      <c r="A2354" s="2" t="s">
        <v>5526</v>
      </c>
      <c r="B2354" s="2" t="s">
        <v>2168</v>
      </c>
      <c r="C2354" s="2" t="s">
        <v>69</v>
      </c>
      <c r="D2354" s="2" t="s">
        <v>65</v>
      </c>
      <c r="E2354" s="13">
        <v>46082</v>
      </c>
      <c r="F2354" s="2" t="s">
        <v>2683</v>
      </c>
      <c r="G2354" s="2">
        <v>6</v>
      </c>
      <c r="H2354" s="3">
        <v>290700</v>
      </c>
      <c r="I2354" s="3">
        <v>16530</v>
      </c>
      <c r="J2354" s="3">
        <v>8910</v>
      </c>
      <c r="K2354" s="3">
        <v>0</v>
      </c>
      <c r="L2354" s="3">
        <f>SUM(H2354:K2354)</f>
        <v>316140</v>
      </c>
      <c r="M2354" s="15">
        <v>0.17</v>
      </c>
      <c r="N2354" s="3">
        <f>H2354*M2354</f>
        <v>49419</v>
      </c>
      <c r="O2354" s="3">
        <f>L2354-N2354</f>
        <v>266721</v>
      </c>
    </row>
    <row r="2355" spans="1:15" x14ac:dyDescent="0.2">
      <c r="A2355" s="2" t="s">
        <v>5527</v>
      </c>
      <c r="B2355" s="2" t="s">
        <v>2231</v>
      </c>
      <c r="C2355" s="2" t="s">
        <v>29</v>
      </c>
      <c r="D2355" s="2" t="s">
        <v>24</v>
      </c>
      <c r="E2355" s="13">
        <v>45962</v>
      </c>
      <c r="F2355" s="2" t="s">
        <v>2647</v>
      </c>
      <c r="G2355" s="2">
        <v>4</v>
      </c>
      <c r="H2355" s="3">
        <v>26800</v>
      </c>
      <c r="I2355" s="3">
        <v>6550</v>
      </c>
      <c r="J2355" s="3">
        <v>3530</v>
      </c>
      <c r="K2355" s="3">
        <v>0</v>
      </c>
      <c r="L2355" s="3">
        <f>SUM(H2355:K2355)</f>
        <v>36880</v>
      </c>
      <c r="M2355" s="15">
        <v>0</v>
      </c>
      <c r="N2355" s="3">
        <f>H2355*M2355</f>
        <v>0</v>
      </c>
      <c r="O2355" s="3">
        <f>L2355-N2355</f>
        <v>36880</v>
      </c>
    </row>
    <row r="2356" spans="1:15" x14ac:dyDescent="0.2">
      <c r="A2356" s="2" t="s">
        <v>5528</v>
      </c>
      <c r="B2356" s="2" t="s">
        <v>2337</v>
      </c>
      <c r="C2356" s="2" t="s">
        <v>37</v>
      </c>
      <c r="D2356" s="2" t="s">
        <v>36</v>
      </c>
      <c r="E2356" s="13">
        <v>45992</v>
      </c>
      <c r="F2356" s="2" t="s">
        <v>2670</v>
      </c>
      <c r="G2356" s="2">
        <v>3</v>
      </c>
      <c r="H2356" s="3">
        <v>52650</v>
      </c>
      <c r="I2356" s="3">
        <v>7940</v>
      </c>
      <c r="J2356" s="3">
        <v>0</v>
      </c>
      <c r="K2356" s="3">
        <v>0</v>
      </c>
      <c r="L2356" s="3">
        <f>SUM(H2356:K2356)</f>
        <v>60590</v>
      </c>
      <c r="M2356" s="15">
        <v>0</v>
      </c>
      <c r="N2356" s="3">
        <f>H2356*M2356</f>
        <v>0</v>
      </c>
      <c r="O2356" s="3">
        <f>L2356-N2356</f>
        <v>60590</v>
      </c>
    </row>
    <row r="2357" spans="1:15" x14ac:dyDescent="0.2">
      <c r="A2357" s="2" t="s">
        <v>5530</v>
      </c>
      <c r="B2357" s="2" t="s">
        <v>630</v>
      </c>
      <c r="C2357" s="2" t="s">
        <v>59</v>
      </c>
      <c r="D2357" s="2" t="s">
        <v>55</v>
      </c>
      <c r="E2357" s="13">
        <v>45992</v>
      </c>
      <c r="F2357" s="2" t="s">
        <v>2670</v>
      </c>
      <c r="G2357" s="2">
        <v>3</v>
      </c>
      <c r="H2357" s="3">
        <v>17850</v>
      </c>
      <c r="I2357" s="3">
        <v>1620</v>
      </c>
      <c r="J2357" s="3">
        <v>0</v>
      </c>
      <c r="K2357" s="3">
        <v>0</v>
      </c>
      <c r="L2357" s="3">
        <f>SUM(H2357:K2357)</f>
        <v>19470</v>
      </c>
      <c r="M2357" s="15">
        <v>0</v>
      </c>
      <c r="N2357" s="3">
        <f>H2357*M2357</f>
        <v>0</v>
      </c>
      <c r="O2357" s="3">
        <f>L2357-N2357</f>
        <v>19470</v>
      </c>
    </row>
    <row r="2358" spans="1:15" x14ac:dyDescent="0.2">
      <c r="A2358" s="2" t="s">
        <v>5532</v>
      </c>
      <c r="B2358" s="2" t="s">
        <v>873</v>
      </c>
      <c r="C2358" s="2" t="s">
        <v>106</v>
      </c>
      <c r="D2358" s="2" t="s">
        <v>105</v>
      </c>
      <c r="E2358" s="13">
        <v>45992</v>
      </c>
      <c r="F2358" s="2" t="s">
        <v>2658</v>
      </c>
      <c r="G2358" s="2">
        <v>10</v>
      </c>
      <c r="H2358" s="3">
        <v>122500</v>
      </c>
      <c r="I2358" s="3">
        <v>19890</v>
      </c>
      <c r="J2358" s="3">
        <v>0</v>
      </c>
      <c r="K2358" s="3">
        <v>0</v>
      </c>
      <c r="L2358" s="3">
        <f>SUM(H2358:K2358)</f>
        <v>142390</v>
      </c>
      <c r="M2358" s="15">
        <v>0.1</v>
      </c>
      <c r="N2358" s="3">
        <f>H2358*M2358</f>
        <v>12250</v>
      </c>
      <c r="O2358" s="3">
        <f>L2358-N2358</f>
        <v>130140</v>
      </c>
    </row>
    <row r="2359" spans="1:15" x14ac:dyDescent="0.2">
      <c r="A2359" s="2" t="s">
        <v>5533</v>
      </c>
      <c r="B2359" s="2" t="s">
        <v>1287</v>
      </c>
      <c r="C2359" s="2" t="s">
        <v>69</v>
      </c>
      <c r="D2359" s="2" t="s">
        <v>65</v>
      </c>
      <c r="E2359" s="13">
        <v>46023</v>
      </c>
      <c r="F2359" s="2" t="s">
        <v>2689</v>
      </c>
      <c r="G2359" s="2">
        <v>3</v>
      </c>
      <c r="H2359" s="3">
        <v>88350</v>
      </c>
      <c r="I2359" s="3">
        <v>9900</v>
      </c>
      <c r="J2359" s="3">
        <v>0</v>
      </c>
      <c r="K2359" s="3">
        <v>0</v>
      </c>
      <c r="L2359" s="3">
        <f>SUM(H2359:K2359)</f>
        <v>98250</v>
      </c>
      <c r="M2359" s="15">
        <v>0.15</v>
      </c>
      <c r="N2359" s="3">
        <f>H2359*M2359</f>
        <v>13252.5</v>
      </c>
      <c r="O2359" s="3">
        <f>L2359-N2359</f>
        <v>84997.5</v>
      </c>
    </row>
    <row r="2360" spans="1:15" x14ac:dyDescent="0.2">
      <c r="A2360" s="2" t="s">
        <v>5534</v>
      </c>
      <c r="B2360" s="2" t="s">
        <v>1332</v>
      </c>
      <c r="C2360" s="2" t="s">
        <v>120</v>
      </c>
      <c r="D2360" s="2" t="s">
        <v>114</v>
      </c>
      <c r="E2360" s="13">
        <v>45992</v>
      </c>
      <c r="F2360" s="2" t="s">
        <v>2689</v>
      </c>
      <c r="G2360" s="2">
        <v>10</v>
      </c>
      <c r="H2360" s="3">
        <v>32500</v>
      </c>
      <c r="I2360" s="3">
        <v>2550</v>
      </c>
      <c r="J2360" s="3">
        <v>2640</v>
      </c>
      <c r="K2360" s="3">
        <v>0</v>
      </c>
      <c r="L2360" s="3">
        <f>SUM(H2360:K2360)</f>
        <v>37690</v>
      </c>
      <c r="M2360" s="15">
        <v>0.15</v>
      </c>
      <c r="N2360" s="3">
        <f>H2360*M2360</f>
        <v>4875</v>
      </c>
      <c r="O2360" s="3">
        <f>L2360-N2360</f>
        <v>32815</v>
      </c>
    </row>
    <row r="2361" spans="1:15" x14ac:dyDescent="0.2">
      <c r="A2361" s="2" t="s">
        <v>5540</v>
      </c>
      <c r="B2361" s="2" t="s">
        <v>983</v>
      </c>
      <c r="C2361" s="2" t="s">
        <v>41</v>
      </c>
      <c r="D2361" s="2" t="s">
        <v>36</v>
      </c>
      <c r="E2361" s="13">
        <v>46054</v>
      </c>
      <c r="F2361" s="2" t="s">
        <v>2689</v>
      </c>
      <c r="G2361" s="2">
        <v>5</v>
      </c>
      <c r="H2361" s="3">
        <v>29750</v>
      </c>
      <c r="I2361" s="3">
        <v>3520</v>
      </c>
      <c r="J2361" s="3">
        <v>0</v>
      </c>
      <c r="K2361" s="3">
        <v>0</v>
      </c>
      <c r="L2361" s="3">
        <f>SUM(H2361:K2361)</f>
        <v>33270</v>
      </c>
      <c r="M2361" s="15">
        <v>0.15</v>
      </c>
      <c r="N2361" s="3">
        <f>H2361*M2361</f>
        <v>4462.5</v>
      </c>
      <c r="O2361" s="3">
        <f>L2361-N2361</f>
        <v>28807.5</v>
      </c>
    </row>
    <row r="2362" spans="1:15" x14ac:dyDescent="0.2">
      <c r="A2362" s="2" t="s">
        <v>5541</v>
      </c>
      <c r="B2362" s="2" t="s">
        <v>1019</v>
      </c>
      <c r="C2362" s="2" t="s">
        <v>34</v>
      </c>
      <c r="D2362" s="2" t="s">
        <v>36</v>
      </c>
      <c r="E2362" s="13">
        <v>46023</v>
      </c>
      <c r="F2362" s="2" t="s">
        <v>2683</v>
      </c>
      <c r="G2362" s="2">
        <v>5</v>
      </c>
      <c r="H2362" s="3">
        <v>34500</v>
      </c>
      <c r="I2362" s="3">
        <v>3700</v>
      </c>
      <c r="J2362" s="3">
        <v>3220</v>
      </c>
      <c r="K2362" s="3">
        <v>0</v>
      </c>
      <c r="L2362" s="3">
        <f>SUM(H2362:K2362)</f>
        <v>41420</v>
      </c>
      <c r="M2362" s="15">
        <v>0.17</v>
      </c>
      <c r="N2362" s="3">
        <f>H2362*M2362</f>
        <v>5865</v>
      </c>
      <c r="O2362" s="3">
        <f>L2362-N2362</f>
        <v>35555</v>
      </c>
    </row>
    <row r="2363" spans="1:15" x14ac:dyDescent="0.2">
      <c r="A2363" s="2" t="s">
        <v>5542</v>
      </c>
      <c r="B2363" s="2" t="s">
        <v>1197</v>
      </c>
      <c r="C2363" s="2" t="s">
        <v>69</v>
      </c>
      <c r="D2363" s="2" t="s">
        <v>65</v>
      </c>
      <c r="E2363" s="13">
        <v>45962</v>
      </c>
      <c r="F2363" s="2" t="s">
        <v>2670</v>
      </c>
      <c r="G2363" s="2">
        <v>6</v>
      </c>
      <c r="H2363" s="3">
        <v>126000</v>
      </c>
      <c r="I2363" s="3">
        <v>38220</v>
      </c>
      <c r="J2363" s="3">
        <v>0</v>
      </c>
      <c r="K2363" s="3">
        <v>0</v>
      </c>
      <c r="L2363" s="3">
        <f>SUM(H2363:K2363)</f>
        <v>164220</v>
      </c>
      <c r="M2363" s="15">
        <v>0</v>
      </c>
      <c r="N2363" s="3">
        <f>H2363*M2363</f>
        <v>0</v>
      </c>
      <c r="O2363" s="3">
        <f>L2363-N2363</f>
        <v>164220</v>
      </c>
    </row>
    <row r="2364" spans="1:15" x14ac:dyDescent="0.2">
      <c r="A2364" s="2" t="s">
        <v>5543</v>
      </c>
      <c r="B2364" s="2" t="s">
        <v>1240</v>
      </c>
      <c r="C2364" s="2" t="s">
        <v>83</v>
      </c>
      <c r="D2364" s="2" t="s">
        <v>85</v>
      </c>
      <c r="E2364" s="13">
        <v>45931</v>
      </c>
      <c r="F2364" s="2" t="s">
        <v>2647</v>
      </c>
      <c r="G2364" s="2">
        <v>1</v>
      </c>
      <c r="H2364" s="3">
        <v>22000</v>
      </c>
      <c r="I2364" s="3">
        <v>1330</v>
      </c>
      <c r="J2364" s="3">
        <v>8740</v>
      </c>
      <c r="K2364" s="3">
        <v>0</v>
      </c>
      <c r="L2364" s="3">
        <f>SUM(H2364:K2364)</f>
        <v>32070</v>
      </c>
      <c r="M2364" s="15">
        <v>0</v>
      </c>
      <c r="N2364" s="3">
        <f>H2364*M2364</f>
        <v>0</v>
      </c>
      <c r="O2364" s="3">
        <f>L2364-N2364</f>
        <v>32070</v>
      </c>
    </row>
    <row r="2365" spans="1:15" x14ac:dyDescent="0.2">
      <c r="A2365" s="2" t="s">
        <v>5544</v>
      </c>
      <c r="B2365" s="2" t="s">
        <v>1266</v>
      </c>
      <c r="C2365" s="2" t="s">
        <v>63</v>
      </c>
      <c r="D2365" s="2" t="s">
        <v>65</v>
      </c>
      <c r="E2365" s="13">
        <v>45931</v>
      </c>
      <c r="F2365" s="2" t="s">
        <v>2658</v>
      </c>
      <c r="G2365" s="2">
        <v>2</v>
      </c>
      <c r="H2365" s="3">
        <v>17900</v>
      </c>
      <c r="I2365" s="3">
        <v>760</v>
      </c>
      <c r="J2365" s="3">
        <v>0</v>
      </c>
      <c r="K2365" s="3">
        <v>2520</v>
      </c>
      <c r="L2365" s="3">
        <f>SUM(H2365:K2365)</f>
        <v>21180</v>
      </c>
      <c r="M2365" s="15">
        <v>0.1</v>
      </c>
      <c r="N2365" s="3">
        <f>H2365*M2365</f>
        <v>1790</v>
      </c>
      <c r="O2365" s="3">
        <f>L2365-N2365</f>
        <v>19390</v>
      </c>
    </row>
    <row r="2366" spans="1:15" x14ac:dyDescent="0.2">
      <c r="A2366" s="2" t="s">
        <v>5545</v>
      </c>
      <c r="B2366" s="2" t="s">
        <v>1268</v>
      </c>
      <c r="C2366" s="2" t="s">
        <v>110</v>
      </c>
      <c r="D2366" s="2" t="s">
        <v>105</v>
      </c>
      <c r="E2366" s="13">
        <v>45962</v>
      </c>
      <c r="F2366" s="2" t="s">
        <v>2647</v>
      </c>
      <c r="G2366" s="2">
        <v>4</v>
      </c>
      <c r="H2366" s="3">
        <v>18400</v>
      </c>
      <c r="I2366" s="3">
        <v>3990</v>
      </c>
      <c r="J2366" s="3">
        <v>2570</v>
      </c>
      <c r="K2366" s="3">
        <v>0</v>
      </c>
      <c r="L2366" s="3">
        <f>SUM(H2366:K2366)</f>
        <v>24960</v>
      </c>
      <c r="M2366" s="15">
        <v>0</v>
      </c>
      <c r="N2366" s="3">
        <f>H2366*M2366</f>
        <v>0</v>
      </c>
      <c r="O2366" s="3">
        <f>L2366-N2366</f>
        <v>24960</v>
      </c>
    </row>
    <row r="2367" spans="1:15" x14ac:dyDescent="0.2">
      <c r="A2367" s="2" t="s">
        <v>5548</v>
      </c>
      <c r="B2367" s="2" t="s">
        <v>2258</v>
      </c>
      <c r="C2367" s="2" t="s">
        <v>13</v>
      </c>
      <c r="D2367" s="2" t="s">
        <v>11</v>
      </c>
      <c r="E2367" s="13">
        <v>45931</v>
      </c>
      <c r="F2367" s="2" t="s">
        <v>2689</v>
      </c>
      <c r="G2367" s="2">
        <v>3</v>
      </c>
      <c r="H2367" s="3">
        <v>39450</v>
      </c>
      <c r="I2367" s="3">
        <v>1690</v>
      </c>
      <c r="J2367" s="3">
        <v>0</v>
      </c>
      <c r="K2367" s="3">
        <v>0</v>
      </c>
      <c r="L2367" s="3">
        <f>SUM(H2367:K2367)</f>
        <v>41140</v>
      </c>
      <c r="M2367" s="15">
        <v>0.15</v>
      </c>
      <c r="N2367" s="3">
        <f>H2367*M2367</f>
        <v>5917.5</v>
      </c>
      <c r="O2367" s="3">
        <f>L2367-N2367</f>
        <v>35222.5</v>
      </c>
    </row>
    <row r="2368" spans="1:15" x14ac:dyDescent="0.2">
      <c r="A2368" s="2" t="s">
        <v>5549</v>
      </c>
      <c r="B2368" s="2" t="s">
        <v>2411</v>
      </c>
      <c r="C2368" s="2" t="s">
        <v>108</v>
      </c>
      <c r="D2368" s="2" t="s">
        <v>105</v>
      </c>
      <c r="E2368" s="13">
        <v>45962</v>
      </c>
      <c r="F2368" s="2" t="s">
        <v>2670</v>
      </c>
      <c r="G2368" s="2">
        <v>3</v>
      </c>
      <c r="H2368" s="3">
        <v>33600</v>
      </c>
      <c r="I2368" s="3">
        <v>8880</v>
      </c>
      <c r="J2368" s="3">
        <v>7470</v>
      </c>
      <c r="K2368" s="3">
        <v>0</v>
      </c>
      <c r="L2368" s="3">
        <f>SUM(H2368:K2368)</f>
        <v>49950</v>
      </c>
      <c r="M2368" s="15">
        <v>0</v>
      </c>
      <c r="N2368" s="3">
        <f>H2368*M2368</f>
        <v>0</v>
      </c>
      <c r="O2368" s="3">
        <f>L2368-N2368</f>
        <v>49950</v>
      </c>
    </row>
    <row r="2369" spans="1:15" x14ac:dyDescent="0.2">
      <c r="A2369" s="2" t="s">
        <v>5550</v>
      </c>
      <c r="B2369" s="2" t="s">
        <v>2481</v>
      </c>
      <c r="C2369" s="2" t="s">
        <v>57</v>
      </c>
      <c r="D2369" s="2" t="s">
        <v>55</v>
      </c>
      <c r="E2369" s="13">
        <v>46054</v>
      </c>
      <c r="F2369" s="2" t="s">
        <v>2658</v>
      </c>
      <c r="G2369" s="2">
        <v>6</v>
      </c>
      <c r="H2369" s="3">
        <v>75000</v>
      </c>
      <c r="I2369" s="3">
        <v>15890</v>
      </c>
      <c r="J2369" s="3">
        <v>0</v>
      </c>
      <c r="K2369" s="3">
        <v>1300</v>
      </c>
      <c r="L2369" s="3">
        <f>SUM(H2369:K2369)</f>
        <v>92190</v>
      </c>
      <c r="M2369" s="15">
        <v>0.1</v>
      </c>
      <c r="N2369" s="3">
        <f>H2369*M2369</f>
        <v>7500</v>
      </c>
      <c r="O2369" s="3">
        <f>L2369-N2369</f>
        <v>84690</v>
      </c>
    </row>
    <row r="2370" spans="1:15" x14ac:dyDescent="0.2">
      <c r="A2370" s="2" t="s">
        <v>5551</v>
      </c>
      <c r="B2370" s="2" t="s">
        <v>2494</v>
      </c>
      <c r="C2370" s="2" t="s">
        <v>37</v>
      </c>
      <c r="D2370" s="2" t="s">
        <v>36</v>
      </c>
      <c r="E2370" s="13">
        <v>45962</v>
      </c>
      <c r="F2370" s="2" t="s">
        <v>2670</v>
      </c>
      <c r="G2370" s="2">
        <v>6</v>
      </c>
      <c r="H2370" s="3">
        <v>89400</v>
      </c>
      <c r="I2370" s="3">
        <v>17700</v>
      </c>
      <c r="J2370" s="3">
        <v>0</v>
      </c>
      <c r="K2370" s="3">
        <v>1330</v>
      </c>
      <c r="L2370" s="3">
        <f>SUM(H2370:K2370)</f>
        <v>108430</v>
      </c>
      <c r="M2370" s="15">
        <v>0</v>
      </c>
      <c r="N2370" s="3">
        <f>H2370*M2370</f>
        <v>0</v>
      </c>
      <c r="O2370" s="3">
        <f>L2370-N2370</f>
        <v>108430</v>
      </c>
    </row>
    <row r="2371" spans="1:15" x14ac:dyDescent="0.2">
      <c r="A2371" s="2" t="s">
        <v>5553</v>
      </c>
      <c r="B2371" s="2" t="s">
        <v>362</v>
      </c>
      <c r="C2371" s="2" t="s">
        <v>106</v>
      </c>
      <c r="D2371" s="2" t="s">
        <v>105</v>
      </c>
      <c r="E2371" s="13">
        <v>45992</v>
      </c>
      <c r="F2371" s="2" t="s">
        <v>2670</v>
      </c>
      <c r="G2371" s="2">
        <v>2</v>
      </c>
      <c r="H2371" s="3">
        <v>11300</v>
      </c>
      <c r="I2371" s="3">
        <v>3170</v>
      </c>
      <c r="J2371" s="3">
        <v>0</v>
      </c>
      <c r="K2371" s="3">
        <v>0</v>
      </c>
      <c r="L2371" s="3">
        <f>SUM(H2371:K2371)</f>
        <v>14470</v>
      </c>
      <c r="M2371" s="15">
        <v>0</v>
      </c>
      <c r="N2371" s="3">
        <f>H2371*M2371</f>
        <v>0</v>
      </c>
      <c r="O2371" s="3">
        <f>L2371-N2371</f>
        <v>14470</v>
      </c>
    </row>
    <row r="2372" spans="1:15" x14ac:dyDescent="0.2">
      <c r="A2372" s="2" t="s">
        <v>5554</v>
      </c>
      <c r="B2372" s="2" t="s">
        <v>671</v>
      </c>
      <c r="C2372" s="2" t="s">
        <v>43</v>
      </c>
      <c r="D2372" s="2" t="s">
        <v>45</v>
      </c>
      <c r="E2372" s="13">
        <v>45962</v>
      </c>
      <c r="F2372" s="2" t="s">
        <v>2732</v>
      </c>
      <c r="G2372" s="2">
        <v>3</v>
      </c>
      <c r="H2372" s="3">
        <v>18150</v>
      </c>
      <c r="I2372" s="3">
        <v>3560</v>
      </c>
      <c r="J2372" s="3">
        <v>0</v>
      </c>
      <c r="K2372" s="3">
        <v>2140</v>
      </c>
      <c r="L2372" s="3">
        <f>SUM(H2372:K2372)</f>
        <v>23850</v>
      </c>
      <c r="M2372" s="15">
        <v>0.05</v>
      </c>
      <c r="N2372" s="3">
        <f>H2372*M2372</f>
        <v>907.5</v>
      </c>
      <c r="O2372" s="3">
        <f>L2372-N2372</f>
        <v>22942.5</v>
      </c>
    </row>
    <row r="2373" spans="1:15" x14ac:dyDescent="0.2">
      <c r="A2373" s="2" t="s">
        <v>5555</v>
      </c>
      <c r="B2373" s="2" t="s">
        <v>771</v>
      </c>
      <c r="C2373" s="2" t="s">
        <v>91</v>
      </c>
      <c r="D2373" s="2" t="s">
        <v>85</v>
      </c>
      <c r="E2373" s="13">
        <v>45992</v>
      </c>
      <c r="F2373" s="2" t="s">
        <v>2647</v>
      </c>
      <c r="G2373" s="2">
        <v>12</v>
      </c>
      <c r="H2373" s="3">
        <v>44400</v>
      </c>
      <c r="I2373" s="3">
        <v>5980</v>
      </c>
      <c r="J2373" s="3">
        <v>0</v>
      </c>
      <c r="K2373" s="3">
        <v>2290</v>
      </c>
      <c r="L2373" s="3">
        <f>SUM(H2373:K2373)</f>
        <v>52670</v>
      </c>
      <c r="M2373" s="15">
        <v>0</v>
      </c>
      <c r="N2373" s="3">
        <f>H2373*M2373</f>
        <v>0</v>
      </c>
      <c r="O2373" s="3">
        <f>L2373-N2373</f>
        <v>52670</v>
      </c>
    </row>
    <row r="2374" spans="1:15" x14ac:dyDescent="0.2">
      <c r="A2374" s="2" t="s">
        <v>5556</v>
      </c>
      <c r="B2374" s="2" t="s">
        <v>1093</v>
      </c>
      <c r="C2374" s="2" t="s">
        <v>34</v>
      </c>
      <c r="D2374" s="2" t="s">
        <v>36</v>
      </c>
      <c r="E2374" s="13">
        <v>46082</v>
      </c>
      <c r="F2374" s="2" t="s">
        <v>2658</v>
      </c>
      <c r="G2374" s="2">
        <v>5</v>
      </c>
      <c r="H2374" s="3">
        <v>66750</v>
      </c>
      <c r="I2374" s="3">
        <v>5360</v>
      </c>
      <c r="J2374" s="3">
        <v>5630</v>
      </c>
      <c r="K2374" s="3">
        <v>0</v>
      </c>
      <c r="L2374" s="3">
        <f>SUM(H2374:K2374)</f>
        <v>77740</v>
      </c>
      <c r="M2374" s="15">
        <v>0.1</v>
      </c>
      <c r="N2374" s="3">
        <f>H2374*M2374</f>
        <v>6675</v>
      </c>
      <c r="O2374" s="3">
        <f>L2374-N2374</f>
        <v>71065</v>
      </c>
    </row>
    <row r="2375" spans="1:15" x14ac:dyDescent="0.2">
      <c r="A2375" s="2" t="s">
        <v>5557</v>
      </c>
      <c r="B2375" s="2" t="s">
        <v>1866</v>
      </c>
      <c r="C2375" s="2" t="s">
        <v>118</v>
      </c>
      <c r="D2375" s="2" t="s">
        <v>114</v>
      </c>
      <c r="E2375" s="13">
        <v>45992</v>
      </c>
      <c r="F2375" s="2" t="s">
        <v>2647</v>
      </c>
      <c r="G2375" s="2">
        <v>2</v>
      </c>
      <c r="H2375" s="3">
        <v>13300</v>
      </c>
      <c r="I2375" s="3">
        <v>4040</v>
      </c>
      <c r="J2375" s="3">
        <v>0</v>
      </c>
      <c r="K2375" s="3">
        <v>780</v>
      </c>
      <c r="L2375" s="3">
        <f>SUM(H2375:K2375)</f>
        <v>18120</v>
      </c>
      <c r="M2375" s="15">
        <v>0</v>
      </c>
      <c r="N2375" s="3">
        <f>H2375*M2375</f>
        <v>0</v>
      </c>
      <c r="O2375" s="3">
        <f>L2375-N2375</f>
        <v>18120</v>
      </c>
    </row>
    <row r="2376" spans="1:15" x14ac:dyDescent="0.2">
      <c r="A2376" s="2" t="s">
        <v>5558</v>
      </c>
      <c r="B2376" s="2" t="s">
        <v>441</v>
      </c>
      <c r="C2376" s="2" t="s">
        <v>49</v>
      </c>
      <c r="D2376" s="2" t="s">
        <v>45</v>
      </c>
      <c r="E2376" s="13">
        <v>45962</v>
      </c>
      <c r="F2376" s="2" t="s">
        <v>2689</v>
      </c>
      <c r="G2376" s="2">
        <v>4</v>
      </c>
      <c r="H2376" s="3">
        <v>12400</v>
      </c>
      <c r="I2376" s="3">
        <v>570</v>
      </c>
      <c r="J2376" s="3">
        <v>0</v>
      </c>
      <c r="K2376" s="3">
        <v>0</v>
      </c>
      <c r="L2376" s="3">
        <f>SUM(H2376:K2376)</f>
        <v>12970</v>
      </c>
      <c r="M2376" s="15">
        <v>0.15</v>
      </c>
      <c r="N2376" s="3">
        <f>H2376*M2376</f>
        <v>1860</v>
      </c>
      <c r="O2376" s="3">
        <f>L2376-N2376</f>
        <v>11110</v>
      </c>
    </row>
    <row r="2377" spans="1:15" x14ac:dyDescent="0.2">
      <c r="A2377" s="2" t="s">
        <v>5559</v>
      </c>
      <c r="B2377" s="2" t="s">
        <v>564</v>
      </c>
      <c r="C2377" s="2" t="s">
        <v>53</v>
      </c>
      <c r="D2377" s="2" t="s">
        <v>55</v>
      </c>
      <c r="E2377" s="13">
        <v>45962</v>
      </c>
      <c r="F2377" s="2" t="s">
        <v>2732</v>
      </c>
      <c r="G2377" s="2">
        <v>2</v>
      </c>
      <c r="H2377" s="3">
        <v>57400</v>
      </c>
      <c r="I2377" s="3">
        <v>1320</v>
      </c>
      <c r="J2377" s="3">
        <v>0</v>
      </c>
      <c r="K2377" s="3">
        <v>0</v>
      </c>
      <c r="L2377" s="3">
        <f>SUM(H2377:K2377)</f>
        <v>58720</v>
      </c>
      <c r="M2377" s="15">
        <v>0.05</v>
      </c>
      <c r="N2377" s="3">
        <f>H2377*M2377</f>
        <v>2870</v>
      </c>
      <c r="O2377" s="3">
        <f>L2377-N2377</f>
        <v>55850</v>
      </c>
    </row>
    <row r="2378" spans="1:15" x14ac:dyDescent="0.2">
      <c r="A2378" s="2" t="s">
        <v>5561</v>
      </c>
      <c r="B2378" s="2" t="s">
        <v>1067</v>
      </c>
      <c r="C2378" s="2" t="s">
        <v>63</v>
      </c>
      <c r="D2378" s="2" t="s">
        <v>65</v>
      </c>
      <c r="E2378" s="13">
        <v>45992</v>
      </c>
      <c r="F2378" s="2" t="s">
        <v>2658</v>
      </c>
      <c r="G2378" s="2">
        <v>10</v>
      </c>
      <c r="H2378" s="3">
        <v>89500</v>
      </c>
      <c r="I2378" s="3">
        <v>6260</v>
      </c>
      <c r="J2378" s="3">
        <v>0</v>
      </c>
      <c r="K2378" s="3">
        <v>0</v>
      </c>
      <c r="L2378" s="3">
        <f>SUM(H2378:K2378)</f>
        <v>95760</v>
      </c>
      <c r="M2378" s="15">
        <v>0.1</v>
      </c>
      <c r="N2378" s="3">
        <f>H2378*M2378</f>
        <v>8950</v>
      </c>
      <c r="O2378" s="3">
        <f>L2378-N2378</f>
        <v>86810</v>
      </c>
    </row>
    <row r="2379" spans="1:15" x14ac:dyDescent="0.2">
      <c r="A2379" s="2" t="s">
        <v>5562</v>
      </c>
      <c r="B2379" s="2" t="s">
        <v>1618</v>
      </c>
      <c r="C2379" s="2" t="s">
        <v>120</v>
      </c>
      <c r="D2379" s="2" t="s">
        <v>114</v>
      </c>
      <c r="E2379" s="13">
        <v>45962</v>
      </c>
      <c r="F2379" s="2" t="s">
        <v>2670</v>
      </c>
      <c r="G2379" s="2">
        <v>2</v>
      </c>
      <c r="H2379" s="3">
        <v>5000</v>
      </c>
      <c r="I2379" s="3">
        <v>2800</v>
      </c>
      <c r="J2379" s="3">
        <v>0</v>
      </c>
      <c r="K2379" s="3">
        <v>0</v>
      </c>
      <c r="L2379" s="3">
        <f>SUM(H2379:K2379)</f>
        <v>7800</v>
      </c>
      <c r="M2379" s="15">
        <v>0</v>
      </c>
      <c r="N2379" s="3">
        <f>H2379*M2379</f>
        <v>0</v>
      </c>
      <c r="O2379" s="3">
        <f>L2379-N2379</f>
        <v>7800</v>
      </c>
    </row>
    <row r="2380" spans="1:15" x14ac:dyDescent="0.2">
      <c r="A2380" s="2" t="s">
        <v>5563</v>
      </c>
      <c r="B2380" s="2" t="s">
        <v>1954</v>
      </c>
      <c r="C2380" s="2" t="s">
        <v>106</v>
      </c>
      <c r="D2380" s="2" t="s">
        <v>105</v>
      </c>
      <c r="E2380" s="13">
        <v>45962</v>
      </c>
      <c r="F2380" s="2" t="s">
        <v>2732</v>
      </c>
      <c r="G2380" s="2">
        <v>3</v>
      </c>
      <c r="H2380" s="3">
        <v>43350</v>
      </c>
      <c r="I2380" s="3">
        <v>1380</v>
      </c>
      <c r="J2380" s="3">
        <v>0</v>
      </c>
      <c r="K2380" s="3">
        <v>2070</v>
      </c>
      <c r="L2380" s="3">
        <f>SUM(H2380:K2380)</f>
        <v>46800</v>
      </c>
      <c r="M2380" s="15">
        <v>0.05</v>
      </c>
      <c r="N2380" s="3">
        <f>H2380*M2380</f>
        <v>2167.5</v>
      </c>
      <c r="O2380" s="3">
        <f>L2380-N2380</f>
        <v>44632.5</v>
      </c>
    </row>
    <row r="2381" spans="1:15" x14ac:dyDescent="0.2">
      <c r="A2381" s="2" t="s">
        <v>5564</v>
      </c>
      <c r="B2381" s="2" t="s">
        <v>2018</v>
      </c>
      <c r="C2381" s="2" t="s">
        <v>9</v>
      </c>
      <c r="D2381" s="2" t="s">
        <v>11</v>
      </c>
      <c r="E2381" s="13">
        <v>45962</v>
      </c>
      <c r="F2381" s="2" t="s">
        <v>2670</v>
      </c>
      <c r="G2381" s="2">
        <v>3</v>
      </c>
      <c r="H2381" s="3">
        <v>21000</v>
      </c>
      <c r="I2381" s="3">
        <v>2300</v>
      </c>
      <c r="J2381" s="3">
        <v>5850</v>
      </c>
      <c r="K2381" s="3">
        <v>0</v>
      </c>
      <c r="L2381" s="3">
        <f>SUM(H2381:K2381)</f>
        <v>29150</v>
      </c>
      <c r="M2381" s="15">
        <v>0</v>
      </c>
      <c r="N2381" s="3">
        <f>H2381*M2381</f>
        <v>0</v>
      </c>
      <c r="O2381" s="3">
        <f>L2381-N2381</f>
        <v>29150</v>
      </c>
    </row>
    <row r="2382" spans="1:15" x14ac:dyDescent="0.2">
      <c r="A2382" s="2" t="s">
        <v>5565</v>
      </c>
      <c r="B2382" s="2" t="s">
        <v>2223</v>
      </c>
      <c r="C2382" s="2" t="s">
        <v>53</v>
      </c>
      <c r="D2382" s="2" t="s">
        <v>55</v>
      </c>
      <c r="E2382" s="13">
        <v>45962</v>
      </c>
      <c r="F2382" s="2" t="s">
        <v>2670</v>
      </c>
      <c r="G2382" s="2">
        <v>3</v>
      </c>
      <c r="H2382" s="3">
        <v>29700</v>
      </c>
      <c r="I2382" s="3">
        <v>2790</v>
      </c>
      <c r="J2382" s="3">
        <v>2290</v>
      </c>
      <c r="K2382" s="3">
        <v>0</v>
      </c>
      <c r="L2382" s="3">
        <f>SUM(H2382:K2382)</f>
        <v>34780</v>
      </c>
      <c r="M2382" s="15">
        <v>0</v>
      </c>
      <c r="N2382" s="3">
        <f>H2382*M2382</f>
        <v>0</v>
      </c>
      <c r="O2382" s="3">
        <f>L2382-N2382</f>
        <v>34780</v>
      </c>
    </row>
    <row r="2383" spans="1:15" x14ac:dyDescent="0.2">
      <c r="A2383" s="2" t="s">
        <v>5566</v>
      </c>
      <c r="B2383" s="2" t="s">
        <v>2292</v>
      </c>
      <c r="C2383" s="2" t="s">
        <v>16</v>
      </c>
      <c r="D2383" s="2" t="s">
        <v>11</v>
      </c>
      <c r="E2383" s="13">
        <v>45962</v>
      </c>
      <c r="F2383" s="2" t="s">
        <v>2683</v>
      </c>
      <c r="G2383" s="2">
        <v>4</v>
      </c>
      <c r="H2383" s="3">
        <v>19000</v>
      </c>
      <c r="I2383" s="3">
        <v>10350</v>
      </c>
      <c r="J2383" s="3">
        <v>0</v>
      </c>
      <c r="K2383" s="3">
        <v>710</v>
      </c>
      <c r="L2383" s="3">
        <f>SUM(H2383:K2383)</f>
        <v>30060</v>
      </c>
      <c r="M2383" s="15">
        <v>0.17</v>
      </c>
      <c r="N2383" s="3">
        <f>H2383*M2383</f>
        <v>3230.0000000000005</v>
      </c>
      <c r="O2383" s="3">
        <f>L2383-N2383</f>
        <v>26830</v>
      </c>
    </row>
    <row r="2384" spans="1:15" x14ac:dyDescent="0.2">
      <c r="A2384" s="2" t="s">
        <v>5567</v>
      </c>
      <c r="B2384" s="2" t="s">
        <v>811</v>
      </c>
      <c r="C2384" s="2" t="s">
        <v>108</v>
      </c>
      <c r="D2384" s="2" t="s">
        <v>105</v>
      </c>
      <c r="E2384" s="13">
        <v>45992</v>
      </c>
      <c r="F2384" s="2" t="s">
        <v>2732</v>
      </c>
      <c r="G2384" s="2">
        <v>3</v>
      </c>
      <c r="H2384" s="3">
        <v>63300</v>
      </c>
      <c r="I2384" s="3">
        <v>2020</v>
      </c>
      <c r="J2384" s="3">
        <v>0</v>
      </c>
      <c r="K2384" s="3">
        <v>2720</v>
      </c>
      <c r="L2384" s="3">
        <f>SUM(H2384:K2384)</f>
        <v>68040</v>
      </c>
      <c r="M2384" s="15">
        <v>0.05</v>
      </c>
      <c r="N2384" s="3">
        <f>H2384*M2384</f>
        <v>3165</v>
      </c>
      <c r="O2384" s="3">
        <f>L2384-N2384</f>
        <v>64875</v>
      </c>
    </row>
    <row r="2385" spans="1:15" x14ac:dyDescent="0.2">
      <c r="A2385" s="2" t="s">
        <v>5568</v>
      </c>
      <c r="B2385" s="2" t="s">
        <v>934</v>
      </c>
      <c r="C2385" s="2" t="s">
        <v>87</v>
      </c>
      <c r="D2385" s="2" t="s">
        <v>85</v>
      </c>
      <c r="E2385" s="13">
        <v>45962</v>
      </c>
      <c r="F2385" s="2" t="s">
        <v>2661</v>
      </c>
      <c r="G2385" s="2">
        <v>8</v>
      </c>
      <c r="H2385" s="3">
        <v>50000</v>
      </c>
      <c r="I2385" s="3">
        <v>7940</v>
      </c>
      <c r="J2385" s="3">
        <v>0</v>
      </c>
      <c r="K2385" s="3">
        <v>0</v>
      </c>
      <c r="L2385" s="3">
        <f>SUM(H2385:K2385)</f>
        <v>57940</v>
      </c>
      <c r="M2385" s="15">
        <v>0</v>
      </c>
      <c r="N2385" s="3">
        <f>H2385*M2385</f>
        <v>0</v>
      </c>
      <c r="O2385" s="3">
        <f>L2385-N2385</f>
        <v>57940</v>
      </c>
    </row>
    <row r="2386" spans="1:15" x14ac:dyDescent="0.2">
      <c r="A2386" s="2" t="s">
        <v>5570</v>
      </c>
      <c r="B2386" s="2" t="s">
        <v>1462</v>
      </c>
      <c r="C2386" s="2" t="s">
        <v>34</v>
      </c>
      <c r="D2386" s="2" t="s">
        <v>36</v>
      </c>
      <c r="E2386" s="13">
        <v>45962</v>
      </c>
      <c r="F2386" s="2" t="s">
        <v>2689</v>
      </c>
      <c r="G2386" s="2">
        <v>2</v>
      </c>
      <c r="H2386" s="3">
        <v>17000</v>
      </c>
      <c r="I2386" s="3">
        <v>480</v>
      </c>
      <c r="J2386" s="3">
        <v>0</v>
      </c>
      <c r="K2386" s="3">
        <v>0</v>
      </c>
      <c r="L2386" s="3">
        <f>SUM(H2386:K2386)</f>
        <v>17480</v>
      </c>
      <c r="M2386" s="15">
        <v>0.15</v>
      </c>
      <c r="N2386" s="3">
        <f>H2386*M2386</f>
        <v>2550</v>
      </c>
      <c r="O2386" s="3">
        <f>L2386-N2386</f>
        <v>14930</v>
      </c>
    </row>
    <row r="2387" spans="1:15" x14ac:dyDescent="0.2">
      <c r="A2387" s="2" t="s">
        <v>5571</v>
      </c>
      <c r="B2387" s="2" t="s">
        <v>1723</v>
      </c>
      <c r="C2387" s="2" t="s">
        <v>69</v>
      </c>
      <c r="D2387" s="2" t="s">
        <v>65</v>
      </c>
      <c r="E2387" s="13">
        <v>46082</v>
      </c>
      <c r="F2387" s="2" t="s">
        <v>2670</v>
      </c>
      <c r="G2387" s="2">
        <v>2</v>
      </c>
      <c r="H2387" s="3">
        <v>31000</v>
      </c>
      <c r="I2387" s="3">
        <v>1770</v>
      </c>
      <c r="J2387" s="3">
        <v>0</v>
      </c>
      <c r="K2387" s="3">
        <v>0</v>
      </c>
      <c r="L2387" s="3">
        <f>SUM(H2387:K2387)</f>
        <v>32770</v>
      </c>
      <c r="M2387" s="15">
        <v>0</v>
      </c>
      <c r="N2387" s="3">
        <f>H2387*M2387</f>
        <v>0</v>
      </c>
      <c r="O2387" s="3">
        <f>L2387-N2387</f>
        <v>32770</v>
      </c>
    </row>
    <row r="2388" spans="1:15" x14ac:dyDescent="0.2">
      <c r="A2388" s="2" t="s">
        <v>5572</v>
      </c>
      <c r="B2388" s="2" t="s">
        <v>1727</v>
      </c>
      <c r="C2388" s="2" t="s">
        <v>116</v>
      </c>
      <c r="D2388" s="2" t="s">
        <v>114</v>
      </c>
      <c r="E2388" s="13">
        <v>45962</v>
      </c>
      <c r="F2388" s="2" t="s">
        <v>2689</v>
      </c>
      <c r="G2388" s="2">
        <v>3</v>
      </c>
      <c r="H2388" s="3">
        <v>11700</v>
      </c>
      <c r="I2388" s="3">
        <v>2330</v>
      </c>
      <c r="J2388" s="3">
        <v>3000</v>
      </c>
      <c r="K2388" s="3">
        <v>0</v>
      </c>
      <c r="L2388" s="3">
        <f>SUM(H2388:K2388)</f>
        <v>17030</v>
      </c>
      <c r="M2388" s="15">
        <v>0.15</v>
      </c>
      <c r="N2388" s="3">
        <f>H2388*M2388</f>
        <v>1755</v>
      </c>
      <c r="O2388" s="3">
        <f>L2388-N2388</f>
        <v>15275</v>
      </c>
    </row>
    <row r="2389" spans="1:15" x14ac:dyDescent="0.2">
      <c r="A2389" s="2" t="s">
        <v>5573</v>
      </c>
      <c r="B2389" s="2" t="s">
        <v>1803</v>
      </c>
      <c r="C2389" s="2" t="s">
        <v>19</v>
      </c>
      <c r="D2389" s="2" t="s">
        <v>11</v>
      </c>
      <c r="E2389" s="13">
        <v>46054</v>
      </c>
      <c r="F2389" s="2" t="s">
        <v>2670</v>
      </c>
      <c r="G2389" s="2">
        <v>3</v>
      </c>
      <c r="H2389" s="3">
        <v>21150</v>
      </c>
      <c r="I2389" s="3">
        <v>1480</v>
      </c>
      <c r="J2389" s="3">
        <v>0</v>
      </c>
      <c r="K2389" s="3">
        <v>3950</v>
      </c>
      <c r="L2389" s="3">
        <f>SUM(H2389:K2389)</f>
        <v>26580</v>
      </c>
      <c r="M2389" s="15">
        <v>0</v>
      </c>
      <c r="N2389" s="3">
        <f>H2389*M2389</f>
        <v>0</v>
      </c>
      <c r="O2389" s="3">
        <f>L2389-N2389</f>
        <v>26580</v>
      </c>
    </row>
    <row r="2390" spans="1:15" x14ac:dyDescent="0.2">
      <c r="A2390" s="2" t="s">
        <v>5574</v>
      </c>
      <c r="B2390" s="2" t="s">
        <v>1868</v>
      </c>
      <c r="C2390" s="2" t="s">
        <v>129</v>
      </c>
      <c r="D2390" s="2" t="s">
        <v>124</v>
      </c>
      <c r="E2390" s="13">
        <v>45962</v>
      </c>
      <c r="F2390" s="2" t="s">
        <v>2670</v>
      </c>
      <c r="G2390" s="2">
        <v>3</v>
      </c>
      <c r="H2390" s="3">
        <v>13950</v>
      </c>
      <c r="I2390" s="3">
        <v>3980</v>
      </c>
      <c r="J2390" s="3">
        <v>0</v>
      </c>
      <c r="K2390" s="3">
        <v>0</v>
      </c>
      <c r="L2390" s="3">
        <f>SUM(H2390:K2390)</f>
        <v>17930</v>
      </c>
      <c r="M2390" s="15">
        <v>0</v>
      </c>
      <c r="N2390" s="3">
        <f>H2390*M2390</f>
        <v>0</v>
      </c>
      <c r="O2390" s="3">
        <f>L2390-N2390</f>
        <v>17930</v>
      </c>
    </row>
    <row r="2391" spans="1:15" x14ac:dyDescent="0.2">
      <c r="A2391" s="2" t="s">
        <v>5575</v>
      </c>
      <c r="B2391" s="2" t="s">
        <v>2287</v>
      </c>
      <c r="C2391" s="2" t="s">
        <v>13</v>
      </c>
      <c r="D2391" s="2" t="s">
        <v>11</v>
      </c>
      <c r="E2391" s="13">
        <v>45992</v>
      </c>
      <c r="F2391" s="2" t="s">
        <v>2670</v>
      </c>
      <c r="G2391" s="2">
        <v>4</v>
      </c>
      <c r="H2391" s="3">
        <v>48800</v>
      </c>
      <c r="I2391" s="3">
        <v>2240</v>
      </c>
      <c r="J2391" s="3">
        <v>9050</v>
      </c>
      <c r="K2391" s="3">
        <v>2760</v>
      </c>
      <c r="L2391" s="3">
        <f>SUM(H2391:K2391)</f>
        <v>62850</v>
      </c>
      <c r="M2391" s="15">
        <v>0</v>
      </c>
      <c r="N2391" s="3">
        <f>H2391*M2391</f>
        <v>0</v>
      </c>
      <c r="O2391" s="3">
        <f>L2391-N2391</f>
        <v>62850</v>
      </c>
    </row>
    <row r="2392" spans="1:15" x14ac:dyDescent="0.2">
      <c r="A2392" s="2" t="s">
        <v>5576</v>
      </c>
      <c r="B2392" s="2" t="s">
        <v>876</v>
      </c>
      <c r="C2392" s="2" t="s">
        <v>118</v>
      </c>
      <c r="D2392" s="2" t="s">
        <v>114</v>
      </c>
      <c r="E2392" s="13">
        <v>45992</v>
      </c>
      <c r="F2392" s="2" t="s">
        <v>2647</v>
      </c>
      <c r="G2392" s="2">
        <v>5</v>
      </c>
      <c r="H2392" s="3">
        <v>46500</v>
      </c>
      <c r="I2392" s="3">
        <v>13120</v>
      </c>
      <c r="J2392" s="3">
        <v>7180</v>
      </c>
      <c r="K2392" s="3">
        <v>0</v>
      </c>
      <c r="L2392" s="3">
        <f>SUM(H2392:K2392)</f>
        <v>66800</v>
      </c>
      <c r="M2392" s="15">
        <v>0</v>
      </c>
      <c r="N2392" s="3">
        <f>H2392*M2392</f>
        <v>0</v>
      </c>
      <c r="O2392" s="3">
        <f>L2392-N2392</f>
        <v>66800</v>
      </c>
    </row>
    <row r="2393" spans="1:15" x14ac:dyDescent="0.2">
      <c r="A2393" s="2" t="s">
        <v>5578</v>
      </c>
      <c r="B2393" s="2" t="s">
        <v>1717</v>
      </c>
      <c r="C2393" s="2" t="s">
        <v>13</v>
      </c>
      <c r="D2393" s="2" t="s">
        <v>11</v>
      </c>
      <c r="E2393" s="13">
        <v>45992</v>
      </c>
      <c r="F2393" s="2" t="s">
        <v>2689</v>
      </c>
      <c r="G2393" s="2">
        <v>3</v>
      </c>
      <c r="H2393" s="3">
        <v>37950</v>
      </c>
      <c r="I2393" s="3">
        <v>3350</v>
      </c>
      <c r="J2393" s="3">
        <v>0</v>
      </c>
      <c r="K2393" s="3">
        <v>0</v>
      </c>
      <c r="L2393" s="3">
        <f>SUM(H2393:K2393)</f>
        <v>41300</v>
      </c>
      <c r="M2393" s="15">
        <v>0.15</v>
      </c>
      <c r="N2393" s="3">
        <f>H2393*M2393</f>
        <v>5692.5</v>
      </c>
      <c r="O2393" s="3">
        <f>L2393-N2393</f>
        <v>35607.5</v>
      </c>
    </row>
    <row r="2394" spans="1:15" x14ac:dyDescent="0.2">
      <c r="A2394" s="2" t="s">
        <v>5579</v>
      </c>
      <c r="B2394" s="2" t="s">
        <v>1775</v>
      </c>
      <c r="C2394" s="2" t="s">
        <v>97</v>
      </c>
      <c r="D2394" s="2" t="s">
        <v>95</v>
      </c>
      <c r="E2394" s="13">
        <v>45992</v>
      </c>
      <c r="F2394" s="2" t="s">
        <v>2683</v>
      </c>
      <c r="G2394" s="2">
        <v>4</v>
      </c>
      <c r="H2394" s="3">
        <v>82400</v>
      </c>
      <c r="I2394" s="3">
        <v>4440</v>
      </c>
      <c r="J2394" s="3">
        <v>8320</v>
      </c>
      <c r="K2394" s="3">
        <v>0</v>
      </c>
      <c r="L2394" s="3">
        <f>SUM(H2394:K2394)</f>
        <v>95160</v>
      </c>
      <c r="M2394" s="15">
        <v>0.17</v>
      </c>
      <c r="N2394" s="3">
        <f>H2394*M2394</f>
        <v>14008.000000000002</v>
      </c>
      <c r="O2394" s="3">
        <f>L2394-N2394</f>
        <v>81152</v>
      </c>
    </row>
    <row r="2395" spans="1:15" x14ac:dyDescent="0.2">
      <c r="A2395" s="2" t="s">
        <v>5580</v>
      </c>
      <c r="B2395" s="2" t="s">
        <v>2128</v>
      </c>
      <c r="C2395" s="2" t="s">
        <v>47</v>
      </c>
      <c r="D2395" s="2" t="s">
        <v>45</v>
      </c>
      <c r="E2395" s="13">
        <v>45931</v>
      </c>
      <c r="F2395" s="2" t="s">
        <v>2683</v>
      </c>
      <c r="G2395" s="2">
        <v>3</v>
      </c>
      <c r="H2395" s="3">
        <v>16050</v>
      </c>
      <c r="I2395" s="3">
        <v>1250</v>
      </c>
      <c r="J2395" s="3">
        <v>0</v>
      </c>
      <c r="K2395" s="3">
        <v>0</v>
      </c>
      <c r="L2395" s="3">
        <f>SUM(H2395:K2395)</f>
        <v>17300</v>
      </c>
      <c r="M2395" s="15">
        <v>0.17</v>
      </c>
      <c r="N2395" s="3">
        <f>H2395*M2395</f>
        <v>2728.5</v>
      </c>
      <c r="O2395" s="3">
        <f>L2395-N2395</f>
        <v>14571.5</v>
      </c>
    </row>
    <row r="2396" spans="1:15" x14ac:dyDescent="0.2">
      <c r="A2396" s="2" t="s">
        <v>5581</v>
      </c>
      <c r="B2396" s="2" t="s">
        <v>2144</v>
      </c>
      <c r="C2396" s="2" t="s">
        <v>53</v>
      </c>
      <c r="D2396" s="2" t="s">
        <v>55</v>
      </c>
      <c r="E2396" s="13">
        <v>45931</v>
      </c>
      <c r="F2396" s="2" t="s">
        <v>2647</v>
      </c>
      <c r="G2396" s="2">
        <v>2</v>
      </c>
      <c r="H2396" s="3">
        <v>29400</v>
      </c>
      <c r="I2396" s="3">
        <v>1560</v>
      </c>
      <c r="J2396" s="3">
        <v>0</v>
      </c>
      <c r="K2396" s="3">
        <v>0</v>
      </c>
      <c r="L2396" s="3">
        <f>SUM(H2396:K2396)</f>
        <v>30960</v>
      </c>
      <c r="M2396" s="15">
        <v>0</v>
      </c>
      <c r="N2396" s="3">
        <f>H2396*M2396</f>
        <v>0</v>
      </c>
      <c r="O2396" s="3">
        <f>L2396-N2396</f>
        <v>30960</v>
      </c>
    </row>
    <row r="2397" spans="1:15" x14ac:dyDescent="0.2">
      <c r="A2397" s="2" t="s">
        <v>5582</v>
      </c>
      <c r="B2397" s="2" t="s">
        <v>2505</v>
      </c>
      <c r="C2397" s="2" t="s">
        <v>101</v>
      </c>
      <c r="D2397" s="2" t="s">
        <v>95</v>
      </c>
      <c r="E2397" s="13">
        <v>45992</v>
      </c>
      <c r="F2397" s="2" t="s">
        <v>2689</v>
      </c>
      <c r="G2397" s="2">
        <v>4</v>
      </c>
      <c r="H2397" s="3">
        <v>44800</v>
      </c>
      <c r="I2397" s="3">
        <v>3760</v>
      </c>
      <c r="J2397" s="3">
        <v>0</v>
      </c>
      <c r="K2397" s="3">
        <v>0</v>
      </c>
      <c r="L2397" s="3">
        <f>SUM(H2397:K2397)</f>
        <v>48560</v>
      </c>
      <c r="M2397" s="15">
        <v>0.15</v>
      </c>
      <c r="N2397" s="3">
        <f>H2397*M2397</f>
        <v>6720</v>
      </c>
      <c r="O2397" s="3">
        <f>L2397-N2397</f>
        <v>41840</v>
      </c>
    </row>
    <row r="2398" spans="1:15" x14ac:dyDescent="0.2">
      <c r="A2398" s="2" t="s">
        <v>5583</v>
      </c>
      <c r="B2398" s="2" t="s">
        <v>593</v>
      </c>
      <c r="C2398" s="2" t="s">
        <v>9</v>
      </c>
      <c r="D2398" s="2" t="s">
        <v>11</v>
      </c>
      <c r="E2398" s="13">
        <v>45962</v>
      </c>
      <c r="F2398" s="2" t="s">
        <v>2661</v>
      </c>
      <c r="G2398" s="2">
        <v>2</v>
      </c>
      <c r="H2398" s="3">
        <v>14000</v>
      </c>
      <c r="I2398" s="3">
        <v>3100</v>
      </c>
      <c r="J2398" s="3">
        <v>3830</v>
      </c>
      <c r="K2398" s="3">
        <v>0</v>
      </c>
      <c r="L2398" s="3">
        <f>SUM(H2398:K2398)</f>
        <v>20930</v>
      </c>
      <c r="M2398" s="15">
        <v>0</v>
      </c>
      <c r="N2398" s="3">
        <f>H2398*M2398</f>
        <v>0</v>
      </c>
      <c r="O2398" s="3">
        <f>L2398-N2398</f>
        <v>20930</v>
      </c>
    </row>
    <row r="2399" spans="1:15" x14ac:dyDescent="0.2">
      <c r="A2399" s="2" t="s">
        <v>5584</v>
      </c>
      <c r="B2399" s="2" t="s">
        <v>806</v>
      </c>
      <c r="C2399" s="2" t="s">
        <v>32</v>
      </c>
      <c r="D2399" s="2" t="s">
        <v>24</v>
      </c>
      <c r="E2399" s="13">
        <v>45962</v>
      </c>
      <c r="F2399" s="2" t="s">
        <v>2732</v>
      </c>
      <c r="G2399" s="2">
        <v>3</v>
      </c>
      <c r="H2399" s="3">
        <v>22350</v>
      </c>
      <c r="I2399" s="3">
        <v>4750</v>
      </c>
      <c r="J2399" s="3">
        <v>0</v>
      </c>
      <c r="K2399" s="3">
        <v>540</v>
      </c>
      <c r="L2399" s="3">
        <f>SUM(H2399:K2399)</f>
        <v>27640</v>
      </c>
      <c r="M2399" s="15">
        <v>0.05</v>
      </c>
      <c r="N2399" s="3">
        <f>H2399*M2399</f>
        <v>1117.5</v>
      </c>
      <c r="O2399" s="3">
        <f>L2399-N2399</f>
        <v>26522.5</v>
      </c>
    </row>
    <row r="2400" spans="1:15" x14ac:dyDescent="0.2">
      <c r="A2400" s="2" t="s">
        <v>5585</v>
      </c>
      <c r="B2400" s="2" t="s">
        <v>922</v>
      </c>
      <c r="C2400" s="2" t="s">
        <v>34</v>
      </c>
      <c r="D2400" s="2" t="s">
        <v>36</v>
      </c>
      <c r="E2400" s="13">
        <v>45962</v>
      </c>
      <c r="F2400" s="2" t="s">
        <v>2689</v>
      </c>
      <c r="G2400" s="2">
        <v>5</v>
      </c>
      <c r="H2400" s="3">
        <v>41500</v>
      </c>
      <c r="I2400" s="3">
        <v>2050</v>
      </c>
      <c r="J2400" s="3">
        <v>0</v>
      </c>
      <c r="K2400" s="3">
        <v>0</v>
      </c>
      <c r="L2400" s="3">
        <f>SUM(H2400:K2400)</f>
        <v>43550</v>
      </c>
      <c r="M2400" s="15">
        <v>0.15</v>
      </c>
      <c r="N2400" s="3">
        <f>H2400*M2400</f>
        <v>6225</v>
      </c>
      <c r="O2400" s="3">
        <f>L2400-N2400</f>
        <v>37325</v>
      </c>
    </row>
    <row r="2401" spans="1:15" x14ac:dyDescent="0.2">
      <c r="A2401" s="2" t="s">
        <v>5586</v>
      </c>
      <c r="B2401" s="2" t="s">
        <v>1283</v>
      </c>
      <c r="C2401" s="2" t="s">
        <v>81</v>
      </c>
      <c r="D2401" s="2" t="s">
        <v>75</v>
      </c>
      <c r="E2401" s="13">
        <v>45992</v>
      </c>
      <c r="F2401" s="2" t="s">
        <v>2689</v>
      </c>
      <c r="G2401" s="2">
        <v>3</v>
      </c>
      <c r="H2401" s="3">
        <v>88200</v>
      </c>
      <c r="I2401" s="3">
        <v>3480</v>
      </c>
      <c r="J2401" s="3">
        <v>2460</v>
      </c>
      <c r="K2401" s="3">
        <v>0</v>
      </c>
      <c r="L2401" s="3">
        <f>SUM(H2401:K2401)</f>
        <v>94140</v>
      </c>
      <c r="M2401" s="15">
        <v>0.15</v>
      </c>
      <c r="N2401" s="3">
        <f>H2401*M2401</f>
        <v>13230</v>
      </c>
      <c r="O2401" s="3">
        <f>L2401-N2401</f>
        <v>80910</v>
      </c>
    </row>
    <row r="2402" spans="1:15" x14ac:dyDescent="0.2">
      <c r="A2402" s="2" t="s">
        <v>5587</v>
      </c>
      <c r="B2402" s="2" t="s">
        <v>1904</v>
      </c>
      <c r="C2402" s="2" t="s">
        <v>63</v>
      </c>
      <c r="D2402" s="2" t="s">
        <v>65</v>
      </c>
      <c r="E2402" s="13">
        <v>46113</v>
      </c>
      <c r="F2402" s="2" t="s">
        <v>2689</v>
      </c>
      <c r="G2402" s="2">
        <v>4</v>
      </c>
      <c r="H2402" s="3">
        <v>80400</v>
      </c>
      <c r="I2402" s="3">
        <v>5530</v>
      </c>
      <c r="J2402" s="3">
        <v>0</v>
      </c>
      <c r="K2402" s="3">
        <v>0</v>
      </c>
      <c r="L2402" s="3">
        <f>SUM(H2402:K2402)</f>
        <v>85930</v>
      </c>
      <c r="M2402" s="15">
        <v>0.15</v>
      </c>
      <c r="N2402" s="3">
        <f>H2402*M2402</f>
        <v>12060</v>
      </c>
      <c r="O2402" s="3">
        <f>L2402-N2402</f>
        <v>73870</v>
      </c>
    </row>
    <row r="2403" spans="1:15" x14ac:dyDescent="0.2">
      <c r="A2403" s="2" t="s">
        <v>5589</v>
      </c>
      <c r="B2403" s="2" t="s">
        <v>2128</v>
      </c>
      <c r="C2403" s="2" t="s">
        <v>69</v>
      </c>
      <c r="D2403" s="2" t="s">
        <v>65</v>
      </c>
      <c r="E2403" s="13">
        <v>45962</v>
      </c>
      <c r="F2403" s="2" t="s">
        <v>2683</v>
      </c>
      <c r="G2403" s="2">
        <v>2</v>
      </c>
      <c r="H2403" s="3">
        <v>57800</v>
      </c>
      <c r="I2403" s="3">
        <v>2270</v>
      </c>
      <c r="J2403" s="3">
        <v>0</v>
      </c>
      <c r="K2403" s="3">
        <v>0</v>
      </c>
      <c r="L2403" s="3">
        <f>SUM(H2403:K2403)</f>
        <v>60070</v>
      </c>
      <c r="M2403" s="15">
        <v>0.17</v>
      </c>
      <c r="N2403" s="3">
        <f>H2403*M2403</f>
        <v>9826</v>
      </c>
      <c r="O2403" s="3">
        <f>L2403-N2403</f>
        <v>50244</v>
      </c>
    </row>
    <row r="2404" spans="1:15" x14ac:dyDescent="0.2">
      <c r="A2404" s="2" t="s">
        <v>5590</v>
      </c>
      <c r="B2404" s="2" t="s">
        <v>236</v>
      </c>
      <c r="C2404" s="2" t="s">
        <v>110</v>
      </c>
      <c r="D2404" s="2" t="s">
        <v>105</v>
      </c>
      <c r="E2404" s="13">
        <v>45962</v>
      </c>
      <c r="F2404" s="2" t="s">
        <v>2732</v>
      </c>
      <c r="G2404" s="2">
        <v>2</v>
      </c>
      <c r="H2404" s="3">
        <v>8600</v>
      </c>
      <c r="I2404" s="3">
        <v>690</v>
      </c>
      <c r="J2404" s="3">
        <v>0</v>
      </c>
      <c r="K2404" s="3">
        <v>0</v>
      </c>
      <c r="L2404" s="3">
        <f>SUM(H2404:K2404)</f>
        <v>9290</v>
      </c>
      <c r="M2404" s="15">
        <v>0.05</v>
      </c>
      <c r="N2404" s="3">
        <f>H2404*M2404</f>
        <v>430</v>
      </c>
      <c r="O2404" s="3">
        <f>L2404-N2404</f>
        <v>8860</v>
      </c>
    </row>
    <row r="2405" spans="1:15" x14ac:dyDescent="0.2">
      <c r="A2405" s="2" t="s">
        <v>5594</v>
      </c>
      <c r="B2405" s="2" t="s">
        <v>1617</v>
      </c>
      <c r="C2405" s="2" t="s">
        <v>49</v>
      </c>
      <c r="D2405" s="2" t="s">
        <v>45</v>
      </c>
      <c r="E2405" s="13">
        <v>45962</v>
      </c>
      <c r="F2405" s="2" t="s">
        <v>2658</v>
      </c>
      <c r="G2405" s="2">
        <v>4</v>
      </c>
      <c r="H2405" s="3">
        <v>15400</v>
      </c>
      <c r="I2405" s="3">
        <v>1110</v>
      </c>
      <c r="J2405" s="3">
        <v>0</v>
      </c>
      <c r="K2405" s="3">
        <v>3680</v>
      </c>
      <c r="L2405" s="3">
        <f>SUM(H2405:K2405)</f>
        <v>20190</v>
      </c>
      <c r="M2405" s="15">
        <v>0.1</v>
      </c>
      <c r="N2405" s="3">
        <f>H2405*M2405</f>
        <v>1540</v>
      </c>
      <c r="O2405" s="3">
        <f>L2405-N2405</f>
        <v>18650</v>
      </c>
    </row>
    <row r="2406" spans="1:15" x14ac:dyDescent="0.2">
      <c r="A2406" s="2" t="s">
        <v>5597</v>
      </c>
      <c r="B2406" s="2" t="s">
        <v>2225</v>
      </c>
      <c r="C2406" s="2" t="s">
        <v>51</v>
      </c>
      <c r="D2406" s="2" t="s">
        <v>45</v>
      </c>
      <c r="E2406" s="13">
        <v>46054</v>
      </c>
      <c r="F2406" s="2" t="s">
        <v>2683</v>
      </c>
      <c r="G2406" s="2">
        <v>5</v>
      </c>
      <c r="H2406" s="3">
        <v>120500</v>
      </c>
      <c r="I2406" s="3">
        <v>5830</v>
      </c>
      <c r="J2406" s="3">
        <v>7410</v>
      </c>
      <c r="K2406" s="3">
        <v>0</v>
      </c>
      <c r="L2406" s="3">
        <f>SUM(H2406:K2406)</f>
        <v>133740</v>
      </c>
      <c r="M2406" s="15">
        <v>0.17</v>
      </c>
      <c r="N2406" s="3">
        <f>H2406*M2406</f>
        <v>20485</v>
      </c>
      <c r="O2406" s="3">
        <f>L2406-N2406</f>
        <v>113255</v>
      </c>
    </row>
    <row r="2407" spans="1:15" x14ac:dyDescent="0.2">
      <c r="A2407" s="2" t="s">
        <v>5598</v>
      </c>
      <c r="B2407" s="2" t="s">
        <v>2306</v>
      </c>
      <c r="C2407" s="2" t="s">
        <v>93</v>
      </c>
      <c r="D2407" s="2" t="s">
        <v>95</v>
      </c>
      <c r="E2407" s="13">
        <v>45962</v>
      </c>
      <c r="F2407" s="2" t="s">
        <v>2658</v>
      </c>
      <c r="G2407" s="2">
        <v>5</v>
      </c>
      <c r="H2407" s="3">
        <v>40750</v>
      </c>
      <c r="I2407" s="3">
        <v>6330</v>
      </c>
      <c r="J2407" s="3">
        <v>0</v>
      </c>
      <c r="K2407" s="3">
        <v>2580</v>
      </c>
      <c r="L2407" s="3">
        <f>SUM(H2407:K2407)</f>
        <v>49660</v>
      </c>
      <c r="M2407" s="15">
        <v>0.1</v>
      </c>
      <c r="N2407" s="3">
        <f>H2407*M2407</f>
        <v>4075</v>
      </c>
      <c r="O2407" s="3">
        <f>L2407-N2407</f>
        <v>45585</v>
      </c>
    </row>
    <row r="2408" spans="1:15" x14ac:dyDescent="0.2">
      <c r="A2408" s="2" t="s">
        <v>5599</v>
      </c>
      <c r="B2408" s="2" t="s">
        <v>2570</v>
      </c>
      <c r="C2408" s="2" t="s">
        <v>26</v>
      </c>
      <c r="D2408" s="2" t="s">
        <v>24</v>
      </c>
      <c r="E2408" s="13">
        <v>45962</v>
      </c>
      <c r="F2408" s="2" t="s">
        <v>2651</v>
      </c>
      <c r="G2408" s="2">
        <v>3</v>
      </c>
      <c r="H2408" s="3">
        <v>48150</v>
      </c>
      <c r="I2408" s="3">
        <v>3400</v>
      </c>
      <c r="J2408" s="3">
        <v>0</v>
      </c>
      <c r="K2408" s="3">
        <v>0</v>
      </c>
      <c r="L2408" s="3">
        <f>SUM(H2408:K2408)</f>
        <v>51550</v>
      </c>
      <c r="M2408" s="15">
        <v>0.16</v>
      </c>
      <c r="N2408" s="3">
        <f>H2408*M2408</f>
        <v>7704</v>
      </c>
      <c r="O2408" s="3">
        <f>L2408-N2408</f>
        <v>43846</v>
      </c>
    </row>
    <row r="2409" spans="1:15" x14ac:dyDescent="0.2">
      <c r="A2409" s="2" t="s">
        <v>5601</v>
      </c>
      <c r="B2409" s="2" t="s">
        <v>605</v>
      </c>
      <c r="C2409" s="2" t="s">
        <v>43</v>
      </c>
      <c r="D2409" s="2" t="s">
        <v>45</v>
      </c>
      <c r="E2409" s="13">
        <v>45992</v>
      </c>
      <c r="F2409" s="2" t="s">
        <v>2658</v>
      </c>
      <c r="G2409" s="2">
        <v>2</v>
      </c>
      <c r="H2409" s="3">
        <v>19300</v>
      </c>
      <c r="I2409" s="3">
        <v>1460</v>
      </c>
      <c r="J2409" s="3">
        <v>3000</v>
      </c>
      <c r="K2409" s="3">
        <v>1470</v>
      </c>
      <c r="L2409" s="3">
        <f>SUM(H2409:K2409)</f>
        <v>25230</v>
      </c>
      <c r="M2409" s="15">
        <v>0.1</v>
      </c>
      <c r="N2409" s="3">
        <f>H2409*M2409</f>
        <v>1930</v>
      </c>
      <c r="O2409" s="3">
        <f>L2409-N2409</f>
        <v>23300</v>
      </c>
    </row>
    <row r="2410" spans="1:15" x14ac:dyDescent="0.2">
      <c r="A2410" s="2" t="s">
        <v>5602</v>
      </c>
      <c r="B2410" s="2" t="s">
        <v>1030</v>
      </c>
      <c r="C2410" s="2" t="s">
        <v>47</v>
      </c>
      <c r="D2410" s="2" t="s">
        <v>45</v>
      </c>
      <c r="E2410" s="13">
        <v>45962</v>
      </c>
      <c r="F2410" s="2" t="s">
        <v>2670</v>
      </c>
      <c r="G2410" s="2">
        <v>3</v>
      </c>
      <c r="H2410" s="3">
        <v>15600</v>
      </c>
      <c r="I2410" s="3">
        <v>4340</v>
      </c>
      <c r="J2410" s="3">
        <v>0</v>
      </c>
      <c r="K2410" s="3">
        <v>0</v>
      </c>
      <c r="L2410" s="3">
        <f>SUM(H2410:K2410)</f>
        <v>19940</v>
      </c>
      <c r="M2410" s="15">
        <v>0</v>
      </c>
      <c r="N2410" s="3">
        <f>H2410*M2410</f>
        <v>0</v>
      </c>
      <c r="O2410" s="3">
        <f>L2410-N2410</f>
        <v>19940</v>
      </c>
    </row>
    <row r="2411" spans="1:15" x14ac:dyDescent="0.2">
      <c r="A2411" s="2" t="s">
        <v>5604</v>
      </c>
      <c r="B2411" s="2" t="s">
        <v>1640</v>
      </c>
      <c r="C2411" s="2" t="s">
        <v>118</v>
      </c>
      <c r="D2411" s="2" t="s">
        <v>114</v>
      </c>
      <c r="E2411" s="13">
        <v>45962</v>
      </c>
      <c r="F2411" s="2" t="s">
        <v>2683</v>
      </c>
      <c r="G2411" s="2">
        <v>4</v>
      </c>
      <c r="H2411" s="3">
        <v>52600</v>
      </c>
      <c r="I2411" s="3">
        <v>3090</v>
      </c>
      <c r="J2411" s="3">
        <v>0</v>
      </c>
      <c r="K2411" s="3">
        <v>0</v>
      </c>
      <c r="L2411" s="3">
        <f>SUM(H2411:K2411)</f>
        <v>55690</v>
      </c>
      <c r="M2411" s="15">
        <v>0.17</v>
      </c>
      <c r="N2411" s="3">
        <f>H2411*M2411</f>
        <v>8942</v>
      </c>
      <c r="O2411" s="3">
        <f>L2411-N2411</f>
        <v>46748</v>
      </c>
    </row>
    <row r="2412" spans="1:15" x14ac:dyDescent="0.2">
      <c r="A2412" s="2" t="s">
        <v>5605</v>
      </c>
      <c r="B2412" s="2" t="s">
        <v>1762</v>
      </c>
      <c r="C2412" s="2" t="s">
        <v>103</v>
      </c>
      <c r="D2412" s="2" t="s">
        <v>105</v>
      </c>
      <c r="E2412" s="13">
        <v>46023</v>
      </c>
      <c r="F2412" s="2" t="s">
        <v>2670</v>
      </c>
      <c r="G2412" s="2">
        <v>6</v>
      </c>
      <c r="H2412" s="3">
        <v>43200</v>
      </c>
      <c r="I2412" s="3">
        <v>6680</v>
      </c>
      <c r="J2412" s="3">
        <v>0</v>
      </c>
      <c r="K2412" s="3">
        <v>0</v>
      </c>
      <c r="L2412" s="3">
        <f>SUM(H2412:K2412)</f>
        <v>49880</v>
      </c>
      <c r="M2412" s="15">
        <v>0</v>
      </c>
      <c r="N2412" s="3">
        <f>H2412*M2412</f>
        <v>0</v>
      </c>
      <c r="O2412" s="3">
        <f>L2412-N2412</f>
        <v>49880</v>
      </c>
    </row>
    <row r="2413" spans="1:15" x14ac:dyDescent="0.2">
      <c r="A2413" s="2" t="s">
        <v>5608</v>
      </c>
      <c r="B2413" s="2" t="s">
        <v>2287</v>
      </c>
      <c r="C2413" s="2" t="s">
        <v>22</v>
      </c>
      <c r="D2413" s="2" t="s">
        <v>24</v>
      </c>
      <c r="E2413" s="13">
        <v>46023</v>
      </c>
      <c r="F2413" s="2" t="s">
        <v>2670</v>
      </c>
      <c r="G2413" s="2">
        <v>3</v>
      </c>
      <c r="H2413" s="3">
        <v>15600</v>
      </c>
      <c r="I2413" s="3">
        <v>1810</v>
      </c>
      <c r="J2413" s="3">
        <v>0</v>
      </c>
      <c r="K2413" s="3">
        <v>0</v>
      </c>
      <c r="L2413" s="3">
        <f>SUM(H2413:K2413)</f>
        <v>17410</v>
      </c>
      <c r="M2413" s="15">
        <v>0</v>
      </c>
      <c r="N2413" s="3">
        <f>H2413*M2413</f>
        <v>0</v>
      </c>
      <c r="O2413" s="3">
        <f>L2413-N2413</f>
        <v>17410</v>
      </c>
    </row>
    <row r="2414" spans="1:15" x14ac:dyDescent="0.2">
      <c r="A2414" s="2" t="s">
        <v>5610</v>
      </c>
      <c r="B2414" s="2" t="s">
        <v>488</v>
      </c>
      <c r="C2414" s="2" t="s">
        <v>19</v>
      </c>
      <c r="D2414" s="2" t="s">
        <v>11</v>
      </c>
      <c r="E2414" s="13">
        <v>45992</v>
      </c>
      <c r="F2414" s="2" t="s">
        <v>2689</v>
      </c>
      <c r="G2414" s="2">
        <v>3</v>
      </c>
      <c r="H2414" s="3">
        <v>40500</v>
      </c>
      <c r="I2414" s="3">
        <v>1570</v>
      </c>
      <c r="J2414" s="3">
        <v>0</v>
      </c>
      <c r="K2414" s="3">
        <v>0</v>
      </c>
      <c r="L2414" s="3">
        <f>SUM(H2414:K2414)</f>
        <v>42070</v>
      </c>
      <c r="M2414" s="15">
        <v>0.15</v>
      </c>
      <c r="N2414" s="3">
        <f>H2414*M2414</f>
        <v>6075</v>
      </c>
      <c r="O2414" s="3">
        <f>L2414-N2414</f>
        <v>35995</v>
      </c>
    </row>
    <row r="2415" spans="1:15" x14ac:dyDescent="0.2">
      <c r="A2415" s="2" t="s">
        <v>5611</v>
      </c>
      <c r="B2415" s="2" t="s">
        <v>606</v>
      </c>
      <c r="C2415" s="2" t="s">
        <v>89</v>
      </c>
      <c r="D2415" s="2" t="s">
        <v>85</v>
      </c>
      <c r="E2415" s="13">
        <v>46082</v>
      </c>
      <c r="F2415" s="2" t="s">
        <v>2689</v>
      </c>
      <c r="G2415" s="2">
        <v>5</v>
      </c>
      <c r="H2415" s="3">
        <v>45750</v>
      </c>
      <c r="I2415" s="3">
        <v>9360</v>
      </c>
      <c r="J2415" s="3">
        <v>0</v>
      </c>
      <c r="K2415" s="3">
        <v>0</v>
      </c>
      <c r="L2415" s="3">
        <f>SUM(H2415:K2415)</f>
        <v>55110</v>
      </c>
      <c r="M2415" s="15">
        <v>0.15</v>
      </c>
      <c r="N2415" s="3">
        <f>H2415*M2415</f>
        <v>6862.5</v>
      </c>
      <c r="O2415" s="3">
        <f>L2415-N2415</f>
        <v>48247.5</v>
      </c>
    </row>
    <row r="2416" spans="1:15" x14ac:dyDescent="0.2">
      <c r="A2416" s="2" t="s">
        <v>5612</v>
      </c>
      <c r="B2416" s="2" t="s">
        <v>844</v>
      </c>
      <c r="C2416" s="2" t="s">
        <v>97</v>
      </c>
      <c r="D2416" s="2" t="s">
        <v>95</v>
      </c>
      <c r="E2416" s="13">
        <v>45962</v>
      </c>
      <c r="F2416" s="2" t="s">
        <v>2732</v>
      </c>
      <c r="G2416" s="2">
        <v>1</v>
      </c>
      <c r="H2416" s="3">
        <v>11350</v>
      </c>
      <c r="I2416" s="3">
        <v>1230</v>
      </c>
      <c r="J2416" s="3">
        <v>0</v>
      </c>
      <c r="K2416" s="3">
        <v>0</v>
      </c>
      <c r="L2416" s="3">
        <f>SUM(H2416:K2416)</f>
        <v>12580</v>
      </c>
      <c r="M2416" s="15">
        <v>0.05</v>
      </c>
      <c r="N2416" s="3">
        <f>H2416*M2416</f>
        <v>567.5</v>
      </c>
      <c r="O2416" s="3">
        <f>L2416-N2416</f>
        <v>12012.5</v>
      </c>
    </row>
    <row r="2417" spans="1:15" x14ac:dyDescent="0.2">
      <c r="A2417" s="2" t="s">
        <v>5616</v>
      </c>
      <c r="B2417" s="2" t="s">
        <v>1240</v>
      </c>
      <c r="C2417" s="2" t="s">
        <v>83</v>
      </c>
      <c r="D2417" s="2" t="s">
        <v>85</v>
      </c>
      <c r="E2417" s="13">
        <v>45962</v>
      </c>
      <c r="F2417" s="2" t="s">
        <v>2670</v>
      </c>
      <c r="G2417" s="2">
        <v>1</v>
      </c>
      <c r="H2417" s="3">
        <v>14200</v>
      </c>
      <c r="I2417" s="3">
        <v>950</v>
      </c>
      <c r="J2417" s="3">
        <v>0</v>
      </c>
      <c r="K2417" s="3">
        <v>0</v>
      </c>
      <c r="L2417" s="3">
        <f>SUM(H2417:K2417)</f>
        <v>15150</v>
      </c>
      <c r="M2417" s="15">
        <v>0</v>
      </c>
      <c r="N2417" s="3">
        <f>H2417*M2417</f>
        <v>0</v>
      </c>
      <c r="O2417" s="3">
        <f>L2417-N2417</f>
        <v>15150</v>
      </c>
    </row>
    <row r="2418" spans="1:15" x14ac:dyDescent="0.2">
      <c r="A2418" s="2" t="s">
        <v>5617</v>
      </c>
      <c r="B2418" s="2" t="s">
        <v>1462</v>
      </c>
      <c r="C2418" s="2" t="s">
        <v>49</v>
      </c>
      <c r="D2418" s="2" t="s">
        <v>45</v>
      </c>
      <c r="E2418" s="13">
        <v>45962</v>
      </c>
      <c r="F2418" s="2" t="s">
        <v>2689</v>
      </c>
      <c r="G2418" s="2">
        <v>4</v>
      </c>
      <c r="H2418" s="3">
        <v>22400</v>
      </c>
      <c r="I2418" s="3">
        <v>3340</v>
      </c>
      <c r="J2418" s="3">
        <v>2590</v>
      </c>
      <c r="K2418" s="3">
        <v>0</v>
      </c>
      <c r="L2418" s="3">
        <f>SUM(H2418:K2418)</f>
        <v>28330</v>
      </c>
      <c r="M2418" s="15">
        <v>0.15</v>
      </c>
      <c r="N2418" s="3">
        <f>H2418*M2418</f>
        <v>3360</v>
      </c>
      <c r="O2418" s="3">
        <f>L2418-N2418</f>
        <v>24970</v>
      </c>
    </row>
    <row r="2419" spans="1:15" x14ac:dyDescent="0.2">
      <c r="A2419" s="2" t="s">
        <v>5618</v>
      </c>
      <c r="B2419" s="2" t="s">
        <v>1551</v>
      </c>
      <c r="C2419" s="2" t="s">
        <v>77</v>
      </c>
      <c r="D2419" s="2" t="s">
        <v>75</v>
      </c>
      <c r="E2419" s="13">
        <v>45962</v>
      </c>
      <c r="F2419" s="2" t="s">
        <v>2689</v>
      </c>
      <c r="G2419" s="2">
        <v>2</v>
      </c>
      <c r="H2419" s="3">
        <v>14000</v>
      </c>
      <c r="I2419" s="3">
        <v>2930</v>
      </c>
      <c r="J2419" s="3">
        <v>0</v>
      </c>
      <c r="K2419" s="3">
        <v>0</v>
      </c>
      <c r="L2419" s="3">
        <f>SUM(H2419:K2419)</f>
        <v>16930</v>
      </c>
      <c r="M2419" s="15">
        <v>0.15</v>
      </c>
      <c r="N2419" s="3">
        <f>H2419*M2419</f>
        <v>2100</v>
      </c>
      <c r="O2419" s="3">
        <f>L2419-N2419</f>
        <v>14830</v>
      </c>
    </row>
    <row r="2420" spans="1:15" x14ac:dyDescent="0.2">
      <c r="A2420" s="2" t="s">
        <v>5619</v>
      </c>
      <c r="B2420" s="2" t="s">
        <v>1848</v>
      </c>
      <c r="C2420" s="2" t="s">
        <v>110</v>
      </c>
      <c r="D2420" s="2" t="s">
        <v>105</v>
      </c>
      <c r="E2420" s="13">
        <v>45992</v>
      </c>
      <c r="F2420" s="2" t="s">
        <v>2658</v>
      </c>
      <c r="G2420" s="2">
        <v>3</v>
      </c>
      <c r="H2420" s="3">
        <v>16200</v>
      </c>
      <c r="I2420" s="3">
        <v>2840</v>
      </c>
      <c r="J2420" s="3">
        <v>0</v>
      </c>
      <c r="K2420" s="3">
        <v>0</v>
      </c>
      <c r="L2420" s="3">
        <f>SUM(H2420:K2420)</f>
        <v>19040</v>
      </c>
      <c r="M2420" s="15">
        <v>0.1</v>
      </c>
      <c r="N2420" s="3">
        <f>H2420*M2420</f>
        <v>1620</v>
      </c>
      <c r="O2420" s="3">
        <f>L2420-N2420</f>
        <v>17420</v>
      </c>
    </row>
    <row r="2421" spans="1:15" x14ac:dyDescent="0.2">
      <c r="A2421" s="2" t="s">
        <v>5620</v>
      </c>
      <c r="B2421" s="2" t="s">
        <v>2133</v>
      </c>
      <c r="C2421" s="2" t="s">
        <v>37</v>
      </c>
      <c r="D2421" s="2" t="s">
        <v>36</v>
      </c>
      <c r="E2421" s="13">
        <v>45962</v>
      </c>
      <c r="F2421" s="2" t="s">
        <v>2732</v>
      </c>
      <c r="G2421" s="2">
        <v>3</v>
      </c>
      <c r="H2421" s="3">
        <v>45150</v>
      </c>
      <c r="I2421" s="3">
        <v>3050</v>
      </c>
      <c r="J2421" s="3">
        <v>7580</v>
      </c>
      <c r="K2421" s="3">
        <v>0</v>
      </c>
      <c r="L2421" s="3">
        <f>SUM(H2421:K2421)</f>
        <v>55780</v>
      </c>
      <c r="M2421" s="15">
        <v>0.05</v>
      </c>
      <c r="N2421" s="3">
        <f>H2421*M2421</f>
        <v>2257.5</v>
      </c>
      <c r="O2421" s="3">
        <f>L2421-N2421</f>
        <v>53522.5</v>
      </c>
    </row>
    <row r="2422" spans="1:15" x14ac:dyDescent="0.2">
      <c r="A2422" s="2" t="s">
        <v>5621</v>
      </c>
      <c r="B2422" s="2" t="s">
        <v>2415</v>
      </c>
      <c r="C2422" s="2" t="s">
        <v>37</v>
      </c>
      <c r="D2422" s="2" t="s">
        <v>36</v>
      </c>
      <c r="E2422" s="13">
        <v>45962</v>
      </c>
      <c r="F2422" s="2" t="s">
        <v>2658</v>
      </c>
      <c r="G2422" s="2">
        <v>8</v>
      </c>
      <c r="H2422" s="3">
        <v>215200</v>
      </c>
      <c r="I2422" s="3">
        <v>6770</v>
      </c>
      <c r="J2422" s="3">
        <v>4940</v>
      </c>
      <c r="K2422" s="3">
        <v>0</v>
      </c>
      <c r="L2422" s="3">
        <f>SUM(H2422:K2422)</f>
        <v>226910</v>
      </c>
      <c r="M2422" s="15">
        <v>0.1</v>
      </c>
      <c r="N2422" s="3">
        <f>H2422*M2422</f>
        <v>21520</v>
      </c>
      <c r="O2422" s="3">
        <f>L2422-N2422</f>
        <v>205390</v>
      </c>
    </row>
    <row r="2423" spans="1:15" x14ac:dyDescent="0.2">
      <c r="A2423" s="2" t="s">
        <v>5622</v>
      </c>
      <c r="B2423" s="2" t="s">
        <v>2565</v>
      </c>
      <c r="C2423" s="2" t="s">
        <v>59</v>
      </c>
      <c r="D2423" s="2" t="s">
        <v>55</v>
      </c>
      <c r="E2423" s="13">
        <v>45962</v>
      </c>
      <c r="F2423" s="2" t="s">
        <v>2658</v>
      </c>
      <c r="G2423" s="2">
        <v>4</v>
      </c>
      <c r="H2423" s="3">
        <v>22400</v>
      </c>
      <c r="I2423" s="3">
        <v>10260</v>
      </c>
      <c r="J2423" s="3">
        <v>1350</v>
      </c>
      <c r="K2423" s="3">
        <v>1490</v>
      </c>
      <c r="L2423" s="3">
        <f>SUM(H2423:K2423)</f>
        <v>35500</v>
      </c>
      <c r="M2423" s="15">
        <v>0.1</v>
      </c>
      <c r="N2423" s="3">
        <f>H2423*M2423</f>
        <v>2240</v>
      </c>
      <c r="O2423" s="3">
        <f>L2423-N2423</f>
        <v>33260</v>
      </c>
    </row>
    <row r="2424" spans="1:15" x14ac:dyDescent="0.2">
      <c r="A2424" s="2" t="s">
        <v>5623</v>
      </c>
      <c r="B2424" s="2" t="s">
        <v>783</v>
      </c>
      <c r="C2424" s="2" t="s">
        <v>63</v>
      </c>
      <c r="D2424" s="2" t="s">
        <v>65</v>
      </c>
      <c r="E2424" s="13">
        <v>45962</v>
      </c>
      <c r="F2424" s="2" t="s">
        <v>2732</v>
      </c>
      <c r="G2424" s="2">
        <v>3</v>
      </c>
      <c r="H2424" s="3">
        <v>48450</v>
      </c>
      <c r="I2424" s="3">
        <v>1920</v>
      </c>
      <c r="J2424" s="3">
        <v>4630</v>
      </c>
      <c r="K2424" s="3">
        <v>0</v>
      </c>
      <c r="L2424" s="3">
        <f>SUM(H2424:K2424)</f>
        <v>55000</v>
      </c>
      <c r="M2424" s="15">
        <v>0.05</v>
      </c>
      <c r="N2424" s="3">
        <f>H2424*M2424</f>
        <v>2422.5</v>
      </c>
      <c r="O2424" s="3">
        <f>L2424-N2424</f>
        <v>52577.5</v>
      </c>
    </row>
    <row r="2425" spans="1:15" x14ac:dyDescent="0.2">
      <c r="A2425" s="2" t="s">
        <v>5624</v>
      </c>
      <c r="B2425" s="2" t="s">
        <v>846</v>
      </c>
      <c r="C2425" s="2" t="s">
        <v>69</v>
      </c>
      <c r="D2425" s="2" t="s">
        <v>65</v>
      </c>
      <c r="E2425" s="13">
        <v>46023</v>
      </c>
      <c r="F2425" s="2" t="s">
        <v>2647</v>
      </c>
      <c r="G2425" s="2">
        <v>5</v>
      </c>
      <c r="H2425" s="3">
        <v>77500</v>
      </c>
      <c r="I2425" s="3">
        <v>12450</v>
      </c>
      <c r="J2425" s="3">
        <v>0</v>
      </c>
      <c r="K2425" s="3">
        <v>0</v>
      </c>
      <c r="L2425" s="3">
        <f>SUM(H2425:K2425)</f>
        <v>89950</v>
      </c>
      <c r="M2425" s="15">
        <v>0</v>
      </c>
      <c r="N2425" s="3">
        <f>H2425*M2425</f>
        <v>0</v>
      </c>
      <c r="O2425" s="3">
        <f>L2425-N2425</f>
        <v>89950</v>
      </c>
    </row>
    <row r="2426" spans="1:15" x14ac:dyDescent="0.2">
      <c r="A2426" s="2" t="s">
        <v>5626</v>
      </c>
      <c r="B2426" s="2" t="s">
        <v>1297</v>
      </c>
      <c r="C2426" s="2" t="s">
        <v>108</v>
      </c>
      <c r="D2426" s="2" t="s">
        <v>105</v>
      </c>
      <c r="E2426" s="13">
        <v>45962</v>
      </c>
      <c r="F2426" s="2" t="s">
        <v>2647</v>
      </c>
      <c r="G2426" s="2">
        <v>3</v>
      </c>
      <c r="H2426" s="3">
        <v>52950</v>
      </c>
      <c r="I2426" s="3">
        <v>1500</v>
      </c>
      <c r="J2426" s="3">
        <v>0</v>
      </c>
      <c r="K2426" s="3">
        <v>0</v>
      </c>
      <c r="L2426" s="3">
        <f>SUM(H2426:K2426)</f>
        <v>54450</v>
      </c>
      <c r="M2426" s="15">
        <v>0</v>
      </c>
      <c r="N2426" s="3">
        <f>H2426*M2426</f>
        <v>0</v>
      </c>
      <c r="O2426" s="3">
        <f>L2426-N2426</f>
        <v>54450</v>
      </c>
    </row>
    <row r="2427" spans="1:15" x14ac:dyDescent="0.2">
      <c r="A2427" s="2" t="s">
        <v>5627</v>
      </c>
      <c r="B2427" s="2" t="s">
        <v>1426</v>
      </c>
      <c r="C2427" s="2" t="s">
        <v>34</v>
      </c>
      <c r="D2427" s="2" t="s">
        <v>36</v>
      </c>
      <c r="E2427" s="13">
        <v>45962</v>
      </c>
      <c r="F2427" s="2" t="s">
        <v>2732</v>
      </c>
      <c r="G2427" s="2">
        <v>3</v>
      </c>
      <c r="H2427" s="3">
        <v>27000</v>
      </c>
      <c r="I2427" s="3">
        <v>2190</v>
      </c>
      <c r="J2427" s="3">
        <v>0</v>
      </c>
      <c r="K2427" s="3">
        <v>960</v>
      </c>
      <c r="L2427" s="3">
        <f>SUM(H2427:K2427)</f>
        <v>30150</v>
      </c>
      <c r="M2427" s="15">
        <v>0.05</v>
      </c>
      <c r="N2427" s="3">
        <f>H2427*M2427</f>
        <v>1350</v>
      </c>
      <c r="O2427" s="3">
        <f>L2427-N2427</f>
        <v>28800</v>
      </c>
    </row>
    <row r="2428" spans="1:15" x14ac:dyDescent="0.2">
      <c r="A2428" s="2" t="s">
        <v>5628</v>
      </c>
      <c r="B2428" s="2" t="s">
        <v>1563</v>
      </c>
      <c r="C2428" s="2" t="s">
        <v>37</v>
      </c>
      <c r="D2428" s="2" t="s">
        <v>36</v>
      </c>
      <c r="E2428" s="13">
        <v>45962</v>
      </c>
      <c r="F2428" s="2" t="s">
        <v>2732</v>
      </c>
      <c r="G2428" s="2">
        <v>1</v>
      </c>
      <c r="H2428" s="3">
        <v>37250</v>
      </c>
      <c r="I2428" s="3">
        <v>1010</v>
      </c>
      <c r="J2428" s="3">
        <v>0</v>
      </c>
      <c r="K2428" s="3">
        <v>0</v>
      </c>
      <c r="L2428" s="3">
        <f>SUM(H2428:K2428)</f>
        <v>38260</v>
      </c>
      <c r="M2428" s="15">
        <v>0.05</v>
      </c>
      <c r="N2428" s="3">
        <f>H2428*M2428</f>
        <v>1862.5</v>
      </c>
      <c r="O2428" s="3">
        <f>L2428-N2428</f>
        <v>36397.5</v>
      </c>
    </row>
    <row r="2429" spans="1:15" x14ac:dyDescent="0.2">
      <c r="A2429" s="2" t="s">
        <v>5629</v>
      </c>
      <c r="B2429" s="2" t="s">
        <v>1621</v>
      </c>
      <c r="C2429" s="2" t="s">
        <v>63</v>
      </c>
      <c r="D2429" s="2" t="s">
        <v>65</v>
      </c>
      <c r="E2429" s="13">
        <v>46023</v>
      </c>
      <c r="F2429" s="2" t="s">
        <v>2647</v>
      </c>
      <c r="G2429" s="2">
        <v>3</v>
      </c>
      <c r="H2429" s="3">
        <v>27750</v>
      </c>
      <c r="I2429" s="3">
        <v>1020</v>
      </c>
      <c r="J2429" s="3">
        <v>0</v>
      </c>
      <c r="K2429" s="3">
        <v>0</v>
      </c>
      <c r="L2429" s="3">
        <f>SUM(H2429:K2429)</f>
        <v>28770</v>
      </c>
      <c r="M2429" s="15">
        <v>0</v>
      </c>
      <c r="N2429" s="3">
        <f>H2429*M2429</f>
        <v>0</v>
      </c>
      <c r="O2429" s="3">
        <f>L2429-N2429</f>
        <v>28770</v>
      </c>
    </row>
    <row r="2430" spans="1:15" x14ac:dyDescent="0.2">
      <c r="A2430" s="2" t="s">
        <v>5631</v>
      </c>
      <c r="B2430" s="2" t="s">
        <v>2069</v>
      </c>
      <c r="C2430" s="2" t="s">
        <v>19</v>
      </c>
      <c r="D2430" s="2" t="s">
        <v>11</v>
      </c>
      <c r="E2430" s="13">
        <v>45962</v>
      </c>
      <c r="F2430" s="2" t="s">
        <v>2647</v>
      </c>
      <c r="G2430" s="2">
        <v>3</v>
      </c>
      <c r="H2430" s="3">
        <v>20400</v>
      </c>
      <c r="I2430" s="3">
        <v>1170</v>
      </c>
      <c r="J2430" s="3">
        <v>4380</v>
      </c>
      <c r="K2430" s="3">
        <v>0</v>
      </c>
      <c r="L2430" s="3">
        <f>SUM(H2430:K2430)</f>
        <v>25950</v>
      </c>
      <c r="M2430" s="15">
        <v>0</v>
      </c>
      <c r="N2430" s="3">
        <f>H2430*M2430</f>
        <v>0</v>
      </c>
      <c r="O2430" s="3">
        <f>L2430-N2430</f>
        <v>25950</v>
      </c>
    </row>
    <row r="2431" spans="1:15" x14ac:dyDescent="0.2">
      <c r="A2431" s="2" t="s">
        <v>5633</v>
      </c>
      <c r="B2431" s="2" t="s">
        <v>2261</v>
      </c>
      <c r="C2431" s="2" t="s">
        <v>34</v>
      </c>
      <c r="D2431" s="2" t="s">
        <v>36</v>
      </c>
      <c r="E2431" s="13">
        <v>45962</v>
      </c>
      <c r="F2431" s="2" t="s">
        <v>2670</v>
      </c>
      <c r="G2431" s="2">
        <v>6</v>
      </c>
      <c r="H2431" s="3">
        <v>42000</v>
      </c>
      <c r="I2431" s="3">
        <v>15550</v>
      </c>
      <c r="J2431" s="3">
        <v>2790</v>
      </c>
      <c r="K2431" s="3">
        <v>0</v>
      </c>
      <c r="L2431" s="3">
        <f>SUM(H2431:K2431)</f>
        <v>60340</v>
      </c>
      <c r="M2431" s="15">
        <v>0</v>
      </c>
      <c r="N2431" s="3">
        <f>H2431*M2431</f>
        <v>0</v>
      </c>
      <c r="O2431" s="3">
        <f>L2431-N2431</f>
        <v>60340</v>
      </c>
    </row>
    <row r="2432" spans="1:15" x14ac:dyDescent="0.2">
      <c r="A2432" s="2" t="s">
        <v>5635</v>
      </c>
      <c r="B2432" s="2" t="s">
        <v>2505</v>
      </c>
      <c r="C2432" s="2" t="s">
        <v>34</v>
      </c>
      <c r="D2432" s="2" t="s">
        <v>36</v>
      </c>
      <c r="E2432" s="13">
        <v>46054</v>
      </c>
      <c r="F2432" s="2" t="s">
        <v>2683</v>
      </c>
      <c r="G2432" s="2">
        <v>3</v>
      </c>
      <c r="H2432" s="3">
        <v>24750</v>
      </c>
      <c r="I2432" s="3">
        <v>4520</v>
      </c>
      <c r="J2432" s="3">
        <v>6850</v>
      </c>
      <c r="K2432" s="3">
        <v>0</v>
      </c>
      <c r="L2432" s="3">
        <f>SUM(H2432:K2432)</f>
        <v>36120</v>
      </c>
      <c r="M2432" s="15">
        <v>0.17</v>
      </c>
      <c r="N2432" s="3">
        <f>H2432*M2432</f>
        <v>4207.5</v>
      </c>
      <c r="O2432" s="3">
        <f>L2432-N2432</f>
        <v>31912.5</v>
      </c>
    </row>
    <row r="2433" spans="1:15" x14ac:dyDescent="0.2">
      <c r="A2433" s="2" t="s">
        <v>5636</v>
      </c>
      <c r="B2433" s="2" t="s">
        <v>2512</v>
      </c>
      <c r="C2433" s="2" t="s">
        <v>69</v>
      </c>
      <c r="D2433" s="2" t="s">
        <v>65</v>
      </c>
      <c r="E2433" s="13">
        <v>45992</v>
      </c>
      <c r="F2433" s="2" t="s">
        <v>2658</v>
      </c>
      <c r="G2433" s="2">
        <v>4</v>
      </c>
      <c r="H2433" s="3">
        <v>88200</v>
      </c>
      <c r="I2433" s="3">
        <v>9050</v>
      </c>
      <c r="J2433" s="3">
        <v>5650</v>
      </c>
      <c r="K2433" s="3">
        <v>0</v>
      </c>
      <c r="L2433" s="3">
        <f>SUM(H2433:K2433)</f>
        <v>102900</v>
      </c>
      <c r="M2433" s="15">
        <v>0.1</v>
      </c>
      <c r="N2433" s="3">
        <f>H2433*M2433</f>
        <v>8820</v>
      </c>
      <c r="O2433" s="3">
        <f>L2433-N2433</f>
        <v>94080</v>
      </c>
    </row>
    <row r="2434" spans="1:15" x14ac:dyDescent="0.2">
      <c r="A2434" s="2" t="s">
        <v>5637</v>
      </c>
      <c r="B2434" s="2" t="s">
        <v>416</v>
      </c>
      <c r="C2434" s="2" t="s">
        <v>34</v>
      </c>
      <c r="D2434" s="2" t="s">
        <v>36</v>
      </c>
      <c r="E2434" s="13">
        <v>45962</v>
      </c>
      <c r="F2434" s="2" t="s">
        <v>2689</v>
      </c>
      <c r="G2434" s="2">
        <v>2</v>
      </c>
      <c r="H2434" s="3">
        <v>13500</v>
      </c>
      <c r="I2434" s="3">
        <v>3000</v>
      </c>
      <c r="J2434" s="3">
        <v>0</v>
      </c>
      <c r="K2434" s="3">
        <v>0</v>
      </c>
      <c r="L2434" s="3">
        <f>SUM(H2434:K2434)</f>
        <v>16500</v>
      </c>
      <c r="M2434" s="15">
        <v>0.15</v>
      </c>
      <c r="N2434" s="3">
        <f>H2434*M2434</f>
        <v>2025</v>
      </c>
      <c r="O2434" s="3">
        <f>L2434-N2434</f>
        <v>14475</v>
      </c>
    </row>
    <row r="2435" spans="1:15" x14ac:dyDescent="0.2">
      <c r="A2435" s="2" t="s">
        <v>5638</v>
      </c>
      <c r="B2435" s="2" t="s">
        <v>624</v>
      </c>
      <c r="C2435" s="2" t="s">
        <v>22</v>
      </c>
      <c r="D2435" s="2" t="s">
        <v>24</v>
      </c>
      <c r="E2435" s="13">
        <v>45992</v>
      </c>
      <c r="F2435" s="2" t="s">
        <v>2670</v>
      </c>
      <c r="G2435" s="2">
        <v>8</v>
      </c>
      <c r="H2435" s="3">
        <v>38400</v>
      </c>
      <c r="I2435" s="3">
        <v>11430</v>
      </c>
      <c r="J2435" s="3">
        <v>0</v>
      </c>
      <c r="K2435" s="3">
        <v>2410</v>
      </c>
      <c r="L2435" s="3">
        <f>SUM(H2435:K2435)</f>
        <v>52240</v>
      </c>
      <c r="M2435" s="15">
        <v>0</v>
      </c>
      <c r="N2435" s="3">
        <f>H2435*M2435</f>
        <v>0</v>
      </c>
      <c r="O2435" s="3">
        <f>L2435-N2435</f>
        <v>52240</v>
      </c>
    </row>
    <row r="2436" spans="1:15" x14ac:dyDescent="0.2">
      <c r="A2436" s="2" t="s">
        <v>5642</v>
      </c>
      <c r="B2436" s="2" t="s">
        <v>1917</v>
      </c>
      <c r="C2436" s="2" t="s">
        <v>61</v>
      </c>
      <c r="D2436" s="2" t="s">
        <v>55</v>
      </c>
      <c r="E2436" s="13">
        <v>45962</v>
      </c>
      <c r="F2436" s="2" t="s">
        <v>2670</v>
      </c>
      <c r="G2436" s="2">
        <v>5</v>
      </c>
      <c r="H2436" s="3">
        <v>173750</v>
      </c>
      <c r="I2436" s="3">
        <v>13830</v>
      </c>
      <c r="J2436" s="3">
        <v>7550</v>
      </c>
      <c r="K2436" s="3">
        <v>0</v>
      </c>
      <c r="L2436" s="3">
        <f>SUM(H2436:K2436)</f>
        <v>195130</v>
      </c>
      <c r="M2436" s="15">
        <v>0</v>
      </c>
      <c r="N2436" s="3">
        <f>H2436*M2436</f>
        <v>0</v>
      </c>
      <c r="O2436" s="3">
        <f>L2436-N2436</f>
        <v>195130</v>
      </c>
    </row>
    <row r="2437" spans="1:15" x14ac:dyDescent="0.2">
      <c r="A2437" s="2" t="s">
        <v>5643</v>
      </c>
      <c r="B2437" s="2" t="s">
        <v>236</v>
      </c>
      <c r="C2437" s="2" t="s">
        <v>26</v>
      </c>
      <c r="D2437" s="2" t="s">
        <v>24</v>
      </c>
      <c r="E2437" s="13">
        <v>45962</v>
      </c>
      <c r="F2437" s="2" t="s">
        <v>2732</v>
      </c>
      <c r="G2437" s="2">
        <v>1</v>
      </c>
      <c r="H2437" s="3">
        <v>35800</v>
      </c>
      <c r="I2437" s="3">
        <v>240</v>
      </c>
      <c r="J2437" s="3">
        <v>0</v>
      </c>
      <c r="K2437" s="3">
        <v>0</v>
      </c>
      <c r="L2437" s="3">
        <f>SUM(H2437:K2437)</f>
        <v>36040</v>
      </c>
      <c r="M2437" s="15">
        <v>0.05</v>
      </c>
      <c r="N2437" s="3">
        <f>H2437*M2437</f>
        <v>1790</v>
      </c>
      <c r="O2437" s="3">
        <f>L2437-N2437</f>
        <v>34250</v>
      </c>
    </row>
    <row r="2438" spans="1:15" x14ac:dyDescent="0.2">
      <c r="A2438" s="2" t="s">
        <v>5644</v>
      </c>
      <c r="B2438" s="2" t="s">
        <v>523</v>
      </c>
      <c r="C2438" s="2" t="s">
        <v>110</v>
      </c>
      <c r="D2438" s="2" t="s">
        <v>105</v>
      </c>
      <c r="E2438" s="13">
        <v>46082</v>
      </c>
      <c r="F2438" s="2" t="s">
        <v>2670</v>
      </c>
      <c r="G2438" s="2">
        <v>2</v>
      </c>
      <c r="H2438" s="3">
        <v>11700</v>
      </c>
      <c r="I2438" s="3">
        <v>1570</v>
      </c>
      <c r="J2438" s="3">
        <v>6030</v>
      </c>
      <c r="K2438" s="3">
        <v>3350</v>
      </c>
      <c r="L2438" s="3">
        <f>SUM(H2438:K2438)</f>
        <v>22650</v>
      </c>
      <c r="M2438" s="15">
        <v>0</v>
      </c>
      <c r="N2438" s="3">
        <f>H2438*M2438</f>
        <v>0</v>
      </c>
      <c r="O2438" s="3">
        <f>L2438-N2438</f>
        <v>22650</v>
      </c>
    </row>
    <row r="2439" spans="1:15" x14ac:dyDescent="0.2">
      <c r="A2439" s="2" t="s">
        <v>5645</v>
      </c>
      <c r="B2439" s="2" t="s">
        <v>811</v>
      </c>
      <c r="C2439" s="2" t="s">
        <v>59</v>
      </c>
      <c r="D2439" s="2" t="s">
        <v>55</v>
      </c>
      <c r="E2439" s="13">
        <v>45962</v>
      </c>
      <c r="F2439" s="2" t="s">
        <v>2732</v>
      </c>
      <c r="G2439" s="2">
        <v>3</v>
      </c>
      <c r="H2439" s="3">
        <v>18150</v>
      </c>
      <c r="I2439" s="3">
        <v>2730</v>
      </c>
      <c r="J2439" s="3">
        <v>0</v>
      </c>
      <c r="K2439" s="3">
        <v>0</v>
      </c>
      <c r="L2439" s="3">
        <f>SUM(H2439:K2439)</f>
        <v>20880</v>
      </c>
      <c r="M2439" s="15">
        <v>0.05</v>
      </c>
      <c r="N2439" s="3">
        <f>H2439*M2439</f>
        <v>907.5</v>
      </c>
      <c r="O2439" s="3">
        <f>L2439-N2439</f>
        <v>19972.5</v>
      </c>
    </row>
    <row r="2440" spans="1:15" x14ac:dyDescent="0.2">
      <c r="A2440" s="2" t="s">
        <v>5646</v>
      </c>
      <c r="B2440" s="2" t="s">
        <v>1346</v>
      </c>
      <c r="C2440" s="2" t="s">
        <v>47</v>
      </c>
      <c r="D2440" s="2" t="s">
        <v>45</v>
      </c>
      <c r="E2440" s="13">
        <v>45992</v>
      </c>
      <c r="F2440" s="2" t="s">
        <v>2647</v>
      </c>
      <c r="G2440" s="2">
        <v>2</v>
      </c>
      <c r="H2440" s="3">
        <v>19300</v>
      </c>
      <c r="I2440" s="3">
        <v>740</v>
      </c>
      <c r="J2440" s="3">
        <v>6510</v>
      </c>
      <c r="K2440" s="3">
        <v>1410</v>
      </c>
      <c r="L2440" s="3">
        <f>SUM(H2440:K2440)</f>
        <v>27960</v>
      </c>
      <c r="M2440" s="15">
        <v>0</v>
      </c>
      <c r="N2440" s="3">
        <f>H2440*M2440</f>
        <v>0</v>
      </c>
      <c r="O2440" s="3">
        <f>L2440-N2440</f>
        <v>27960</v>
      </c>
    </row>
    <row r="2441" spans="1:15" x14ac:dyDescent="0.2">
      <c r="A2441" s="2" t="s">
        <v>5647</v>
      </c>
      <c r="B2441" s="2" t="s">
        <v>1348</v>
      </c>
      <c r="C2441" s="2" t="s">
        <v>118</v>
      </c>
      <c r="D2441" s="2" t="s">
        <v>114</v>
      </c>
      <c r="E2441" s="13">
        <v>45962</v>
      </c>
      <c r="F2441" s="2" t="s">
        <v>2732</v>
      </c>
      <c r="G2441" s="2">
        <v>2</v>
      </c>
      <c r="H2441" s="3">
        <v>18200</v>
      </c>
      <c r="I2441" s="3">
        <v>400</v>
      </c>
      <c r="J2441" s="3">
        <v>7570</v>
      </c>
      <c r="K2441" s="3">
        <v>0</v>
      </c>
      <c r="L2441" s="3">
        <f>SUM(H2441:K2441)</f>
        <v>26170</v>
      </c>
      <c r="M2441" s="15">
        <v>0.05</v>
      </c>
      <c r="N2441" s="3">
        <f>H2441*M2441</f>
        <v>910</v>
      </c>
      <c r="O2441" s="3">
        <f>L2441-N2441</f>
        <v>25260</v>
      </c>
    </row>
    <row r="2442" spans="1:15" x14ac:dyDescent="0.2">
      <c r="A2442" s="2" t="s">
        <v>5648</v>
      </c>
      <c r="B2442" s="2" t="s">
        <v>1486</v>
      </c>
      <c r="C2442" s="2" t="s">
        <v>106</v>
      </c>
      <c r="D2442" s="2" t="s">
        <v>105</v>
      </c>
      <c r="E2442" s="13">
        <v>46023</v>
      </c>
      <c r="F2442" s="2" t="s">
        <v>2670</v>
      </c>
      <c r="G2442" s="2">
        <v>2</v>
      </c>
      <c r="H2442" s="3">
        <v>24600</v>
      </c>
      <c r="I2442" s="3">
        <v>1270</v>
      </c>
      <c r="J2442" s="3">
        <v>0</v>
      </c>
      <c r="K2442" s="3">
        <v>0</v>
      </c>
      <c r="L2442" s="3">
        <f>SUM(H2442:K2442)</f>
        <v>25870</v>
      </c>
      <c r="M2442" s="15">
        <v>0</v>
      </c>
      <c r="N2442" s="3">
        <f>H2442*M2442</f>
        <v>0</v>
      </c>
      <c r="O2442" s="3">
        <f>L2442-N2442</f>
        <v>25870</v>
      </c>
    </row>
    <row r="2443" spans="1:15" x14ac:dyDescent="0.2">
      <c r="A2443" s="2" t="s">
        <v>5649</v>
      </c>
      <c r="B2443" s="2" t="s">
        <v>1526</v>
      </c>
      <c r="C2443" s="2" t="s">
        <v>129</v>
      </c>
      <c r="D2443" s="2" t="s">
        <v>124</v>
      </c>
      <c r="E2443" s="13">
        <v>46023</v>
      </c>
      <c r="F2443" s="2" t="s">
        <v>2689</v>
      </c>
      <c r="G2443" s="2">
        <v>2</v>
      </c>
      <c r="H2443" s="3">
        <v>11700</v>
      </c>
      <c r="I2443" s="3">
        <v>1330</v>
      </c>
      <c r="J2443" s="3">
        <v>6140</v>
      </c>
      <c r="K2443" s="3">
        <v>0</v>
      </c>
      <c r="L2443" s="3">
        <f>SUM(H2443:K2443)</f>
        <v>19170</v>
      </c>
      <c r="M2443" s="15">
        <v>0.15</v>
      </c>
      <c r="N2443" s="3">
        <f>H2443*M2443</f>
        <v>1755</v>
      </c>
      <c r="O2443" s="3">
        <f>L2443-N2443</f>
        <v>17415</v>
      </c>
    </row>
    <row r="2444" spans="1:15" x14ac:dyDescent="0.2">
      <c r="A2444" s="2" t="s">
        <v>5651</v>
      </c>
      <c r="B2444" s="2" t="s">
        <v>1630</v>
      </c>
      <c r="C2444" s="2" t="s">
        <v>26</v>
      </c>
      <c r="D2444" s="2" t="s">
        <v>24</v>
      </c>
      <c r="E2444" s="13">
        <v>45992</v>
      </c>
      <c r="F2444" s="2" t="s">
        <v>2670</v>
      </c>
      <c r="G2444" s="2">
        <v>2</v>
      </c>
      <c r="H2444" s="3">
        <v>33300</v>
      </c>
      <c r="I2444" s="3">
        <v>1310</v>
      </c>
      <c r="J2444" s="3">
        <v>0</v>
      </c>
      <c r="K2444" s="3">
        <v>0</v>
      </c>
      <c r="L2444" s="3">
        <f>SUM(H2444:K2444)</f>
        <v>34610</v>
      </c>
      <c r="M2444" s="15">
        <v>0</v>
      </c>
      <c r="N2444" s="3">
        <f>H2444*M2444</f>
        <v>0</v>
      </c>
      <c r="O2444" s="3">
        <f>L2444-N2444</f>
        <v>34610</v>
      </c>
    </row>
    <row r="2445" spans="1:15" x14ac:dyDescent="0.2">
      <c r="A2445" s="2" t="s">
        <v>5653</v>
      </c>
      <c r="B2445" s="2" t="s">
        <v>2175</v>
      </c>
      <c r="C2445" s="2" t="s">
        <v>97</v>
      </c>
      <c r="D2445" s="2" t="s">
        <v>95</v>
      </c>
      <c r="E2445" s="13">
        <v>46054</v>
      </c>
      <c r="F2445" s="2" t="s">
        <v>2647</v>
      </c>
      <c r="G2445" s="2">
        <v>3</v>
      </c>
      <c r="H2445" s="3">
        <v>49950</v>
      </c>
      <c r="I2445" s="3">
        <v>4390</v>
      </c>
      <c r="J2445" s="3">
        <v>0</v>
      </c>
      <c r="K2445" s="3">
        <v>0</v>
      </c>
      <c r="L2445" s="3">
        <f>SUM(H2445:K2445)</f>
        <v>54340</v>
      </c>
      <c r="M2445" s="15">
        <v>0</v>
      </c>
      <c r="N2445" s="3">
        <f>H2445*M2445</f>
        <v>0</v>
      </c>
      <c r="O2445" s="3">
        <f>L2445-N2445</f>
        <v>54340</v>
      </c>
    </row>
    <row r="2446" spans="1:15" x14ac:dyDescent="0.2">
      <c r="A2446" s="2" t="s">
        <v>5654</v>
      </c>
      <c r="B2446" s="2" t="s">
        <v>2400</v>
      </c>
      <c r="C2446" s="2" t="s">
        <v>118</v>
      </c>
      <c r="D2446" s="2" t="s">
        <v>114</v>
      </c>
      <c r="E2446" s="13">
        <v>45992</v>
      </c>
      <c r="F2446" s="2" t="s">
        <v>2647</v>
      </c>
      <c r="G2446" s="2">
        <v>2</v>
      </c>
      <c r="H2446" s="3">
        <v>19000</v>
      </c>
      <c r="I2446" s="3">
        <v>3880</v>
      </c>
      <c r="J2446" s="3">
        <v>4170</v>
      </c>
      <c r="K2446" s="3">
        <v>1030</v>
      </c>
      <c r="L2446" s="3">
        <f>SUM(H2446:K2446)</f>
        <v>28080</v>
      </c>
      <c r="M2446" s="15">
        <v>0</v>
      </c>
      <c r="N2446" s="3">
        <f>H2446*M2446</f>
        <v>0</v>
      </c>
      <c r="O2446" s="3">
        <f>L2446-N2446</f>
        <v>28080</v>
      </c>
    </row>
    <row r="2447" spans="1:15" x14ac:dyDescent="0.2">
      <c r="A2447" s="2" t="s">
        <v>5655</v>
      </c>
      <c r="B2447" s="2" t="s">
        <v>2539</v>
      </c>
      <c r="C2447" s="2" t="s">
        <v>37</v>
      </c>
      <c r="D2447" s="2" t="s">
        <v>36</v>
      </c>
      <c r="E2447" s="13">
        <v>45992</v>
      </c>
      <c r="F2447" s="2" t="s">
        <v>2683</v>
      </c>
      <c r="G2447" s="2">
        <v>1</v>
      </c>
      <c r="H2447" s="3">
        <v>26550</v>
      </c>
      <c r="I2447" s="3">
        <v>370</v>
      </c>
      <c r="J2447" s="3">
        <v>0</v>
      </c>
      <c r="K2447" s="3">
        <v>0</v>
      </c>
      <c r="L2447" s="3">
        <f>SUM(H2447:K2447)</f>
        <v>26920</v>
      </c>
      <c r="M2447" s="15">
        <v>0.17</v>
      </c>
      <c r="N2447" s="3">
        <f>H2447*M2447</f>
        <v>4513.5</v>
      </c>
      <c r="O2447" s="3">
        <f>L2447-N2447</f>
        <v>22406.5</v>
      </c>
    </row>
    <row r="2448" spans="1:15" x14ac:dyDescent="0.2">
      <c r="A2448" s="2" t="s">
        <v>5656</v>
      </c>
      <c r="B2448" s="2" t="s">
        <v>2599</v>
      </c>
      <c r="C2448" s="2" t="s">
        <v>34</v>
      </c>
      <c r="D2448" s="2" t="s">
        <v>36</v>
      </c>
      <c r="E2448" s="13">
        <v>45962</v>
      </c>
      <c r="F2448" s="2" t="s">
        <v>2647</v>
      </c>
      <c r="G2448" s="2">
        <v>4</v>
      </c>
      <c r="H2448" s="3">
        <v>73000</v>
      </c>
      <c r="I2448" s="3">
        <v>4800</v>
      </c>
      <c r="J2448" s="3">
        <v>0</v>
      </c>
      <c r="K2448" s="3">
        <v>1630</v>
      </c>
      <c r="L2448" s="3">
        <f>SUM(H2448:K2448)</f>
        <v>79430</v>
      </c>
      <c r="M2448" s="15">
        <v>0</v>
      </c>
      <c r="N2448" s="3">
        <f>H2448*M2448</f>
        <v>0</v>
      </c>
      <c r="O2448" s="3">
        <f>L2448-N2448</f>
        <v>79430</v>
      </c>
    </row>
    <row r="2449" spans="1:15" x14ac:dyDescent="0.2">
      <c r="A2449" s="2" t="s">
        <v>5657</v>
      </c>
      <c r="B2449" s="2" t="s">
        <v>1119</v>
      </c>
      <c r="C2449" s="2" t="s">
        <v>13</v>
      </c>
      <c r="D2449" s="2" t="s">
        <v>11</v>
      </c>
      <c r="E2449" s="13">
        <v>46023</v>
      </c>
      <c r="F2449" s="2" t="s">
        <v>2651</v>
      </c>
      <c r="G2449" s="2">
        <v>6</v>
      </c>
      <c r="H2449" s="3">
        <v>96300</v>
      </c>
      <c r="I2449" s="3">
        <v>13560</v>
      </c>
      <c r="J2449" s="3">
        <v>7780</v>
      </c>
      <c r="K2449" s="3">
        <v>0</v>
      </c>
      <c r="L2449" s="3">
        <f>SUM(H2449:K2449)</f>
        <v>117640</v>
      </c>
      <c r="M2449" s="15">
        <v>0.16</v>
      </c>
      <c r="N2449" s="3">
        <f>H2449*M2449</f>
        <v>15408</v>
      </c>
      <c r="O2449" s="3">
        <f>L2449-N2449</f>
        <v>102232</v>
      </c>
    </row>
    <row r="2450" spans="1:15" x14ac:dyDescent="0.2">
      <c r="A2450" s="2" t="s">
        <v>5658</v>
      </c>
      <c r="B2450" s="2" t="s">
        <v>1299</v>
      </c>
      <c r="C2450" s="2" t="s">
        <v>116</v>
      </c>
      <c r="D2450" s="2" t="s">
        <v>114</v>
      </c>
      <c r="E2450" s="13">
        <v>45962</v>
      </c>
      <c r="F2450" s="2" t="s">
        <v>2689</v>
      </c>
      <c r="G2450" s="2">
        <v>2</v>
      </c>
      <c r="H2450" s="3">
        <v>14300</v>
      </c>
      <c r="I2450" s="3">
        <v>1250</v>
      </c>
      <c r="J2450" s="3">
        <v>5710</v>
      </c>
      <c r="K2450" s="3">
        <v>2220</v>
      </c>
      <c r="L2450" s="3">
        <f>SUM(H2450:K2450)</f>
        <v>23480</v>
      </c>
      <c r="M2450" s="15">
        <v>0.15</v>
      </c>
      <c r="N2450" s="3">
        <f>H2450*M2450</f>
        <v>2145</v>
      </c>
      <c r="O2450" s="3">
        <f>L2450-N2450</f>
        <v>21335</v>
      </c>
    </row>
    <row r="2451" spans="1:15" x14ac:dyDescent="0.2">
      <c r="A2451" s="2" t="s">
        <v>5660</v>
      </c>
      <c r="B2451" s="2" t="s">
        <v>1407</v>
      </c>
      <c r="C2451" s="2" t="s">
        <v>53</v>
      </c>
      <c r="D2451" s="2" t="s">
        <v>55</v>
      </c>
      <c r="E2451" s="13">
        <v>46054</v>
      </c>
      <c r="F2451" s="2" t="s">
        <v>2683</v>
      </c>
      <c r="G2451" s="2">
        <v>4</v>
      </c>
      <c r="H2451" s="3">
        <v>53800</v>
      </c>
      <c r="I2451" s="3">
        <v>5610</v>
      </c>
      <c r="J2451" s="3">
        <v>5330</v>
      </c>
      <c r="K2451" s="3">
        <v>0</v>
      </c>
      <c r="L2451" s="3">
        <f>SUM(H2451:K2451)</f>
        <v>64740</v>
      </c>
      <c r="M2451" s="15">
        <v>0.17</v>
      </c>
      <c r="N2451" s="3">
        <f>H2451*M2451</f>
        <v>9146</v>
      </c>
      <c r="O2451" s="3">
        <f>L2451-N2451</f>
        <v>55594</v>
      </c>
    </row>
    <row r="2452" spans="1:15" x14ac:dyDescent="0.2">
      <c r="A2452" s="2" t="s">
        <v>5661</v>
      </c>
      <c r="B2452" s="2" t="s">
        <v>1956</v>
      </c>
      <c r="C2452" s="2" t="s">
        <v>39</v>
      </c>
      <c r="D2452" s="2" t="s">
        <v>36</v>
      </c>
      <c r="E2452" s="13">
        <v>45992</v>
      </c>
      <c r="F2452" s="2" t="s">
        <v>2670</v>
      </c>
      <c r="G2452" s="2">
        <v>4</v>
      </c>
      <c r="H2452" s="3">
        <v>33200</v>
      </c>
      <c r="I2452" s="3">
        <v>2270</v>
      </c>
      <c r="J2452" s="3">
        <v>1720</v>
      </c>
      <c r="K2452" s="3">
        <v>2560</v>
      </c>
      <c r="L2452" s="3">
        <f>SUM(H2452:K2452)</f>
        <v>39750</v>
      </c>
      <c r="M2452" s="15">
        <v>0</v>
      </c>
      <c r="N2452" s="3">
        <f>H2452*M2452</f>
        <v>0</v>
      </c>
      <c r="O2452" s="3">
        <f>L2452-N2452</f>
        <v>39750</v>
      </c>
    </row>
    <row r="2453" spans="1:15" x14ac:dyDescent="0.2">
      <c r="A2453" s="2" t="s">
        <v>5662</v>
      </c>
      <c r="B2453" s="2" t="s">
        <v>2247</v>
      </c>
      <c r="C2453" s="2" t="s">
        <v>32</v>
      </c>
      <c r="D2453" s="2" t="s">
        <v>24</v>
      </c>
      <c r="E2453" s="13">
        <v>45962</v>
      </c>
      <c r="F2453" s="2" t="s">
        <v>2651</v>
      </c>
      <c r="G2453" s="2">
        <v>4</v>
      </c>
      <c r="H2453" s="3">
        <v>23200</v>
      </c>
      <c r="I2453" s="3">
        <v>3400</v>
      </c>
      <c r="J2453" s="3">
        <v>0</v>
      </c>
      <c r="K2453" s="3">
        <v>0</v>
      </c>
      <c r="L2453" s="3">
        <f>SUM(H2453:K2453)</f>
        <v>26600</v>
      </c>
      <c r="M2453" s="15">
        <v>0.16</v>
      </c>
      <c r="N2453" s="3">
        <f>H2453*M2453</f>
        <v>3712</v>
      </c>
      <c r="O2453" s="3">
        <f>L2453-N2453</f>
        <v>22888</v>
      </c>
    </row>
    <row r="2454" spans="1:15" x14ac:dyDescent="0.2">
      <c r="A2454" s="2" t="s">
        <v>5663</v>
      </c>
      <c r="B2454" s="2" t="s">
        <v>2592</v>
      </c>
      <c r="C2454" s="2" t="s">
        <v>112</v>
      </c>
      <c r="D2454" s="2" t="s">
        <v>114</v>
      </c>
      <c r="E2454" s="13">
        <v>45962</v>
      </c>
      <c r="F2454" s="2" t="s">
        <v>2689</v>
      </c>
      <c r="G2454" s="2">
        <v>2</v>
      </c>
      <c r="H2454" s="3">
        <v>11300</v>
      </c>
      <c r="I2454" s="3">
        <v>2600</v>
      </c>
      <c r="J2454" s="3">
        <v>1540</v>
      </c>
      <c r="K2454" s="3">
        <v>0</v>
      </c>
      <c r="L2454" s="3">
        <f>SUM(H2454:K2454)</f>
        <v>15440</v>
      </c>
      <c r="M2454" s="15">
        <v>0.15</v>
      </c>
      <c r="N2454" s="3">
        <f>H2454*M2454</f>
        <v>1695</v>
      </c>
      <c r="O2454" s="3">
        <f>L2454-N2454</f>
        <v>13745</v>
      </c>
    </row>
    <row r="2455" spans="1:15" x14ac:dyDescent="0.2">
      <c r="A2455" s="2" t="s">
        <v>5664</v>
      </c>
      <c r="B2455" s="2" t="s">
        <v>318</v>
      </c>
      <c r="C2455" s="2" t="s">
        <v>34</v>
      </c>
      <c r="D2455" s="2" t="s">
        <v>36</v>
      </c>
      <c r="E2455" s="13">
        <v>45992</v>
      </c>
      <c r="F2455" s="2" t="s">
        <v>2670</v>
      </c>
      <c r="G2455" s="2">
        <v>4</v>
      </c>
      <c r="H2455" s="3">
        <v>28000</v>
      </c>
      <c r="I2455" s="3">
        <v>14420</v>
      </c>
      <c r="J2455" s="3">
        <v>4700</v>
      </c>
      <c r="K2455" s="3">
        <v>0</v>
      </c>
      <c r="L2455" s="3">
        <f>SUM(H2455:K2455)</f>
        <v>47120</v>
      </c>
      <c r="M2455" s="15">
        <v>0</v>
      </c>
      <c r="N2455" s="3">
        <f>H2455*M2455</f>
        <v>0</v>
      </c>
      <c r="O2455" s="3">
        <f>L2455-N2455</f>
        <v>47120</v>
      </c>
    </row>
    <row r="2456" spans="1:15" x14ac:dyDescent="0.2">
      <c r="A2456" s="2" t="s">
        <v>5665</v>
      </c>
      <c r="B2456" s="2" t="s">
        <v>414</v>
      </c>
      <c r="C2456" s="2" t="s">
        <v>89</v>
      </c>
      <c r="D2456" s="2" t="s">
        <v>85</v>
      </c>
      <c r="E2456" s="13">
        <v>45962</v>
      </c>
      <c r="F2456" s="2" t="s">
        <v>2689</v>
      </c>
      <c r="G2456" s="2">
        <v>3</v>
      </c>
      <c r="H2456" s="3">
        <v>27000</v>
      </c>
      <c r="I2456" s="3">
        <v>3130</v>
      </c>
      <c r="J2456" s="3">
        <v>0</v>
      </c>
      <c r="K2456" s="3">
        <v>0</v>
      </c>
      <c r="L2456" s="3">
        <f>SUM(H2456:K2456)</f>
        <v>30130</v>
      </c>
      <c r="M2456" s="15">
        <v>0.15</v>
      </c>
      <c r="N2456" s="3">
        <f>H2456*M2456</f>
        <v>4050</v>
      </c>
      <c r="O2456" s="3">
        <f>L2456-N2456</f>
        <v>26080</v>
      </c>
    </row>
    <row r="2457" spans="1:15" x14ac:dyDescent="0.2">
      <c r="A2457" s="2" t="s">
        <v>5667</v>
      </c>
      <c r="B2457" s="2" t="s">
        <v>974</v>
      </c>
      <c r="C2457" s="2" t="s">
        <v>53</v>
      </c>
      <c r="D2457" s="2" t="s">
        <v>55</v>
      </c>
      <c r="E2457" s="13">
        <v>45962</v>
      </c>
      <c r="F2457" s="2" t="s">
        <v>2683</v>
      </c>
      <c r="G2457" s="2">
        <v>3</v>
      </c>
      <c r="H2457" s="3">
        <v>28050</v>
      </c>
      <c r="I2457" s="3">
        <v>2520</v>
      </c>
      <c r="J2457" s="3">
        <v>0</v>
      </c>
      <c r="K2457" s="3">
        <v>0</v>
      </c>
      <c r="L2457" s="3">
        <f>SUM(H2457:K2457)</f>
        <v>30570</v>
      </c>
      <c r="M2457" s="15">
        <v>0.17</v>
      </c>
      <c r="N2457" s="3">
        <f>H2457*M2457</f>
        <v>4768.5</v>
      </c>
      <c r="O2457" s="3">
        <f>L2457-N2457</f>
        <v>25801.5</v>
      </c>
    </row>
    <row r="2458" spans="1:15" x14ac:dyDescent="0.2">
      <c r="A2458" s="2" t="s">
        <v>5668</v>
      </c>
      <c r="B2458" s="2" t="s">
        <v>1158</v>
      </c>
      <c r="C2458" s="2" t="s">
        <v>39</v>
      </c>
      <c r="D2458" s="2" t="s">
        <v>36</v>
      </c>
      <c r="E2458" s="13">
        <v>45962</v>
      </c>
      <c r="F2458" s="2" t="s">
        <v>2651</v>
      </c>
      <c r="G2458" s="2">
        <v>6</v>
      </c>
      <c r="H2458" s="3">
        <v>41100</v>
      </c>
      <c r="I2458" s="3">
        <v>7170</v>
      </c>
      <c r="J2458" s="3">
        <v>0</v>
      </c>
      <c r="K2458" s="3">
        <v>1240</v>
      </c>
      <c r="L2458" s="3">
        <f>SUM(H2458:K2458)</f>
        <v>49510</v>
      </c>
      <c r="M2458" s="15">
        <v>0.16</v>
      </c>
      <c r="N2458" s="3">
        <f>H2458*M2458</f>
        <v>6576</v>
      </c>
      <c r="O2458" s="3">
        <f>L2458-N2458</f>
        <v>42934</v>
      </c>
    </row>
    <row r="2459" spans="1:15" x14ac:dyDescent="0.2">
      <c r="A2459" s="2" t="s">
        <v>5670</v>
      </c>
      <c r="B2459" s="2" t="s">
        <v>1846</v>
      </c>
      <c r="C2459" s="2" t="s">
        <v>81</v>
      </c>
      <c r="D2459" s="2" t="s">
        <v>75</v>
      </c>
      <c r="E2459" s="13">
        <v>45992</v>
      </c>
      <c r="F2459" s="2" t="s">
        <v>2689</v>
      </c>
      <c r="G2459" s="2">
        <v>4</v>
      </c>
      <c r="H2459" s="3">
        <v>132800</v>
      </c>
      <c r="I2459" s="3">
        <v>7460</v>
      </c>
      <c r="J2459" s="3">
        <v>9800</v>
      </c>
      <c r="K2459" s="3">
        <v>0</v>
      </c>
      <c r="L2459" s="3">
        <f>SUM(H2459:K2459)</f>
        <v>150060</v>
      </c>
      <c r="M2459" s="15">
        <v>0.15</v>
      </c>
      <c r="N2459" s="3">
        <f>H2459*M2459</f>
        <v>19920</v>
      </c>
      <c r="O2459" s="3">
        <f>L2459-N2459</f>
        <v>130140</v>
      </c>
    </row>
    <row r="2460" spans="1:15" x14ac:dyDescent="0.2">
      <c r="A2460" s="2" t="s">
        <v>5671</v>
      </c>
      <c r="B2460" s="2" t="s">
        <v>1982</v>
      </c>
      <c r="C2460" s="2" t="s">
        <v>69</v>
      </c>
      <c r="D2460" s="2" t="s">
        <v>65</v>
      </c>
      <c r="E2460" s="13">
        <v>45962</v>
      </c>
      <c r="F2460" s="2" t="s">
        <v>2732</v>
      </c>
      <c r="G2460" s="2">
        <v>2</v>
      </c>
      <c r="H2460" s="3">
        <v>60500</v>
      </c>
      <c r="I2460" s="3">
        <v>2240</v>
      </c>
      <c r="J2460" s="3">
        <v>4570</v>
      </c>
      <c r="K2460" s="3">
        <v>0</v>
      </c>
      <c r="L2460" s="3">
        <f>SUM(H2460:K2460)</f>
        <v>67310</v>
      </c>
      <c r="M2460" s="15">
        <v>0.05</v>
      </c>
      <c r="N2460" s="3">
        <f>H2460*M2460</f>
        <v>3025</v>
      </c>
      <c r="O2460" s="3">
        <f>L2460-N2460</f>
        <v>64285</v>
      </c>
    </row>
    <row r="2461" spans="1:15" x14ac:dyDescent="0.2">
      <c r="A2461" s="2" t="s">
        <v>5672</v>
      </c>
      <c r="B2461" s="2" t="s">
        <v>2293</v>
      </c>
      <c r="C2461" s="2" t="s">
        <v>43</v>
      </c>
      <c r="D2461" s="2" t="s">
        <v>45</v>
      </c>
      <c r="E2461" s="13">
        <v>45992</v>
      </c>
      <c r="F2461" s="2" t="s">
        <v>2689</v>
      </c>
      <c r="G2461" s="2">
        <v>2</v>
      </c>
      <c r="H2461" s="3">
        <v>17300</v>
      </c>
      <c r="I2461" s="3">
        <v>2540</v>
      </c>
      <c r="J2461" s="3">
        <v>4310</v>
      </c>
      <c r="K2461" s="3">
        <v>0</v>
      </c>
      <c r="L2461" s="3">
        <f>SUM(H2461:K2461)</f>
        <v>24150</v>
      </c>
      <c r="M2461" s="15">
        <v>0.15</v>
      </c>
      <c r="N2461" s="3">
        <f>H2461*M2461</f>
        <v>2595</v>
      </c>
      <c r="O2461" s="3">
        <f>L2461-N2461</f>
        <v>21555</v>
      </c>
    </row>
    <row r="2462" spans="1:15" x14ac:dyDescent="0.2">
      <c r="A2462" s="2" t="s">
        <v>5673</v>
      </c>
      <c r="B2462" s="2" t="s">
        <v>2505</v>
      </c>
      <c r="C2462" s="2" t="s">
        <v>116</v>
      </c>
      <c r="D2462" s="2" t="s">
        <v>114</v>
      </c>
      <c r="E2462" s="13">
        <v>45962</v>
      </c>
      <c r="F2462" s="2" t="s">
        <v>2670</v>
      </c>
      <c r="G2462" s="2">
        <v>2</v>
      </c>
      <c r="H2462" s="3">
        <v>9800</v>
      </c>
      <c r="I2462" s="3">
        <v>480</v>
      </c>
      <c r="J2462" s="3">
        <v>2610</v>
      </c>
      <c r="K2462" s="3">
        <v>0</v>
      </c>
      <c r="L2462" s="3">
        <f>SUM(H2462:K2462)</f>
        <v>12890</v>
      </c>
      <c r="M2462" s="15">
        <v>0</v>
      </c>
      <c r="N2462" s="3">
        <f>H2462*M2462</f>
        <v>0</v>
      </c>
      <c r="O2462" s="3">
        <f>L2462-N2462</f>
        <v>12890</v>
      </c>
    </row>
    <row r="2463" spans="1:15" x14ac:dyDescent="0.2">
      <c r="A2463" s="2" t="s">
        <v>5674</v>
      </c>
      <c r="B2463" s="2" t="s">
        <v>771</v>
      </c>
      <c r="C2463" s="2" t="s">
        <v>108</v>
      </c>
      <c r="D2463" s="2" t="s">
        <v>105</v>
      </c>
      <c r="E2463" s="13">
        <v>45992</v>
      </c>
      <c r="F2463" s="2" t="s">
        <v>2658</v>
      </c>
      <c r="G2463" s="2">
        <v>8</v>
      </c>
      <c r="H2463" s="3">
        <v>160400</v>
      </c>
      <c r="I2463" s="3">
        <v>15950</v>
      </c>
      <c r="J2463" s="3">
        <v>0</v>
      </c>
      <c r="K2463" s="3">
        <v>0</v>
      </c>
      <c r="L2463" s="3">
        <f>SUM(H2463:K2463)</f>
        <v>176350</v>
      </c>
      <c r="M2463" s="15">
        <v>0.1</v>
      </c>
      <c r="N2463" s="3">
        <f>H2463*M2463</f>
        <v>16040</v>
      </c>
      <c r="O2463" s="3">
        <f>L2463-N2463</f>
        <v>160310</v>
      </c>
    </row>
    <row r="2464" spans="1:15" x14ac:dyDescent="0.2">
      <c r="A2464" s="2" t="s">
        <v>5675</v>
      </c>
      <c r="B2464" s="2" t="s">
        <v>1080</v>
      </c>
      <c r="C2464" s="2" t="s">
        <v>9</v>
      </c>
      <c r="D2464" s="2" t="s">
        <v>11</v>
      </c>
      <c r="E2464" s="13">
        <v>46054</v>
      </c>
      <c r="F2464" s="2" t="s">
        <v>2683</v>
      </c>
      <c r="G2464" s="2">
        <v>5</v>
      </c>
      <c r="H2464" s="3">
        <v>91750</v>
      </c>
      <c r="I2464" s="3">
        <v>5010</v>
      </c>
      <c r="J2464" s="3">
        <v>0</v>
      </c>
      <c r="K2464" s="3">
        <v>1640</v>
      </c>
      <c r="L2464" s="3">
        <f>SUM(H2464:K2464)</f>
        <v>98400</v>
      </c>
      <c r="M2464" s="15">
        <v>0.17</v>
      </c>
      <c r="N2464" s="3">
        <f>H2464*M2464</f>
        <v>15597.500000000002</v>
      </c>
      <c r="O2464" s="3">
        <f>L2464-N2464</f>
        <v>82802.5</v>
      </c>
    </row>
    <row r="2465" spans="1:15" x14ac:dyDescent="0.2">
      <c r="A2465" s="2" t="s">
        <v>5676</v>
      </c>
      <c r="B2465" s="2" t="s">
        <v>1291</v>
      </c>
      <c r="C2465" s="2" t="s">
        <v>37</v>
      </c>
      <c r="D2465" s="2" t="s">
        <v>36</v>
      </c>
      <c r="E2465" s="13">
        <v>46023</v>
      </c>
      <c r="F2465" s="2" t="s">
        <v>2647</v>
      </c>
      <c r="G2465" s="2">
        <v>2</v>
      </c>
      <c r="H2465" s="3">
        <v>29900</v>
      </c>
      <c r="I2465" s="3">
        <v>2740</v>
      </c>
      <c r="J2465" s="3">
        <v>3230</v>
      </c>
      <c r="K2465" s="3">
        <v>1500</v>
      </c>
      <c r="L2465" s="3">
        <f>SUM(H2465:K2465)</f>
        <v>37370</v>
      </c>
      <c r="M2465" s="15">
        <v>0</v>
      </c>
      <c r="N2465" s="3">
        <f>H2465*M2465</f>
        <v>0</v>
      </c>
      <c r="O2465" s="3">
        <f>L2465-N2465</f>
        <v>37370</v>
      </c>
    </row>
    <row r="2466" spans="1:15" x14ac:dyDescent="0.2">
      <c r="A2466" s="2" t="s">
        <v>5677</v>
      </c>
      <c r="B2466" s="2" t="s">
        <v>1370</v>
      </c>
      <c r="C2466" s="2" t="s">
        <v>41</v>
      </c>
      <c r="D2466" s="2" t="s">
        <v>36</v>
      </c>
      <c r="E2466" s="13">
        <v>46054</v>
      </c>
      <c r="F2466" s="2" t="s">
        <v>2670</v>
      </c>
      <c r="G2466" s="2">
        <v>4</v>
      </c>
      <c r="H2466" s="3">
        <v>19000</v>
      </c>
      <c r="I2466" s="3">
        <v>2030</v>
      </c>
      <c r="J2466" s="3">
        <v>3850</v>
      </c>
      <c r="K2466" s="3">
        <v>2780</v>
      </c>
      <c r="L2466" s="3">
        <f>SUM(H2466:K2466)</f>
        <v>27660</v>
      </c>
      <c r="M2466" s="15">
        <v>0</v>
      </c>
      <c r="N2466" s="3">
        <f>H2466*M2466</f>
        <v>0</v>
      </c>
      <c r="O2466" s="3">
        <f>L2466-N2466</f>
        <v>27660</v>
      </c>
    </row>
    <row r="2467" spans="1:15" x14ac:dyDescent="0.2">
      <c r="A2467" s="2" t="s">
        <v>5678</v>
      </c>
      <c r="B2467" s="2" t="s">
        <v>1378</v>
      </c>
      <c r="C2467" s="2" t="s">
        <v>53</v>
      </c>
      <c r="D2467" s="2" t="s">
        <v>55</v>
      </c>
      <c r="E2467" s="13">
        <v>45992</v>
      </c>
      <c r="F2467" s="2" t="s">
        <v>2689</v>
      </c>
      <c r="G2467" s="2">
        <v>3</v>
      </c>
      <c r="H2467" s="3">
        <v>28350</v>
      </c>
      <c r="I2467" s="3">
        <v>1090</v>
      </c>
      <c r="J2467" s="3">
        <v>0</v>
      </c>
      <c r="K2467" s="3">
        <v>1920</v>
      </c>
      <c r="L2467" s="3">
        <f>SUM(H2467:K2467)</f>
        <v>31360</v>
      </c>
      <c r="M2467" s="15">
        <v>0.15</v>
      </c>
      <c r="N2467" s="3">
        <f>H2467*M2467</f>
        <v>4252.5</v>
      </c>
      <c r="O2467" s="3">
        <f>L2467-N2467</f>
        <v>27107.5</v>
      </c>
    </row>
    <row r="2468" spans="1:15" x14ac:dyDescent="0.2">
      <c r="A2468" s="2" t="s">
        <v>5679</v>
      </c>
      <c r="B2468" s="2" t="s">
        <v>1577</v>
      </c>
      <c r="C2468" s="2" t="s">
        <v>81</v>
      </c>
      <c r="D2468" s="2" t="s">
        <v>75</v>
      </c>
      <c r="E2468" s="13">
        <v>45962</v>
      </c>
      <c r="F2468" s="2" t="s">
        <v>2732</v>
      </c>
      <c r="G2468" s="2">
        <v>2</v>
      </c>
      <c r="H2468" s="3">
        <v>60300</v>
      </c>
      <c r="I2468" s="3">
        <v>2470</v>
      </c>
      <c r="J2468" s="3">
        <v>2590</v>
      </c>
      <c r="K2468" s="3">
        <v>3320</v>
      </c>
      <c r="L2468" s="3">
        <f>SUM(H2468:K2468)</f>
        <v>68680</v>
      </c>
      <c r="M2468" s="15">
        <v>0.05</v>
      </c>
      <c r="N2468" s="3">
        <f>H2468*M2468</f>
        <v>3015</v>
      </c>
      <c r="O2468" s="3">
        <f>L2468-N2468</f>
        <v>65665</v>
      </c>
    </row>
    <row r="2469" spans="1:15" x14ac:dyDescent="0.2">
      <c r="A2469" s="2" t="s">
        <v>5680</v>
      </c>
      <c r="B2469" s="2" t="s">
        <v>1797</v>
      </c>
      <c r="C2469" s="2" t="s">
        <v>9</v>
      </c>
      <c r="D2469" s="2" t="s">
        <v>11</v>
      </c>
      <c r="E2469" s="13">
        <v>45962</v>
      </c>
      <c r="F2469" s="2" t="s">
        <v>2647</v>
      </c>
      <c r="G2469" s="2">
        <v>2</v>
      </c>
      <c r="H2469" s="3">
        <v>14200</v>
      </c>
      <c r="I2469" s="3">
        <v>2980</v>
      </c>
      <c r="J2469" s="3">
        <v>0</v>
      </c>
      <c r="K2469" s="3">
        <v>3560</v>
      </c>
      <c r="L2469" s="3">
        <f>SUM(H2469:K2469)</f>
        <v>20740</v>
      </c>
      <c r="M2469" s="15">
        <v>0</v>
      </c>
      <c r="N2469" s="3">
        <f>H2469*M2469</f>
        <v>0</v>
      </c>
      <c r="O2469" s="3">
        <f>L2469-N2469</f>
        <v>20740</v>
      </c>
    </row>
    <row r="2470" spans="1:15" x14ac:dyDescent="0.2">
      <c r="A2470" s="2" t="s">
        <v>5681</v>
      </c>
      <c r="B2470" s="2" t="s">
        <v>1921</v>
      </c>
      <c r="C2470" s="2" t="s">
        <v>53</v>
      </c>
      <c r="D2470" s="2" t="s">
        <v>55</v>
      </c>
      <c r="E2470" s="13">
        <v>45992</v>
      </c>
      <c r="F2470" s="2" t="s">
        <v>2689</v>
      </c>
      <c r="G2470" s="2">
        <v>4</v>
      </c>
      <c r="H2470" s="3">
        <v>50600</v>
      </c>
      <c r="I2470" s="3">
        <v>3360</v>
      </c>
      <c r="J2470" s="3">
        <v>0</v>
      </c>
      <c r="K2470" s="3">
        <v>2500</v>
      </c>
      <c r="L2470" s="3">
        <f>SUM(H2470:K2470)</f>
        <v>56460</v>
      </c>
      <c r="M2470" s="15">
        <v>0.15</v>
      </c>
      <c r="N2470" s="3">
        <f>H2470*M2470</f>
        <v>7590</v>
      </c>
      <c r="O2470" s="3">
        <f>L2470-N2470</f>
        <v>48870</v>
      </c>
    </row>
    <row r="2471" spans="1:15" x14ac:dyDescent="0.2">
      <c r="A2471" s="2" t="s">
        <v>5682</v>
      </c>
      <c r="B2471" s="2" t="s">
        <v>2202</v>
      </c>
      <c r="C2471" s="2" t="s">
        <v>101</v>
      </c>
      <c r="D2471" s="2" t="s">
        <v>95</v>
      </c>
      <c r="E2471" s="13">
        <v>45992</v>
      </c>
      <c r="F2471" s="2" t="s">
        <v>2658</v>
      </c>
      <c r="G2471" s="2">
        <v>4</v>
      </c>
      <c r="H2471" s="3">
        <v>25600</v>
      </c>
      <c r="I2471" s="3">
        <v>5990</v>
      </c>
      <c r="J2471" s="3">
        <v>6080</v>
      </c>
      <c r="K2471" s="3">
        <v>0</v>
      </c>
      <c r="L2471" s="3">
        <f>SUM(H2471:K2471)</f>
        <v>37670</v>
      </c>
      <c r="M2471" s="15">
        <v>0.1</v>
      </c>
      <c r="N2471" s="3">
        <f>H2471*M2471</f>
        <v>2560</v>
      </c>
      <c r="O2471" s="3">
        <f>L2471-N2471</f>
        <v>35110</v>
      </c>
    </row>
    <row r="2472" spans="1:15" x14ac:dyDescent="0.2">
      <c r="A2472" s="2" t="s">
        <v>5683</v>
      </c>
      <c r="B2472" s="2" t="s">
        <v>2516</v>
      </c>
      <c r="C2472" s="2" t="s">
        <v>19</v>
      </c>
      <c r="D2472" s="2" t="s">
        <v>11</v>
      </c>
      <c r="E2472" s="13">
        <v>45962</v>
      </c>
      <c r="F2472" s="2" t="s">
        <v>2732</v>
      </c>
      <c r="G2472" s="2">
        <v>2</v>
      </c>
      <c r="H2472" s="3">
        <v>28000</v>
      </c>
      <c r="I2472" s="3">
        <v>1410</v>
      </c>
      <c r="J2472" s="3">
        <v>0</v>
      </c>
      <c r="K2472" s="3">
        <v>0</v>
      </c>
      <c r="L2472" s="3">
        <f>SUM(H2472:K2472)</f>
        <v>29410</v>
      </c>
      <c r="M2472" s="15">
        <v>0.05</v>
      </c>
      <c r="N2472" s="3">
        <f>H2472*M2472</f>
        <v>1400</v>
      </c>
      <c r="O2472" s="3">
        <f>L2472-N2472</f>
        <v>28010</v>
      </c>
    </row>
    <row r="2473" spans="1:15" x14ac:dyDescent="0.2">
      <c r="A2473" s="2" t="s">
        <v>5684</v>
      </c>
      <c r="B2473" s="2" t="s">
        <v>495</v>
      </c>
      <c r="C2473" s="2" t="s">
        <v>81</v>
      </c>
      <c r="D2473" s="2" t="s">
        <v>75</v>
      </c>
      <c r="E2473" s="13">
        <v>45962</v>
      </c>
      <c r="F2473" s="2" t="s">
        <v>2670</v>
      </c>
      <c r="G2473" s="2">
        <v>2</v>
      </c>
      <c r="H2473" s="3">
        <v>44400</v>
      </c>
      <c r="I2473" s="3">
        <v>1500</v>
      </c>
      <c r="J2473" s="3">
        <v>9000</v>
      </c>
      <c r="K2473" s="3">
        <v>1760</v>
      </c>
      <c r="L2473" s="3">
        <f>SUM(H2473:K2473)</f>
        <v>56660</v>
      </c>
      <c r="M2473" s="15">
        <v>0</v>
      </c>
      <c r="N2473" s="3">
        <f>H2473*M2473</f>
        <v>0</v>
      </c>
      <c r="O2473" s="3">
        <f>L2473-N2473</f>
        <v>56660</v>
      </c>
    </row>
    <row r="2474" spans="1:15" x14ac:dyDescent="0.2">
      <c r="A2474" s="2" t="s">
        <v>5685</v>
      </c>
      <c r="B2474" s="2" t="s">
        <v>903</v>
      </c>
      <c r="C2474" s="2" t="s">
        <v>97</v>
      </c>
      <c r="D2474" s="2" t="s">
        <v>95</v>
      </c>
      <c r="E2474" s="13">
        <v>45992</v>
      </c>
      <c r="F2474" s="2" t="s">
        <v>2683</v>
      </c>
      <c r="G2474" s="2">
        <v>3</v>
      </c>
      <c r="H2474" s="3">
        <v>40950</v>
      </c>
      <c r="I2474" s="3">
        <v>5990</v>
      </c>
      <c r="J2474" s="3">
        <v>7420</v>
      </c>
      <c r="K2474" s="3">
        <v>0</v>
      </c>
      <c r="L2474" s="3">
        <f>SUM(H2474:K2474)</f>
        <v>54360</v>
      </c>
      <c r="M2474" s="15">
        <v>0.17</v>
      </c>
      <c r="N2474" s="3">
        <f>H2474*M2474</f>
        <v>6961.5000000000009</v>
      </c>
      <c r="O2474" s="3">
        <f>L2474-N2474</f>
        <v>47398.5</v>
      </c>
    </row>
    <row r="2475" spans="1:15" x14ac:dyDescent="0.2">
      <c r="A2475" s="2" t="s">
        <v>5686</v>
      </c>
      <c r="B2475" s="2" t="s">
        <v>1126</v>
      </c>
      <c r="C2475" s="2" t="s">
        <v>13</v>
      </c>
      <c r="D2475" s="2" t="s">
        <v>11</v>
      </c>
      <c r="E2475" s="13">
        <v>45962</v>
      </c>
      <c r="F2475" s="2" t="s">
        <v>2670</v>
      </c>
      <c r="G2475" s="2">
        <v>1</v>
      </c>
      <c r="H2475" s="3">
        <v>23150</v>
      </c>
      <c r="I2475" s="3">
        <v>290</v>
      </c>
      <c r="J2475" s="3">
        <v>0</v>
      </c>
      <c r="K2475" s="3">
        <v>0</v>
      </c>
      <c r="L2475" s="3">
        <f>SUM(H2475:K2475)</f>
        <v>23440</v>
      </c>
      <c r="M2475" s="15">
        <v>0</v>
      </c>
      <c r="N2475" s="3">
        <f>H2475*M2475</f>
        <v>0</v>
      </c>
      <c r="O2475" s="3">
        <f>L2475-N2475</f>
        <v>23440</v>
      </c>
    </row>
    <row r="2476" spans="1:15" x14ac:dyDescent="0.2">
      <c r="A2476" s="2" t="s">
        <v>5687</v>
      </c>
      <c r="B2476" s="2" t="s">
        <v>1960</v>
      </c>
      <c r="C2476" s="2" t="s">
        <v>19</v>
      </c>
      <c r="D2476" s="2" t="s">
        <v>11</v>
      </c>
      <c r="E2476" s="13">
        <v>46023</v>
      </c>
      <c r="F2476" s="2" t="s">
        <v>2670</v>
      </c>
      <c r="G2476" s="2">
        <v>2</v>
      </c>
      <c r="H2476" s="3">
        <v>26500</v>
      </c>
      <c r="I2476" s="3">
        <v>3320</v>
      </c>
      <c r="J2476" s="3">
        <v>2890</v>
      </c>
      <c r="K2476" s="3">
        <v>0</v>
      </c>
      <c r="L2476" s="3">
        <f>SUM(H2476:K2476)</f>
        <v>32710</v>
      </c>
      <c r="M2476" s="15">
        <v>0</v>
      </c>
      <c r="N2476" s="3">
        <f>H2476*M2476</f>
        <v>0</v>
      </c>
      <c r="O2476" s="3">
        <f>L2476-N2476</f>
        <v>32710</v>
      </c>
    </row>
    <row r="2477" spans="1:15" x14ac:dyDescent="0.2">
      <c r="A2477" s="2" t="s">
        <v>5688</v>
      </c>
      <c r="B2477" s="2" t="s">
        <v>605</v>
      </c>
      <c r="C2477" s="2" t="s">
        <v>71</v>
      </c>
      <c r="D2477" s="2" t="s">
        <v>65</v>
      </c>
      <c r="E2477" s="13">
        <v>45992</v>
      </c>
      <c r="F2477" s="2" t="s">
        <v>2670</v>
      </c>
      <c r="G2477" s="2">
        <v>2</v>
      </c>
      <c r="H2477" s="3">
        <v>22000</v>
      </c>
      <c r="I2477" s="3">
        <v>1090</v>
      </c>
      <c r="J2477" s="3">
        <v>3200</v>
      </c>
      <c r="K2477" s="3">
        <v>1260</v>
      </c>
      <c r="L2477" s="3">
        <f>SUM(H2477:K2477)</f>
        <v>27550</v>
      </c>
      <c r="M2477" s="15">
        <v>0</v>
      </c>
      <c r="N2477" s="3">
        <f>H2477*M2477</f>
        <v>0</v>
      </c>
      <c r="O2477" s="3">
        <f>L2477-N2477</f>
        <v>27550</v>
      </c>
    </row>
    <row r="2478" spans="1:15" x14ac:dyDescent="0.2">
      <c r="A2478" s="2" t="s">
        <v>5689</v>
      </c>
      <c r="B2478" s="2" t="s">
        <v>1264</v>
      </c>
      <c r="C2478" s="2" t="s">
        <v>71</v>
      </c>
      <c r="D2478" s="2" t="s">
        <v>65</v>
      </c>
      <c r="E2478" s="13">
        <v>46023</v>
      </c>
      <c r="F2478" s="2" t="s">
        <v>2670</v>
      </c>
      <c r="G2478" s="2">
        <v>2</v>
      </c>
      <c r="H2478" s="3">
        <v>22100</v>
      </c>
      <c r="I2478" s="3">
        <v>1630</v>
      </c>
      <c r="J2478" s="3">
        <v>0</v>
      </c>
      <c r="K2478" s="3">
        <v>0</v>
      </c>
      <c r="L2478" s="3">
        <f>SUM(H2478:K2478)</f>
        <v>23730</v>
      </c>
      <c r="M2478" s="15">
        <v>0</v>
      </c>
      <c r="N2478" s="3">
        <f>H2478*M2478</f>
        <v>0</v>
      </c>
      <c r="O2478" s="3">
        <f>L2478-N2478</f>
        <v>23730</v>
      </c>
    </row>
    <row r="2479" spans="1:15" x14ac:dyDescent="0.2">
      <c r="A2479" s="2" t="s">
        <v>5690</v>
      </c>
      <c r="B2479" s="2" t="s">
        <v>1289</v>
      </c>
      <c r="C2479" s="2" t="s">
        <v>81</v>
      </c>
      <c r="D2479" s="2" t="s">
        <v>75</v>
      </c>
      <c r="E2479" s="13">
        <v>45992</v>
      </c>
      <c r="F2479" s="2" t="s">
        <v>2658</v>
      </c>
      <c r="G2479" s="2">
        <v>2</v>
      </c>
      <c r="H2479" s="3">
        <v>58200</v>
      </c>
      <c r="I2479" s="3">
        <v>3000</v>
      </c>
      <c r="J2479" s="3">
        <v>0</v>
      </c>
      <c r="K2479" s="3">
        <v>0</v>
      </c>
      <c r="L2479" s="3">
        <f>SUM(H2479:K2479)</f>
        <v>61200</v>
      </c>
      <c r="M2479" s="15">
        <v>0.1</v>
      </c>
      <c r="N2479" s="3">
        <f>H2479*M2479</f>
        <v>5820</v>
      </c>
      <c r="O2479" s="3">
        <f>L2479-N2479</f>
        <v>55380</v>
      </c>
    </row>
    <row r="2480" spans="1:15" x14ac:dyDescent="0.2">
      <c r="A2480" s="2" t="s">
        <v>5691</v>
      </c>
      <c r="B2480" s="2" t="s">
        <v>1380</v>
      </c>
      <c r="C2480" s="2" t="s">
        <v>57</v>
      </c>
      <c r="D2480" s="2" t="s">
        <v>55</v>
      </c>
      <c r="E2480" s="13">
        <v>45962</v>
      </c>
      <c r="F2480" s="2" t="s">
        <v>2647</v>
      </c>
      <c r="G2480" s="2">
        <v>1</v>
      </c>
      <c r="H2480" s="3">
        <v>17550</v>
      </c>
      <c r="I2480" s="3">
        <v>180</v>
      </c>
      <c r="J2480" s="3">
        <v>0</v>
      </c>
      <c r="K2480" s="3">
        <v>0</v>
      </c>
      <c r="L2480" s="3">
        <f>SUM(H2480:K2480)</f>
        <v>17730</v>
      </c>
      <c r="M2480" s="15">
        <v>0</v>
      </c>
      <c r="N2480" s="3">
        <f>H2480*M2480</f>
        <v>0</v>
      </c>
      <c r="O2480" s="3">
        <f>L2480-N2480</f>
        <v>17730</v>
      </c>
    </row>
    <row r="2481" spans="1:15" x14ac:dyDescent="0.2">
      <c r="A2481" s="2" t="s">
        <v>5692</v>
      </c>
      <c r="B2481" s="2" t="s">
        <v>1784</v>
      </c>
      <c r="C2481" s="2" t="s">
        <v>39</v>
      </c>
      <c r="D2481" s="2" t="s">
        <v>36</v>
      </c>
      <c r="E2481" s="13">
        <v>45992</v>
      </c>
      <c r="F2481" s="2" t="s">
        <v>2670</v>
      </c>
      <c r="G2481" s="2">
        <v>5</v>
      </c>
      <c r="H2481" s="3">
        <v>31500</v>
      </c>
      <c r="I2481" s="3">
        <v>7320</v>
      </c>
      <c r="J2481" s="3">
        <v>5460</v>
      </c>
      <c r="K2481" s="3">
        <v>0</v>
      </c>
      <c r="L2481" s="3">
        <f>SUM(H2481:K2481)</f>
        <v>44280</v>
      </c>
      <c r="M2481" s="15">
        <v>0</v>
      </c>
      <c r="N2481" s="3">
        <f>H2481*M2481</f>
        <v>0</v>
      </c>
      <c r="O2481" s="3">
        <f>L2481-N2481</f>
        <v>44280</v>
      </c>
    </row>
    <row r="2482" spans="1:15" x14ac:dyDescent="0.2">
      <c r="A2482" s="2" t="s">
        <v>5693</v>
      </c>
      <c r="B2482" s="2" t="s">
        <v>2369</v>
      </c>
      <c r="C2482" s="2" t="s">
        <v>67</v>
      </c>
      <c r="D2482" s="2" t="s">
        <v>65</v>
      </c>
      <c r="E2482" s="13">
        <v>45962</v>
      </c>
      <c r="F2482" s="2" t="s">
        <v>2683</v>
      </c>
      <c r="G2482" s="2">
        <v>3</v>
      </c>
      <c r="H2482" s="3">
        <v>15600</v>
      </c>
      <c r="I2482" s="3">
        <v>2760</v>
      </c>
      <c r="J2482" s="3">
        <v>2920</v>
      </c>
      <c r="K2482" s="3">
        <v>0</v>
      </c>
      <c r="L2482" s="3">
        <f>SUM(H2482:K2482)</f>
        <v>21280</v>
      </c>
      <c r="M2482" s="15">
        <v>0.17</v>
      </c>
      <c r="N2482" s="3">
        <f>H2482*M2482</f>
        <v>2652</v>
      </c>
      <c r="O2482" s="3">
        <f>L2482-N2482</f>
        <v>18628</v>
      </c>
    </row>
    <row r="2483" spans="1:15" x14ac:dyDescent="0.2">
      <c r="A2483" s="2" t="s">
        <v>5694</v>
      </c>
      <c r="B2483" s="2" t="s">
        <v>190</v>
      </c>
      <c r="C2483" s="2" t="s">
        <v>51</v>
      </c>
      <c r="D2483" s="2" t="s">
        <v>45</v>
      </c>
      <c r="E2483" s="13">
        <v>45962</v>
      </c>
      <c r="F2483" s="2" t="s">
        <v>2670</v>
      </c>
      <c r="G2483" s="2">
        <v>3</v>
      </c>
      <c r="H2483" s="3">
        <v>54750</v>
      </c>
      <c r="I2483" s="3">
        <v>3390</v>
      </c>
      <c r="J2483" s="3">
        <v>0</v>
      </c>
      <c r="K2483" s="3">
        <v>0</v>
      </c>
      <c r="L2483" s="3">
        <f>SUM(H2483:K2483)</f>
        <v>58140</v>
      </c>
      <c r="M2483" s="15">
        <v>0</v>
      </c>
      <c r="N2483" s="3">
        <f>H2483*M2483</f>
        <v>0</v>
      </c>
      <c r="O2483" s="3">
        <f>L2483-N2483</f>
        <v>58140</v>
      </c>
    </row>
    <row r="2484" spans="1:15" x14ac:dyDescent="0.2">
      <c r="A2484" s="2" t="s">
        <v>5695</v>
      </c>
      <c r="B2484" s="2" t="s">
        <v>608</v>
      </c>
      <c r="C2484" s="2" t="s">
        <v>69</v>
      </c>
      <c r="D2484" s="2" t="s">
        <v>65</v>
      </c>
      <c r="E2484" s="13">
        <v>46082</v>
      </c>
      <c r="F2484" s="2" t="s">
        <v>2661</v>
      </c>
      <c r="G2484" s="2">
        <v>3</v>
      </c>
      <c r="H2484" s="3">
        <v>66900</v>
      </c>
      <c r="I2484" s="3">
        <v>11510</v>
      </c>
      <c r="J2484" s="3">
        <v>0</v>
      </c>
      <c r="K2484" s="3">
        <v>2180</v>
      </c>
      <c r="L2484" s="3">
        <f>SUM(H2484:K2484)</f>
        <v>80590</v>
      </c>
      <c r="M2484" s="15">
        <v>0</v>
      </c>
      <c r="N2484" s="3">
        <f>H2484*M2484</f>
        <v>0</v>
      </c>
      <c r="O2484" s="3">
        <f>L2484-N2484</f>
        <v>80590</v>
      </c>
    </row>
    <row r="2485" spans="1:15" x14ac:dyDescent="0.2">
      <c r="A2485" s="2" t="s">
        <v>5697</v>
      </c>
      <c r="B2485" s="2" t="s">
        <v>1268</v>
      </c>
      <c r="C2485" s="2" t="s">
        <v>89</v>
      </c>
      <c r="D2485" s="2" t="s">
        <v>85</v>
      </c>
      <c r="E2485" s="13">
        <v>45992</v>
      </c>
      <c r="F2485" s="2" t="s">
        <v>2683</v>
      </c>
      <c r="G2485" s="2">
        <v>3</v>
      </c>
      <c r="H2485" s="3">
        <v>38250</v>
      </c>
      <c r="I2485" s="3">
        <v>3950</v>
      </c>
      <c r="J2485" s="3">
        <v>0</v>
      </c>
      <c r="K2485" s="3">
        <v>0</v>
      </c>
      <c r="L2485" s="3">
        <f>SUM(H2485:K2485)</f>
        <v>42200</v>
      </c>
      <c r="M2485" s="15">
        <v>0.17</v>
      </c>
      <c r="N2485" s="3">
        <f>H2485*M2485</f>
        <v>6502.5000000000009</v>
      </c>
      <c r="O2485" s="3">
        <f>L2485-N2485</f>
        <v>35697.5</v>
      </c>
    </row>
    <row r="2486" spans="1:15" x14ac:dyDescent="0.2">
      <c r="A2486" s="2" t="s">
        <v>5698</v>
      </c>
      <c r="B2486" s="2" t="s">
        <v>1345</v>
      </c>
      <c r="C2486" s="2" t="s">
        <v>69</v>
      </c>
      <c r="D2486" s="2" t="s">
        <v>65</v>
      </c>
      <c r="E2486" s="13">
        <v>46143</v>
      </c>
      <c r="F2486" s="2" t="s">
        <v>2683</v>
      </c>
      <c r="G2486" s="2">
        <v>3</v>
      </c>
      <c r="H2486" s="3">
        <v>41400</v>
      </c>
      <c r="I2486" s="3">
        <v>6990</v>
      </c>
      <c r="J2486" s="3">
        <v>7750</v>
      </c>
      <c r="K2486" s="3">
        <v>0</v>
      </c>
      <c r="L2486" s="3">
        <f>SUM(H2486:K2486)</f>
        <v>56140</v>
      </c>
      <c r="M2486" s="15">
        <v>0.17</v>
      </c>
      <c r="N2486" s="3">
        <f>H2486*M2486</f>
        <v>7038.0000000000009</v>
      </c>
      <c r="O2486" s="3">
        <f>L2486-N2486</f>
        <v>49102</v>
      </c>
    </row>
    <row r="2487" spans="1:15" x14ac:dyDescent="0.2">
      <c r="A2487" s="2" t="s">
        <v>5699</v>
      </c>
      <c r="B2487" s="2" t="s">
        <v>1396</v>
      </c>
      <c r="C2487" s="2" t="s">
        <v>83</v>
      </c>
      <c r="D2487" s="2" t="s">
        <v>85</v>
      </c>
      <c r="E2487" s="13">
        <v>45992</v>
      </c>
      <c r="F2487" s="2" t="s">
        <v>2647</v>
      </c>
      <c r="G2487" s="2">
        <v>5</v>
      </c>
      <c r="H2487" s="3">
        <v>113000</v>
      </c>
      <c r="I2487" s="3">
        <v>12940</v>
      </c>
      <c r="J2487" s="3">
        <v>2890</v>
      </c>
      <c r="K2487" s="3">
        <v>0</v>
      </c>
      <c r="L2487" s="3">
        <f>SUM(H2487:K2487)</f>
        <v>128830</v>
      </c>
      <c r="M2487" s="15">
        <v>0</v>
      </c>
      <c r="N2487" s="3">
        <f>H2487*M2487</f>
        <v>0</v>
      </c>
      <c r="O2487" s="3">
        <f>L2487-N2487</f>
        <v>128830</v>
      </c>
    </row>
    <row r="2488" spans="1:15" x14ac:dyDescent="0.2">
      <c r="A2488" s="2" t="s">
        <v>5701</v>
      </c>
      <c r="B2488" s="2" t="s">
        <v>448</v>
      </c>
      <c r="C2488" s="2" t="s">
        <v>125</v>
      </c>
      <c r="D2488" s="2" t="s">
        <v>124</v>
      </c>
      <c r="E2488" s="13">
        <v>45992</v>
      </c>
      <c r="F2488" s="2" t="s">
        <v>2683</v>
      </c>
      <c r="G2488" s="2">
        <v>4</v>
      </c>
      <c r="H2488" s="3">
        <v>52000</v>
      </c>
      <c r="I2488" s="3">
        <v>2190</v>
      </c>
      <c r="J2488" s="3">
        <v>0</v>
      </c>
      <c r="K2488" s="3">
        <v>500</v>
      </c>
      <c r="L2488" s="3">
        <f>SUM(H2488:K2488)</f>
        <v>54690</v>
      </c>
      <c r="M2488" s="15">
        <v>0.17</v>
      </c>
      <c r="N2488" s="3">
        <f>H2488*M2488</f>
        <v>8840</v>
      </c>
      <c r="O2488" s="3">
        <f>L2488-N2488</f>
        <v>45850</v>
      </c>
    </row>
    <row r="2489" spans="1:15" x14ac:dyDescent="0.2">
      <c r="A2489" s="2" t="s">
        <v>5702</v>
      </c>
      <c r="B2489" s="2" t="s">
        <v>550</v>
      </c>
      <c r="C2489" s="2" t="s">
        <v>110</v>
      </c>
      <c r="D2489" s="2" t="s">
        <v>105</v>
      </c>
      <c r="E2489" s="13">
        <v>45962</v>
      </c>
      <c r="F2489" s="2" t="s">
        <v>2647</v>
      </c>
      <c r="G2489" s="2">
        <v>3</v>
      </c>
      <c r="H2489" s="3">
        <v>25800</v>
      </c>
      <c r="I2489" s="3">
        <v>1910</v>
      </c>
      <c r="J2489" s="3">
        <v>1780</v>
      </c>
      <c r="K2489" s="3">
        <v>0</v>
      </c>
      <c r="L2489" s="3">
        <f>SUM(H2489:K2489)</f>
        <v>29490</v>
      </c>
      <c r="M2489" s="15">
        <v>0</v>
      </c>
      <c r="N2489" s="3">
        <f>H2489*M2489</f>
        <v>0</v>
      </c>
      <c r="O2489" s="3">
        <f>L2489-N2489</f>
        <v>29490</v>
      </c>
    </row>
    <row r="2490" spans="1:15" x14ac:dyDescent="0.2">
      <c r="A2490" s="2" t="s">
        <v>5703</v>
      </c>
      <c r="B2490" s="2" t="s">
        <v>1086</v>
      </c>
      <c r="C2490" s="2" t="s">
        <v>13</v>
      </c>
      <c r="D2490" s="2" t="s">
        <v>11</v>
      </c>
      <c r="E2490" s="13">
        <v>45992</v>
      </c>
      <c r="F2490" s="2" t="s">
        <v>2689</v>
      </c>
      <c r="G2490" s="2">
        <v>3</v>
      </c>
      <c r="H2490" s="3">
        <v>75900</v>
      </c>
      <c r="I2490" s="3">
        <v>1660</v>
      </c>
      <c r="J2490" s="3">
        <v>0</v>
      </c>
      <c r="K2490" s="3">
        <v>0</v>
      </c>
      <c r="L2490" s="3">
        <f>SUM(H2490:K2490)</f>
        <v>77560</v>
      </c>
      <c r="M2490" s="15">
        <v>0.15</v>
      </c>
      <c r="N2490" s="3">
        <f>H2490*M2490</f>
        <v>11385</v>
      </c>
      <c r="O2490" s="3">
        <f>L2490-N2490</f>
        <v>66175</v>
      </c>
    </row>
    <row r="2491" spans="1:15" x14ac:dyDescent="0.2">
      <c r="A2491" s="2" t="s">
        <v>5705</v>
      </c>
      <c r="B2491" s="2" t="s">
        <v>1443</v>
      </c>
      <c r="C2491" s="2" t="s">
        <v>63</v>
      </c>
      <c r="D2491" s="2" t="s">
        <v>65</v>
      </c>
      <c r="E2491" s="13">
        <v>45992</v>
      </c>
      <c r="F2491" s="2" t="s">
        <v>2683</v>
      </c>
      <c r="G2491" s="2">
        <v>3</v>
      </c>
      <c r="H2491" s="3">
        <v>36600</v>
      </c>
      <c r="I2491" s="3">
        <v>840</v>
      </c>
      <c r="J2491" s="3">
        <v>1500</v>
      </c>
      <c r="K2491" s="3">
        <v>2060</v>
      </c>
      <c r="L2491" s="3">
        <f>SUM(H2491:K2491)</f>
        <v>41000</v>
      </c>
      <c r="M2491" s="15">
        <v>0.17</v>
      </c>
      <c r="N2491" s="3">
        <f>H2491*M2491</f>
        <v>6222</v>
      </c>
      <c r="O2491" s="3">
        <f>L2491-N2491</f>
        <v>34778</v>
      </c>
    </row>
    <row r="2492" spans="1:15" x14ac:dyDescent="0.2">
      <c r="A2492" s="2" t="s">
        <v>5706</v>
      </c>
      <c r="B2492" s="2" t="s">
        <v>1563</v>
      </c>
      <c r="C2492" s="2" t="s">
        <v>110</v>
      </c>
      <c r="D2492" s="2" t="s">
        <v>105</v>
      </c>
      <c r="E2492" s="13">
        <v>45962</v>
      </c>
      <c r="F2492" s="2" t="s">
        <v>2732</v>
      </c>
      <c r="G2492" s="2">
        <v>3</v>
      </c>
      <c r="H2492" s="3">
        <v>37050</v>
      </c>
      <c r="I2492" s="3">
        <v>2210</v>
      </c>
      <c r="J2492" s="3">
        <v>6790</v>
      </c>
      <c r="K2492" s="3">
        <v>0</v>
      </c>
      <c r="L2492" s="3">
        <f>SUM(H2492:K2492)</f>
        <v>46050</v>
      </c>
      <c r="M2492" s="15">
        <v>0.05</v>
      </c>
      <c r="N2492" s="3">
        <f>H2492*M2492</f>
        <v>1852.5</v>
      </c>
      <c r="O2492" s="3">
        <f>L2492-N2492</f>
        <v>44197.5</v>
      </c>
    </row>
    <row r="2493" spans="1:15" x14ac:dyDescent="0.2">
      <c r="A2493" s="2" t="s">
        <v>5707</v>
      </c>
      <c r="B2493" s="2" t="s">
        <v>1788</v>
      </c>
      <c r="C2493" s="2" t="s">
        <v>43</v>
      </c>
      <c r="D2493" s="2" t="s">
        <v>45</v>
      </c>
      <c r="E2493" s="13">
        <v>45992</v>
      </c>
      <c r="F2493" s="2" t="s">
        <v>2670</v>
      </c>
      <c r="G2493" s="2">
        <v>3</v>
      </c>
      <c r="H2493" s="3">
        <v>15300</v>
      </c>
      <c r="I2493" s="3">
        <v>2150</v>
      </c>
      <c r="J2493" s="3">
        <v>3520</v>
      </c>
      <c r="K2493" s="3">
        <v>0</v>
      </c>
      <c r="L2493" s="3">
        <f>SUM(H2493:K2493)</f>
        <v>20970</v>
      </c>
      <c r="M2493" s="15">
        <v>0</v>
      </c>
      <c r="N2493" s="3">
        <f>H2493*M2493</f>
        <v>0</v>
      </c>
      <c r="O2493" s="3">
        <f>L2493-N2493</f>
        <v>20970</v>
      </c>
    </row>
    <row r="2494" spans="1:15" x14ac:dyDescent="0.2">
      <c r="A2494" s="2" t="s">
        <v>5708</v>
      </c>
      <c r="B2494" s="2" t="s">
        <v>1803</v>
      </c>
      <c r="C2494" s="2" t="s">
        <v>81</v>
      </c>
      <c r="D2494" s="2" t="s">
        <v>75</v>
      </c>
      <c r="E2494" s="13">
        <v>45992</v>
      </c>
      <c r="F2494" s="2" t="s">
        <v>2647</v>
      </c>
      <c r="G2494" s="2">
        <v>4</v>
      </c>
      <c r="H2494" s="3">
        <v>177400</v>
      </c>
      <c r="I2494" s="3">
        <v>4120</v>
      </c>
      <c r="J2494" s="3">
        <v>10260</v>
      </c>
      <c r="K2494" s="3">
        <v>0</v>
      </c>
      <c r="L2494" s="3">
        <f>SUM(H2494:K2494)</f>
        <v>191780</v>
      </c>
      <c r="M2494" s="15">
        <v>0</v>
      </c>
      <c r="N2494" s="3">
        <f>H2494*M2494</f>
        <v>0</v>
      </c>
      <c r="O2494" s="3">
        <f>L2494-N2494</f>
        <v>191780</v>
      </c>
    </row>
    <row r="2495" spans="1:15" x14ac:dyDescent="0.2">
      <c r="A2495" s="2" t="s">
        <v>5710</v>
      </c>
      <c r="B2495" s="2" t="s">
        <v>2325</v>
      </c>
      <c r="C2495" s="2" t="s">
        <v>34</v>
      </c>
      <c r="D2495" s="2" t="s">
        <v>36</v>
      </c>
      <c r="E2495" s="13">
        <v>45992</v>
      </c>
      <c r="F2495" s="2" t="s">
        <v>2670</v>
      </c>
      <c r="G2495" s="2">
        <v>3</v>
      </c>
      <c r="H2495" s="3">
        <v>27000</v>
      </c>
      <c r="I2495" s="3">
        <v>4470</v>
      </c>
      <c r="J2495" s="3">
        <v>3550</v>
      </c>
      <c r="K2495" s="3">
        <v>0</v>
      </c>
      <c r="L2495" s="3">
        <f>SUM(H2495:K2495)</f>
        <v>35020</v>
      </c>
      <c r="M2495" s="15">
        <v>0</v>
      </c>
      <c r="N2495" s="3">
        <f>H2495*M2495</f>
        <v>0</v>
      </c>
      <c r="O2495" s="3">
        <f>L2495-N2495</f>
        <v>35020</v>
      </c>
    </row>
    <row r="2496" spans="1:15" x14ac:dyDescent="0.2">
      <c r="A2496" s="2" t="s">
        <v>5711</v>
      </c>
      <c r="B2496" s="2" t="s">
        <v>2413</v>
      </c>
      <c r="C2496" s="2" t="s">
        <v>87</v>
      </c>
      <c r="D2496" s="2" t="s">
        <v>85</v>
      </c>
      <c r="E2496" s="13">
        <v>45962</v>
      </c>
      <c r="F2496" s="2" t="s">
        <v>2658</v>
      </c>
      <c r="G2496" s="2">
        <v>8</v>
      </c>
      <c r="H2496" s="3">
        <v>51200</v>
      </c>
      <c r="I2496" s="3">
        <v>7490</v>
      </c>
      <c r="J2496" s="3">
        <v>5090</v>
      </c>
      <c r="K2496" s="3">
        <v>0</v>
      </c>
      <c r="L2496" s="3">
        <f>SUM(H2496:K2496)</f>
        <v>63780</v>
      </c>
      <c r="M2496" s="15">
        <v>0.1</v>
      </c>
      <c r="N2496" s="3">
        <f>H2496*M2496</f>
        <v>5120</v>
      </c>
      <c r="O2496" s="3">
        <f>L2496-N2496</f>
        <v>58660</v>
      </c>
    </row>
    <row r="2497" spans="1:15" x14ac:dyDescent="0.2">
      <c r="A2497" s="2" t="s">
        <v>5714</v>
      </c>
      <c r="B2497" s="2" t="s">
        <v>696</v>
      </c>
      <c r="C2497" s="2" t="s">
        <v>43</v>
      </c>
      <c r="D2497" s="2" t="s">
        <v>45</v>
      </c>
      <c r="E2497" s="13">
        <v>45962</v>
      </c>
      <c r="F2497" s="2" t="s">
        <v>2670</v>
      </c>
      <c r="G2497" s="2">
        <v>5</v>
      </c>
      <c r="H2497" s="3">
        <v>33500</v>
      </c>
      <c r="I2497" s="3">
        <v>11960</v>
      </c>
      <c r="J2497" s="3">
        <v>1690</v>
      </c>
      <c r="K2497" s="3">
        <v>0</v>
      </c>
      <c r="L2497" s="3">
        <f>SUM(H2497:K2497)</f>
        <v>47150</v>
      </c>
      <c r="M2497" s="15">
        <v>0</v>
      </c>
      <c r="N2497" s="3">
        <f>H2497*M2497</f>
        <v>0</v>
      </c>
      <c r="O2497" s="3">
        <f>L2497-N2497</f>
        <v>47150</v>
      </c>
    </row>
    <row r="2498" spans="1:15" x14ac:dyDescent="0.2">
      <c r="A2498" s="2" t="s">
        <v>5715</v>
      </c>
      <c r="B2498" s="2" t="s">
        <v>1734</v>
      </c>
      <c r="C2498" s="2" t="s">
        <v>29</v>
      </c>
      <c r="D2498" s="2" t="s">
        <v>24</v>
      </c>
      <c r="E2498" s="13">
        <v>46054</v>
      </c>
      <c r="F2498" s="2" t="s">
        <v>2683</v>
      </c>
      <c r="G2498" s="2">
        <v>3</v>
      </c>
      <c r="H2498" s="3">
        <v>27000</v>
      </c>
      <c r="I2498" s="3">
        <v>2230</v>
      </c>
      <c r="J2498" s="3">
        <v>2280</v>
      </c>
      <c r="K2498" s="3">
        <v>2100</v>
      </c>
      <c r="L2498" s="3">
        <f>SUM(H2498:K2498)</f>
        <v>33610</v>
      </c>
      <c r="M2498" s="15">
        <v>0.17</v>
      </c>
      <c r="N2498" s="3">
        <f>H2498*M2498</f>
        <v>4590</v>
      </c>
      <c r="O2498" s="3">
        <f>L2498-N2498</f>
        <v>29020</v>
      </c>
    </row>
    <row r="2499" spans="1:15" x14ac:dyDescent="0.2">
      <c r="A2499" s="2" t="s">
        <v>5716</v>
      </c>
      <c r="B2499" s="2" t="s">
        <v>2020</v>
      </c>
      <c r="C2499" s="2" t="s">
        <v>37</v>
      </c>
      <c r="D2499" s="2" t="s">
        <v>36</v>
      </c>
      <c r="E2499" s="13">
        <v>45992</v>
      </c>
      <c r="F2499" s="2" t="s">
        <v>2732</v>
      </c>
      <c r="G2499" s="2">
        <v>2</v>
      </c>
      <c r="H2499" s="3">
        <v>28700</v>
      </c>
      <c r="I2499" s="3">
        <v>1550</v>
      </c>
      <c r="J2499" s="3">
        <v>10360</v>
      </c>
      <c r="K2499" s="3">
        <v>0</v>
      </c>
      <c r="L2499" s="3">
        <f>SUM(H2499:K2499)</f>
        <v>40610</v>
      </c>
      <c r="M2499" s="15">
        <v>0.05</v>
      </c>
      <c r="N2499" s="3">
        <f>H2499*M2499</f>
        <v>1435</v>
      </c>
      <c r="O2499" s="3">
        <f>L2499-N2499</f>
        <v>39175</v>
      </c>
    </row>
    <row r="2500" spans="1:15" x14ac:dyDescent="0.2">
      <c r="A2500" s="2" t="s">
        <v>5717</v>
      </c>
      <c r="B2500" s="2" t="s">
        <v>2042</v>
      </c>
      <c r="C2500" s="2" t="s">
        <v>37</v>
      </c>
      <c r="D2500" s="2" t="s">
        <v>36</v>
      </c>
      <c r="E2500" s="13">
        <v>45962</v>
      </c>
      <c r="F2500" s="2" t="s">
        <v>2647</v>
      </c>
      <c r="G2500" s="2">
        <v>2</v>
      </c>
      <c r="H2500" s="3">
        <v>34900</v>
      </c>
      <c r="I2500" s="3">
        <v>5090</v>
      </c>
      <c r="J2500" s="3">
        <v>0</v>
      </c>
      <c r="K2500" s="3">
        <v>0</v>
      </c>
      <c r="L2500" s="3">
        <f>SUM(H2500:K2500)</f>
        <v>39990</v>
      </c>
      <c r="M2500" s="15">
        <v>0</v>
      </c>
      <c r="N2500" s="3">
        <f>H2500*M2500</f>
        <v>0</v>
      </c>
      <c r="O2500" s="3">
        <f>L2500-N2500</f>
        <v>39990</v>
      </c>
    </row>
    <row r="2501" spans="1:15" x14ac:dyDescent="0.2">
      <c r="A2501" s="2" t="s">
        <v>5718</v>
      </c>
      <c r="B2501" s="2" t="s">
        <v>2133</v>
      </c>
      <c r="C2501" s="2" t="s">
        <v>9</v>
      </c>
      <c r="D2501" s="2" t="s">
        <v>11</v>
      </c>
      <c r="E2501" s="13">
        <v>45992</v>
      </c>
      <c r="F2501" s="2" t="s">
        <v>2689</v>
      </c>
      <c r="G2501" s="2">
        <v>3</v>
      </c>
      <c r="H2501" s="3">
        <v>25200</v>
      </c>
      <c r="I2501" s="3">
        <v>1120</v>
      </c>
      <c r="J2501" s="3">
        <v>5000</v>
      </c>
      <c r="K2501" s="3">
        <v>3830</v>
      </c>
      <c r="L2501" s="3">
        <f>SUM(H2501:K2501)</f>
        <v>35150</v>
      </c>
      <c r="M2501" s="15">
        <v>0.15</v>
      </c>
      <c r="N2501" s="3">
        <f>H2501*M2501</f>
        <v>3780</v>
      </c>
      <c r="O2501" s="3">
        <f>L2501-N2501</f>
        <v>31370</v>
      </c>
    </row>
    <row r="2502" spans="1:15" x14ac:dyDescent="0.2">
      <c r="A2502" s="2" t="s">
        <v>5719</v>
      </c>
      <c r="B2502" s="2" t="s">
        <v>2184</v>
      </c>
      <c r="C2502" s="2" t="s">
        <v>53</v>
      </c>
      <c r="D2502" s="2" t="s">
        <v>55</v>
      </c>
      <c r="E2502" s="13">
        <v>46023</v>
      </c>
      <c r="F2502" s="2" t="s">
        <v>2683</v>
      </c>
      <c r="G2502" s="2">
        <v>6</v>
      </c>
      <c r="H2502" s="3">
        <v>73500</v>
      </c>
      <c r="I2502" s="3">
        <v>5580</v>
      </c>
      <c r="J2502" s="3">
        <v>0</v>
      </c>
      <c r="K2502" s="3">
        <v>0</v>
      </c>
      <c r="L2502" s="3">
        <f>SUM(H2502:K2502)</f>
        <v>79080</v>
      </c>
      <c r="M2502" s="15">
        <v>0.17</v>
      </c>
      <c r="N2502" s="3">
        <f>H2502*M2502</f>
        <v>12495</v>
      </c>
      <c r="O2502" s="3">
        <f>L2502-N2502</f>
        <v>66585</v>
      </c>
    </row>
    <row r="2503" spans="1:15" x14ac:dyDescent="0.2">
      <c r="A2503" s="2" t="s">
        <v>5720</v>
      </c>
      <c r="B2503" s="2" t="s">
        <v>2375</v>
      </c>
      <c r="C2503" s="2" t="s">
        <v>87</v>
      </c>
      <c r="D2503" s="2" t="s">
        <v>85</v>
      </c>
      <c r="E2503" s="13">
        <v>45962</v>
      </c>
      <c r="F2503" s="2" t="s">
        <v>2732</v>
      </c>
      <c r="G2503" s="2">
        <v>1</v>
      </c>
      <c r="H2503" s="3">
        <v>8350</v>
      </c>
      <c r="I2503" s="3">
        <v>830</v>
      </c>
      <c r="J2503" s="3">
        <v>0</v>
      </c>
      <c r="K2503" s="3">
        <v>0</v>
      </c>
      <c r="L2503" s="3">
        <f>SUM(H2503:K2503)</f>
        <v>9180</v>
      </c>
      <c r="M2503" s="15">
        <v>0.05</v>
      </c>
      <c r="N2503" s="3">
        <f>H2503*M2503</f>
        <v>417.5</v>
      </c>
      <c r="O2503" s="3">
        <f>L2503-N2503</f>
        <v>8762.5</v>
      </c>
    </row>
    <row r="2504" spans="1:15" x14ac:dyDescent="0.2">
      <c r="A2504" s="2" t="s">
        <v>5722</v>
      </c>
      <c r="B2504" s="2" t="s">
        <v>715</v>
      </c>
      <c r="C2504" s="2" t="s">
        <v>101</v>
      </c>
      <c r="D2504" s="2" t="s">
        <v>95</v>
      </c>
      <c r="E2504" s="13">
        <v>45962</v>
      </c>
      <c r="F2504" s="2" t="s">
        <v>2732</v>
      </c>
      <c r="G2504" s="2">
        <v>2</v>
      </c>
      <c r="H2504" s="3">
        <v>12800</v>
      </c>
      <c r="I2504" s="3">
        <v>1720</v>
      </c>
      <c r="J2504" s="3">
        <v>2460</v>
      </c>
      <c r="K2504" s="3">
        <v>0</v>
      </c>
      <c r="L2504" s="3">
        <f>SUM(H2504:K2504)</f>
        <v>16980</v>
      </c>
      <c r="M2504" s="15">
        <v>0.05</v>
      </c>
      <c r="N2504" s="3">
        <f>H2504*M2504</f>
        <v>640</v>
      </c>
      <c r="O2504" s="3">
        <f>L2504-N2504</f>
        <v>16340</v>
      </c>
    </row>
    <row r="2505" spans="1:15" x14ac:dyDescent="0.2">
      <c r="A2505" s="2" t="s">
        <v>5725</v>
      </c>
      <c r="B2505" s="2" t="s">
        <v>1409</v>
      </c>
      <c r="C2505" s="2" t="s">
        <v>108</v>
      </c>
      <c r="D2505" s="2" t="s">
        <v>105</v>
      </c>
      <c r="E2505" s="13">
        <v>45992</v>
      </c>
      <c r="F2505" s="2" t="s">
        <v>2670</v>
      </c>
      <c r="G2505" s="2">
        <v>4</v>
      </c>
      <c r="H2505" s="3">
        <v>60200</v>
      </c>
      <c r="I2505" s="3">
        <v>4410</v>
      </c>
      <c r="J2505" s="3">
        <v>0</v>
      </c>
      <c r="K2505" s="3">
        <v>0</v>
      </c>
      <c r="L2505" s="3">
        <f>SUM(H2505:K2505)</f>
        <v>64610</v>
      </c>
      <c r="M2505" s="15">
        <v>0</v>
      </c>
      <c r="N2505" s="3">
        <f>H2505*M2505</f>
        <v>0</v>
      </c>
      <c r="O2505" s="3">
        <f>L2505-N2505</f>
        <v>64610</v>
      </c>
    </row>
    <row r="2506" spans="1:15" x14ac:dyDescent="0.2">
      <c r="A2506" s="2" t="s">
        <v>5727</v>
      </c>
      <c r="B2506" s="2" t="s">
        <v>1801</v>
      </c>
      <c r="C2506" s="2" t="s">
        <v>41</v>
      </c>
      <c r="D2506" s="2" t="s">
        <v>36</v>
      </c>
      <c r="E2506" s="13">
        <v>46054</v>
      </c>
      <c r="F2506" s="2" t="s">
        <v>2732</v>
      </c>
      <c r="G2506" s="2">
        <v>2</v>
      </c>
      <c r="H2506" s="3">
        <v>11400</v>
      </c>
      <c r="I2506" s="3">
        <v>1180</v>
      </c>
      <c r="J2506" s="3">
        <v>3200</v>
      </c>
      <c r="K2506" s="3">
        <v>0</v>
      </c>
      <c r="L2506" s="3">
        <f>SUM(H2506:K2506)</f>
        <v>15780</v>
      </c>
      <c r="M2506" s="15">
        <v>0.05</v>
      </c>
      <c r="N2506" s="3">
        <f>H2506*M2506</f>
        <v>570</v>
      </c>
      <c r="O2506" s="3">
        <f>L2506-N2506</f>
        <v>15210</v>
      </c>
    </row>
    <row r="2507" spans="1:15" x14ac:dyDescent="0.2">
      <c r="A2507" s="2" t="s">
        <v>5728</v>
      </c>
      <c r="B2507" s="2" t="s">
        <v>1856</v>
      </c>
      <c r="C2507" s="2" t="s">
        <v>51</v>
      </c>
      <c r="D2507" s="2" t="s">
        <v>45</v>
      </c>
      <c r="E2507" s="13">
        <v>46113</v>
      </c>
      <c r="F2507" s="2" t="s">
        <v>2683</v>
      </c>
      <c r="G2507" s="2">
        <v>3</v>
      </c>
      <c r="H2507" s="3">
        <v>41100</v>
      </c>
      <c r="I2507" s="3">
        <v>18720</v>
      </c>
      <c r="J2507" s="3">
        <v>7980</v>
      </c>
      <c r="K2507" s="3">
        <v>0</v>
      </c>
      <c r="L2507" s="3">
        <f>SUM(H2507:K2507)</f>
        <v>67800</v>
      </c>
      <c r="M2507" s="15">
        <v>0.17</v>
      </c>
      <c r="N2507" s="3">
        <f>H2507*M2507</f>
        <v>6987.0000000000009</v>
      </c>
      <c r="O2507" s="3">
        <f>L2507-N2507</f>
        <v>60813</v>
      </c>
    </row>
    <row r="2508" spans="1:15" x14ac:dyDescent="0.2">
      <c r="A2508" s="2" t="s">
        <v>5731</v>
      </c>
      <c r="B2508" s="2" t="s">
        <v>2375</v>
      </c>
      <c r="C2508" s="2" t="s">
        <v>118</v>
      </c>
      <c r="D2508" s="2" t="s">
        <v>114</v>
      </c>
      <c r="E2508" s="13">
        <v>45962</v>
      </c>
      <c r="F2508" s="2" t="s">
        <v>2732</v>
      </c>
      <c r="G2508" s="2">
        <v>2</v>
      </c>
      <c r="H2508" s="3">
        <v>18500</v>
      </c>
      <c r="I2508" s="3">
        <v>1390</v>
      </c>
      <c r="J2508" s="3">
        <v>0</v>
      </c>
      <c r="K2508" s="3">
        <v>0</v>
      </c>
      <c r="L2508" s="3">
        <f>SUM(H2508:K2508)</f>
        <v>19890</v>
      </c>
      <c r="M2508" s="15">
        <v>0.05</v>
      </c>
      <c r="N2508" s="3">
        <f>H2508*M2508</f>
        <v>925</v>
      </c>
      <c r="O2508" s="3">
        <f>L2508-N2508</f>
        <v>18965</v>
      </c>
    </row>
    <row r="2509" spans="1:15" x14ac:dyDescent="0.2">
      <c r="A2509" s="2" t="s">
        <v>5732</v>
      </c>
      <c r="B2509" s="2" t="s">
        <v>523</v>
      </c>
      <c r="C2509" s="2" t="s">
        <v>29</v>
      </c>
      <c r="D2509" s="2" t="s">
        <v>24</v>
      </c>
      <c r="E2509" s="13">
        <v>45992</v>
      </c>
      <c r="F2509" s="2" t="s">
        <v>2689</v>
      </c>
      <c r="G2509" s="2">
        <v>3</v>
      </c>
      <c r="H2509" s="3">
        <v>22500</v>
      </c>
      <c r="I2509" s="3">
        <v>1880</v>
      </c>
      <c r="J2509" s="3">
        <v>0</v>
      </c>
      <c r="K2509" s="3">
        <v>0</v>
      </c>
      <c r="L2509" s="3">
        <f>SUM(H2509:K2509)</f>
        <v>24380</v>
      </c>
      <c r="M2509" s="15">
        <v>0.15</v>
      </c>
      <c r="N2509" s="3">
        <f>H2509*M2509</f>
        <v>3375</v>
      </c>
      <c r="O2509" s="3">
        <f>L2509-N2509</f>
        <v>21005</v>
      </c>
    </row>
    <row r="2510" spans="1:15" x14ac:dyDescent="0.2">
      <c r="A2510" s="2" t="s">
        <v>5734</v>
      </c>
      <c r="B2510" s="2" t="s">
        <v>1261</v>
      </c>
      <c r="C2510" s="2" t="s">
        <v>83</v>
      </c>
      <c r="D2510" s="2" t="s">
        <v>85</v>
      </c>
      <c r="E2510" s="13">
        <v>45992</v>
      </c>
      <c r="F2510" s="2" t="s">
        <v>2683</v>
      </c>
      <c r="G2510" s="2">
        <v>4</v>
      </c>
      <c r="H2510" s="3">
        <v>43600</v>
      </c>
      <c r="I2510" s="3">
        <v>7660</v>
      </c>
      <c r="J2510" s="3">
        <v>0</v>
      </c>
      <c r="K2510" s="3">
        <v>720</v>
      </c>
      <c r="L2510" s="3">
        <f>SUM(H2510:K2510)</f>
        <v>51980</v>
      </c>
      <c r="M2510" s="15">
        <v>0.17</v>
      </c>
      <c r="N2510" s="3">
        <f>H2510*M2510</f>
        <v>7412.0000000000009</v>
      </c>
      <c r="O2510" s="3">
        <f>L2510-N2510</f>
        <v>44568</v>
      </c>
    </row>
    <row r="2511" spans="1:15" x14ac:dyDescent="0.2">
      <c r="A2511" s="2" t="s">
        <v>5735</v>
      </c>
      <c r="B2511" s="2" t="s">
        <v>1708</v>
      </c>
      <c r="C2511" s="2" t="s">
        <v>73</v>
      </c>
      <c r="D2511" s="2" t="s">
        <v>75</v>
      </c>
      <c r="E2511" s="13">
        <v>45992</v>
      </c>
      <c r="F2511" s="2" t="s">
        <v>2732</v>
      </c>
      <c r="G2511" s="2">
        <v>1</v>
      </c>
      <c r="H2511" s="3">
        <v>7600</v>
      </c>
      <c r="I2511" s="3">
        <v>720</v>
      </c>
      <c r="J2511" s="3">
        <v>2690</v>
      </c>
      <c r="K2511" s="3">
        <v>1890</v>
      </c>
      <c r="L2511" s="3">
        <f>SUM(H2511:K2511)</f>
        <v>12900</v>
      </c>
      <c r="M2511" s="15">
        <v>0.05</v>
      </c>
      <c r="N2511" s="3">
        <f>H2511*M2511</f>
        <v>380</v>
      </c>
      <c r="O2511" s="3">
        <f>L2511-N2511</f>
        <v>12520</v>
      </c>
    </row>
    <row r="2512" spans="1:15" x14ac:dyDescent="0.2">
      <c r="A2512" s="2" t="s">
        <v>5736</v>
      </c>
      <c r="B2512" s="2" t="s">
        <v>1808</v>
      </c>
      <c r="C2512" s="2" t="s">
        <v>122</v>
      </c>
      <c r="D2512" s="2" t="s">
        <v>124</v>
      </c>
      <c r="E2512" s="13">
        <v>45992</v>
      </c>
      <c r="F2512" s="2" t="s">
        <v>2661</v>
      </c>
      <c r="G2512" s="2">
        <v>3</v>
      </c>
      <c r="H2512" s="3">
        <v>7950</v>
      </c>
      <c r="I2512" s="3">
        <v>1260</v>
      </c>
      <c r="J2512" s="3">
        <v>0</v>
      </c>
      <c r="K2512" s="3">
        <v>630</v>
      </c>
      <c r="L2512" s="3">
        <f>SUM(H2512:K2512)</f>
        <v>9840</v>
      </c>
      <c r="M2512" s="15">
        <v>0</v>
      </c>
      <c r="N2512" s="3">
        <f>H2512*M2512</f>
        <v>0</v>
      </c>
      <c r="O2512" s="3">
        <f>L2512-N2512</f>
        <v>9840</v>
      </c>
    </row>
    <row r="2513" spans="1:15" x14ac:dyDescent="0.2">
      <c r="A2513" s="2" t="s">
        <v>5737</v>
      </c>
      <c r="B2513" s="2" t="s">
        <v>2321</v>
      </c>
      <c r="C2513" s="2" t="s">
        <v>101</v>
      </c>
      <c r="D2513" s="2" t="s">
        <v>95</v>
      </c>
      <c r="E2513" s="13">
        <v>45962</v>
      </c>
      <c r="F2513" s="2" t="s">
        <v>2732</v>
      </c>
      <c r="G2513" s="2">
        <v>2</v>
      </c>
      <c r="H2513" s="3">
        <v>10200</v>
      </c>
      <c r="I2513" s="3">
        <v>1120</v>
      </c>
      <c r="J2513" s="3">
        <v>0</v>
      </c>
      <c r="K2513" s="3">
        <v>2130</v>
      </c>
      <c r="L2513" s="3">
        <f>SUM(H2513:K2513)</f>
        <v>13450</v>
      </c>
      <c r="M2513" s="15">
        <v>0.05</v>
      </c>
      <c r="N2513" s="3">
        <f>H2513*M2513</f>
        <v>510</v>
      </c>
      <c r="O2513" s="3">
        <f>L2513-N2513</f>
        <v>12940</v>
      </c>
    </row>
    <row r="2514" spans="1:15" x14ac:dyDescent="0.2">
      <c r="A2514" s="2" t="s">
        <v>5738</v>
      </c>
      <c r="B2514" s="2" t="s">
        <v>381</v>
      </c>
      <c r="C2514" s="2" t="s">
        <v>47</v>
      </c>
      <c r="D2514" s="2" t="s">
        <v>45</v>
      </c>
      <c r="E2514" s="13">
        <v>45992</v>
      </c>
      <c r="F2514" s="2" t="s">
        <v>2670</v>
      </c>
      <c r="G2514" s="2">
        <v>2</v>
      </c>
      <c r="H2514" s="3">
        <v>18700</v>
      </c>
      <c r="I2514" s="3">
        <v>1620</v>
      </c>
      <c r="J2514" s="3">
        <v>0</v>
      </c>
      <c r="K2514" s="3">
        <v>0</v>
      </c>
      <c r="L2514" s="3">
        <f>SUM(H2514:K2514)</f>
        <v>20320</v>
      </c>
      <c r="M2514" s="15">
        <v>0</v>
      </c>
      <c r="N2514" s="3">
        <f>H2514*M2514</f>
        <v>0</v>
      </c>
      <c r="O2514" s="3">
        <f>L2514-N2514</f>
        <v>20320</v>
      </c>
    </row>
    <row r="2515" spans="1:15" x14ac:dyDescent="0.2">
      <c r="A2515" s="2" t="s">
        <v>5740</v>
      </c>
      <c r="B2515" s="2" t="s">
        <v>1072</v>
      </c>
      <c r="C2515" s="2" t="s">
        <v>73</v>
      </c>
      <c r="D2515" s="2" t="s">
        <v>75</v>
      </c>
      <c r="E2515" s="13">
        <v>45962</v>
      </c>
      <c r="F2515" s="2" t="s">
        <v>2683</v>
      </c>
      <c r="G2515" s="2">
        <v>5</v>
      </c>
      <c r="H2515" s="3">
        <v>52250</v>
      </c>
      <c r="I2515" s="3">
        <v>4620</v>
      </c>
      <c r="J2515" s="3">
        <v>6440</v>
      </c>
      <c r="K2515" s="3">
        <v>0</v>
      </c>
      <c r="L2515" s="3">
        <f>SUM(H2515:K2515)</f>
        <v>63310</v>
      </c>
      <c r="M2515" s="15">
        <v>0.17</v>
      </c>
      <c r="N2515" s="3">
        <f>H2515*M2515</f>
        <v>8882.5</v>
      </c>
      <c r="O2515" s="3">
        <f>L2515-N2515</f>
        <v>54427.5</v>
      </c>
    </row>
    <row r="2516" spans="1:15" x14ac:dyDescent="0.2">
      <c r="A2516" s="2" t="s">
        <v>5741</v>
      </c>
      <c r="B2516" s="2" t="s">
        <v>1443</v>
      </c>
      <c r="C2516" s="2" t="s">
        <v>89</v>
      </c>
      <c r="D2516" s="2" t="s">
        <v>85</v>
      </c>
      <c r="E2516" s="13">
        <v>46023</v>
      </c>
      <c r="F2516" s="2" t="s">
        <v>2670</v>
      </c>
      <c r="G2516" s="2">
        <v>3</v>
      </c>
      <c r="H2516" s="3">
        <v>35250</v>
      </c>
      <c r="I2516" s="3">
        <v>4160</v>
      </c>
      <c r="J2516" s="3">
        <v>6780</v>
      </c>
      <c r="K2516" s="3">
        <v>0</v>
      </c>
      <c r="L2516" s="3">
        <f>SUM(H2516:K2516)</f>
        <v>46190</v>
      </c>
      <c r="M2516" s="15">
        <v>0</v>
      </c>
      <c r="N2516" s="3">
        <f>H2516*M2516</f>
        <v>0</v>
      </c>
      <c r="O2516" s="3">
        <f>L2516-N2516</f>
        <v>46190</v>
      </c>
    </row>
    <row r="2517" spans="1:15" x14ac:dyDescent="0.2">
      <c r="A2517" s="2" t="s">
        <v>5744</v>
      </c>
      <c r="B2517" s="2" t="s">
        <v>1841</v>
      </c>
      <c r="C2517" s="2" t="s">
        <v>112</v>
      </c>
      <c r="D2517" s="2" t="s">
        <v>114</v>
      </c>
      <c r="E2517" s="13">
        <v>46082</v>
      </c>
      <c r="F2517" s="2" t="s">
        <v>2732</v>
      </c>
      <c r="G2517" s="2">
        <v>1</v>
      </c>
      <c r="H2517" s="3">
        <v>10500</v>
      </c>
      <c r="I2517" s="3">
        <v>830</v>
      </c>
      <c r="J2517" s="3">
        <v>0</v>
      </c>
      <c r="K2517" s="3">
        <v>0</v>
      </c>
      <c r="L2517" s="3">
        <f>SUM(H2517:K2517)</f>
        <v>11330</v>
      </c>
      <c r="M2517" s="15">
        <v>0.05</v>
      </c>
      <c r="N2517" s="3">
        <f>H2517*M2517</f>
        <v>525</v>
      </c>
      <c r="O2517" s="3">
        <f>L2517-N2517</f>
        <v>10805</v>
      </c>
    </row>
    <row r="2518" spans="1:15" x14ac:dyDescent="0.2">
      <c r="A2518" s="2" t="s">
        <v>5751</v>
      </c>
      <c r="B2518" s="2" t="s">
        <v>651</v>
      </c>
      <c r="C2518" s="2" t="s">
        <v>118</v>
      </c>
      <c r="D2518" s="2" t="s">
        <v>114</v>
      </c>
      <c r="E2518" s="13">
        <v>45992</v>
      </c>
      <c r="F2518" s="2" t="s">
        <v>2670</v>
      </c>
      <c r="G2518" s="2">
        <v>6</v>
      </c>
      <c r="H2518" s="3">
        <v>121800</v>
      </c>
      <c r="I2518" s="3">
        <v>19600</v>
      </c>
      <c r="J2518" s="3">
        <v>0</v>
      </c>
      <c r="K2518" s="3">
        <v>0</v>
      </c>
      <c r="L2518" s="3">
        <f>SUM(H2518:K2518)</f>
        <v>141400</v>
      </c>
      <c r="M2518" s="15">
        <v>0</v>
      </c>
      <c r="N2518" s="3">
        <f>H2518*M2518</f>
        <v>0</v>
      </c>
      <c r="O2518" s="3">
        <f>L2518-N2518</f>
        <v>141400</v>
      </c>
    </row>
    <row r="2519" spans="1:15" x14ac:dyDescent="0.2">
      <c r="A2519" s="2" t="s">
        <v>5752</v>
      </c>
      <c r="B2519" s="2" t="s">
        <v>758</v>
      </c>
      <c r="C2519" s="2" t="s">
        <v>51</v>
      </c>
      <c r="D2519" s="2" t="s">
        <v>45</v>
      </c>
      <c r="E2519" s="13">
        <v>45962</v>
      </c>
      <c r="F2519" s="2" t="s">
        <v>2732</v>
      </c>
      <c r="G2519" s="2">
        <v>3</v>
      </c>
      <c r="H2519" s="3">
        <v>50700</v>
      </c>
      <c r="I2519" s="3">
        <v>6580</v>
      </c>
      <c r="J2519" s="3">
        <v>0</v>
      </c>
      <c r="K2519" s="3">
        <v>1210</v>
      </c>
      <c r="L2519" s="3">
        <f>SUM(H2519:K2519)</f>
        <v>58490</v>
      </c>
      <c r="M2519" s="15">
        <v>0.05</v>
      </c>
      <c r="N2519" s="3">
        <f>H2519*M2519</f>
        <v>2535</v>
      </c>
      <c r="O2519" s="3">
        <f>L2519-N2519</f>
        <v>55955</v>
      </c>
    </row>
    <row r="2520" spans="1:15" x14ac:dyDescent="0.2">
      <c r="A2520" s="2" t="s">
        <v>5754</v>
      </c>
      <c r="B2520" s="2" t="s">
        <v>2452</v>
      </c>
      <c r="C2520" s="2" t="s">
        <v>81</v>
      </c>
      <c r="D2520" s="2" t="s">
        <v>75</v>
      </c>
      <c r="E2520" s="13">
        <v>45962</v>
      </c>
      <c r="F2520" s="2" t="s">
        <v>2732</v>
      </c>
      <c r="G2520" s="2">
        <v>2</v>
      </c>
      <c r="H2520" s="3">
        <v>59000</v>
      </c>
      <c r="I2520" s="3">
        <v>1380</v>
      </c>
      <c r="J2520" s="3">
        <v>0</v>
      </c>
      <c r="K2520" s="3">
        <v>0</v>
      </c>
      <c r="L2520" s="3">
        <f>SUM(H2520:K2520)</f>
        <v>60380</v>
      </c>
      <c r="M2520" s="15">
        <v>0.05</v>
      </c>
      <c r="N2520" s="3">
        <f>H2520*M2520</f>
        <v>2950</v>
      </c>
      <c r="O2520" s="3">
        <f>L2520-N2520</f>
        <v>57430</v>
      </c>
    </row>
    <row r="2521" spans="1:15" x14ac:dyDescent="0.2">
      <c r="A2521" s="2" t="s">
        <v>5755</v>
      </c>
      <c r="B2521" s="2" t="s">
        <v>2478</v>
      </c>
      <c r="C2521" s="2" t="s">
        <v>116</v>
      </c>
      <c r="D2521" s="2" t="s">
        <v>114</v>
      </c>
      <c r="E2521" s="13">
        <v>45992</v>
      </c>
      <c r="F2521" s="2" t="s">
        <v>2661</v>
      </c>
      <c r="G2521" s="2">
        <v>2</v>
      </c>
      <c r="H2521" s="3">
        <v>13400</v>
      </c>
      <c r="I2521" s="3">
        <v>840</v>
      </c>
      <c r="J2521" s="3">
        <v>0</v>
      </c>
      <c r="K2521" s="3">
        <v>0</v>
      </c>
      <c r="L2521" s="3">
        <f>SUM(H2521:K2521)</f>
        <v>14240</v>
      </c>
      <c r="M2521" s="15">
        <v>0</v>
      </c>
      <c r="N2521" s="3">
        <f>H2521*M2521</f>
        <v>0</v>
      </c>
      <c r="O2521" s="3">
        <f>L2521-N2521</f>
        <v>14240</v>
      </c>
    </row>
    <row r="2522" spans="1:15" x14ac:dyDescent="0.2">
      <c r="A2522" s="2" t="s">
        <v>5756</v>
      </c>
      <c r="B2522" s="2" t="s">
        <v>606</v>
      </c>
      <c r="C2522" s="2" t="s">
        <v>108</v>
      </c>
      <c r="D2522" s="2" t="s">
        <v>105</v>
      </c>
      <c r="E2522" s="13">
        <v>46054</v>
      </c>
      <c r="F2522" s="2" t="s">
        <v>2647</v>
      </c>
      <c r="G2522" s="2">
        <v>5</v>
      </c>
      <c r="H2522" s="3">
        <v>42000</v>
      </c>
      <c r="I2522" s="3">
        <v>32920</v>
      </c>
      <c r="J2522" s="3">
        <v>0</v>
      </c>
      <c r="K2522" s="3">
        <v>1160</v>
      </c>
      <c r="L2522" s="3">
        <f>SUM(H2522:K2522)</f>
        <v>76080</v>
      </c>
      <c r="M2522" s="15">
        <v>0</v>
      </c>
      <c r="N2522" s="3">
        <f>H2522*M2522</f>
        <v>0</v>
      </c>
      <c r="O2522" s="3">
        <f>L2522-N2522</f>
        <v>76080</v>
      </c>
    </row>
    <row r="2523" spans="1:15" x14ac:dyDescent="0.2">
      <c r="A2523" s="2" t="s">
        <v>5758</v>
      </c>
      <c r="B2523" s="2" t="s">
        <v>1089</v>
      </c>
      <c r="C2523" s="2" t="s">
        <v>26</v>
      </c>
      <c r="D2523" s="2" t="s">
        <v>24</v>
      </c>
      <c r="E2523" s="13">
        <v>45962</v>
      </c>
      <c r="F2523" s="2" t="s">
        <v>2651</v>
      </c>
      <c r="G2523" s="2">
        <v>9</v>
      </c>
      <c r="H2523" s="3">
        <v>202950</v>
      </c>
      <c r="I2523" s="3">
        <v>19270</v>
      </c>
      <c r="J2523" s="3">
        <v>0</v>
      </c>
      <c r="K2523" s="3">
        <v>0</v>
      </c>
      <c r="L2523" s="3">
        <f>SUM(H2523:K2523)</f>
        <v>222220</v>
      </c>
      <c r="M2523" s="15">
        <v>0.16</v>
      </c>
      <c r="N2523" s="3">
        <f>H2523*M2523</f>
        <v>32472</v>
      </c>
      <c r="O2523" s="3">
        <f>L2523-N2523</f>
        <v>189748</v>
      </c>
    </row>
    <row r="2524" spans="1:15" x14ac:dyDescent="0.2">
      <c r="A2524" s="2" t="s">
        <v>5759</v>
      </c>
      <c r="B2524" s="2" t="s">
        <v>1906</v>
      </c>
      <c r="C2524" s="2" t="s">
        <v>69</v>
      </c>
      <c r="D2524" s="2" t="s">
        <v>65</v>
      </c>
      <c r="E2524" s="13">
        <v>45962</v>
      </c>
      <c r="F2524" s="2" t="s">
        <v>2647</v>
      </c>
      <c r="G2524" s="2">
        <v>2</v>
      </c>
      <c r="H2524" s="3">
        <v>58900</v>
      </c>
      <c r="I2524" s="3">
        <v>4720</v>
      </c>
      <c r="J2524" s="3">
        <v>10470</v>
      </c>
      <c r="K2524" s="3">
        <v>0</v>
      </c>
      <c r="L2524" s="3">
        <f>SUM(H2524:K2524)</f>
        <v>74090</v>
      </c>
      <c r="M2524" s="15">
        <v>0</v>
      </c>
      <c r="N2524" s="3">
        <f>H2524*M2524</f>
        <v>0</v>
      </c>
      <c r="O2524" s="3">
        <f>L2524-N2524</f>
        <v>74090</v>
      </c>
    </row>
    <row r="2525" spans="1:15" x14ac:dyDescent="0.2">
      <c r="A2525" s="2" t="s">
        <v>5760</v>
      </c>
      <c r="B2525" s="2" t="s">
        <v>1943</v>
      </c>
      <c r="C2525" s="2" t="s">
        <v>43</v>
      </c>
      <c r="D2525" s="2" t="s">
        <v>45</v>
      </c>
      <c r="E2525" s="13">
        <v>45992</v>
      </c>
      <c r="F2525" s="2" t="s">
        <v>2732</v>
      </c>
      <c r="G2525" s="2">
        <v>3</v>
      </c>
      <c r="H2525" s="3">
        <v>28500</v>
      </c>
      <c r="I2525" s="3">
        <v>980</v>
      </c>
      <c r="J2525" s="3">
        <v>0</v>
      </c>
      <c r="K2525" s="3">
        <v>0</v>
      </c>
      <c r="L2525" s="3">
        <f>SUM(H2525:K2525)</f>
        <v>29480</v>
      </c>
      <c r="M2525" s="15">
        <v>0.05</v>
      </c>
      <c r="N2525" s="3">
        <f>H2525*M2525</f>
        <v>1425</v>
      </c>
      <c r="O2525" s="3">
        <f>L2525-N2525</f>
        <v>28055</v>
      </c>
    </row>
    <row r="2526" spans="1:15" x14ac:dyDescent="0.2">
      <c r="A2526" s="2" t="s">
        <v>5763</v>
      </c>
      <c r="B2526" s="2" t="s">
        <v>735</v>
      </c>
      <c r="C2526" s="2" t="s">
        <v>89</v>
      </c>
      <c r="D2526" s="2" t="s">
        <v>85</v>
      </c>
      <c r="E2526" s="13">
        <v>46082</v>
      </c>
      <c r="F2526" s="2" t="s">
        <v>2670</v>
      </c>
      <c r="G2526" s="2">
        <v>5</v>
      </c>
      <c r="H2526" s="3">
        <v>33750</v>
      </c>
      <c r="I2526" s="3">
        <v>6380</v>
      </c>
      <c r="J2526" s="3">
        <v>6210</v>
      </c>
      <c r="K2526" s="3">
        <v>0</v>
      </c>
      <c r="L2526" s="3">
        <f>SUM(H2526:K2526)</f>
        <v>46340</v>
      </c>
      <c r="M2526" s="15">
        <v>0</v>
      </c>
      <c r="N2526" s="3">
        <f>H2526*M2526</f>
        <v>0</v>
      </c>
      <c r="O2526" s="3">
        <f>L2526-N2526</f>
        <v>46340</v>
      </c>
    </row>
    <row r="2527" spans="1:15" x14ac:dyDescent="0.2">
      <c r="A2527" s="2" t="s">
        <v>5764</v>
      </c>
      <c r="B2527" s="2" t="s">
        <v>974</v>
      </c>
      <c r="C2527" s="2" t="s">
        <v>93</v>
      </c>
      <c r="D2527" s="2" t="s">
        <v>95</v>
      </c>
      <c r="E2527" s="13">
        <v>45992</v>
      </c>
      <c r="F2527" s="2" t="s">
        <v>2651</v>
      </c>
      <c r="G2527" s="2">
        <v>3</v>
      </c>
      <c r="H2527" s="3">
        <v>30600</v>
      </c>
      <c r="I2527" s="3">
        <v>1910</v>
      </c>
      <c r="J2527" s="3">
        <v>5370</v>
      </c>
      <c r="K2527" s="3">
        <v>0</v>
      </c>
      <c r="L2527" s="3">
        <f>SUM(H2527:K2527)</f>
        <v>37880</v>
      </c>
      <c r="M2527" s="15">
        <v>0.16</v>
      </c>
      <c r="N2527" s="3">
        <f>H2527*M2527</f>
        <v>4896</v>
      </c>
      <c r="O2527" s="3">
        <f>L2527-N2527</f>
        <v>32984</v>
      </c>
    </row>
    <row r="2528" spans="1:15" x14ac:dyDescent="0.2">
      <c r="A2528" s="2" t="s">
        <v>5765</v>
      </c>
      <c r="B2528" s="2" t="s">
        <v>1273</v>
      </c>
      <c r="C2528" s="2" t="s">
        <v>43</v>
      </c>
      <c r="D2528" s="2" t="s">
        <v>45</v>
      </c>
      <c r="E2528" s="13">
        <v>45962</v>
      </c>
      <c r="F2528" s="2" t="s">
        <v>2732</v>
      </c>
      <c r="G2528" s="2">
        <v>2</v>
      </c>
      <c r="H2528" s="3">
        <v>12900</v>
      </c>
      <c r="I2528" s="3">
        <v>3100</v>
      </c>
      <c r="J2528" s="3">
        <v>0</v>
      </c>
      <c r="K2528" s="3">
        <v>0</v>
      </c>
      <c r="L2528" s="3">
        <f>SUM(H2528:K2528)</f>
        <v>16000</v>
      </c>
      <c r="M2528" s="15">
        <v>0.05</v>
      </c>
      <c r="N2528" s="3">
        <f>H2528*M2528</f>
        <v>645</v>
      </c>
      <c r="O2528" s="3">
        <f>L2528-N2528</f>
        <v>15355</v>
      </c>
    </row>
    <row r="2529" spans="1:15" x14ac:dyDescent="0.2">
      <c r="A2529" s="2" t="s">
        <v>5766</v>
      </c>
      <c r="B2529" s="2" t="s">
        <v>1808</v>
      </c>
      <c r="C2529" s="2" t="s">
        <v>112</v>
      </c>
      <c r="D2529" s="2" t="s">
        <v>114</v>
      </c>
      <c r="E2529" s="13">
        <v>45992</v>
      </c>
      <c r="F2529" s="2" t="s">
        <v>2732</v>
      </c>
      <c r="G2529" s="2">
        <v>2</v>
      </c>
      <c r="H2529" s="3">
        <v>10700</v>
      </c>
      <c r="I2529" s="3">
        <v>1460</v>
      </c>
      <c r="J2529" s="3">
        <v>0</v>
      </c>
      <c r="K2529" s="3">
        <v>0</v>
      </c>
      <c r="L2529" s="3">
        <f>SUM(H2529:K2529)</f>
        <v>12160</v>
      </c>
      <c r="M2529" s="15">
        <v>0.05</v>
      </c>
      <c r="N2529" s="3">
        <f>H2529*M2529</f>
        <v>535</v>
      </c>
      <c r="O2529" s="3">
        <f>L2529-N2529</f>
        <v>11625</v>
      </c>
    </row>
    <row r="2530" spans="1:15" x14ac:dyDescent="0.2">
      <c r="A2530" s="2" t="s">
        <v>5767</v>
      </c>
      <c r="B2530" s="2" t="s">
        <v>2115</v>
      </c>
      <c r="C2530" s="2" t="s">
        <v>118</v>
      </c>
      <c r="D2530" s="2" t="s">
        <v>114</v>
      </c>
      <c r="E2530" s="13">
        <v>45992</v>
      </c>
      <c r="F2530" s="2" t="s">
        <v>2658</v>
      </c>
      <c r="G2530" s="2">
        <v>5</v>
      </c>
      <c r="H2530" s="3">
        <v>68500</v>
      </c>
      <c r="I2530" s="3">
        <v>5590</v>
      </c>
      <c r="J2530" s="3">
        <v>4610</v>
      </c>
      <c r="K2530" s="3">
        <v>0</v>
      </c>
      <c r="L2530" s="3">
        <f>SUM(H2530:K2530)</f>
        <v>78700</v>
      </c>
      <c r="M2530" s="15">
        <v>0.1</v>
      </c>
      <c r="N2530" s="3">
        <f>H2530*M2530</f>
        <v>6850</v>
      </c>
      <c r="O2530" s="3">
        <f>L2530-N2530</f>
        <v>71850</v>
      </c>
    </row>
    <row r="2531" spans="1:15" x14ac:dyDescent="0.2">
      <c r="A2531" s="2" t="s">
        <v>5768</v>
      </c>
      <c r="B2531" s="2" t="s">
        <v>2144</v>
      </c>
      <c r="C2531" s="2" t="s">
        <v>129</v>
      </c>
      <c r="D2531" s="2" t="s">
        <v>124</v>
      </c>
      <c r="E2531" s="13">
        <v>45992</v>
      </c>
      <c r="F2531" s="2" t="s">
        <v>2689</v>
      </c>
      <c r="G2531" s="2">
        <v>2</v>
      </c>
      <c r="H2531" s="3">
        <v>18700</v>
      </c>
      <c r="I2531" s="3">
        <v>2120</v>
      </c>
      <c r="J2531" s="3">
        <v>3520</v>
      </c>
      <c r="K2531" s="3">
        <v>0</v>
      </c>
      <c r="L2531" s="3">
        <f>SUM(H2531:K2531)</f>
        <v>24340</v>
      </c>
      <c r="M2531" s="15">
        <v>0.15</v>
      </c>
      <c r="N2531" s="3">
        <f>H2531*M2531</f>
        <v>2805</v>
      </c>
      <c r="O2531" s="3">
        <f>L2531-N2531</f>
        <v>21535</v>
      </c>
    </row>
    <row r="2532" spans="1:15" x14ac:dyDescent="0.2">
      <c r="A2532" s="2" t="s">
        <v>5769</v>
      </c>
      <c r="B2532" s="2" t="s">
        <v>2288</v>
      </c>
      <c r="C2532" s="2" t="s">
        <v>83</v>
      </c>
      <c r="D2532" s="2" t="s">
        <v>85</v>
      </c>
      <c r="E2532" s="13">
        <v>45962</v>
      </c>
      <c r="F2532" s="2" t="s">
        <v>2689</v>
      </c>
      <c r="G2532" s="2">
        <v>3</v>
      </c>
      <c r="H2532" s="3">
        <v>34050</v>
      </c>
      <c r="I2532" s="3">
        <v>3570</v>
      </c>
      <c r="J2532" s="3">
        <v>0</v>
      </c>
      <c r="K2532" s="3">
        <v>0</v>
      </c>
      <c r="L2532" s="3">
        <f>SUM(H2532:K2532)</f>
        <v>37620</v>
      </c>
      <c r="M2532" s="15">
        <v>0.15</v>
      </c>
      <c r="N2532" s="3">
        <f>H2532*M2532</f>
        <v>5107.5</v>
      </c>
      <c r="O2532" s="3">
        <f>L2532-N2532</f>
        <v>32512.5</v>
      </c>
    </row>
    <row r="2533" spans="1:15" x14ac:dyDescent="0.2">
      <c r="A2533" s="2" t="s">
        <v>5770</v>
      </c>
      <c r="B2533" s="2" t="s">
        <v>2402</v>
      </c>
      <c r="C2533" s="2" t="s">
        <v>127</v>
      </c>
      <c r="D2533" s="2" t="s">
        <v>124</v>
      </c>
      <c r="E2533" s="13">
        <v>45992</v>
      </c>
      <c r="F2533" s="2" t="s">
        <v>2658</v>
      </c>
      <c r="G2533" s="2">
        <v>8</v>
      </c>
      <c r="H2533" s="3">
        <v>84000</v>
      </c>
      <c r="I2533" s="3">
        <v>3010</v>
      </c>
      <c r="J2533" s="3">
        <v>0</v>
      </c>
      <c r="K2533" s="3">
        <v>0</v>
      </c>
      <c r="L2533" s="3">
        <f>SUM(H2533:K2533)</f>
        <v>87010</v>
      </c>
      <c r="M2533" s="15">
        <v>0.1</v>
      </c>
      <c r="N2533" s="3">
        <f>H2533*M2533</f>
        <v>8400</v>
      </c>
      <c r="O2533" s="3">
        <f>L2533-N2533</f>
        <v>78610</v>
      </c>
    </row>
    <row r="2534" spans="1:15" x14ac:dyDescent="0.2">
      <c r="A2534" s="2" t="s">
        <v>5771</v>
      </c>
      <c r="B2534" s="2" t="s">
        <v>2457</v>
      </c>
      <c r="C2534" s="2" t="s">
        <v>97</v>
      </c>
      <c r="D2534" s="2" t="s">
        <v>95</v>
      </c>
      <c r="E2534" s="13">
        <v>45992</v>
      </c>
      <c r="F2534" s="2" t="s">
        <v>2670</v>
      </c>
      <c r="G2534" s="2">
        <v>4</v>
      </c>
      <c r="H2534" s="3">
        <v>39400</v>
      </c>
      <c r="I2534" s="3">
        <v>1890</v>
      </c>
      <c r="J2534" s="3">
        <v>0</v>
      </c>
      <c r="K2534" s="3">
        <v>0</v>
      </c>
      <c r="L2534" s="3">
        <f>SUM(H2534:K2534)</f>
        <v>41290</v>
      </c>
      <c r="M2534" s="15">
        <v>0</v>
      </c>
      <c r="N2534" s="3">
        <f>H2534*M2534</f>
        <v>0</v>
      </c>
      <c r="O2534" s="3">
        <f>L2534-N2534</f>
        <v>41290</v>
      </c>
    </row>
    <row r="2535" spans="1:15" x14ac:dyDescent="0.2">
      <c r="A2535" s="2" t="s">
        <v>5772</v>
      </c>
      <c r="B2535" s="2" t="s">
        <v>495</v>
      </c>
      <c r="C2535" s="2" t="s">
        <v>13</v>
      </c>
      <c r="D2535" s="2" t="s">
        <v>11</v>
      </c>
      <c r="E2535" s="13">
        <v>45992</v>
      </c>
      <c r="F2535" s="2" t="s">
        <v>2689</v>
      </c>
      <c r="G2535" s="2">
        <v>3</v>
      </c>
      <c r="H2535" s="3">
        <v>73500</v>
      </c>
      <c r="I2535" s="3">
        <v>7570</v>
      </c>
      <c r="J2535" s="3">
        <v>0</v>
      </c>
      <c r="K2535" s="3">
        <v>3040</v>
      </c>
      <c r="L2535" s="3">
        <f>SUM(H2535:K2535)</f>
        <v>84110</v>
      </c>
      <c r="M2535" s="15">
        <v>0.15</v>
      </c>
      <c r="N2535" s="3">
        <f>H2535*M2535</f>
        <v>11025</v>
      </c>
      <c r="O2535" s="3">
        <f>L2535-N2535</f>
        <v>73085</v>
      </c>
    </row>
    <row r="2536" spans="1:15" x14ac:dyDescent="0.2">
      <c r="A2536" s="2" t="s">
        <v>5774</v>
      </c>
      <c r="B2536" s="2" t="s">
        <v>987</v>
      </c>
      <c r="C2536" s="2" t="s">
        <v>129</v>
      </c>
      <c r="D2536" s="2" t="s">
        <v>124</v>
      </c>
      <c r="E2536" s="13">
        <v>45962</v>
      </c>
      <c r="F2536" s="2" t="s">
        <v>2670</v>
      </c>
      <c r="G2536" s="2">
        <v>2</v>
      </c>
      <c r="H2536" s="3">
        <v>18200</v>
      </c>
      <c r="I2536" s="3">
        <v>1250</v>
      </c>
      <c r="J2536" s="3">
        <v>0</v>
      </c>
      <c r="K2536" s="3">
        <v>0</v>
      </c>
      <c r="L2536" s="3">
        <f>SUM(H2536:K2536)</f>
        <v>19450</v>
      </c>
      <c r="M2536" s="15">
        <v>0</v>
      </c>
      <c r="N2536" s="3">
        <f>H2536*M2536</f>
        <v>0</v>
      </c>
      <c r="O2536" s="3">
        <f>L2536-N2536</f>
        <v>19450</v>
      </c>
    </row>
    <row r="2537" spans="1:15" x14ac:dyDescent="0.2">
      <c r="A2537" s="2" t="s">
        <v>5777</v>
      </c>
      <c r="B2537" s="2" t="s">
        <v>1034</v>
      </c>
      <c r="C2537" s="2" t="s">
        <v>81</v>
      </c>
      <c r="D2537" s="2" t="s">
        <v>75</v>
      </c>
      <c r="E2537" s="13">
        <v>45962</v>
      </c>
      <c r="F2537" s="2" t="s">
        <v>2647</v>
      </c>
      <c r="G2537" s="2">
        <v>4</v>
      </c>
      <c r="H2537" s="3">
        <v>89400</v>
      </c>
      <c r="I2537" s="3">
        <v>5910</v>
      </c>
      <c r="J2537" s="3">
        <v>0</v>
      </c>
      <c r="K2537" s="3">
        <v>0</v>
      </c>
      <c r="L2537" s="3">
        <f>SUM(H2537:K2537)</f>
        <v>95310</v>
      </c>
      <c r="M2537" s="15">
        <v>0</v>
      </c>
      <c r="N2537" s="3">
        <f>H2537*M2537</f>
        <v>0</v>
      </c>
      <c r="O2537" s="3">
        <f>L2537-N2537</f>
        <v>95310</v>
      </c>
    </row>
    <row r="2538" spans="1:15" x14ac:dyDescent="0.2">
      <c r="A2538" s="2" t="s">
        <v>5778</v>
      </c>
      <c r="B2538" s="2" t="s">
        <v>1082</v>
      </c>
      <c r="C2538" s="2" t="s">
        <v>118</v>
      </c>
      <c r="D2538" s="2" t="s">
        <v>114</v>
      </c>
      <c r="E2538" s="13">
        <v>45992</v>
      </c>
      <c r="F2538" s="2" t="s">
        <v>2647</v>
      </c>
      <c r="G2538" s="2">
        <v>2</v>
      </c>
      <c r="H2538" s="3">
        <v>38700</v>
      </c>
      <c r="I2538" s="3">
        <v>2050</v>
      </c>
      <c r="J2538" s="3">
        <v>5610</v>
      </c>
      <c r="K2538" s="3">
        <v>0</v>
      </c>
      <c r="L2538" s="3">
        <f>SUM(H2538:K2538)</f>
        <v>46360</v>
      </c>
      <c r="M2538" s="15">
        <v>0</v>
      </c>
      <c r="N2538" s="3">
        <f>H2538*M2538</f>
        <v>0</v>
      </c>
      <c r="O2538" s="3">
        <f>L2538-N2538</f>
        <v>46360</v>
      </c>
    </row>
    <row r="2539" spans="1:15" x14ac:dyDescent="0.2">
      <c r="A2539" s="2" t="s">
        <v>5779</v>
      </c>
      <c r="B2539" s="2" t="s">
        <v>1107</v>
      </c>
      <c r="C2539" s="2" t="s">
        <v>73</v>
      </c>
      <c r="D2539" s="2" t="s">
        <v>75</v>
      </c>
      <c r="E2539" s="13">
        <v>45992</v>
      </c>
      <c r="F2539" s="2" t="s">
        <v>2683</v>
      </c>
      <c r="G2539" s="2">
        <v>10</v>
      </c>
      <c r="H2539" s="3">
        <v>80000</v>
      </c>
      <c r="I2539" s="3">
        <v>22680</v>
      </c>
      <c r="J2539" s="3">
        <v>0</v>
      </c>
      <c r="K2539" s="3">
        <v>0</v>
      </c>
      <c r="L2539" s="3">
        <f>SUM(H2539:K2539)</f>
        <v>102680</v>
      </c>
      <c r="M2539" s="15">
        <v>0.17</v>
      </c>
      <c r="N2539" s="3">
        <f>H2539*M2539</f>
        <v>13600.000000000002</v>
      </c>
      <c r="O2539" s="3">
        <f>L2539-N2539</f>
        <v>89080</v>
      </c>
    </row>
    <row r="2540" spans="1:15" x14ac:dyDescent="0.2">
      <c r="A2540" s="2" t="s">
        <v>5780</v>
      </c>
      <c r="B2540" s="2" t="s">
        <v>1370</v>
      </c>
      <c r="C2540" s="2" t="s">
        <v>103</v>
      </c>
      <c r="D2540" s="2" t="s">
        <v>105</v>
      </c>
      <c r="E2540" s="13">
        <v>46054</v>
      </c>
      <c r="F2540" s="2" t="s">
        <v>2647</v>
      </c>
      <c r="G2540" s="2">
        <v>4</v>
      </c>
      <c r="H2540" s="3">
        <v>11600</v>
      </c>
      <c r="I2540" s="3">
        <v>1000</v>
      </c>
      <c r="J2540" s="3">
        <v>5530</v>
      </c>
      <c r="K2540" s="3">
        <v>0</v>
      </c>
      <c r="L2540" s="3">
        <f>SUM(H2540:K2540)</f>
        <v>18130</v>
      </c>
      <c r="M2540" s="15">
        <v>0</v>
      </c>
      <c r="N2540" s="3">
        <f>H2540*M2540</f>
        <v>0</v>
      </c>
      <c r="O2540" s="3">
        <f>L2540-N2540</f>
        <v>18130</v>
      </c>
    </row>
    <row r="2541" spans="1:15" x14ac:dyDescent="0.2">
      <c r="A2541" s="2" t="s">
        <v>5782</v>
      </c>
      <c r="B2541" s="2" t="s">
        <v>1948</v>
      </c>
      <c r="C2541" s="2" t="s">
        <v>37</v>
      </c>
      <c r="D2541" s="2" t="s">
        <v>36</v>
      </c>
      <c r="E2541" s="13">
        <v>46143</v>
      </c>
      <c r="F2541" s="2" t="s">
        <v>2647</v>
      </c>
      <c r="G2541" s="2">
        <v>3</v>
      </c>
      <c r="H2541" s="3">
        <v>32850</v>
      </c>
      <c r="I2541" s="3">
        <v>10270</v>
      </c>
      <c r="J2541" s="3">
        <v>3470</v>
      </c>
      <c r="K2541" s="3">
        <v>0</v>
      </c>
      <c r="L2541" s="3">
        <f>SUM(H2541:K2541)</f>
        <v>46590</v>
      </c>
      <c r="M2541" s="15">
        <v>0</v>
      </c>
      <c r="N2541" s="3">
        <f>H2541*M2541</f>
        <v>0</v>
      </c>
      <c r="O2541" s="3">
        <f>L2541-N2541</f>
        <v>46590</v>
      </c>
    </row>
    <row r="2542" spans="1:15" x14ac:dyDescent="0.2">
      <c r="A2542" s="2" t="s">
        <v>5783</v>
      </c>
      <c r="B2542" s="2" t="s">
        <v>1950</v>
      </c>
      <c r="C2542" s="2" t="s">
        <v>125</v>
      </c>
      <c r="D2542" s="2" t="s">
        <v>124</v>
      </c>
      <c r="E2542" s="13">
        <v>45992</v>
      </c>
      <c r="F2542" s="2" t="s">
        <v>2732</v>
      </c>
      <c r="G2542" s="2">
        <v>3</v>
      </c>
      <c r="H2542" s="3">
        <v>54450</v>
      </c>
      <c r="I2542" s="3">
        <v>3170</v>
      </c>
      <c r="J2542" s="3">
        <v>9590</v>
      </c>
      <c r="K2542" s="3">
        <v>2860</v>
      </c>
      <c r="L2542" s="3">
        <f>SUM(H2542:K2542)</f>
        <v>70070</v>
      </c>
      <c r="M2542" s="15">
        <v>0.05</v>
      </c>
      <c r="N2542" s="3">
        <f>H2542*M2542</f>
        <v>2722.5</v>
      </c>
      <c r="O2542" s="3">
        <f>L2542-N2542</f>
        <v>67347.5</v>
      </c>
    </row>
    <row r="2543" spans="1:15" x14ac:dyDescent="0.2">
      <c r="A2543" s="2" t="s">
        <v>5784</v>
      </c>
      <c r="B2543" s="2" t="s">
        <v>1974</v>
      </c>
      <c r="C2543" s="2" t="s">
        <v>34</v>
      </c>
      <c r="D2543" s="2" t="s">
        <v>36</v>
      </c>
      <c r="E2543" s="13">
        <v>46082</v>
      </c>
      <c r="F2543" s="2" t="s">
        <v>2683</v>
      </c>
      <c r="G2543" s="2">
        <v>4</v>
      </c>
      <c r="H2543" s="3">
        <v>25200</v>
      </c>
      <c r="I2543" s="3">
        <v>1960</v>
      </c>
      <c r="J2543" s="3">
        <v>0</v>
      </c>
      <c r="K2543" s="3">
        <v>0</v>
      </c>
      <c r="L2543" s="3">
        <f>SUM(H2543:K2543)</f>
        <v>27160</v>
      </c>
      <c r="M2543" s="15">
        <v>0.17</v>
      </c>
      <c r="N2543" s="3">
        <f>H2543*M2543</f>
        <v>4284</v>
      </c>
      <c r="O2543" s="3">
        <f>L2543-N2543</f>
        <v>22876</v>
      </c>
    </row>
    <row r="2544" spans="1:15" x14ac:dyDescent="0.2">
      <c r="A2544" s="2" t="s">
        <v>5785</v>
      </c>
      <c r="B2544" s="2" t="s">
        <v>2078</v>
      </c>
      <c r="C2544" s="2" t="s">
        <v>32</v>
      </c>
      <c r="D2544" s="2" t="s">
        <v>24</v>
      </c>
      <c r="E2544" s="13">
        <v>45992</v>
      </c>
      <c r="F2544" s="2" t="s">
        <v>2670</v>
      </c>
      <c r="G2544" s="2">
        <v>4</v>
      </c>
      <c r="H2544" s="3">
        <v>43800</v>
      </c>
      <c r="I2544" s="3">
        <v>10520</v>
      </c>
      <c r="J2544" s="3">
        <v>0</v>
      </c>
      <c r="K2544" s="3">
        <v>800</v>
      </c>
      <c r="L2544" s="3">
        <f>SUM(H2544:K2544)</f>
        <v>55120</v>
      </c>
      <c r="M2544" s="15">
        <v>0</v>
      </c>
      <c r="N2544" s="3">
        <f>H2544*M2544</f>
        <v>0</v>
      </c>
      <c r="O2544" s="3">
        <f>L2544-N2544</f>
        <v>55120</v>
      </c>
    </row>
    <row r="2545" spans="1:15" x14ac:dyDescent="0.2">
      <c r="A2545" s="2" t="s">
        <v>5786</v>
      </c>
      <c r="B2545" s="2" t="s">
        <v>2232</v>
      </c>
      <c r="C2545" s="2" t="s">
        <v>49</v>
      </c>
      <c r="D2545" s="2" t="s">
        <v>45</v>
      </c>
      <c r="E2545" s="13">
        <v>46082</v>
      </c>
      <c r="F2545" s="2" t="s">
        <v>2647</v>
      </c>
      <c r="G2545" s="2">
        <v>10</v>
      </c>
      <c r="H2545" s="3">
        <v>32000</v>
      </c>
      <c r="I2545" s="3">
        <v>10850</v>
      </c>
      <c r="J2545" s="3">
        <v>0</v>
      </c>
      <c r="K2545" s="3">
        <v>980</v>
      </c>
      <c r="L2545" s="3">
        <f>SUM(H2545:K2545)</f>
        <v>43830</v>
      </c>
      <c r="M2545" s="15">
        <v>0</v>
      </c>
      <c r="N2545" s="3">
        <f>H2545*M2545</f>
        <v>0</v>
      </c>
      <c r="O2545" s="3">
        <f>L2545-N2545</f>
        <v>43830</v>
      </c>
    </row>
    <row r="2546" spans="1:15" x14ac:dyDescent="0.2">
      <c r="A2546" s="2" t="s">
        <v>5787</v>
      </c>
      <c r="B2546" s="2" t="s">
        <v>2309</v>
      </c>
      <c r="C2546" s="2" t="s">
        <v>53</v>
      </c>
      <c r="D2546" s="2" t="s">
        <v>55</v>
      </c>
      <c r="E2546" s="13">
        <v>45962</v>
      </c>
      <c r="F2546" s="2" t="s">
        <v>2670</v>
      </c>
      <c r="G2546" s="2">
        <v>3</v>
      </c>
      <c r="H2546" s="3">
        <v>30600</v>
      </c>
      <c r="I2546" s="3">
        <v>2560</v>
      </c>
      <c r="J2546" s="3">
        <v>0</v>
      </c>
      <c r="K2546" s="3">
        <v>0</v>
      </c>
      <c r="L2546" s="3">
        <f>SUM(H2546:K2546)</f>
        <v>33160</v>
      </c>
      <c r="M2546" s="15">
        <v>0</v>
      </c>
      <c r="N2546" s="3">
        <f>H2546*M2546</f>
        <v>0</v>
      </c>
      <c r="O2546" s="3">
        <f>L2546-N2546</f>
        <v>33160</v>
      </c>
    </row>
    <row r="2547" spans="1:15" x14ac:dyDescent="0.2">
      <c r="A2547" s="2" t="s">
        <v>5788</v>
      </c>
      <c r="B2547" s="2" t="s">
        <v>2314</v>
      </c>
      <c r="C2547" s="2" t="s">
        <v>103</v>
      </c>
      <c r="D2547" s="2" t="s">
        <v>105</v>
      </c>
      <c r="E2547" s="13">
        <v>45992</v>
      </c>
      <c r="F2547" s="2" t="s">
        <v>2651</v>
      </c>
      <c r="G2547" s="2">
        <v>3</v>
      </c>
      <c r="H2547" s="3">
        <v>10500</v>
      </c>
      <c r="I2547" s="3">
        <v>3300</v>
      </c>
      <c r="J2547" s="3">
        <v>0</v>
      </c>
      <c r="K2547" s="3">
        <v>0</v>
      </c>
      <c r="L2547" s="3">
        <f>SUM(H2547:K2547)</f>
        <v>13800</v>
      </c>
      <c r="M2547" s="15">
        <v>0.16</v>
      </c>
      <c r="N2547" s="3">
        <f>H2547*M2547</f>
        <v>1680</v>
      </c>
      <c r="O2547" s="3">
        <f>L2547-N2547</f>
        <v>12120</v>
      </c>
    </row>
    <row r="2548" spans="1:15" x14ac:dyDescent="0.2">
      <c r="A2548" s="2" t="s">
        <v>5789</v>
      </c>
      <c r="B2548" s="2" t="s">
        <v>2413</v>
      </c>
      <c r="C2548" s="2" t="s">
        <v>83</v>
      </c>
      <c r="D2548" s="2" t="s">
        <v>85</v>
      </c>
      <c r="E2548" s="13">
        <v>46054</v>
      </c>
      <c r="F2548" s="2" t="s">
        <v>2651</v>
      </c>
      <c r="G2548" s="2">
        <v>4</v>
      </c>
      <c r="H2548" s="3">
        <v>60800</v>
      </c>
      <c r="I2548" s="3">
        <v>6850</v>
      </c>
      <c r="J2548" s="3">
        <v>0</v>
      </c>
      <c r="K2548" s="3">
        <v>0</v>
      </c>
      <c r="L2548" s="3">
        <f>SUM(H2548:K2548)</f>
        <v>67650</v>
      </c>
      <c r="M2548" s="15">
        <v>0.16</v>
      </c>
      <c r="N2548" s="3">
        <f>H2548*M2548</f>
        <v>9728</v>
      </c>
      <c r="O2548" s="3">
        <f>L2548-N2548</f>
        <v>57922</v>
      </c>
    </row>
    <row r="2549" spans="1:15" x14ac:dyDescent="0.2">
      <c r="A2549" s="2" t="s">
        <v>5790</v>
      </c>
      <c r="B2549" s="2" t="s">
        <v>268</v>
      </c>
      <c r="C2549" s="2" t="s">
        <v>47</v>
      </c>
      <c r="D2549" s="2" t="s">
        <v>45</v>
      </c>
      <c r="E2549" s="13">
        <v>45992</v>
      </c>
      <c r="F2549" s="2" t="s">
        <v>2658</v>
      </c>
      <c r="G2549" s="2">
        <v>3</v>
      </c>
      <c r="H2549" s="3">
        <v>21600</v>
      </c>
      <c r="I2549" s="3">
        <v>7480</v>
      </c>
      <c r="J2549" s="3">
        <v>0</v>
      </c>
      <c r="K2549" s="3">
        <v>0</v>
      </c>
      <c r="L2549" s="3">
        <f>SUM(H2549:K2549)</f>
        <v>29080</v>
      </c>
      <c r="M2549" s="15">
        <v>0.1</v>
      </c>
      <c r="N2549" s="3">
        <f>H2549*M2549</f>
        <v>2160</v>
      </c>
      <c r="O2549" s="3">
        <f>L2549-N2549</f>
        <v>26920</v>
      </c>
    </row>
    <row r="2550" spans="1:15" x14ac:dyDescent="0.2">
      <c r="A2550" s="2" t="s">
        <v>5791</v>
      </c>
      <c r="B2550" s="2" t="s">
        <v>434</v>
      </c>
      <c r="C2550" s="2" t="s">
        <v>51</v>
      </c>
      <c r="D2550" s="2" t="s">
        <v>45</v>
      </c>
      <c r="E2550" s="13">
        <v>45992</v>
      </c>
      <c r="F2550" s="2" t="s">
        <v>2683</v>
      </c>
      <c r="G2550" s="2">
        <v>2</v>
      </c>
      <c r="H2550" s="3">
        <v>22800</v>
      </c>
      <c r="I2550" s="3">
        <v>2120</v>
      </c>
      <c r="J2550" s="3">
        <v>0</v>
      </c>
      <c r="K2550" s="3">
        <v>0</v>
      </c>
      <c r="L2550" s="3">
        <f>SUM(H2550:K2550)</f>
        <v>24920</v>
      </c>
      <c r="M2550" s="15">
        <v>0.17</v>
      </c>
      <c r="N2550" s="3">
        <f>H2550*M2550</f>
        <v>3876.0000000000005</v>
      </c>
      <c r="O2550" s="3">
        <f>L2550-N2550</f>
        <v>21044</v>
      </c>
    </row>
    <row r="2551" spans="1:15" x14ac:dyDescent="0.2">
      <c r="A2551" s="2" t="s">
        <v>5792</v>
      </c>
      <c r="B2551" s="2" t="s">
        <v>464</v>
      </c>
      <c r="C2551" s="2" t="s">
        <v>93</v>
      </c>
      <c r="D2551" s="2" t="s">
        <v>95</v>
      </c>
      <c r="E2551" s="13">
        <v>45992</v>
      </c>
      <c r="F2551" s="2" t="s">
        <v>2670</v>
      </c>
      <c r="G2551" s="2">
        <v>1</v>
      </c>
      <c r="H2551" s="3">
        <v>9900</v>
      </c>
      <c r="I2551" s="3">
        <v>830</v>
      </c>
      <c r="J2551" s="3">
        <v>0</v>
      </c>
      <c r="K2551" s="3">
        <v>0</v>
      </c>
      <c r="L2551" s="3">
        <f>SUM(H2551:K2551)</f>
        <v>10730</v>
      </c>
      <c r="M2551" s="15">
        <v>0</v>
      </c>
      <c r="N2551" s="3">
        <f>H2551*M2551</f>
        <v>0</v>
      </c>
      <c r="O2551" s="3">
        <f>L2551-N2551</f>
        <v>10730</v>
      </c>
    </row>
    <row r="2552" spans="1:15" x14ac:dyDescent="0.2">
      <c r="A2552" s="2" t="s">
        <v>5793</v>
      </c>
      <c r="B2552" s="2" t="s">
        <v>974</v>
      </c>
      <c r="C2552" s="2" t="s">
        <v>127</v>
      </c>
      <c r="D2552" s="2" t="s">
        <v>124</v>
      </c>
      <c r="E2552" s="13">
        <v>45962</v>
      </c>
      <c r="F2552" s="2" t="s">
        <v>2689</v>
      </c>
      <c r="G2552" s="2">
        <v>2</v>
      </c>
      <c r="H2552" s="3">
        <v>19300</v>
      </c>
      <c r="I2552" s="3">
        <v>2020</v>
      </c>
      <c r="J2552" s="3">
        <v>0</v>
      </c>
      <c r="K2552" s="3">
        <v>0</v>
      </c>
      <c r="L2552" s="3">
        <f>SUM(H2552:K2552)</f>
        <v>21320</v>
      </c>
      <c r="M2552" s="15">
        <v>0.15</v>
      </c>
      <c r="N2552" s="3">
        <f>H2552*M2552</f>
        <v>2895</v>
      </c>
      <c r="O2552" s="3">
        <f>L2552-N2552</f>
        <v>18425</v>
      </c>
    </row>
    <row r="2553" spans="1:15" x14ac:dyDescent="0.2">
      <c r="A2553" s="2" t="s">
        <v>5794</v>
      </c>
      <c r="B2553" s="2" t="s">
        <v>1343</v>
      </c>
      <c r="C2553" s="2" t="s">
        <v>26</v>
      </c>
      <c r="D2553" s="2" t="s">
        <v>24</v>
      </c>
      <c r="E2553" s="13">
        <v>45992</v>
      </c>
      <c r="F2553" s="2" t="s">
        <v>2647</v>
      </c>
      <c r="G2553" s="2">
        <v>2</v>
      </c>
      <c r="H2553" s="3">
        <v>45000</v>
      </c>
      <c r="I2553" s="3">
        <v>2550</v>
      </c>
      <c r="J2553" s="3">
        <v>0</v>
      </c>
      <c r="K2553" s="3">
        <v>3940</v>
      </c>
      <c r="L2553" s="3">
        <f>SUM(H2553:K2553)</f>
        <v>51490</v>
      </c>
      <c r="M2553" s="15">
        <v>0</v>
      </c>
      <c r="N2553" s="3">
        <f>H2553*M2553</f>
        <v>0</v>
      </c>
      <c r="O2553" s="3">
        <f>L2553-N2553</f>
        <v>51490</v>
      </c>
    </row>
    <row r="2554" spans="1:15" x14ac:dyDescent="0.2">
      <c r="A2554" s="2" t="s">
        <v>5797</v>
      </c>
      <c r="B2554" s="2" t="s">
        <v>301</v>
      </c>
      <c r="C2554" s="2" t="s">
        <v>37</v>
      </c>
      <c r="D2554" s="2" t="s">
        <v>36</v>
      </c>
      <c r="E2554" s="13">
        <v>46054</v>
      </c>
      <c r="F2554" s="2" t="s">
        <v>2658</v>
      </c>
      <c r="G2554" s="2">
        <v>3</v>
      </c>
      <c r="H2554" s="3">
        <v>58650</v>
      </c>
      <c r="I2554" s="3">
        <v>8710</v>
      </c>
      <c r="J2554" s="3">
        <v>0</v>
      </c>
      <c r="K2554" s="3">
        <v>1700</v>
      </c>
      <c r="L2554" s="3">
        <f>SUM(H2554:K2554)</f>
        <v>69060</v>
      </c>
      <c r="M2554" s="15">
        <v>0.1</v>
      </c>
      <c r="N2554" s="3">
        <f>H2554*M2554</f>
        <v>5865</v>
      </c>
      <c r="O2554" s="3">
        <f>L2554-N2554</f>
        <v>63195</v>
      </c>
    </row>
    <row r="2555" spans="1:15" x14ac:dyDescent="0.2">
      <c r="A2555" s="2" t="s">
        <v>5798</v>
      </c>
      <c r="B2555" s="2" t="s">
        <v>634</v>
      </c>
      <c r="C2555" s="2" t="s">
        <v>26</v>
      </c>
      <c r="D2555" s="2" t="s">
        <v>24</v>
      </c>
      <c r="E2555" s="13">
        <v>46174</v>
      </c>
      <c r="F2555" s="2" t="s">
        <v>2647</v>
      </c>
      <c r="G2555" s="2">
        <v>5</v>
      </c>
      <c r="H2555" s="3">
        <v>75500</v>
      </c>
      <c r="I2555" s="3">
        <v>25490</v>
      </c>
      <c r="J2555" s="3">
        <v>8390</v>
      </c>
      <c r="K2555" s="3">
        <v>0</v>
      </c>
      <c r="L2555" s="3">
        <f>SUM(H2555:K2555)</f>
        <v>109380</v>
      </c>
      <c r="M2555" s="15">
        <v>0</v>
      </c>
      <c r="N2555" s="3">
        <f>H2555*M2555</f>
        <v>0</v>
      </c>
      <c r="O2555" s="3">
        <f>L2555-N2555</f>
        <v>109380</v>
      </c>
    </row>
    <row r="2556" spans="1:15" x14ac:dyDescent="0.2">
      <c r="A2556" s="2" t="s">
        <v>5799</v>
      </c>
      <c r="B2556" s="2" t="s">
        <v>865</v>
      </c>
      <c r="C2556" s="2" t="s">
        <v>51</v>
      </c>
      <c r="D2556" s="2" t="s">
        <v>45</v>
      </c>
      <c r="E2556" s="13">
        <v>45992</v>
      </c>
      <c r="F2556" s="2" t="s">
        <v>2732</v>
      </c>
      <c r="G2556" s="2">
        <v>3</v>
      </c>
      <c r="H2556" s="3">
        <v>52350</v>
      </c>
      <c r="I2556" s="3">
        <v>1090</v>
      </c>
      <c r="J2556" s="3">
        <v>0</v>
      </c>
      <c r="K2556" s="3">
        <v>0</v>
      </c>
      <c r="L2556" s="3">
        <f>SUM(H2556:K2556)</f>
        <v>53440</v>
      </c>
      <c r="M2556" s="15">
        <v>0.05</v>
      </c>
      <c r="N2556" s="3">
        <f>H2556*M2556</f>
        <v>2617.5</v>
      </c>
      <c r="O2556" s="3">
        <f>L2556-N2556</f>
        <v>50822.5</v>
      </c>
    </row>
    <row r="2557" spans="1:15" x14ac:dyDescent="0.2">
      <c r="A2557" s="2" t="s">
        <v>5800</v>
      </c>
      <c r="B2557" s="2" t="s">
        <v>1562</v>
      </c>
      <c r="C2557" s="2" t="s">
        <v>59</v>
      </c>
      <c r="D2557" s="2" t="s">
        <v>55</v>
      </c>
      <c r="E2557" s="13">
        <v>45992</v>
      </c>
      <c r="F2557" s="2" t="s">
        <v>2683</v>
      </c>
      <c r="G2557" s="2">
        <v>3</v>
      </c>
      <c r="H2557" s="3">
        <v>23100</v>
      </c>
      <c r="I2557" s="3">
        <v>7730</v>
      </c>
      <c r="J2557" s="3">
        <v>5500</v>
      </c>
      <c r="K2557" s="3">
        <v>0</v>
      </c>
      <c r="L2557" s="3">
        <f>SUM(H2557:K2557)</f>
        <v>36330</v>
      </c>
      <c r="M2557" s="15">
        <v>0.17</v>
      </c>
      <c r="N2557" s="3">
        <f>H2557*M2557</f>
        <v>3927.0000000000005</v>
      </c>
      <c r="O2557" s="3">
        <f>L2557-N2557</f>
        <v>32403</v>
      </c>
    </row>
    <row r="2558" spans="1:15" x14ac:dyDescent="0.2">
      <c r="A2558" s="2" t="s">
        <v>5801</v>
      </c>
      <c r="B2558" s="2" t="s">
        <v>1784</v>
      </c>
      <c r="C2558" s="2" t="s">
        <v>9</v>
      </c>
      <c r="D2558" s="2" t="s">
        <v>11</v>
      </c>
      <c r="E2558" s="13">
        <v>46023</v>
      </c>
      <c r="F2558" s="2" t="s">
        <v>2661</v>
      </c>
      <c r="G2558" s="2">
        <v>4</v>
      </c>
      <c r="H2558" s="3">
        <v>26400</v>
      </c>
      <c r="I2558" s="3">
        <v>3100</v>
      </c>
      <c r="J2558" s="3">
        <v>0</v>
      </c>
      <c r="K2558" s="3">
        <v>0</v>
      </c>
      <c r="L2558" s="3">
        <f>SUM(H2558:K2558)</f>
        <v>29500</v>
      </c>
      <c r="M2558" s="15">
        <v>0</v>
      </c>
      <c r="N2558" s="3">
        <f>H2558*M2558</f>
        <v>0</v>
      </c>
      <c r="O2558" s="3">
        <f>L2558-N2558</f>
        <v>29500</v>
      </c>
    </row>
    <row r="2559" spans="1:15" x14ac:dyDescent="0.2">
      <c r="A2559" s="2" t="s">
        <v>5802</v>
      </c>
      <c r="B2559" s="2" t="s">
        <v>1904</v>
      </c>
      <c r="C2559" s="2" t="s">
        <v>79</v>
      </c>
      <c r="D2559" s="2" t="s">
        <v>75</v>
      </c>
      <c r="E2559" s="13">
        <v>46023</v>
      </c>
      <c r="F2559" s="2" t="s">
        <v>2689</v>
      </c>
      <c r="G2559" s="2">
        <v>2</v>
      </c>
      <c r="H2559" s="3">
        <v>10000</v>
      </c>
      <c r="I2559" s="3">
        <v>2540</v>
      </c>
      <c r="J2559" s="3">
        <v>0</v>
      </c>
      <c r="K2559" s="3">
        <v>1890</v>
      </c>
      <c r="L2559" s="3">
        <f>SUM(H2559:K2559)</f>
        <v>14430</v>
      </c>
      <c r="M2559" s="15">
        <v>0.15</v>
      </c>
      <c r="N2559" s="3">
        <f>H2559*M2559</f>
        <v>1500</v>
      </c>
      <c r="O2559" s="3">
        <f>L2559-N2559</f>
        <v>12930</v>
      </c>
    </row>
    <row r="2560" spans="1:15" x14ac:dyDescent="0.2">
      <c r="A2560" s="2" t="s">
        <v>5803</v>
      </c>
      <c r="B2560" s="2" t="s">
        <v>2137</v>
      </c>
      <c r="C2560" s="2" t="s">
        <v>47</v>
      </c>
      <c r="D2560" s="2" t="s">
        <v>45</v>
      </c>
      <c r="E2560" s="13">
        <v>46082</v>
      </c>
      <c r="F2560" s="2" t="s">
        <v>2670</v>
      </c>
      <c r="G2560" s="2">
        <v>3</v>
      </c>
      <c r="H2560" s="3">
        <v>20250</v>
      </c>
      <c r="I2560" s="3">
        <v>7150</v>
      </c>
      <c r="J2560" s="3">
        <v>6340</v>
      </c>
      <c r="K2560" s="3">
        <v>3970</v>
      </c>
      <c r="L2560" s="3">
        <f>SUM(H2560:K2560)</f>
        <v>37710</v>
      </c>
      <c r="M2560" s="15">
        <v>0</v>
      </c>
      <c r="N2560" s="3">
        <f>H2560*M2560</f>
        <v>0</v>
      </c>
      <c r="O2560" s="3">
        <f>L2560-N2560</f>
        <v>37710</v>
      </c>
    </row>
    <row r="2561" spans="1:15" x14ac:dyDescent="0.2">
      <c r="A2561" s="2" t="s">
        <v>5804</v>
      </c>
      <c r="B2561" s="2" t="s">
        <v>2137</v>
      </c>
      <c r="C2561" s="2" t="s">
        <v>108</v>
      </c>
      <c r="D2561" s="2" t="s">
        <v>105</v>
      </c>
      <c r="E2561" s="13">
        <v>45992</v>
      </c>
      <c r="F2561" s="2" t="s">
        <v>2651</v>
      </c>
      <c r="G2561" s="2">
        <v>5</v>
      </c>
      <c r="H2561" s="3">
        <v>74750</v>
      </c>
      <c r="I2561" s="3">
        <v>14090</v>
      </c>
      <c r="J2561" s="3">
        <v>0</v>
      </c>
      <c r="K2561" s="3">
        <v>0</v>
      </c>
      <c r="L2561" s="3">
        <f>SUM(H2561:K2561)</f>
        <v>88840</v>
      </c>
      <c r="M2561" s="15">
        <v>0.16</v>
      </c>
      <c r="N2561" s="3">
        <f>H2561*M2561</f>
        <v>11960</v>
      </c>
      <c r="O2561" s="3">
        <f>L2561-N2561</f>
        <v>76880</v>
      </c>
    </row>
    <row r="2562" spans="1:15" x14ac:dyDescent="0.2">
      <c r="A2562" s="2" t="s">
        <v>5805</v>
      </c>
      <c r="B2562" s="2" t="s">
        <v>2586</v>
      </c>
      <c r="C2562" s="2" t="s">
        <v>53</v>
      </c>
      <c r="D2562" s="2" t="s">
        <v>55</v>
      </c>
      <c r="E2562" s="13">
        <v>45992</v>
      </c>
      <c r="F2562" s="2" t="s">
        <v>2732</v>
      </c>
      <c r="G2562" s="2">
        <v>1</v>
      </c>
      <c r="H2562" s="3">
        <v>13100</v>
      </c>
      <c r="I2562" s="3">
        <v>180</v>
      </c>
      <c r="J2562" s="3">
        <v>4670</v>
      </c>
      <c r="K2562" s="3">
        <v>1390</v>
      </c>
      <c r="L2562" s="3">
        <f>SUM(H2562:K2562)</f>
        <v>19340</v>
      </c>
      <c r="M2562" s="15">
        <v>0.05</v>
      </c>
      <c r="N2562" s="3">
        <f>H2562*M2562</f>
        <v>655</v>
      </c>
      <c r="O2562" s="3">
        <f>L2562-N2562</f>
        <v>18685</v>
      </c>
    </row>
    <row r="2563" spans="1:15" x14ac:dyDescent="0.2">
      <c r="A2563" s="2" t="s">
        <v>5806</v>
      </c>
      <c r="B2563" s="2" t="s">
        <v>532</v>
      </c>
      <c r="C2563" s="2" t="s">
        <v>71</v>
      </c>
      <c r="D2563" s="2" t="s">
        <v>65</v>
      </c>
      <c r="E2563" s="13">
        <v>45992</v>
      </c>
      <c r="F2563" s="2" t="s">
        <v>2689</v>
      </c>
      <c r="G2563" s="2">
        <v>1</v>
      </c>
      <c r="H2563" s="3">
        <v>10650</v>
      </c>
      <c r="I2563" s="3">
        <v>190</v>
      </c>
      <c r="J2563" s="3">
        <v>6680</v>
      </c>
      <c r="K2563" s="3">
        <v>3090</v>
      </c>
      <c r="L2563" s="3">
        <f>SUM(H2563:K2563)</f>
        <v>20610</v>
      </c>
      <c r="M2563" s="15">
        <v>0.15</v>
      </c>
      <c r="N2563" s="3">
        <f>H2563*M2563</f>
        <v>1597.5</v>
      </c>
      <c r="O2563" s="3">
        <f>L2563-N2563</f>
        <v>19012.5</v>
      </c>
    </row>
    <row r="2564" spans="1:15" x14ac:dyDescent="0.2">
      <c r="A2564" s="2" t="s">
        <v>5807</v>
      </c>
      <c r="B2564" s="2" t="s">
        <v>610</v>
      </c>
      <c r="C2564" s="2" t="s">
        <v>51</v>
      </c>
      <c r="D2564" s="2" t="s">
        <v>45</v>
      </c>
      <c r="E2564" s="13">
        <v>46023</v>
      </c>
      <c r="F2564" s="2" t="s">
        <v>2670</v>
      </c>
      <c r="G2564" s="2">
        <v>2</v>
      </c>
      <c r="H2564" s="3">
        <v>23100</v>
      </c>
      <c r="I2564" s="3">
        <v>2130</v>
      </c>
      <c r="J2564" s="3">
        <v>8750</v>
      </c>
      <c r="K2564" s="3">
        <v>0</v>
      </c>
      <c r="L2564" s="3">
        <f>SUM(H2564:K2564)</f>
        <v>33980</v>
      </c>
      <c r="M2564" s="15">
        <v>0</v>
      </c>
      <c r="N2564" s="3">
        <f>H2564*M2564</f>
        <v>0</v>
      </c>
      <c r="O2564" s="3">
        <f>L2564-N2564</f>
        <v>33980</v>
      </c>
    </row>
    <row r="2565" spans="1:15" x14ac:dyDescent="0.2">
      <c r="A2565" s="2" t="s">
        <v>5808</v>
      </c>
      <c r="B2565" s="2" t="s">
        <v>1194</v>
      </c>
      <c r="C2565" s="2" t="s">
        <v>87</v>
      </c>
      <c r="D2565" s="2" t="s">
        <v>85</v>
      </c>
      <c r="E2565" s="13">
        <v>45962</v>
      </c>
      <c r="F2565" s="2" t="s">
        <v>2670</v>
      </c>
      <c r="G2565" s="2">
        <v>2</v>
      </c>
      <c r="H2565" s="3">
        <v>11700</v>
      </c>
      <c r="I2565" s="3">
        <v>2370</v>
      </c>
      <c r="J2565" s="3">
        <v>0</v>
      </c>
      <c r="K2565" s="3">
        <v>0</v>
      </c>
      <c r="L2565" s="3">
        <f>SUM(H2565:K2565)</f>
        <v>14070</v>
      </c>
      <c r="M2565" s="15">
        <v>0</v>
      </c>
      <c r="N2565" s="3">
        <f>H2565*M2565</f>
        <v>0</v>
      </c>
      <c r="O2565" s="3">
        <f>L2565-N2565</f>
        <v>14070</v>
      </c>
    </row>
    <row r="2566" spans="1:15" x14ac:dyDescent="0.2">
      <c r="A2566" s="2" t="s">
        <v>5809</v>
      </c>
      <c r="B2566" s="2" t="s">
        <v>1702</v>
      </c>
      <c r="C2566" s="2" t="s">
        <v>53</v>
      </c>
      <c r="D2566" s="2" t="s">
        <v>55</v>
      </c>
      <c r="E2566" s="13">
        <v>46054</v>
      </c>
      <c r="F2566" s="2" t="s">
        <v>2647</v>
      </c>
      <c r="G2566" s="2">
        <v>4</v>
      </c>
      <c r="H2566" s="3">
        <v>50200</v>
      </c>
      <c r="I2566" s="3">
        <v>5940</v>
      </c>
      <c r="J2566" s="3">
        <v>0</v>
      </c>
      <c r="K2566" s="3">
        <v>0</v>
      </c>
      <c r="L2566" s="3">
        <f>SUM(H2566:K2566)</f>
        <v>56140</v>
      </c>
      <c r="M2566" s="15">
        <v>0</v>
      </c>
      <c r="N2566" s="3">
        <f>H2566*M2566</f>
        <v>0</v>
      </c>
      <c r="O2566" s="3">
        <f>L2566-N2566</f>
        <v>56140</v>
      </c>
    </row>
    <row r="2567" spans="1:15" x14ac:dyDescent="0.2">
      <c r="A2567" s="2" t="s">
        <v>5811</v>
      </c>
      <c r="B2567" s="2" t="s">
        <v>1830</v>
      </c>
      <c r="C2567" s="2" t="s">
        <v>53</v>
      </c>
      <c r="D2567" s="2" t="s">
        <v>55</v>
      </c>
      <c r="E2567" s="13">
        <v>46023</v>
      </c>
      <c r="F2567" s="2" t="s">
        <v>2670</v>
      </c>
      <c r="G2567" s="2">
        <v>4</v>
      </c>
      <c r="H2567" s="3">
        <v>78400</v>
      </c>
      <c r="I2567" s="3">
        <v>9620</v>
      </c>
      <c r="J2567" s="3">
        <v>0</v>
      </c>
      <c r="K2567" s="3">
        <v>0</v>
      </c>
      <c r="L2567" s="3">
        <f>SUM(H2567:K2567)</f>
        <v>88020</v>
      </c>
      <c r="M2567" s="15">
        <v>0</v>
      </c>
      <c r="N2567" s="3">
        <f>H2567*M2567</f>
        <v>0</v>
      </c>
      <c r="O2567" s="3">
        <f>L2567-N2567</f>
        <v>88020</v>
      </c>
    </row>
    <row r="2568" spans="1:15" x14ac:dyDescent="0.2">
      <c r="A2568" s="2" t="s">
        <v>5812</v>
      </c>
      <c r="B2568" s="2" t="s">
        <v>2114</v>
      </c>
      <c r="C2568" s="2" t="s">
        <v>122</v>
      </c>
      <c r="D2568" s="2" t="s">
        <v>124</v>
      </c>
      <c r="E2568" s="13">
        <v>45992</v>
      </c>
      <c r="F2568" s="2" t="s">
        <v>2658</v>
      </c>
      <c r="G2568" s="2">
        <v>12</v>
      </c>
      <c r="H2568" s="3">
        <v>35400</v>
      </c>
      <c r="I2568" s="3">
        <v>15090</v>
      </c>
      <c r="J2568" s="3">
        <v>0</v>
      </c>
      <c r="K2568" s="3">
        <v>0</v>
      </c>
      <c r="L2568" s="3">
        <f>SUM(H2568:K2568)</f>
        <v>50490</v>
      </c>
      <c r="M2568" s="15">
        <v>0.1</v>
      </c>
      <c r="N2568" s="3">
        <f>H2568*M2568</f>
        <v>3540</v>
      </c>
      <c r="O2568" s="3">
        <f>L2568-N2568</f>
        <v>46950</v>
      </c>
    </row>
    <row r="2569" spans="1:15" x14ac:dyDescent="0.2">
      <c r="A2569" s="2" t="s">
        <v>5813</v>
      </c>
      <c r="B2569" s="2" t="s">
        <v>699</v>
      </c>
      <c r="C2569" s="2" t="s">
        <v>43</v>
      </c>
      <c r="D2569" s="2" t="s">
        <v>45</v>
      </c>
      <c r="E2569" s="13">
        <v>45992</v>
      </c>
      <c r="F2569" s="2" t="s">
        <v>2732</v>
      </c>
      <c r="G2569" s="2">
        <v>3</v>
      </c>
      <c r="H2569" s="3">
        <v>18300</v>
      </c>
      <c r="I2569" s="3">
        <v>2590</v>
      </c>
      <c r="J2569" s="3">
        <v>4380</v>
      </c>
      <c r="K2569" s="3">
        <v>3370</v>
      </c>
      <c r="L2569" s="3">
        <f>SUM(H2569:K2569)</f>
        <v>28640</v>
      </c>
      <c r="M2569" s="15">
        <v>0.05</v>
      </c>
      <c r="N2569" s="3">
        <f>H2569*M2569</f>
        <v>915</v>
      </c>
      <c r="O2569" s="3">
        <f>L2569-N2569</f>
        <v>27725</v>
      </c>
    </row>
    <row r="2570" spans="1:15" x14ac:dyDescent="0.2">
      <c r="A2570" s="2" t="s">
        <v>5814</v>
      </c>
      <c r="B2570" s="2" t="s">
        <v>945</v>
      </c>
      <c r="C2570" s="2" t="s">
        <v>51</v>
      </c>
      <c r="D2570" s="2" t="s">
        <v>45</v>
      </c>
      <c r="E2570" s="13">
        <v>46054</v>
      </c>
      <c r="F2570" s="2" t="s">
        <v>2689</v>
      </c>
      <c r="G2570" s="2">
        <v>2</v>
      </c>
      <c r="H2570" s="3">
        <v>17100</v>
      </c>
      <c r="I2570" s="3">
        <v>390</v>
      </c>
      <c r="J2570" s="3">
        <v>5150</v>
      </c>
      <c r="K2570" s="3">
        <v>1930</v>
      </c>
      <c r="L2570" s="3">
        <f>SUM(H2570:K2570)</f>
        <v>24570</v>
      </c>
      <c r="M2570" s="15">
        <v>0.15</v>
      </c>
      <c r="N2570" s="3">
        <f>H2570*M2570</f>
        <v>2565</v>
      </c>
      <c r="O2570" s="3">
        <f>L2570-N2570</f>
        <v>22005</v>
      </c>
    </row>
    <row r="2571" spans="1:15" x14ac:dyDescent="0.2">
      <c r="A2571" s="2" t="s">
        <v>5815</v>
      </c>
      <c r="B2571" s="2" t="s">
        <v>976</v>
      </c>
      <c r="C2571" s="2" t="s">
        <v>53</v>
      </c>
      <c r="D2571" s="2" t="s">
        <v>55</v>
      </c>
      <c r="E2571" s="13">
        <v>45992</v>
      </c>
      <c r="F2571" s="2" t="s">
        <v>2670</v>
      </c>
      <c r="G2571" s="2">
        <v>2</v>
      </c>
      <c r="H2571" s="3">
        <v>27200</v>
      </c>
      <c r="I2571" s="3">
        <v>1500</v>
      </c>
      <c r="J2571" s="3">
        <v>0</v>
      </c>
      <c r="K2571" s="3">
        <v>0</v>
      </c>
      <c r="L2571" s="3">
        <f>SUM(H2571:K2571)</f>
        <v>28700</v>
      </c>
      <c r="M2571" s="15">
        <v>0</v>
      </c>
      <c r="N2571" s="3">
        <f>H2571*M2571</f>
        <v>0</v>
      </c>
      <c r="O2571" s="3">
        <f>L2571-N2571</f>
        <v>28700</v>
      </c>
    </row>
    <row r="2572" spans="1:15" x14ac:dyDescent="0.2">
      <c r="A2572" s="2" t="s">
        <v>5816</v>
      </c>
      <c r="B2572" s="2" t="s">
        <v>1311</v>
      </c>
      <c r="C2572" s="2" t="s">
        <v>19</v>
      </c>
      <c r="D2572" s="2" t="s">
        <v>11</v>
      </c>
      <c r="E2572" s="13">
        <v>45992</v>
      </c>
      <c r="F2572" s="2" t="s">
        <v>2683</v>
      </c>
      <c r="G2572" s="2">
        <v>5</v>
      </c>
      <c r="H2572" s="3">
        <v>37000</v>
      </c>
      <c r="I2572" s="3">
        <v>5460</v>
      </c>
      <c r="J2572" s="3">
        <v>0</v>
      </c>
      <c r="K2572" s="3">
        <v>0</v>
      </c>
      <c r="L2572" s="3">
        <f>SUM(H2572:K2572)</f>
        <v>42460</v>
      </c>
      <c r="M2572" s="15">
        <v>0.17</v>
      </c>
      <c r="N2572" s="3">
        <f>H2572*M2572</f>
        <v>6290</v>
      </c>
      <c r="O2572" s="3">
        <f>L2572-N2572</f>
        <v>36170</v>
      </c>
    </row>
    <row r="2573" spans="1:15" x14ac:dyDescent="0.2">
      <c r="A2573" s="2" t="s">
        <v>5818</v>
      </c>
      <c r="B2573" s="2" t="s">
        <v>1434</v>
      </c>
      <c r="C2573" s="2" t="s">
        <v>37</v>
      </c>
      <c r="D2573" s="2" t="s">
        <v>36</v>
      </c>
      <c r="E2573" s="13">
        <v>46023</v>
      </c>
      <c r="F2573" s="2" t="s">
        <v>2689</v>
      </c>
      <c r="G2573" s="2">
        <v>4</v>
      </c>
      <c r="H2573" s="3">
        <v>77200</v>
      </c>
      <c r="I2573" s="3">
        <v>3700</v>
      </c>
      <c r="J2573" s="3">
        <v>0</v>
      </c>
      <c r="K2573" s="3">
        <v>0</v>
      </c>
      <c r="L2573" s="3">
        <f>SUM(H2573:K2573)</f>
        <v>80900</v>
      </c>
      <c r="M2573" s="15">
        <v>0.15</v>
      </c>
      <c r="N2573" s="3">
        <f>H2573*M2573</f>
        <v>11580</v>
      </c>
      <c r="O2573" s="3">
        <f>L2573-N2573</f>
        <v>69320</v>
      </c>
    </row>
    <row r="2574" spans="1:15" x14ac:dyDescent="0.2">
      <c r="A2574" s="2" t="s">
        <v>5821</v>
      </c>
      <c r="B2574" s="2" t="s">
        <v>1943</v>
      </c>
      <c r="C2574" s="2" t="s">
        <v>118</v>
      </c>
      <c r="D2574" s="2" t="s">
        <v>114</v>
      </c>
      <c r="E2574" s="13">
        <v>45992</v>
      </c>
      <c r="F2574" s="2" t="s">
        <v>2647</v>
      </c>
      <c r="G2574" s="2">
        <v>3</v>
      </c>
      <c r="H2574" s="3">
        <v>27300</v>
      </c>
      <c r="I2574" s="3">
        <v>2570</v>
      </c>
      <c r="J2574" s="3">
        <v>0</v>
      </c>
      <c r="K2574" s="3">
        <v>3420</v>
      </c>
      <c r="L2574" s="3">
        <f>SUM(H2574:K2574)</f>
        <v>33290</v>
      </c>
      <c r="M2574" s="15">
        <v>0</v>
      </c>
      <c r="N2574" s="3">
        <f>H2574*M2574</f>
        <v>0</v>
      </c>
      <c r="O2574" s="3">
        <f>L2574-N2574</f>
        <v>33290</v>
      </c>
    </row>
    <row r="2575" spans="1:15" x14ac:dyDescent="0.2">
      <c r="A2575" s="2" t="s">
        <v>5822</v>
      </c>
      <c r="B2575" s="2" t="s">
        <v>2591</v>
      </c>
      <c r="C2575" s="2" t="s">
        <v>69</v>
      </c>
      <c r="D2575" s="2" t="s">
        <v>65</v>
      </c>
      <c r="E2575" s="13">
        <v>46082</v>
      </c>
      <c r="F2575" s="2" t="s">
        <v>2683</v>
      </c>
      <c r="G2575" s="2">
        <v>2</v>
      </c>
      <c r="H2575" s="3">
        <v>64900</v>
      </c>
      <c r="I2575" s="3">
        <v>5020</v>
      </c>
      <c r="J2575" s="3">
        <v>0</v>
      </c>
      <c r="K2575" s="3">
        <v>0</v>
      </c>
      <c r="L2575" s="3">
        <f>SUM(H2575:K2575)</f>
        <v>69920</v>
      </c>
      <c r="M2575" s="15">
        <v>0.17</v>
      </c>
      <c r="N2575" s="3">
        <f>H2575*M2575</f>
        <v>11033</v>
      </c>
      <c r="O2575" s="3">
        <f>L2575-N2575</f>
        <v>58887</v>
      </c>
    </row>
    <row r="2576" spans="1:15" x14ac:dyDescent="0.2">
      <c r="A2576" s="2" t="s">
        <v>5823</v>
      </c>
      <c r="B2576" s="2" t="s">
        <v>414</v>
      </c>
      <c r="C2576" s="2" t="s">
        <v>77</v>
      </c>
      <c r="D2576" s="2" t="s">
        <v>75</v>
      </c>
      <c r="E2576" s="13">
        <v>45992</v>
      </c>
      <c r="F2576" s="2" t="s">
        <v>2670</v>
      </c>
      <c r="G2576" s="2">
        <v>2</v>
      </c>
      <c r="H2576" s="3">
        <v>14800</v>
      </c>
      <c r="I2576" s="3">
        <v>1650</v>
      </c>
      <c r="J2576" s="3">
        <v>0</v>
      </c>
      <c r="K2576" s="3">
        <v>0</v>
      </c>
      <c r="L2576" s="3">
        <f>SUM(H2576:K2576)</f>
        <v>16450</v>
      </c>
      <c r="M2576" s="15">
        <v>0</v>
      </c>
      <c r="N2576" s="3">
        <f>H2576*M2576</f>
        <v>0</v>
      </c>
      <c r="O2576" s="3">
        <f>L2576-N2576</f>
        <v>16450</v>
      </c>
    </row>
    <row r="2577" spans="1:15" x14ac:dyDescent="0.2">
      <c r="A2577" s="2" t="s">
        <v>5824</v>
      </c>
      <c r="B2577" s="2" t="s">
        <v>512</v>
      </c>
      <c r="C2577" s="2" t="s">
        <v>93</v>
      </c>
      <c r="D2577" s="2" t="s">
        <v>95</v>
      </c>
      <c r="E2577" s="13">
        <v>45992</v>
      </c>
      <c r="F2577" s="2" t="s">
        <v>2689</v>
      </c>
      <c r="G2577" s="2">
        <v>3</v>
      </c>
      <c r="H2577" s="3">
        <v>15450</v>
      </c>
      <c r="I2577" s="3">
        <v>1800</v>
      </c>
      <c r="J2577" s="3">
        <v>0</v>
      </c>
      <c r="K2577" s="3">
        <v>3280</v>
      </c>
      <c r="L2577" s="3">
        <f>SUM(H2577:K2577)</f>
        <v>20530</v>
      </c>
      <c r="M2577" s="15">
        <v>0.15</v>
      </c>
      <c r="N2577" s="3">
        <f>H2577*M2577</f>
        <v>2317.5</v>
      </c>
      <c r="O2577" s="3">
        <f>L2577-N2577</f>
        <v>18212.5</v>
      </c>
    </row>
    <row r="2578" spans="1:15" x14ac:dyDescent="0.2">
      <c r="A2578" s="2" t="s">
        <v>5825</v>
      </c>
      <c r="B2578" s="2" t="s">
        <v>980</v>
      </c>
      <c r="C2578" s="2" t="s">
        <v>26</v>
      </c>
      <c r="D2578" s="2" t="s">
        <v>24</v>
      </c>
      <c r="E2578" s="13">
        <v>45962</v>
      </c>
      <c r="F2578" s="2" t="s">
        <v>2647</v>
      </c>
      <c r="G2578" s="2">
        <v>2</v>
      </c>
      <c r="H2578" s="3">
        <v>23100</v>
      </c>
      <c r="I2578" s="3">
        <v>1810</v>
      </c>
      <c r="J2578" s="3">
        <v>0</v>
      </c>
      <c r="K2578" s="3">
        <v>0</v>
      </c>
      <c r="L2578" s="3">
        <f>SUM(H2578:K2578)</f>
        <v>24910</v>
      </c>
      <c r="M2578" s="15">
        <v>0</v>
      </c>
      <c r="N2578" s="3">
        <f>H2578*M2578</f>
        <v>0</v>
      </c>
      <c r="O2578" s="3">
        <f>L2578-N2578</f>
        <v>24910</v>
      </c>
    </row>
    <row r="2579" spans="1:15" x14ac:dyDescent="0.2">
      <c r="A2579" s="2" t="s">
        <v>5826</v>
      </c>
      <c r="B2579" s="2" t="s">
        <v>1140</v>
      </c>
      <c r="C2579" s="2" t="s">
        <v>83</v>
      </c>
      <c r="D2579" s="2" t="s">
        <v>85</v>
      </c>
      <c r="E2579" s="13">
        <v>45992</v>
      </c>
      <c r="F2579" s="2" t="s">
        <v>2670</v>
      </c>
      <c r="G2579" s="2">
        <v>4</v>
      </c>
      <c r="H2579" s="3">
        <v>81000</v>
      </c>
      <c r="I2579" s="3">
        <v>4380</v>
      </c>
      <c r="J2579" s="3">
        <v>3440</v>
      </c>
      <c r="K2579" s="3">
        <v>750</v>
      </c>
      <c r="L2579" s="3">
        <f>SUM(H2579:K2579)</f>
        <v>89570</v>
      </c>
      <c r="M2579" s="15">
        <v>0</v>
      </c>
      <c r="N2579" s="3">
        <f>H2579*M2579</f>
        <v>0</v>
      </c>
      <c r="O2579" s="3">
        <f>L2579-N2579</f>
        <v>89570</v>
      </c>
    </row>
    <row r="2580" spans="1:15" x14ac:dyDescent="0.2">
      <c r="A2580" s="2" t="s">
        <v>5827</v>
      </c>
      <c r="B2580" s="2" t="s">
        <v>2336</v>
      </c>
      <c r="C2580" s="2" t="s">
        <v>127</v>
      </c>
      <c r="D2580" s="2" t="s">
        <v>124</v>
      </c>
      <c r="E2580" s="13">
        <v>46054</v>
      </c>
      <c r="F2580" s="2" t="s">
        <v>2647</v>
      </c>
      <c r="G2580" s="2">
        <v>3</v>
      </c>
      <c r="H2580" s="3">
        <v>21300</v>
      </c>
      <c r="I2580" s="3">
        <v>2610</v>
      </c>
      <c r="J2580" s="3">
        <v>0</v>
      </c>
      <c r="K2580" s="3">
        <v>0</v>
      </c>
      <c r="L2580" s="3">
        <f>SUM(H2580:K2580)</f>
        <v>23910</v>
      </c>
      <c r="M2580" s="15">
        <v>0</v>
      </c>
      <c r="N2580" s="3">
        <f>H2580*M2580</f>
        <v>0</v>
      </c>
      <c r="O2580" s="3">
        <f>L2580-N2580</f>
        <v>23910</v>
      </c>
    </row>
    <row r="2581" spans="1:15" x14ac:dyDescent="0.2">
      <c r="A2581" s="2" t="s">
        <v>5828</v>
      </c>
      <c r="B2581" s="2" t="s">
        <v>2581</v>
      </c>
      <c r="C2581" s="2" t="s">
        <v>26</v>
      </c>
      <c r="D2581" s="2" t="s">
        <v>24</v>
      </c>
      <c r="E2581" s="13">
        <v>45992</v>
      </c>
      <c r="F2581" s="2" t="s">
        <v>2661</v>
      </c>
      <c r="G2581" s="2">
        <v>5</v>
      </c>
      <c r="H2581" s="3">
        <v>61750</v>
      </c>
      <c r="I2581" s="3">
        <v>6680</v>
      </c>
      <c r="J2581" s="3">
        <v>5600</v>
      </c>
      <c r="K2581" s="3">
        <v>0</v>
      </c>
      <c r="L2581" s="3">
        <f>SUM(H2581:K2581)</f>
        <v>74030</v>
      </c>
      <c r="M2581" s="15">
        <v>0</v>
      </c>
      <c r="N2581" s="3">
        <f>H2581*M2581</f>
        <v>0</v>
      </c>
      <c r="O2581" s="3">
        <f>L2581-N2581</f>
        <v>74030</v>
      </c>
    </row>
    <row r="2582" spans="1:15" x14ac:dyDescent="0.2">
      <c r="A2582" s="2" t="s">
        <v>5829</v>
      </c>
      <c r="B2582" s="2" t="s">
        <v>2592</v>
      </c>
      <c r="C2582" s="2" t="s">
        <v>93</v>
      </c>
      <c r="D2582" s="2" t="s">
        <v>95</v>
      </c>
      <c r="E2582" s="13">
        <v>45992</v>
      </c>
      <c r="F2582" s="2" t="s">
        <v>2651</v>
      </c>
      <c r="G2582" s="2">
        <v>4</v>
      </c>
      <c r="H2582" s="3">
        <v>21600</v>
      </c>
      <c r="I2582" s="3">
        <v>3180</v>
      </c>
      <c r="J2582" s="3">
        <v>0</v>
      </c>
      <c r="K2582" s="3">
        <v>0</v>
      </c>
      <c r="L2582" s="3">
        <f>SUM(H2582:K2582)</f>
        <v>24780</v>
      </c>
      <c r="M2582" s="15">
        <v>0.16</v>
      </c>
      <c r="N2582" s="3">
        <f>H2582*M2582</f>
        <v>3456</v>
      </c>
      <c r="O2582" s="3">
        <f>L2582-N2582</f>
        <v>21324</v>
      </c>
    </row>
    <row r="2583" spans="1:15" x14ac:dyDescent="0.2">
      <c r="A2583" s="2" t="s">
        <v>5830</v>
      </c>
      <c r="B2583" s="2" t="s">
        <v>424</v>
      </c>
      <c r="C2583" s="2" t="s">
        <v>53</v>
      </c>
      <c r="D2583" s="2" t="s">
        <v>55</v>
      </c>
      <c r="E2583" s="13">
        <v>46054</v>
      </c>
      <c r="F2583" s="2" t="s">
        <v>2683</v>
      </c>
      <c r="G2583" s="2">
        <v>4</v>
      </c>
      <c r="H2583" s="3">
        <v>119000</v>
      </c>
      <c r="I2583" s="3">
        <v>5000</v>
      </c>
      <c r="J2583" s="3">
        <v>2030</v>
      </c>
      <c r="K2583" s="3">
        <v>3350</v>
      </c>
      <c r="L2583" s="3">
        <f>SUM(H2583:K2583)</f>
        <v>129380</v>
      </c>
      <c r="M2583" s="15">
        <v>0.17</v>
      </c>
      <c r="N2583" s="3">
        <f>H2583*M2583</f>
        <v>20230</v>
      </c>
      <c r="O2583" s="3">
        <f>L2583-N2583</f>
        <v>109150</v>
      </c>
    </row>
    <row r="2584" spans="1:15" x14ac:dyDescent="0.2">
      <c r="A2584" s="2" t="s">
        <v>5831</v>
      </c>
      <c r="B2584" s="2" t="s">
        <v>699</v>
      </c>
      <c r="C2584" s="2" t="s">
        <v>89</v>
      </c>
      <c r="D2584" s="2" t="s">
        <v>85</v>
      </c>
      <c r="E2584" s="13">
        <v>45992</v>
      </c>
      <c r="F2584" s="2" t="s">
        <v>2651</v>
      </c>
      <c r="G2584" s="2">
        <v>1</v>
      </c>
      <c r="H2584" s="3">
        <v>6850</v>
      </c>
      <c r="I2584" s="3">
        <v>310</v>
      </c>
      <c r="J2584" s="3">
        <v>0</v>
      </c>
      <c r="K2584" s="3">
        <v>0</v>
      </c>
      <c r="L2584" s="3">
        <f>SUM(H2584:K2584)</f>
        <v>7160</v>
      </c>
      <c r="M2584" s="15">
        <v>0.16</v>
      </c>
      <c r="N2584" s="3">
        <f>H2584*M2584</f>
        <v>1096</v>
      </c>
      <c r="O2584" s="3">
        <f>L2584-N2584</f>
        <v>6064</v>
      </c>
    </row>
    <row r="2585" spans="1:15" x14ac:dyDescent="0.2">
      <c r="A2585" s="2" t="s">
        <v>5832</v>
      </c>
      <c r="B2585" s="2" t="s">
        <v>950</v>
      </c>
      <c r="C2585" s="2" t="s">
        <v>89</v>
      </c>
      <c r="D2585" s="2" t="s">
        <v>85</v>
      </c>
      <c r="E2585" s="13">
        <v>46023</v>
      </c>
      <c r="F2585" s="2" t="s">
        <v>2647</v>
      </c>
      <c r="G2585" s="2">
        <v>2</v>
      </c>
      <c r="H2585" s="3">
        <v>16700</v>
      </c>
      <c r="I2585" s="3">
        <v>1270</v>
      </c>
      <c r="J2585" s="3">
        <v>2170</v>
      </c>
      <c r="K2585" s="3">
        <v>0</v>
      </c>
      <c r="L2585" s="3">
        <f>SUM(H2585:K2585)</f>
        <v>20140</v>
      </c>
      <c r="M2585" s="15">
        <v>0</v>
      </c>
      <c r="N2585" s="3">
        <f>H2585*M2585</f>
        <v>0</v>
      </c>
      <c r="O2585" s="3">
        <f>L2585-N2585</f>
        <v>20140</v>
      </c>
    </row>
    <row r="2586" spans="1:15" x14ac:dyDescent="0.2">
      <c r="A2586" s="2" t="s">
        <v>5833</v>
      </c>
      <c r="B2586" s="2" t="s">
        <v>1138</v>
      </c>
      <c r="C2586" s="2" t="s">
        <v>81</v>
      </c>
      <c r="D2586" s="2" t="s">
        <v>75</v>
      </c>
      <c r="E2586" s="13">
        <v>45992</v>
      </c>
      <c r="F2586" s="2" t="s">
        <v>2683</v>
      </c>
      <c r="G2586" s="2">
        <v>2</v>
      </c>
      <c r="H2586" s="3">
        <v>42500</v>
      </c>
      <c r="I2586" s="3">
        <v>2470</v>
      </c>
      <c r="J2586" s="3">
        <v>0</v>
      </c>
      <c r="K2586" s="3">
        <v>0</v>
      </c>
      <c r="L2586" s="3">
        <f>SUM(H2586:K2586)</f>
        <v>44970</v>
      </c>
      <c r="M2586" s="15">
        <v>0.17</v>
      </c>
      <c r="N2586" s="3">
        <f>H2586*M2586</f>
        <v>7225.0000000000009</v>
      </c>
      <c r="O2586" s="3">
        <f>L2586-N2586</f>
        <v>37745</v>
      </c>
    </row>
    <row r="2587" spans="1:15" x14ac:dyDescent="0.2">
      <c r="A2587" s="2" t="s">
        <v>5834</v>
      </c>
      <c r="B2587" s="2" t="s">
        <v>1399</v>
      </c>
      <c r="C2587" s="2" t="s">
        <v>120</v>
      </c>
      <c r="D2587" s="2" t="s">
        <v>114</v>
      </c>
      <c r="E2587" s="13">
        <v>46023</v>
      </c>
      <c r="F2587" s="2" t="s">
        <v>2670</v>
      </c>
      <c r="G2587" s="2">
        <v>2</v>
      </c>
      <c r="H2587" s="3">
        <v>6600</v>
      </c>
      <c r="I2587" s="3">
        <v>1230</v>
      </c>
      <c r="J2587" s="3">
        <v>1510</v>
      </c>
      <c r="K2587" s="3">
        <v>1390</v>
      </c>
      <c r="L2587" s="3">
        <f>SUM(H2587:K2587)</f>
        <v>10730</v>
      </c>
      <c r="M2587" s="15">
        <v>0</v>
      </c>
      <c r="N2587" s="3">
        <f>H2587*M2587</f>
        <v>0</v>
      </c>
      <c r="O2587" s="3">
        <f>L2587-N2587</f>
        <v>10730</v>
      </c>
    </row>
    <row r="2588" spans="1:15" x14ac:dyDescent="0.2">
      <c r="A2588" s="2" t="s">
        <v>5835</v>
      </c>
      <c r="B2588" s="2" t="s">
        <v>1577</v>
      </c>
      <c r="C2588" s="2" t="s">
        <v>39</v>
      </c>
      <c r="D2588" s="2" t="s">
        <v>36</v>
      </c>
      <c r="E2588" s="13">
        <v>45962</v>
      </c>
      <c r="F2588" s="2" t="s">
        <v>2732</v>
      </c>
      <c r="G2588" s="2">
        <v>1</v>
      </c>
      <c r="H2588" s="3">
        <v>8600</v>
      </c>
      <c r="I2588" s="3">
        <v>260</v>
      </c>
      <c r="J2588" s="3">
        <v>3820</v>
      </c>
      <c r="K2588" s="3">
        <v>0</v>
      </c>
      <c r="L2588" s="3">
        <f>SUM(H2588:K2588)</f>
        <v>12680</v>
      </c>
      <c r="M2588" s="15">
        <v>0.05</v>
      </c>
      <c r="N2588" s="3">
        <f>H2588*M2588</f>
        <v>430</v>
      </c>
      <c r="O2588" s="3">
        <f>L2588-N2588</f>
        <v>12250</v>
      </c>
    </row>
    <row r="2589" spans="1:15" x14ac:dyDescent="0.2">
      <c r="A2589" s="2" t="s">
        <v>5836</v>
      </c>
      <c r="B2589" s="2" t="s">
        <v>1757</v>
      </c>
      <c r="C2589" s="2" t="s">
        <v>26</v>
      </c>
      <c r="D2589" s="2" t="s">
        <v>24</v>
      </c>
      <c r="E2589" s="13">
        <v>45992</v>
      </c>
      <c r="F2589" s="2" t="s">
        <v>2683</v>
      </c>
      <c r="G2589" s="2">
        <v>2</v>
      </c>
      <c r="H2589" s="3">
        <v>29300</v>
      </c>
      <c r="I2589" s="3">
        <v>1540</v>
      </c>
      <c r="J2589" s="3">
        <v>5570</v>
      </c>
      <c r="K2589" s="3">
        <v>2940</v>
      </c>
      <c r="L2589" s="3">
        <f>SUM(H2589:K2589)</f>
        <v>39350</v>
      </c>
      <c r="M2589" s="15">
        <v>0.17</v>
      </c>
      <c r="N2589" s="3">
        <f>H2589*M2589</f>
        <v>4981</v>
      </c>
      <c r="O2589" s="3">
        <f>L2589-N2589</f>
        <v>34369</v>
      </c>
    </row>
    <row r="2590" spans="1:15" x14ac:dyDescent="0.2">
      <c r="A2590" s="2" t="s">
        <v>5838</v>
      </c>
      <c r="B2590" s="2" t="s">
        <v>2433</v>
      </c>
      <c r="C2590" s="2" t="s">
        <v>13</v>
      </c>
      <c r="D2590" s="2" t="s">
        <v>11</v>
      </c>
      <c r="E2590" s="13">
        <v>45992</v>
      </c>
      <c r="F2590" s="2" t="s">
        <v>2651</v>
      </c>
      <c r="G2590" s="2">
        <v>6</v>
      </c>
      <c r="H2590" s="3">
        <v>100500</v>
      </c>
      <c r="I2590" s="3">
        <v>8640</v>
      </c>
      <c r="J2590" s="3">
        <v>5450</v>
      </c>
      <c r="K2590" s="3">
        <v>0</v>
      </c>
      <c r="L2590" s="3">
        <f>SUM(H2590:K2590)</f>
        <v>114590</v>
      </c>
      <c r="M2590" s="15">
        <v>0.16</v>
      </c>
      <c r="N2590" s="3">
        <f>H2590*M2590</f>
        <v>16080</v>
      </c>
      <c r="O2590" s="3">
        <f>L2590-N2590</f>
        <v>98510</v>
      </c>
    </row>
    <row r="2591" spans="1:15" x14ac:dyDescent="0.2">
      <c r="A2591" s="2" t="s">
        <v>5839</v>
      </c>
      <c r="B2591" s="2" t="s">
        <v>937</v>
      </c>
      <c r="C2591" s="2" t="s">
        <v>26</v>
      </c>
      <c r="D2591" s="2" t="s">
        <v>24</v>
      </c>
      <c r="E2591" s="13">
        <v>46023</v>
      </c>
      <c r="F2591" s="2" t="s">
        <v>2651</v>
      </c>
      <c r="G2591" s="2">
        <v>4</v>
      </c>
      <c r="H2591" s="3">
        <v>139200</v>
      </c>
      <c r="I2591" s="3">
        <v>10200</v>
      </c>
      <c r="J2591" s="3">
        <v>0</v>
      </c>
      <c r="K2591" s="3">
        <v>2000</v>
      </c>
      <c r="L2591" s="3">
        <f>SUM(H2591:K2591)</f>
        <v>151400</v>
      </c>
      <c r="M2591" s="15">
        <v>0.16</v>
      </c>
      <c r="N2591" s="3">
        <f>H2591*M2591</f>
        <v>22272</v>
      </c>
      <c r="O2591" s="3">
        <f>L2591-N2591</f>
        <v>129128</v>
      </c>
    </row>
    <row r="2592" spans="1:15" x14ac:dyDescent="0.2">
      <c r="A2592" s="2" t="s">
        <v>5840</v>
      </c>
      <c r="B2592" s="2" t="s">
        <v>1268</v>
      </c>
      <c r="C2592" s="2" t="s">
        <v>57</v>
      </c>
      <c r="D2592" s="2" t="s">
        <v>55</v>
      </c>
      <c r="E2592" s="13">
        <v>46023</v>
      </c>
      <c r="F2592" s="2" t="s">
        <v>2647</v>
      </c>
      <c r="G2592" s="2">
        <v>2</v>
      </c>
      <c r="H2592" s="3">
        <v>18300</v>
      </c>
      <c r="I2592" s="3">
        <v>2620</v>
      </c>
      <c r="J2592" s="3">
        <v>4130</v>
      </c>
      <c r="K2592" s="3">
        <v>0</v>
      </c>
      <c r="L2592" s="3">
        <f>SUM(H2592:K2592)</f>
        <v>25050</v>
      </c>
      <c r="M2592" s="15">
        <v>0</v>
      </c>
      <c r="N2592" s="3">
        <f>H2592*M2592</f>
        <v>0</v>
      </c>
      <c r="O2592" s="3">
        <f>L2592-N2592</f>
        <v>25050</v>
      </c>
    </row>
    <row r="2593" spans="1:15" x14ac:dyDescent="0.2">
      <c r="A2593" s="2" t="s">
        <v>5841</v>
      </c>
      <c r="B2593" s="2" t="s">
        <v>1268</v>
      </c>
      <c r="C2593" s="2" t="s">
        <v>103</v>
      </c>
      <c r="D2593" s="2" t="s">
        <v>105</v>
      </c>
      <c r="E2593" s="13">
        <v>45992</v>
      </c>
      <c r="F2593" s="2" t="s">
        <v>2670</v>
      </c>
      <c r="G2593" s="2">
        <v>2</v>
      </c>
      <c r="H2593" s="3">
        <v>7200</v>
      </c>
      <c r="I2593" s="3">
        <v>2140</v>
      </c>
      <c r="J2593" s="3">
        <v>0</v>
      </c>
      <c r="K2593" s="3">
        <v>0</v>
      </c>
      <c r="L2593" s="3">
        <f>SUM(H2593:K2593)</f>
        <v>9340</v>
      </c>
      <c r="M2593" s="15">
        <v>0</v>
      </c>
      <c r="N2593" s="3">
        <f>H2593*M2593</f>
        <v>0</v>
      </c>
      <c r="O2593" s="3">
        <f>L2593-N2593</f>
        <v>9340</v>
      </c>
    </row>
    <row r="2594" spans="1:15" x14ac:dyDescent="0.2">
      <c r="A2594" s="2" t="s">
        <v>5842</v>
      </c>
      <c r="B2594" s="2" t="s">
        <v>1583</v>
      </c>
      <c r="C2594" s="2" t="s">
        <v>110</v>
      </c>
      <c r="D2594" s="2" t="s">
        <v>105</v>
      </c>
      <c r="E2594" s="13">
        <v>45992</v>
      </c>
      <c r="F2594" s="2" t="s">
        <v>2670</v>
      </c>
      <c r="G2594" s="2">
        <v>6</v>
      </c>
      <c r="H2594" s="3">
        <v>86400</v>
      </c>
      <c r="I2594" s="3">
        <v>5850</v>
      </c>
      <c r="J2594" s="3">
        <v>0</v>
      </c>
      <c r="K2594" s="3">
        <v>0</v>
      </c>
      <c r="L2594" s="3">
        <f>SUM(H2594:K2594)</f>
        <v>92250</v>
      </c>
      <c r="M2594" s="15">
        <v>0</v>
      </c>
      <c r="N2594" s="3">
        <f>H2594*M2594</f>
        <v>0</v>
      </c>
      <c r="O2594" s="3">
        <f>L2594-N2594</f>
        <v>92250</v>
      </c>
    </row>
    <row r="2595" spans="1:15" x14ac:dyDescent="0.2">
      <c r="A2595" s="2" t="s">
        <v>5843</v>
      </c>
      <c r="B2595" s="2" t="s">
        <v>1974</v>
      </c>
      <c r="C2595" s="2" t="s">
        <v>51</v>
      </c>
      <c r="D2595" s="2" t="s">
        <v>45</v>
      </c>
      <c r="E2595" s="13">
        <v>45992</v>
      </c>
      <c r="F2595" s="2" t="s">
        <v>2647</v>
      </c>
      <c r="G2595" s="2">
        <v>6</v>
      </c>
      <c r="H2595" s="3">
        <v>152100</v>
      </c>
      <c r="I2595" s="3">
        <v>18740</v>
      </c>
      <c r="J2595" s="3">
        <v>2510</v>
      </c>
      <c r="K2595" s="3">
        <v>1620</v>
      </c>
      <c r="L2595" s="3">
        <f>SUM(H2595:K2595)</f>
        <v>174970</v>
      </c>
      <c r="M2595" s="15">
        <v>0</v>
      </c>
      <c r="N2595" s="3">
        <f>H2595*M2595</f>
        <v>0</v>
      </c>
      <c r="O2595" s="3">
        <f>L2595-N2595</f>
        <v>174970</v>
      </c>
    </row>
    <row r="2596" spans="1:15" x14ac:dyDescent="0.2">
      <c r="A2596" s="2" t="s">
        <v>5844</v>
      </c>
      <c r="B2596" s="2" t="s">
        <v>2413</v>
      </c>
      <c r="C2596" s="2" t="s">
        <v>67</v>
      </c>
      <c r="D2596" s="2" t="s">
        <v>65</v>
      </c>
      <c r="E2596" s="13">
        <v>46023</v>
      </c>
      <c r="F2596" s="2" t="s">
        <v>2658</v>
      </c>
      <c r="G2596" s="2">
        <v>4</v>
      </c>
      <c r="H2596" s="3">
        <v>20200</v>
      </c>
      <c r="I2596" s="3">
        <v>2040</v>
      </c>
      <c r="J2596" s="3">
        <v>0</v>
      </c>
      <c r="K2596" s="3">
        <v>0</v>
      </c>
      <c r="L2596" s="3">
        <f>SUM(H2596:K2596)</f>
        <v>22240</v>
      </c>
      <c r="M2596" s="15">
        <v>0.1</v>
      </c>
      <c r="N2596" s="3">
        <f>H2596*M2596</f>
        <v>2020</v>
      </c>
      <c r="O2596" s="3">
        <f>L2596-N2596</f>
        <v>20220</v>
      </c>
    </row>
    <row r="2597" spans="1:15" x14ac:dyDescent="0.2">
      <c r="A2597" s="2" t="s">
        <v>5845</v>
      </c>
      <c r="B2597" s="2" t="s">
        <v>850</v>
      </c>
      <c r="C2597" s="2" t="s">
        <v>26</v>
      </c>
      <c r="D2597" s="2" t="s">
        <v>24</v>
      </c>
      <c r="E2597" s="13">
        <v>46054</v>
      </c>
      <c r="F2597" s="2" t="s">
        <v>2670</v>
      </c>
      <c r="G2597" s="2">
        <v>6</v>
      </c>
      <c r="H2597" s="3">
        <v>68400</v>
      </c>
      <c r="I2597" s="3">
        <v>12970</v>
      </c>
      <c r="J2597" s="3">
        <v>0</v>
      </c>
      <c r="K2597" s="3">
        <v>0</v>
      </c>
      <c r="L2597" s="3">
        <f>SUM(H2597:K2597)</f>
        <v>81370</v>
      </c>
      <c r="M2597" s="15">
        <v>0</v>
      </c>
      <c r="N2597" s="3">
        <f>H2597*M2597</f>
        <v>0</v>
      </c>
      <c r="O2597" s="3">
        <f>L2597-N2597</f>
        <v>81370</v>
      </c>
    </row>
    <row r="2598" spans="1:15" x14ac:dyDescent="0.2">
      <c r="A2598" s="2" t="s">
        <v>5848</v>
      </c>
      <c r="B2598" s="2" t="s">
        <v>1365</v>
      </c>
      <c r="C2598" s="2" t="s">
        <v>118</v>
      </c>
      <c r="D2598" s="2" t="s">
        <v>114</v>
      </c>
      <c r="E2598" s="13">
        <v>46054</v>
      </c>
      <c r="F2598" s="2" t="s">
        <v>2683</v>
      </c>
      <c r="G2598" s="2">
        <v>12</v>
      </c>
      <c r="H2598" s="3">
        <v>223800</v>
      </c>
      <c r="I2598" s="3">
        <v>13230</v>
      </c>
      <c r="J2598" s="3">
        <v>5420</v>
      </c>
      <c r="K2598" s="3">
        <v>0</v>
      </c>
      <c r="L2598" s="3">
        <f>SUM(H2598:K2598)</f>
        <v>242450</v>
      </c>
      <c r="M2598" s="15">
        <v>0.17</v>
      </c>
      <c r="N2598" s="3">
        <f>H2598*M2598</f>
        <v>38046</v>
      </c>
      <c r="O2598" s="3">
        <f>L2598-N2598</f>
        <v>204404</v>
      </c>
    </row>
    <row r="2599" spans="1:15" x14ac:dyDescent="0.2">
      <c r="A2599" s="2" t="s">
        <v>5849</v>
      </c>
      <c r="B2599" s="2" t="s">
        <v>1576</v>
      </c>
      <c r="C2599" s="2" t="s">
        <v>9</v>
      </c>
      <c r="D2599" s="2" t="s">
        <v>11</v>
      </c>
      <c r="E2599" s="13">
        <v>46023</v>
      </c>
      <c r="F2599" s="2" t="s">
        <v>2651</v>
      </c>
      <c r="G2599" s="2">
        <v>10</v>
      </c>
      <c r="H2599" s="3">
        <v>65000</v>
      </c>
      <c r="I2599" s="3">
        <v>18700</v>
      </c>
      <c r="J2599" s="3">
        <v>2040</v>
      </c>
      <c r="K2599" s="3">
        <v>0</v>
      </c>
      <c r="L2599" s="3">
        <f>SUM(H2599:K2599)</f>
        <v>85740</v>
      </c>
      <c r="M2599" s="15">
        <v>0.16</v>
      </c>
      <c r="N2599" s="3">
        <f>H2599*M2599</f>
        <v>10400</v>
      </c>
      <c r="O2599" s="3">
        <f>L2599-N2599</f>
        <v>75340</v>
      </c>
    </row>
    <row r="2600" spans="1:15" x14ac:dyDescent="0.2">
      <c r="A2600" s="2" t="s">
        <v>5850</v>
      </c>
      <c r="B2600" s="2" t="s">
        <v>1577</v>
      </c>
      <c r="C2600" s="2" t="s">
        <v>112</v>
      </c>
      <c r="D2600" s="2" t="s">
        <v>114</v>
      </c>
      <c r="E2600" s="13">
        <v>45992</v>
      </c>
      <c r="F2600" s="2" t="s">
        <v>2732</v>
      </c>
      <c r="G2600" s="2">
        <v>1</v>
      </c>
      <c r="H2600" s="3">
        <v>4100</v>
      </c>
      <c r="I2600" s="3">
        <v>710</v>
      </c>
      <c r="J2600" s="3">
        <v>4910</v>
      </c>
      <c r="K2600" s="3">
        <v>0</v>
      </c>
      <c r="L2600" s="3">
        <f>SUM(H2600:K2600)</f>
        <v>9720</v>
      </c>
      <c r="M2600" s="15">
        <v>0.05</v>
      </c>
      <c r="N2600" s="3">
        <f>H2600*M2600</f>
        <v>205</v>
      </c>
      <c r="O2600" s="3">
        <f>L2600-N2600</f>
        <v>9515</v>
      </c>
    </row>
    <row r="2601" spans="1:15" x14ac:dyDescent="0.2">
      <c r="A2601" s="2" t="s">
        <v>5852</v>
      </c>
      <c r="B2601" s="2" t="s">
        <v>2161</v>
      </c>
      <c r="C2601" s="2" t="s">
        <v>122</v>
      </c>
      <c r="D2601" s="2" t="s">
        <v>124</v>
      </c>
      <c r="E2601" s="13">
        <v>45992</v>
      </c>
      <c r="F2601" s="2" t="s">
        <v>2670</v>
      </c>
      <c r="G2601" s="2">
        <v>1</v>
      </c>
      <c r="H2601" s="3">
        <v>2700</v>
      </c>
      <c r="I2601" s="3">
        <v>410</v>
      </c>
      <c r="J2601" s="3">
        <v>0</v>
      </c>
      <c r="K2601" s="3">
        <v>0</v>
      </c>
      <c r="L2601" s="3">
        <f>SUM(H2601:K2601)</f>
        <v>3110</v>
      </c>
      <c r="M2601" s="15">
        <v>0</v>
      </c>
      <c r="N2601" s="3">
        <f>H2601*M2601</f>
        <v>0</v>
      </c>
      <c r="O2601" s="3">
        <f>L2601-N2601</f>
        <v>3110</v>
      </c>
    </row>
    <row r="2602" spans="1:15" x14ac:dyDescent="0.2">
      <c r="A2602" s="2" t="s">
        <v>5853</v>
      </c>
      <c r="B2602" s="2" t="s">
        <v>2161</v>
      </c>
      <c r="C2602" s="2" t="s">
        <v>57</v>
      </c>
      <c r="D2602" s="2" t="s">
        <v>55</v>
      </c>
      <c r="E2602" s="13">
        <v>45992</v>
      </c>
      <c r="F2602" s="2" t="s">
        <v>2683</v>
      </c>
      <c r="G2602" s="2">
        <v>1</v>
      </c>
      <c r="H2602" s="3">
        <v>8950</v>
      </c>
      <c r="I2602" s="3">
        <v>1770</v>
      </c>
      <c r="J2602" s="3">
        <v>0</v>
      </c>
      <c r="K2602" s="3">
        <v>2220</v>
      </c>
      <c r="L2602" s="3">
        <f>SUM(H2602:K2602)</f>
        <v>12940</v>
      </c>
      <c r="M2602" s="15">
        <v>0.17</v>
      </c>
      <c r="N2602" s="3">
        <f>H2602*M2602</f>
        <v>1521.5</v>
      </c>
      <c r="O2602" s="3">
        <f>L2602-N2602</f>
        <v>11418.5</v>
      </c>
    </row>
    <row r="2603" spans="1:15" x14ac:dyDescent="0.2">
      <c r="A2603" s="2" t="s">
        <v>5854</v>
      </c>
      <c r="B2603" s="2" t="s">
        <v>2168</v>
      </c>
      <c r="C2603" s="2" t="s">
        <v>69</v>
      </c>
      <c r="D2603" s="2" t="s">
        <v>65</v>
      </c>
      <c r="E2603" s="13">
        <v>45992</v>
      </c>
      <c r="F2603" s="2" t="s">
        <v>2689</v>
      </c>
      <c r="G2603" s="2">
        <v>3</v>
      </c>
      <c r="H2603" s="3">
        <v>59250</v>
      </c>
      <c r="I2603" s="3">
        <v>4270</v>
      </c>
      <c r="J2603" s="3">
        <v>2570</v>
      </c>
      <c r="K2603" s="3">
        <v>0</v>
      </c>
      <c r="L2603" s="3">
        <f>SUM(H2603:K2603)</f>
        <v>66090</v>
      </c>
      <c r="M2603" s="15">
        <v>0.15</v>
      </c>
      <c r="N2603" s="3">
        <f>H2603*M2603</f>
        <v>8887.5</v>
      </c>
      <c r="O2603" s="3">
        <f>L2603-N2603</f>
        <v>57202.5</v>
      </c>
    </row>
    <row r="2604" spans="1:15" x14ac:dyDescent="0.2">
      <c r="A2604" s="2" t="s">
        <v>5855</v>
      </c>
      <c r="B2604" s="2" t="s">
        <v>2352</v>
      </c>
      <c r="C2604" s="2" t="s">
        <v>26</v>
      </c>
      <c r="D2604" s="2" t="s">
        <v>24</v>
      </c>
      <c r="E2604" s="13">
        <v>46023</v>
      </c>
      <c r="F2604" s="2" t="s">
        <v>2683</v>
      </c>
      <c r="G2604" s="2">
        <v>4</v>
      </c>
      <c r="H2604" s="3">
        <v>127800</v>
      </c>
      <c r="I2604" s="3">
        <v>3550</v>
      </c>
      <c r="J2604" s="3">
        <v>9720</v>
      </c>
      <c r="K2604" s="3">
        <v>2160</v>
      </c>
      <c r="L2604" s="3">
        <f>SUM(H2604:K2604)</f>
        <v>143230</v>
      </c>
      <c r="M2604" s="15">
        <v>0.17</v>
      </c>
      <c r="N2604" s="3">
        <f>H2604*M2604</f>
        <v>21726</v>
      </c>
      <c r="O2604" s="3">
        <f>L2604-N2604</f>
        <v>121504</v>
      </c>
    </row>
    <row r="2605" spans="1:15" x14ac:dyDescent="0.2">
      <c r="A2605" s="2" t="s">
        <v>5856</v>
      </c>
      <c r="B2605" s="2" t="s">
        <v>305</v>
      </c>
      <c r="C2605" s="2" t="s">
        <v>127</v>
      </c>
      <c r="D2605" s="2" t="s">
        <v>124</v>
      </c>
      <c r="E2605" s="13">
        <v>45992</v>
      </c>
      <c r="F2605" s="2" t="s">
        <v>2647</v>
      </c>
      <c r="G2605" s="2">
        <v>1</v>
      </c>
      <c r="H2605" s="3">
        <v>6750</v>
      </c>
      <c r="I2605" s="3">
        <v>630</v>
      </c>
      <c r="J2605" s="3">
        <v>1960</v>
      </c>
      <c r="K2605" s="3">
        <v>3030</v>
      </c>
      <c r="L2605" s="3">
        <f>SUM(H2605:K2605)</f>
        <v>12370</v>
      </c>
      <c r="M2605" s="15">
        <v>0</v>
      </c>
      <c r="N2605" s="3">
        <f>H2605*M2605</f>
        <v>0</v>
      </c>
      <c r="O2605" s="3">
        <f>L2605-N2605</f>
        <v>12370</v>
      </c>
    </row>
    <row r="2606" spans="1:15" x14ac:dyDescent="0.2">
      <c r="A2606" s="2" t="s">
        <v>5857</v>
      </c>
      <c r="B2606" s="2" t="s">
        <v>752</v>
      </c>
      <c r="C2606" s="2" t="s">
        <v>81</v>
      </c>
      <c r="D2606" s="2" t="s">
        <v>75</v>
      </c>
      <c r="E2606" s="13">
        <v>46054</v>
      </c>
      <c r="F2606" s="2" t="s">
        <v>2658</v>
      </c>
      <c r="G2606" s="2">
        <v>8</v>
      </c>
      <c r="H2606" s="3">
        <v>124800</v>
      </c>
      <c r="I2606" s="3">
        <v>17500</v>
      </c>
      <c r="J2606" s="3">
        <v>0</v>
      </c>
      <c r="K2606" s="3">
        <v>0</v>
      </c>
      <c r="L2606" s="3">
        <f>SUM(H2606:K2606)</f>
        <v>142300</v>
      </c>
      <c r="M2606" s="15">
        <v>0.1</v>
      </c>
      <c r="N2606" s="3">
        <f>H2606*M2606</f>
        <v>12480</v>
      </c>
      <c r="O2606" s="3">
        <f>L2606-N2606</f>
        <v>129820</v>
      </c>
    </row>
    <row r="2607" spans="1:15" x14ac:dyDescent="0.2">
      <c r="A2607" s="2" t="s">
        <v>5858</v>
      </c>
      <c r="B2607" s="2" t="s">
        <v>968</v>
      </c>
      <c r="C2607" s="2" t="s">
        <v>106</v>
      </c>
      <c r="D2607" s="2" t="s">
        <v>105</v>
      </c>
      <c r="E2607" s="13">
        <v>46023</v>
      </c>
      <c r="F2607" s="2" t="s">
        <v>2683</v>
      </c>
      <c r="G2607" s="2">
        <v>5</v>
      </c>
      <c r="H2607" s="3">
        <v>41000</v>
      </c>
      <c r="I2607" s="3">
        <v>2560</v>
      </c>
      <c r="J2607" s="3">
        <v>4000</v>
      </c>
      <c r="K2607" s="3">
        <v>0</v>
      </c>
      <c r="L2607" s="3">
        <f>SUM(H2607:K2607)</f>
        <v>47560</v>
      </c>
      <c r="M2607" s="15">
        <v>0.17</v>
      </c>
      <c r="N2607" s="3">
        <f>H2607*M2607</f>
        <v>6970.0000000000009</v>
      </c>
      <c r="O2607" s="3">
        <f>L2607-N2607</f>
        <v>40590</v>
      </c>
    </row>
    <row r="2608" spans="1:15" x14ac:dyDescent="0.2">
      <c r="A2608" s="2" t="s">
        <v>5859</v>
      </c>
      <c r="B2608" s="2" t="s">
        <v>1872</v>
      </c>
      <c r="C2608" s="2" t="s">
        <v>26</v>
      </c>
      <c r="D2608" s="2" t="s">
        <v>24</v>
      </c>
      <c r="E2608" s="13">
        <v>46023</v>
      </c>
      <c r="F2608" s="2" t="s">
        <v>2670</v>
      </c>
      <c r="G2608" s="2">
        <v>3</v>
      </c>
      <c r="H2608" s="3">
        <v>37800</v>
      </c>
      <c r="I2608" s="3">
        <v>6740</v>
      </c>
      <c r="J2608" s="3">
        <v>0</v>
      </c>
      <c r="K2608" s="3">
        <v>0</v>
      </c>
      <c r="L2608" s="3">
        <f>SUM(H2608:K2608)</f>
        <v>44540</v>
      </c>
      <c r="M2608" s="15">
        <v>0</v>
      </c>
      <c r="N2608" s="3">
        <f>H2608*M2608</f>
        <v>0</v>
      </c>
      <c r="O2608" s="3">
        <f>L2608-N2608</f>
        <v>44540</v>
      </c>
    </row>
    <row r="2609" spans="1:15" x14ac:dyDescent="0.2">
      <c r="A2609" s="2" t="s">
        <v>5860</v>
      </c>
      <c r="B2609" s="2" t="s">
        <v>1992</v>
      </c>
      <c r="C2609" s="2" t="s">
        <v>26</v>
      </c>
      <c r="D2609" s="2" t="s">
        <v>24</v>
      </c>
      <c r="E2609" s="13">
        <v>45992</v>
      </c>
      <c r="F2609" s="2" t="s">
        <v>2670</v>
      </c>
      <c r="G2609" s="2">
        <v>5</v>
      </c>
      <c r="H2609" s="3">
        <v>63500</v>
      </c>
      <c r="I2609" s="3">
        <v>3340</v>
      </c>
      <c r="J2609" s="3">
        <v>0</v>
      </c>
      <c r="K2609" s="3">
        <v>0</v>
      </c>
      <c r="L2609" s="3">
        <f>SUM(H2609:K2609)</f>
        <v>66840</v>
      </c>
      <c r="M2609" s="15">
        <v>0</v>
      </c>
      <c r="N2609" s="3">
        <f>H2609*M2609</f>
        <v>0</v>
      </c>
      <c r="O2609" s="3">
        <f>L2609-N2609</f>
        <v>66840</v>
      </c>
    </row>
    <row r="2610" spans="1:15" x14ac:dyDescent="0.2">
      <c r="A2610" s="2" t="s">
        <v>5861</v>
      </c>
      <c r="B2610" s="2" t="s">
        <v>2054</v>
      </c>
      <c r="C2610" s="2" t="s">
        <v>43</v>
      </c>
      <c r="D2610" s="2" t="s">
        <v>45</v>
      </c>
      <c r="E2610" s="13">
        <v>45992</v>
      </c>
      <c r="F2610" s="2" t="s">
        <v>2683</v>
      </c>
      <c r="G2610" s="2">
        <v>1</v>
      </c>
      <c r="H2610" s="3">
        <v>6700</v>
      </c>
      <c r="I2610" s="3">
        <v>890</v>
      </c>
      <c r="J2610" s="3">
        <v>0</v>
      </c>
      <c r="K2610" s="3">
        <v>0</v>
      </c>
      <c r="L2610" s="3">
        <f>SUM(H2610:K2610)</f>
        <v>7590</v>
      </c>
      <c r="M2610" s="15">
        <v>0.17</v>
      </c>
      <c r="N2610" s="3">
        <f>H2610*M2610</f>
        <v>1139</v>
      </c>
      <c r="O2610" s="3">
        <f>L2610-N2610</f>
        <v>6451</v>
      </c>
    </row>
    <row r="2611" spans="1:15" x14ac:dyDescent="0.2">
      <c r="A2611" s="2" t="s">
        <v>5862</v>
      </c>
      <c r="B2611" s="2" t="s">
        <v>2161</v>
      </c>
      <c r="C2611" s="2" t="s">
        <v>67</v>
      </c>
      <c r="D2611" s="2" t="s">
        <v>65</v>
      </c>
      <c r="E2611" s="13">
        <v>45992</v>
      </c>
      <c r="F2611" s="2" t="s">
        <v>2732</v>
      </c>
      <c r="G2611" s="2">
        <v>1</v>
      </c>
      <c r="H2611" s="3">
        <v>5500</v>
      </c>
      <c r="I2611" s="3">
        <v>260</v>
      </c>
      <c r="J2611" s="3">
        <v>0</v>
      </c>
      <c r="K2611" s="3">
        <v>0</v>
      </c>
      <c r="L2611" s="3">
        <f>SUM(H2611:K2611)</f>
        <v>5760</v>
      </c>
      <c r="M2611" s="15">
        <v>0.05</v>
      </c>
      <c r="N2611" s="3">
        <f>H2611*M2611</f>
        <v>275</v>
      </c>
      <c r="O2611" s="3">
        <f>L2611-N2611</f>
        <v>5485</v>
      </c>
    </row>
    <row r="2612" spans="1:15" x14ac:dyDescent="0.2">
      <c r="A2612" s="2" t="s">
        <v>5863</v>
      </c>
      <c r="B2612" s="2" t="s">
        <v>2226</v>
      </c>
      <c r="C2612" s="2" t="s">
        <v>32</v>
      </c>
      <c r="D2612" s="2" t="s">
        <v>24</v>
      </c>
      <c r="E2612" s="13">
        <v>45992</v>
      </c>
      <c r="F2612" s="2" t="s">
        <v>2647</v>
      </c>
      <c r="G2612" s="2">
        <v>3</v>
      </c>
      <c r="H2612" s="3">
        <v>17550</v>
      </c>
      <c r="I2612" s="3">
        <v>2920</v>
      </c>
      <c r="J2612" s="3">
        <v>0</v>
      </c>
      <c r="K2612" s="3">
        <v>0</v>
      </c>
      <c r="L2612" s="3">
        <f>SUM(H2612:K2612)</f>
        <v>20470</v>
      </c>
      <c r="M2612" s="15">
        <v>0</v>
      </c>
      <c r="N2612" s="3">
        <f>H2612*M2612</f>
        <v>0</v>
      </c>
      <c r="O2612" s="3">
        <f>L2612-N2612</f>
        <v>20470</v>
      </c>
    </row>
    <row r="2613" spans="1:15" x14ac:dyDescent="0.2">
      <c r="A2613" s="2" t="s">
        <v>5864</v>
      </c>
      <c r="B2613" s="2" t="s">
        <v>691</v>
      </c>
      <c r="C2613" s="2" t="s">
        <v>89</v>
      </c>
      <c r="D2613" s="2" t="s">
        <v>85</v>
      </c>
      <c r="E2613" s="13">
        <v>46054</v>
      </c>
      <c r="F2613" s="2" t="s">
        <v>2647</v>
      </c>
      <c r="G2613" s="2">
        <v>16</v>
      </c>
      <c r="H2613" s="3">
        <v>207200</v>
      </c>
      <c r="I2613" s="3">
        <v>24520</v>
      </c>
      <c r="J2613" s="3">
        <v>0</v>
      </c>
      <c r="K2613" s="3">
        <v>0</v>
      </c>
      <c r="L2613" s="3">
        <f>SUM(H2613:K2613)</f>
        <v>231720</v>
      </c>
      <c r="M2613" s="15">
        <v>0</v>
      </c>
      <c r="N2613" s="3">
        <f>H2613*M2613</f>
        <v>0</v>
      </c>
      <c r="O2613" s="3">
        <f>L2613-N2613</f>
        <v>231720</v>
      </c>
    </row>
    <row r="2614" spans="1:15" x14ac:dyDescent="0.2">
      <c r="A2614" s="2" t="s">
        <v>5865</v>
      </c>
      <c r="B2614" s="2" t="s">
        <v>735</v>
      </c>
      <c r="C2614" s="2" t="s">
        <v>43</v>
      </c>
      <c r="D2614" s="2" t="s">
        <v>45</v>
      </c>
      <c r="E2614" s="13">
        <v>46023</v>
      </c>
      <c r="F2614" s="2" t="s">
        <v>2658</v>
      </c>
      <c r="G2614" s="2">
        <v>2</v>
      </c>
      <c r="H2614" s="3">
        <v>19400</v>
      </c>
      <c r="I2614" s="3">
        <v>4880</v>
      </c>
      <c r="J2614" s="3">
        <v>0</v>
      </c>
      <c r="K2614" s="3">
        <v>0</v>
      </c>
      <c r="L2614" s="3">
        <f>SUM(H2614:K2614)</f>
        <v>24280</v>
      </c>
      <c r="M2614" s="15">
        <v>0.1</v>
      </c>
      <c r="N2614" s="3">
        <f>H2614*M2614</f>
        <v>1940</v>
      </c>
      <c r="O2614" s="3">
        <f>L2614-N2614</f>
        <v>22340</v>
      </c>
    </row>
    <row r="2615" spans="1:15" x14ac:dyDescent="0.2">
      <c r="A2615" s="2" t="s">
        <v>5866</v>
      </c>
      <c r="B2615" s="2" t="s">
        <v>811</v>
      </c>
      <c r="C2615" s="2" t="s">
        <v>67</v>
      </c>
      <c r="D2615" s="2" t="s">
        <v>65</v>
      </c>
      <c r="E2615" s="13">
        <v>45992</v>
      </c>
      <c r="F2615" s="2" t="s">
        <v>2670</v>
      </c>
      <c r="G2615" s="2">
        <v>2</v>
      </c>
      <c r="H2615" s="3">
        <v>13100</v>
      </c>
      <c r="I2615" s="3">
        <v>210</v>
      </c>
      <c r="J2615" s="3">
        <v>0</v>
      </c>
      <c r="K2615" s="3">
        <v>0</v>
      </c>
      <c r="L2615" s="3">
        <f>SUM(H2615:K2615)</f>
        <v>13310</v>
      </c>
      <c r="M2615" s="15">
        <v>0</v>
      </c>
      <c r="N2615" s="3">
        <f>H2615*M2615</f>
        <v>0</v>
      </c>
      <c r="O2615" s="3">
        <f>L2615-N2615</f>
        <v>13310</v>
      </c>
    </row>
    <row r="2616" spans="1:15" x14ac:dyDescent="0.2">
      <c r="A2616" s="2" t="s">
        <v>5867</v>
      </c>
      <c r="B2616" s="2" t="s">
        <v>908</v>
      </c>
      <c r="C2616" s="2" t="s">
        <v>9</v>
      </c>
      <c r="D2616" s="2" t="s">
        <v>11</v>
      </c>
      <c r="E2616" s="13">
        <v>45992</v>
      </c>
      <c r="F2616" s="2" t="s">
        <v>2689</v>
      </c>
      <c r="G2616" s="2">
        <v>4</v>
      </c>
      <c r="H2616" s="3">
        <v>33200</v>
      </c>
      <c r="I2616" s="3">
        <v>4370</v>
      </c>
      <c r="J2616" s="3">
        <v>0</v>
      </c>
      <c r="K2616" s="3">
        <v>0</v>
      </c>
      <c r="L2616" s="3">
        <f>SUM(H2616:K2616)</f>
        <v>37570</v>
      </c>
      <c r="M2616" s="15">
        <v>0.15</v>
      </c>
      <c r="N2616" s="3">
        <f>H2616*M2616</f>
        <v>4980</v>
      </c>
      <c r="O2616" s="3">
        <f>L2616-N2616</f>
        <v>32590</v>
      </c>
    </row>
    <row r="2617" spans="1:15" x14ac:dyDescent="0.2">
      <c r="A2617" s="2" t="s">
        <v>5868</v>
      </c>
      <c r="B2617" s="2" t="s">
        <v>1610</v>
      </c>
      <c r="C2617" s="2" t="s">
        <v>57</v>
      </c>
      <c r="D2617" s="2" t="s">
        <v>55</v>
      </c>
      <c r="E2617" s="13">
        <v>45992</v>
      </c>
      <c r="F2617" s="2" t="s">
        <v>2689</v>
      </c>
      <c r="G2617" s="2">
        <v>3</v>
      </c>
      <c r="H2617" s="3">
        <v>33900</v>
      </c>
      <c r="I2617" s="3">
        <v>1840</v>
      </c>
      <c r="J2617" s="3">
        <v>0</v>
      </c>
      <c r="K2617" s="3">
        <v>0</v>
      </c>
      <c r="L2617" s="3">
        <f>SUM(H2617:K2617)</f>
        <v>35740</v>
      </c>
      <c r="M2617" s="15">
        <v>0.15</v>
      </c>
      <c r="N2617" s="3">
        <f>H2617*M2617</f>
        <v>5085</v>
      </c>
      <c r="O2617" s="3">
        <f>L2617-N2617</f>
        <v>30655</v>
      </c>
    </row>
    <row r="2618" spans="1:15" x14ac:dyDescent="0.2">
      <c r="A2618" s="2" t="s">
        <v>5869</v>
      </c>
      <c r="B2618" s="2" t="s">
        <v>1833</v>
      </c>
      <c r="C2618" s="2" t="s">
        <v>32</v>
      </c>
      <c r="D2618" s="2" t="s">
        <v>24</v>
      </c>
      <c r="E2618" s="13">
        <v>45992</v>
      </c>
      <c r="F2618" s="2" t="s">
        <v>2647</v>
      </c>
      <c r="G2618" s="2">
        <v>3</v>
      </c>
      <c r="H2618" s="3">
        <v>16650</v>
      </c>
      <c r="I2618" s="3">
        <v>2260</v>
      </c>
      <c r="J2618" s="3">
        <v>0</v>
      </c>
      <c r="K2618" s="3">
        <v>0</v>
      </c>
      <c r="L2618" s="3">
        <f>SUM(H2618:K2618)</f>
        <v>18910</v>
      </c>
      <c r="M2618" s="15">
        <v>0</v>
      </c>
      <c r="N2618" s="3">
        <f>H2618*M2618</f>
        <v>0</v>
      </c>
      <c r="O2618" s="3">
        <f>L2618-N2618</f>
        <v>18910</v>
      </c>
    </row>
    <row r="2619" spans="1:15" x14ac:dyDescent="0.2">
      <c r="A2619" s="2" t="s">
        <v>5870</v>
      </c>
      <c r="B2619" s="2" t="s">
        <v>1936</v>
      </c>
      <c r="C2619" s="2" t="s">
        <v>57</v>
      </c>
      <c r="D2619" s="2" t="s">
        <v>55</v>
      </c>
      <c r="E2619" s="13">
        <v>46023</v>
      </c>
      <c r="F2619" s="2" t="s">
        <v>2732</v>
      </c>
      <c r="G2619" s="2">
        <v>1</v>
      </c>
      <c r="H2619" s="3">
        <v>11500</v>
      </c>
      <c r="I2619" s="3">
        <v>250</v>
      </c>
      <c r="J2619" s="3">
        <v>0</v>
      </c>
      <c r="K2619" s="3">
        <v>0</v>
      </c>
      <c r="L2619" s="3">
        <f>SUM(H2619:K2619)</f>
        <v>11750</v>
      </c>
      <c r="M2619" s="15">
        <v>0.05</v>
      </c>
      <c r="N2619" s="3">
        <f>H2619*M2619</f>
        <v>575</v>
      </c>
      <c r="O2619" s="3">
        <f>L2619-N2619</f>
        <v>11175</v>
      </c>
    </row>
    <row r="2620" spans="1:15" x14ac:dyDescent="0.2">
      <c r="A2620" s="2" t="s">
        <v>5872</v>
      </c>
      <c r="B2620" s="2" t="s">
        <v>2199</v>
      </c>
      <c r="C2620" s="2" t="s">
        <v>13</v>
      </c>
      <c r="D2620" s="2" t="s">
        <v>11</v>
      </c>
      <c r="E2620" s="13">
        <v>46023</v>
      </c>
      <c r="F2620" s="2" t="s">
        <v>2658</v>
      </c>
      <c r="G2620" s="2">
        <v>9</v>
      </c>
      <c r="H2620" s="3">
        <v>222300</v>
      </c>
      <c r="I2620" s="3">
        <v>20750</v>
      </c>
      <c r="J2620" s="3">
        <v>0</v>
      </c>
      <c r="K2620" s="3">
        <v>0</v>
      </c>
      <c r="L2620" s="3">
        <f>SUM(H2620:K2620)</f>
        <v>243050</v>
      </c>
      <c r="M2620" s="15">
        <v>0.1</v>
      </c>
      <c r="N2620" s="3">
        <f>H2620*M2620</f>
        <v>22230</v>
      </c>
      <c r="O2620" s="3">
        <f>L2620-N2620</f>
        <v>220820</v>
      </c>
    </row>
    <row r="2621" spans="1:15" x14ac:dyDescent="0.2">
      <c r="A2621" s="2" t="s">
        <v>5874</v>
      </c>
      <c r="B2621" s="2" t="s">
        <v>2585</v>
      </c>
      <c r="C2621" s="2" t="s">
        <v>32</v>
      </c>
      <c r="D2621" s="2" t="s">
        <v>24</v>
      </c>
      <c r="E2621" s="13">
        <v>46023</v>
      </c>
      <c r="F2621" s="2" t="s">
        <v>2647</v>
      </c>
      <c r="G2621" s="2">
        <v>3</v>
      </c>
      <c r="H2621" s="3">
        <v>34950</v>
      </c>
      <c r="I2621" s="3">
        <v>7750</v>
      </c>
      <c r="J2621" s="3">
        <v>0</v>
      </c>
      <c r="K2621" s="3">
        <v>2060</v>
      </c>
      <c r="L2621" s="3">
        <f>SUM(H2621:K2621)</f>
        <v>44760</v>
      </c>
      <c r="M2621" s="15">
        <v>0</v>
      </c>
      <c r="N2621" s="3">
        <f>H2621*M2621</f>
        <v>0</v>
      </c>
      <c r="O2621" s="3">
        <f>L2621-N2621</f>
        <v>44760</v>
      </c>
    </row>
    <row r="2622" spans="1:15" x14ac:dyDescent="0.2">
      <c r="A2622" s="2" t="s">
        <v>5875</v>
      </c>
      <c r="B2622" s="2" t="s">
        <v>236</v>
      </c>
      <c r="C2622" s="2" t="s">
        <v>127</v>
      </c>
      <c r="D2622" s="2" t="s">
        <v>124</v>
      </c>
      <c r="E2622" s="13">
        <v>45992</v>
      </c>
      <c r="F2622" s="2" t="s">
        <v>2732</v>
      </c>
      <c r="G2622" s="2">
        <v>1</v>
      </c>
      <c r="H2622" s="3">
        <v>15450</v>
      </c>
      <c r="I2622" s="3">
        <v>180</v>
      </c>
      <c r="J2622" s="3">
        <v>0</v>
      </c>
      <c r="K2622" s="3">
        <v>2120</v>
      </c>
      <c r="L2622" s="3">
        <f>SUM(H2622:K2622)</f>
        <v>17750</v>
      </c>
      <c r="M2622" s="15">
        <v>0.05</v>
      </c>
      <c r="N2622" s="3">
        <f>H2622*M2622</f>
        <v>772.5</v>
      </c>
      <c r="O2622" s="3">
        <f>L2622-N2622</f>
        <v>16977.5</v>
      </c>
    </row>
    <row r="2623" spans="1:15" x14ac:dyDescent="0.2">
      <c r="A2623" s="2" t="s">
        <v>5876</v>
      </c>
      <c r="B2623" s="2" t="s">
        <v>334</v>
      </c>
      <c r="C2623" s="2" t="s">
        <v>125</v>
      </c>
      <c r="D2623" s="2" t="s">
        <v>124</v>
      </c>
      <c r="E2623" s="13">
        <v>45992</v>
      </c>
      <c r="F2623" s="2" t="s">
        <v>2670</v>
      </c>
      <c r="G2623" s="2">
        <v>4</v>
      </c>
      <c r="H2623" s="3">
        <v>45800</v>
      </c>
      <c r="I2623" s="3">
        <v>8620</v>
      </c>
      <c r="J2623" s="3">
        <v>0</v>
      </c>
      <c r="K2623" s="3">
        <v>0</v>
      </c>
      <c r="L2623" s="3">
        <f>SUM(H2623:K2623)</f>
        <v>54420</v>
      </c>
      <c r="M2623" s="15">
        <v>0</v>
      </c>
      <c r="N2623" s="3">
        <f>H2623*M2623</f>
        <v>0</v>
      </c>
      <c r="O2623" s="3">
        <f>L2623-N2623</f>
        <v>54420</v>
      </c>
    </row>
    <row r="2624" spans="1:15" x14ac:dyDescent="0.2">
      <c r="A2624" s="2" t="s">
        <v>5877</v>
      </c>
      <c r="B2624" s="2" t="s">
        <v>752</v>
      </c>
      <c r="C2624" s="2" t="s">
        <v>32</v>
      </c>
      <c r="D2624" s="2" t="s">
        <v>24</v>
      </c>
      <c r="E2624" s="13">
        <v>46054</v>
      </c>
      <c r="F2624" s="2" t="s">
        <v>2647</v>
      </c>
      <c r="G2624" s="2">
        <v>16</v>
      </c>
      <c r="H2624" s="3">
        <v>97600</v>
      </c>
      <c r="I2624" s="3">
        <v>17050</v>
      </c>
      <c r="J2624" s="3">
        <v>6590</v>
      </c>
      <c r="K2624" s="3">
        <v>2790</v>
      </c>
      <c r="L2624" s="3">
        <f>SUM(H2624:K2624)</f>
        <v>124030</v>
      </c>
      <c r="M2624" s="15">
        <v>0</v>
      </c>
      <c r="N2624" s="3">
        <f>H2624*M2624</f>
        <v>0</v>
      </c>
      <c r="O2624" s="3">
        <f>L2624-N2624</f>
        <v>124030</v>
      </c>
    </row>
    <row r="2625" spans="1:15" x14ac:dyDescent="0.2">
      <c r="A2625" s="2" t="s">
        <v>5878</v>
      </c>
      <c r="B2625" s="2" t="s">
        <v>1068</v>
      </c>
      <c r="C2625" s="2" t="s">
        <v>129</v>
      </c>
      <c r="D2625" s="2" t="s">
        <v>124</v>
      </c>
      <c r="E2625" s="13">
        <v>45992</v>
      </c>
      <c r="F2625" s="2" t="s">
        <v>2732</v>
      </c>
      <c r="G2625" s="2">
        <v>2</v>
      </c>
      <c r="H2625" s="3">
        <v>16400</v>
      </c>
      <c r="I2625" s="3">
        <v>660</v>
      </c>
      <c r="J2625" s="3">
        <v>0</v>
      </c>
      <c r="K2625" s="3">
        <v>0</v>
      </c>
      <c r="L2625" s="3">
        <f>SUM(H2625:K2625)</f>
        <v>17060</v>
      </c>
      <c r="M2625" s="15">
        <v>0.05</v>
      </c>
      <c r="N2625" s="3">
        <f>H2625*M2625</f>
        <v>820</v>
      </c>
      <c r="O2625" s="3">
        <f>L2625-N2625</f>
        <v>16240</v>
      </c>
    </row>
    <row r="2626" spans="1:15" x14ac:dyDescent="0.2">
      <c r="A2626" s="2" t="s">
        <v>5879</v>
      </c>
      <c r="B2626" s="2" t="s">
        <v>1549</v>
      </c>
      <c r="C2626" s="2" t="s">
        <v>122</v>
      </c>
      <c r="D2626" s="2" t="s">
        <v>124</v>
      </c>
      <c r="E2626" s="13">
        <v>45992</v>
      </c>
      <c r="F2626" s="2" t="s">
        <v>2647</v>
      </c>
      <c r="G2626" s="2">
        <v>2</v>
      </c>
      <c r="H2626" s="3">
        <v>5900</v>
      </c>
      <c r="I2626" s="3">
        <v>310</v>
      </c>
      <c r="J2626" s="3">
        <v>4270</v>
      </c>
      <c r="K2626" s="3">
        <v>0</v>
      </c>
      <c r="L2626" s="3">
        <f>SUM(H2626:K2626)</f>
        <v>10480</v>
      </c>
      <c r="M2626" s="15">
        <v>0</v>
      </c>
      <c r="N2626" s="3">
        <f>H2626*M2626</f>
        <v>0</v>
      </c>
      <c r="O2626" s="3">
        <f>L2626-N2626</f>
        <v>10480</v>
      </c>
    </row>
    <row r="2627" spans="1:15" x14ac:dyDescent="0.2">
      <c r="A2627" s="2" t="s">
        <v>5880</v>
      </c>
      <c r="B2627" s="2" t="s">
        <v>1587</v>
      </c>
      <c r="C2627" s="2" t="s">
        <v>51</v>
      </c>
      <c r="D2627" s="2" t="s">
        <v>45</v>
      </c>
      <c r="E2627" s="13">
        <v>46143</v>
      </c>
      <c r="F2627" s="2" t="s">
        <v>2658</v>
      </c>
      <c r="G2627" s="2">
        <v>6</v>
      </c>
      <c r="H2627" s="3">
        <v>127800</v>
      </c>
      <c r="I2627" s="3">
        <v>3210</v>
      </c>
      <c r="J2627" s="3">
        <v>0</v>
      </c>
      <c r="K2627" s="3">
        <v>0</v>
      </c>
      <c r="L2627" s="3">
        <f>SUM(H2627:K2627)</f>
        <v>131010</v>
      </c>
      <c r="M2627" s="15">
        <v>0.1</v>
      </c>
      <c r="N2627" s="3">
        <f>H2627*M2627</f>
        <v>12780</v>
      </c>
      <c r="O2627" s="3">
        <f>L2627-N2627</f>
        <v>118230</v>
      </c>
    </row>
    <row r="2628" spans="1:15" x14ac:dyDescent="0.2">
      <c r="A2628" s="2" t="s">
        <v>5881</v>
      </c>
      <c r="B2628" s="2" t="s">
        <v>1843</v>
      </c>
      <c r="C2628" s="2" t="s">
        <v>37</v>
      </c>
      <c r="D2628" s="2" t="s">
        <v>36</v>
      </c>
      <c r="E2628" s="13">
        <v>46082</v>
      </c>
      <c r="F2628" s="2" t="s">
        <v>2689</v>
      </c>
      <c r="G2628" s="2">
        <v>2</v>
      </c>
      <c r="H2628" s="3">
        <v>84800</v>
      </c>
      <c r="I2628" s="3">
        <v>2520</v>
      </c>
      <c r="J2628" s="3">
        <v>0</v>
      </c>
      <c r="K2628" s="3">
        <v>0</v>
      </c>
      <c r="L2628" s="3">
        <f>SUM(H2628:K2628)</f>
        <v>87320</v>
      </c>
      <c r="M2628" s="15">
        <v>0.15</v>
      </c>
      <c r="N2628" s="3">
        <f>H2628*M2628</f>
        <v>12720</v>
      </c>
      <c r="O2628" s="3">
        <f>L2628-N2628</f>
        <v>74600</v>
      </c>
    </row>
    <row r="2629" spans="1:15" x14ac:dyDescent="0.2">
      <c r="A2629" s="2" t="s">
        <v>5883</v>
      </c>
      <c r="B2629" s="2" t="s">
        <v>2199</v>
      </c>
      <c r="C2629" s="2" t="s">
        <v>97</v>
      </c>
      <c r="D2629" s="2" t="s">
        <v>95</v>
      </c>
      <c r="E2629" s="13">
        <v>46113</v>
      </c>
      <c r="F2629" s="2" t="s">
        <v>2670</v>
      </c>
      <c r="G2629" s="2">
        <v>8</v>
      </c>
      <c r="H2629" s="3">
        <v>227600</v>
      </c>
      <c r="I2629" s="3">
        <v>11420</v>
      </c>
      <c r="J2629" s="3">
        <v>0</v>
      </c>
      <c r="K2629" s="3">
        <v>1070</v>
      </c>
      <c r="L2629" s="3">
        <f>SUM(H2629:K2629)</f>
        <v>240090</v>
      </c>
      <c r="M2629" s="15">
        <v>0</v>
      </c>
      <c r="N2629" s="3">
        <f>H2629*M2629</f>
        <v>0</v>
      </c>
      <c r="O2629" s="3">
        <f>L2629-N2629</f>
        <v>240090</v>
      </c>
    </row>
    <row r="2630" spans="1:15" x14ac:dyDescent="0.2">
      <c r="A2630" s="2" t="s">
        <v>5884</v>
      </c>
      <c r="B2630" s="2" t="s">
        <v>2317</v>
      </c>
      <c r="C2630" s="2" t="s">
        <v>43</v>
      </c>
      <c r="D2630" s="2" t="s">
        <v>45</v>
      </c>
      <c r="E2630" s="13">
        <v>45992</v>
      </c>
      <c r="F2630" s="2" t="s">
        <v>2647</v>
      </c>
      <c r="G2630" s="2">
        <v>2</v>
      </c>
      <c r="H2630" s="3">
        <v>12000</v>
      </c>
      <c r="I2630" s="3">
        <v>1900</v>
      </c>
      <c r="J2630" s="3">
        <v>3320</v>
      </c>
      <c r="K2630" s="3">
        <v>880</v>
      </c>
      <c r="L2630" s="3">
        <f>SUM(H2630:K2630)</f>
        <v>18100</v>
      </c>
      <c r="M2630" s="15">
        <v>0</v>
      </c>
      <c r="N2630" s="3">
        <f>H2630*M2630</f>
        <v>0</v>
      </c>
      <c r="O2630" s="3">
        <f>L2630-N2630</f>
        <v>18100</v>
      </c>
    </row>
    <row r="2631" spans="1:15" x14ac:dyDescent="0.2">
      <c r="A2631" s="2" t="s">
        <v>5885</v>
      </c>
      <c r="B2631" s="2" t="s">
        <v>2326</v>
      </c>
      <c r="C2631" s="2" t="s">
        <v>81</v>
      </c>
      <c r="D2631" s="2" t="s">
        <v>75</v>
      </c>
      <c r="E2631" s="13">
        <v>45992</v>
      </c>
      <c r="F2631" s="2" t="s">
        <v>2732</v>
      </c>
      <c r="G2631" s="2">
        <v>3</v>
      </c>
      <c r="H2631" s="3">
        <v>50250</v>
      </c>
      <c r="I2631" s="3">
        <v>3540</v>
      </c>
      <c r="J2631" s="3">
        <v>0</v>
      </c>
      <c r="K2631" s="3">
        <v>0</v>
      </c>
      <c r="L2631" s="3">
        <f>SUM(H2631:K2631)</f>
        <v>53790</v>
      </c>
      <c r="M2631" s="15">
        <v>0.05</v>
      </c>
      <c r="N2631" s="3">
        <f>H2631*M2631</f>
        <v>2512.5</v>
      </c>
      <c r="O2631" s="3">
        <f>L2631-N2631</f>
        <v>51277.5</v>
      </c>
    </row>
    <row r="2632" spans="1:15" x14ac:dyDescent="0.2">
      <c r="A2632" s="2" t="s">
        <v>5886</v>
      </c>
      <c r="B2632" s="2" t="s">
        <v>2383</v>
      </c>
      <c r="C2632" s="2" t="s">
        <v>57</v>
      </c>
      <c r="D2632" s="2" t="s">
        <v>55</v>
      </c>
      <c r="E2632" s="13">
        <v>45992</v>
      </c>
      <c r="F2632" s="2" t="s">
        <v>2670</v>
      </c>
      <c r="G2632" s="2">
        <v>3</v>
      </c>
      <c r="H2632" s="3">
        <v>37800</v>
      </c>
      <c r="I2632" s="3">
        <v>9630</v>
      </c>
      <c r="J2632" s="3">
        <v>0</v>
      </c>
      <c r="K2632" s="3">
        <v>0</v>
      </c>
      <c r="L2632" s="3">
        <f>SUM(H2632:K2632)</f>
        <v>47430</v>
      </c>
      <c r="M2632" s="15">
        <v>0</v>
      </c>
      <c r="N2632" s="3">
        <f>H2632*M2632</f>
        <v>0</v>
      </c>
      <c r="O2632" s="3">
        <f>L2632-N2632</f>
        <v>47430</v>
      </c>
    </row>
    <row r="2633" spans="1:15" x14ac:dyDescent="0.2">
      <c r="A2633" s="2" t="s">
        <v>5887</v>
      </c>
      <c r="B2633" s="2" t="s">
        <v>462</v>
      </c>
      <c r="C2633" s="2" t="s">
        <v>63</v>
      </c>
      <c r="D2633" s="2" t="s">
        <v>65</v>
      </c>
      <c r="E2633" s="13">
        <v>45992</v>
      </c>
      <c r="F2633" s="2" t="s">
        <v>2670</v>
      </c>
      <c r="G2633" s="2">
        <v>3</v>
      </c>
      <c r="H2633" s="3">
        <v>36150</v>
      </c>
      <c r="I2633" s="3">
        <v>3780</v>
      </c>
      <c r="J2633" s="3">
        <v>0</v>
      </c>
      <c r="K2633" s="3">
        <v>0</v>
      </c>
      <c r="L2633" s="3">
        <f>SUM(H2633:K2633)</f>
        <v>39930</v>
      </c>
      <c r="M2633" s="15">
        <v>0</v>
      </c>
      <c r="N2633" s="3">
        <f>H2633*M2633</f>
        <v>0</v>
      </c>
      <c r="O2633" s="3">
        <f>L2633-N2633</f>
        <v>39930</v>
      </c>
    </row>
    <row r="2634" spans="1:15" x14ac:dyDescent="0.2">
      <c r="A2634" s="2" t="s">
        <v>5889</v>
      </c>
      <c r="B2634" s="2" t="s">
        <v>1280</v>
      </c>
      <c r="C2634" s="2" t="s">
        <v>57</v>
      </c>
      <c r="D2634" s="2" t="s">
        <v>55</v>
      </c>
      <c r="E2634" s="13">
        <v>46082</v>
      </c>
      <c r="F2634" s="2" t="s">
        <v>2661</v>
      </c>
      <c r="G2634" s="2">
        <v>2</v>
      </c>
      <c r="H2634" s="3">
        <v>18200</v>
      </c>
      <c r="I2634" s="3">
        <v>2370</v>
      </c>
      <c r="J2634" s="3">
        <v>0</v>
      </c>
      <c r="K2634" s="3">
        <v>0</v>
      </c>
      <c r="L2634" s="3">
        <f>SUM(H2634:K2634)</f>
        <v>20570</v>
      </c>
      <c r="M2634" s="15">
        <v>0</v>
      </c>
      <c r="N2634" s="3">
        <f>H2634*M2634</f>
        <v>0</v>
      </c>
      <c r="O2634" s="3">
        <f>L2634-N2634</f>
        <v>20570</v>
      </c>
    </row>
    <row r="2635" spans="1:15" x14ac:dyDescent="0.2">
      <c r="A2635" s="2" t="s">
        <v>5890</v>
      </c>
      <c r="B2635" s="2" t="s">
        <v>1441</v>
      </c>
      <c r="C2635" s="2" t="s">
        <v>13</v>
      </c>
      <c r="D2635" s="2" t="s">
        <v>11</v>
      </c>
      <c r="E2635" s="13">
        <v>45992</v>
      </c>
      <c r="F2635" s="2" t="s">
        <v>2732</v>
      </c>
      <c r="G2635" s="2">
        <v>3</v>
      </c>
      <c r="H2635" s="3">
        <v>76950</v>
      </c>
      <c r="I2635" s="3">
        <v>1370</v>
      </c>
      <c r="J2635" s="3">
        <v>0</v>
      </c>
      <c r="K2635" s="3">
        <v>0</v>
      </c>
      <c r="L2635" s="3">
        <f>SUM(H2635:K2635)</f>
        <v>78320</v>
      </c>
      <c r="M2635" s="15">
        <v>0.05</v>
      </c>
      <c r="N2635" s="3">
        <f>H2635*M2635</f>
        <v>3847.5</v>
      </c>
      <c r="O2635" s="3">
        <f>L2635-N2635</f>
        <v>74472.5</v>
      </c>
    </row>
    <row r="2636" spans="1:15" x14ac:dyDescent="0.2">
      <c r="A2636" s="2" t="s">
        <v>5891</v>
      </c>
      <c r="B2636" s="2" t="s">
        <v>1587</v>
      </c>
      <c r="C2636" s="2" t="s">
        <v>51</v>
      </c>
      <c r="D2636" s="2" t="s">
        <v>45</v>
      </c>
      <c r="E2636" s="13">
        <v>45992</v>
      </c>
      <c r="F2636" s="2" t="s">
        <v>2670</v>
      </c>
      <c r="G2636" s="2">
        <v>12</v>
      </c>
      <c r="H2636" s="3">
        <v>141000</v>
      </c>
      <c r="I2636" s="3">
        <v>27560</v>
      </c>
      <c r="J2636" s="3">
        <v>0</v>
      </c>
      <c r="K2636" s="3">
        <v>0</v>
      </c>
      <c r="L2636" s="3">
        <f>SUM(H2636:K2636)</f>
        <v>168560</v>
      </c>
      <c r="M2636" s="15">
        <v>0</v>
      </c>
      <c r="N2636" s="3">
        <f>H2636*M2636</f>
        <v>0</v>
      </c>
      <c r="O2636" s="3">
        <f>L2636-N2636</f>
        <v>168560</v>
      </c>
    </row>
    <row r="2637" spans="1:15" x14ac:dyDescent="0.2">
      <c r="A2637" s="2" t="s">
        <v>5892</v>
      </c>
      <c r="B2637" s="2" t="s">
        <v>1618</v>
      </c>
      <c r="C2637" s="2" t="s">
        <v>13</v>
      </c>
      <c r="D2637" s="2" t="s">
        <v>11</v>
      </c>
      <c r="E2637" s="13">
        <v>45992</v>
      </c>
      <c r="F2637" s="2" t="s">
        <v>2732</v>
      </c>
      <c r="G2637" s="2">
        <v>1</v>
      </c>
      <c r="H2637" s="3">
        <v>15400</v>
      </c>
      <c r="I2637" s="3">
        <v>350</v>
      </c>
      <c r="J2637" s="3">
        <v>0</v>
      </c>
      <c r="K2637" s="3">
        <v>0</v>
      </c>
      <c r="L2637" s="3">
        <f>SUM(H2637:K2637)</f>
        <v>15750</v>
      </c>
      <c r="M2637" s="15">
        <v>0.05</v>
      </c>
      <c r="N2637" s="3">
        <f>H2637*M2637</f>
        <v>770</v>
      </c>
      <c r="O2637" s="3">
        <f>L2637-N2637</f>
        <v>14980</v>
      </c>
    </row>
    <row r="2638" spans="1:15" x14ac:dyDescent="0.2">
      <c r="A2638" s="2" t="s">
        <v>5893</v>
      </c>
      <c r="B2638" s="2" t="s">
        <v>1640</v>
      </c>
      <c r="C2638" s="2" t="s">
        <v>34</v>
      </c>
      <c r="D2638" s="2" t="s">
        <v>36</v>
      </c>
      <c r="E2638" s="13">
        <v>46054</v>
      </c>
      <c r="F2638" s="2" t="s">
        <v>2651</v>
      </c>
      <c r="G2638" s="2">
        <v>5</v>
      </c>
      <c r="H2638" s="3">
        <v>35250</v>
      </c>
      <c r="I2638" s="3">
        <v>4220</v>
      </c>
      <c r="J2638" s="3">
        <v>0</v>
      </c>
      <c r="K2638" s="3">
        <v>0</v>
      </c>
      <c r="L2638" s="3">
        <f>SUM(H2638:K2638)</f>
        <v>39470</v>
      </c>
      <c r="M2638" s="15">
        <v>0.16</v>
      </c>
      <c r="N2638" s="3">
        <f>H2638*M2638</f>
        <v>5640</v>
      </c>
      <c r="O2638" s="3">
        <f>L2638-N2638</f>
        <v>33830</v>
      </c>
    </row>
    <row r="2639" spans="1:15" x14ac:dyDescent="0.2">
      <c r="A2639" s="2" t="s">
        <v>5894</v>
      </c>
      <c r="B2639" s="2" t="s">
        <v>1676</v>
      </c>
      <c r="C2639" s="2" t="s">
        <v>51</v>
      </c>
      <c r="D2639" s="2" t="s">
        <v>45</v>
      </c>
      <c r="E2639" s="13">
        <v>46023</v>
      </c>
      <c r="F2639" s="2" t="s">
        <v>2732</v>
      </c>
      <c r="G2639" s="2">
        <v>1</v>
      </c>
      <c r="H2639" s="3">
        <v>11500</v>
      </c>
      <c r="I2639" s="3">
        <v>690</v>
      </c>
      <c r="J2639" s="3">
        <v>2610</v>
      </c>
      <c r="K2639" s="3">
        <v>1140</v>
      </c>
      <c r="L2639" s="3">
        <f>SUM(H2639:K2639)</f>
        <v>15940</v>
      </c>
      <c r="M2639" s="15">
        <v>0.05</v>
      </c>
      <c r="N2639" s="3">
        <f>H2639*M2639</f>
        <v>575</v>
      </c>
      <c r="O2639" s="3">
        <f>L2639-N2639</f>
        <v>15365</v>
      </c>
    </row>
    <row r="2640" spans="1:15" x14ac:dyDescent="0.2">
      <c r="A2640" s="2" t="s">
        <v>5896</v>
      </c>
      <c r="B2640" s="2" t="s">
        <v>2036</v>
      </c>
      <c r="C2640" s="2" t="s">
        <v>108</v>
      </c>
      <c r="D2640" s="2" t="s">
        <v>105</v>
      </c>
      <c r="E2640" s="13">
        <v>45992</v>
      </c>
      <c r="F2640" s="2" t="s">
        <v>2689</v>
      </c>
      <c r="G2640" s="2">
        <v>4</v>
      </c>
      <c r="H2640" s="3">
        <v>84600</v>
      </c>
      <c r="I2640" s="3">
        <v>6050</v>
      </c>
      <c r="J2640" s="3">
        <v>0</v>
      </c>
      <c r="K2640" s="3">
        <v>2890</v>
      </c>
      <c r="L2640" s="3">
        <f>SUM(H2640:K2640)</f>
        <v>93540</v>
      </c>
      <c r="M2640" s="15">
        <v>0.15</v>
      </c>
      <c r="N2640" s="3">
        <f>H2640*M2640</f>
        <v>12690</v>
      </c>
      <c r="O2640" s="3">
        <f>L2640-N2640</f>
        <v>80850</v>
      </c>
    </row>
    <row r="2641" spans="1:15" x14ac:dyDescent="0.2">
      <c r="A2641" s="2" t="s">
        <v>5897</v>
      </c>
      <c r="B2641" s="2" t="s">
        <v>2175</v>
      </c>
      <c r="C2641" s="2" t="s">
        <v>37</v>
      </c>
      <c r="D2641" s="2" t="s">
        <v>36</v>
      </c>
      <c r="E2641" s="13">
        <v>46082</v>
      </c>
      <c r="F2641" s="2" t="s">
        <v>2670</v>
      </c>
      <c r="G2641" s="2">
        <v>3</v>
      </c>
      <c r="H2641" s="3">
        <v>84750</v>
      </c>
      <c r="I2641" s="3">
        <v>14530</v>
      </c>
      <c r="J2641" s="3">
        <v>4140</v>
      </c>
      <c r="K2641" s="3">
        <v>0</v>
      </c>
      <c r="L2641" s="3">
        <f>SUM(H2641:K2641)</f>
        <v>103420</v>
      </c>
      <c r="M2641" s="15">
        <v>0</v>
      </c>
      <c r="N2641" s="3">
        <f>H2641*M2641</f>
        <v>0</v>
      </c>
      <c r="O2641" s="3">
        <f>L2641-N2641</f>
        <v>103420</v>
      </c>
    </row>
    <row r="2642" spans="1:15" x14ac:dyDescent="0.2">
      <c r="A2642" s="2" t="s">
        <v>5898</v>
      </c>
      <c r="B2642" s="2" t="s">
        <v>2333</v>
      </c>
      <c r="C2642" s="2" t="s">
        <v>89</v>
      </c>
      <c r="D2642" s="2" t="s">
        <v>85</v>
      </c>
      <c r="E2642" s="13">
        <v>45992</v>
      </c>
      <c r="F2642" s="2" t="s">
        <v>2670</v>
      </c>
      <c r="G2642" s="2">
        <v>3</v>
      </c>
      <c r="H2642" s="3">
        <v>20700</v>
      </c>
      <c r="I2642" s="3">
        <v>3400</v>
      </c>
      <c r="J2642" s="3">
        <v>0</v>
      </c>
      <c r="K2642" s="3">
        <v>2950</v>
      </c>
      <c r="L2642" s="3">
        <f>SUM(H2642:K2642)</f>
        <v>27050</v>
      </c>
      <c r="M2642" s="15">
        <v>0</v>
      </c>
      <c r="N2642" s="3">
        <f>H2642*M2642</f>
        <v>0</v>
      </c>
      <c r="O2642" s="3">
        <f>L2642-N2642</f>
        <v>27050</v>
      </c>
    </row>
    <row r="2643" spans="1:15" x14ac:dyDescent="0.2">
      <c r="A2643" s="2" t="s">
        <v>5899</v>
      </c>
      <c r="B2643" s="2" t="s">
        <v>2433</v>
      </c>
      <c r="C2643" s="2" t="s">
        <v>103</v>
      </c>
      <c r="D2643" s="2" t="s">
        <v>105</v>
      </c>
      <c r="E2643" s="13">
        <v>45992</v>
      </c>
      <c r="F2643" s="2" t="s">
        <v>2732</v>
      </c>
      <c r="G2643" s="2">
        <v>8</v>
      </c>
      <c r="H2643" s="3">
        <v>31200</v>
      </c>
      <c r="I2643" s="3">
        <v>10840</v>
      </c>
      <c r="J2643" s="3">
        <v>0</v>
      </c>
      <c r="K2643" s="3">
        <v>0</v>
      </c>
      <c r="L2643" s="3">
        <f>SUM(H2643:K2643)</f>
        <v>42040</v>
      </c>
      <c r="M2643" s="15">
        <v>0.05</v>
      </c>
      <c r="N2643" s="3">
        <f>H2643*M2643</f>
        <v>1560</v>
      </c>
      <c r="O2643" s="3">
        <f>L2643-N2643</f>
        <v>40480</v>
      </c>
    </row>
    <row r="2644" spans="1:15" x14ac:dyDescent="0.2">
      <c r="A2644" s="2" t="s">
        <v>5900</v>
      </c>
      <c r="B2644" s="2" t="s">
        <v>2541</v>
      </c>
      <c r="C2644" s="2" t="s">
        <v>91</v>
      </c>
      <c r="D2644" s="2" t="s">
        <v>85</v>
      </c>
      <c r="E2644" s="13">
        <v>45992</v>
      </c>
      <c r="F2644" s="2" t="s">
        <v>2647</v>
      </c>
      <c r="G2644" s="2">
        <v>5</v>
      </c>
      <c r="H2644" s="3">
        <v>18000</v>
      </c>
      <c r="I2644" s="3">
        <v>870</v>
      </c>
      <c r="J2644" s="3">
        <v>0</v>
      </c>
      <c r="K2644" s="3">
        <v>0</v>
      </c>
      <c r="L2644" s="3">
        <f>SUM(H2644:K2644)</f>
        <v>18870</v>
      </c>
      <c r="M2644" s="15">
        <v>0</v>
      </c>
      <c r="N2644" s="3">
        <f>H2644*M2644</f>
        <v>0</v>
      </c>
      <c r="O2644" s="3">
        <f>L2644-N2644</f>
        <v>18870</v>
      </c>
    </row>
    <row r="2645" spans="1:15" x14ac:dyDescent="0.2">
      <c r="A2645" s="2" t="s">
        <v>5902</v>
      </c>
      <c r="B2645" s="2" t="s">
        <v>1293</v>
      </c>
      <c r="C2645" s="2" t="s">
        <v>34</v>
      </c>
      <c r="D2645" s="2" t="s">
        <v>36</v>
      </c>
      <c r="E2645" s="13">
        <v>46113</v>
      </c>
      <c r="F2645" s="2" t="s">
        <v>2647</v>
      </c>
      <c r="G2645" s="2">
        <v>4</v>
      </c>
      <c r="H2645" s="3">
        <v>43200</v>
      </c>
      <c r="I2645" s="3">
        <v>4600</v>
      </c>
      <c r="J2645" s="3">
        <v>5570</v>
      </c>
      <c r="K2645" s="3">
        <v>0</v>
      </c>
      <c r="L2645" s="3">
        <f>SUM(H2645:K2645)</f>
        <v>53370</v>
      </c>
      <c r="M2645" s="15">
        <v>0</v>
      </c>
      <c r="N2645" s="3">
        <f>H2645*M2645</f>
        <v>0</v>
      </c>
      <c r="O2645" s="3">
        <f>L2645-N2645</f>
        <v>53370</v>
      </c>
    </row>
    <row r="2646" spans="1:15" x14ac:dyDescent="0.2">
      <c r="A2646" s="2" t="s">
        <v>5903</v>
      </c>
      <c r="B2646" s="2" t="s">
        <v>1538</v>
      </c>
      <c r="C2646" s="2" t="s">
        <v>61</v>
      </c>
      <c r="D2646" s="2" t="s">
        <v>55</v>
      </c>
      <c r="E2646" s="13">
        <v>46113</v>
      </c>
      <c r="F2646" s="2" t="s">
        <v>2670</v>
      </c>
      <c r="G2646" s="2">
        <v>3</v>
      </c>
      <c r="H2646" s="3">
        <v>81750</v>
      </c>
      <c r="I2646" s="3">
        <v>11720</v>
      </c>
      <c r="J2646" s="3">
        <v>0</v>
      </c>
      <c r="K2646" s="3">
        <v>2470</v>
      </c>
      <c r="L2646" s="3">
        <f>SUM(H2646:K2646)</f>
        <v>95940</v>
      </c>
      <c r="M2646" s="15">
        <v>0</v>
      </c>
      <c r="N2646" s="3">
        <f>H2646*M2646</f>
        <v>0</v>
      </c>
      <c r="O2646" s="3">
        <f>L2646-N2646</f>
        <v>95940</v>
      </c>
    </row>
    <row r="2647" spans="1:15" x14ac:dyDescent="0.2">
      <c r="A2647" s="2" t="s">
        <v>5904</v>
      </c>
      <c r="B2647" s="2" t="s">
        <v>1557</v>
      </c>
      <c r="C2647" s="2" t="s">
        <v>83</v>
      </c>
      <c r="D2647" s="2" t="s">
        <v>85</v>
      </c>
      <c r="E2647" s="13">
        <v>45992</v>
      </c>
      <c r="F2647" s="2" t="s">
        <v>2651</v>
      </c>
      <c r="G2647" s="2">
        <v>3</v>
      </c>
      <c r="H2647" s="3">
        <v>41250</v>
      </c>
      <c r="I2647" s="3">
        <v>5070</v>
      </c>
      <c r="J2647" s="3">
        <v>0</v>
      </c>
      <c r="K2647" s="3">
        <v>0</v>
      </c>
      <c r="L2647" s="3">
        <f>SUM(H2647:K2647)</f>
        <v>46320</v>
      </c>
      <c r="M2647" s="15">
        <v>0.16</v>
      </c>
      <c r="N2647" s="3">
        <f>H2647*M2647</f>
        <v>6600</v>
      </c>
      <c r="O2647" s="3">
        <f>L2647-N2647</f>
        <v>39720</v>
      </c>
    </row>
    <row r="2648" spans="1:15" x14ac:dyDescent="0.2">
      <c r="A2648" s="2" t="s">
        <v>5905</v>
      </c>
      <c r="B2648" s="2" t="s">
        <v>1801</v>
      </c>
      <c r="C2648" s="2" t="s">
        <v>81</v>
      </c>
      <c r="D2648" s="2" t="s">
        <v>75</v>
      </c>
      <c r="E2648" s="13">
        <v>45992</v>
      </c>
      <c r="F2648" s="2" t="s">
        <v>2732</v>
      </c>
      <c r="G2648" s="2">
        <v>3</v>
      </c>
      <c r="H2648" s="3">
        <v>60300</v>
      </c>
      <c r="I2648" s="3">
        <v>2340</v>
      </c>
      <c r="J2648" s="3">
        <v>0</v>
      </c>
      <c r="K2648" s="3">
        <v>0</v>
      </c>
      <c r="L2648" s="3">
        <f>SUM(H2648:K2648)</f>
        <v>62640</v>
      </c>
      <c r="M2648" s="15">
        <v>0.05</v>
      </c>
      <c r="N2648" s="3">
        <f>H2648*M2648</f>
        <v>3015</v>
      </c>
      <c r="O2648" s="3">
        <f>L2648-N2648</f>
        <v>59625</v>
      </c>
    </row>
    <row r="2649" spans="1:15" x14ac:dyDescent="0.2">
      <c r="A2649" s="2" t="s">
        <v>5906</v>
      </c>
      <c r="B2649" s="2" t="s">
        <v>1808</v>
      </c>
      <c r="C2649" s="2" t="s">
        <v>97</v>
      </c>
      <c r="D2649" s="2" t="s">
        <v>95</v>
      </c>
      <c r="E2649" s="13">
        <v>45992</v>
      </c>
      <c r="F2649" s="2" t="s">
        <v>2732</v>
      </c>
      <c r="G2649" s="2">
        <v>2</v>
      </c>
      <c r="H2649" s="3">
        <v>57600</v>
      </c>
      <c r="I2649" s="3">
        <v>2160</v>
      </c>
      <c r="J2649" s="3">
        <v>0</v>
      </c>
      <c r="K2649" s="3">
        <v>0</v>
      </c>
      <c r="L2649" s="3">
        <f>SUM(H2649:K2649)</f>
        <v>59760</v>
      </c>
      <c r="M2649" s="15">
        <v>0.05</v>
      </c>
      <c r="N2649" s="3">
        <f>H2649*M2649</f>
        <v>2880</v>
      </c>
      <c r="O2649" s="3">
        <f>L2649-N2649</f>
        <v>56880</v>
      </c>
    </row>
    <row r="2650" spans="1:15" x14ac:dyDescent="0.2">
      <c r="A2650" s="2" t="s">
        <v>5907</v>
      </c>
      <c r="B2650" s="2" t="s">
        <v>1854</v>
      </c>
      <c r="C2650" s="2" t="s">
        <v>129</v>
      </c>
      <c r="D2650" s="2" t="s">
        <v>124</v>
      </c>
      <c r="E2650" s="13">
        <v>45992</v>
      </c>
      <c r="F2650" s="2" t="s">
        <v>2689</v>
      </c>
      <c r="G2650" s="2">
        <v>5</v>
      </c>
      <c r="H2650" s="3">
        <v>23000</v>
      </c>
      <c r="I2650" s="3">
        <v>3120</v>
      </c>
      <c r="J2650" s="3">
        <v>0</v>
      </c>
      <c r="K2650" s="3">
        <v>0</v>
      </c>
      <c r="L2650" s="3">
        <f>SUM(H2650:K2650)</f>
        <v>26120</v>
      </c>
      <c r="M2650" s="15">
        <v>0.15</v>
      </c>
      <c r="N2650" s="3">
        <f>H2650*M2650</f>
        <v>3450</v>
      </c>
      <c r="O2650" s="3">
        <f>L2650-N2650</f>
        <v>22670</v>
      </c>
    </row>
    <row r="2651" spans="1:15" x14ac:dyDescent="0.2">
      <c r="A2651" s="2" t="s">
        <v>5909</v>
      </c>
      <c r="B2651" s="2" t="s">
        <v>2099</v>
      </c>
      <c r="C2651" s="2" t="s">
        <v>19</v>
      </c>
      <c r="D2651" s="2" t="s">
        <v>11</v>
      </c>
      <c r="E2651" s="13">
        <v>45992</v>
      </c>
      <c r="F2651" s="2" t="s">
        <v>2732</v>
      </c>
      <c r="G2651" s="2">
        <v>2</v>
      </c>
      <c r="H2651" s="3">
        <v>19200</v>
      </c>
      <c r="I2651" s="3">
        <v>1230</v>
      </c>
      <c r="J2651" s="3">
        <v>0</v>
      </c>
      <c r="K2651" s="3">
        <v>0</v>
      </c>
      <c r="L2651" s="3">
        <f>SUM(H2651:K2651)</f>
        <v>20430</v>
      </c>
      <c r="M2651" s="15">
        <v>0.05</v>
      </c>
      <c r="N2651" s="3">
        <f>H2651*M2651</f>
        <v>960</v>
      </c>
      <c r="O2651" s="3">
        <f>L2651-N2651</f>
        <v>19470</v>
      </c>
    </row>
    <row r="2652" spans="1:15" x14ac:dyDescent="0.2">
      <c r="A2652" s="2" t="s">
        <v>5910</v>
      </c>
      <c r="B2652" s="2" t="s">
        <v>2586</v>
      </c>
      <c r="C2652" s="2" t="s">
        <v>103</v>
      </c>
      <c r="D2652" s="2" t="s">
        <v>105</v>
      </c>
      <c r="E2652" s="13">
        <v>45992</v>
      </c>
      <c r="F2652" s="2" t="s">
        <v>2683</v>
      </c>
      <c r="G2652" s="2">
        <v>3</v>
      </c>
      <c r="H2652" s="3">
        <v>15150</v>
      </c>
      <c r="I2652" s="3">
        <v>1720</v>
      </c>
      <c r="J2652" s="3">
        <v>3990</v>
      </c>
      <c r="K2652" s="3">
        <v>0</v>
      </c>
      <c r="L2652" s="3">
        <f>SUM(H2652:K2652)</f>
        <v>20860</v>
      </c>
      <c r="M2652" s="15">
        <v>0.17</v>
      </c>
      <c r="N2652" s="3">
        <f>H2652*M2652</f>
        <v>2575.5</v>
      </c>
      <c r="O2652" s="3">
        <f>L2652-N2652</f>
        <v>18284.5</v>
      </c>
    </row>
    <row r="2653" spans="1:15" x14ac:dyDescent="0.2">
      <c r="A2653" s="2" t="s">
        <v>5912</v>
      </c>
      <c r="B2653" s="2" t="s">
        <v>293</v>
      </c>
      <c r="C2653" s="2" t="s">
        <v>106</v>
      </c>
      <c r="D2653" s="2" t="s">
        <v>105</v>
      </c>
      <c r="E2653" s="13">
        <v>46023</v>
      </c>
      <c r="F2653" s="2" t="s">
        <v>2683</v>
      </c>
      <c r="G2653" s="2">
        <v>6</v>
      </c>
      <c r="H2653" s="3">
        <v>46200</v>
      </c>
      <c r="I2653" s="3">
        <v>10910</v>
      </c>
      <c r="J2653" s="3">
        <v>0</v>
      </c>
      <c r="K2653" s="3">
        <v>2160</v>
      </c>
      <c r="L2653" s="3">
        <f>SUM(H2653:K2653)</f>
        <v>59270</v>
      </c>
      <c r="M2653" s="15">
        <v>0.17</v>
      </c>
      <c r="N2653" s="3">
        <f>H2653*M2653</f>
        <v>7854.0000000000009</v>
      </c>
      <c r="O2653" s="3">
        <f>L2653-N2653</f>
        <v>51416</v>
      </c>
    </row>
    <row r="2654" spans="1:15" x14ac:dyDescent="0.2">
      <c r="A2654" s="2" t="s">
        <v>5913</v>
      </c>
      <c r="B2654" s="2" t="s">
        <v>1225</v>
      </c>
      <c r="C2654" s="2" t="s">
        <v>57</v>
      </c>
      <c r="D2654" s="2" t="s">
        <v>55</v>
      </c>
      <c r="E2654" s="13">
        <v>45992</v>
      </c>
      <c r="F2654" s="2" t="s">
        <v>2647</v>
      </c>
      <c r="G2654" s="2">
        <v>3</v>
      </c>
      <c r="H2654" s="3">
        <v>37800</v>
      </c>
      <c r="I2654" s="3">
        <v>2800</v>
      </c>
      <c r="J2654" s="3">
        <v>4570</v>
      </c>
      <c r="K2654" s="3">
        <v>0</v>
      </c>
      <c r="L2654" s="3">
        <f>SUM(H2654:K2654)</f>
        <v>45170</v>
      </c>
      <c r="M2654" s="15">
        <v>0</v>
      </c>
      <c r="N2654" s="3">
        <f>H2654*M2654</f>
        <v>0</v>
      </c>
      <c r="O2654" s="3">
        <f>L2654-N2654</f>
        <v>45170</v>
      </c>
    </row>
    <row r="2655" spans="1:15" x14ac:dyDescent="0.2">
      <c r="A2655" s="2" t="s">
        <v>5914</v>
      </c>
      <c r="B2655" s="2" t="s">
        <v>1242</v>
      </c>
      <c r="C2655" s="2" t="s">
        <v>22</v>
      </c>
      <c r="D2655" s="2" t="s">
        <v>24</v>
      </c>
      <c r="E2655" s="13">
        <v>46023</v>
      </c>
      <c r="F2655" s="2" t="s">
        <v>2647</v>
      </c>
      <c r="G2655" s="2">
        <v>2</v>
      </c>
      <c r="H2655" s="3">
        <v>10700</v>
      </c>
      <c r="I2655" s="3">
        <v>270</v>
      </c>
      <c r="J2655" s="3">
        <v>0</v>
      </c>
      <c r="K2655" s="3">
        <v>0</v>
      </c>
      <c r="L2655" s="3">
        <f>SUM(H2655:K2655)</f>
        <v>10970</v>
      </c>
      <c r="M2655" s="15">
        <v>0</v>
      </c>
      <c r="N2655" s="3">
        <f>H2655*M2655</f>
        <v>0</v>
      </c>
      <c r="O2655" s="3">
        <f>L2655-N2655</f>
        <v>10970</v>
      </c>
    </row>
    <row r="2656" spans="1:15" x14ac:dyDescent="0.2">
      <c r="A2656" s="2" t="s">
        <v>5916</v>
      </c>
      <c r="B2656" s="2" t="s">
        <v>1762</v>
      </c>
      <c r="C2656" s="2" t="s">
        <v>59</v>
      </c>
      <c r="D2656" s="2" t="s">
        <v>55</v>
      </c>
      <c r="E2656" s="13">
        <v>46113</v>
      </c>
      <c r="F2656" s="2" t="s">
        <v>2658</v>
      </c>
      <c r="G2656" s="2">
        <v>3</v>
      </c>
      <c r="H2656" s="3">
        <v>14250</v>
      </c>
      <c r="I2656" s="3">
        <v>4070</v>
      </c>
      <c r="J2656" s="3">
        <v>0</v>
      </c>
      <c r="K2656" s="3">
        <v>1420</v>
      </c>
      <c r="L2656" s="3">
        <f>SUM(H2656:K2656)</f>
        <v>19740</v>
      </c>
      <c r="M2656" s="15">
        <v>0.1</v>
      </c>
      <c r="N2656" s="3">
        <f>H2656*M2656</f>
        <v>1425</v>
      </c>
      <c r="O2656" s="3">
        <f>L2656-N2656</f>
        <v>18315</v>
      </c>
    </row>
    <row r="2657" spans="1:15" x14ac:dyDescent="0.2">
      <c r="A2657" s="2" t="s">
        <v>5917</v>
      </c>
      <c r="B2657" s="2" t="s">
        <v>2269</v>
      </c>
      <c r="C2657" s="2" t="s">
        <v>93</v>
      </c>
      <c r="D2657" s="2" t="s">
        <v>95</v>
      </c>
      <c r="E2657" s="13">
        <v>46023</v>
      </c>
      <c r="F2657" s="2" t="s">
        <v>2732</v>
      </c>
      <c r="G2657" s="2">
        <v>3</v>
      </c>
      <c r="H2657" s="3">
        <v>12000</v>
      </c>
      <c r="I2657" s="3">
        <v>5220</v>
      </c>
      <c r="J2657" s="3">
        <v>0</v>
      </c>
      <c r="K2657" s="3">
        <v>1750</v>
      </c>
      <c r="L2657" s="3">
        <f>SUM(H2657:K2657)</f>
        <v>18970</v>
      </c>
      <c r="M2657" s="15">
        <v>0.05</v>
      </c>
      <c r="N2657" s="3">
        <f>H2657*M2657</f>
        <v>600</v>
      </c>
      <c r="O2657" s="3">
        <f>L2657-N2657</f>
        <v>18370</v>
      </c>
    </row>
    <row r="2658" spans="1:15" x14ac:dyDescent="0.2">
      <c r="A2658" s="2" t="s">
        <v>5918</v>
      </c>
      <c r="B2658" s="2" t="s">
        <v>2442</v>
      </c>
      <c r="C2658" s="2" t="s">
        <v>112</v>
      </c>
      <c r="D2658" s="2" t="s">
        <v>114</v>
      </c>
      <c r="E2658" s="13">
        <v>46023</v>
      </c>
      <c r="F2658" s="2" t="s">
        <v>2683</v>
      </c>
      <c r="G2658" s="2">
        <v>5</v>
      </c>
      <c r="H2658" s="3">
        <v>21750</v>
      </c>
      <c r="I2658" s="3">
        <v>2700</v>
      </c>
      <c r="J2658" s="3">
        <v>0</v>
      </c>
      <c r="K2658" s="3">
        <v>0</v>
      </c>
      <c r="L2658" s="3">
        <f>SUM(H2658:K2658)</f>
        <v>24450</v>
      </c>
      <c r="M2658" s="15">
        <v>0.17</v>
      </c>
      <c r="N2658" s="3">
        <f>H2658*M2658</f>
        <v>3697.5000000000005</v>
      </c>
      <c r="O2658" s="3">
        <f>L2658-N2658</f>
        <v>20752.5</v>
      </c>
    </row>
    <row r="2659" spans="1:15" x14ac:dyDescent="0.2">
      <c r="A2659" s="2" t="s">
        <v>5919</v>
      </c>
      <c r="B2659" s="2" t="s">
        <v>2452</v>
      </c>
      <c r="C2659" s="2" t="s">
        <v>71</v>
      </c>
      <c r="D2659" s="2" t="s">
        <v>65</v>
      </c>
      <c r="E2659" s="13">
        <v>45992</v>
      </c>
      <c r="F2659" s="2" t="s">
        <v>2689</v>
      </c>
      <c r="G2659" s="2">
        <v>1</v>
      </c>
      <c r="H2659" s="3">
        <v>8700</v>
      </c>
      <c r="I2659" s="3">
        <v>850</v>
      </c>
      <c r="J2659" s="3">
        <v>6490</v>
      </c>
      <c r="K2659" s="3">
        <v>0</v>
      </c>
      <c r="L2659" s="3">
        <f>SUM(H2659:K2659)</f>
        <v>16040</v>
      </c>
      <c r="M2659" s="15">
        <v>0.15</v>
      </c>
      <c r="N2659" s="3">
        <f>H2659*M2659</f>
        <v>1305</v>
      </c>
      <c r="O2659" s="3">
        <f>L2659-N2659</f>
        <v>14735</v>
      </c>
    </row>
    <row r="2660" spans="1:15" x14ac:dyDescent="0.2">
      <c r="A2660" s="2" t="s">
        <v>5920</v>
      </c>
      <c r="B2660" s="2" t="s">
        <v>2538</v>
      </c>
      <c r="C2660" s="2" t="s">
        <v>79</v>
      </c>
      <c r="D2660" s="2" t="s">
        <v>75</v>
      </c>
      <c r="E2660" s="13">
        <v>45992</v>
      </c>
      <c r="F2660" s="2" t="s">
        <v>2689</v>
      </c>
      <c r="G2660" s="2">
        <v>2</v>
      </c>
      <c r="H2660" s="3">
        <v>9500</v>
      </c>
      <c r="I2660" s="3">
        <v>2640</v>
      </c>
      <c r="J2660" s="3">
        <v>1730</v>
      </c>
      <c r="K2660" s="3">
        <v>0</v>
      </c>
      <c r="L2660" s="3">
        <f>SUM(H2660:K2660)</f>
        <v>13870</v>
      </c>
      <c r="M2660" s="15">
        <v>0.15</v>
      </c>
      <c r="N2660" s="3">
        <f>H2660*M2660</f>
        <v>1425</v>
      </c>
      <c r="O2660" s="3">
        <f>L2660-N2660</f>
        <v>12445</v>
      </c>
    </row>
    <row r="2661" spans="1:15" x14ac:dyDescent="0.2">
      <c r="A2661" s="2" t="s">
        <v>5921</v>
      </c>
      <c r="B2661" s="2" t="s">
        <v>1146</v>
      </c>
      <c r="C2661" s="2" t="s">
        <v>97</v>
      </c>
      <c r="D2661" s="2" t="s">
        <v>95</v>
      </c>
      <c r="E2661" s="13">
        <v>46054</v>
      </c>
      <c r="F2661" s="2" t="s">
        <v>2670</v>
      </c>
      <c r="G2661" s="2">
        <v>3</v>
      </c>
      <c r="H2661" s="3">
        <v>34050</v>
      </c>
      <c r="I2661" s="3">
        <v>1610</v>
      </c>
      <c r="J2661" s="3">
        <v>0</v>
      </c>
      <c r="K2661" s="3">
        <v>0</v>
      </c>
      <c r="L2661" s="3">
        <f>SUM(H2661:K2661)</f>
        <v>35660</v>
      </c>
      <c r="M2661" s="15">
        <v>0</v>
      </c>
      <c r="N2661" s="3">
        <f>H2661*M2661</f>
        <v>0</v>
      </c>
      <c r="O2661" s="3">
        <f>L2661-N2661</f>
        <v>35660</v>
      </c>
    </row>
    <row r="2662" spans="1:15" x14ac:dyDescent="0.2">
      <c r="A2662" s="2" t="s">
        <v>5922</v>
      </c>
      <c r="B2662" s="2" t="s">
        <v>1687</v>
      </c>
      <c r="C2662" s="2" t="s">
        <v>39</v>
      </c>
      <c r="D2662" s="2" t="s">
        <v>36</v>
      </c>
      <c r="E2662" s="13">
        <v>45992</v>
      </c>
      <c r="F2662" s="2" t="s">
        <v>2647</v>
      </c>
      <c r="G2662" s="2">
        <v>4</v>
      </c>
      <c r="H2662" s="3">
        <v>25400</v>
      </c>
      <c r="I2662" s="3">
        <v>2570</v>
      </c>
      <c r="J2662" s="3">
        <v>0</v>
      </c>
      <c r="K2662" s="3">
        <v>2830</v>
      </c>
      <c r="L2662" s="3">
        <f>SUM(H2662:K2662)</f>
        <v>30800</v>
      </c>
      <c r="M2662" s="15">
        <v>0</v>
      </c>
      <c r="N2662" s="3">
        <f>H2662*M2662</f>
        <v>0</v>
      </c>
      <c r="O2662" s="3">
        <f>L2662-N2662</f>
        <v>30800</v>
      </c>
    </row>
    <row r="2663" spans="1:15" x14ac:dyDescent="0.2">
      <c r="A2663" s="2" t="s">
        <v>5923</v>
      </c>
      <c r="B2663" s="2" t="s">
        <v>1713</v>
      </c>
      <c r="C2663" s="2" t="s">
        <v>37</v>
      </c>
      <c r="D2663" s="2" t="s">
        <v>36</v>
      </c>
      <c r="E2663" s="13">
        <v>45992</v>
      </c>
      <c r="F2663" s="2" t="s">
        <v>2670</v>
      </c>
      <c r="G2663" s="2">
        <v>6</v>
      </c>
      <c r="H2663" s="3">
        <v>116400</v>
      </c>
      <c r="I2663" s="3">
        <v>3070</v>
      </c>
      <c r="J2663" s="3">
        <v>0</v>
      </c>
      <c r="K2663" s="3">
        <v>0</v>
      </c>
      <c r="L2663" s="3">
        <f>SUM(H2663:K2663)</f>
        <v>119470</v>
      </c>
      <c r="M2663" s="15">
        <v>0</v>
      </c>
      <c r="N2663" s="3">
        <f>H2663*M2663</f>
        <v>0</v>
      </c>
      <c r="O2663" s="3">
        <f>L2663-N2663</f>
        <v>119470</v>
      </c>
    </row>
    <row r="2664" spans="1:15" x14ac:dyDescent="0.2">
      <c r="A2664" s="2" t="s">
        <v>5924</v>
      </c>
      <c r="B2664" s="2" t="s">
        <v>1846</v>
      </c>
      <c r="C2664" s="2" t="s">
        <v>47</v>
      </c>
      <c r="D2664" s="2" t="s">
        <v>45</v>
      </c>
      <c r="E2664" s="13">
        <v>45992</v>
      </c>
      <c r="F2664" s="2" t="s">
        <v>2658</v>
      </c>
      <c r="G2664" s="2">
        <v>5</v>
      </c>
      <c r="H2664" s="3">
        <v>26750</v>
      </c>
      <c r="I2664" s="3">
        <v>13470</v>
      </c>
      <c r="J2664" s="3">
        <v>3550</v>
      </c>
      <c r="K2664" s="3">
        <v>0</v>
      </c>
      <c r="L2664" s="3">
        <f>SUM(H2664:K2664)</f>
        <v>43770</v>
      </c>
      <c r="M2664" s="15">
        <v>0.1</v>
      </c>
      <c r="N2664" s="3">
        <f>H2664*M2664</f>
        <v>2675</v>
      </c>
      <c r="O2664" s="3">
        <f>L2664-N2664</f>
        <v>41095</v>
      </c>
    </row>
    <row r="2665" spans="1:15" x14ac:dyDescent="0.2">
      <c r="A2665" s="2" t="s">
        <v>5925</v>
      </c>
      <c r="B2665" s="2" t="s">
        <v>2371</v>
      </c>
      <c r="C2665" s="2" t="s">
        <v>53</v>
      </c>
      <c r="D2665" s="2" t="s">
        <v>55</v>
      </c>
      <c r="E2665" s="13">
        <v>46023</v>
      </c>
      <c r="F2665" s="2" t="s">
        <v>2651</v>
      </c>
      <c r="G2665" s="2">
        <v>5</v>
      </c>
      <c r="H2665" s="3">
        <v>147000</v>
      </c>
      <c r="I2665" s="3">
        <v>11450</v>
      </c>
      <c r="J2665" s="3">
        <v>1870</v>
      </c>
      <c r="K2665" s="3">
        <v>0</v>
      </c>
      <c r="L2665" s="3">
        <f>SUM(H2665:K2665)</f>
        <v>160320</v>
      </c>
      <c r="M2665" s="15">
        <v>0.16</v>
      </c>
      <c r="N2665" s="3">
        <f>H2665*M2665</f>
        <v>23520</v>
      </c>
      <c r="O2665" s="3">
        <f>L2665-N2665</f>
        <v>136800</v>
      </c>
    </row>
    <row r="2666" spans="1:15" x14ac:dyDescent="0.2">
      <c r="A2666" s="2" t="s">
        <v>5926</v>
      </c>
      <c r="B2666" s="2" t="s">
        <v>2406</v>
      </c>
      <c r="C2666" s="2" t="s">
        <v>53</v>
      </c>
      <c r="D2666" s="2" t="s">
        <v>55</v>
      </c>
      <c r="E2666" s="13">
        <v>45992</v>
      </c>
      <c r="F2666" s="2" t="s">
        <v>2732</v>
      </c>
      <c r="G2666" s="2">
        <v>3</v>
      </c>
      <c r="H2666" s="3">
        <v>57450</v>
      </c>
      <c r="I2666" s="3">
        <v>2320</v>
      </c>
      <c r="J2666" s="3">
        <v>0</v>
      </c>
      <c r="K2666" s="3">
        <v>0</v>
      </c>
      <c r="L2666" s="3">
        <f>SUM(H2666:K2666)</f>
        <v>59770</v>
      </c>
      <c r="M2666" s="15">
        <v>0.05</v>
      </c>
      <c r="N2666" s="3">
        <f>H2666*M2666</f>
        <v>2872.5</v>
      </c>
      <c r="O2666" s="3">
        <f>L2666-N2666</f>
        <v>56897.5</v>
      </c>
    </row>
    <row r="2667" spans="1:15" x14ac:dyDescent="0.2">
      <c r="A2667" s="2" t="s">
        <v>5927</v>
      </c>
      <c r="B2667" s="2" t="s">
        <v>1273</v>
      </c>
      <c r="C2667" s="2" t="s">
        <v>9</v>
      </c>
      <c r="D2667" s="2" t="s">
        <v>11</v>
      </c>
      <c r="E2667" s="13">
        <v>45992</v>
      </c>
      <c r="F2667" s="2" t="s">
        <v>2732</v>
      </c>
      <c r="G2667" s="2">
        <v>1</v>
      </c>
      <c r="H2667" s="3">
        <v>6350</v>
      </c>
      <c r="I2667" s="3">
        <v>410</v>
      </c>
      <c r="J2667" s="3">
        <v>3770</v>
      </c>
      <c r="K2667" s="3">
        <v>0</v>
      </c>
      <c r="L2667" s="3">
        <f>SUM(H2667:K2667)</f>
        <v>10530</v>
      </c>
      <c r="M2667" s="15">
        <v>0.05</v>
      </c>
      <c r="N2667" s="3">
        <f>H2667*M2667</f>
        <v>317.5</v>
      </c>
      <c r="O2667" s="3">
        <f>L2667-N2667</f>
        <v>10212.5</v>
      </c>
    </row>
    <row r="2668" spans="1:15" x14ac:dyDescent="0.2">
      <c r="A2668" s="2" t="s">
        <v>5928</v>
      </c>
      <c r="B2668" s="2" t="s">
        <v>1343</v>
      </c>
      <c r="C2668" s="2" t="s">
        <v>26</v>
      </c>
      <c r="D2668" s="2" t="s">
        <v>24</v>
      </c>
      <c r="E2668" s="13">
        <v>45992</v>
      </c>
      <c r="F2668" s="2" t="s">
        <v>2732</v>
      </c>
      <c r="G2668" s="2">
        <v>2</v>
      </c>
      <c r="H2668" s="3">
        <v>63500</v>
      </c>
      <c r="I2668" s="3">
        <v>1910</v>
      </c>
      <c r="J2668" s="3">
        <v>0</v>
      </c>
      <c r="K2668" s="3">
        <v>0</v>
      </c>
      <c r="L2668" s="3">
        <f>SUM(H2668:K2668)</f>
        <v>65410</v>
      </c>
      <c r="M2668" s="15">
        <v>0.05</v>
      </c>
      <c r="N2668" s="3">
        <f>H2668*M2668</f>
        <v>3175</v>
      </c>
      <c r="O2668" s="3">
        <f>L2668-N2668</f>
        <v>62235</v>
      </c>
    </row>
    <row r="2669" spans="1:15" x14ac:dyDescent="0.2">
      <c r="A2669" s="2" t="s">
        <v>5929</v>
      </c>
      <c r="B2669" s="2" t="s">
        <v>1380</v>
      </c>
      <c r="C2669" s="2" t="s">
        <v>51</v>
      </c>
      <c r="D2669" s="2" t="s">
        <v>45</v>
      </c>
      <c r="E2669" s="13">
        <v>45992</v>
      </c>
      <c r="F2669" s="2" t="s">
        <v>2683</v>
      </c>
      <c r="G2669" s="2">
        <v>3</v>
      </c>
      <c r="H2669" s="3">
        <v>27450</v>
      </c>
      <c r="I2669" s="3">
        <v>1190</v>
      </c>
      <c r="J2669" s="3">
        <v>3470</v>
      </c>
      <c r="K2669" s="3">
        <v>0</v>
      </c>
      <c r="L2669" s="3">
        <f>SUM(H2669:K2669)</f>
        <v>32110</v>
      </c>
      <c r="M2669" s="15">
        <v>0.17</v>
      </c>
      <c r="N2669" s="3">
        <f>H2669*M2669</f>
        <v>4666.5</v>
      </c>
      <c r="O2669" s="3">
        <f>L2669-N2669</f>
        <v>27443.5</v>
      </c>
    </row>
    <row r="2670" spans="1:15" x14ac:dyDescent="0.2">
      <c r="A2670" s="2" t="s">
        <v>5930</v>
      </c>
      <c r="B2670" s="2" t="s">
        <v>2069</v>
      </c>
      <c r="C2670" s="2" t="s">
        <v>69</v>
      </c>
      <c r="D2670" s="2" t="s">
        <v>65</v>
      </c>
      <c r="E2670" s="13">
        <v>45992</v>
      </c>
      <c r="F2670" s="2" t="s">
        <v>2670</v>
      </c>
      <c r="G2670" s="2">
        <v>3</v>
      </c>
      <c r="H2670" s="3">
        <v>86250</v>
      </c>
      <c r="I2670" s="3">
        <v>3420</v>
      </c>
      <c r="J2670" s="3">
        <v>0</v>
      </c>
      <c r="K2670" s="3">
        <v>0</v>
      </c>
      <c r="L2670" s="3">
        <f>SUM(H2670:K2670)</f>
        <v>89670</v>
      </c>
      <c r="M2670" s="15">
        <v>0</v>
      </c>
      <c r="N2670" s="3">
        <f>H2670*M2670</f>
        <v>0</v>
      </c>
      <c r="O2670" s="3">
        <f>L2670-N2670</f>
        <v>89670</v>
      </c>
    </row>
    <row r="2671" spans="1:15" x14ac:dyDescent="0.2">
      <c r="A2671" s="2" t="s">
        <v>5931</v>
      </c>
      <c r="B2671" s="2" t="s">
        <v>2321</v>
      </c>
      <c r="C2671" s="2" t="s">
        <v>106</v>
      </c>
      <c r="D2671" s="2" t="s">
        <v>105</v>
      </c>
      <c r="E2671" s="13">
        <v>45992</v>
      </c>
      <c r="F2671" s="2" t="s">
        <v>2670</v>
      </c>
      <c r="G2671" s="2">
        <v>1</v>
      </c>
      <c r="H2671" s="3">
        <v>16050</v>
      </c>
      <c r="I2671" s="3">
        <v>720</v>
      </c>
      <c r="J2671" s="3">
        <v>0</v>
      </c>
      <c r="K2671" s="3">
        <v>0</v>
      </c>
      <c r="L2671" s="3">
        <f>SUM(H2671:K2671)</f>
        <v>16770</v>
      </c>
      <c r="M2671" s="15">
        <v>0</v>
      </c>
      <c r="N2671" s="3">
        <f>H2671*M2671</f>
        <v>0</v>
      </c>
      <c r="O2671" s="3">
        <f>L2671-N2671</f>
        <v>16770</v>
      </c>
    </row>
    <row r="2672" spans="1:15" x14ac:dyDescent="0.2">
      <c r="A2672" s="2" t="s">
        <v>5932</v>
      </c>
      <c r="B2672" s="2" t="s">
        <v>2411</v>
      </c>
      <c r="C2672" s="2" t="s">
        <v>67</v>
      </c>
      <c r="D2672" s="2" t="s">
        <v>65</v>
      </c>
      <c r="E2672" s="13">
        <v>45992</v>
      </c>
      <c r="F2672" s="2" t="s">
        <v>2689</v>
      </c>
      <c r="G2672" s="2">
        <v>8</v>
      </c>
      <c r="H2672" s="3">
        <v>40800</v>
      </c>
      <c r="I2672" s="3">
        <v>2060</v>
      </c>
      <c r="J2672" s="3">
        <v>0</v>
      </c>
      <c r="K2672" s="3">
        <v>0</v>
      </c>
      <c r="L2672" s="3">
        <f>SUM(H2672:K2672)</f>
        <v>42860</v>
      </c>
      <c r="M2672" s="15">
        <v>0.15</v>
      </c>
      <c r="N2672" s="3">
        <f>H2672*M2672</f>
        <v>6120</v>
      </c>
      <c r="O2672" s="3">
        <f>L2672-N2672</f>
        <v>36740</v>
      </c>
    </row>
    <row r="2673" spans="1:15" x14ac:dyDescent="0.2">
      <c r="A2673" s="2" t="s">
        <v>5933</v>
      </c>
      <c r="B2673" s="2" t="s">
        <v>328</v>
      </c>
      <c r="C2673" s="2" t="s">
        <v>69</v>
      </c>
      <c r="D2673" s="2" t="s">
        <v>65</v>
      </c>
      <c r="E2673" s="13">
        <v>45992</v>
      </c>
      <c r="F2673" s="2" t="s">
        <v>2689</v>
      </c>
      <c r="G2673" s="2">
        <v>2</v>
      </c>
      <c r="H2673" s="3">
        <v>65500</v>
      </c>
      <c r="I2673" s="3">
        <v>2020</v>
      </c>
      <c r="J2673" s="3">
        <v>8750</v>
      </c>
      <c r="K2673" s="3">
        <v>890</v>
      </c>
      <c r="L2673" s="3">
        <f>SUM(H2673:K2673)</f>
        <v>77160</v>
      </c>
      <c r="M2673" s="15">
        <v>0.15</v>
      </c>
      <c r="N2673" s="3">
        <f>H2673*M2673</f>
        <v>9825</v>
      </c>
      <c r="O2673" s="3">
        <f>L2673-N2673</f>
        <v>67335</v>
      </c>
    </row>
    <row r="2674" spans="1:15" x14ac:dyDescent="0.2">
      <c r="A2674" s="2" t="s">
        <v>5934</v>
      </c>
      <c r="B2674" s="2" t="s">
        <v>520</v>
      </c>
      <c r="C2674" s="2" t="s">
        <v>69</v>
      </c>
      <c r="D2674" s="2" t="s">
        <v>65</v>
      </c>
      <c r="E2674" s="13">
        <v>46023</v>
      </c>
      <c r="F2674" s="2" t="s">
        <v>2732</v>
      </c>
      <c r="G2674" s="2">
        <v>3</v>
      </c>
      <c r="H2674" s="3">
        <v>47700</v>
      </c>
      <c r="I2674" s="3">
        <v>3150</v>
      </c>
      <c r="J2674" s="3">
        <v>0</v>
      </c>
      <c r="K2674" s="3">
        <v>2550</v>
      </c>
      <c r="L2674" s="3">
        <f>SUM(H2674:K2674)</f>
        <v>53400</v>
      </c>
      <c r="M2674" s="15">
        <v>0.05</v>
      </c>
      <c r="N2674" s="3">
        <f>H2674*M2674</f>
        <v>2385</v>
      </c>
      <c r="O2674" s="3">
        <f>L2674-N2674</f>
        <v>51015</v>
      </c>
    </row>
    <row r="2675" spans="1:15" x14ac:dyDescent="0.2">
      <c r="A2675" s="2" t="s">
        <v>5935</v>
      </c>
      <c r="B2675" s="2" t="s">
        <v>732</v>
      </c>
      <c r="C2675" s="2" t="s">
        <v>87</v>
      </c>
      <c r="D2675" s="2" t="s">
        <v>85</v>
      </c>
      <c r="E2675" s="13">
        <v>45992</v>
      </c>
      <c r="F2675" s="2" t="s">
        <v>2689</v>
      </c>
      <c r="G2675" s="2">
        <v>3</v>
      </c>
      <c r="H2675" s="3">
        <v>18150</v>
      </c>
      <c r="I2675" s="3">
        <v>1830</v>
      </c>
      <c r="J2675" s="3">
        <v>0</v>
      </c>
      <c r="K2675" s="3">
        <v>0</v>
      </c>
      <c r="L2675" s="3">
        <f>SUM(H2675:K2675)</f>
        <v>19980</v>
      </c>
      <c r="M2675" s="15">
        <v>0.15</v>
      </c>
      <c r="N2675" s="3">
        <f>H2675*M2675</f>
        <v>2722.5</v>
      </c>
      <c r="O2675" s="3">
        <f>L2675-N2675</f>
        <v>17257.5</v>
      </c>
    </row>
    <row r="2676" spans="1:15" x14ac:dyDescent="0.2">
      <c r="A2676" s="2" t="s">
        <v>5936</v>
      </c>
      <c r="B2676" s="2" t="s">
        <v>755</v>
      </c>
      <c r="C2676" s="2" t="s">
        <v>122</v>
      </c>
      <c r="D2676" s="2" t="s">
        <v>124</v>
      </c>
      <c r="E2676" s="13">
        <v>46054</v>
      </c>
      <c r="F2676" s="2" t="s">
        <v>2689</v>
      </c>
      <c r="G2676" s="2">
        <v>5</v>
      </c>
      <c r="H2676" s="3">
        <v>13250</v>
      </c>
      <c r="I2676" s="3">
        <v>9940</v>
      </c>
      <c r="J2676" s="3">
        <v>1800</v>
      </c>
      <c r="K2676" s="3">
        <v>0</v>
      </c>
      <c r="L2676" s="3">
        <f>SUM(H2676:K2676)</f>
        <v>24990</v>
      </c>
      <c r="M2676" s="15">
        <v>0.15</v>
      </c>
      <c r="N2676" s="3">
        <f>H2676*M2676</f>
        <v>1987.5</v>
      </c>
      <c r="O2676" s="3">
        <f>L2676-N2676</f>
        <v>23002.5</v>
      </c>
    </row>
    <row r="2677" spans="1:15" x14ac:dyDescent="0.2">
      <c r="A2677" s="2" t="s">
        <v>5938</v>
      </c>
      <c r="B2677" s="2" t="s">
        <v>1048</v>
      </c>
      <c r="C2677" s="2" t="s">
        <v>13</v>
      </c>
      <c r="D2677" s="2" t="s">
        <v>11</v>
      </c>
      <c r="E2677" s="13">
        <v>46023</v>
      </c>
      <c r="F2677" s="2" t="s">
        <v>2670</v>
      </c>
      <c r="G2677" s="2">
        <v>6</v>
      </c>
      <c r="H2677" s="3">
        <v>96900</v>
      </c>
      <c r="I2677" s="3">
        <v>23020</v>
      </c>
      <c r="J2677" s="3">
        <v>0</v>
      </c>
      <c r="K2677" s="3">
        <v>3510</v>
      </c>
      <c r="L2677" s="3">
        <f>SUM(H2677:K2677)</f>
        <v>123430</v>
      </c>
      <c r="M2677" s="15">
        <v>0</v>
      </c>
      <c r="N2677" s="3">
        <f>H2677*M2677</f>
        <v>0</v>
      </c>
      <c r="O2677" s="3">
        <f>L2677-N2677</f>
        <v>123430</v>
      </c>
    </row>
    <row r="2678" spans="1:15" x14ac:dyDescent="0.2">
      <c r="A2678" s="2" t="s">
        <v>5939</v>
      </c>
      <c r="B2678" s="2" t="s">
        <v>1409</v>
      </c>
      <c r="C2678" s="2" t="s">
        <v>34</v>
      </c>
      <c r="D2678" s="2" t="s">
        <v>36</v>
      </c>
      <c r="E2678" s="13">
        <v>45992</v>
      </c>
      <c r="F2678" s="2" t="s">
        <v>2683</v>
      </c>
      <c r="G2678" s="2">
        <v>4</v>
      </c>
      <c r="H2678" s="3">
        <v>49400</v>
      </c>
      <c r="I2678" s="3">
        <v>6250</v>
      </c>
      <c r="J2678" s="3">
        <v>2540</v>
      </c>
      <c r="K2678" s="3">
        <v>0</v>
      </c>
      <c r="L2678" s="3">
        <f>SUM(H2678:K2678)</f>
        <v>58190</v>
      </c>
      <c r="M2678" s="15">
        <v>0.17</v>
      </c>
      <c r="N2678" s="3">
        <f>H2678*M2678</f>
        <v>8398</v>
      </c>
      <c r="O2678" s="3">
        <f>L2678-N2678</f>
        <v>49792</v>
      </c>
    </row>
    <row r="2679" spans="1:15" x14ac:dyDescent="0.2">
      <c r="A2679" s="2" t="s">
        <v>5940</v>
      </c>
      <c r="B2679" s="2" t="s">
        <v>1458</v>
      </c>
      <c r="C2679" s="2" t="s">
        <v>61</v>
      </c>
      <c r="D2679" s="2" t="s">
        <v>55</v>
      </c>
      <c r="E2679" s="13">
        <v>46082</v>
      </c>
      <c r="F2679" s="2" t="s">
        <v>2651</v>
      </c>
      <c r="G2679" s="2">
        <v>2</v>
      </c>
      <c r="H2679" s="3">
        <v>28200</v>
      </c>
      <c r="I2679" s="3">
        <v>1050</v>
      </c>
      <c r="J2679" s="3">
        <v>0</v>
      </c>
      <c r="K2679" s="3">
        <v>0</v>
      </c>
      <c r="L2679" s="3">
        <f>SUM(H2679:K2679)</f>
        <v>29250</v>
      </c>
      <c r="M2679" s="15">
        <v>0.16</v>
      </c>
      <c r="N2679" s="3">
        <f>H2679*M2679</f>
        <v>4512</v>
      </c>
      <c r="O2679" s="3">
        <f>L2679-N2679</f>
        <v>24738</v>
      </c>
    </row>
    <row r="2680" spans="1:15" x14ac:dyDescent="0.2">
      <c r="A2680" s="2" t="s">
        <v>5941</v>
      </c>
      <c r="B2680" s="2" t="s">
        <v>1530</v>
      </c>
      <c r="C2680" s="2" t="s">
        <v>13</v>
      </c>
      <c r="D2680" s="2" t="s">
        <v>11</v>
      </c>
      <c r="E2680" s="13">
        <v>46023</v>
      </c>
      <c r="F2680" s="2" t="s">
        <v>2683</v>
      </c>
      <c r="G2680" s="2">
        <v>5</v>
      </c>
      <c r="H2680" s="3">
        <v>116000</v>
      </c>
      <c r="I2680" s="3">
        <v>8810</v>
      </c>
      <c r="J2680" s="3">
        <v>3070</v>
      </c>
      <c r="K2680" s="3">
        <v>0</v>
      </c>
      <c r="L2680" s="3">
        <f>SUM(H2680:K2680)</f>
        <v>127880</v>
      </c>
      <c r="M2680" s="15">
        <v>0.17</v>
      </c>
      <c r="N2680" s="3">
        <f>H2680*M2680</f>
        <v>19720</v>
      </c>
      <c r="O2680" s="3">
        <f>L2680-N2680</f>
        <v>108160</v>
      </c>
    </row>
    <row r="2681" spans="1:15" x14ac:dyDescent="0.2">
      <c r="A2681" s="2" t="s">
        <v>5942</v>
      </c>
      <c r="B2681" s="2" t="s">
        <v>1630</v>
      </c>
      <c r="C2681" s="2" t="s">
        <v>13</v>
      </c>
      <c r="D2681" s="2" t="s">
        <v>11</v>
      </c>
      <c r="E2681" s="13">
        <v>46023</v>
      </c>
      <c r="F2681" s="2" t="s">
        <v>2689</v>
      </c>
      <c r="G2681" s="2">
        <v>4</v>
      </c>
      <c r="H2681" s="3">
        <v>70800</v>
      </c>
      <c r="I2681" s="3">
        <v>6390</v>
      </c>
      <c r="J2681" s="3">
        <v>0</v>
      </c>
      <c r="K2681" s="3">
        <v>2720</v>
      </c>
      <c r="L2681" s="3">
        <f>SUM(H2681:K2681)</f>
        <v>79910</v>
      </c>
      <c r="M2681" s="15">
        <v>0.15</v>
      </c>
      <c r="N2681" s="3">
        <f>H2681*M2681</f>
        <v>10620</v>
      </c>
      <c r="O2681" s="3">
        <f>L2681-N2681</f>
        <v>69290</v>
      </c>
    </row>
    <row r="2682" spans="1:15" x14ac:dyDescent="0.2">
      <c r="A2682" s="2" t="s">
        <v>5943</v>
      </c>
      <c r="B2682" s="2" t="s">
        <v>1680</v>
      </c>
      <c r="C2682" s="2" t="s">
        <v>71</v>
      </c>
      <c r="D2682" s="2" t="s">
        <v>65</v>
      </c>
      <c r="E2682" s="13">
        <v>46082</v>
      </c>
      <c r="F2682" s="2" t="s">
        <v>2670</v>
      </c>
      <c r="G2682" s="2">
        <v>3</v>
      </c>
      <c r="H2682" s="3">
        <v>25500</v>
      </c>
      <c r="I2682" s="3">
        <v>3750</v>
      </c>
      <c r="J2682" s="3">
        <v>5920</v>
      </c>
      <c r="K2682" s="3">
        <v>0</v>
      </c>
      <c r="L2682" s="3">
        <f>SUM(H2682:K2682)</f>
        <v>35170</v>
      </c>
      <c r="M2682" s="15">
        <v>0</v>
      </c>
      <c r="N2682" s="3">
        <f>H2682*M2682</f>
        <v>0</v>
      </c>
      <c r="O2682" s="3">
        <f>L2682-N2682</f>
        <v>35170</v>
      </c>
    </row>
    <row r="2683" spans="1:15" x14ac:dyDescent="0.2">
      <c r="A2683" s="2" t="s">
        <v>5944</v>
      </c>
      <c r="B2683" s="2" t="s">
        <v>1763</v>
      </c>
      <c r="C2683" s="2" t="s">
        <v>73</v>
      </c>
      <c r="D2683" s="2" t="s">
        <v>75</v>
      </c>
      <c r="E2683" s="13">
        <v>45992</v>
      </c>
      <c r="F2683" s="2" t="s">
        <v>2689</v>
      </c>
      <c r="G2683" s="2">
        <v>3</v>
      </c>
      <c r="H2683" s="3">
        <v>28950</v>
      </c>
      <c r="I2683" s="3">
        <v>2330</v>
      </c>
      <c r="J2683" s="3">
        <v>0</v>
      </c>
      <c r="K2683" s="3">
        <v>0</v>
      </c>
      <c r="L2683" s="3">
        <f>SUM(H2683:K2683)</f>
        <v>31280</v>
      </c>
      <c r="M2683" s="15">
        <v>0.15</v>
      </c>
      <c r="N2683" s="3">
        <f>H2683*M2683</f>
        <v>4342.5</v>
      </c>
      <c r="O2683" s="3">
        <f>L2683-N2683</f>
        <v>26937.5</v>
      </c>
    </row>
    <row r="2684" spans="1:15" x14ac:dyDescent="0.2">
      <c r="A2684" s="2" t="s">
        <v>5945</v>
      </c>
      <c r="B2684" s="2" t="s">
        <v>1873</v>
      </c>
      <c r="C2684" s="2" t="s">
        <v>93</v>
      </c>
      <c r="D2684" s="2" t="s">
        <v>95</v>
      </c>
      <c r="E2684" s="13">
        <v>45992</v>
      </c>
      <c r="F2684" s="2" t="s">
        <v>2732</v>
      </c>
      <c r="G2684" s="2">
        <v>3</v>
      </c>
      <c r="H2684" s="3">
        <v>30900</v>
      </c>
      <c r="I2684" s="3">
        <v>1130</v>
      </c>
      <c r="J2684" s="3">
        <v>4300</v>
      </c>
      <c r="K2684" s="3">
        <v>0</v>
      </c>
      <c r="L2684" s="3">
        <f>SUM(H2684:K2684)</f>
        <v>36330</v>
      </c>
      <c r="M2684" s="15">
        <v>0.05</v>
      </c>
      <c r="N2684" s="3">
        <f>H2684*M2684</f>
        <v>1545</v>
      </c>
      <c r="O2684" s="3">
        <f>L2684-N2684</f>
        <v>34785</v>
      </c>
    </row>
    <row r="2685" spans="1:15" x14ac:dyDescent="0.2">
      <c r="A2685" s="2" t="s">
        <v>5946</v>
      </c>
      <c r="B2685" s="2" t="s">
        <v>2375</v>
      </c>
      <c r="C2685" s="2" t="s">
        <v>116</v>
      </c>
      <c r="D2685" s="2" t="s">
        <v>114</v>
      </c>
      <c r="E2685" s="13">
        <v>45992</v>
      </c>
      <c r="F2685" s="2" t="s">
        <v>2670</v>
      </c>
      <c r="G2685" s="2">
        <v>2</v>
      </c>
      <c r="H2685" s="3">
        <v>6900</v>
      </c>
      <c r="I2685" s="3">
        <v>1630</v>
      </c>
      <c r="J2685" s="3">
        <v>1870</v>
      </c>
      <c r="K2685" s="3">
        <v>0</v>
      </c>
      <c r="L2685" s="3">
        <f>SUM(H2685:K2685)</f>
        <v>10400</v>
      </c>
      <c r="M2685" s="15">
        <v>0</v>
      </c>
      <c r="N2685" s="3">
        <f>H2685*M2685</f>
        <v>0</v>
      </c>
      <c r="O2685" s="3">
        <f>L2685-N2685</f>
        <v>10400</v>
      </c>
    </row>
    <row r="2686" spans="1:15" x14ac:dyDescent="0.2">
      <c r="A2686" s="2" t="s">
        <v>5947</v>
      </c>
      <c r="B2686" s="2" t="s">
        <v>549</v>
      </c>
      <c r="C2686" s="2" t="s">
        <v>120</v>
      </c>
      <c r="D2686" s="2" t="s">
        <v>114</v>
      </c>
      <c r="E2686" s="13">
        <v>46082</v>
      </c>
      <c r="F2686" s="2" t="s">
        <v>2689</v>
      </c>
      <c r="G2686" s="2">
        <v>2</v>
      </c>
      <c r="H2686" s="3">
        <v>8400</v>
      </c>
      <c r="I2686" s="3">
        <v>1950</v>
      </c>
      <c r="J2686" s="3">
        <v>5540</v>
      </c>
      <c r="K2686" s="3">
        <v>0</v>
      </c>
      <c r="L2686" s="3">
        <f>SUM(H2686:K2686)</f>
        <v>15890</v>
      </c>
      <c r="M2686" s="15">
        <v>0.15</v>
      </c>
      <c r="N2686" s="3">
        <f>H2686*M2686</f>
        <v>1260</v>
      </c>
      <c r="O2686" s="3">
        <f>L2686-N2686</f>
        <v>14630</v>
      </c>
    </row>
    <row r="2687" spans="1:15" x14ac:dyDescent="0.2">
      <c r="A2687" s="2" t="s">
        <v>5949</v>
      </c>
      <c r="B2687" s="2" t="s">
        <v>568</v>
      </c>
      <c r="C2687" s="2" t="s">
        <v>63</v>
      </c>
      <c r="D2687" s="2" t="s">
        <v>65</v>
      </c>
      <c r="E2687" s="13">
        <v>45992</v>
      </c>
      <c r="F2687" s="2" t="s">
        <v>2689</v>
      </c>
      <c r="G2687" s="2">
        <v>3</v>
      </c>
      <c r="H2687" s="3">
        <v>33000</v>
      </c>
      <c r="I2687" s="3">
        <v>3840</v>
      </c>
      <c r="J2687" s="3">
        <v>0</v>
      </c>
      <c r="K2687" s="3">
        <v>0</v>
      </c>
      <c r="L2687" s="3">
        <f>SUM(H2687:K2687)</f>
        <v>36840</v>
      </c>
      <c r="M2687" s="15">
        <v>0.15</v>
      </c>
      <c r="N2687" s="3">
        <f>H2687*M2687</f>
        <v>4950</v>
      </c>
      <c r="O2687" s="3">
        <f>L2687-N2687</f>
        <v>31890</v>
      </c>
    </row>
    <row r="2688" spans="1:15" x14ac:dyDescent="0.2">
      <c r="A2688" s="2" t="s">
        <v>5950</v>
      </c>
      <c r="B2688" s="2" t="s">
        <v>1426</v>
      </c>
      <c r="C2688" s="2" t="s">
        <v>101</v>
      </c>
      <c r="D2688" s="2" t="s">
        <v>95</v>
      </c>
      <c r="E2688" s="13">
        <v>45992</v>
      </c>
      <c r="F2688" s="2" t="s">
        <v>2732</v>
      </c>
      <c r="G2688" s="2">
        <v>1</v>
      </c>
      <c r="H2688" s="3">
        <v>8300</v>
      </c>
      <c r="I2688" s="3">
        <v>450</v>
      </c>
      <c r="J2688" s="3">
        <v>0</v>
      </c>
      <c r="K2688" s="3">
        <v>0</v>
      </c>
      <c r="L2688" s="3">
        <f>SUM(H2688:K2688)</f>
        <v>8750</v>
      </c>
      <c r="M2688" s="15">
        <v>0.05</v>
      </c>
      <c r="N2688" s="3">
        <f>H2688*M2688</f>
        <v>415</v>
      </c>
      <c r="O2688" s="3">
        <f>L2688-N2688</f>
        <v>8335</v>
      </c>
    </row>
    <row r="2689" spans="1:15" x14ac:dyDescent="0.2">
      <c r="A2689" s="2" t="s">
        <v>5951</v>
      </c>
      <c r="B2689" s="2" t="s">
        <v>1631</v>
      </c>
      <c r="C2689" s="2" t="s">
        <v>99</v>
      </c>
      <c r="D2689" s="2" t="s">
        <v>95</v>
      </c>
      <c r="E2689" s="13">
        <v>46023</v>
      </c>
      <c r="F2689" s="2" t="s">
        <v>2683</v>
      </c>
      <c r="G2689" s="2">
        <v>4</v>
      </c>
      <c r="H2689" s="3">
        <v>10000</v>
      </c>
      <c r="I2689" s="3">
        <v>12030</v>
      </c>
      <c r="J2689" s="3">
        <v>0</v>
      </c>
      <c r="K2689" s="3">
        <v>0</v>
      </c>
      <c r="L2689" s="3">
        <f>SUM(H2689:K2689)</f>
        <v>22030</v>
      </c>
      <c r="M2689" s="15">
        <v>0.17</v>
      </c>
      <c r="N2689" s="3">
        <f>H2689*M2689</f>
        <v>1700.0000000000002</v>
      </c>
      <c r="O2689" s="3">
        <f>L2689-N2689</f>
        <v>20330</v>
      </c>
    </row>
    <row r="2690" spans="1:15" x14ac:dyDescent="0.2">
      <c r="A2690" s="2" t="s">
        <v>5952</v>
      </c>
      <c r="B2690" s="2" t="s">
        <v>1833</v>
      </c>
      <c r="C2690" s="2" t="s">
        <v>51</v>
      </c>
      <c r="D2690" s="2" t="s">
        <v>45</v>
      </c>
      <c r="E2690" s="13">
        <v>46082</v>
      </c>
      <c r="F2690" s="2" t="s">
        <v>2661</v>
      </c>
      <c r="G2690" s="2">
        <v>4</v>
      </c>
      <c r="H2690" s="3">
        <v>35400</v>
      </c>
      <c r="I2690" s="3">
        <v>9650</v>
      </c>
      <c r="J2690" s="3">
        <v>0</v>
      </c>
      <c r="K2690" s="3">
        <v>0</v>
      </c>
      <c r="L2690" s="3">
        <f>SUM(H2690:K2690)</f>
        <v>45050</v>
      </c>
      <c r="M2690" s="15">
        <v>0</v>
      </c>
      <c r="N2690" s="3">
        <f>H2690*M2690</f>
        <v>0</v>
      </c>
      <c r="O2690" s="3">
        <f>L2690-N2690</f>
        <v>45050</v>
      </c>
    </row>
    <row r="2691" spans="1:15" x14ac:dyDescent="0.2">
      <c r="A2691" s="2" t="s">
        <v>5953</v>
      </c>
      <c r="B2691" s="2" t="s">
        <v>1839</v>
      </c>
      <c r="C2691" s="2" t="s">
        <v>112</v>
      </c>
      <c r="D2691" s="2" t="s">
        <v>114</v>
      </c>
      <c r="E2691" s="13">
        <v>46023</v>
      </c>
      <c r="F2691" s="2" t="s">
        <v>2670</v>
      </c>
      <c r="G2691" s="2">
        <v>4</v>
      </c>
      <c r="H2691" s="3">
        <v>22000</v>
      </c>
      <c r="I2691" s="3">
        <v>3100</v>
      </c>
      <c r="J2691" s="3">
        <v>2740</v>
      </c>
      <c r="K2691" s="3">
        <v>0</v>
      </c>
      <c r="L2691" s="3">
        <f>SUM(H2691:K2691)</f>
        <v>27840</v>
      </c>
      <c r="M2691" s="15">
        <v>0</v>
      </c>
      <c r="N2691" s="3">
        <f>H2691*M2691</f>
        <v>0</v>
      </c>
      <c r="O2691" s="3">
        <f>L2691-N2691</f>
        <v>27840</v>
      </c>
    </row>
    <row r="2692" spans="1:15" x14ac:dyDescent="0.2">
      <c r="A2692" s="2" t="s">
        <v>5954</v>
      </c>
      <c r="B2692" s="2" t="s">
        <v>2095</v>
      </c>
      <c r="C2692" s="2" t="s">
        <v>87</v>
      </c>
      <c r="D2692" s="2" t="s">
        <v>85</v>
      </c>
      <c r="E2692" s="13">
        <v>46054</v>
      </c>
      <c r="F2692" s="2" t="s">
        <v>2670</v>
      </c>
      <c r="G2692" s="2">
        <v>3</v>
      </c>
      <c r="H2692" s="3">
        <v>24150</v>
      </c>
      <c r="I2692" s="3">
        <v>5490</v>
      </c>
      <c r="J2692" s="3">
        <v>0</v>
      </c>
      <c r="K2692" s="3">
        <v>0</v>
      </c>
      <c r="L2692" s="3">
        <f>SUM(H2692:K2692)</f>
        <v>29640</v>
      </c>
      <c r="M2692" s="15">
        <v>0</v>
      </c>
      <c r="N2692" s="3">
        <f>H2692*M2692</f>
        <v>0</v>
      </c>
      <c r="O2692" s="3">
        <f>L2692-N2692</f>
        <v>29640</v>
      </c>
    </row>
    <row r="2693" spans="1:15" x14ac:dyDescent="0.2">
      <c r="A2693" s="2" t="s">
        <v>5955</v>
      </c>
      <c r="B2693" s="2" t="s">
        <v>2226</v>
      </c>
      <c r="C2693" s="2" t="s">
        <v>19</v>
      </c>
      <c r="D2693" s="2" t="s">
        <v>11</v>
      </c>
      <c r="E2693" s="13">
        <v>45992</v>
      </c>
      <c r="F2693" s="2" t="s">
        <v>2651</v>
      </c>
      <c r="G2693" s="2">
        <v>4</v>
      </c>
      <c r="H2693" s="3">
        <v>39800</v>
      </c>
      <c r="I2693" s="3">
        <v>2690</v>
      </c>
      <c r="J2693" s="3">
        <v>3880</v>
      </c>
      <c r="K2693" s="3">
        <v>0</v>
      </c>
      <c r="L2693" s="3">
        <f>SUM(H2693:K2693)</f>
        <v>46370</v>
      </c>
      <c r="M2693" s="15">
        <v>0.16</v>
      </c>
      <c r="N2693" s="3">
        <f>H2693*M2693</f>
        <v>6368</v>
      </c>
      <c r="O2693" s="3">
        <f>L2693-N2693</f>
        <v>40002</v>
      </c>
    </row>
    <row r="2694" spans="1:15" x14ac:dyDescent="0.2">
      <c r="A2694" s="2" t="s">
        <v>5956</v>
      </c>
      <c r="B2694" s="2" t="s">
        <v>381</v>
      </c>
      <c r="C2694" s="2" t="s">
        <v>101</v>
      </c>
      <c r="D2694" s="2" t="s">
        <v>95</v>
      </c>
      <c r="E2694" s="13">
        <v>45992</v>
      </c>
      <c r="F2694" s="2" t="s">
        <v>2732</v>
      </c>
      <c r="G2694" s="2">
        <v>3</v>
      </c>
      <c r="H2694" s="3">
        <v>24300</v>
      </c>
      <c r="I2694" s="3">
        <v>4930</v>
      </c>
      <c r="J2694" s="3">
        <v>0</v>
      </c>
      <c r="K2694" s="3">
        <v>0</v>
      </c>
      <c r="L2694" s="3">
        <f>SUM(H2694:K2694)</f>
        <v>29230</v>
      </c>
      <c r="M2694" s="15">
        <v>0.05</v>
      </c>
      <c r="N2694" s="3">
        <f>H2694*M2694</f>
        <v>1215</v>
      </c>
      <c r="O2694" s="3">
        <f>L2694-N2694</f>
        <v>28015</v>
      </c>
    </row>
    <row r="2695" spans="1:15" x14ac:dyDescent="0.2">
      <c r="A2695" s="2" t="s">
        <v>5958</v>
      </c>
      <c r="B2695" s="2" t="s">
        <v>973</v>
      </c>
      <c r="C2695" s="2" t="s">
        <v>22</v>
      </c>
      <c r="D2695" s="2" t="s">
        <v>24</v>
      </c>
      <c r="E2695" s="13">
        <v>46054</v>
      </c>
      <c r="F2695" s="2" t="s">
        <v>2647</v>
      </c>
      <c r="G2695" s="2">
        <v>3</v>
      </c>
      <c r="H2695" s="3">
        <v>15900</v>
      </c>
      <c r="I2695" s="3">
        <v>3690</v>
      </c>
      <c r="J2695" s="3">
        <v>1320</v>
      </c>
      <c r="K2695" s="3">
        <v>0</v>
      </c>
      <c r="L2695" s="3">
        <f>SUM(H2695:K2695)</f>
        <v>20910</v>
      </c>
      <c r="M2695" s="15">
        <v>0</v>
      </c>
      <c r="N2695" s="3">
        <f>H2695*M2695</f>
        <v>0</v>
      </c>
      <c r="O2695" s="3">
        <f>L2695-N2695</f>
        <v>20910</v>
      </c>
    </row>
    <row r="2696" spans="1:15" x14ac:dyDescent="0.2">
      <c r="A2696" s="2" t="s">
        <v>5959</v>
      </c>
      <c r="B2696" s="2" t="s">
        <v>1729</v>
      </c>
      <c r="C2696" s="2" t="s">
        <v>19</v>
      </c>
      <c r="D2696" s="2" t="s">
        <v>11</v>
      </c>
      <c r="E2696" s="13">
        <v>46054</v>
      </c>
      <c r="F2696" s="2" t="s">
        <v>2689</v>
      </c>
      <c r="G2696" s="2">
        <v>2</v>
      </c>
      <c r="H2696" s="3">
        <v>15600</v>
      </c>
      <c r="I2696" s="3">
        <v>1410</v>
      </c>
      <c r="J2696" s="3">
        <v>0</v>
      </c>
      <c r="K2696" s="3">
        <v>0</v>
      </c>
      <c r="L2696" s="3">
        <f>SUM(H2696:K2696)</f>
        <v>17010</v>
      </c>
      <c r="M2696" s="15">
        <v>0.15</v>
      </c>
      <c r="N2696" s="3">
        <f>H2696*M2696</f>
        <v>2340</v>
      </c>
      <c r="O2696" s="3">
        <f>L2696-N2696</f>
        <v>14670</v>
      </c>
    </row>
    <row r="2697" spans="1:15" x14ac:dyDescent="0.2">
      <c r="A2697" s="2" t="s">
        <v>5960</v>
      </c>
      <c r="B2697" s="2" t="s">
        <v>1887</v>
      </c>
      <c r="C2697" s="2" t="s">
        <v>63</v>
      </c>
      <c r="D2697" s="2" t="s">
        <v>65</v>
      </c>
      <c r="E2697" s="13">
        <v>45992</v>
      </c>
      <c r="F2697" s="2" t="s">
        <v>2670</v>
      </c>
      <c r="G2697" s="2">
        <v>2</v>
      </c>
      <c r="H2697" s="3">
        <v>23300</v>
      </c>
      <c r="I2697" s="3">
        <v>1720</v>
      </c>
      <c r="J2697" s="3">
        <v>0</v>
      </c>
      <c r="K2697" s="3">
        <v>0</v>
      </c>
      <c r="L2697" s="3">
        <f>SUM(H2697:K2697)</f>
        <v>25020</v>
      </c>
      <c r="M2697" s="15">
        <v>0</v>
      </c>
      <c r="N2697" s="3">
        <f>H2697*M2697</f>
        <v>0</v>
      </c>
      <c r="O2697" s="3">
        <f>L2697-N2697</f>
        <v>25020</v>
      </c>
    </row>
    <row r="2698" spans="1:15" x14ac:dyDescent="0.2">
      <c r="A2698" s="2" t="s">
        <v>5961</v>
      </c>
      <c r="B2698" s="2" t="s">
        <v>1921</v>
      </c>
      <c r="C2698" s="2" t="s">
        <v>69</v>
      </c>
      <c r="D2698" s="2" t="s">
        <v>65</v>
      </c>
      <c r="E2698" s="13">
        <v>46023</v>
      </c>
      <c r="F2698" s="2" t="s">
        <v>2670</v>
      </c>
      <c r="G2698" s="2">
        <v>2</v>
      </c>
      <c r="H2698" s="3">
        <v>42700</v>
      </c>
      <c r="I2698" s="3">
        <v>960</v>
      </c>
      <c r="J2698" s="3">
        <v>0</v>
      </c>
      <c r="K2698" s="3">
        <v>2620</v>
      </c>
      <c r="L2698" s="3">
        <f>SUM(H2698:K2698)</f>
        <v>46280</v>
      </c>
      <c r="M2698" s="15">
        <v>0</v>
      </c>
      <c r="N2698" s="3">
        <f>H2698*M2698</f>
        <v>0</v>
      </c>
      <c r="O2698" s="3">
        <f>L2698-N2698</f>
        <v>46280</v>
      </c>
    </row>
    <row r="2699" spans="1:15" x14ac:dyDescent="0.2">
      <c r="A2699" s="2" t="s">
        <v>5962</v>
      </c>
      <c r="B2699" s="2" t="s">
        <v>2099</v>
      </c>
      <c r="C2699" s="2" t="s">
        <v>125</v>
      </c>
      <c r="D2699" s="2" t="s">
        <v>124</v>
      </c>
      <c r="E2699" s="13">
        <v>46023</v>
      </c>
      <c r="F2699" s="2" t="s">
        <v>2732</v>
      </c>
      <c r="G2699" s="2">
        <v>2</v>
      </c>
      <c r="H2699" s="3">
        <v>35200</v>
      </c>
      <c r="I2699" s="3">
        <v>2460</v>
      </c>
      <c r="J2699" s="3">
        <v>0</v>
      </c>
      <c r="K2699" s="3">
        <v>3120</v>
      </c>
      <c r="L2699" s="3">
        <f>SUM(H2699:K2699)</f>
        <v>40780</v>
      </c>
      <c r="M2699" s="15">
        <v>0.05</v>
      </c>
      <c r="N2699" s="3">
        <f>H2699*M2699</f>
        <v>1760</v>
      </c>
      <c r="O2699" s="3">
        <f>L2699-N2699</f>
        <v>39020</v>
      </c>
    </row>
    <row r="2700" spans="1:15" x14ac:dyDescent="0.2">
      <c r="A2700" s="2" t="s">
        <v>5963</v>
      </c>
      <c r="B2700" s="2" t="s">
        <v>2375</v>
      </c>
      <c r="C2700" s="2" t="s">
        <v>77</v>
      </c>
      <c r="D2700" s="2" t="s">
        <v>75</v>
      </c>
      <c r="E2700" s="13">
        <v>45992</v>
      </c>
      <c r="F2700" s="2" t="s">
        <v>2670</v>
      </c>
      <c r="G2700" s="2">
        <v>2</v>
      </c>
      <c r="H2700" s="3">
        <v>14300</v>
      </c>
      <c r="I2700" s="3">
        <v>1510</v>
      </c>
      <c r="J2700" s="3">
        <v>0</v>
      </c>
      <c r="K2700" s="3">
        <v>2650</v>
      </c>
      <c r="L2700" s="3">
        <f>SUM(H2700:K2700)</f>
        <v>18460</v>
      </c>
      <c r="M2700" s="15">
        <v>0</v>
      </c>
      <c r="N2700" s="3">
        <f>H2700*M2700</f>
        <v>0</v>
      </c>
      <c r="O2700" s="3">
        <f>L2700-N2700</f>
        <v>18460</v>
      </c>
    </row>
    <row r="2701" spans="1:15" x14ac:dyDescent="0.2">
      <c r="A2701" s="2" t="s">
        <v>5964</v>
      </c>
      <c r="B2701" s="2" t="s">
        <v>2399</v>
      </c>
      <c r="C2701" s="2" t="s">
        <v>101</v>
      </c>
      <c r="D2701" s="2" t="s">
        <v>95</v>
      </c>
      <c r="E2701" s="13">
        <v>45992</v>
      </c>
      <c r="F2701" s="2" t="s">
        <v>2658</v>
      </c>
      <c r="G2701" s="2">
        <v>9</v>
      </c>
      <c r="H2701" s="3">
        <v>78750</v>
      </c>
      <c r="I2701" s="3">
        <v>13940</v>
      </c>
      <c r="J2701" s="3">
        <v>0</v>
      </c>
      <c r="K2701" s="3">
        <v>0</v>
      </c>
      <c r="L2701" s="3">
        <f>SUM(H2701:K2701)</f>
        <v>92690</v>
      </c>
      <c r="M2701" s="15">
        <v>0.1</v>
      </c>
      <c r="N2701" s="3">
        <f>H2701*M2701</f>
        <v>7875</v>
      </c>
      <c r="O2701" s="3">
        <f>L2701-N2701</f>
        <v>84815</v>
      </c>
    </row>
    <row r="2702" spans="1:15" x14ac:dyDescent="0.2">
      <c r="A2702" s="2" t="s">
        <v>5966</v>
      </c>
      <c r="B2702" s="2" t="s">
        <v>2463</v>
      </c>
      <c r="C2702" s="2" t="s">
        <v>81</v>
      </c>
      <c r="D2702" s="2" t="s">
        <v>75</v>
      </c>
      <c r="E2702" s="13">
        <v>45992</v>
      </c>
      <c r="F2702" s="2" t="s">
        <v>2661</v>
      </c>
      <c r="G2702" s="2">
        <v>3</v>
      </c>
      <c r="H2702" s="3">
        <v>47550</v>
      </c>
      <c r="I2702" s="3">
        <v>3750</v>
      </c>
      <c r="J2702" s="3">
        <v>0</v>
      </c>
      <c r="K2702" s="3">
        <v>0</v>
      </c>
      <c r="L2702" s="3">
        <f>SUM(H2702:K2702)</f>
        <v>51300</v>
      </c>
      <c r="M2702" s="15">
        <v>0</v>
      </c>
      <c r="N2702" s="3">
        <f>H2702*M2702</f>
        <v>0</v>
      </c>
      <c r="O2702" s="3">
        <f>L2702-N2702</f>
        <v>51300</v>
      </c>
    </row>
    <row r="2703" spans="1:15" x14ac:dyDescent="0.2">
      <c r="A2703" s="2" t="s">
        <v>5967</v>
      </c>
      <c r="B2703" s="2" t="s">
        <v>673</v>
      </c>
      <c r="C2703" s="2" t="s">
        <v>13</v>
      </c>
      <c r="D2703" s="2" t="s">
        <v>11</v>
      </c>
      <c r="E2703" s="13">
        <v>46054</v>
      </c>
      <c r="F2703" s="2" t="s">
        <v>2670</v>
      </c>
      <c r="G2703" s="2">
        <v>4</v>
      </c>
      <c r="H2703" s="3">
        <v>150400</v>
      </c>
      <c r="I2703" s="3">
        <v>12380</v>
      </c>
      <c r="J2703" s="3">
        <v>8480</v>
      </c>
      <c r="K2703" s="3">
        <v>1050</v>
      </c>
      <c r="L2703" s="3">
        <f>SUM(H2703:K2703)</f>
        <v>172310</v>
      </c>
      <c r="M2703" s="15">
        <v>0</v>
      </c>
      <c r="N2703" s="3">
        <f>H2703*M2703</f>
        <v>0</v>
      </c>
      <c r="O2703" s="3">
        <f>L2703-N2703</f>
        <v>172310</v>
      </c>
    </row>
    <row r="2704" spans="1:15" x14ac:dyDescent="0.2">
      <c r="A2704" s="2" t="s">
        <v>5968</v>
      </c>
      <c r="B2704" s="2" t="s">
        <v>722</v>
      </c>
      <c r="C2704" s="2" t="s">
        <v>101</v>
      </c>
      <c r="D2704" s="2" t="s">
        <v>95</v>
      </c>
      <c r="E2704" s="13">
        <v>46023</v>
      </c>
      <c r="F2704" s="2" t="s">
        <v>2670</v>
      </c>
      <c r="G2704" s="2">
        <v>4</v>
      </c>
      <c r="H2704" s="3">
        <v>28000</v>
      </c>
      <c r="I2704" s="3">
        <v>3170</v>
      </c>
      <c r="J2704" s="3">
        <v>3080</v>
      </c>
      <c r="K2704" s="3">
        <v>0</v>
      </c>
      <c r="L2704" s="3">
        <f>SUM(H2704:K2704)</f>
        <v>34250</v>
      </c>
      <c r="M2704" s="15">
        <v>0</v>
      </c>
      <c r="N2704" s="3">
        <f>H2704*M2704</f>
        <v>0</v>
      </c>
      <c r="O2704" s="3">
        <f>L2704-N2704</f>
        <v>34250</v>
      </c>
    </row>
    <row r="2705" spans="1:15" x14ac:dyDescent="0.2">
      <c r="A2705" s="2" t="s">
        <v>5970</v>
      </c>
      <c r="B2705" s="2" t="s">
        <v>1234</v>
      </c>
      <c r="C2705" s="2" t="s">
        <v>9</v>
      </c>
      <c r="D2705" s="2" t="s">
        <v>11</v>
      </c>
      <c r="E2705" s="13">
        <v>46143</v>
      </c>
      <c r="F2705" s="2" t="s">
        <v>2647</v>
      </c>
      <c r="G2705" s="2">
        <v>4</v>
      </c>
      <c r="H2705" s="3">
        <v>23000</v>
      </c>
      <c r="I2705" s="3">
        <v>6110</v>
      </c>
      <c r="J2705" s="3">
        <v>3880</v>
      </c>
      <c r="K2705" s="3">
        <v>0</v>
      </c>
      <c r="L2705" s="3">
        <f>SUM(H2705:K2705)</f>
        <v>32990</v>
      </c>
      <c r="M2705" s="15">
        <v>0</v>
      </c>
      <c r="N2705" s="3">
        <f>H2705*M2705</f>
        <v>0</v>
      </c>
      <c r="O2705" s="3">
        <f>L2705-N2705</f>
        <v>32990</v>
      </c>
    </row>
    <row r="2706" spans="1:15" x14ac:dyDescent="0.2">
      <c r="A2706" s="2" t="s">
        <v>5971</v>
      </c>
      <c r="B2706" s="2" t="s">
        <v>1287</v>
      </c>
      <c r="C2706" s="2" t="s">
        <v>22</v>
      </c>
      <c r="D2706" s="2" t="s">
        <v>24</v>
      </c>
      <c r="E2706" s="13">
        <v>46054</v>
      </c>
      <c r="F2706" s="2" t="s">
        <v>2647</v>
      </c>
      <c r="G2706" s="2">
        <v>12</v>
      </c>
      <c r="H2706" s="3">
        <v>62400</v>
      </c>
      <c r="I2706" s="3">
        <v>10700</v>
      </c>
      <c r="J2706" s="3">
        <v>0</v>
      </c>
      <c r="K2706" s="3">
        <v>0</v>
      </c>
      <c r="L2706" s="3">
        <f>SUM(H2706:K2706)</f>
        <v>73100</v>
      </c>
      <c r="M2706" s="15">
        <v>0</v>
      </c>
      <c r="N2706" s="3">
        <f>H2706*M2706</f>
        <v>0</v>
      </c>
      <c r="O2706" s="3">
        <f>L2706-N2706</f>
        <v>73100</v>
      </c>
    </row>
    <row r="2707" spans="1:15" x14ac:dyDescent="0.2">
      <c r="A2707" s="2" t="s">
        <v>5972</v>
      </c>
      <c r="B2707" s="2" t="s">
        <v>1311</v>
      </c>
      <c r="C2707" s="2" t="s">
        <v>63</v>
      </c>
      <c r="D2707" s="2" t="s">
        <v>65</v>
      </c>
      <c r="E2707" s="13">
        <v>46023</v>
      </c>
      <c r="F2707" s="2" t="s">
        <v>2689</v>
      </c>
      <c r="G2707" s="2">
        <v>3</v>
      </c>
      <c r="H2707" s="3">
        <v>33600</v>
      </c>
      <c r="I2707" s="3">
        <v>3060</v>
      </c>
      <c r="J2707" s="3">
        <v>0</v>
      </c>
      <c r="K2707" s="3">
        <v>800</v>
      </c>
      <c r="L2707" s="3">
        <f>SUM(H2707:K2707)</f>
        <v>37460</v>
      </c>
      <c r="M2707" s="15">
        <v>0.15</v>
      </c>
      <c r="N2707" s="3">
        <f>H2707*M2707</f>
        <v>5040</v>
      </c>
      <c r="O2707" s="3">
        <f>L2707-N2707</f>
        <v>32420</v>
      </c>
    </row>
    <row r="2708" spans="1:15" x14ac:dyDescent="0.2">
      <c r="A2708" s="2" t="s">
        <v>5973</v>
      </c>
      <c r="B2708" s="2" t="s">
        <v>1881</v>
      </c>
      <c r="C2708" s="2" t="s">
        <v>81</v>
      </c>
      <c r="D2708" s="2" t="s">
        <v>75</v>
      </c>
      <c r="E2708" s="13">
        <v>46082</v>
      </c>
      <c r="F2708" s="2" t="s">
        <v>2647</v>
      </c>
      <c r="G2708" s="2">
        <v>3</v>
      </c>
      <c r="H2708" s="3">
        <v>48450</v>
      </c>
      <c r="I2708" s="3">
        <v>18790</v>
      </c>
      <c r="J2708" s="3">
        <v>0</v>
      </c>
      <c r="K2708" s="3">
        <v>1010</v>
      </c>
      <c r="L2708" s="3">
        <f>SUM(H2708:K2708)</f>
        <v>68250</v>
      </c>
      <c r="M2708" s="15">
        <v>0</v>
      </c>
      <c r="N2708" s="3">
        <f>H2708*M2708</f>
        <v>0</v>
      </c>
      <c r="O2708" s="3">
        <f>L2708-N2708</f>
        <v>68250</v>
      </c>
    </row>
    <row r="2709" spans="1:15" x14ac:dyDescent="0.2">
      <c r="A2709" s="2" t="s">
        <v>5976</v>
      </c>
      <c r="B2709" s="2" t="s">
        <v>2538</v>
      </c>
      <c r="C2709" s="2" t="s">
        <v>79</v>
      </c>
      <c r="D2709" s="2" t="s">
        <v>75</v>
      </c>
      <c r="E2709" s="13">
        <v>46054</v>
      </c>
      <c r="F2709" s="2" t="s">
        <v>2670</v>
      </c>
      <c r="G2709" s="2">
        <v>2</v>
      </c>
      <c r="H2709" s="3">
        <v>9800</v>
      </c>
      <c r="I2709" s="3">
        <v>2190</v>
      </c>
      <c r="J2709" s="3">
        <v>0</v>
      </c>
      <c r="K2709" s="3">
        <v>0</v>
      </c>
      <c r="L2709" s="3">
        <f>SUM(H2709:K2709)</f>
        <v>11990</v>
      </c>
      <c r="M2709" s="15">
        <v>0</v>
      </c>
      <c r="N2709" s="3">
        <f>H2709*M2709</f>
        <v>0</v>
      </c>
      <c r="O2709" s="3">
        <f>L2709-N2709</f>
        <v>11990</v>
      </c>
    </row>
    <row r="2710" spans="1:15" x14ac:dyDescent="0.2">
      <c r="A2710" s="2" t="s">
        <v>5977</v>
      </c>
      <c r="B2710" s="2" t="s">
        <v>377</v>
      </c>
      <c r="C2710" s="2" t="s">
        <v>127</v>
      </c>
      <c r="D2710" s="2" t="s">
        <v>124</v>
      </c>
      <c r="E2710" s="13">
        <v>45992</v>
      </c>
      <c r="F2710" s="2" t="s">
        <v>2647</v>
      </c>
      <c r="G2710" s="2">
        <v>5</v>
      </c>
      <c r="H2710" s="3">
        <v>35750</v>
      </c>
      <c r="I2710" s="3">
        <v>5220</v>
      </c>
      <c r="J2710" s="3">
        <v>0</v>
      </c>
      <c r="K2710" s="3">
        <v>0</v>
      </c>
      <c r="L2710" s="3">
        <f>SUM(H2710:K2710)</f>
        <v>40970</v>
      </c>
      <c r="M2710" s="15">
        <v>0</v>
      </c>
      <c r="N2710" s="3">
        <f>H2710*M2710</f>
        <v>0</v>
      </c>
      <c r="O2710" s="3">
        <f>L2710-N2710</f>
        <v>40970</v>
      </c>
    </row>
    <row r="2711" spans="1:15" x14ac:dyDescent="0.2">
      <c r="A2711" s="2" t="s">
        <v>5978</v>
      </c>
      <c r="B2711" s="2" t="s">
        <v>878</v>
      </c>
      <c r="C2711" s="2" t="s">
        <v>116</v>
      </c>
      <c r="D2711" s="2" t="s">
        <v>114</v>
      </c>
      <c r="E2711" s="13">
        <v>45992</v>
      </c>
      <c r="F2711" s="2" t="s">
        <v>2689</v>
      </c>
      <c r="G2711" s="2">
        <v>1</v>
      </c>
      <c r="H2711" s="3">
        <v>3750</v>
      </c>
      <c r="I2711" s="3">
        <v>1070</v>
      </c>
      <c r="J2711" s="3">
        <v>0</v>
      </c>
      <c r="K2711" s="3">
        <v>0</v>
      </c>
      <c r="L2711" s="3">
        <f>SUM(H2711:K2711)</f>
        <v>4820</v>
      </c>
      <c r="M2711" s="15">
        <v>0.15</v>
      </c>
      <c r="N2711" s="3">
        <f>H2711*M2711</f>
        <v>562.5</v>
      </c>
      <c r="O2711" s="3">
        <f>L2711-N2711</f>
        <v>4257.5</v>
      </c>
    </row>
    <row r="2712" spans="1:15" x14ac:dyDescent="0.2">
      <c r="A2712" s="2" t="s">
        <v>5979</v>
      </c>
      <c r="B2712" s="2" t="s">
        <v>1119</v>
      </c>
      <c r="C2712" s="2" t="s">
        <v>47</v>
      </c>
      <c r="D2712" s="2" t="s">
        <v>45</v>
      </c>
      <c r="E2712" s="13">
        <v>46023</v>
      </c>
      <c r="F2712" s="2" t="s">
        <v>2658</v>
      </c>
      <c r="G2712" s="2">
        <v>12</v>
      </c>
      <c r="H2712" s="3">
        <v>63600</v>
      </c>
      <c r="I2712" s="3">
        <v>4170</v>
      </c>
      <c r="J2712" s="3">
        <v>0</v>
      </c>
      <c r="K2712" s="3">
        <v>0</v>
      </c>
      <c r="L2712" s="3">
        <f>SUM(H2712:K2712)</f>
        <v>67770</v>
      </c>
      <c r="M2712" s="15">
        <v>0.1</v>
      </c>
      <c r="N2712" s="3">
        <f>H2712*M2712</f>
        <v>6360</v>
      </c>
      <c r="O2712" s="3">
        <f>L2712-N2712</f>
        <v>61410</v>
      </c>
    </row>
    <row r="2713" spans="1:15" x14ac:dyDescent="0.2">
      <c r="A2713" s="2" t="s">
        <v>5980</v>
      </c>
      <c r="B2713" s="2" t="s">
        <v>1773</v>
      </c>
      <c r="C2713" s="2" t="s">
        <v>13</v>
      </c>
      <c r="D2713" s="2" t="s">
        <v>11</v>
      </c>
      <c r="E2713" s="13">
        <v>45992</v>
      </c>
      <c r="F2713" s="2" t="s">
        <v>2689</v>
      </c>
      <c r="G2713" s="2">
        <v>4</v>
      </c>
      <c r="H2713" s="3">
        <v>51000</v>
      </c>
      <c r="I2713" s="3">
        <v>9410</v>
      </c>
      <c r="J2713" s="3">
        <v>0</v>
      </c>
      <c r="K2713" s="3">
        <v>0</v>
      </c>
      <c r="L2713" s="3">
        <f>SUM(H2713:K2713)</f>
        <v>60410</v>
      </c>
      <c r="M2713" s="15">
        <v>0.15</v>
      </c>
      <c r="N2713" s="3">
        <f>H2713*M2713</f>
        <v>7650</v>
      </c>
      <c r="O2713" s="3">
        <f>L2713-N2713</f>
        <v>52760</v>
      </c>
    </row>
    <row r="2714" spans="1:15" x14ac:dyDescent="0.2">
      <c r="A2714" s="2" t="s">
        <v>5981</v>
      </c>
      <c r="B2714" s="2" t="s">
        <v>1796</v>
      </c>
      <c r="C2714" s="2" t="s">
        <v>47</v>
      </c>
      <c r="D2714" s="2" t="s">
        <v>45</v>
      </c>
      <c r="E2714" s="13">
        <v>45992</v>
      </c>
      <c r="F2714" s="2" t="s">
        <v>2651</v>
      </c>
      <c r="G2714" s="2">
        <v>4</v>
      </c>
      <c r="H2714" s="3">
        <v>21000</v>
      </c>
      <c r="I2714" s="3">
        <v>6800</v>
      </c>
      <c r="J2714" s="3">
        <v>0</v>
      </c>
      <c r="K2714" s="3">
        <v>1560</v>
      </c>
      <c r="L2714" s="3">
        <f>SUM(H2714:K2714)</f>
        <v>29360</v>
      </c>
      <c r="M2714" s="15">
        <v>0.16</v>
      </c>
      <c r="N2714" s="3">
        <f>H2714*M2714</f>
        <v>3360</v>
      </c>
      <c r="O2714" s="3">
        <f>L2714-N2714</f>
        <v>26000</v>
      </c>
    </row>
    <row r="2715" spans="1:15" x14ac:dyDescent="0.2">
      <c r="A2715" s="2" t="s">
        <v>5982</v>
      </c>
      <c r="B2715" s="2" t="s">
        <v>1885</v>
      </c>
      <c r="C2715" s="2" t="s">
        <v>61</v>
      </c>
      <c r="D2715" s="2" t="s">
        <v>55</v>
      </c>
      <c r="E2715" s="13">
        <v>45992</v>
      </c>
      <c r="F2715" s="2" t="s">
        <v>2732</v>
      </c>
      <c r="G2715" s="2">
        <v>1</v>
      </c>
      <c r="H2715" s="3">
        <v>21150</v>
      </c>
      <c r="I2715" s="3">
        <v>560</v>
      </c>
      <c r="J2715" s="3">
        <v>0</v>
      </c>
      <c r="K2715" s="3">
        <v>1640</v>
      </c>
      <c r="L2715" s="3">
        <f>SUM(H2715:K2715)</f>
        <v>23350</v>
      </c>
      <c r="M2715" s="15">
        <v>0.05</v>
      </c>
      <c r="N2715" s="3">
        <f>H2715*M2715</f>
        <v>1057.5</v>
      </c>
      <c r="O2715" s="3">
        <f>L2715-N2715</f>
        <v>22292.5</v>
      </c>
    </row>
    <row r="2716" spans="1:15" x14ac:dyDescent="0.2">
      <c r="A2716" s="2" t="s">
        <v>5983</v>
      </c>
      <c r="B2716" s="2" t="s">
        <v>2063</v>
      </c>
      <c r="C2716" s="2" t="s">
        <v>22</v>
      </c>
      <c r="D2716" s="2" t="s">
        <v>24</v>
      </c>
      <c r="E2716" s="13">
        <v>46023</v>
      </c>
      <c r="F2716" s="2" t="s">
        <v>2647</v>
      </c>
      <c r="G2716" s="2">
        <v>2</v>
      </c>
      <c r="H2716" s="3">
        <v>10000</v>
      </c>
      <c r="I2716" s="3">
        <v>230</v>
      </c>
      <c r="J2716" s="3">
        <v>0</v>
      </c>
      <c r="K2716" s="3">
        <v>0</v>
      </c>
      <c r="L2716" s="3">
        <f>SUM(H2716:K2716)</f>
        <v>10230</v>
      </c>
      <c r="M2716" s="15">
        <v>0</v>
      </c>
      <c r="N2716" s="3">
        <f>H2716*M2716</f>
        <v>0</v>
      </c>
      <c r="O2716" s="3">
        <f>L2716-N2716</f>
        <v>10230</v>
      </c>
    </row>
    <row r="2717" spans="1:15" x14ac:dyDescent="0.2">
      <c r="A2717" s="2" t="s">
        <v>5984</v>
      </c>
      <c r="B2717" s="2" t="s">
        <v>819</v>
      </c>
      <c r="C2717" s="2" t="s">
        <v>37</v>
      </c>
      <c r="D2717" s="2" t="s">
        <v>36</v>
      </c>
      <c r="E2717" s="13">
        <v>46082</v>
      </c>
      <c r="F2717" s="2" t="s">
        <v>2647</v>
      </c>
      <c r="G2717" s="2">
        <v>3</v>
      </c>
      <c r="H2717" s="3">
        <v>125700</v>
      </c>
      <c r="I2717" s="3">
        <v>1170</v>
      </c>
      <c r="J2717" s="3">
        <v>6470</v>
      </c>
      <c r="K2717" s="3">
        <v>0</v>
      </c>
      <c r="L2717" s="3">
        <f>SUM(H2717:K2717)</f>
        <v>133340</v>
      </c>
      <c r="M2717" s="15">
        <v>0</v>
      </c>
      <c r="N2717" s="3">
        <f>H2717*M2717</f>
        <v>0</v>
      </c>
      <c r="O2717" s="3">
        <f>L2717-N2717</f>
        <v>133340</v>
      </c>
    </row>
    <row r="2718" spans="1:15" x14ac:dyDescent="0.2">
      <c r="A2718" s="2" t="s">
        <v>5985</v>
      </c>
      <c r="B2718" s="2" t="s">
        <v>1037</v>
      </c>
      <c r="C2718" s="2" t="s">
        <v>91</v>
      </c>
      <c r="D2718" s="2" t="s">
        <v>85</v>
      </c>
      <c r="E2718" s="13">
        <v>46023</v>
      </c>
      <c r="F2718" s="2" t="s">
        <v>2670</v>
      </c>
      <c r="G2718" s="2">
        <v>3</v>
      </c>
      <c r="H2718" s="3">
        <v>14100</v>
      </c>
      <c r="I2718" s="3">
        <v>2550</v>
      </c>
      <c r="J2718" s="3">
        <v>0</v>
      </c>
      <c r="K2718" s="3">
        <v>0</v>
      </c>
      <c r="L2718" s="3">
        <f>SUM(H2718:K2718)</f>
        <v>16650</v>
      </c>
      <c r="M2718" s="15">
        <v>0</v>
      </c>
      <c r="N2718" s="3">
        <f>H2718*M2718</f>
        <v>0</v>
      </c>
      <c r="O2718" s="3">
        <f>L2718-N2718</f>
        <v>16650</v>
      </c>
    </row>
    <row r="2719" spans="1:15" x14ac:dyDescent="0.2">
      <c r="A2719" s="2" t="s">
        <v>5986</v>
      </c>
      <c r="B2719" s="2" t="s">
        <v>1259</v>
      </c>
      <c r="C2719" s="2" t="s">
        <v>71</v>
      </c>
      <c r="D2719" s="2" t="s">
        <v>65</v>
      </c>
      <c r="E2719" s="13">
        <v>46113</v>
      </c>
      <c r="F2719" s="2" t="s">
        <v>2683</v>
      </c>
      <c r="G2719" s="2">
        <v>3</v>
      </c>
      <c r="H2719" s="3">
        <v>22050</v>
      </c>
      <c r="I2719" s="3">
        <v>2470</v>
      </c>
      <c r="J2719" s="3">
        <v>0</v>
      </c>
      <c r="K2719" s="3">
        <v>0</v>
      </c>
      <c r="L2719" s="3">
        <f>SUM(H2719:K2719)</f>
        <v>24520</v>
      </c>
      <c r="M2719" s="15">
        <v>0.17</v>
      </c>
      <c r="N2719" s="3">
        <f>H2719*M2719</f>
        <v>3748.5000000000005</v>
      </c>
      <c r="O2719" s="3">
        <f>L2719-N2719</f>
        <v>20771.5</v>
      </c>
    </row>
    <row r="2720" spans="1:15" x14ac:dyDescent="0.2">
      <c r="A2720" s="2" t="s">
        <v>5987</v>
      </c>
      <c r="B2720" s="2" t="s">
        <v>1304</v>
      </c>
      <c r="C2720" s="2" t="s">
        <v>67</v>
      </c>
      <c r="D2720" s="2" t="s">
        <v>65</v>
      </c>
      <c r="E2720" s="13">
        <v>46023</v>
      </c>
      <c r="F2720" s="2" t="s">
        <v>2647</v>
      </c>
      <c r="G2720" s="2">
        <v>4</v>
      </c>
      <c r="H2720" s="3">
        <v>19800</v>
      </c>
      <c r="I2720" s="3">
        <v>4560</v>
      </c>
      <c r="J2720" s="3">
        <v>0</v>
      </c>
      <c r="K2720" s="3">
        <v>0</v>
      </c>
      <c r="L2720" s="3">
        <f>SUM(H2720:K2720)</f>
        <v>24360</v>
      </c>
      <c r="M2720" s="15">
        <v>0</v>
      </c>
      <c r="N2720" s="3">
        <f>H2720*M2720</f>
        <v>0</v>
      </c>
      <c r="O2720" s="3">
        <f>L2720-N2720</f>
        <v>24360</v>
      </c>
    </row>
    <row r="2721" spans="1:15" x14ac:dyDescent="0.2">
      <c r="A2721" s="2" t="s">
        <v>5988</v>
      </c>
      <c r="B2721" s="2" t="s">
        <v>1963</v>
      </c>
      <c r="C2721" s="2" t="s">
        <v>13</v>
      </c>
      <c r="D2721" s="2" t="s">
        <v>11</v>
      </c>
      <c r="E2721" s="13">
        <v>45992</v>
      </c>
      <c r="F2721" s="2" t="s">
        <v>2670</v>
      </c>
      <c r="G2721" s="2">
        <v>4</v>
      </c>
      <c r="H2721" s="3">
        <v>62800</v>
      </c>
      <c r="I2721" s="3">
        <v>8610</v>
      </c>
      <c r="J2721" s="3">
        <v>9870</v>
      </c>
      <c r="K2721" s="3">
        <v>2620</v>
      </c>
      <c r="L2721" s="3">
        <f>SUM(H2721:K2721)</f>
        <v>83900</v>
      </c>
      <c r="M2721" s="15">
        <v>0</v>
      </c>
      <c r="N2721" s="3">
        <f>H2721*M2721</f>
        <v>0</v>
      </c>
      <c r="O2721" s="3">
        <f>L2721-N2721</f>
        <v>83900</v>
      </c>
    </row>
    <row r="2722" spans="1:15" x14ac:dyDescent="0.2">
      <c r="A2722" s="2" t="s">
        <v>5990</v>
      </c>
      <c r="B2722" s="2" t="s">
        <v>2122</v>
      </c>
      <c r="C2722" s="2" t="s">
        <v>97</v>
      </c>
      <c r="D2722" s="2" t="s">
        <v>95</v>
      </c>
      <c r="E2722" s="13">
        <v>45992</v>
      </c>
      <c r="F2722" s="2" t="s">
        <v>2689</v>
      </c>
      <c r="G2722" s="2">
        <v>2</v>
      </c>
      <c r="H2722" s="3">
        <v>26300</v>
      </c>
      <c r="I2722" s="3">
        <v>2090</v>
      </c>
      <c r="J2722" s="3">
        <v>6990</v>
      </c>
      <c r="K2722" s="3">
        <v>0</v>
      </c>
      <c r="L2722" s="3">
        <f>SUM(H2722:K2722)</f>
        <v>35380</v>
      </c>
      <c r="M2722" s="15">
        <v>0.15</v>
      </c>
      <c r="N2722" s="3">
        <f>H2722*M2722</f>
        <v>3945</v>
      </c>
      <c r="O2722" s="3">
        <f>L2722-N2722</f>
        <v>31435</v>
      </c>
    </row>
    <row r="2723" spans="1:15" x14ac:dyDescent="0.2">
      <c r="A2723" s="2" t="s">
        <v>5991</v>
      </c>
      <c r="B2723" s="2" t="s">
        <v>2309</v>
      </c>
      <c r="C2723" s="2" t="s">
        <v>63</v>
      </c>
      <c r="D2723" s="2" t="s">
        <v>65</v>
      </c>
      <c r="E2723" s="13">
        <v>45992</v>
      </c>
      <c r="F2723" s="2" t="s">
        <v>2732</v>
      </c>
      <c r="G2723" s="2">
        <v>2</v>
      </c>
      <c r="H2723" s="3">
        <v>35700</v>
      </c>
      <c r="I2723" s="3">
        <v>2330</v>
      </c>
      <c r="J2723" s="3">
        <v>2000</v>
      </c>
      <c r="K2723" s="3">
        <v>2210</v>
      </c>
      <c r="L2723" s="3">
        <f>SUM(H2723:K2723)</f>
        <v>42240</v>
      </c>
      <c r="M2723" s="15">
        <v>0.05</v>
      </c>
      <c r="N2723" s="3">
        <f>H2723*M2723</f>
        <v>1785</v>
      </c>
      <c r="O2723" s="3">
        <f>L2723-N2723</f>
        <v>40455</v>
      </c>
    </row>
    <row r="2724" spans="1:15" x14ac:dyDescent="0.2">
      <c r="A2724" s="2" t="s">
        <v>5992</v>
      </c>
      <c r="B2724" s="2" t="s">
        <v>2410</v>
      </c>
      <c r="C2724" s="2" t="s">
        <v>29</v>
      </c>
      <c r="D2724" s="2" t="s">
        <v>24</v>
      </c>
      <c r="E2724" s="13">
        <v>46023</v>
      </c>
      <c r="F2724" s="2" t="s">
        <v>2732</v>
      </c>
      <c r="G2724" s="2">
        <v>3</v>
      </c>
      <c r="H2724" s="3">
        <v>42600</v>
      </c>
      <c r="I2724" s="3">
        <v>1520</v>
      </c>
      <c r="J2724" s="3">
        <v>0</v>
      </c>
      <c r="K2724" s="3">
        <v>0</v>
      </c>
      <c r="L2724" s="3">
        <f>SUM(H2724:K2724)</f>
        <v>44120</v>
      </c>
      <c r="M2724" s="15">
        <v>0.05</v>
      </c>
      <c r="N2724" s="3">
        <f>H2724*M2724</f>
        <v>2130</v>
      </c>
      <c r="O2724" s="3">
        <f>L2724-N2724</f>
        <v>41990</v>
      </c>
    </row>
    <row r="2725" spans="1:15" x14ac:dyDescent="0.2">
      <c r="A2725" s="2" t="s">
        <v>5993</v>
      </c>
      <c r="B2725" s="2" t="s">
        <v>2585</v>
      </c>
      <c r="C2725" s="2" t="s">
        <v>99</v>
      </c>
      <c r="D2725" s="2" t="s">
        <v>95</v>
      </c>
      <c r="E2725" s="13">
        <v>46174</v>
      </c>
      <c r="F2725" s="2" t="s">
        <v>2683</v>
      </c>
      <c r="G2725" s="2">
        <v>3</v>
      </c>
      <c r="H2725" s="3">
        <v>9750</v>
      </c>
      <c r="I2725" s="3">
        <v>1460</v>
      </c>
      <c r="J2725" s="3">
        <v>3980</v>
      </c>
      <c r="K2725" s="3">
        <v>0</v>
      </c>
      <c r="L2725" s="3">
        <f>SUM(H2725:K2725)</f>
        <v>15190</v>
      </c>
      <c r="M2725" s="15">
        <v>0.17</v>
      </c>
      <c r="N2725" s="3">
        <f>H2725*M2725</f>
        <v>1657.5000000000002</v>
      </c>
      <c r="O2725" s="3">
        <f>L2725-N2725</f>
        <v>13532.5</v>
      </c>
    </row>
    <row r="2726" spans="1:15" x14ac:dyDescent="0.2">
      <c r="A2726" s="2" t="s">
        <v>5994</v>
      </c>
      <c r="B2726" s="2" t="s">
        <v>915</v>
      </c>
      <c r="C2726" s="2" t="s">
        <v>118</v>
      </c>
      <c r="D2726" s="2" t="s">
        <v>114</v>
      </c>
      <c r="E2726" s="13">
        <v>46023</v>
      </c>
      <c r="F2726" s="2" t="s">
        <v>2658</v>
      </c>
      <c r="G2726" s="2">
        <v>6</v>
      </c>
      <c r="H2726" s="3">
        <v>81900</v>
      </c>
      <c r="I2726" s="3">
        <v>20290</v>
      </c>
      <c r="J2726" s="3">
        <v>0</v>
      </c>
      <c r="K2726" s="3">
        <v>0</v>
      </c>
      <c r="L2726" s="3">
        <f>SUM(H2726:K2726)</f>
        <v>102190</v>
      </c>
      <c r="M2726" s="15">
        <v>0.1</v>
      </c>
      <c r="N2726" s="3">
        <f>H2726*M2726</f>
        <v>8190</v>
      </c>
      <c r="O2726" s="3">
        <f>L2726-N2726</f>
        <v>94000</v>
      </c>
    </row>
    <row r="2727" spans="1:15" x14ac:dyDescent="0.2">
      <c r="A2727" s="2" t="s">
        <v>5995</v>
      </c>
      <c r="B2727" s="2" t="s">
        <v>974</v>
      </c>
      <c r="C2727" s="2" t="s">
        <v>9</v>
      </c>
      <c r="D2727" s="2" t="s">
        <v>11</v>
      </c>
      <c r="E2727" s="13">
        <v>45992</v>
      </c>
      <c r="F2727" s="2" t="s">
        <v>2732</v>
      </c>
      <c r="G2727" s="2">
        <v>1</v>
      </c>
      <c r="H2727" s="3">
        <v>7100</v>
      </c>
      <c r="I2727" s="3">
        <v>460</v>
      </c>
      <c r="J2727" s="3">
        <v>0</v>
      </c>
      <c r="K2727" s="3">
        <v>1450</v>
      </c>
      <c r="L2727" s="3">
        <f>SUM(H2727:K2727)</f>
        <v>9010</v>
      </c>
      <c r="M2727" s="15">
        <v>0.05</v>
      </c>
      <c r="N2727" s="3">
        <f>H2727*M2727</f>
        <v>355</v>
      </c>
      <c r="O2727" s="3">
        <f>L2727-N2727</f>
        <v>8655</v>
      </c>
    </row>
    <row r="2728" spans="1:15" x14ac:dyDescent="0.2">
      <c r="A2728" s="2" t="s">
        <v>5996</v>
      </c>
      <c r="B2728" s="2" t="s">
        <v>974</v>
      </c>
      <c r="C2728" s="2" t="s">
        <v>125</v>
      </c>
      <c r="D2728" s="2" t="s">
        <v>124</v>
      </c>
      <c r="E2728" s="13">
        <v>46023</v>
      </c>
      <c r="F2728" s="2" t="s">
        <v>2732</v>
      </c>
      <c r="G2728" s="2">
        <v>1</v>
      </c>
      <c r="H2728" s="3">
        <v>26800</v>
      </c>
      <c r="I2728" s="3">
        <v>1420</v>
      </c>
      <c r="J2728" s="3">
        <v>0</v>
      </c>
      <c r="K2728" s="3">
        <v>0</v>
      </c>
      <c r="L2728" s="3">
        <f>SUM(H2728:K2728)</f>
        <v>28220</v>
      </c>
      <c r="M2728" s="15">
        <v>0.05</v>
      </c>
      <c r="N2728" s="3">
        <f>H2728*M2728</f>
        <v>1340</v>
      </c>
      <c r="O2728" s="3">
        <f>L2728-N2728</f>
        <v>26880</v>
      </c>
    </row>
    <row r="2729" spans="1:15" x14ac:dyDescent="0.2">
      <c r="A2729" s="2" t="s">
        <v>5997</v>
      </c>
      <c r="B2729" s="2" t="s">
        <v>1630</v>
      </c>
      <c r="C2729" s="2" t="s">
        <v>19</v>
      </c>
      <c r="D2729" s="2" t="s">
        <v>11</v>
      </c>
      <c r="E2729" s="13">
        <v>46023</v>
      </c>
      <c r="F2729" s="2" t="s">
        <v>2651</v>
      </c>
      <c r="G2729" s="2">
        <v>2</v>
      </c>
      <c r="H2729" s="3">
        <v>19500</v>
      </c>
      <c r="I2729" s="3">
        <v>1220</v>
      </c>
      <c r="J2729" s="3">
        <v>3220</v>
      </c>
      <c r="K2729" s="3">
        <v>3670</v>
      </c>
      <c r="L2729" s="3">
        <f>SUM(H2729:K2729)</f>
        <v>27610</v>
      </c>
      <c r="M2729" s="15">
        <v>0.16</v>
      </c>
      <c r="N2729" s="3">
        <f>H2729*M2729</f>
        <v>3120</v>
      </c>
      <c r="O2729" s="3">
        <f>L2729-N2729</f>
        <v>24490</v>
      </c>
    </row>
    <row r="2730" spans="1:15" x14ac:dyDescent="0.2">
      <c r="A2730" s="2" t="s">
        <v>5998</v>
      </c>
      <c r="B2730" s="2" t="s">
        <v>1763</v>
      </c>
      <c r="C2730" s="2" t="s">
        <v>61</v>
      </c>
      <c r="D2730" s="2" t="s">
        <v>55</v>
      </c>
      <c r="E2730" s="13">
        <v>46023</v>
      </c>
      <c r="F2730" s="2" t="s">
        <v>2647</v>
      </c>
      <c r="G2730" s="2">
        <v>3</v>
      </c>
      <c r="H2730" s="3">
        <v>53700</v>
      </c>
      <c r="I2730" s="3">
        <v>7600</v>
      </c>
      <c r="J2730" s="3">
        <v>0</v>
      </c>
      <c r="K2730" s="3">
        <v>0</v>
      </c>
      <c r="L2730" s="3">
        <f>SUM(H2730:K2730)</f>
        <v>61300</v>
      </c>
      <c r="M2730" s="15">
        <v>0</v>
      </c>
      <c r="N2730" s="3">
        <f>H2730*M2730</f>
        <v>0</v>
      </c>
      <c r="O2730" s="3">
        <f>L2730-N2730</f>
        <v>61300</v>
      </c>
    </row>
    <row r="2731" spans="1:15" x14ac:dyDescent="0.2">
      <c r="A2731" s="2" t="s">
        <v>5999</v>
      </c>
      <c r="B2731" s="2" t="s">
        <v>1832</v>
      </c>
      <c r="C2731" s="2" t="s">
        <v>129</v>
      </c>
      <c r="D2731" s="2" t="s">
        <v>124</v>
      </c>
      <c r="E2731" s="13">
        <v>45992</v>
      </c>
      <c r="F2731" s="2" t="s">
        <v>2670</v>
      </c>
      <c r="G2731" s="2">
        <v>3</v>
      </c>
      <c r="H2731" s="3">
        <v>38850</v>
      </c>
      <c r="I2731" s="3">
        <v>1920</v>
      </c>
      <c r="J2731" s="3">
        <v>3420</v>
      </c>
      <c r="K2731" s="3">
        <v>0</v>
      </c>
      <c r="L2731" s="3">
        <f>SUM(H2731:K2731)</f>
        <v>44190</v>
      </c>
      <c r="M2731" s="15">
        <v>0</v>
      </c>
      <c r="N2731" s="3">
        <f>H2731*M2731</f>
        <v>0</v>
      </c>
      <c r="O2731" s="3">
        <f>L2731-N2731</f>
        <v>44190</v>
      </c>
    </row>
    <row r="2732" spans="1:15" x14ac:dyDescent="0.2">
      <c r="A2732" s="2" t="s">
        <v>6000</v>
      </c>
      <c r="B2732" s="2" t="s">
        <v>2376</v>
      </c>
      <c r="C2732" s="2" t="s">
        <v>43</v>
      </c>
      <c r="D2732" s="2" t="s">
        <v>45</v>
      </c>
      <c r="E2732" s="13">
        <v>45992</v>
      </c>
      <c r="F2732" s="2" t="s">
        <v>2683</v>
      </c>
      <c r="G2732" s="2">
        <v>3</v>
      </c>
      <c r="H2732" s="3">
        <v>15450</v>
      </c>
      <c r="I2732" s="3">
        <v>1450</v>
      </c>
      <c r="J2732" s="3">
        <v>0</v>
      </c>
      <c r="K2732" s="3">
        <v>0</v>
      </c>
      <c r="L2732" s="3">
        <f>SUM(H2732:K2732)</f>
        <v>16900</v>
      </c>
      <c r="M2732" s="15">
        <v>0.17</v>
      </c>
      <c r="N2732" s="3">
        <f>H2732*M2732</f>
        <v>2626.5</v>
      </c>
      <c r="O2732" s="3">
        <f>L2732-N2732</f>
        <v>14273.5</v>
      </c>
    </row>
    <row r="2733" spans="1:15" x14ac:dyDescent="0.2">
      <c r="A2733" s="2" t="s">
        <v>6001</v>
      </c>
      <c r="B2733" s="2" t="s">
        <v>2385</v>
      </c>
      <c r="C2733" s="2" t="s">
        <v>34</v>
      </c>
      <c r="D2733" s="2" t="s">
        <v>36</v>
      </c>
      <c r="E2733" s="13">
        <v>46023</v>
      </c>
      <c r="F2733" s="2" t="s">
        <v>2658</v>
      </c>
      <c r="G2733" s="2">
        <v>12</v>
      </c>
      <c r="H2733" s="3">
        <v>146400</v>
      </c>
      <c r="I2733" s="3">
        <v>19090</v>
      </c>
      <c r="J2733" s="3">
        <v>4350</v>
      </c>
      <c r="K2733" s="3">
        <v>1940</v>
      </c>
      <c r="L2733" s="3">
        <f>SUM(H2733:K2733)</f>
        <v>171780</v>
      </c>
      <c r="M2733" s="15">
        <v>0.1</v>
      </c>
      <c r="N2733" s="3">
        <f>H2733*M2733</f>
        <v>14640</v>
      </c>
      <c r="O2733" s="3">
        <f>L2733-N2733</f>
        <v>157140</v>
      </c>
    </row>
    <row r="2734" spans="1:15" x14ac:dyDescent="0.2">
      <c r="A2734" s="2" t="s">
        <v>6002</v>
      </c>
      <c r="B2734" s="2" t="s">
        <v>2483</v>
      </c>
      <c r="C2734" s="2" t="s">
        <v>129</v>
      </c>
      <c r="D2734" s="2" t="s">
        <v>124</v>
      </c>
      <c r="E2734" s="13">
        <v>46023</v>
      </c>
      <c r="F2734" s="2" t="s">
        <v>2683</v>
      </c>
      <c r="G2734" s="2">
        <v>2</v>
      </c>
      <c r="H2734" s="3">
        <v>16600</v>
      </c>
      <c r="I2734" s="3">
        <v>2750</v>
      </c>
      <c r="J2734" s="3">
        <v>3830</v>
      </c>
      <c r="K2734" s="3">
        <v>0</v>
      </c>
      <c r="L2734" s="3">
        <f>SUM(H2734:K2734)</f>
        <v>23180</v>
      </c>
      <c r="M2734" s="15">
        <v>0.17</v>
      </c>
      <c r="N2734" s="3">
        <f>H2734*M2734</f>
        <v>2822</v>
      </c>
      <c r="O2734" s="3">
        <f>L2734-N2734</f>
        <v>20358</v>
      </c>
    </row>
    <row r="2735" spans="1:15" x14ac:dyDescent="0.2">
      <c r="A2735" s="2" t="s">
        <v>6003</v>
      </c>
      <c r="B2735" s="2" t="s">
        <v>2505</v>
      </c>
      <c r="C2735" s="2" t="s">
        <v>63</v>
      </c>
      <c r="D2735" s="2" t="s">
        <v>65</v>
      </c>
      <c r="E2735" s="13">
        <v>46023</v>
      </c>
      <c r="F2735" s="2" t="s">
        <v>2683</v>
      </c>
      <c r="G2735" s="2">
        <v>4</v>
      </c>
      <c r="H2735" s="3">
        <v>63000</v>
      </c>
      <c r="I2735" s="3">
        <v>5560</v>
      </c>
      <c r="J2735" s="3">
        <v>5730</v>
      </c>
      <c r="K2735" s="3">
        <v>0</v>
      </c>
      <c r="L2735" s="3">
        <f>SUM(H2735:K2735)</f>
        <v>74290</v>
      </c>
      <c r="M2735" s="15">
        <v>0.17</v>
      </c>
      <c r="N2735" s="3">
        <f>H2735*M2735</f>
        <v>10710</v>
      </c>
      <c r="O2735" s="3">
        <f>L2735-N2735</f>
        <v>63580</v>
      </c>
    </row>
    <row r="2736" spans="1:15" x14ac:dyDescent="0.2">
      <c r="A2736" s="2" t="s">
        <v>6004</v>
      </c>
      <c r="B2736" s="2" t="s">
        <v>272</v>
      </c>
      <c r="C2736" s="2" t="s">
        <v>81</v>
      </c>
      <c r="D2736" s="2" t="s">
        <v>75</v>
      </c>
      <c r="E2736" s="13">
        <v>45992</v>
      </c>
      <c r="F2736" s="2" t="s">
        <v>2651</v>
      </c>
      <c r="G2736" s="2">
        <v>5</v>
      </c>
      <c r="H2736" s="3">
        <v>166000</v>
      </c>
      <c r="I2736" s="3">
        <v>3750</v>
      </c>
      <c r="J2736" s="3">
        <v>0</v>
      </c>
      <c r="K2736" s="3">
        <v>990</v>
      </c>
      <c r="L2736" s="3">
        <f>SUM(H2736:K2736)</f>
        <v>170740</v>
      </c>
      <c r="M2736" s="15">
        <v>0.16</v>
      </c>
      <c r="N2736" s="3">
        <f>H2736*M2736</f>
        <v>26560</v>
      </c>
      <c r="O2736" s="3">
        <f>L2736-N2736</f>
        <v>144180</v>
      </c>
    </row>
    <row r="2737" spans="1:15" x14ac:dyDescent="0.2">
      <c r="A2737" s="2" t="s">
        <v>6005</v>
      </c>
      <c r="B2737" s="2" t="s">
        <v>295</v>
      </c>
      <c r="C2737" s="2" t="s">
        <v>32</v>
      </c>
      <c r="D2737" s="2" t="s">
        <v>24</v>
      </c>
      <c r="E2737" s="13">
        <v>46023</v>
      </c>
      <c r="F2737" s="2" t="s">
        <v>2683</v>
      </c>
      <c r="G2737" s="2">
        <v>5</v>
      </c>
      <c r="H2737" s="3">
        <v>37250</v>
      </c>
      <c r="I2737" s="3">
        <v>2290</v>
      </c>
      <c r="J2737" s="3">
        <v>3120</v>
      </c>
      <c r="K2737" s="3">
        <v>0</v>
      </c>
      <c r="L2737" s="3">
        <f>SUM(H2737:K2737)</f>
        <v>42660</v>
      </c>
      <c r="M2737" s="15">
        <v>0.17</v>
      </c>
      <c r="N2737" s="3">
        <f>H2737*M2737</f>
        <v>6332.5000000000009</v>
      </c>
      <c r="O2737" s="3">
        <f>L2737-N2737</f>
        <v>36327.5</v>
      </c>
    </row>
    <row r="2738" spans="1:15" x14ac:dyDescent="0.2">
      <c r="A2738" s="2" t="s">
        <v>6007</v>
      </c>
      <c r="B2738" s="2" t="s">
        <v>873</v>
      </c>
      <c r="C2738" s="2" t="s">
        <v>99</v>
      </c>
      <c r="D2738" s="2" t="s">
        <v>95</v>
      </c>
      <c r="E2738" s="13">
        <v>45992</v>
      </c>
      <c r="F2738" s="2" t="s">
        <v>2689</v>
      </c>
      <c r="G2738" s="2">
        <v>10</v>
      </c>
      <c r="H2738" s="3">
        <v>42000</v>
      </c>
      <c r="I2738" s="3">
        <v>19940</v>
      </c>
      <c r="J2738" s="3">
        <v>0</v>
      </c>
      <c r="K2738" s="3">
        <v>0</v>
      </c>
      <c r="L2738" s="3">
        <f>SUM(H2738:K2738)</f>
        <v>61940</v>
      </c>
      <c r="M2738" s="15">
        <v>0.15</v>
      </c>
      <c r="N2738" s="3">
        <f>H2738*M2738</f>
        <v>6300</v>
      </c>
      <c r="O2738" s="3">
        <f>L2738-N2738</f>
        <v>55640</v>
      </c>
    </row>
    <row r="2739" spans="1:15" x14ac:dyDescent="0.2">
      <c r="A2739" s="2" t="s">
        <v>6008</v>
      </c>
      <c r="B2739" s="2" t="s">
        <v>1602</v>
      </c>
      <c r="C2739" s="2" t="s">
        <v>77</v>
      </c>
      <c r="D2739" s="2" t="s">
        <v>75</v>
      </c>
      <c r="E2739" s="13">
        <v>46023</v>
      </c>
      <c r="F2739" s="2" t="s">
        <v>2658</v>
      </c>
      <c r="G2739" s="2">
        <v>5</v>
      </c>
      <c r="H2739" s="3">
        <v>45750</v>
      </c>
      <c r="I2739" s="3">
        <v>7750</v>
      </c>
      <c r="J2739" s="3">
        <v>0</v>
      </c>
      <c r="K2739" s="3">
        <v>0</v>
      </c>
      <c r="L2739" s="3">
        <f>SUM(H2739:K2739)</f>
        <v>53500</v>
      </c>
      <c r="M2739" s="15">
        <v>0.1</v>
      </c>
      <c r="N2739" s="3">
        <f>H2739*M2739</f>
        <v>4575</v>
      </c>
      <c r="O2739" s="3">
        <f>L2739-N2739</f>
        <v>48925</v>
      </c>
    </row>
    <row r="2740" spans="1:15" x14ac:dyDescent="0.2">
      <c r="A2740" s="2" t="s">
        <v>6009</v>
      </c>
      <c r="B2740" s="2" t="s">
        <v>2225</v>
      </c>
      <c r="C2740" s="2" t="s">
        <v>9</v>
      </c>
      <c r="D2740" s="2" t="s">
        <v>11</v>
      </c>
      <c r="E2740" s="13">
        <v>46023</v>
      </c>
      <c r="F2740" s="2" t="s">
        <v>2689</v>
      </c>
      <c r="G2740" s="2">
        <v>3</v>
      </c>
      <c r="H2740" s="3">
        <v>57000</v>
      </c>
      <c r="I2740" s="3">
        <v>3750</v>
      </c>
      <c r="J2740" s="3">
        <v>0</v>
      </c>
      <c r="K2740" s="3">
        <v>0</v>
      </c>
      <c r="L2740" s="3">
        <f>SUM(H2740:K2740)</f>
        <v>60750</v>
      </c>
      <c r="M2740" s="15">
        <v>0.15</v>
      </c>
      <c r="N2740" s="3">
        <f>H2740*M2740</f>
        <v>8550</v>
      </c>
      <c r="O2740" s="3">
        <f>L2740-N2740</f>
        <v>52200</v>
      </c>
    </row>
    <row r="2741" spans="1:15" x14ac:dyDescent="0.2">
      <c r="A2741" s="2" t="s">
        <v>6010</v>
      </c>
      <c r="B2741" s="2" t="s">
        <v>2239</v>
      </c>
      <c r="C2741" s="2" t="s">
        <v>9</v>
      </c>
      <c r="D2741" s="2" t="s">
        <v>11</v>
      </c>
      <c r="E2741" s="13">
        <v>45992</v>
      </c>
      <c r="F2741" s="2" t="s">
        <v>2658</v>
      </c>
      <c r="G2741" s="2">
        <v>4</v>
      </c>
      <c r="H2741" s="3">
        <v>36000</v>
      </c>
      <c r="I2741" s="3">
        <v>3940</v>
      </c>
      <c r="J2741" s="3">
        <v>0</v>
      </c>
      <c r="K2741" s="3">
        <v>0</v>
      </c>
      <c r="L2741" s="3">
        <f>SUM(H2741:K2741)</f>
        <v>39940</v>
      </c>
      <c r="M2741" s="15">
        <v>0.1</v>
      </c>
      <c r="N2741" s="3">
        <f>H2741*M2741</f>
        <v>3600</v>
      </c>
      <c r="O2741" s="3">
        <f>L2741-N2741</f>
        <v>36340</v>
      </c>
    </row>
    <row r="2742" spans="1:15" x14ac:dyDescent="0.2">
      <c r="A2742" s="2" t="s">
        <v>6011</v>
      </c>
      <c r="B2742" s="2" t="s">
        <v>2422</v>
      </c>
      <c r="C2742" s="2" t="s">
        <v>16</v>
      </c>
      <c r="D2742" s="2" t="s">
        <v>11</v>
      </c>
      <c r="E2742" s="13">
        <v>46054</v>
      </c>
      <c r="F2742" s="2" t="s">
        <v>2670</v>
      </c>
      <c r="G2742" s="2">
        <v>3</v>
      </c>
      <c r="H2742" s="3">
        <v>20850</v>
      </c>
      <c r="I2742" s="3">
        <v>3740</v>
      </c>
      <c r="J2742" s="3">
        <v>0</v>
      </c>
      <c r="K2742" s="3">
        <v>2540</v>
      </c>
      <c r="L2742" s="3">
        <f>SUM(H2742:K2742)</f>
        <v>27130</v>
      </c>
      <c r="M2742" s="15">
        <v>0</v>
      </c>
      <c r="N2742" s="3">
        <f>H2742*M2742</f>
        <v>0</v>
      </c>
      <c r="O2742" s="3">
        <f>L2742-N2742</f>
        <v>27130</v>
      </c>
    </row>
    <row r="2743" spans="1:15" x14ac:dyDescent="0.2">
      <c r="A2743" s="2" t="s">
        <v>6012</v>
      </c>
      <c r="B2743" s="2" t="s">
        <v>2588</v>
      </c>
      <c r="C2743" s="2" t="s">
        <v>87</v>
      </c>
      <c r="D2743" s="2" t="s">
        <v>85</v>
      </c>
      <c r="E2743" s="13">
        <v>46023</v>
      </c>
      <c r="F2743" s="2" t="s">
        <v>2651</v>
      </c>
      <c r="G2743" s="2">
        <v>2</v>
      </c>
      <c r="H2743" s="3">
        <v>16800</v>
      </c>
      <c r="I2743" s="3">
        <v>1620</v>
      </c>
      <c r="J2743" s="3">
        <v>0</v>
      </c>
      <c r="K2743" s="3">
        <v>0</v>
      </c>
      <c r="L2743" s="3">
        <f>SUM(H2743:K2743)</f>
        <v>18420</v>
      </c>
      <c r="M2743" s="15">
        <v>0.16</v>
      </c>
      <c r="N2743" s="3">
        <f>H2743*M2743</f>
        <v>2688</v>
      </c>
      <c r="O2743" s="3">
        <f>L2743-N2743</f>
        <v>15732</v>
      </c>
    </row>
    <row r="2744" spans="1:15" x14ac:dyDescent="0.2">
      <c r="A2744" s="2" t="s">
        <v>6013</v>
      </c>
      <c r="B2744" s="2" t="s">
        <v>532</v>
      </c>
      <c r="C2744" s="2" t="s">
        <v>19</v>
      </c>
      <c r="D2744" s="2" t="s">
        <v>11</v>
      </c>
      <c r="E2744" s="13">
        <v>45992</v>
      </c>
      <c r="F2744" s="2" t="s">
        <v>2670</v>
      </c>
      <c r="G2744" s="2">
        <v>1</v>
      </c>
      <c r="H2744" s="3">
        <v>13200</v>
      </c>
      <c r="I2744" s="3">
        <v>730</v>
      </c>
      <c r="J2744" s="3">
        <v>6320</v>
      </c>
      <c r="K2744" s="3">
        <v>2740</v>
      </c>
      <c r="L2744" s="3">
        <f>SUM(H2744:K2744)</f>
        <v>22990</v>
      </c>
      <c r="M2744" s="15">
        <v>0</v>
      </c>
      <c r="N2744" s="3">
        <f>H2744*M2744</f>
        <v>0</v>
      </c>
      <c r="O2744" s="3">
        <f>L2744-N2744</f>
        <v>22990</v>
      </c>
    </row>
    <row r="2745" spans="1:15" x14ac:dyDescent="0.2">
      <c r="A2745" s="2" t="s">
        <v>6014</v>
      </c>
      <c r="B2745" s="2" t="s">
        <v>549</v>
      </c>
      <c r="C2745" s="2" t="s">
        <v>89</v>
      </c>
      <c r="D2745" s="2" t="s">
        <v>85</v>
      </c>
      <c r="E2745" s="13">
        <v>46082</v>
      </c>
      <c r="F2745" s="2" t="s">
        <v>2683</v>
      </c>
      <c r="G2745" s="2">
        <v>3</v>
      </c>
      <c r="H2745" s="3">
        <v>20400</v>
      </c>
      <c r="I2745" s="3">
        <v>760</v>
      </c>
      <c r="J2745" s="3">
        <v>0</v>
      </c>
      <c r="K2745" s="3">
        <v>0</v>
      </c>
      <c r="L2745" s="3">
        <f>SUM(H2745:K2745)</f>
        <v>21160</v>
      </c>
      <c r="M2745" s="15">
        <v>0.17</v>
      </c>
      <c r="N2745" s="3">
        <f>H2745*M2745</f>
        <v>3468.0000000000005</v>
      </c>
      <c r="O2745" s="3">
        <f>L2745-N2745</f>
        <v>17692</v>
      </c>
    </row>
    <row r="2746" spans="1:15" x14ac:dyDescent="0.2">
      <c r="A2746" s="2" t="s">
        <v>6015</v>
      </c>
      <c r="B2746" s="2" t="s">
        <v>638</v>
      </c>
      <c r="C2746" s="2" t="s">
        <v>47</v>
      </c>
      <c r="D2746" s="2" t="s">
        <v>45</v>
      </c>
      <c r="E2746" s="13">
        <v>46204</v>
      </c>
      <c r="F2746" s="2" t="s">
        <v>2658</v>
      </c>
      <c r="G2746" s="2">
        <v>8</v>
      </c>
      <c r="H2746" s="3">
        <v>28400</v>
      </c>
      <c r="I2746" s="3">
        <v>12380</v>
      </c>
      <c r="J2746" s="3">
        <v>0</v>
      </c>
      <c r="K2746" s="3">
        <v>3410</v>
      </c>
      <c r="L2746" s="3">
        <f>SUM(H2746:K2746)</f>
        <v>44190</v>
      </c>
      <c r="M2746" s="15">
        <v>0.1</v>
      </c>
      <c r="N2746" s="3">
        <f>H2746*M2746</f>
        <v>2840</v>
      </c>
      <c r="O2746" s="3">
        <f>L2746-N2746</f>
        <v>41350</v>
      </c>
    </row>
    <row r="2747" spans="1:15" x14ac:dyDescent="0.2">
      <c r="A2747" s="2" t="s">
        <v>6016</v>
      </c>
      <c r="B2747" s="2" t="s">
        <v>1001</v>
      </c>
      <c r="C2747" s="2" t="s">
        <v>63</v>
      </c>
      <c r="D2747" s="2" t="s">
        <v>65</v>
      </c>
      <c r="E2747" s="13">
        <v>45992</v>
      </c>
      <c r="F2747" s="2" t="s">
        <v>2658</v>
      </c>
      <c r="G2747" s="2">
        <v>4</v>
      </c>
      <c r="H2747" s="3">
        <v>35600</v>
      </c>
      <c r="I2747" s="3">
        <v>1640</v>
      </c>
      <c r="J2747" s="3">
        <v>5060</v>
      </c>
      <c r="K2747" s="3">
        <v>0</v>
      </c>
      <c r="L2747" s="3">
        <f>SUM(H2747:K2747)</f>
        <v>42300</v>
      </c>
      <c r="M2747" s="15">
        <v>0.1</v>
      </c>
      <c r="N2747" s="3">
        <f>H2747*M2747</f>
        <v>3560</v>
      </c>
      <c r="O2747" s="3">
        <f>L2747-N2747</f>
        <v>38740</v>
      </c>
    </row>
    <row r="2748" spans="1:15" x14ac:dyDescent="0.2">
      <c r="A2748" s="2" t="s">
        <v>6018</v>
      </c>
      <c r="B2748" s="2" t="s">
        <v>2124</v>
      </c>
      <c r="C2748" s="2" t="s">
        <v>103</v>
      </c>
      <c r="D2748" s="2" t="s">
        <v>105</v>
      </c>
      <c r="E2748" s="13">
        <v>45992</v>
      </c>
      <c r="F2748" s="2" t="s">
        <v>2732</v>
      </c>
      <c r="G2748" s="2">
        <v>1</v>
      </c>
      <c r="H2748" s="3">
        <v>3650</v>
      </c>
      <c r="I2748" s="3">
        <v>480</v>
      </c>
      <c r="J2748" s="3">
        <v>2280</v>
      </c>
      <c r="K2748" s="3">
        <v>0</v>
      </c>
      <c r="L2748" s="3">
        <f>SUM(H2748:K2748)</f>
        <v>6410</v>
      </c>
      <c r="M2748" s="15">
        <v>0.05</v>
      </c>
      <c r="N2748" s="3">
        <f>H2748*M2748</f>
        <v>182.5</v>
      </c>
      <c r="O2748" s="3">
        <f>L2748-N2748</f>
        <v>6227.5</v>
      </c>
    </row>
    <row r="2749" spans="1:15" x14ac:dyDescent="0.2">
      <c r="A2749" s="2" t="s">
        <v>6019</v>
      </c>
      <c r="B2749" s="2" t="s">
        <v>2170</v>
      </c>
      <c r="C2749" s="2" t="s">
        <v>32</v>
      </c>
      <c r="D2749" s="2" t="s">
        <v>24</v>
      </c>
      <c r="E2749" s="13">
        <v>46023</v>
      </c>
      <c r="F2749" s="2" t="s">
        <v>2658</v>
      </c>
      <c r="G2749" s="2">
        <v>5</v>
      </c>
      <c r="H2749" s="3">
        <v>59000</v>
      </c>
      <c r="I2749" s="3">
        <v>11810</v>
      </c>
      <c r="J2749" s="3">
        <v>2990</v>
      </c>
      <c r="K2749" s="3">
        <v>2490</v>
      </c>
      <c r="L2749" s="3">
        <f>SUM(H2749:K2749)</f>
        <v>76290</v>
      </c>
      <c r="M2749" s="15">
        <v>0.1</v>
      </c>
      <c r="N2749" s="3">
        <f>H2749*M2749</f>
        <v>5900</v>
      </c>
      <c r="O2749" s="3">
        <f>L2749-N2749</f>
        <v>70390</v>
      </c>
    </row>
    <row r="2750" spans="1:15" x14ac:dyDescent="0.2">
      <c r="A2750" s="2" t="s">
        <v>6020</v>
      </c>
      <c r="B2750" s="2" t="s">
        <v>2375</v>
      </c>
      <c r="C2750" s="2" t="s">
        <v>129</v>
      </c>
      <c r="D2750" s="2" t="s">
        <v>124</v>
      </c>
      <c r="E2750" s="13">
        <v>45992</v>
      </c>
      <c r="F2750" s="2" t="s">
        <v>2689</v>
      </c>
      <c r="G2750" s="2">
        <v>2</v>
      </c>
      <c r="H2750" s="3">
        <v>9600</v>
      </c>
      <c r="I2750" s="3">
        <v>1240</v>
      </c>
      <c r="J2750" s="3">
        <v>2300</v>
      </c>
      <c r="K2750" s="3">
        <v>2620</v>
      </c>
      <c r="L2750" s="3">
        <f>SUM(H2750:K2750)</f>
        <v>15760</v>
      </c>
      <c r="M2750" s="15">
        <v>0.15</v>
      </c>
      <c r="N2750" s="3">
        <f>H2750*M2750</f>
        <v>1440</v>
      </c>
      <c r="O2750" s="3">
        <f>L2750-N2750</f>
        <v>14320</v>
      </c>
    </row>
    <row r="2751" spans="1:15" x14ac:dyDescent="0.2">
      <c r="A2751" s="2" t="s">
        <v>6021</v>
      </c>
      <c r="B2751" s="2" t="s">
        <v>2453</v>
      </c>
      <c r="C2751" s="2" t="s">
        <v>16</v>
      </c>
      <c r="D2751" s="2" t="s">
        <v>11</v>
      </c>
      <c r="E2751" s="13">
        <v>45992</v>
      </c>
      <c r="F2751" s="2" t="s">
        <v>2683</v>
      </c>
      <c r="G2751" s="2">
        <v>4</v>
      </c>
      <c r="H2751" s="3">
        <v>16200</v>
      </c>
      <c r="I2751" s="3">
        <v>2890</v>
      </c>
      <c r="J2751" s="3">
        <v>0</v>
      </c>
      <c r="K2751" s="3">
        <v>0</v>
      </c>
      <c r="L2751" s="3">
        <f>SUM(H2751:K2751)</f>
        <v>19090</v>
      </c>
      <c r="M2751" s="15">
        <v>0.17</v>
      </c>
      <c r="N2751" s="3">
        <f>H2751*M2751</f>
        <v>2754</v>
      </c>
      <c r="O2751" s="3">
        <f>L2751-N2751</f>
        <v>16336</v>
      </c>
    </row>
    <row r="2752" spans="1:15" x14ac:dyDescent="0.2">
      <c r="A2752" s="2" t="s">
        <v>6023</v>
      </c>
      <c r="B2752" s="2" t="s">
        <v>478</v>
      </c>
      <c r="C2752" s="2" t="s">
        <v>125</v>
      </c>
      <c r="D2752" s="2" t="s">
        <v>124</v>
      </c>
      <c r="E2752" s="13">
        <v>45992</v>
      </c>
      <c r="F2752" s="2" t="s">
        <v>2647</v>
      </c>
      <c r="G2752" s="2">
        <v>5</v>
      </c>
      <c r="H2752" s="3">
        <v>47750</v>
      </c>
      <c r="I2752" s="3">
        <v>6600</v>
      </c>
      <c r="J2752" s="3">
        <v>8960</v>
      </c>
      <c r="K2752" s="3">
        <v>3940</v>
      </c>
      <c r="L2752" s="3">
        <f>SUM(H2752:K2752)</f>
        <v>67250</v>
      </c>
      <c r="M2752" s="15">
        <v>0</v>
      </c>
      <c r="N2752" s="3">
        <f>H2752*M2752</f>
        <v>0</v>
      </c>
      <c r="O2752" s="3">
        <f>L2752-N2752</f>
        <v>67250</v>
      </c>
    </row>
    <row r="2753" spans="1:15" x14ac:dyDescent="0.2">
      <c r="A2753" s="2" t="s">
        <v>6024</v>
      </c>
      <c r="B2753" s="2" t="s">
        <v>484</v>
      </c>
      <c r="C2753" s="2" t="s">
        <v>63</v>
      </c>
      <c r="D2753" s="2" t="s">
        <v>65</v>
      </c>
      <c r="E2753" s="13">
        <v>45992</v>
      </c>
      <c r="F2753" s="2" t="s">
        <v>2732</v>
      </c>
      <c r="G2753" s="2">
        <v>2</v>
      </c>
      <c r="H2753" s="3">
        <v>17600</v>
      </c>
      <c r="I2753" s="3">
        <v>600</v>
      </c>
      <c r="J2753" s="3">
        <v>2540</v>
      </c>
      <c r="K2753" s="3">
        <v>3770</v>
      </c>
      <c r="L2753" s="3">
        <f>SUM(H2753:K2753)</f>
        <v>24510</v>
      </c>
      <c r="M2753" s="15">
        <v>0.05</v>
      </c>
      <c r="N2753" s="3">
        <f>H2753*M2753</f>
        <v>880</v>
      </c>
      <c r="O2753" s="3">
        <f>L2753-N2753</f>
        <v>23630</v>
      </c>
    </row>
    <row r="2754" spans="1:15" x14ac:dyDescent="0.2">
      <c r="A2754" s="2" t="s">
        <v>6025</v>
      </c>
      <c r="B2754" s="2" t="s">
        <v>608</v>
      </c>
      <c r="C2754" s="2" t="s">
        <v>116</v>
      </c>
      <c r="D2754" s="2" t="s">
        <v>114</v>
      </c>
      <c r="E2754" s="13">
        <v>46082</v>
      </c>
      <c r="F2754" s="2" t="s">
        <v>2647</v>
      </c>
      <c r="G2754" s="2">
        <v>3</v>
      </c>
      <c r="H2754" s="3">
        <v>18150</v>
      </c>
      <c r="I2754" s="3">
        <v>2570</v>
      </c>
      <c r="J2754" s="3">
        <v>0</v>
      </c>
      <c r="K2754" s="3">
        <v>0</v>
      </c>
      <c r="L2754" s="3">
        <f>SUM(H2754:K2754)</f>
        <v>20720</v>
      </c>
      <c r="M2754" s="15">
        <v>0</v>
      </c>
      <c r="N2754" s="3">
        <f>H2754*M2754</f>
        <v>0</v>
      </c>
      <c r="O2754" s="3">
        <f>L2754-N2754</f>
        <v>20720</v>
      </c>
    </row>
    <row r="2755" spans="1:15" x14ac:dyDescent="0.2">
      <c r="A2755" s="2" t="s">
        <v>6026</v>
      </c>
      <c r="B2755" s="2" t="s">
        <v>848</v>
      </c>
      <c r="C2755" s="2" t="s">
        <v>43</v>
      </c>
      <c r="D2755" s="2" t="s">
        <v>45</v>
      </c>
      <c r="E2755" s="13">
        <v>45992</v>
      </c>
      <c r="F2755" s="2" t="s">
        <v>2732</v>
      </c>
      <c r="G2755" s="2">
        <v>2</v>
      </c>
      <c r="H2755" s="3">
        <v>9700</v>
      </c>
      <c r="I2755" s="3">
        <v>340</v>
      </c>
      <c r="J2755" s="3">
        <v>0</v>
      </c>
      <c r="K2755" s="3">
        <v>0</v>
      </c>
      <c r="L2755" s="3">
        <f>SUM(H2755:K2755)</f>
        <v>10040</v>
      </c>
      <c r="M2755" s="15">
        <v>0.05</v>
      </c>
      <c r="N2755" s="3">
        <f>H2755*M2755</f>
        <v>485</v>
      </c>
      <c r="O2755" s="3">
        <f>L2755-N2755</f>
        <v>9555</v>
      </c>
    </row>
    <row r="2756" spans="1:15" x14ac:dyDescent="0.2">
      <c r="A2756" s="2" t="s">
        <v>6027</v>
      </c>
      <c r="B2756" s="2" t="s">
        <v>974</v>
      </c>
      <c r="C2756" s="2" t="s">
        <v>83</v>
      </c>
      <c r="D2756" s="2" t="s">
        <v>85</v>
      </c>
      <c r="E2756" s="13">
        <v>46023</v>
      </c>
      <c r="F2756" s="2" t="s">
        <v>2661</v>
      </c>
      <c r="G2756" s="2">
        <v>3</v>
      </c>
      <c r="H2756" s="3">
        <v>61350</v>
      </c>
      <c r="I2756" s="3">
        <v>4030</v>
      </c>
      <c r="J2756" s="3">
        <v>7060</v>
      </c>
      <c r="K2756" s="3">
        <v>0</v>
      </c>
      <c r="L2756" s="3">
        <f>SUM(H2756:K2756)</f>
        <v>72440</v>
      </c>
      <c r="M2756" s="15">
        <v>0</v>
      </c>
      <c r="N2756" s="3">
        <f>H2756*M2756</f>
        <v>0</v>
      </c>
      <c r="O2756" s="3">
        <f>L2756-N2756</f>
        <v>72440</v>
      </c>
    </row>
    <row r="2757" spans="1:15" x14ac:dyDescent="0.2">
      <c r="A2757" s="2" t="s">
        <v>6028</v>
      </c>
      <c r="B2757" s="2" t="s">
        <v>1031</v>
      </c>
      <c r="C2757" s="2" t="s">
        <v>110</v>
      </c>
      <c r="D2757" s="2" t="s">
        <v>105</v>
      </c>
      <c r="E2757" s="13">
        <v>46023</v>
      </c>
      <c r="F2757" s="2" t="s">
        <v>2658</v>
      </c>
      <c r="G2757" s="2">
        <v>3</v>
      </c>
      <c r="H2757" s="3">
        <v>29100</v>
      </c>
      <c r="I2757" s="3">
        <v>420</v>
      </c>
      <c r="J2757" s="3">
        <v>0</v>
      </c>
      <c r="K2757" s="3">
        <v>2490</v>
      </c>
      <c r="L2757" s="3">
        <f>SUM(H2757:K2757)</f>
        <v>32010</v>
      </c>
      <c r="M2757" s="15">
        <v>0.1</v>
      </c>
      <c r="N2757" s="3">
        <f>H2757*M2757</f>
        <v>2910</v>
      </c>
      <c r="O2757" s="3">
        <f>L2757-N2757</f>
        <v>29100</v>
      </c>
    </row>
    <row r="2758" spans="1:15" x14ac:dyDescent="0.2">
      <c r="A2758" s="2" t="s">
        <v>6029</v>
      </c>
      <c r="B2758" s="2" t="s">
        <v>1031</v>
      </c>
      <c r="C2758" s="2" t="s">
        <v>51</v>
      </c>
      <c r="D2758" s="2" t="s">
        <v>45</v>
      </c>
      <c r="E2758" s="13">
        <v>46023</v>
      </c>
      <c r="F2758" s="2" t="s">
        <v>2670</v>
      </c>
      <c r="G2758" s="2">
        <v>4</v>
      </c>
      <c r="H2758" s="3">
        <v>48000</v>
      </c>
      <c r="I2758" s="3">
        <v>1510</v>
      </c>
      <c r="J2758" s="3">
        <v>0</v>
      </c>
      <c r="K2758" s="3">
        <v>0</v>
      </c>
      <c r="L2758" s="3">
        <f>SUM(H2758:K2758)</f>
        <v>49510</v>
      </c>
      <c r="M2758" s="15">
        <v>0</v>
      </c>
      <c r="N2758" s="3">
        <f>H2758*M2758</f>
        <v>0</v>
      </c>
      <c r="O2758" s="3">
        <f>L2758-N2758</f>
        <v>49510</v>
      </c>
    </row>
    <row r="2759" spans="1:15" x14ac:dyDescent="0.2">
      <c r="A2759" s="2" t="s">
        <v>6031</v>
      </c>
      <c r="B2759" s="2" t="s">
        <v>1466</v>
      </c>
      <c r="C2759" s="2" t="s">
        <v>69</v>
      </c>
      <c r="D2759" s="2" t="s">
        <v>65</v>
      </c>
      <c r="E2759" s="13">
        <v>46054</v>
      </c>
      <c r="F2759" s="2" t="s">
        <v>2689</v>
      </c>
      <c r="G2759" s="2">
        <v>2</v>
      </c>
      <c r="H2759" s="3">
        <v>59100</v>
      </c>
      <c r="I2759" s="3">
        <v>1980</v>
      </c>
      <c r="J2759" s="3">
        <v>0</v>
      </c>
      <c r="K2759" s="3">
        <v>0</v>
      </c>
      <c r="L2759" s="3">
        <f>SUM(H2759:K2759)</f>
        <v>61080</v>
      </c>
      <c r="M2759" s="15">
        <v>0.15</v>
      </c>
      <c r="N2759" s="3">
        <f>H2759*M2759</f>
        <v>8865</v>
      </c>
      <c r="O2759" s="3">
        <f>L2759-N2759</f>
        <v>52215</v>
      </c>
    </row>
    <row r="2760" spans="1:15" x14ac:dyDescent="0.2">
      <c r="A2760" s="2" t="s">
        <v>6034</v>
      </c>
      <c r="B2760" s="2" t="s">
        <v>2175</v>
      </c>
      <c r="C2760" s="2" t="s">
        <v>97</v>
      </c>
      <c r="D2760" s="2" t="s">
        <v>95</v>
      </c>
      <c r="E2760" s="13">
        <v>46023</v>
      </c>
      <c r="F2760" s="2" t="s">
        <v>2651</v>
      </c>
      <c r="G2760" s="2">
        <v>5</v>
      </c>
      <c r="H2760" s="3">
        <v>78000</v>
      </c>
      <c r="I2760" s="3">
        <v>20870</v>
      </c>
      <c r="J2760" s="3">
        <v>0</v>
      </c>
      <c r="K2760" s="3">
        <v>0</v>
      </c>
      <c r="L2760" s="3">
        <f>SUM(H2760:K2760)</f>
        <v>98870</v>
      </c>
      <c r="M2760" s="15">
        <v>0.16</v>
      </c>
      <c r="N2760" s="3">
        <f>H2760*M2760</f>
        <v>12480</v>
      </c>
      <c r="O2760" s="3">
        <f>L2760-N2760</f>
        <v>86390</v>
      </c>
    </row>
    <row r="2761" spans="1:15" x14ac:dyDescent="0.2">
      <c r="A2761" s="2" t="s">
        <v>6035</v>
      </c>
      <c r="B2761" s="2" t="s">
        <v>713</v>
      </c>
      <c r="C2761" s="2" t="s">
        <v>32</v>
      </c>
      <c r="D2761" s="2" t="s">
        <v>24</v>
      </c>
      <c r="E2761" s="13">
        <v>45992</v>
      </c>
      <c r="F2761" s="2" t="s">
        <v>2683</v>
      </c>
      <c r="G2761" s="2">
        <v>1</v>
      </c>
      <c r="H2761" s="3">
        <v>5800</v>
      </c>
      <c r="I2761" s="3">
        <v>1780</v>
      </c>
      <c r="J2761" s="3">
        <v>4770</v>
      </c>
      <c r="K2761" s="3">
        <v>0</v>
      </c>
      <c r="L2761" s="3">
        <f>SUM(H2761:K2761)</f>
        <v>12350</v>
      </c>
      <c r="M2761" s="15">
        <v>0.17</v>
      </c>
      <c r="N2761" s="3">
        <f>H2761*M2761</f>
        <v>986.00000000000011</v>
      </c>
      <c r="O2761" s="3">
        <f>L2761-N2761</f>
        <v>11364</v>
      </c>
    </row>
    <row r="2762" spans="1:15" x14ac:dyDescent="0.2">
      <c r="A2762" s="2" t="s">
        <v>6036</v>
      </c>
      <c r="B2762" s="2" t="s">
        <v>789</v>
      </c>
      <c r="C2762" s="2" t="s">
        <v>43</v>
      </c>
      <c r="D2762" s="2" t="s">
        <v>45</v>
      </c>
      <c r="E2762" s="13">
        <v>46023</v>
      </c>
      <c r="F2762" s="2" t="s">
        <v>2689</v>
      </c>
      <c r="G2762" s="2">
        <v>3</v>
      </c>
      <c r="H2762" s="3">
        <v>26400</v>
      </c>
      <c r="I2762" s="3">
        <v>5270</v>
      </c>
      <c r="J2762" s="3">
        <v>0</v>
      </c>
      <c r="K2762" s="3">
        <v>1850</v>
      </c>
      <c r="L2762" s="3">
        <f>SUM(H2762:K2762)</f>
        <v>33520</v>
      </c>
      <c r="M2762" s="15">
        <v>0.15</v>
      </c>
      <c r="N2762" s="3">
        <f>H2762*M2762</f>
        <v>3960</v>
      </c>
      <c r="O2762" s="3">
        <f>L2762-N2762</f>
        <v>29560</v>
      </c>
    </row>
    <row r="2763" spans="1:15" x14ac:dyDescent="0.2">
      <c r="A2763" s="2" t="s">
        <v>6037</v>
      </c>
      <c r="B2763" s="2" t="s">
        <v>512</v>
      </c>
      <c r="C2763" s="2" t="s">
        <v>34</v>
      </c>
      <c r="D2763" s="2" t="s">
        <v>36</v>
      </c>
      <c r="E2763" s="13">
        <v>45992</v>
      </c>
      <c r="F2763" s="2" t="s">
        <v>2683</v>
      </c>
      <c r="G2763" s="2">
        <v>2</v>
      </c>
      <c r="H2763" s="3">
        <v>24300</v>
      </c>
      <c r="I2763" s="3">
        <v>1490</v>
      </c>
      <c r="J2763" s="3">
        <v>2500</v>
      </c>
      <c r="K2763" s="3">
        <v>0</v>
      </c>
      <c r="L2763" s="3">
        <f>SUM(H2763:K2763)</f>
        <v>28290</v>
      </c>
      <c r="M2763" s="15">
        <v>0.17</v>
      </c>
      <c r="N2763" s="3">
        <f>H2763*M2763</f>
        <v>4131</v>
      </c>
      <c r="O2763" s="3">
        <f>L2763-N2763</f>
        <v>24159</v>
      </c>
    </row>
    <row r="2764" spans="1:15" x14ac:dyDescent="0.2">
      <c r="A2764" s="2" t="s">
        <v>6039</v>
      </c>
      <c r="B2764" s="2" t="s">
        <v>696</v>
      </c>
      <c r="C2764" s="2" t="s">
        <v>29</v>
      </c>
      <c r="D2764" s="2" t="s">
        <v>24</v>
      </c>
      <c r="E2764" s="13">
        <v>45992</v>
      </c>
      <c r="F2764" s="2" t="s">
        <v>2670</v>
      </c>
      <c r="G2764" s="2">
        <v>6</v>
      </c>
      <c r="H2764" s="3">
        <v>57000</v>
      </c>
      <c r="I2764" s="3">
        <v>12400</v>
      </c>
      <c r="J2764" s="3">
        <v>5910</v>
      </c>
      <c r="K2764" s="3">
        <v>0</v>
      </c>
      <c r="L2764" s="3">
        <f>SUM(H2764:K2764)</f>
        <v>75310</v>
      </c>
      <c r="M2764" s="15">
        <v>0</v>
      </c>
      <c r="N2764" s="3">
        <f>H2764*M2764</f>
        <v>0</v>
      </c>
      <c r="O2764" s="3">
        <f>L2764-N2764</f>
        <v>75310</v>
      </c>
    </row>
    <row r="2765" spans="1:15" x14ac:dyDescent="0.2">
      <c r="A2765" s="2" t="s">
        <v>6040</v>
      </c>
      <c r="B2765" s="2" t="s">
        <v>752</v>
      </c>
      <c r="C2765" s="2" t="s">
        <v>13</v>
      </c>
      <c r="D2765" s="2" t="s">
        <v>11</v>
      </c>
      <c r="E2765" s="13">
        <v>46023</v>
      </c>
      <c r="F2765" s="2" t="s">
        <v>2658</v>
      </c>
      <c r="G2765" s="2">
        <v>16</v>
      </c>
      <c r="H2765" s="3">
        <v>195200</v>
      </c>
      <c r="I2765" s="3">
        <v>15970</v>
      </c>
      <c r="J2765" s="3">
        <v>0</v>
      </c>
      <c r="K2765" s="3">
        <v>0</v>
      </c>
      <c r="L2765" s="3">
        <f>SUM(H2765:K2765)</f>
        <v>211170</v>
      </c>
      <c r="M2765" s="15">
        <v>0.1</v>
      </c>
      <c r="N2765" s="3">
        <f>H2765*M2765</f>
        <v>19520</v>
      </c>
      <c r="O2765" s="3">
        <f>L2765-N2765</f>
        <v>191650</v>
      </c>
    </row>
    <row r="2766" spans="1:15" x14ac:dyDescent="0.2">
      <c r="A2766" s="2" t="s">
        <v>6041</v>
      </c>
      <c r="B2766" s="2" t="s">
        <v>961</v>
      </c>
      <c r="C2766" s="2" t="s">
        <v>26</v>
      </c>
      <c r="D2766" s="2" t="s">
        <v>24</v>
      </c>
      <c r="E2766" s="13">
        <v>46023</v>
      </c>
      <c r="F2766" s="2" t="s">
        <v>2670</v>
      </c>
      <c r="G2766" s="2">
        <v>4</v>
      </c>
      <c r="H2766" s="3">
        <v>64400</v>
      </c>
      <c r="I2766" s="3">
        <v>14550</v>
      </c>
      <c r="J2766" s="3">
        <v>0</v>
      </c>
      <c r="K2766" s="3">
        <v>1470</v>
      </c>
      <c r="L2766" s="3">
        <f>SUM(H2766:K2766)</f>
        <v>80420</v>
      </c>
      <c r="M2766" s="15">
        <v>0</v>
      </c>
      <c r="N2766" s="3">
        <f>H2766*M2766</f>
        <v>0</v>
      </c>
      <c r="O2766" s="3">
        <f>L2766-N2766</f>
        <v>80420</v>
      </c>
    </row>
    <row r="2767" spans="1:15" x14ac:dyDescent="0.2">
      <c r="A2767" s="2" t="s">
        <v>6042</v>
      </c>
      <c r="B2767" s="2" t="s">
        <v>1644</v>
      </c>
      <c r="C2767" s="2" t="s">
        <v>29</v>
      </c>
      <c r="D2767" s="2" t="s">
        <v>24</v>
      </c>
      <c r="E2767" s="13">
        <v>46023</v>
      </c>
      <c r="F2767" s="2" t="s">
        <v>2732</v>
      </c>
      <c r="G2767" s="2">
        <v>1</v>
      </c>
      <c r="H2767" s="3">
        <v>9350</v>
      </c>
      <c r="I2767" s="3">
        <v>630</v>
      </c>
      <c r="J2767" s="3">
        <v>0</v>
      </c>
      <c r="K2767" s="3">
        <v>0</v>
      </c>
      <c r="L2767" s="3">
        <f>SUM(H2767:K2767)</f>
        <v>9980</v>
      </c>
      <c r="M2767" s="15">
        <v>0.05</v>
      </c>
      <c r="N2767" s="3">
        <f>H2767*M2767</f>
        <v>467.5</v>
      </c>
      <c r="O2767" s="3">
        <f>L2767-N2767</f>
        <v>9512.5</v>
      </c>
    </row>
    <row r="2768" spans="1:15" x14ac:dyDescent="0.2">
      <c r="A2768" s="2" t="s">
        <v>6045</v>
      </c>
      <c r="B2768" s="2" t="s">
        <v>2190</v>
      </c>
      <c r="C2768" s="2" t="s">
        <v>49</v>
      </c>
      <c r="D2768" s="2" t="s">
        <v>45</v>
      </c>
      <c r="E2768" s="13">
        <v>46023</v>
      </c>
      <c r="F2768" s="2" t="s">
        <v>2689</v>
      </c>
      <c r="G2768" s="2">
        <v>3</v>
      </c>
      <c r="H2768" s="3">
        <v>16800</v>
      </c>
      <c r="I2768" s="3">
        <v>1110</v>
      </c>
      <c r="J2768" s="3">
        <v>4650</v>
      </c>
      <c r="K2768" s="3">
        <v>0</v>
      </c>
      <c r="L2768" s="3">
        <f>SUM(H2768:K2768)</f>
        <v>22560</v>
      </c>
      <c r="M2768" s="15">
        <v>0.15</v>
      </c>
      <c r="N2768" s="3">
        <f>H2768*M2768</f>
        <v>2520</v>
      </c>
      <c r="O2768" s="3">
        <f>L2768-N2768</f>
        <v>20040</v>
      </c>
    </row>
    <row r="2769" spans="1:15" x14ac:dyDescent="0.2">
      <c r="A2769" s="2" t="s">
        <v>6046</v>
      </c>
      <c r="B2769" s="2" t="s">
        <v>2442</v>
      </c>
      <c r="C2769" s="2" t="s">
        <v>61</v>
      </c>
      <c r="D2769" s="2" t="s">
        <v>55</v>
      </c>
      <c r="E2769" s="13">
        <v>46054</v>
      </c>
      <c r="F2769" s="2" t="s">
        <v>2647</v>
      </c>
      <c r="G2769" s="2">
        <v>2</v>
      </c>
      <c r="H2769" s="3">
        <v>43700</v>
      </c>
      <c r="I2769" s="3">
        <v>7700</v>
      </c>
      <c r="J2769" s="3">
        <v>7920</v>
      </c>
      <c r="K2769" s="3">
        <v>0</v>
      </c>
      <c r="L2769" s="3">
        <f>SUM(H2769:K2769)</f>
        <v>59320</v>
      </c>
      <c r="M2769" s="15">
        <v>0</v>
      </c>
      <c r="N2769" s="3">
        <f>H2769*M2769</f>
        <v>0</v>
      </c>
      <c r="O2769" s="3">
        <f>L2769-N2769</f>
        <v>59320</v>
      </c>
    </row>
    <row r="2770" spans="1:15" x14ac:dyDescent="0.2">
      <c r="A2770" s="2" t="s">
        <v>6047</v>
      </c>
      <c r="B2770" s="2" t="s">
        <v>2513</v>
      </c>
      <c r="C2770" s="2" t="s">
        <v>43</v>
      </c>
      <c r="D2770" s="2" t="s">
        <v>45</v>
      </c>
      <c r="E2770" s="13">
        <v>45992</v>
      </c>
      <c r="F2770" s="2" t="s">
        <v>2670</v>
      </c>
      <c r="G2770" s="2">
        <v>2</v>
      </c>
      <c r="H2770" s="3">
        <v>10000</v>
      </c>
      <c r="I2770" s="3">
        <v>1690</v>
      </c>
      <c r="J2770" s="3">
        <v>6400</v>
      </c>
      <c r="K2770" s="3">
        <v>0</v>
      </c>
      <c r="L2770" s="3">
        <f>SUM(H2770:K2770)</f>
        <v>18090</v>
      </c>
      <c r="M2770" s="15">
        <v>0</v>
      </c>
      <c r="N2770" s="3">
        <f>H2770*M2770</f>
        <v>0</v>
      </c>
      <c r="O2770" s="3">
        <f>L2770-N2770</f>
        <v>18090</v>
      </c>
    </row>
    <row r="2771" spans="1:15" x14ac:dyDescent="0.2">
      <c r="A2771" s="2" t="s">
        <v>6049</v>
      </c>
      <c r="B2771" s="2" t="s">
        <v>939</v>
      </c>
      <c r="C2771" s="2" t="s">
        <v>19</v>
      </c>
      <c r="D2771" s="2" t="s">
        <v>11</v>
      </c>
      <c r="E2771" s="13">
        <v>46023</v>
      </c>
      <c r="F2771" s="2" t="s">
        <v>2683</v>
      </c>
      <c r="G2771" s="2">
        <v>3</v>
      </c>
      <c r="H2771" s="3">
        <v>39450</v>
      </c>
      <c r="I2771" s="3">
        <v>5760</v>
      </c>
      <c r="J2771" s="3">
        <v>0</v>
      </c>
      <c r="K2771" s="3">
        <v>530</v>
      </c>
      <c r="L2771" s="3">
        <f>SUM(H2771:K2771)</f>
        <v>45740</v>
      </c>
      <c r="M2771" s="15">
        <v>0.17</v>
      </c>
      <c r="N2771" s="3">
        <f>H2771*M2771</f>
        <v>6706.5000000000009</v>
      </c>
      <c r="O2771" s="3">
        <f>L2771-N2771</f>
        <v>39033.5</v>
      </c>
    </row>
    <row r="2772" spans="1:15" x14ac:dyDescent="0.2">
      <c r="A2772" s="2" t="s">
        <v>6050</v>
      </c>
      <c r="B2772" s="2" t="s">
        <v>1338</v>
      </c>
      <c r="C2772" s="2" t="s">
        <v>71</v>
      </c>
      <c r="D2772" s="2" t="s">
        <v>65</v>
      </c>
      <c r="E2772" s="13">
        <v>46023</v>
      </c>
      <c r="F2772" s="2" t="s">
        <v>2670</v>
      </c>
      <c r="G2772" s="2">
        <v>5</v>
      </c>
      <c r="H2772" s="3">
        <v>57250</v>
      </c>
      <c r="I2772" s="3">
        <v>2510</v>
      </c>
      <c r="J2772" s="3">
        <v>4930</v>
      </c>
      <c r="K2772" s="3">
        <v>1470</v>
      </c>
      <c r="L2772" s="3">
        <f>SUM(H2772:K2772)</f>
        <v>66160</v>
      </c>
      <c r="M2772" s="15">
        <v>0</v>
      </c>
      <c r="N2772" s="3">
        <f>H2772*M2772</f>
        <v>0</v>
      </c>
      <c r="O2772" s="3">
        <f>L2772-N2772</f>
        <v>66160</v>
      </c>
    </row>
    <row r="2773" spans="1:15" x14ac:dyDescent="0.2">
      <c r="A2773" s="2" t="s">
        <v>6051</v>
      </c>
      <c r="B2773" s="2" t="s">
        <v>1496</v>
      </c>
      <c r="C2773" s="2" t="s">
        <v>118</v>
      </c>
      <c r="D2773" s="2" t="s">
        <v>114</v>
      </c>
      <c r="E2773" s="13">
        <v>46054</v>
      </c>
      <c r="F2773" s="2" t="s">
        <v>2658</v>
      </c>
      <c r="G2773" s="2">
        <v>9</v>
      </c>
      <c r="H2773" s="3">
        <v>175950</v>
      </c>
      <c r="I2773" s="3">
        <v>15060</v>
      </c>
      <c r="J2773" s="3">
        <v>4150</v>
      </c>
      <c r="K2773" s="3">
        <v>0</v>
      </c>
      <c r="L2773" s="3">
        <f>SUM(H2773:K2773)</f>
        <v>195160</v>
      </c>
      <c r="M2773" s="15">
        <v>0.1</v>
      </c>
      <c r="N2773" s="3">
        <f>H2773*M2773</f>
        <v>17595</v>
      </c>
      <c r="O2773" s="3">
        <f>L2773-N2773</f>
        <v>177565</v>
      </c>
    </row>
    <row r="2774" spans="1:15" x14ac:dyDescent="0.2">
      <c r="A2774" s="2" t="s">
        <v>6052</v>
      </c>
      <c r="B2774" s="2" t="s">
        <v>1837</v>
      </c>
      <c r="C2774" s="2" t="s">
        <v>81</v>
      </c>
      <c r="D2774" s="2" t="s">
        <v>75</v>
      </c>
      <c r="E2774" s="13">
        <v>45992</v>
      </c>
      <c r="F2774" s="2" t="s">
        <v>2689</v>
      </c>
      <c r="G2774" s="2">
        <v>3</v>
      </c>
      <c r="H2774" s="3">
        <v>63900</v>
      </c>
      <c r="I2774" s="3">
        <v>6040</v>
      </c>
      <c r="J2774" s="3">
        <v>6960</v>
      </c>
      <c r="K2774" s="3">
        <v>0</v>
      </c>
      <c r="L2774" s="3">
        <f>SUM(H2774:K2774)</f>
        <v>76900</v>
      </c>
      <c r="M2774" s="15">
        <v>0.15</v>
      </c>
      <c r="N2774" s="3">
        <f>H2774*M2774</f>
        <v>9585</v>
      </c>
      <c r="O2774" s="3">
        <f>L2774-N2774</f>
        <v>67315</v>
      </c>
    </row>
    <row r="2775" spans="1:15" x14ac:dyDescent="0.2">
      <c r="A2775" s="2" t="s">
        <v>6053</v>
      </c>
      <c r="B2775" s="2" t="s">
        <v>2168</v>
      </c>
      <c r="C2775" s="2" t="s">
        <v>81</v>
      </c>
      <c r="D2775" s="2" t="s">
        <v>75</v>
      </c>
      <c r="E2775" s="13">
        <v>46113</v>
      </c>
      <c r="F2775" s="2" t="s">
        <v>2689</v>
      </c>
      <c r="G2775" s="2">
        <v>3</v>
      </c>
      <c r="H2775" s="3">
        <v>78750</v>
      </c>
      <c r="I2775" s="3">
        <v>6210</v>
      </c>
      <c r="J2775" s="3">
        <v>0</v>
      </c>
      <c r="K2775" s="3">
        <v>2430</v>
      </c>
      <c r="L2775" s="3">
        <f>SUM(H2775:K2775)</f>
        <v>87390</v>
      </c>
      <c r="M2775" s="15">
        <v>0.15</v>
      </c>
      <c r="N2775" s="3">
        <f>H2775*M2775</f>
        <v>11812.5</v>
      </c>
      <c r="O2775" s="3">
        <f>L2775-N2775</f>
        <v>75577.5</v>
      </c>
    </row>
    <row r="2776" spans="1:15" x14ac:dyDescent="0.2">
      <c r="A2776" s="2" t="s">
        <v>6054</v>
      </c>
      <c r="B2776" s="2" t="s">
        <v>2560</v>
      </c>
      <c r="C2776" s="2" t="s">
        <v>71</v>
      </c>
      <c r="D2776" s="2" t="s">
        <v>65</v>
      </c>
      <c r="E2776" s="13">
        <v>45992</v>
      </c>
      <c r="F2776" s="2" t="s">
        <v>2689</v>
      </c>
      <c r="G2776" s="2">
        <v>3</v>
      </c>
      <c r="H2776" s="3">
        <v>36000</v>
      </c>
      <c r="I2776" s="3">
        <v>1450</v>
      </c>
      <c r="J2776" s="3">
        <v>0</v>
      </c>
      <c r="K2776" s="3">
        <v>0</v>
      </c>
      <c r="L2776" s="3">
        <f>SUM(H2776:K2776)</f>
        <v>37450</v>
      </c>
      <c r="M2776" s="15">
        <v>0.15</v>
      </c>
      <c r="N2776" s="3">
        <f>H2776*M2776</f>
        <v>5400</v>
      </c>
      <c r="O2776" s="3">
        <f>L2776-N2776</f>
        <v>32050</v>
      </c>
    </row>
    <row r="2777" spans="1:15" x14ac:dyDescent="0.2">
      <c r="A2777" s="2" t="s">
        <v>6055</v>
      </c>
      <c r="B2777" s="2" t="s">
        <v>360</v>
      </c>
      <c r="C2777" s="2" t="s">
        <v>22</v>
      </c>
      <c r="D2777" s="2" t="s">
        <v>24</v>
      </c>
      <c r="E2777" s="13">
        <v>46054</v>
      </c>
      <c r="F2777" s="2" t="s">
        <v>2689</v>
      </c>
      <c r="G2777" s="2">
        <v>2</v>
      </c>
      <c r="H2777" s="3">
        <v>8300</v>
      </c>
      <c r="I2777" s="3">
        <v>1250</v>
      </c>
      <c r="J2777" s="3">
        <v>0</v>
      </c>
      <c r="K2777" s="3">
        <v>0</v>
      </c>
      <c r="L2777" s="3">
        <f>SUM(H2777:K2777)</f>
        <v>9550</v>
      </c>
      <c r="M2777" s="15">
        <v>0.15</v>
      </c>
      <c r="N2777" s="3">
        <f>H2777*M2777</f>
        <v>1245</v>
      </c>
      <c r="O2777" s="3">
        <f>L2777-N2777</f>
        <v>8305</v>
      </c>
    </row>
    <row r="2778" spans="1:15" x14ac:dyDescent="0.2">
      <c r="A2778" s="2" t="s">
        <v>6056</v>
      </c>
      <c r="B2778" s="2" t="s">
        <v>1794</v>
      </c>
      <c r="C2778" s="2" t="s">
        <v>73</v>
      </c>
      <c r="D2778" s="2" t="s">
        <v>75</v>
      </c>
      <c r="E2778" s="13">
        <v>46054</v>
      </c>
      <c r="F2778" s="2" t="s">
        <v>2689</v>
      </c>
      <c r="G2778" s="2">
        <v>2</v>
      </c>
      <c r="H2778" s="3">
        <v>30500</v>
      </c>
      <c r="I2778" s="3">
        <v>2530</v>
      </c>
      <c r="J2778" s="3">
        <v>3240</v>
      </c>
      <c r="K2778" s="3">
        <v>0</v>
      </c>
      <c r="L2778" s="3">
        <f>SUM(H2778:K2778)</f>
        <v>36270</v>
      </c>
      <c r="M2778" s="15">
        <v>0.15</v>
      </c>
      <c r="N2778" s="3">
        <f>H2778*M2778</f>
        <v>4575</v>
      </c>
      <c r="O2778" s="3">
        <f>L2778-N2778</f>
        <v>31695</v>
      </c>
    </row>
    <row r="2779" spans="1:15" x14ac:dyDescent="0.2">
      <c r="A2779" s="2" t="s">
        <v>6057</v>
      </c>
      <c r="B2779" s="2" t="s">
        <v>2000</v>
      </c>
      <c r="C2779" s="2" t="s">
        <v>73</v>
      </c>
      <c r="D2779" s="2" t="s">
        <v>75</v>
      </c>
      <c r="E2779" s="13">
        <v>46023</v>
      </c>
      <c r="F2779" s="2" t="s">
        <v>2683</v>
      </c>
      <c r="G2779" s="2">
        <v>2</v>
      </c>
      <c r="H2779" s="3">
        <v>16300</v>
      </c>
      <c r="I2779" s="3">
        <v>1730</v>
      </c>
      <c r="J2779" s="3">
        <v>5930</v>
      </c>
      <c r="K2779" s="3">
        <v>0</v>
      </c>
      <c r="L2779" s="3">
        <f>SUM(H2779:K2779)</f>
        <v>23960</v>
      </c>
      <c r="M2779" s="15">
        <v>0.17</v>
      </c>
      <c r="N2779" s="3">
        <f>H2779*M2779</f>
        <v>2771</v>
      </c>
      <c r="O2779" s="3">
        <f>L2779-N2779</f>
        <v>21189</v>
      </c>
    </row>
    <row r="2780" spans="1:15" x14ac:dyDescent="0.2">
      <c r="A2780" s="2" t="s">
        <v>6058</v>
      </c>
      <c r="B2780" s="2" t="s">
        <v>2199</v>
      </c>
      <c r="C2780" s="2" t="s">
        <v>47</v>
      </c>
      <c r="D2780" s="2" t="s">
        <v>45</v>
      </c>
      <c r="E2780" s="13">
        <v>45992</v>
      </c>
      <c r="F2780" s="2" t="s">
        <v>2658</v>
      </c>
      <c r="G2780" s="2">
        <v>16</v>
      </c>
      <c r="H2780" s="3">
        <v>157600</v>
      </c>
      <c r="I2780" s="3">
        <v>25440</v>
      </c>
      <c r="J2780" s="3">
        <v>0</v>
      </c>
      <c r="K2780" s="3">
        <v>0</v>
      </c>
      <c r="L2780" s="3">
        <f>SUM(H2780:K2780)</f>
        <v>183040</v>
      </c>
      <c r="M2780" s="15">
        <v>0.1</v>
      </c>
      <c r="N2780" s="3">
        <f>H2780*M2780</f>
        <v>15760</v>
      </c>
      <c r="O2780" s="3">
        <f>L2780-N2780</f>
        <v>167280</v>
      </c>
    </row>
    <row r="2781" spans="1:15" x14ac:dyDescent="0.2">
      <c r="A2781" s="2" t="s">
        <v>6059</v>
      </c>
      <c r="B2781" s="2" t="s">
        <v>2220</v>
      </c>
      <c r="C2781" s="2" t="s">
        <v>19</v>
      </c>
      <c r="D2781" s="2" t="s">
        <v>11</v>
      </c>
      <c r="E2781" s="13">
        <v>45992</v>
      </c>
      <c r="F2781" s="2" t="s">
        <v>2689</v>
      </c>
      <c r="G2781" s="2">
        <v>3</v>
      </c>
      <c r="H2781" s="3">
        <v>27450</v>
      </c>
      <c r="I2781" s="3">
        <v>2530</v>
      </c>
      <c r="J2781" s="3">
        <v>0</v>
      </c>
      <c r="K2781" s="3">
        <v>0</v>
      </c>
      <c r="L2781" s="3">
        <f>SUM(H2781:K2781)</f>
        <v>29980</v>
      </c>
      <c r="M2781" s="15">
        <v>0.15</v>
      </c>
      <c r="N2781" s="3">
        <f>H2781*M2781</f>
        <v>4117.5</v>
      </c>
      <c r="O2781" s="3">
        <f>L2781-N2781</f>
        <v>25862.5</v>
      </c>
    </row>
    <row r="2782" spans="1:15" x14ac:dyDescent="0.2">
      <c r="A2782" s="2" t="s">
        <v>6060</v>
      </c>
      <c r="B2782" s="2" t="s">
        <v>2293</v>
      </c>
      <c r="C2782" s="2" t="s">
        <v>57</v>
      </c>
      <c r="D2782" s="2" t="s">
        <v>55</v>
      </c>
      <c r="E2782" s="13">
        <v>46174</v>
      </c>
      <c r="F2782" s="2" t="s">
        <v>2683</v>
      </c>
      <c r="G2782" s="2">
        <v>4</v>
      </c>
      <c r="H2782" s="3">
        <v>31200</v>
      </c>
      <c r="I2782" s="3">
        <v>2680</v>
      </c>
      <c r="J2782" s="3">
        <v>6750</v>
      </c>
      <c r="K2782" s="3">
        <v>0</v>
      </c>
      <c r="L2782" s="3">
        <f>SUM(H2782:K2782)</f>
        <v>40630</v>
      </c>
      <c r="M2782" s="15">
        <v>0.17</v>
      </c>
      <c r="N2782" s="3">
        <f>H2782*M2782</f>
        <v>5304</v>
      </c>
      <c r="O2782" s="3">
        <f>L2782-N2782</f>
        <v>35326</v>
      </c>
    </row>
    <row r="2783" spans="1:15" x14ac:dyDescent="0.2">
      <c r="A2783" s="2" t="s">
        <v>6061</v>
      </c>
      <c r="B2783" s="2" t="s">
        <v>2375</v>
      </c>
      <c r="C2783" s="2" t="s">
        <v>125</v>
      </c>
      <c r="D2783" s="2" t="s">
        <v>124</v>
      </c>
      <c r="E2783" s="13">
        <v>46023</v>
      </c>
      <c r="F2783" s="2" t="s">
        <v>2670</v>
      </c>
      <c r="G2783" s="2">
        <v>1</v>
      </c>
      <c r="H2783" s="3">
        <v>12950</v>
      </c>
      <c r="I2783" s="3">
        <v>530</v>
      </c>
      <c r="J2783" s="3">
        <v>8360</v>
      </c>
      <c r="K2783" s="3">
        <v>3930</v>
      </c>
      <c r="L2783" s="3">
        <f>SUM(H2783:K2783)</f>
        <v>25770</v>
      </c>
      <c r="M2783" s="15">
        <v>0</v>
      </c>
      <c r="N2783" s="3">
        <f>H2783*M2783</f>
        <v>0</v>
      </c>
      <c r="O2783" s="3">
        <f>L2783-N2783</f>
        <v>25770</v>
      </c>
    </row>
    <row r="2784" spans="1:15" x14ac:dyDescent="0.2">
      <c r="A2784" s="2" t="s">
        <v>6062</v>
      </c>
      <c r="B2784" s="2" t="s">
        <v>2433</v>
      </c>
      <c r="C2784" s="2" t="s">
        <v>47</v>
      </c>
      <c r="D2784" s="2" t="s">
        <v>45</v>
      </c>
      <c r="E2784" s="13">
        <v>46266</v>
      </c>
      <c r="F2784" s="2" t="s">
        <v>2670</v>
      </c>
      <c r="G2784" s="2">
        <v>16</v>
      </c>
      <c r="H2784" s="3">
        <v>55200</v>
      </c>
      <c r="I2784" s="3">
        <v>4430</v>
      </c>
      <c r="J2784" s="3">
        <v>4170</v>
      </c>
      <c r="K2784" s="3">
        <v>0</v>
      </c>
      <c r="L2784" s="3">
        <f>SUM(H2784:K2784)</f>
        <v>63800</v>
      </c>
      <c r="M2784" s="15">
        <v>0</v>
      </c>
      <c r="N2784" s="3">
        <f>H2784*M2784</f>
        <v>0</v>
      </c>
      <c r="O2784" s="3">
        <f>L2784-N2784</f>
        <v>63800</v>
      </c>
    </row>
    <row r="2785" spans="1:15" x14ac:dyDescent="0.2">
      <c r="A2785" s="2" t="s">
        <v>6064</v>
      </c>
      <c r="B2785" s="2" t="s">
        <v>974</v>
      </c>
      <c r="C2785" s="2" t="s">
        <v>51</v>
      </c>
      <c r="D2785" s="2" t="s">
        <v>45</v>
      </c>
      <c r="E2785" s="13">
        <v>46023</v>
      </c>
      <c r="F2785" s="2" t="s">
        <v>2647</v>
      </c>
      <c r="G2785" s="2">
        <v>1</v>
      </c>
      <c r="H2785" s="3">
        <v>16250</v>
      </c>
      <c r="I2785" s="3">
        <v>540</v>
      </c>
      <c r="J2785" s="3">
        <v>9220</v>
      </c>
      <c r="K2785" s="3">
        <v>0</v>
      </c>
      <c r="L2785" s="3">
        <f>SUM(H2785:K2785)</f>
        <v>26010</v>
      </c>
      <c r="M2785" s="15">
        <v>0</v>
      </c>
      <c r="N2785" s="3">
        <f>H2785*M2785</f>
        <v>0</v>
      </c>
      <c r="O2785" s="3">
        <f>L2785-N2785</f>
        <v>26010</v>
      </c>
    </row>
    <row r="2786" spans="1:15" x14ac:dyDescent="0.2">
      <c r="A2786" s="2" t="s">
        <v>6065</v>
      </c>
      <c r="B2786" s="2" t="s">
        <v>1874</v>
      </c>
      <c r="C2786" s="2" t="s">
        <v>71</v>
      </c>
      <c r="D2786" s="2" t="s">
        <v>65</v>
      </c>
      <c r="E2786" s="13">
        <v>46113</v>
      </c>
      <c r="F2786" s="2" t="s">
        <v>2658</v>
      </c>
      <c r="G2786" s="2">
        <v>4</v>
      </c>
      <c r="H2786" s="3">
        <v>30200</v>
      </c>
      <c r="I2786" s="3">
        <v>3460</v>
      </c>
      <c r="J2786" s="3">
        <v>4030</v>
      </c>
      <c r="K2786" s="3">
        <v>0</v>
      </c>
      <c r="L2786" s="3">
        <f>SUM(H2786:K2786)</f>
        <v>37690</v>
      </c>
      <c r="M2786" s="15">
        <v>0.1</v>
      </c>
      <c r="N2786" s="3">
        <f>H2786*M2786</f>
        <v>3020</v>
      </c>
      <c r="O2786" s="3">
        <f>L2786-N2786</f>
        <v>34670</v>
      </c>
    </row>
    <row r="2787" spans="1:15" x14ac:dyDescent="0.2">
      <c r="A2787" s="2" t="s">
        <v>6066</v>
      </c>
      <c r="B2787" s="2" t="s">
        <v>2375</v>
      </c>
      <c r="C2787" s="2" t="s">
        <v>79</v>
      </c>
      <c r="D2787" s="2" t="s">
        <v>75</v>
      </c>
      <c r="E2787" s="13">
        <v>46023</v>
      </c>
      <c r="F2787" s="2" t="s">
        <v>2670</v>
      </c>
      <c r="G2787" s="2">
        <v>2</v>
      </c>
      <c r="H2787" s="3">
        <v>10200</v>
      </c>
      <c r="I2787" s="3">
        <v>640</v>
      </c>
      <c r="J2787" s="3">
        <v>0</v>
      </c>
      <c r="K2787" s="3">
        <v>1110</v>
      </c>
      <c r="L2787" s="3">
        <f>SUM(H2787:K2787)</f>
        <v>11950</v>
      </c>
      <c r="M2787" s="15">
        <v>0</v>
      </c>
      <c r="N2787" s="3">
        <f>H2787*M2787</f>
        <v>0</v>
      </c>
      <c r="O2787" s="3">
        <f>L2787-N2787</f>
        <v>11950</v>
      </c>
    </row>
    <row r="2788" spans="1:15" x14ac:dyDescent="0.2">
      <c r="A2788" s="2" t="s">
        <v>6067</v>
      </c>
      <c r="B2788" s="2" t="s">
        <v>2376</v>
      </c>
      <c r="C2788" s="2" t="s">
        <v>91</v>
      </c>
      <c r="D2788" s="2" t="s">
        <v>85</v>
      </c>
      <c r="E2788" s="13">
        <v>46023</v>
      </c>
      <c r="F2788" s="2" t="s">
        <v>2670</v>
      </c>
      <c r="G2788" s="2">
        <v>4</v>
      </c>
      <c r="H2788" s="3">
        <v>15000</v>
      </c>
      <c r="I2788" s="3">
        <v>830</v>
      </c>
      <c r="J2788" s="3">
        <v>0</v>
      </c>
      <c r="K2788" s="3">
        <v>0</v>
      </c>
      <c r="L2788" s="3">
        <f>SUM(H2788:K2788)</f>
        <v>15830</v>
      </c>
      <c r="M2788" s="15">
        <v>0</v>
      </c>
      <c r="N2788" s="3">
        <f>H2788*M2788</f>
        <v>0</v>
      </c>
      <c r="O2788" s="3">
        <f>L2788-N2788</f>
        <v>15830</v>
      </c>
    </row>
    <row r="2789" spans="1:15" x14ac:dyDescent="0.2">
      <c r="A2789" s="2" t="s">
        <v>6069</v>
      </c>
      <c r="B2789" s="2" t="s">
        <v>1338</v>
      </c>
      <c r="C2789" s="2" t="s">
        <v>71</v>
      </c>
      <c r="D2789" s="2" t="s">
        <v>65</v>
      </c>
      <c r="E2789" s="13">
        <v>46023</v>
      </c>
      <c r="F2789" s="2" t="s">
        <v>2683</v>
      </c>
      <c r="G2789" s="2">
        <v>3</v>
      </c>
      <c r="H2789" s="3">
        <v>33300</v>
      </c>
      <c r="I2789" s="3">
        <v>1090</v>
      </c>
      <c r="J2789" s="3">
        <v>0</v>
      </c>
      <c r="K2789" s="3">
        <v>0</v>
      </c>
      <c r="L2789" s="3">
        <f>SUM(H2789:K2789)</f>
        <v>34390</v>
      </c>
      <c r="M2789" s="15">
        <v>0.17</v>
      </c>
      <c r="N2789" s="3">
        <f>H2789*M2789</f>
        <v>5661</v>
      </c>
      <c r="O2789" s="3">
        <f>L2789-N2789</f>
        <v>28729</v>
      </c>
    </row>
    <row r="2790" spans="1:15" x14ac:dyDescent="0.2">
      <c r="A2790" s="2" t="s">
        <v>6072</v>
      </c>
      <c r="B2790" s="2" t="s">
        <v>2232</v>
      </c>
      <c r="C2790" s="2" t="s">
        <v>116</v>
      </c>
      <c r="D2790" s="2" t="s">
        <v>114</v>
      </c>
      <c r="E2790" s="13">
        <v>46023</v>
      </c>
      <c r="F2790" s="2" t="s">
        <v>2658</v>
      </c>
      <c r="G2790" s="2">
        <v>5</v>
      </c>
      <c r="H2790" s="3">
        <v>17500</v>
      </c>
      <c r="I2790" s="3">
        <v>3320</v>
      </c>
      <c r="J2790" s="3">
        <v>0</v>
      </c>
      <c r="K2790" s="3">
        <v>1580</v>
      </c>
      <c r="L2790" s="3">
        <f>SUM(H2790:K2790)</f>
        <v>22400</v>
      </c>
      <c r="M2790" s="15">
        <v>0.1</v>
      </c>
      <c r="N2790" s="3">
        <f>H2790*M2790</f>
        <v>1750</v>
      </c>
      <c r="O2790" s="3">
        <f>L2790-N2790</f>
        <v>20650</v>
      </c>
    </row>
    <row r="2791" spans="1:15" x14ac:dyDescent="0.2">
      <c r="A2791" s="2" t="s">
        <v>6073</v>
      </c>
      <c r="B2791" s="2" t="s">
        <v>2575</v>
      </c>
      <c r="C2791" s="2" t="s">
        <v>129</v>
      </c>
      <c r="D2791" s="2" t="s">
        <v>124</v>
      </c>
      <c r="E2791" s="13">
        <v>46054</v>
      </c>
      <c r="F2791" s="2" t="s">
        <v>2670</v>
      </c>
      <c r="G2791" s="2">
        <v>3</v>
      </c>
      <c r="H2791" s="3">
        <v>18900</v>
      </c>
      <c r="I2791" s="3">
        <v>1940</v>
      </c>
      <c r="J2791" s="3">
        <v>0</v>
      </c>
      <c r="K2791" s="3">
        <v>0</v>
      </c>
      <c r="L2791" s="3">
        <f>SUM(H2791:K2791)</f>
        <v>20840</v>
      </c>
      <c r="M2791" s="15">
        <v>0</v>
      </c>
      <c r="N2791" s="3">
        <f>H2791*M2791</f>
        <v>0</v>
      </c>
      <c r="O2791" s="3">
        <f>L2791-N2791</f>
        <v>20840</v>
      </c>
    </row>
    <row r="2792" spans="1:15" x14ac:dyDescent="0.2">
      <c r="A2792" s="2" t="s">
        <v>6074</v>
      </c>
      <c r="B2792" s="2" t="s">
        <v>593</v>
      </c>
      <c r="C2792" s="2" t="s">
        <v>73</v>
      </c>
      <c r="D2792" s="2" t="s">
        <v>75</v>
      </c>
      <c r="E2792" s="13">
        <v>45992</v>
      </c>
      <c r="F2792" s="2" t="s">
        <v>2658</v>
      </c>
      <c r="G2792" s="2">
        <v>4</v>
      </c>
      <c r="H2792" s="3">
        <v>30800</v>
      </c>
      <c r="I2792" s="3">
        <v>2640</v>
      </c>
      <c r="J2792" s="3">
        <v>3630</v>
      </c>
      <c r="K2792" s="3">
        <v>0</v>
      </c>
      <c r="L2792" s="3">
        <f>SUM(H2792:K2792)</f>
        <v>37070</v>
      </c>
      <c r="M2792" s="15">
        <v>0.1</v>
      </c>
      <c r="N2792" s="3">
        <f>H2792*M2792</f>
        <v>3080</v>
      </c>
      <c r="O2792" s="3">
        <f>L2792-N2792</f>
        <v>33990</v>
      </c>
    </row>
    <row r="2793" spans="1:15" x14ac:dyDescent="0.2">
      <c r="A2793" s="2" t="s">
        <v>6075</v>
      </c>
      <c r="B2793" s="2" t="s">
        <v>671</v>
      </c>
      <c r="C2793" s="2" t="s">
        <v>125</v>
      </c>
      <c r="D2793" s="2" t="s">
        <v>124</v>
      </c>
      <c r="E2793" s="13">
        <v>45992</v>
      </c>
      <c r="F2793" s="2" t="s">
        <v>2732</v>
      </c>
      <c r="G2793" s="2">
        <v>3</v>
      </c>
      <c r="H2793" s="3">
        <v>50400</v>
      </c>
      <c r="I2793" s="3">
        <v>3850</v>
      </c>
      <c r="J2793" s="3">
        <v>0</v>
      </c>
      <c r="K2793" s="3">
        <v>0</v>
      </c>
      <c r="L2793" s="3">
        <f>SUM(H2793:K2793)</f>
        <v>54250</v>
      </c>
      <c r="M2793" s="15">
        <v>0.05</v>
      </c>
      <c r="N2793" s="3">
        <f>H2793*M2793</f>
        <v>2520</v>
      </c>
      <c r="O2793" s="3">
        <f>L2793-N2793</f>
        <v>51730</v>
      </c>
    </row>
    <row r="2794" spans="1:15" x14ac:dyDescent="0.2">
      <c r="A2794" s="2" t="s">
        <v>6076</v>
      </c>
      <c r="B2794" s="2" t="s">
        <v>699</v>
      </c>
      <c r="C2794" s="2" t="s">
        <v>59</v>
      </c>
      <c r="D2794" s="2" t="s">
        <v>55</v>
      </c>
      <c r="E2794" s="13">
        <v>46023</v>
      </c>
      <c r="F2794" s="2" t="s">
        <v>2683</v>
      </c>
      <c r="G2794" s="2">
        <v>3</v>
      </c>
      <c r="H2794" s="3">
        <v>22500</v>
      </c>
      <c r="I2794" s="3">
        <v>860</v>
      </c>
      <c r="J2794" s="3">
        <v>0</v>
      </c>
      <c r="K2794" s="3">
        <v>0</v>
      </c>
      <c r="L2794" s="3">
        <f>SUM(H2794:K2794)</f>
        <v>23360</v>
      </c>
      <c r="M2794" s="15">
        <v>0.17</v>
      </c>
      <c r="N2794" s="3">
        <f>H2794*M2794</f>
        <v>3825.0000000000005</v>
      </c>
      <c r="O2794" s="3">
        <f>L2794-N2794</f>
        <v>19535</v>
      </c>
    </row>
    <row r="2795" spans="1:15" x14ac:dyDescent="0.2">
      <c r="A2795" s="2" t="s">
        <v>6077</v>
      </c>
      <c r="B2795" s="2" t="s">
        <v>709</v>
      </c>
      <c r="C2795" s="2" t="s">
        <v>63</v>
      </c>
      <c r="D2795" s="2" t="s">
        <v>65</v>
      </c>
      <c r="E2795" s="13">
        <v>46113</v>
      </c>
      <c r="F2795" s="2" t="s">
        <v>2683</v>
      </c>
      <c r="G2795" s="2">
        <v>4</v>
      </c>
      <c r="H2795" s="3">
        <v>39000</v>
      </c>
      <c r="I2795" s="3">
        <v>2790</v>
      </c>
      <c r="J2795" s="3">
        <v>0</v>
      </c>
      <c r="K2795" s="3">
        <v>2990</v>
      </c>
      <c r="L2795" s="3">
        <f>SUM(H2795:K2795)</f>
        <v>44780</v>
      </c>
      <c r="M2795" s="15">
        <v>0.17</v>
      </c>
      <c r="N2795" s="3">
        <f>H2795*M2795</f>
        <v>6630.0000000000009</v>
      </c>
      <c r="O2795" s="3">
        <f>L2795-N2795</f>
        <v>38150</v>
      </c>
    </row>
    <row r="2796" spans="1:15" x14ac:dyDescent="0.2">
      <c r="A2796" s="2" t="s">
        <v>6078</v>
      </c>
      <c r="B2796" s="2" t="s">
        <v>794</v>
      </c>
      <c r="C2796" s="2" t="s">
        <v>83</v>
      </c>
      <c r="D2796" s="2" t="s">
        <v>85</v>
      </c>
      <c r="E2796" s="13">
        <v>46023</v>
      </c>
      <c r="F2796" s="2" t="s">
        <v>2689</v>
      </c>
      <c r="G2796" s="2">
        <v>4</v>
      </c>
      <c r="H2796" s="3">
        <v>42400</v>
      </c>
      <c r="I2796" s="3">
        <v>10180</v>
      </c>
      <c r="J2796" s="3">
        <v>8350</v>
      </c>
      <c r="K2796" s="3">
        <v>1850</v>
      </c>
      <c r="L2796" s="3">
        <f>SUM(H2796:K2796)</f>
        <v>62780</v>
      </c>
      <c r="M2796" s="15">
        <v>0.15</v>
      </c>
      <c r="N2796" s="3">
        <f>H2796*M2796</f>
        <v>6360</v>
      </c>
      <c r="O2796" s="3">
        <f>L2796-N2796</f>
        <v>56420</v>
      </c>
    </row>
    <row r="2797" spans="1:15" x14ac:dyDescent="0.2">
      <c r="A2797" s="2" t="s">
        <v>6079</v>
      </c>
      <c r="B2797" s="2" t="s">
        <v>806</v>
      </c>
      <c r="C2797" s="2" t="s">
        <v>63</v>
      </c>
      <c r="D2797" s="2" t="s">
        <v>65</v>
      </c>
      <c r="E2797" s="13">
        <v>45992</v>
      </c>
      <c r="F2797" s="2" t="s">
        <v>2732</v>
      </c>
      <c r="G2797" s="2">
        <v>3</v>
      </c>
      <c r="H2797" s="3">
        <v>35850</v>
      </c>
      <c r="I2797" s="3">
        <v>2010</v>
      </c>
      <c r="J2797" s="3">
        <v>0</v>
      </c>
      <c r="K2797" s="3">
        <v>0</v>
      </c>
      <c r="L2797" s="3">
        <f>SUM(H2797:K2797)</f>
        <v>37860</v>
      </c>
      <c r="M2797" s="15">
        <v>0.05</v>
      </c>
      <c r="N2797" s="3">
        <f>H2797*M2797</f>
        <v>1792.5</v>
      </c>
      <c r="O2797" s="3">
        <f>L2797-N2797</f>
        <v>36067.5</v>
      </c>
    </row>
    <row r="2798" spans="1:15" x14ac:dyDescent="0.2">
      <c r="A2798" s="2" t="s">
        <v>6080</v>
      </c>
      <c r="B2798" s="2" t="s">
        <v>974</v>
      </c>
      <c r="C2798" s="2" t="s">
        <v>22</v>
      </c>
      <c r="D2798" s="2" t="s">
        <v>24</v>
      </c>
      <c r="E2798" s="13">
        <v>45992</v>
      </c>
      <c r="F2798" s="2" t="s">
        <v>2732</v>
      </c>
      <c r="G2798" s="2">
        <v>1</v>
      </c>
      <c r="H2798" s="3">
        <v>5400</v>
      </c>
      <c r="I2798" s="3">
        <v>420</v>
      </c>
      <c r="J2798" s="3">
        <v>0</v>
      </c>
      <c r="K2798" s="3">
        <v>0</v>
      </c>
      <c r="L2798" s="3">
        <f>SUM(H2798:K2798)</f>
        <v>5820</v>
      </c>
      <c r="M2798" s="15">
        <v>0.05</v>
      </c>
      <c r="N2798" s="3">
        <f>H2798*M2798</f>
        <v>270</v>
      </c>
      <c r="O2798" s="3">
        <f>L2798-N2798</f>
        <v>5550</v>
      </c>
    </row>
    <row r="2799" spans="1:15" x14ac:dyDescent="0.2">
      <c r="A2799" s="2" t="s">
        <v>6081</v>
      </c>
      <c r="B2799" s="2" t="s">
        <v>1034</v>
      </c>
      <c r="C2799" s="2" t="s">
        <v>61</v>
      </c>
      <c r="D2799" s="2" t="s">
        <v>55</v>
      </c>
      <c r="E2799" s="13">
        <v>46023</v>
      </c>
      <c r="F2799" s="2" t="s">
        <v>2647</v>
      </c>
      <c r="G2799" s="2">
        <v>3</v>
      </c>
      <c r="H2799" s="3">
        <v>48600</v>
      </c>
      <c r="I2799" s="3">
        <v>5620</v>
      </c>
      <c r="J2799" s="3">
        <v>4490</v>
      </c>
      <c r="K2799" s="3">
        <v>0</v>
      </c>
      <c r="L2799" s="3">
        <f>SUM(H2799:K2799)</f>
        <v>58710</v>
      </c>
      <c r="M2799" s="15">
        <v>0</v>
      </c>
      <c r="N2799" s="3">
        <f>H2799*M2799</f>
        <v>0</v>
      </c>
      <c r="O2799" s="3">
        <f>L2799-N2799</f>
        <v>58710</v>
      </c>
    </row>
    <row r="2800" spans="1:15" x14ac:dyDescent="0.2">
      <c r="A2800" s="2" t="s">
        <v>6082</v>
      </c>
      <c r="B2800" s="2" t="s">
        <v>1604</v>
      </c>
      <c r="C2800" s="2" t="s">
        <v>53</v>
      </c>
      <c r="D2800" s="2" t="s">
        <v>55</v>
      </c>
      <c r="E2800" s="13">
        <v>46023</v>
      </c>
      <c r="F2800" s="2" t="s">
        <v>2683</v>
      </c>
      <c r="G2800" s="2">
        <v>4</v>
      </c>
      <c r="H2800" s="3">
        <v>53200</v>
      </c>
      <c r="I2800" s="3">
        <v>6630</v>
      </c>
      <c r="J2800" s="3">
        <v>0</v>
      </c>
      <c r="K2800" s="3">
        <v>0</v>
      </c>
      <c r="L2800" s="3">
        <f>SUM(H2800:K2800)</f>
        <v>59830</v>
      </c>
      <c r="M2800" s="15">
        <v>0.17</v>
      </c>
      <c r="N2800" s="3">
        <f>H2800*M2800</f>
        <v>9044</v>
      </c>
      <c r="O2800" s="3">
        <f>L2800-N2800</f>
        <v>50786</v>
      </c>
    </row>
    <row r="2801" spans="1:15" x14ac:dyDescent="0.2">
      <c r="A2801" s="2" t="s">
        <v>6083</v>
      </c>
      <c r="B2801" s="2" t="s">
        <v>1730</v>
      </c>
      <c r="C2801" s="2" t="s">
        <v>22</v>
      </c>
      <c r="D2801" s="2" t="s">
        <v>24</v>
      </c>
      <c r="E2801" s="13">
        <v>46023</v>
      </c>
      <c r="F2801" s="2" t="s">
        <v>2647</v>
      </c>
      <c r="G2801" s="2">
        <v>4</v>
      </c>
      <c r="H2801" s="3">
        <v>19400</v>
      </c>
      <c r="I2801" s="3">
        <v>3810</v>
      </c>
      <c r="J2801" s="3">
        <v>4670</v>
      </c>
      <c r="K2801" s="3">
        <v>0</v>
      </c>
      <c r="L2801" s="3">
        <f>SUM(H2801:K2801)</f>
        <v>27880</v>
      </c>
      <c r="M2801" s="15">
        <v>0</v>
      </c>
      <c r="N2801" s="3">
        <f>H2801*M2801</f>
        <v>0</v>
      </c>
      <c r="O2801" s="3">
        <f>L2801-N2801</f>
        <v>27880</v>
      </c>
    </row>
    <row r="2802" spans="1:15" x14ac:dyDescent="0.2">
      <c r="A2802" s="2" t="s">
        <v>6084</v>
      </c>
      <c r="B2802" s="2" t="s">
        <v>2047</v>
      </c>
      <c r="C2802" s="2" t="s">
        <v>125</v>
      </c>
      <c r="D2802" s="2" t="s">
        <v>124</v>
      </c>
      <c r="E2802" s="13">
        <v>46023</v>
      </c>
      <c r="F2802" s="2" t="s">
        <v>2689</v>
      </c>
      <c r="G2802" s="2">
        <v>3</v>
      </c>
      <c r="H2802" s="3">
        <v>55350</v>
      </c>
      <c r="I2802" s="3">
        <v>5530</v>
      </c>
      <c r="J2802" s="3">
        <v>0</v>
      </c>
      <c r="K2802" s="3">
        <v>0</v>
      </c>
      <c r="L2802" s="3">
        <f>SUM(H2802:K2802)</f>
        <v>60880</v>
      </c>
      <c r="M2802" s="15">
        <v>0.15</v>
      </c>
      <c r="N2802" s="3">
        <f>H2802*M2802</f>
        <v>8302.5</v>
      </c>
      <c r="O2802" s="3">
        <f>L2802-N2802</f>
        <v>52577.5</v>
      </c>
    </row>
    <row r="2803" spans="1:15" x14ac:dyDescent="0.2">
      <c r="A2803" s="2" t="s">
        <v>6085</v>
      </c>
      <c r="B2803" s="2" t="s">
        <v>2375</v>
      </c>
      <c r="C2803" s="2" t="s">
        <v>79</v>
      </c>
      <c r="D2803" s="2" t="s">
        <v>75</v>
      </c>
      <c r="E2803" s="13">
        <v>45992</v>
      </c>
      <c r="F2803" s="2" t="s">
        <v>2732</v>
      </c>
      <c r="G2803" s="2">
        <v>2</v>
      </c>
      <c r="H2803" s="3">
        <v>9100</v>
      </c>
      <c r="I2803" s="3">
        <v>790</v>
      </c>
      <c r="J2803" s="3">
        <v>0</v>
      </c>
      <c r="K2803" s="3">
        <v>2250</v>
      </c>
      <c r="L2803" s="3">
        <f>SUM(H2803:K2803)</f>
        <v>12140</v>
      </c>
      <c r="M2803" s="15">
        <v>0.05</v>
      </c>
      <c r="N2803" s="3">
        <f>H2803*M2803</f>
        <v>455</v>
      </c>
      <c r="O2803" s="3">
        <f>L2803-N2803</f>
        <v>11685</v>
      </c>
    </row>
    <row r="2804" spans="1:15" x14ac:dyDescent="0.2">
      <c r="A2804" s="2" t="s">
        <v>6086</v>
      </c>
      <c r="B2804" s="2" t="s">
        <v>201</v>
      </c>
      <c r="C2804" s="2" t="s">
        <v>125</v>
      </c>
      <c r="D2804" s="2" t="s">
        <v>124</v>
      </c>
      <c r="E2804" s="13">
        <v>46023</v>
      </c>
      <c r="F2804" s="2" t="s">
        <v>2651</v>
      </c>
      <c r="G2804" s="2">
        <v>3</v>
      </c>
      <c r="H2804" s="3">
        <v>80100</v>
      </c>
      <c r="I2804" s="3">
        <v>6020</v>
      </c>
      <c r="J2804" s="3">
        <v>0</v>
      </c>
      <c r="K2804" s="3">
        <v>3430</v>
      </c>
      <c r="L2804" s="3">
        <f>SUM(H2804:K2804)</f>
        <v>89550</v>
      </c>
      <c r="M2804" s="15">
        <v>0.16</v>
      </c>
      <c r="N2804" s="3">
        <f>H2804*M2804</f>
        <v>12816</v>
      </c>
      <c r="O2804" s="3">
        <f>L2804-N2804</f>
        <v>76734</v>
      </c>
    </row>
    <row r="2805" spans="1:15" x14ac:dyDescent="0.2">
      <c r="A2805" s="2" t="s">
        <v>6087</v>
      </c>
      <c r="B2805" s="2" t="s">
        <v>516</v>
      </c>
      <c r="C2805" s="2" t="s">
        <v>47</v>
      </c>
      <c r="D2805" s="2" t="s">
        <v>45</v>
      </c>
      <c r="E2805" s="13">
        <v>46082</v>
      </c>
      <c r="F2805" s="2" t="s">
        <v>2689</v>
      </c>
      <c r="G2805" s="2">
        <v>4</v>
      </c>
      <c r="H2805" s="3">
        <v>26000</v>
      </c>
      <c r="I2805" s="3">
        <v>800</v>
      </c>
      <c r="J2805" s="3">
        <v>0</v>
      </c>
      <c r="K2805" s="3">
        <v>0</v>
      </c>
      <c r="L2805" s="3">
        <f>SUM(H2805:K2805)</f>
        <v>26800</v>
      </c>
      <c r="M2805" s="15">
        <v>0.15</v>
      </c>
      <c r="N2805" s="3">
        <f>H2805*M2805</f>
        <v>3900</v>
      </c>
      <c r="O2805" s="3">
        <f>L2805-N2805</f>
        <v>22900</v>
      </c>
    </row>
    <row r="2806" spans="1:15" x14ac:dyDescent="0.2">
      <c r="A2806" s="2" t="s">
        <v>6089</v>
      </c>
      <c r="B2806" s="2" t="s">
        <v>763</v>
      </c>
      <c r="C2806" s="2" t="s">
        <v>89</v>
      </c>
      <c r="D2806" s="2" t="s">
        <v>85</v>
      </c>
      <c r="E2806" s="13">
        <v>46023</v>
      </c>
      <c r="F2806" s="2" t="s">
        <v>2658</v>
      </c>
      <c r="G2806" s="2">
        <v>16</v>
      </c>
      <c r="H2806" s="3">
        <v>308800</v>
      </c>
      <c r="I2806" s="3">
        <v>16760</v>
      </c>
      <c r="J2806" s="3">
        <v>0</v>
      </c>
      <c r="K2806" s="3">
        <v>0</v>
      </c>
      <c r="L2806" s="3">
        <f>SUM(H2806:K2806)</f>
        <v>325560</v>
      </c>
      <c r="M2806" s="15">
        <v>0.1</v>
      </c>
      <c r="N2806" s="3">
        <f>H2806*M2806</f>
        <v>30880</v>
      </c>
      <c r="O2806" s="3">
        <f>L2806-N2806</f>
        <v>294680</v>
      </c>
    </row>
    <row r="2807" spans="1:15" x14ac:dyDescent="0.2">
      <c r="A2807" s="2" t="s">
        <v>6091</v>
      </c>
      <c r="B2807" s="2" t="s">
        <v>811</v>
      </c>
      <c r="C2807" s="2" t="s">
        <v>69</v>
      </c>
      <c r="D2807" s="2" t="s">
        <v>65</v>
      </c>
      <c r="E2807" s="13">
        <v>46023</v>
      </c>
      <c r="F2807" s="2" t="s">
        <v>2732</v>
      </c>
      <c r="G2807" s="2">
        <v>1</v>
      </c>
      <c r="H2807" s="3">
        <v>16100</v>
      </c>
      <c r="I2807" s="3">
        <v>1080</v>
      </c>
      <c r="J2807" s="3">
        <v>0</v>
      </c>
      <c r="K2807" s="3">
        <v>0</v>
      </c>
      <c r="L2807" s="3">
        <f>SUM(H2807:K2807)</f>
        <v>17180</v>
      </c>
      <c r="M2807" s="15">
        <v>0.05</v>
      </c>
      <c r="N2807" s="3">
        <f>H2807*M2807</f>
        <v>805</v>
      </c>
      <c r="O2807" s="3">
        <f>L2807-N2807</f>
        <v>16375</v>
      </c>
    </row>
    <row r="2808" spans="1:15" x14ac:dyDescent="0.2">
      <c r="A2808" s="2" t="s">
        <v>6092</v>
      </c>
      <c r="B2808" s="2" t="s">
        <v>1037</v>
      </c>
      <c r="C2808" s="2" t="s">
        <v>103</v>
      </c>
      <c r="D2808" s="2" t="s">
        <v>105</v>
      </c>
      <c r="E2808" s="13">
        <v>46113</v>
      </c>
      <c r="F2808" s="2" t="s">
        <v>2689</v>
      </c>
      <c r="G2808" s="2">
        <v>2</v>
      </c>
      <c r="H2808" s="3">
        <v>10400</v>
      </c>
      <c r="I2808" s="3">
        <v>2110</v>
      </c>
      <c r="J2808" s="3">
        <v>4280</v>
      </c>
      <c r="K2808" s="3">
        <v>1820</v>
      </c>
      <c r="L2808" s="3">
        <f>SUM(H2808:K2808)</f>
        <v>18610</v>
      </c>
      <c r="M2808" s="15">
        <v>0.15</v>
      </c>
      <c r="N2808" s="3">
        <f>H2808*M2808</f>
        <v>1560</v>
      </c>
      <c r="O2808" s="3">
        <f>L2808-N2808</f>
        <v>17050</v>
      </c>
    </row>
    <row r="2809" spans="1:15" x14ac:dyDescent="0.2">
      <c r="A2809" s="2" t="s">
        <v>6094</v>
      </c>
      <c r="B2809" s="2" t="s">
        <v>2057</v>
      </c>
      <c r="C2809" s="2" t="s">
        <v>61</v>
      </c>
      <c r="D2809" s="2" t="s">
        <v>55</v>
      </c>
      <c r="E2809" s="13">
        <v>46023</v>
      </c>
      <c r="F2809" s="2" t="s">
        <v>2647</v>
      </c>
      <c r="G2809" s="2">
        <v>2</v>
      </c>
      <c r="H2809" s="3">
        <v>34900</v>
      </c>
      <c r="I2809" s="3">
        <v>4640</v>
      </c>
      <c r="J2809" s="3">
        <v>3960</v>
      </c>
      <c r="K2809" s="3">
        <v>0</v>
      </c>
      <c r="L2809" s="3">
        <f>SUM(H2809:K2809)</f>
        <v>43500</v>
      </c>
      <c r="M2809" s="15">
        <v>0</v>
      </c>
      <c r="N2809" s="3">
        <f>H2809*M2809</f>
        <v>0</v>
      </c>
      <c r="O2809" s="3">
        <f>L2809-N2809</f>
        <v>43500</v>
      </c>
    </row>
    <row r="2810" spans="1:15" x14ac:dyDescent="0.2">
      <c r="A2810" s="2" t="s">
        <v>6095</v>
      </c>
      <c r="B2810" s="2" t="s">
        <v>2158</v>
      </c>
      <c r="C2810" s="2" t="s">
        <v>101</v>
      </c>
      <c r="D2810" s="2" t="s">
        <v>95</v>
      </c>
      <c r="E2810" s="13">
        <v>46023</v>
      </c>
      <c r="F2810" s="2" t="s">
        <v>2658</v>
      </c>
      <c r="G2810" s="2">
        <v>16</v>
      </c>
      <c r="H2810" s="3">
        <v>79200</v>
      </c>
      <c r="I2810" s="3">
        <v>15630</v>
      </c>
      <c r="J2810" s="3">
        <v>0</v>
      </c>
      <c r="K2810" s="3">
        <v>0</v>
      </c>
      <c r="L2810" s="3">
        <f>SUM(H2810:K2810)</f>
        <v>94830</v>
      </c>
      <c r="M2810" s="15">
        <v>0.1</v>
      </c>
      <c r="N2810" s="3">
        <f>H2810*M2810</f>
        <v>7920</v>
      </c>
      <c r="O2810" s="3">
        <f>L2810-N2810</f>
        <v>86910</v>
      </c>
    </row>
    <row r="2811" spans="1:15" x14ac:dyDescent="0.2">
      <c r="A2811" s="2" t="s">
        <v>6096</v>
      </c>
      <c r="B2811" s="2" t="s">
        <v>2168</v>
      </c>
      <c r="C2811" s="2" t="s">
        <v>26</v>
      </c>
      <c r="D2811" s="2" t="s">
        <v>24</v>
      </c>
      <c r="E2811" s="13">
        <v>46082</v>
      </c>
      <c r="F2811" s="2" t="s">
        <v>2658</v>
      </c>
      <c r="G2811" s="2">
        <v>5</v>
      </c>
      <c r="H2811" s="3">
        <v>159750</v>
      </c>
      <c r="I2811" s="3">
        <v>12220</v>
      </c>
      <c r="J2811" s="3">
        <v>4300</v>
      </c>
      <c r="K2811" s="3">
        <v>0</v>
      </c>
      <c r="L2811" s="3">
        <f>SUM(H2811:K2811)</f>
        <v>176270</v>
      </c>
      <c r="M2811" s="15">
        <v>0.1</v>
      </c>
      <c r="N2811" s="3">
        <f>H2811*M2811</f>
        <v>15975</v>
      </c>
      <c r="O2811" s="3">
        <f>L2811-N2811</f>
        <v>160295</v>
      </c>
    </row>
    <row r="2812" spans="1:15" x14ac:dyDescent="0.2">
      <c r="A2812" s="2" t="s">
        <v>6097</v>
      </c>
      <c r="B2812" s="2" t="s">
        <v>2358</v>
      </c>
      <c r="C2812" s="2" t="s">
        <v>53</v>
      </c>
      <c r="D2812" s="2" t="s">
        <v>55</v>
      </c>
      <c r="E2812" s="13">
        <v>46023</v>
      </c>
      <c r="F2812" s="2" t="s">
        <v>2689</v>
      </c>
      <c r="G2812" s="2">
        <v>3</v>
      </c>
      <c r="H2812" s="3">
        <v>38100</v>
      </c>
      <c r="I2812" s="3">
        <v>1420</v>
      </c>
      <c r="J2812" s="3">
        <v>2770</v>
      </c>
      <c r="K2812" s="3">
        <v>0</v>
      </c>
      <c r="L2812" s="3">
        <f>SUM(H2812:K2812)</f>
        <v>42290</v>
      </c>
      <c r="M2812" s="15">
        <v>0.15</v>
      </c>
      <c r="N2812" s="3">
        <f>H2812*M2812</f>
        <v>5715</v>
      </c>
      <c r="O2812" s="3">
        <f>L2812-N2812</f>
        <v>36575</v>
      </c>
    </row>
    <row r="2813" spans="1:15" x14ac:dyDescent="0.2">
      <c r="A2813" s="2" t="s">
        <v>6098</v>
      </c>
      <c r="B2813" s="2" t="s">
        <v>2505</v>
      </c>
      <c r="C2813" s="2" t="s">
        <v>57</v>
      </c>
      <c r="D2813" s="2" t="s">
        <v>55</v>
      </c>
      <c r="E2813" s="13">
        <v>46023</v>
      </c>
      <c r="F2813" s="2" t="s">
        <v>2683</v>
      </c>
      <c r="G2813" s="2">
        <v>3</v>
      </c>
      <c r="H2813" s="3">
        <v>79650</v>
      </c>
      <c r="I2813" s="3">
        <v>3960</v>
      </c>
      <c r="J2813" s="3">
        <v>0</v>
      </c>
      <c r="K2813" s="3">
        <v>0</v>
      </c>
      <c r="L2813" s="3">
        <f>SUM(H2813:K2813)</f>
        <v>83610</v>
      </c>
      <c r="M2813" s="15">
        <v>0.17</v>
      </c>
      <c r="N2813" s="3">
        <f>H2813*M2813</f>
        <v>13540.500000000002</v>
      </c>
      <c r="O2813" s="3">
        <f>L2813-N2813</f>
        <v>70069.5</v>
      </c>
    </row>
    <row r="2814" spans="1:15" x14ac:dyDescent="0.2">
      <c r="A2814" s="2" t="s">
        <v>6099</v>
      </c>
      <c r="B2814" s="2" t="s">
        <v>2591</v>
      </c>
      <c r="C2814" s="2" t="s">
        <v>116</v>
      </c>
      <c r="D2814" s="2" t="s">
        <v>114</v>
      </c>
      <c r="E2814" s="13">
        <v>46023</v>
      </c>
      <c r="F2814" s="2" t="s">
        <v>2683</v>
      </c>
      <c r="G2814" s="2">
        <v>4</v>
      </c>
      <c r="H2814" s="3">
        <v>15600</v>
      </c>
      <c r="I2814" s="3">
        <v>4650</v>
      </c>
      <c r="J2814" s="3">
        <v>0</v>
      </c>
      <c r="K2814" s="3">
        <v>580</v>
      </c>
      <c r="L2814" s="3">
        <f>SUM(H2814:K2814)</f>
        <v>20830</v>
      </c>
      <c r="M2814" s="15">
        <v>0.17</v>
      </c>
      <c r="N2814" s="3">
        <f>H2814*M2814</f>
        <v>2652</v>
      </c>
      <c r="O2814" s="3">
        <f>L2814-N2814</f>
        <v>18178</v>
      </c>
    </row>
    <row r="2815" spans="1:15" x14ac:dyDescent="0.2">
      <c r="A2815" s="2" t="s">
        <v>6100</v>
      </c>
      <c r="B2815" s="2" t="s">
        <v>218</v>
      </c>
      <c r="C2815" s="2" t="s">
        <v>37</v>
      </c>
      <c r="D2815" s="2" t="s">
        <v>36</v>
      </c>
      <c r="E2815" s="13">
        <v>46082</v>
      </c>
      <c r="F2815" s="2" t="s">
        <v>2658</v>
      </c>
      <c r="G2815" s="2">
        <v>10</v>
      </c>
      <c r="H2815" s="3">
        <v>173500</v>
      </c>
      <c r="I2815" s="3">
        <v>38750</v>
      </c>
      <c r="J2815" s="3">
        <v>4260</v>
      </c>
      <c r="K2815" s="3">
        <v>0</v>
      </c>
      <c r="L2815" s="3">
        <f>SUM(H2815:K2815)</f>
        <v>216510</v>
      </c>
      <c r="M2815" s="15">
        <v>0.1</v>
      </c>
      <c r="N2815" s="3">
        <f>H2815*M2815</f>
        <v>17350</v>
      </c>
      <c r="O2815" s="3">
        <f>L2815-N2815</f>
        <v>199160</v>
      </c>
    </row>
    <row r="2816" spans="1:15" x14ac:dyDescent="0.2">
      <c r="A2816" s="2" t="s">
        <v>6104</v>
      </c>
      <c r="B2816" s="2" t="s">
        <v>1864</v>
      </c>
      <c r="C2816" s="2" t="s">
        <v>118</v>
      </c>
      <c r="D2816" s="2" t="s">
        <v>114</v>
      </c>
      <c r="E2816" s="13">
        <v>46143</v>
      </c>
      <c r="F2816" s="2" t="s">
        <v>2689</v>
      </c>
      <c r="G2816" s="2">
        <v>8</v>
      </c>
      <c r="H2816" s="3">
        <v>93200</v>
      </c>
      <c r="I2816" s="3">
        <v>17250</v>
      </c>
      <c r="J2816" s="3">
        <v>0</v>
      </c>
      <c r="K2816" s="3">
        <v>0</v>
      </c>
      <c r="L2816" s="3">
        <f>SUM(H2816:K2816)</f>
        <v>110450</v>
      </c>
      <c r="M2816" s="15">
        <v>0.15</v>
      </c>
      <c r="N2816" s="3">
        <f>H2816*M2816</f>
        <v>13980</v>
      </c>
      <c r="O2816" s="3">
        <f>L2816-N2816</f>
        <v>96470</v>
      </c>
    </row>
    <row r="2817" spans="1:15" x14ac:dyDescent="0.2">
      <c r="A2817" s="2" t="s">
        <v>6105</v>
      </c>
      <c r="B2817" s="2" t="s">
        <v>1960</v>
      </c>
      <c r="C2817" s="2" t="s">
        <v>22</v>
      </c>
      <c r="D2817" s="2" t="s">
        <v>24</v>
      </c>
      <c r="E2817" s="13">
        <v>46023</v>
      </c>
      <c r="F2817" s="2" t="s">
        <v>2689</v>
      </c>
      <c r="G2817" s="2">
        <v>4</v>
      </c>
      <c r="H2817" s="3">
        <v>19800</v>
      </c>
      <c r="I2817" s="3">
        <v>3660</v>
      </c>
      <c r="J2817" s="3">
        <v>0</v>
      </c>
      <c r="K2817" s="3">
        <v>0</v>
      </c>
      <c r="L2817" s="3">
        <f>SUM(H2817:K2817)</f>
        <v>23460</v>
      </c>
      <c r="M2817" s="15">
        <v>0.15</v>
      </c>
      <c r="N2817" s="3">
        <f>H2817*M2817</f>
        <v>2970</v>
      </c>
      <c r="O2817" s="3">
        <f>L2817-N2817</f>
        <v>20490</v>
      </c>
    </row>
    <row r="2818" spans="1:15" x14ac:dyDescent="0.2">
      <c r="A2818" s="2" t="s">
        <v>6106</v>
      </c>
      <c r="B2818" s="2" t="s">
        <v>2124</v>
      </c>
      <c r="C2818" s="2" t="s">
        <v>19</v>
      </c>
      <c r="D2818" s="2" t="s">
        <v>11</v>
      </c>
      <c r="E2818" s="13">
        <v>46023</v>
      </c>
      <c r="F2818" s="2" t="s">
        <v>2647</v>
      </c>
      <c r="G2818" s="2">
        <v>3</v>
      </c>
      <c r="H2818" s="3">
        <v>22650</v>
      </c>
      <c r="I2818" s="3">
        <v>4680</v>
      </c>
      <c r="J2818" s="3">
        <v>0</v>
      </c>
      <c r="K2818" s="3">
        <v>0</v>
      </c>
      <c r="L2818" s="3">
        <f>SUM(H2818:K2818)</f>
        <v>27330</v>
      </c>
      <c r="M2818" s="15">
        <v>0</v>
      </c>
      <c r="N2818" s="3">
        <f>H2818*M2818</f>
        <v>0</v>
      </c>
      <c r="O2818" s="3">
        <f>L2818-N2818</f>
        <v>27330</v>
      </c>
    </row>
    <row r="2819" spans="1:15" x14ac:dyDescent="0.2">
      <c r="A2819" s="2" t="s">
        <v>6108</v>
      </c>
      <c r="B2819" s="2" t="s">
        <v>523</v>
      </c>
      <c r="C2819" s="2" t="s">
        <v>26</v>
      </c>
      <c r="D2819" s="2" t="s">
        <v>24</v>
      </c>
      <c r="E2819" s="13">
        <v>46023</v>
      </c>
      <c r="F2819" s="2" t="s">
        <v>2651</v>
      </c>
      <c r="G2819" s="2">
        <v>3</v>
      </c>
      <c r="H2819" s="3">
        <v>49800</v>
      </c>
      <c r="I2819" s="3">
        <v>4800</v>
      </c>
      <c r="J2819" s="3">
        <v>5100</v>
      </c>
      <c r="K2819" s="3">
        <v>1830</v>
      </c>
      <c r="L2819" s="3">
        <f>SUM(H2819:K2819)</f>
        <v>61530</v>
      </c>
      <c r="M2819" s="15">
        <v>0.16</v>
      </c>
      <c r="N2819" s="3">
        <f>H2819*M2819</f>
        <v>7968</v>
      </c>
      <c r="O2819" s="3">
        <f>L2819-N2819</f>
        <v>53562</v>
      </c>
    </row>
    <row r="2820" spans="1:15" x14ac:dyDescent="0.2">
      <c r="A2820" s="2" t="s">
        <v>6109</v>
      </c>
      <c r="B2820" s="2" t="s">
        <v>657</v>
      </c>
      <c r="C2820" s="2" t="s">
        <v>118</v>
      </c>
      <c r="D2820" s="2" t="s">
        <v>114</v>
      </c>
      <c r="E2820" s="13">
        <v>46082</v>
      </c>
      <c r="F2820" s="2" t="s">
        <v>2658</v>
      </c>
      <c r="G2820" s="2">
        <v>4</v>
      </c>
      <c r="H2820" s="3">
        <v>44200</v>
      </c>
      <c r="I2820" s="3">
        <v>7130</v>
      </c>
      <c r="J2820" s="3">
        <v>8220</v>
      </c>
      <c r="K2820" s="3">
        <v>0</v>
      </c>
      <c r="L2820" s="3">
        <f>SUM(H2820:K2820)</f>
        <v>59550</v>
      </c>
      <c r="M2820" s="15">
        <v>0.1</v>
      </c>
      <c r="N2820" s="3">
        <f>H2820*M2820</f>
        <v>4420</v>
      </c>
      <c r="O2820" s="3">
        <f>L2820-N2820</f>
        <v>55130</v>
      </c>
    </row>
    <row r="2821" spans="1:15" x14ac:dyDescent="0.2">
      <c r="A2821" s="2" t="s">
        <v>6110</v>
      </c>
      <c r="B2821" s="2" t="s">
        <v>737</v>
      </c>
      <c r="C2821" s="2" t="s">
        <v>122</v>
      </c>
      <c r="D2821" s="2" t="s">
        <v>124</v>
      </c>
      <c r="E2821" s="13">
        <v>46054</v>
      </c>
      <c r="F2821" s="2" t="s">
        <v>2670</v>
      </c>
      <c r="G2821" s="2">
        <v>3</v>
      </c>
      <c r="H2821" s="3">
        <v>10800</v>
      </c>
      <c r="I2821" s="3">
        <v>4060</v>
      </c>
      <c r="J2821" s="3">
        <v>0</v>
      </c>
      <c r="K2821" s="3">
        <v>0</v>
      </c>
      <c r="L2821" s="3">
        <f>SUM(H2821:K2821)</f>
        <v>14860</v>
      </c>
      <c r="M2821" s="15">
        <v>0</v>
      </c>
      <c r="N2821" s="3">
        <f>H2821*M2821</f>
        <v>0</v>
      </c>
      <c r="O2821" s="3">
        <f>L2821-N2821</f>
        <v>14860</v>
      </c>
    </row>
    <row r="2822" spans="1:15" x14ac:dyDescent="0.2">
      <c r="A2822" s="2" t="s">
        <v>6111</v>
      </c>
      <c r="B2822" s="2" t="s">
        <v>763</v>
      </c>
      <c r="C2822" s="2" t="s">
        <v>67</v>
      </c>
      <c r="D2822" s="2" t="s">
        <v>65</v>
      </c>
      <c r="E2822" s="13">
        <v>46054</v>
      </c>
      <c r="F2822" s="2" t="s">
        <v>2689</v>
      </c>
      <c r="G2822" s="2">
        <v>12</v>
      </c>
      <c r="H2822" s="3">
        <v>78000</v>
      </c>
      <c r="I2822" s="3">
        <v>6790</v>
      </c>
      <c r="J2822" s="3">
        <v>2320</v>
      </c>
      <c r="K2822" s="3">
        <v>0</v>
      </c>
      <c r="L2822" s="3">
        <f>SUM(H2822:K2822)</f>
        <v>87110</v>
      </c>
      <c r="M2822" s="15">
        <v>0.15</v>
      </c>
      <c r="N2822" s="3">
        <f>H2822*M2822</f>
        <v>11700</v>
      </c>
      <c r="O2822" s="3">
        <f>L2822-N2822</f>
        <v>75410</v>
      </c>
    </row>
    <row r="2823" spans="1:15" x14ac:dyDescent="0.2">
      <c r="A2823" s="2" t="s">
        <v>6112</v>
      </c>
      <c r="B2823" s="2" t="s">
        <v>916</v>
      </c>
      <c r="C2823" s="2" t="s">
        <v>37</v>
      </c>
      <c r="D2823" s="2" t="s">
        <v>36</v>
      </c>
      <c r="E2823" s="13">
        <v>46023</v>
      </c>
      <c r="F2823" s="2" t="s">
        <v>2658</v>
      </c>
      <c r="G2823" s="2">
        <v>6</v>
      </c>
      <c r="H2823" s="3">
        <v>158100</v>
      </c>
      <c r="I2823" s="3">
        <v>15740</v>
      </c>
      <c r="J2823" s="3">
        <v>0</v>
      </c>
      <c r="K2823" s="3">
        <v>1780</v>
      </c>
      <c r="L2823" s="3">
        <f>SUM(H2823:K2823)</f>
        <v>175620</v>
      </c>
      <c r="M2823" s="15">
        <v>0.1</v>
      </c>
      <c r="N2823" s="3">
        <f>H2823*M2823</f>
        <v>15810</v>
      </c>
      <c r="O2823" s="3">
        <f>L2823-N2823</f>
        <v>159810</v>
      </c>
    </row>
    <row r="2824" spans="1:15" x14ac:dyDescent="0.2">
      <c r="A2824" s="2" t="s">
        <v>6113</v>
      </c>
      <c r="B2824" s="2" t="s">
        <v>1037</v>
      </c>
      <c r="C2824" s="2" t="s">
        <v>13</v>
      </c>
      <c r="D2824" s="2" t="s">
        <v>11</v>
      </c>
      <c r="E2824" s="13">
        <v>46023</v>
      </c>
      <c r="F2824" s="2" t="s">
        <v>2651</v>
      </c>
      <c r="G2824" s="2">
        <v>3</v>
      </c>
      <c r="H2824" s="3">
        <v>110700</v>
      </c>
      <c r="I2824" s="3">
        <v>2430</v>
      </c>
      <c r="J2824" s="3">
        <v>0</v>
      </c>
      <c r="K2824" s="3">
        <v>0</v>
      </c>
      <c r="L2824" s="3">
        <f>SUM(H2824:K2824)</f>
        <v>113130</v>
      </c>
      <c r="M2824" s="15">
        <v>0.16</v>
      </c>
      <c r="N2824" s="3">
        <f>H2824*M2824</f>
        <v>17712</v>
      </c>
      <c r="O2824" s="3">
        <f>L2824-N2824</f>
        <v>95418</v>
      </c>
    </row>
    <row r="2825" spans="1:15" x14ac:dyDescent="0.2">
      <c r="A2825" s="2" t="s">
        <v>6116</v>
      </c>
      <c r="B2825" s="2" t="s">
        <v>1846</v>
      </c>
      <c r="C2825" s="2" t="s">
        <v>110</v>
      </c>
      <c r="D2825" s="2" t="s">
        <v>105</v>
      </c>
      <c r="E2825" s="13">
        <v>46023</v>
      </c>
      <c r="F2825" s="2" t="s">
        <v>2658</v>
      </c>
      <c r="G2825" s="2">
        <v>2</v>
      </c>
      <c r="H2825" s="3">
        <v>21000</v>
      </c>
      <c r="I2825" s="3">
        <v>2350</v>
      </c>
      <c r="J2825" s="3">
        <v>0</v>
      </c>
      <c r="K2825" s="3">
        <v>1090</v>
      </c>
      <c r="L2825" s="3">
        <f>SUM(H2825:K2825)</f>
        <v>24440</v>
      </c>
      <c r="M2825" s="15">
        <v>0.1</v>
      </c>
      <c r="N2825" s="3">
        <f>H2825*M2825</f>
        <v>2100</v>
      </c>
      <c r="O2825" s="3">
        <f>L2825-N2825</f>
        <v>22340</v>
      </c>
    </row>
    <row r="2826" spans="1:15" x14ac:dyDescent="0.2">
      <c r="A2826" s="2" t="s">
        <v>6117</v>
      </c>
      <c r="B2826" s="2" t="s">
        <v>2448</v>
      </c>
      <c r="C2826" s="2" t="s">
        <v>89</v>
      </c>
      <c r="D2826" s="2" t="s">
        <v>85</v>
      </c>
      <c r="E2826" s="13">
        <v>46023</v>
      </c>
      <c r="F2826" s="2" t="s">
        <v>2732</v>
      </c>
      <c r="G2826" s="2">
        <v>1</v>
      </c>
      <c r="H2826" s="3">
        <v>8450</v>
      </c>
      <c r="I2826" s="3">
        <v>1620</v>
      </c>
      <c r="J2826" s="3">
        <v>5050</v>
      </c>
      <c r="K2826" s="3">
        <v>0</v>
      </c>
      <c r="L2826" s="3">
        <f>SUM(H2826:K2826)</f>
        <v>15120</v>
      </c>
      <c r="M2826" s="15">
        <v>0.05</v>
      </c>
      <c r="N2826" s="3">
        <f>H2826*M2826</f>
        <v>422.5</v>
      </c>
      <c r="O2826" s="3">
        <f>L2826-N2826</f>
        <v>14697.5</v>
      </c>
    </row>
    <row r="2827" spans="1:15" x14ac:dyDescent="0.2">
      <c r="A2827" s="2" t="s">
        <v>6118</v>
      </c>
      <c r="B2827" s="2" t="s">
        <v>381</v>
      </c>
      <c r="C2827" s="2" t="s">
        <v>118</v>
      </c>
      <c r="D2827" s="2" t="s">
        <v>114</v>
      </c>
      <c r="E2827" s="13">
        <v>46023</v>
      </c>
      <c r="F2827" s="2" t="s">
        <v>2732</v>
      </c>
      <c r="G2827" s="2">
        <v>2</v>
      </c>
      <c r="H2827" s="3">
        <v>14500</v>
      </c>
      <c r="I2827" s="3">
        <v>3960</v>
      </c>
      <c r="J2827" s="3">
        <v>0</v>
      </c>
      <c r="K2827" s="3">
        <v>3340</v>
      </c>
      <c r="L2827" s="3">
        <f>SUM(H2827:K2827)</f>
        <v>21800</v>
      </c>
      <c r="M2827" s="15">
        <v>0.05</v>
      </c>
      <c r="N2827" s="3">
        <f>H2827*M2827</f>
        <v>725</v>
      </c>
      <c r="O2827" s="3">
        <f>L2827-N2827</f>
        <v>21075</v>
      </c>
    </row>
    <row r="2828" spans="1:15" x14ac:dyDescent="0.2">
      <c r="A2828" s="2" t="s">
        <v>6120</v>
      </c>
      <c r="B2828" s="2" t="s">
        <v>974</v>
      </c>
      <c r="C2828" s="2" t="s">
        <v>47</v>
      </c>
      <c r="D2828" s="2" t="s">
        <v>45</v>
      </c>
      <c r="E2828" s="13">
        <v>46023</v>
      </c>
      <c r="F2828" s="2" t="s">
        <v>2647</v>
      </c>
      <c r="G2828" s="2">
        <v>2</v>
      </c>
      <c r="H2828" s="3">
        <v>10200</v>
      </c>
      <c r="I2828" s="3">
        <v>1620</v>
      </c>
      <c r="J2828" s="3">
        <v>6890</v>
      </c>
      <c r="K2828" s="3">
        <v>0</v>
      </c>
      <c r="L2828" s="3">
        <f>SUM(H2828:K2828)</f>
        <v>18710</v>
      </c>
      <c r="M2828" s="15">
        <v>0</v>
      </c>
      <c r="N2828" s="3">
        <f>H2828*M2828</f>
        <v>0</v>
      </c>
      <c r="O2828" s="3">
        <f>L2828-N2828</f>
        <v>18710</v>
      </c>
    </row>
    <row r="2829" spans="1:15" x14ac:dyDescent="0.2">
      <c r="A2829" s="2" t="s">
        <v>6121</v>
      </c>
      <c r="B2829" s="2" t="s">
        <v>1240</v>
      </c>
      <c r="C2829" s="2" t="s">
        <v>116</v>
      </c>
      <c r="D2829" s="2" t="s">
        <v>114</v>
      </c>
      <c r="E2829" s="13">
        <v>46023</v>
      </c>
      <c r="F2829" s="2" t="s">
        <v>2732</v>
      </c>
      <c r="G2829" s="2">
        <v>1</v>
      </c>
      <c r="H2829" s="3">
        <v>10050</v>
      </c>
      <c r="I2829" s="3">
        <v>520</v>
      </c>
      <c r="J2829" s="3">
        <v>0</v>
      </c>
      <c r="K2829" s="3">
        <v>0</v>
      </c>
      <c r="L2829" s="3">
        <f>SUM(H2829:K2829)</f>
        <v>10570</v>
      </c>
      <c r="M2829" s="15">
        <v>0.05</v>
      </c>
      <c r="N2829" s="3">
        <f>H2829*M2829</f>
        <v>502.5</v>
      </c>
      <c r="O2829" s="3">
        <f>L2829-N2829</f>
        <v>10067.5</v>
      </c>
    </row>
    <row r="2830" spans="1:15" x14ac:dyDescent="0.2">
      <c r="A2830" s="2" t="s">
        <v>6122</v>
      </c>
      <c r="B2830" s="2" t="s">
        <v>1346</v>
      </c>
      <c r="C2830" s="2" t="s">
        <v>32</v>
      </c>
      <c r="D2830" s="2" t="s">
        <v>24</v>
      </c>
      <c r="E2830" s="13">
        <v>46054</v>
      </c>
      <c r="F2830" s="2" t="s">
        <v>2689</v>
      </c>
      <c r="G2830" s="2">
        <v>2</v>
      </c>
      <c r="H2830" s="3">
        <v>12300</v>
      </c>
      <c r="I2830" s="3">
        <v>3030</v>
      </c>
      <c r="J2830" s="3">
        <v>1990</v>
      </c>
      <c r="K2830" s="3">
        <v>0</v>
      </c>
      <c r="L2830" s="3">
        <f>SUM(H2830:K2830)</f>
        <v>17320</v>
      </c>
      <c r="M2830" s="15">
        <v>0.15</v>
      </c>
      <c r="N2830" s="3">
        <f>H2830*M2830</f>
        <v>1845</v>
      </c>
      <c r="O2830" s="3">
        <f>L2830-N2830</f>
        <v>15475</v>
      </c>
    </row>
    <row r="2831" spans="1:15" x14ac:dyDescent="0.2">
      <c r="A2831" s="2" t="s">
        <v>6123</v>
      </c>
      <c r="B2831" s="2" t="s">
        <v>1409</v>
      </c>
      <c r="C2831" s="2" t="s">
        <v>19</v>
      </c>
      <c r="D2831" s="2" t="s">
        <v>11</v>
      </c>
      <c r="E2831" s="13">
        <v>46023</v>
      </c>
      <c r="F2831" s="2" t="s">
        <v>2647</v>
      </c>
      <c r="G2831" s="2">
        <v>2</v>
      </c>
      <c r="H2831" s="3">
        <v>28100</v>
      </c>
      <c r="I2831" s="3">
        <v>5100</v>
      </c>
      <c r="J2831" s="3">
        <v>0</v>
      </c>
      <c r="K2831" s="3">
        <v>0</v>
      </c>
      <c r="L2831" s="3">
        <f>SUM(H2831:K2831)</f>
        <v>33200</v>
      </c>
      <c r="M2831" s="15">
        <v>0</v>
      </c>
      <c r="N2831" s="3">
        <f>H2831*M2831</f>
        <v>0</v>
      </c>
      <c r="O2831" s="3">
        <f>L2831-N2831</f>
        <v>33200</v>
      </c>
    </row>
    <row r="2832" spans="1:15" x14ac:dyDescent="0.2">
      <c r="A2832" s="2" t="s">
        <v>6124</v>
      </c>
      <c r="B2832" s="2" t="s">
        <v>1803</v>
      </c>
      <c r="C2832" s="2" t="s">
        <v>89</v>
      </c>
      <c r="D2832" s="2" t="s">
        <v>85</v>
      </c>
      <c r="E2832" s="13">
        <v>46023</v>
      </c>
      <c r="F2832" s="2" t="s">
        <v>2647</v>
      </c>
      <c r="G2832" s="2">
        <v>4</v>
      </c>
      <c r="H2832" s="3">
        <v>26800</v>
      </c>
      <c r="I2832" s="3">
        <v>1420</v>
      </c>
      <c r="J2832" s="3">
        <v>0</v>
      </c>
      <c r="K2832" s="3">
        <v>0</v>
      </c>
      <c r="L2832" s="3">
        <f>SUM(H2832:K2832)</f>
        <v>28220</v>
      </c>
      <c r="M2832" s="15">
        <v>0</v>
      </c>
      <c r="N2832" s="3">
        <f>H2832*M2832</f>
        <v>0</v>
      </c>
      <c r="O2832" s="3">
        <f>L2832-N2832</f>
        <v>28220</v>
      </c>
    </row>
    <row r="2833" spans="1:15" x14ac:dyDescent="0.2">
      <c r="A2833" s="2" t="s">
        <v>6126</v>
      </c>
      <c r="B2833" s="2" t="s">
        <v>1978</v>
      </c>
      <c r="C2833" s="2" t="s">
        <v>34</v>
      </c>
      <c r="D2833" s="2" t="s">
        <v>36</v>
      </c>
      <c r="E2833" s="13">
        <v>46113</v>
      </c>
      <c r="F2833" s="2" t="s">
        <v>2670</v>
      </c>
      <c r="G2833" s="2">
        <v>4</v>
      </c>
      <c r="H2833" s="3">
        <v>28400</v>
      </c>
      <c r="I2833" s="3">
        <v>1720</v>
      </c>
      <c r="J2833" s="3">
        <v>1780</v>
      </c>
      <c r="K2833" s="3">
        <v>0</v>
      </c>
      <c r="L2833" s="3">
        <f>SUM(H2833:K2833)</f>
        <v>31900</v>
      </c>
      <c r="M2833" s="15">
        <v>0</v>
      </c>
      <c r="N2833" s="3">
        <f>H2833*M2833</f>
        <v>0</v>
      </c>
      <c r="O2833" s="3">
        <f>L2833-N2833</f>
        <v>31900</v>
      </c>
    </row>
    <row r="2834" spans="1:15" x14ac:dyDescent="0.2">
      <c r="A2834" s="2" t="s">
        <v>6127</v>
      </c>
      <c r="B2834" s="2" t="s">
        <v>2026</v>
      </c>
      <c r="C2834" s="2" t="s">
        <v>112</v>
      </c>
      <c r="D2834" s="2" t="s">
        <v>114</v>
      </c>
      <c r="E2834" s="13">
        <v>46023</v>
      </c>
      <c r="F2834" s="2" t="s">
        <v>2732</v>
      </c>
      <c r="G2834" s="2">
        <v>2</v>
      </c>
      <c r="H2834" s="3">
        <v>16400</v>
      </c>
      <c r="I2834" s="3">
        <v>700</v>
      </c>
      <c r="J2834" s="3">
        <v>0</v>
      </c>
      <c r="K2834" s="3">
        <v>3760</v>
      </c>
      <c r="L2834" s="3">
        <f>SUM(H2834:K2834)</f>
        <v>20860</v>
      </c>
      <c r="M2834" s="15">
        <v>0.05</v>
      </c>
      <c r="N2834" s="3">
        <f>H2834*M2834</f>
        <v>820</v>
      </c>
      <c r="O2834" s="3">
        <f>L2834-N2834</f>
        <v>20040</v>
      </c>
    </row>
    <row r="2835" spans="1:15" x14ac:dyDescent="0.2">
      <c r="A2835" s="2" t="s">
        <v>6129</v>
      </c>
      <c r="B2835" s="2" t="s">
        <v>2292</v>
      </c>
      <c r="C2835" s="2" t="s">
        <v>79</v>
      </c>
      <c r="D2835" s="2" t="s">
        <v>75</v>
      </c>
      <c r="E2835" s="13">
        <v>46054</v>
      </c>
      <c r="F2835" s="2" t="s">
        <v>2683</v>
      </c>
      <c r="G2835" s="2">
        <v>3</v>
      </c>
      <c r="H2835" s="3">
        <v>14700</v>
      </c>
      <c r="I2835" s="3">
        <v>5490</v>
      </c>
      <c r="J2835" s="3">
        <v>2490</v>
      </c>
      <c r="K2835" s="3">
        <v>0</v>
      </c>
      <c r="L2835" s="3">
        <f>SUM(H2835:K2835)</f>
        <v>22680</v>
      </c>
      <c r="M2835" s="15">
        <v>0.17</v>
      </c>
      <c r="N2835" s="3">
        <f>H2835*M2835</f>
        <v>2499</v>
      </c>
      <c r="O2835" s="3">
        <f>L2835-N2835</f>
        <v>20181</v>
      </c>
    </row>
    <row r="2836" spans="1:15" x14ac:dyDescent="0.2">
      <c r="A2836" s="2" t="s">
        <v>6130</v>
      </c>
      <c r="B2836" s="2" t="s">
        <v>2400</v>
      </c>
      <c r="C2836" s="2" t="s">
        <v>29</v>
      </c>
      <c r="D2836" s="2" t="s">
        <v>24</v>
      </c>
      <c r="E2836" s="13">
        <v>46143</v>
      </c>
      <c r="F2836" s="2" t="s">
        <v>2670</v>
      </c>
      <c r="G2836" s="2">
        <v>2</v>
      </c>
      <c r="H2836" s="3">
        <v>12400</v>
      </c>
      <c r="I2836" s="3">
        <v>4890</v>
      </c>
      <c r="J2836" s="3">
        <v>0</v>
      </c>
      <c r="K2836" s="3">
        <v>1470</v>
      </c>
      <c r="L2836" s="3">
        <f>SUM(H2836:K2836)</f>
        <v>18760</v>
      </c>
      <c r="M2836" s="15">
        <v>0</v>
      </c>
      <c r="N2836" s="3">
        <f>H2836*M2836</f>
        <v>0</v>
      </c>
      <c r="O2836" s="3">
        <f>L2836-N2836</f>
        <v>18760</v>
      </c>
    </row>
    <row r="2837" spans="1:15" x14ac:dyDescent="0.2">
      <c r="A2837" s="2" t="s">
        <v>6131</v>
      </c>
      <c r="B2837" s="2" t="s">
        <v>2410</v>
      </c>
      <c r="C2837" s="2" t="s">
        <v>106</v>
      </c>
      <c r="D2837" s="2" t="s">
        <v>105</v>
      </c>
      <c r="E2837" s="13">
        <v>46023</v>
      </c>
      <c r="F2837" s="2" t="s">
        <v>2732</v>
      </c>
      <c r="G2837" s="2">
        <v>3</v>
      </c>
      <c r="H2837" s="3">
        <v>24300</v>
      </c>
      <c r="I2837" s="3">
        <v>760</v>
      </c>
      <c r="J2837" s="3">
        <v>2760</v>
      </c>
      <c r="K2837" s="3">
        <v>0</v>
      </c>
      <c r="L2837" s="3">
        <f>SUM(H2837:K2837)</f>
        <v>27820</v>
      </c>
      <c r="M2837" s="15">
        <v>0.05</v>
      </c>
      <c r="N2837" s="3">
        <f>H2837*M2837</f>
        <v>1215</v>
      </c>
      <c r="O2837" s="3">
        <f>L2837-N2837</f>
        <v>26605</v>
      </c>
    </row>
    <row r="2838" spans="1:15" x14ac:dyDescent="0.2">
      <c r="A2838" s="2" t="s">
        <v>6132</v>
      </c>
      <c r="B2838" s="2" t="s">
        <v>2433</v>
      </c>
      <c r="C2838" s="2" t="s">
        <v>89</v>
      </c>
      <c r="D2838" s="2" t="s">
        <v>85</v>
      </c>
      <c r="E2838" s="13">
        <v>46023</v>
      </c>
      <c r="F2838" s="2" t="s">
        <v>2689</v>
      </c>
      <c r="G2838" s="2">
        <v>12</v>
      </c>
      <c r="H2838" s="3">
        <v>82200</v>
      </c>
      <c r="I2838" s="3">
        <v>11690</v>
      </c>
      <c r="J2838" s="3">
        <v>0</v>
      </c>
      <c r="K2838" s="3">
        <v>0</v>
      </c>
      <c r="L2838" s="3">
        <f>SUM(H2838:K2838)</f>
        <v>93890</v>
      </c>
      <c r="M2838" s="15">
        <v>0.15</v>
      </c>
      <c r="N2838" s="3">
        <f>H2838*M2838</f>
        <v>12330</v>
      </c>
      <c r="O2838" s="3">
        <f>L2838-N2838</f>
        <v>81560</v>
      </c>
    </row>
    <row r="2839" spans="1:15" x14ac:dyDescent="0.2">
      <c r="A2839" s="2" t="s">
        <v>6133</v>
      </c>
      <c r="B2839" s="2" t="s">
        <v>330</v>
      </c>
      <c r="C2839" s="2" t="s">
        <v>125</v>
      </c>
      <c r="D2839" s="2" t="s">
        <v>124</v>
      </c>
      <c r="E2839" s="13">
        <v>46023</v>
      </c>
      <c r="F2839" s="2" t="s">
        <v>2732</v>
      </c>
      <c r="G2839" s="2">
        <v>3</v>
      </c>
      <c r="H2839" s="3">
        <v>34650</v>
      </c>
      <c r="I2839" s="3">
        <v>2760</v>
      </c>
      <c r="J2839" s="3">
        <v>0</v>
      </c>
      <c r="K2839" s="3">
        <v>0</v>
      </c>
      <c r="L2839" s="3">
        <f>SUM(H2839:K2839)</f>
        <v>37410</v>
      </c>
      <c r="M2839" s="15">
        <v>0.05</v>
      </c>
      <c r="N2839" s="3">
        <f>H2839*M2839</f>
        <v>1732.5</v>
      </c>
      <c r="O2839" s="3">
        <f>L2839-N2839</f>
        <v>35677.5</v>
      </c>
    </row>
    <row r="2840" spans="1:15" x14ac:dyDescent="0.2">
      <c r="A2840" s="2" t="s">
        <v>6134</v>
      </c>
      <c r="B2840" s="2" t="s">
        <v>385</v>
      </c>
      <c r="C2840" s="2" t="s">
        <v>71</v>
      </c>
      <c r="D2840" s="2" t="s">
        <v>65</v>
      </c>
      <c r="E2840" s="13">
        <v>46023</v>
      </c>
      <c r="F2840" s="2" t="s">
        <v>2683</v>
      </c>
      <c r="G2840" s="2">
        <v>1</v>
      </c>
      <c r="H2840" s="3">
        <v>11100</v>
      </c>
      <c r="I2840" s="3">
        <v>440</v>
      </c>
      <c r="J2840" s="3">
        <v>0</v>
      </c>
      <c r="K2840" s="3">
        <v>0</v>
      </c>
      <c r="L2840" s="3">
        <f>SUM(H2840:K2840)</f>
        <v>11540</v>
      </c>
      <c r="M2840" s="15">
        <v>0.17</v>
      </c>
      <c r="N2840" s="3">
        <f>H2840*M2840</f>
        <v>1887.0000000000002</v>
      </c>
      <c r="O2840" s="3">
        <f>L2840-N2840</f>
        <v>9653</v>
      </c>
    </row>
    <row r="2841" spans="1:15" x14ac:dyDescent="0.2">
      <c r="A2841" s="2" t="s">
        <v>6135</v>
      </c>
      <c r="B2841" s="2" t="s">
        <v>687</v>
      </c>
      <c r="C2841" s="2" t="s">
        <v>61</v>
      </c>
      <c r="D2841" s="2" t="s">
        <v>55</v>
      </c>
      <c r="E2841" s="13">
        <v>46023</v>
      </c>
      <c r="F2841" s="2" t="s">
        <v>2683</v>
      </c>
      <c r="G2841" s="2">
        <v>6</v>
      </c>
      <c r="H2841" s="3">
        <v>139500</v>
      </c>
      <c r="I2841" s="3">
        <v>2400</v>
      </c>
      <c r="J2841" s="3">
        <v>2680</v>
      </c>
      <c r="K2841" s="3">
        <v>0</v>
      </c>
      <c r="L2841" s="3">
        <f>SUM(H2841:K2841)</f>
        <v>144580</v>
      </c>
      <c r="M2841" s="15">
        <v>0.17</v>
      </c>
      <c r="N2841" s="3">
        <f>H2841*M2841</f>
        <v>23715</v>
      </c>
      <c r="O2841" s="3">
        <f>L2841-N2841</f>
        <v>120865</v>
      </c>
    </row>
    <row r="2842" spans="1:15" x14ac:dyDescent="0.2">
      <c r="A2842" s="2" t="s">
        <v>6136</v>
      </c>
      <c r="B2842" s="2" t="s">
        <v>699</v>
      </c>
      <c r="C2842" s="2" t="s">
        <v>37</v>
      </c>
      <c r="D2842" s="2" t="s">
        <v>36</v>
      </c>
      <c r="E2842" s="13">
        <v>46023</v>
      </c>
      <c r="F2842" s="2" t="s">
        <v>2732</v>
      </c>
      <c r="G2842" s="2">
        <v>2</v>
      </c>
      <c r="H2842" s="3">
        <v>29700</v>
      </c>
      <c r="I2842" s="3">
        <v>2080</v>
      </c>
      <c r="J2842" s="3">
        <v>0</v>
      </c>
      <c r="K2842" s="3">
        <v>0</v>
      </c>
      <c r="L2842" s="3">
        <f>SUM(H2842:K2842)</f>
        <v>31780</v>
      </c>
      <c r="M2842" s="15">
        <v>0.05</v>
      </c>
      <c r="N2842" s="3">
        <f>H2842*M2842</f>
        <v>1485</v>
      </c>
      <c r="O2842" s="3">
        <f>L2842-N2842</f>
        <v>30295</v>
      </c>
    </row>
    <row r="2843" spans="1:15" x14ac:dyDescent="0.2">
      <c r="A2843" s="2" t="s">
        <v>6137</v>
      </c>
      <c r="B2843" s="2" t="s">
        <v>755</v>
      </c>
      <c r="C2843" s="2" t="s">
        <v>101</v>
      </c>
      <c r="D2843" s="2" t="s">
        <v>95</v>
      </c>
      <c r="E2843" s="13">
        <v>46023</v>
      </c>
      <c r="F2843" s="2" t="s">
        <v>2670</v>
      </c>
      <c r="G2843" s="2">
        <v>5</v>
      </c>
      <c r="H2843" s="3">
        <v>32000</v>
      </c>
      <c r="I2843" s="3">
        <v>11560</v>
      </c>
      <c r="J2843" s="3">
        <v>0</v>
      </c>
      <c r="K2843" s="3">
        <v>0</v>
      </c>
      <c r="L2843" s="3">
        <f>SUM(H2843:K2843)</f>
        <v>43560</v>
      </c>
      <c r="M2843" s="15">
        <v>0</v>
      </c>
      <c r="N2843" s="3">
        <f>H2843*M2843</f>
        <v>0</v>
      </c>
      <c r="O2843" s="3">
        <f>L2843-N2843</f>
        <v>43560</v>
      </c>
    </row>
    <row r="2844" spans="1:15" x14ac:dyDescent="0.2">
      <c r="A2844" s="2" t="s">
        <v>6138</v>
      </c>
      <c r="B2844" s="2" t="s">
        <v>815</v>
      </c>
      <c r="C2844" s="2" t="s">
        <v>77</v>
      </c>
      <c r="D2844" s="2" t="s">
        <v>75</v>
      </c>
      <c r="E2844" s="13">
        <v>46023</v>
      </c>
      <c r="F2844" s="2" t="s">
        <v>2732</v>
      </c>
      <c r="G2844" s="2">
        <v>1</v>
      </c>
      <c r="H2844" s="3">
        <v>13600</v>
      </c>
      <c r="I2844" s="3">
        <v>870</v>
      </c>
      <c r="J2844" s="3">
        <v>0</v>
      </c>
      <c r="K2844" s="3">
        <v>0</v>
      </c>
      <c r="L2844" s="3">
        <f>SUM(H2844:K2844)</f>
        <v>14470</v>
      </c>
      <c r="M2844" s="15">
        <v>0.05</v>
      </c>
      <c r="N2844" s="3">
        <f>H2844*M2844</f>
        <v>680</v>
      </c>
      <c r="O2844" s="3">
        <f>L2844-N2844</f>
        <v>13790</v>
      </c>
    </row>
    <row r="2845" spans="1:15" x14ac:dyDescent="0.2">
      <c r="A2845" s="2" t="s">
        <v>6139</v>
      </c>
      <c r="B2845" s="2" t="s">
        <v>974</v>
      </c>
      <c r="C2845" s="2" t="s">
        <v>69</v>
      </c>
      <c r="D2845" s="2" t="s">
        <v>65</v>
      </c>
      <c r="E2845" s="13">
        <v>45992</v>
      </c>
      <c r="F2845" s="2" t="s">
        <v>2689</v>
      </c>
      <c r="G2845" s="2">
        <v>1</v>
      </c>
      <c r="H2845" s="3">
        <v>32350</v>
      </c>
      <c r="I2845" s="3">
        <v>390</v>
      </c>
      <c r="J2845" s="3">
        <v>0</v>
      </c>
      <c r="K2845" s="3">
        <v>0</v>
      </c>
      <c r="L2845" s="3">
        <f>SUM(H2845:K2845)</f>
        <v>32740</v>
      </c>
      <c r="M2845" s="15">
        <v>0.15</v>
      </c>
      <c r="N2845" s="3">
        <f>H2845*M2845</f>
        <v>4852.5</v>
      </c>
      <c r="O2845" s="3">
        <f>L2845-N2845</f>
        <v>27887.5</v>
      </c>
    </row>
    <row r="2846" spans="1:15" x14ac:dyDescent="0.2">
      <c r="A2846" s="2" t="s">
        <v>6140</v>
      </c>
      <c r="B2846" s="2" t="s">
        <v>1496</v>
      </c>
      <c r="C2846" s="2" t="s">
        <v>129</v>
      </c>
      <c r="D2846" s="2" t="s">
        <v>124</v>
      </c>
      <c r="E2846" s="13">
        <v>46023</v>
      </c>
      <c r="F2846" s="2" t="s">
        <v>2658</v>
      </c>
      <c r="G2846" s="2">
        <v>6</v>
      </c>
      <c r="H2846" s="3">
        <v>49800</v>
      </c>
      <c r="I2846" s="3">
        <v>4870</v>
      </c>
      <c r="J2846" s="3">
        <v>0</v>
      </c>
      <c r="K2846" s="3">
        <v>0</v>
      </c>
      <c r="L2846" s="3">
        <f>SUM(H2846:K2846)</f>
        <v>54670</v>
      </c>
      <c r="M2846" s="15">
        <v>0.1</v>
      </c>
      <c r="N2846" s="3">
        <f>H2846*M2846</f>
        <v>4980</v>
      </c>
      <c r="O2846" s="3">
        <f>L2846-N2846</f>
        <v>49690</v>
      </c>
    </row>
    <row r="2847" spans="1:15" x14ac:dyDescent="0.2">
      <c r="A2847" s="2" t="s">
        <v>6141</v>
      </c>
      <c r="B2847" s="2" t="s">
        <v>1511</v>
      </c>
      <c r="C2847" s="2" t="s">
        <v>83</v>
      </c>
      <c r="D2847" s="2" t="s">
        <v>85</v>
      </c>
      <c r="E2847" s="13">
        <v>46054</v>
      </c>
      <c r="F2847" s="2" t="s">
        <v>2670</v>
      </c>
      <c r="G2847" s="2">
        <v>5</v>
      </c>
      <c r="H2847" s="3">
        <v>72750</v>
      </c>
      <c r="I2847" s="3">
        <v>23580</v>
      </c>
      <c r="J2847" s="3">
        <v>0</v>
      </c>
      <c r="K2847" s="3">
        <v>0</v>
      </c>
      <c r="L2847" s="3">
        <f>SUM(H2847:K2847)</f>
        <v>96330</v>
      </c>
      <c r="M2847" s="15">
        <v>0</v>
      </c>
      <c r="N2847" s="3">
        <f>H2847*M2847</f>
        <v>0</v>
      </c>
      <c r="O2847" s="3">
        <f>L2847-N2847</f>
        <v>96330</v>
      </c>
    </row>
    <row r="2848" spans="1:15" x14ac:dyDescent="0.2">
      <c r="A2848" s="2" t="s">
        <v>6142</v>
      </c>
      <c r="B2848" s="2" t="s">
        <v>1640</v>
      </c>
      <c r="C2848" s="2" t="s">
        <v>77</v>
      </c>
      <c r="D2848" s="2" t="s">
        <v>75</v>
      </c>
      <c r="E2848" s="13">
        <v>46054</v>
      </c>
      <c r="F2848" s="2" t="s">
        <v>2683</v>
      </c>
      <c r="G2848" s="2">
        <v>5</v>
      </c>
      <c r="H2848" s="3">
        <v>38250</v>
      </c>
      <c r="I2848" s="3">
        <v>4330</v>
      </c>
      <c r="J2848" s="3">
        <v>0</v>
      </c>
      <c r="K2848" s="3">
        <v>3630</v>
      </c>
      <c r="L2848" s="3">
        <f>SUM(H2848:K2848)</f>
        <v>46210</v>
      </c>
      <c r="M2848" s="15">
        <v>0.17</v>
      </c>
      <c r="N2848" s="3">
        <f>H2848*M2848</f>
        <v>6502.5000000000009</v>
      </c>
      <c r="O2848" s="3">
        <f>L2848-N2848</f>
        <v>39707.5</v>
      </c>
    </row>
    <row r="2849" spans="1:15" x14ac:dyDescent="0.2">
      <c r="A2849" s="2" t="s">
        <v>6143</v>
      </c>
      <c r="B2849" s="2" t="s">
        <v>1801</v>
      </c>
      <c r="C2849" s="2" t="s">
        <v>73</v>
      </c>
      <c r="D2849" s="2" t="s">
        <v>75</v>
      </c>
      <c r="E2849" s="13">
        <v>46023</v>
      </c>
      <c r="F2849" s="2" t="s">
        <v>2732</v>
      </c>
      <c r="G2849" s="2">
        <v>1</v>
      </c>
      <c r="H2849" s="3">
        <v>21900</v>
      </c>
      <c r="I2849" s="3">
        <v>440</v>
      </c>
      <c r="J2849" s="3">
        <v>0</v>
      </c>
      <c r="K2849" s="3">
        <v>0</v>
      </c>
      <c r="L2849" s="3">
        <f>SUM(H2849:K2849)</f>
        <v>22340</v>
      </c>
      <c r="M2849" s="15">
        <v>0.05</v>
      </c>
      <c r="N2849" s="3">
        <f>H2849*M2849</f>
        <v>1095</v>
      </c>
      <c r="O2849" s="3">
        <f>L2849-N2849</f>
        <v>21245</v>
      </c>
    </row>
    <row r="2850" spans="1:15" x14ac:dyDescent="0.2">
      <c r="A2850" s="2" t="s">
        <v>6144</v>
      </c>
      <c r="B2850" s="2" t="s">
        <v>1911</v>
      </c>
      <c r="C2850" s="2" t="s">
        <v>118</v>
      </c>
      <c r="D2850" s="2" t="s">
        <v>114</v>
      </c>
      <c r="E2850" s="13">
        <v>46082</v>
      </c>
      <c r="F2850" s="2" t="s">
        <v>2683</v>
      </c>
      <c r="G2850" s="2">
        <v>3</v>
      </c>
      <c r="H2850" s="3">
        <v>34500</v>
      </c>
      <c r="I2850" s="3">
        <v>7060</v>
      </c>
      <c r="J2850" s="3">
        <v>0</v>
      </c>
      <c r="K2850" s="3">
        <v>0</v>
      </c>
      <c r="L2850" s="3">
        <f>SUM(H2850:K2850)</f>
        <v>41560</v>
      </c>
      <c r="M2850" s="15">
        <v>0.17</v>
      </c>
      <c r="N2850" s="3">
        <f>H2850*M2850</f>
        <v>5865</v>
      </c>
      <c r="O2850" s="3">
        <f>L2850-N2850</f>
        <v>35695</v>
      </c>
    </row>
    <row r="2851" spans="1:15" x14ac:dyDescent="0.2">
      <c r="A2851" s="2" t="s">
        <v>6145</v>
      </c>
      <c r="B2851" s="2" t="s">
        <v>2020</v>
      </c>
      <c r="C2851" s="2" t="s">
        <v>106</v>
      </c>
      <c r="D2851" s="2" t="s">
        <v>105</v>
      </c>
      <c r="E2851" s="13">
        <v>46023</v>
      </c>
      <c r="F2851" s="2" t="s">
        <v>2670</v>
      </c>
      <c r="G2851" s="2">
        <v>1</v>
      </c>
      <c r="H2851" s="3">
        <v>5850</v>
      </c>
      <c r="I2851" s="3">
        <v>830</v>
      </c>
      <c r="J2851" s="3">
        <v>5420</v>
      </c>
      <c r="K2851" s="3">
        <v>0</v>
      </c>
      <c r="L2851" s="3">
        <f>SUM(H2851:K2851)</f>
        <v>12100</v>
      </c>
      <c r="M2851" s="15">
        <v>0</v>
      </c>
      <c r="N2851" s="3">
        <f>H2851*M2851</f>
        <v>0</v>
      </c>
      <c r="O2851" s="3">
        <f>L2851-N2851</f>
        <v>12100</v>
      </c>
    </row>
    <row r="2852" spans="1:15" x14ac:dyDescent="0.2">
      <c r="A2852" s="2" t="s">
        <v>6146</v>
      </c>
      <c r="B2852" s="2" t="s">
        <v>2431</v>
      </c>
      <c r="C2852" s="2" t="s">
        <v>93</v>
      </c>
      <c r="D2852" s="2" t="s">
        <v>95</v>
      </c>
      <c r="E2852" s="13">
        <v>46023</v>
      </c>
      <c r="F2852" s="2" t="s">
        <v>2661</v>
      </c>
      <c r="G2852" s="2">
        <v>6</v>
      </c>
      <c r="H2852" s="3">
        <v>33000</v>
      </c>
      <c r="I2852" s="3">
        <v>6130</v>
      </c>
      <c r="J2852" s="3">
        <v>0</v>
      </c>
      <c r="K2852" s="3">
        <v>0</v>
      </c>
      <c r="L2852" s="3">
        <f>SUM(H2852:K2852)</f>
        <v>39130</v>
      </c>
      <c r="M2852" s="15">
        <v>0</v>
      </c>
      <c r="N2852" s="3">
        <f>H2852*M2852</f>
        <v>0</v>
      </c>
      <c r="O2852" s="3">
        <f>L2852-N2852</f>
        <v>39130</v>
      </c>
    </row>
    <row r="2853" spans="1:15" x14ac:dyDescent="0.2">
      <c r="A2853" s="2" t="s">
        <v>6147</v>
      </c>
      <c r="B2853" s="2" t="s">
        <v>2512</v>
      </c>
      <c r="C2853" s="2" t="s">
        <v>89</v>
      </c>
      <c r="D2853" s="2" t="s">
        <v>85</v>
      </c>
      <c r="E2853" s="13">
        <v>46023</v>
      </c>
      <c r="F2853" s="2" t="s">
        <v>2683</v>
      </c>
      <c r="G2853" s="2">
        <v>4</v>
      </c>
      <c r="H2853" s="3">
        <v>48000</v>
      </c>
      <c r="I2853" s="3">
        <v>2890</v>
      </c>
      <c r="J2853" s="3">
        <v>0</v>
      </c>
      <c r="K2853" s="3">
        <v>0</v>
      </c>
      <c r="L2853" s="3">
        <f>SUM(H2853:K2853)</f>
        <v>50890</v>
      </c>
      <c r="M2853" s="15">
        <v>0.17</v>
      </c>
      <c r="N2853" s="3">
        <f>H2853*M2853</f>
        <v>8160.0000000000009</v>
      </c>
      <c r="O2853" s="3">
        <f>L2853-N2853</f>
        <v>42730</v>
      </c>
    </row>
    <row r="2854" spans="1:15" x14ac:dyDescent="0.2">
      <c r="A2854" s="2" t="s">
        <v>6148</v>
      </c>
      <c r="B2854" s="2" t="s">
        <v>244</v>
      </c>
      <c r="C2854" s="2" t="s">
        <v>34</v>
      </c>
      <c r="D2854" s="2" t="s">
        <v>36</v>
      </c>
      <c r="E2854" s="13">
        <v>46023</v>
      </c>
      <c r="F2854" s="2" t="s">
        <v>2658</v>
      </c>
      <c r="G2854" s="2">
        <v>5</v>
      </c>
      <c r="H2854" s="3">
        <v>97000</v>
      </c>
      <c r="I2854" s="3">
        <v>2370</v>
      </c>
      <c r="J2854" s="3">
        <v>0</v>
      </c>
      <c r="K2854" s="3">
        <v>0</v>
      </c>
      <c r="L2854" s="3">
        <f>SUM(H2854:K2854)</f>
        <v>99370</v>
      </c>
      <c r="M2854" s="15">
        <v>0.1</v>
      </c>
      <c r="N2854" s="3">
        <f>H2854*M2854</f>
        <v>9700</v>
      </c>
      <c r="O2854" s="3">
        <f>L2854-N2854</f>
        <v>89670</v>
      </c>
    </row>
    <row r="2855" spans="1:15" x14ac:dyDescent="0.2">
      <c r="A2855" s="2" t="s">
        <v>6149</v>
      </c>
      <c r="B2855" s="2" t="s">
        <v>512</v>
      </c>
      <c r="C2855" s="2" t="s">
        <v>67</v>
      </c>
      <c r="D2855" s="2" t="s">
        <v>65</v>
      </c>
      <c r="E2855" s="13">
        <v>46023</v>
      </c>
      <c r="F2855" s="2" t="s">
        <v>2647</v>
      </c>
      <c r="G2855" s="2">
        <v>3</v>
      </c>
      <c r="H2855" s="3">
        <v>14700</v>
      </c>
      <c r="I2855" s="3">
        <v>1950</v>
      </c>
      <c r="J2855" s="3">
        <v>1750</v>
      </c>
      <c r="K2855" s="3">
        <v>2120</v>
      </c>
      <c r="L2855" s="3">
        <f>SUM(H2855:K2855)</f>
        <v>20520</v>
      </c>
      <c r="M2855" s="15">
        <v>0</v>
      </c>
      <c r="N2855" s="3">
        <f>H2855*M2855</f>
        <v>0</v>
      </c>
      <c r="O2855" s="3">
        <f>L2855-N2855</f>
        <v>20520</v>
      </c>
    </row>
    <row r="2856" spans="1:15" x14ac:dyDescent="0.2">
      <c r="A2856" s="2" t="s">
        <v>6151</v>
      </c>
      <c r="B2856" s="2" t="s">
        <v>2244</v>
      </c>
      <c r="C2856" s="2" t="s">
        <v>32</v>
      </c>
      <c r="D2856" s="2" t="s">
        <v>24</v>
      </c>
      <c r="E2856" s="13">
        <v>46082</v>
      </c>
      <c r="F2856" s="2" t="s">
        <v>2670</v>
      </c>
      <c r="G2856" s="2">
        <v>6</v>
      </c>
      <c r="H2856" s="3">
        <v>35400</v>
      </c>
      <c r="I2856" s="3">
        <v>22700</v>
      </c>
      <c r="J2856" s="3">
        <v>5480</v>
      </c>
      <c r="K2856" s="3">
        <v>0</v>
      </c>
      <c r="L2856" s="3">
        <f>SUM(H2856:K2856)</f>
        <v>63580</v>
      </c>
      <c r="M2856" s="15">
        <v>0</v>
      </c>
      <c r="N2856" s="3">
        <f>H2856*M2856</f>
        <v>0</v>
      </c>
      <c r="O2856" s="3">
        <f>L2856-N2856</f>
        <v>63580</v>
      </c>
    </row>
    <row r="2857" spans="1:15" x14ac:dyDescent="0.2">
      <c r="A2857" s="2" t="s">
        <v>6152</v>
      </c>
      <c r="B2857" s="2" t="s">
        <v>541</v>
      </c>
      <c r="C2857" s="2" t="s">
        <v>118</v>
      </c>
      <c r="D2857" s="2" t="s">
        <v>114</v>
      </c>
      <c r="E2857" s="13">
        <v>46023</v>
      </c>
      <c r="F2857" s="2" t="s">
        <v>2658</v>
      </c>
      <c r="G2857" s="2">
        <v>6</v>
      </c>
      <c r="H2857" s="3">
        <v>44400</v>
      </c>
      <c r="I2857" s="3">
        <v>14100</v>
      </c>
      <c r="J2857" s="3">
        <v>9940</v>
      </c>
      <c r="K2857" s="3">
        <v>0</v>
      </c>
      <c r="L2857" s="3">
        <f>SUM(H2857:K2857)</f>
        <v>68440</v>
      </c>
      <c r="M2857" s="15">
        <v>0.1</v>
      </c>
      <c r="N2857" s="3">
        <f>H2857*M2857</f>
        <v>4440</v>
      </c>
      <c r="O2857" s="3">
        <f>L2857-N2857</f>
        <v>64000</v>
      </c>
    </row>
    <row r="2858" spans="1:15" x14ac:dyDescent="0.2">
      <c r="A2858" s="2" t="s">
        <v>6153</v>
      </c>
      <c r="B2858" s="2" t="s">
        <v>1273</v>
      </c>
      <c r="C2858" s="2" t="s">
        <v>101</v>
      </c>
      <c r="D2858" s="2" t="s">
        <v>95</v>
      </c>
      <c r="E2858" s="13">
        <v>46023</v>
      </c>
      <c r="F2858" s="2" t="s">
        <v>2732</v>
      </c>
      <c r="G2858" s="2">
        <v>1</v>
      </c>
      <c r="H2858" s="3">
        <v>13900</v>
      </c>
      <c r="I2858" s="3">
        <v>450</v>
      </c>
      <c r="J2858" s="3">
        <v>1550</v>
      </c>
      <c r="K2858" s="3">
        <v>3490</v>
      </c>
      <c r="L2858" s="3">
        <f>SUM(H2858:K2858)</f>
        <v>19390</v>
      </c>
      <c r="M2858" s="15">
        <v>0.05</v>
      </c>
      <c r="N2858" s="3">
        <f>H2858*M2858</f>
        <v>695</v>
      </c>
      <c r="O2858" s="3">
        <f>L2858-N2858</f>
        <v>18695</v>
      </c>
    </row>
    <row r="2859" spans="1:15" x14ac:dyDescent="0.2">
      <c r="A2859" s="2" t="s">
        <v>6154</v>
      </c>
      <c r="B2859" s="2" t="s">
        <v>1602</v>
      </c>
      <c r="C2859" s="2" t="s">
        <v>81</v>
      </c>
      <c r="D2859" s="2" t="s">
        <v>75</v>
      </c>
      <c r="E2859" s="13">
        <v>46054</v>
      </c>
      <c r="F2859" s="2" t="s">
        <v>2689</v>
      </c>
      <c r="G2859" s="2">
        <v>3</v>
      </c>
      <c r="H2859" s="3">
        <v>52800</v>
      </c>
      <c r="I2859" s="3">
        <v>13680</v>
      </c>
      <c r="J2859" s="3">
        <v>0</v>
      </c>
      <c r="K2859" s="3">
        <v>2300</v>
      </c>
      <c r="L2859" s="3">
        <f>SUM(H2859:K2859)</f>
        <v>68780</v>
      </c>
      <c r="M2859" s="15">
        <v>0.15</v>
      </c>
      <c r="N2859" s="3">
        <f>H2859*M2859</f>
        <v>7920</v>
      </c>
      <c r="O2859" s="3">
        <f>L2859-N2859</f>
        <v>60860</v>
      </c>
    </row>
    <row r="2860" spans="1:15" x14ac:dyDescent="0.2">
      <c r="A2860" s="2" t="s">
        <v>6155</v>
      </c>
      <c r="B2860" s="2" t="s">
        <v>1921</v>
      </c>
      <c r="C2860" s="2" t="s">
        <v>29</v>
      </c>
      <c r="D2860" s="2" t="s">
        <v>24</v>
      </c>
      <c r="E2860" s="13">
        <v>46023</v>
      </c>
      <c r="F2860" s="2" t="s">
        <v>2647</v>
      </c>
      <c r="G2860" s="2">
        <v>3</v>
      </c>
      <c r="H2860" s="3">
        <v>28350</v>
      </c>
      <c r="I2860" s="3">
        <v>1870</v>
      </c>
      <c r="J2860" s="3">
        <v>0</v>
      </c>
      <c r="K2860" s="3">
        <v>0</v>
      </c>
      <c r="L2860" s="3">
        <f>SUM(H2860:K2860)</f>
        <v>30220</v>
      </c>
      <c r="M2860" s="15">
        <v>0</v>
      </c>
      <c r="N2860" s="3">
        <f>H2860*M2860</f>
        <v>0</v>
      </c>
      <c r="O2860" s="3">
        <f>L2860-N2860</f>
        <v>30220</v>
      </c>
    </row>
    <row r="2861" spans="1:15" x14ac:dyDescent="0.2">
      <c r="A2861" s="2" t="s">
        <v>6156</v>
      </c>
      <c r="B2861" s="2" t="s">
        <v>2226</v>
      </c>
      <c r="C2861" s="2" t="s">
        <v>87</v>
      </c>
      <c r="D2861" s="2" t="s">
        <v>85</v>
      </c>
      <c r="E2861" s="13">
        <v>46054</v>
      </c>
      <c r="F2861" s="2" t="s">
        <v>2658</v>
      </c>
      <c r="G2861" s="2">
        <v>2</v>
      </c>
      <c r="H2861" s="3">
        <v>13300</v>
      </c>
      <c r="I2861" s="3">
        <v>1210</v>
      </c>
      <c r="J2861" s="3">
        <v>0</v>
      </c>
      <c r="K2861" s="3">
        <v>0</v>
      </c>
      <c r="L2861" s="3">
        <f>SUM(H2861:K2861)</f>
        <v>14510</v>
      </c>
      <c r="M2861" s="15">
        <v>0.1</v>
      </c>
      <c r="N2861" s="3">
        <f>H2861*M2861</f>
        <v>1330</v>
      </c>
      <c r="O2861" s="3">
        <f>L2861-N2861</f>
        <v>13180</v>
      </c>
    </row>
    <row r="2862" spans="1:15" x14ac:dyDescent="0.2">
      <c r="A2862" s="2" t="s">
        <v>6157</v>
      </c>
      <c r="B2862" s="2" t="s">
        <v>2452</v>
      </c>
      <c r="C2862" s="2" t="s">
        <v>37</v>
      </c>
      <c r="D2862" s="2" t="s">
        <v>36</v>
      </c>
      <c r="E2862" s="13">
        <v>46023</v>
      </c>
      <c r="F2862" s="2" t="s">
        <v>2651</v>
      </c>
      <c r="G2862" s="2">
        <v>2</v>
      </c>
      <c r="H2862" s="3">
        <v>36500</v>
      </c>
      <c r="I2862" s="3">
        <v>1000</v>
      </c>
      <c r="J2862" s="3">
        <v>0</v>
      </c>
      <c r="K2862" s="3">
        <v>0</v>
      </c>
      <c r="L2862" s="3">
        <f>SUM(H2862:K2862)</f>
        <v>37500</v>
      </c>
      <c r="M2862" s="15">
        <v>0.16</v>
      </c>
      <c r="N2862" s="3">
        <f>H2862*M2862</f>
        <v>5840</v>
      </c>
      <c r="O2862" s="3">
        <f>L2862-N2862</f>
        <v>31660</v>
      </c>
    </row>
    <row r="2863" spans="1:15" x14ac:dyDescent="0.2">
      <c r="A2863" s="2" t="s">
        <v>6159</v>
      </c>
      <c r="B2863" s="2" t="s">
        <v>320</v>
      </c>
      <c r="C2863" s="2" t="s">
        <v>93</v>
      </c>
      <c r="D2863" s="2" t="s">
        <v>95</v>
      </c>
      <c r="E2863" s="13">
        <v>46023</v>
      </c>
      <c r="F2863" s="2" t="s">
        <v>2732</v>
      </c>
      <c r="G2863" s="2">
        <v>1</v>
      </c>
      <c r="H2863" s="3">
        <v>7700</v>
      </c>
      <c r="I2863" s="3">
        <v>380</v>
      </c>
      <c r="J2863" s="3">
        <v>0</v>
      </c>
      <c r="K2863" s="3">
        <v>0</v>
      </c>
      <c r="L2863" s="3">
        <f>SUM(H2863:K2863)</f>
        <v>8080</v>
      </c>
      <c r="M2863" s="15">
        <v>0.05</v>
      </c>
      <c r="N2863" s="3">
        <f>H2863*M2863</f>
        <v>385</v>
      </c>
      <c r="O2863" s="3">
        <f>L2863-N2863</f>
        <v>7695</v>
      </c>
    </row>
    <row r="2864" spans="1:15" x14ac:dyDescent="0.2">
      <c r="A2864" s="2" t="s">
        <v>6160</v>
      </c>
      <c r="B2864" s="2" t="s">
        <v>400</v>
      </c>
      <c r="C2864" s="2" t="s">
        <v>69</v>
      </c>
      <c r="D2864" s="2" t="s">
        <v>65</v>
      </c>
      <c r="E2864" s="13">
        <v>46082</v>
      </c>
      <c r="F2864" s="2" t="s">
        <v>2689</v>
      </c>
      <c r="G2864" s="2">
        <v>5</v>
      </c>
      <c r="H2864" s="3">
        <v>237000</v>
      </c>
      <c r="I2864" s="3">
        <v>12340</v>
      </c>
      <c r="J2864" s="3">
        <v>0</v>
      </c>
      <c r="K2864" s="3">
        <v>0</v>
      </c>
      <c r="L2864" s="3">
        <f>SUM(H2864:K2864)</f>
        <v>249340</v>
      </c>
      <c r="M2864" s="15">
        <v>0.15</v>
      </c>
      <c r="N2864" s="3">
        <f>H2864*M2864</f>
        <v>35550</v>
      </c>
      <c r="O2864" s="3">
        <f>L2864-N2864</f>
        <v>213790</v>
      </c>
    </row>
    <row r="2865" spans="1:15" x14ac:dyDescent="0.2">
      <c r="A2865" s="2" t="s">
        <v>6162</v>
      </c>
      <c r="B2865" s="2" t="s">
        <v>512</v>
      </c>
      <c r="C2865" s="2" t="s">
        <v>59</v>
      </c>
      <c r="D2865" s="2" t="s">
        <v>55</v>
      </c>
      <c r="E2865" s="13">
        <v>46023</v>
      </c>
      <c r="F2865" s="2" t="s">
        <v>2689</v>
      </c>
      <c r="G2865" s="2">
        <v>3</v>
      </c>
      <c r="H2865" s="3">
        <v>16800</v>
      </c>
      <c r="I2865" s="3">
        <v>1890</v>
      </c>
      <c r="J2865" s="3">
        <v>0</v>
      </c>
      <c r="K2865" s="3">
        <v>960</v>
      </c>
      <c r="L2865" s="3">
        <f>SUM(H2865:K2865)</f>
        <v>19650</v>
      </c>
      <c r="M2865" s="15">
        <v>0.15</v>
      </c>
      <c r="N2865" s="3">
        <f>H2865*M2865</f>
        <v>2520</v>
      </c>
      <c r="O2865" s="3">
        <f>L2865-N2865</f>
        <v>17130</v>
      </c>
    </row>
    <row r="2866" spans="1:15" x14ac:dyDescent="0.2">
      <c r="A2866" s="2" t="s">
        <v>6164</v>
      </c>
      <c r="B2866" s="2" t="s">
        <v>1762</v>
      </c>
      <c r="C2866" s="2" t="s">
        <v>83</v>
      </c>
      <c r="D2866" s="2" t="s">
        <v>85</v>
      </c>
      <c r="E2866" s="13">
        <v>46054</v>
      </c>
      <c r="F2866" s="2" t="s">
        <v>2647</v>
      </c>
      <c r="G2866" s="2">
        <v>5</v>
      </c>
      <c r="H2866" s="3">
        <v>157250</v>
      </c>
      <c r="I2866" s="3">
        <v>24510</v>
      </c>
      <c r="J2866" s="3">
        <v>9130</v>
      </c>
      <c r="K2866" s="3">
        <v>2510</v>
      </c>
      <c r="L2866" s="3">
        <f>SUM(H2866:K2866)</f>
        <v>193400</v>
      </c>
      <c r="M2866" s="15">
        <v>0</v>
      </c>
      <c r="N2866" s="3">
        <f>H2866*M2866</f>
        <v>0</v>
      </c>
      <c r="O2866" s="3">
        <f>L2866-N2866</f>
        <v>193400</v>
      </c>
    </row>
    <row r="2867" spans="1:15" x14ac:dyDescent="0.2">
      <c r="A2867" s="2" t="s">
        <v>6165</v>
      </c>
      <c r="B2867" s="2" t="s">
        <v>2459</v>
      </c>
      <c r="C2867" s="2" t="s">
        <v>34</v>
      </c>
      <c r="D2867" s="2" t="s">
        <v>36</v>
      </c>
      <c r="E2867" s="13">
        <v>46082</v>
      </c>
      <c r="F2867" s="2" t="s">
        <v>2670</v>
      </c>
      <c r="G2867" s="2">
        <v>3</v>
      </c>
      <c r="H2867" s="3">
        <v>18750</v>
      </c>
      <c r="I2867" s="3">
        <v>2810</v>
      </c>
      <c r="J2867" s="3">
        <v>0</v>
      </c>
      <c r="K2867" s="3">
        <v>1360</v>
      </c>
      <c r="L2867" s="3">
        <f>SUM(H2867:K2867)</f>
        <v>22920</v>
      </c>
      <c r="M2867" s="15">
        <v>0</v>
      </c>
      <c r="N2867" s="3">
        <f>H2867*M2867</f>
        <v>0</v>
      </c>
      <c r="O2867" s="3">
        <f>L2867-N2867</f>
        <v>22920</v>
      </c>
    </row>
    <row r="2868" spans="1:15" x14ac:dyDescent="0.2">
      <c r="A2868" s="2" t="s">
        <v>6167</v>
      </c>
      <c r="B2868" s="2" t="s">
        <v>811</v>
      </c>
      <c r="C2868" s="2" t="s">
        <v>32</v>
      </c>
      <c r="D2868" s="2" t="s">
        <v>24</v>
      </c>
      <c r="E2868" s="13">
        <v>46023</v>
      </c>
      <c r="F2868" s="2" t="s">
        <v>2732</v>
      </c>
      <c r="G2868" s="2">
        <v>1</v>
      </c>
      <c r="H2868" s="3">
        <v>6000</v>
      </c>
      <c r="I2868" s="3">
        <v>410</v>
      </c>
      <c r="J2868" s="3">
        <v>0</v>
      </c>
      <c r="K2868" s="3">
        <v>0</v>
      </c>
      <c r="L2868" s="3">
        <f>SUM(H2868:K2868)</f>
        <v>6410</v>
      </c>
      <c r="M2868" s="15">
        <v>0.05</v>
      </c>
      <c r="N2868" s="3">
        <f>H2868*M2868</f>
        <v>300</v>
      </c>
      <c r="O2868" s="3">
        <f>L2868-N2868</f>
        <v>6110</v>
      </c>
    </row>
    <row r="2869" spans="1:15" x14ac:dyDescent="0.2">
      <c r="A2869" s="2" t="s">
        <v>6170</v>
      </c>
      <c r="B2869" s="2" t="s">
        <v>1763</v>
      </c>
      <c r="C2869" s="2" t="s">
        <v>49</v>
      </c>
      <c r="D2869" s="2" t="s">
        <v>45</v>
      </c>
      <c r="E2869" s="13">
        <v>46054</v>
      </c>
      <c r="F2869" s="2" t="s">
        <v>2651</v>
      </c>
      <c r="G2869" s="2">
        <v>2</v>
      </c>
      <c r="H2869" s="3">
        <v>8500</v>
      </c>
      <c r="I2869" s="3">
        <v>1170</v>
      </c>
      <c r="J2869" s="3">
        <v>2290</v>
      </c>
      <c r="K2869" s="3">
        <v>0</v>
      </c>
      <c r="L2869" s="3">
        <f>SUM(H2869:K2869)</f>
        <v>11960</v>
      </c>
      <c r="M2869" s="15">
        <v>0.16</v>
      </c>
      <c r="N2869" s="3">
        <f>H2869*M2869</f>
        <v>1360</v>
      </c>
      <c r="O2869" s="3">
        <f>L2869-N2869</f>
        <v>10600</v>
      </c>
    </row>
    <row r="2870" spans="1:15" x14ac:dyDescent="0.2">
      <c r="A2870" s="2" t="s">
        <v>6172</v>
      </c>
      <c r="B2870" s="2" t="s">
        <v>2033</v>
      </c>
      <c r="C2870" s="2" t="s">
        <v>99</v>
      </c>
      <c r="D2870" s="2" t="s">
        <v>95</v>
      </c>
      <c r="E2870" s="13">
        <v>46023</v>
      </c>
      <c r="F2870" s="2" t="s">
        <v>2658</v>
      </c>
      <c r="G2870" s="2">
        <v>8</v>
      </c>
      <c r="H2870" s="3">
        <v>20000</v>
      </c>
      <c r="I2870" s="3">
        <v>2630</v>
      </c>
      <c r="J2870" s="3">
        <v>0</v>
      </c>
      <c r="K2870" s="3">
        <v>0</v>
      </c>
      <c r="L2870" s="3">
        <f>SUM(H2870:K2870)</f>
        <v>22630</v>
      </c>
      <c r="M2870" s="15">
        <v>0.1</v>
      </c>
      <c r="N2870" s="3">
        <f>H2870*M2870</f>
        <v>2000</v>
      </c>
      <c r="O2870" s="3">
        <f>L2870-N2870</f>
        <v>20630</v>
      </c>
    </row>
    <row r="2871" spans="1:15" x14ac:dyDescent="0.2">
      <c r="A2871" s="2" t="s">
        <v>6174</v>
      </c>
      <c r="B2871" s="2" t="s">
        <v>916</v>
      </c>
      <c r="C2871" s="2" t="s">
        <v>57</v>
      </c>
      <c r="D2871" s="2" t="s">
        <v>55</v>
      </c>
      <c r="E2871" s="13">
        <v>46023</v>
      </c>
      <c r="F2871" s="2" t="s">
        <v>2658</v>
      </c>
      <c r="G2871" s="2">
        <v>6</v>
      </c>
      <c r="H2871" s="3">
        <v>75600</v>
      </c>
      <c r="I2871" s="3">
        <v>18060</v>
      </c>
      <c r="J2871" s="3">
        <v>0</v>
      </c>
      <c r="K2871" s="3">
        <v>730</v>
      </c>
      <c r="L2871" s="3">
        <f>SUM(H2871:K2871)</f>
        <v>94390</v>
      </c>
      <c r="M2871" s="15">
        <v>0.1</v>
      </c>
      <c r="N2871" s="3">
        <f>H2871*M2871</f>
        <v>7560</v>
      </c>
      <c r="O2871" s="3">
        <f>L2871-N2871</f>
        <v>86830</v>
      </c>
    </row>
    <row r="2872" spans="1:15" x14ac:dyDescent="0.2">
      <c r="A2872" s="2" t="s">
        <v>6175</v>
      </c>
      <c r="B2872" s="2" t="s">
        <v>1002</v>
      </c>
      <c r="C2872" s="2" t="s">
        <v>97</v>
      </c>
      <c r="D2872" s="2" t="s">
        <v>95</v>
      </c>
      <c r="E2872" s="13">
        <v>46054</v>
      </c>
      <c r="F2872" s="2" t="s">
        <v>2658</v>
      </c>
      <c r="G2872" s="2">
        <v>5</v>
      </c>
      <c r="H2872" s="3">
        <v>82500</v>
      </c>
      <c r="I2872" s="3">
        <v>3950</v>
      </c>
      <c r="J2872" s="3">
        <v>0</v>
      </c>
      <c r="K2872" s="3">
        <v>500</v>
      </c>
      <c r="L2872" s="3">
        <f>SUM(H2872:K2872)</f>
        <v>86950</v>
      </c>
      <c r="M2872" s="15">
        <v>0.1</v>
      </c>
      <c r="N2872" s="3">
        <f>H2872*M2872</f>
        <v>8250</v>
      </c>
      <c r="O2872" s="3">
        <f>L2872-N2872</f>
        <v>78700</v>
      </c>
    </row>
    <row r="2873" spans="1:15" x14ac:dyDescent="0.2">
      <c r="A2873" s="2" t="s">
        <v>6176</v>
      </c>
      <c r="B2873" s="2" t="s">
        <v>1505</v>
      </c>
      <c r="C2873" s="2" t="s">
        <v>29</v>
      </c>
      <c r="D2873" s="2" t="s">
        <v>24</v>
      </c>
      <c r="E2873" s="13">
        <v>46054</v>
      </c>
      <c r="F2873" s="2" t="s">
        <v>2670</v>
      </c>
      <c r="G2873" s="2">
        <v>2</v>
      </c>
      <c r="H2873" s="3">
        <v>14300</v>
      </c>
      <c r="I2873" s="3">
        <v>2310</v>
      </c>
      <c r="J2873" s="3">
        <v>0</v>
      </c>
      <c r="K2873" s="3">
        <v>0</v>
      </c>
      <c r="L2873" s="3">
        <f>SUM(H2873:K2873)</f>
        <v>16610</v>
      </c>
      <c r="M2873" s="15">
        <v>0</v>
      </c>
      <c r="N2873" s="3">
        <f>H2873*M2873</f>
        <v>0</v>
      </c>
      <c r="O2873" s="3">
        <f>L2873-N2873</f>
        <v>16610</v>
      </c>
    </row>
    <row r="2874" spans="1:15" x14ac:dyDescent="0.2">
      <c r="A2874" s="2" t="s">
        <v>6180</v>
      </c>
      <c r="B2874" s="2" t="s">
        <v>381</v>
      </c>
      <c r="C2874" s="2" t="s">
        <v>13</v>
      </c>
      <c r="D2874" s="2" t="s">
        <v>11</v>
      </c>
      <c r="E2874" s="13">
        <v>46023</v>
      </c>
      <c r="F2874" s="2" t="s">
        <v>2732</v>
      </c>
      <c r="G2874" s="2">
        <v>3</v>
      </c>
      <c r="H2874" s="3">
        <v>49350</v>
      </c>
      <c r="I2874" s="3">
        <v>2100</v>
      </c>
      <c r="J2874" s="3">
        <v>7840</v>
      </c>
      <c r="K2874" s="3">
        <v>0</v>
      </c>
      <c r="L2874" s="3">
        <f>SUM(H2874:K2874)</f>
        <v>59290</v>
      </c>
      <c r="M2874" s="15">
        <v>0.05</v>
      </c>
      <c r="N2874" s="3">
        <f>H2874*M2874</f>
        <v>2467.5</v>
      </c>
      <c r="O2874" s="3">
        <f>L2874-N2874</f>
        <v>56822.5</v>
      </c>
    </row>
    <row r="2875" spans="1:15" x14ac:dyDescent="0.2">
      <c r="A2875" s="2" t="s">
        <v>6181</v>
      </c>
      <c r="B2875" s="2" t="s">
        <v>450</v>
      </c>
      <c r="C2875" s="2" t="s">
        <v>71</v>
      </c>
      <c r="D2875" s="2" t="s">
        <v>65</v>
      </c>
      <c r="E2875" s="13">
        <v>46023</v>
      </c>
      <c r="F2875" s="2" t="s">
        <v>2670</v>
      </c>
      <c r="G2875" s="2">
        <v>1</v>
      </c>
      <c r="H2875" s="3">
        <v>10700</v>
      </c>
      <c r="I2875" s="3">
        <v>540</v>
      </c>
      <c r="J2875" s="3">
        <v>0</v>
      </c>
      <c r="K2875" s="3">
        <v>0</v>
      </c>
      <c r="L2875" s="3">
        <f>SUM(H2875:K2875)</f>
        <v>11240</v>
      </c>
      <c r="M2875" s="15">
        <v>0</v>
      </c>
      <c r="N2875" s="3">
        <f>H2875*M2875</f>
        <v>0</v>
      </c>
      <c r="O2875" s="3">
        <f>L2875-N2875</f>
        <v>11240</v>
      </c>
    </row>
    <row r="2876" spans="1:15" x14ac:dyDescent="0.2">
      <c r="A2876" s="2" t="s">
        <v>6182</v>
      </c>
      <c r="B2876" s="2" t="s">
        <v>728</v>
      </c>
      <c r="C2876" s="2" t="s">
        <v>34</v>
      </c>
      <c r="D2876" s="2" t="s">
        <v>36</v>
      </c>
      <c r="E2876" s="13">
        <v>46023</v>
      </c>
      <c r="F2876" s="2" t="s">
        <v>2689</v>
      </c>
      <c r="G2876" s="2">
        <v>3</v>
      </c>
      <c r="H2876" s="3">
        <v>18600</v>
      </c>
      <c r="I2876" s="3">
        <v>1870</v>
      </c>
      <c r="J2876" s="3">
        <v>0</v>
      </c>
      <c r="K2876" s="3">
        <v>0</v>
      </c>
      <c r="L2876" s="3">
        <f>SUM(H2876:K2876)</f>
        <v>20470</v>
      </c>
      <c r="M2876" s="15">
        <v>0.15</v>
      </c>
      <c r="N2876" s="3">
        <f>H2876*M2876</f>
        <v>2790</v>
      </c>
      <c r="O2876" s="3">
        <f>L2876-N2876</f>
        <v>17680</v>
      </c>
    </row>
    <row r="2877" spans="1:15" x14ac:dyDescent="0.2">
      <c r="A2877" s="2" t="s">
        <v>6183</v>
      </c>
      <c r="B2877" s="2" t="s">
        <v>974</v>
      </c>
      <c r="C2877" s="2" t="s">
        <v>69</v>
      </c>
      <c r="D2877" s="2" t="s">
        <v>65</v>
      </c>
      <c r="E2877" s="13">
        <v>46023</v>
      </c>
      <c r="F2877" s="2" t="s">
        <v>2647</v>
      </c>
      <c r="G2877" s="2">
        <v>3</v>
      </c>
      <c r="H2877" s="3">
        <v>87000</v>
      </c>
      <c r="I2877" s="3">
        <v>2440</v>
      </c>
      <c r="J2877" s="3">
        <v>0</v>
      </c>
      <c r="K2877" s="3">
        <v>0</v>
      </c>
      <c r="L2877" s="3">
        <f>SUM(H2877:K2877)</f>
        <v>89440</v>
      </c>
      <c r="M2877" s="15">
        <v>0</v>
      </c>
      <c r="N2877" s="3">
        <f>H2877*M2877</f>
        <v>0</v>
      </c>
      <c r="O2877" s="3">
        <f>L2877-N2877</f>
        <v>89440</v>
      </c>
    </row>
    <row r="2878" spans="1:15" x14ac:dyDescent="0.2">
      <c r="A2878" s="2" t="s">
        <v>6184</v>
      </c>
      <c r="B2878" s="2" t="s">
        <v>1225</v>
      </c>
      <c r="C2878" s="2" t="s">
        <v>29</v>
      </c>
      <c r="D2878" s="2" t="s">
        <v>24</v>
      </c>
      <c r="E2878" s="13">
        <v>46054</v>
      </c>
      <c r="F2878" s="2" t="s">
        <v>2683</v>
      </c>
      <c r="G2878" s="2">
        <v>4</v>
      </c>
      <c r="H2878" s="3">
        <v>38800</v>
      </c>
      <c r="I2878" s="3">
        <v>4920</v>
      </c>
      <c r="J2878" s="3">
        <v>6790</v>
      </c>
      <c r="K2878" s="3">
        <v>3800</v>
      </c>
      <c r="L2878" s="3">
        <f>SUM(H2878:K2878)</f>
        <v>54310</v>
      </c>
      <c r="M2878" s="15">
        <v>0.17</v>
      </c>
      <c r="N2878" s="3">
        <f>H2878*M2878</f>
        <v>6596.0000000000009</v>
      </c>
      <c r="O2878" s="3">
        <f>L2878-N2878</f>
        <v>47714</v>
      </c>
    </row>
    <row r="2879" spans="1:15" x14ac:dyDescent="0.2">
      <c r="A2879" s="2" t="s">
        <v>6185</v>
      </c>
      <c r="B2879" s="2" t="s">
        <v>1367</v>
      </c>
      <c r="C2879" s="2" t="s">
        <v>118</v>
      </c>
      <c r="D2879" s="2" t="s">
        <v>114</v>
      </c>
      <c r="E2879" s="13">
        <v>46113</v>
      </c>
      <c r="F2879" s="2" t="s">
        <v>2651</v>
      </c>
      <c r="G2879" s="2">
        <v>12</v>
      </c>
      <c r="H2879" s="3">
        <v>306000</v>
      </c>
      <c r="I2879" s="3">
        <v>18450</v>
      </c>
      <c r="J2879" s="3">
        <v>7250</v>
      </c>
      <c r="K2879" s="3">
        <v>0</v>
      </c>
      <c r="L2879" s="3">
        <f>SUM(H2879:K2879)</f>
        <v>331700</v>
      </c>
      <c r="M2879" s="15">
        <v>0.16</v>
      </c>
      <c r="N2879" s="3">
        <f>H2879*M2879</f>
        <v>48960</v>
      </c>
      <c r="O2879" s="3">
        <f>L2879-N2879</f>
        <v>282740</v>
      </c>
    </row>
    <row r="2880" spans="1:15" x14ac:dyDescent="0.2">
      <c r="A2880" s="2" t="s">
        <v>6186</v>
      </c>
      <c r="B2880" s="2" t="s">
        <v>1644</v>
      </c>
      <c r="C2880" s="2" t="s">
        <v>53</v>
      </c>
      <c r="D2880" s="2" t="s">
        <v>55</v>
      </c>
      <c r="E2880" s="13">
        <v>46023</v>
      </c>
      <c r="F2880" s="2" t="s">
        <v>2689</v>
      </c>
      <c r="G2880" s="2">
        <v>3</v>
      </c>
      <c r="H2880" s="3">
        <v>56550</v>
      </c>
      <c r="I2880" s="3">
        <v>4390</v>
      </c>
      <c r="J2880" s="3">
        <v>0</v>
      </c>
      <c r="K2880" s="3">
        <v>0</v>
      </c>
      <c r="L2880" s="3">
        <f>SUM(H2880:K2880)</f>
        <v>60940</v>
      </c>
      <c r="M2880" s="15">
        <v>0.15</v>
      </c>
      <c r="N2880" s="3">
        <f>H2880*M2880</f>
        <v>8482.5</v>
      </c>
      <c r="O2880" s="3">
        <f>L2880-N2880</f>
        <v>52457.5</v>
      </c>
    </row>
    <row r="2881" spans="1:15" x14ac:dyDescent="0.2">
      <c r="A2881" s="2" t="s">
        <v>6187</v>
      </c>
      <c r="B2881" s="2" t="s">
        <v>1950</v>
      </c>
      <c r="C2881" s="2" t="s">
        <v>69</v>
      </c>
      <c r="D2881" s="2" t="s">
        <v>65</v>
      </c>
      <c r="E2881" s="13">
        <v>46023</v>
      </c>
      <c r="F2881" s="2" t="s">
        <v>2683</v>
      </c>
      <c r="G2881" s="2">
        <v>2</v>
      </c>
      <c r="H2881" s="3">
        <v>92000</v>
      </c>
      <c r="I2881" s="3">
        <v>4500</v>
      </c>
      <c r="J2881" s="3">
        <v>0</v>
      </c>
      <c r="K2881" s="3">
        <v>3130</v>
      </c>
      <c r="L2881" s="3">
        <f>SUM(H2881:K2881)</f>
        <v>99630</v>
      </c>
      <c r="M2881" s="15">
        <v>0.17</v>
      </c>
      <c r="N2881" s="3">
        <f>H2881*M2881</f>
        <v>15640.000000000002</v>
      </c>
      <c r="O2881" s="3">
        <f>L2881-N2881</f>
        <v>83990</v>
      </c>
    </row>
    <row r="2882" spans="1:15" x14ac:dyDescent="0.2">
      <c r="A2882" s="2" t="s">
        <v>6188</v>
      </c>
      <c r="B2882" s="2" t="s">
        <v>2080</v>
      </c>
      <c r="C2882" s="2" t="s">
        <v>129</v>
      </c>
      <c r="D2882" s="2" t="s">
        <v>124</v>
      </c>
      <c r="E2882" s="13">
        <v>46082</v>
      </c>
      <c r="F2882" s="2" t="s">
        <v>2689</v>
      </c>
      <c r="G2882" s="2">
        <v>4</v>
      </c>
      <c r="H2882" s="3">
        <v>16000</v>
      </c>
      <c r="I2882" s="3">
        <v>1470</v>
      </c>
      <c r="J2882" s="3">
        <v>0</v>
      </c>
      <c r="K2882" s="3">
        <v>1930</v>
      </c>
      <c r="L2882" s="3">
        <f>SUM(H2882:K2882)</f>
        <v>19400</v>
      </c>
      <c r="M2882" s="15">
        <v>0.15</v>
      </c>
      <c r="N2882" s="3">
        <f>H2882*M2882</f>
        <v>2400</v>
      </c>
      <c r="O2882" s="3">
        <f>L2882-N2882</f>
        <v>17000</v>
      </c>
    </row>
    <row r="2883" spans="1:15" x14ac:dyDescent="0.2">
      <c r="A2883" s="2" t="s">
        <v>6190</v>
      </c>
      <c r="B2883" s="2" t="s">
        <v>2361</v>
      </c>
      <c r="C2883" s="2" t="s">
        <v>37</v>
      </c>
      <c r="D2883" s="2" t="s">
        <v>36</v>
      </c>
      <c r="E2883" s="13">
        <v>46082</v>
      </c>
      <c r="F2883" s="2" t="s">
        <v>2651</v>
      </c>
      <c r="G2883" s="2">
        <v>5</v>
      </c>
      <c r="H2883" s="3">
        <v>138750</v>
      </c>
      <c r="I2883" s="3">
        <v>9030</v>
      </c>
      <c r="J2883" s="3">
        <v>0</v>
      </c>
      <c r="K2883" s="3">
        <v>0</v>
      </c>
      <c r="L2883" s="3">
        <f>SUM(H2883:K2883)</f>
        <v>147780</v>
      </c>
      <c r="M2883" s="15">
        <v>0.16</v>
      </c>
      <c r="N2883" s="3">
        <f>H2883*M2883</f>
        <v>22200</v>
      </c>
      <c r="O2883" s="3">
        <f>L2883-N2883</f>
        <v>125580</v>
      </c>
    </row>
    <row r="2884" spans="1:15" x14ac:dyDescent="0.2">
      <c r="A2884" s="2" t="s">
        <v>6191</v>
      </c>
      <c r="B2884" s="2" t="s">
        <v>2495</v>
      </c>
      <c r="C2884" s="2" t="s">
        <v>47</v>
      </c>
      <c r="D2884" s="2" t="s">
        <v>45</v>
      </c>
      <c r="E2884" s="13">
        <v>46023</v>
      </c>
      <c r="F2884" s="2" t="s">
        <v>2670</v>
      </c>
      <c r="G2884" s="2">
        <v>2</v>
      </c>
      <c r="H2884" s="3">
        <v>31600</v>
      </c>
      <c r="I2884" s="3">
        <v>720</v>
      </c>
      <c r="J2884" s="3">
        <v>0</v>
      </c>
      <c r="K2884" s="3">
        <v>0</v>
      </c>
      <c r="L2884" s="3">
        <f>SUM(H2884:K2884)</f>
        <v>32320</v>
      </c>
      <c r="M2884" s="15">
        <v>0</v>
      </c>
      <c r="N2884" s="3">
        <f>H2884*M2884</f>
        <v>0</v>
      </c>
      <c r="O2884" s="3">
        <f>L2884-N2884</f>
        <v>32320</v>
      </c>
    </row>
    <row r="2885" spans="1:15" x14ac:dyDescent="0.2">
      <c r="A2885" s="2" t="s">
        <v>6192</v>
      </c>
      <c r="B2885" s="2" t="s">
        <v>192</v>
      </c>
      <c r="C2885" s="2" t="s">
        <v>103</v>
      </c>
      <c r="D2885" s="2" t="s">
        <v>105</v>
      </c>
      <c r="E2885" s="13">
        <v>46023</v>
      </c>
      <c r="F2885" s="2" t="s">
        <v>2647</v>
      </c>
      <c r="G2885" s="2">
        <v>6</v>
      </c>
      <c r="H2885" s="3">
        <v>29700</v>
      </c>
      <c r="I2885" s="3">
        <v>11270</v>
      </c>
      <c r="J2885" s="3">
        <v>0</v>
      </c>
      <c r="K2885" s="3">
        <v>0</v>
      </c>
      <c r="L2885" s="3">
        <f>SUM(H2885:K2885)</f>
        <v>40970</v>
      </c>
      <c r="M2885" s="15">
        <v>0</v>
      </c>
      <c r="N2885" s="3">
        <f>H2885*M2885</f>
        <v>0</v>
      </c>
      <c r="O2885" s="3">
        <f>L2885-N2885</f>
        <v>40970</v>
      </c>
    </row>
    <row r="2886" spans="1:15" x14ac:dyDescent="0.2">
      <c r="A2886" s="2" t="s">
        <v>6193</v>
      </c>
      <c r="B2886" s="2" t="s">
        <v>203</v>
      </c>
      <c r="C2886" s="2" t="s">
        <v>51</v>
      </c>
      <c r="D2886" s="2" t="s">
        <v>45</v>
      </c>
      <c r="E2886" s="13">
        <v>46113</v>
      </c>
      <c r="F2886" s="2" t="s">
        <v>2689</v>
      </c>
      <c r="G2886" s="2">
        <v>2</v>
      </c>
      <c r="H2886" s="3">
        <v>40000</v>
      </c>
      <c r="I2886" s="3">
        <v>2540</v>
      </c>
      <c r="J2886" s="3">
        <v>0</v>
      </c>
      <c r="K2886" s="3">
        <v>0</v>
      </c>
      <c r="L2886" s="3">
        <f>SUM(H2886:K2886)</f>
        <v>42540</v>
      </c>
      <c r="M2886" s="15">
        <v>0.15</v>
      </c>
      <c r="N2886" s="3">
        <f>H2886*M2886</f>
        <v>6000</v>
      </c>
      <c r="O2886" s="3">
        <f>L2886-N2886</f>
        <v>36540</v>
      </c>
    </row>
    <row r="2887" spans="1:15" x14ac:dyDescent="0.2">
      <c r="A2887" s="2" t="s">
        <v>6194</v>
      </c>
      <c r="B2887" s="2" t="s">
        <v>545</v>
      </c>
      <c r="C2887" s="2" t="s">
        <v>26</v>
      </c>
      <c r="D2887" s="2" t="s">
        <v>24</v>
      </c>
      <c r="E2887" s="13">
        <v>46054</v>
      </c>
      <c r="F2887" s="2" t="s">
        <v>2683</v>
      </c>
      <c r="G2887" s="2">
        <v>5</v>
      </c>
      <c r="H2887" s="3">
        <v>78250</v>
      </c>
      <c r="I2887" s="3">
        <v>2970</v>
      </c>
      <c r="J2887" s="3">
        <v>5280</v>
      </c>
      <c r="K2887" s="3">
        <v>0</v>
      </c>
      <c r="L2887" s="3">
        <f>SUM(H2887:K2887)</f>
        <v>86500</v>
      </c>
      <c r="M2887" s="15">
        <v>0.17</v>
      </c>
      <c r="N2887" s="3">
        <f>H2887*M2887</f>
        <v>13302.500000000002</v>
      </c>
      <c r="O2887" s="3">
        <f>L2887-N2887</f>
        <v>73197.5</v>
      </c>
    </row>
    <row r="2888" spans="1:15" x14ac:dyDescent="0.2">
      <c r="A2888" s="2" t="s">
        <v>6195</v>
      </c>
      <c r="B2888" s="2" t="s">
        <v>726</v>
      </c>
      <c r="C2888" s="2" t="s">
        <v>97</v>
      </c>
      <c r="D2888" s="2" t="s">
        <v>95</v>
      </c>
      <c r="E2888" s="13">
        <v>46054</v>
      </c>
      <c r="F2888" s="2" t="s">
        <v>2683</v>
      </c>
      <c r="G2888" s="2">
        <v>3</v>
      </c>
      <c r="H2888" s="3">
        <v>23700</v>
      </c>
      <c r="I2888" s="3">
        <v>4310</v>
      </c>
      <c r="J2888" s="3">
        <v>7240</v>
      </c>
      <c r="K2888" s="3">
        <v>0</v>
      </c>
      <c r="L2888" s="3">
        <f>SUM(H2888:K2888)</f>
        <v>35250</v>
      </c>
      <c r="M2888" s="15">
        <v>0.17</v>
      </c>
      <c r="N2888" s="3">
        <f>H2888*M2888</f>
        <v>4029.0000000000005</v>
      </c>
      <c r="O2888" s="3">
        <f>L2888-N2888</f>
        <v>31221</v>
      </c>
    </row>
    <row r="2889" spans="1:15" x14ac:dyDescent="0.2">
      <c r="A2889" s="2" t="s">
        <v>6196</v>
      </c>
      <c r="B2889" s="2" t="s">
        <v>1304</v>
      </c>
      <c r="C2889" s="2" t="s">
        <v>63</v>
      </c>
      <c r="D2889" s="2" t="s">
        <v>65</v>
      </c>
      <c r="E2889" s="13">
        <v>46023</v>
      </c>
      <c r="F2889" s="2" t="s">
        <v>2647</v>
      </c>
      <c r="G2889" s="2">
        <v>4</v>
      </c>
      <c r="H2889" s="3">
        <v>47800</v>
      </c>
      <c r="I2889" s="3">
        <v>4380</v>
      </c>
      <c r="J2889" s="3">
        <v>3570</v>
      </c>
      <c r="K2889" s="3">
        <v>0</v>
      </c>
      <c r="L2889" s="3">
        <f>SUM(H2889:K2889)</f>
        <v>55750</v>
      </c>
      <c r="M2889" s="15">
        <v>0</v>
      </c>
      <c r="N2889" s="3">
        <f>H2889*M2889</f>
        <v>0</v>
      </c>
      <c r="O2889" s="3">
        <f>L2889-N2889</f>
        <v>55750</v>
      </c>
    </row>
    <row r="2890" spans="1:15" x14ac:dyDescent="0.2">
      <c r="A2890" s="2" t="s">
        <v>6197</v>
      </c>
      <c r="B2890" s="2" t="s">
        <v>1338</v>
      </c>
      <c r="C2890" s="2" t="s">
        <v>112</v>
      </c>
      <c r="D2890" s="2" t="s">
        <v>114</v>
      </c>
      <c r="E2890" s="13">
        <v>46113</v>
      </c>
      <c r="F2890" s="2" t="s">
        <v>2670</v>
      </c>
      <c r="G2890" s="2">
        <v>3</v>
      </c>
      <c r="H2890" s="3">
        <v>45450</v>
      </c>
      <c r="I2890" s="3">
        <v>3150</v>
      </c>
      <c r="J2890" s="3">
        <v>0</v>
      </c>
      <c r="K2890" s="3">
        <v>1600</v>
      </c>
      <c r="L2890" s="3">
        <f>SUM(H2890:K2890)</f>
        <v>50200</v>
      </c>
      <c r="M2890" s="15">
        <v>0</v>
      </c>
      <c r="N2890" s="3">
        <f>H2890*M2890</f>
        <v>0</v>
      </c>
      <c r="O2890" s="3">
        <f>L2890-N2890</f>
        <v>50200</v>
      </c>
    </row>
    <row r="2891" spans="1:15" x14ac:dyDescent="0.2">
      <c r="A2891" s="2" t="s">
        <v>6198</v>
      </c>
      <c r="B2891" s="2" t="s">
        <v>1803</v>
      </c>
      <c r="C2891" s="2" t="s">
        <v>110</v>
      </c>
      <c r="D2891" s="2" t="s">
        <v>105</v>
      </c>
      <c r="E2891" s="13">
        <v>46023</v>
      </c>
      <c r="F2891" s="2" t="s">
        <v>2683</v>
      </c>
      <c r="G2891" s="2">
        <v>4</v>
      </c>
      <c r="H2891" s="3">
        <v>22000</v>
      </c>
      <c r="I2891" s="3">
        <v>1680</v>
      </c>
      <c r="J2891" s="3">
        <v>0</v>
      </c>
      <c r="K2891" s="3">
        <v>0</v>
      </c>
      <c r="L2891" s="3">
        <f>SUM(H2891:K2891)</f>
        <v>23680</v>
      </c>
      <c r="M2891" s="15">
        <v>0.17</v>
      </c>
      <c r="N2891" s="3">
        <f>H2891*M2891</f>
        <v>3740.0000000000005</v>
      </c>
      <c r="O2891" s="3">
        <f>L2891-N2891</f>
        <v>19940</v>
      </c>
    </row>
    <row r="2892" spans="1:15" x14ac:dyDescent="0.2">
      <c r="A2892" s="2" t="s">
        <v>6199</v>
      </c>
      <c r="B2892" s="2" t="s">
        <v>2248</v>
      </c>
      <c r="C2892" s="2" t="s">
        <v>43</v>
      </c>
      <c r="D2892" s="2" t="s">
        <v>45</v>
      </c>
      <c r="E2892" s="13">
        <v>46054</v>
      </c>
      <c r="F2892" s="2" t="s">
        <v>2670</v>
      </c>
      <c r="G2892" s="2">
        <v>4</v>
      </c>
      <c r="H2892" s="3">
        <v>20400</v>
      </c>
      <c r="I2892" s="3">
        <v>4950</v>
      </c>
      <c r="J2892" s="3">
        <v>0</v>
      </c>
      <c r="K2892" s="3">
        <v>0</v>
      </c>
      <c r="L2892" s="3">
        <f>SUM(H2892:K2892)</f>
        <v>25350</v>
      </c>
      <c r="M2892" s="15">
        <v>0</v>
      </c>
      <c r="N2892" s="3">
        <f>H2892*M2892</f>
        <v>0</v>
      </c>
      <c r="O2892" s="3">
        <f>L2892-N2892</f>
        <v>25350</v>
      </c>
    </row>
    <row r="2893" spans="1:15" x14ac:dyDescent="0.2">
      <c r="A2893" s="2" t="s">
        <v>6200</v>
      </c>
      <c r="B2893" s="2" t="s">
        <v>2321</v>
      </c>
      <c r="C2893" s="2" t="s">
        <v>51</v>
      </c>
      <c r="D2893" s="2" t="s">
        <v>45</v>
      </c>
      <c r="E2893" s="13">
        <v>46023</v>
      </c>
      <c r="F2893" s="2" t="s">
        <v>2732</v>
      </c>
      <c r="G2893" s="2">
        <v>2</v>
      </c>
      <c r="H2893" s="3">
        <v>36100</v>
      </c>
      <c r="I2893" s="3">
        <v>1680</v>
      </c>
      <c r="J2893" s="3">
        <v>0</v>
      </c>
      <c r="K2893" s="3">
        <v>0</v>
      </c>
      <c r="L2893" s="3">
        <f>SUM(H2893:K2893)</f>
        <v>37780</v>
      </c>
      <c r="M2893" s="15">
        <v>0.05</v>
      </c>
      <c r="N2893" s="3">
        <f>H2893*M2893</f>
        <v>1805</v>
      </c>
      <c r="O2893" s="3">
        <f>L2893-N2893</f>
        <v>35975</v>
      </c>
    </row>
    <row r="2894" spans="1:15" x14ac:dyDescent="0.2">
      <c r="A2894" s="2" t="s">
        <v>6201</v>
      </c>
      <c r="B2894" s="2" t="s">
        <v>2375</v>
      </c>
      <c r="C2894" s="2" t="s">
        <v>37</v>
      </c>
      <c r="D2894" s="2" t="s">
        <v>36</v>
      </c>
      <c r="E2894" s="13">
        <v>46023</v>
      </c>
      <c r="F2894" s="2" t="s">
        <v>2647</v>
      </c>
      <c r="G2894" s="2">
        <v>2</v>
      </c>
      <c r="H2894" s="3">
        <v>54500</v>
      </c>
      <c r="I2894" s="3">
        <v>2050</v>
      </c>
      <c r="J2894" s="3">
        <v>0</v>
      </c>
      <c r="K2894" s="3">
        <v>0</v>
      </c>
      <c r="L2894" s="3">
        <f>SUM(H2894:K2894)</f>
        <v>56550</v>
      </c>
      <c r="M2894" s="15">
        <v>0</v>
      </c>
      <c r="N2894" s="3">
        <f>H2894*M2894</f>
        <v>0</v>
      </c>
      <c r="O2894" s="3">
        <f>L2894-N2894</f>
        <v>56550</v>
      </c>
    </row>
    <row r="2895" spans="1:15" x14ac:dyDescent="0.2">
      <c r="A2895" s="2" t="s">
        <v>6203</v>
      </c>
      <c r="B2895" s="2" t="s">
        <v>659</v>
      </c>
      <c r="C2895" s="2" t="s">
        <v>97</v>
      </c>
      <c r="D2895" s="2" t="s">
        <v>95</v>
      </c>
      <c r="E2895" s="13">
        <v>46023</v>
      </c>
      <c r="F2895" s="2" t="s">
        <v>2647</v>
      </c>
      <c r="G2895" s="2">
        <v>3</v>
      </c>
      <c r="H2895" s="3">
        <v>24900</v>
      </c>
      <c r="I2895" s="3">
        <v>2100</v>
      </c>
      <c r="J2895" s="3">
        <v>9390</v>
      </c>
      <c r="K2895" s="3">
        <v>0</v>
      </c>
      <c r="L2895" s="3">
        <f>SUM(H2895:K2895)</f>
        <v>36390</v>
      </c>
      <c r="M2895" s="15">
        <v>0</v>
      </c>
      <c r="N2895" s="3">
        <f>H2895*M2895</f>
        <v>0</v>
      </c>
      <c r="O2895" s="3">
        <f>L2895-N2895</f>
        <v>36390</v>
      </c>
    </row>
    <row r="2896" spans="1:15" x14ac:dyDescent="0.2">
      <c r="A2896" s="2" t="s">
        <v>6204</v>
      </c>
      <c r="B2896" s="2" t="s">
        <v>2033</v>
      </c>
      <c r="C2896" s="2" t="s">
        <v>87</v>
      </c>
      <c r="D2896" s="2" t="s">
        <v>85</v>
      </c>
      <c r="E2896" s="13">
        <v>46113</v>
      </c>
      <c r="F2896" s="2" t="s">
        <v>2658</v>
      </c>
      <c r="G2896" s="2">
        <v>16</v>
      </c>
      <c r="H2896" s="3">
        <v>97600</v>
      </c>
      <c r="I2896" s="3">
        <v>7430</v>
      </c>
      <c r="J2896" s="3">
        <v>0</v>
      </c>
      <c r="K2896" s="3">
        <v>0</v>
      </c>
      <c r="L2896" s="3">
        <f>SUM(H2896:K2896)</f>
        <v>105030</v>
      </c>
      <c r="M2896" s="15">
        <v>0.1</v>
      </c>
      <c r="N2896" s="3">
        <f>H2896*M2896</f>
        <v>9760</v>
      </c>
      <c r="O2896" s="3">
        <f>L2896-N2896</f>
        <v>95270</v>
      </c>
    </row>
    <row r="2897" spans="1:15" x14ac:dyDescent="0.2">
      <c r="A2897" s="2" t="s">
        <v>6205</v>
      </c>
      <c r="B2897" s="2" t="s">
        <v>2202</v>
      </c>
      <c r="C2897" s="2" t="s">
        <v>67</v>
      </c>
      <c r="D2897" s="2" t="s">
        <v>65</v>
      </c>
      <c r="E2897" s="13">
        <v>46023</v>
      </c>
      <c r="F2897" s="2" t="s">
        <v>2651</v>
      </c>
      <c r="G2897" s="2">
        <v>4</v>
      </c>
      <c r="H2897" s="3">
        <v>19600</v>
      </c>
      <c r="I2897" s="3">
        <v>4800</v>
      </c>
      <c r="J2897" s="3">
        <v>4060</v>
      </c>
      <c r="K2897" s="3">
        <v>1560</v>
      </c>
      <c r="L2897" s="3">
        <f>SUM(H2897:K2897)</f>
        <v>30020</v>
      </c>
      <c r="M2897" s="15">
        <v>0.16</v>
      </c>
      <c r="N2897" s="3">
        <f>H2897*M2897</f>
        <v>3136</v>
      </c>
      <c r="O2897" s="3">
        <f>L2897-N2897</f>
        <v>26884</v>
      </c>
    </row>
    <row r="2898" spans="1:15" x14ac:dyDescent="0.2">
      <c r="A2898" s="2" t="s">
        <v>6206</v>
      </c>
      <c r="B2898" s="2" t="s">
        <v>2481</v>
      </c>
      <c r="C2898" s="2" t="s">
        <v>9</v>
      </c>
      <c r="D2898" s="2" t="s">
        <v>11</v>
      </c>
      <c r="E2898" s="13">
        <v>46023</v>
      </c>
      <c r="F2898" s="2" t="s">
        <v>2689</v>
      </c>
      <c r="G2898" s="2">
        <v>12</v>
      </c>
      <c r="H2898" s="3">
        <v>144600</v>
      </c>
      <c r="I2898" s="3">
        <v>13400</v>
      </c>
      <c r="J2898" s="3">
        <v>0</v>
      </c>
      <c r="K2898" s="3">
        <v>0</v>
      </c>
      <c r="L2898" s="3">
        <f>SUM(H2898:K2898)</f>
        <v>158000</v>
      </c>
      <c r="M2898" s="15">
        <v>0.15</v>
      </c>
      <c r="N2898" s="3">
        <f>H2898*M2898</f>
        <v>21690</v>
      </c>
      <c r="O2898" s="3">
        <f>L2898-N2898</f>
        <v>136310</v>
      </c>
    </row>
    <row r="2899" spans="1:15" x14ac:dyDescent="0.2">
      <c r="A2899" s="2" t="s">
        <v>6207</v>
      </c>
      <c r="B2899" s="2" t="s">
        <v>2570</v>
      </c>
      <c r="C2899" s="2" t="s">
        <v>125</v>
      </c>
      <c r="D2899" s="2" t="s">
        <v>124</v>
      </c>
      <c r="E2899" s="13">
        <v>46023</v>
      </c>
      <c r="F2899" s="2" t="s">
        <v>2658</v>
      </c>
      <c r="G2899" s="2">
        <v>3</v>
      </c>
      <c r="H2899" s="3">
        <v>35850</v>
      </c>
      <c r="I2899" s="3">
        <v>1390</v>
      </c>
      <c r="J2899" s="3">
        <v>0</v>
      </c>
      <c r="K2899" s="3">
        <v>0</v>
      </c>
      <c r="L2899" s="3">
        <f>SUM(H2899:K2899)</f>
        <v>37240</v>
      </c>
      <c r="M2899" s="15">
        <v>0.1</v>
      </c>
      <c r="N2899" s="3">
        <f>H2899*M2899</f>
        <v>3585</v>
      </c>
      <c r="O2899" s="3">
        <f>L2899-N2899</f>
        <v>33655</v>
      </c>
    </row>
    <row r="2900" spans="1:15" x14ac:dyDescent="0.2">
      <c r="A2900" s="2" t="s">
        <v>6208</v>
      </c>
      <c r="B2900" s="2" t="s">
        <v>650</v>
      </c>
      <c r="C2900" s="2" t="s">
        <v>29</v>
      </c>
      <c r="D2900" s="2" t="s">
        <v>24</v>
      </c>
      <c r="E2900" s="13">
        <v>46023</v>
      </c>
      <c r="F2900" s="2" t="s">
        <v>2651</v>
      </c>
      <c r="G2900" s="2">
        <v>4</v>
      </c>
      <c r="H2900" s="3">
        <v>38200</v>
      </c>
      <c r="I2900" s="3">
        <v>3490</v>
      </c>
      <c r="J2900" s="3">
        <v>3910</v>
      </c>
      <c r="K2900" s="3">
        <v>0</v>
      </c>
      <c r="L2900" s="3">
        <f>SUM(H2900:K2900)</f>
        <v>45600</v>
      </c>
      <c r="M2900" s="15">
        <v>0.16</v>
      </c>
      <c r="N2900" s="3">
        <f>H2900*M2900</f>
        <v>6112</v>
      </c>
      <c r="O2900" s="3">
        <f>L2900-N2900</f>
        <v>39488</v>
      </c>
    </row>
    <row r="2901" spans="1:15" x14ac:dyDescent="0.2">
      <c r="A2901" s="2" t="s">
        <v>6209</v>
      </c>
      <c r="B2901" s="2" t="s">
        <v>974</v>
      </c>
      <c r="C2901" s="2" t="s">
        <v>57</v>
      </c>
      <c r="D2901" s="2" t="s">
        <v>55</v>
      </c>
      <c r="E2901" s="13">
        <v>46054</v>
      </c>
      <c r="F2901" s="2" t="s">
        <v>2732</v>
      </c>
      <c r="G2901" s="2">
        <v>3</v>
      </c>
      <c r="H2901" s="3">
        <v>38250</v>
      </c>
      <c r="I2901" s="3">
        <v>3550</v>
      </c>
      <c r="J2901" s="3">
        <v>0</v>
      </c>
      <c r="K2901" s="3">
        <v>0</v>
      </c>
      <c r="L2901" s="3">
        <f>SUM(H2901:K2901)</f>
        <v>41800</v>
      </c>
      <c r="M2901" s="15">
        <v>0.05</v>
      </c>
      <c r="N2901" s="3">
        <f>H2901*M2901</f>
        <v>1912.5</v>
      </c>
      <c r="O2901" s="3">
        <f>L2901-N2901</f>
        <v>39887.5</v>
      </c>
    </row>
    <row r="2902" spans="1:15" x14ac:dyDescent="0.2">
      <c r="A2902" s="2" t="s">
        <v>6210</v>
      </c>
      <c r="B2902" s="2" t="s">
        <v>974</v>
      </c>
      <c r="C2902" s="2" t="s">
        <v>101</v>
      </c>
      <c r="D2902" s="2" t="s">
        <v>95</v>
      </c>
      <c r="E2902" s="13">
        <v>46023</v>
      </c>
      <c r="F2902" s="2" t="s">
        <v>2732</v>
      </c>
      <c r="G2902" s="2">
        <v>1</v>
      </c>
      <c r="H2902" s="3">
        <v>5150</v>
      </c>
      <c r="I2902" s="3">
        <v>170</v>
      </c>
      <c r="J2902" s="3">
        <v>4060</v>
      </c>
      <c r="K2902" s="3">
        <v>0</v>
      </c>
      <c r="L2902" s="3">
        <f>SUM(H2902:K2902)</f>
        <v>9380</v>
      </c>
      <c r="M2902" s="15">
        <v>0.05</v>
      </c>
      <c r="N2902" s="3">
        <f>H2902*M2902</f>
        <v>257.5</v>
      </c>
      <c r="O2902" s="3">
        <f>L2902-N2902</f>
        <v>9122.5</v>
      </c>
    </row>
    <row r="2903" spans="1:15" x14ac:dyDescent="0.2">
      <c r="A2903" s="2" t="s">
        <v>6211</v>
      </c>
      <c r="B2903" s="2" t="s">
        <v>1060</v>
      </c>
      <c r="C2903" s="2" t="s">
        <v>106</v>
      </c>
      <c r="D2903" s="2" t="s">
        <v>105</v>
      </c>
      <c r="E2903" s="13">
        <v>46023</v>
      </c>
      <c r="F2903" s="2" t="s">
        <v>2647</v>
      </c>
      <c r="G2903" s="2">
        <v>5</v>
      </c>
      <c r="H2903" s="3">
        <v>38500</v>
      </c>
      <c r="I2903" s="3">
        <v>8290</v>
      </c>
      <c r="J2903" s="3">
        <v>0</v>
      </c>
      <c r="K2903" s="3">
        <v>0</v>
      </c>
      <c r="L2903" s="3">
        <f>SUM(H2903:K2903)</f>
        <v>46790</v>
      </c>
      <c r="M2903" s="15">
        <v>0</v>
      </c>
      <c r="N2903" s="3">
        <f>H2903*M2903</f>
        <v>0</v>
      </c>
      <c r="O2903" s="3">
        <f>L2903-N2903</f>
        <v>46790</v>
      </c>
    </row>
    <row r="2904" spans="1:15" x14ac:dyDescent="0.2">
      <c r="A2904" s="2" t="s">
        <v>6212</v>
      </c>
      <c r="B2904" s="2" t="s">
        <v>1137</v>
      </c>
      <c r="C2904" s="2" t="s">
        <v>108</v>
      </c>
      <c r="D2904" s="2" t="s">
        <v>105</v>
      </c>
      <c r="E2904" s="13">
        <v>46023</v>
      </c>
      <c r="F2904" s="2" t="s">
        <v>2683</v>
      </c>
      <c r="G2904" s="2">
        <v>2</v>
      </c>
      <c r="H2904" s="3">
        <v>20800</v>
      </c>
      <c r="I2904" s="3">
        <v>3470</v>
      </c>
      <c r="J2904" s="3">
        <v>0</v>
      </c>
      <c r="K2904" s="3">
        <v>0</v>
      </c>
      <c r="L2904" s="3">
        <f>SUM(H2904:K2904)</f>
        <v>24270</v>
      </c>
      <c r="M2904" s="15">
        <v>0.17</v>
      </c>
      <c r="N2904" s="3">
        <f>H2904*M2904</f>
        <v>3536.0000000000005</v>
      </c>
      <c r="O2904" s="3">
        <f>L2904-N2904</f>
        <v>20734</v>
      </c>
    </row>
    <row r="2905" spans="1:15" x14ac:dyDescent="0.2">
      <c r="A2905" s="2" t="s">
        <v>6213</v>
      </c>
      <c r="B2905" s="2" t="s">
        <v>1438</v>
      </c>
      <c r="C2905" s="2" t="s">
        <v>73</v>
      </c>
      <c r="D2905" s="2" t="s">
        <v>75</v>
      </c>
      <c r="E2905" s="13">
        <v>46174</v>
      </c>
      <c r="F2905" s="2" t="s">
        <v>2689</v>
      </c>
      <c r="G2905" s="2">
        <v>4</v>
      </c>
      <c r="H2905" s="3">
        <v>19400</v>
      </c>
      <c r="I2905" s="3">
        <v>2200</v>
      </c>
      <c r="J2905" s="3">
        <v>0</v>
      </c>
      <c r="K2905" s="3">
        <v>0</v>
      </c>
      <c r="L2905" s="3">
        <f>SUM(H2905:K2905)</f>
        <v>21600</v>
      </c>
      <c r="M2905" s="15">
        <v>0.15</v>
      </c>
      <c r="N2905" s="3">
        <f>H2905*M2905</f>
        <v>2910</v>
      </c>
      <c r="O2905" s="3">
        <f>L2905-N2905</f>
        <v>18690</v>
      </c>
    </row>
    <row r="2906" spans="1:15" x14ac:dyDescent="0.2">
      <c r="A2906" s="2" t="s">
        <v>6214</v>
      </c>
      <c r="B2906" s="2" t="s">
        <v>1484</v>
      </c>
      <c r="C2906" s="2" t="s">
        <v>47</v>
      </c>
      <c r="D2906" s="2" t="s">
        <v>45</v>
      </c>
      <c r="E2906" s="13">
        <v>46054</v>
      </c>
      <c r="F2906" s="2" t="s">
        <v>2661</v>
      </c>
      <c r="G2906" s="2">
        <v>4</v>
      </c>
      <c r="H2906" s="3">
        <v>19800</v>
      </c>
      <c r="I2906" s="3">
        <v>2650</v>
      </c>
      <c r="J2906" s="3">
        <v>0</v>
      </c>
      <c r="K2906" s="3">
        <v>0</v>
      </c>
      <c r="L2906" s="3">
        <f>SUM(H2906:K2906)</f>
        <v>22450</v>
      </c>
      <c r="M2906" s="15">
        <v>0</v>
      </c>
      <c r="N2906" s="3">
        <f>H2906*M2906</f>
        <v>0</v>
      </c>
      <c r="O2906" s="3">
        <f>L2906-N2906</f>
        <v>22450</v>
      </c>
    </row>
    <row r="2907" spans="1:15" x14ac:dyDescent="0.2">
      <c r="A2907" s="2" t="s">
        <v>6217</v>
      </c>
      <c r="B2907" s="2" t="s">
        <v>1850</v>
      </c>
      <c r="C2907" s="2" t="s">
        <v>71</v>
      </c>
      <c r="D2907" s="2" t="s">
        <v>65</v>
      </c>
      <c r="E2907" s="13">
        <v>46054</v>
      </c>
      <c r="F2907" s="2" t="s">
        <v>2647</v>
      </c>
      <c r="G2907" s="2">
        <v>4</v>
      </c>
      <c r="H2907" s="3">
        <v>36000</v>
      </c>
      <c r="I2907" s="3">
        <v>3470</v>
      </c>
      <c r="J2907" s="3">
        <v>0</v>
      </c>
      <c r="K2907" s="3">
        <v>0</v>
      </c>
      <c r="L2907" s="3">
        <f>SUM(H2907:K2907)</f>
        <v>39470</v>
      </c>
      <c r="M2907" s="15">
        <v>0</v>
      </c>
      <c r="N2907" s="3">
        <f>H2907*M2907</f>
        <v>0</v>
      </c>
      <c r="O2907" s="3">
        <f>L2907-N2907</f>
        <v>39470</v>
      </c>
    </row>
    <row r="2908" spans="1:15" x14ac:dyDescent="0.2">
      <c r="A2908" s="2" t="s">
        <v>6218</v>
      </c>
      <c r="B2908" s="2" t="s">
        <v>1982</v>
      </c>
      <c r="C2908" s="2" t="s">
        <v>51</v>
      </c>
      <c r="D2908" s="2" t="s">
        <v>45</v>
      </c>
      <c r="E2908" s="13">
        <v>46023</v>
      </c>
      <c r="F2908" s="2" t="s">
        <v>2732</v>
      </c>
      <c r="G2908" s="2">
        <v>2</v>
      </c>
      <c r="H2908" s="3">
        <v>22400</v>
      </c>
      <c r="I2908" s="3">
        <v>2510</v>
      </c>
      <c r="J2908" s="3">
        <v>0</v>
      </c>
      <c r="K2908" s="3">
        <v>0</v>
      </c>
      <c r="L2908" s="3">
        <f>SUM(H2908:K2908)</f>
        <v>24910</v>
      </c>
      <c r="M2908" s="15">
        <v>0.05</v>
      </c>
      <c r="N2908" s="3">
        <f>H2908*M2908</f>
        <v>1120</v>
      </c>
      <c r="O2908" s="3">
        <f>L2908-N2908</f>
        <v>23790</v>
      </c>
    </row>
    <row r="2909" spans="1:15" x14ac:dyDescent="0.2">
      <c r="A2909" s="2" t="s">
        <v>6219</v>
      </c>
      <c r="B2909" s="2" t="s">
        <v>2023</v>
      </c>
      <c r="C2909" s="2" t="s">
        <v>79</v>
      </c>
      <c r="D2909" s="2" t="s">
        <v>75</v>
      </c>
      <c r="E2909" s="13">
        <v>46023</v>
      </c>
      <c r="F2909" s="2" t="s">
        <v>2732</v>
      </c>
      <c r="G2909" s="2">
        <v>3</v>
      </c>
      <c r="H2909" s="3">
        <v>14250</v>
      </c>
      <c r="I2909" s="3">
        <v>2050</v>
      </c>
      <c r="J2909" s="3">
        <v>2500</v>
      </c>
      <c r="K2909" s="3">
        <v>0</v>
      </c>
      <c r="L2909" s="3">
        <f>SUM(H2909:K2909)</f>
        <v>18800</v>
      </c>
      <c r="M2909" s="15">
        <v>0.05</v>
      </c>
      <c r="N2909" s="3">
        <f>H2909*M2909</f>
        <v>712.5</v>
      </c>
      <c r="O2909" s="3">
        <f>L2909-N2909</f>
        <v>18087.5</v>
      </c>
    </row>
    <row r="2910" spans="1:15" x14ac:dyDescent="0.2">
      <c r="A2910" s="2" t="s">
        <v>6220</v>
      </c>
      <c r="B2910" s="2" t="s">
        <v>2057</v>
      </c>
      <c r="C2910" s="2" t="s">
        <v>34</v>
      </c>
      <c r="D2910" s="2" t="s">
        <v>36</v>
      </c>
      <c r="E2910" s="13">
        <v>46023</v>
      </c>
      <c r="F2910" s="2" t="s">
        <v>2683</v>
      </c>
      <c r="G2910" s="2">
        <v>3</v>
      </c>
      <c r="H2910" s="3">
        <v>19500</v>
      </c>
      <c r="I2910" s="3">
        <v>1990</v>
      </c>
      <c r="J2910" s="3">
        <v>4060</v>
      </c>
      <c r="K2910" s="3">
        <v>0</v>
      </c>
      <c r="L2910" s="3">
        <f>SUM(H2910:K2910)</f>
        <v>25550</v>
      </c>
      <c r="M2910" s="15">
        <v>0.17</v>
      </c>
      <c r="N2910" s="3">
        <f>H2910*M2910</f>
        <v>3315.0000000000005</v>
      </c>
      <c r="O2910" s="3">
        <f>L2910-N2910</f>
        <v>22235</v>
      </c>
    </row>
    <row r="2911" spans="1:15" x14ac:dyDescent="0.2">
      <c r="A2911" s="2" t="s">
        <v>6221</v>
      </c>
      <c r="B2911" s="2" t="s">
        <v>2191</v>
      </c>
      <c r="C2911" s="2" t="s">
        <v>89</v>
      </c>
      <c r="D2911" s="2" t="s">
        <v>85</v>
      </c>
      <c r="E2911" s="13">
        <v>46023</v>
      </c>
      <c r="F2911" s="2" t="s">
        <v>2670</v>
      </c>
      <c r="G2911" s="2">
        <v>3</v>
      </c>
      <c r="H2911" s="3">
        <v>40350</v>
      </c>
      <c r="I2911" s="3">
        <v>1600</v>
      </c>
      <c r="J2911" s="3">
        <v>0</v>
      </c>
      <c r="K2911" s="3">
        <v>0</v>
      </c>
      <c r="L2911" s="3">
        <f>SUM(H2911:K2911)</f>
        <v>41950</v>
      </c>
      <c r="M2911" s="15">
        <v>0</v>
      </c>
      <c r="N2911" s="3">
        <f>H2911*M2911</f>
        <v>0</v>
      </c>
      <c r="O2911" s="3">
        <f>L2911-N2911</f>
        <v>41950</v>
      </c>
    </row>
    <row r="2912" spans="1:15" x14ac:dyDescent="0.2">
      <c r="A2912" s="2" t="s">
        <v>6222</v>
      </c>
      <c r="B2912" s="2" t="s">
        <v>2424</v>
      </c>
      <c r="C2912" s="2" t="s">
        <v>29</v>
      </c>
      <c r="D2912" s="2" t="s">
        <v>24</v>
      </c>
      <c r="E2912" s="13">
        <v>46054</v>
      </c>
      <c r="F2912" s="2" t="s">
        <v>2683</v>
      </c>
      <c r="G2912" s="2">
        <v>4</v>
      </c>
      <c r="H2912" s="3">
        <v>79000</v>
      </c>
      <c r="I2912" s="3">
        <v>11070</v>
      </c>
      <c r="J2912" s="3">
        <v>3880</v>
      </c>
      <c r="K2912" s="3">
        <v>2590</v>
      </c>
      <c r="L2912" s="3">
        <f>SUM(H2912:K2912)</f>
        <v>96540</v>
      </c>
      <c r="M2912" s="15">
        <v>0.17</v>
      </c>
      <c r="N2912" s="3">
        <f>H2912*M2912</f>
        <v>13430.000000000002</v>
      </c>
      <c r="O2912" s="3">
        <f>L2912-N2912</f>
        <v>83110</v>
      </c>
    </row>
    <row r="2913" spans="1:15" x14ac:dyDescent="0.2">
      <c r="A2913" s="2" t="s">
        <v>6223</v>
      </c>
      <c r="B2913" s="2" t="s">
        <v>2454</v>
      </c>
      <c r="C2913" s="2" t="s">
        <v>13</v>
      </c>
      <c r="D2913" s="2" t="s">
        <v>11</v>
      </c>
      <c r="E2913" s="13">
        <v>46054</v>
      </c>
      <c r="F2913" s="2" t="s">
        <v>2689</v>
      </c>
      <c r="G2913" s="2">
        <v>3</v>
      </c>
      <c r="H2913" s="3">
        <v>36750</v>
      </c>
      <c r="I2913" s="3">
        <v>1380</v>
      </c>
      <c r="J2913" s="3">
        <v>6480</v>
      </c>
      <c r="K2913" s="3">
        <v>0</v>
      </c>
      <c r="L2913" s="3">
        <f>SUM(H2913:K2913)</f>
        <v>44610</v>
      </c>
      <c r="M2913" s="15">
        <v>0.15</v>
      </c>
      <c r="N2913" s="3">
        <f>H2913*M2913</f>
        <v>5512.5</v>
      </c>
      <c r="O2913" s="3">
        <f>L2913-N2913</f>
        <v>39097.5</v>
      </c>
    </row>
    <row r="2914" spans="1:15" x14ac:dyDescent="0.2">
      <c r="A2914" s="2" t="s">
        <v>6224</v>
      </c>
      <c r="B2914" s="2" t="s">
        <v>2520</v>
      </c>
      <c r="C2914" s="2" t="s">
        <v>83</v>
      </c>
      <c r="D2914" s="2" t="s">
        <v>85</v>
      </c>
      <c r="E2914" s="13">
        <v>46054</v>
      </c>
      <c r="F2914" s="2" t="s">
        <v>2651</v>
      </c>
      <c r="G2914" s="2">
        <v>3</v>
      </c>
      <c r="H2914" s="3">
        <v>93600</v>
      </c>
      <c r="I2914" s="3">
        <v>7910</v>
      </c>
      <c r="J2914" s="3">
        <v>9960</v>
      </c>
      <c r="K2914" s="3">
        <v>3540</v>
      </c>
      <c r="L2914" s="3">
        <f>SUM(H2914:K2914)</f>
        <v>115010</v>
      </c>
      <c r="M2914" s="15">
        <v>0.16</v>
      </c>
      <c r="N2914" s="3">
        <f>H2914*M2914</f>
        <v>14976</v>
      </c>
      <c r="O2914" s="3">
        <f>L2914-N2914</f>
        <v>100034</v>
      </c>
    </row>
    <row r="2915" spans="1:15" x14ac:dyDescent="0.2">
      <c r="A2915" s="2" t="s">
        <v>6225</v>
      </c>
      <c r="B2915" s="2" t="s">
        <v>2586</v>
      </c>
      <c r="C2915" s="2" t="s">
        <v>89</v>
      </c>
      <c r="D2915" s="2" t="s">
        <v>85</v>
      </c>
      <c r="E2915" s="13">
        <v>46023</v>
      </c>
      <c r="F2915" s="2" t="s">
        <v>2670</v>
      </c>
      <c r="G2915" s="2">
        <v>3</v>
      </c>
      <c r="H2915" s="3">
        <v>25500</v>
      </c>
      <c r="I2915" s="3">
        <v>1760</v>
      </c>
      <c r="J2915" s="3">
        <v>0</v>
      </c>
      <c r="K2915" s="3">
        <v>0</v>
      </c>
      <c r="L2915" s="3">
        <f>SUM(H2915:K2915)</f>
        <v>27260</v>
      </c>
      <c r="M2915" s="15">
        <v>0</v>
      </c>
      <c r="N2915" s="3">
        <f>H2915*M2915</f>
        <v>0</v>
      </c>
      <c r="O2915" s="3">
        <f>L2915-N2915</f>
        <v>27260</v>
      </c>
    </row>
    <row r="2916" spans="1:15" x14ac:dyDescent="0.2">
      <c r="A2916" s="2" t="s">
        <v>6227</v>
      </c>
      <c r="B2916" s="2" t="s">
        <v>804</v>
      </c>
      <c r="C2916" s="2" t="s">
        <v>39</v>
      </c>
      <c r="D2916" s="2" t="s">
        <v>36</v>
      </c>
      <c r="E2916" s="13">
        <v>46023</v>
      </c>
      <c r="F2916" s="2" t="s">
        <v>2683</v>
      </c>
      <c r="G2916" s="2">
        <v>5</v>
      </c>
      <c r="H2916" s="3">
        <v>62750</v>
      </c>
      <c r="I2916" s="3">
        <v>770</v>
      </c>
      <c r="J2916" s="3">
        <v>2560</v>
      </c>
      <c r="K2916" s="3">
        <v>0</v>
      </c>
      <c r="L2916" s="3">
        <f>SUM(H2916:K2916)</f>
        <v>66080</v>
      </c>
      <c r="M2916" s="15">
        <v>0.17</v>
      </c>
      <c r="N2916" s="3">
        <f>H2916*M2916</f>
        <v>10667.5</v>
      </c>
      <c r="O2916" s="3">
        <f>L2916-N2916</f>
        <v>55412.5</v>
      </c>
    </row>
    <row r="2917" spans="1:15" x14ac:dyDescent="0.2">
      <c r="A2917" s="2" t="s">
        <v>6228</v>
      </c>
      <c r="B2917" s="2" t="s">
        <v>1343</v>
      </c>
      <c r="C2917" s="2" t="s">
        <v>93</v>
      </c>
      <c r="D2917" s="2" t="s">
        <v>95</v>
      </c>
      <c r="E2917" s="13">
        <v>46023</v>
      </c>
      <c r="F2917" s="2" t="s">
        <v>2732</v>
      </c>
      <c r="G2917" s="2">
        <v>1</v>
      </c>
      <c r="H2917" s="3">
        <v>4300</v>
      </c>
      <c r="I2917" s="3">
        <v>850</v>
      </c>
      <c r="J2917" s="3">
        <v>0</v>
      </c>
      <c r="K2917" s="3">
        <v>1080</v>
      </c>
      <c r="L2917" s="3">
        <f>SUM(H2917:K2917)</f>
        <v>6230</v>
      </c>
      <c r="M2917" s="15">
        <v>0.05</v>
      </c>
      <c r="N2917" s="3">
        <f>H2917*M2917</f>
        <v>215</v>
      </c>
      <c r="O2917" s="3">
        <f>L2917-N2917</f>
        <v>6015</v>
      </c>
    </row>
    <row r="2918" spans="1:15" x14ac:dyDescent="0.2">
      <c r="A2918" s="2" t="s">
        <v>6230</v>
      </c>
      <c r="B2918" s="2" t="s">
        <v>1713</v>
      </c>
      <c r="C2918" s="2" t="s">
        <v>43</v>
      </c>
      <c r="D2918" s="2" t="s">
        <v>45</v>
      </c>
      <c r="E2918" s="13">
        <v>46054</v>
      </c>
      <c r="F2918" s="2" t="s">
        <v>2651</v>
      </c>
      <c r="G2918" s="2">
        <v>12</v>
      </c>
      <c r="H2918" s="3">
        <v>114000</v>
      </c>
      <c r="I2918" s="3">
        <v>21490</v>
      </c>
      <c r="J2918" s="3">
        <v>0</v>
      </c>
      <c r="K2918" s="3">
        <v>0</v>
      </c>
      <c r="L2918" s="3">
        <f>SUM(H2918:K2918)</f>
        <v>135490</v>
      </c>
      <c r="M2918" s="15">
        <v>0.16</v>
      </c>
      <c r="N2918" s="3">
        <f>H2918*M2918</f>
        <v>18240</v>
      </c>
      <c r="O2918" s="3">
        <f>L2918-N2918</f>
        <v>117250</v>
      </c>
    </row>
    <row r="2919" spans="1:15" x14ac:dyDescent="0.2">
      <c r="A2919" s="2" t="s">
        <v>6231</v>
      </c>
      <c r="B2919" s="2" t="s">
        <v>2283</v>
      </c>
      <c r="C2919" s="2" t="s">
        <v>79</v>
      </c>
      <c r="D2919" s="2" t="s">
        <v>75</v>
      </c>
      <c r="E2919" s="13">
        <v>46023</v>
      </c>
      <c r="F2919" s="2" t="s">
        <v>2670</v>
      </c>
      <c r="G2919" s="2">
        <v>8</v>
      </c>
      <c r="H2919" s="3">
        <v>38400</v>
      </c>
      <c r="I2919" s="3">
        <v>4960</v>
      </c>
      <c r="J2919" s="3">
        <v>0</v>
      </c>
      <c r="K2919" s="3">
        <v>0</v>
      </c>
      <c r="L2919" s="3">
        <f>SUM(H2919:K2919)</f>
        <v>43360</v>
      </c>
      <c r="M2919" s="15">
        <v>0</v>
      </c>
      <c r="N2919" s="3">
        <f>H2919*M2919</f>
        <v>0</v>
      </c>
      <c r="O2919" s="3">
        <f>L2919-N2919</f>
        <v>43360</v>
      </c>
    </row>
    <row r="2920" spans="1:15" x14ac:dyDescent="0.2">
      <c r="A2920" s="2" t="s">
        <v>6234</v>
      </c>
      <c r="B2920" s="2" t="s">
        <v>2504</v>
      </c>
      <c r="C2920" s="2" t="s">
        <v>53</v>
      </c>
      <c r="D2920" s="2" t="s">
        <v>55</v>
      </c>
      <c r="E2920" s="13">
        <v>46023</v>
      </c>
      <c r="F2920" s="2" t="s">
        <v>2670</v>
      </c>
      <c r="G2920" s="2">
        <v>2</v>
      </c>
      <c r="H2920" s="3">
        <v>19500</v>
      </c>
      <c r="I2920" s="3">
        <v>2910</v>
      </c>
      <c r="J2920" s="3">
        <v>0</v>
      </c>
      <c r="K2920" s="3">
        <v>0</v>
      </c>
      <c r="L2920" s="3">
        <f>SUM(H2920:K2920)</f>
        <v>22410</v>
      </c>
      <c r="M2920" s="15">
        <v>0</v>
      </c>
      <c r="N2920" s="3">
        <f>H2920*M2920</f>
        <v>0</v>
      </c>
      <c r="O2920" s="3">
        <f>L2920-N2920</f>
        <v>22410</v>
      </c>
    </row>
    <row r="2921" spans="1:15" x14ac:dyDescent="0.2">
      <c r="A2921" s="2" t="s">
        <v>6235</v>
      </c>
      <c r="B2921" s="2" t="s">
        <v>804</v>
      </c>
      <c r="C2921" s="2" t="s">
        <v>89</v>
      </c>
      <c r="D2921" s="2" t="s">
        <v>85</v>
      </c>
      <c r="E2921" s="13">
        <v>46023</v>
      </c>
      <c r="F2921" s="2" t="s">
        <v>2670</v>
      </c>
      <c r="G2921" s="2">
        <v>3</v>
      </c>
      <c r="H2921" s="3">
        <v>25800</v>
      </c>
      <c r="I2921" s="3">
        <v>4160</v>
      </c>
      <c r="J2921" s="3">
        <v>0</v>
      </c>
      <c r="K2921" s="3">
        <v>0</v>
      </c>
      <c r="L2921" s="3">
        <f>SUM(H2921:K2921)</f>
        <v>29960</v>
      </c>
      <c r="M2921" s="15">
        <v>0</v>
      </c>
      <c r="N2921" s="3">
        <f>H2921*M2921</f>
        <v>0</v>
      </c>
      <c r="O2921" s="3">
        <f>L2921-N2921</f>
        <v>29960</v>
      </c>
    </row>
    <row r="2922" spans="1:15" x14ac:dyDescent="0.2">
      <c r="A2922" s="2" t="s">
        <v>6236</v>
      </c>
      <c r="B2922" s="2" t="s">
        <v>1708</v>
      </c>
      <c r="C2922" s="2" t="s">
        <v>83</v>
      </c>
      <c r="D2922" s="2" t="s">
        <v>85</v>
      </c>
      <c r="E2922" s="13">
        <v>46023</v>
      </c>
      <c r="F2922" s="2" t="s">
        <v>2732</v>
      </c>
      <c r="G2922" s="2">
        <v>3</v>
      </c>
      <c r="H2922" s="3">
        <v>42150</v>
      </c>
      <c r="I2922" s="3">
        <v>1420</v>
      </c>
      <c r="J2922" s="3">
        <v>4050</v>
      </c>
      <c r="K2922" s="3">
        <v>0</v>
      </c>
      <c r="L2922" s="3">
        <f>SUM(H2922:K2922)</f>
        <v>47620</v>
      </c>
      <c r="M2922" s="15">
        <v>0.05</v>
      </c>
      <c r="N2922" s="3">
        <f>H2922*M2922</f>
        <v>2107.5</v>
      </c>
      <c r="O2922" s="3">
        <f>L2922-N2922</f>
        <v>45512.5</v>
      </c>
    </row>
    <row r="2923" spans="1:15" x14ac:dyDescent="0.2">
      <c r="A2923" s="2" t="s">
        <v>6237</v>
      </c>
      <c r="B2923" s="2" t="s">
        <v>1826</v>
      </c>
      <c r="C2923" s="2" t="s">
        <v>83</v>
      </c>
      <c r="D2923" s="2" t="s">
        <v>85</v>
      </c>
      <c r="E2923" s="13">
        <v>46023</v>
      </c>
      <c r="F2923" s="2" t="s">
        <v>2647</v>
      </c>
      <c r="G2923" s="2">
        <v>5</v>
      </c>
      <c r="H2923" s="3">
        <v>105750</v>
      </c>
      <c r="I2923" s="3">
        <v>13780</v>
      </c>
      <c r="J2923" s="3">
        <v>2450</v>
      </c>
      <c r="K2923" s="3">
        <v>1910</v>
      </c>
      <c r="L2923" s="3">
        <f>SUM(H2923:K2923)</f>
        <v>123890</v>
      </c>
      <c r="M2923" s="15">
        <v>0</v>
      </c>
      <c r="N2923" s="3">
        <f>H2923*M2923</f>
        <v>0</v>
      </c>
      <c r="O2923" s="3">
        <f>L2923-N2923</f>
        <v>123890</v>
      </c>
    </row>
    <row r="2924" spans="1:15" x14ac:dyDescent="0.2">
      <c r="A2924" s="2" t="s">
        <v>6238</v>
      </c>
      <c r="B2924" s="2" t="s">
        <v>1843</v>
      </c>
      <c r="C2924" s="2" t="s">
        <v>81</v>
      </c>
      <c r="D2924" s="2" t="s">
        <v>75</v>
      </c>
      <c r="E2924" s="13">
        <v>46054</v>
      </c>
      <c r="F2924" s="2" t="s">
        <v>2670</v>
      </c>
      <c r="G2924" s="2">
        <v>5</v>
      </c>
      <c r="H2924" s="3">
        <v>109750</v>
      </c>
      <c r="I2924" s="3">
        <v>3510</v>
      </c>
      <c r="J2924" s="3">
        <v>0</v>
      </c>
      <c r="K2924" s="3">
        <v>0</v>
      </c>
      <c r="L2924" s="3">
        <f>SUM(H2924:K2924)</f>
        <v>113260</v>
      </c>
      <c r="M2924" s="15">
        <v>0</v>
      </c>
      <c r="N2924" s="3">
        <f>H2924*M2924</f>
        <v>0</v>
      </c>
      <c r="O2924" s="3">
        <f>L2924-N2924</f>
        <v>113260</v>
      </c>
    </row>
    <row r="2925" spans="1:15" x14ac:dyDescent="0.2">
      <c r="A2925" s="2" t="s">
        <v>6240</v>
      </c>
      <c r="B2925" s="2" t="s">
        <v>1983</v>
      </c>
      <c r="C2925" s="2" t="s">
        <v>110</v>
      </c>
      <c r="D2925" s="2" t="s">
        <v>105</v>
      </c>
      <c r="E2925" s="13">
        <v>46023</v>
      </c>
      <c r="F2925" s="2" t="s">
        <v>2670</v>
      </c>
      <c r="G2925" s="2">
        <v>4</v>
      </c>
      <c r="H2925" s="3">
        <v>27800</v>
      </c>
      <c r="I2925" s="3">
        <v>4610</v>
      </c>
      <c r="J2925" s="3">
        <v>4920</v>
      </c>
      <c r="K2925" s="3">
        <v>0</v>
      </c>
      <c r="L2925" s="3">
        <f>SUM(H2925:K2925)</f>
        <v>37330</v>
      </c>
      <c r="M2925" s="15">
        <v>0</v>
      </c>
      <c r="N2925" s="3">
        <f>H2925*M2925</f>
        <v>0</v>
      </c>
      <c r="O2925" s="3">
        <f>L2925-N2925</f>
        <v>37330</v>
      </c>
    </row>
    <row r="2926" spans="1:15" x14ac:dyDescent="0.2">
      <c r="A2926" s="2" t="s">
        <v>6241</v>
      </c>
      <c r="B2926" s="2" t="s">
        <v>2091</v>
      </c>
      <c r="C2926" s="2" t="s">
        <v>37</v>
      </c>
      <c r="D2926" s="2" t="s">
        <v>36</v>
      </c>
      <c r="E2926" s="13">
        <v>46054</v>
      </c>
      <c r="F2926" s="2" t="s">
        <v>2689</v>
      </c>
      <c r="G2926" s="2">
        <v>4</v>
      </c>
      <c r="H2926" s="3">
        <v>163400</v>
      </c>
      <c r="I2926" s="3">
        <v>5650</v>
      </c>
      <c r="J2926" s="3">
        <v>2670</v>
      </c>
      <c r="K2926" s="3">
        <v>2310</v>
      </c>
      <c r="L2926" s="3">
        <f>SUM(H2926:K2926)</f>
        <v>174030</v>
      </c>
      <c r="M2926" s="15">
        <v>0.15</v>
      </c>
      <c r="N2926" s="3">
        <f>H2926*M2926</f>
        <v>24510</v>
      </c>
      <c r="O2926" s="3">
        <f>L2926-N2926</f>
        <v>149520</v>
      </c>
    </row>
    <row r="2927" spans="1:15" x14ac:dyDescent="0.2">
      <c r="A2927" s="2" t="s">
        <v>6243</v>
      </c>
      <c r="B2927" s="2" t="s">
        <v>2387</v>
      </c>
      <c r="C2927" s="2" t="s">
        <v>16</v>
      </c>
      <c r="D2927" s="2" t="s">
        <v>11</v>
      </c>
      <c r="E2927" s="13">
        <v>46082</v>
      </c>
      <c r="F2927" s="2" t="s">
        <v>2670</v>
      </c>
      <c r="G2927" s="2">
        <v>3</v>
      </c>
      <c r="H2927" s="3">
        <v>9900</v>
      </c>
      <c r="I2927" s="3">
        <v>2690</v>
      </c>
      <c r="J2927" s="3">
        <v>3130</v>
      </c>
      <c r="K2927" s="3">
        <v>0</v>
      </c>
      <c r="L2927" s="3">
        <f>SUM(H2927:K2927)</f>
        <v>15720</v>
      </c>
      <c r="M2927" s="15">
        <v>0</v>
      </c>
      <c r="N2927" s="3">
        <f>H2927*M2927</f>
        <v>0</v>
      </c>
      <c r="O2927" s="3">
        <f>L2927-N2927</f>
        <v>15720</v>
      </c>
    </row>
    <row r="2928" spans="1:15" x14ac:dyDescent="0.2">
      <c r="A2928" s="2" t="s">
        <v>6244</v>
      </c>
      <c r="B2928" s="2" t="s">
        <v>2569</v>
      </c>
      <c r="C2928" s="2" t="s">
        <v>93</v>
      </c>
      <c r="D2928" s="2" t="s">
        <v>95</v>
      </c>
      <c r="E2928" s="13">
        <v>46054</v>
      </c>
      <c r="F2928" s="2" t="s">
        <v>2689</v>
      </c>
      <c r="G2928" s="2">
        <v>6</v>
      </c>
      <c r="H2928" s="3">
        <v>31500</v>
      </c>
      <c r="I2928" s="3">
        <v>3200</v>
      </c>
      <c r="J2928" s="3">
        <v>5700</v>
      </c>
      <c r="K2928" s="3">
        <v>0</v>
      </c>
      <c r="L2928" s="3">
        <f>SUM(H2928:K2928)</f>
        <v>40400</v>
      </c>
      <c r="M2928" s="15">
        <v>0.15</v>
      </c>
      <c r="N2928" s="3">
        <f>H2928*M2928</f>
        <v>4725</v>
      </c>
      <c r="O2928" s="3">
        <f>L2928-N2928</f>
        <v>35675</v>
      </c>
    </row>
    <row r="2929" spans="1:15" x14ac:dyDescent="0.2">
      <c r="A2929" s="2" t="s">
        <v>6245</v>
      </c>
      <c r="B2929" s="2" t="s">
        <v>671</v>
      </c>
      <c r="C2929" s="2" t="s">
        <v>37</v>
      </c>
      <c r="D2929" s="2" t="s">
        <v>36</v>
      </c>
      <c r="E2929" s="13">
        <v>46023</v>
      </c>
      <c r="F2929" s="2" t="s">
        <v>2732</v>
      </c>
      <c r="G2929" s="2">
        <v>3</v>
      </c>
      <c r="H2929" s="3">
        <v>54300</v>
      </c>
      <c r="I2929" s="3">
        <v>1450</v>
      </c>
      <c r="J2929" s="3">
        <v>0</v>
      </c>
      <c r="K2929" s="3">
        <v>0</v>
      </c>
      <c r="L2929" s="3">
        <f>SUM(H2929:K2929)</f>
        <v>55750</v>
      </c>
      <c r="M2929" s="15">
        <v>0.05</v>
      </c>
      <c r="N2929" s="3">
        <f>H2929*M2929</f>
        <v>2715</v>
      </c>
      <c r="O2929" s="3">
        <f>L2929-N2929</f>
        <v>53035</v>
      </c>
    </row>
    <row r="2930" spans="1:15" x14ac:dyDescent="0.2">
      <c r="A2930" s="2" t="s">
        <v>6246</v>
      </c>
      <c r="B2930" s="2" t="s">
        <v>691</v>
      </c>
      <c r="C2930" s="2" t="s">
        <v>89</v>
      </c>
      <c r="D2930" s="2" t="s">
        <v>85</v>
      </c>
      <c r="E2930" s="13">
        <v>46054</v>
      </c>
      <c r="F2930" s="2" t="s">
        <v>2658</v>
      </c>
      <c r="G2930" s="2">
        <v>12</v>
      </c>
      <c r="H2930" s="3">
        <v>144000</v>
      </c>
      <c r="I2930" s="3">
        <v>5530</v>
      </c>
      <c r="J2930" s="3">
        <v>0</v>
      </c>
      <c r="K2930" s="3">
        <v>3050</v>
      </c>
      <c r="L2930" s="3">
        <f>SUM(H2930:K2930)</f>
        <v>152580</v>
      </c>
      <c r="M2930" s="15">
        <v>0.1</v>
      </c>
      <c r="N2930" s="3">
        <f>H2930*M2930</f>
        <v>14400</v>
      </c>
      <c r="O2930" s="3">
        <f>L2930-N2930</f>
        <v>138180</v>
      </c>
    </row>
    <row r="2931" spans="1:15" x14ac:dyDescent="0.2">
      <c r="A2931" s="2" t="s">
        <v>6247</v>
      </c>
      <c r="B2931" s="2" t="s">
        <v>794</v>
      </c>
      <c r="C2931" s="2" t="s">
        <v>63</v>
      </c>
      <c r="D2931" s="2" t="s">
        <v>65</v>
      </c>
      <c r="E2931" s="13">
        <v>46082</v>
      </c>
      <c r="F2931" s="2" t="s">
        <v>2670</v>
      </c>
      <c r="G2931" s="2">
        <v>4</v>
      </c>
      <c r="H2931" s="3">
        <v>45200</v>
      </c>
      <c r="I2931" s="3">
        <v>7680</v>
      </c>
      <c r="J2931" s="3">
        <v>0</v>
      </c>
      <c r="K2931" s="3">
        <v>0</v>
      </c>
      <c r="L2931" s="3">
        <f>SUM(H2931:K2931)</f>
        <v>52880</v>
      </c>
      <c r="M2931" s="15">
        <v>0</v>
      </c>
      <c r="N2931" s="3">
        <f>H2931*M2931</f>
        <v>0</v>
      </c>
      <c r="O2931" s="3">
        <f>L2931-N2931</f>
        <v>52880</v>
      </c>
    </row>
    <row r="2932" spans="1:15" x14ac:dyDescent="0.2">
      <c r="A2932" s="2" t="s">
        <v>6249</v>
      </c>
      <c r="B2932" s="2" t="s">
        <v>1035</v>
      </c>
      <c r="C2932" s="2" t="s">
        <v>63</v>
      </c>
      <c r="D2932" s="2" t="s">
        <v>65</v>
      </c>
      <c r="E2932" s="13">
        <v>46054</v>
      </c>
      <c r="F2932" s="2" t="s">
        <v>2647</v>
      </c>
      <c r="G2932" s="2">
        <v>2</v>
      </c>
      <c r="H2932" s="3">
        <v>22700</v>
      </c>
      <c r="I2932" s="3">
        <v>2040</v>
      </c>
      <c r="J2932" s="3">
        <v>0</v>
      </c>
      <c r="K2932" s="3">
        <v>3890</v>
      </c>
      <c r="L2932" s="3">
        <f>SUM(H2932:K2932)</f>
        <v>28630</v>
      </c>
      <c r="M2932" s="15">
        <v>0</v>
      </c>
      <c r="N2932" s="3">
        <f>H2932*M2932</f>
        <v>0</v>
      </c>
      <c r="O2932" s="3">
        <f>L2932-N2932</f>
        <v>28630</v>
      </c>
    </row>
    <row r="2933" spans="1:15" x14ac:dyDescent="0.2">
      <c r="A2933" s="2" t="s">
        <v>6250</v>
      </c>
      <c r="B2933" s="2" t="s">
        <v>1673</v>
      </c>
      <c r="C2933" s="2" t="s">
        <v>125</v>
      </c>
      <c r="D2933" s="2" t="s">
        <v>124</v>
      </c>
      <c r="E2933" s="13">
        <v>46054</v>
      </c>
      <c r="F2933" s="2" t="s">
        <v>2683</v>
      </c>
      <c r="G2933" s="2">
        <v>5</v>
      </c>
      <c r="H2933" s="3">
        <v>64250</v>
      </c>
      <c r="I2933" s="3">
        <v>19340</v>
      </c>
      <c r="J2933" s="3">
        <v>0</v>
      </c>
      <c r="K2933" s="3">
        <v>0</v>
      </c>
      <c r="L2933" s="3">
        <f>SUM(H2933:K2933)</f>
        <v>83590</v>
      </c>
      <c r="M2933" s="15">
        <v>0.17</v>
      </c>
      <c r="N2933" s="3">
        <f>H2933*M2933</f>
        <v>10922.5</v>
      </c>
      <c r="O2933" s="3">
        <f>L2933-N2933</f>
        <v>72667.5</v>
      </c>
    </row>
    <row r="2934" spans="1:15" x14ac:dyDescent="0.2">
      <c r="A2934" s="2" t="s">
        <v>6251</v>
      </c>
      <c r="B2934" s="2" t="s">
        <v>2099</v>
      </c>
      <c r="C2934" s="2" t="s">
        <v>26</v>
      </c>
      <c r="D2934" s="2" t="s">
        <v>24</v>
      </c>
      <c r="E2934" s="13">
        <v>46023</v>
      </c>
      <c r="F2934" s="2" t="s">
        <v>2732</v>
      </c>
      <c r="G2934" s="2">
        <v>3</v>
      </c>
      <c r="H2934" s="3">
        <v>48150</v>
      </c>
      <c r="I2934" s="3">
        <v>2370</v>
      </c>
      <c r="J2934" s="3">
        <v>7700</v>
      </c>
      <c r="K2934" s="3">
        <v>2040</v>
      </c>
      <c r="L2934" s="3">
        <f>SUM(H2934:K2934)</f>
        <v>60260</v>
      </c>
      <c r="M2934" s="15">
        <v>0.05</v>
      </c>
      <c r="N2934" s="3">
        <f>H2934*M2934</f>
        <v>2407.5</v>
      </c>
      <c r="O2934" s="3">
        <f>L2934-N2934</f>
        <v>57852.5</v>
      </c>
    </row>
    <row r="2935" spans="1:15" x14ac:dyDescent="0.2">
      <c r="A2935" s="2" t="s">
        <v>6253</v>
      </c>
      <c r="B2935" s="2" t="s">
        <v>2583</v>
      </c>
      <c r="C2935" s="2" t="s">
        <v>22</v>
      </c>
      <c r="D2935" s="2" t="s">
        <v>24</v>
      </c>
      <c r="E2935" s="13">
        <v>46023</v>
      </c>
      <c r="F2935" s="2" t="s">
        <v>2647</v>
      </c>
      <c r="G2935" s="2">
        <v>2</v>
      </c>
      <c r="H2935" s="3">
        <v>10600</v>
      </c>
      <c r="I2935" s="3">
        <v>700</v>
      </c>
      <c r="J2935" s="3">
        <v>0</v>
      </c>
      <c r="K2935" s="3">
        <v>0</v>
      </c>
      <c r="L2935" s="3">
        <f>SUM(H2935:K2935)</f>
        <v>11300</v>
      </c>
      <c r="M2935" s="15">
        <v>0</v>
      </c>
      <c r="N2935" s="3">
        <f>H2935*M2935</f>
        <v>0</v>
      </c>
      <c r="O2935" s="3">
        <f>L2935-N2935</f>
        <v>11300</v>
      </c>
    </row>
    <row r="2936" spans="1:15" x14ac:dyDescent="0.2">
      <c r="A2936" s="2" t="s">
        <v>6254</v>
      </c>
      <c r="B2936" s="2" t="s">
        <v>223</v>
      </c>
      <c r="C2936" s="2" t="s">
        <v>69</v>
      </c>
      <c r="D2936" s="2" t="s">
        <v>65</v>
      </c>
      <c r="E2936" s="13">
        <v>46023</v>
      </c>
      <c r="F2936" s="2" t="s">
        <v>2689</v>
      </c>
      <c r="G2936" s="2">
        <v>3</v>
      </c>
      <c r="H2936" s="3">
        <v>48300</v>
      </c>
      <c r="I2936" s="3">
        <v>4140</v>
      </c>
      <c r="J2936" s="3">
        <v>0</v>
      </c>
      <c r="K2936" s="3">
        <v>0</v>
      </c>
      <c r="L2936" s="3">
        <f>SUM(H2936:K2936)</f>
        <v>52440</v>
      </c>
      <c r="M2936" s="15">
        <v>0.15</v>
      </c>
      <c r="N2936" s="3">
        <f>H2936*M2936</f>
        <v>7245</v>
      </c>
      <c r="O2936" s="3">
        <f>L2936-N2936</f>
        <v>45195</v>
      </c>
    </row>
    <row r="2937" spans="1:15" x14ac:dyDescent="0.2">
      <c r="A2937" s="2" t="s">
        <v>6256</v>
      </c>
      <c r="B2937" s="2" t="s">
        <v>490</v>
      </c>
      <c r="C2937" s="2" t="s">
        <v>41</v>
      </c>
      <c r="D2937" s="2" t="s">
        <v>36</v>
      </c>
      <c r="E2937" s="13">
        <v>46054</v>
      </c>
      <c r="F2937" s="2" t="s">
        <v>2689</v>
      </c>
      <c r="G2937" s="2">
        <v>4</v>
      </c>
      <c r="H2937" s="3">
        <v>24600</v>
      </c>
      <c r="I2937" s="3">
        <v>740</v>
      </c>
      <c r="J2937" s="3">
        <v>0</v>
      </c>
      <c r="K2937" s="3">
        <v>0</v>
      </c>
      <c r="L2937" s="3">
        <f>SUM(H2937:K2937)</f>
        <v>25340</v>
      </c>
      <c r="M2937" s="15">
        <v>0.15</v>
      </c>
      <c r="N2937" s="3">
        <f>H2937*M2937</f>
        <v>3690</v>
      </c>
      <c r="O2937" s="3">
        <f>L2937-N2937</f>
        <v>21650</v>
      </c>
    </row>
    <row r="2938" spans="1:15" x14ac:dyDescent="0.2">
      <c r="A2938" s="2" t="s">
        <v>6257</v>
      </c>
      <c r="B2938" s="2" t="s">
        <v>580</v>
      </c>
      <c r="C2938" s="2" t="s">
        <v>83</v>
      </c>
      <c r="D2938" s="2" t="s">
        <v>85</v>
      </c>
      <c r="E2938" s="13">
        <v>46054</v>
      </c>
      <c r="F2938" s="2" t="s">
        <v>2647</v>
      </c>
      <c r="G2938" s="2">
        <v>2</v>
      </c>
      <c r="H2938" s="3">
        <v>42700</v>
      </c>
      <c r="I2938" s="3">
        <v>5090</v>
      </c>
      <c r="J2938" s="3">
        <v>0</v>
      </c>
      <c r="K2938" s="3">
        <v>0</v>
      </c>
      <c r="L2938" s="3">
        <f>SUM(H2938:K2938)</f>
        <v>47790</v>
      </c>
      <c r="M2938" s="15">
        <v>0</v>
      </c>
      <c r="N2938" s="3">
        <f>H2938*M2938</f>
        <v>0</v>
      </c>
      <c r="O2938" s="3">
        <f>L2938-N2938</f>
        <v>47790</v>
      </c>
    </row>
    <row r="2939" spans="1:15" x14ac:dyDescent="0.2">
      <c r="A2939" s="2" t="s">
        <v>6258</v>
      </c>
      <c r="B2939" s="2" t="s">
        <v>833</v>
      </c>
      <c r="C2939" s="2" t="s">
        <v>32</v>
      </c>
      <c r="D2939" s="2" t="s">
        <v>24</v>
      </c>
      <c r="E2939" s="13">
        <v>46023</v>
      </c>
      <c r="F2939" s="2" t="s">
        <v>2670</v>
      </c>
      <c r="G2939" s="2">
        <v>4</v>
      </c>
      <c r="H2939" s="3">
        <v>32600</v>
      </c>
      <c r="I2939" s="3">
        <v>2850</v>
      </c>
      <c r="J2939" s="3">
        <v>0</v>
      </c>
      <c r="K2939" s="3">
        <v>1840</v>
      </c>
      <c r="L2939" s="3">
        <f>SUM(H2939:K2939)</f>
        <v>37290</v>
      </c>
      <c r="M2939" s="15">
        <v>0</v>
      </c>
      <c r="N2939" s="3">
        <f>H2939*M2939</f>
        <v>0</v>
      </c>
      <c r="O2939" s="3">
        <f>L2939-N2939</f>
        <v>37290</v>
      </c>
    </row>
    <row r="2940" spans="1:15" x14ac:dyDescent="0.2">
      <c r="A2940" s="2" t="s">
        <v>6259</v>
      </c>
      <c r="B2940" s="2" t="s">
        <v>1244</v>
      </c>
      <c r="C2940" s="2" t="s">
        <v>69</v>
      </c>
      <c r="D2940" s="2" t="s">
        <v>65</v>
      </c>
      <c r="E2940" s="13">
        <v>46023</v>
      </c>
      <c r="F2940" s="2" t="s">
        <v>2689</v>
      </c>
      <c r="G2940" s="2">
        <v>5</v>
      </c>
      <c r="H2940" s="3">
        <v>81000</v>
      </c>
      <c r="I2940" s="3">
        <v>3620</v>
      </c>
      <c r="J2940" s="3">
        <v>2600</v>
      </c>
      <c r="K2940" s="3">
        <v>0</v>
      </c>
      <c r="L2940" s="3">
        <f>SUM(H2940:K2940)</f>
        <v>87220</v>
      </c>
      <c r="M2940" s="15">
        <v>0.15</v>
      </c>
      <c r="N2940" s="3">
        <f>H2940*M2940</f>
        <v>12150</v>
      </c>
      <c r="O2940" s="3">
        <f>L2940-N2940</f>
        <v>75070</v>
      </c>
    </row>
    <row r="2941" spans="1:15" x14ac:dyDescent="0.2">
      <c r="A2941" s="2" t="s">
        <v>6261</v>
      </c>
      <c r="B2941" s="2" t="s">
        <v>1565</v>
      </c>
      <c r="C2941" s="2" t="s">
        <v>26</v>
      </c>
      <c r="D2941" s="2" t="s">
        <v>24</v>
      </c>
      <c r="E2941" s="13">
        <v>46023</v>
      </c>
      <c r="F2941" s="2" t="s">
        <v>2689</v>
      </c>
      <c r="G2941" s="2">
        <v>4</v>
      </c>
      <c r="H2941" s="3">
        <v>91400</v>
      </c>
      <c r="I2941" s="3">
        <v>1730</v>
      </c>
      <c r="J2941" s="3">
        <v>10120</v>
      </c>
      <c r="K2941" s="3">
        <v>0</v>
      </c>
      <c r="L2941" s="3">
        <f>SUM(H2941:K2941)</f>
        <v>103250</v>
      </c>
      <c r="M2941" s="15">
        <v>0.15</v>
      </c>
      <c r="N2941" s="3">
        <f>H2941*M2941</f>
        <v>13710</v>
      </c>
      <c r="O2941" s="3">
        <f>L2941-N2941</f>
        <v>89540</v>
      </c>
    </row>
    <row r="2942" spans="1:15" x14ac:dyDescent="0.2">
      <c r="A2942" s="2" t="s">
        <v>6262</v>
      </c>
      <c r="B2942" s="2" t="s">
        <v>1841</v>
      </c>
      <c r="C2942" s="2" t="s">
        <v>49</v>
      </c>
      <c r="D2942" s="2" t="s">
        <v>45</v>
      </c>
      <c r="E2942" s="13">
        <v>46054</v>
      </c>
      <c r="F2942" s="2" t="s">
        <v>2732</v>
      </c>
      <c r="G2942" s="2">
        <v>3</v>
      </c>
      <c r="H2942" s="3">
        <v>11550</v>
      </c>
      <c r="I2942" s="3">
        <v>2000</v>
      </c>
      <c r="J2942" s="3">
        <v>0</v>
      </c>
      <c r="K2942" s="3">
        <v>2490</v>
      </c>
      <c r="L2942" s="3">
        <f>SUM(H2942:K2942)</f>
        <v>16040</v>
      </c>
      <c r="M2942" s="15">
        <v>0.05</v>
      </c>
      <c r="N2942" s="3">
        <f>H2942*M2942</f>
        <v>577.5</v>
      </c>
      <c r="O2942" s="3">
        <f>L2942-N2942</f>
        <v>15462.5</v>
      </c>
    </row>
    <row r="2943" spans="1:15" x14ac:dyDescent="0.2">
      <c r="A2943" s="2" t="s">
        <v>6263</v>
      </c>
      <c r="B2943" s="2" t="s">
        <v>1904</v>
      </c>
      <c r="C2943" s="2" t="s">
        <v>83</v>
      </c>
      <c r="D2943" s="2" t="s">
        <v>85</v>
      </c>
      <c r="E2943" s="13">
        <v>46054</v>
      </c>
      <c r="F2943" s="2" t="s">
        <v>2661</v>
      </c>
      <c r="G2943" s="2">
        <v>4</v>
      </c>
      <c r="H2943" s="3">
        <v>61400</v>
      </c>
      <c r="I2943" s="3">
        <v>6610</v>
      </c>
      <c r="J2943" s="3">
        <v>0</v>
      </c>
      <c r="K2943" s="3">
        <v>0</v>
      </c>
      <c r="L2943" s="3">
        <f>SUM(H2943:K2943)</f>
        <v>68010</v>
      </c>
      <c r="M2943" s="15">
        <v>0</v>
      </c>
      <c r="N2943" s="3">
        <f>H2943*M2943</f>
        <v>0</v>
      </c>
      <c r="O2943" s="3">
        <f>L2943-N2943</f>
        <v>68010</v>
      </c>
    </row>
    <row r="2944" spans="1:15" x14ac:dyDescent="0.2">
      <c r="A2944" s="2" t="s">
        <v>6264</v>
      </c>
      <c r="B2944" s="2" t="s">
        <v>2175</v>
      </c>
      <c r="C2944" s="2" t="s">
        <v>127</v>
      </c>
      <c r="D2944" s="2" t="s">
        <v>124</v>
      </c>
      <c r="E2944" s="13">
        <v>46023</v>
      </c>
      <c r="F2944" s="2" t="s">
        <v>2658</v>
      </c>
      <c r="G2944" s="2">
        <v>5</v>
      </c>
      <c r="H2944" s="3">
        <v>52250</v>
      </c>
      <c r="I2944" s="3">
        <v>15910</v>
      </c>
      <c r="J2944" s="3">
        <v>0</v>
      </c>
      <c r="K2944" s="3">
        <v>0</v>
      </c>
      <c r="L2944" s="3">
        <f>SUM(H2944:K2944)</f>
        <v>68160</v>
      </c>
      <c r="M2944" s="15">
        <v>0.1</v>
      </c>
      <c r="N2944" s="3">
        <f>H2944*M2944</f>
        <v>5225</v>
      </c>
      <c r="O2944" s="3">
        <f>L2944-N2944</f>
        <v>62935</v>
      </c>
    </row>
    <row r="2945" spans="1:15" x14ac:dyDescent="0.2">
      <c r="A2945" s="2" t="s">
        <v>6265</v>
      </c>
      <c r="B2945" s="2" t="s">
        <v>2597</v>
      </c>
      <c r="C2945" s="2" t="s">
        <v>26</v>
      </c>
      <c r="D2945" s="2" t="s">
        <v>24</v>
      </c>
      <c r="E2945" s="13">
        <v>46054</v>
      </c>
      <c r="F2945" s="2" t="s">
        <v>2647</v>
      </c>
      <c r="G2945" s="2">
        <v>4</v>
      </c>
      <c r="H2945" s="3">
        <v>60200</v>
      </c>
      <c r="I2945" s="3">
        <v>700</v>
      </c>
      <c r="J2945" s="3">
        <v>0</v>
      </c>
      <c r="K2945" s="3">
        <v>0</v>
      </c>
      <c r="L2945" s="3">
        <f>SUM(H2945:K2945)</f>
        <v>60900</v>
      </c>
      <c r="M2945" s="15">
        <v>0</v>
      </c>
      <c r="N2945" s="3">
        <f>H2945*M2945</f>
        <v>0</v>
      </c>
      <c r="O2945" s="3">
        <f>L2945-N2945</f>
        <v>60900</v>
      </c>
    </row>
    <row r="2946" spans="1:15" x14ac:dyDescent="0.2">
      <c r="A2946" s="2" t="s">
        <v>6266</v>
      </c>
      <c r="B2946" s="2" t="s">
        <v>673</v>
      </c>
      <c r="C2946" s="2" t="s">
        <v>26</v>
      </c>
      <c r="D2946" s="2" t="s">
        <v>24</v>
      </c>
      <c r="E2946" s="13">
        <v>46023</v>
      </c>
      <c r="F2946" s="2" t="s">
        <v>2670</v>
      </c>
      <c r="G2946" s="2">
        <v>6</v>
      </c>
      <c r="H2946" s="3">
        <v>96000</v>
      </c>
      <c r="I2946" s="3">
        <v>28270</v>
      </c>
      <c r="J2946" s="3">
        <v>4350</v>
      </c>
      <c r="K2946" s="3">
        <v>0</v>
      </c>
      <c r="L2946" s="3">
        <f>SUM(H2946:K2946)</f>
        <v>128620</v>
      </c>
      <c r="M2946" s="15">
        <v>0</v>
      </c>
      <c r="N2946" s="3">
        <f>H2946*M2946</f>
        <v>0</v>
      </c>
      <c r="O2946" s="3">
        <f>L2946-N2946</f>
        <v>128620</v>
      </c>
    </row>
    <row r="2947" spans="1:15" x14ac:dyDescent="0.2">
      <c r="A2947" s="2" t="s">
        <v>6267</v>
      </c>
      <c r="B2947" s="2" t="s">
        <v>1134</v>
      </c>
      <c r="C2947" s="2" t="s">
        <v>129</v>
      </c>
      <c r="D2947" s="2" t="s">
        <v>124</v>
      </c>
      <c r="E2947" s="13">
        <v>46082</v>
      </c>
      <c r="F2947" s="2" t="s">
        <v>2683</v>
      </c>
      <c r="G2947" s="2">
        <v>3</v>
      </c>
      <c r="H2947" s="3">
        <v>11400</v>
      </c>
      <c r="I2947" s="3">
        <v>2550</v>
      </c>
      <c r="J2947" s="3">
        <v>1500</v>
      </c>
      <c r="K2947" s="3">
        <v>730</v>
      </c>
      <c r="L2947" s="3">
        <f>SUM(H2947:K2947)</f>
        <v>16180</v>
      </c>
      <c r="M2947" s="15">
        <v>0.17</v>
      </c>
      <c r="N2947" s="3">
        <f>H2947*M2947</f>
        <v>1938.0000000000002</v>
      </c>
      <c r="O2947" s="3">
        <f>L2947-N2947</f>
        <v>14242</v>
      </c>
    </row>
    <row r="2948" spans="1:15" x14ac:dyDescent="0.2">
      <c r="A2948" s="2" t="s">
        <v>6270</v>
      </c>
      <c r="B2948" s="2" t="s">
        <v>2020</v>
      </c>
      <c r="C2948" s="2" t="s">
        <v>106</v>
      </c>
      <c r="D2948" s="2" t="s">
        <v>105</v>
      </c>
      <c r="E2948" s="13">
        <v>46023</v>
      </c>
      <c r="F2948" s="2" t="s">
        <v>2732</v>
      </c>
      <c r="G2948" s="2">
        <v>2</v>
      </c>
      <c r="H2948" s="3">
        <v>15300</v>
      </c>
      <c r="I2948" s="3">
        <v>1630</v>
      </c>
      <c r="J2948" s="3">
        <v>0</v>
      </c>
      <c r="K2948" s="3">
        <v>0</v>
      </c>
      <c r="L2948" s="3">
        <f>SUM(H2948:K2948)</f>
        <v>16930</v>
      </c>
      <c r="M2948" s="15">
        <v>0.05</v>
      </c>
      <c r="N2948" s="3">
        <f>H2948*M2948</f>
        <v>765</v>
      </c>
      <c r="O2948" s="3">
        <f>L2948-N2948</f>
        <v>16165</v>
      </c>
    </row>
    <row r="2949" spans="1:15" x14ac:dyDescent="0.2">
      <c r="A2949" s="2" t="s">
        <v>6271</v>
      </c>
      <c r="B2949" s="2" t="s">
        <v>2321</v>
      </c>
      <c r="C2949" s="2" t="s">
        <v>118</v>
      </c>
      <c r="D2949" s="2" t="s">
        <v>114</v>
      </c>
      <c r="E2949" s="13">
        <v>46082</v>
      </c>
      <c r="F2949" s="2" t="s">
        <v>2732</v>
      </c>
      <c r="G2949" s="2">
        <v>2</v>
      </c>
      <c r="H2949" s="3">
        <v>17000</v>
      </c>
      <c r="I2949" s="3">
        <v>410</v>
      </c>
      <c r="J2949" s="3">
        <v>0</v>
      </c>
      <c r="K2949" s="3">
        <v>0</v>
      </c>
      <c r="L2949" s="3">
        <f>SUM(H2949:K2949)</f>
        <v>17410</v>
      </c>
      <c r="M2949" s="15">
        <v>0.05</v>
      </c>
      <c r="N2949" s="3">
        <f>H2949*M2949</f>
        <v>850</v>
      </c>
      <c r="O2949" s="3">
        <f>L2949-N2949</f>
        <v>16560</v>
      </c>
    </row>
    <row r="2950" spans="1:15" x14ac:dyDescent="0.2">
      <c r="A2950" s="2" t="s">
        <v>6272</v>
      </c>
      <c r="B2950" s="2" t="s">
        <v>2404</v>
      </c>
      <c r="C2950" s="2" t="s">
        <v>110</v>
      </c>
      <c r="D2950" s="2" t="s">
        <v>105</v>
      </c>
      <c r="E2950" s="13">
        <v>46054</v>
      </c>
      <c r="F2950" s="2" t="s">
        <v>2647</v>
      </c>
      <c r="G2950" s="2">
        <v>4</v>
      </c>
      <c r="H2950" s="3">
        <v>23600</v>
      </c>
      <c r="I2950" s="3">
        <v>2360</v>
      </c>
      <c r="J2950" s="3">
        <v>0</v>
      </c>
      <c r="K2950" s="3">
        <v>0</v>
      </c>
      <c r="L2950" s="3">
        <f>SUM(H2950:K2950)</f>
        <v>25960</v>
      </c>
      <c r="M2950" s="15">
        <v>0</v>
      </c>
      <c r="N2950" s="3">
        <f>H2950*M2950</f>
        <v>0</v>
      </c>
      <c r="O2950" s="3">
        <f>L2950-N2950</f>
        <v>25960</v>
      </c>
    </row>
    <row r="2951" spans="1:15" x14ac:dyDescent="0.2">
      <c r="A2951" s="2" t="s">
        <v>6273</v>
      </c>
      <c r="B2951" s="2" t="s">
        <v>2533</v>
      </c>
      <c r="C2951" s="2" t="s">
        <v>51</v>
      </c>
      <c r="D2951" s="2" t="s">
        <v>45</v>
      </c>
      <c r="E2951" s="13">
        <v>46082</v>
      </c>
      <c r="F2951" s="2" t="s">
        <v>2683</v>
      </c>
      <c r="G2951" s="2">
        <v>5</v>
      </c>
      <c r="H2951" s="3">
        <v>59000</v>
      </c>
      <c r="I2951" s="3">
        <v>12740</v>
      </c>
      <c r="J2951" s="3">
        <v>0</v>
      </c>
      <c r="K2951" s="3">
        <v>0</v>
      </c>
      <c r="L2951" s="3">
        <f>SUM(H2951:K2951)</f>
        <v>71740</v>
      </c>
      <c r="M2951" s="15">
        <v>0.17</v>
      </c>
      <c r="N2951" s="3">
        <f>H2951*M2951</f>
        <v>10030</v>
      </c>
      <c r="O2951" s="3">
        <f>L2951-N2951</f>
        <v>61710</v>
      </c>
    </row>
    <row r="2952" spans="1:15" x14ac:dyDescent="0.2">
      <c r="A2952" s="2" t="s">
        <v>6274</v>
      </c>
      <c r="B2952" s="2" t="s">
        <v>340</v>
      </c>
      <c r="C2952" s="2" t="s">
        <v>19</v>
      </c>
      <c r="D2952" s="2" t="s">
        <v>11</v>
      </c>
      <c r="E2952" s="13">
        <v>46054</v>
      </c>
      <c r="F2952" s="2" t="s">
        <v>2670</v>
      </c>
      <c r="G2952" s="2">
        <v>3</v>
      </c>
      <c r="H2952" s="3">
        <v>40650</v>
      </c>
      <c r="I2952" s="3">
        <v>3490</v>
      </c>
      <c r="J2952" s="3">
        <v>0</v>
      </c>
      <c r="K2952" s="3">
        <v>0</v>
      </c>
      <c r="L2952" s="3">
        <f>SUM(H2952:K2952)</f>
        <v>44140</v>
      </c>
      <c r="M2952" s="15">
        <v>0</v>
      </c>
      <c r="N2952" s="3">
        <f>H2952*M2952</f>
        <v>0</v>
      </c>
      <c r="O2952" s="3">
        <f>L2952-N2952</f>
        <v>44140</v>
      </c>
    </row>
    <row r="2953" spans="1:15" x14ac:dyDescent="0.2">
      <c r="A2953" s="2" t="s">
        <v>6275</v>
      </c>
      <c r="B2953" s="2" t="s">
        <v>1621</v>
      </c>
      <c r="C2953" s="2" t="s">
        <v>129</v>
      </c>
      <c r="D2953" s="2" t="s">
        <v>124</v>
      </c>
      <c r="E2953" s="13">
        <v>46113</v>
      </c>
      <c r="F2953" s="2" t="s">
        <v>2658</v>
      </c>
      <c r="G2953" s="2">
        <v>4</v>
      </c>
      <c r="H2953" s="3">
        <v>30400</v>
      </c>
      <c r="I2953" s="3">
        <v>7110</v>
      </c>
      <c r="J2953" s="3">
        <v>0</v>
      </c>
      <c r="K2953" s="3">
        <v>3740</v>
      </c>
      <c r="L2953" s="3">
        <f>SUM(H2953:K2953)</f>
        <v>41250</v>
      </c>
      <c r="M2953" s="15">
        <v>0.1</v>
      </c>
      <c r="N2953" s="3">
        <f>H2953*M2953</f>
        <v>3040</v>
      </c>
      <c r="O2953" s="3">
        <f>L2953-N2953</f>
        <v>38210</v>
      </c>
    </row>
    <row r="2954" spans="1:15" x14ac:dyDescent="0.2">
      <c r="A2954" s="2" t="s">
        <v>6276</v>
      </c>
      <c r="B2954" s="2" t="s">
        <v>1867</v>
      </c>
      <c r="C2954" s="2" t="s">
        <v>83</v>
      </c>
      <c r="D2954" s="2" t="s">
        <v>85</v>
      </c>
      <c r="E2954" s="13">
        <v>46054</v>
      </c>
      <c r="F2954" s="2" t="s">
        <v>2670</v>
      </c>
      <c r="G2954" s="2">
        <v>4</v>
      </c>
      <c r="H2954" s="3">
        <v>59400</v>
      </c>
      <c r="I2954" s="3">
        <v>2150</v>
      </c>
      <c r="J2954" s="3">
        <v>2910</v>
      </c>
      <c r="K2954" s="3">
        <v>0</v>
      </c>
      <c r="L2954" s="3">
        <f>SUM(H2954:K2954)</f>
        <v>64460</v>
      </c>
      <c r="M2954" s="15">
        <v>0</v>
      </c>
      <c r="N2954" s="3">
        <f>H2954*M2954</f>
        <v>0</v>
      </c>
      <c r="O2954" s="3">
        <f>L2954-N2954</f>
        <v>64460</v>
      </c>
    </row>
    <row r="2955" spans="1:15" x14ac:dyDescent="0.2">
      <c r="A2955" s="2" t="s">
        <v>6277</v>
      </c>
      <c r="B2955" s="2" t="s">
        <v>1943</v>
      </c>
      <c r="C2955" s="2" t="s">
        <v>73</v>
      </c>
      <c r="D2955" s="2" t="s">
        <v>75</v>
      </c>
      <c r="E2955" s="13">
        <v>46023</v>
      </c>
      <c r="F2955" s="2" t="s">
        <v>2732</v>
      </c>
      <c r="G2955" s="2">
        <v>3</v>
      </c>
      <c r="H2955" s="3">
        <v>31650</v>
      </c>
      <c r="I2955" s="3">
        <v>1730</v>
      </c>
      <c r="J2955" s="3">
        <v>0</v>
      </c>
      <c r="K2955" s="3">
        <v>0</v>
      </c>
      <c r="L2955" s="3">
        <f>SUM(H2955:K2955)</f>
        <v>33380</v>
      </c>
      <c r="M2955" s="15">
        <v>0.05</v>
      </c>
      <c r="N2955" s="3">
        <f>H2955*M2955</f>
        <v>1582.5</v>
      </c>
      <c r="O2955" s="3">
        <f>L2955-N2955</f>
        <v>31797.5</v>
      </c>
    </row>
    <row r="2956" spans="1:15" x14ac:dyDescent="0.2">
      <c r="A2956" s="2" t="s">
        <v>6278</v>
      </c>
      <c r="B2956" s="2" t="s">
        <v>1956</v>
      </c>
      <c r="C2956" s="2" t="s">
        <v>13</v>
      </c>
      <c r="D2956" s="2" t="s">
        <v>11</v>
      </c>
      <c r="E2956" s="13">
        <v>46023</v>
      </c>
      <c r="F2956" s="2" t="s">
        <v>2647</v>
      </c>
      <c r="G2956" s="2">
        <v>8</v>
      </c>
      <c r="H2956" s="3">
        <v>125600</v>
      </c>
      <c r="I2956" s="3">
        <v>7560</v>
      </c>
      <c r="J2956" s="3">
        <v>0</v>
      </c>
      <c r="K2956" s="3">
        <v>0</v>
      </c>
      <c r="L2956" s="3">
        <f>SUM(H2956:K2956)</f>
        <v>133160</v>
      </c>
      <c r="M2956" s="15">
        <v>0</v>
      </c>
      <c r="N2956" s="3">
        <f>H2956*M2956</f>
        <v>0</v>
      </c>
      <c r="O2956" s="3">
        <f>L2956-N2956</f>
        <v>133160</v>
      </c>
    </row>
    <row r="2957" spans="1:15" x14ac:dyDescent="0.2">
      <c r="A2957" s="2" t="s">
        <v>6279</v>
      </c>
      <c r="B2957" s="2" t="s">
        <v>2013</v>
      </c>
      <c r="C2957" s="2" t="s">
        <v>83</v>
      </c>
      <c r="D2957" s="2" t="s">
        <v>85</v>
      </c>
      <c r="E2957" s="13">
        <v>46054</v>
      </c>
      <c r="F2957" s="2" t="s">
        <v>2689</v>
      </c>
      <c r="G2957" s="2">
        <v>2</v>
      </c>
      <c r="H2957" s="3">
        <v>41500</v>
      </c>
      <c r="I2957" s="3">
        <v>4020</v>
      </c>
      <c r="J2957" s="3">
        <v>10330</v>
      </c>
      <c r="K2957" s="3">
        <v>0</v>
      </c>
      <c r="L2957" s="3">
        <f>SUM(H2957:K2957)</f>
        <v>55850</v>
      </c>
      <c r="M2957" s="15">
        <v>0.15</v>
      </c>
      <c r="N2957" s="3">
        <f>H2957*M2957</f>
        <v>6225</v>
      </c>
      <c r="O2957" s="3">
        <f>L2957-N2957</f>
        <v>49625</v>
      </c>
    </row>
    <row r="2958" spans="1:15" x14ac:dyDescent="0.2">
      <c r="A2958" s="2" t="s">
        <v>6280</v>
      </c>
      <c r="B2958" s="2" t="s">
        <v>2321</v>
      </c>
      <c r="C2958" s="2" t="s">
        <v>116</v>
      </c>
      <c r="D2958" s="2" t="s">
        <v>114</v>
      </c>
      <c r="E2958" s="13">
        <v>46023</v>
      </c>
      <c r="F2958" s="2" t="s">
        <v>2732</v>
      </c>
      <c r="G2958" s="2">
        <v>1</v>
      </c>
      <c r="H2958" s="3">
        <v>3550</v>
      </c>
      <c r="I2958" s="3">
        <v>810</v>
      </c>
      <c r="J2958" s="3">
        <v>6760</v>
      </c>
      <c r="K2958" s="3">
        <v>0</v>
      </c>
      <c r="L2958" s="3">
        <f>SUM(H2958:K2958)</f>
        <v>11120</v>
      </c>
      <c r="M2958" s="15">
        <v>0.05</v>
      </c>
      <c r="N2958" s="3">
        <f>H2958*M2958</f>
        <v>177.5</v>
      </c>
      <c r="O2958" s="3">
        <f>L2958-N2958</f>
        <v>10942.5</v>
      </c>
    </row>
    <row r="2959" spans="1:15" x14ac:dyDescent="0.2">
      <c r="A2959" s="2" t="s">
        <v>6281</v>
      </c>
      <c r="B2959" s="2" t="s">
        <v>2345</v>
      </c>
      <c r="C2959" s="2" t="s">
        <v>87</v>
      </c>
      <c r="D2959" s="2" t="s">
        <v>85</v>
      </c>
      <c r="E2959" s="13">
        <v>46054</v>
      </c>
      <c r="F2959" s="2" t="s">
        <v>2670</v>
      </c>
      <c r="G2959" s="2">
        <v>2</v>
      </c>
      <c r="H2959" s="3">
        <v>15900</v>
      </c>
      <c r="I2959" s="3">
        <v>1820</v>
      </c>
      <c r="J2959" s="3">
        <v>0</v>
      </c>
      <c r="K2959" s="3">
        <v>0</v>
      </c>
      <c r="L2959" s="3">
        <f>SUM(H2959:K2959)</f>
        <v>17720</v>
      </c>
      <c r="M2959" s="15">
        <v>0</v>
      </c>
      <c r="N2959" s="3">
        <f>H2959*M2959</f>
        <v>0</v>
      </c>
      <c r="O2959" s="3">
        <f>L2959-N2959</f>
        <v>17720</v>
      </c>
    </row>
    <row r="2960" spans="1:15" x14ac:dyDescent="0.2">
      <c r="A2960" s="2" t="s">
        <v>6282</v>
      </c>
      <c r="B2960" s="2" t="s">
        <v>2520</v>
      </c>
      <c r="C2960" s="2" t="s">
        <v>69</v>
      </c>
      <c r="D2960" s="2" t="s">
        <v>65</v>
      </c>
      <c r="E2960" s="13">
        <v>46023</v>
      </c>
      <c r="F2960" s="2" t="s">
        <v>2658</v>
      </c>
      <c r="G2960" s="2">
        <v>3</v>
      </c>
      <c r="H2960" s="3">
        <v>98100</v>
      </c>
      <c r="I2960" s="3">
        <v>1710</v>
      </c>
      <c r="J2960" s="3">
        <v>0</v>
      </c>
      <c r="K2960" s="3">
        <v>0</v>
      </c>
      <c r="L2960" s="3">
        <f>SUM(H2960:K2960)</f>
        <v>99810</v>
      </c>
      <c r="M2960" s="15">
        <v>0.1</v>
      </c>
      <c r="N2960" s="3">
        <f>H2960*M2960</f>
        <v>9810</v>
      </c>
      <c r="O2960" s="3">
        <f>L2960-N2960</f>
        <v>90000</v>
      </c>
    </row>
    <row r="2961" spans="1:15" x14ac:dyDescent="0.2">
      <c r="A2961" s="2" t="s">
        <v>6284</v>
      </c>
      <c r="B2961" s="2" t="s">
        <v>867</v>
      </c>
      <c r="C2961" s="2" t="s">
        <v>89</v>
      </c>
      <c r="D2961" s="2" t="s">
        <v>85</v>
      </c>
      <c r="E2961" s="13">
        <v>46054</v>
      </c>
      <c r="F2961" s="2" t="s">
        <v>2732</v>
      </c>
      <c r="G2961" s="2">
        <v>1</v>
      </c>
      <c r="H2961" s="3">
        <v>8700</v>
      </c>
      <c r="I2961" s="3">
        <v>830</v>
      </c>
      <c r="J2961" s="3">
        <v>5980</v>
      </c>
      <c r="K2961" s="3">
        <v>0</v>
      </c>
      <c r="L2961" s="3">
        <f>SUM(H2961:K2961)</f>
        <v>15510</v>
      </c>
      <c r="M2961" s="15">
        <v>0.05</v>
      </c>
      <c r="N2961" s="3">
        <f>H2961*M2961</f>
        <v>435</v>
      </c>
      <c r="O2961" s="3">
        <f>L2961-N2961</f>
        <v>15075</v>
      </c>
    </row>
    <row r="2962" spans="1:15" x14ac:dyDescent="0.2">
      <c r="A2962" s="2" t="s">
        <v>6285</v>
      </c>
      <c r="B2962" s="2" t="s">
        <v>2046</v>
      </c>
      <c r="C2962" s="2" t="s">
        <v>57</v>
      </c>
      <c r="D2962" s="2" t="s">
        <v>55</v>
      </c>
      <c r="E2962" s="13">
        <v>46023</v>
      </c>
      <c r="F2962" s="2" t="s">
        <v>2670</v>
      </c>
      <c r="G2962" s="2">
        <v>4</v>
      </c>
      <c r="H2962" s="3">
        <v>36800</v>
      </c>
      <c r="I2962" s="3">
        <v>5980</v>
      </c>
      <c r="J2962" s="3">
        <v>0</v>
      </c>
      <c r="K2962" s="3">
        <v>0</v>
      </c>
      <c r="L2962" s="3">
        <f>SUM(H2962:K2962)</f>
        <v>42780</v>
      </c>
      <c r="M2962" s="15">
        <v>0</v>
      </c>
      <c r="N2962" s="3">
        <f>H2962*M2962</f>
        <v>0</v>
      </c>
      <c r="O2962" s="3">
        <f>L2962-N2962</f>
        <v>42780</v>
      </c>
    </row>
    <row r="2963" spans="1:15" x14ac:dyDescent="0.2">
      <c r="A2963" s="2" t="s">
        <v>6286</v>
      </c>
      <c r="B2963" s="2" t="s">
        <v>2263</v>
      </c>
      <c r="C2963" s="2" t="s">
        <v>103</v>
      </c>
      <c r="D2963" s="2" t="s">
        <v>105</v>
      </c>
      <c r="E2963" s="13">
        <v>46023</v>
      </c>
      <c r="F2963" s="2" t="s">
        <v>2658</v>
      </c>
      <c r="G2963" s="2">
        <v>6</v>
      </c>
      <c r="H2963" s="3">
        <v>22800</v>
      </c>
      <c r="I2963" s="3">
        <v>6710</v>
      </c>
      <c r="J2963" s="3">
        <v>0</v>
      </c>
      <c r="K2963" s="3">
        <v>0</v>
      </c>
      <c r="L2963" s="3">
        <f>SUM(H2963:K2963)</f>
        <v>29510</v>
      </c>
      <c r="M2963" s="15">
        <v>0.1</v>
      </c>
      <c r="N2963" s="3">
        <f>H2963*M2963</f>
        <v>2280</v>
      </c>
      <c r="O2963" s="3">
        <f>L2963-N2963</f>
        <v>27230</v>
      </c>
    </row>
    <row r="2964" spans="1:15" x14ac:dyDescent="0.2">
      <c r="A2964" s="2" t="s">
        <v>6288</v>
      </c>
      <c r="B2964" s="2" t="s">
        <v>476</v>
      </c>
      <c r="C2964" s="2" t="s">
        <v>9</v>
      </c>
      <c r="D2964" s="2" t="s">
        <v>11</v>
      </c>
      <c r="E2964" s="13">
        <v>46023</v>
      </c>
      <c r="F2964" s="2" t="s">
        <v>2647</v>
      </c>
      <c r="G2964" s="2">
        <v>1</v>
      </c>
      <c r="H2964" s="3">
        <v>12750</v>
      </c>
      <c r="I2964" s="3">
        <v>620</v>
      </c>
      <c r="J2964" s="3">
        <v>0</v>
      </c>
      <c r="K2964" s="3">
        <v>0</v>
      </c>
      <c r="L2964" s="3">
        <f>SUM(H2964:K2964)</f>
        <v>13370</v>
      </c>
      <c r="M2964" s="15">
        <v>0</v>
      </c>
      <c r="N2964" s="3">
        <f>H2964*M2964</f>
        <v>0</v>
      </c>
      <c r="O2964" s="3">
        <f>L2964-N2964</f>
        <v>13370</v>
      </c>
    </row>
    <row r="2965" spans="1:15" x14ac:dyDescent="0.2">
      <c r="A2965" s="2" t="s">
        <v>6290</v>
      </c>
      <c r="B2965" s="2" t="s">
        <v>915</v>
      </c>
      <c r="C2965" s="2" t="s">
        <v>67</v>
      </c>
      <c r="D2965" s="2" t="s">
        <v>65</v>
      </c>
      <c r="E2965" s="13">
        <v>46054</v>
      </c>
      <c r="F2965" s="2" t="s">
        <v>2670</v>
      </c>
      <c r="G2965" s="2">
        <v>6</v>
      </c>
      <c r="H2965" s="3">
        <v>29700</v>
      </c>
      <c r="I2965" s="3">
        <v>13450</v>
      </c>
      <c r="J2965" s="3">
        <v>0</v>
      </c>
      <c r="K2965" s="3">
        <v>0</v>
      </c>
      <c r="L2965" s="3">
        <f>SUM(H2965:K2965)</f>
        <v>43150</v>
      </c>
      <c r="M2965" s="15">
        <v>0</v>
      </c>
      <c r="N2965" s="3">
        <f>H2965*M2965</f>
        <v>0</v>
      </c>
      <c r="O2965" s="3">
        <f>L2965-N2965</f>
        <v>43150</v>
      </c>
    </row>
    <row r="2966" spans="1:15" x14ac:dyDescent="0.2">
      <c r="A2966" s="2" t="s">
        <v>6291</v>
      </c>
      <c r="B2966" s="2" t="s">
        <v>1152</v>
      </c>
      <c r="C2966" s="2" t="s">
        <v>77</v>
      </c>
      <c r="D2966" s="2" t="s">
        <v>75</v>
      </c>
      <c r="E2966" s="13">
        <v>46023</v>
      </c>
      <c r="F2966" s="2" t="s">
        <v>2661</v>
      </c>
      <c r="G2966" s="2">
        <v>4</v>
      </c>
      <c r="H2966" s="3">
        <v>37200</v>
      </c>
      <c r="I2966" s="3">
        <v>6410</v>
      </c>
      <c r="J2966" s="3">
        <v>0</v>
      </c>
      <c r="K2966" s="3">
        <v>0</v>
      </c>
      <c r="L2966" s="3">
        <f>SUM(H2966:K2966)</f>
        <v>43610</v>
      </c>
      <c r="M2966" s="15">
        <v>0</v>
      </c>
      <c r="N2966" s="3">
        <f>H2966*M2966</f>
        <v>0</v>
      </c>
      <c r="O2966" s="3">
        <f>L2966-N2966</f>
        <v>43610</v>
      </c>
    </row>
    <row r="2967" spans="1:15" x14ac:dyDescent="0.2">
      <c r="A2967" s="2" t="s">
        <v>6293</v>
      </c>
      <c r="B2967" s="2" t="s">
        <v>1826</v>
      </c>
      <c r="C2967" s="2" t="s">
        <v>101</v>
      </c>
      <c r="D2967" s="2" t="s">
        <v>95</v>
      </c>
      <c r="E2967" s="13">
        <v>46082</v>
      </c>
      <c r="F2967" s="2" t="s">
        <v>2689</v>
      </c>
      <c r="G2967" s="2">
        <v>2</v>
      </c>
      <c r="H2967" s="3">
        <v>14200</v>
      </c>
      <c r="I2967" s="3">
        <v>3920</v>
      </c>
      <c r="J2967" s="3">
        <v>0</v>
      </c>
      <c r="K2967" s="3">
        <v>2890</v>
      </c>
      <c r="L2967" s="3">
        <f>SUM(H2967:K2967)</f>
        <v>21010</v>
      </c>
      <c r="M2967" s="15">
        <v>0.15</v>
      </c>
      <c r="N2967" s="3">
        <f>H2967*M2967</f>
        <v>2130</v>
      </c>
      <c r="O2967" s="3">
        <f>L2967-N2967</f>
        <v>18880</v>
      </c>
    </row>
    <row r="2968" spans="1:15" x14ac:dyDescent="0.2">
      <c r="A2968" s="2" t="s">
        <v>6294</v>
      </c>
      <c r="B2968" s="2" t="s">
        <v>2326</v>
      </c>
      <c r="C2968" s="2" t="s">
        <v>116</v>
      </c>
      <c r="D2968" s="2" t="s">
        <v>114</v>
      </c>
      <c r="E2968" s="13">
        <v>46023</v>
      </c>
      <c r="F2968" s="2" t="s">
        <v>2647</v>
      </c>
      <c r="G2968" s="2">
        <v>3</v>
      </c>
      <c r="H2968" s="3">
        <v>11400</v>
      </c>
      <c r="I2968" s="3">
        <v>710</v>
      </c>
      <c r="J2968" s="3">
        <v>0</v>
      </c>
      <c r="K2968" s="3">
        <v>0</v>
      </c>
      <c r="L2968" s="3">
        <f>SUM(H2968:K2968)</f>
        <v>12110</v>
      </c>
      <c r="M2968" s="15">
        <v>0</v>
      </c>
      <c r="N2968" s="3">
        <f>H2968*M2968</f>
        <v>0</v>
      </c>
      <c r="O2968" s="3">
        <f>L2968-N2968</f>
        <v>12110</v>
      </c>
    </row>
    <row r="2969" spans="1:15" x14ac:dyDescent="0.2">
      <c r="A2969" s="2" t="s">
        <v>6295</v>
      </c>
      <c r="B2969" s="2" t="s">
        <v>2375</v>
      </c>
      <c r="C2969" s="2" t="s">
        <v>13</v>
      </c>
      <c r="D2969" s="2" t="s">
        <v>11</v>
      </c>
      <c r="E2969" s="13">
        <v>46023</v>
      </c>
      <c r="F2969" s="2" t="s">
        <v>2689</v>
      </c>
      <c r="G2969" s="2">
        <v>3</v>
      </c>
      <c r="H2969" s="3">
        <v>47700</v>
      </c>
      <c r="I2969" s="3">
        <v>3450</v>
      </c>
      <c r="J2969" s="3">
        <v>0</v>
      </c>
      <c r="K2969" s="3">
        <v>0</v>
      </c>
      <c r="L2969" s="3">
        <f>SUM(H2969:K2969)</f>
        <v>51150</v>
      </c>
      <c r="M2969" s="15">
        <v>0.15</v>
      </c>
      <c r="N2969" s="3">
        <f>H2969*M2969</f>
        <v>7155</v>
      </c>
      <c r="O2969" s="3">
        <f>L2969-N2969</f>
        <v>43995</v>
      </c>
    </row>
    <row r="2970" spans="1:15" x14ac:dyDescent="0.2">
      <c r="A2970" s="2" t="s">
        <v>6296</v>
      </c>
      <c r="B2970" s="2" t="s">
        <v>865</v>
      </c>
      <c r="C2970" s="2" t="s">
        <v>129</v>
      </c>
      <c r="D2970" s="2" t="s">
        <v>124</v>
      </c>
      <c r="E2970" s="13">
        <v>46023</v>
      </c>
      <c r="F2970" s="2" t="s">
        <v>2689</v>
      </c>
      <c r="G2970" s="2">
        <v>2</v>
      </c>
      <c r="H2970" s="3">
        <v>9100</v>
      </c>
      <c r="I2970" s="3">
        <v>890</v>
      </c>
      <c r="J2970" s="3">
        <v>0</v>
      </c>
      <c r="K2970" s="3">
        <v>0</v>
      </c>
      <c r="L2970" s="3">
        <f>SUM(H2970:K2970)</f>
        <v>9990</v>
      </c>
      <c r="M2970" s="15">
        <v>0.15</v>
      </c>
      <c r="N2970" s="3">
        <f>H2970*M2970</f>
        <v>1365</v>
      </c>
      <c r="O2970" s="3">
        <f>L2970-N2970</f>
        <v>8625</v>
      </c>
    </row>
    <row r="2971" spans="1:15" x14ac:dyDescent="0.2">
      <c r="A2971" s="2" t="s">
        <v>6298</v>
      </c>
      <c r="B2971" s="2" t="s">
        <v>1654</v>
      </c>
      <c r="C2971" s="2" t="s">
        <v>116</v>
      </c>
      <c r="D2971" s="2" t="s">
        <v>114</v>
      </c>
      <c r="E2971" s="13">
        <v>46023</v>
      </c>
      <c r="F2971" s="2" t="s">
        <v>2689</v>
      </c>
      <c r="G2971" s="2">
        <v>2</v>
      </c>
      <c r="H2971" s="3">
        <v>7700</v>
      </c>
      <c r="I2971" s="3">
        <v>1580</v>
      </c>
      <c r="J2971" s="3">
        <v>0</v>
      </c>
      <c r="K2971" s="3">
        <v>2020</v>
      </c>
      <c r="L2971" s="3">
        <f>SUM(H2971:K2971)</f>
        <v>11300</v>
      </c>
      <c r="M2971" s="15">
        <v>0.15</v>
      </c>
      <c r="N2971" s="3">
        <f>H2971*M2971</f>
        <v>1155</v>
      </c>
      <c r="O2971" s="3">
        <f>L2971-N2971</f>
        <v>10145</v>
      </c>
    </row>
    <row r="2972" spans="1:15" x14ac:dyDescent="0.2">
      <c r="A2972" s="2" t="s">
        <v>6299</v>
      </c>
      <c r="B2972" s="2" t="s">
        <v>1801</v>
      </c>
      <c r="C2972" s="2" t="s">
        <v>69</v>
      </c>
      <c r="D2972" s="2" t="s">
        <v>65</v>
      </c>
      <c r="E2972" s="13">
        <v>46054</v>
      </c>
      <c r="F2972" s="2" t="s">
        <v>2670</v>
      </c>
      <c r="G2972" s="2">
        <v>3</v>
      </c>
      <c r="H2972" s="3">
        <v>64500</v>
      </c>
      <c r="I2972" s="3">
        <v>4170</v>
      </c>
      <c r="J2972" s="3">
        <v>0</v>
      </c>
      <c r="K2972" s="3">
        <v>0</v>
      </c>
      <c r="L2972" s="3">
        <f>SUM(H2972:K2972)</f>
        <v>68670</v>
      </c>
      <c r="M2972" s="15">
        <v>0</v>
      </c>
      <c r="N2972" s="3">
        <f>H2972*M2972</f>
        <v>0</v>
      </c>
      <c r="O2972" s="3">
        <f>L2972-N2972</f>
        <v>68670</v>
      </c>
    </row>
    <row r="2973" spans="1:15" x14ac:dyDescent="0.2">
      <c r="A2973" s="2" t="s">
        <v>6300</v>
      </c>
      <c r="B2973" s="2" t="s">
        <v>1816</v>
      </c>
      <c r="C2973" s="2" t="s">
        <v>73</v>
      </c>
      <c r="D2973" s="2" t="s">
        <v>75</v>
      </c>
      <c r="E2973" s="13">
        <v>46054</v>
      </c>
      <c r="F2973" s="2" t="s">
        <v>2651</v>
      </c>
      <c r="G2973" s="2">
        <v>2</v>
      </c>
      <c r="H2973" s="3">
        <v>21600</v>
      </c>
      <c r="I2973" s="3">
        <v>520</v>
      </c>
      <c r="J2973" s="3">
        <v>0</v>
      </c>
      <c r="K2973" s="3">
        <v>1550</v>
      </c>
      <c r="L2973" s="3">
        <f>SUM(H2973:K2973)</f>
        <v>23670</v>
      </c>
      <c r="M2973" s="15">
        <v>0.16</v>
      </c>
      <c r="N2973" s="3">
        <f>H2973*M2973</f>
        <v>3456</v>
      </c>
      <c r="O2973" s="3">
        <f>L2973-N2973</f>
        <v>20214</v>
      </c>
    </row>
    <row r="2974" spans="1:15" x14ac:dyDescent="0.2">
      <c r="A2974" s="2" t="s">
        <v>6301</v>
      </c>
      <c r="B2974" s="2" t="s">
        <v>2089</v>
      </c>
      <c r="C2974" s="2" t="s">
        <v>26</v>
      </c>
      <c r="D2974" s="2" t="s">
        <v>24</v>
      </c>
      <c r="E2974" s="13">
        <v>46023</v>
      </c>
      <c r="F2974" s="2" t="s">
        <v>2670</v>
      </c>
      <c r="G2974" s="2">
        <v>6</v>
      </c>
      <c r="H2974" s="3">
        <v>137400</v>
      </c>
      <c r="I2974" s="3">
        <v>39760</v>
      </c>
      <c r="J2974" s="3">
        <v>0</v>
      </c>
      <c r="K2974" s="3">
        <v>0</v>
      </c>
      <c r="L2974" s="3">
        <f>SUM(H2974:K2974)</f>
        <v>177160</v>
      </c>
      <c r="M2974" s="15">
        <v>0</v>
      </c>
      <c r="N2974" s="3">
        <f>H2974*M2974</f>
        <v>0</v>
      </c>
      <c r="O2974" s="3">
        <f>L2974-N2974</f>
        <v>177160</v>
      </c>
    </row>
    <row r="2975" spans="1:15" x14ac:dyDescent="0.2">
      <c r="A2975" s="2" t="s">
        <v>6302</v>
      </c>
      <c r="B2975" s="2" t="s">
        <v>2125</v>
      </c>
      <c r="C2975" s="2" t="s">
        <v>108</v>
      </c>
      <c r="D2975" s="2" t="s">
        <v>105</v>
      </c>
      <c r="E2975" s="13">
        <v>46054</v>
      </c>
      <c r="F2975" s="2" t="s">
        <v>2689</v>
      </c>
      <c r="G2975" s="2">
        <v>2</v>
      </c>
      <c r="H2975" s="3">
        <v>34800</v>
      </c>
      <c r="I2975" s="3">
        <v>2420</v>
      </c>
      <c r="J2975" s="3">
        <v>0</v>
      </c>
      <c r="K2975" s="3">
        <v>0</v>
      </c>
      <c r="L2975" s="3">
        <f>SUM(H2975:K2975)</f>
        <v>37220</v>
      </c>
      <c r="M2975" s="15">
        <v>0.15</v>
      </c>
      <c r="N2975" s="3">
        <f>H2975*M2975</f>
        <v>5220</v>
      </c>
      <c r="O2975" s="3">
        <f>L2975-N2975</f>
        <v>32000</v>
      </c>
    </row>
    <row r="2976" spans="1:15" x14ac:dyDescent="0.2">
      <c r="A2976" s="2" t="s">
        <v>6303</v>
      </c>
      <c r="B2976" s="2" t="s">
        <v>2199</v>
      </c>
      <c r="C2976" s="2" t="s">
        <v>59</v>
      </c>
      <c r="D2976" s="2" t="s">
        <v>55</v>
      </c>
      <c r="E2976" s="13">
        <v>46143</v>
      </c>
      <c r="F2976" s="2" t="s">
        <v>2658</v>
      </c>
      <c r="G2976" s="2">
        <v>16</v>
      </c>
      <c r="H2976" s="3">
        <v>147200</v>
      </c>
      <c r="I2976" s="3">
        <v>8470</v>
      </c>
      <c r="J2976" s="3">
        <v>0</v>
      </c>
      <c r="K2976" s="3">
        <v>0</v>
      </c>
      <c r="L2976" s="3">
        <f>SUM(H2976:K2976)</f>
        <v>155670</v>
      </c>
      <c r="M2976" s="15">
        <v>0.1</v>
      </c>
      <c r="N2976" s="3">
        <f>H2976*M2976</f>
        <v>14720</v>
      </c>
      <c r="O2976" s="3">
        <f>L2976-N2976</f>
        <v>140950</v>
      </c>
    </row>
    <row r="2977" spans="1:15" x14ac:dyDescent="0.2">
      <c r="A2977" s="2" t="s">
        <v>6304</v>
      </c>
      <c r="B2977" s="2" t="s">
        <v>2273</v>
      </c>
      <c r="C2977" s="2" t="s">
        <v>49</v>
      </c>
      <c r="D2977" s="2" t="s">
        <v>45</v>
      </c>
      <c r="E2977" s="13">
        <v>46054</v>
      </c>
      <c r="F2977" s="2" t="s">
        <v>2683</v>
      </c>
      <c r="G2977" s="2">
        <v>2</v>
      </c>
      <c r="H2977" s="3">
        <v>6200</v>
      </c>
      <c r="I2977" s="3">
        <v>2100</v>
      </c>
      <c r="J2977" s="3">
        <v>0</v>
      </c>
      <c r="K2977" s="3">
        <v>0</v>
      </c>
      <c r="L2977" s="3">
        <f>SUM(H2977:K2977)</f>
        <v>8300</v>
      </c>
      <c r="M2977" s="15">
        <v>0.17</v>
      </c>
      <c r="N2977" s="3">
        <f>H2977*M2977</f>
        <v>1054</v>
      </c>
      <c r="O2977" s="3">
        <f>L2977-N2977</f>
        <v>7246</v>
      </c>
    </row>
    <row r="2978" spans="1:15" x14ac:dyDescent="0.2">
      <c r="A2978" s="2" t="s">
        <v>6305</v>
      </c>
      <c r="B2978" s="2" t="s">
        <v>2446</v>
      </c>
      <c r="C2978" s="2" t="s">
        <v>32</v>
      </c>
      <c r="D2978" s="2" t="s">
        <v>24</v>
      </c>
      <c r="E2978" s="13">
        <v>46023</v>
      </c>
      <c r="F2978" s="2" t="s">
        <v>2732</v>
      </c>
      <c r="G2978" s="2">
        <v>1</v>
      </c>
      <c r="H2978" s="3">
        <v>16150</v>
      </c>
      <c r="I2978" s="3">
        <v>780</v>
      </c>
      <c r="J2978" s="3">
        <v>0</v>
      </c>
      <c r="K2978" s="3">
        <v>1400</v>
      </c>
      <c r="L2978" s="3">
        <f>SUM(H2978:K2978)</f>
        <v>18330</v>
      </c>
      <c r="M2978" s="15">
        <v>0.05</v>
      </c>
      <c r="N2978" s="3">
        <f>H2978*M2978</f>
        <v>807.5</v>
      </c>
      <c r="O2978" s="3">
        <f>L2978-N2978</f>
        <v>17522.5</v>
      </c>
    </row>
    <row r="2979" spans="1:15" x14ac:dyDescent="0.2">
      <c r="A2979" s="2" t="s">
        <v>6306</v>
      </c>
      <c r="B2979" s="2" t="s">
        <v>426</v>
      </c>
      <c r="C2979" s="2" t="s">
        <v>13</v>
      </c>
      <c r="D2979" s="2" t="s">
        <v>11</v>
      </c>
      <c r="E2979" s="13">
        <v>46082</v>
      </c>
      <c r="F2979" s="2" t="s">
        <v>2658</v>
      </c>
      <c r="G2979" s="2">
        <v>2</v>
      </c>
      <c r="H2979" s="3">
        <v>27800</v>
      </c>
      <c r="I2979" s="3">
        <v>2380</v>
      </c>
      <c r="J2979" s="3">
        <v>0</v>
      </c>
      <c r="K2979" s="3">
        <v>2440</v>
      </c>
      <c r="L2979" s="3">
        <f>SUM(H2979:K2979)</f>
        <v>32620</v>
      </c>
      <c r="M2979" s="15">
        <v>0.1</v>
      </c>
      <c r="N2979" s="3">
        <f>H2979*M2979</f>
        <v>2780</v>
      </c>
      <c r="O2979" s="3">
        <f>L2979-N2979</f>
        <v>29840</v>
      </c>
    </row>
    <row r="2980" spans="1:15" x14ac:dyDescent="0.2">
      <c r="A2980" s="2" t="s">
        <v>6307</v>
      </c>
      <c r="B2980" s="2" t="s">
        <v>768</v>
      </c>
      <c r="C2980" s="2" t="s">
        <v>89</v>
      </c>
      <c r="D2980" s="2" t="s">
        <v>85</v>
      </c>
      <c r="E2980" s="13">
        <v>46082</v>
      </c>
      <c r="F2980" s="2" t="s">
        <v>2683</v>
      </c>
      <c r="G2980" s="2">
        <v>2</v>
      </c>
      <c r="H2980" s="3">
        <v>13900</v>
      </c>
      <c r="I2980" s="3">
        <v>3230</v>
      </c>
      <c r="J2980" s="3">
        <v>2700</v>
      </c>
      <c r="K2980" s="3">
        <v>0</v>
      </c>
      <c r="L2980" s="3">
        <f>SUM(H2980:K2980)</f>
        <v>19830</v>
      </c>
      <c r="M2980" s="15">
        <v>0.17</v>
      </c>
      <c r="N2980" s="3">
        <f>H2980*M2980</f>
        <v>2363</v>
      </c>
      <c r="O2980" s="3">
        <f>L2980-N2980</f>
        <v>17467</v>
      </c>
    </row>
    <row r="2981" spans="1:15" x14ac:dyDescent="0.2">
      <c r="A2981" s="2" t="s">
        <v>6308</v>
      </c>
      <c r="B2981" s="2" t="s">
        <v>1325</v>
      </c>
      <c r="C2981" s="2" t="s">
        <v>116</v>
      </c>
      <c r="D2981" s="2" t="s">
        <v>114</v>
      </c>
      <c r="E2981" s="13">
        <v>46174</v>
      </c>
      <c r="F2981" s="2" t="s">
        <v>2670</v>
      </c>
      <c r="G2981" s="2">
        <v>3</v>
      </c>
      <c r="H2981" s="3">
        <v>11400</v>
      </c>
      <c r="I2981" s="3">
        <v>10480</v>
      </c>
      <c r="J2981" s="3">
        <v>4050</v>
      </c>
      <c r="K2981" s="3">
        <v>0</v>
      </c>
      <c r="L2981" s="3">
        <f>SUM(H2981:K2981)</f>
        <v>25930</v>
      </c>
      <c r="M2981" s="15">
        <v>0</v>
      </c>
      <c r="N2981" s="3">
        <f>H2981*M2981</f>
        <v>0</v>
      </c>
      <c r="O2981" s="3">
        <f>L2981-N2981</f>
        <v>25930</v>
      </c>
    </row>
    <row r="2982" spans="1:15" x14ac:dyDescent="0.2">
      <c r="A2982" s="2" t="s">
        <v>6309</v>
      </c>
      <c r="B2982" s="2" t="s">
        <v>1343</v>
      </c>
      <c r="C2982" s="2" t="s">
        <v>26</v>
      </c>
      <c r="D2982" s="2" t="s">
        <v>24</v>
      </c>
      <c r="E2982" s="13">
        <v>46023</v>
      </c>
      <c r="F2982" s="2" t="s">
        <v>2732</v>
      </c>
      <c r="G2982" s="2">
        <v>2</v>
      </c>
      <c r="H2982" s="3">
        <v>45500</v>
      </c>
      <c r="I2982" s="3">
        <v>1180</v>
      </c>
      <c r="J2982" s="3">
        <v>0</v>
      </c>
      <c r="K2982" s="3">
        <v>0</v>
      </c>
      <c r="L2982" s="3">
        <f>SUM(H2982:K2982)</f>
        <v>46680</v>
      </c>
      <c r="M2982" s="15">
        <v>0.05</v>
      </c>
      <c r="N2982" s="3">
        <f>H2982*M2982</f>
        <v>2275</v>
      </c>
      <c r="O2982" s="3">
        <f>L2982-N2982</f>
        <v>44405</v>
      </c>
    </row>
    <row r="2983" spans="1:15" x14ac:dyDescent="0.2">
      <c r="A2983" s="2" t="s">
        <v>6310</v>
      </c>
      <c r="B2983" s="2" t="s">
        <v>1587</v>
      </c>
      <c r="C2983" s="2" t="s">
        <v>32</v>
      </c>
      <c r="D2983" s="2" t="s">
        <v>24</v>
      </c>
      <c r="E2983" s="13">
        <v>46023</v>
      </c>
      <c r="F2983" s="2" t="s">
        <v>2658</v>
      </c>
      <c r="G2983" s="2">
        <v>6</v>
      </c>
      <c r="H2983" s="3">
        <v>33600</v>
      </c>
      <c r="I2983" s="3">
        <v>4310</v>
      </c>
      <c r="J2983" s="3">
        <v>0</v>
      </c>
      <c r="K2983" s="3">
        <v>0</v>
      </c>
      <c r="L2983" s="3">
        <f>SUM(H2983:K2983)</f>
        <v>37910</v>
      </c>
      <c r="M2983" s="15">
        <v>0.1</v>
      </c>
      <c r="N2983" s="3">
        <f>H2983*M2983</f>
        <v>3360</v>
      </c>
      <c r="O2983" s="3">
        <f>L2983-N2983</f>
        <v>34550</v>
      </c>
    </row>
    <row r="2984" spans="1:15" x14ac:dyDescent="0.2">
      <c r="A2984" s="2" t="s">
        <v>6311</v>
      </c>
      <c r="B2984" s="2" t="s">
        <v>2020</v>
      </c>
      <c r="C2984" s="2" t="s">
        <v>129</v>
      </c>
      <c r="D2984" s="2" t="s">
        <v>124</v>
      </c>
      <c r="E2984" s="13">
        <v>46054</v>
      </c>
      <c r="F2984" s="2" t="s">
        <v>2732</v>
      </c>
      <c r="G2984" s="2">
        <v>1</v>
      </c>
      <c r="H2984" s="3">
        <v>4600</v>
      </c>
      <c r="I2984" s="3">
        <v>630</v>
      </c>
      <c r="J2984" s="3">
        <v>0</v>
      </c>
      <c r="K2984" s="3">
        <v>0</v>
      </c>
      <c r="L2984" s="3">
        <f>SUM(H2984:K2984)</f>
        <v>5230</v>
      </c>
      <c r="M2984" s="15">
        <v>0.05</v>
      </c>
      <c r="N2984" s="3">
        <f>H2984*M2984</f>
        <v>230</v>
      </c>
      <c r="O2984" s="3">
        <f>L2984-N2984</f>
        <v>5000</v>
      </c>
    </row>
    <row r="2985" spans="1:15" x14ac:dyDescent="0.2">
      <c r="A2985" s="2" t="s">
        <v>6313</v>
      </c>
      <c r="B2985" s="2" t="s">
        <v>2399</v>
      </c>
      <c r="C2985" s="2" t="s">
        <v>13</v>
      </c>
      <c r="D2985" s="2" t="s">
        <v>11</v>
      </c>
      <c r="E2985" s="13">
        <v>46054</v>
      </c>
      <c r="F2985" s="2" t="s">
        <v>2689</v>
      </c>
      <c r="G2985" s="2">
        <v>12</v>
      </c>
      <c r="H2985" s="3">
        <v>211800</v>
      </c>
      <c r="I2985" s="3">
        <v>5590</v>
      </c>
      <c r="J2985" s="3">
        <v>0</v>
      </c>
      <c r="K2985" s="3">
        <v>3100</v>
      </c>
      <c r="L2985" s="3">
        <f>SUM(H2985:K2985)</f>
        <v>220490</v>
      </c>
      <c r="M2985" s="15">
        <v>0.15</v>
      </c>
      <c r="N2985" s="3">
        <f>H2985*M2985</f>
        <v>31770</v>
      </c>
      <c r="O2985" s="3">
        <f>L2985-N2985</f>
        <v>188720</v>
      </c>
    </row>
    <row r="2986" spans="1:15" x14ac:dyDescent="0.2">
      <c r="A2986" s="2" t="s">
        <v>6314</v>
      </c>
      <c r="B2986" s="2" t="s">
        <v>950</v>
      </c>
      <c r="C2986" s="2" t="s">
        <v>83</v>
      </c>
      <c r="D2986" s="2" t="s">
        <v>85</v>
      </c>
      <c r="E2986" s="13">
        <v>46023</v>
      </c>
      <c r="F2986" s="2" t="s">
        <v>2670</v>
      </c>
      <c r="G2986" s="2">
        <v>2</v>
      </c>
      <c r="H2986" s="3">
        <v>42200</v>
      </c>
      <c r="I2986" s="3">
        <v>3310</v>
      </c>
      <c r="J2986" s="3">
        <v>4980</v>
      </c>
      <c r="K2986" s="3">
        <v>0</v>
      </c>
      <c r="L2986" s="3">
        <f>SUM(H2986:K2986)</f>
        <v>50490</v>
      </c>
      <c r="M2986" s="15">
        <v>0</v>
      </c>
      <c r="N2986" s="3">
        <f>H2986*M2986</f>
        <v>0</v>
      </c>
      <c r="O2986" s="3">
        <f>L2986-N2986</f>
        <v>50490</v>
      </c>
    </row>
    <row r="2987" spans="1:15" x14ac:dyDescent="0.2">
      <c r="A2987" s="2" t="s">
        <v>6315</v>
      </c>
      <c r="B2987" s="2" t="s">
        <v>1089</v>
      </c>
      <c r="C2987" s="2" t="s">
        <v>34</v>
      </c>
      <c r="D2987" s="2" t="s">
        <v>36</v>
      </c>
      <c r="E2987" s="13">
        <v>46143</v>
      </c>
      <c r="F2987" s="2" t="s">
        <v>2658</v>
      </c>
      <c r="G2987" s="2">
        <v>8</v>
      </c>
      <c r="H2987" s="3">
        <v>56000</v>
      </c>
      <c r="I2987" s="3">
        <v>5580</v>
      </c>
      <c r="J2987" s="3">
        <v>0</v>
      </c>
      <c r="K2987" s="3">
        <v>0</v>
      </c>
      <c r="L2987" s="3">
        <f>SUM(H2987:K2987)</f>
        <v>61580</v>
      </c>
      <c r="M2987" s="15">
        <v>0.1</v>
      </c>
      <c r="N2987" s="3">
        <f>H2987*M2987</f>
        <v>5600</v>
      </c>
      <c r="O2987" s="3">
        <f>L2987-N2987</f>
        <v>55980</v>
      </c>
    </row>
    <row r="2988" spans="1:15" x14ac:dyDescent="0.2">
      <c r="A2988" s="2" t="s">
        <v>6316</v>
      </c>
      <c r="B2988" s="2" t="s">
        <v>1432</v>
      </c>
      <c r="C2988" s="2" t="s">
        <v>93</v>
      </c>
      <c r="D2988" s="2" t="s">
        <v>95</v>
      </c>
      <c r="E2988" s="13">
        <v>46113</v>
      </c>
      <c r="F2988" s="2" t="s">
        <v>2689</v>
      </c>
      <c r="G2988" s="2">
        <v>5</v>
      </c>
      <c r="H2988" s="3">
        <v>54250</v>
      </c>
      <c r="I2988" s="3">
        <v>5960</v>
      </c>
      <c r="J2988" s="3">
        <v>4150</v>
      </c>
      <c r="K2988" s="3">
        <v>0</v>
      </c>
      <c r="L2988" s="3">
        <f>SUM(H2988:K2988)</f>
        <v>64360</v>
      </c>
      <c r="M2988" s="15">
        <v>0.15</v>
      </c>
      <c r="N2988" s="3">
        <f>H2988*M2988</f>
        <v>8137.5</v>
      </c>
      <c r="O2988" s="3">
        <f>L2988-N2988</f>
        <v>56222.5</v>
      </c>
    </row>
    <row r="2989" spans="1:15" x14ac:dyDescent="0.2">
      <c r="A2989" s="2" t="s">
        <v>6317</v>
      </c>
      <c r="B2989" s="2" t="s">
        <v>1563</v>
      </c>
      <c r="C2989" s="2" t="s">
        <v>22</v>
      </c>
      <c r="D2989" s="2" t="s">
        <v>24</v>
      </c>
      <c r="E2989" s="13">
        <v>46054</v>
      </c>
      <c r="F2989" s="2" t="s">
        <v>2661</v>
      </c>
      <c r="G2989" s="2">
        <v>3</v>
      </c>
      <c r="H2989" s="3">
        <v>11400</v>
      </c>
      <c r="I2989" s="3">
        <v>2060</v>
      </c>
      <c r="J2989" s="3">
        <v>0</v>
      </c>
      <c r="K2989" s="3">
        <v>0</v>
      </c>
      <c r="L2989" s="3">
        <f>SUM(H2989:K2989)</f>
        <v>13460</v>
      </c>
      <c r="M2989" s="15">
        <v>0</v>
      </c>
      <c r="N2989" s="3">
        <f>H2989*M2989</f>
        <v>0</v>
      </c>
      <c r="O2989" s="3">
        <f>L2989-N2989</f>
        <v>13460</v>
      </c>
    </row>
    <row r="2990" spans="1:15" x14ac:dyDescent="0.2">
      <c r="A2990" s="2" t="s">
        <v>6318</v>
      </c>
      <c r="B2990" s="2" t="s">
        <v>1691</v>
      </c>
      <c r="C2990" s="2" t="s">
        <v>129</v>
      </c>
      <c r="D2990" s="2" t="s">
        <v>124</v>
      </c>
      <c r="E2990" s="13">
        <v>46054</v>
      </c>
      <c r="F2990" s="2" t="s">
        <v>2658</v>
      </c>
      <c r="G2990" s="2">
        <v>5</v>
      </c>
      <c r="H2990" s="3">
        <v>24500</v>
      </c>
      <c r="I2990" s="3">
        <v>5100</v>
      </c>
      <c r="J2990" s="3">
        <v>0</v>
      </c>
      <c r="K2990" s="3">
        <v>0</v>
      </c>
      <c r="L2990" s="3">
        <f>SUM(H2990:K2990)</f>
        <v>29600</v>
      </c>
      <c r="M2990" s="15">
        <v>0.1</v>
      </c>
      <c r="N2990" s="3">
        <f>H2990*M2990</f>
        <v>2450</v>
      </c>
      <c r="O2990" s="3">
        <f>L2990-N2990</f>
        <v>27150</v>
      </c>
    </row>
    <row r="2991" spans="1:15" x14ac:dyDescent="0.2">
      <c r="A2991" s="2" t="s">
        <v>6319</v>
      </c>
      <c r="B2991" s="2" t="s">
        <v>1696</v>
      </c>
      <c r="C2991" s="2" t="s">
        <v>69</v>
      </c>
      <c r="D2991" s="2" t="s">
        <v>65</v>
      </c>
      <c r="E2991" s="13">
        <v>46023</v>
      </c>
      <c r="F2991" s="2" t="s">
        <v>2689</v>
      </c>
      <c r="G2991" s="2">
        <v>4</v>
      </c>
      <c r="H2991" s="3">
        <v>195000</v>
      </c>
      <c r="I2991" s="3">
        <v>5860</v>
      </c>
      <c r="J2991" s="3">
        <v>0</v>
      </c>
      <c r="K2991" s="3">
        <v>0</v>
      </c>
      <c r="L2991" s="3">
        <f>SUM(H2991:K2991)</f>
        <v>200860</v>
      </c>
      <c r="M2991" s="15">
        <v>0.15</v>
      </c>
      <c r="N2991" s="3">
        <f>H2991*M2991</f>
        <v>29250</v>
      </c>
      <c r="O2991" s="3">
        <f>L2991-N2991</f>
        <v>171610</v>
      </c>
    </row>
    <row r="2992" spans="1:15" x14ac:dyDescent="0.2">
      <c r="A2992" s="2" t="s">
        <v>6321</v>
      </c>
      <c r="B2992" s="2" t="s">
        <v>1808</v>
      </c>
      <c r="C2992" s="2" t="s">
        <v>51</v>
      </c>
      <c r="D2992" s="2" t="s">
        <v>45</v>
      </c>
      <c r="E2992" s="13">
        <v>46023</v>
      </c>
      <c r="F2992" s="2" t="s">
        <v>2647</v>
      </c>
      <c r="G2992" s="2">
        <v>1</v>
      </c>
      <c r="H2992" s="3">
        <v>9600</v>
      </c>
      <c r="I2992" s="3">
        <v>1250</v>
      </c>
      <c r="J2992" s="3">
        <v>0</v>
      </c>
      <c r="K2992" s="3">
        <v>2020</v>
      </c>
      <c r="L2992" s="3">
        <f>SUM(H2992:K2992)</f>
        <v>12870</v>
      </c>
      <c r="M2992" s="15">
        <v>0</v>
      </c>
      <c r="N2992" s="3">
        <f>H2992*M2992</f>
        <v>0</v>
      </c>
      <c r="O2992" s="3">
        <f>L2992-N2992</f>
        <v>12870</v>
      </c>
    </row>
    <row r="2993" spans="1:15" x14ac:dyDescent="0.2">
      <c r="A2993" s="2" t="s">
        <v>6322</v>
      </c>
      <c r="B2993" s="2" t="s">
        <v>2292</v>
      </c>
      <c r="C2993" s="2" t="s">
        <v>19</v>
      </c>
      <c r="D2993" s="2" t="s">
        <v>11</v>
      </c>
      <c r="E2993" s="13">
        <v>46054</v>
      </c>
      <c r="F2993" s="2" t="s">
        <v>2661</v>
      </c>
      <c r="G2993" s="2">
        <v>5</v>
      </c>
      <c r="H2993" s="3">
        <v>37000</v>
      </c>
      <c r="I2993" s="3">
        <v>15780</v>
      </c>
      <c r="J2993" s="3">
        <v>2350</v>
      </c>
      <c r="K2993" s="3">
        <v>0</v>
      </c>
      <c r="L2993" s="3">
        <f>SUM(H2993:K2993)</f>
        <v>55130</v>
      </c>
      <c r="M2993" s="15">
        <v>0</v>
      </c>
      <c r="N2993" s="3">
        <f>H2993*M2993</f>
        <v>0</v>
      </c>
      <c r="O2993" s="3">
        <f>L2993-N2993</f>
        <v>55130</v>
      </c>
    </row>
    <row r="2994" spans="1:15" x14ac:dyDescent="0.2">
      <c r="A2994" s="2" t="s">
        <v>6323</v>
      </c>
      <c r="B2994" s="2" t="s">
        <v>547</v>
      </c>
      <c r="C2994" s="2" t="s">
        <v>43</v>
      </c>
      <c r="D2994" s="2" t="s">
        <v>45</v>
      </c>
      <c r="E2994" s="13">
        <v>46054</v>
      </c>
      <c r="F2994" s="2" t="s">
        <v>2683</v>
      </c>
      <c r="G2994" s="2">
        <v>5</v>
      </c>
      <c r="H2994" s="3">
        <v>33500</v>
      </c>
      <c r="I2994" s="3">
        <v>5840</v>
      </c>
      <c r="J2994" s="3">
        <v>1670</v>
      </c>
      <c r="K2994" s="3">
        <v>0</v>
      </c>
      <c r="L2994" s="3">
        <f>SUM(H2994:K2994)</f>
        <v>41010</v>
      </c>
      <c r="M2994" s="15">
        <v>0.17</v>
      </c>
      <c r="N2994" s="3">
        <f>H2994*M2994</f>
        <v>5695</v>
      </c>
      <c r="O2994" s="3">
        <f>L2994-N2994</f>
        <v>35315</v>
      </c>
    </row>
    <row r="2995" spans="1:15" x14ac:dyDescent="0.2">
      <c r="A2995" s="2" t="s">
        <v>6324</v>
      </c>
      <c r="B2995" s="2" t="s">
        <v>691</v>
      </c>
      <c r="C2995" s="2" t="s">
        <v>116</v>
      </c>
      <c r="D2995" s="2" t="s">
        <v>114</v>
      </c>
      <c r="E2995" s="13">
        <v>46113</v>
      </c>
      <c r="F2995" s="2" t="s">
        <v>2670</v>
      </c>
      <c r="G2995" s="2">
        <v>12</v>
      </c>
      <c r="H2995" s="3">
        <v>72600</v>
      </c>
      <c r="I2995" s="3">
        <v>6210</v>
      </c>
      <c r="J2995" s="3">
        <v>0</v>
      </c>
      <c r="K2995" s="3">
        <v>0</v>
      </c>
      <c r="L2995" s="3">
        <f>SUM(H2995:K2995)</f>
        <v>78810</v>
      </c>
      <c r="M2995" s="15">
        <v>0</v>
      </c>
      <c r="N2995" s="3">
        <f>H2995*M2995</f>
        <v>0</v>
      </c>
      <c r="O2995" s="3">
        <f>L2995-N2995</f>
        <v>78810</v>
      </c>
    </row>
    <row r="2996" spans="1:15" x14ac:dyDescent="0.2">
      <c r="A2996" s="2" t="s">
        <v>6325</v>
      </c>
      <c r="B2996" s="2" t="s">
        <v>1055</v>
      </c>
      <c r="C2996" s="2" t="s">
        <v>99</v>
      </c>
      <c r="D2996" s="2" t="s">
        <v>95</v>
      </c>
      <c r="E2996" s="13">
        <v>46023</v>
      </c>
      <c r="F2996" s="2" t="s">
        <v>2732</v>
      </c>
      <c r="G2996" s="2">
        <v>1</v>
      </c>
      <c r="H2996" s="3">
        <v>3000</v>
      </c>
      <c r="I2996" s="3">
        <v>300</v>
      </c>
      <c r="J2996" s="3">
        <v>0</v>
      </c>
      <c r="K2996" s="3">
        <v>1320</v>
      </c>
      <c r="L2996" s="3">
        <f>SUM(H2996:K2996)</f>
        <v>4620</v>
      </c>
      <c r="M2996" s="15">
        <v>0.05</v>
      </c>
      <c r="N2996" s="3">
        <f>H2996*M2996</f>
        <v>150</v>
      </c>
      <c r="O2996" s="3">
        <f>L2996-N2996</f>
        <v>4470</v>
      </c>
    </row>
    <row r="2997" spans="1:15" x14ac:dyDescent="0.2">
      <c r="A2997" s="2" t="s">
        <v>6326</v>
      </c>
      <c r="B2997" s="2" t="s">
        <v>1327</v>
      </c>
      <c r="C2997" s="2" t="s">
        <v>63</v>
      </c>
      <c r="D2997" s="2" t="s">
        <v>65</v>
      </c>
      <c r="E2997" s="13">
        <v>46023</v>
      </c>
      <c r="F2997" s="2" t="s">
        <v>2689</v>
      </c>
      <c r="G2997" s="2">
        <v>4</v>
      </c>
      <c r="H2997" s="3">
        <v>47200</v>
      </c>
      <c r="I2997" s="3">
        <v>6620</v>
      </c>
      <c r="J2997" s="3">
        <v>0</v>
      </c>
      <c r="K2997" s="3">
        <v>0</v>
      </c>
      <c r="L2997" s="3">
        <f>SUM(H2997:K2997)</f>
        <v>53820</v>
      </c>
      <c r="M2997" s="15">
        <v>0.15</v>
      </c>
      <c r="N2997" s="3">
        <f>H2997*M2997</f>
        <v>7080</v>
      </c>
      <c r="O2997" s="3">
        <f>L2997-N2997</f>
        <v>46740</v>
      </c>
    </row>
    <row r="2998" spans="1:15" x14ac:dyDescent="0.2">
      <c r="A2998" s="2" t="s">
        <v>6327</v>
      </c>
      <c r="B2998" s="2" t="s">
        <v>2078</v>
      </c>
      <c r="C2998" s="2" t="s">
        <v>32</v>
      </c>
      <c r="D2998" s="2" t="s">
        <v>24</v>
      </c>
      <c r="E2998" s="13">
        <v>46054</v>
      </c>
      <c r="F2998" s="2" t="s">
        <v>2689</v>
      </c>
      <c r="G2998" s="2">
        <v>2</v>
      </c>
      <c r="H2998" s="3">
        <v>16300</v>
      </c>
      <c r="I2998" s="3">
        <v>2380</v>
      </c>
      <c r="J2998" s="3">
        <v>0</v>
      </c>
      <c r="K2998" s="3">
        <v>0</v>
      </c>
      <c r="L2998" s="3">
        <f>SUM(H2998:K2998)</f>
        <v>18680</v>
      </c>
      <c r="M2998" s="15">
        <v>0.15</v>
      </c>
      <c r="N2998" s="3">
        <f>H2998*M2998</f>
        <v>2445</v>
      </c>
      <c r="O2998" s="3">
        <f>L2998-N2998</f>
        <v>16235</v>
      </c>
    </row>
    <row r="2999" spans="1:15" x14ac:dyDescent="0.2">
      <c r="A2999" s="2" t="s">
        <v>6328</v>
      </c>
      <c r="B2999" s="2" t="s">
        <v>2343</v>
      </c>
      <c r="C2999" s="2" t="s">
        <v>69</v>
      </c>
      <c r="D2999" s="2" t="s">
        <v>65</v>
      </c>
      <c r="E2999" s="13">
        <v>46023</v>
      </c>
      <c r="F2999" s="2" t="s">
        <v>2651</v>
      </c>
      <c r="G2999" s="2">
        <v>3</v>
      </c>
      <c r="H2999" s="3">
        <v>50100</v>
      </c>
      <c r="I2999" s="3">
        <v>11810</v>
      </c>
      <c r="J2999" s="3">
        <v>0</v>
      </c>
      <c r="K2999" s="3">
        <v>0</v>
      </c>
      <c r="L2999" s="3">
        <f>SUM(H2999:K2999)</f>
        <v>61910</v>
      </c>
      <c r="M2999" s="15">
        <v>0.16</v>
      </c>
      <c r="N2999" s="3">
        <f>H2999*M2999</f>
        <v>8016</v>
      </c>
      <c r="O2999" s="3">
        <f>L2999-N2999</f>
        <v>53894</v>
      </c>
    </row>
    <row r="3000" spans="1:15" x14ac:dyDescent="0.2">
      <c r="A3000" s="2" t="s">
        <v>6329</v>
      </c>
      <c r="B3000" s="2" t="s">
        <v>2375</v>
      </c>
      <c r="C3000" s="2" t="s">
        <v>108</v>
      </c>
      <c r="D3000" s="2" t="s">
        <v>105</v>
      </c>
      <c r="E3000" s="13">
        <v>46023</v>
      </c>
      <c r="F3000" s="2" t="s">
        <v>2732</v>
      </c>
      <c r="G3000" s="2">
        <v>1</v>
      </c>
      <c r="H3000" s="3">
        <v>20400</v>
      </c>
      <c r="I3000" s="3">
        <v>980</v>
      </c>
      <c r="J3000" s="3">
        <v>0</v>
      </c>
      <c r="K3000" s="3">
        <v>0</v>
      </c>
      <c r="L3000" s="3">
        <f>SUM(H3000:K3000)</f>
        <v>21380</v>
      </c>
      <c r="M3000" s="15">
        <v>0.05</v>
      </c>
      <c r="N3000" s="3">
        <f>H3000*M3000</f>
        <v>1020</v>
      </c>
      <c r="O3000" s="3">
        <f>L3000-N3000</f>
        <v>20360</v>
      </c>
    </row>
    <row r="3001" spans="1:15" x14ac:dyDescent="0.2">
      <c r="A3001" s="2" t="s">
        <v>6330</v>
      </c>
      <c r="B3001" s="2" t="s">
        <v>2540</v>
      </c>
      <c r="C3001" s="2" t="s">
        <v>118</v>
      </c>
      <c r="D3001" s="2" t="s">
        <v>114</v>
      </c>
      <c r="E3001" s="13">
        <v>46023</v>
      </c>
      <c r="F3001" s="2" t="s">
        <v>2661</v>
      </c>
      <c r="G3001" s="2">
        <v>3</v>
      </c>
      <c r="H3001" s="3">
        <v>25950</v>
      </c>
      <c r="I3001" s="3">
        <v>2440</v>
      </c>
      <c r="J3001" s="3">
        <v>0</v>
      </c>
      <c r="K3001" s="3">
        <v>3470</v>
      </c>
      <c r="L3001" s="3">
        <f>SUM(H3001:K3001)</f>
        <v>31860</v>
      </c>
      <c r="M3001" s="15">
        <v>0</v>
      </c>
      <c r="N3001" s="3">
        <f>H3001*M3001</f>
        <v>0</v>
      </c>
      <c r="O3001" s="3">
        <f>L3001-N3001</f>
        <v>31860</v>
      </c>
    </row>
    <row r="3002" spans="1:15" x14ac:dyDescent="0.2">
      <c r="A3002" s="2" t="s">
        <v>6331</v>
      </c>
      <c r="B3002" s="2" t="s">
        <v>2578</v>
      </c>
      <c r="C3002" s="2" t="s">
        <v>59</v>
      </c>
      <c r="D3002" s="2" t="s">
        <v>55</v>
      </c>
      <c r="E3002" s="13">
        <v>46054</v>
      </c>
      <c r="F3002" s="2" t="s">
        <v>2658</v>
      </c>
      <c r="G3002" s="2">
        <v>16</v>
      </c>
      <c r="H3002" s="3">
        <v>90400</v>
      </c>
      <c r="I3002" s="3">
        <v>12080</v>
      </c>
      <c r="J3002" s="3">
        <v>0</v>
      </c>
      <c r="K3002" s="3">
        <v>0</v>
      </c>
      <c r="L3002" s="3">
        <f>SUM(H3002:K3002)</f>
        <v>102480</v>
      </c>
      <c r="M3002" s="15">
        <v>0.1</v>
      </c>
      <c r="N3002" s="3">
        <f>H3002*M3002</f>
        <v>9040</v>
      </c>
      <c r="O3002" s="3">
        <f>L3002-N3002</f>
        <v>93440</v>
      </c>
    </row>
    <row r="3003" spans="1:15" x14ac:dyDescent="0.2">
      <c r="A3003" s="2" t="s">
        <v>6332</v>
      </c>
      <c r="B3003" s="2" t="s">
        <v>324</v>
      </c>
      <c r="C3003" s="2" t="s">
        <v>69</v>
      </c>
      <c r="D3003" s="2" t="s">
        <v>65</v>
      </c>
      <c r="E3003" s="13">
        <v>46054</v>
      </c>
      <c r="F3003" s="2" t="s">
        <v>2683</v>
      </c>
      <c r="G3003" s="2">
        <v>12</v>
      </c>
      <c r="H3003" s="3">
        <v>379800</v>
      </c>
      <c r="I3003" s="3">
        <v>23990</v>
      </c>
      <c r="J3003" s="3">
        <v>3610</v>
      </c>
      <c r="K3003" s="3">
        <v>0</v>
      </c>
      <c r="L3003" s="3">
        <f>SUM(H3003:K3003)</f>
        <v>407400</v>
      </c>
      <c r="M3003" s="15">
        <v>0.17</v>
      </c>
      <c r="N3003" s="3">
        <f>H3003*M3003</f>
        <v>64566.000000000007</v>
      </c>
      <c r="O3003" s="3">
        <f>L3003-N3003</f>
        <v>342834</v>
      </c>
    </row>
    <row r="3004" spans="1:15" x14ac:dyDescent="0.2">
      <c r="A3004" s="2" t="s">
        <v>6333</v>
      </c>
      <c r="B3004" s="2" t="s">
        <v>460</v>
      </c>
      <c r="C3004" s="2" t="s">
        <v>34</v>
      </c>
      <c r="D3004" s="2" t="s">
        <v>36</v>
      </c>
      <c r="E3004" s="13">
        <v>46082</v>
      </c>
      <c r="F3004" s="2" t="s">
        <v>2689</v>
      </c>
      <c r="G3004" s="2">
        <v>5</v>
      </c>
      <c r="H3004" s="3">
        <v>65250</v>
      </c>
      <c r="I3004" s="3">
        <v>5930</v>
      </c>
      <c r="J3004" s="3">
        <v>0</v>
      </c>
      <c r="K3004" s="3">
        <v>0</v>
      </c>
      <c r="L3004" s="3">
        <f>SUM(H3004:K3004)</f>
        <v>71180</v>
      </c>
      <c r="M3004" s="15">
        <v>0.15</v>
      </c>
      <c r="N3004" s="3">
        <f>H3004*M3004</f>
        <v>9787.5</v>
      </c>
      <c r="O3004" s="3">
        <f>L3004-N3004</f>
        <v>61392.5</v>
      </c>
    </row>
    <row r="3005" spans="1:15" x14ac:dyDescent="0.2">
      <c r="A3005" s="2" t="s">
        <v>6334</v>
      </c>
      <c r="B3005" s="2" t="s">
        <v>733</v>
      </c>
      <c r="C3005" s="2" t="s">
        <v>83</v>
      </c>
      <c r="D3005" s="2" t="s">
        <v>85</v>
      </c>
      <c r="E3005" s="13">
        <v>46054</v>
      </c>
      <c r="F3005" s="2" t="s">
        <v>2689</v>
      </c>
      <c r="G3005" s="2">
        <v>2</v>
      </c>
      <c r="H3005" s="3">
        <v>42200</v>
      </c>
      <c r="I3005" s="3">
        <v>1490</v>
      </c>
      <c r="J3005" s="3">
        <v>5360</v>
      </c>
      <c r="K3005" s="3">
        <v>0</v>
      </c>
      <c r="L3005" s="3">
        <f>SUM(H3005:K3005)</f>
        <v>49050</v>
      </c>
      <c r="M3005" s="15">
        <v>0.15</v>
      </c>
      <c r="N3005" s="3">
        <f>H3005*M3005</f>
        <v>6330</v>
      </c>
      <c r="O3005" s="3">
        <f>L3005-N3005</f>
        <v>42720</v>
      </c>
    </row>
    <row r="3006" spans="1:15" x14ac:dyDescent="0.2">
      <c r="A3006" s="2" t="s">
        <v>6335</v>
      </c>
      <c r="B3006" s="2" t="s">
        <v>804</v>
      </c>
      <c r="C3006" s="2" t="s">
        <v>13</v>
      </c>
      <c r="D3006" s="2" t="s">
        <v>11</v>
      </c>
      <c r="E3006" s="13">
        <v>46054</v>
      </c>
      <c r="F3006" s="2" t="s">
        <v>2647</v>
      </c>
      <c r="G3006" s="2">
        <v>5</v>
      </c>
      <c r="H3006" s="3">
        <v>114000</v>
      </c>
      <c r="I3006" s="3">
        <v>2620</v>
      </c>
      <c r="J3006" s="3">
        <v>0</v>
      </c>
      <c r="K3006" s="3">
        <v>0</v>
      </c>
      <c r="L3006" s="3">
        <f>SUM(H3006:K3006)</f>
        <v>116620</v>
      </c>
      <c r="M3006" s="15">
        <v>0</v>
      </c>
      <c r="N3006" s="3">
        <f>H3006*M3006</f>
        <v>0</v>
      </c>
      <c r="O3006" s="3">
        <f>L3006-N3006</f>
        <v>116620</v>
      </c>
    </row>
    <row r="3007" spans="1:15" x14ac:dyDescent="0.2">
      <c r="A3007" s="2" t="s">
        <v>6336</v>
      </c>
      <c r="B3007" s="2" t="s">
        <v>1055</v>
      </c>
      <c r="C3007" s="2" t="s">
        <v>37</v>
      </c>
      <c r="D3007" s="2" t="s">
        <v>36</v>
      </c>
      <c r="E3007" s="13">
        <v>46054</v>
      </c>
      <c r="F3007" s="2" t="s">
        <v>2732</v>
      </c>
      <c r="G3007" s="2">
        <v>2</v>
      </c>
      <c r="H3007" s="3">
        <v>57800</v>
      </c>
      <c r="I3007" s="3">
        <v>2100</v>
      </c>
      <c r="J3007" s="3">
        <v>8820</v>
      </c>
      <c r="K3007" s="3">
        <v>530</v>
      </c>
      <c r="L3007" s="3">
        <f>SUM(H3007:K3007)</f>
        <v>69250</v>
      </c>
      <c r="M3007" s="15">
        <v>0.05</v>
      </c>
      <c r="N3007" s="3">
        <f>H3007*M3007</f>
        <v>2890</v>
      </c>
      <c r="O3007" s="3">
        <f>L3007-N3007</f>
        <v>66360</v>
      </c>
    </row>
    <row r="3008" spans="1:15" x14ac:dyDescent="0.2">
      <c r="A3008" s="2" t="s">
        <v>6337</v>
      </c>
      <c r="B3008" s="2" t="s">
        <v>1234</v>
      </c>
      <c r="C3008" s="2" t="s">
        <v>29</v>
      </c>
      <c r="D3008" s="2" t="s">
        <v>24</v>
      </c>
      <c r="E3008" s="13">
        <v>46054</v>
      </c>
      <c r="F3008" s="2" t="s">
        <v>2658</v>
      </c>
      <c r="G3008" s="2">
        <v>3</v>
      </c>
      <c r="H3008" s="3">
        <v>21300</v>
      </c>
      <c r="I3008" s="3">
        <v>3750</v>
      </c>
      <c r="J3008" s="3">
        <v>4210</v>
      </c>
      <c r="K3008" s="3">
        <v>0</v>
      </c>
      <c r="L3008" s="3">
        <f>SUM(H3008:K3008)</f>
        <v>29260</v>
      </c>
      <c r="M3008" s="15">
        <v>0.1</v>
      </c>
      <c r="N3008" s="3">
        <f>H3008*M3008</f>
        <v>2130</v>
      </c>
      <c r="O3008" s="3">
        <f>L3008-N3008</f>
        <v>27130</v>
      </c>
    </row>
    <row r="3009" spans="1:15" x14ac:dyDescent="0.2">
      <c r="A3009" s="2" t="s">
        <v>6338</v>
      </c>
      <c r="B3009" s="2" t="s">
        <v>1331</v>
      </c>
      <c r="C3009" s="2" t="s">
        <v>71</v>
      </c>
      <c r="D3009" s="2" t="s">
        <v>65</v>
      </c>
      <c r="E3009" s="13">
        <v>46054</v>
      </c>
      <c r="F3009" s="2" t="s">
        <v>2647</v>
      </c>
      <c r="G3009" s="2">
        <v>3</v>
      </c>
      <c r="H3009" s="3">
        <v>34800</v>
      </c>
      <c r="I3009" s="3">
        <v>5330</v>
      </c>
      <c r="J3009" s="3">
        <v>0</v>
      </c>
      <c r="K3009" s="3">
        <v>0</v>
      </c>
      <c r="L3009" s="3">
        <f>SUM(H3009:K3009)</f>
        <v>40130</v>
      </c>
      <c r="M3009" s="15">
        <v>0</v>
      </c>
      <c r="N3009" s="3">
        <f>H3009*M3009</f>
        <v>0</v>
      </c>
      <c r="O3009" s="3">
        <f>L3009-N3009</f>
        <v>40130</v>
      </c>
    </row>
    <row r="3010" spans="1:15" x14ac:dyDescent="0.2">
      <c r="A3010" s="2" t="s">
        <v>6339</v>
      </c>
      <c r="B3010" s="2" t="s">
        <v>1343</v>
      </c>
      <c r="C3010" s="2" t="s">
        <v>29</v>
      </c>
      <c r="D3010" s="2" t="s">
        <v>24</v>
      </c>
      <c r="E3010" s="13">
        <v>46082</v>
      </c>
      <c r="F3010" s="2" t="s">
        <v>2732</v>
      </c>
      <c r="G3010" s="2">
        <v>2</v>
      </c>
      <c r="H3010" s="3">
        <v>19500</v>
      </c>
      <c r="I3010" s="3">
        <v>1760</v>
      </c>
      <c r="J3010" s="3">
        <v>0</v>
      </c>
      <c r="K3010" s="3">
        <v>0</v>
      </c>
      <c r="L3010" s="3">
        <f>SUM(H3010:K3010)</f>
        <v>21260</v>
      </c>
      <c r="M3010" s="15">
        <v>0.05</v>
      </c>
      <c r="N3010" s="3">
        <f>H3010*M3010</f>
        <v>975</v>
      </c>
      <c r="O3010" s="3">
        <f>L3010-N3010</f>
        <v>20285</v>
      </c>
    </row>
    <row r="3011" spans="1:15" x14ac:dyDescent="0.2">
      <c r="A3011" s="2" t="s">
        <v>6340</v>
      </c>
      <c r="B3011" s="2" t="s">
        <v>1730</v>
      </c>
      <c r="C3011" s="2" t="s">
        <v>81</v>
      </c>
      <c r="D3011" s="2" t="s">
        <v>75</v>
      </c>
      <c r="E3011" s="13">
        <v>46054</v>
      </c>
      <c r="F3011" s="2" t="s">
        <v>2689</v>
      </c>
      <c r="G3011" s="2">
        <v>2</v>
      </c>
      <c r="H3011" s="3">
        <v>31900</v>
      </c>
      <c r="I3011" s="3">
        <v>4710</v>
      </c>
      <c r="J3011" s="3">
        <v>0</v>
      </c>
      <c r="K3011" s="3">
        <v>0</v>
      </c>
      <c r="L3011" s="3">
        <f>SUM(H3011:K3011)</f>
        <v>36610</v>
      </c>
      <c r="M3011" s="15">
        <v>0.15</v>
      </c>
      <c r="N3011" s="3">
        <f>H3011*M3011</f>
        <v>4785</v>
      </c>
      <c r="O3011" s="3">
        <f>L3011-N3011</f>
        <v>31825</v>
      </c>
    </row>
    <row r="3012" spans="1:15" x14ac:dyDescent="0.2">
      <c r="A3012" s="2" t="s">
        <v>6341</v>
      </c>
      <c r="B3012" s="2" t="s">
        <v>1788</v>
      </c>
      <c r="C3012" s="2" t="s">
        <v>16</v>
      </c>
      <c r="D3012" s="2" t="s">
        <v>11</v>
      </c>
      <c r="E3012" s="13">
        <v>46023</v>
      </c>
      <c r="F3012" s="2" t="s">
        <v>2732</v>
      </c>
      <c r="G3012" s="2">
        <v>3</v>
      </c>
      <c r="H3012" s="3">
        <v>11250</v>
      </c>
      <c r="I3012" s="3">
        <v>3310</v>
      </c>
      <c r="J3012" s="3">
        <v>0</v>
      </c>
      <c r="K3012" s="3">
        <v>0</v>
      </c>
      <c r="L3012" s="3">
        <f>SUM(H3012:K3012)</f>
        <v>14560</v>
      </c>
      <c r="M3012" s="15">
        <v>0.05</v>
      </c>
      <c r="N3012" s="3">
        <f>H3012*M3012</f>
        <v>562.5</v>
      </c>
      <c r="O3012" s="3">
        <f>L3012-N3012</f>
        <v>13997.5</v>
      </c>
    </row>
    <row r="3013" spans="1:15" x14ac:dyDescent="0.2">
      <c r="A3013" s="2" t="s">
        <v>6345</v>
      </c>
      <c r="B3013" s="2" t="s">
        <v>2184</v>
      </c>
      <c r="C3013" s="2" t="s">
        <v>87</v>
      </c>
      <c r="D3013" s="2" t="s">
        <v>85</v>
      </c>
      <c r="E3013" s="13">
        <v>46023</v>
      </c>
      <c r="F3013" s="2" t="s">
        <v>2647</v>
      </c>
      <c r="G3013" s="2">
        <v>4</v>
      </c>
      <c r="H3013" s="3">
        <v>25800</v>
      </c>
      <c r="I3013" s="3">
        <v>10740</v>
      </c>
      <c r="J3013" s="3">
        <v>1510</v>
      </c>
      <c r="K3013" s="3">
        <v>0</v>
      </c>
      <c r="L3013" s="3">
        <f>SUM(H3013:K3013)</f>
        <v>38050</v>
      </c>
      <c r="M3013" s="15">
        <v>0</v>
      </c>
      <c r="N3013" s="3">
        <f>H3013*M3013</f>
        <v>0</v>
      </c>
      <c r="O3013" s="3">
        <f>L3013-N3013</f>
        <v>38050</v>
      </c>
    </row>
    <row r="3014" spans="1:15" x14ac:dyDescent="0.2">
      <c r="A3014" s="2" t="s">
        <v>6348</v>
      </c>
      <c r="B3014" s="2" t="s">
        <v>2305</v>
      </c>
      <c r="C3014" s="2" t="s">
        <v>16</v>
      </c>
      <c r="D3014" s="2" t="s">
        <v>11</v>
      </c>
      <c r="E3014" s="13">
        <v>46023</v>
      </c>
      <c r="F3014" s="2" t="s">
        <v>2670</v>
      </c>
      <c r="G3014" s="2">
        <v>4</v>
      </c>
      <c r="H3014" s="3">
        <v>16000</v>
      </c>
      <c r="I3014" s="3">
        <v>2600</v>
      </c>
      <c r="J3014" s="3">
        <v>0</v>
      </c>
      <c r="K3014" s="3">
        <v>0</v>
      </c>
      <c r="L3014" s="3">
        <f>SUM(H3014:K3014)</f>
        <v>18600</v>
      </c>
      <c r="M3014" s="15">
        <v>0</v>
      </c>
      <c r="N3014" s="3">
        <f>H3014*M3014</f>
        <v>0</v>
      </c>
      <c r="O3014" s="3">
        <f>L3014-N3014</f>
        <v>18600</v>
      </c>
    </row>
    <row r="3015" spans="1:15" x14ac:dyDescent="0.2">
      <c r="A3015" s="2" t="s">
        <v>6350</v>
      </c>
      <c r="B3015" s="2" t="s">
        <v>2519</v>
      </c>
      <c r="C3015" s="2" t="s">
        <v>87</v>
      </c>
      <c r="D3015" s="2" t="s">
        <v>85</v>
      </c>
      <c r="E3015" s="13">
        <v>46023</v>
      </c>
      <c r="F3015" s="2" t="s">
        <v>2647</v>
      </c>
      <c r="G3015" s="2">
        <v>1</v>
      </c>
      <c r="H3015" s="3">
        <v>6350</v>
      </c>
      <c r="I3015" s="3">
        <v>110</v>
      </c>
      <c r="J3015" s="3">
        <v>0</v>
      </c>
      <c r="K3015" s="3">
        <v>0</v>
      </c>
      <c r="L3015" s="3">
        <f>SUM(H3015:K3015)</f>
        <v>6460</v>
      </c>
      <c r="M3015" s="15">
        <v>0</v>
      </c>
      <c r="N3015" s="3">
        <f>H3015*M3015</f>
        <v>0</v>
      </c>
      <c r="O3015" s="3">
        <f>L3015-N3015</f>
        <v>6460</v>
      </c>
    </row>
    <row r="3016" spans="1:15" x14ac:dyDescent="0.2">
      <c r="A3016" s="2" t="s">
        <v>6351</v>
      </c>
      <c r="B3016" s="2" t="s">
        <v>2583</v>
      </c>
      <c r="C3016" s="2" t="s">
        <v>81</v>
      </c>
      <c r="D3016" s="2" t="s">
        <v>75</v>
      </c>
      <c r="E3016" s="13">
        <v>46023</v>
      </c>
      <c r="F3016" s="2" t="s">
        <v>2647</v>
      </c>
      <c r="G3016" s="2">
        <v>3</v>
      </c>
      <c r="H3016" s="3">
        <v>63600</v>
      </c>
      <c r="I3016" s="3">
        <v>8010</v>
      </c>
      <c r="J3016" s="3">
        <v>0</v>
      </c>
      <c r="K3016" s="3">
        <v>1780</v>
      </c>
      <c r="L3016" s="3">
        <f>SUM(H3016:K3016)</f>
        <v>73390</v>
      </c>
      <c r="M3016" s="15">
        <v>0</v>
      </c>
      <c r="N3016" s="3">
        <f>H3016*M3016</f>
        <v>0</v>
      </c>
      <c r="O3016" s="3">
        <f>L3016-N3016</f>
        <v>73390</v>
      </c>
    </row>
    <row r="3017" spans="1:15" x14ac:dyDescent="0.2">
      <c r="A3017" s="2" t="s">
        <v>6352</v>
      </c>
      <c r="B3017" s="2" t="s">
        <v>305</v>
      </c>
      <c r="C3017" s="2" t="s">
        <v>19</v>
      </c>
      <c r="D3017" s="2" t="s">
        <v>11</v>
      </c>
      <c r="E3017" s="13">
        <v>46023</v>
      </c>
      <c r="F3017" s="2" t="s">
        <v>2732</v>
      </c>
      <c r="G3017" s="2">
        <v>3</v>
      </c>
      <c r="H3017" s="3">
        <v>23100</v>
      </c>
      <c r="I3017" s="3">
        <v>4270</v>
      </c>
      <c r="J3017" s="3">
        <v>6050</v>
      </c>
      <c r="K3017" s="3">
        <v>0</v>
      </c>
      <c r="L3017" s="3">
        <f>SUM(H3017:K3017)</f>
        <v>33420</v>
      </c>
      <c r="M3017" s="15">
        <v>0.05</v>
      </c>
      <c r="N3017" s="3">
        <f>H3017*M3017</f>
        <v>1155</v>
      </c>
      <c r="O3017" s="3">
        <f>L3017-N3017</f>
        <v>32265</v>
      </c>
    </row>
    <row r="3018" spans="1:15" x14ac:dyDescent="0.2">
      <c r="A3018" s="2" t="s">
        <v>6353</v>
      </c>
      <c r="B3018" s="2" t="s">
        <v>550</v>
      </c>
      <c r="C3018" s="2" t="s">
        <v>73</v>
      </c>
      <c r="D3018" s="2" t="s">
        <v>75</v>
      </c>
      <c r="E3018" s="13">
        <v>46143</v>
      </c>
      <c r="F3018" s="2" t="s">
        <v>2670</v>
      </c>
      <c r="G3018" s="2">
        <v>5</v>
      </c>
      <c r="H3018" s="3">
        <v>84750</v>
      </c>
      <c r="I3018" s="3">
        <v>2570</v>
      </c>
      <c r="J3018" s="3">
        <v>4650</v>
      </c>
      <c r="K3018" s="3">
        <v>640</v>
      </c>
      <c r="L3018" s="3">
        <f>SUM(H3018:K3018)</f>
        <v>92610</v>
      </c>
      <c r="M3018" s="15">
        <v>0</v>
      </c>
      <c r="N3018" s="3">
        <f>H3018*M3018</f>
        <v>0</v>
      </c>
      <c r="O3018" s="3">
        <f>L3018-N3018</f>
        <v>92610</v>
      </c>
    </row>
    <row r="3019" spans="1:15" x14ac:dyDescent="0.2">
      <c r="A3019" s="2" t="s">
        <v>6354</v>
      </c>
      <c r="B3019" s="2" t="s">
        <v>968</v>
      </c>
      <c r="C3019" s="2" t="s">
        <v>34</v>
      </c>
      <c r="D3019" s="2" t="s">
        <v>36</v>
      </c>
      <c r="E3019" s="13">
        <v>46143</v>
      </c>
      <c r="F3019" s="2" t="s">
        <v>2670</v>
      </c>
      <c r="G3019" s="2">
        <v>2</v>
      </c>
      <c r="H3019" s="3">
        <v>20000</v>
      </c>
      <c r="I3019" s="3">
        <v>1000</v>
      </c>
      <c r="J3019" s="3">
        <v>3320</v>
      </c>
      <c r="K3019" s="3">
        <v>0</v>
      </c>
      <c r="L3019" s="3">
        <f>SUM(H3019:K3019)</f>
        <v>24320</v>
      </c>
      <c r="M3019" s="15">
        <v>0</v>
      </c>
      <c r="N3019" s="3">
        <f>H3019*M3019</f>
        <v>0</v>
      </c>
      <c r="O3019" s="3">
        <f>L3019-N3019</f>
        <v>24320</v>
      </c>
    </row>
    <row r="3020" spans="1:15" x14ac:dyDescent="0.2">
      <c r="A3020" s="2" t="s">
        <v>6355</v>
      </c>
      <c r="B3020" s="2" t="s">
        <v>1343</v>
      </c>
      <c r="C3020" s="2" t="s">
        <v>69</v>
      </c>
      <c r="D3020" s="2" t="s">
        <v>65</v>
      </c>
      <c r="E3020" s="13">
        <v>46054</v>
      </c>
      <c r="F3020" s="2" t="s">
        <v>2732</v>
      </c>
      <c r="G3020" s="2">
        <v>2</v>
      </c>
      <c r="H3020" s="3">
        <v>43800</v>
      </c>
      <c r="I3020" s="3">
        <v>1940</v>
      </c>
      <c r="J3020" s="3">
        <v>0</v>
      </c>
      <c r="K3020" s="3">
        <v>0</v>
      </c>
      <c r="L3020" s="3">
        <f>SUM(H3020:K3020)</f>
        <v>45740</v>
      </c>
      <c r="M3020" s="15">
        <v>0.05</v>
      </c>
      <c r="N3020" s="3">
        <f>H3020*M3020</f>
        <v>2190</v>
      </c>
      <c r="O3020" s="3">
        <f>L3020-N3020</f>
        <v>43550</v>
      </c>
    </row>
    <row r="3021" spans="1:15" x14ac:dyDescent="0.2">
      <c r="A3021" s="2" t="s">
        <v>6356</v>
      </c>
      <c r="B3021" s="2" t="s">
        <v>2191</v>
      </c>
      <c r="C3021" s="2" t="s">
        <v>57</v>
      </c>
      <c r="D3021" s="2" t="s">
        <v>55</v>
      </c>
      <c r="E3021" s="13">
        <v>46023</v>
      </c>
      <c r="F3021" s="2" t="s">
        <v>2732</v>
      </c>
      <c r="G3021" s="2">
        <v>2</v>
      </c>
      <c r="H3021" s="3">
        <v>19700</v>
      </c>
      <c r="I3021" s="3">
        <v>1300</v>
      </c>
      <c r="J3021" s="3">
        <v>0</v>
      </c>
      <c r="K3021" s="3">
        <v>0</v>
      </c>
      <c r="L3021" s="3">
        <f>SUM(H3021:K3021)</f>
        <v>21000</v>
      </c>
      <c r="M3021" s="15">
        <v>0.05</v>
      </c>
      <c r="N3021" s="3">
        <f>H3021*M3021</f>
        <v>985</v>
      </c>
      <c r="O3021" s="3">
        <f>L3021-N3021</f>
        <v>20015</v>
      </c>
    </row>
    <row r="3022" spans="1:15" x14ac:dyDescent="0.2">
      <c r="A3022" s="2" t="s">
        <v>6358</v>
      </c>
      <c r="B3022" s="2" t="s">
        <v>2415</v>
      </c>
      <c r="C3022" s="2" t="s">
        <v>83</v>
      </c>
      <c r="D3022" s="2" t="s">
        <v>85</v>
      </c>
      <c r="E3022" s="13">
        <v>46082</v>
      </c>
      <c r="F3022" s="2" t="s">
        <v>2647</v>
      </c>
      <c r="G3022" s="2">
        <v>4</v>
      </c>
      <c r="H3022" s="3">
        <v>44800</v>
      </c>
      <c r="I3022" s="3">
        <v>26790</v>
      </c>
      <c r="J3022" s="3">
        <v>0</v>
      </c>
      <c r="K3022" s="3">
        <v>2650</v>
      </c>
      <c r="L3022" s="3">
        <f>SUM(H3022:K3022)</f>
        <v>74240</v>
      </c>
      <c r="M3022" s="15">
        <v>0</v>
      </c>
      <c r="N3022" s="3">
        <f>H3022*M3022</f>
        <v>0</v>
      </c>
      <c r="O3022" s="3">
        <f>L3022-N3022</f>
        <v>74240</v>
      </c>
    </row>
    <row r="3023" spans="1:15" x14ac:dyDescent="0.2">
      <c r="A3023" s="2" t="s">
        <v>6359</v>
      </c>
      <c r="B3023" s="2" t="s">
        <v>2452</v>
      </c>
      <c r="C3023" s="2" t="s">
        <v>99</v>
      </c>
      <c r="D3023" s="2" t="s">
        <v>95</v>
      </c>
      <c r="E3023" s="13">
        <v>46054</v>
      </c>
      <c r="F3023" s="2" t="s">
        <v>2732</v>
      </c>
      <c r="G3023" s="2">
        <v>2</v>
      </c>
      <c r="H3023" s="3">
        <v>5200</v>
      </c>
      <c r="I3023" s="3">
        <v>1270</v>
      </c>
      <c r="J3023" s="3">
        <v>2050</v>
      </c>
      <c r="K3023" s="3">
        <v>0</v>
      </c>
      <c r="L3023" s="3">
        <f>SUM(H3023:K3023)</f>
        <v>8520</v>
      </c>
      <c r="M3023" s="15">
        <v>0.05</v>
      </c>
      <c r="N3023" s="3">
        <f>H3023*M3023</f>
        <v>260</v>
      </c>
      <c r="O3023" s="3">
        <f>L3023-N3023</f>
        <v>8260</v>
      </c>
    </row>
    <row r="3024" spans="1:15" x14ac:dyDescent="0.2">
      <c r="A3024" s="2" t="s">
        <v>6360</v>
      </c>
      <c r="B3024" s="2" t="s">
        <v>406</v>
      </c>
      <c r="C3024" s="2" t="s">
        <v>81</v>
      </c>
      <c r="D3024" s="2" t="s">
        <v>75</v>
      </c>
      <c r="E3024" s="13">
        <v>46054</v>
      </c>
      <c r="F3024" s="2" t="s">
        <v>2658</v>
      </c>
      <c r="G3024" s="2">
        <v>4</v>
      </c>
      <c r="H3024" s="3">
        <v>190800</v>
      </c>
      <c r="I3024" s="3">
        <v>4820</v>
      </c>
      <c r="J3024" s="3">
        <v>0</v>
      </c>
      <c r="K3024" s="3">
        <v>0</v>
      </c>
      <c r="L3024" s="3">
        <f>SUM(H3024:K3024)</f>
        <v>195620</v>
      </c>
      <c r="M3024" s="15">
        <v>0.1</v>
      </c>
      <c r="N3024" s="3">
        <f>H3024*M3024</f>
        <v>19080</v>
      </c>
      <c r="O3024" s="3">
        <f>L3024-N3024</f>
        <v>176540</v>
      </c>
    </row>
    <row r="3025" spans="1:15" x14ac:dyDescent="0.2">
      <c r="A3025" s="2" t="s">
        <v>6361</v>
      </c>
      <c r="B3025" s="2" t="s">
        <v>454</v>
      </c>
      <c r="C3025" s="2" t="s">
        <v>99</v>
      </c>
      <c r="D3025" s="2" t="s">
        <v>95</v>
      </c>
      <c r="E3025" s="13">
        <v>46054</v>
      </c>
      <c r="F3025" s="2" t="s">
        <v>2647</v>
      </c>
      <c r="G3025" s="2">
        <v>5</v>
      </c>
      <c r="H3025" s="3">
        <v>22000</v>
      </c>
      <c r="I3025" s="3">
        <v>4280</v>
      </c>
      <c r="J3025" s="3">
        <v>0</v>
      </c>
      <c r="K3025" s="3">
        <v>0</v>
      </c>
      <c r="L3025" s="3">
        <f>SUM(H3025:K3025)</f>
        <v>26280</v>
      </c>
      <c r="M3025" s="15">
        <v>0</v>
      </c>
      <c r="N3025" s="3">
        <f>H3025*M3025</f>
        <v>0</v>
      </c>
      <c r="O3025" s="3">
        <f>L3025-N3025</f>
        <v>26280</v>
      </c>
    </row>
    <row r="3026" spans="1:15" x14ac:dyDescent="0.2">
      <c r="A3026" s="2" t="s">
        <v>6362</v>
      </c>
      <c r="B3026" s="2" t="s">
        <v>454</v>
      </c>
      <c r="C3026" s="2" t="s">
        <v>83</v>
      </c>
      <c r="D3026" s="2" t="s">
        <v>85</v>
      </c>
      <c r="E3026" s="13">
        <v>46054</v>
      </c>
      <c r="F3026" s="2" t="s">
        <v>2651</v>
      </c>
      <c r="G3026" s="2">
        <v>3</v>
      </c>
      <c r="H3026" s="3">
        <v>64950</v>
      </c>
      <c r="I3026" s="3">
        <v>8060</v>
      </c>
      <c r="J3026" s="3">
        <v>0</v>
      </c>
      <c r="K3026" s="3">
        <v>0</v>
      </c>
      <c r="L3026" s="3">
        <f>SUM(H3026:K3026)</f>
        <v>73010</v>
      </c>
      <c r="M3026" s="15">
        <v>0.16</v>
      </c>
      <c r="N3026" s="3">
        <f>H3026*M3026</f>
        <v>10392</v>
      </c>
      <c r="O3026" s="3">
        <f>L3026-N3026</f>
        <v>62618</v>
      </c>
    </row>
    <row r="3027" spans="1:15" x14ac:dyDescent="0.2">
      <c r="A3027" s="2" t="s">
        <v>6363</v>
      </c>
      <c r="B3027" s="2" t="s">
        <v>1367</v>
      </c>
      <c r="C3027" s="2" t="s">
        <v>89</v>
      </c>
      <c r="D3027" s="2" t="s">
        <v>85</v>
      </c>
      <c r="E3027" s="13">
        <v>46023</v>
      </c>
      <c r="F3027" s="2" t="s">
        <v>2658</v>
      </c>
      <c r="G3027" s="2">
        <v>16</v>
      </c>
      <c r="H3027" s="3">
        <v>108000</v>
      </c>
      <c r="I3027" s="3">
        <v>11660</v>
      </c>
      <c r="J3027" s="3">
        <v>0</v>
      </c>
      <c r="K3027" s="3">
        <v>0</v>
      </c>
      <c r="L3027" s="3">
        <f>SUM(H3027:K3027)</f>
        <v>119660</v>
      </c>
      <c r="M3027" s="15">
        <v>0.1</v>
      </c>
      <c r="N3027" s="3">
        <f>H3027*M3027</f>
        <v>10800</v>
      </c>
      <c r="O3027" s="3">
        <f>L3027-N3027</f>
        <v>108860</v>
      </c>
    </row>
    <row r="3028" spans="1:15" x14ac:dyDescent="0.2">
      <c r="A3028" s="2" t="s">
        <v>6364</v>
      </c>
      <c r="B3028" s="2" t="s">
        <v>2023</v>
      </c>
      <c r="C3028" s="2" t="s">
        <v>34</v>
      </c>
      <c r="D3028" s="2" t="s">
        <v>36</v>
      </c>
      <c r="E3028" s="13">
        <v>46023</v>
      </c>
      <c r="F3028" s="2" t="s">
        <v>2647</v>
      </c>
      <c r="G3028" s="2">
        <v>2</v>
      </c>
      <c r="H3028" s="3">
        <v>25000</v>
      </c>
      <c r="I3028" s="3">
        <v>2620</v>
      </c>
      <c r="J3028" s="3">
        <v>0</v>
      </c>
      <c r="K3028" s="3">
        <v>2650</v>
      </c>
      <c r="L3028" s="3">
        <f>SUM(H3028:K3028)</f>
        <v>30270</v>
      </c>
      <c r="M3028" s="15">
        <v>0</v>
      </c>
      <c r="N3028" s="3">
        <f>H3028*M3028</f>
        <v>0</v>
      </c>
      <c r="O3028" s="3">
        <f>L3028-N3028</f>
        <v>30270</v>
      </c>
    </row>
    <row r="3029" spans="1:15" x14ac:dyDescent="0.2">
      <c r="A3029" s="2" t="s">
        <v>6365</v>
      </c>
      <c r="B3029" s="2" t="s">
        <v>2189</v>
      </c>
      <c r="C3029" s="2" t="s">
        <v>125</v>
      </c>
      <c r="D3029" s="2" t="s">
        <v>124</v>
      </c>
      <c r="E3029" s="13">
        <v>46054</v>
      </c>
      <c r="F3029" s="2" t="s">
        <v>2683</v>
      </c>
      <c r="G3029" s="2">
        <v>3</v>
      </c>
      <c r="H3029" s="3">
        <v>50700</v>
      </c>
      <c r="I3029" s="3">
        <v>8310</v>
      </c>
      <c r="J3029" s="3">
        <v>0</v>
      </c>
      <c r="K3029" s="3">
        <v>3410</v>
      </c>
      <c r="L3029" s="3">
        <f>SUM(H3029:K3029)</f>
        <v>62420</v>
      </c>
      <c r="M3029" s="15">
        <v>0.17</v>
      </c>
      <c r="N3029" s="3">
        <f>H3029*M3029</f>
        <v>8619</v>
      </c>
      <c r="O3029" s="3">
        <f>L3029-N3029</f>
        <v>53801</v>
      </c>
    </row>
    <row r="3030" spans="1:15" x14ac:dyDescent="0.2">
      <c r="A3030" s="2" t="s">
        <v>6366</v>
      </c>
      <c r="B3030" s="2" t="s">
        <v>2297</v>
      </c>
      <c r="C3030" s="2" t="s">
        <v>71</v>
      </c>
      <c r="D3030" s="2" t="s">
        <v>65</v>
      </c>
      <c r="E3030" s="13">
        <v>46054</v>
      </c>
      <c r="F3030" s="2" t="s">
        <v>2647</v>
      </c>
      <c r="G3030" s="2">
        <v>4</v>
      </c>
      <c r="H3030" s="3">
        <v>45600</v>
      </c>
      <c r="I3030" s="3">
        <v>5650</v>
      </c>
      <c r="J3030" s="3">
        <v>1860</v>
      </c>
      <c r="K3030" s="3">
        <v>0</v>
      </c>
      <c r="L3030" s="3">
        <f>SUM(H3030:K3030)</f>
        <v>53110</v>
      </c>
      <c r="M3030" s="15">
        <v>0</v>
      </c>
      <c r="N3030" s="3">
        <f>H3030*M3030</f>
        <v>0</v>
      </c>
      <c r="O3030" s="3">
        <f>L3030-N3030</f>
        <v>53110</v>
      </c>
    </row>
    <row r="3031" spans="1:15" x14ac:dyDescent="0.2">
      <c r="A3031" s="2" t="s">
        <v>6367</v>
      </c>
      <c r="B3031" s="2" t="s">
        <v>974</v>
      </c>
      <c r="C3031" s="2" t="s">
        <v>81</v>
      </c>
      <c r="D3031" s="2" t="s">
        <v>75</v>
      </c>
      <c r="E3031" s="13">
        <v>46054</v>
      </c>
      <c r="F3031" s="2" t="s">
        <v>2689</v>
      </c>
      <c r="G3031" s="2">
        <v>1</v>
      </c>
      <c r="H3031" s="3">
        <v>29150</v>
      </c>
      <c r="I3031" s="3">
        <v>1000</v>
      </c>
      <c r="J3031" s="3">
        <v>0</v>
      </c>
      <c r="K3031" s="3">
        <v>1410</v>
      </c>
      <c r="L3031" s="3">
        <f>SUM(H3031:K3031)</f>
        <v>31560</v>
      </c>
      <c r="M3031" s="15">
        <v>0.15</v>
      </c>
      <c r="N3031" s="3">
        <f>H3031*M3031</f>
        <v>4372.5</v>
      </c>
      <c r="O3031" s="3">
        <f>L3031-N3031</f>
        <v>27187.5</v>
      </c>
    </row>
    <row r="3032" spans="1:15" x14ac:dyDescent="0.2">
      <c r="A3032" s="2" t="s">
        <v>6368</v>
      </c>
      <c r="B3032" s="2" t="s">
        <v>1130</v>
      </c>
      <c r="C3032" s="2" t="s">
        <v>73</v>
      </c>
      <c r="D3032" s="2" t="s">
        <v>75</v>
      </c>
      <c r="E3032" s="13">
        <v>46054</v>
      </c>
      <c r="F3032" s="2" t="s">
        <v>2683</v>
      </c>
      <c r="G3032" s="2">
        <v>4</v>
      </c>
      <c r="H3032" s="3">
        <v>31000</v>
      </c>
      <c r="I3032" s="3">
        <v>5490</v>
      </c>
      <c r="J3032" s="3">
        <v>0</v>
      </c>
      <c r="K3032" s="3">
        <v>0</v>
      </c>
      <c r="L3032" s="3">
        <f>SUM(H3032:K3032)</f>
        <v>36490</v>
      </c>
      <c r="M3032" s="15">
        <v>0.17</v>
      </c>
      <c r="N3032" s="3">
        <f>H3032*M3032</f>
        <v>5270</v>
      </c>
      <c r="O3032" s="3">
        <f>L3032-N3032</f>
        <v>31220</v>
      </c>
    </row>
    <row r="3033" spans="1:15" x14ac:dyDescent="0.2">
      <c r="A3033" s="2" t="s">
        <v>6369</v>
      </c>
      <c r="B3033" s="2" t="s">
        <v>1978</v>
      </c>
      <c r="C3033" s="2" t="s">
        <v>9</v>
      </c>
      <c r="D3033" s="2" t="s">
        <v>11</v>
      </c>
      <c r="E3033" s="13">
        <v>46054</v>
      </c>
      <c r="F3033" s="2" t="s">
        <v>2651</v>
      </c>
      <c r="G3033" s="2">
        <v>3</v>
      </c>
      <c r="H3033" s="3">
        <v>36450</v>
      </c>
      <c r="I3033" s="3">
        <v>4320</v>
      </c>
      <c r="J3033" s="3">
        <v>2030</v>
      </c>
      <c r="K3033" s="3">
        <v>2620</v>
      </c>
      <c r="L3033" s="3">
        <f>SUM(H3033:K3033)</f>
        <v>45420</v>
      </c>
      <c r="M3033" s="15">
        <v>0.16</v>
      </c>
      <c r="N3033" s="3">
        <f>H3033*M3033</f>
        <v>5832</v>
      </c>
      <c r="O3033" s="3">
        <f>L3033-N3033</f>
        <v>39588</v>
      </c>
    </row>
    <row r="3034" spans="1:15" x14ac:dyDescent="0.2">
      <c r="A3034" s="2" t="s">
        <v>6371</v>
      </c>
      <c r="B3034" s="2" t="s">
        <v>2283</v>
      </c>
      <c r="C3034" s="2" t="s">
        <v>57</v>
      </c>
      <c r="D3034" s="2" t="s">
        <v>55</v>
      </c>
      <c r="E3034" s="13">
        <v>46023</v>
      </c>
      <c r="F3034" s="2" t="s">
        <v>2689</v>
      </c>
      <c r="G3034" s="2">
        <v>8</v>
      </c>
      <c r="H3034" s="3">
        <v>71200</v>
      </c>
      <c r="I3034" s="3">
        <v>11410</v>
      </c>
      <c r="J3034" s="3">
        <v>0</v>
      </c>
      <c r="K3034" s="3">
        <v>0</v>
      </c>
      <c r="L3034" s="3">
        <f>SUM(H3034:K3034)</f>
        <v>82610</v>
      </c>
      <c r="M3034" s="15">
        <v>0.15</v>
      </c>
      <c r="N3034" s="3">
        <f>H3034*M3034</f>
        <v>10680</v>
      </c>
      <c r="O3034" s="3">
        <f>L3034-N3034</f>
        <v>71930</v>
      </c>
    </row>
    <row r="3035" spans="1:15" x14ac:dyDescent="0.2">
      <c r="A3035" s="2" t="s">
        <v>6373</v>
      </c>
      <c r="B3035" s="2" t="s">
        <v>2519</v>
      </c>
      <c r="C3035" s="2" t="s">
        <v>41</v>
      </c>
      <c r="D3035" s="2" t="s">
        <v>36</v>
      </c>
      <c r="E3035" s="13">
        <v>46023</v>
      </c>
      <c r="F3035" s="2" t="s">
        <v>2732</v>
      </c>
      <c r="G3035" s="2">
        <v>2</v>
      </c>
      <c r="H3035" s="3">
        <v>12600</v>
      </c>
      <c r="I3035" s="3">
        <v>510</v>
      </c>
      <c r="J3035" s="3">
        <v>0</v>
      </c>
      <c r="K3035" s="3">
        <v>3480</v>
      </c>
      <c r="L3035" s="3">
        <f>SUM(H3035:K3035)</f>
        <v>16590</v>
      </c>
      <c r="M3035" s="15">
        <v>0.05</v>
      </c>
      <c r="N3035" s="3">
        <f>H3035*M3035</f>
        <v>630</v>
      </c>
      <c r="O3035" s="3">
        <f>L3035-N3035</f>
        <v>15960</v>
      </c>
    </row>
    <row r="3036" spans="1:15" x14ac:dyDescent="0.2">
      <c r="A3036" s="2" t="s">
        <v>6374</v>
      </c>
      <c r="B3036" s="2" t="s">
        <v>804</v>
      </c>
      <c r="C3036" s="2" t="s">
        <v>73</v>
      </c>
      <c r="D3036" s="2" t="s">
        <v>75</v>
      </c>
      <c r="E3036" s="13">
        <v>46054</v>
      </c>
      <c r="F3036" s="2" t="s">
        <v>2647</v>
      </c>
      <c r="G3036" s="2">
        <v>2</v>
      </c>
      <c r="H3036" s="3">
        <v>14700</v>
      </c>
      <c r="I3036" s="3">
        <v>840</v>
      </c>
      <c r="J3036" s="3">
        <v>5320</v>
      </c>
      <c r="K3036" s="3">
        <v>0</v>
      </c>
      <c r="L3036" s="3">
        <f>SUM(H3036:K3036)</f>
        <v>20860</v>
      </c>
      <c r="M3036" s="15">
        <v>0</v>
      </c>
      <c r="N3036" s="3">
        <f>H3036*M3036</f>
        <v>0</v>
      </c>
      <c r="O3036" s="3">
        <f>L3036-N3036</f>
        <v>20860</v>
      </c>
    </row>
    <row r="3037" spans="1:15" x14ac:dyDescent="0.2">
      <c r="A3037" s="2" t="s">
        <v>6375</v>
      </c>
      <c r="B3037" s="2" t="s">
        <v>1267</v>
      </c>
      <c r="C3037" s="2" t="s">
        <v>125</v>
      </c>
      <c r="D3037" s="2" t="s">
        <v>124</v>
      </c>
      <c r="E3037" s="13">
        <v>46054</v>
      </c>
      <c r="F3037" s="2" t="s">
        <v>2683</v>
      </c>
      <c r="G3037" s="2">
        <v>5</v>
      </c>
      <c r="H3037" s="3">
        <v>62750</v>
      </c>
      <c r="I3037" s="3">
        <v>11790</v>
      </c>
      <c r="J3037" s="3">
        <v>0</v>
      </c>
      <c r="K3037" s="3">
        <v>0</v>
      </c>
      <c r="L3037" s="3">
        <f>SUM(H3037:K3037)</f>
        <v>74540</v>
      </c>
      <c r="M3037" s="15">
        <v>0.17</v>
      </c>
      <c r="N3037" s="3">
        <f>H3037*M3037</f>
        <v>10667.5</v>
      </c>
      <c r="O3037" s="3">
        <f>L3037-N3037</f>
        <v>63872.5</v>
      </c>
    </row>
    <row r="3038" spans="1:15" x14ac:dyDescent="0.2">
      <c r="A3038" s="2" t="s">
        <v>6376</v>
      </c>
      <c r="B3038" s="2" t="s">
        <v>1549</v>
      </c>
      <c r="C3038" s="2" t="s">
        <v>108</v>
      </c>
      <c r="D3038" s="2" t="s">
        <v>105</v>
      </c>
      <c r="E3038" s="13">
        <v>46023</v>
      </c>
      <c r="F3038" s="2" t="s">
        <v>2651</v>
      </c>
      <c r="G3038" s="2">
        <v>5</v>
      </c>
      <c r="H3038" s="3">
        <v>58250</v>
      </c>
      <c r="I3038" s="3">
        <v>7730</v>
      </c>
      <c r="J3038" s="3">
        <v>6450</v>
      </c>
      <c r="K3038" s="3">
        <v>0</v>
      </c>
      <c r="L3038" s="3">
        <f>SUM(H3038:K3038)</f>
        <v>72430</v>
      </c>
      <c r="M3038" s="15">
        <v>0.16</v>
      </c>
      <c r="N3038" s="3">
        <f>H3038*M3038</f>
        <v>9320</v>
      </c>
      <c r="O3038" s="3">
        <f>L3038-N3038</f>
        <v>63110</v>
      </c>
    </row>
    <row r="3039" spans="1:15" x14ac:dyDescent="0.2">
      <c r="A3039" s="2" t="s">
        <v>6377</v>
      </c>
      <c r="B3039" s="2" t="s">
        <v>1676</v>
      </c>
      <c r="C3039" s="2" t="s">
        <v>69</v>
      </c>
      <c r="D3039" s="2" t="s">
        <v>65</v>
      </c>
      <c r="E3039" s="13">
        <v>46023</v>
      </c>
      <c r="F3039" s="2" t="s">
        <v>2732</v>
      </c>
      <c r="G3039" s="2">
        <v>1</v>
      </c>
      <c r="H3039" s="3">
        <v>46100</v>
      </c>
      <c r="I3039" s="3">
        <v>710</v>
      </c>
      <c r="J3039" s="3">
        <v>0</v>
      </c>
      <c r="K3039" s="3">
        <v>0</v>
      </c>
      <c r="L3039" s="3">
        <f>SUM(H3039:K3039)</f>
        <v>46810</v>
      </c>
      <c r="M3039" s="15">
        <v>0.05</v>
      </c>
      <c r="N3039" s="3">
        <f>H3039*M3039</f>
        <v>2305</v>
      </c>
      <c r="O3039" s="3">
        <f>L3039-N3039</f>
        <v>44505</v>
      </c>
    </row>
    <row r="3040" spans="1:15" x14ac:dyDescent="0.2">
      <c r="A3040" s="2" t="s">
        <v>6378</v>
      </c>
      <c r="B3040" s="2" t="s">
        <v>1803</v>
      </c>
      <c r="C3040" s="2" t="s">
        <v>106</v>
      </c>
      <c r="D3040" s="2" t="s">
        <v>105</v>
      </c>
      <c r="E3040" s="13">
        <v>46113</v>
      </c>
      <c r="F3040" s="2" t="s">
        <v>2683</v>
      </c>
      <c r="G3040" s="2">
        <v>4</v>
      </c>
      <c r="H3040" s="3">
        <v>32800</v>
      </c>
      <c r="I3040" s="3">
        <v>2890</v>
      </c>
      <c r="J3040" s="3">
        <v>0</v>
      </c>
      <c r="K3040" s="3">
        <v>1900</v>
      </c>
      <c r="L3040" s="3">
        <f>SUM(H3040:K3040)</f>
        <v>37590</v>
      </c>
      <c r="M3040" s="15">
        <v>0.17</v>
      </c>
      <c r="N3040" s="3">
        <f>H3040*M3040</f>
        <v>5576</v>
      </c>
      <c r="O3040" s="3">
        <f>L3040-N3040</f>
        <v>32014</v>
      </c>
    </row>
    <row r="3041" spans="1:15" x14ac:dyDescent="0.2">
      <c r="A3041" s="2" t="s">
        <v>6379</v>
      </c>
      <c r="B3041" s="2" t="s">
        <v>1856</v>
      </c>
      <c r="C3041" s="2" t="s">
        <v>129</v>
      </c>
      <c r="D3041" s="2" t="s">
        <v>124</v>
      </c>
      <c r="E3041" s="13">
        <v>46054</v>
      </c>
      <c r="F3041" s="2" t="s">
        <v>2647</v>
      </c>
      <c r="G3041" s="2">
        <v>4</v>
      </c>
      <c r="H3041" s="3">
        <v>25600</v>
      </c>
      <c r="I3041" s="3">
        <v>12550</v>
      </c>
      <c r="J3041" s="3">
        <v>2790</v>
      </c>
      <c r="K3041" s="3">
        <v>0</v>
      </c>
      <c r="L3041" s="3">
        <f>SUM(H3041:K3041)</f>
        <v>40940</v>
      </c>
      <c r="M3041" s="15">
        <v>0</v>
      </c>
      <c r="N3041" s="3">
        <f>H3041*M3041</f>
        <v>0</v>
      </c>
      <c r="O3041" s="3">
        <f>L3041-N3041</f>
        <v>40940</v>
      </c>
    </row>
    <row r="3042" spans="1:15" x14ac:dyDescent="0.2">
      <c r="A3042" s="2" t="s">
        <v>6384</v>
      </c>
      <c r="B3042" s="2" t="s">
        <v>550</v>
      </c>
      <c r="C3042" s="2" t="s">
        <v>89</v>
      </c>
      <c r="D3042" s="2" t="s">
        <v>85</v>
      </c>
      <c r="E3042" s="13">
        <v>46054</v>
      </c>
      <c r="F3042" s="2" t="s">
        <v>2689</v>
      </c>
      <c r="G3042" s="2">
        <v>5</v>
      </c>
      <c r="H3042" s="3">
        <v>64750</v>
      </c>
      <c r="I3042" s="3">
        <v>8910</v>
      </c>
      <c r="J3042" s="3">
        <v>0</v>
      </c>
      <c r="K3042" s="3">
        <v>0</v>
      </c>
      <c r="L3042" s="3">
        <f>SUM(H3042:K3042)</f>
        <v>73660</v>
      </c>
      <c r="M3042" s="15">
        <v>0.15</v>
      </c>
      <c r="N3042" s="3">
        <f>H3042*M3042</f>
        <v>9712.5</v>
      </c>
      <c r="O3042" s="3">
        <f>L3042-N3042</f>
        <v>63947.5</v>
      </c>
    </row>
    <row r="3043" spans="1:15" x14ac:dyDescent="0.2">
      <c r="A3043" s="2" t="s">
        <v>6385</v>
      </c>
      <c r="B3043" s="2" t="s">
        <v>892</v>
      </c>
      <c r="C3043" s="2" t="s">
        <v>125</v>
      </c>
      <c r="D3043" s="2" t="s">
        <v>124</v>
      </c>
      <c r="E3043" s="13">
        <v>46082</v>
      </c>
      <c r="F3043" s="2" t="s">
        <v>2732</v>
      </c>
      <c r="G3043" s="2">
        <v>2</v>
      </c>
      <c r="H3043" s="3">
        <v>15000</v>
      </c>
      <c r="I3043" s="3">
        <v>1460</v>
      </c>
      <c r="J3043" s="3">
        <v>4940</v>
      </c>
      <c r="K3043" s="3">
        <v>0</v>
      </c>
      <c r="L3043" s="3">
        <f>SUM(H3043:K3043)</f>
        <v>21400</v>
      </c>
      <c r="M3043" s="15">
        <v>0.05</v>
      </c>
      <c r="N3043" s="3">
        <f>H3043*M3043</f>
        <v>750</v>
      </c>
      <c r="O3043" s="3">
        <f>L3043-N3043</f>
        <v>20650</v>
      </c>
    </row>
    <row r="3044" spans="1:15" x14ac:dyDescent="0.2">
      <c r="A3044" s="2" t="s">
        <v>6387</v>
      </c>
      <c r="B3044" s="2" t="s">
        <v>935</v>
      </c>
      <c r="C3044" s="2" t="s">
        <v>97</v>
      </c>
      <c r="D3044" s="2" t="s">
        <v>95</v>
      </c>
      <c r="E3044" s="13">
        <v>46082</v>
      </c>
      <c r="F3044" s="2" t="s">
        <v>2689</v>
      </c>
      <c r="G3044" s="2">
        <v>3</v>
      </c>
      <c r="H3044" s="3">
        <v>34050</v>
      </c>
      <c r="I3044" s="3">
        <v>2000</v>
      </c>
      <c r="J3044" s="3">
        <v>0</v>
      </c>
      <c r="K3044" s="3">
        <v>0</v>
      </c>
      <c r="L3044" s="3">
        <f>SUM(H3044:K3044)</f>
        <v>36050</v>
      </c>
      <c r="M3044" s="15">
        <v>0.15</v>
      </c>
      <c r="N3044" s="3">
        <f>H3044*M3044</f>
        <v>5107.5</v>
      </c>
      <c r="O3044" s="3">
        <f>L3044-N3044</f>
        <v>30942.5</v>
      </c>
    </row>
    <row r="3045" spans="1:15" x14ac:dyDescent="0.2">
      <c r="A3045" s="2" t="s">
        <v>6388</v>
      </c>
      <c r="B3045" s="2" t="s">
        <v>1209</v>
      </c>
      <c r="C3045" s="2" t="s">
        <v>37</v>
      </c>
      <c r="D3045" s="2" t="s">
        <v>36</v>
      </c>
      <c r="E3045" s="13">
        <v>46023</v>
      </c>
      <c r="F3045" s="2" t="s">
        <v>2647</v>
      </c>
      <c r="G3045" s="2">
        <v>2</v>
      </c>
      <c r="H3045" s="3">
        <v>77200</v>
      </c>
      <c r="I3045" s="3">
        <v>2340</v>
      </c>
      <c r="J3045" s="3">
        <v>0</v>
      </c>
      <c r="K3045" s="3">
        <v>1040</v>
      </c>
      <c r="L3045" s="3">
        <f>SUM(H3045:K3045)</f>
        <v>80580</v>
      </c>
      <c r="M3045" s="15">
        <v>0</v>
      </c>
      <c r="N3045" s="3">
        <f>H3045*M3045</f>
        <v>0</v>
      </c>
      <c r="O3045" s="3">
        <f>L3045-N3045</f>
        <v>80580</v>
      </c>
    </row>
    <row r="3046" spans="1:15" x14ac:dyDescent="0.2">
      <c r="A3046" s="2" t="s">
        <v>6389</v>
      </c>
      <c r="B3046" s="2" t="s">
        <v>1361</v>
      </c>
      <c r="C3046" s="2" t="s">
        <v>37</v>
      </c>
      <c r="D3046" s="2" t="s">
        <v>36</v>
      </c>
      <c r="E3046" s="13">
        <v>46054</v>
      </c>
      <c r="F3046" s="2" t="s">
        <v>2689</v>
      </c>
      <c r="G3046" s="2">
        <v>2</v>
      </c>
      <c r="H3046" s="3">
        <v>35300</v>
      </c>
      <c r="I3046" s="3">
        <v>2090</v>
      </c>
      <c r="J3046" s="3">
        <v>0</v>
      </c>
      <c r="K3046" s="3">
        <v>0</v>
      </c>
      <c r="L3046" s="3">
        <f>SUM(H3046:K3046)</f>
        <v>37390</v>
      </c>
      <c r="M3046" s="15">
        <v>0.15</v>
      </c>
      <c r="N3046" s="3">
        <f>H3046*M3046</f>
        <v>5295</v>
      </c>
      <c r="O3046" s="3">
        <f>L3046-N3046</f>
        <v>32095</v>
      </c>
    </row>
    <row r="3047" spans="1:15" x14ac:dyDescent="0.2">
      <c r="A3047" s="2" t="s">
        <v>6392</v>
      </c>
      <c r="B3047" s="2" t="s">
        <v>2239</v>
      </c>
      <c r="C3047" s="2" t="s">
        <v>57</v>
      </c>
      <c r="D3047" s="2" t="s">
        <v>55</v>
      </c>
      <c r="E3047" s="13">
        <v>46054</v>
      </c>
      <c r="F3047" s="2" t="s">
        <v>2670</v>
      </c>
      <c r="G3047" s="2">
        <v>5</v>
      </c>
      <c r="H3047" s="3">
        <v>82250</v>
      </c>
      <c r="I3047" s="3">
        <v>6530</v>
      </c>
      <c r="J3047" s="3">
        <v>0</v>
      </c>
      <c r="K3047" s="3">
        <v>0</v>
      </c>
      <c r="L3047" s="3">
        <f>SUM(H3047:K3047)</f>
        <v>88780</v>
      </c>
      <c r="M3047" s="15">
        <v>0</v>
      </c>
      <c r="N3047" s="3">
        <f>H3047*M3047</f>
        <v>0</v>
      </c>
      <c r="O3047" s="3">
        <f>L3047-N3047</f>
        <v>88780</v>
      </c>
    </row>
    <row r="3048" spans="1:15" x14ac:dyDescent="0.2">
      <c r="A3048" s="2" t="s">
        <v>6393</v>
      </c>
      <c r="B3048" s="2" t="s">
        <v>2247</v>
      </c>
      <c r="C3048" s="2" t="s">
        <v>47</v>
      </c>
      <c r="D3048" s="2" t="s">
        <v>45</v>
      </c>
      <c r="E3048" s="13">
        <v>46113</v>
      </c>
      <c r="F3048" s="2" t="s">
        <v>2658</v>
      </c>
      <c r="G3048" s="2">
        <v>6</v>
      </c>
      <c r="H3048" s="3">
        <v>26700</v>
      </c>
      <c r="I3048" s="3">
        <v>4450</v>
      </c>
      <c r="J3048" s="3">
        <v>0</v>
      </c>
      <c r="K3048" s="3">
        <v>880</v>
      </c>
      <c r="L3048" s="3">
        <f>SUM(H3048:K3048)</f>
        <v>32030</v>
      </c>
      <c r="M3048" s="15">
        <v>0.1</v>
      </c>
      <c r="N3048" s="3">
        <f>H3048*M3048</f>
        <v>2670</v>
      </c>
      <c r="O3048" s="3">
        <f>L3048-N3048</f>
        <v>29360</v>
      </c>
    </row>
    <row r="3049" spans="1:15" x14ac:dyDescent="0.2">
      <c r="A3049" s="2" t="s">
        <v>6394</v>
      </c>
      <c r="B3049" s="2" t="s">
        <v>2581</v>
      </c>
      <c r="C3049" s="2" t="s">
        <v>37</v>
      </c>
      <c r="D3049" s="2" t="s">
        <v>36</v>
      </c>
      <c r="E3049" s="13">
        <v>46054</v>
      </c>
      <c r="F3049" s="2" t="s">
        <v>2689</v>
      </c>
      <c r="G3049" s="2">
        <v>4</v>
      </c>
      <c r="H3049" s="3">
        <v>55200</v>
      </c>
      <c r="I3049" s="3">
        <v>6830</v>
      </c>
      <c r="J3049" s="3">
        <v>0</v>
      </c>
      <c r="K3049" s="3">
        <v>0</v>
      </c>
      <c r="L3049" s="3">
        <f>SUM(H3049:K3049)</f>
        <v>62030</v>
      </c>
      <c r="M3049" s="15">
        <v>0.15</v>
      </c>
      <c r="N3049" s="3">
        <f>H3049*M3049</f>
        <v>8280</v>
      </c>
      <c r="O3049" s="3">
        <f>L3049-N3049</f>
        <v>53750</v>
      </c>
    </row>
    <row r="3050" spans="1:15" x14ac:dyDescent="0.2">
      <c r="A3050" s="2" t="s">
        <v>6395</v>
      </c>
      <c r="B3050" s="2" t="s">
        <v>699</v>
      </c>
      <c r="C3050" s="2" t="s">
        <v>67</v>
      </c>
      <c r="D3050" s="2" t="s">
        <v>65</v>
      </c>
      <c r="E3050" s="13">
        <v>46023</v>
      </c>
      <c r="F3050" s="2" t="s">
        <v>2689</v>
      </c>
      <c r="G3050" s="2">
        <v>2</v>
      </c>
      <c r="H3050" s="3">
        <v>14400</v>
      </c>
      <c r="I3050" s="3">
        <v>620</v>
      </c>
      <c r="J3050" s="3">
        <v>0</v>
      </c>
      <c r="K3050" s="3">
        <v>0</v>
      </c>
      <c r="L3050" s="3">
        <f>SUM(H3050:K3050)</f>
        <v>15020</v>
      </c>
      <c r="M3050" s="15">
        <v>0.15</v>
      </c>
      <c r="N3050" s="3">
        <f>H3050*M3050</f>
        <v>2160</v>
      </c>
      <c r="O3050" s="3">
        <f>L3050-N3050</f>
        <v>12860</v>
      </c>
    </row>
    <row r="3051" spans="1:15" x14ac:dyDescent="0.2">
      <c r="A3051" s="2" t="s">
        <v>6397</v>
      </c>
      <c r="B3051" s="2" t="s">
        <v>755</v>
      </c>
      <c r="C3051" s="2" t="s">
        <v>32</v>
      </c>
      <c r="D3051" s="2" t="s">
        <v>24</v>
      </c>
      <c r="E3051" s="13">
        <v>46143</v>
      </c>
      <c r="F3051" s="2" t="s">
        <v>2689</v>
      </c>
      <c r="G3051" s="2">
        <v>4</v>
      </c>
      <c r="H3051" s="3">
        <v>50800</v>
      </c>
      <c r="I3051" s="3">
        <v>4130</v>
      </c>
      <c r="J3051" s="3">
        <v>5740</v>
      </c>
      <c r="K3051" s="3">
        <v>0</v>
      </c>
      <c r="L3051" s="3">
        <f>SUM(H3051:K3051)</f>
        <v>60670</v>
      </c>
      <c r="M3051" s="15">
        <v>0.15</v>
      </c>
      <c r="N3051" s="3">
        <f>H3051*M3051</f>
        <v>7620</v>
      </c>
      <c r="O3051" s="3">
        <f>L3051-N3051</f>
        <v>53050</v>
      </c>
    </row>
    <row r="3052" spans="1:15" x14ac:dyDescent="0.2">
      <c r="A3052" s="2" t="s">
        <v>6398</v>
      </c>
      <c r="B3052" s="2" t="s">
        <v>1462</v>
      </c>
      <c r="C3052" s="2" t="s">
        <v>83</v>
      </c>
      <c r="D3052" s="2" t="s">
        <v>85</v>
      </c>
      <c r="E3052" s="13">
        <v>46082</v>
      </c>
      <c r="F3052" s="2" t="s">
        <v>2670</v>
      </c>
      <c r="G3052" s="2">
        <v>2</v>
      </c>
      <c r="H3052" s="3">
        <v>29400</v>
      </c>
      <c r="I3052" s="3">
        <v>2140</v>
      </c>
      <c r="J3052" s="3">
        <v>0</v>
      </c>
      <c r="K3052" s="3">
        <v>0</v>
      </c>
      <c r="L3052" s="3">
        <f>SUM(H3052:K3052)</f>
        <v>31540</v>
      </c>
      <c r="M3052" s="15">
        <v>0</v>
      </c>
      <c r="N3052" s="3">
        <f>H3052*M3052</f>
        <v>0</v>
      </c>
      <c r="O3052" s="3">
        <f>L3052-N3052</f>
        <v>31540</v>
      </c>
    </row>
    <row r="3053" spans="1:15" x14ac:dyDescent="0.2">
      <c r="A3053" s="2" t="s">
        <v>6399</v>
      </c>
      <c r="B3053" s="2" t="s">
        <v>1468</v>
      </c>
      <c r="C3053" s="2" t="s">
        <v>9</v>
      </c>
      <c r="D3053" s="2" t="s">
        <v>11</v>
      </c>
      <c r="E3053" s="13">
        <v>46054</v>
      </c>
      <c r="F3053" s="2" t="s">
        <v>2647</v>
      </c>
      <c r="G3053" s="2">
        <v>4</v>
      </c>
      <c r="H3053" s="3">
        <v>52800</v>
      </c>
      <c r="I3053" s="3">
        <v>2330</v>
      </c>
      <c r="J3053" s="3">
        <v>0</v>
      </c>
      <c r="K3053" s="3">
        <v>0</v>
      </c>
      <c r="L3053" s="3">
        <f>SUM(H3053:K3053)</f>
        <v>55130</v>
      </c>
      <c r="M3053" s="15">
        <v>0</v>
      </c>
      <c r="N3053" s="3">
        <f>H3053*M3053</f>
        <v>0</v>
      </c>
      <c r="O3053" s="3">
        <f>L3053-N3053</f>
        <v>55130</v>
      </c>
    </row>
    <row r="3054" spans="1:15" x14ac:dyDescent="0.2">
      <c r="A3054" s="2" t="s">
        <v>6400</v>
      </c>
      <c r="B3054" s="2" t="s">
        <v>1557</v>
      </c>
      <c r="C3054" s="2" t="s">
        <v>69</v>
      </c>
      <c r="D3054" s="2" t="s">
        <v>65</v>
      </c>
      <c r="E3054" s="13">
        <v>46054</v>
      </c>
      <c r="F3054" s="2" t="s">
        <v>2683</v>
      </c>
      <c r="G3054" s="2">
        <v>4</v>
      </c>
      <c r="H3054" s="3">
        <v>61000</v>
      </c>
      <c r="I3054" s="3">
        <v>8770</v>
      </c>
      <c r="J3054" s="3">
        <v>5840</v>
      </c>
      <c r="K3054" s="3">
        <v>0</v>
      </c>
      <c r="L3054" s="3">
        <f>SUM(H3054:K3054)</f>
        <v>75610</v>
      </c>
      <c r="M3054" s="15">
        <v>0.17</v>
      </c>
      <c r="N3054" s="3">
        <f>H3054*M3054</f>
        <v>10370</v>
      </c>
      <c r="O3054" s="3">
        <f>L3054-N3054</f>
        <v>65240</v>
      </c>
    </row>
    <row r="3055" spans="1:15" x14ac:dyDescent="0.2">
      <c r="A3055" s="2" t="s">
        <v>6402</v>
      </c>
      <c r="B3055" s="2" t="s">
        <v>2101</v>
      </c>
      <c r="C3055" s="2" t="s">
        <v>26</v>
      </c>
      <c r="D3055" s="2" t="s">
        <v>24</v>
      </c>
      <c r="E3055" s="13">
        <v>46054</v>
      </c>
      <c r="F3055" s="2" t="s">
        <v>2658</v>
      </c>
      <c r="G3055" s="2">
        <v>2</v>
      </c>
      <c r="H3055" s="3">
        <v>47900</v>
      </c>
      <c r="I3055" s="3">
        <v>340</v>
      </c>
      <c r="J3055" s="3">
        <v>0</v>
      </c>
      <c r="K3055" s="3">
        <v>0</v>
      </c>
      <c r="L3055" s="3">
        <f>SUM(H3055:K3055)</f>
        <v>48240</v>
      </c>
      <c r="M3055" s="15">
        <v>0.1</v>
      </c>
      <c r="N3055" s="3">
        <f>H3055*M3055</f>
        <v>4790</v>
      </c>
      <c r="O3055" s="3">
        <f>L3055-N3055</f>
        <v>43450</v>
      </c>
    </row>
    <row r="3056" spans="1:15" x14ac:dyDescent="0.2">
      <c r="A3056" s="2" t="s">
        <v>6403</v>
      </c>
      <c r="B3056" s="2" t="s">
        <v>2413</v>
      </c>
      <c r="C3056" s="2" t="s">
        <v>116</v>
      </c>
      <c r="D3056" s="2" t="s">
        <v>114</v>
      </c>
      <c r="E3056" s="13">
        <v>46113</v>
      </c>
      <c r="F3056" s="2" t="s">
        <v>2658</v>
      </c>
      <c r="G3056" s="2">
        <v>12</v>
      </c>
      <c r="H3056" s="3">
        <v>73800</v>
      </c>
      <c r="I3056" s="3">
        <v>16480</v>
      </c>
      <c r="J3056" s="3">
        <v>0</v>
      </c>
      <c r="K3056" s="3">
        <v>0</v>
      </c>
      <c r="L3056" s="3">
        <f>SUM(H3056:K3056)</f>
        <v>90280</v>
      </c>
      <c r="M3056" s="15">
        <v>0.1</v>
      </c>
      <c r="N3056" s="3">
        <f>H3056*M3056</f>
        <v>7380</v>
      </c>
      <c r="O3056" s="3">
        <f>L3056-N3056</f>
        <v>82900</v>
      </c>
    </row>
    <row r="3057" spans="1:15" x14ac:dyDescent="0.2">
      <c r="A3057" s="2" t="s">
        <v>6404</v>
      </c>
      <c r="B3057" s="2" t="s">
        <v>412</v>
      </c>
      <c r="C3057" s="2" t="s">
        <v>83</v>
      </c>
      <c r="D3057" s="2" t="s">
        <v>85</v>
      </c>
      <c r="E3057" s="13">
        <v>46054</v>
      </c>
      <c r="F3057" s="2" t="s">
        <v>2732</v>
      </c>
      <c r="G3057" s="2">
        <v>1</v>
      </c>
      <c r="H3057" s="3">
        <v>10650</v>
      </c>
      <c r="I3057" s="3">
        <v>1300</v>
      </c>
      <c r="J3057" s="3">
        <v>0</v>
      </c>
      <c r="K3057" s="3">
        <v>2430</v>
      </c>
      <c r="L3057" s="3">
        <f>SUM(H3057:K3057)</f>
        <v>14380</v>
      </c>
      <c r="M3057" s="15">
        <v>0.05</v>
      </c>
      <c r="N3057" s="3">
        <f>H3057*M3057</f>
        <v>532.5</v>
      </c>
      <c r="O3057" s="3">
        <f>L3057-N3057</f>
        <v>13847.5</v>
      </c>
    </row>
    <row r="3058" spans="1:15" x14ac:dyDescent="0.2">
      <c r="A3058" s="2" t="s">
        <v>6405</v>
      </c>
      <c r="B3058" s="2" t="s">
        <v>811</v>
      </c>
      <c r="C3058" s="2" t="s">
        <v>81</v>
      </c>
      <c r="D3058" s="2" t="s">
        <v>75</v>
      </c>
      <c r="E3058" s="13">
        <v>46054</v>
      </c>
      <c r="F3058" s="2" t="s">
        <v>2732</v>
      </c>
      <c r="G3058" s="2">
        <v>1</v>
      </c>
      <c r="H3058" s="3">
        <v>32800</v>
      </c>
      <c r="I3058" s="3">
        <v>980</v>
      </c>
      <c r="J3058" s="3">
        <v>9980</v>
      </c>
      <c r="K3058" s="3">
        <v>0</v>
      </c>
      <c r="L3058" s="3">
        <f>SUM(H3058:K3058)</f>
        <v>43760</v>
      </c>
      <c r="M3058" s="15">
        <v>0.05</v>
      </c>
      <c r="N3058" s="3">
        <f>H3058*M3058</f>
        <v>1640</v>
      </c>
      <c r="O3058" s="3">
        <f>L3058-N3058</f>
        <v>42120</v>
      </c>
    </row>
    <row r="3059" spans="1:15" x14ac:dyDescent="0.2">
      <c r="A3059" s="2" t="s">
        <v>6407</v>
      </c>
      <c r="B3059" s="2" t="s">
        <v>1061</v>
      </c>
      <c r="C3059" s="2" t="s">
        <v>13</v>
      </c>
      <c r="D3059" s="2" t="s">
        <v>11</v>
      </c>
      <c r="E3059" s="13">
        <v>46054</v>
      </c>
      <c r="F3059" s="2" t="s">
        <v>2661</v>
      </c>
      <c r="G3059" s="2">
        <v>3</v>
      </c>
      <c r="H3059" s="3">
        <v>107400</v>
      </c>
      <c r="I3059" s="3">
        <v>1920</v>
      </c>
      <c r="J3059" s="3">
        <v>0</v>
      </c>
      <c r="K3059" s="3">
        <v>2160</v>
      </c>
      <c r="L3059" s="3">
        <f>SUM(H3059:K3059)</f>
        <v>111480</v>
      </c>
      <c r="M3059" s="15">
        <v>0</v>
      </c>
      <c r="N3059" s="3">
        <f>H3059*M3059</f>
        <v>0</v>
      </c>
      <c r="O3059" s="3">
        <f>L3059-N3059</f>
        <v>111480</v>
      </c>
    </row>
    <row r="3060" spans="1:15" x14ac:dyDescent="0.2">
      <c r="A3060" s="2" t="s">
        <v>6408</v>
      </c>
      <c r="B3060" s="2" t="s">
        <v>1138</v>
      </c>
      <c r="C3060" s="2" t="s">
        <v>87</v>
      </c>
      <c r="D3060" s="2" t="s">
        <v>85</v>
      </c>
      <c r="E3060" s="13">
        <v>46023</v>
      </c>
      <c r="F3060" s="2" t="s">
        <v>2732</v>
      </c>
      <c r="G3060" s="2">
        <v>1</v>
      </c>
      <c r="H3060" s="3">
        <v>8350</v>
      </c>
      <c r="I3060" s="3">
        <v>100</v>
      </c>
      <c r="J3060" s="3">
        <v>2360</v>
      </c>
      <c r="K3060" s="3">
        <v>0</v>
      </c>
      <c r="L3060" s="3">
        <f>SUM(H3060:K3060)</f>
        <v>10810</v>
      </c>
      <c r="M3060" s="15">
        <v>0.05</v>
      </c>
      <c r="N3060" s="3">
        <f>H3060*M3060</f>
        <v>417.5</v>
      </c>
      <c r="O3060" s="3">
        <f>L3060-N3060</f>
        <v>10392.5</v>
      </c>
    </row>
    <row r="3061" spans="1:15" x14ac:dyDescent="0.2">
      <c r="A3061" s="2" t="s">
        <v>6409</v>
      </c>
      <c r="B3061" s="2" t="s">
        <v>1409</v>
      </c>
      <c r="C3061" s="2" t="s">
        <v>29</v>
      </c>
      <c r="D3061" s="2" t="s">
        <v>24</v>
      </c>
      <c r="E3061" s="13">
        <v>46113</v>
      </c>
      <c r="F3061" s="2" t="s">
        <v>2683</v>
      </c>
      <c r="G3061" s="2">
        <v>5</v>
      </c>
      <c r="H3061" s="3">
        <v>28750</v>
      </c>
      <c r="I3061" s="3">
        <v>2070</v>
      </c>
      <c r="J3061" s="3">
        <v>0</v>
      </c>
      <c r="K3061" s="3">
        <v>0</v>
      </c>
      <c r="L3061" s="3">
        <f>SUM(H3061:K3061)</f>
        <v>30820</v>
      </c>
      <c r="M3061" s="15">
        <v>0.17</v>
      </c>
      <c r="N3061" s="3">
        <f>H3061*M3061</f>
        <v>4887.5</v>
      </c>
      <c r="O3061" s="3">
        <f>L3061-N3061</f>
        <v>25932.5</v>
      </c>
    </row>
    <row r="3062" spans="1:15" x14ac:dyDescent="0.2">
      <c r="A3062" s="2" t="s">
        <v>6410</v>
      </c>
      <c r="B3062" s="2" t="s">
        <v>1483</v>
      </c>
      <c r="C3062" s="2" t="s">
        <v>26</v>
      </c>
      <c r="D3062" s="2" t="s">
        <v>24</v>
      </c>
      <c r="E3062" s="13">
        <v>46054</v>
      </c>
      <c r="F3062" s="2" t="s">
        <v>2683</v>
      </c>
      <c r="G3062" s="2">
        <v>5</v>
      </c>
      <c r="H3062" s="3">
        <v>81000</v>
      </c>
      <c r="I3062" s="3">
        <v>12740</v>
      </c>
      <c r="J3062" s="3">
        <v>0</v>
      </c>
      <c r="K3062" s="3">
        <v>0</v>
      </c>
      <c r="L3062" s="3">
        <f>SUM(H3062:K3062)</f>
        <v>93740</v>
      </c>
      <c r="M3062" s="15">
        <v>0.17</v>
      </c>
      <c r="N3062" s="3">
        <f>H3062*M3062</f>
        <v>13770.000000000002</v>
      </c>
      <c r="O3062" s="3">
        <f>L3062-N3062</f>
        <v>79970</v>
      </c>
    </row>
    <row r="3063" spans="1:15" x14ac:dyDescent="0.2">
      <c r="A3063" s="2" t="s">
        <v>6411</v>
      </c>
      <c r="B3063" s="2" t="s">
        <v>1943</v>
      </c>
      <c r="C3063" s="2" t="s">
        <v>83</v>
      </c>
      <c r="D3063" s="2" t="s">
        <v>85</v>
      </c>
      <c r="E3063" s="13">
        <v>46023</v>
      </c>
      <c r="F3063" s="2" t="s">
        <v>2661</v>
      </c>
      <c r="G3063" s="2">
        <v>1</v>
      </c>
      <c r="H3063" s="3">
        <v>20550</v>
      </c>
      <c r="I3063" s="3">
        <v>480</v>
      </c>
      <c r="J3063" s="3">
        <v>0</v>
      </c>
      <c r="K3063" s="3">
        <v>0</v>
      </c>
      <c r="L3063" s="3">
        <f>SUM(H3063:K3063)</f>
        <v>21030</v>
      </c>
      <c r="M3063" s="15">
        <v>0</v>
      </c>
      <c r="N3063" s="3">
        <f>H3063*M3063</f>
        <v>0</v>
      </c>
      <c r="O3063" s="3">
        <f>L3063-N3063</f>
        <v>21030</v>
      </c>
    </row>
    <row r="3064" spans="1:15" x14ac:dyDescent="0.2">
      <c r="A3064" s="2" t="s">
        <v>6412</v>
      </c>
      <c r="B3064" s="2" t="s">
        <v>2161</v>
      </c>
      <c r="C3064" s="2" t="s">
        <v>29</v>
      </c>
      <c r="D3064" s="2" t="s">
        <v>24</v>
      </c>
      <c r="E3064" s="13">
        <v>46023</v>
      </c>
      <c r="F3064" s="2" t="s">
        <v>2732</v>
      </c>
      <c r="G3064" s="2">
        <v>2</v>
      </c>
      <c r="H3064" s="3">
        <v>13400</v>
      </c>
      <c r="I3064" s="3">
        <v>1620</v>
      </c>
      <c r="J3064" s="3">
        <v>0</v>
      </c>
      <c r="K3064" s="3">
        <v>0</v>
      </c>
      <c r="L3064" s="3">
        <f>SUM(H3064:K3064)</f>
        <v>15020</v>
      </c>
      <c r="M3064" s="15">
        <v>0.05</v>
      </c>
      <c r="N3064" s="3">
        <f>H3064*M3064</f>
        <v>670</v>
      </c>
      <c r="O3064" s="3">
        <f>L3064-N3064</f>
        <v>14350</v>
      </c>
    </row>
    <row r="3065" spans="1:15" x14ac:dyDescent="0.2">
      <c r="A3065" s="2" t="s">
        <v>6413</v>
      </c>
      <c r="B3065" s="2" t="s">
        <v>293</v>
      </c>
      <c r="C3065" s="2" t="s">
        <v>37</v>
      </c>
      <c r="D3065" s="2" t="s">
        <v>36</v>
      </c>
      <c r="E3065" s="13">
        <v>46082</v>
      </c>
      <c r="F3065" s="2" t="s">
        <v>2658</v>
      </c>
      <c r="G3065" s="2">
        <v>5</v>
      </c>
      <c r="H3065" s="3">
        <v>67750</v>
      </c>
      <c r="I3065" s="3">
        <v>13540</v>
      </c>
      <c r="J3065" s="3">
        <v>0</v>
      </c>
      <c r="K3065" s="3">
        <v>0</v>
      </c>
      <c r="L3065" s="3">
        <f>SUM(H3065:K3065)</f>
        <v>81290</v>
      </c>
      <c r="M3065" s="15">
        <v>0.1</v>
      </c>
      <c r="N3065" s="3">
        <f>H3065*M3065</f>
        <v>6775</v>
      </c>
      <c r="O3065" s="3">
        <f>L3065-N3065</f>
        <v>74515</v>
      </c>
    </row>
    <row r="3066" spans="1:15" x14ac:dyDescent="0.2">
      <c r="A3066" s="2" t="s">
        <v>6414</v>
      </c>
      <c r="B3066" s="2" t="s">
        <v>850</v>
      </c>
      <c r="C3066" s="2" t="s">
        <v>83</v>
      </c>
      <c r="D3066" s="2" t="s">
        <v>85</v>
      </c>
      <c r="E3066" s="13">
        <v>46113</v>
      </c>
      <c r="F3066" s="2" t="s">
        <v>2670</v>
      </c>
      <c r="G3066" s="2">
        <v>8</v>
      </c>
      <c r="H3066" s="3">
        <v>131200</v>
      </c>
      <c r="I3066" s="3">
        <v>9890</v>
      </c>
      <c r="J3066" s="3">
        <v>6360</v>
      </c>
      <c r="K3066" s="3">
        <v>2800</v>
      </c>
      <c r="L3066" s="3">
        <f>SUM(H3066:K3066)</f>
        <v>150250</v>
      </c>
      <c r="M3066" s="15">
        <v>0</v>
      </c>
      <c r="N3066" s="3">
        <f>H3066*M3066</f>
        <v>0</v>
      </c>
      <c r="O3066" s="3">
        <f>L3066-N3066</f>
        <v>150250</v>
      </c>
    </row>
    <row r="3067" spans="1:15" x14ac:dyDescent="0.2">
      <c r="A3067" s="2" t="s">
        <v>6415</v>
      </c>
      <c r="B3067" s="2" t="s">
        <v>974</v>
      </c>
      <c r="C3067" s="2" t="s">
        <v>81</v>
      </c>
      <c r="D3067" s="2" t="s">
        <v>75</v>
      </c>
      <c r="E3067" s="13">
        <v>46054</v>
      </c>
      <c r="F3067" s="2" t="s">
        <v>2661</v>
      </c>
      <c r="G3067" s="2">
        <v>1</v>
      </c>
      <c r="H3067" s="3">
        <v>22700</v>
      </c>
      <c r="I3067" s="3">
        <v>810</v>
      </c>
      <c r="J3067" s="3">
        <v>8100</v>
      </c>
      <c r="K3067" s="3">
        <v>0</v>
      </c>
      <c r="L3067" s="3">
        <f>SUM(H3067:K3067)</f>
        <v>31610</v>
      </c>
      <c r="M3067" s="15">
        <v>0</v>
      </c>
      <c r="N3067" s="3">
        <f>H3067*M3067</f>
        <v>0</v>
      </c>
      <c r="O3067" s="3">
        <f>L3067-N3067</f>
        <v>31610</v>
      </c>
    </row>
    <row r="3068" spans="1:15" x14ac:dyDescent="0.2">
      <c r="A3068" s="2" t="s">
        <v>6416</v>
      </c>
      <c r="B3068" s="2" t="s">
        <v>1028</v>
      </c>
      <c r="C3068" s="2" t="s">
        <v>37</v>
      </c>
      <c r="D3068" s="2" t="s">
        <v>36</v>
      </c>
      <c r="E3068" s="13">
        <v>46054</v>
      </c>
      <c r="F3068" s="2" t="s">
        <v>2647</v>
      </c>
      <c r="G3068" s="2">
        <v>2</v>
      </c>
      <c r="H3068" s="3">
        <v>75200</v>
      </c>
      <c r="I3068" s="3">
        <v>2960</v>
      </c>
      <c r="J3068" s="3">
        <v>0</v>
      </c>
      <c r="K3068" s="3">
        <v>0</v>
      </c>
      <c r="L3068" s="3">
        <f>SUM(H3068:K3068)</f>
        <v>78160</v>
      </c>
      <c r="M3068" s="15">
        <v>0</v>
      </c>
      <c r="N3068" s="3">
        <f>H3068*M3068</f>
        <v>0</v>
      </c>
      <c r="O3068" s="3">
        <f>L3068-N3068</f>
        <v>78160</v>
      </c>
    </row>
    <row r="3069" spans="1:15" x14ac:dyDescent="0.2">
      <c r="A3069" s="2" t="s">
        <v>6417</v>
      </c>
      <c r="B3069" s="2" t="s">
        <v>1080</v>
      </c>
      <c r="C3069" s="2" t="s">
        <v>26</v>
      </c>
      <c r="D3069" s="2" t="s">
        <v>24</v>
      </c>
      <c r="E3069" s="13">
        <v>46082</v>
      </c>
      <c r="F3069" s="2" t="s">
        <v>2651</v>
      </c>
      <c r="G3069" s="2">
        <v>3</v>
      </c>
      <c r="H3069" s="3">
        <v>69900</v>
      </c>
      <c r="I3069" s="3">
        <v>3420</v>
      </c>
      <c r="J3069" s="3">
        <v>0</v>
      </c>
      <c r="K3069" s="3">
        <v>0</v>
      </c>
      <c r="L3069" s="3">
        <f>SUM(H3069:K3069)</f>
        <v>73320</v>
      </c>
      <c r="M3069" s="15">
        <v>0.16</v>
      </c>
      <c r="N3069" s="3">
        <f>H3069*M3069</f>
        <v>11184</v>
      </c>
      <c r="O3069" s="3">
        <f>L3069-N3069</f>
        <v>62136</v>
      </c>
    </row>
    <row r="3070" spans="1:15" x14ac:dyDescent="0.2">
      <c r="A3070" s="2" t="s">
        <v>6418</v>
      </c>
      <c r="B3070" s="2" t="s">
        <v>1549</v>
      </c>
      <c r="C3070" s="2" t="s">
        <v>106</v>
      </c>
      <c r="D3070" s="2" t="s">
        <v>105</v>
      </c>
      <c r="E3070" s="13">
        <v>46054</v>
      </c>
      <c r="F3070" s="2" t="s">
        <v>2689</v>
      </c>
      <c r="G3070" s="2">
        <v>4</v>
      </c>
      <c r="H3070" s="3">
        <v>38400</v>
      </c>
      <c r="I3070" s="3">
        <v>600</v>
      </c>
      <c r="J3070" s="3">
        <v>0</v>
      </c>
      <c r="K3070" s="3">
        <v>0</v>
      </c>
      <c r="L3070" s="3">
        <f>SUM(H3070:K3070)</f>
        <v>39000</v>
      </c>
      <c r="M3070" s="15">
        <v>0.15</v>
      </c>
      <c r="N3070" s="3">
        <f>H3070*M3070</f>
        <v>5760</v>
      </c>
      <c r="O3070" s="3">
        <f>L3070-N3070</f>
        <v>33240</v>
      </c>
    </row>
    <row r="3071" spans="1:15" x14ac:dyDescent="0.2">
      <c r="A3071" s="2" t="s">
        <v>6419</v>
      </c>
      <c r="B3071" s="2" t="s">
        <v>2114</v>
      </c>
      <c r="C3071" s="2" t="s">
        <v>43</v>
      </c>
      <c r="D3071" s="2" t="s">
        <v>45</v>
      </c>
      <c r="E3071" s="13">
        <v>46054</v>
      </c>
      <c r="F3071" s="2" t="s">
        <v>2651</v>
      </c>
      <c r="G3071" s="2">
        <v>4</v>
      </c>
      <c r="H3071" s="3">
        <v>24600</v>
      </c>
      <c r="I3071" s="3">
        <v>10560</v>
      </c>
      <c r="J3071" s="3">
        <v>0</v>
      </c>
      <c r="K3071" s="3">
        <v>1980</v>
      </c>
      <c r="L3071" s="3">
        <f>SUM(H3071:K3071)</f>
        <v>37140</v>
      </c>
      <c r="M3071" s="15">
        <v>0.16</v>
      </c>
      <c r="N3071" s="3">
        <f>H3071*M3071</f>
        <v>3936</v>
      </c>
      <c r="O3071" s="3">
        <f>L3071-N3071</f>
        <v>33204</v>
      </c>
    </row>
    <row r="3072" spans="1:15" x14ac:dyDescent="0.2">
      <c r="A3072" s="2" t="s">
        <v>6421</v>
      </c>
      <c r="B3072" s="2" t="s">
        <v>2539</v>
      </c>
      <c r="C3072" s="2" t="s">
        <v>37</v>
      </c>
      <c r="D3072" s="2" t="s">
        <v>36</v>
      </c>
      <c r="E3072" s="13">
        <v>46054</v>
      </c>
      <c r="F3072" s="2" t="s">
        <v>2732</v>
      </c>
      <c r="G3072" s="2">
        <v>1</v>
      </c>
      <c r="H3072" s="3">
        <v>26500</v>
      </c>
      <c r="I3072" s="3">
        <v>730</v>
      </c>
      <c r="J3072" s="3">
        <v>0</v>
      </c>
      <c r="K3072" s="3">
        <v>0</v>
      </c>
      <c r="L3072" s="3">
        <f>SUM(H3072:K3072)</f>
        <v>27230</v>
      </c>
      <c r="M3072" s="15">
        <v>0.05</v>
      </c>
      <c r="N3072" s="3">
        <f>H3072*M3072</f>
        <v>1325</v>
      </c>
      <c r="O3072" s="3">
        <f>L3072-N3072</f>
        <v>25905</v>
      </c>
    </row>
    <row r="3073" spans="1:15" x14ac:dyDescent="0.2">
      <c r="A3073" s="2" t="s">
        <v>6422</v>
      </c>
      <c r="B3073" s="2" t="s">
        <v>414</v>
      </c>
      <c r="C3073" s="2" t="s">
        <v>61</v>
      </c>
      <c r="D3073" s="2" t="s">
        <v>55</v>
      </c>
      <c r="E3073" s="13">
        <v>46082</v>
      </c>
      <c r="F3073" s="2" t="s">
        <v>2683</v>
      </c>
      <c r="G3073" s="2">
        <v>4</v>
      </c>
      <c r="H3073" s="3">
        <v>151200</v>
      </c>
      <c r="I3073" s="3">
        <v>10190</v>
      </c>
      <c r="J3073" s="3">
        <v>6920</v>
      </c>
      <c r="K3073" s="3">
        <v>0</v>
      </c>
      <c r="L3073" s="3">
        <f>SUM(H3073:K3073)</f>
        <v>168310</v>
      </c>
      <c r="M3073" s="15">
        <v>0.17</v>
      </c>
      <c r="N3073" s="3">
        <f>H3073*M3073</f>
        <v>25704.000000000004</v>
      </c>
      <c r="O3073" s="3">
        <f>L3073-N3073</f>
        <v>142606</v>
      </c>
    </row>
    <row r="3074" spans="1:15" x14ac:dyDescent="0.2">
      <c r="A3074" s="2" t="s">
        <v>6423</v>
      </c>
      <c r="B3074" s="2" t="s">
        <v>775</v>
      </c>
      <c r="C3074" s="2" t="s">
        <v>81</v>
      </c>
      <c r="D3074" s="2" t="s">
        <v>75</v>
      </c>
      <c r="E3074" s="13">
        <v>46082</v>
      </c>
      <c r="F3074" s="2" t="s">
        <v>2683</v>
      </c>
      <c r="G3074" s="2">
        <v>3</v>
      </c>
      <c r="H3074" s="3">
        <v>49950</v>
      </c>
      <c r="I3074" s="3">
        <v>6480</v>
      </c>
      <c r="J3074" s="3">
        <v>0</v>
      </c>
      <c r="K3074" s="3">
        <v>0</v>
      </c>
      <c r="L3074" s="3">
        <f>SUM(H3074:K3074)</f>
        <v>56430</v>
      </c>
      <c r="M3074" s="15">
        <v>0.17</v>
      </c>
      <c r="N3074" s="3">
        <f>H3074*M3074</f>
        <v>8491.5</v>
      </c>
      <c r="O3074" s="3">
        <f>L3074-N3074</f>
        <v>47938.5</v>
      </c>
    </row>
    <row r="3075" spans="1:15" x14ac:dyDescent="0.2">
      <c r="A3075" s="2" t="s">
        <v>6424</v>
      </c>
      <c r="B3075" s="2" t="s">
        <v>924</v>
      </c>
      <c r="C3075" s="2" t="s">
        <v>106</v>
      </c>
      <c r="D3075" s="2" t="s">
        <v>105</v>
      </c>
      <c r="E3075" s="13">
        <v>46082</v>
      </c>
      <c r="F3075" s="2" t="s">
        <v>2683</v>
      </c>
      <c r="G3075" s="2">
        <v>3</v>
      </c>
      <c r="H3075" s="3">
        <v>14850</v>
      </c>
      <c r="I3075" s="3">
        <v>1830</v>
      </c>
      <c r="J3075" s="3">
        <v>0</v>
      </c>
      <c r="K3075" s="3">
        <v>0</v>
      </c>
      <c r="L3075" s="3">
        <f>SUM(H3075:K3075)</f>
        <v>16680</v>
      </c>
      <c r="M3075" s="15">
        <v>0.17</v>
      </c>
      <c r="N3075" s="3">
        <f>H3075*M3075</f>
        <v>2524.5</v>
      </c>
      <c r="O3075" s="3">
        <f>L3075-N3075</f>
        <v>14155.5</v>
      </c>
    </row>
    <row r="3076" spans="1:15" x14ac:dyDescent="0.2">
      <c r="A3076" s="2" t="s">
        <v>6425</v>
      </c>
      <c r="B3076" s="2" t="s">
        <v>1365</v>
      </c>
      <c r="C3076" s="2" t="s">
        <v>22</v>
      </c>
      <c r="D3076" s="2" t="s">
        <v>24</v>
      </c>
      <c r="E3076" s="13">
        <v>46113</v>
      </c>
      <c r="F3076" s="2" t="s">
        <v>2647</v>
      </c>
      <c r="G3076" s="2">
        <v>6</v>
      </c>
      <c r="H3076" s="3">
        <v>19200</v>
      </c>
      <c r="I3076" s="3">
        <v>4430</v>
      </c>
      <c r="J3076" s="3">
        <v>5400</v>
      </c>
      <c r="K3076" s="3">
        <v>0</v>
      </c>
      <c r="L3076" s="3">
        <f>SUM(H3076:K3076)</f>
        <v>29030</v>
      </c>
      <c r="M3076" s="15">
        <v>0</v>
      </c>
      <c r="N3076" s="3">
        <f>H3076*M3076</f>
        <v>0</v>
      </c>
      <c r="O3076" s="3">
        <f>L3076-N3076</f>
        <v>29030</v>
      </c>
    </row>
    <row r="3077" spans="1:15" x14ac:dyDescent="0.2">
      <c r="A3077" s="2" t="s">
        <v>6426</v>
      </c>
      <c r="B3077" s="2" t="s">
        <v>1644</v>
      </c>
      <c r="C3077" s="2" t="s">
        <v>101</v>
      </c>
      <c r="D3077" s="2" t="s">
        <v>95</v>
      </c>
      <c r="E3077" s="13">
        <v>46054</v>
      </c>
      <c r="F3077" s="2" t="s">
        <v>2732</v>
      </c>
      <c r="G3077" s="2">
        <v>1</v>
      </c>
      <c r="H3077" s="3">
        <v>9950</v>
      </c>
      <c r="I3077" s="3">
        <v>330</v>
      </c>
      <c r="J3077" s="3">
        <v>4180</v>
      </c>
      <c r="K3077" s="3">
        <v>0</v>
      </c>
      <c r="L3077" s="3">
        <f>SUM(H3077:K3077)</f>
        <v>14460</v>
      </c>
      <c r="M3077" s="15">
        <v>0.05</v>
      </c>
      <c r="N3077" s="3">
        <f>H3077*M3077</f>
        <v>497.5</v>
      </c>
      <c r="O3077" s="3">
        <f>L3077-N3077</f>
        <v>13962.5</v>
      </c>
    </row>
    <row r="3078" spans="1:15" x14ac:dyDescent="0.2">
      <c r="A3078" s="2" t="s">
        <v>6427</v>
      </c>
      <c r="B3078" s="2" t="s">
        <v>1724</v>
      </c>
      <c r="C3078" s="2" t="s">
        <v>57</v>
      </c>
      <c r="D3078" s="2" t="s">
        <v>55</v>
      </c>
      <c r="E3078" s="13">
        <v>46082</v>
      </c>
      <c r="F3078" s="2" t="s">
        <v>2670</v>
      </c>
      <c r="G3078" s="2">
        <v>4</v>
      </c>
      <c r="H3078" s="3">
        <v>28800</v>
      </c>
      <c r="I3078" s="3">
        <v>7140</v>
      </c>
      <c r="J3078" s="3">
        <v>0</v>
      </c>
      <c r="K3078" s="3">
        <v>1020</v>
      </c>
      <c r="L3078" s="3">
        <f>SUM(H3078:K3078)</f>
        <v>36960</v>
      </c>
      <c r="M3078" s="15">
        <v>0</v>
      </c>
      <c r="N3078" s="3">
        <f>H3078*M3078</f>
        <v>0</v>
      </c>
      <c r="O3078" s="3">
        <f>L3078-N3078</f>
        <v>36960</v>
      </c>
    </row>
    <row r="3079" spans="1:15" x14ac:dyDescent="0.2">
      <c r="A3079" s="2" t="s">
        <v>6428</v>
      </c>
      <c r="B3079" s="2" t="s">
        <v>1904</v>
      </c>
      <c r="C3079" s="2" t="s">
        <v>9</v>
      </c>
      <c r="D3079" s="2" t="s">
        <v>11</v>
      </c>
      <c r="E3079" s="13">
        <v>46143</v>
      </c>
      <c r="F3079" s="2" t="s">
        <v>2661</v>
      </c>
      <c r="G3079" s="2">
        <v>4</v>
      </c>
      <c r="H3079" s="3">
        <v>21400</v>
      </c>
      <c r="I3079" s="3">
        <v>6640</v>
      </c>
      <c r="J3079" s="3">
        <v>0</v>
      </c>
      <c r="K3079" s="3">
        <v>0</v>
      </c>
      <c r="L3079" s="3">
        <f>SUM(H3079:K3079)</f>
        <v>28040</v>
      </c>
      <c r="M3079" s="15">
        <v>0</v>
      </c>
      <c r="N3079" s="3">
        <f>H3079*M3079</f>
        <v>0</v>
      </c>
      <c r="O3079" s="3">
        <f>L3079-N3079</f>
        <v>28040</v>
      </c>
    </row>
    <row r="3080" spans="1:15" x14ac:dyDescent="0.2">
      <c r="A3080" s="2" t="s">
        <v>6430</v>
      </c>
      <c r="B3080" s="2" t="s">
        <v>2345</v>
      </c>
      <c r="C3080" s="2" t="s">
        <v>101</v>
      </c>
      <c r="D3080" s="2" t="s">
        <v>95</v>
      </c>
      <c r="E3080" s="13">
        <v>46113</v>
      </c>
      <c r="F3080" s="2" t="s">
        <v>2651</v>
      </c>
      <c r="G3080" s="2">
        <v>5</v>
      </c>
      <c r="H3080" s="3">
        <v>30750</v>
      </c>
      <c r="I3080" s="3">
        <v>2220</v>
      </c>
      <c r="J3080" s="3">
        <v>4820</v>
      </c>
      <c r="K3080" s="3">
        <v>3850</v>
      </c>
      <c r="L3080" s="3">
        <f>SUM(H3080:K3080)</f>
        <v>41640</v>
      </c>
      <c r="M3080" s="15">
        <v>0.16</v>
      </c>
      <c r="N3080" s="3">
        <f>H3080*M3080</f>
        <v>4920</v>
      </c>
      <c r="O3080" s="3">
        <f>L3080-N3080</f>
        <v>36720</v>
      </c>
    </row>
    <row r="3081" spans="1:15" x14ac:dyDescent="0.2">
      <c r="A3081" s="2" t="s">
        <v>6431</v>
      </c>
      <c r="B3081" s="2" t="s">
        <v>2367</v>
      </c>
      <c r="C3081" s="2" t="s">
        <v>13</v>
      </c>
      <c r="D3081" s="2" t="s">
        <v>11</v>
      </c>
      <c r="E3081" s="13">
        <v>46082</v>
      </c>
      <c r="F3081" s="2" t="s">
        <v>2670</v>
      </c>
      <c r="G3081" s="2">
        <v>3</v>
      </c>
      <c r="H3081" s="3">
        <v>59700</v>
      </c>
      <c r="I3081" s="3">
        <v>7600</v>
      </c>
      <c r="J3081" s="3">
        <v>8200</v>
      </c>
      <c r="K3081" s="3">
        <v>1960</v>
      </c>
      <c r="L3081" s="3">
        <f>SUM(H3081:K3081)</f>
        <v>77460</v>
      </c>
      <c r="M3081" s="15">
        <v>0</v>
      </c>
      <c r="N3081" s="3">
        <f>H3081*M3081</f>
        <v>0</v>
      </c>
      <c r="O3081" s="3">
        <f>L3081-N3081</f>
        <v>77460</v>
      </c>
    </row>
    <row r="3082" spans="1:15" x14ac:dyDescent="0.2">
      <c r="A3082" s="2" t="s">
        <v>6432</v>
      </c>
      <c r="B3082" s="2" t="s">
        <v>529</v>
      </c>
      <c r="C3082" s="2" t="s">
        <v>22</v>
      </c>
      <c r="D3082" s="2" t="s">
        <v>24</v>
      </c>
      <c r="E3082" s="13">
        <v>46054</v>
      </c>
      <c r="F3082" s="2" t="s">
        <v>2732</v>
      </c>
      <c r="G3082" s="2">
        <v>2</v>
      </c>
      <c r="H3082" s="3">
        <v>8500</v>
      </c>
      <c r="I3082" s="3">
        <v>1220</v>
      </c>
      <c r="J3082" s="3">
        <v>0</v>
      </c>
      <c r="K3082" s="3">
        <v>0</v>
      </c>
      <c r="L3082" s="3">
        <f>SUM(H3082:K3082)</f>
        <v>9720</v>
      </c>
      <c r="M3082" s="15">
        <v>0.05</v>
      </c>
      <c r="N3082" s="3">
        <f>H3082*M3082</f>
        <v>425</v>
      </c>
      <c r="O3082" s="3">
        <f>L3082-N3082</f>
        <v>9295</v>
      </c>
    </row>
    <row r="3083" spans="1:15" x14ac:dyDescent="0.2">
      <c r="A3083" s="2" t="s">
        <v>6433</v>
      </c>
      <c r="B3083" s="2" t="s">
        <v>821</v>
      </c>
      <c r="C3083" s="2" t="s">
        <v>110</v>
      </c>
      <c r="D3083" s="2" t="s">
        <v>105</v>
      </c>
      <c r="E3083" s="13">
        <v>46054</v>
      </c>
      <c r="F3083" s="2" t="s">
        <v>2732</v>
      </c>
      <c r="G3083" s="2">
        <v>2</v>
      </c>
      <c r="H3083" s="3">
        <v>25300</v>
      </c>
      <c r="I3083" s="3">
        <v>1360</v>
      </c>
      <c r="J3083" s="3">
        <v>5410</v>
      </c>
      <c r="K3083" s="3">
        <v>3300</v>
      </c>
      <c r="L3083" s="3">
        <f>SUM(H3083:K3083)</f>
        <v>35370</v>
      </c>
      <c r="M3083" s="15">
        <v>0.05</v>
      </c>
      <c r="N3083" s="3">
        <f>H3083*M3083</f>
        <v>1265</v>
      </c>
      <c r="O3083" s="3">
        <f>L3083-N3083</f>
        <v>34105</v>
      </c>
    </row>
    <row r="3084" spans="1:15" x14ac:dyDescent="0.2">
      <c r="A3084" s="2" t="s">
        <v>6434</v>
      </c>
      <c r="B3084" s="2" t="s">
        <v>909</v>
      </c>
      <c r="C3084" s="2" t="s">
        <v>93</v>
      </c>
      <c r="D3084" s="2" t="s">
        <v>95</v>
      </c>
      <c r="E3084" s="13">
        <v>46054</v>
      </c>
      <c r="F3084" s="2" t="s">
        <v>2647</v>
      </c>
      <c r="G3084" s="2">
        <v>3</v>
      </c>
      <c r="H3084" s="3">
        <v>36000</v>
      </c>
      <c r="I3084" s="3">
        <v>1570</v>
      </c>
      <c r="J3084" s="3">
        <v>1520</v>
      </c>
      <c r="K3084" s="3">
        <v>0</v>
      </c>
      <c r="L3084" s="3">
        <f>SUM(H3084:K3084)</f>
        <v>39090</v>
      </c>
      <c r="M3084" s="15">
        <v>0</v>
      </c>
      <c r="N3084" s="3">
        <f>H3084*M3084</f>
        <v>0</v>
      </c>
      <c r="O3084" s="3">
        <f>L3084-N3084</f>
        <v>39090</v>
      </c>
    </row>
    <row r="3085" spans="1:15" x14ac:dyDescent="0.2">
      <c r="A3085" s="2" t="s">
        <v>6435</v>
      </c>
      <c r="B3085" s="2" t="s">
        <v>1031</v>
      </c>
      <c r="C3085" s="2" t="s">
        <v>71</v>
      </c>
      <c r="D3085" s="2" t="s">
        <v>65</v>
      </c>
      <c r="E3085" s="13">
        <v>46054</v>
      </c>
      <c r="F3085" s="2" t="s">
        <v>2689</v>
      </c>
      <c r="G3085" s="2">
        <v>4</v>
      </c>
      <c r="H3085" s="3">
        <v>65400</v>
      </c>
      <c r="I3085" s="3">
        <v>710</v>
      </c>
      <c r="J3085" s="3">
        <v>6030</v>
      </c>
      <c r="K3085" s="3">
        <v>0</v>
      </c>
      <c r="L3085" s="3">
        <f>SUM(H3085:K3085)</f>
        <v>72140</v>
      </c>
      <c r="M3085" s="15">
        <v>0.15</v>
      </c>
      <c r="N3085" s="3">
        <f>H3085*M3085</f>
        <v>9810</v>
      </c>
      <c r="O3085" s="3">
        <f>L3085-N3085</f>
        <v>62330</v>
      </c>
    </row>
    <row r="3086" spans="1:15" x14ac:dyDescent="0.2">
      <c r="A3086" s="2" t="s">
        <v>6436</v>
      </c>
      <c r="B3086" s="2" t="s">
        <v>1095</v>
      </c>
      <c r="C3086" s="2" t="s">
        <v>69</v>
      </c>
      <c r="D3086" s="2" t="s">
        <v>65</v>
      </c>
      <c r="E3086" s="13">
        <v>46113</v>
      </c>
      <c r="F3086" s="2" t="s">
        <v>2658</v>
      </c>
      <c r="G3086" s="2">
        <v>2</v>
      </c>
      <c r="H3086" s="3">
        <v>33700</v>
      </c>
      <c r="I3086" s="3">
        <v>3600</v>
      </c>
      <c r="J3086" s="3">
        <v>0</v>
      </c>
      <c r="K3086" s="3">
        <v>1240</v>
      </c>
      <c r="L3086" s="3">
        <f>SUM(H3086:K3086)</f>
        <v>38540</v>
      </c>
      <c r="M3086" s="15">
        <v>0.1</v>
      </c>
      <c r="N3086" s="3">
        <f>H3086*M3086</f>
        <v>3370</v>
      </c>
      <c r="O3086" s="3">
        <f>L3086-N3086</f>
        <v>35170</v>
      </c>
    </row>
    <row r="3087" spans="1:15" x14ac:dyDescent="0.2">
      <c r="A3087" s="2" t="s">
        <v>6437</v>
      </c>
      <c r="B3087" s="2" t="s">
        <v>1146</v>
      </c>
      <c r="C3087" s="2" t="s">
        <v>63</v>
      </c>
      <c r="D3087" s="2" t="s">
        <v>65</v>
      </c>
      <c r="E3087" s="13">
        <v>46082</v>
      </c>
      <c r="F3087" s="2" t="s">
        <v>2658</v>
      </c>
      <c r="G3087" s="2">
        <v>3</v>
      </c>
      <c r="H3087" s="3">
        <v>33000</v>
      </c>
      <c r="I3087" s="3">
        <v>7490</v>
      </c>
      <c r="J3087" s="3">
        <v>0</v>
      </c>
      <c r="K3087" s="3">
        <v>0</v>
      </c>
      <c r="L3087" s="3">
        <f>SUM(H3087:K3087)</f>
        <v>40490</v>
      </c>
      <c r="M3087" s="15">
        <v>0.1</v>
      </c>
      <c r="N3087" s="3">
        <f>H3087*M3087</f>
        <v>3300</v>
      </c>
      <c r="O3087" s="3">
        <f>L3087-N3087</f>
        <v>37190</v>
      </c>
    </row>
    <row r="3088" spans="1:15" x14ac:dyDescent="0.2">
      <c r="A3088" s="2" t="s">
        <v>6438</v>
      </c>
      <c r="B3088" s="2" t="s">
        <v>1268</v>
      </c>
      <c r="C3088" s="2" t="s">
        <v>61</v>
      </c>
      <c r="D3088" s="2" t="s">
        <v>55</v>
      </c>
      <c r="E3088" s="13">
        <v>46113</v>
      </c>
      <c r="F3088" s="2" t="s">
        <v>2689</v>
      </c>
      <c r="G3088" s="2">
        <v>4</v>
      </c>
      <c r="H3088" s="3">
        <v>72400</v>
      </c>
      <c r="I3088" s="3">
        <v>8340</v>
      </c>
      <c r="J3088" s="3">
        <v>0</v>
      </c>
      <c r="K3088" s="3">
        <v>3080</v>
      </c>
      <c r="L3088" s="3">
        <f>SUM(H3088:K3088)</f>
        <v>83820</v>
      </c>
      <c r="M3088" s="15">
        <v>0.15</v>
      </c>
      <c r="N3088" s="3">
        <f>H3088*M3088</f>
        <v>10860</v>
      </c>
      <c r="O3088" s="3">
        <f>L3088-N3088</f>
        <v>72960</v>
      </c>
    </row>
    <row r="3089" spans="1:15" x14ac:dyDescent="0.2">
      <c r="A3089" s="2" t="s">
        <v>6439</v>
      </c>
      <c r="B3089" s="2" t="s">
        <v>1398</v>
      </c>
      <c r="C3089" s="2" t="s">
        <v>13</v>
      </c>
      <c r="D3089" s="2" t="s">
        <v>11</v>
      </c>
      <c r="E3089" s="13">
        <v>46082</v>
      </c>
      <c r="F3089" s="2" t="s">
        <v>2647</v>
      </c>
      <c r="G3089" s="2">
        <v>4</v>
      </c>
      <c r="H3089" s="3">
        <v>39200</v>
      </c>
      <c r="I3089" s="3">
        <v>10850</v>
      </c>
      <c r="J3089" s="3">
        <v>0</v>
      </c>
      <c r="K3089" s="3">
        <v>2360</v>
      </c>
      <c r="L3089" s="3">
        <f>SUM(H3089:K3089)</f>
        <v>52410</v>
      </c>
      <c r="M3089" s="15">
        <v>0</v>
      </c>
      <c r="N3089" s="3">
        <f>H3089*M3089</f>
        <v>0</v>
      </c>
      <c r="O3089" s="3">
        <f>L3089-N3089</f>
        <v>52410</v>
      </c>
    </row>
    <row r="3090" spans="1:15" x14ac:dyDescent="0.2">
      <c r="A3090" s="2" t="s">
        <v>6441</v>
      </c>
      <c r="B3090" s="2" t="s">
        <v>1640</v>
      </c>
      <c r="C3090" s="2" t="s">
        <v>43</v>
      </c>
      <c r="D3090" s="2" t="s">
        <v>45</v>
      </c>
      <c r="E3090" s="13">
        <v>46054</v>
      </c>
      <c r="F3090" s="2" t="s">
        <v>2689</v>
      </c>
      <c r="G3090" s="2">
        <v>2</v>
      </c>
      <c r="H3090" s="3">
        <v>11900</v>
      </c>
      <c r="I3090" s="3">
        <v>3340</v>
      </c>
      <c r="J3090" s="3">
        <v>6960</v>
      </c>
      <c r="K3090" s="3">
        <v>0</v>
      </c>
      <c r="L3090" s="3">
        <f>SUM(H3090:K3090)</f>
        <v>22200</v>
      </c>
      <c r="M3090" s="15">
        <v>0.15</v>
      </c>
      <c r="N3090" s="3">
        <f>H3090*M3090</f>
        <v>1785</v>
      </c>
      <c r="O3090" s="3">
        <f>L3090-N3090</f>
        <v>20415</v>
      </c>
    </row>
    <row r="3091" spans="1:15" x14ac:dyDescent="0.2">
      <c r="A3091" s="2" t="s">
        <v>6442</v>
      </c>
      <c r="B3091" s="2" t="s">
        <v>1808</v>
      </c>
      <c r="C3091" s="2" t="s">
        <v>118</v>
      </c>
      <c r="D3091" s="2" t="s">
        <v>114</v>
      </c>
      <c r="E3091" s="13">
        <v>46082</v>
      </c>
      <c r="F3091" s="2" t="s">
        <v>2683</v>
      </c>
      <c r="G3091" s="2">
        <v>2</v>
      </c>
      <c r="H3091" s="3">
        <v>17200</v>
      </c>
      <c r="I3091" s="3">
        <v>2000</v>
      </c>
      <c r="J3091" s="3">
        <v>7300</v>
      </c>
      <c r="K3091" s="3">
        <v>2020</v>
      </c>
      <c r="L3091" s="3">
        <f>SUM(H3091:K3091)</f>
        <v>28520</v>
      </c>
      <c r="M3091" s="15">
        <v>0.17</v>
      </c>
      <c r="N3091" s="3">
        <f>H3091*M3091</f>
        <v>2924</v>
      </c>
      <c r="O3091" s="3">
        <f>L3091-N3091</f>
        <v>25596</v>
      </c>
    </row>
    <row r="3092" spans="1:15" x14ac:dyDescent="0.2">
      <c r="A3092" s="2" t="s">
        <v>6443</v>
      </c>
      <c r="B3092" s="2" t="s">
        <v>1808</v>
      </c>
      <c r="C3092" s="2" t="s">
        <v>93</v>
      </c>
      <c r="D3092" s="2" t="s">
        <v>95</v>
      </c>
      <c r="E3092" s="13">
        <v>46054</v>
      </c>
      <c r="F3092" s="2" t="s">
        <v>2683</v>
      </c>
      <c r="G3092" s="2">
        <v>1</v>
      </c>
      <c r="H3092" s="3">
        <v>4350</v>
      </c>
      <c r="I3092" s="3">
        <v>1740</v>
      </c>
      <c r="J3092" s="3">
        <v>5900</v>
      </c>
      <c r="K3092" s="3">
        <v>0</v>
      </c>
      <c r="L3092" s="3">
        <f>SUM(H3092:K3092)</f>
        <v>11990</v>
      </c>
      <c r="M3092" s="15">
        <v>0.17</v>
      </c>
      <c r="N3092" s="3">
        <f>H3092*M3092</f>
        <v>739.5</v>
      </c>
      <c r="O3092" s="3">
        <f>L3092-N3092</f>
        <v>11250.5</v>
      </c>
    </row>
    <row r="3093" spans="1:15" x14ac:dyDescent="0.2">
      <c r="A3093" s="2" t="s">
        <v>6445</v>
      </c>
      <c r="B3093" s="2" t="s">
        <v>1967</v>
      </c>
      <c r="C3093" s="2" t="s">
        <v>122</v>
      </c>
      <c r="D3093" s="2" t="s">
        <v>124</v>
      </c>
      <c r="E3093" s="13">
        <v>46235</v>
      </c>
      <c r="F3093" s="2" t="s">
        <v>2683</v>
      </c>
      <c r="G3093" s="2">
        <v>8</v>
      </c>
      <c r="H3093" s="3">
        <v>26400</v>
      </c>
      <c r="I3093" s="3">
        <v>12830</v>
      </c>
      <c r="J3093" s="3">
        <v>0</v>
      </c>
      <c r="K3093" s="3">
        <v>3020</v>
      </c>
      <c r="L3093" s="3">
        <f>SUM(H3093:K3093)</f>
        <v>42250</v>
      </c>
      <c r="M3093" s="15">
        <v>0.17</v>
      </c>
      <c r="N3093" s="3">
        <f>H3093*M3093</f>
        <v>4488</v>
      </c>
      <c r="O3093" s="3">
        <f>L3093-N3093</f>
        <v>37762</v>
      </c>
    </row>
    <row r="3094" spans="1:15" x14ac:dyDescent="0.2">
      <c r="A3094" s="2" t="s">
        <v>6446</v>
      </c>
      <c r="B3094" s="2" t="s">
        <v>2312</v>
      </c>
      <c r="C3094" s="2" t="s">
        <v>118</v>
      </c>
      <c r="D3094" s="2" t="s">
        <v>114</v>
      </c>
      <c r="E3094" s="13">
        <v>46054</v>
      </c>
      <c r="F3094" s="2" t="s">
        <v>2689</v>
      </c>
      <c r="G3094" s="2">
        <v>4</v>
      </c>
      <c r="H3094" s="3">
        <v>74400</v>
      </c>
      <c r="I3094" s="3">
        <v>5650</v>
      </c>
      <c r="J3094" s="3">
        <v>0</v>
      </c>
      <c r="K3094" s="3">
        <v>0</v>
      </c>
      <c r="L3094" s="3">
        <f>SUM(H3094:K3094)</f>
        <v>80050</v>
      </c>
      <c r="M3094" s="15">
        <v>0.15</v>
      </c>
      <c r="N3094" s="3">
        <f>H3094*M3094</f>
        <v>11160</v>
      </c>
      <c r="O3094" s="3">
        <f>L3094-N3094</f>
        <v>68890</v>
      </c>
    </row>
    <row r="3095" spans="1:15" x14ac:dyDescent="0.2">
      <c r="A3095" s="2" t="s">
        <v>6448</v>
      </c>
      <c r="B3095" s="2" t="s">
        <v>2431</v>
      </c>
      <c r="C3095" s="2" t="s">
        <v>9</v>
      </c>
      <c r="D3095" s="2" t="s">
        <v>11</v>
      </c>
      <c r="E3095" s="13">
        <v>46204</v>
      </c>
      <c r="F3095" s="2" t="s">
        <v>2689</v>
      </c>
      <c r="G3095" s="2">
        <v>8</v>
      </c>
      <c r="H3095" s="3">
        <v>46800</v>
      </c>
      <c r="I3095" s="3">
        <v>3740</v>
      </c>
      <c r="J3095" s="3">
        <v>0</v>
      </c>
      <c r="K3095" s="3">
        <v>0</v>
      </c>
      <c r="L3095" s="3">
        <f>SUM(H3095:K3095)</f>
        <v>50540</v>
      </c>
      <c r="M3095" s="15">
        <v>0.15</v>
      </c>
      <c r="N3095" s="3">
        <f>H3095*M3095</f>
        <v>7020</v>
      </c>
      <c r="O3095" s="3">
        <f>L3095-N3095</f>
        <v>43520</v>
      </c>
    </row>
    <row r="3096" spans="1:15" x14ac:dyDescent="0.2">
      <c r="A3096" s="2" t="s">
        <v>6449</v>
      </c>
      <c r="B3096" s="2" t="s">
        <v>2433</v>
      </c>
      <c r="C3096" s="2" t="s">
        <v>91</v>
      </c>
      <c r="D3096" s="2" t="s">
        <v>85</v>
      </c>
      <c r="E3096" s="13">
        <v>46054</v>
      </c>
      <c r="F3096" s="2" t="s">
        <v>2658</v>
      </c>
      <c r="G3096" s="2">
        <v>8</v>
      </c>
      <c r="H3096" s="3">
        <v>28800</v>
      </c>
      <c r="I3096" s="3">
        <v>9640</v>
      </c>
      <c r="J3096" s="3">
        <v>0</v>
      </c>
      <c r="K3096" s="3">
        <v>0</v>
      </c>
      <c r="L3096" s="3">
        <f>SUM(H3096:K3096)</f>
        <v>38440</v>
      </c>
      <c r="M3096" s="15">
        <v>0.1</v>
      </c>
      <c r="N3096" s="3">
        <f>H3096*M3096</f>
        <v>2880</v>
      </c>
      <c r="O3096" s="3">
        <f>L3096-N3096</f>
        <v>35560</v>
      </c>
    </row>
    <row r="3097" spans="1:15" x14ac:dyDescent="0.2">
      <c r="A3097" s="2" t="s">
        <v>6450</v>
      </c>
      <c r="B3097" s="2" t="s">
        <v>383</v>
      </c>
      <c r="C3097" s="2" t="s">
        <v>53</v>
      </c>
      <c r="D3097" s="2" t="s">
        <v>55</v>
      </c>
      <c r="E3097" s="13">
        <v>46054</v>
      </c>
      <c r="F3097" s="2" t="s">
        <v>2689</v>
      </c>
      <c r="G3097" s="2">
        <v>4</v>
      </c>
      <c r="H3097" s="3">
        <v>40600</v>
      </c>
      <c r="I3097" s="3">
        <v>2610</v>
      </c>
      <c r="J3097" s="3">
        <v>0</v>
      </c>
      <c r="K3097" s="3">
        <v>0</v>
      </c>
      <c r="L3097" s="3">
        <f>SUM(H3097:K3097)</f>
        <v>43210</v>
      </c>
      <c r="M3097" s="15">
        <v>0.15</v>
      </c>
      <c r="N3097" s="3">
        <f>H3097*M3097</f>
        <v>6090</v>
      </c>
      <c r="O3097" s="3">
        <f>L3097-N3097</f>
        <v>37120</v>
      </c>
    </row>
    <row r="3098" spans="1:15" x14ac:dyDescent="0.2">
      <c r="A3098" s="2" t="s">
        <v>6451</v>
      </c>
      <c r="B3098" s="2" t="s">
        <v>945</v>
      </c>
      <c r="C3098" s="2" t="s">
        <v>83</v>
      </c>
      <c r="D3098" s="2" t="s">
        <v>85</v>
      </c>
      <c r="E3098" s="13">
        <v>46054</v>
      </c>
      <c r="F3098" s="2" t="s">
        <v>2647</v>
      </c>
      <c r="G3098" s="2">
        <v>5</v>
      </c>
      <c r="H3098" s="3">
        <v>60250</v>
      </c>
      <c r="I3098" s="3">
        <v>11240</v>
      </c>
      <c r="J3098" s="3">
        <v>0</v>
      </c>
      <c r="K3098" s="3">
        <v>1930</v>
      </c>
      <c r="L3098" s="3">
        <f>SUM(H3098:K3098)</f>
        <v>73420</v>
      </c>
      <c r="M3098" s="15">
        <v>0</v>
      </c>
      <c r="N3098" s="3">
        <f>H3098*M3098</f>
        <v>0</v>
      </c>
      <c r="O3098" s="3">
        <f>L3098-N3098</f>
        <v>73420</v>
      </c>
    </row>
    <row r="3099" spans="1:15" x14ac:dyDescent="0.2">
      <c r="A3099" s="2" t="s">
        <v>6452</v>
      </c>
      <c r="B3099" s="2" t="s">
        <v>974</v>
      </c>
      <c r="C3099" s="2" t="s">
        <v>127</v>
      </c>
      <c r="D3099" s="2" t="s">
        <v>124</v>
      </c>
      <c r="E3099" s="13">
        <v>46054</v>
      </c>
      <c r="F3099" s="2" t="s">
        <v>2683</v>
      </c>
      <c r="G3099" s="2">
        <v>2</v>
      </c>
      <c r="H3099" s="3">
        <v>20200</v>
      </c>
      <c r="I3099" s="3">
        <v>1350</v>
      </c>
      <c r="J3099" s="3">
        <v>0</v>
      </c>
      <c r="K3099" s="3">
        <v>0</v>
      </c>
      <c r="L3099" s="3">
        <f>SUM(H3099:K3099)</f>
        <v>21550</v>
      </c>
      <c r="M3099" s="15">
        <v>0.17</v>
      </c>
      <c r="N3099" s="3">
        <f>H3099*M3099</f>
        <v>3434.0000000000005</v>
      </c>
      <c r="O3099" s="3">
        <f>L3099-N3099</f>
        <v>18116</v>
      </c>
    </row>
    <row r="3100" spans="1:15" x14ac:dyDescent="0.2">
      <c r="A3100" s="2" t="s">
        <v>6455</v>
      </c>
      <c r="B3100" s="2" t="s">
        <v>1551</v>
      </c>
      <c r="C3100" s="2" t="s">
        <v>67</v>
      </c>
      <c r="D3100" s="2" t="s">
        <v>65</v>
      </c>
      <c r="E3100" s="13">
        <v>46054</v>
      </c>
      <c r="F3100" s="2" t="s">
        <v>2683</v>
      </c>
      <c r="G3100" s="2">
        <v>3</v>
      </c>
      <c r="H3100" s="3">
        <v>15600</v>
      </c>
      <c r="I3100" s="3">
        <v>3720</v>
      </c>
      <c r="J3100" s="3">
        <v>0</v>
      </c>
      <c r="K3100" s="3">
        <v>0</v>
      </c>
      <c r="L3100" s="3">
        <f>SUM(H3100:K3100)</f>
        <v>19320</v>
      </c>
      <c r="M3100" s="15">
        <v>0.17</v>
      </c>
      <c r="N3100" s="3">
        <f>H3100*M3100</f>
        <v>2652</v>
      </c>
      <c r="O3100" s="3">
        <f>L3100-N3100</f>
        <v>16668</v>
      </c>
    </row>
    <row r="3101" spans="1:15" x14ac:dyDescent="0.2">
      <c r="A3101" s="2" t="s">
        <v>6456</v>
      </c>
      <c r="B3101" s="2" t="s">
        <v>2321</v>
      </c>
      <c r="C3101" s="2" t="s">
        <v>63</v>
      </c>
      <c r="D3101" s="2" t="s">
        <v>65</v>
      </c>
      <c r="E3101" s="13">
        <v>46054</v>
      </c>
      <c r="F3101" s="2" t="s">
        <v>2732</v>
      </c>
      <c r="G3101" s="2">
        <v>3</v>
      </c>
      <c r="H3101" s="3">
        <v>33600</v>
      </c>
      <c r="I3101" s="3">
        <v>1750</v>
      </c>
      <c r="J3101" s="3">
        <v>0</v>
      </c>
      <c r="K3101" s="3">
        <v>0</v>
      </c>
      <c r="L3101" s="3">
        <f>SUM(H3101:K3101)</f>
        <v>35350</v>
      </c>
      <c r="M3101" s="15">
        <v>0.05</v>
      </c>
      <c r="N3101" s="3">
        <f>H3101*M3101</f>
        <v>1680</v>
      </c>
      <c r="O3101" s="3">
        <f>L3101-N3101</f>
        <v>33670</v>
      </c>
    </row>
    <row r="3102" spans="1:15" x14ac:dyDescent="0.2">
      <c r="A3102" s="2" t="s">
        <v>6457</v>
      </c>
      <c r="B3102" s="2" t="s">
        <v>2433</v>
      </c>
      <c r="C3102" s="2" t="s">
        <v>118</v>
      </c>
      <c r="D3102" s="2" t="s">
        <v>114</v>
      </c>
      <c r="E3102" s="13">
        <v>46054</v>
      </c>
      <c r="F3102" s="2" t="s">
        <v>2658</v>
      </c>
      <c r="G3102" s="2">
        <v>16</v>
      </c>
      <c r="H3102" s="3">
        <v>118400</v>
      </c>
      <c r="I3102" s="3">
        <v>11910</v>
      </c>
      <c r="J3102" s="3">
        <v>0</v>
      </c>
      <c r="K3102" s="3">
        <v>0</v>
      </c>
      <c r="L3102" s="3">
        <f>SUM(H3102:K3102)</f>
        <v>130310</v>
      </c>
      <c r="M3102" s="15">
        <v>0.1</v>
      </c>
      <c r="N3102" s="3">
        <f>H3102*M3102</f>
        <v>11840</v>
      </c>
      <c r="O3102" s="3">
        <f>L3102-N3102</f>
        <v>118470</v>
      </c>
    </row>
    <row r="3103" spans="1:15" x14ac:dyDescent="0.2">
      <c r="A3103" s="2" t="s">
        <v>6459</v>
      </c>
      <c r="B3103" s="2" t="s">
        <v>305</v>
      </c>
      <c r="C3103" s="2" t="s">
        <v>13</v>
      </c>
      <c r="D3103" s="2" t="s">
        <v>11</v>
      </c>
      <c r="E3103" s="13">
        <v>46054</v>
      </c>
      <c r="F3103" s="2" t="s">
        <v>2732</v>
      </c>
      <c r="G3103" s="2">
        <v>1</v>
      </c>
      <c r="H3103" s="3">
        <v>23750</v>
      </c>
      <c r="I3103" s="3">
        <v>1290</v>
      </c>
      <c r="J3103" s="3">
        <v>0</v>
      </c>
      <c r="K3103" s="3">
        <v>0</v>
      </c>
      <c r="L3103" s="3">
        <f>SUM(H3103:K3103)</f>
        <v>25040</v>
      </c>
      <c r="M3103" s="15">
        <v>0.05</v>
      </c>
      <c r="N3103" s="3">
        <f>H3103*M3103</f>
        <v>1187.5</v>
      </c>
      <c r="O3103" s="3">
        <f>L3103-N3103</f>
        <v>23852.5</v>
      </c>
    </row>
    <row r="3104" spans="1:15" x14ac:dyDescent="0.2">
      <c r="A3104" s="2" t="s">
        <v>6460</v>
      </c>
      <c r="B3104" s="2" t="s">
        <v>1019</v>
      </c>
      <c r="C3104" s="2" t="s">
        <v>69</v>
      </c>
      <c r="D3104" s="2" t="s">
        <v>65</v>
      </c>
      <c r="E3104" s="13">
        <v>46082</v>
      </c>
      <c r="F3104" s="2" t="s">
        <v>2670</v>
      </c>
      <c r="G3104" s="2">
        <v>4</v>
      </c>
      <c r="H3104" s="3">
        <v>68600</v>
      </c>
      <c r="I3104" s="3">
        <v>10180</v>
      </c>
      <c r="J3104" s="3">
        <v>7270</v>
      </c>
      <c r="K3104" s="3">
        <v>0</v>
      </c>
      <c r="L3104" s="3">
        <f>SUM(H3104:K3104)</f>
        <v>86050</v>
      </c>
      <c r="M3104" s="15">
        <v>0</v>
      </c>
      <c r="N3104" s="3">
        <f>H3104*M3104</f>
        <v>0</v>
      </c>
      <c r="O3104" s="3">
        <f>L3104-N3104</f>
        <v>86050</v>
      </c>
    </row>
    <row r="3105" spans="1:15" x14ac:dyDescent="0.2">
      <c r="A3105" s="2" t="s">
        <v>6464</v>
      </c>
      <c r="B3105" s="2" t="s">
        <v>424</v>
      </c>
      <c r="C3105" s="2" t="s">
        <v>43</v>
      </c>
      <c r="D3105" s="2" t="s">
        <v>45</v>
      </c>
      <c r="E3105" s="13">
        <v>46054</v>
      </c>
      <c r="F3105" s="2" t="s">
        <v>2689</v>
      </c>
      <c r="G3105" s="2">
        <v>2</v>
      </c>
      <c r="H3105" s="3">
        <v>28800</v>
      </c>
      <c r="I3105" s="3">
        <v>1750</v>
      </c>
      <c r="J3105" s="3">
        <v>3230</v>
      </c>
      <c r="K3105" s="3">
        <v>0</v>
      </c>
      <c r="L3105" s="3">
        <f>SUM(H3105:K3105)</f>
        <v>33780</v>
      </c>
      <c r="M3105" s="15">
        <v>0.15</v>
      </c>
      <c r="N3105" s="3">
        <f>H3105*M3105</f>
        <v>4320</v>
      </c>
      <c r="O3105" s="3">
        <f>L3105-N3105</f>
        <v>29460</v>
      </c>
    </row>
    <row r="3106" spans="1:15" x14ac:dyDescent="0.2">
      <c r="A3106" s="2" t="s">
        <v>6465</v>
      </c>
      <c r="B3106" s="2" t="s">
        <v>462</v>
      </c>
      <c r="C3106" s="2" t="s">
        <v>57</v>
      </c>
      <c r="D3106" s="2" t="s">
        <v>55</v>
      </c>
      <c r="E3106" s="13">
        <v>46082</v>
      </c>
      <c r="F3106" s="2" t="s">
        <v>2689</v>
      </c>
      <c r="G3106" s="2">
        <v>5</v>
      </c>
      <c r="H3106" s="3">
        <v>46500</v>
      </c>
      <c r="I3106" s="3">
        <v>9820</v>
      </c>
      <c r="J3106" s="3">
        <v>0</v>
      </c>
      <c r="K3106" s="3">
        <v>0</v>
      </c>
      <c r="L3106" s="3">
        <f>SUM(H3106:K3106)</f>
        <v>56320</v>
      </c>
      <c r="M3106" s="15">
        <v>0.15</v>
      </c>
      <c r="N3106" s="3">
        <f>H3106*M3106</f>
        <v>6975</v>
      </c>
      <c r="O3106" s="3">
        <f>L3106-N3106</f>
        <v>49345</v>
      </c>
    </row>
    <row r="3107" spans="1:15" x14ac:dyDescent="0.2">
      <c r="A3107" s="2" t="s">
        <v>6466</v>
      </c>
      <c r="B3107" s="2" t="s">
        <v>464</v>
      </c>
      <c r="C3107" s="2" t="s">
        <v>71</v>
      </c>
      <c r="D3107" s="2" t="s">
        <v>65</v>
      </c>
      <c r="E3107" s="13">
        <v>46054</v>
      </c>
      <c r="F3107" s="2" t="s">
        <v>2689</v>
      </c>
      <c r="G3107" s="2">
        <v>1</v>
      </c>
      <c r="H3107" s="3">
        <v>10900</v>
      </c>
      <c r="I3107" s="3">
        <v>570</v>
      </c>
      <c r="J3107" s="3">
        <v>0</v>
      </c>
      <c r="K3107" s="3">
        <v>0</v>
      </c>
      <c r="L3107" s="3">
        <f>SUM(H3107:K3107)</f>
        <v>11470</v>
      </c>
      <c r="M3107" s="15">
        <v>0.15</v>
      </c>
      <c r="N3107" s="3">
        <f>H3107*M3107</f>
        <v>1635</v>
      </c>
      <c r="O3107" s="3">
        <f>L3107-N3107</f>
        <v>9835</v>
      </c>
    </row>
    <row r="3108" spans="1:15" x14ac:dyDescent="0.2">
      <c r="A3108" s="2" t="s">
        <v>6467</v>
      </c>
      <c r="B3108" s="2" t="s">
        <v>482</v>
      </c>
      <c r="C3108" s="2" t="s">
        <v>37</v>
      </c>
      <c r="D3108" s="2" t="s">
        <v>36</v>
      </c>
      <c r="E3108" s="13">
        <v>46054</v>
      </c>
      <c r="F3108" s="2" t="s">
        <v>2647</v>
      </c>
      <c r="G3108" s="2">
        <v>4</v>
      </c>
      <c r="H3108" s="3">
        <v>110200</v>
      </c>
      <c r="I3108" s="3">
        <v>8640</v>
      </c>
      <c r="J3108" s="3">
        <v>0</v>
      </c>
      <c r="K3108" s="3">
        <v>0</v>
      </c>
      <c r="L3108" s="3">
        <f>SUM(H3108:K3108)</f>
        <v>118840</v>
      </c>
      <c r="M3108" s="15">
        <v>0</v>
      </c>
      <c r="N3108" s="3">
        <f>H3108*M3108</f>
        <v>0</v>
      </c>
      <c r="O3108" s="3">
        <f>L3108-N3108</f>
        <v>118840</v>
      </c>
    </row>
    <row r="3109" spans="1:15" x14ac:dyDescent="0.2">
      <c r="A3109" s="2" t="s">
        <v>6468</v>
      </c>
      <c r="B3109" s="2" t="s">
        <v>638</v>
      </c>
      <c r="C3109" s="2" t="s">
        <v>13</v>
      </c>
      <c r="D3109" s="2" t="s">
        <v>11</v>
      </c>
      <c r="E3109" s="13">
        <v>46054</v>
      </c>
      <c r="F3109" s="2" t="s">
        <v>2670</v>
      </c>
      <c r="G3109" s="2">
        <v>16</v>
      </c>
      <c r="H3109" s="3">
        <v>379200</v>
      </c>
      <c r="I3109" s="3">
        <v>33180</v>
      </c>
      <c r="J3109" s="3">
        <v>2570</v>
      </c>
      <c r="K3109" s="3">
        <v>1300</v>
      </c>
      <c r="L3109" s="3">
        <f>SUM(H3109:K3109)</f>
        <v>416250</v>
      </c>
      <c r="M3109" s="15">
        <v>0</v>
      </c>
      <c r="N3109" s="3">
        <f>H3109*M3109</f>
        <v>0</v>
      </c>
      <c r="O3109" s="3">
        <f>L3109-N3109</f>
        <v>416250</v>
      </c>
    </row>
    <row r="3110" spans="1:15" x14ac:dyDescent="0.2">
      <c r="A3110" s="2" t="s">
        <v>6469</v>
      </c>
      <c r="B3110" s="2" t="s">
        <v>669</v>
      </c>
      <c r="C3110" s="2" t="s">
        <v>13</v>
      </c>
      <c r="D3110" s="2" t="s">
        <v>11</v>
      </c>
      <c r="E3110" s="13">
        <v>46054</v>
      </c>
      <c r="F3110" s="2" t="s">
        <v>2658</v>
      </c>
      <c r="G3110" s="2">
        <v>5</v>
      </c>
      <c r="H3110" s="3">
        <v>121500</v>
      </c>
      <c r="I3110" s="3">
        <v>25280</v>
      </c>
      <c r="J3110" s="3">
        <v>4350</v>
      </c>
      <c r="K3110" s="3">
        <v>0</v>
      </c>
      <c r="L3110" s="3">
        <f>SUM(H3110:K3110)</f>
        <v>151130</v>
      </c>
      <c r="M3110" s="15">
        <v>0.1</v>
      </c>
      <c r="N3110" s="3">
        <f>H3110*M3110</f>
        <v>12150</v>
      </c>
      <c r="O3110" s="3">
        <f>L3110-N3110</f>
        <v>138980</v>
      </c>
    </row>
    <row r="3111" spans="1:15" x14ac:dyDescent="0.2">
      <c r="A3111" s="2" t="s">
        <v>6470</v>
      </c>
      <c r="B3111" s="2" t="s">
        <v>848</v>
      </c>
      <c r="C3111" s="2" t="s">
        <v>47</v>
      </c>
      <c r="D3111" s="2" t="s">
        <v>45</v>
      </c>
      <c r="E3111" s="13">
        <v>46054</v>
      </c>
      <c r="F3111" s="2" t="s">
        <v>2732</v>
      </c>
      <c r="G3111" s="2">
        <v>1</v>
      </c>
      <c r="H3111" s="3">
        <v>5550</v>
      </c>
      <c r="I3111" s="3">
        <v>460</v>
      </c>
      <c r="J3111" s="3">
        <v>0</v>
      </c>
      <c r="K3111" s="3">
        <v>2360</v>
      </c>
      <c r="L3111" s="3">
        <f>SUM(H3111:K3111)</f>
        <v>8370</v>
      </c>
      <c r="M3111" s="15">
        <v>0.05</v>
      </c>
      <c r="N3111" s="3">
        <f>H3111*M3111</f>
        <v>277.5</v>
      </c>
      <c r="O3111" s="3">
        <f>L3111-N3111</f>
        <v>8092.5</v>
      </c>
    </row>
    <row r="3112" spans="1:15" x14ac:dyDescent="0.2">
      <c r="A3112" s="2" t="s">
        <v>6471</v>
      </c>
      <c r="B3112" s="2" t="s">
        <v>865</v>
      </c>
      <c r="C3112" s="2" t="s">
        <v>89</v>
      </c>
      <c r="D3112" s="2" t="s">
        <v>85</v>
      </c>
      <c r="E3112" s="13">
        <v>46054</v>
      </c>
      <c r="F3112" s="2" t="s">
        <v>2732</v>
      </c>
      <c r="G3112" s="2">
        <v>2</v>
      </c>
      <c r="H3112" s="3">
        <v>25400</v>
      </c>
      <c r="I3112" s="3">
        <v>650</v>
      </c>
      <c r="J3112" s="3">
        <v>0</v>
      </c>
      <c r="K3112" s="3">
        <v>0</v>
      </c>
      <c r="L3112" s="3">
        <f>SUM(H3112:K3112)</f>
        <v>26050</v>
      </c>
      <c r="M3112" s="15">
        <v>0.05</v>
      </c>
      <c r="N3112" s="3">
        <f>H3112*M3112</f>
        <v>1270</v>
      </c>
      <c r="O3112" s="3">
        <f>L3112-N3112</f>
        <v>24780</v>
      </c>
    </row>
    <row r="3113" spans="1:15" x14ac:dyDescent="0.2">
      <c r="A3113" s="2" t="s">
        <v>6473</v>
      </c>
      <c r="B3113" s="2" t="s">
        <v>1138</v>
      </c>
      <c r="C3113" s="2" t="s">
        <v>83</v>
      </c>
      <c r="D3113" s="2" t="s">
        <v>85</v>
      </c>
      <c r="E3113" s="13">
        <v>46054</v>
      </c>
      <c r="F3113" s="2" t="s">
        <v>2647</v>
      </c>
      <c r="G3113" s="2">
        <v>3</v>
      </c>
      <c r="H3113" s="3">
        <v>67200</v>
      </c>
      <c r="I3113" s="3">
        <v>3920</v>
      </c>
      <c r="J3113" s="3">
        <v>5960</v>
      </c>
      <c r="K3113" s="3">
        <v>0</v>
      </c>
      <c r="L3113" s="3">
        <f>SUM(H3113:K3113)</f>
        <v>77080</v>
      </c>
      <c r="M3113" s="15">
        <v>0</v>
      </c>
      <c r="N3113" s="3">
        <f>H3113*M3113</f>
        <v>0</v>
      </c>
      <c r="O3113" s="3">
        <f>L3113-N3113</f>
        <v>77080</v>
      </c>
    </row>
    <row r="3114" spans="1:15" x14ac:dyDescent="0.2">
      <c r="A3114" s="2" t="s">
        <v>6475</v>
      </c>
      <c r="B3114" s="2" t="s">
        <v>2187</v>
      </c>
      <c r="C3114" s="2" t="s">
        <v>81</v>
      </c>
      <c r="D3114" s="2" t="s">
        <v>75</v>
      </c>
      <c r="E3114" s="13">
        <v>46082</v>
      </c>
      <c r="F3114" s="2" t="s">
        <v>2732</v>
      </c>
      <c r="G3114" s="2">
        <v>3</v>
      </c>
      <c r="H3114" s="3">
        <v>66900</v>
      </c>
      <c r="I3114" s="3">
        <v>4840</v>
      </c>
      <c r="J3114" s="3">
        <v>0</v>
      </c>
      <c r="K3114" s="3">
        <v>0</v>
      </c>
      <c r="L3114" s="3">
        <f>SUM(H3114:K3114)</f>
        <v>71740</v>
      </c>
      <c r="M3114" s="15">
        <v>0.05</v>
      </c>
      <c r="N3114" s="3">
        <f>H3114*M3114</f>
        <v>3345</v>
      </c>
      <c r="O3114" s="3">
        <f>L3114-N3114</f>
        <v>68395</v>
      </c>
    </row>
    <row r="3115" spans="1:15" x14ac:dyDescent="0.2">
      <c r="A3115" s="2" t="s">
        <v>6476</v>
      </c>
      <c r="B3115" s="2" t="s">
        <v>254</v>
      </c>
      <c r="C3115" s="2" t="s">
        <v>81</v>
      </c>
      <c r="D3115" s="2" t="s">
        <v>75</v>
      </c>
      <c r="E3115" s="13">
        <v>46054</v>
      </c>
      <c r="F3115" s="2" t="s">
        <v>2647</v>
      </c>
      <c r="G3115" s="2">
        <v>4</v>
      </c>
      <c r="H3115" s="3">
        <v>66000</v>
      </c>
      <c r="I3115" s="3">
        <v>10040</v>
      </c>
      <c r="J3115" s="3">
        <v>0</v>
      </c>
      <c r="K3115" s="3">
        <v>0</v>
      </c>
      <c r="L3115" s="3">
        <f>SUM(H3115:K3115)</f>
        <v>76040</v>
      </c>
      <c r="M3115" s="15">
        <v>0</v>
      </c>
      <c r="N3115" s="3">
        <f>H3115*M3115</f>
        <v>0</v>
      </c>
      <c r="O3115" s="3">
        <f>L3115-N3115</f>
        <v>76040</v>
      </c>
    </row>
    <row r="3116" spans="1:15" x14ac:dyDescent="0.2">
      <c r="A3116" s="2" t="s">
        <v>6477</v>
      </c>
      <c r="B3116" s="2" t="s">
        <v>448</v>
      </c>
      <c r="C3116" s="2" t="s">
        <v>81</v>
      </c>
      <c r="D3116" s="2" t="s">
        <v>75</v>
      </c>
      <c r="E3116" s="13">
        <v>46054</v>
      </c>
      <c r="F3116" s="2" t="s">
        <v>2689</v>
      </c>
      <c r="G3116" s="2">
        <v>3</v>
      </c>
      <c r="H3116" s="3">
        <v>91800</v>
      </c>
      <c r="I3116" s="3">
        <v>7880</v>
      </c>
      <c r="J3116" s="3">
        <v>8870</v>
      </c>
      <c r="K3116" s="3">
        <v>1460</v>
      </c>
      <c r="L3116" s="3">
        <f>SUM(H3116:K3116)</f>
        <v>110010</v>
      </c>
      <c r="M3116" s="15">
        <v>0.15</v>
      </c>
      <c r="N3116" s="3">
        <f>H3116*M3116</f>
        <v>13770</v>
      </c>
      <c r="O3116" s="3">
        <f>L3116-N3116</f>
        <v>96240</v>
      </c>
    </row>
    <row r="3117" spans="1:15" x14ac:dyDescent="0.2">
      <c r="A3117" s="2" t="s">
        <v>6478</v>
      </c>
      <c r="B3117" s="2" t="s">
        <v>974</v>
      </c>
      <c r="C3117" s="2" t="s">
        <v>47</v>
      </c>
      <c r="D3117" s="2" t="s">
        <v>45</v>
      </c>
      <c r="E3117" s="13">
        <v>46054</v>
      </c>
      <c r="F3117" s="2" t="s">
        <v>2670</v>
      </c>
      <c r="G3117" s="2">
        <v>1</v>
      </c>
      <c r="H3117" s="3">
        <v>6600</v>
      </c>
      <c r="I3117" s="3">
        <v>790</v>
      </c>
      <c r="J3117" s="3">
        <v>0</v>
      </c>
      <c r="K3117" s="3">
        <v>0</v>
      </c>
      <c r="L3117" s="3">
        <f>SUM(H3117:K3117)</f>
        <v>7390</v>
      </c>
      <c r="M3117" s="15">
        <v>0</v>
      </c>
      <c r="N3117" s="3">
        <f>H3117*M3117</f>
        <v>0</v>
      </c>
      <c r="O3117" s="3">
        <f>L3117-N3117</f>
        <v>7390</v>
      </c>
    </row>
    <row r="3118" spans="1:15" x14ac:dyDescent="0.2">
      <c r="A3118" s="2" t="s">
        <v>6479</v>
      </c>
      <c r="B3118" s="2" t="s">
        <v>1551</v>
      </c>
      <c r="C3118" s="2" t="s">
        <v>53</v>
      </c>
      <c r="D3118" s="2" t="s">
        <v>55</v>
      </c>
      <c r="E3118" s="13">
        <v>46054</v>
      </c>
      <c r="F3118" s="2" t="s">
        <v>2683</v>
      </c>
      <c r="G3118" s="2">
        <v>3</v>
      </c>
      <c r="H3118" s="3">
        <v>38850</v>
      </c>
      <c r="I3118" s="3">
        <v>3770</v>
      </c>
      <c r="J3118" s="3">
        <v>3790</v>
      </c>
      <c r="K3118" s="3">
        <v>0</v>
      </c>
      <c r="L3118" s="3">
        <f>SUM(H3118:K3118)</f>
        <v>46410</v>
      </c>
      <c r="M3118" s="15">
        <v>0.17</v>
      </c>
      <c r="N3118" s="3">
        <f>H3118*M3118</f>
        <v>6604.5000000000009</v>
      </c>
      <c r="O3118" s="3">
        <f>L3118-N3118</f>
        <v>39805.5</v>
      </c>
    </row>
    <row r="3119" spans="1:15" x14ac:dyDescent="0.2">
      <c r="A3119" s="2" t="s">
        <v>6480</v>
      </c>
      <c r="B3119" s="2" t="s">
        <v>1882</v>
      </c>
      <c r="C3119" s="2" t="s">
        <v>116</v>
      </c>
      <c r="D3119" s="2" t="s">
        <v>114</v>
      </c>
      <c r="E3119" s="13">
        <v>46113</v>
      </c>
      <c r="F3119" s="2" t="s">
        <v>2670</v>
      </c>
      <c r="G3119" s="2">
        <v>4</v>
      </c>
      <c r="H3119" s="3">
        <v>22600</v>
      </c>
      <c r="I3119" s="3">
        <v>4810</v>
      </c>
      <c r="J3119" s="3">
        <v>0</v>
      </c>
      <c r="K3119" s="3">
        <v>3830</v>
      </c>
      <c r="L3119" s="3">
        <f>SUM(H3119:K3119)</f>
        <v>31240</v>
      </c>
      <c r="M3119" s="15">
        <v>0</v>
      </c>
      <c r="N3119" s="3">
        <f>H3119*M3119</f>
        <v>0</v>
      </c>
      <c r="O3119" s="3">
        <f>L3119-N3119</f>
        <v>31240</v>
      </c>
    </row>
    <row r="3120" spans="1:15" x14ac:dyDescent="0.2">
      <c r="A3120" s="2" t="s">
        <v>6481</v>
      </c>
      <c r="B3120" s="2" t="s">
        <v>1899</v>
      </c>
      <c r="C3120" s="2" t="s">
        <v>71</v>
      </c>
      <c r="D3120" s="2" t="s">
        <v>65</v>
      </c>
      <c r="E3120" s="13">
        <v>46204</v>
      </c>
      <c r="F3120" s="2" t="s">
        <v>2651</v>
      </c>
      <c r="G3120" s="2">
        <v>5</v>
      </c>
      <c r="H3120" s="3">
        <v>54250</v>
      </c>
      <c r="I3120" s="3">
        <v>7770</v>
      </c>
      <c r="J3120" s="3">
        <v>0</v>
      </c>
      <c r="K3120" s="3">
        <v>0</v>
      </c>
      <c r="L3120" s="3">
        <f>SUM(H3120:K3120)</f>
        <v>62020</v>
      </c>
      <c r="M3120" s="15">
        <v>0.16</v>
      </c>
      <c r="N3120" s="3">
        <f>H3120*M3120</f>
        <v>8680</v>
      </c>
      <c r="O3120" s="3">
        <f>L3120-N3120</f>
        <v>53340</v>
      </c>
    </row>
    <row r="3121" spans="1:15" x14ac:dyDescent="0.2">
      <c r="A3121" s="2" t="s">
        <v>6482</v>
      </c>
      <c r="B3121" s="2" t="s">
        <v>1946</v>
      </c>
      <c r="C3121" s="2" t="s">
        <v>93</v>
      </c>
      <c r="D3121" s="2" t="s">
        <v>95</v>
      </c>
      <c r="E3121" s="13">
        <v>46113</v>
      </c>
      <c r="F3121" s="2" t="s">
        <v>2658</v>
      </c>
      <c r="G3121" s="2">
        <v>2</v>
      </c>
      <c r="H3121" s="3">
        <v>20900</v>
      </c>
      <c r="I3121" s="3">
        <v>1370</v>
      </c>
      <c r="J3121" s="3">
        <v>3180</v>
      </c>
      <c r="K3121" s="3">
        <v>0</v>
      </c>
      <c r="L3121" s="3">
        <f>SUM(H3121:K3121)</f>
        <v>25450</v>
      </c>
      <c r="M3121" s="15">
        <v>0.1</v>
      </c>
      <c r="N3121" s="3">
        <f>H3121*M3121</f>
        <v>2090</v>
      </c>
      <c r="O3121" s="3">
        <f>L3121-N3121</f>
        <v>23360</v>
      </c>
    </row>
    <row r="3122" spans="1:15" x14ac:dyDescent="0.2">
      <c r="A3122" s="2" t="s">
        <v>6484</v>
      </c>
      <c r="B3122" s="2" t="s">
        <v>2026</v>
      </c>
      <c r="C3122" s="2" t="s">
        <v>81</v>
      </c>
      <c r="D3122" s="2" t="s">
        <v>75</v>
      </c>
      <c r="E3122" s="13">
        <v>46054</v>
      </c>
      <c r="F3122" s="2" t="s">
        <v>2732</v>
      </c>
      <c r="G3122" s="2">
        <v>2</v>
      </c>
      <c r="H3122" s="3">
        <v>63100</v>
      </c>
      <c r="I3122" s="3">
        <v>3960</v>
      </c>
      <c r="J3122" s="3">
        <v>0</v>
      </c>
      <c r="K3122" s="3">
        <v>680</v>
      </c>
      <c r="L3122" s="3">
        <f>SUM(H3122:K3122)</f>
        <v>67740</v>
      </c>
      <c r="M3122" s="15">
        <v>0.05</v>
      </c>
      <c r="N3122" s="3">
        <f>H3122*M3122</f>
        <v>3155</v>
      </c>
      <c r="O3122" s="3">
        <f>L3122-N3122</f>
        <v>64585</v>
      </c>
    </row>
    <row r="3123" spans="1:15" x14ac:dyDescent="0.2">
      <c r="A3123" s="2" t="s">
        <v>6485</v>
      </c>
      <c r="B3123" s="2" t="s">
        <v>2258</v>
      </c>
      <c r="C3123" s="2" t="s">
        <v>83</v>
      </c>
      <c r="D3123" s="2" t="s">
        <v>85</v>
      </c>
      <c r="E3123" s="13">
        <v>46143</v>
      </c>
      <c r="F3123" s="2" t="s">
        <v>2689</v>
      </c>
      <c r="G3123" s="2">
        <v>4</v>
      </c>
      <c r="H3123" s="3">
        <v>48000</v>
      </c>
      <c r="I3123" s="3">
        <v>5360</v>
      </c>
      <c r="J3123" s="3">
        <v>4010</v>
      </c>
      <c r="K3123" s="3">
        <v>0</v>
      </c>
      <c r="L3123" s="3">
        <f>SUM(H3123:K3123)</f>
        <v>57370</v>
      </c>
      <c r="M3123" s="15">
        <v>0.15</v>
      </c>
      <c r="N3123" s="3">
        <f>H3123*M3123</f>
        <v>7200</v>
      </c>
      <c r="O3123" s="3">
        <f>L3123-N3123</f>
        <v>50170</v>
      </c>
    </row>
    <row r="3124" spans="1:15" x14ac:dyDescent="0.2">
      <c r="A3124" s="2" t="s">
        <v>6486</v>
      </c>
      <c r="B3124" s="2" t="s">
        <v>2305</v>
      </c>
      <c r="C3124" s="2" t="s">
        <v>83</v>
      </c>
      <c r="D3124" s="2" t="s">
        <v>85</v>
      </c>
      <c r="E3124" s="13">
        <v>46054</v>
      </c>
      <c r="F3124" s="2" t="s">
        <v>2661</v>
      </c>
      <c r="G3124" s="2">
        <v>4</v>
      </c>
      <c r="H3124" s="3">
        <v>90600</v>
      </c>
      <c r="I3124" s="3">
        <v>3760</v>
      </c>
      <c r="J3124" s="3">
        <v>4620</v>
      </c>
      <c r="K3124" s="3">
        <v>0</v>
      </c>
      <c r="L3124" s="3">
        <f>SUM(H3124:K3124)</f>
        <v>98980</v>
      </c>
      <c r="M3124" s="15">
        <v>0</v>
      </c>
      <c r="N3124" s="3">
        <f>H3124*M3124</f>
        <v>0</v>
      </c>
      <c r="O3124" s="3">
        <f>L3124-N3124</f>
        <v>98980</v>
      </c>
    </row>
    <row r="3125" spans="1:15" x14ac:dyDescent="0.2">
      <c r="A3125" s="2" t="s">
        <v>6487</v>
      </c>
      <c r="B3125" s="2" t="s">
        <v>728</v>
      </c>
      <c r="C3125" s="2" t="s">
        <v>63</v>
      </c>
      <c r="D3125" s="2" t="s">
        <v>65</v>
      </c>
      <c r="E3125" s="13">
        <v>46054</v>
      </c>
      <c r="F3125" s="2" t="s">
        <v>2670</v>
      </c>
      <c r="G3125" s="2">
        <v>2</v>
      </c>
      <c r="H3125" s="3">
        <v>18300</v>
      </c>
      <c r="I3125" s="3">
        <v>740</v>
      </c>
      <c r="J3125" s="3">
        <v>0</v>
      </c>
      <c r="K3125" s="3">
        <v>0</v>
      </c>
      <c r="L3125" s="3">
        <f>SUM(H3125:K3125)</f>
        <v>19040</v>
      </c>
      <c r="M3125" s="15">
        <v>0</v>
      </c>
      <c r="N3125" s="3">
        <f>H3125*M3125</f>
        <v>0</v>
      </c>
      <c r="O3125" s="3">
        <f>L3125-N3125</f>
        <v>19040</v>
      </c>
    </row>
    <row r="3126" spans="1:15" x14ac:dyDescent="0.2">
      <c r="A3126" s="2" t="s">
        <v>6488</v>
      </c>
      <c r="B3126" s="2" t="s">
        <v>733</v>
      </c>
      <c r="C3126" s="2" t="s">
        <v>13</v>
      </c>
      <c r="D3126" s="2" t="s">
        <v>11</v>
      </c>
      <c r="E3126" s="13">
        <v>46082</v>
      </c>
      <c r="F3126" s="2" t="s">
        <v>2732</v>
      </c>
      <c r="G3126" s="2">
        <v>1</v>
      </c>
      <c r="H3126" s="3">
        <v>28000</v>
      </c>
      <c r="I3126" s="3">
        <v>660</v>
      </c>
      <c r="J3126" s="3">
        <v>0</v>
      </c>
      <c r="K3126" s="3">
        <v>3960</v>
      </c>
      <c r="L3126" s="3">
        <f>SUM(H3126:K3126)</f>
        <v>32620</v>
      </c>
      <c r="M3126" s="15">
        <v>0.05</v>
      </c>
      <c r="N3126" s="3">
        <f>H3126*M3126</f>
        <v>1400</v>
      </c>
      <c r="O3126" s="3">
        <f>L3126-N3126</f>
        <v>31220</v>
      </c>
    </row>
    <row r="3127" spans="1:15" x14ac:dyDescent="0.2">
      <c r="A3127" s="2" t="s">
        <v>6489</v>
      </c>
      <c r="B3127" s="2" t="s">
        <v>875</v>
      </c>
      <c r="C3127" s="2" t="s">
        <v>127</v>
      </c>
      <c r="D3127" s="2" t="s">
        <v>124</v>
      </c>
      <c r="E3127" s="13">
        <v>46054</v>
      </c>
      <c r="F3127" s="2" t="s">
        <v>2683</v>
      </c>
      <c r="G3127" s="2">
        <v>2</v>
      </c>
      <c r="H3127" s="3">
        <v>10900</v>
      </c>
      <c r="I3127" s="3">
        <v>2550</v>
      </c>
      <c r="J3127" s="3">
        <v>0</v>
      </c>
      <c r="K3127" s="3">
        <v>0</v>
      </c>
      <c r="L3127" s="3">
        <f>SUM(H3127:K3127)</f>
        <v>13450</v>
      </c>
      <c r="M3127" s="15">
        <v>0.17</v>
      </c>
      <c r="N3127" s="3">
        <f>H3127*M3127</f>
        <v>1853.0000000000002</v>
      </c>
      <c r="O3127" s="3">
        <f>L3127-N3127</f>
        <v>11597</v>
      </c>
    </row>
    <row r="3128" spans="1:15" x14ac:dyDescent="0.2">
      <c r="A3128" s="2" t="s">
        <v>6490</v>
      </c>
      <c r="B3128" s="2" t="s">
        <v>1353</v>
      </c>
      <c r="C3128" s="2" t="s">
        <v>120</v>
      </c>
      <c r="D3128" s="2" t="s">
        <v>114</v>
      </c>
      <c r="E3128" s="13">
        <v>46054</v>
      </c>
      <c r="F3128" s="2" t="s">
        <v>2689</v>
      </c>
      <c r="G3128" s="2">
        <v>2</v>
      </c>
      <c r="H3128" s="3">
        <v>4600</v>
      </c>
      <c r="I3128" s="3">
        <v>1590</v>
      </c>
      <c r="J3128" s="3">
        <v>0</v>
      </c>
      <c r="K3128" s="3">
        <v>0</v>
      </c>
      <c r="L3128" s="3">
        <f>SUM(H3128:K3128)</f>
        <v>6190</v>
      </c>
      <c r="M3128" s="15">
        <v>0.15</v>
      </c>
      <c r="N3128" s="3">
        <f>H3128*M3128</f>
        <v>690</v>
      </c>
      <c r="O3128" s="3">
        <f>L3128-N3128</f>
        <v>5500</v>
      </c>
    </row>
    <row r="3129" spans="1:15" x14ac:dyDescent="0.2">
      <c r="A3129" s="2" t="s">
        <v>6491</v>
      </c>
      <c r="B3129" s="2" t="s">
        <v>1422</v>
      </c>
      <c r="C3129" s="2" t="s">
        <v>19</v>
      </c>
      <c r="D3129" s="2" t="s">
        <v>11</v>
      </c>
      <c r="E3129" s="13">
        <v>46113</v>
      </c>
      <c r="F3129" s="2" t="s">
        <v>2670</v>
      </c>
      <c r="G3129" s="2">
        <v>5</v>
      </c>
      <c r="H3129" s="3">
        <v>31500</v>
      </c>
      <c r="I3129" s="3">
        <v>3140</v>
      </c>
      <c r="J3129" s="3">
        <v>2600</v>
      </c>
      <c r="K3129" s="3">
        <v>0</v>
      </c>
      <c r="L3129" s="3">
        <f>SUM(H3129:K3129)</f>
        <v>37240</v>
      </c>
      <c r="M3129" s="15">
        <v>0</v>
      </c>
      <c r="N3129" s="3">
        <f>H3129*M3129</f>
        <v>0</v>
      </c>
      <c r="O3129" s="3">
        <f>L3129-N3129</f>
        <v>37240</v>
      </c>
    </row>
    <row r="3130" spans="1:15" x14ac:dyDescent="0.2">
      <c r="A3130" s="2" t="s">
        <v>6492</v>
      </c>
      <c r="B3130" s="2" t="s">
        <v>1436</v>
      </c>
      <c r="C3130" s="2" t="s">
        <v>32</v>
      </c>
      <c r="D3130" s="2" t="s">
        <v>24</v>
      </c>
      <c r="E3130" s="13">
        <v>46054</v>
      </c>
      <c r="F3130" s="2" t="s">
        <v>2732</v>
      </c>
      <c r="G3130" s="2">
        <v>3</v>
      </c>
      <c r="H3130" s="3">
        <v>18450</v>
      </c>
      <c r="I3130" s="3">
        <v>640</v>
      </c>
      <c r="J3130" s="3">
        <v>0</v>
      </c>
      <c r="K3130" s="3">
        <v>0</v>
      </c>
      <c r="L3130" s="3">
        <f>SUM(H3130:K3130)</f>
        <v>19090</v>
      </c>
      <c r="M3130" s="15">
        <v>0.05</v>
      </c>
      <c r="N3130" s="3">
        <f>H3130*M3130</f>
        <v>922.5</v>
      </c>
      <c r="O3130" s="3">
        <f>L3130-N3130</f>
        <v>18167.5</v>
      </c>
    </row>
    <row r="3131" spans="1:15" x14ac:dyDescent="0.2">
      <c r="A3131" s="2" t="s">
        <v>6493</v>
      </c>
      <c r="B3131" s="2" t="s">
        <v>1969</v>
      </c>
      <c r="C3131" s="2" t="s">
        <v>32</v>
      </c>
      <c r="D3131" s="2" t="s">
        <v>24</v>
      </c>
      <c r="E3131" s="13">
        <v>46054</v>
      </c>
      <c r="F3131" s="2" t="s">
        <v>2683</v>
      </c>
      <c r="G3131" s="2">
        <v>4</v>
      </c>
      <c r="H3131" s="3">
        <v>22800</v>
      </c>
      <c r="I3131" s="3">
        <v>2780</v>
      </c>
      <c r="J3131" s="3">
        <v>0</v>
      </c>
      <c r="K3131" s="3">
        <v>0</v>
      </c>
      <c r="L3131" s="3">
        <f>SUM(H3131:K3131)</f>
        <v>25580</v>
      </c>
      <c r="M3131" s="15">
        <v>0.17</v>
      </c>
      <c r="N3131" s="3">
        <f>H3131*M3131</f>
        <v>3876.0000000000005</v>
      </c>
      <c r="O3131" s="3">
        <f>L3131-N3131</f>
        <v>21704</v>
      </c>
    </row>
    <row r="3132" spans="1:15" x14ac:dyDescent="0.2">
      <c r="A3132" s="2" t="s">
        <v>6494</v>
      </c>
      <c r="B3132" s="2" t="s">
        <v>2197</v>
      </c>
      <c r="C3132" s="2" t="s">
        <v>91</v>
      </c>
      <c r="D3132" s="2" t="s">
        <v>85</v>
      </c>
      <c r="E3132" s="13">
        <v>46054</v>
      </c>
      <c r="F3132" s="2" t="s">
        <v>2647</v>
      </c>
      <c r="G3132" s="2">
        <v>3</v>
      </c>
      <c r="H3132" s="3">
        <v>15450</v>
      </c>
      <c r="I3132" s="3">
        <v>6610</v>
      </c>
      <c r="J3132" s="3">
        <v>5360</v>
      </c>
      <c r="K3132" s="3">
        <v>0</v>
      </c>
      <c r="L3132" s="3">
        <f>SUM(H3132:K3132)</f>
        <v>27420</v>
      </c>
      <c r="M3132" s="15">
        <v>0</v>
      </c>
      <c r="N3132" s="3">
        <f>H3132*M3132</f>
        <v>0</v>
      </c>
      <c r="O3132" s="3">
        <f>L3132-N3132</f>
        <v>27420</v>
      </c>
    </row>
    <row r="3133" spans="1:15" x14ac:dyDescent="0.2">
      <c r="A3133" s="2" t="s">
        <v>6495</v>
      </c>
      <c r="B3133" s="2" t="s">
        <v>2378</v>
      </c>
      <c r="C3133" s="2" t="s">
        <v>103</v>
      </c>
      <c r="D3133" s="2" t="s">
        <v>105</v>
      </c>
      <c r="E3133" s="13">
        <v>46174</v>
      </c>
      <c r="F3133" s="2" t="s">
        <v>2683</v>
      </c>
      <c r="G3133" s="2">
        <v>3</v>
      </c>
      <c r="H3133" s="3">
        <v>10800</v>
      </c>
      <c r="I3133" s="3">
        <v>1500</v>
      </c>
      <c r="J3133" s="3">
        <v>1770</v>
      </c>
      <c r="K3133" s="3">
        <v>0</v>
      </c>
      <c r="L3133" s="3">
        <f>SUM(H3133:K3133)</f>
        <v>14070</v>
      </c>
      <c r="M3133" s="15">
        <v>0.17</v>
      </c>
      <c r="N3133" s="3">
        <f>H3133*M3133</f>
        <v>1836.0000000000002</v>
      </c>
      <c r="O3133" s="3">
        <f>L3133-N3133</f>
        <v>12234</v>
      </c>
    </row>
    <row r="3134" spans="1:15" x14ac:dyDescent="0.2">
      <c r="A3134" s="2" t="s">
        <v>6496</v>
      </c>
      <c r="B3134" s="2" t="s">
        <v>512</v>
      </c>
      <c r="C3134" s="2" t="s">
        <v>29</v>
      </c>
      <c r="D3134" s="2" t="s">
        <v>24</v>
      </c>
      <c r="E3134" s="13">
        <v>46054</v>
      </c>
      <c r="F3134" s="2" t="s">
        <v>2670</v>
      </c>
      <c r="G3134" s="2">
        <v>2</v>
      </c>
      <c r="H3134" s="3">
        <v>15100</v>
      </c>
      <c r="I3134" s="3">
        <v>3000</v>
      </c>
      <c r="J3134" s="3">
        <v>2920</v>
      </c>
      <c r="K3134" s="3">
        <v>0</v>
      </c>
      <c r="L3134" s="3">
        <f>SUM(H3134:K3134)</f>
        <v>21020</v>
      </c>
      <c r="M3134" s="15">
        <v>0</v>
      </c>
      <c r="N3134" s="3">
        <f>H3134*M3134</f>
        <v>0</v>
      </c>
      <c r="O3134" s="3">
        <f>L3134-N3134</f>
        <v>21020</v>
      </c>
    </row>
    <row r="3135" spans="1:15" x14ac:dyDescent="0.2">
      <c r="A3135" s="2" t="s">
        <v>6497</v>
      </c>
      <c r="B3135" s="2" t="s">
        <v>591</v>
      </c>
      <c r="C3135" s="2" t="s">
        <v>122</v>
      </c>
      <c r="D3135" s="2" t="s">
        <v>124</v>
      </c>
      <c r="E3135" s="13">
        <v>46054</v>
      </c>
      <c r="F3135" s="2" t="s">
        <v>2732</v>
      </c>
      <c r="G3135" s="2">
        <v>2</v>
      </c>
      <c r="H3135" s="3">
        <v>5500</v>
      </c>
      <c r="I3135" s="3">
        <v>1110</v>
      </c>
      <c r="J3135" s="3">
        <v>0</v>
      </c>
      <c r="K3135" s="3">
        <v>0</v>
      </c>
      <c r="L3135" s="3">
        <f>SUM(H3135:K3135)</f>
        <v>6610</v>
      </c>
      <c r="M3135" s="15">
        <v>0.05</v>
      </c>
      <c r="N3135" s="3">
        <f>H3135*M3135</f>
        <v>275</v>
      </c>
      <c r="O3135" s="3">
        <f>L3135-N3135</f>
        <v>6335</v>
      </c>
    </row>
    <row r="3136" spans="1:15" x14ac:dyDescent="0.2">
      <c r="A3136" s="2" t="s">
        <v>6498</v>
      </c>
      <c r="B3136" s="2" t="s">
        <v>707</v>
      </c>
      <c r="C3136" s="2" t="s">
        <v>112</v>
      </c>
      <c r="D3136" s="2" t="s">
        <v>114</v>
      </c>
      <c r="E3136" s="13">
        <v>46204</v>
      </c>
      <c r="F3136" s="2" t="s">
        <v>2689</v>
      </c>
      <c r="G3136" s="2">
        <v>4</v>
      </c>
      <c r="H3136" s="3">
        <v>14800</v>
      </c>
      <c r="I3136" s="3">
        <v>5620</v>
      </c>
      <c r="J3136" s="3">
        <v>0</v>
      </c>
      <c r="K3136" s="3">
        <v>0</v>
      </c>
      <c r="L3136" s="3">
        <f>SUM(H3136:K3136)</f>
        <v>20420</v>
      </c>
      <c r="M3136" s="15">
        <v>0.15</v>
      </c>
      <c r="N3136" s="3">
        <f>H3136*M3136</f>
        <v>2220</v>
      </c>
      <c r="O3136" s="3">
        <f>L3136-N3136</f>
        <v>18200</v>
      </c>
    </row>
    <row r="3137" spans="1:15" x14ac:dyDescent="0.2">
      <c r="A3137" s="2" t="s">
        <v>6500</v>
      </c>
      <c r="B3137" s="2" t="s">
        <v>1696</v>
      </c>
      <c r="C3137" s="2" t="s">
        <v>127</v>
      </c>
      <c r="D3137" s="2" t="s">
        <v>124</v>
      </c>
      <c r="E3137" s="13">
        <v>46113</v>
      </c>
      <c r="F3137" s="2" t="s">
        <v>2689</v>
      </c>
      <c r="G3137" s="2">
        <v>5</v>
      </c>
      <c r="H3137" s="3">
        <v>27250</v>
      </c>
      <c r="I3137" s="3">
        <v>1650</v>
      </c>
      <c r="J3137" s="3">
        <v>0</v>
      </c>
      <c r="K3137" s="3">
        <v>0</v>
      </c>
      <c r="L3137" s="3">
        <f>SUM(H3137:K3137)</f>
        <v>28900</v>
      </c>
      <c r="M3137" s="15">
        <v>0.15</v>
      </c>
      <c r="N3137" s="3">
        <f>H3137*M3137</f>
        <v>4087.5</v>
      </c>
      <c r="O3137" s="3">
        <f>L3137-N3137</f>
        <v>24812.5</v>
      </c>
    </row>
    <row r="3138" spans="1:15" x14ac:dyDescent="0.2">
      <c r="A3138" s="2" t="s">
        <v>6501</v>
      </c>
      <c r="B3138" s="2" t="s">
        <v>2232</v>
      </c>
      <c r="C3138" s="2" t="s">
        <v>87</v>
      </c>
      <c r="D3138" s="2" t="s">
        <v>85</v>
      </c>
      <c r="E3138" s="13">
        <v>46082</v>
      </c>
      <c r="F3138" s="2" t="s">
        <v>2670</v>
      </c>
      <c r="G3138" s="2">
        <v>3</v>
      </c>
      <c r="H3138" s="3">
        <v>24450</v>
      </c>
      <c r="I3138" s="3">
        <v>3800</v>
      </c>
      <c r="J3138" s="3">
        <v>2620</v>
      </c>
      <c r="K3138" s="3">
        <v>0</v>
      </c>
      <c r="L3138" s="3">
        <f>SUM(H3138:K3138)</f>
        <v>30870</v>
      </c>
      <c r="M3138" s="15">
        <v>0</v>
      </c>
      <c r="N3138" s="3">
        <f>H3138*M3138</f>
        <v>0</v>
      </c>
      <c r="O3138" s="3">
        <f>L3138-N3138</f>
        <v>30870</v>
      </c>
    </row>
    <row r="3139" spans="1:15" x14ac:dyDescent="0.2">
      <c r="A3139" s="2" t="s">
        <v>6503</v>
      </c>
      <c r="B3139" s="2" t="s">
        <v>241</v>
      </c>
      <c r="C3139" s="2" t="s">
        <v>71</v>
      </c>
      <c r="D3139" s="2" t="s">
        <v>65</v>
      </c>
      <c r="E3139" s="13">
        <v>46082</v>
      </c>
      <c r="F3139" s="2" t="s">
        <v>2658</v>
      </c>
      <c r="G3139" s="2">
        <v>12</v>
      </c>
      <c r="H3139" s="3">
        <v>106800</v>
      </c>
      <c r="I3139" s="3">
        <v>2870</v>
      </c>
      <c r="J3139" s="3">
        <v>0</v>
      </c>
      <c r="K3139" s="3">
        <v>0</v>
      </c>
      <c r="L3139" s="3">
        <f>SUM(H3139:K3139)</f>
        <v>109670</v>
      </c>
      <c r="M3139" s="15">
        <v>0.1</v>
      </c>
      <c r="N3139" s="3">
        <f>H3139*M3139</f>
        <v>10680</v>
      </c>
      <c r="O3139" s="3">
        <f>L3139-N3139</f>
        <v>98990</v>
      </c>
    </row>
    <row r="3140" spans="1:15" x14ac:dyDescent="0.2">
      <c r="A3140" s="2" t="s">
        <v>6504</v>
      </c>
      <c r="B3140" s="2" t="s">
        <v>763</v>
      </c>
      <c r="C3140" s="2" t="s">
        <v>16</v>
      </c>
      <c r="D3140" s="2" t="s">
        <v>11</v>
      </c>
      <c r="E3140" s="13">
        <v>46113</v>
      </c>
      <c r="F3140" s="2" t="s">
        <v>2658</v>
      </c>
      <c r="G3140" s="2">
        <v>12</v>
      </c>
      <c r="H3140" s="3">
        <v>45600</v>
      </c>
      <c r="I3140" s="3">
        <v>6880</v>
      </c>
      <c r="J3140" s="3">
        <v>0</v>
      </c>
      <c r="K3140" s="3">
        <v>3760</v>
      </c>
      <c r="L3140" s="3">
        <f>SUM(H3140:K3140)</f>
        <v>56240</v>
      </c>
      <c r="M3140" s="15">
        <v>0.1</v>
      </c>
      <c r="N3140" s="3">
        <f>H3140*M3140</f>
        <v>4560</v>
      </c>
      <c r="O3140" s="3">
        <f>L3140-N3140</f>
        <v>51680</v>
      </c>
    </row>
    <row r="3141" spans="1:15" x14ac:dyDescent="0.2">
      <c r="A3141" s="2" t="s">
        <v>6505</v>
      </c>
      <c r="B3141" s="2" t="s">
        <v>974</v>
      </c>
      <c r="C3141" s="2" t="s">
        <v>57</v>
      </c>
      <c r="D3141" s="2" t="s">
        <v>55</v>
      </c>
      <c r="E3141" s="13">
        <v>46054</v>
      </c>
      <c r="F3141" s="2" t="s">
        <v>2651</v>
      </c>
      <c r="G3141" s="2">
        <v>2</v>
      </c>
      <c r="H3141" s="3">
        <v>25200</v>
      </c>
      <c r="I3141" s="3">
        <v>1940</v>
      </c>
      <c r="J3141" s="3">
        <v>0</v>
      </c>
      <c r="K3141" s="3">
        <v>0</v>
      </c>
      <c r="L3141" s="3">
        <f>SUM(H3141:K3141)</f>
        <v>27140</v>
      </c>
      <c r="M3141" s="15">
        <v>0.16</v>
      </c>
      <c r="N3141" s="3">
        <f>H3141*M3141</f>
        <v>4032</v>
      </c>
      <c r="O3141" s="3">
        <f>L3141-N3141</f>
        <v>23108</v>
      </c>
    </row>
    <row r="3142" spans="1:15" x14ac:dyDescent="0.2">
      <c r="A3142" s="2" t="s">
        <v>6506</v>
      </c>
      <c r="B3142" s="2" t="s">
        <v>1097</v>
      </c>
      <c r="C3142" s="2" t="s">
        <v>89</v>
      </c>
      <c r="D3142" s="2" t="s">
        <v>85</v>
      </c>
      <c r="E3142" s="13">
        <v>46082</v>
      </c>
      <c r="F3142" s="2" t="s">
        <v>2732</v>
      </c>
      <c r="G3142" s="2">
        <v>1</v>
      </c>
      <c r="H3142" s="3">
        <v>13200</v>
      </c>
      <c r="I3142" s="3">
        <v>630</v>
      </c>
      <c r="J3142" s="3">
        <v>0</v>
      </c>
      <c r="K3142" s="3">
        <v>0</v>
      </c>
      <c r="L3142" s="3">
        <f>SUM(H3142:K3142)</f>
        <v>13830</v>
      </c>
      <c r="M3142" s="15">
        <v>0.05</v>
      </c>
      <c r="N3142" s="3">
        <f>H3142*M3142</f>
        <v>660</v>
      </c>
      <c r="O3142" s="3">
        <f>L3142-N3142</f>
        <v>13170</v>
      </c>
    </row>
    <row r="3143" spans="1:15" x14ac:dyDescent="0.2">
      <c r="A3143" s="2" t="s">
        <v>6507</v>
      </c>
      <c r="B3143" s="2" t="s">
        <v>1145</v>
      </c>
      <c r="C3143" s="2" t="s">
        <v>51</v>
      </c>
      <c r="D3143" s="2" t="s">
        <v>45</v>
      </c>
      <c r="E3143" s="13">
        <v>46082</v>
      </c>
      <c r="F3143" s="2" t="s">
        <v>2683</v>
      </c>
      <c r="G3143" s="2">
        <v>4</v>
      </c>
      <c r="H3143" s="3">
        <v>49200</v>
      </c>
      <c r="I3143" s="3">
        <v>11330</v>
      </c>
      <c r="J3143" s="3">
        <v>2820</v>
      </c>
      <c r="K3143" s="3">
        <v>0</v>
      </c>
      <c r="L3143" s="3">
        <f>SUM(H3143:K3143)</f>
        <v>63350</v>
      </c>
      <c r="M3143" s="15">
        <v>0.17</v>
      </c>
      <c r="N3143" s="3">
        <f>H3143*M3143</f>
        <v>8364</v>
      </c>
      <c r="O3143" s="3">
        <f>L3143-N3143</f>
        <v>54986</v>
      </c>
    </row>
    <row r="3144" spans="1:15" x14ac:dyDescent="0.2">
      <c r="A3144" s="2" t="s">
        <v>6508</v>
      </c>
      <c r="B3144" s="2" t="s">
        <v>1505</v>
      </c>
      <c r="C3144" s="2" t="s">
        <v>16</v>
      </c>
      <c r="D3144" s="2" t="s">
        <v>11</v>
      </c>
      <c r="E3144" s="13">
        <v>46082</v>
      </c>
      <c r="F3144" s="2" t="s">
        <v>2661</v>
      </c>
      <c r="G3144" s="2">
        <v>2</v>
      </c>
      <c r="H3144" s="3">
        <v>7500</v>
      </c>
      <c r="I3144" s="3">
        <v>2850</v>
      </c>
      <c r="J3144" s="3">
        <v>0</v>
      </c>
      <c r="K3144" s="3">
        <v>0</v>
      </c>
      <c r="L3144" s="3">
        <f>SUM(H3144:K3144)</f>
        <v>10350</v>
      </c>
      <c r="M3144" s="15">
        <v>0</v>
      </c>
      <c r="N3144" s="3">
        <f>H3144*M3144</f>
        <v>0</v>
      </c>
      <c r="O3144" s="3">
        <f>L3144-N3144</f>
        <v>10350</v>
      </c>
    </row>
    <row r="3145" spans="1:15" x14ac:dyDescent="0.2">
      <c r="A3145" s="2" t="s">
        <v>6510</v>
      </c>
      <c r="B3145" s="2" t="s">
        <v>1781</v>
      </c>
      <c r="C3145" s="2" t="s">
        <v>129</v>
      </c>
      <c r="D3145" s="2" t="s">
        <v>124</v>
      </c>
      <c r="E3145" s="13">
        <v>46082</v>
      </c>
      <c r="F3145" s="2" t="s">
        <v>2670</v>
      </c>
      <c r="G3145" s="2">
        <v>3</v>
      </c>
      <c r="H3145" s="3">
        <v>22350</v>
      </c>
      <c r="I3145" s="3">
        <v>1480</v>
      </c>
      <c r="J3145" s="3">
        <v>6190</v>
      </c>
      <c r="K3145" s="3">
        <v>0</v>
      </c>
      <c r="L3145" s="3">
        <f>SUM(H3145:K3145)</f>
        <v>30020</v>
      </c>
      <c r="M3145" s="15">
        <v>0</v>
      </c>
      <c r="N3145" s="3">
        <f>H3145*M3145</f>
        <v>0</v>
      </c>
      <c r="O3145" s="3">
        <f>L3145-N3145</f>
        <v>30020</v>
      </c>
    </row>
    <row r="3146" spans="1:15" x14ac:dyDescent="0.2">
      <c r="A3146" s="2" t="s">
        <v>6511</v>
      </c>
      <c r="B3146" s="2" t="s">
        <v>1923</v>
      </c>
      <c r="C3146" s="2" t="s">
        <v>53</v>
      </c>
      <c r="D3146" s="2" t="s">
        <v>55</v>
      </c>
      <c r="E3146" s="13">
        <v>46174</v>
      </c>
      <c r="F3146" s="2" t="s">
        <v>2670</v>
      </c>
      <c r="G3146" s="2">
        <v>5</v>
      </c>
      <c r="H3146" s="3">
        <v>32500</v>
      </c>
      <c r="I3146" s="3">
        <v>7550</v>
      </c>
      <c r="J3146" s="3">
        <v>0</v>
      </c>
      <c r="K3146" s="3">
        <v>0</v>
      </c>
      <c r="L3146" s="3">
        <f>SUM(H3146:K3146)</f>
        <v>40050</v>
      </c>
      <c r="M3146" s="15">
        <v>0</v>
      </c>
      <c r="N3146" s="3">
        <f>H3146*M3146</f>
        <v>0</v>
      </c>
      <c r="O3146" s="3">
        <f>L3146-N3146</f>
        <v>40050</v>
      </c>
    </row>
    <row r="3147" spans="1:15" x14ac:dyDescent="0.2">
      <c r="A3147" s="2" t="s">
        <v>6513</v>
      </c>
      <c r="B3147" s="2" t="s">
        <v>2321</v>
      </c>
      <c r="C3147" s="2" t="s">
        <v>57</v>
      </c>
      <c r="D3147" s="2" t="s">
        <v>55</v>
      </c>
      <c r="E3147" s="13">
        <v>46054</v>
      </c>
      <c r="F3147" s="2" t="s">
        <v>2732</v>
      </c>
      <c r="G3147" s="2">
        <v>1</v>
      </c>
      <c r="H3147" s="3">
        <v>16600</v>
      </c>
      <c r="I3147" s="3">
        <v>440</v>
      </c>
      <c r="J3147" s="3">
        <v>0</v>
      </c>
      <c r="K3147" s="3">
        <v>0</v>
      </c>
      <c r="L3147" s="3">
        <f>SUM(H3147:K3147)</f>
        <v>17040</v>
      </c>
      <c r="M3147" s="15">
        <v>0.05</v>
      </c>
      <c r="N3147" s="3">
        <f>H3147*M3147</f>
        <v>830</v>
      </c>
      <c r="O3147" s="3">
        <f>L3147-N3147</f>
        <v>16210</v>
      </c>
    </row>
    <row r="3148" spans="1:15" x14ac:dyDescent="0.2">
      <c r="A3148" s="2" t="s">
        <v>6514</v>
      </c>
      <c r="B3148" s="2" t="s">
        <v>2599</v>
      </c>
      <c r="C3148" s="2" t="s">
        <v>81</v>
      </c>
      <c r="D3148" s="2" t="s">
        <v>75</v>
      </c>
      <c r="E3148" s="13">
        <v>46054</v>
      </c>
      <c r="F3148" s="2" t="s">
        <v>2670</v>
      </c>
      <c r="G3148" s="2">
        <v>3</v>
      </c>
      <c r="H3148" s="3">
        <v>65400</v>
      </c>
      <c r="I3148" s="3">
        <v>6900</v>
      </c>
      <c r="J3148" s="3">
        <v>8800</v>
      </c>
      <c r="K3148" s="3">
        <v>0</v>
      </c>
      <c r="L3148" s="3">
        <f>SUM(H3148:K3148)</f>
        <v>81100</v>
      </c>
      <c r="M3148" s="15">
        <v>0</v>
      </c>
      <c r="N3148" s="3">
        <f>H3148*M3148</f>
        <v>0</v>
      </c>
      <c r="O3148" s="3">
        <f>L3148-N3148</f>
        <v>81100</v>
      </c>
    </row>
    <row r="3149" spans="1:15" x14ac:dyDescent="0.2">
      <c r="A3149" s="2" t="s">
        <v>6515</v>
      </c>
      <c r="B3149" s="2" t="s">
        <v>804</v>
      </c>
      <c r="C3149" s="2" t="s">
        <v>87</v>
      </c>
      <c r="D3149" s="2" t="s">
        <v>85</v>
      </c>
      <c r="E3149" s="13">
        <v>46266</v>
      </c>
      <c r="F3149" s="2" t="s">
        <v>2689</v>
      </c>
      <c r="G3149" s="2">
        <v>4</v>
      </c>
      <c r="H3149" s="3">
        <v>21600</v>
      </c>
      <c r="I3149" s="3">
        <v>6930</v>
      </c>
      <c r="J3149" s="3">
        <v>0</v>
      </c>
      <c r="K3149" s="3">
        <v>0</v>
      </c>
      <c r="L3149" s="3">
        <f>SUM(H3149:K3149)</f>
        <v>28530</v>
      </c>
      <c r="M3149" s="15">
        <v>0.15</v>
      </c>
      <c r="N3149" s="3">
        <f>H3149*M3149</f>
        <v>3240</v>
      </c>
      <c r="O3149" s="3">
        <f>L3149-N3149</f>
        <v>25290</v>
      </c>
    </row>
    <row r="3150" spans="1:15" x14ac:dyDescent="0.2">
      <c r="A3150" s="2" t="s">
        <v>6517</v>
      </c>
      <c r="B3150" s="2" t="s">
        <v>1188</v>
      </c>
      <c r="C3150" s="2" t="s">
        <v>26</v>
      </c>
      <c r="D3150" s="2" t="s">
        <v>24</v>
      </c>
      <c r="E3150" s="13">
        <v>46082</v>
      </c>
      <c r="F3150" s="2" t="s">
        <v>2670</v>
      </c>
      <c r="G3150" s="2">
        <v>4</v>
      </c>
      <c r="H3150" s="3">
        <v>131000</v>
      </c>
      <c r="I3150" s="3">
        <v>3160</v>
      </c>
      <c r="J3150" s="3">
        <v>0</v>
      </c>
      <c r="K3150" s="3">
        <v>0</v>
      </c>
      <c r="L3150" s="3">
        <f>SUM(H3150:K3150)</f>
        <v>134160</v>
      </c>
      <c r="M3150" s="15">
        <v>0</v>
      </c>
      <c r="N3150" s="3">
        <f>H3150*M3150</f>
        <v>0</v>
      </c>
      <c r="O3150" s="3">
        <f>L3150-N3150</f>
        <v>134160</v>
      </c>
    </row>
    <row r="3151" spans="1:15" x14ac:dyDescent="0.2">
      <c r="A3151" s="2" t="s">
        <v>6518</v>
      </c>
      <c r="B3151" s="2" t="s">
        <v>1261</v>
      </c>
      <c r="C3151" s="2" t="s">
        <v>39</v>
      </c>
      <c r="D3151" s="2" t="s">
        <v>36</v>
      </c>
      <c r="E3151" s="13">
        <v>46174</v>
      </c>
      <c r="F3151" s="2" t="s">
        <v>2689</v>
      </c>
      <c r="G3151" s="2">
        <v>6</v>
      </c>
      <c r="H3151" s="3">
        <v>74100</v>
      </c>
      <c r="I3151" s="3">
        <v>4420</v>
      </c>
      <c r="J3151" s="3">
        <v>0</v>
      </c>
      <c r="K3151" s="3">
        <v>0</v>
      </c>
      <c r="L3151" s="3">
        <f>SUM(H3151:K3151)</f>
        <v>78520</v>
      </c>
      <c r="M3151" s="15">
        <v>0.15</v>
      </c>
      <c r="N3151" s="3">
        <f>H3151*M3151</f>
        <v>11115</v>
      </c>
      <c r="O3151" s="3">
        <f>L3151-N3151</f>
        <v>67405</v>
      </c>
    </row>
    <row r="3152" spans="1:15" x14ac:dyDescent="0.2">
      <c r="A3152" s="2" t="s">
        <v>6519</v>
      </c>
      <c r="B3152" s="2" t="s">
        <v>1269</v>
      </c>
      <c r="C3152" s="2" t="s">
        <v>43</v>
      </c>
      <c r="D3152" s="2" t="s">
        <v>45</v>
      </c>
      <c r="E3152" s="13">
        <v>46082</v>
      </c>
      <c r="F3152" s="2" t="s">
        <v>2689</v>
      </c>
      <c r="G3152" s="2">
        <v>5</v>
      </c>
      <c r="H3152" s="3">
        <v>34000</v>
      </c>
      <c r="I3152" s="3">
        <v>3420</v>
      </c>
      <c r="J3152" s="3">
        <v>2170</v>
      </c>
      <c r="K3152" s="3">
        <v>0</v>
      </c>
      <c r="L3152" s="3">
        <f>SUM(H3152:K3152)</f>
        <v>39590</v>
      </c>
      <c r="M3152" s="15">
        <v>0.15</v>
      </c>
      <c r="N3152" s="3">
        <f>H3152*M3152</f>
        <v>5100</v>
      </c>
      <c r="O3152" s="3">
        <f>L3152-N3152</f>
        <v>34490</v>
      </c>
    </row>
    <row r="3153" spans="1:15" x14ac:dyDescent="0.2">
      <c r="A3153" s="2" t="s">
        <v>6520</v>
      </c>
      <c r="B3153" s="2" t="s">
        <v>1917</v>
      </c>
      <c r="C3153" s="2" t="s">
        <v>67</v>
      </c>
      <c r="D3153" s="2" t="s">
        <v>65</v>
      </c>
      <c r="E3153" s="13">
        <v>46113</v>
      </c>
      <c r="F3153" s="2" t="s">
        <v>2689</v>
      </c>
      <c r="G3153" s="2">
        <v>4</v>
      </c>
      <c r="H3153" s="3">
        <v>15600</v>
      </c>
      <c r="I3153" s="3">
        <v>7290</v>
      </c>
      <c r="J3153" s="3">
        <v>4630</v>
      </c>
      <c r="K3153" s="3">
        <v>0</v>
      </c>
      <c r="L3153" s="3">
        <f>SUM(H3153:K3153)</f>
        <v>27520</v>
      </c>
      <c r="M3153" s="15">
        <v>0.15</v>
      </c>
      <c r="N3153" s="3">
        <f>H3153*M3153</f>
        <v>2340</v>
      </c>
      <c r="O3153" s="3">
        <f>L3153-N3153</f>
        <v>25180</v>
      </c>
    </row>
    <row r="3154" spans="1:15" x14ac:dyDescent="0.2">
      <c r="A3154" s="2" t="s">
        <v>6522</v>
      </c>
      <c r="B3154" s="2" t="s">
        <v>2563</v>
      </c>
      <c r="C3154" s="2" t="s">
        <v>26</v>
      </c>
      <c r="D3154" s="2" t="s">
        <v>24</v>
      </c>
      <c r="E3154" s="13">
        <v>46143</v>
      </c>
      <c r="F3154" s="2" t="s">
        <v>2683</v>
      </c>
      <c r="G3154" s="2">
        <v>2</v>
      </c>
      <c r="H3154" s="3">
        <v>24900</v>
      </c>
      <c r="I3154" s="3">
        <v>3480</v>
      </c>
      <c r="J3154" s="3">
        <v>3260</v>
      </c>
      <c r="K3154" s="3">
        <v>0</v>
      </c>
      <c r="L3154" s="3">
        <f>SUM(H3154:K3154)</f>
        <v>31640</v>
      </c>
      <c r="M3154" s="15">
        <v>0.17</v>
      </c>
      <c r="N3154" s="3">
        <f>H3154*M3154</f>
        <v>4233</v>
      </c>
      <c r="O3154" s="3">
        <f>L3154-N3154</f>
        <v>27407</v>
      </c>
    </row>
    <row r="3155" spans="1:15" x14ac:dyDescent="0.2">
      <c r="A3155" s="2" t="s">
        <v>6523</v>
      </c>
      <c r="B3155" s="2" t="s">
        <v>804</v>
      </c>
      <c r="C3155" s="2" t="s">
        <v>83</v>
      </c>
      <c r="D3155" s="2" t="s">
        <v>85</v>
      </c>
      <c r="E3155" s="13">
        <v>46082</v>
      </c>
      <c r="F3155" s="2" t="s">
        <v>2647</v>
      </c>
      <c r="G3155" s="2">
        <v>3</v>
      </c>
      <c r="H3155" s="3">
        <v>41850</v>
      </c>
      <c r="I3155" s="3">
        <v>3150</v>
      </c>
      <c r="J3155" s="3">
        <v>4550</v>
      </c>
      <c r="K3155" s="3">
        <v>0</v>
      </c>
      <c r="L3155" s="3">
        <f>SUM(H3155:K3155)</f>
        <v>49550</v>
      </c>
      <c r="M3155" s="15">
        <v>0</v>
      </c>
      <c r="N3155" s="3">
        <f>H3155*M3155</f>
        <v>0</v>
      </c>
      <c r="O3155" s="3">
        <f>L3155-N3155</f>
        <v>49550</v>
      </c>
    </row>
    <row r="3156" spans="1:15" x14ac:dyDescent="0.2">
      <c r="A3156" s="2" t="s">
        <v>6524</v>
      </c>
      <c r="B3156" s="2" t="s">
        <v>1702</v>
      </c>
      <c r="C3156" s="2" t="s">
        <v>51</v>
      </c>
      <c r="D3156" s="2" t="s">
        <v>45</v>
      </c>
      <c r="E3156" s="13">
        <v>46082</v>
      </c>
      <c r="F3156" s="2" t="s">
        <v>2647</v>
      </c>
      <c r="G3156" s="2">
        <v>3</v>
      </c>
      <c r="H3156" s="3">
        <v>28500</v>
      </c>
      <c r="I3156" s="3">
        <v>4720</v>
      </c>
      <c r="J3156" s="3">
        <v>0</v>
      </c>
      <c r="K3156" s="3">
        <v>0</v>
      </c>
      <c r="L3156" s="3">
        <f>SUM(H3156:K3156)</f>
        <v>33220</v>
      </c>
      <c r="M3156" s="15">
        <v>0</v>
      </c>
      <c r="N3156" s="3">
        <f>H3156*M3156</f>
        <v>0</v>
      </c>
      <c r="O3156" s="3">
        <f>L3156-N3156</f>
        <v>33220</v>
      </c>
    </row>
    <row r="3157" spans="1:15" x14ac:dyDescent="0.2">
      <c r="A3157" s="2" t="s">
        <v>6525</v>
      </c>
      <c r="B3157" s="2" t="s">
        <v>1899</v>
      </c>
      <c r="C3157" s="2" t="s">
        <v>67</v>
      </c>
      <c r="D3157" s="2" t="s">
        <v>65</v>
      </c>
      <c r="E3157" s="13">
        <v>46113</v>
      </c>
      <c r="F3157" s="2" t="s">
        <v>2670</v>
      </c>
      <c r="G3157" s="2">
        <v>4</v>
      </c>
      <c r="H3157" s="3">
        <v>17600</v>
      </c>
      <c r="I3157" s="3">
        <v>7420</v>
      </c>
      <c r="J3157" s="3">
        <v>0</v>
      </c>
      <c r="K3157" s="3">
        <v>0</v>
      </c>
      <c r="L3157" s="3">
        <f>SUM(H3157:K3157)</f>
        <v>25020</v>
      </c>
      <c r="M3157" s="15">
        <v>0</v>
      </c>
      <c r="N3157" s="3">
        <f>H3157*M3157</f>
        <v>0</v>
      </c>
      <c r="O3157" s="3">
        <f>L3157-N3157</f>
        <v>25020</v>
      </c>
    </row>
    <row r="3158" spans="1:15" x14ac:dyDescent="0.2">
      <c r="A3158" s="2" t="s">
        <v>6527</v>
      </c>
      <c r="B3158" s="2" t="s">
        <v>305</v>
      </c>
      <c r="C3158" s="2" t="s">
        <v>37</v>
      </c>
      <c r="D3158" s="2" t="s">
        <v>36</v>
      </c>
      <c r="E3158" s="13">
        <v>46054</v>
      </c>
      <c r="F3158" s="2" t="s">
        <v>2732</v>
      </c>
      <c r="G3158" s="2">
        <v>2</v>
      </c>
      <c r="H3158" s="3">
        <v>34500</v>
      </c>
      <c r="I3158" s="3">
        <v>1540</v>
      </c>
      <c r="J3158" s="3">
        <v>5450</v>
      </c>
      <c r="K3158" s="3">
        <v>0</v>
      </c>
      <c r="L3158" s="3">
        <f>SUM(H3158:K3158)</f>
        <v>41490</v>
      </c>
      <c r="M3158" s="15">
        <v>0.05</v>
      </c>
      <c r="N3158" s="3">
        <f>H3158*M3158</f>
        <v>1725</v>
      </c>
      <c r="O3158" s="3">
        <f>L3158-N3158</f>
        <v>39765</v>
      </c>
    </row>
    <row r="3159" spans="1:15" x14ac:dyDescent="0.2">
      <c r="A3159" s="2" t="s">
        <v>6528</v>
      </c>
      <c r="B3159" s="2" t="s">
        <v>608</v>
      </c>
      <c r="C3159" s="2" t="s">
        <v>9</v>
      </c>
      <c r="D3159" s="2" t="s">
        <v>11</v>
      </c>
      <c r="E3159" s="13">
        <v>46054</v>
      </c>
      <c r="F3159" s="2" t="s">
        <v>2670</v>
      </c>
      <c r="G3159" s="2">
        <v>3</v>
      </c>
      <c r="H3159" s="3">
        <v>19950</v>
      </c>
      <c r="I3159" s="3">
        <v>3720</v>
      </c>
      <c r="J3159" s="3">
        <v>0</v>
      </c>
      <c r="K3159" s="3">
        <v>0</v>
      </c>
      <c r="L3159" s="3">
        <f>SUM(H3159:K3159)</f>
        <v>23670</v>
      </c>
      <c r="M3159" s="15">
        <v>0</v>
      </c>
      <c r="N3159" s="3">
        <f>H3159*M3159</f>
        <v>0</v>
      </c>
      <c r="O3159" s="3">
        <f>L3159-N3159</f>
        <v>23670</v>
      </c>
    </row>
    <row r="3160" spans="1:15" x14ac:dyDescent="0.2">
      <c r="A3160" s="2" t="s">
        <v>6529</v>
      </c>
      <c r="B3160" s="2" t="s">
        <v>1268</v>
      </c>
      <c r="C3160" s="2" t="s">
        <v>87</v>
      </c>
      <c r="D3160" s="2" t="s">
        <v>85</v>
      </c>
      <c r="E3160" s="13">
        <v>46054</v>
      </c>
      <c r="F3160" s="2" t="s">
        <v>2647</v>
      </c>
      <c r="G3160" s="2">
        <v>4</v>
      </c>
      <c r="H3160" s="3">
        <v>32600</v>
      </c>
      <c r="I3160" s="3">
        <v>6940</v>
      </c>
      <c r="J3160" s="3">
        <v>0</v>
      </c>
      <c r="K3160" s="3">
        <v>0</v>
      </c>
      <c r="L3160" s="3">
        <f>SUM(H3160:K3160)</f>
        <v>39540</v>
      </c>
      <c r="M3160" s="15">
        <v>0</v>
      </c>
      <c r="N3160" s="3">
        <f>H3160*M3160</f>
        <v>0</v>
      </c>
      <c r="O3160" s="3">
        <f>L3160-N3160</f>
        <v>39540</v>
      </c>
    </row>
    <row r="3161" spans="1:15" x14ac:dyDescent="0.2">
      <c r="A3161" s="2" t="s">
        <v>6530</v>
      </c>
      <c r="B3161" s="2" t="s">
        <v>1345</v>
      </c>
      <c r="C3161" s="2" t="s">
        <v>122</v>
      </c>
      <c r="D3161" s="2" t="s">
        <v>124</v>
      </c>
      <c r="E3161" s="13">
        <v>46054</v>
      </c>
      <c r="F3161" s="2" t="s">
        <v>2647</v>
      </c>
      <c r="G3161" s="2">
        <v>3</v>
      </c>
      <c r="H3161" s="3">
        <v>7800</v>
      </c>
      <c r="I3161" s="3">
        <v>3530</v>
      </c>
      <c r="J3161" s="3">
        <v>0</v>
      </c>
      <c r="K3161" s="3">
        <v>0</v>
      </c>
      <c r="L3161" s="3">
        <f>SUM(H3161:K3161)</f>
        <v>11330</v>
      </c>
      <c r="M3161" s="15">
        <v>0</v>
      </c>
      <c r="N3161" s="3">
        <f>H3161*M3161</f>
        <v>0</v>
      </c>
      <c r="O3161" s="3">
        <f>L3161-N3161</f>
        <v>11330</v>
      </c>
    </row>
    <row r="3162" spans="1:15" x14ac:dyDescent="0.2">
      <c r="A3162" s="2" t="s">
        <v>6531</v>
      </c>
      <c r="B3162" s="2" t="s">
        <v>1507</v>
      </c>
      <c r="C3162" s="2" t="s">
        <v>69</v>
      </c>
      <c r="D3162" s="2" t="s">
        <v>65</v>
      </c>
      <c r="E3162" s="13">
        <v>46082</v>
      </c>
      <c r="F3162" s="2" t="s">
        <v>2670</v>
      </c>
      <c r="G3162" s="2">
        <v>3</v>
      </c>
      <c r="H3162" s="3">
        <v>48450</v>
      </c>
      <c r="I3162" s="3">
        <v>7620</v>
      </c>
      <c r="J3162" s="3">
        <v>7370</v>
      </c>
      <c r="K3162" s="3">
        <v>3890</v>
      </c>
      <c r="L3162" s="3">
        <f>SUM(H3162:K3162)</f>
        <v>67330</v>
      </c>
      <c r="M3162" s="15">
        <v>0</v>
      </c>
      <c r="N3162" s="3">
        <f>H3162*M3162</f>
        <v>0</v>
      </c>
      <c r="O3162" s="3">
        <f>L3162-N3162</f>
        <v>67330</v>
      </c>
    </row>
    <row r="3163" spans="1:15" x14ac:dyDescent="0.2">
      <c r="A3163" s="2" t="s">
        <v>6532</v>
      </c>
      <c r="B3163" s="2" t="s">
        <v>1527</v>
      </c>
      <c r="C3163" s="2" t="s">
        <v>89</v>
      </c>
      <c r="D3163" s="2" t="s">
        <v>85</v>
      </c>
      <c r="E3163" s="13">
        <v>46054</v>
      </c>
      <c r="F3163" s="2" t="s">
        <v>2658</v>
      </c>
      <c r="G3163" s="2">
        <v>5</v>
      </c>
      <c r="H3163" s="3">
        <v>65750</v>
      </c>
      <c r="I3163" s="3">
        <v>7600</v>
      </c>
      <c r="J3163" s="3">
        <v>0</v>
      </c>
      <c r="K3163" s="3">
        <v>0</v>
      </c>
      <c r="L3163" s="3">
        <f>SUM(H3163:K3163)</f>
        <v>73350</v>
      </c>
      <c r="M3163" s="15">
        <v>0.1</v>
      </c>
      <c r="N3163" s="3">
        <f>H3163*M3163</f>
        <v>6575</v>
      </c>
      <c r="O3163" s="3">
        <f>L3163-N3163</f>
        <v>66775</v>
      </c>
    </row>
    <row r="3164" spans="1:15" x14ac:dyDescent="0.2">
      <c r="A3164" s="2" t="s">
        <v>6533</v>
      </c>
      <c r="B3164" s="2" t="s">
        <v>1794</v>
      </c>
      <c r="C3164" s="2" t="s">
        <v>101</v>
      </c>
      <c r="D3164" s="2" t="s">
        <v>95</v>
      </c>
      <c r="E3164" s="13">
        <v>46082</v>
      </c>
      <c r="F3164" s="2" t="s">
        <v>2651</v>
      </c>
      <c r="G3164" s="2">
        <v>4</v>
      </c>
      <c r="H3164" s="3">
        <v>28000</v>
      </c>
      <c r="I3164" s="3">
        <v>2150</v>
      </c>
      <c r="J3164" s="3">
        <v>2390</v>
      </c>
      <c r="K3164" s="3">
        <v>0</v>
      </c>
      <c r="L3164" s="3">
        <f>SUM(H3164:K3164)</f>
        <v>32540</v>
      </c>
      <c r="M3164" s="15">
        <v>0.16</v>
      </c>
      <c r="N3164" s="3">
        <f>H3164*M3164</f>
        <v>4480</v>
      </c>
      <c r="O3164" s="3">
        <f>L3164-N3164</f>
        <v>28060</v>
      </c>
    </row>
    <row r="3165" spans="1:15" x14ac:dyDescent="0.2">
      <c r="A3165" s="2" t="s">
        <v>6536</v>
      </c>
      <c r="B3165" s="2" t="s">
        <v>2273</v>
      </c>
      <c r="C3165" s="2" t="s">
        <v>13</v>
      </c>
      <c r="D3165" s="2" t="s">
        <v>11</v>
      </c>
      <c r="E3165" s="13">
        <v>46082</v>
      </c>
      <c r="F3165" s="2" t="s">
        <v>2670</v>
      </c>
      <c r="G3165" s="2">
        <v>2</v>
      </c>
      <c r="H3165" s="3">
        <v>40700</v>
      </c>
      <c r="I3165" s="3">
        <v>3030</v>
      </c>
      <c r="J3165" s="3">
        <v>0</v>
      </c>
      <c r="K3165" s="3">
        <v>0</v>
      </c>
      <c r="L3165" s="3">
        <f>SUM(H3165:K3165)</f>
        <v>43730</v>
      </c>
      <c r="M3165" s="15">
        <v>0</v>
      </c>
      <c r="N3165" s="3">
        <f>H3165*M3165</f>
        <v>0</v>
      </c>
      <c r="O3165" s="3">
        <f>L3165-N3165</f>
        <v>43730</v>
      </c>
    </row>
    <row r="3166" spans="1:15" x14ac:dyDescent="0.2">
      <c r="A3166" s="2" t="s">
        <v>6537</v>
      </c>
      <c r="B3166" s="2" t="s">
        <v>2560</v>
      </c>
      <c r="C3166" s="2" t="s">
        <v>101</v>
      </c>
      <c r="D3166" s="2" t="s">
        <v>95</v>
      </c>
      <c r="E3166" s="13">
        <v>46082</v>
      </c>
      <c r="F3166" s="2" t="s">
        <v>2670</v>
      </c>
      <c r="G3166" s="2">
        <v>3</v>
      </c>
      <c r="H3166" s="3">
        <v>20850</v>
      </c>
      <c r="I3166" s="3">
        <v>3680</v>
      </c>
      <c r="J3166" s="3">
        <v>0</v>
      </c>
      <c r="K3166" s="3">
        <v>0</v>
      </c>
      <c r="L3166" s="3">
        <f>SUM(H3166:K3166)</f>
        <v>24530</v>
      </c>
      <c r="M3166" s="15">
        <v>0</v>
      </c>
      <c r="N3166" s="3">
        <f>H3166*M3166</f>
        <v>0</v>
      </c>
      <c r="O3166" s="3">
        <f>L3166-N3166</f>
        <v>24530</v>
      </c>
    </row>
    <row r="3167" spans="1:15" x14ac:dyDescent="0.2">
      <c r="A3167" s="2" t="s">
        <v>6538</v>
      </c>
      <c r="B3167" s="2" t="s">
        <v>2562</v>
      </c>
      <c r="C3167" s="2" t="s">
        <v>51</v>
      </c>
      <c r="D3167" s="2" t="s">
        <v>45</v>
      </c>
      <c r="E3167" s="13">
        <v>46054</v>
      </c>
      <c r="F3167" s="2" t="s">
        <v>2683</v>
      </c>
      <c r="G3167" s="2">
        <v>5</v>
      </c>
      <c r="H3167" s="3">
        <v>43500</v>
      </c>
      <c r="I3167" s="3">
        <v>10710</v>
      </c>
      <c r="J3167" s="3">
        <v>0</v>
      </c>
      <c r="K3167" s="3">
        <v>0</v>
      </c>
      <c r="L3167" s="3">
        <f>SUM(H3167:K3167)</f>
        <v>54210</v>
      </c>
      <c r="M3167" s="15">
        <v>0.17</v>
      </c>
      <c r="N3167" s="3">
        <f>H3167*M3167</f>
        <v>7395.0000000000009</v>
      </c>
      <c r="O3167" s="3">
        <f>L3167-N3167</f>
        <v>46815</v>
      </c>
    </row>
    <row r="3168" spans="1:15" x14ac:dyDescent="0.2">
      <c r="A3168" s="2" t="s">
        <v>6541</v>
      </c>
      <c r="B3168" s="2" t="s">
        <v>1378</v>
      </c>
      <c r="C3168" s="2" t="s">
        <v>112</v>
      </c>
      <c r="D3168" s="2" t="s">
        <v>114</v>
      </c>
      <c r="E3168" s="13">
        <v>46143</v>
      </c>
      <c r="F3168" s="2" t="s">
        <v>2689</v>
      </c>
      <c r="G3168" s="2">
        <v>3</v>
      </c>
      <c r="H3168" s="3">
        <v>21000</v>
      </c>
      <c r="I3168" s="3">
        <v>2500</v>
      </c>
      <c r="J3168" s="3">
        <v>0</v>
      </c>
      <c r="K3168" s="3">
        <v>0</v>
      </c>
      <c r="L3168" s="3">
        <f>SUM(H3168:K3168)</f>
        <v>23500</v>
      </c>
      <c r="M3168" s="15">
        <v>0.15</v>
      </c>
      <c r="N3168" s="3">
        <f>H3168*M3168</f>
        <v>3150</v>
      </c>
      <c r="O3168" s="3">
        <f>L3168-N3168</f>
        <v>20350</v>
      </c>
    </row>
    <row r="3169" spans="1:15" x14ac:dyDescent="0.2">
      <c r="A3169" s="2" t="s">
        <v>6543</v>
      </c>
      <c r="B3169" s="2" t="s">
        <v>1808</v>
      </c>
      <c r="C3169" s="2" t="s">
        <v>26</v>
      </c>
      <c r="D3169" s="2" t="s">
        <v>24</v>
      </c>
      <c r="E3169" s="13">
        <v>46054</v>
      </c>
      <c r="F3169" s="2" t="s">
        <v>2683</v>
      </c>
      <c r="G3169" s="2">
        <v>1</v>
      </c>
      <c r="H3169" s="3">
        <v>21900</v>
      </c>
      <c r="I3169" s="3">
        <v>1340</v>
      </c>
      <c r="J3169" s="3">
        <v>0</v>
      </c>
      <c r="K3169" s="3">
        <v>0</v>
      </c>
      <c r="L3169" s="3">
        <f>SUM(H3169:K3169)</f>
        <v>23240</v>
      </c>
      <c r="M3169" s="15">
        <v>0.17</v>
      </c>
      <c r="N3169" s="3">
        <f>H3169*M3169</f>
        <v>3723.0000000000005</v>
      </c>
      <c r="O3169" s="3">
        <f>L3169-N3169</f>
        <v>19517</v>
      </c>
    </row>
    <row r="3170" spans="1:15" x14ac:dyDescent="0.2">
      <c r="A3170" s="2" t="s">
        <v>6544</v>
      </c>
      <c r="B3170" s="2" t="s">
        <v>1855</v>
      </c>
      <c r="C3170" s="2" t="s">
        <v>53</v>
      </c>
      <c r="D3170" s="2" t="s">
        <v>55</v>
      </c>
      <c r="E3170" s="13">
        <v>46143</v>
      </c>
      <c r="F3170" s="2" t="s">
        <v>2689</v>
      </c>
      <c r="G3170" s="2">
        <v>6</v>
      </c>
      <c r="H3170" s="3">
        <v>47100</v>
      </c>
      <c r="I3170" s="3">
        <v>22630</v>
      </c>
      <c r="J3170" s="3">
        <v>0</v>
      </c>
      <c r="K3170" s="3">
        <v>0</v>
      </c>
      <c r="L3170" s="3">
        <f>SUM(H3170:K3170)</f>
        <v>69730</v>
      </c>
      <c r="M3170" s="15">
        <v>0.15</v>
      </c>
      <c r="N3170" s="3">
        <f>H3170*M3170</f>
        <v>7065</v>
      </c>
      <c r="O3170" s="3">
        <f>L3170-N3170</f>
        <v>62665</v>
      </c>
    </row>
    <row r="3171" spans="1:15" x14ac:dyDescent="0.2">
      <c r="A3171" s="2" t="s">
        <v>6545</v>
      </c>
      <c r="B3171" s="2" t="s">
        <v>1956</v>
      </c>
      <c r="C3171" s="2" t="s">
        <v>37</v>
      </c>
      <c r="D3171" s="2" t="s">
        <v>36</v>
      </c>
      <c r="E3171" s="13">
        <v>46054</v>
      </c>
      <c r="F3171" s="2" t="s">
        <v>2670</v>
      </c>
      <c r="G3171" s="2">
        <v>6</v>
      </c>
      <c r="H3171" s="3">
        <v>90600</v>
      </c>
      <c r="I3171" s="3">
        <v>22990</v>
      </c>
      <c r="J3171" s="3">
        <v>0</v>
      </c>
      <c r="K3171" s="3">
        <v>0</v>
      </c>
      <c r="L3171" s="3">
        <f>SUM(H3171:K3171)</f>
        <v>113590</v>
      </c>
      <c r="M3171" s="15">
        <v>0</v>
      </c>
      <c r="N3171" s="3">
        <f>H3171*M3171</f>
        <v>0</v>
      </c>
      <c r="O3171" s="3">
        <f>L3171-N3171</f>
        <v>113590</v>
      </c>
    </row>
    <row r="3172" spans="1:15" x14ac:dyDescent="0.2">
      <c r="A3172" s="2" t="s">
        <v>6546</v>
      </c>
      <c r="B3172" s="2" t="s">
        <v>2400</v>
      </c>
      <c r="C3172" s="2" t="s">
        <v>129</v>
      </c>
      <c r="D3172" s="2" t="s">
        <v>124</v>
      </c>
      <c r="E3172" s="13">
        <v>46082</v>
      </c>
      <c r="F3172" s="2" t="s">
        <v>2651</v>
      </c>
      <c r="G3172" s="2">
        <v>5</v>
      </c>
      <c r="H3172" s="3">
        <v>17500</v>
      </c>
      <c r="I3172" s="3">
        <v>5040</v>
      </c>
      <c r="J3172" s="3">
        <v>0</v>
      </c>
      <c r="K3172" s="3">
        <v>0</v>
      </c>
      <c r="L3172" s="3">
        <f>SUM(H3172:K3172)</f>
        <v>22540</v>
      </c>
      <c r="M3172" s="15">
        <v>0.16</v>
      </c>
      <c r="N3172" s="3">
        <f>H3172*M3172</f>
        <v>2800</v>
      </c>
      <c r="O3172" s="3">
        <f>L3172-N3172</f>
        <v>19740</v>
      </c>
    </row>
    <row r="3173" spans="1:15" x14ac:dyDescent="0.2">
      <c r="A3173" s="2" t="s">
        <v>6547</v>
      </c>
      <c r="B3173" s="2" t="s">
        <v>2402</v>
      </c>
      <c r="C3173" s="2" t="s">
        <v>112</v>
      </c>
      <c r="D3173" s="2" t="s">
        <v>114</v>
      </c>
      <c r="E3173" s="13">
        <v>46143</v>
      </c>
      <c r="F3173" s="2" t="s">
        <v>2658</v>
      </c>
      <c r="G3173" s="2">
        <v>6</v>
      </c>
      <c r="H3173" s="3">
        <v>30000</v>
      </c>
      <c r="I3173" s="3">
        <v>6400</v>
      </c>
      <c r="J3173" s="3">
        <v>5660</v>
      </c>
      <c r="K3173" s="3">
        <v>0</v>
      </c>
      <c r="L3173" s="3">
        <f>SUM(H3173:K3173)</f>
        <v>42060</v>
      </c>
      <c r="M3173" s="15">
        <v>0.1</v>
      </c>
      <c r="N3173" s="3">
        <f>H3173*M3173</f>
        <v>3000</v>
      </c>
      <c r="O3173" s="3">
        <f>L3173-N3173</f>
        <v>39060</v>
      </c>
    </row>
    <row r="3174" spans="1:15" x14ac:dyDescent="0.2">
      <c r="A3174" s="2" t="s">
        <v>6548</v>
      </c>
      <c r="B3174" s="2" t="s">
        <v>2591</v>
      </c>
      <c r="C3174" s="2" t="s">
        <v>97</v>
      </c>
      <c r="D3174" s="2" t="s">
        <v>95</v>
      </c>
      <c r="E3174" s="13">
        <v>46082</v>
      </c>
      <c r="F3174" s="2" t="s">
        <v>2647</v>
      </c>
      <c r="G3174" s="2">
        <v>2</v>
      </c>
      <c r="H3174" s="3">
        <v>30600</v>
      </c>
      <c r="I3174" s="3">
        <v>4350</v>
      </c>
      <c r="J3174" s="3">
        <v>0</v>
      </c>
      <c r="K3174" s="3">
        <v>0</v>
      </c>
      <c r="L3174" s="3">
        <f>SUM(H3174:K3174)</f>
        <v>34950</v>
      </c>
      <c r="M3174" s="15">
        <v>0</v>
      </c>
      <c r="N3174" s="3">
        <f>H3174*M3174</f>
        <v>0</v>
      </c>
      <c r="O3174" s="3">
        <f>L3174-N3174</f>
        <v>34950</v>
      </c>
    </row>
    <row r="3175" spans="1:15" x14ac:dyDescent="0.2">
      <c r="A3175" s="2" t="s">
        <v>6549</v>
      </c>
      <c r="B3175" s="2" t="s">
        <v>406</v>
      </c>
      <c r="C3175" s="2" t="s">
        <v>93</v>
      </c>
      <c r="D3175" s="2" t="s">
        <v>95</v>
      </c>
      <c r="E3175" s="13">
        <v>46113</v>
      </c>
      <c r="F3175" s="2" t="s">
        <v>2661</v>
      </c>
      <c r="G3175" s="2">
        <v>16</v>
      </c>
      <c r="H3175" s="3">
        <v>104000</v>
      </c>
      <c r="I3175" s="3">
        <v>19440</v>
      </c>
      <c r="J3175" s="3">
        <v>0</v>
      </c>
      <c r="K3175" s="3">
        <v>0</v>
      </c>
      <c r="L3175" s="3">
        <f>SUM(H3175:K3175)</f>
        <v>123440</v>
      </c>
      <c r="M3175" s="15">
        <v>0</v>
      </c>
      <c r="N3175" s="3">
        <f>H3175*M3175</f>
        <v>0</v>
      </c>
      <c r="O3175" s="3">
        <f>L3175-N3175</f>
        <v>123440</v>
      </c>
    </row>
    <row r="3176" spans="1:15" x14ac:dyDescent="0.2">
      <c r="A3176" s="2" t="s">
        <v>6550</v>
      </c>
      <c r="B3176" s="2" t="s">
        <v>699</v>
      </c>
      <c r="C3176" s="2" t="s">
        <v>26</v>
      </c>
      <c r="D3176" s="2" t="s">
        <v>24</v>
      </c>
      <c r="E3176" s="13">
        <v>46054</v>
      </c>
      <c r="F3176" s="2" t="s">
        <v>2732</v>
      </c>
      <c r="G3176" s="2">
        <v>2</v>
      </c>
      <c r="H3176" s="3">
        <v>32300</v>
      </c>
      <c r="I3176" s="3">
        <v>710</v>
      </c>
      <c r="J3176" s="3">
        <v>0</v>
      </c>
      <c r="K3176" s="3">
        <v>0</v>
      </c>
      <c r="L3176" s="3">
        <f>SUM(H3176:K3176)</f>
        <v>33010</v>
      </c>
      <c r="M3176" s="15">
        <v>0.05</v>
      </c>
      <c r="N3176" s="3">
        <f>H3176*M3176</f>
        <v>1615</v>
      </c>
      <c r="O3176" s="3">
        <f>L3176-N3176</f>
        <v>31395</v>
      </c>
    </row>
    <row r="3177" spans="1:15" x14ac:dyDescent="0.2">
      <c r="A3177" s="2" t="s">
        <v>6551</v>
      </c>
      <c r="B3177" s="2" t="s">
        <v>865</v>
      </c>
      <c r="C3177" s="2" t="s">
        <v>49</v>
      </c>
      <c r="D3177" s="2" t="s">
        <v>45</v>
      </c>
      <c r="E3177" s="13">
        <v>46082</v>
      </c>
      <c r="F3177" s="2" t="s">
        <v>2732</v>
      </c>
      <c r="G3177" s="2">
        <v>1</v>
      </c>
      <c r="H3177" s="3">
        <v>4150</v>
      </c>
      <c r="I3177" s="3">
        <v>340</v>
      </c>
      <c r="J3177" s="3">
        <v>0</v>
      </c>
      <c r="K3177" s="3">
        <v>0</v>
      </c>
      <c r="L3177" s="3">
        <f>SUM(H3177:K3177)</f>
        <v>4490</v>
      </c>
      <c r="M3177" s="15">
        <v>0.05</v>
      </c>
      <c r="N3177" s="3">
        <f>H3177*M3177</f>
        <v>207.5</v>
      </c>
      <c r="O3177" s="3">
        <f>L3177-N3177</f>
        <v>4282.5</v>
      </c>
    </row>
    <row r="3178" spans="1:15" x14ac:dyDescent="0.2">
      <c r="A3178" s="2" t="s">
        <v>6552</v>
      </c>
      <c r="B3178" s="2" t="s">
        <v>974</v>
      </c>
      <c r="C3178" s="2" t="s">
        <v>77</v>
      </c>
      <c r="D3178" s="2" t="s">
        <v>75</v>
      </c>
      <c r="E3178" s="13">
        <v>46082</v>
      </c>
      <c r="F3178" s="2" t="s">
        <v>2732</v>
      </c>
      <c r="G3178" s="2">
        <v>2</v>
      </c>
      <c r="H3178" s="3">
        <v>14400</v>
      </c>
      <c r="I3178" s="3">
        <v>1660</v>
      </c>
      <c r="J3178" s="3">
        <v>0</v>
      </c>
      <c r="K3178" s="3">
        <v>0</v>
      </c>
      <c r="L3178" s="3">
        <f>SUM(H3178:K3178)</f>
        <v>16060</v>
      </c>
      <c r="M3178" s="15">
        <v>0.05</v>
      </c>
      <c r="N3178" s="3">
        <f>H3178*M3178</f>
        <v>720</v>
      </c>
      <c r="O3178" s="3">
        <f>L3178-N3178</f>
        <v>15340</v>
      </c>
    </row>
    <row r="3179" spans="1:15" x14ac:dyDescent="0.2">
      <c r="A3179" s="2" t="s">
        <v>6553</v>
      </c>
      <c r="B3179" s="2" t="s">
        <v>1046</v>
      </c>
      <c r="C3179" s="2" t="s">
        <v>106</v>
      </c>
      <c r="D3179" s="2" t="s">
        <v>105</v>
      </c>
      <c r="E3179" s="13">
        <v>46054</v>
      </c>
      <c r="F3179" s="2" t="s">
        <v>2732</v>
      </c>
      <c r="G3179" s="2">
        <v>2</v>
      </c>
      <c r="H3179" s="3">
        <v>9800</v>
      </c>
      <c r="I3179" s="3">
        <v>1360</v>
      </c>
      <c r="J3179" s="3">
        <v>5750</v>
      </c>
      <c r="K3179" s="3">
        <v>0</v>
      </c>
      <c r="L3179" s="3">
        <f>SUM(H3179:K3179)</f>
        <v>16910</v>
      </c>
      <c r="M3179" s="15">
        <v>0.05</v>
      </c>
      <c r="N3179" s="3">
        <f>H3179*M3179</f>
        <v>490</v>
      </c>
      <c r="O3179" s="3">
        <f>L3179-N3179</f>
        <v>16420</v>
      </c>
    </row>
    <row r="3180" spans="1:15" x14ac:dyDescent="0.2">
      <c r="A3180" s="2" t="s">
        <v>6554</v>
      </c>
      <c r="B3180" s="2" t="s">
        <v>1261</v>
      </c>
      <c r="C3180" s="2" t="s">
        <v>13</v>
      </c>
      <c r="D3180" s="2" t="s">
        <v>11</v>
      </c>
      <c r="E3180" s="13">
        <v>46082</v>
      </c>
      <c r="F3180" s="2" t="s">
        <v>2658</v>
      </c>
      <c r="G3180" s="2">
        <v>12</v>
      </c>
      <c r="H3180" s="3">
        <v>129600</v>
      </c>
      <c r="I3180" s="3">
        <v>26950</v>
      </c>
      <c r="J3180" s="3">
        <v>2800</v>
      </c>
      <c r="K3180" s="3">
        <v>3980</v>
      </c>
      <c r="L3180" s="3">
        <f>SUM(H3180:K3180)</f>
        <v>163330</v>
      </c>
      <c r="M3180" s="15">
        <v>0.1</v>
      </c>
      <c r="N3180" s="3">
        <f>H3180*M3180</f>
        <v>12960</v>
      </c>
      <c r="O3180" s="3">
        <f>L3180-N3180</f>
        <v>150370</v>
      </c>
    </row>
    <row r="3181" spans="1:15" x14ac:dyDescent="0.2">
      <c r="A3181" s="2" t="s">
        <v>6555</v>
      </c>
      <c r="B3181" s="2" t="s">
        <v>1696</v>
      </c>
      <c r="C3181" s="2" t="s">
        <v>118</v>
      </c>
      <c r="D3181" s="2" t="s">
        <v>114</v>
      </c>
      <c r="E3181" s="13">
        <v>46113</v>
      </c>
      <c r="F3181" s="2" t="s">
        <v>2670</v>
      </c>
      <c r="G3181" s="2">
        <v>3</v>
      </c>
      <c r="H3181" s="3">
        <v>27750</v>
      </c>
      <c r="I3181" s="3">
        <v>3920</v>
      </c>
      <c r="J3181" s="3">
        <v>0</v>
      </c>
      <c r="K3181" s="3">
        <v>2800</v>
      </c>
      <c r="L3181" s="3">
        <f>SUM(H3181:K3181)</f>
        <v>34470</v>
      </c>
      <c r="M3181" s="15">
        <v>0</v>
      </c>
      <c r="N3181" s="3">
        <f>H3181*M3181</f>
        <v>0</v>
      </c>
      <c r="O3181" s="3">
        <f>L3181-N3181</f>
        <v>34470</v>
      </c>
    </row>
    <row r="3182" spans="1:15" x14ac:dyDescent="0.2">
      <c r="A3182" s="2" t="s">
        <v>6556</v>
      </c>
      <c r="B3182" s="2" t="s">
        <v>1744</v>
      </c>
      <c r="C3182" s="2" t="s">
        <v>81</v>
      </c>
      <c r="D3182" s="2" t="s">
        <v>75</v>
      </c>
      <c r="E3182" s="13">
        <v>46082</v>
      </c>
      <c r="F3182" s="2" t="s">
        <v>2670</v>
      </c>
      <c r="G3182" s="2">
        <v>5</v>
      </c>
      <c r="H3182" s="3">
        <v>216500</v>
      </c>
      <c r="I3182" s="3">
        <v>12720</v>
      </c>
      <c r="J3182" s="3">
        <v>0</v>
      </c>
      <c r="K3182" s="3">
        <v>0</v>
      </c>
      <c r="L3182" s="3">
        <f>SUM(H3182:K3182)</f>
        <v>229220</v>
      </c>
      <c r="M3182" s="15">
        <v>0</v>
      </c>
      <c r="N3182" s="3">
        <f>H3182*M3182</f>
        <v>0</v>
      </c>
      <c r="O3182" s="3">
        <f>L3182-N3182</f>
        <v>229220</v>
      </c>
    </row>
    <row r="3183" spans="1:15" x14ac:dyDescent="0.2">
      <c r="A3183" s="2" t="s">
        <v>6558</v>
      </c>
      <c r="B3183" s="2" t="s">
        <v>2003</v>
      </c>
      <c r="C3183" s="2" t="s">
        <v>116</v>
      </c>
      <c r="D3183" s="2" t="s">
        <v>114</v>
      </c>
      <c r="E3183" s="13">
        <v>46082</v>
      </c>
      <c r="F3183" s="2" t="s">
        <v>2689</v>
      </c>
      <c r="G3183" s="2">
        <v>3</v>
      </c>
      <c r="H3183" s="3">
        <v>18000</v>
      </c>
      <c r="I3183" s="3">
        <v>7160</v>
      </c>
      <c r="J3183" s="3">
        <v>0</v>
      </c>
      <c r="K3183" s="3">
        <v>0</v>
      </c>
      <c r="L3183" s="3">
        <f>SUM(H3183:K3183)</f>
        <v>25160</v>
      </c>
      <c r="M3183" s="15">
        <v>0.15</v>
      </c>
      <c r="N3183" s="3">
        <f>H3183*M3183</f>
        <v>2700</v>
      </c>
      <c r="O3183" s="3">
        <f>L3183-N3183</f>
        <v>22460</v>
      </c>
    </row>
    <row r="3184" spans="1:15" x14ac:dyDescent="0.2">
      <c r="A3184" s="2" t="s">
        <v>6559</v>
      </c>
      <c r="B3184" s="2" t="s">
        <v>2111</v>
      </c>
      <c r="C3184" s="2" t="s">
        <v>87</v>
      </c>
      <c r="D3184" s="2" t="s">
        <v>85</v>
      </c>
      <c r="E3184" s="13">
        <v>46054</v>
      </c>
      <c r="F3184" s="2" t="s">
        <v>2670</v>
      </c>
      <c r="G3184" s="2">
        <v>2</v>
      </c>
      <c r="H3184" s="3">
        <v>36100</v>
      </c>
      <c r="I3184" s="3">
        <v>4580</v>
      </c>
      <c r="J3184" s="3">
        <v>3630</v>
      </c>
      <c r="K3184" s="3">
        <v>0</v>
      </c>
      <c r="L3184" s="3">
        <f>SUM(H3184:K3184)</f>
        <v>44310</v>
      </c>
      <c r="M3184" s="15">
        <v>0</v>
      </c>
      <c r="N3184" s="3">
        <f>H3184*M3184</f>
        <v>0</v>
      </c>
      <c r="O3184" s="3">
        <f>L3184-N3184</f>
        <v>44310</v>
      </c>
    </row>
    <row r="3185" spans="1:15" x14ac:dyDescent="0.2">
      <c r="A3185" s="2" t="s">
        <v>6560</v>
      </c>
      <c r="B3185" s="2" t="s">
        <v>2202</v>
      </c>
      <c r="C3185" s="2" t="s">
        <v>13</v>
      </c>
      <c r="D3185" s="2" t="s">
        <v>11</v>
      </c>
      <c r="E3185" s="13">
        <v>46082</v>
      </c>
      <c r="F3185" s="2" t="s">
        <v>2658</v>
      </c>
      <c r="G3185" s="2">
        <v>2</v>
      </c>
      <c r="H3185" s="3">
        <v>26900</v>
      </c>
      <c r="I3185" s="3">
        <v>8230</v>
      </c>
      <c r="J3185" s="3">
        <v>0</v>
      </c>
      <c r="K3185" s="3">
        <v>0</v>
      </c>
      <c r="L3185" s="3">
        <f>SUM(H3185:K3185)</f>
        <v>35130</v>
      </c>
      <c r="M3185" s="15">
        <v>0.1</v>
      </c>
      <c r="N3185" s="3">
        <f>H3185*M3185</f>
        <v>2690</v>
      </c>
      <c r="O3185" s="3">
        <f>L3185-N3185</f>
        <v>32440</v>
      </c>
    </row>
    <row r="3186" spans="1:15" x14ac:dyDescent="0.2">
      <c r="A3186" s="2" t="s">
        <v>6561</v>
      </c>
      <c r="B3186" s="2" t="s">
        <v>2285</v>
      </c>
      <c r="C3186" s="2" t="s">
        <v>26</v>
      </c>
      <c r="D3186" s="2" t="s">
        <v>24</v>
      </c>
      <c r="E3186" s="13">
        <v>46113</v>
      </c>
      <c r="F3186" s="2" t="s">
        <v>2647</v>
      </c>
      <c r="G3186" s="2">
        <v>2</v>
      </c>
      <c r="H3186" s="3">
        <v>25700</v>
      </c>
      <c r="I3186" s="3">
        <v>2520</v>
      </c>
      <c r="J3186" s="3">
        <v>0</v>
      </c>
      <c r="K3186" s="3">
        <v>0</v>
      </c>
      <c r="L3186" s="3">
        <f>SUM(H3186:K3186)</f>
        <v>28220</v>
      </c>
      <c r="M3186" s="15">
        <v>0</v>
      </c>
      <c r="N3186" s="3">
        <f>H3186*M3186</f>
        <v>0</v>
      </c>
      <c r="O3186" s="3">
        <f>L3186-N3186</f>
        <v>28220</v>
      </c>
    </row>
    <row r="3187" spans="1:15" x14ac:dyDescent="0.2">
      <c r="A3187" s="2" t="s">
        <v>6562</v>
      </c>
      <c r="B3187" s="2" t="s">
        <v>2292</v>
      </c>
      <c r="C3187" s="2" t="s">
        <v>51</v>
      </c>
      <c r="D3187" s="2" t="s">
        <v>45</v>
      </c>
      <c r="E3187" s="13">
        <v>46054</v>
      </c>
      <c r="F3187" s="2" t="s">
        <v>2651</v>
      </c>
      <c r="G3187" s="2">
        <v>6</v>
      </c>
      <c r="H3187" s="3">
        <v>108000</v>
      </c>
      <c r="I3187" s="3">
        <v>8780</v>
      </c>
      <c r="J3187" s="3">
        <v>0</v>
      </c>
      <c r="K3187" s="3">
        <v>0</v>
      </c>
      <c r="L3187" s="3">
        <f>SUM(H3187:K3187)</f>
        <v>116780</v>
      </c>
      <c r="M3187" s="15">
        <v>0.16</v>
      </c>
      <c r="N3187" s="3">
        <f>H3187*M3187</f>
        <v>17280</v>
      </c>
      <c r="O3187" s="3">
        <f>L3187-N3187</f>
        <v>99500</v>
      </c>
    </row>
    <row r="3188" spans="1:15" x14ac:dyDescent="0.2">
      <c r="A3188" s="2" t="s">
        <v>6563</v>
      </c>
      <c r="B3188" s="2" t="s">
        <v>2459</v>
      </c>
      <c r="C3188" s="2" t="s">
        <v>81</v>
      </c>
      <c r="D3188" s="2" t="s">
        <v>75</v>
      </c>
      <c r="E3188" s="13">
        <v>46054</v>
      </c>
      <c r="F3188" s="2" t="s">
        <v>2689</v>
      </c>
      <c r="G3188" s="2">
        <v>2</v>
      </c>
      <c r="H3188" s="3">
        <v>43900</v>
      </c>
      <c r="I3188" s="3">
        <v>3430</v>
      </c>
      <c r="J3188" s="3">
        <v>0</v>
      </c>
      <c r="K3188" s="3">
        <v>0</v>
      </c>
      <c r="L3188" s="3">
        <f>SUM(H3188:K3188)</f>
        <v>47330</v>
      </c>
      <c r="M3188" s="15">
        <v>0.15</v>
      </c>
      <c r="N3188" s="3">
        <f>H3188*M3188</f>
        <v>6585</v>
      </c>
      <c r="O3188" s="3">
        <f>L3188-N3188</f>
        <v>40745</v>
      </c>
    </row>
    <row r="3189" spans="1:15" x14ac:dyDescent="0.2">
      <c r="A3189" s="2" t="s">
        <v>6564</v>
      </c>
      <c r="B3189" s="2" t="s">
        <v>545</v>
      </c>
      <c r="C3189" s="2" t="s">
        <v>112</v>
      </c>
      <c r="D3189" s="2" t="s">
        <v>114</v>
      </c>
      <c r="E3189" s="13">
        <v>46082</v>
      </c>
      <c r="F3189" s="2" t="s">
        <v>2670</v>
      </c>
      <c r="G3189" s="2">
        <v>2</v>
      </c>
      <c r="H3189" s="3">
        <v>14200</v>
      </c>
      <c r="I3189" s="3">
        <v>1810</v>
      </c>
      <c r="J3189" s="3">
        <v>0</v>
      </c>
      <c r="K3189" s="3">
        <v>1740</v>
      </c>
      <c r="L3189" s="3">
        <f>SUM(H3189:K3189)</f>
        <v>17750</v>
      </c>
      <c r="M3189" s="15">
        <v>0</v>
      </c>
      <c r="N3189" s="3">
        <f>H3189*M3189</f>
        <v>0</v>
      </c>
      <c r="O3189" s="3">
        <f>L3189-N3189</f>
        <v>17750</v>
      </c>
    </row>
    <row r="3190" spans="1:15" x14ac:dyDescent="0.2">
      <c r="A3190" s="2" t="s">
        <v>6565</v>
      </c>
      <c r="B3190" s="2" t="s">
        <v>974</v>
      </c>
      <c r="C3190" s="2" t="s">
        <v>112</v>
      </c>
      <c r="D3190" s="2" t="s">
        <v>114</v>
      </c>
      <c r="E3190" s="13">
        <v>46054</v>
      </c>
      <c r="F3190" s="2" t="s">
        <v>2732</v>
      </c>
      <c r="G3190" s="2">
        <v>1</v>
      </c>
      <c r="H3190" s="3">
        <v>8550</v>
      </c>
      <c r="I3190" s="3">
        <v>270</v>
      </c>
      <c r="J3190" s="3">
        <v>0</v>
      </c>
      <c r="K3190" s="3">
        <v>0</v>
      </c>
      <c r="L3190" s="3">
        <f>SUM(H3190:K3190)</f>
        <v>8820</v>
      </c>
      <c r="M3190" s="15">
        <v>0.05</v>
      </c>
      <c r="N3190" s="3">
        <f>H3190*M3190</f>
        <v>427.5</v>
      </c>
      <c r="O3190" s="3">
        <f>L3190-N3190</f>
        <v>8392.5</v>
      </c>
    </row>
    <row r="3191" spans="1:15" x14ac:dyDescent="0.2">
      <c r="A3191" s="2" t="s">
        <v>6566</v>
      </c>
      <c r="B3191" s="2" t="s">
        <v>1687</v>
      </c>
      <c r="C3191" s="2" t="s">
        <v>110</v>
      </c>
      <c r="D3191" s="2" t="s">
        <v>105</v>
      </c>
      <c r="E3191" s="13">
        <v>46113</v>
      </c>
      <c r="F3191" s="2" t="s">
        <v>2683</v>
      </c>
      <c r="G3191" s="2">
        <v>2</v>
      </c>
      <c r="H3191" s="3">
        <v>21700</v>
      </c>
      <c r="I3191" s="3">
        <v>1030</v>
      </c>
      <c r="J3191" s="3">
        <v>5070</v>
      </c>
      <c r="K3191" s="3">
        <v>0</v>
      </c>
      <c r="L3191" s="3">
        <f>SUM(H3191:K3191)</f>
        <v>27800</v>
      </c>
      <c r="M3191" s="15">
        <v>0.17</v>
      </c>
      <c r="N3191" s="3">
        <f>H3191*M3191</f>
        <v>3689.0000000000005</v>
      </c>
      <c r="O3191" s="3">
        <f>L3191-N3191</f>
        <v>24111</v>
      </c>
    </row>
    <row r="3192" spans="1:15" x14ac:dyDescent="0.2">
      <c r="A3192" s="2" t="s">
        <v>6567</v>
      </c>
      <c r="B3192" s="2" t="s">
        <v>1775</v>
      </c>
      <c r="C3192" s="2" t="s">
        <v>89</v>
      </c>
      <c r="D3192" s="2" t="s">
        <v>85</v>
      </c>
      <c r="E3192" s="13">
        <v>46054</v>
      </c>
      <c r="F3192" s="2" t="s">
        <v>2683</v>
      </c>
      <c r="G3192" s="2">
        <v>3</v>
      </c>
      <c r="H3192" s="3">
        <v>26400</v>
      </c>
      <c r="I3192" s="3">
        <v>4940</v>
      </c>
      <c r="J3192" s="3">
        <v>6110</v>
      </c>
      <c r="K3192" s="3">
        <v>0</v>
      </c>
      <c r="L3192" s="3">
        <f>SUM(H3192:K3192)</f>
        <v>37450</v>
      </c>
      <c r="M3192" s="15">
        <v>0.17</v>
      </c>
      <c r="N3192" s="3">
        <f>H3192*M3192</f>
        <v>4488</v>
      </c>
      <c r="O3192" s="3">
        <f>L3192-N3192</f>
        <v>32962</v>
      </c>
    </row>
    <row r="3193" spans="1:15" x14ac:dyDescent="0.2">
      <c r="A3193" s="2" t="s">
        <v>6568</v>
      </c>
      <c r="B3193" s="2" t="s">
        <v>1873</v>
      </c>
      <c r="C3193" s="2" t="s">
        <v>69</v>
      </c>
      <c r="D3193" s="2" t="s">
        <v>65</v>
      </c>
      <c r="E3193" s="13">
        <v>46054</v>
      </c>
      <c r="F3193" s="2" t="s">
        <v>2670</v>
      </c>
      <c r="G3193" s="2">
        <v>2</v>
      </c>
      <c r="H3193" s="3">
        <v>34300</v>
      </c>
      <c r="I3193" s="3">
        <v>2650</v>
      </c>
      <c r="J3193" s="3">
        <v>0</v>
      </c>
      <c r="K3193" s="3">
        <v>3520</v>
      </c>
      <c r="L3193" s="3">
        <f>SUM(H3193:K3193)</f>
        <v>40470</v>
      </c>
      <c r="M3193" s="15">
        <v>0</v>
      </c>
      <c r="N3193" s="3">
        <f>H3193*M3193</f>
        <v>0</v>
      </c>
      <c r="O3193" s="3">
        <f>L3193-N3193</f>
        <v>40470</v>
      </c>
    </row>
    <row r="3194" spans="1:15" x14ac:dyDescent="0.2">
      <c r="A3194" s="2" t="s">
        <v>6569</v>
      </c>
      <c r="B3194" s="2" t="s">
        <v>2069</v>
      </c>
      <c r="C3194" s="2" t="s">
        <v>43</v>
      </c>
      <c r="D3194" s="2" t="s">
        <v>45</v>
      </c>
      <c r="E3194" s="13">
        <v>46113</v>
      </c>
      <c r="F3194" s="2" t="s">
        <v>2689</v>
      </c>
      <c r="G3194" s="2">
        <v>4</v>
      </c>
      <c r="H3194" s="3">
        <v>16600</v>
      </c>
      <c r="I3194" s="3">
        <v>4210</v>
      </c>
      <c r="J3194" s="3">
        <v>0</v>
      </c>
      <c r="K3194" s="3">
        <v>3450</v>
      </c>
      <c r="L3194" s="3">
        <f>SUM(H3194:K3194)</f>
        <v>24260</v>
      </c>
      <c r="M3194" s="15">
        <v>0.15</v>
      </c>
      <c r="N3194" s="3">
        <f>H3194*M3194</f>
        <v>2490</v>
      </c>
      <c r="O3194" s="3">
        <f>L3194-N3194</f>
        <v>21770</v>
      </c>
    </row>
    <row r="3195" spans="1:15" x14ac:dyDescent="0.2">
      <c r="A3195" s="2" t="s">
        <v>6570</v>
      </c>
      <c r="B3195" s="2" t="s">
        <v>2510</v>
      </c>
      <c r="C3195" s="2" t="s">
        <v>87</v>
      </c>
      <c r="D3195" s="2" t="s">
        <v>85</v>
      </c>
      <c r="E3195" s="13">
        <v>46082</v>
      </c>
      <c r="F3195" s="2" t="s">
        <v>2647</v>
      </c>
      <c r="G3195" s="2">
        <v>2</v>
      </c>
      <c r="H3195" s="3">
        <v>12500</v>
      </c>
      <c r="I3195" s="3">
        <v>1310</v>
      </c>
      <c r="J3195" s="3">
        <v>4590</v>
      </c>
      <c r="K3195" s="3">
        <v>0</v>
      </c>
      <c r="L3195" s="3">
        <f>SUM(H3195:K3195)</f>
        <v>18400</v>
      </c>
      <c r="M3195" s="15">
        <v>0</v>
      </c>
      <c r="N3195" s="3">
        <f>H3195*M3195</f>
        <v>0</v>
      </c>
      <c r="O3195" s="3">
        <f>L3195-N3195</f>
        <v>18400</v>
      </c>
    </row>
    <row r="3196" spans="1:15" x14ac:dyDescent="0.2">
      <c r="A3196" s="2" t="s">
        <v>6572</v>
      </c>
      <c r="B3196" s="2" t="s">
        <v>236</v>
      </c>
      <c r="C3196" s="2" t="s">
        <v>103</v>
      </c>
      <c r="D3196" s="2" t="s">
        <v>105</v>
      </c>
      <c r="E3196" s="13">
        <v>46054</v>
      </c>
      <c r="F3196" s="2" t="s">
        <v>2670</v>
      </c>
      <c r="G3196" s="2">
        <v>1</v>
      </c>
      <c r="H3196" s="3">
        <v>3100</v>
      </c>
      <c r="I3196" s="3">
        <v>590</v>
      </c>
      <c r="J3196" s="3">
        <v>0</v>
      </c>
      <c r="K3196" s="3">
        <v>0</v>
      </c>
      <c r="L3196" s="3">
        <f>SUM(H3196:K3196)</f>
        <v>3690</v>
      </c>
      <c r="M3196" s="15">
        <v>0</v>
      </c>
      <c r="N3196" s="3">
        <f>H3196*M3196</f>
        <v>0</v>
      </c>
      <c r="O3196" s="3">
        <f>L3196-N3196</f>
        <v>3690</v>
      </c>
    </row>
    <row r="3197" spans="1:15" x14ac:dyDescent="0.2">
      <c r="A3197" s="2" t="s">
        <v>6573</v>
      </c>
      <c r="B3197" s="2" t="s">
        <v>1031</v>
      </c>
      <c r="C3197" s="2" t="s">
        <v>106</v>
      </c>
      <c r="D3197" s="2" t="s">
        <v>105</v>
      </c>
      <c r="E3197" s="13">
        <v>46054</v>
      </c>
      <c r="F3197" s="2" t="s">
        <v>2689</v>
      </c>
      <c r="G3197" s="2">
        <v>3</v>
      </c>
      <c r="H3197" s="3">
        <v>15150</v>
      </c>
      <c r="I3197" s="3">
        <v>1140</v>
      </c>
      <c r="J3197" s="3">
        <v>0</v>
      </c>
      <c r="K3197" s="3">
        <v>0</v>
      </c>
      <c r="L3197" s="3">
        <f>SUM(H3197:K3197)</f>
        <v>16290</v>
      </c>
      <c r="M3197" s="15">
        <v>0.15</v>
      </c>
      <c r="N3197" s="3">
        <f>H3197*M3197</f>
        <v>2272.5</v>
      </c>
      <c r="O3197" s="3">
        <f>L3197-N3197</f>
        <v>14017.5</v>
      </c>
    </row>
    <row r="3198" spans="1:15" x14ac:dyDescent="0.2">
      <c r="A3198" s="2" t="s">
        <v>6574</v>
      </c>
      <c r="B3198" s="2" t="s">
        <v>1138</v>
      </c>
      <c r="C3198" s="2" t="s">
        <v>34</v>
      </c>
      <c r="D3198" s="2" t="s">
        <v>36</v>
      </c>
      <c r="E3198" s="13">
        <v>46054</v>
      </c>
      <c r="F3198" s="2" t="s">
        <v>2732</v>
      </c>
      <c r="G3198" s="2">
        <v>3</v>
      </c>
      <c r="H3198" s="3">
        <v>37500</v>
      </c>
      <c r="I3198" s="3">
        <v>1790</v>
      </c>
      <c r="J3198" s="3">
        <v>0</v>
      </c>
      <c r="K3198" s="3">
        <v>0</v>
      </c>
      <c r="L3198" s="3">
        <f>SUM(H3198:K3198)</f>
        <v>39290</v>
      </c>
      <c r="M3198" s="15">
        <v>0.05</v>
      </c>
      <c r="N3198" s="3">
        <f>H3198*M3198</f>
        <v>1875</v>
      </c>
      <c r="O3198" s="3">
        <f>L3198-N3198</f>
        <v>37415</v>
      </c>
    </row>
    <row r="3199" spans="1:15" x14ac:dyDescent="0.2">
      <c r="A3199" s="2" t="s">
        <v>6576</v>
      </c>
      <c r="B3199" s="2" t="s">
        <v>1331</v>
      </c>
      <c r="C3199" s="2" t="s">
        <v>89</v>
      </c>
      <c r="D3199" s="2" t="s">
        <v>85</v>
      </c>
      <c r="E3199" s="13">
        <v>46204</v>
      </c>
      <c r="F3199" s="2" t="s">
        <v>2647</v>
      </c>
      <c r="G3199" s="2">
        <v>5</v>
      </c>
      <c r="H3199" s="3">
        <v>27750</v>
      </c>
      <c r="I3199" s="3">
        <v>13470</v>
      </c>
      <c r="J3199" s="3">
        <v>0</v>
      </c>
      <c r="K3199" s="3">
        <v>0</v>
      </c>
      <c r="L3199" s="3">
        <f>SUM(H3199:K3199)</f>
        <v>41220</v>
      </c>
      <c r="M3199" s="15">
        <v>0</v>
      </c>
      <c r="N3199" s="3">
        <f>H3199*M3199</f>
        <v>0</v>
      </c>
      <c r="O3199" s="3">
        <f>L3199-N3199</f>
        <v>41220</v>
      </c>
    </row>
    <row r="3200" spans="1:15" x14ac:dyDescent="0.2">
      <c r="A3200" s="2" t="s">
        <v>6577</v>
      </c>
      <c r="B3200" s="2" t="s">
        <v>1680</v>
      </c>
      <c r="C3200" s="2" t="s">
        <v>83</v>
      </c>
      <c r="D3200" s="2" t="s">
        <v>85</v>
      </c>
      <c r="E3200" s="13">
        <v>46082</v>
      </c>
      <c r="F3200" s="2" t="s">
        <v>2651</v>
      </c>
      <c r="G3200" s="2">
        <v>2</v>
      </c>
      <c r="H3200" s="3">
        <v>41500</v>
      </c>
      <c r="I3200" s="3">
        <v>4410</v>
      </c>
      <c r="J3200" s="3">
        <v>0</v>
      </c>
      <c r="K3200" s="3">
        <v>0</v>
      </c>
      <c r="L3200" s="3">
        <f>SUM(H3200:K3200)</f>
        <v>45910</v>
      </c>
      <c r="M3200" s="15">
        <v>0.16</v>
      </c>
      <c r="N3200" s="3">
        <f>H3200*M3200</f>
        <v>6640</v>
      </c>
      <c r="O3200" s="3">
        <f>L3200-N3200</f>
        <v>39270</v>
      </c>
    </row>
    <row r="3201" spans="1:15" x14ac:dyDescent="0.2">
      <c r="A3201" s="2" t="s">
        <v>6578</v>
      </c>
      <c r="B3201" s="2" t="s">
        <v>1803</v>
      </c>
      <c r="C3201" s="2" t="s">
        <v>118</v>
      </c>
      <c r="D3201" s="2" t="s">
        <v>114</v>
      </c>
      <c r="E3201" s="13">
        <v>46082</v>
      </c>
      <c r="F3201" s="2" t="s">
        <v>2689</v>
      </c>
      <c r="G3201" s="2">
        <v>5</v>
      </c>
      <c r="H3201" s="3">
        <v>128750</v>
      </c>
      <c r="I3201" s="3">
        <v>3780</v>
      </c>
      <c r="J3201" s="3">
        <v>0</v>
      </c>
      <c r="K3201" s="3">
        <v>2690</v>
      </c>
      <c r="L3201" s="3">
        <f>SUM(H3201:K3201)</f>
        <v>135220</v>
      </c>
      <c r="M3201" s="15">
        <v>0.15</v>
      </c>
      <c r="N3201" s="3">
        <f>H3201*M3201</f>
        <v>19312.5</v>
      </c>
      <c r="O3201" s="3">
        <f>L3201-N3201</f>
        <v>115907.5</v>
      </c>
    </row>
    <row r="3202" spans="1:15" x14ac:dyDescent="0.2">
      <c r="A3202" s="2" t="s">
        <v>6579</v>
      </c>
      <c r="B3202" s="2" t="s">
        <v>428</v>
      </c>
      <c r="C3202" s="2" t="s">
        <v>9</v>
      </c>
      <c r="D3202" s="2" t="s">
        <v>11</v>
      </c>
      <c r="E3202" s="13">
        <v>46082</v>
      </c>
      <c r="F3202" s="2" t="s">
        <v>2647</v>
      </c>
      <c r="G3202" s="2">
        <v>5</v>
      </c>
      <c r="H3202" s="3">
        <v>72750</v>
      </c>
      <c r="I3202" s="3">
        <v>7990</v>
      </c>
      <c r="J3202" s="3">
        <v>6090</v>
      </c>
      <c r="K3202" s="3">
        <v>0</v>
      </c>
      <c r="L3202" s="3">
        <f>SUM(H3202:K3202)</f>
        <v>86830</v>
      </c>
      <c r="M3202" s="15">
        <v>0</v>
      </c>
      <c r="N3202" s="3">
        <f>H3202*M3202</f>
        <v>0</v>
      </c>
      <c r="O3202" s="3">
        <f>L3202-N3202</f>
        <v>86830</v>
      </c>
    </row>
    <row r="3203" spans="1:15" x14ac:dyDescent="0.2">
      <c r="A3203" s="2" t="s">
        <v>6580</v>
      </c>
      <c r="B3203" s="2" t="s">
        <v>462</v>
      </c>
      <c r="C3203" s="2" t="s">
        <v>73</v>
      </c>
      <c r="D3203" s="2" t="s">
        <v>75</v>
      </c>
      <c r="E3203" s="13">
        <v>46113</v>
      </c>
      <c r="F3203" s="2" t="s">
        <v>2658</v>
      </c>
      <c r="G3203" s="2">
        <v>4</v>
      </c>
      <c r="H3203" s="3">
        <v>25000</v>
      </c>
      <c r="I3203" s="3">
        <v>7840</v>
      </c>
      <c r="J3203" s="3">
        <v>3220</v>
      </c>
      <c r="K3203" s="3">
        <v>0</v>
      </c>
      <c r="L3203" s="3">
        <f>SUM(H3203:K3203)</f>
        <v>36060</v>
      </c>
      <c r="M3203" s="15">
        <v>0.1</v>
      </c>
      <c r="N3203" s="3">
        <f>H3203*M3203</f>
        <v>2500</v>
      </c>
      <c r="O3203" s="3">
        <f>L3203-N3203</f>
        <v>33560</v>
      </c>
    </row>
    <row r="3204" spans="1:15" x14ac:dyDescent="0.2">
      <c r="A3204" s="2" t="s">
        <v>6581</v>
      </c>
      <c r="B3204" s="2" t="s">
        <v>744</v>
      </c>
      <c r="C3204" s="2" t="s">
        <v>101</v>
      </c>
      <c r="D3204" s="2" t="s">
        <v>95</v>
      </c>
      <c r="E3204" s="13">
        <v>46082</v>
      </c>
      <c r="F3204" s="2" t="s">
        <v>2683</v>
      </c>
      <c r="G3204" s="2">
        <v>8</v>
      </c>
      <c r="H3204" s="3">
        <v>42800</v>
      </c>
      <c r="I3204" s="3">
        <v>5710</v>
      </c>
      <c r="J3204" s="3">
        <v>0</v>
      </c>
      <c r="K3204" s="3">
        <v>0</v>
      </c>
      <c r="L3204" s="3">
        <f>SUM(H3204:K3204)</f>
        <v>48510</v>
      </c>
      <c r="M3204" s="15">
        <v>0.17</v>
      </c>
      <c r="N3204" s="3">
        <f>H3204*M3204</f>
        <v>7276.0000000000009</v>
      </c>
      <c r="O3204" s="3">
        <f>L3204-N3204</f>
        <v>41234</v>
      </c>
    </row>
    <row r="3205" spans="1:15" x14ac:dyDescent="0.2">
      <c r="A3205" s="2" t="s">
        <v>6582</v>
      </c>
      <c r="B3205" s="2" t="s">
        <v>752</v>
      </c>
      <c r="C3205" s="2" t="s">
        <v>13</v>
      </c>
      <c r="D3205" s="2" t="s">
        <v>11</v>
      </c>
      <c r="E3205" s="13">
        <v>46143</v>
      </c>
      <c r="F3205" s="2" t="s">
        <v>2732</v>
      </c>
      <c r="G3205" s="2">
        <v>12</v>
      </c>
      <c r="H3205" s="3">
        <v>357600</v>
      </c>
      <c r="I3205" s="3">
        <v>17140</v>
      </c>
      <c r="J3205" s="3">
        <v>0</v>
      </c>
      <c r="K3205" s="3">
        <v>3510</v>
      </c>
      <c r="L3205" s="3">
        <f>SUM(H3205:K3205)</f>
        <v>378250</v>
      </c>
      <c r="M3205" s="15">
        <v>0.05</v>
      </c>
      <c r="N3205" s="3">
        <f>H3205*M3205</f>
        <v>17880</v>
      </c>
      <c r="O3205" s="3">
        <f>L3205-N3205</f>
        <v>360370</v>
      </c>
    </row>
    <row r="3206" spans="1:15" x14ac:dyDescent="0.2">
      <c r="A3206" s="2" t="s">
        <v>6583</v>
      </c>
      <c r="B3206" s="2" t="s">
        <v>811</v>
      </c>
      <c r="C3206" s="2" t="s">
        <v>69</v>
      </c>
      <c r="D3206" s="2" t="s">
        <v>65</v>
      </c>
      <c r="E3206" s="13">
        <v>46082</v>
      </c>
      <c r="F3206" s="2" t="s">
        <v>2647</v>
      </c>
      <c r="G3206" s="2">
        <v>2</v>
      </c>
      <c r="H3206" s="3">
        <v>42200</v>
      </c>
      <c r="I3206" s="3">
        <v>300</v>
      </c>
      <c r="J3206" s="3">
        <v>0</v>
      </c>
      <c r="K3206" s="3">
        <v>0</v>
      </c>
      <c r="L3206" s="3">
        <f>SUM(H3206:K3206)</f>
        <v>42500</v>
      </c>
      <c r="M3206" s="15">
        <v>0</v>
      </c>
      <c r="N3206" s="3">
        <f>H3206*M3206</f>
        <v>0</v>
      </c>
      <c r="O3206" s="3">
        <f>L3206-N3206</f>
        <v>42500</v>
      </c>
    </row>
    <row r="3207" spans="1:15" x14ac:dyDescent="0.2">
      <c r="A3207" s="2" t="s">
        <v>6584</v>
      </c>
      <c r="B3207" s="2" t="s">
        <v>1398</v>
      </c>
      <c r="C3207" s="2" t="s">
        <v>26</v>
      </c>
      <c r="D3207" s="2" t="s">
        <v>24</v>
      </c>
      <c r="E3207" s="13">
        <v>46082</v>
      </c>
      <c r="F3207" s="2" t="s">
        <v>2683</v>
      </c>
      <c r="G3207" s="2">
        <v>3</v>
      </c>
      <c r="H3207" s="3">
        <v>65100</v>
      </c>
      <c r="I3207" s="3">
        <v>2160</v>
      </c>
      <c r="J3207" s="3">
        <v>0</v>
      </c>
      <c r="K3207" s="3">
        <v>3870</v>
      </c>
      <c r="L3207" s="3">
        <f>SUM(H3207:K3207)</f>
        <v>71130</v>
      </c>
      <c r="M3207" s="15">
        <v>0.17</v>
      </c>
      <c r="N3207" s="3">
        <f>H3207*M3207</f>
        <v>11067</v>
      </c>
      <c r="O3207" s="3">
        <f>L3207-N3207</f>
        <v>60063</v>
      </c>
    </row>
    <row r="3208" spans="1:15" x14ac:dyDescent="0.2">
      <c r="A3208" s="2" t="s">
        <v>6585</v>
      </c>
      <c r="B3208" s="2" t="s">
        <v>1416</v>
      </c>
      <c r="C3208" s="2" t="s">
        <v>57</v>
      </c>
      <c r="D3208" s="2" t="s">
        <v>55</v>
      </c>
      <c r="E3208" s="13">
        <v>46082</v>
      </c>
      <c r="F3208" s="2" t="s">
        <v>2647</v>
      </c>
      <c r="G3208" s="2">
        <v>4</v>
      </c>
      <c r="H3208" s="3">
        <v>29800</v>
      </c>
      <c r="I3208" s="3">
        <v>4590</v>
      </c>
      <c r="J3208" s="3">
        <v>2920</v>
      </c>
      <c r="K3208" s="3">
        <v>0</v>
      </c>
      <c r="L3208" s="3">
        <f>SUM(H3208:K3208)</f>
        <v>37310</v>
      </c>
      <c r="M3208" s="15">
        <v>0</v>
      </c>
      <c r="N3208" s="3">
        <f>H3208*M3208</f>
        <v>0</v>
      </c>
      <c r="O3208" s="3">
        <f>L3208-N3208</f>
        <v>37310</v>
      </c>
    </row>
    <row r="3209" spans="1:15" x14ac:dyDescent="0.2">
      <c r="A3209" s="2" t="s">
        <v>6586</v>
      </c>
      <c r="B3209" s="2" t="s">
        <v>1794</v>
      </c>
      <c r="C3209" s="2" t="s">
        <v>106</v>
      </c>
      <c r="D3209" s="2" t="s">
        <v>105</v>
      </c>
      <c r="E3209" s="13">
        <v>46054</v>
      </c>
      <c r="F3209" s="2" t="s">
        <v>2670</v>
      </c>
      <c r="G3209" s="2">
        <v>2</v>
      </c>
      <c r="H3209" s="3">
        <v>18400</v>
      </c>
      <c r="I3209" s="3">
        <v>2110</v>
      </c>
      <c r="J3209" s="3">
        <v>2340</v>
      </c>
      <c r="K3209" s="3">
        <v>0</v>
      </c>
      <c r="L3209" s="3">
        <f>SUM(H3209:K3209)</f>
        <v>22850</v>
      </c>
      <c r="M3209" s="15">
        <v>0</v>
      </c>
      <c r="N3209" s="3">
        <f>H3209*M3209</f>
        <v>0</v>
      </c>
      <c r="O3209" s="3">
        <f>L3209-N3209</f>
        <v>22850</v>
      </c>
    </row>
    <row r="3210" spans="1:15" x14ac:dyDescent="0.2">
      <c r="A3210" s="2" t="s">
        <v>6587</v>
      </c>
      <c r="B3210" s="2" t="s">
        <v>1904</v>
      </c>
      <c r="C3210" s="2" t="s">
        <v>77</v>
      </c>
      <c r="D3210" s="2" t="s">
        <v>75</v>
      </c>
      <c r="E3210" s="13">
        <v>46082</v>
      </c>
      <c r="F3210" s="2" t="s">
        <v>2647</v>
      </c>
      <c r="G3210" s="2">
        <v>5</v>
      </c>
      <c r="H3210" s="3">
        <v>52250</v>
      </c>
      <c r="I3210" s="3">
        <v>5040</v>
      </c>
      <c r="J3210" s="3">
        <v>3770</v>
      </c>
      <c r="K3210" s="3">
        <v>0</v>
      </c>
      <c r="L3210" s="3">
        <f>SUM(H3210:K3210)</f>
        <v>61060</v>
      </c>
      <c r="M3210" s="15">
        <v>0</v>
      </c>
      <c r="N3210" s="3">
        <f>H3210*M3210</f>
        <v>0</v>
      </c>
      <c r="O3210" s="3">
        <f>L3210-N3210</f>
        <v>61060</v>
      </c>
    </row>
    <row r="3211" spans="1:15" x14ac:dyDescent="0.2">
      <c r="A3211" s="2" t="s">
        <v>6588</v>
      </c>
      <c r="B3211" s="2" t="s">
        <v>1950</v>
      </c>
      <c r="C3211" s="2" t="s">
        <v>110</v>
      </c>
      <c r="D3211" s="2" t="s">
        <v>105</v>
      </c>
      <c r="E3211" s="13">
        <v>46054</v>
      </c>
      <c r="F3211" s="2" t="s">
        <v>2732</v>
      </c>
      <c r="G3211" s="2">
        <v>2</v>
      </c>
      <c r="H3211" s="3">
        <v>11200</v>
      </c>
      <c r="I3211" s="3">
        <v>690</v>
      </c>
      <c r="J3211" s="3">
        <v>4420</v>
      </c>
      <c r="K3211" s="3">
        <v>0</v>
      </c>
      <c r="L3211" s="3">
        <f>SUM(H3211:K3211)</f>
        <v>16310</v>
      </c>
      <c r="M3211" s="15">
        <v>0.05</v>
      </c>
      <c r="N3211" s="3">
        <f>H3211*M3211</f>
        <v>560</v>
      </c>
      <c r="O3211" s="3">
        <f>L3211-N3211</f>
        <v>15750</v>
      </c>
    </row>
    <row r="3212" spans="1:15" x14ac:dyDescent="0.2">
      <c r="A3212" s="2" t="s">
        <v>6589</v>
      </c>
      <c r="B3212" s="2" t="s">
        <v>1988</v>
      </c>
      <c r="C3212" s="2" t="s">
        <v>81</v>
      </c>
      <c r="D3212" s="2" t="s">
        <v>75</v>
      </c>
      <c r="E3212" s="13">
        <v>46054</v>
      </c>
      <c r="F3212" s="2" t="s">
        <v>2658</v>
      </c>
      <c r="G3212" s="2">
        <v>5</v>
      </c>
      <c r="H3212" s="3">
        <v>101750</v>
      </c>
      <c r="I3212" s="3">
        <v>2590</v>
      </c>
      <c r="J3212" s="3">
        <v>0</v>
      </c>
      <c r="K3212" s="3">
        <v>0</v>
      </c>
      <c r="L3212" s="3">
        <f>SUM(H3212:K3212)</f>
        <v>104340</v>
      </c>
      <c r="M3212" s="15">
        <v>0.1</v>
      </c>
      <c r="N3212" s="3">
        <f>H3212*M3212</f>
        <v>10175</v>
      </c>
      <c r="O3212" s="3">
        <f>L3212-N3212</f>
        <v>94165</v>
      </c>
    </row>
    <row r="3213" spans="1:15" x14ac:dyDescent="0.2">
      <c r="A3213" s="2" t="s">
        <v>6590</v>
      </c>
      <c r="B3213" s="2" t="s">
        <v>2453</v>
      </c>
      <c r="C3213" s="2" t="s">
        <v>13</v>
      </c>
      <c r="D3213" s="2" t="s">
        <v>11</v>
      </c>
      <c r="E3213" s="13">
        <v>46113</v>
      </c>
      <c r="F3213" s="2" t="s">
        <v>2683</v>
      </c>
      <c r="G3213" s="2">
        <v>4</v>
      </c>
      <c r="H3213" s="3">
        <v>55800</v>
      </c>
      <c r="I3213" s="3">
        <v>5820</v>
      </c>
      <c r="J3213" s="3">
        <v>4720</v>
      </c>
      <c r="K3213" s="3">
        <v>0</v>
      </c>
      <c r="L3213" s="3">
        <f>SUM(H3213:K3213)</f>
        <v>66340</v>
      </c>
      <c r="M3213" s="15">
        <v>0.17</v>
      </c>
      <c r="N3213" s="3">
        <f>H3213*M3213</f>
        <v>9486</v>
      </c>
      <c r="O3213" s="3">
        <f>L3213-N3213</f>
        <v>56854</v>
      </c>
    </row>
    <row r="3214" spans="1:15" x14ac:dyDescent="0.2">
      <c r="A3214" s="2" t="s">
        <v>6591</v>
      </c>
      <c r="B3214" s="2" t="s">
        <v>2463</v>
      </c>
      <c r="C3214" s="2" t="s">
        <v>127</v>
      </c>
      <c r="D3214" s="2" t="s">
        <v>124</v>
      </c>
      <c r="E3214" s="13">
        <v>46082</v>
      </c>
      <c r="F3214" s="2" t="s">
        <v>2658</v>
      </c>
      <c r="G3214" s="2">
        <v>2</v>
      </c>
      <c r="H3214" s="3">
        <v>16900</v>
      </c>
      <c r="I3214" s="3">
        <v>630</v>
      </c>
      <c r="J3214" s="3">
        <v>0</v>
      </c>
      <c r="K3214" s="3">
        <v>0</v>
      </c>
      <c r="L3214" s="3">
        <f>SUM(H3214:K3214)</f>
        <v>17530</v>
      </c>
      <c r="M3214" s="15">
        <v>0.1</v>
      </c>
      <c r="N3214" s="3">
        <f>H3214*M3214</f>
        <v>1690</v>
      </c>
      <c r="O3214" s="3">
        <f>L3214-N3214</f>
        <v>15840</v>
      </c>
    </row>
    <row r="3215" spans="1:15" x14ac:dyDescent="0.2">
      <c r="A3215" s="2" t="s">
        <v>6592</v>
      </c>
      <c r="B3215" s="2" t="s">
        <v>268</v>
      </c>
      <c r="C3215" s="2" t="s">
        <v>83</v>
      </c>
      <c r="D3215" s="2" t="s">
        <v>85</v>
      </c>
      <c r="E3215" s="13">
        <v>46082</v>
      </c>
      <c r="F3215" s="2" t="s">
        <v>2683</v>
      </c>
      <c r="G3215" s="2">
        <v>6</v>
      </c>
      <c r="H3215" s="3">
        <v>64800</v>
      </c>
      <c r="I3215" s="3">
        <v>7200</v>
      </c>
      <c r="J3215" s="3">
        <v>4950</v>
      </c>
      <c r="K3215" s="3">
        <v>0</v>
      </c>
      <c r="L3215" s="3">
        <f>SUM(H3215:K3215)</f>
        <v>76950</v>
      </c>
      <c r="M3215" s="15">
        <v>0.17</v>
      </c>
      <c r="N3215" s="3">
        <f>H3215*M3215</f>
        <v>11016</v>
      </c>
      <c r="O3215" s="3">
        <f>L3215-N3215</f>
        <v>65934</v>
      </c>
    </row>
    <row r="3216" spans="1:15" x14ac:dyDescent="0.2">
      <c r="A3216" s="2" t="s">
        <v>6596</v>
      </c>
      <c r="B3216" s="2" t="s">
        <v>1325</v>
      </c>
      <c r="C3216" s="2" t="s">
        <v>122</v>
      </c>
      <c r="D3216" s="2" t="s">
        <v>124</v>
      </c>
      <c r="E3216" s="13">
        <v>46113</v>
      </c>
      <c r="F3216" s="2" t="s">
        <v>2683</v>
      </c>
      <c r="G3216" s="2">
        <v>5</v>
      </c>
      <c r="H3216" s="3">
        <v>11000</v>
      </c>
      <c r="I3216" s="3">
        <v>4360</v>
      </c>
      <c r="J3216" s="3">
        <v>5030</v>
      </c>
      <c r="K3216" s="3">
        <v>0</v>
      </c>
      <c r="L3216" s="3">
        <f>SUM(H3216:K3216)</f>
        <v>20390</v>
      </c>
      <c r="M3216" s="15">
        <v>0.17</v>
      </c>
      <c r="N3216" s="3">
        <f>H3216*M3216</f>
        <v>1870.0000000000002</v>
      </c>
      <c r="O3216" s="3">
        <f>L3216-N3216</f>
        <v>18520</v>
      </c>
    </row>
    <row r="3217" spans="1:15" x14ac:dyDescent="0.2">
      <c r="A3217" s="2" t="s">
        <v>6597</v>
      </c>
      <c r="B3217" s="2" t="s">
        <v>2032</v>
      </c>
      <c r="C3217" s="2" t="s">
        <v>69</v>
      </c>
      <c r="D3217" s="2" t="s">
        <v>65</v>
      </c>
      <c r="E3217" s="13">
        <v>46054</v>
      </c>
      <c r="F3217" s="2" t="s">
        <v>2670</v>
      </c>
      <c r="G3217" s="2">
        <v>2</v>
      </c>
      <c r="H3217" s="3">
        <v>42400</v>
      </c>
      <c r="I3217" s="3">
        <v>2580</v>
      </c>
      <c r="J3217" s="3">
        <v>0</v>
      </c>
      <c r="K3217" s="3">
        <v>2610</v>
      </c>
      <c r="L3217" s="3">
        <f>SUM(H3217:K3217)</f>
        <v>47590</v>
      </c>
      <c r="M3217" s="15">
        <v>0</v>
      </c>
      <c r="N3217" s="3">
        <f>H3217*M3217</f>
        <v>0</v>
      </c>
      <c r="O3217" s="3">
        <f>L3217-N3217</f>
        <v>47590</v>
      </c>
    </row>
    <row r="3218" spans="1:15" x14ac:dyDescent="0.2">
      <c r="A3218" s="2" t="s">
        <v>6599</v>
      </c>
      <c r="B3218" s="2" t="s">
        <v>538</v>
      </c>
      <c r="C3218" s="2" t="s">
        <v>93</v>
      </c>
      <c r="D3218" s="2" t="s">
        <v>95</v>
      </c>
      <c r="E3218" s="13">
        <v>46082</v>
      </c>
      <c r="F3218" s="2" t="s">
        <v>2670</v>
      </c>
      <c r="G3218" s="2">
        <v>3</v>
      </c>
      <c r="H3218" s="3">
        <v>16050</v>
      </c>
      <c r="I3218" s="3">
        <v>7300</v>
      </c>
      <c r="J3218" s="3">
        <v>0</v>
      </c>
      <c r="K3218" s="3">
        <v>0</v>
      </c>
      <c r="L3218" s="3">
        <f>SUM(H3218:K3218)</f>
        <v>23350</v>
      </c>
      <c r="M3218" s="15">
        <v>0</v>
      </c>
      <c r="N3218" s="3">
        <f>H3218*M3218</f>
        <v>0</v>
      </c>
      <c r="O3218" s="3">
        <f>L3218-N3218</f>
        <v>23350</v>
      </c>
    </row>
    <row r="3219" spans="1:15" x14ac:dyDescent="0.2">
      <c r="A3219" s="2" t="s">
        <v>6600</v>
      </c>
      <c r="B3219" s="2" t="s">
        <v>1194</v>
      </c>
      <c r="C3219" s="2" t="s">
        <v>129</v>
      </c>
      <c r="D3219" s="2" t="s">
        <v>124</v>
      </c>
      <c r="E3219" s="13">
        <v>46113</v>
      </c>
      <c r="F3219" s="2" t="s">
        <v>2689</v>
      </c>
      <c r="G3219" s="2">
        <v>4</v>
      </c>
      <c r="H3219" s="3">
        <v>14000</v>
      </c>
      <c r="I3219" s="3">
        <v>4140</v>
      </c>
      <c r="J3219" s="3">
        <v>0</v>
      </c>
      <c r="K3219" s="3">
        <v>0</v>
      </c>
      <c r="L3219" s="3">
        <f>SUM(H3219:K3219)</f>
        <v>18140</v>
      </c>
      <c r="M3219" s="15">
        <v>0.15</v>
      </c>
      <c r="N3219" s="3">
        <f>H3219*M3219</f>
        <v>2100</v>
      </c>
      <c r="O3219" s="3">
        <f>L3219-N3219</f>
        <v>16040</v>
      </c>
    </row>
    <row r="3220" spans="1:15" x14ac:dyDescent="0.2">
      <c r="A3220" s="2" t="s">
        <v>6602</v>
      </c>
      <c r="B3220" s="2" t="s">
        <v>1494</v>
      </c>
      <c r="C3220" s="2" t="s">
        <v>49</v>
      </c>
      <c r="D3220" s="2" t="s">
        <v>45</v>
      </c>
      <c r="E3220" s="13">
        <v>46054</v>
      </c>
      <c r="F3220" s="2" t="s">
        <v>2658</v>
      </c>
      <c r="G3220" s="2">
        <v>6</v>
      </c>
      <c r="H3220" s="3">
        <v>36600</v>
      </c>
      <c r="I3220" s="3">
        <v>5140</v>
      </c>
      <c r="J3220" s="3">
        <v>0</v>
      </c>
      <c r="K3220" s="3">
        <v>1420</v>
      </c>
      <c r="L3220" s="3">
        <f>SUM(H3220:K3220)</f>
        <v>43160</v>
      </c>
      <c r="M3220" s="15">
        <v>0.1</v>
      </c>
      <c r="N3220" s="3">
        <f>H3220*M3220</f>
        <v>3660</v>
      </c>
      <c r="O3220" s="3">
        <f>L3220-N3220</f>
        <v>39500</v>
      </c>
    </row>
    <row r="3221" spans="1:15" x14ac:dyDescent="0.2">
      <c r="A3221" s="2" t="s">
        <v>6603</v>
      </c>
      <c r="B3221" s="2" t="s">
        <v>1574</v>
      </c>
      <c r="C3221" s="2" t="s">
        <v>81</v>
      </c>
      <c r="D3221" s="2" t="s">
        <v>75</v>
      </c>
      <c r="E3221" s="13">
        <v>46082</v>
      </c>
      <c r="F3221" s="2" t="s">
        <v>2658</v>
      </c>
      <c r="G3221" s="2">
        <v>6</v>
      </c>
      <c r="H3221" s="3">
        <v>121500</v>
      </c>
      <c r="I3221" s="3">
        <v>4730</v>
      </c>
      <c r="J3221" s="3">
        <v>0</v>
      </c>
      <c r="K3221" s="3">
        <v>0</v>
      </c>
      <c r="L3221" s="3">
        <f>SUM(H3221:K3221)</f>
        <v>126230</v>
      </c>
      <c r="M3221" s="15">
        <v>0.1</v>
      </c>
      <c r="N3221" s="3">
        <f>H3221*M3221</f>
        <v>12150</v>
      </c>
      <c r="O3221" s="3">
        <f>L3221-N3221</f>
        <v>114080</v>
      </c>
    </row>
    <row r="3222" spans="1:15" x14ac:dyDescent="0.2">
      <c r="A3222" s="2" t="s">
        <v>6604</v>
      </c>
      <c r="B3222" s="2" t="s">
        <v>1749</v>
      </c>
      <c r="C3222" s="2" t="s">
        <v>43</v>
      </c>
      <c r="D3222" s="2" t="s">
        <v>45</v>
      </c>
      <c r="E3222" s="13">
        <v>46082</v>
      </c>
      <c r="F3222" s="2" t="s">
        <v>2689</v>
      </c>
      <c r="G3222" s="2">
        <v>5</v>
      </c>
      <c r="H3222" s="3">
        <v>48000</v>
      </c>
      <c r="I3222" s="3">
        <v>16660</v>
      </c>
      <c r="J3222" s="3">
        <v>2500</v>
      </c>
      <c r="K3222" s="3">
        <v>0</v>
      </c>
      <c r="L3222" s="3">
        <f>SUM(H3222:K3222)</f>
        <v>67160</v>
      </c>
      <c r="M3222" s="15">
        <v>0.15</v>
      </c>
      <c r="N3222" s="3">
        <f>H3222*M3222</f>
        <v>7200</v>
      </c>
      <c r="O3222" s="3">
        <f>L3222-N3222</f>
        <v>59960</v>
      </c>
    </row>
    <row r="3223" spans="1:15" x14ac:dyDescent="0.2">
      <c r="A3223" s="2" t="s">
        <v>6605</v>
      </c>
      <c r="B3223" s="2" t="s">
        <v>1881</v>
      </c>
      <c r="C3223" s="2" t="s">
        <v>71</v>
      </c>
      <c r="D3223" s="2" t="s">
        <v>65</v>
      </c>
      <c r="E3223" s="13">
        <v>46082</v>
      </c>
      <c r="F3223" s="2" t="s">
        <v>2683</v>
      </c>
      <c r="G3223" s="2">
        <v>4</v>
      </c>
      <c r="H3223" s="3">
        <v>37000</v>
      </c>
      <c r="I3223" s="3">
        <v>6840</v>
      </c>
      <c r="J3223" s="3">
        <v>5900</v>
      </c>
      <c r="K3223" s="3">
        <v>0</v>
      </c>
      <c r="L3223" s="3">
        <f>SUM(H3223:K3223)</f>
        <v>49740</v>
      </c>
      <c r="M3223" s="15">
        <v>0.17</v>
      </c>
      <c r="N3223" s="3">
        <f>H3223*M3223</f>
        <v>6290</v>
      </c>
      <c r="O3223" s="3">
        <f>L3223-N3223</f>
        <v>43450</v>
      </c>
    </row>
    <row r="3224" spans="1:15" x14ac:dyDescent="0.2">
      <c r="A3224" s="2" t="s">
        <v>6606</v>
      </c>
      <c r="B3224" s="2" t="s">
        <v>2277</v>
      </c>
      <c r="C3224" s="2" t="s">
        <v>122</v>
      </c>
      <c r="D3224" s="2" t="s">
        <v>124</v>
      </c>
      <c r="E3224" s="13">
        <v>46113</v>
      </c>
      <c r="F3224" s="2" t="s">
        <v>2670</v>
      </c>
      <c r="G3224" s="2">
        <v>12</v>
      </c>
      <c r="H3224" s="3">
        <v>33600</v>
      </c>
      <c r="I3224" s="3">
        <v>8430</v>
      </c>
      <c r="J3224" s="3">
        <v>0</v>
      </c>
      <c r="K3224" s="3">
        <v>0</v>
      </c>
      <c r="L3224" s="3">
        <f>SUM(H3224:K3224)</f>
        <v>42030</v>
      </c>
      <c r="M3224" s="15">
        <v>0</v>
      </c>
      <c r="N3224" s="3">
        <f>H3224*M3224</f>
        <v>0</v>
      </c>
      <c r="O3224" s="3">
        <f>L3224-N3224</f>
        <v>42030</v>
      </c>
    </row>
    <row r="3225" spans="1:15" x14ac:dyDescent="0.2">
      <c r="A3225" s="2" t="s">
        <v>6607</v>
      </c>
      <c r="B3225" s="2" t="s">
        <v>2448</v>
      </c>
      <c r="C3225" s="2" t="s">
        <v>47</v>
      </c>
      <c r="D3225" s="2" t="s">
        <v>45</v>
      </c>
      <c r="E3225" s="13">
        <v>46054</v>
      </c>
      <c r="F3225" s="2" t="s">
        <v>2689</v>
      </c>
      <c r="G3225" s="2">
        <v>1</v>
      </c>
      <c r="H3225" s="3">
        <v>5150</v>
      </c>
      <c r="I3225" s="3">
        <v>470</v>
      </c>
      <c r="J3225" s="3">
        <v>0</v>
      </c>
      <c r="K3225" s="3">
        <v>0</v>
      </c>
      <c r="L3225" s="3">
        <f>SUM(H3225:K3225)</f>
        <v>5620</v>
      </c>
      <c r="M3225" s="15">
        <v>0.15</v>
      </c>
      <c r="N3225" s="3">
        <f>H3225*M3225</f>
        <v>772.5</v>
      </c>
      <c r="O3225" s="3">
        <f>L3225-N3225</f>
        <v>4847.5</v>
      </c>
    </row>
    <row r="3226" spans="1:15" x14ac:dyDescent="0.2">
      <c r="A3226" s="2" t="s">
        <v>6609</v>
      </c>
      <c r="B3226" s="2" t="s">
        <v>330</v>
      </c>
      <c r="C3226" s="2" t="s">
        <v>108</v>
      </c>
      <c r="D3226" s="2" t="s">
        <v>105</v>
      </c>
      <c r="E3226" s="13">
        <v>46054</v>
      </c>
      <c r="F3226" s="2" t="s">
        <v>2732</v>
      </c>
      <c r="G3226" s="2">
        <v>1</v>
      </c>
      <c r="H3226" s="3">
        <v>23850</v>
      </c>
      <c r="I3226" s="3">
        <v>1210</v>
      </c>
      <c r="J3226" s="3">
        <v>0</v>
      </c>
      <c r="K3226" s="3">
        <v>2430</v>
      </c>
      <c r="L3226" s="3">
        <f>SUM(H3226:K3226)</f>
        <v>27490</v>
      </c>
      <c r="M3226" s="15">
        <v>0.05</v>
      </c>
      <c r="N3226" s="3">
        <f>H3226*M3226</f>
        <v>1192.5</v>
      </c>
      <c r="O3226" s="3">
        <f>L3226-N3226</f>
        <v>26297.5</v>
      </c>
    </row>
    <row r="3227" spans="1:15" x14ac:dyDescent="0.2">
      <c r="A3227" s="2" t="s">
        <v>6610</v>
      </c>
      <c r="B3227" s="2" t="s">
        <v>468</v>
      </c>
      <c r="C3227" s="2" t="s">
        <v>97</v>
      </c>
      <c r="D3227" s="2" t="s">
        <v>95</v>
      </c>
      <c r="E3227" s="13">
        <v>46113</v>
      </c>
      <c r="F3227" s="2" t="s">
        <v>2689</v>
      </c>
      <c r="G3227" s="2">
        <v>4</v>
      </c>
      <c r="H3227" s="3">
        <v>80600</v>
      </c>
      <c r="I3227" s="3">
        <v>7500</v>
      </c>
      <c r="J3227" s="3">
        <v>0</v>
      </c>
      <c r="K3227" s="3">
        <v>0</v>
      </c>
      <c r="L3227" s="3">
        <f>SUM(H3227:K3227)</f>
        <v>88100</v>
      </c>
      <c r="M3227" s="15">
        <v>0.15</v>
      </c>
      <c r="N3227" s="3">
        <f>H3227*M3227</f>
        <v>12090</v>
      </c>
      <c r="O3227" s="3">
        <f>L3227-N3227</f>
        <v>76010</v>
      </c>
    </row>
    <row r="3228" spans="1:15" x14ac:dyDescent="0.2">
      <c r="A3228" s="2" t="s">
        <v>6611</v>
      </c>
      <c r="B3228" s="2" t="s">
        <v>512</v>
      </c>
      <c r="C3228" s="2" t="s">
        <v>32</v>
      </c>
      <c r="D3228" s="2" t="s">
        <v>24</v>
      </c>
      <c r="E3228" s="13">
        <v>46054</v>
      </c>
      <c r="F3228" s="2" t="s">
        <v>2670</v>
      </c>
      <c r="G3228" s="2">
        <v>2</v>
      </c>
      <c r="H3228" s="3">
        <v>32000</v>
      </c>
      <c r="I3228" s="3">
        <v>3260</v>
      </c>
      <c r="J3228" s="3">
        <v>5960</v>
      </c>
      <c r="K3228" s="3">
        <v>0</v>
      </c>
      <c r="L3228" s="3">
        <f>SUM(H3228:K3228)</f>
        <v>41220</v>
      </c>
      <c r="M3228" s="15">
        <v>0</v>
      </c>
      <c r="N3228" s="3">
        <f>H3228*M3228</f>
        <v>0</v>
      </c>
      <c r="O3228" s="3">
        <f>L3228-N3228</f>
        <v>41220</v>
      </c>
    </row>
    <row r="3229" spans="1:15" x14ac:dyDescent="0.2">
      <c r="A3229" s="2" t="s">
        <v>6612</v>
      </c>
      <c r="B3229" s="2" t="s">
        <v>1514</v>
      </c>
      <c r="C3229" s="2" t="s">
        <v>83</v>
      </c>
      <c r="D3229" s="2" t="s">
        <v>85</v>
      </c>
      <c r="E3229" s="13">
        <v>46054</v>
      </c>
      <c r="F3229" s="2" t="s">
        <v>2670</v>
      </c>
      <c r="G3229" s="2">
        <v>2</v>
      </c>
      <c r="H3229" s="3">
        <v>27800</v>
      </c>
      <c r="I3229" s="3">
        <v>570</v>
      </c>
      <c r="J3229" s="3">
        <v>0</v>
      </c>
      <c r="K3229" s="3">
        <v>0</v>
      </c>
      <c r="L3229" s="3">
        <f>SUM(H3229:K3229)</f>
        <v>28370</v>
      </c>
      <c r="M3229" s="15">
        <v>0</v>
      </c>
      <c r="N3229" s="3">
        <f>H3229*M3229</f>
        <v>0</v>
      </c>
      <c r="O3229" s="3">
        <f>L3229-N3229</f>
        <v>28370</v>
      </c>
    </row>
    <row r="3230" spans="1:15" x14ac:dyDescent="0.2">
      <c r="A3230" s="2" t="s">
        <v>6613</v>
      </c>
      <c r="B3230" s="2" t="s">
        <v>2078</v>
      </c>
      <c r="C3230" s="2" t="s">
        <v>26</v>
      </c>
      <c r="D3230" s="2" t="s">
        <v>24</v>
      </c>
      <c r="E3230" s="13">
        <v>46082</v>
      </c>
      <c r="F3230" s="2" t="s">
        <v>2647</v>
      </c>
      <c r="G3230" s="2">
        <v>2</v>
      </c>
      <c r="H3230" s="3">
        <v>26000</v>
      </c>
      <c r="I3230" s="3">
        <v>3880</v>
      </c>
      <c r="J3230" s="3">
        <v>0</v>
      </c>
      <c r="K3230" s="3">
        <v>2920</v>
      </c>
      <c r="L3230" s="3">
        <f>SUM(H3230:K3230)</f>
        <v>32800</v>
      </c>
      <c r="M3230" s="15">
        <v>0</v>
      </c>
      <c r="N3230" s="3">
        <f>H3230*M3230</f>
        <v>0</v>
      </c>
      <c r="O3230" s="3">
        <f>L3230-N3230</f>
        <v>32800</v>
      </c>
    </row>
    <row r="3231" spans="1:15" x14ac:dyDescent="0.2">
      <c r="A3231" s="2" t="s">
        <v>6614</v>
      </c>
      <c r="B3231" s="2" t="s">
        <v>2306</v>
      </c>
      <c r="C3231" s="2" t="s">
        <v>19</v>
      </c>
      <c r="D3231" s="2" t="s">
        <v>11</v>
      </c>
      <c r="E3231" s="13">
        <v>46113</v>
      </c>
      <c r="F3231" s="2" t="s">
        <v>2683</v>
      </c>
      <c r="G3231" s="2">
        <v>3</v>
      </c>
      <c r="H3231" s="3">
        <v>23550</v>
      </c>
      <c r="I3231" s="3">
        <v>2870</v>
      </c>
      <c r="J3231" s="3">
        <v>0</v>
      </c>
      <c r="K3231" s="3">
        <v>2430</v>
      </c>
      <c r="L3231" s="3">
        <f>SUM(H3231:K3231)</f>
        <v>28850</v>
      </c>
      <c r="M3231" s="15">
        <v>0.17</v>
      </c>
      <c r="N3231" s="3">
        <f>H3231*M3231</f>
        <v>4003.5000000000005</v>
      </c>
      <c r="O3231" s="3">
        <f>L3231-N3231</f>
        <v>24846.5</v>
      </c>
    </row>
    <row r="3232" spans="1:15" x14ac:dyDescent="0.2">
      <c r="A3232" s="2" t="s">
        <v>6616</v>
      </c>
      <c r="B3232" s="2" t="s">
        <v>2448</v>
      </c>
      <c r="C3232" s="2" t="s">
        <v>61</v>
      </c>
      <c r="D3232" s="2" t="s">
        <v>55</v>
      </c>
      <c r="E3232" s="13">
        <v>46054</v>
      </c>
      <c r="F3232" s="2" t="s">
        <v>2732</v>
      </c>
      <c r="G3232" s="2">
        <v>1</v>
      </c>
      <c r="H3232" s="3">
        <v>51950</v>
      </c>
      <c r="I3232" s="3">
        <v>720</v>
      </c>
      <c r="J3232" s="3">
        <v>0</v>
      </c>
      <c r="K3232" s="3">
        <v>3630</v>
      </c>
      <c r="L3232" s="3">
        <f>SUM(H3232:K3232)</f>
        <v>56300</v>
      </c>
      <c r="M3232" s="15">
        <v>0.05</v>
      </c>
      <c r="N3232" s="3">
        <f>H3232*M3232</f>
        <v>2597.5</v>
      </c>
      <c r="O3232" s="3">
        <f>L3232-N3232</f>
        <v>53702.5</v>
      </c>
    </row>
    <row r="3233" spans="1:15" x14ac:dyDescent="0.2">
      <c r="A3233" s="2" t="s">
        <v>6619</v>
      </c>
      <c r="B3233" s="2" t="s">
        <v>773</v>
      </c>
      <c r="C3233" s="2" t="s">
        <v>118</v>
      </c>
      <c r="D3233" s="2" t="s">
        <v>114</v>
      </c>
      <c r="E3233" s="13">
        <v>46113</v>
      </c>
      <c r="F3233" s="2" t="s">
        <v>2689</v>
      </c>
      <c r="G3233" s="2">
        <v>2</v>
      </c>
      <c r="H3233" s="3">
        <v>18700</v>
      </c>
      <c r="I3233" s="3">
        <v>1350</v>
      </c>
      <c r="J3233" s="3">
        <v>0</v>
      </c>
      <c r="K3233" s="3">
        <v>0</v>
      </c>
      <c r="L3233" s="3">
        <f>SUM(H3233:K3233)</f>
        <v>20050</v>
      </c>
      <c r="M3233" s="15">
        <v>0.15</v>
      </c>
      <c r="N3233" s="3">
        <f>H3233*M3233</f>
        <v>2805</v>
      </c>
      <c r="O3233" s="3">
        <f>L3233-N3233</f>
        <v>17245</v>
      </c>
    </row>
    <row r="3234" spans="1:15" x14ac:dyDescent="0.2">
      <c r="A3234" s="2" t="s">
        <v>6620</v>
      </c>
      <c r="B3234" s="2" t="s">
        <v>974</v>
      </c>
      <c r="C3234" s="2" t="s">
        <v>125</v>
      </c>
      <c r="D3234" s="2" t="s">
        <v>124</v>
      </c>
      <c r="E3234" s="13">
        <v>46054</v>
      </c>
      <c r="F3234" s="2" t="s">
        <v>2732</v>
      </c>
      <c r="G3234" s="2">
        <v>1</v>
      </c>
      <c r="H3234" s="3">
        <v>9750</v>
      </c>
      <c r="I3234" s="3">
        <v>490</v>
      </c>
      <c r="J3234" s="3">
        <v>9830</v>
      </c>
      <c r="K3234" s="3">
        <v>0</v>
      </c>
      <c r="L3234" s="3">
        <f>SUM(H3234:K3234)</f>
        <v>20070</v>
      </c>
      <c r="M3234" s="15">
        <v>0.05</v>
      </c>
      <c r="N3234" s="3">
        <f>H3234*M3234</f>
        <v>487.5</v>
      </c>
      <c r="O3234" s="3">
        <f>L3234-N3234</f>
        <v>19582.5</v>
      </c>
    </row>
    <row r="3235" spans="1:15" x14ac:dyDescent="0.2">
      <c r="A3235" s="2" t="s">
        <v>6621</v>
      </c>
      <c r="B3235" s="2" t="s">
        <v>1289</v>
      </c>
      <c r="C3235" s="2" t="s">
        <v>118</v>
      </c>
      <c r="D3235" s="2" t="s">
        <v>114</v>
      </c>
      <c r="E3235" s="13">
        <v>46082</v>
      </c>
      <c r="F3235" s="2" t="s">
        <v>2683</v>
      </c>
      <c r="G3235" s="2">
        <v>4</v>
      </c>
      <c r="H3235" s="3">
        <v>47800</v>
      </c>
      <c r="I3235" s="3">
        <v>9940</v>
      </c>
      <c r="J3235" s="3">
        <v>0</v>
      </c>
      <c r="K3235" s="3">
        <v>0</v>
      </c>
      <c r="L3235" s="3">
        <f>SUM(H3235:K3235)</f>
        <v>57740</v>
      </c>
      <c r="M3235" s="15">
        <v>0.17</v>
      </c>
      <c r="N3235" s="3">
        <f>H3235*M3235</f>
        <v>8126.0000000000009</v>
      </c>
      <c r="O3235" s="3">
        <f>L3235-N3235</f>
        <v>49614</v>
      </c>
    </row>
    <row r="3236" spans="1:15" x14ac:dyDescent="0.2">
      <c r="A3236" s="2" t="s">
        <v>6622</v>
      </c>
      <c r="B3236" s="2" t="s">
        <v>1734</v>
      </c>
      <c r="C3236" s="2" t="s">
        <v>43</v>
      </c>
      <c r="D3236" s="2" t="s">
        <v>45</v>
      </c>
      <c r="E3236" s="13">
        <v>46054</v>
      </c>
      <c r="F3236" s="2" t="s">
        <v>2689</v>
      </c>
      <c r="G3236" s="2">
        <v>3</v>
      </c>
      <c r="H3236" s="3">
        <v>14400</v>
      </c>
      <c r="I3236" s="3">
        <v>1250</v>
      </c>
      <c r="J3236" s="3">
        <v>2980</v>
      </c>
      <c r="K3236" s="3">
        <v>680</v>
      </c>
      <c r="L3236" s="3">
        <f>SUM(H3236:K3236)</f>
        <v>19310</v>
      </c>
      <c r="M3236" s="15">
        <v>0.15</v>
      </c>
      <c r="N3236" s="3">
        <f>H3236*M3236</f>
        <v>2160</v>
      </c>
      <c r="O3236" s="3">
        <f>L3236-N3236</f>
        <v>17150</v>
      </c>
    </row>
    <row r="3237" spans="1:15" x14ac:dyDescent="0.2">
      <c r="A3237" s="2" t="s">
        <v>6623</v>
      </c>
      <c r="B3237" s="2" t="s">
        <v>1907</v>
      </c>
      <c r="C3237" s="2" t="s">
        <v>79</v>
      </c>
      <c r="D3237" s="2" t="s">
        <v>75</v>
      </c>
      <c r="E3237" s="13">
        <v>46082</v>
      </c>
      <c r="F3237" s="2" t="s">
        <v>2670</v>
      </c>
      <c r="G3237" s="2">
        <v>4</v>
      </c>
      <c r="H3237" s="3">
        <v>25600</v>
      </c>
      <c r="I3237" s="3">
        <v>2180</v>
      </c>
      <c r="J3237" s="3">
        <v>0</v>
      </c>
      <c r="K3237" s="3">
        <v>0</v>
      </c>
      <c r="L3237" s="3">
        <f>SUM(H3237:K3237)</f>
        <v>27780</v>
      </c>
      <c r="M3237" s="15">
        <v>0</v>
      </c>
      <c r="N3237" s="3">
        <f>H3237*M3237</f>
        <v>0</v>
      </c>
      <c r="O3237" s="3">
        <f>L3237-N3237</f>
        <v>27780</v>
      </c>
    </row>
    <row r="3238" spans="1:15" x14ac:dyDescent="0.2">
      <c r="A3238" s="2" t="s">
        <v>6625</v>
      </c>
      <c r="B3238" s="2" t="s">
        <v>2402</v>
      </c>
      <c r="C3238" s="2" t="s">
        <v>127</v>
      </c>
      <c r="D3238" s="2" t="s">
        <v>124</v>
      </c>
      <c r="E3238" s="13">
        <v>46082</v>
      </c>
      <c r="F3238" s="2" t="s">
        <v>2658</v>
      </c>
      <c r="G3238" s="2">
        <v>8</v>
      </c>
      <c r="H3238" s="3">
        <v>48800</v>
      </c>
      <c r="I3238" s="3">
        <v>13910</v>
      </c>
      <c r="J3238" s="3">
        <v>0</v>
      </c>
      <c r="K3238" s="3">
        <v>2560</v>
      </c>
      <c r="L3238" s="3">
        <f>SUM(H3238:K3238)</f>
        <v>65270</v>
      </c>
      <c r="M3238" s="15">
        <v>0.1</v>
      </c>
      <c r="N3238" s="3">
        <f>H3238*M3238</f>
        <v>4880</v>
      </c>
      <c r="O3238" s="3">
        <f>L3238-N3238</f>
        <v>60390</v>
      </c>
    </row>
    <row r="3239" spans="1:15" x14ac:dyDescent="0.2">
      <c r="A3239" s="2" t="s">
        <v>6627</v>
      </c>
      <c r="B3239" s="2" t="s">
        <v>882</v>
      </c>
      <c r="C3239" s="2" t="s">
        <v>106</v>
      </c>
      <c r="D3239" s="2" t="s">
        <v>105</v>
      </c>
      <c r="E3239" s="13">
        <v>46174</v>
      </c>
      <c r="F3239" s="2" t="s">
        <v>2651</v>
      </c>
      <c r="G3239" s="2">
        <v>9</v>
      </c>
      <c r="H3239" s="3">
        <v>57150</v>
      </c>
      <c r="I3239" s="3">
        <v>6550</v>
      </c>
      <c r="J3239" s="3">
        <v>0</v>
      </c>
      <c r="K3239" s="3">
        <v>0</v>
      </c>
      <c r="L3239" s="3">
        <f>SUM(H3239:K3239)</f>
        <v>63700</v>
      </c>
      <c r="M3239" s="15">
        <v>0.16</v>
      </c>
      <c r="N3239" s="3">
        <f>H3239*M3239</f>
        <v>9144</v>
      </c>
      <c r="O3239" s="3">
        <f>L3239-N3239</f>
        <v>54556</v>
      </c>
    </row>
    <row r="3240" spans="1:15" x14ac:dyDescent="0.2">
      <c r="A3240" s="2" t="s">
        <v>6628</v>
      </c>
      <c r="B3240" s="2" t="s">
        <v>974</v>
      </c>
      <c r="C3240" s="2" t="s">
        <v>69</v>
      </c>
      <c r="D3240" s="2" t="s">
        <v>65</v>
      </c>
      <c r="E3240" s="13">
        <v>46054</v>
      </c>
      <c r="F3240" s="2" t="s">
        <v>2683</v>
      </c>
      <c r="G3240" s="2">
        <v>2</v>
      </c>
      <c r="H3240" s="3">
        <v>34900</v>
      </c>
      <c r="I3240" s="3">
        <v>1760</v>
      </c>
      <c r="J3240" s="3">
        <v>0</v>
      </c>
      <c r="K3240" s="3">
        <v>2140</v>
      </c>
      <c r="L3240" s="3">
        <f>SUM(H3240:K3240)</f>
        <v>38800</v>
      </c>
      <c r="M3240" s="15">
        <v>0.17</v>
      </c>
      <c r="N3240" s="3">
        <f>H3240*M3240</f>
        <v>5933</v>
      </c>
      <c r="O3240" s="3">
        <f>L3240-N3240</f>
        <v>32867</v>
      </c>
    </row>
    <row r="3241" spans="1:15" x14ac:dyDescent="0.2">
      <c r="A3241" s="2" t="s">
        <v>6630</v>
      </c>
      <c r="B3241" s="2" t="s">
        <v>1513</v>
      </c>
      <c r="C3241" s="2" t="s">
        <v>112</v>
      </c>
      <c r="D3241" s="2" t="s">
        <v>114</v>
      </c>
      <c r="E3241" s="13">
        <v>46082</v>
      </c>
      <c r="F3241" s="2" t="s">
        <v>2647</v>
      </c>
      <c r="G3241" s="2">
        <v>4</v>
      </c>
      <c r="H3241" s="3">
        <v>20800</v>
      </c>
      <c r="I3241" s="3">
        <v>4130</v>
      </c>
      <c r="J3241" s="3">
        <v>0</v>
      </c>
      <c r="K3241" s="3">
        <v>0</v>
      </c>
      <c r="L3241" s="3">
        <f>SUM(H3241:K3241)</f>
        <v>24930</v>
      </c>
      <c r="M3241" s="15">
        <v>0</v>
      </c>
      <c r="N3241" s="3">
        <f>H3241*M3241</f>
        <v>0</v>
      </c>
      <c r="O3241" s="3">
        <f>L3241-N3241</f>
        <v>24930</v>
      </c>
    </row>
    <row r="3242" spans="1:15" x14ac:dyDescent="0.2">
      <c r="A3242" s="2" t="s">
        <v>6631</v>
      </c>
      <c r="B3242" s="2" t="s">
        <v>2197</v>
      </c>
      <c r="C3242" s="2" t="s">
        <v>112</v>
      </c>
      <c r="D3242" s="2" t="s">
        <v>114</v>
      </c>
      <c r="E3242" s="13">
        <v>46082</v>
      </c>
      <c r="F3242" s="2" t="s">
        <v>2658</v>
      </c>
      <c r="G3242" s="2">
        <v>3</v>
      </c>
      <c r="H3242" s="3">
        <v>21900</v>
      </c>
      <c r="I3242" s="3">
        <v>1690</v>
      </c>
      <c r="J3242" s="3">
        <v>0</v>
      </c>
      <c r="K3242" s="3">
        <v>0</v>
      </c>
      <c r="L3242" s="3">
        <f>SUM(H3242:K3242)</f>
        <v>23590</v>
      </c>
      <c r="M3242" s="15">
        <v>0.1</v>
      </c>
      <c r="N3242" s="3">
        <f>H3242*M3242</f>
        <v>2190</v>
      </c>
      <c r="O3242" s="3">
        <f>L3242-N3242</f>
        <v>21400</v>
      </c>
    </row>
    <row r="3243" spans="1:15" x14ac:dyDescent="0.2">
      <c r="A3243" s="2" t="s">
        <v>6633</v>
      </c>
      <c r="B3243" s="2" t="s">
        <v>2590</v>
      </c>
      <c r="C3243" s="2" t="s">
        <v>37</v>
      </c>
      <c r="D3243" s="2" t="s">
        <v>36</v>
      </c>
      <c r="E3243" s="13">
        <v>46054</v>
      </c>
      <c r="F3243" s="2" t="s">
        <v>2689</v>
      </c>
      <c r="G3243" s="2">
        <v>3</v>
      </c>
      <c r="H3243" s="3">
        <v>54000</v>
      </c>
      <c r="I3243" s="3">
        <v>4130</v>
      </c>
      <c r="J3243" s="3">
        <v>0</v>
      </c>
      <c r="K3243" s="3">
        <v>0</v>
      </c>
      <c r="L3243" s="3">
        <f>SUM(H3243:K3243)</f>
        <v>58130</v>
      </c>
      <c r="M3243" s="15">
        <v>0.15</v>
      </c>
      <c r="N3243" s="3">
        <f>H3243*M3243</f>
        <v>8100</v>
      </c>
      <c r="O3243" s="3">
        <f>L3243-N3243</f>
        <v>50030</v>
      </c>
    </row>
    <row r="3244" spans="1:15" x14ac:dyDescent="0.2">
      <c r="A3244" s="2" t="s">
        <v>6634</v>
      </c>
      <c r="B3244" s="2" t="s">
        <v>746</v>
      </c>
      <c r="C3244" s="2" t="s">
        <v>79</v>
      </c>
      <c r="D3244" s="2" t="s">
        <v>75</v>
      </c>
      <c r="E3244" s="13">
        <v>46082</v>
      </c>
      <c r="F3244" s="2" t="s">
        <v>2732</v>
      </c>
      <c r="G3244" s="2">
        <v>1</v>
      </c>
      <c r="H3244" s="3">
        <v>5150</v>
      </c>
      <c r="I3244" s="3">
        <v>520</v>
      </c>
      <c r="J3244" s="3">
        <v>0</v>
      </c>
      <c r="K3244" s="3">
        <v>0</v>
      </c>
      <c r="L3244" s="3">
        <f>SUM(H3244:K3244)</f>
        <v>5670</v>
      </c>
      <c r="M3244" s="15">
        <v>0.05</v>
      </c>
      <c r="N3244" s="3">
        <f>H3244*M3244</f>
        <v>257.5</v>
      </c>
      <c r="O3244" s="3">
        <f>L3244-N3244</f>
        <v>5412.5</v>
      </c>
    </row>
    <row r="3245" spans="1:15" x14ac:dyDescent="0.2">
      <c r="A3245" s="2" t="s">
        <v>6635</v>
      </c>
      <c r="B3245" s="2" t="s">
        <v>974</v>
      </c>
      <c r="C3245" s="2" t="s">
        <v>122</v>
      </c>
      <c r="D3245" s="2" t="s">
        <v>124</v>
      </c>
      <c r="E3245" s="13">
        <v>46054</v>
      </c>
      <c r="F3245" s="2" t="s">
        <v>2732</v>
      </c>
      <c r="G3245" s="2">
        <v>2</v>
      </c>
      <c r="H3245" s="3">
        <v>6900</v>
      </c>
      <c r="I3245" s="3">
        <v>2040</v>
      </c>
      <c r="J3245" s="3">
        <v>0</v>
      </c>
      <c r="K3245" s="3">
        <v>0</v>
      </c>
      <c r="L3245" s="3">
        <f>SUM(H3245:K3245)</f>
        <v>8940</v>
      </c>
      <c r="M3245" s="15">
        <v>0.05</v>
      </c>
      <c r="N3245" s="3">
        <f>H3245*M3245</f>
        <v>345</v>
      </c>
      <c r="O3245" s="3">
        <f>L3245-N3245</f>
        <v>8595</v>
      </c>
    </row>
    <row r="3246" spans="1:15" x14ac:dyDescent="0.2">
      <c r="A3246" s="2" t="s">
        <v>6636</v>
      </c>
      <c r="B3246" s="2" t="s">
        <v>1422</v>
      </c>
      <c r="C3246" s="2" t="s">
        <v>73</v>
      </c>
      <c r="D3246" s="2" t="s">
        <v>75</v>
      </c>
      <c r="E3246" s="13">
        <v>46082</v>
      </c>
      <c r="F3246" s="2" t="s">
        <v>2651</v>
      </c>
      <c r="G3246" s="2">
        <v>3</v>
      </c>
      <c r="H3246" s="3">
        <v>25050</v>
      </c>
      <c r="I3246" s="3">
        <v>6990</v>
      </c>
      <c r="J3246" s="3">
        <v>0</v>
      </c>
      <c r="K3246" s="3">
        <v>0</v>
      </c>
      <c r="L3246" s="3">
        <f>SUM(H3246:K3246)</f>
        <v>32040</v>
      </c>
      <c r="M3246" s="15">
        <v>0.16</v>
      </c>
      <c r="N3246" s="3">
        <f>H3246*M3246</f>
        <v>4008</v>
      </c>
      <c r="O3246" s="3">
        <f>L3246-N3246</f>
        <v>28032</v>
      </c>
    </row>
    <row r="3247" spans="1:15" x14ac:dyDescent="0.2">
      <c r="A3247" s="2" t="s">
        <v>6637</v>
      </c>
      <c r="B3247" s="2" t="s">
        <v>1511</v>
      </c>
      <c r="C3247" s="2" t="s">
        <v>108</v>
      </c>
      <c r="D3247" s="2" t="s">
        <v>105</v>
      </c>
      <c r="E3247" s="13">
        <v>46143</v>
      </c>
      <c r="F3247" s="2" t="s">
        <v>2647</v>
      </c>
      <c r="G3247" s="2">
        <v>6</v>
      </c>
      <c r="H3247" s="3">
        <v>131400</v>
      </c>
      <c r="I3247" s="3">
        <v>12570</v>
      </c>
      <c r="J3247" s="3">
        <v>3640</v>
      </c>
      <c r="K3247" s="3">
        <v>0</v>
      </c>
      <c r="L3247" s="3">
        <f>SUM(H3247:K3247)</f>
        <v>147610</v>
      </c>
      <c r="M3247" s="15">
        <v>0</v>
      </c>
      <c r="N3247" s="3">
        <f>H3247*M3247</f>
        <v>0</v>
      </c>
      <c r="O3247" s="3">
        <f>L3247-N3247</f>
        <v>147610</v>
      </c>
    </row>
    <row r="3248" spans="1:15" x14ac:dyDescent="0.2">
      <c r="A3248" s="2" t="s">
        <v>6639</v>
      </c>
      <c r="B3248" s="2" t="s">
        <v>1771</v>
      </c>
      <c r="C3248" s="2" t="s">
        <v>69</v>
      </c>
      <c r="D3248" s="2" t="s">
        <v>65</v>
      </c>
      <c r="E3248" s="13">
        <v>46054</v>
      </c>
      <c r="F3248" s="2" t="s">
        <v>2732</v>
      </c>
      <c r="G3248" s="2">
        <v>3</v>
      </c>
      <c r="H3248" s="3">
        <v>50700</v>
      </c>
      <c r="I3248" s="3">
        <v>6200</v>
      </c>
      <c r="J3248" s="3">
        <v>0</v>
      </c>
      <c r="K3248" s="3">
        <v>0</v>
      </c>
      <c r="L3248" s="3">
        <f>SUM(H3248:K3248)</f>
        <v>56900</v>
      </c>
      <c r="M3248" s="15">
        <v>0.05</v>
      </c>
      <c r="N3248" s="3">
        <f>H3248*M3248</f>
        <v>2535</v>
      </c>
      <c r="O3248" s="3">
        <f>L3248-N3248</f>
        <v>54365</v>
      </c>
    </row>
    <row r="3249" spans="1:15" x14ac:dyDescent="0.2">
      <c r="A3249" s="2" t="s">
        <v>6640</v>
      </c>
      <c r="B3249" s="2" t="s">
        <v>1921</v>
      </c>
      <c r="C3249" s="2" t="s">
        <v>29</v>
      </c>
      <c r="D3249" s="2" t="s">
        <v>24</v>
      </c>
      <c r="E3249" s="13">
        <v>46113</v>
      </c>
      <c r="F3249" s="2" t="s">
        <v>2670</v>
      </c>
      <c r="G3249" s="2">
        <v>2</v>
      </c>
      <c r="H3249" s="3">
        <v>22000</v>
      </c>
      <c r="I3249" s="3">
        <v>2570</v>
      </c>
      <c r="J3249" s="3">
        <v>6270</v>
      </c>
      <c r="K3249" s="3">
        <v>2710</v>
      </c>
      <c r="L3249" s="3">
        <f>SUM(H3249:K3249)</f>
        <v>33550</v>
      </c>
      <c r="M3249" s="15">
        <v>0</v>
      </c>
      <c r="N3249" s="3">
        <f>H3249*M3249</f>
        <v>0</v>
      </c>
      <c r="O3249" s="3">
        <f>L3249-N3249</f>
        <v>33550</v>
      </c>
    </row>
    <row r="3250" spans="1:15" x14ac:dyDescent="0.2">
      <c r="A3250" s="2" t="s">
        <v>6642</v>
      </c>
      <c r="B3250" s="2" t="s">
        <v>187</v>
      </c>
      <c r="C3250" s="2" t="s">
        <v>89</v>
      </c>
      <c r="D3250" s="2" t="s">
        <v>85</v>
      </c>
      <c r="E3250" s="13">
        <v>46054</v>
      </c>
      <c r="F3250" s="2" t="s">
        <v>2670</v>
      </c>
      <c r="G3250" s="2">
        <v>3</v>
      </c>
      <c r="H3250" s="3">
        <v>26250</v>
      </c>
      <c r="I3250" s="3">
        <v>1860</v>
      </c>
      <c r="J3250" s="3">
        <v>0</v>
      </c>
      <c r="K3250" s="3">
        <v>0</v>
      </c>
      <c r="L3250" s="3">
        <f>SUM(H3250:K3250)</f>
        <v>28110</v>
      </c>
      <c r="M3250" s="15">
        <v>0</v>
      </c>
      <c r="N3250" s="3">
        <f>H3250*M3250</f>
        <v>0</v>
      </c>
      <c r="O3250" s="3">
        <f>L3250-N3250</f>
        <v>28110</v>
      </c>
    </row>
    <row r="3251" spans="1:15" x14ac:dyDescent="0.2">
      <c r="A3251" s="2" t="s">
        <v>6643</v>
      </c>
      <c r="B3251" s="2" t="s">
        <v>518</v>
      </c>
      <c r="C3251" s="2" t="s">
        <v>13</v>
      </c>
      <c r="D3251" s="2" t="s">
        <v>11</v>
      </c>
      <c r="E3251" s="13">
        <v>46082</v>
      </c>
      <c r="F3251" s="2" t="s">
        <v>2670</v>
      </c>
      <c r="G3251" s="2">
        <v>2</v>
      </c>
      <c r="H3251" s="3">
        <v>27800</v>
      </c>
      <c r="I3251" s="3">
        <v>2590</v>
      </c>
      <c r="J3251" s="3">
        <v>8090</v>
      </c>
      <c r="K3251" s="3">
        <v>0</v>
      </c>
      <c r="L3251" s="3">
        <f>SUM(H3251:K3251)</f>
        <v>38480</v>
      </c>
      <c r="M3251" s="15">
        <v>0</v>
      </c>
      <c r="N3251" s="3">
        <f>H3251*M3251</f>
        <v>0</v>
      </c>
      <c r="O3251" s="3">
        <f>L3251-N3251</f>
        <v>38480</v>
      </c>
    </row>
    <row r="3252" spans="1:15" x14ac:dyDescent="0.2">
      <c r="A3252" s="2" t="s">
        <v>6644</v>
      </c>
      <c r="B3252" s="2" t="s">
        <v>934</v>
      </c>
      <c r="C3252" s="2" t="s">
        <v>112</v>
      </c>
      <c r="D3252" s="2" t="s">
        <v>114</v>
      </c>
      <c r="E3252" s="13">
        <v>46113</v>
      </c>
      <c r="F3252" s="2" t="s">
        <v>2658</v>
      </c>
      <c r="G3252" s="2">
        <v>12</v>
      </c>
      <c r="H3252" s="3">
        <v>63600</v>
      </c>
      <c r="I3252" s="3">
        <v>9640</v>
      </c>
      <c r="J3252" s="3">
        <v>0</v>
      </c>
      <c r="K3252" s="3">
        <v>0</v>
      </c>
      <c r="L3252" s="3">
        <f>SUM(H3252:K3252)</f>
        <v>73240</v>
      </c>
      <c r="M3252" s="15">
        <v>0.1</v>
      </c>
      <c r="N3252" s="3">
        <f>H3252*M3252</f>
        <v>6360</v>
      </c>
      <c r="O3252" s="3">
        <f>L3252-N3252</f>
        <v>66880</v>
      </c>
    </row>
    <row r="3253" spans="1:15" x14ac:dyDescent="0.2">
      <c r="A3253" s="2" t="s">
        <v>6645</v>
      </c>
      <c r="B3253" s="2" t="s">
        <v>1143</v>
      </c>
      <c r="C3253" s="2" t="s">
        <v>77</v>
      </c>
      <c r="D3253" s="2" t="s">
        <v>75</v>
      </c>
      <c r="E3253" s="13">
        <v>46082</v>
      </c>
      <c r="F3253" s="2" t="s">
        <v>2732</v>
      </c>
      <c r="G3253" s="2">
        <v>1</v>
      </c>
      <c r="H3253" s="3">
        <v>21800</v>
      </c>
      <c r="I3253" s="3">
        <v>870</v>
      </c>
      <c r="J3253" s="3">
        <v>0</v>
      </c>
      <c r="K3253" s="3">
        <v>0</v>
      </c>
      <c r="L3253" s="3">
        <f>SUM(H3253:K3253)</f>
        <v>22670</v>
      </c>
      <c r="M3253" s="15">
        <v>0.05</v>
      </c>
      <c r="N3253" s="3">
        <f>H3253*M3253</f>
        <v>1090</v>
      </c>
      <c r="O3253" s="3">
        <f>L3253-N3253</f>
        <v>21580</v>
      </c>
    </row>
    <row r="3254" spans="1:15" x14ac:dyDescent="0.2">
      <c r="A3254" s="2" t="s">
        <v>6646</v>
      </c>
      <c r="B3254" s="2" t="s">
        <v>1268</v>
      </c>
      <c r="C3254" s="2" t="s">
        <v>127</v>
      </c>
      <c r="D3254" s="2" t="s">
        <v>124</v>
      </c>
      <c r="E3254" s="13">
        <v>46054</v>
      </c>
      <c r="F3254" s="2" t="s">
        <v>2683</v>
      </c>
      <c r="G3254" s="2">
        <v>3</v>
      </c>
      <c r="H3254" s="3">
        <v>17100</v>
      </c>
      <c r="I3254" s="3">
        <v>4910</v>
      </c>
      <c r="J3254" s="3">
        <v>4300</v>
      </c>
      <c r="K3254" s="3">
        <v>0</v>
      </c>
      <c r="L3254" s="3">
        <f>SUM(H3254:K3254)</f>
        <v>26310</v>
      </c>
      <c r="M3254" s="15">
        <v>0.17</v>
      </c>
      <c r="N3254" s="3">
        <f>H3254*M3254</f>
        <v>2907</v>
      </c>
      <c r="O3254" s="3">
        <f>L3254-N3254</f>
        <v>23403</v>
      </c>
    </row>
    <row r="3255" spans="1:15" x14ac:dyDescent="0.2">
      <c r="A3255" s="2" t="s">
        <v>6647</v>
      </c>
      <c r="B3255" s="2" t="s">
        <v>1365</v>
      </c>
      <c r="C3255" s="2" t="s">
        <v>81</v>
      </c>
      <c r="D3255" s="2" t="s">
        <v>75</v>
      </c>
      <c r="E3255" s="13">
        <v>46235</v>
      </c>
      <c r="F3255" s="2" t="s">
        <v>2670</v>
      </c>
      <c r="G3255" s="2">
        <v>4</v>
      </c>
      <c r="H3255" s="3">
        <v>57000</v>
      </c>
      <c r="I3255" s="3">
        <v>16090</v>
      </c>
      <c r="J3255" s="3">
        <v>0</v>
      </c>
      <c r="K3255" s="3">
        <v>0</v>
      </c>
      <c r="L3255" s="3">
        <f>SUM(H3255:K3255)</f>
        <v>73090</v>
      </c>
      <c r="M3255" s="15">
        <v>0</v>
      </c>
      <c r="N3255" s="3">
        <f>H3255*M3255</f>
        <v>0</v>
      </c>
      <c r="O3255" s="3">
        <f>L3255-N3255</f>
        <v>73090</v>
      </c>
    </row>
    <row r="3256" spans="1:15" x14ac:dyDescent="0.2">
      <c r="A3256" s="2" t="s">
        <v>6648</v>
      </c>
      <c r="B3256" s="2" t="s">
        <v>1365</v>
      </c>
      <c r="C3256" s="2" t="s">
        <v>106</v>
      </c>
      <c r="D3256" s="2" t="s">
        <v>105</v>
      </c>
      <c r="E3256" s="13">
        <v>46113</v>
      </c>
      <c r="F3256" s="2" t="s">
        <v>2651</v>
      </c>
      <c r="G3256" s="2">
        <v>3</v>
      </c>
      <c r="H3256" s="3">
        <v>23400</v>
      </c>
      <c r="I3256" s="3">
        <v>4550</v>
      </c>
      <c r="J3256" s="3">
        <v>4380</v>
      </c>
      <c r="K3256" s="3">
        <v>1460</v>
      </c>
      <c r="L3256" s="3">
        <f>SUM(H3256:K3256)</f>
        <v>33790</v>
      </c>
      <c r="M3256" s="15">
        <v>0.16</v>
      </c>
      <c r="N3256" s="3">
        <f>H3256*M3256</f>
        <v>3744</v>
      </c>
      <c r="O3256" s="3">
        <f>L3256-N3256</f>
        <v>30046</v>
      </c>
    </row>
    <row r="3257" spans="1:15" x14ac:dyDescent="0.2">
      <c r="A3257" s="2" t="s">
        <v>6649</v>
      </c>
      <c r="B3257" s="2" t="s">
        <v>2189</v>
      </c>
      <c r="C3257" s="2" t="s">
        <v>97</v>
      </c>
      <c r="D3257" s="2" t="s">
        <v>95</v>
      </c>
      <c r="E3257" s="13">
        <v>46113</v>
      </c>
      <c r="F3257" s="2" t="s">
        <v>2689</v>
      </c>
      <c r="G3257" s="2">
        <v>3</v>
      </c>
      <c r="H3257" s="3">
        <v>32100</v>
      </c>
      <c r="I3257" s="3">
        <v>10490</v>
      </c>
      <c r="J3257" s="3">
        <v>0</v>
      </c>
      <c r="K3257" s="3">
        <v>0</v>
      </c>
      <c r="L3257" s="3">
        <f>SUM(H3257:K3257)</f>
        <v>42590</v>
      </c>
      <c r="M3257" s="15">
        <v>0.15</v>
      </c>
      <c r="N3257" s="3">
        <f>H3257*M3257</f>
        <v>4815</v>
      </c>
      <c r="O3257" s="3">
        <f>L3257-N3257</f>
        <v>37775</v>
      </c>
    </row>
    <row r="3258" spans="1:15" x14ac:dyDescent="0.2">
      <c r="A3258" s="2" t="s">
        <v>6651</v>
      </c>
      <c r="B3258" s="2" t="s">
        <v>2285</v>
      </c>
      <c r="C3258" s="2" t="s">
        <v>37</v>
      </c>
      <c r="D3258" s="2" t="s">
        <v>36</v>
      </c>
      <c r="E3258" s="13">
        <v>46082</v>
      </c>
      <c r="F3258" s="2" t="s">
        <v>2647</v>
      </c>
      <c r="G3258" s="2">
        <v>4</v>
      </c>
      <c r="H3258" s="3">
        <v>74000</v>
      </c>
      <c r="I3258" s="3">
        <v>9190</v>
      </c>
      <c r="J3258" s="3">
        <v>0</v>
      </c>
      <c r="K3258" s="3">
        <v>0</v>
      </c>
      <c r="L3258" s="3">
        <f>SUM(H3258:K3258)</f>
        <v>83190</v>
      </c>
      <c r="M3258" s="15">
        <v>0</v>
      </c>
      <c r="N3258" s="3">
        <f>H3258*M3258</f>
        <v>0</v>
      </c>
      <c r="O3258" s="3">
        <f>L3258-N3258</f>
        <v>83190</v>
      </c>
    </row>
    <row r="3259" spans="1:15" x14ac:dyDescent="0.2">
      <c r="A3259" s="2" t="s">
        <v>6652</v>
      </c>
      <c r="B3259" s="2" t="s">
        <v>2568</v>
      </c>
      <c r="C3259" s="2" t="s">
        <v>93</v>
      </c>
      <c r="D3259" s="2" t="s">
        <v>95</v>
      </c>
      <c r="E3259" s="13">
        <v>46082</v>
      </c>
      <c r="F3259" s="2" t="s">
        <v>2670</v>
      </c>
      <c r="G3259" s="2">
        <v>5</v>
      </c>
      <c r="H3259" s="3">
        <v>22250</v>
      </c>
      <c r="I3259" s="3">
        <v>4130</v>
      </c>
      <c r="J3259" s="3">
        <v>4510</v>
      </c>
      <c r="K3259" s="3">
        <v>0</v>
      </c>
      <c r="L3259" s="3">
        <f>SUM(H3259:K3259)</f>
        <v>30890</v>
      </c>
      <c r="M3259" s="15">
        <v>0</v>
      </c>
      <c r="N3259" s="3">
        <f>H3259*M3259</f>
        <v>0</v>
      </c>
      <c r="O3259" s="3">
        <f>L3259-N3259</f>
        <v>30890</v>
      </c>
    </row>
    <row r="3260" spans="1:15" x14ac:dyDescent="0.2">
      <c r="A3260" s="2" t="s">
        <v>6653</v>
      </c>
      <c r="B3260" s="2" t="s">
        <v>2575</v>
      </c>
      <c r="C3260" s="2" t="s">
        <v>13</v>
      </c>
      <c r="D3260" s="2" t="s">
        <v>11</v>
      </c>
      <c r="E3260" s="13">
        <v>46082</v>
      </c>
      <c r="F3260" s="2" t="s">
        <v>2647</v>
      </c>
      <c r="G3260" s="2">
        <v>2</v>
      </c>
      <c r="H3260" s="3">
        <v>21400</v>
      </c>
      <c r="I3260" s="3">
        <v>300</v>
      </c>
      <c r="J3260" s="3">
        <v>3990</v>
      </c>
      <c r="K3260" s="3">
        <v>2830</v>
      </c>
      <c r="L3260" s="3">
        <f>SUM(H3260:K3260)</f>
        <v>28520</v>
      </c>
      <c r="M3260" s="15">
        <v>0</v>
      </c>
      <c r="N3260" s="3">
        <f>H3260*M3260</f>
        <v>0</v>
      </c>
      <c r="O3260" s="3">
        <f>L3260-N3260</f>
        <v>28520</v>
      </c>
    </row>
    <row r="3261" spans="1:15" x14ac:dyDescent="0.2">
      <c r="A3261" s="2" t="s">
        <v>6654</v>
      </c>
      <c r="B3261" s="2" t="s">
        <v>330</v>
      </c>
      <c r="C3261" s="2" t="s">
        <v>83</v>
      </c>
      <c r="D3261" s="2" t="s">
        <v>85</v>
      </c>
      <c r="E3261" s="13">
        <v>46054</v>
      </c>
      <c r="F3261" s="2" t="s">
        <v>2670</v>
      </c>
      <c r="G3261" s="2">
        <v>3</v>
      </c>
      <c r="H3261" s="3">
        <v>63300</v>
      </c>
      <c r="I3261" s="3">
        <v>1870</v>
      </c>
      <c r="J3261" s="3">
        <v>6600</v>
      </c>
      <c r="K3261" s="3">
        <v>1700</v>
      </c>
      <c r="L3261" s="3">
        <f>SUM(H3261:K3261)</f>
        <v>73470</v>
      </c>
      <c r="M3261" s="15">
        <v>0</v>
      </c>
      <c r="N3261" s="3">
        <f>H3261*M3261</f>
        <v>0</v>
      </c>
      <c r="O3261" s="3">
        <f>L3261-N3261</f>
        <v>73470</v>
      </c>
    </row>
    <row r="3262" spans="1:15" x14ac:dyDescent="0.2">
      <c r="A3262" s="2" t="s">
        <v>6655</v>
      </c>
      <c r="B3262" s="2" t="s">
        <v>769</v>
      </c>
      <c r="C3262" s="2" t="s">
        <v>49</v>
      </c>
      <c r="D3262" s="2" t="s">
        <v>45</v>
      </c>
      <c r="E3262" s="13">
        <v>46082</v>
      </c>
      <c r="F3262" s="2" t="s">
        <v>2732</v>
      </c>
      <c r="G3262" s="2">
        <v>3</v>
      </c>
      <c r="H3262" s="3">
        <v>11700</v>
      </c>
      <c r="I3262" s="3">
        <v>390</v>
      </c>
      <c r="J3262" s="3">
        <v>0</v>
      </c>
      <c r="K3262" s="3">
        <v>2570</v>
      </c>
      <c r="L3262" s="3">
        <f>SUM(H3262:K3262)</f>
        <v>14660</v>
      </c>
      <c r="M3262" s="15">
        <v>0.05</v>
      </c>
      <c r="N3262" s="3">
        <f>H3262*M3262</f>
        <v>585</v>
      </c>
      <c r="O3262" s="3">
        <f>L3262-N3262</f>
        <v>14075</v>
      </c>
    </row>
    <row r="3263" spans="1:15" x14ac:dyDescent="0.2">
      <c r="A3263" s="2" t="s">
        <v>6657</v>
      </c>
      <c r="B3263" s="2" t="s">
        <v>2309</v>
      </c>
      <c r="C3263" s="2" t="s">
        <v>77</v>
      </c>
      <c r="D3263" s="2" t="s">
        <v>75</v>
      </c>
      <c r="E3263" s="13">
        <v>46082</v>
      </c>
      <c r="F3263" s="2" t="s">
        <v>2732</v>
      </c>
      <c r="G3263" s="2">
        <v>3</v>
      </c>
      <c r="H3263" s="3">
        <v>29700</v>
      </c>
      <c r="I3263" s="3">
        <v>2540</v>
      </c>
      <c r="J3263" s="3">
        <v>0</v>
      </c>
      <c r="K3263" s="3">
        <v>0</v>
      </c>
      <c r="L3263" s="3">
        <f>SUM(H3263:K3263)</f>
        <v>32240</v>
      </c>
      <c r="M3263" s="15">
        <v>0.05</v>
      </c>
      <c r="N3263" s="3">
        <f>H3263*M3263</f>
        <v>1485</v>
      </c>
      <c r="O3263" s="3">
        <f>L3263-N3263</f>
        <v>30755</v>
      </c>
    </row>
    <row r="3264" spans="1:15" x14ac:dyDescent="0.2">
      <c r="A3264" s="2" t="s">
        <v>6658</v>
      </c>
      <c r="B3264" s="2" t="s">
        <v>2375</v>
      </c>
      <c r="C3264" s="2" t="s">
        <v>13</v>
      </c>
      <c r="D3264" s="2" t="s">
        <v>11</v>
      </c>
      <c r="E3264" s="13">
        <v>46082</v>
      </c>
      <c r="F3264" s="2" t="s">
        <v>2683</v>
      </c>
      <c r="G3264" s="2">
        <v>3</v>
      </c>
      <c r="H3264" s="3">
        <v>42150</v>
      </c>
      <c r="I3264" s="3">
        <v>2130</v>
      </c>
      <c r="J3264" s="3">
        <v>4300</v>
      </c>
      <c r="K3264" s="3">
        <v>0</v>
      </c>
      <c r="L3264" s="3">
        <f>SUM(H3264:K3264)</f>
        <v>48580</v>
      </c>
      <c r="M3264" s="15">
        <v>0.17</v>
      </c>
      <c r="N3264" s="3">
        <f>H3264*M3264</f>
        <v>7165.5000000000009</v>
      </c>
      <c r="O3264" s="3">
        <f>L3264-N3264</f>
        <v>41414.5</v>
      </c>
    </row>
    <row r="3265" spans="1:15" x14ac:dyDescent="0.2">
      <c r="A3265" s="2" t="s">
        <v>6659</v>
      </c>
      <c r="B3265" s="2" t="s">
        <v>2468</v>
      </c>
      <c r="C3265" s="2" t="s">
        <v>103</v>
      </c>
      <c r="D3265" s="2" t="s">
        <v>105</v>
      </c>
      <c r="E3265" s="13">
        <v>46113</v>
      </c>
      <c r="F3265" s="2" t="s">
        <v>2658</v>
      </c>
      <c r="G3265" s="2">
        <v>4</v>
      </c>
      <c r="H3265" s="3">
        <v>20600</v>
      </c>
      <c r="I3265" s="3">
        <v>13020</v>
      </c>
      <c r="J3265" s="3">
        <v>0</v>
      </c>
      <c r="K3265" s="3">
        <v>0</v>
      </c>
      <c r="L3265" s="3">
        <f>SUM(H3265:K3265)</f>
        <v>33620</v>
      </c>
      <c r="M3265" s="15">
        <v>0.1</v>
      </c>
      <c r="N3265" s="3">
        <f>H3265*M3265</f>
        <v>2060</v>
      </c>
      <c r="O3265" s="3">
        <f>L3265-N3265</f>
        <v>31560</v>
      </c>
    </row>
    <row r="3266" spans="1:15" x14ac:dyDescent="0.2">
      <c r="A3266" s="2" t="s">
        <v>6662</v>
      </c>
      <c r="B3266" s="2" t="s">
        <v>1369</v>
      </c>
      <c r="C3266" s="2" t="s">
        <v>81</v>
      </c>
      <c r="D3266" s="2" t="s">
        <v>75</v>
      </c>
      <c r="E3266" s="13">
        <v>46113</v>
      </c>
      <c r="F3266" s="2" t="s">
        <v>2658</v>
      </c>
      <c r="G3266" s="2">
        <v>3</v>
      </c>
      <c r="H3266" s="3">
        <v>73950</v>
      </c>
      <c r="I3266" s="3">
        <v>6750</v>
      </c>
      <c r="J3266" s="3">
        <v>0</v>
      </c>
      <c r="K3266" s="3">
        <v>0</v>
      </c>
      <c r="L3266" s="3">
        <f>SUM(H3266:K3266)</f>
        <v>80700</v>
      </c>
      <c r="M3266" s="15">
        <v>0.1</v>
      </c>
      <c r="N3266" s="3">
        <f>H3266*M3266</f>
        <v>7395</v>
      </c>
      <c r="O3266" s="3">
        <f>L3266-N3266</f>
        <v>73305</v>
      </c>
    </row>
    <row r="3267" spans="1:15" x14ac:dyDescent="0.2">
      <c r="A3267" s="2" t="s">
        <v>6664</v>
      </c>
      <c r="B3267" s="2" t="s">
        <v>1872</v>
      </c>
      <c r="C3267" s="2" t="s">
        <v>43</v>
      </c>
      <c r="D3267" s="2" t="s">
        <v>45</v>
      </c>
      <c r="E3267" s="13">
        <v>46082</v>
      </c>
      <c r="F3267" s="2" t="s">
        <v>2647</v>
      </c>
      <c r="G3267" s="2">
        <v>4</v>
      </c>
      <c r="H3267" s="3">
        <v>25000</v>
      </c>
      <c r="I3267" s="3">
        <v>4420</v>
      </c>
      <c r="J3267" s="3">
        <v>0</v>
      </c>
      <c r="K3267" s="3">
        <v>0</v>
      </c>
      <c r="L3267" s="3">
        <f>SUM(H3267:K3267)</f>
        <v>29420</v>
      </c>
      <c r="M3267" s="15">
        <v>0</v>
      </c>
      <c r="N3267" s="3">
        <f>H3267*M3267</f>
        <v>0</v>
      </c>
      <c r="O3267" s="3">
        <f>L3267-N3267</f>
        <v>29420</v>
      </c>
    </row>
    <row r="3268" spans="1:15" x14ac:dyDescent="0.2">
      <c r="A3268" s="2" t="s">
        <v>6665</v>
      </c>
      <c r="B3268" s="2" t="s">
        <v>1906</v>
      </c>
      <c r="C3268" s="2" t="s">
        <v>26</v>
      </c>
      <c r="D3268" s="2" t="s">
        <v>24</v>
      </c>
      <c r="E3268" s="13">
        <v>46113</v>
      </c>
      <c r="F3268" s="2" t="s">
        <v>2670</v>
      </c>
      <c r="G3268" s="2">
        <v>3</v>
      </c>
      <c r="H3268" s="3">
        <v>27450</v>
      </c>
      <c r="I3268" s="3">
        <v>6200</v>
      </c>
      <c r="J3268" s="3">
        <v>0</v>
      </c>
      <c r="K3268" s="3">
        <v>0</v>
      </c>
      <c r="L3268" s="3">
        <f>SUM(H3268:K3268)</f>
        <v>33650</v>
      </c>
      <c r="M3268" s="15">
        <v>0</v>
      </c>
      <c r="N3268" s="3">
        <f>H3268*M3268</f>
        <v>0</v>
      </c>
      <c r="O3268" s="3">
        <f>L3268-N3268</f>
        <v>33650</v>
      </c>
    </row>
    <row r="3269" spans="1:15" x14ac:dyDescent="0.2">
      <c r="A3269" s="2" t="s">
        <v>6666</v>
      </c>
      <c r="B3269" s="2" t="s">
        <v>2276</v>
      </c>
      <c r="C3269" s="2" t="s">
        <v>83</v>
      </c>
      <c r="D3269" s="2" t="s">
        <v>85</v>
      </c>
      <c r="E3269" s="13">
        <v>46082</v>
      </c>
      <c r="F3269" s="2" t="s">
        <v>2647</v>
      </c>
      <c r="G3269" s="2">
        <v>2</v>
      </c>
      <c r="H3269" s="3">
        <v>29000</v>
      </c>
      <c r="I3269" s="3">
        <v>3590</v>
      </c>
      <c r="J3269" s="3">
        <v>0</v>
      </c>
      <c r="K3269" s="3">
        <v>3920</v>
      </c>
      <c r="L3269" s="3">
        <f>SUM(H3269:K3269)</f>
        <v>36510</v>
      </c>
      <c r="M3269" s="15">
        <v>0</v>
      </c>
      <c r="N3269" s="3">
        <f>H3269*M3269</f>
        <v>0</v>
      </c>
      <c r="O3269" s="3">
        <f>L3269-N3269</f>
        <v>36510</v>
      </c>
    </row>
    <row r="3270" spans="1:15" x14ac:dyDescent="0.2">
      <c r="A3270" s="2" t="s">
        <v>6667</v>
      </c>
      <c r="B3270" s="2" t="s">
        <v>1080</v>
      </c>
      <c r="C3270" s="2" t="s">
        <v>125</v>
      </c>
      <c r="D3270" s="2" t="s">
        <v>124</v>
      </c>
      <c r="E3270" s="13">
        <v>46082</v>
      </c>
      <c r="F3270" s="2" t="s">
        <v>2647</v>
      </c>
      <c r="G3270" s="2">
        <v>2</v>
      </c>
      <c r="H3270" s="3">
        <v>16000</v>
      </c>
      <c r="I3270" s="3">
        <v>1630</v>
      </c>
      <c r="J3270" s="3">
        <v>3830</v>
      </c>
      <c r="K3270" s="3">
        <v>0</v>
      </c>
      <c r="L3270" s="3">
        <f>SUM(H3270:K3270)</f>
        <v>21460</v>
      </c>
      <c r="M3270" s="15">
        <v>0</v>
      </c>
      <c r="N3270" s="3">
        <f>H3270*M3270</f>
        <v>0</v>
      </c>
      <c r="O3270" s="3">
        <f>L3270-N3270</f>
        <v>21460</v>
      </c>
    </row>
    <row r="3271" spans="1:15" x14ac:dyDescent="0.2">
      <c r="A3271" s="2" t="s">
        <v>6668</v>
      </c>
      <c r="B3271" s="2" t="s">
        <v>1331</v>
      </c>
      <c r="C3271" s="2" t="s">
        <v>127</v>
      </c>
      <c r="D3271" s="2" t="s">
        <v>124</v>
      </c>
      <c r="E3271" s="13">
        <v>46082</v>
      </c>
      <c r="F3271" s="2" t="s">
        <v>2658</v>
      </c>
      <c r="G3271" s="2">
        <v>12</v>
      </c>
      <c r="H3271" s="3">
        <v>151800</v>
      </c>
      <c r="I3271" s="3">
        <v>4070</v>
      </c>
      <c r="J3271" s="3">
        <v>2210</v>
      </c>
      <c r="K3271" s="3">
        <v>0</v>
      </c>
      <c r="L3271" s="3">
        <f>SUM(H3271:K3271)</f>
        <v>158080</v>
      </c>
      <c r="M3271" s="15">
        <v>0.1</v>
      </c>
      <c r="N3271" s="3">
        <f>H3271*M3271</f>
        <v>15180</v>
      </c>
      <c r="O3271" s="3">
        <f>L3271-N3271</f>
        <v>142900</v>
      </c>
    </row>
    <row r="3272" spans="1:15" x14ac:dyDescent="0.2">
      <c r="A3272" s="2" t="s">
        <v>6669</v>
      </c>
      <c r="B3272" s="2" t="s">
        <v>328</v>
      </c>
      <c r="C3272" s="2" t="s">
        <v>108</v>
      </c>
      <c r="D3272" s="2" t="s">
        <v>105</v>
      </c>
      <c r="E3272" s="13">
        <v>46113</v>
      </c>
      <c r="F3272" s="2" t="s">
        <v>2689</v>
      </c>
      <c r="G3272" s="2">
        <v>2</v>
      </c>
      <c r="H3272" s="3">
        <v>27900</v>
      </c>
      <c r="I3272" s="3">
        <v>370</v>
      </c>
      <c r="J3272" s="3">
        <v>0</v>
      </c>
      <c r="K3272" s="3">
        <v>0</v>
      </c>
      <c r="L3272" s="3">
        <f>SUM(H3272:K3272)</f>
        <v>28270</v>
      </c>
      <c r="M3272" s="15">
        <v>0.15</v>
      </c>
      <c r="N3272" s="3">
        <f>H3272*M3272</f>
        <v>4185</v>
      </c>
      <c r="O3272" s="3">
        <f>L3272-N3272</f>
        <v>24085</v>
      </c>
    </row>
    <row r="3273" spans="1:15" x14ac:dyDescent="0.2">
      <c r="A3273" s="2" t="s">
        <v>6670</v>
      </c>
      <c r="B3273" s="2" t="s">
        <v>488</v>
      </c>
      <c r="C3273" s="2" t="s">
        <v>57</v>
      </c>
      <c r="D3273" s="2" t="s">
        <v>55</v>
      </c>
      <c r="E3273" s="13">
        <v>46082</v>
      </c>
      <c r="F3273" s="2" t="s">
        <v>2670</v>
      </c>
      <c r="G3273" s="2">
        <v>4</v>
      </c>
      <c r="H3273" s="3">
        <v>39600</v>
      </c>
      <c r="I3273" s="3">
        <v>5480</v>
      </c>
      <c r="J3273" s="3">
        <v>2160</v>
      </c>
      <c r="K3273" s="3">
        <v>0</v>
      </c>
      <c r="L3273" s="3">
        <f>SUM(H3273:K3273)</f>
        <v>47240</v>
      </c>
      <c r="M3273" s="15">
        <v>0</v>
      </c>
      <c r="N3273" s="3">
        <f>H3273*M3273</f>
        <v>0</v>
      </c>
      <c r="O3273" s="3">
        <f>L3273-N3273</f>
        <v>47240</v>
      </c>
    </row>
    <row r="3274" spans="1:15" x14ac:dyDescent="0.2">
      <c r="A3274" s="2" t="s">
        <v>6671</v>
      </c>
      <c r="B3274" s="2" t="s">
        <v>903</v>
      </c>
      <c r="C3274" s="2" t="s">
        <v>87</v>
      </c>
      <c r="D3274" s="2" t="s">
        <v>85</v>
      </c>
      <c r="E3274" s="13">
        <v>46082</v>
      </c>
      <c r="F3274" s="2" t="s">
        <v>2647</v>
      </c>
      <c r="G3274" s="2">
        <v>3</v>
      </c>
      <c r="H3274" s="3">
        <v>25200</v>
      </c>
      <c r="I3274" s="3">
        <v>2110</v>
      </c>
      <c r="J3274" s="3">
        <v>0</v>
      </c>
      <c r="K3274" s="3">
        <v>0</v>
      </c>
      <c r="L3274" s="3">
        <f>SUM(H3274:K3274)</f>
        <v>27310</v>
      </c>
      <c r="M3274" s="15">
        <v>0</v>
      </c>
      <c r="N3274" s="3">
        <f>H3274*M3274</f>
        <v>0</v>
      </c>
      <c r="O3274" s="3">
        <f>L3274-N3274</f>
        <v>27310</v>
      </c>
    </row>
    <row r="3275" spans="1:15" x14ac:dyDescent="0.2">
      <c r="A3275" s="2" t="s">
        <v>6672</v>
      </c>
      <c r="B3275" s="2" t="s">
        <v>1076</v>
      </c>
      <c r="C3275" s="2" t="s">
        <v>127</v>
      </c>
      <c r="D3275" s="2" t="s">
        <v>124</v>
      </c>
      <c r="E3275" s="13">
        <v>46082</v>
      </c>
      <c r="F3275" s="2" t="s">
        <v>2647</v>
      </c>
      <c r="G3275" s="2">
        <v>5</v>
      </c>
      <c r="H3275" s="3">
        <v>62500</v>
      </c>
      <c r="I3275" s="3">
        <v>1900</v>
      </c>
      <c r="J3275" s="3">
        <v>0</v>
      </c>
      <c r="K3275" s="3">
        <v>0</v>
      </c>
      <c r="L3275" s="3">
        <f>SUM(H3275:K3275)</f>
        <v>64400</v>
      </c>
      <c r="M3275" s="15">
        <v>0</v>
      </c>
      <c r="N3275" s="3">
        <f>H3275*M3275</f>
        <v>0</v>
      </c>
      <c r="O3275" s="3">
        <f>L3275-N3275</f>
        <v>64400</v>
      </c>
    </row>
    <row r="3276" spans="1:15" x14ac:dyDescent="0.2">
      <c r="A3276" s="2" t="s">
        <v>6673</v>
      </c>
      <c r="B3276" s="2" t="s">
        <v>1441</v>
      </c>
      <c r="C3276" s="2" t="s">
        <v>67</v>
      </c>
      <c r="D3276" s="2" t="s">
        <v>65</v>
      </c>
      <c r="E3276" s="13">
        <v>46082</v>
      </c>
      <c r="F3276" s="2" t="s">
        <v>2651</v>
      </c>
      <c r="G3276" s="2">
        <v>1</v>
      </c>
      <c r="H3276" s="3">
        <v>5100</v>
      </c>
      <c r="I3276" s="3">
        <v>160</v>
      </c>
      <c r="J3276" s="3">
        <v>5590</v>
      </c>
      <c r="K3276" s="3">
        <v>0</v>
      </c>
      <c r="L3276" s="3">
        <f>SUM(H3276:K3276)</f>
        <v>10850</v>
      </c>
      <c r="M3276" s="15">
        <v>0.16</v>
      </c>
      <c r="N3276" s="3">
        <f>H3276*M3276</f>
        <v>816</v>
      </c>
      <c r="O3276" s="3">
        <f>L3276-N3276</f>
        <v>10034</v>
      </c>
    </row>
    <row r="3277" spans="1:15" x14ac:dyDescent="0.2">
      <c r="A3277" s="2" t="s">
        <v>6675</v>
      </c>
      <c r="B3277" s="2" t="s">
        <v>1773</v>
      </c>
      <c r="C3277" s="2" t="s">
        <v>61</v>
      </c>
      <c r="D3277" s="2" t="s">
        <v>55</v>
      </c>
      <c r="E3277" s="13">
        <v>46204</v>
      </c>
      <c r="F3277" s="2" t="s">
        <v>2647</v>
      </c>
      <c r="G3277" s="2">
        <v>3</v>
      </c>
      <c r="H3277" s="3">
        <v>60450</v>
      </c>
      <c r="I3277" s="3">
        <v>6720</v>
      </c>
      <c r="J3277" s="3">
        <v>0</v>
      </c>
      <c r="K3277" s="3">
        <v>0</v>
      </c>
      <c r="L3277" s="3">
        <f>SUM(H3277:K3277)</f>
        <v>67170</v>
      </c>
      <c r="M3277" s="15">
        <v>0</v>
      </c>
      <c r="N3277" s="3">
        <f>H3277*M3277</f>
        <v>0</v>
      </c>
      <c r="O3277" s="3">
        <f>L3277-N3277</f>
        <v>67170</v>
      </c>
    </row>
    <row r="3278" spans="1:15" x14ac:dyDescent="0.2">
      <c r="A3278" s="2" t="s">
        <v>6676</v>
      </c>
      <c r="B3278" s="2" t="s">
        <v>1914</v>
      </c>
      <c r="C3278" s="2" t="s">
        <v>49</v>
      </c>
      <c r="D3278" s="2" t="s">
        <v>45</v>
      </c>
      <c r="E3278" s="13">
        <v>46082</v>
      </c>
      <c r="F3278" s="2" t="s">
        <v>2647</v>
      </c>
      <c r="G3278" s="2">
        <v>6</v>
      </c>
      <c r="H3278" s="3">
        <v>18900</v>
      </c>
      <c r="I3278" s="3">
        <v>10640</v>
      </c>
      <c r="J3278" s="3">
        <v>0</v>
      </c>
      <c r="K3278" s="3">
        <v>0</v>
      </c>
      <c r="L3278" s="3">
        <f>SUM(H3278:K3278)</f>
        <v>29540</v>
      </c>
      <c r="M3278" s="15">
        <v>0</v>
      </c>
      <c r="N3278" s="3">
        <f>H3278*M3278</f>
        <v>0</v>
      </c>
      <c r="O3278" s="3">
        <f>L3278-N3278</f>
        <v>29540</v>
      </c>
    </row>
    <row r="3279" spans="1:15" x14ac:dyDescent="0.2">
      <c r="A3279" s="2" t="s">
        <v>6677</v>
      </c>
      <c r="B3279" s="2" t="s">
        <v>2193</v>
      </c>
      <c r="C3279" s="2" t="s">
        <v>22</v>
      </c>
      <c r="D3279" s="2" t="s">
        <v>24</v>
      </c>
      <c r="E3279" s="13">
        <v>46082</v>
      </c>
      <c r="F3279" s="2" t="s">
        <v>2647</v>
      </c>
      <c r="G3279" s="2">
        <v>5</v>
      </c>
      <c r="H3279" s="3">
        <v>26750</v>
      </c>
      <c r="I3279" s="3">
        <v>5680</v>
      </c>
      <c r="J3279" s="3">
        <v>0</v>
      </c>
      <c r="K3279" s="3">
        <v>970</v>
      </c>
      <c r="L3279" s="3">
        <f>SUM(H3279:K3279)</f>
        <v>33400</v>
      </c>
      <c r="M3279" s="15">
        <v>0</v>
      </c>
      <c r="N3279" s="3">
        <f>H3279*M3279</f>
        <v>0</v>
      </c>
      <c r="O3279" s="3">
        <f>L3279-N3279</f>
        <v>33400</v>
      </c>
    </row>
    <row r="3280" spans="1:15" x14ac:dyDescent="0.2">
      <c r="A3280" s="2" t="s">
        <v>6678</v>
      </c>
      <c r="B3280" s="2" t="s">
        <v>2223</v>
      </c>
      <c r="C3280" s="2" t="s">
        <v>9</v>
      </c>
      <c r="D3280" s="2" t="s">
        <v>11</v>
      </c>
      <c r="E3280" s="13">
        <v>46174</v>
      </c>
      <c r="F3280" s="2" t="s">
        <v>2689</v>
      </c>
      <c r="G3280" s="2">
        <v>2</v>
      </c>
      <c r="H3280" s="3">
        <v>9400</v>
      </c>
      <c r="I3280" s="3">
        <v>2590</v>
      </c>
      <c r="J3280" s="3">
        <v>6780</v>
      </c>
      <c r="K3280" s="3">
        <v>0</v>
      </c>
      <c r="L3280" s="3">
        <f>SUM(H3280:K3280)</f>
        <v>18770</v>
      </c>
      <c r="M3280" s="15">
        <v>0.15</v>
      </c>
      <c r="N3280" s="3">
        <f>H3280*M3280</f>
        <v>1410</v>
      </c>
      <c r="O3280" s="3">
        <f>L3280-N3280</f>
        <v>17360</v>
      </c>
    </row>
    <row r="3281" spans="1:15" x14ac:dyDescent="0.2">
      <c r="A3281" s="2" t="s">
        <v>6679</v>
      </c>
      <c r="B3281" s="2" t="s">
        <v>2433</v>
      </c>
      <c r="C3281" s="2" t="s">
        <v>19</v>
      </c>
      <c r="D3281" s="2" t="s">
        <v>11</v>
      </c>
      <c r="E3281" s="13">
        <v>46054</v>
      </c>
      <c r="F3281" s="2" t="s">
        <v>2658</v>
      </c>
      <c r="G3281" s="2">
        <v>6</v>
      </c>
      <c r="H3281" s="3">
        <v>45300</v>
      </c>
      <c r="I3281" s="3">
        <v>7740</v>
      </c>
      <c r="J3281" s="3">
        <v>0</v>
      </c>
      <c r="K3281" s="3">
        <v>0</v>
      </c>
      <c r="L3281" s="3">
        <f>SUM(H3281:K3281)</f>
        <v>53040</v>
      </c>
      <c r="M3281" s="15">
        <v>0.1</v>
      </c>
      <c r="N3281" s="3">
        <f>H3281*M3281</f>
        <v>4530</v>
      </c>
      <c r="O3281" s="3">
        <f>L3281-N3281</f>
        <v>48510</v>
      </c>
    </row>
    <row r="3282" spans="1:15" x14ac:dyDescent="0.2">
      <c r="A3282" s="2" t="s">
        <v>6681</v>
      </c>
      <c r="B3282" s="2" t="s">
        <v>2318</v>
      </c>
      <c r="C3282" s="2" t="s">
        <v>34</v>
      </c>
      <c r="D3282" s="2" t="s">
        <v>36</v>
      </c>
      <c r="E3282" s="13">
        <v>46082</v>
      </c>
      <c r="F3282" s="2" t="s">
        <v>2689</v>
      </c>
      <c r="G3282" s="2">
        <v>5</v>
      </c>
      <c r="H3282" s="3">
        <v>45000</v>
      </c>
      <c r="I3282" s="3">
        <v>2070</v>
      </c>
      <c r="J3282" s="3">
        <v>0</v>
      </c>
      <c r="K3282" s="3">
        <v>0</v>
      </c>
      <c r="L3282" s="3">
        <f>SUM(H3282:K3282)</f>
        <v>47070</v>
      </c>
      <c r="M3282" s="15">
        <v>0.15</v>
      </c>
      <c r="N3282" s="3">
        <f>H3282*M3282</f>
        <v>6750</v>
      </c>
      <c r="O3282" s="3">
        <f>L3282-N3282</f>
        <v>40320</v>
      </c>
    </row>
    <row r="3283" spans="1:15" x14ac:dyDescent="0.2">
      <c r="A3283" s="2" t="s">
        <v>6683</v>
      </c>
      <c r="B3283" s="2" t="s">
        <v>2504</v>
      </c>
      <c r="C3283" s="2" t="s">
        <v>34</v>
      </c>
      <c r="D3283" s="2" t="s">
        <v>36</v>
      </c>
      <c r="E3283" s="13">
        <v>46082</v>
      </c>
      <c r="F3283" s="2" t="s">
        <v>2689</v>
      </c>
      <c r="G3283" s="2">
        <v>2</v>
      </c>
      <c r="H3283" s="3">
        <v>13000</v>
      </c>
      <c r="I3283" s="3">
        <v>1460</v>
      </c>
      <c r="J3283" s="3">
        <v>6060</v>
      </c>
      <c r="K3283" s="3">
        <v>0</v>
      </c>
      <c r="L3283" s="3">
        <f>SUM(H3283:K3283)</f>
        <v>20520</v>
      </c>
      <c r="M3283" s="15">
        <v>0.15</v>
      </c>
      <c r="N3283" s="3">
        <f>H3283*M3283</f>
        <v>1950</v>
      </c>
      <c r="O3283" s="3">
        <f>L3283-N3283</f>
        <v>18570</v>
      </c>
    </row>
    <row r="3284" spans="1:15" x14ac:dyDescent="0.2">
      <c r="A3284" s="2" t="s">
        <v>6685</v>
      </c>
      <c r="B3284" s="2" t="s">
        <v>798</v>
      </c>
      <c r="C3284" s="2" t="s">
        <v>89</v>
      </c>
      <c r="D3284" s="2" t="s">
        <v>85</v>
      </c>
      <c r="E3284" s="13">
        <v>46113</v>
      </c>
      <c r="F3284" s="2" t="s">
        <v>2732</v>
      </c>
      <c r="G3284" s="2">
        <v>3</v>
      </c>
      <c r="H3284" s="3">
        <v>21900</v>
      </c>
      <c r="I3284" s="3">
        <v>280</v>
      </c>
      <c r="J3284" s="3">
        <v>0</v>
      </c>
      <c r="K3284" s="3">
        <v>0</v>
      </c>
      <c r="L3284" s="3">
        <f>SUM(H3284:K3284)</f>
        <v>22180</v>
      </c>
      <c r="M3284" s="15">
        <v>0.05</v>
      </c>
      <c r="N3284" s="3">
        <f>H3284*M3284</f>
        <v>1095</v>
      </c>
      <c r="O3284" s="3">
        <f>L3284-N3284</f>
        <v>21085</v>
      </c>
    </row>
    <row r="3285" spans="1:15" x14ac:dyDescent="0.2">
      <c r="A3285" s="2" t="s">
        <v>6686</v>
      </c>
      <c r="B3285" s="2" t="s">
        <v>1031</v>
      </c>
      <c r="C3285" s="2" t="s">
        <v>93</v>
      </c>
      <c r="D3285" s="2" t="s">
        <v>95</v>
      </c>
      <c r="E3285" s="13">
        <v>46082</v>
      </c>
      <c r="F3285" s="2" t="s">
        <v>2670</v>
      </c>
      <c r="G3285" s="2">
        <v>2</v>
      </c>
      <c r="H3285" s="3">
        <v>11500</v>
      </c>
      <c r="I3285" s="3">
        <v>1460</v>
      </c>
      <c r="J3285" s="3">
        <v>0</v>
      </c>
      <c r="K3285" s="3">
        <v>1220</v>
      </c>
      <c r="L3285" s="3">
        <f>SUM(H3285:K3285)</f>
        <v>14180</v>
      </c>
      <c r="M3285" s="15">
        <v>0</v>
      </c>
      <c r="N3285" s="3">
        <f>H3285*M3285</f>
        <v>0</v>
      </c>
      <c r="O3285" s="3">
        <f>L3285-N3285</f>
        <v>14180</v>
      </c>
    </row>
    <row r="3286" spans="1:15" x14ac:dyDescent="0.2">
      <c r="A3286" s="2" t="s">
        <v>6687</v>
      </c>
      <c r="B3286" s="2" t="s">
        <v>1034</v>
      </c>
      <c r="C3286" s="2" t="s">
        <v>93</v>
      </c>
      <c r="D3286" s="2" t="s">
        <v>95</v>
      </c>
      <c r="E3286" s="13">
        <v>46113</v>
      </c>
      <c r="F3286" s="2" t="s">
        <v>2683</v>
      </c>
      <c r="G3286" s="2">
        <v>3</v>
      </c>
      <c r="H3286" s="3">
        <v>20700</v>
      </c>
      <c r="I3286" s="3">
        <v>1160</v>
      </c>
      <c r="J3286" s="3">
        <v>0</v>
      </c>
      <c r="K3286" s="3">
        <v>0</v>
      </c>
      <c r="L3286" s="3">
        <f>SUM(H3286:K3286)</f>
        <v>21860</v>
      </c>
      <c r="M3286" s="15">
        <v>0.17</v>
      </c>
      <c r="N3286" s="3">
        <f>H3286*M3286</f>
        <v>3519.0000000000005</v>
      </c>
      <c r="O3286" s="3">
        <f>L3286-N3286</f>
        <v>18341</v>
      </c>
    </row>
    <row r="3287" spans="1:15" x14ac:dyDescent="0.2">
      <c r="A3287" s="2" t="s">
        <v>6688</v>
      </c>
      <c r="B3287" s="2" t="s">
        <v>1917</v>
      </c>
      <c r="C3287" s="2" t="s">
        <v>127</v>
      </c>
      <c r="D3287" s="2" t="s">
        <v>124</v>
      </c>
      <c r="E3287" s="13">
        <v>46113</v>
      </c>
      <c r="F3287" s="2" t="s">
        <v>2683</v>
      </c>
      <c r="G3287" s="2">
        <v>5</v>
      </c>
      <c r="H3287" s="3">
        <v>22250</v>
      </c>
      <c r="I3287" s="3">
        <v>14690</v>
      </c>
      <c r="J3287" s="3">
        <v>0</v>
      </c>
      <c r="K3287" s="3">
        <v>0</v>
      </c>
      <c r="L3287" s="3">
        <f>SUM(H3287:K3287)</f>
        <v>36940</v>
      </c>
      <c r="M3287" s="15">
        <v>0.17</v>
      </c>
      <c r="N3287" s="3">
        <f>H3287*M3287</f>
        <v>3782.5000000000005</v>
      </c>
      <c r="O3287" s="3">
        <f>L3287-N3287</f>
        <v>33157.5</v>
      </c>
    </row>
    <row r="3288" spans="1:15" x14ac:dyDescent="0.2">
      <c r="A3288" s="2" t="s">
        <v>6689</v>
      </c>
      <c r="B3288" s="2" t="s">
        <v>2133</v>
      </c>
      <c r="C3288" s="2" t="s">
        <v>26</v>
      </c>
      <c r="D3288" s="2" t="s">
        <v>24</v>
      </c>
      <c r="E3288" s="13">
        <v>46082</v>
      </c>
      <c r="F3288" s="2" t="s">
        <v>2670</v>
      </c>
      <c r="G3288" s="2">
        <v>1</v>
      </c>
      <c r="H3288" s="3">
        <v>36000</v>
      </c>
      <c r="I3288" s="3">
        <v>1160</v>
      </c>
      <c r="J3288" s="3">
        <v>0</v>
      </c>
      <c r="K3288" s="3">
        <v>0</v>
      </c>
      <c r="L3288" s="3">
        <f>SUM(H3288:K3288)</f>
        <v>37160</v>
      </c>
      <c r="M3288" s="15">
        <v>0</v>
      </c>
      <c r="N3288" s="3">
        <f>H3288*M3288</f>
        <v>0</v>
      </c>
      <c r="O3288" s="3">
        <f>L3288-N3288</f>
        <v>37160</v>
      </c>
    </row>
    <row r="3289" spans="1:15" x14ac:dyDescent="0.2">
      <c r="A3289" s="2" t="s">
        <v>6691</v>
      </c>
      <c r="B3289" s="2" t="s">
        <v>2518</v>
      </c>
      <c r="C3289" s="2" t="s">
        <v>112</v>
      </c>
      <c r="D3289" s="2" t="s">
        <v>114</v>
      </c>
      <c r="E3289" s="13">
        <v>46113</v>
      </c>
      <c r="F3289" s="2" t="s">
        <v>2658</v>
      </c>
      <c r="G3289" s="2">
        <v>4</v>
      </c>
      <c r="H3289" s="3">
        <v>63800</v>
      </c>
      <c r="I3289" s="3">
        <v>2960</v>
      </c>
      <c r="J3289" s="3">
        <v>0</v>
      </c>
      <c r="K3289" s="3">
        <v>0</v>
      </c>
      <c r="L3289" s="3">
        <f>SUM(H3289:K3289)</f>
        <v>66760</v>
      </c>
      <c r="M3289" s="15">
        <v>0.1</v>
      </c>
      <c r="N3289" s="3">
        <f>H3289*M3289</f>
        <v>6380</v>
      </c>
      <c r="O3289" s="3">
        <f>L3289-N3289</f>
        <v>60380</v>
      </c>
    </row>
    <row r="3290" spans="1:15" x14ac:dyDescent="0.2">
      <c r="A3290" s="2" t="s">
        <v>6693</v>
      </c>
      <c r="B3290" s="2" t="s">
        <v>1863</v>
      </c>
      <c r="C3290" s="2" t="s">
        <v>13</v>
      </c>
      <c r="D3290" s="2" t="s">
        <v>11</v>
      </c>
      <c r="E3290" s="13">
        <v>46235</v>
      </c>
      <c r="F3290" s="2" t="s">
        <v>2658</v>
      </c>
      <c r="G3290" s="2">
        <v>2</v>
      </c>
      <c r="H3290" s="3">
        <v>20800</v>
      </c>
      <c r="I3290" s="3">
        <v>4460</v>
      </c>
      <c r="J3290" s="3">
        <v>0</v>
      </c>
      <c r="K3290" s="3">
        <v>0</v>
      </c>
      <c r="L3290" s="3">
        <f>SUM(H3290:K3290)</f>
        <v>25260</v>
      </c>
      <c r="M3290" s="15">
        <v>0.1</v>
      </c>
      <c r="N3290" s="3">
        <f>H3290*M3290</f>
        <v>2080</v>
      </c>
      <c r="O3290" s="3">
        <f>L3290-N3290</f>
        <v>23180</v>
      </c>
    </row>
    <row r="3291" spans="1:15" x14ac:dyDescent="0.2">
      <c r="A3291" s="2" t="s">
        <v>6694</v>
      </c>
      <c r="B3291" s="2" t="s">
        <v>424</v>
      </c>
      <c r="C3291" s="2" t="s">
        <v>103</v>
      </c>
      <c r="D3291" s="2" t="s">
        <v>105</v>
      </c>
      <c r="E3291" s="13">
        <v>46082</v>
      </c>
      <c r="F3291" s="2" t="s">
        <v>2647</v>
      </c>
      <c r="G3291" s="2">
        <v>4</v>
      </c>
      <c r="H3291" s="3">
        <v>11800</v>
      </c>
      <c r="I3291" s="3">
        <v>3500</v>
      </c>
      <c r="J3291" s="3">
        <v>0</v>
      </c>
      <c r="K3291" s="3">
        <v>0</v>
      </c>
      <c r="L3291" s="3">
        <f>SUM(H3291:K3291)</f>
        <v>15300</v>
      </c>
      <c r="M3291" s="15">
        <v>0</v>
      </c>
      <c r="N3291" s="3">
        <f>H3291*M3291</f>
        <v>0</v>
      </c>
      <c r="O3291" s="3">
        <f>L3291-N3291</f>
        <v>15300</v>
      </c>
    </row>
    <row r="3292" spans="1:15" x14ac:dyDescent="0.2">
      <c r="A3292" s="2" t="s">
        <v>6695</v>
      </c>
      <c r="B3292" s="2" t="s">
        <v>755</v>
      </c>
      <c r="C3292" s="2" t="s">
        <v>81</v>
      </c>
      <c r="D3292" s="2" t="s">
        <v>75</v>
      </c>
      <c r="E3292" s="13">
        <v>46082</v>
      </c>
      <c r="F3292" s="2" t="s">
        <v>2647</v>
      </c>
      <c r="G3292" s="2">
        <v>5</v>
      </c>
      <c r="H3292" s="3">
        <v>165250</v>
      </c>
      <c r="I3292" s="3">
        <v>10440</v>
      </c>
      <c r="J3292" s="3">
        <v>0</v>
      </c>
      <c r="K3292" s="3">
        <v>2880</v>
      </c>
      <c r="L3292" s="3">
        <f>SUM(H3292:K3292)</f>
        <v>178570</v>
      </c>
      <c r="M3292" s="15">
        <v>0</v>
      </c>
      <c r="N3292" s="3">
        <f>H3292*M3292</f>
        <v>0</v>
      </c>
      <c r="O3292" s="3">
        <f>L3292-N3292</f>
        <v>178570</v>
      </c>
    </row>
    <row r="3293" spans="1:15" x14ac:dyDescent="0.2">
      <c r="A3293" s="2" t="s">
        <v>6697</v>
      </c>
      <c r="B3293" s="2" t="s">
        <v>1527</v>
      </c>
      <c r="C3293" s="2" t="s">
        <v>47</v>
      </c>
      <c r="D3293" s="2" t="s">
        <v>45</v>
      </c>
      <c r="E3293" s="13">
        <v>46143</v>
      </c>
      <c r="F3293" s="2" t="s">
        <v>2689</v>
      </c>
      <c r="G3293" s="2">
        <v>3</v>
      </c>
      <c r="H3293" s="3">
        <v>17700</v>
      </c>
      <c r="I3293" s="3">
        <v>1700</v>
      </c>
      <c r="J3293" s="3">
        <v>0</v>
      </c>
      <c r="K3293" s="3">
        <v>0</v>
      </c>
      <c r="L3293" s="3">
        <f>SUM(H3293:K3293)</f>
        <v>19400</v>
      </c>
      <c r="M3293" s="15">
        <v>0.15</v>
      </c>
      <c r="N3293" s="3">
        <f>H3293*M3293</f>
        <v>2655</v>
      </c>
      <c r="O3293" s="3">
        <f>L3293-N3293</f>
        <v>16745</v>
      </c>
    </row>
    <row r="3294" spans="1:15" x14ac:dyDescent="0.2">
      <c r="A3294" s="2" t="s">
        <v>6698</v>
      </c>
      <c r="B3294" s="2" t="s">
        <v>1659</v>
      </c>
      <c r="C3294" s="2" t="s">
        <v>87</v>
      </c>
      <c r="D3294" s="2" t="s">
        <v>85</v>
      </c>
      <c r="E3294" s="13">
        <v>46082</v>
      </c>
      <c r="F3294" s="2" t="s">
        <v>2670</v>
      </c>
      <c r="G3294" s="2">
        <v>3</v>
      </c>
      <c r="H3294" s="3">
        <v>35100</v>
      </c>
      <c r="I3294" s="3">
        <v>5050</v>
      </c>
      <c r="J3294" s="3">
        <v>0</v>
      </c>
      <c r="K3294" s="3">
        <v>0</v>
      </c>
      <c r="L3294" s="3">
        <f>SUM(H3294:K3294)</f>
        <v>40150</v>
      </c>
      <c r="M3294" s="15">
        <v>0</v>
      </c>
      <c r="N3294" s="3">
        <f>H3294*M3294</f>
        <v>0</v>
      </c>
      <c r="O3294" s="3">
        <f>L3294-N3294</f>
        <v>40150</v>
      </c>
    </row>
    <row r="3295" spans="1:15" x14ac:dyDescent="0.2">
      <c r="A3295" s="2" t="s">
        <v>6700</v>
      </c>
      <c r="B3295" s="2" t="s">
        <v>1856</v>
      </c>
      <c r="C3295" s="2" t="s">
        <v>69</v>
      </c>
      <c r="D3295" s="2" t="s">
        <v>65</v>
      </c>
      <c r="E3295" s="13">
        <v>46113</v>
      </c>
      <c r="F3295" s="2" t="s">
        <v>2689</v>
      </c>
      <c r="G3295" s="2">
        <v>5</v>
      </c>
      <c r="H3295" s="3">
        <v>177250</v>
      </c>
      <c r="I3295" s="3">
        <v>15320</v>
      </c>
      <c r="J3295" s="3">
        <v>3960</v>
      </c>
      <c r="K3295" s="3">
        <v>0</v>
      </c>
      <c r="L3295" s="3">
        <f>SUM(H3295:K3295)</f>
        <v>196530</v>
      </c>
      <c r="M3295" s="15">
        <v>0.15</v>
      </c>
      <c r="N3295" s="3">
        <f>H3295*M3295</f>
        <v>26587.5</v>
      </c>
      <c r="O3295" s="3">
        <f>L3295-N3295</f>
        <v>169942.5</v>
      </c>
    </row>
    <row r="3296" spans="1:15" x14ac:dyDescent="0.2">
      <c r="A3296" s="2" t="s">
        <v>6701</v>
      </c>
      <c r="B3296" s="2" t="s">
        <v>2191</v>
      </c>
      <c r="C3296" s="2" t="s">
        <v>101</v>
      </c>
      <c r="D3296" s="2" t="s">
        <v>95</v>
      </c>
      <c r="E3296" s="13">
        <v>46082</v>
      </c>
      <c r="F3296" s="2" t="s">
        <v>2732</v>
      </c>
      <c r="G3296" s="2">
        <v>2</v>
      </c>
      <c r="H3296" s="3">
        <v>9700</v>
      </c>
      <c r="I3296" s="3">
        <v>1020</v>
      </c>
      <c r="J3296" s="3">
        <v>0</v>
      </c>
      <c r="K3296" s="3">
        <v>0</v>
      </c>
      <c r="L3296" s="3">
        <f>SUM(H3296:K3296)</f>
        <v>10720</v>
      </c>
      <c r="M3296" s="15">
        <v>0.05</v>
      </c>
      <c r="N3296" s="3">
        <f>H3296*M3296</f>
        <v>485</v>
      </c>
      <c r="O3296" s="3">
        <f>L3296-N3296</f>
        <v>10235</v>
      </c>
    </row>
    <row r="3297" spans="1:15" x14ac:dyDescent="0.2">
      <c r="A3297" s="2" t="s">
        <v>6702</v>
      </c>
      <c r="B3297" s="2" t="s">
        <v>1035</v>
      </c>
      <c r="C3297" s="2" t="s">
        <v>97</v>
      </c>
      <c r="D3297" s="2" t="s">
        <v>95</v>
      </c>
      <c r="E3297" s="13">
        <v>46113</v>
      </c>
      <c r="F3297" s="2" t="s">
        <v>2683</v>
      </c>
      <c r="G3297" s="2">
        <v>5</v>
      </c>
      <c r="H3297" s="3">
        <v>74500</v>
      </c>
      <c r="I3297" s="3">
        <v>18490</v>
      </c>
      <c r="J3297" s="3">
        <v>9330</v>
      </c>
      <c r="K3297" s="3">
        <v>0</v>
      </c>
      <c r="L3297" s="3">
        <f>SUM(H3297:K3297)</f>
        <v>102320</v>
      </c>
      <c r="M3297" s="15">
        <v>0.17</v>
      </c>
      <c r="N3297" s="3">
        <f>H3297*M3297</f>
        <v>12665.000000000002</v>
      </c>
      <c r="O3297" s="3">
        <f>L3297-N3297</f>
        <v>89655</v>
      </c>
    </row>
    <row r="3298" spans="1:15" x14ac:dyDescent="0.2">
      <c r="A3298" s="2" t="s">
        <v>6703</v>
      </c>
      <c r="B3298" s="2" t="s">
        <v>1391</v>
      </c>
      <c r="C3298" s="2" t="s">
        <v>37</v>
      </c>
      <c r="D3298" s="2" t="s">
        <v>36</v>
      </c>
      <c r="E3298" s="13">
        <v>46174</v>
      </c>
      <c r="F3298" s="2" t="s">
        <v>2689</v>
      </c>
      <c r="G3298" s="2">
        <v>2</v>
      </c>
      <c r="H3298" s="3">
        <v>22900</v>
      </c>
      <c r="I3298" s="3">
        <v>4180</v>
      </c>
      <c r="J3298" s="3">
        <v>0</v>
      </c>
      <c r="K3298" s="3">
        <v>0</v>
      </c>
      <c r="L3298" s="3">
        <f>SUM(H3298:K3298)</f>
        <v>27080</v>
      </c>
      <c r="M3298" s="15">
        <v>0.15</v>
      </c>
      <c r="N3298" s="3">
        <f>H3298*M3298</f>
        <v>3435</v>
      </c>
      <c r="O3298" s="3">
        <f>L3298-N3298</f>
        <v>23645</v>
      </c>
    </row>
    <row r="3299" spans="1:15" x14ac:dyDescent="0.2">
      <c r="A3299" s="2" t="s">
        <v>6704</v>
      </c>
      <c r="B3299" s="2" t="s">
        <v>1808</v>
      </c>
      <c r="C3299" s="2" t="s">
        <v>73</v>
      </c>
      <c r="D3299" s="2" t="s">
        <v>75</v>
      </c>
      <c r="E3299" s="13">
        <v>46082</v>
      </c>
      <c r="F3299" s="2" t="s">
        <v>2670</v>
      </c>
      <c r="G3299" s="2">
        <v>3</v>
      </c>
      <c r="H3299" s="3">
        <v>24000</v>
      </c>
      <c r="I3299" s="3">
        <v>1780</v>
      </c>
      <c r="J3299" s="3">
        <v>0</v>
      </c>
      <c r="K3299" s="3">
        <v>0</v>
      </c>
      <c r="L3299" s="3">
        <f>SUM(H3299:K3299)</f>
        <v>25780</v>
      </c>
      <c r="M3299" s="15">
        <v>0</v>
      </c>
      <c r="N3299" s="3">
        <f>H3299*M3299</f>
        <v>0</v>
      </c>
      <c r="O3299" s="3">
        <f>L3299-N3299</f>
        <v>25780</v>
      </c>
    </row>
    <row r="3300" spans="1:15" x14ac:dyDescent="0.2">
      <c r="A3300" s="2" t="s">
        <v>6705</v>
      </c>
      <c r="B3300" s="2" t="s">
        <v>2144</v>
      </c>
      <c r="C3300" s="2" t="s">
        <v>13</v>
      </c>
      <c r="D3300" s="2" t="s">
        <v>11</v>
      </c>
      <c r="E3300" s="13">
        <v>46082</v>
      </c>
      <c r="F3300" s="2" t="s">
        <v>2683</v>
      </c>
      <c r="G3300" s="2">
        <v>2</v>
      </c>
      <c r="H3300" s="3">
        <v>37600</v>
      </c>
      <c r="I3300" s="3">
        <v>1570</v>
      </c>
      <c r="J3300" s="3">
        <v>0</v>
      </c>
      <c r="K3300" s="3">
        <v>0</v>
      </c>
      <c r="L3300" s="3">
        <f>SUM(H3300:K3300)</f>
        <v>39170</v>
      </c>
      <c r="M3300" s="15">
        <v>0.17</v>
      </c>
      <c r="N3300" s="3">
        <f>H3300*M3300</f>
        <v>6392.0000000000009</v>
      </c>
      <c r="O3300" s="3">
        <f>L3300-N3300</f>
        <v>32778</v>
      </c>
    </row>
    <row r="3301" spans="1:15" x14ac:dyDescent="0.2">
      <c r="A3301" s="2" t="s">
        <v>6706</v>
      </c>
      <c r="B3301" s="2" t="s">
        <v>2424</v>
      </c>
      <c r="C3301" s="2" t="s">
        <v>61</v>
      </c>
      <c r="D3301" s="2" t="s">
        <v>55</v>
      </c>
      <c r="E3301" s="13">
        <v>46143</v>
      </c>
      <c r="F3301" s="2" t="s">
        <v>2689</v>
      </c>
      <c r="G3301" s="2">
        <v>5</v>
      </c>
      <c r="H3301" s="3">
        <v>195250</v>
      </c>
      <c r="I3301" s="3">
        <v>16870</v>
      </c>
      <c r="J3301" s="3">
        <v>4330</v>
      </c>
      <c r="K3301" s="3">
        <v>2020</v>
      </c>
      <c r="L3301" s="3">
        <f>SUM(H3301:K3301)</f>
        <v>218470</v>
      </c>
      <c r="M3301" s="15">
        <v>0.15</v>
      </c>
      <c r="N3301" s="3">
        <f>H3301*M3301</f>
        <v>29287.5</v>
      </c>
      <c r="O3301" s="3">
        <f>L3301-N3301</f>
        <v>189182.5</v>
      </c>
    </row>
    <row r="3302" spans="1:15" x14ac:dyDescent="0.2">
      <c r="A3302" s="2" t="s">
        <v>6707</v>
      </c>
      <c r="B3302" s="2" t="s">
        <v>2433</v>
      </c>
      <c r="C3302" s="2" t="s">
        <v>129</v>
      </c>
      <c r="D3302" s="2" t="s">
        <v>124</v>
      </c>
      <c r="E3302" s="13">
        <v>46143</v>
      </c>
      <c r="F3302" s="2" t="s">
        <v>2658</v>
      </c>
      <c r="G3302" s="2">
        <v>8</v>
      </c>
      <c r="H3302" s="3">
        <v>30400</v>
      </c>
      <c r="I3302" s="3">
        <v>6320</v>
      </c>
      <c r="J3302" s="3">
        <v>0</v>
      </c>
      <c r="K3302" s="3">
        <v>3230</v>
      </c>
      <c r="L3302" s="3">
        <f>SUM(H3302:K3302)</f>
        <v>39950</v>
      </c>
      <c r="M3302" s="15">
        <v>0.1</v>
      </c>
      <c r="N3302" s="3">
        <f>H3302*M3302</f>
        <v>3040</v>
      </c>
      <c r="O3302" s="3">
        <f>L3302-N3302</f>
        <v>36910</v>
      </c>
    </row>
    <row r="3303" spans="1:15" x14ac:dyDescent="0.2">
      <c r="A3303" s="2" t="s">
        <v>6708</v>
      </c>
      <c r="B3303" s="2" t="s">
        <v>2479</v>
      </c>
      <c r="C3303" s="2" t="s">
        <v>39</v>
      </c>
      <c r="D3303" s="2" t="s">
        <v>36</v>
      </c>
      <c r="E3303" s="13">
        <v>46082</v>
      </c>
      <c r="F3303" s="2" t="s">
        <v>2658</v>
      </c>
      <c r="G3303" s="2">
        <v>3</v>
      </c>
      <c r="H3303" s="3">
        <v>37950</v>
      </c>
      <c r="I3303" s="3">
        <v>2160</v>
      </c>
      <c r="J3303" s="3">
        <v>0</v>
      </c>
      <c r="K3303" s="3">
        <v>3120</v>
      </c>
      <c r="L3303" s="3">
        <f>SUM(H3303:K3303)</f>
        <v>43230</v>
      </c>
      <c r="M3303" s="15">
        <v>0.1</v>
      </c>
      <c r="N3303" s="3">
        <f>H3303*M3303</f>
        <v>3795</v>
      </c>
      <c r="O3303" s="3">
        <f>L3303-N3303</f>
        <v>39435</v>
      </c>
    </row>
    <row r="3304" spans="1:15" x14ac:dyDescent="0.2">
      <c r="A3304" s="2" t="s">
        <v>6711</v>
      </c>
      <c r="B3304" s="2" t="s">
        <v>2057</v>
      </c>
      <c r="C3304" s="2" t="s">
        <v>81</v>
      </c>
      <c r="D3304" s="2" t="s">
        <v>75</v>
      </c>
      <c r="E3304" s="13">
        <v>46082</v>
      </c>
      <c r="F3304" s="2" t="s">
        <v>2670</v>
      </c>
      <c r="G3304" s="2">
        <v>3</v>
      </c>
      <c r="H3304" s="3">
        <v>68250</v>
      </c>
      <c r="I3304" s="3">
        <v>5530</v>
      </c>
      <c r="J3304" s="3">
        <v>0</v>
      </c>
      <c r="K3304" s="3">
        <v>1210</v>
      </c>
      <c r="L3304" s="3">
        <f>SUM(H3304:K3304)</f>
        <v>74990</v>
      </c>
      <c r="M3304" s="15">
        <v>0</v>
      </c>
      <c r="N3304" s="3">
        <f>H3304*M3304</f>
        <v>0</v>
      </c>
      <c r="O3304" s="3">
        <f>L3304-N3304</f>
        <v>74990</v>
      </c>
    </row>
    <row r="3305" spans="1:15" x14ac:dyDescent="0.2">
      <c r="A3305" s="2" t="s">
        <v>6713</v>
      </c>
      <c r="B3305" s="2" t="s">
        <v>2402</v>
      </c>
      <c r="C3305" s="2" t="s">
        <v>67</v>
      </c>
      <c r="D3305" s="2" t="s">
        <v>65</v>
      </c>
      <c r="E3305" s="13">
        <v>46082</v>
      </c>
      <c r="F3305" s="2" t="s">
        <v>2670</v>
      </c>
      <c r="G3305" s="2">
        <v>8</v>
      </c>
      <c r="H3305" s="3">
        <v>40800</v>
      </c>
      <c r="I3305" s="3">
        <v>4690</v>
      </c>
      <c r="J3305" s="3">
        <v>2460</v>
      </c>
      <c r="K3305" s="3">
        <v>0</v>
      </c>
      <c r="L3305" s="3">
        <f>SUM(H3305:K3305)</f>
        <v>47950</v>
      </c>
      <c r="M3305" s="15">
        <v>0</v>
      </c>
      <c r="N3305" s="3">
        <f>H3305*M3305</f>
        <v>0</v>
      </c>
      <c r="O3305" s="3">
        <f>L3305-N3305</f>
        <v>47950</v>
      </c>
    </row>
    <row r="3306" spans="1:15" x14ac:dyDescent="0.2">
      <c r="A3306" s="2" t="s">
        <v>6714</v>
      </c>
      <c r="B3306" s="2" t="s">
        <v>406</v>
      </c>
      <c r="C3306" s="2" t="s">
        <v>57</v>
      </c>
      <c r="D3306" s="2" t="s">
        <v>55</v>
      </c>
      <c r="E3306" s="13">
        <v>46143</v>
      </c>
      <c r="F3306" s="2" t="s">
        <v>2689</v>
      </c>
      <c r="G3306" s="2">
        <v>16</v>
      </c>
      <c r="H3306" s="3">
        <v>117600</v>
      </c>
      <c r="I3306" s="3">
        <v>15040</v>
      </c>
      <c r="J3306" s="3">
        <v>0</v>
      </c>
      <c r="K3306" s="3">
        <v>0</v>
      </c>
      <c r="L3306" s="3">
        <f>SUM(H3306:K3306)</f>
        <v>132640</v>
      </c>
      <c r="M3306" s="15">
        <v>0.15</v>
      </c>
      <c r="N3306" s="3">
        <f>H3306*M3306</f>
        <v>17640</v>
      </c>
      <c r="O3306" s="3">
        <f>L3306-N3306</f>
        <v>115000</v>
      </c>
    </row>
    <row r="3307" spans="1:15" x14ac:dyDescent="0.2">
      <c r="A3307" s="2" t="s">
        <v>6715</v>
      </c>
      <c r="B3307" s="2" t="s">
        <v>1089</v>
      </c>
      <c r="C3307" s="2" t="s">
        <v>73</v>
      </c>
      <c r="D3307" s="2" t="s">
        <v>75</v>
      </c>
      <c r="E3307" s="13">
        <v>46143</v>
      </c>
      <c r="F3307" s="2" t="s">
        <v>2670</v>
      </c>
      <c r="G3307" s="2">
        <v>16</v>
      </c>
      <c r="H3307" s="3">
        <v>103200</v>
      </c>
      <c r="I3307" s="3">
        <v>13000</v>
      </c>
      <c r="J3307" s="3">
        <v>0</v>
      </c>
      <c r="K3307" s="3">
        <v>0</v>
      </c>
      <c r="L3307" s="3">
        <f>SUM(H3307:K3307)</f>
        <v>116200</v>
      </c>
      <c r="M3307" s="15">
        <v>0</v>
      </c>
      <c r="N3307" s="3">
        <f>H3307*M3307</f>
        <v>0</v>
      </c>
      <c r="O3307" s="3">
        <f>L3307-N3307</f>
        <v>116200</v>
      </c>
    </row>
    <row r="3308" spans="1:15" x14ac:dyDescent="0.2">
      <c r="A3308" s="2" t="s">
        <v>6717</v>
      </c>
      <c r="B3308" s="2" t="s">
        <v>1246</v>
      </c>
      <c r="C3308" s="2" t="s">
        <v>13</v>
      </c>
      <c r="D3308" s="2" t="s">
        <v>11</v>
      </c>
      <c r="E3308" s="13">
        <v>46082</v>
      </c>
      <c r="F3308" s="2" t="s">
        <v>2670</v>
      </c>
      <c r="G3308" s="2">
        <v>1</v>
      </c>
      <c r="H3308" s="3">
        <v>19450</v>
      </c>
      <c r="I3308" s="3">
        <v>340</v>
      </c>
      <c r="J3308" s="3">
        <v>0</v>
      </c>
      <c r="K3308" s="3">
        <v>0</v>
      </c>
      <c r="L3308" s="3">
        <f>SUM(H3308:K3308)</f>
        <v>19790</v>
      </c>
      <c r="M3308" s="15">
        <v>0</v>
      </c>
      <c r="N3308" s="3">
        <f>H3308*M3308</f>
        <v>0</v>
      </c>
      <c r="O3308" s="3">
        <f>L3308-N3308</f>
        <v>19790</v>
      </c>
    </row>
    <row r="3309" spans="1:15" x14ac:dyDescent="0.2">
      <c r="A3309" s="2" t="s">
        <v>6718</v>
      </c>
      <c r="B3309" s="2" t="s">
        <v>1299</v>
      </c>
      <c r="C3309" s="2" t="s">
        <v>59</v>
      </c>
      <c r="D3309" s="2" t="s">
        <v>55</v>
      </c>
      <c r="E3309" s="13">
        <v>46143</v>
      </c>
      <c r="F3309" s="2" t="s">
        <v>2683</v>
      </c>
      <c r="G3309" s="2">
        <v>4</v>
      </c>
      <c r="H3309" s="3">
        <v>18600</v>
      </c>
      <c r="I3309" s="3">
        <v>3740</v>
      </c>
      <c r="J3309" s="3">
        <v>0</v>
      </c>
      <c r="K3309" s="3">
        <v>0</v>
      </c>
      <c r="L3309" s="3">
        <f>SUM(H3309:K3309)</f>
        <v>22340</v>
      </c>
      <c r="M3309" s="15">
        <v>0.17</v>
      </c>
      <c r="N3309" s="3">
        <f>H3309*M3309</f>
        <v>3162</v>
      </c>
      <c r="O3309" s="3">
        <f>L3309-N3309</f>
        <v>19178</v>
      </c>
    </row>
    <row r="3310" spans="1:15" x14ac:dyDescent="0.2">
      <c r="A3310" s="2" t="s">
        <v>6719</v>
      </c>
      <c r="B3310" s="2" t="s">
        <v>1732</v>
      </c>
      <c r="C3310" s="2" t="s">
        <v>32</v>
      </c>
      <c r="D3310" s="2" t="s">
        <v>24</v>
      </c>
      <c r="E3310" s="13">
        <v>46113</v>
      </c>
      <c r="F3310" s="2" t="s">
        <v>2647</v>
      </c>
      <c r="G3310" s="2">
        <v>4</v>
      </c>
      <c r="H3310" s="3">
        <v>23600</v>
      </c>
      <c r="I3310" s="3">
        <v>9090</v>
      </c>
      <c r="J3310" s="3">
        <v>0</v>
      </c>
      <c r="K3310" s="3">
        <v>730</v>
      </c>
      <c r="L3310" s="3">
        <f>SUM(H3310:K3310)</f>
        <v>33420</v>
      </c>
      <c r="M3310" s="15">
        <v>0</v>
      </c>
      <c r="N3310" s="3">
        <f>H3310*M3310</f>
        <v>0</v>
      </c>
      <c r="O3310" s="3">
        <f>L3310-N3310</f>
        <v>33420</v>
      </c>
    </row>
    <row r="3311" spans="1:15" x14ac:dyDescent="0.2">
      <c r="A3311" s="2" t="s">
        <v>6721</v>
      </c>
      <c r="B3311" s="2" t="s">
        <v>2433</v>
      </c>
      <c r="C3311" s="2" t="s">
        <v>89</v>
      </c>
      <c r="D3311" s="2" t="s">
        <v>85</v>
      </c>
      <c r="E3311" s="13">
        <v>46082</v>
      </c>
      <c r="F3311" s="2" t="s">
        <v>2658</v>
      </c>
      <c r="G3311" s="2">
        <v>16</v>
      </c>
      <c r="H3311" s="3">
        <v>215200</v>
      </c>
      <c r="I3311" s="3">
        <v>18330</v>
      </c>
      <c r="J3311" s="3">
        <v>0</v>
      </c>
      <c r="K3311" s="3">
        <v>0</v>
      </c>
      <c r="L3311" s="3">
        <f>SUM(H3311:K3311)</f>
        <v>233530</v>
      </c>
      <c r="M3311" s="15">
        <v>0.1</v>
      </c>
      <c r="N3311" s="3">
        <f>H3311*M3311</f>
        <v>21520</v>
      </c>
      <c r="O3311" s="3">
        <f>L3311-N3311</f>
        <v>212010</v>
      </c>
    </row>
    <row r="3312" spans="1:15" x14ac:dyDescent="0.2">
      <c r="A3312" s="2" t="s">
        <v>6722</v>
      </c>
      <c r="B3312" s="2" t="s">
        <v>739</v>
      </c>
      <c r="C3312" s="2" t="s">
        <v>118</v>
      </c>
      <c r="D3312" s="2" t="s">
        <v>114</v>
      </c>
      <c r="E3312" s="13">
        <v>46082</v>
      </c>
      <c r="F3312" s="2" t="s">
        <v>2689</v>
      </c>
      <c r="G3312" s="2">
        <v>5</v>
      </c>
      <c r="H3312" s="3">
        <v>58750</v>
      </c>
      <c r="I3312" s="3">
        <v>3610</v>
      </c>
      <c r="J3312" s="3">
        <v>0</v>
      </c>
      <c r="K3312" s="3">
        <v>0</v>
      </c>
      <c r="L3312" s="3">
        <f>SUM(H3312:K3312)</f>
        <v>62360</v>
      </c>
      <c r="M3312" s="15">
        <v>0.15</v>
      </c>
      <c r="N3312" s="3">
        <f>H3312*M3312</f>
        <v>8812.5</v>
      </c>
      <c r="O3312" s="3">
        <f>L3312-N3312</f>
        <v>53547.5</v>
      </c>
    </row>
    <row r="3313" spans="1:15" x14ac:dyDescent="0.2">
      <c r="A3313" s="2" t="s">
        <v>6723</v>
      </c>
      <c r="B3313" s="2" t="s">
        <v>1640</v>
      </c>
      <c r="C3313" s="2" t="s">
        <v>118</v>
      </c>
      <c r="D3313" s="2" t="s">
        <v>114</v>
      </c>
      <c r="E3313" s="13">
        <v>46235</v>
      </c>
      <c r="F3313" s="2" t="s">
        <v>2683</v>
      </c>
      <c r="G3313" s="2">
        <v>3</v>
      </c>
      <c r="H3313" s="3">
        <v>31800</v>
      </c>
      <c r="I3313" s="3">
        <v>3910</v>
      </c>
      <c r="J3313" s="3">
        <v>0</v>
      </c>
      <c r="K3313" s="3">
        <v>0</v>
      </c>
      <c r="L3313" s="3">
        <f>SUM(H3313:K3313)</f>
        <v>35710</v>
      </c>
      <c r="M3313" s="15">
        <v>0.17</v>
      </c>
      <c r="N3313" s="3">
        <f>H3313*M3313</f>
        <v>5406</v>
      </c>
      <c r="O3313" s="3">
        <f>L3313-N3313</f>
        <v>30304</v>
      </c>
    </row>
    <row r="3314" spans="1:15" x14ac:dyDescent="0.2">
      <c r="A3314" s="2" t="s">
        <v>6724</v>
      </c>
      <c r="B3314" s="2" t="s">
        <v>1902</v>
      </c>
      <c r="C3314" s="2" t="s">
        <v>29</v>
      </c>
      <c r="D3314" s="2" t="s">
        <v>24</v>
      </c>
      <c r="E3314" s="13">
        <v>46143</v>
      </c>
      <c r="F3314" s="2" t="s">
        <v>2647</v>
      </c>
      <c r="G3314" s="2">
        <v>3</v>
      </c>
      <c r="H3314" s="3">
        <v>46200</v>
      </c>
      <c r="I3314" s="3">
        <v>1510</v>
      </c>
      <c r="J3314" s="3">
        <v>0</v>
      </c>
      <c r="K3314" s="3">
        <v>0</v>
      </c>
      <c r="L3314" s="3">
        <f>SUM(H3314:K3314)</f>
        <v>47710</v>
      </c>
      <c r="M3314" s="15">
        <v>0</v>
      </c>
      <c r="N3314" s="3">
        <f>H3314*M3314</f>
        <v>0</v>
      </c>
      <c r="O3314" s="3">
        <f>L3314-N3314</f>
        <v>47710</v>
      </c>
    </row>
    <row r="3315" spans="1:15" x14ac:dyDescent="0.2">
      <c r="A3315" s="2" t="s">
        <v>6725</v>
      </c>
      <c r="B3315" s="2" t="s">
        <v>1913</v>
      </c>
      <c r="C3315" s="2" t="s">
        <v>118</v>
      </c>
      <c r="D3315" s="2" t="s">
        <v>114</v>
      </c>
      <c r="E3315" s="13">
        <v>46143</v>
      </c>
      <c r="F3315" s="2" t="s">
        <v>2683</v>
      </c>
      <c r="G3315" s="2">
        <v>16</v>
      </c>
      <c r="H3315" s="3">
        <v>428800</v>
      </c>
      <c r="I3315" s="3">
        <v>39280</v>
      </c>
      <c r="J3315" s="3">
        <v>0</v>
      </c>
      <c r="K3315" s="3">
        <v>0</v>
      </c>
      <c r="L3315" s="3">
        <f>SUM(H3315:K3315)</f>
        <v>468080</v>
      </c>
      <c r="M3315" s="15">
        <v>0.17</v>
      </c>
      <c r="N3315" s="3">
        <f>H3315*M3315</f>
        <v>72896</v>
      </c>
      <c r="O3315" s="3">
        <f>L3315-N3315</f>
        <v>395184</v>
      </c>
    </row>
    <row r="3316" spans="1:15" x14ac:dyDescent="0.2">
      <c r="A3316" s="2" t="s">
        <v>6726</v>
      </c>
      <c r="B3316" s="2" t="s">
        <v>402</v>
      </c>
      <c r="C3316" s="2" t="s">
        <v>32</v>
      </c>
      <c r="D3316" s="2" t="s">
        <v>24</v>
      </c>
      <c r="E3316" s="13">
        <v>46113</v>
      </c>
      <c r="F3316" s="2" t="s">
        <v>2647</v>
      </c>
      <c r="G3316" s="2">
        <v>8</v>
      </c>
      <c r="H3316" s="3">
        <v>50400</v>
      </c>
      <c r="I3316" s="3">
        <v>5790</v>
      </c>
      <c r="J3316" s="3">
        <v>0</v>
      </c>
      <c r="K3316" s="3">
        <v>0</v>
      </c>
      <c r="L3316" s="3">
        <f>SUM(H3316:K3316)</f>
        <v>56190</v>
      </c>
      <c r="M3316" s="15">
        <v>0</v>
      </c>
      <c r="N3316" s="3">
        <f>H3316*M3316</f>
        <v>0</v>
      </c>
      <c r="O3316" s="3">
        <f>L3316-N3316</f>
        <v>56190</v>
      </c>
    </row>
    <row r="3317" spans="1:15" x14ac:dyDescent="0.2">
      <c r="A3317" s="2" t="s">
        <v>6727</v>
      </c>
      <c r="B3317" s="2" t="s">
        <v>1808</v>
      </c>
      <c r="C3317" s="2" t="s">
        <v>120</v>
      </c>
      <c r="D3317" s="2" t="s">
        <v>114</v>
      </c>
      <c r="E3317" s="13">
        <v>46082</v>
      </c>
      <c r="F3317" s="2" t="s">
        <v>2670</v>
      </c>
      <c r="G3317" s="2">
        <v>3</v>
      </c>
      <c r="H3317" s="3">
        <v>9300</v>
      </c>
      <c r="I3317" s="3">
        <v>4210</v>
      </c>
      <c r="J3317" s="3">
        <v>0</v>
      </c>
      <c r="K3317" s="3">
        <v>0</v>
      </c>
      <c r="L3317" s="3">
        <f>SUM(H3317:K3317)</f>
        <v>13510</v>
      </c>
      <c r="M3317" s="15">
        <v>0</v>
      </c>
      <c r="N3317" s="3">
        <f>H3317*M3317</f>
        <v>0</v>
      </c>
      <c r="O3317" s="3">
        <f>L3317-N3317</f>
        <v>13510</v>
      </c>
    </row>
    <row r="3318" spans="1:15" x14ac:dyDescent="0.2">
      <c r="A3318" s="2" t="s">
        <v>6729</v>
      </c>
      <c r="B3318" s="2" t="s">
        <v>2217</v>
      </c>
      <c r="C3318" s="2" t="s">
        <v>120</v>
      </c>
      <c r="D3318" s="2" t="s">
        <v>114</v>
      </c>
      <c r="E3318" s="13">
        <v>46082</v>
      </c>
      <c r="F3318" s="2" t="s">
        <v>2689</v>
      </c>
      <c r="G3318" s="2">
        <v>3</v>
      </c>
      <c r="H3318" s="3">
        <v>9750</v>
      </c>
      <c r="I3318" s="3">
        <v>3320</v>
      </c>
      <c r="J3318" s="3">
        <v>0</v>
      </c>
      <c r="K3318" s="3">
        <v>0</v>
      </c>
      <c r="L3318" s="3">
        <f>SUM(H3318:K3318)</f>
        <v>13070</v>
      </c>
      <c r="M3318" s="15">
        <v>0.15</v>
      </c>
      <c r="N3318" s="3">
        <f>H3318*M3318</f>
        <v>1462.5</v>
      </c>
      <c r="O3318" s="3">
        <f>L3318-N3318</f>
        <v>11607.5</v>
      </c>
    </row>
    <row r="3319" spans="1:15" x14ac:dyDescent="0.2">
      <c r="A3319" s="2" t="s">
        <v>6730</v>
      </c>
      <c r="B3319" s="2" t="s">
        <v>591</v>
      </c>
      <c r="C3319" s="2" t="s">
        <v>101</v>
      </c>
      <c r="D3319" s="2" t="s">
        <v>95</v>
      </c>
      <c r="E3319" s="13">
        <v>46113</v>
      </c>
      <c r="F3319" s="2" t="s">
        <v>2732</v>
      </c>
      <c r="G3319" s="2">
        <v>3</v>
      </c>
      <c r="H3319" s="3">
        <v>23400</v>
      </c>
      <c r="I3319" s="3">
        <v>1760</v>
      </c>
      <c r="J3319" s="3">
        <v>3910</v>
      </c>
      <c r="K3319" s="3">
        <v>0</v>
      </c>
      <c r="L3319" s="3">
        <f>SUM(H3319:K3319)</f>
        <v>29070</v>
      </c>
      <c r="M3319" s="15">
        <v>0.05</v>
      </c>
      <c r="N3319" s="3">
        <f>H3319*M3319</f>
        <v>1170</v>
      </c>
      <c r="O3319" s="3">
        <f>L3319-N3319</f>
        <v>27900</v>
      </c>
    </row>
    <row r="3320" spans="1:15" x14ac:dyDescent="0.2">
      <c r="A3320" s="2" t="s">
        <v>6731</v>
      </c>
      <c r="B3320" s="2" t="s">
        <v>1407</v>
      </c>
      <c r="C3320" s="2" t="s">
        <v>13</v>
      </c>
      <c r="D3320" s="2" t="s">
        <v>11</v>
      </c>
      <c r="E3320" s="13">
        <v>46174</v>
      </c>
      <c r="F3320" s="2" t="s">
        <v>2647</v>
      </c>
      <c r="G3320" s="2">
        <v>4</v>
      </c>
      <c r="H3320" s="3">
        <v>41200</v>
      </c>
      <c r="I3320" s="3">
        <v>4560</v>
      </c>
      <c r="J3320" s="3">
        <v>8690</v>
      </c>
      <c r="K3320" s="3">
        <v>0</v>
      </c>
      <c r="L3320" s="3">
        <f>SUM(H3320:K3320)</f>
        <v>54450</v>
      </c>
      <c r="M3320" s="15">
        <v>0</v>
      </c>
      <c r="N3320" s="3">
        <f>H3320*M3320</f>
        <v>0</v>
      </c>
      <c r="O3320" s="3">
        <f>L3320-N3320</f>
        <v>54450</v>
      </c>
    </row>
    <row r="3321" spans="1:15" x14ac:dyDescent="0.2">
      <c r="A3321" s="2" t="s">
        <v>6732</v>
      </c>
      <c r="B3321" s="2" t="s">
        <v>1416</v>
      </c>
      <c r="C3321" s="2" t="s">
        <v>73</v>
      </c>
      <c r="D3321" s="2" t="s">
        <v>75</v>
      </c>
      <c r="E3321" s="13">
        <v>46082</v>
      </c>
      <c r="F3321" s="2" t="s">
        <v>2647</v>
      </c>
      <c r="G3321" s="2">
        <v>4</v>
      </c>
      <c r="H3321" s="3">
        <v>60400</v>
      </c>
      <c r="I3321" s="3">
        <v>2750</v>
      </c>
      <c r="J3321" s="3">
        <v>0</v>
      </c>
      <c r="K3321" s="3">
        <v>0</v>
      </c>
      <c r="L3321" s="3">
        <f>SUM(H3321:K3321)</f>
        <v>63150</v>
      </c>
      <c r="M3321" s="15">
        <v>0</v>
      </c>
      <c r="N3321" s="3">
        <f>H3321*M3321</f>
        <v>0</v>
      </c>
      <c r="O3321" s="3">
        <f>L3321-N3321</f>
        <v>63150</v>
      </c>
    </row>
    <row r="3322" spans="1:15" x14ac:dyDescent="0.2">
      <c r="A3322" s="2" t="s">
        <v>6733</v>
      </c>
      <c r="B3322" s="2" t="s">
        <v>1545</v>
      </c>
      <c r="C3322" s="2" t="s">
        <v>127</v>
      </c>
      <c r="D3322" s="2" t="s">
        <v>124</v>
      </c>
      <c r="E3322" s="13">
        <v>46143</v>
      </c>
      <c r="F3322" s="2" t="s">
        <v>2683</v>
      </c>
      <c r="G3322" s="2">
        <v>6</v>
      </c>
      <c r="H3322" s="3">
        <v>33300</v>
      </c>
      <c r="I3322" s="3">
        <v>9550</v>
      </c>
      <c r="J3322" s="3">
        <v>6930</v>
      </c>
      <c r="K3322" s="3">
        <v>0</v>
      </c>
      <c r="L3322" s="3">
        <f>SUM(H3322:K3322)</f>
        <v>49780</v>
      </c>
      <c r="M3322" s="15">
        <v>0.17</v>
      </c>
      <c r="N3322" s="3">
        <f>H3322*M3322</f>
        <v>5661</v>
      </c>
      <c r="O3322" s="3">
        <f>L3322-N3322</f>
        <v>44119</v>
      </c>
    </row>
    <row r="3323" spans="1:15" x14ac:dyDescent="0.2">
      <c r="A3323" s="2" t="s">
        <v>6735</v>
      </c>
      <c r="B3323" s="2" t="s">
        <v>1618</v>
      </c>
      <c r="C3323" s="2" t="s">
        <v>108</v>
      </c>
      <c r="D3323" s="2" t="s">
        <v>105</v>
      </c>
      <c r="E3323" s="13">
        <v>46082</v>
      </c>
      <c r="F3323" s="2" t="s">
        <v>2732</v>
      </c>
      <c r="G3323" s="2">
        <v>2</v>
      </c>
      <c r="H3323" s="3">
        <v>46300</v>
      </c>
      <c r="I3323" s="3">
        <v>1890</v>
      </c>
      <c r="J3323" s="3">
        <v>7550</v>
      </c>
      <c r="K3323" s="3">
        <v>0</v>
      </c>
      <c r="L3323" s="3">
        <f>SUM(H3323:K3323)</f>
        <v>55740</v>
      </c>
      <c r="M3323" s="15">
        <v>0.05</v>
      </c>
      <c r="N3323" s="3">
        <f>H3323*M3323</f>
        <v>2315</v>
      </c>
      <c r="O3323" s="3">
        <f>L3323-N3323</f>
        <v>53425</v>
      </c>
    </row>
    <row r="3324" spans="1:15" x14ac:dyDescent="0.2">
      <c r="A3324" s="2" t="s">
        <v>6736</v>
      </c>
      <c r="B3324" s="2" t="s">
        <v>2375</v>
      </c>
      <c r="C3324" s="2" t="s">
        <v>43</v>
      </c>
      <c r="D3324" s="2" t="s">
        <v>45</v>
      </c>
      <c r="E3324" s="13">
        <v>46082</v>
      </c>
      <c r="F3324" s="2" t="s">
        <v>2732</v>
      </c>
      <c r="G3324" s="2">
        <v>3</v>
      </c>
      <c r="H3324" s="3">
        <v>20100</v>
      </c>
      <c r="I3324" s="3">
        <v>1160</v>
      </c>
      <c r="J3324" s="3">
        <v>0</v>
      </c>
      <c r="K3324" s="3">
        <v>1440</v>
      </c>
      <c r="L3324" s="3">
        <f>SUM(H3324:K3324)</f>
        <v>22700</v>
      </c>
      <c r="M3324" s="15">
        <v>0.05</v>
      </c>
      <c r="N3324" s="3">
        <f>H3324*M3324</f>
        <v>1005</v>
      </c>
      <c r="O3324" s="3">
        <f>L3324-N3324</f>
        <v>21695</v>
      </c>
    </row>
    <row r="3325" spans="1:15" x14ac:dyDescent="0.2">
      <c r="A3325" s="2" t="s">
        <v>6737</v>
      </c>
      <c r="B3325" s="2" t="s">
        <v>2599</v>
      </c>
      <c r="C3325" s="2" t="s">
        <v>73</v>
      </c>
      <c r="D3325" s="2" t="s">
        <v>75</v>
      </c>
      <c r="E3325" s="13">
        <v>46082</v>
      </c>
      <c r="F3325" s="2" t="s">
        <v>2683</v>
      </c>
      <c r="G3325" s="2">
        <v>3</v>
      </c>
      <c r="H3325" s="3">
        <v>29250</v>
      </c>
      <c r="I3325" s="3">
        <v>3140</v>
      </c>
      <c r="J3325" s="3">
        <v>0</v>
      </c>
      <c r="K3325" s="3">
        <v>1390</v>
      </c>
      <c r="L3325" s="3">
        <f>SUM(H3325:K3325)</f>
        <v>33780</v>
      </c>
      <c r="M3325" s="15">
        <v>0.17</v>
      </c>
      <c r="N3325" s="3">
        <f>H3325*M3325</f>
        <v>4972.5</v>
      </c>
      <c r="O3325" s="3">
        <f>L3325-N3325</f>
        <v>28807.5</v>
      </c>
    </row>
    <row r="3326" spans="1:15" x14ac:dyDescent="0.2">
      <c r="A3326" s="2" t="s">
        <v>6738</v>
      </c>
      <c r="B3326" s="2" t="s">
        <v>454</v>
      </c>
      <c r="C3326" s="2" t="s">
        <v>118</v>
      </c>
      <c r="D3326" s="2" t="s">
        <v>114</v>
      </c>
      <c r="E3326" s="13">
        <v>46082</v>
      </c>
      <c r="F3326" s="2" t="s">
        <v>2689</v>
      </c>
      <c r="G3326" s="2">
        <v>3</v>
      </c>
      <c r="H3326" s="3">
        <v>76500</v>
      </c>
      <c r="I3326" s="3">
        <v>1460</v>
      </c>
      <c r="J3326" s="3">
        <v>9360</v>
      </c>
      <c r="K3326" s="3">
        <v>2310</v>
      </c>
      <c r="L3326" s="3">
        <f>SUM(H3326:K3326)</f>
        <v>89630</v>
      </c>
      <c r="M3326" s="15">
        <v>0.15</v>
      </c>
      <c r="N3326" s="3">
        <f>H3326*M3326</f>
        <v>11475</v>
      </c>
      <c r="O3326" s="3">
        <f>L3326-N3326</f>
        <v>78155</v>
      </c>
    </row>
    <row r="3327" spans="1:15" x14ac:dyDescent="0.2">
      <c r="A3327" s="2" t="s">
        <v>6739</v>
      </c>
      <c r="B3327" s="2" t="s">
        <v>464</v>
      </c>
      <c r="C3327" s="2" t="s">
        <v>53</v>
      </c>
      <c r="D3327" s="2" t="s">
        <v>55</v>
      </c>
      <c r="E3327" s="13">
        <v>46082</v>
      </c>
      <c r="F3327" s="2" t="s">
        <v>2732</v>
      </c>
      <c r="G3327" s="2">
        <v>2</v>
      </c>
      <c r="H3327" s="3">
        <v>29300</v>
      </c>
      <c r="I3327" s="3">
        <v>970</v>
      </c>
      <c r="J3327" s="3">
        <v>3720</v>
      </c>
      <c r="K3327" s="3">
        <v>0</v>
      </c>
      <c r="L3327" s="3">
        <f>SUM(H3327:K3327)</f>
        <v>33990</v>
      </c>
      <c r="M3327" s="15">
        <v>0.05</v>
      </c>
      <c r="N3327" s="3">
        <f>H3327*M3327</f>
        <v>1465</v>
      </c>
      <c r="O3327" s="3">
        <f>L3327-N3327</f>
        <v>32525</v>
      </c>
    </row>
    <row r="3328" spans="1:15" x14ac:dyDescent="0.2">
      <c r="A3328" s="2" t="s">
        <v>6740</v>
      </c>
      <c r="B3328" s="2" t="s">
        <v>1956</v>
      </c>
      <c r="C3328" s="2" t="s">
        <v>118</v>
      </c>
      <c r="D3328" s="2" t="s">
        <v>114</v>
      </c>
      <c r="E3328" s="13">
        <v>46113</v>
      </c>
      <c r="F3328" s="2" t="s">
        <v>2670</v>
      </c>
      <c r="G3328" s="2">
        <v>5</v>
      </c>
      <c r="H3328" s="3">
        <v>91250</v>
      </c>
      <c r="I3328" s="3">
        <v>10130</v>
      </c>
      <c r="J3328" s="3">
        <v>10150</v>
      </c>
      <c r="K3328" s="3">
        <v>0</v>
      </c>
      <c r="L3328" s="3">
        <f>SUM(H3328:K3328)</f>
        <v>111530</v>
      </c>
      <c r="M3328" s="15">
        <v>0</v>
      </c>
      <c r="N3328" s="3">
        <f>H3328*M3328</f>
        <v>0</v>
      </c>
      <c r="O3328" s="3">
        <f>L3328-N3328</f>
        <v>111530</v>
      </c>
    </row>
    <row r="3329" spans="1:15" x14ac:dyDescent="0.2">
      <c r="A3329" s="2" t="s">
        <v>6741</v>
      </c>
      <c r="B3329" s="2" t="s">
        <v>2220</v>
      </c>
      <c r="C3329" s="2" t="s">
        <v>99</v>
      </c>
      <c r="D3329" s="2" t="s">
        <v>95</v>
      </c>
      <c r="E3329" s="13">
        <v>46204</v>
      </c>
      <c r="F3329" s="2" t="s">
        <v>2689</v>
      </c>
      <c r="G3329" s="2">
        <v>4</v>
      </c>
      <c r="H3329" s="3">
        <v>8400</v>
      </c>
      <c r="I3329" s="3">
        <v>2330</v>
      </c>
      <c r="J3329" s="3">
        <v>0</v>
      </c>
      <c r="K3329" s="3">
        <v>0</v>
      </c>
      <c r="L3329" s="3">
        <f>SUM(H3329:K3329)</f>
        <v>10730</v>
      </c>
      <c r="M3329" s="15">
        <v>0.15</v>
      </c>
      <c r="N3329" s="3">
        <f>H3329*M3329</f>
        <v>1260</v>
      </c>
      <c r="O3329" s="3">
        <f>L3329-N3329</f>
        <v>9470</v>
      </c>
    </row>
    <row r="3330" spans="1:15" x14ac:dyDescent="0.2">
      <c r="A3330" s="2" t="s">
        <v>6743</v>
      </c>
      <c r="B3330" s="2" t="s">
        <v>2510</v>
      </c>
      <c r="C3330" s="2" t="s">
        <v>16</v>
      </c>
      <c r="D3330" s="2" t="s">
        <v>11</v>
      </c>
      <c r="E3330" s="13">
        <v>46082</v>
      </c>
      <c r="F3330" s="2" t="s">
        <v>2670</v>
      </c>
      <c r="G3330" s="2">
        <v>4</v>
      </c>
      <c r="H3330" s="3">
        <v>12400</v>
      </c>
      <c r="I3330" s="3">
        <v>5370</v>
      </c>
      <c r="J3330" s="3">
        <v>2310</v>
      </c>
      <c r="K3330" s="3">
        <v>0</v>
      </c>
      <c r="L3330" s="3">
        <f>SUM(H3330:K3330)</f>
        <v>20080</v>
      </c>
      <c r="M3330" s="15">
        <v>0</v>
      </c>
      <c r="N3330" s="3">
        <f>H3330*M3330</f>
        <v>0</v>
      </c>
      <c r="O3330" s="3">
        <f>L3330-N3330</f>
        <v>20080</v>
      </c>
    </row>
    <row r="3331" spans="1:15" x14ac:dyDescent="0.2">
      <c r="A3331" s="2" t="s">
        <v>6744</v>
      </c>
      <c r="B3331" s="2" t="s">
        <v>2562</v>
      </c>
      <c r="C3331" s="2" t="s">
        <v>89</v>
      </c>
      <c r="D3331" s="2" t="s">
        <v>85</v>
      </c>
      <c r="E3331" s="13">
        <v>46082</v>
      </c>
      <c r="F3331" s="2" t="s">
        <v>2689</v>
      </c>
      <c r="G3331" s="2">
        <v>4</v>
      </c>
      <c r="H3331" s="3">
        <v>70800</v>
      </c>
      <c r="I3331" s="3">
        <v>5360</v>
      </c>
      <c r="J3331" s="3">
        <v>6770</v>
      </c>
      <c r="K3331" s="3">
        <v>0</v>
      </c>
      <c r="L3331" s="3">
        <f>SUM(H3331:K3331)</f>
        <v>82930</v>
      </c>
      <c r="M3331" s="15">
        <v>0.15</v>
      </c>
      <c r="N3331" s="3">
        <f>H3331*M3331</f>
        <v>10620</v>
      </c>
      <c r="O3331" s="3">
        <f>L3331-N3331</f>
        <v>72310</v>
      </c>
    </row>
    <row r="3332" spans="1:15" x14ac:dyDescent="0.2">
      <c r="A3332" s="2" t="s">
        <v>6745</v>
      </c>
      <c r="B3332" s="2" t="s">
        <v>464</v>
      </c>
      <c r="C3332" s="2" t="s">
        <v>83</v>
      </c>
      <c r="D3332" s="2" t="s">
        <v>85</v>
      </c>
      <c r="E3332" s="13">
        <v>46082</v>
      </c>
      <c r="F3332" s="2" t="s">
        <v>2670</v>
      </c>
      <c r="G3332" s="2">
        <v>1</v>
      </c>
      <c r="H3332" s="3">
        <v>14850</v>
      </c>
      <c r="I3332" s="3">
        <v>1290</v>
      </c>
      <c r="J3332" s="3">
        <v>0</v>
      </c>
      <c r="K3332" s="3">
        <v>3500</v>
      </c>
      <c r="L3332" s="3">
        <f>SUM(H3332:K3332)</f>
        <v>19640</v>
      </c>
      <c r="M3332" s="15">
        <v>0</v>
      </c>
      <c r="N3332" s="3">
        <f>H3332*M3332</f>
        <v>0</v>
      </c>
      <c r="O3332" s="3">
        <f>L3332-N3332</f>
        <v>19640</v>
      </c>
    </row>
    <row r="3333" spans="1:15" x14ac:dyDescent="0.2">
      <c r="A3333" s="2" t="s">
        <v>6746</v>
      </c>
      <c r="B3333" s="2" t="s">
        <v>641</v>
      </c>
      <c r="C3333" s="2" t="s">
        <v>22</v>
      </c>
      <c r="D3333" s="2" t="s">
        <v>24</v>
      </c>
      <c r="E3333" s="13">
        <v>46113</v>
      </c>
      <c r="F3333" s="2" t="s">
        <v>2670</v>
      </c>
      <c r="G3333" s="2">
        <v>2</v>
      </c>
      <c r="H3333" s="3">
        <v>6100</v>
      </c>
      <c r="I3333" s="3">
        <v>620</v>
      </c>
      <c r="J3333" s="3">
        <v>5270</v>
      </c>
      <c r="K3333" s="3">
        <v>3730</v>
      </c>
      <c r="L3333" s="3">
        <f>SUM(H3333:K3333)</f>
        <v>15720</v>
      </c>
      <c r="M3333" s="15">
        <v>0</v>
      </c>
      <c r="N3333" s="3">
        <f>H3333*M3333</f>
        <v>0</v>
      </c>
      <c r="O3333" s="3">
        <f>L3333-N3333</f>
        <v>15720</v>
      </c>
    </row>
    <row r="3334" spans="1:15" x14ac:dyDescent="0.2">
      <c r="A3334" s="2" t="s">
        <v>6747</v>
      </c>
      <c r="B3334" s="2" t="s">
        <v>831</v>
      </c>
      <c r="C3334" s="2" t="s">
        <v>112</v>
      </c>
      <c r="D3334" s="2" t="s">
        <v>114</v>
      </c>
      <c r="E3334" s="13">
        <v>46143</v>
      </c>
      <c r="F3334" s="2" t="s">
        <v>2683</v>
      </c>
      <c r="G3334" s="2">
        <v>5</v>
      </c>
      <c r="H3334" s="3">
        <v>26250</v>
      </c>
      <c r="I3334" s="3">
        <v>10150</v>
      </c>
      <c r="J3334" s="3">
        <v>0</v>
      </c>
      <c r="K3334" s="3">
        <v>0</v>
      </c>
      <c r="L3334" s="3">
        <f>SUM(H3334:K3334)</f>
        <v>36400</v>
      </c>
      <c r="M3334" s="15">
        <v>0.17</v>
      </c>
      <c r="N3334" s="3">
        <f>H3334*M3334</f>
        <v>4462.5</v>
      </c>
      <c r="O3334" s="3">
        <f>L3334-N3334</f>
        <v>31937.5</v>
      </c>
    </row>
    <row r="3335" spans="1:15" x14ac:dyDescent="0.2">
      <c r="A3335" s="2" t="s">
        <v>6748</v>
      </c>
      <c r="B3335" s="2" t="s">
        <v>1644</v>
      </c>
      <c r="C3335" s="2" t="s">
        <v>9</v>
      </c>
      <c r="D3335" s="2" t="s">
        <v>11</v>
      </c>
      <c r="E3335" s="13">
        <v>46082</v>
      </c>
      <c r="F3335" s="2" t="s">
        <v>2732</v>
      </c>
      <c r="G3335" s="2">
        <v>1</v>
      </c>
      <c r="H3335" s="3">
        <v>5150</v>
      </c>
      <c r="I3335" s="3">
        <v>270</v>
      </c>
      <c r="J3335" s="3">
        <v>1520</v>
      </c>
      <c r="K3335" s="3">
        <v>0</v>
      </c>
      <c r="L3335" s="3">
        <f>SUM(H3335:K3335)</f>
        <v>6940</v>
      </c>
      <c r="M3335" s="15">
        <v>0.05</v>
      </c>
      <c r="N3335" s="3">
        <f>H3335*M3335</f>
        <v>257.5</v>
      </c>
      <c r="O3335" s="3">
        <f>L3335-N3335</f>
        <v>6682.5</v>
      </c>
    </row>
    <row r="3336" spans="1:15" x14ac:dyDescent="0.2">
      <c r="A3336" s="2" t="s">
        <v>6749</v>
      </c>
      <c r="B3336" s="2" t="s">
        <v>2057</v>
      </c>
      <c r="C3336" s="2" t="s">
        <v>29</v>
      </c>
      <c r="D3336" s="2" t="s">
        <v>24</v>
      </c>
      <c r="E3336" s="13">
        <v>46082</v>
      </c>
      <c r="F3336" s="2" t="s">
        <v>2689</v>
      </c>
      <c r="G3336" s="2">
        <v>4</v>
      </c>
      <c r="H3336" s="3">
        <v>36400</v>
      </c>
      <c r="I3336" s="3">
        <v>7000</v>
      </c>
      <c r="J3336" s="3">
        <v>0</v>
      </c>
      <c r="K3336" s="3">
        <v>0</v>
      </c>
      <c r="L3336" s="3">
        <f>SUM(H3336:K3336)</f>
        <v>43400</v>
      </c>
      <c r="M3336" s="15">
        <v>0.15</v>
      </c>
      <c r="N3336" s="3">
        <f>H3336*M3336</f>
        <v>5460</v>
      </c>
      <c r="O3336" s="3">
        <f>L3336-N3336</f>
        <v>37940</v>
      </c>
    </row>
    <row r="3337" spans="1:15" x14ac:dyDescent="0.2">
      <c r="A3337" s="2" t="s">
        <v>6750</v>
      </c>
      <c r="B3337" s="2" t="s">
        <v>2076</v>
      </c>
      <c r="C3337" s="2" t="s">
        <v>63</v>
      </c>
      <c r="D3337" s="2" t="s">
        <v>65</v>
      </c>
      <c r="E3337" s="13">
        <v>46082</v>
      </c>
      <c r="F3337" s="2" t="s">
        <v>2670</v>
      </c>
      <c r="G3337" s="2">
        <v>4</v>
      </c>
      <c r="H3337" s="3">
        <v>35800</v>
      </c>
      <c r="I3337" s="3">
        <v>3970</v>
      </c>
      <c r="J3337" s="3">
        <v>0</v>
      </c>
      <c r="K3337" s="3">
        <v>0</v>
      </c>
      <c r="L3337" s="3">
        <f>SUM(H3337:K3337)</f>
        <v>39770</v>
      </c>
      <c r="M3337" s="15">
        <v>0</v>
      </c>
      <c r="N3337" s="3">
        <f>H3337*M3337</f>
        <v>0</v>
      </c>
      <c r="O3337" s="3">
        <f>L3337-N3337</f>
        <v>39770</v>
      </c>
    </row>
    <row r="3338" spans="1:15" x14ac:dyDescent="0.2">
      <c r="A3338" s="2" t="s">
        <v>6751</v>
      </c>
      <c r="B3338" s="2" t="s">
        <v>2239</v>
      </c>
      <c r="C3338" s="2" t="s">
        <v>106</v>
      </c>
      <c r="D3338" s="2" t="s">
        <v>105</v>
      </c>
      <c r="E3338" s="13">
        <v>46082</v>
      </c>
      <c r="F3338" s="2" t="s">
        <v>2670</v>
      </c>
      <c r="G3338" s="2">
        <v>4</v>
      </c>
      <c r="H3338" s="3">
        <v>24400</v>
      </c>
      <c r="I3338" s="3">
        <v>2860</v>
      </c>
      <c r="J3338" s="3">
        <v>4550</v>
      </c>
      <c r="K3338" s="3">
        <v>0</v>
      </c>
      <c r="L3338" s="3">
        <f>SUM(H3338:K3338)</f>
        <v>31810</v>
      </c>
      <c r="M3338" s="15">
        <v>0</v>
      </c>
      <c r="N3338" s="3">
        <f>H3338*M3338</f>
        <v>0</v>
      </c>
      <c r="O3338" s="3">
        <f>L3338-N3338</f>
        <v>31810</v>
      </c>
    </row>
    <row r="3339" spans="1:15" x14ac:dyDescent="0.2">
      <c r="A3339" s="2" t="s">
        <v>6752</v>
      </c>
      <c r="B3339" s="2" t="s">
        <v>880</v>
      </c>
      <c r="C3339" s="2" t="s">
        <v>97</v>
      </c>
      <c r="D3339" s="2" t="s">
        <v>95</v>
      </c>
      <c r="E3339" s="13">
        <v>46235</v>
      </c>
      <c r="F3339" s="2" t="s">
        <v>2658</v>
      </c>
      <c r="G3339" s="2">
        <v>9</v>
      </c>
      <c r="H3339" s="3">
        <v>84600</v>
      </c>
      <c r="I3339" s="3">
        <v>17300</v>
      </c>
      <c r="J3339" s="3">
        <v>0</v>
      </c>
      <c r="K3339" s="3">
        <v>0</v>
      </c>
      <c r="L3339" s="3">
        <f>SUM(H3339:K3339)</f>
        <v>101900</v>
      </c>
      <c r="M3339" s="15">
        <v>0.1</v>
      </c>
      <c r="N3339" s="3">
        <f>H3339*M3339</f>
        <v>8460</v>
      </c>
      <c r="O3339" s="3">
        <f>L3339-N3339</f>
        <v>93440</v>
      </c>
    </row>
    <row r="3340" spans="1:15" x14ac:dyDescent="0.2">
      <c r="A3340" s="2" t="s">
        <v>6753</v>
      </c>
      <c r="B3340" s="2" t="s">
        <v>1163</v>
      </c>
      <c r="C3340" s="2" t="s">
        <v>69</v>
      </c>
      <c r="D3340" s="2" t="s">
        <v>65</v>
      </c>
      <c r="E3340" s="13">
        <v>46082</v>
      </c>
      <c r="F3340" s="2" t="s">
        <v>2689</v>
      </c>
      <c r="G3340" s="2">
        <v>4</v>
      </c>
      <c r="H3340" s="3">
        <v>128800</v>
      </c>
      <c r="I3340" s="3">
        <v>3610</v>
      </c>
      <c r="J3340" s="3">
        <v>0</v>
      </c>
      <c r="K3340" s="3">
        <v>0</v>
      </c>
      <c r="L3340" s="3">
        <f>SUM(H3340:K3340)</f>
        <v>132410</v>
      </c>
      <c r="M3340" s="15">
        <v>0.15</v>
      </c>
      <c r="N3340" s="3">
        <f>H3340*M3340</f>
        <v>19320</v>
      </c>
      <c r="O3340" s="3">
        <f>L3340-N3340</f>
        <v>113090</v>
      </c>
    </row>
    <row r="3341" spans="1:15" x14ac:dyDescent="0.2">
      <c r="A3341" s="2" t="s">
        <v>6754</v>
      </c>
      <c r="B3341" s="2" t="s">
        <v>1297</v>
      </c>
      <c r="C3341" s="2" t="s">
        <v>43</v>
      </c>
      <c r="D3341" s="2" t="s">
        <v>45</v>
      </c>
      <c r="E3341" s="13">
        <v>46113</v>
      </c>
      <c r="F3341" s="2" t="s">
        <v>2689</v>
      </c>
      <c r="G3341" s="2">
        <v>5</v>
      </c>
      <c r="H3341" s="3">
        <v>56500</v>
      </c>
      <c r="I3341" s="3">
        <v>2080</v>
      </c>
      <c r="J3341" s="3">
        <v>0</v>
      </c>
      <c r="K3341" s="3">
        <v>0</v>
      </c>
      <c r="L3341" s="3">
        <f>SUM(H3341:K3341)</f>
        <v>58580</v>
      </c>
      <c r="M3341" s="15">
        <v>0.15</v>
      </c>
      <c r="N3341" s="3">
        <f>H3341*M3341</f>
        <v>8475</v>
      </c>
      <c r="O3341" s="3">
        <f>L3341-N3341</f>
        <v>50105</v>
      </c>
    </row>
    <row r="3342" spans="1:15" x14ac:dyDescent="0.2">
      <c r="A3342" s="2" t="s">
        <v>6755</v>
      </c>
      <c r="B3342" s="2" t="s">
        <v>1346</v>
      </c>
      <c r="C3342" s="2" t="s">
        <v>112</v>
      </c>
      <c r="D3342" s="2" t="s">
        <v>114</v>
      </c>
      <c r="E3342" s="13">
        <v>46113</v>
      </c>
      <c r="F3342" s="2" t="s">
        <v>2658</v>
      </c>
      <c r="G3342" s="2">
        <v>2</v>
      </c>
      <c r="H3342" s="3">
        <v>14500</v>
      </c>
      <c r="I3342" s="3">
        <v>1460</v>
      </c>
      <c r="J3342" s="3">
        <v>0</v>
      </c>
      <c r="K3342" s="3">
        <v>1570</v>
      </c>
      <c r="L3342" s="3">
        <f>SUM(H3342:K3342)</f>
        <v>17530</v>
      </c>
      <c r="M3342" s="15">
        <v>0.1</v>
      </c>
      <c r="N3342" s="3">
        <f>H3342*M3342</f>
        <v>1450</v>
      </c>
      <c r="O3342" s="3">
        <f>L3342-N3342</f>
        <v>16080</v>
      </c>
    </row>
    <row r="3343" spans="1:15" x14ac:dyDescent="0.2">
      <c r="A3343" s="2" t="s">
        <v>6756</v>
      </c>
      <c r="B3343" s="2" t="s">
        <v>1426</v>
      </c>
      <c r="C3343" s="2" t="s">
        <v>29</v>
      </c>
      <c r="D3343" s="2" t="s">
        <v>24</v>
      </c>
      <c r="E3343" s="13">
        <v>46082</v>
      </c>
      <c r="F3343" s="2" t="s">
        <v>2661</v>
      </c>
      <c r="G3343" s="2">
        <v>2</v>
      </c>
      <c r="H3343" s="3">
        <v>26200</v>
      </c>
      <c r="I3343" s="3">
        <v>1520</v>
      </c>
      <c r="J3343" s="3">
        <v>2880</v>
      </c>
      <c r="K3343" s="3">
        <v>0</v>
      </c>
      <c r="L3343" s="3">
        <f>SUM(H3343:K3343)</f>
        <v>30600</v>
      </c>
      <c r="M3343" s="15">
        <v>0</v>
      </c>
      <c r="N3343" s="3">
        <f>H3343*M3343</f>
        <v>0</v>
      </c>
      <c r="O3343" s="3">
        <f>L3343-N3343</f>
        <v>30600</v>
      </c>
    </row>
    <row r="3344" spans="1:15" x14ac:dyDescent="0.2">
      <c r="A3344" s="2" t="s">
        <v>6757</v>
      </c>
      <c r="B3344" s="2" t="s">
        <v>1713</v>
      </c>
      <c r="C3344" s="2" t="s">
        <v>93</v>
      </c>
      <c r="D3344" s="2" t="s">
        <v>95</v>
      </c>
      <c r="E3344" s="13">
        <v>46204</v>
      </c>
      <c r="F3344" s="2" t="s">
        <v>2658</v>
      </c>
      <c r="G3344" s="2">
        <v>8</v>
      </c>
      <c r="H3344" s="3">
        <v>36400</v>
      </c>
      <c r="I3344" s="3">
        <v>12520</v>
      </c>
      <c r="J3344" s="3">
        <v>0</v>
      </c>
      <c r="K3344" s="3">
        <v>0</v>
      </c>
      <c r="L3344" s="3">
        <f>SUM(H3344:K3344)</f>
        <v>48920</v>
      </c>
      <c r="M3344" s="15">
        <v>0.1</v>
      </c>
      <c r="N3344" s="3">
        <f>H3344*M3344</f>
        <v>3640</v>
      </c>
      <c r="O3344" s="3">
        <f>L3344-N3344</f>
        <v>45280</v>
      </c>
    </row>
    <row r="3345" spans="1:15" x14ac:dyDescent="0.2">
      <c r="A3345" s="2" t="s">
        <v>6758</v>
      </c>
      <c r="B3345" s="2" t="s">
        <v>2040</v>
      </c>
      <c r="C3345" s="2" t="s">
        <v>29</v>
      </c>
      <c r="D3345" s="2" t="s">
        <v>24</v>
      </c>
      <c r="E3345" s="13">
        <v>46082</v>
      </c>
      <c r="F3345" s="2" t="s">
        <v>2732</v>
      </c>
      <c r="G3345" s="2">
        <v>2</v>
      </c>
      <c r="H3345" s="3">
        <v>17800</v>
      </c>
      <c r="I3345" s="3">
        <v>1300</v>
      </c>
      <c r="J3345" s="3">
        <v>4960</v>
      </c>
      <c r="K3345" s="3">
        <v>0</v>
      </c>
      <c r="L3345" s="3">
        <f>SUM(H3345:K3345)</f>
        <v>24060</v>
      </c>
      <c r="M3345" s="15">
        <v>0.05</v>
      </c>
      <c r="N3345" s="3">
        <f>H3345*M3345</f>
        <v>890</v>
      </c>
      <c r="O3345" s="3">
        <f>L3345-N3345</f>
        <v>23170</v>
      </c>
    </row>
    <row r="3346" spans="1:15" x14ac:dyDescent="0.2">
      <c r="A3346" s="2" t="s">
        <v>6759</v>
      </c>
      <c r="B3346" s="2" t="s">
        <v>2223</v>
      </c>
      <c r="C3346" s="2" t="s">
        <v>101</v>
      </c>
      <c r="D3346" s="2" t="s">
        <v>95</v>
      </c>
      <c r="E3346" s="13">
        <v>46113</v>
      </c>
      <c r="F3346" s="2" t="s">
        <v>2651</v>
      </c>
      <c r="G3346" s="2">
        <v>3</v>
      </c>
      <c r="H3346" s="3">
        <v>25950</v>
      </c>
      <c r="I3346" s="3">
        <v>2110</v>
      </c>
      <c r="J3346" s="3">
        <v>0</v>
      </c>
      <c r="K3346" s="3">
        <v>3860</v>
      </c>
      <c r="L3346" s="3">
        <f>SUM(H3346:K3346)</f>
        <v>31920</v>
      </c>
      <c r="M3346" s="15">
        <v>0.16</v>
      </c>
      <c r="N3346" s="3">
        <f>H3346*M3346</f>
        <v>4152</v>
      </c>
      <c r="O3346" s="3">
        <f>L3346-N3346</f>
        <v>27768</v>
      </c>
    </row>
    <row r="3347" spans="1:15" x14ac:dyDescent="0.2">
      <c r="A3347" s="2" t="s">
        <v>6760</v>
      </c>
      <c r="B3347" s="2" t="s">
        <v>2367</v>
      </c>
      <c r="C3347" s="2" t="s">
        <v>43</v>
      </c>
      <c r="D3347" s="2" t="s">
        <v>45</v>
      </c>
      <c r="E3347" s="13">
        <v>46082</v>
      </c>
      <c r="F3347" s="2" t="s">
        <v>2651</v>
      </c>
      <c r="G3347" s="2">
        <v>3</v>
      </c>
      <c r="H3347" s="3">
        <v>14700</v>
      </c>
      <c r="I3347" s="3">
        <v>3830</v>
      </c>
      <c r="J3347" s="3">
        <v>0</v>
      </c>
      <c r="K3347" s="3">
        <v>0</v>
      </c>
      <c r="L3347" s="3">
        <f>SUM(H3347:K3347)</f>
        <v>18530</v>
      </c>
      <c r="M3347" s="15">
        <v>0.16</v>
      </c>
      <c r="N3347" s="3">
        <f>H3347*M3347</f>
        <v>2352</v>
      </c>
      <c r="O3347" s="3">
        <f>L3347-N3347</f>
        <v>16178</v>
      </c>
    </row>
    <row r="3348" spans="1:15" x14ac:dyDescent="0.2">
      <c r="A3348" s="2" t="s">
        <v>6761</v>
      </c>
      <c r="B3348" s="2" t="s">
        <v>2433</v>
      </c>
      <c r="C3348" s="2" t="s">
        <v>87</v>
      </c>
      <c r="D3348" s="2" t="s">
        <v>85</v>
      </c>
      <c r="E3348" s="13">
        <v>46143</v>
      </c>
      <c r="F3348" s="2" t="s">
        <v>2647</v>
      </c>
      <c r="G3348" s="2">
        <v>4</v>
      </c>
      <c r="H3348" s="3">
        <v>25400</v>
      </c>
      <c r="I3348" s="3">
        <v>4110</v>
      </c>
      <c r="J3348" s="3">
        <v>3590</v>
      </c>
      <c r="K3348" s="3">
        <v>0</v>
      </c>
      <c r="L3348" s="3">
        <f>SUM(H3348:K3348)</f>
        <v>33100</v>
      </c>
      <c r="M3348" s="15">
        <v>0</v>
      </c>
      <c r="N3348" s="3">
        <f>H3348*M3348</f>
        <v>0</v>
      </c>
      <c r="O3348" s="3">
        <f>L3348-N3348</f>
        <v>33100</v>
      </c>
    </row>
    <row r="3349" spans="1:15" x14ac:dyDescent="0.2">
      <c r="A3349" s="2" t="s">
        <v>6763</v>
      </c>
      <c r="B3349" s="2" t="s">
        <v>852</v>
      </c>
      <c r="C3349" s="2" t="s">
        <v>99</v>
      </c>
      <c r="D3349" s="2" t="s">
        <v>95</v>
      </c>
      <c r="E3349" s="13">
        <v>46082</v>
      </c>
      <c r="F3349" s="2" t="s">
        <v>2683</v>
      </c>
      <c r="G3349" s="2">
        <v>2</v>
      </c>
      <c r="H3349" s="3">
        <v>5100</v>
      </c>
      <c r="I3349" s="3">
        <v>2160</v>
      </c>
      <c r="J3349" s="3">
        <v>0</v>
      </c>
      <c r="K3349" s="3">
        <v>3620</v>
      </c>
      <c r="L3349" s="3">
        <f>SUM(H3349:K3349)</f>
        <v>10880</v>
      </c>
      <c r="M3349" s="15">
        <v>0.17</v>
      </c>
      <c r="N3349" s="3">
        <f>H3349*M3349</f>
        <v>867.00000000000011</v>
      </c>
      <c r="O3349" s="3">
        <f>L3349-N3349</f>
        <v>10013</v>
      </c>
    </row>
    <row r="3350" spans="1:15" x14ac:dyDescent="0.2">
      <c r="A3350" s="2" t="s">
        <v>6764</v>
      </c>
      <c r="B3350" s="2" t="s">
        <v>974</v>
      </c>
      <c r="C3350" s="2" t="s">
        <v>77</v>
      </c>
      <c r="D3350" s="2" t="s">
        <v>75</v>
      </c>
      <c r="E3350" s="13">
        <v>46082</v>
      </c>
      <c r="F3350" s="2" t="s">
        <v>2732</v>
      </c>
      <c r="G3350" s="2">
        <v>2</v>
      </c>
      <c r="H3350" s="3">
        <v>15300</v>
      </c>
      <c r="I3350" s="3">
        <v>990</v>
      </c>
      <c r="J3350" s="3">
        <v>0</v>
      </c>
      <c r="K3350" s="3">
        <v>0</v>
      </c>
      <c r="L3350" s="3">
        <f>SUM(H3350:K3350)</f>
        <v>16290</v>
      </c>
      <c r="M3350" s="15">
        <v>0.05</v>
      </c>
      <c r="N3350" s="3">
        <f>H3350*M3350</f>
        <v>765</v>
      </c>
      <c r="O3350" s="3">
        <f>L3350-N3350</f>
        <v>15525</v>
      </c>
    </row>
    <row r="3351" spans="1:15" x14ac:dyDescent="0.2">
      <c r="A3351" s="2" t="s">
        <v>6765</v>
      </c>
      <c r="B3351" s="2" t="s">
        <v>1131</v>
      </c>
      <c r="C3351" s="2" t="s">
        <v>110</v>
      </c>
      <c r="D3351" s="2" t="s">
        <v>105</v>
      </c>
      <c r="E3351" s="13">
        <v>46082</v>
      </c>
      <c r="F3351" s="2" t="s">
        <v>2647</v>
      </c>
      <c r="G3351" s="2">
        <v>5</v>
      </c>
      <c r="H3351" s="3">
        <v>29500</v>
      </c>
      <c r="I3351" s="3">
        <v>8150</v>
      </c>
      <c r="J3351" s="3">
        <v>0</v>
      </c>
      <c r="K3351" s="3">
        <v>0</v>
      </c>
      <c r="L3351" s="3">
        <f>SUM(H3351:K3351)</f>
        <v>37650</v>
      </c>
      <c r="M3351" s="15">
        <v>0</v>
      </c>
      <c r="N3351" s="3">
        <f>H3351*M3351</f>
        <v>0</v>
      </c>
      <c r="O3351" s="3">
        <f>L3351-N3351</f>
        <v>37650</v>
      </c>
    </row>
    <row r="3352" spans="1:15" x14ac:dyDescent="0.2">
      <c r="A3352" s="2" t="s">
        <v>6766</v>
      </c>
      <c r="B3352" s="2" t="s">
        <v>2277</v>
      </c>
      <c r="C3352" s="2" t="s">
        <v>129</v>
      </c>
      <c r="D3352" s="2" t="s">
        <v>124</v>
      </c>
      <c r="E3352" s="13">
        <v>46082</v>
      </c>
      <c r="F3352" s="2" t="s">
        <v>2670</v>
      </c>
      <c r="G3352" s="2">
        <v>6</v>
      </c>
      <c r="H3352" s="3">
        <v>40800</v>
      </c>
      <c r="I3352" s="3">
        <v>6170</v>
      </c>
      <c r="J3352" s="3">
        <v>0</v>
      </c>
      <c r="K3352" s="3">
        <v>0</v>
      </c>
      <c r="L3352" s="3">
        <f>SUM(H3352:K3352)</f>
        <v>46970</v>
      </c>
      <c r="M3352" s="15">
        <v>0</v>
      </c>
      <c r="N3352" s="3">
        <f>H3352*M3352</f>
        <v>0</v>
      </c>
      <c r="O3352" s="3">
        <f>L3352-N3352</f>
        <v>46970</v>
      </c>
    </row>
    <row r="3353" spans="1:15" x14ac:dyDescent="0.2">
      <c r="A3353" s="2" t="s">
        <v>6767</v>
      </c>
      <c r="B3353" s="2" t="s">
        <v>1060</v>
      </c>
      <c r="C3353" s="2" t="s">
        <v>108</v>
      </c>
      <c r="D3353" s="2" t="s">
        <v>105</v>
      </c>
      <c r="E3353" s="13">
        <v>46082</v>
      </c>
      <c r="F3353" s="2" t="s">
        <v>2670</v>
      </c>
      <c r="G3353" s="2">
        <v>2</v>
      </c>
      <c r="H3353" s="3">
        <v>22600</v>
      </c>
      <c r="I3353" s="3">
        <v>2270</v>
      </c>
      <c r="J3353" s="3">
        <v>6640</v>
      </c>
      <c r="K3353" s="3">
        <v>0</v>
      </c>
      <c r="L3353" s="3">
        <f>SUM(H3353:K3353)</f>
        <v>31510</v>
      </c>
      <c r="M3353" s="15">
        <v>0</v>
      </c>
      <c r="N3353" s="3">
        <f>H3353*M3353</f>
        <v>0</v>
      </c>
      <c r="O3353" s="3">
        <f>L3353-N3353</f>
        <v>31510</v>
      </c>
    </row>
    <row r="3354" spans="1:15" x14ac:dyDescent="0.2">
      <c r="A3354" s="2" t="s">
        <v>6768</v>
      </c>
      <c r="B3354" s="2" t="s">
        <v>1619</v>
      </c>
      <c r="C3354" s="2" t="s">
        <v>32</v>
      </c>
      <c r="D3354" s="2" t="s">
        <v>24</v>
      </c>
      <c r="E3354" s="13">
        <v>46082</v>
      </c>
      <c r="F3354" s="2" t="s">
        <v>2732</v>
      </c>
      <c r="G3354" s="2">
        <v>2</v>
      </c>
      <c r="H3354" s="3">
        <v>15500</v>
      </c>
      <c r="I3354" s="3">
        <v>1190</v>
      </c>
      <c r="J3354" s="3">
        <v>0</v>
      </c>
      <c r="K3354" s="3">
        <v>0</v>
      </c>
      <c r="L3354" s="3">
        <f>SUM(H3354:K3354)</f>
        <v>16690</v>
      </c>
      <c r="M3354" s="15">
        <v>0.05</v>
      </c>
      <c r="N3354" s="3">
        <f>H3354*M3354</f>
        <v>775</v>
      </c>
      <c r="O3354" s="3">
        <f>L3354-N3354</f>
        <v>15915</v>
      </c>
    </row>
    <row r="3355" spans="1:15" x14ac:dyDescent="0.2">
      <c r="A3355" s="2" t="s">
        <v>6769</v>
      </c>
      <c r="B3355" s="2" t="s">
        <v>1934</v>
      </c>
      <c r="C3355" s="2" t="s">
        <v>93</v>
      </c>
      <c r="D3355" s="2" t="s">
        <v>95</v>
      </c>
      <c r="E3355" s="13">
        <v>46082</v>
      </c>
      <c r="F3355" s="2" t="s">
        <v>2670</v>
      </c>
      <c r="G3355" s="2">
        <v>2</v>
      </c>
      <c r="H3355" s="3">
        <v>8000</v>
      </c>
      <c r="I3355" s="3">
        <v>1120</v>
      </c>
      <c r="J3355" s="3">
        <v>4590</v>
      </c>
      <c r="K3355" s="3">
        <v>0</v>
      </c>
      <c r="L3355" s="3">
        <f>SUM(H3355:K3355)</f>
        <v>13710</v>
      </c>
      <c r="M3355" s="15">
        <v>0</v>
      </c>
      <c r="N3355" s="3">
        <f>H3355*M3355</f>
        <v>0</v>
      </c>
      <c r="O3355" s="3">
        <f>L3355-N3355</f>
        <v>13710</v>
      </c>
    </row>
    <row r="3356" spans="1:15" x14ac:dyDescent="0.2">
      <c r="A3356" s="2" t="s">
        <v>6771</v>
      </c>
      <c r="B3356" s="2" t="s">
        <v>2038</v>
      </c>
      <c r="C3356" s="2" t="s">
        <v>99</v>
      </c>
      <c r="D3356" s="2" t="s">
        <v>95</v>
      </c>
      <c r="E3356" s="13">
        <v>46113</v>
      </c>
      <c r="F3356" s="2" t="s">
        <v>2670</v>
      </c>
      <c r="G3356" s="2">
        <v>3</v>
      </c>
      <c r="H3356" s="3">
        <v>8550</v>
      </c>
      <c r="I3356" s="3">
        <v>3430</v>
      </c>
      <c r="J3356" s="3">
        <v>0</v>
      </c>
      <c r="K3356" s="3">
        <v>0</v>
      </c>
      <c r="L3356" s="3">
        <f>SUM(H3356:K3356)</f>
        <v>11980</v>
      </c>
      <c r="M3356" s="15">
        <v>0</v>
      </c>
      <c r="N3356" s="3">
        <f>H3356*M3356</f>
        <v>0</v>
      </c>
      <c r="O3356" s="3">
        <f>L3356-N3356</f>
        <v>11980</v>
      </c>
    </row>
    <row r="3357" spans="1:15" x14ac:dyDescent="0.2">
      <c r="A3357" s="2" t="s">
        <v>6772</v>
      </c>
      <c r="B3357" s="2" t="s">
        <v>301</v>
      </c>
      <c r="C3357" s="2" t="s">
        <v>22</v>
      </c>
      <c r="D3357" s="2" t="s">
        <v>24</v>
      </c>
      <c r="E3357" s="13">
        <v>46082</v>
      </c>
      <c r="F3357" s="2" t="s">
        <v>2670</v>
      </c>
      <c r="G3357" s="2">
        <v>6</v>
      </c>
      <c r="H3357" s="3">
        <v>23100</v>
      </c>
      <c r="I3357" s="3">
        <v>6950</v>
      </c>
      <c r="J3357" s="3">
        <v>5140</v>
      </c>
      <c r="K3357" s="3">
        <v>1310</v>
      </c>
      <c r="L3357" s="3">
        <f>SUM(H3357:K3357)</f>
        <v>36500</v>
      </c>
      <c r="M3357" s="15">
        <v>0</v>
      </c>
      <c r="N3357" s="3">
        <f>H3357*M3357</f>
        <v>0</v>
      </c>
      <c r="O3357" s="3">
        <f>L3357-N3357</f>
        <v>36500</v>
      </c>
    </row>
    <row r="3358" spans="1:15" x14ac:dyDescent="0.2">
      <c r="A3358" s="2" t="s">
        <v>6773</v>
      </c>
      <c r="B3358" s="2" t="s">
        <v>1293</v>
      </c>
      <c r="C3358" s="2" t="s">
        <v>110</v>
      </c>
      <c r="D3358" s="2" t="s">
        <v>105</v>
      </c>
      <c r="E3358" s="13">
        <v>46113</v>
      </c>
      <c r="F3358" s="2" t="s">
        <v>2658</v>
      </c>
      <c r="G3358" s="2">
        <v>6</v>
      </c>
      <c r="H3358" s="3">
        <v>43500</v>
      </c>
      <c r="I3358" s="3">
        <v>24600</v>
      </c>
      <c r="J3358" s="3">
        <v>0</v>
      </c>
      <c r="K3358" s="3">
        <v>0</v>
      </c>
      <c r="L3358" s="3">
        <f>SUM(H3358:K3358)</f>
        <v>68100</v>
      </c>
      <c r="M3358" s="15">
        <v>0.1</v>
      </c>
      <c r="N3358" s="3">
        <f>H3358*M3358</f>
        <v>4350</v>
      </c>
      <c r="O3358" s="3">
        <f>L3358-N3358</f>
        <v>63750</v>
      </c>
    </row>
    <row r="3359" spans="1:15" x14ac:dyDescent="0.2">
      <c r="A3359" s="2" t="s">
        <v>6774</v>
      </c>
      <c r="B3359" s="2" t="s">
        <v>1505</v>
      </c>
      <c r="C3359" s="2" t="s">
        <v>89</v>
      </c>
      <c r="D3359" s="2" t="s">
        <v>85</v>
      </c>
      <c r="E3359" s="13">
        <v>46113</v>
      </c>
      <c r="F3359" s="2" t="s">
        <v>2683</v>
      </c>
      <c r="G3359" s="2">
        <v>3</v>
      </c>
      <c r="H3359" s="3">
        <v>22200</v>
      </c>
      <c r="I3359" s="3">
        <v>2540</v>
      </c>
      <c r="J3359" s="3">
        <v>3770</v>
      </c>
      <c r="K3359" s="3">
        <v>0</v>
      </c>
      <c r="L3359" s="3">
        <f>SUM(H3359:K3359)</f>
        <v>28510</v>
      </c>
      <c r="M3359" s="15">
        <v>0.17</v>
      </c>
      <c r="N3359" s="3">
        <f>H3359*M3359</f>
        <v>3774.0000000000005</v>
      </c>
      <c r="O3359" s="3">
        <f>L3359-N3359</f>
        <v>24736</v>
      </c>
    </row>
    <row r="3360" spans="1:15" x14ac:dyDescent="0.2">
      <c r="A3360" s="2" t="s">
        <v>6775</v>
      </c>
      <c r="B3360" s="2" t="s">
        <v>1505</v>
      </c>
      <c r="C3360" s="2" t="s">
        <v>43</v>
      </c>
      <c r="D3360" s="2" t="s">
        <v>45</v>
      </c>
      <c r="E3360" s="13">
        <v>46082</v>
      </c>
      <c r="F3360" s="2" t="s">
        <v>2647</v>
      </c>
      <c r="G3360" s="2">
        <v>2</v>
      </c>
      <c r="H3360" s="3">
        <v>10400</v>
      </c>
      <c r="I3360" s="3">
        <v>3590</v>
      </c>
      <c r="J3360" s="3">
        <v>1900</v>
      </c>
      <c r="K3360" s="3">
        <v>2880</v>
      </c>
      <c r="L3360" s="3">
        <f>SUM(H3360:K3360)</f>
        <v>18770</v>
      </c>
      <c r="M3360" s="15">
        <v>0</v>
      </c>
      <c r="N3360" s="3">
        <f>H3360*M3360</f>
        <v>0</v>
      </c>
      <c r="O3360" s="3">
        <f>L3360-N3360</f>
        <v>18770</v>
      </c>
    </row>
    <row r="3361" spans="1:15" x14ac:dyDescent="0.2">
      <c r="A3361" s="2" t="s">
        <v>6776</v>
      </c>
      <c r="B3361" s="2" t="s">
        <v>848</v>
      </c>
      <c r="C3361" s="2" t="s">
        <v>69</v>
      </c>
      <c r="D3361" s="2" t="s">
        <v>65</v>
      </c>
      <c r="E3361" s="13">
        <v>46082</v>
      </c>
      <c r="F3361" s="2" t="s">
        <v>2732</v>
      </c>
      <c r="G3361" s="2">
        <v>3</v>
      </c>
      <c r="H3361" s="3">
        <v>99900</v>
      </c>
      <c r="I3361" s="3">
        <v>3990</v>
      </c>
      <c r="J3361" s="3">
        <v>0</v>
      </c>
      <c r="K3361" s="3">
        <v>0</v>
      </c>
      <c r="L3361" s="3">
        <f>SUM(H3361:K3361)</f>
        <v>103890</v>
      </c>
      <c r="M3361" s="15">
        <v>0.05</v>
      </c>
      <c r="N3361" s="3">
        <f>H3361*M3361</f>
        <v>4995</v>
      </c>
      <c r="O3361" s="3">
        <f>L3361-N3361</f>
        <v>98895</v>
      </c>
    </row>
    <row r="3362" spans="1:15" x14ac:dyDescent="0.2">
      <c r="A3362" s="2" t="s">
        <v>6777</v>
      </c>
      <c r="B3362" s="2" t="s">
        <v>1208</v>
      </c>
      <c r="C3362" s="2" t="s">
        <v>34</v>
      </c>
      <c r="D3362" s="2" t="s">
        <v>36</v>
      </c>
      <c r="E3362" s="13">
        <v>46082</v>
      </c>
      <c r="F3362" s="2" t="s">
        <v>2661</v>
      </c>
      <c r="G3362" s="2">
        <v>2</v>
      </c>
      <c r="H3362" s="3">
        <v>37900</v>
      </c>
      <c r="I3362" s="3">
        <v>2260</v>
      </c>
      <c r="J3362" s="3">
        <v>0</v>
      </c>
      <c r="K3362" s="3">
        <v>980</v>
      </c>
      <c r="L3362" s="3">
        <f>SUM(H3362:K3362)</f>
        <v>41140</v>
      </c>
      <c r="M3362" s="15">
        <v>0</v>
      </c>
      <c r="N3362" s="3">
        <f>H3362*M3362</f>
        <v>0</v>
      </c>
      <c r="O3362" s="3">
        <f>L3362-N3362</f>
        <v>41140</v>
      </c>
    </row>
    <row r="3363" spans="1:15" x14ac:dyDescent="0.2">
      <c r="A3363" s="2" t="s">
        <v>6778</v>
      </c>
      <c r="B3363" s="2" t="s">
        <v>1885</v>
      </c>
      <c r="C3363" s="2" t="s">
        <v>13</v>
      </c>
      <c r="D3363" s="2" t="s">
        <v>11</v>
      </c>
      <c r="E3363" s="13">
        <v>46113</v>
      </c>
      <c r="F3363" s="2" t="s">
        <v>2670</v>
      </c>
      <c r="G3363" s="2">
        <v>1</v>
      </c>
      <c r="H3363" s="3">
        <v>14200</v>
      </c>
      <c r="I3363" s="3">
        <v>330</v>
      </c>
      <c r="J3363" s="3">
        <v>0</v>
      </c>
      <c r="K3363" s="3">
        <v>1260</v>
      </c>
      <c r="L3363" s="3">
        <f>SUM(H3363:K3363)</f>
        <v>15790</v>
      </c>
      <c r="M3363" s="15">
        <v>0</v>
      </c>
      <c r="N3363" s="3">
        <f>H3363*M3363</f>
        <v>0</v>
      </c>
      <c r="O3363" s="3">
        <f>L3363-N3363</f>
        <v>15790</v>
      </c>
    </row>
    <row r="3364" spans="1:15" x14ac:dyDescent="0.2">
      <c r="A3364" s="2" t="s">
        <v>6779</v>
      </c>
      <c r="B3364" s="2" t="s">
        <v>1909</v>
      </c>
      <c r="C3364" s="2" t="s">
        <v>59</v>
      </c>
      <c r="D3364" s="2" t="s">
        <v>55</v>
      </c>
      <c r="E3364" s="13">
        <v>46113</v>
      </c>
      <c r="F3364" s="2" t="s">
        <v>2689</v>
      </c>
      <c r="G3364" s="2">
        <v>3</v>
      </c>
      <c r="H3364" s="3">
        <v>14550</v>
      </c>
      <c r="I3364" s="3">
        <v>1720</v>
      </c>
      <c r="J3364" s="3">
        <v>0</v>
      </c>
      <c r="K3364" s="3">
        <v>0</v>
      </c>
      <c r="L3364" s="3">
        <f>SUM(H3364:K3364)</f>
        <v>16270</v>
      </c>
      <c r="M3364" s="15">
        <v>0.15</v>
      </c>
      <c r="N3364" s="3">
        <f>H3364*M3364</f>
        <v>2182.5</v>
      </c>
      <c r="O3364" s="3">
        <f>L3364-N3364</f>
        <v>14087.5</v>
      </c>
    </row>
    <row r="3365" spans="1:15" x14ac:dyDescent="0.2">
      <c r="A3365" s="2" t="s">
        <v>6780</v>
      </c>
      <c r="B3365" s="2" t="s">
        <v>1965</v>
      </c>
      <c r="C3365" s="2" t="s">
        <v>112</v>
      </c>
      <c r="D3365" s="2" t="s">
        <v>114</v>
      </c>
      <c r="E3365" s="13">
        <v>46143</v>
      </c>
      <c r="F3365" s="2" t="s">
        <v>2683</v>
      </c>
      <c r="G3365" s="2">
        <v>4</v>
      </c>
      <c r="H3365" s="3">
        <v>27800</v>
      </c>
      <c r="I3365" s="3">
        <v>3630</v>
      </c>
      <c r="J3365" s="3">
        <v>6550</v>
      </c>
      <c r="K3365" s="3">
        <v>0</v>
      </c>
      <c r="L3365" s="3">
        <f>SUM(H3365:K3365)</f>
        <v>37980</v>
      </c>
      <c r="M3365" s="15">
        <v>0.17</v>
      </c>
      <c r="N3365" s="3">
        <f>H3365*M3365</f>
        <v>4726</v>
      </c>
      <c r="O3365" s="3">
        <f>L3365-N3365</f>
        <v>33254</v>
      </c>
    </row>
    <row r="3366" spans="1:15" x14ac:dyDescent="0.2">
      <c r="A3366" s="2" t="s">
        <v>6781</v>
      </c>
      <c r="B3366" s="2" t="s">
        <v>2202</v>
      </c>
      <c r="C3366" s="2" t="s">
        <v>59</v>
      </c>
      <c r="D3366" s="2" t="s">
        <v>55</v>
      </c>
      <c r="E3366" s="13">
        <v>46113</v>
      </c>
      <c r="F3366" s="2" t="s">
        <v>2683</v>
      </c>
      <c r="G3366" s="2">
        <v>5</v>
      </c>
      <c r="H3366" s="3">
        <v>23750</v>
      </c>
      <c r="I3366" s="3">
        <v>4360</v>
      </c>
      <c r="J3366" s="3">
        <v>0</v>
      </c>
      <c r="K3366" s="3">
        <v>0</v>
      </c>
      <c r="L3366" s="3">
        <f>SUM(H3366:K3366)</f>
        <v>28110</v>
      </c>
      <c r="M3366" s="15">
        <v>0.17</v>
      </c>
      <c r="N3366" s="3">
        <f>H3366*M3366</f>
        <v>4037.5000000000005</v>
      </c>
      <c r="O3366" s="3">
        <f>L3366-N3366</f>
        <v>24072.5</v>
      </c>
    </row>
    <row r="3367" spans="1:15" x14ac:dyDescent="0.2">
      <c r="A3367" s="2" t="s">
        <v>6782</v>
      </c>
      <c r="B3367" s="2" t="s">
        <v>2452</v>
      </c>
      <c r="C3367" s="2" t="s">
        <v>29</v>
      </c>
      <c r="D3367" s="2" t="s">
        <v>24</v>
      </c>
      <c r="E3367" s="13">
        <v>46082</v>
      </c>
      <c r="F3367" s="2" t="s">
        <v>2732</v>
      </c>
      <c r="G3367" s="2">
        <v>3</v>
      </c>
      <c r="H3367" s="3">
        <v>29850</v>
      </c>
      <c r="I3367" s="3">
        <v>2680</v>
      </c>
      <c r="J3367" s="3">
        <v>5040</v>
      </c>
      <c r="K3367" s="3">
        <v>0</v>
      </c>
      <c r="L3367" s="3">
        <f>SUM(H3367:K3367)</f>
        <v>37570</v>
      </c>
      <c r="M3367" s="15">
        <v>0.05</v>
      </c>
      <c r="N3367" s="3">
        <f>H3367*M3367</f>
        <v>1492.5</v>
      </c>
      <c r="O3367" s="3">
        <f>L3367-N3367</f>
        <v>36077.5</v>
      </c>
    </row>
    <row r="3368" spans="1:15" x14ac:dyDescent="0.2">
      <c r="A3368" s="2" t="s">
        <v>6783</v>
      </c>
      <c r="B3368" s="2" t="s">
        <v>2501</v>
      </c>
      <c r="C3368" s="2" t="s">
        <v>69</v>
      </c>
      <c r="D3368" s="2" t="s">
        <v>65</v>
      </c>
      <c r="E3368" s="13">
        <v>46082</v>
      </c>
      <c r="F3368" s="2" t="s">
        <v>2683</v>
      </c>
      <c r="G3368" s="2">
        <v>2</v>
      </c>
      <c r="H3368" s="3">
        <v>32900</v>
      </c>
      <c r="I3368" s="3">
        <v>5000</v>
      </c>
      <c r="J3368" s="3">
        <v>0</v>
      </c>
      <c r="K3368" s="3">
        <v>0</v>
      </c>
      <c r="L3368" s="3">
        <f>SUM(H3368:K3368)</f>
        <v>37900</v>
      </c>
      <c r="M3368" s="15">
        <v>0.17</v>
      </c>
      <c r="N3368" s="3">
        <f>H3368*M3368</f>
        <v>5593</v>
      </c>
      <c r="O3368" s="3">
        <f>L3368-N3368</f>
        <v>32307</v>
      </c>
    </row>
    <row r="3369" spans="1:15" x14ac:dyDescent="0.2">
      <c r="A3369" s="2" t="s">
        <v>6785</v>
      </c>
      <c r="B3369" s="2" t="s">
        <v>1365</v>
      </c>
      <c r="C3369" s="2" t="s">
        <v>37</v>
      </c>
      <c r="D3369" s="2" t="s">
        <v>36</v>
      </c>
      <c r="E3369" s="13">
        <v>46082</v>
      </c>
      <c r="F3369" s="2" t="s">
        <v>2658</v>
      </c>
      <c r="G3369" s="2">
        <v>4</v>
      </c>
      <c r="H3369" s="3">
        <v>114200</v>
      </c>
      <c r="I3369" s="3">
        <v>7520</v>
      </c>
      <c r="J3369" s="3">
        <v>0</v>
      </c>
      <c r="K3369" s="3">
        <v>0</v>
      </c>
      <c r="L3369" s="3">
        <f>SUM(H3369:K3369)</f>
        <v>121720</v>
      </c>
      <c r="M3369" s="15">
        <v>0.1</v>
      </c>
      <c r="N3369" s="3">
        <f>H3369*M3369</f>
        <v>11420</v>
      </c>
      <c r="O3369" s="3">
        <f>L3369-N3369</f>
        <v>110300</v>
      </c>
    </row>
    <row r="3370" spans="1:15" x14ac:dyDescent="0.2">
      <c r="A3370" s="2" t="s">
        <v>6788</v>
      </c>
      <c r="B3370" s="2" t="s">
        <v>1974</v>
      </c>
      <c r="C3370" s="2" t="s">
        <v>47</v>
      </c>
      <c r="D3370" s="2" t="s">
        <v>45</v>
      </c>
      <c r="E3370" s="13">
        <v>46143</v>
      </c>
      <c r="F3370" s="2" t="s">
        <v>2683</v>
      </c>
      <c r="G3370" s="2">
        <v>6</v>
      </c>
      <c r="H3370" s="3">
        <v>47100</v>
      </c>
      <c r="I3370" s="3">
        <v>6410</v>
      </c>
      <c r="J3370" s="3">
        <v>6580</v>
      </c>
      <c r="K3370" s="3">
        <v>2640</v>
      </c>
      <c r="L3370" s="3">
        <f>SUM(H3370:K3370)</f>
        <v>62730</v>
      </c>
      <c r="M3370" s="15">
        <v>0.17</v>
      </c>
      <c r="N3370" s="3">
        <f>H3370*M3370</f>
        <v>8007.0000000000009</v>
      </c>
      <c r="O3370" s="3">
        <f>L3370-N3370</f>
        <v>54723</v>
      </c>
    </row>
    <row r="3371" spans="1:15" x14ac:dyDescent="0.2">
      <c r="A3371" s="2" t="s">
        <v>6789</v>
      </c>
      <c r="B3371" s="2" t="s">
        <v>2544</v>
      </c>
      <c r="C3371" s="2" t="s">
        <v>93</v>
      </c>
      <c r="D3371" s="2" t="s">
        <v>95</v>
      </c>
      <c r="E3371" s="13">
        <v>46174</v>
      </c>
      <c r="F3371" s="2" t="s">
        <v>2689</v>
      </c>
      <c r="G3371" s="2">
        <v>12</v>
      </c>
      <c r="H3371" s="3">
        <v>68400</v>
      </c>
      <c r="I3371" s="3">
        <v>8550</v>
      </c>
      <c r="J3371" s="3">
        <v>2880</v>
      </c>
      <c r="K3371" s="3">
        <v>0</v>
      </c>
      <c r="L3371" s="3">
        <f>SUM(H3371:K3371)</f>
        <v>79830</v>
      </c>
      <c r="M3371" s="15">
        <v>0.15</v>
      </c>
      <c r="N3371" s="3">
        <f>H3371*M3371</f>
        <v>10260</v>
      </c>
      <c r="O3371" s="3">
        <f>L3371-N3371</f>
        <v>69570</v>
      </c>
    </row>
    <row r="3372" spans="1:15" x14ac:dyDescent="0.2">
      <c r="A3372" s="2" t="s">
        <v>6790</v>
      </c>
      <c r="B3372" s="2" t="s">
        <v>1999</v>
      </c>
      <c r="C3372" s="2" t="s">
        <v>116</v>
      </c>
      <c r="D3372" s="2" t="s">
        <v>114</v>
      </c>
      <c r="E3372" s="13">
        <v>46082</v>
      </c>
      <c r="F3372" s="2" t="s">
        <v>2670</v>
      </c>
      <c r="G3372" s="2">
        <v>5</v>
      </c>
      <c r="H3372" s="3">
        <v>24000</v>
      </c>
      <c r="I3372" s="3">
        <v>9880</v>
      </c>
      <c r="J3372" s="3">
        <v>0</v>
      </c>
      <c r="K3372" s="3">
        <v>0</v>
      </c>
      <c r="L3372" s="3">
        <f>SUM(H3372:K3372)</f>
        <v>33880</v>
      </c>
      <c r="M3372" s="15">
        <v>0</v>
      </c>
      <c r="N3372" s="3">
        <f>H3372*M3372</f>
        <v>0</v>
      </c>
      <c r="O3372" s="3">
        <f>L3372-N3372</f>
        <v>33880</v>
      </c>
    </row>
    <row r="3373" spans="1:15" x14ac:dyDescent="0.2">
      <c r="A3373" s="2" t="s">
        <v>6791</v>
      </c>
      <c r="B3373" s="2" t="s">
        <v>2358</v>
      </c>
      <c r="C3373" s="2" t="s">
        <v>13</v>
      </c>
      <c r="D3373" s="2" t="s">
        <v>11</v>
      </c>
      <c r="E3373" s="13">
        <v>46082</v>
      </c>
      <c r="F3373" s="2" t="s">
        <v>2647</v>
      </c>
      <c r="G3373" s="2">
        <v>3</v>
      </c>
      <c r="H3373" s="3">
        <v>41250</v>
      </c>
      <c r="I3373" s="3">
        <v>2020</v>
      </c>
      <c r="J3373" s="3">
        <v>0</v>
      </c>
      <c r="K3373" s="3">
        <v>0</v>
      </c>
      <c r="L3373" s="3">
        <f>SUM(H3373:K3373)</f>
        <v>43270</v>
      </c>
      <c r="M3373" s="15">
        <v>0</v>
      </c>
      <c r="N3373" s="3">
        <f>H3373*M3373</f>
        <v>0</v>
      </c>
      <c r="O3373" s="3">
        <f>L3373-N3373</f>
        <v>43270</v>
      </c>
    </row>
    <row r="3374" spans="1:15" x14ac:dyDescent="0.2">
      <c r="A3374" s="2" t="s">
        <v>6792</v>
      </c>
      <c r="B3374" s="2" t="s">
        <v>538</v>
      </c>
      <c r="C3374" s="2" t="s">
        <v>69</v>
      </c>
      <c r="D3374" s="2" t="s">
        <v>65</v>
      </c>
      <c r="E3374" s="13">
        <v>46235</v>
      </c>
      <c r="F3374" s="2" t="s">
        <v>2670</v>
      </c>
      <c r="G3374" s="2">
        <v>3</v>
      </c>
      <c r="H3374" s="3">
        <v>40200</v>
      </c>
      <c r="I3374" s="3">
        <v>3880</v>
      </c>
      <c r="J3374" s="3">
        <v>0</v>
      </c>
      <c r="K3374" s="3">
        <v>0</v>
      </c>
      <c r="L3374" s="3">
        <f>SUM(H3374:K3374)</f>
        <v>44080</v>
      </c>
      <c r="M3374" s="15">
        <v>0</v>
      </c>
      <c r="N3374" s="3">
        <f>H3374*M3374</f>
        <v>0</v>
      </c>
      <c r="O3374" s="3">
        <f>L3374-N3374</f>
        <v>44080</v>
      </c>
    </row>
    <row r="3375" spans="1:15" x14ac:dyDescent="0.2">
      <c r="A3375" s="2" t="s">
        <v>6794</v>
      </c>
      <c r="B3375" s="2" t="s">
        <v>1369</v>
      </c>
      <c r="C3375" s="2" t="s">
        <v>47</v>
      </c>
      <c r="D3375" s="2" t="s">
        <v>45</v>
      </c>
      <c r="E3375" s="13">
        <v>46143</v>
      </c>
      <c r="F3375" s="2" t="s">
        <v>2661</v>
      </c>
      <c r="G3375" s="2">
        <v>3</v>
      </c>
      <c r="H3375" s="3">
        <v>34800</v>
      </c>
      <c r="I3375" s="3">
        <v>6670</v>
      </c>
      <c r="J3375" s="3">
        <v>0</v>
      </c>
      <c r="K3375" s="3">
        <v>0</v>
      </c>
      <c r="L3375" s="3">
        <f>SUM(H3375:K3375)</f>
        <v>41470</v>
      </c>
      <c r="M3375" s="15">
        <v>0</v>
      </c>
      <c r="N3375" s="3">
        <f>H3375*M3375</f>
        <v>0</v>
      </c>
      <c r="O3375" s="3">
        <f>L3375-N3375</f>
        <v>41470</v>
      </c>
    </row>
    <row r="3376" spans="1:15" x14ac:dyDescent="0.2">
      <c r="A3376" s="2" t="s">
        <v>6796</v>
      </c>
      <c r="B3376" s="2" t="s">
        <v>2410</v>
      </c>
      <c r="C3376" s="2" t="s">
        <v>106</v>
      </c>
      <c r="D3376" s="2" t="s">
        <v>105</v>
      </c>
      <c r="E3376" s="13">
        <v>46082</v>
      </c>
      <c r="F3376" s="2" t="s">
        <v>2732</v>
      </c>
      <c r="G3376" s="2">
        <v>1</v>
      </c>
      <c r="H3376" s="3">
        <v>6600</v>
      </c>
      <c r="I3376" s="3">
        <v>1170</v>
      </c>
      <c r="J3376" s="3">
        <v>3020</v>
      </c>
      <c r="K3376" s="3">
        <v>0</v>
      </c>
      <c r="L3376" s="3">
        <f>SUM(H3376:K3376)</f>
        <v>10790</v>
      </c>
      <c r="M3376" s="15">
        <v>0.05</v>
      </c>
      <c r="N3376" s="3">
        <f>H3376*M3376</f>
        <v>330</v>
      </c>
      <c r="O3376" s="3">
        <f>L3376-N3376</f>
        <v>10460</v>
      </c>
    </row>
    <row r="3377" spans="1:15" x14ac:dyDescent="0.2">
      <c r="A3377" s="2" t="s">
        <v>6797</v>
      </c>
      <c r="B3377" s="2" t="s">
        <v>2512</v>
      </c>
      <c r="C3377" s="2" t="s">
        <v>83</v>
      </c>
      <c r="D3377" s="2" t="s">
        <v>85</v>
      </c>
      <c r="E3377" s="13">
        <v>46082</v>
      </c>
      <c r="F3377" s="2" t="s">
        <v>2647</v>
      </c>
      <c r="G3377" s="2">
        <v>3</v>
      </c>
      <c r="H3377" s="3">
        <v>65250</v>
      </c>
      <c r="I3377" s="3">
        <v>1620</v>
      </c>
      <c r="J3377" s="3">
        <v>8500</v>
      </c>
      <c r="K3377" s="3">
        <v>3050</v>
      </c>
      <c r="L3377" s="3">
        <f>SUM(H3377:K3377)</f>
        <v>78420</v>
      </c>
      <c r="M3377" s="15">
        <v>0</v>
      </c>
      <c r="N3377" s="3">
        <f>H3377*M3377</f>
        <v>0</v>
      </c>
      <c r="O3377" s="3">
        <f>L3377-N3377</f>
        <v>78420</v>
      </c>
    </row>
    <row r="3378" spans="1:15" x14ac:dyDescent="0.2">
      <c r="A3378" s="2" t="s">
        <v>6798</v>
      </c>
      <c r="B3378" s="2" t="s">
        <v>691</v>
      </c>
      <c r="C3378" s="2" t="s">
        <v>51</v>
      </c>
      <c r="D3378" s="2" t="s">
        <v>45</v>
      </c>
      <c r="E3378" s="13">
        <v>46143</v>
      </c>
      <c r="F3378" s="2" t="s">
        <v>2658</v>
      </c>
      <c r="G3378" s="2">
        <v>6</v>
      </c>
      <c r="H3378" s="3">
        <v>78900</v>
      </c>
      <c r="I3378" s="3">
        <v>15400</v>
      </c>
      <c r="J3378" s="3">
        <v>0</v>
      </c>
      <c r="K3378" s="3">
        <v>0</v>
      </c>
      <c r="L3378" s="3">
        <f>SUM(H3378:K3378)</f>
        <v>94300</v>
      </c>
      <c r="M3378" s="15">
        <v>0.1</v>
      </c>
      <c r="N3378" s="3">
        <f>H3378*M3378</f>
        <v>7890</v>
      </c>
      <c r="O3378" s="3">
        <f>L3378-N3378</f>
        <v>86410</v>
      </c>
    </row>
    <row r="3379" spans="1:15" x14ac:dyDescent="0.2">
      <c r="A3379" s="2" t="s">
        <v>6799</v>
      </c>
      <c r="B3379" s="2" t="s">
        <v>873</v>
      </c>
      <c r="C3379" s="2" t="s">
        <v>112</v>
      </c>
      <c r="D3379" s="2" t="s">
        <v>114</v>
      </c>
      <c r="E3379" s="13">
        <v>46113</v>
      </c>
      <c r="F3379" s="2" t="s">
        <v>2647</v>
      </c>
      <c r="G3379" s="2">
        <v>5</v>
      </c>
      <c r="H3379" s="3">
        <v>27000</v>
      </c>
      <c r="I3379" s="3">
        <v>14840</v>
      </c>
      <c r="J3379" s="3">
        <v>0</v>
      </c>
      <c r="K3379" s="3">
        <v>0</v>
      </c>
      <c r="L3379" s="3">
        <f>SUM(H3379:K3379)</f>
        <v>41840</v>
      </c>
      <c r="M3379" s="15">
        <v>0</v>
      </c>
      <c r="N3379" s="3">
        <f>H3379*M3379</f>
        <v>0</v>
      </c>
      <c r="O3379" s="3">
        <f>L3379-N3379</f>
        <v>41840</v>
      </c>
    </row>
    <row r="3380" spans="1:15" x14ac:dyDescent="0.2">
      <c r="A3380" s="2" t="s">
        <v>6801</v>
      </c>
      <c r="B3380" s="2" t="s">
        <v>2189</v>
      </c>
      <c r="C3380" s="2" t="s">
        <v>93</v>
      </c>
      <c r="D3380" s="2" t="s">
        <v>95</v>
      </c>
      <c r="E3380" s="13">
        <v>46082</v>
      </c>
      <c r="F3380" s="2" t="s">
        <v>2689</v>
      </c>
      <c r="G3380" s="2">
        <v>6</v>
      </c>
      <c r="H3380" s="3">
        <v>46200</v>
      </c>
      <c r="I3380" s="3">
        <v>21490</v>
      </c>
      <c r="J3380" s="3">
        <v>0</v>
      </c>
      <c r="K3380" s="3">
        <v>3290</v>
      </c>
      <c r="L3380" s="3">
        <f>SUM(H3380:K3380)</f>
        <v>70980</v>
      </c>
      <c r="M3380" s="15">
        <v>0.15</v>
      </c>
      <c r="N3380" s="3">
        <f>H3380*M3380</f>
        <v>6930</v>
      </c>
      <c r="O3380" s="3">
        <f>L3380-N3380</f>
        <v>64050</v>
      </c>
    </row>
    <row r="3381" spans="1:15" x14ac:dyDescent="0.2">
      <c r="A3381" s="2" t="s">
        <v>6803</v>
      </c>
      <c r="B3381" s="2" t="s">
        <v>2419</v>
      </c>
      <c r="C3381" s="2" t="s">
        <v>63</v>
      </c>
      <c r="D3381" s="2" t="s">
        <v>65</v>
      </c>
      <c r="E3381" s="13">
        <v>46113</v>
      </c>
      <c r="F3381" s="2" t="s">
        <v>2689</v>
      </c>
      <c r="G3381" s="2">
        <v>4</v>
      </c>
      <c r="H3381" s="3">
        <v>57800</v>
      </c>
      <c r="I3381" s="3">
        <v>6660</v>
      </c>
      <c r="J3381" s="3">
        <v>0</v>
      </c>
      <c r="K3381" s="3">
        <v>0</v>
      </c>
      <c r="L3381" s="3">
        <f>SUM(H3381:K3381)</f>
        <v>64460</v>
      </c>
      <c r="M3381" s="15">
        <v>0.15</v>
      </c>
      <c r="N3381" s="3">
        <f>H3381*M3381</f>
        <v>8670</v>
      </c>
      <c r="O3381" s="3">
        <f>L3381-N3381</f>
        <v>55790</v>
      </c>
    </row>
    <row r="3382" spans="1:15" x14ac:dyDescent="0.2">
      <c r="A3382" s="2" t="s">
        <v>6804</v>
      </c>
      <c r="B3382" s="2" t="s">
        <v>983</v>
      </c>
      <c r="C3382" s="2" t="s">
        <v>19</v>
      </c>
      <c r="D3382" s="2" t="s">
        <v>11</v>
      </c>
      <c r="E3382" s="13">
        <v>46082</v>
      </c>
      <c r="F3382" s="2" t="s">
        <v>2683</v>
      </c>
      <c r="G3382" s="2">
        <v>3</v>
      </c>
      <c r="H3382" s="3">
        <v>49350</v>
      </c>
      <c r="I3382" s="3">
        <v>970</v>
      </c>
      <c r="J3382" s="3">
        <v>4270</v>
      </c>
      <c r="K3382" s="3">
        <v>0</v>
      </c>
      <c r="L3382" s="3">
        <f>SUM(H3382:K3382)</f>
        <v>54590</v>
      </c>
      <c r="M3382" s="15">
        <v>0.17</v>
      </c>
      <c r="N3382" s="3">
        <f>H3382*M3382</f>
        <v>8389.5</v>
      </c>
      <c r="O3382" s="3">
        <f>L3382-N3382</f>
        <v>46200.5</v>
      </c>
    </row>
    <row r="3383" spans="1:15" x14ac:dyDescent="0.2">
      <c r="A3383" s="2" t="s">
        <v>6805</v>
      </c>
      <c r="B3383" s="2" t="s">
        <v>2098</v>
      </c>
      <c r="C3383" s="2" t="s">
        <v>89</v>
      </c>
      <c r="D3383" s="2" t="s">
        <v>85</v>
      </c>
      <c r="E3383" s="13">
        <v>46143</v>
      </c>
      <c r="F3383" s="2" t="s">
        <v>2689</v>
      </c>
      <c r="G3383" s="2">
        <v>4</v>
      </c>
      <c r="H3383" s="3">
        <v>22400</v>
      </c>
      <c r="I3383" s="3">
        <v>1750</v>
      </c>
      <c r="J3383" s="3">
        <v>0</v>
      </c>
      <c r="K3383" s="3">
        <v>2510</v>
      </c>
      <c r="L3383" s="3">
        <f>SUM(H3383:K3383)</f>
        <v>26660</v>
      </c>
      <c r="M3383" s="15">
        <v>0.15</v>
      </c>
      <c r="N3383" s="3">
        <f>H3383*M3383</f>
        <v>3360</v>
      </c>
      <c r="O3383" s="3">
        <f>L3383-N3383</f>
        <v>23300</v>
      </c>
    </row>
    <row r="3384" spans="1:15" x14ac:dyDescent="0.2">
      <c r="A3384" s="2" t="s">
        <v>6806</v>
      </c>
      <c r="B3384" s="2" t="s">
        <v>2262</v>
      </c>
      <c r="C3384" s="2" t="s">
        <v>93</v>
      </c>
      <c r="D3384" s="2" t="s">
        <v>95</v>
      </c>
      <c r="E3384" s="13">
        <v>46174</v>
      </c>
      <c r="F3384" s="2" t="s">
        <v>2670</v>
      </c>
      <c r="G3384" s="2">
        <v>5</v>
      </c>
      <c r="H3384" s="3">
        <v>25750</v>
      </c>
      <c r="I3384" s="3">
        <v>900</v>
      </c>
      <c r="J3384" s="3">
        <v>0</v>
      </c>
      <c r="K3384" s="3">
        <v>0</v>
      </c>
      <c r="L3384" s="3">
        <f>SUM(H3384:K3384)</f>
        <v>26650</v>
      </c>
      <c r="M3384" s="15">
        <v>0</v>
      </c>
      <c r="N3384" s="3">
        <f>H3384*M3384</f>
        <v>0</v>
      </c>
      <c r="O3384" s="3">
        <f>L3384-N3384</f>
        <v>26650</v>
      </c>
    </row>
    <row r="3385" spans="1:15" x14ac:dyDescent="0.2">
      <c r="A3385" s="2" t="s">
        <v>6807</v>
      </c>
      <c r="B3385" s="2" t="s">
        <v>408</v>
      </c>
      <c r="C3385" s="2" t="s">
        <v>112</v>
      </c>
      <c r="D3385" s="2" t="s">
        <v>114</v>
      </c>
      <c r="E3385" s="13">
        <v>46113</v>
      </c>
      <c r="F3385" s="2" t="s">
        <v>2670</v>
      </c>
      <c r="G3385" s="2">
        <v>4</v>
      </c>
      <c r="H3385" s="3">
        <v>21400</v>
      </c>
      <c r="I3385" s="3">
        <v>5740</v>
      </c>
      <c r="J3385" s="3">
        <v>0</v>
      </c>
      <c r="K3385" s="3">
        <v>0</v>
      </c>
      <c r="L3385" s="3">
        <f>SUM(H3385:K3385)</f>
        <v>27140</v>
      </c>
      <c r="M3385" s="15">
        <v>0</v>
      </c>
      <c r="N3385" s="3">
        <f>H3385*M3385</f>
        <v>0</v>
      </c>
      <c r="O3385" s="3">
        <f>L3385-N3385</f>
        <v>27140</v>
      </c>
    </row>
    <row r="3386" spans="1:15" x14ac:dyDescent="0.2">
      <c r="A3386" s="2" t="s">
        <v>6809</v>
      </c>
      <c r="B3386" s="2" t="s">
        <v>1630</v>
      </c>
      <c r="C3386" s="2" t="s">
        <v>101</v>
      </c>
      <c r="D3386" s="2" t="s">
        <v>95</v>
      </c>
      <c r="E3386" s="13">
        <v>46082</v>
      </c>
      <c r="F3386" s="2" t="s">
        <v>2689</v>
      </c>
      <c r="G3386" s="2">
        <v>2</v>
      </c>
      <c r="H3386" s="3">
        <v>20000</v>
      </c>
      <c r="I3386" s="3">
        <v>3440</v>
      </c>
      <c r="J3386" s="3">
        <v>0</v>
      </c>
      <c r="K3386" s="3">
        <v>0</v>
      </c>
      <c r="L3386" s="3">
        <f>SUM(H3386:K3386)</f>
        <v>23440</v>
      </c>
      <c r="M3386" s="15">
        <v>0.15</v>
      </c>
      <c r="N3386" s="3">
        <f>H3386*M3386</f>
        <v>3000</v>
      </c>
      <c r="O3386" s="3">
        <f>L3386-N3386</f>
        <v>20440</v>
      </c>
    </row>
    <row r="3387" spans="1:15" x14ac:dyDescent="0.2">
      <c r="A3387" s="2" t="s">
        <v>6810</v>
      </c>
      <c r="B3387" s="2" t="s">
        <v>2226</v>
      </c>
      <c r="C3387" s="2" t="s">
        <v>69</v>
      </c>
      <c r="D3387" s="2" t="s">
        <v>65</v>
      </c>
      <c r="E3387" s="13">
        <v>46143</v>
      </c>
      <c r="F3387" s="2" t="s">
        <v>2647</v>
      </c>
      <c r="G3387" s="2">
        <v>5</v>
      </c>
      <c r="H3387" s="3">
        <v>89000</v>
      </c>
      <c r="I3387" s="3">
        <v>3380</v>
      </c>
      <c r="J3387" s="3">
        <v>0</v>
      </c>
      <c r="K3387" s="3">
        <v>0</v>
      </c>
      <c r="L3387" s="3">
        <f>SUM(H3387:K3387)</f>
        <v>92380</v>
      </c>
      <c r="M3387" s="15">
        <v>0</v>
      </c>
      <c r="N3387" s="3">
        <f>H3387*M3387</f>
        <v>0</v>
      </c>
      <c r="O3387" s="3">
        <f>L3387-N3387</f>
        <v>92380</v>
      </c>
    </row>
    <row r="3388" spans="1:15" x14ac:dyDescent="0.2">
      <c r="A3388" s="2" t="s">
        <v>6812</v>
      </c>
      <c r="B3388" s="2" t="s">
        <v>558</v>
      </c>
      <c r="C3388" s="2" t="s">
        <v>29</v>
      </c>
      <c r="D3388" s="2" t="s">
        <v>24</v>
      </c>
      <c r="E3388" s="13">
        <v>46143</v>
      </c>
      <c r="F3388" s="2" t="s">
        <v>2651</v>
      </c>
      <c r="G3388" s="2">
        <v>3</v>
      </c>
      <c r="H3388" s="3">
        <v>34050</v>
      </c>
      <c r="I3388" s="3">
        <v>9510</v>
      </c>
      <c r="J3388" s="3">
        <v>0</v>
      </c>
      <c r="K3388" s="3">
        <v>1080</v>
      </c>
      <c r="L3388" s="3">
        <f>SUM(H3388:K3388)</f>
        <v>44640</v>
      </c>
      <c r="M3388" s="15">
        <v>0.16</v>
      </c>
      <c r="N3388" s="3">
        <f>H3388*M3388</f>
        <v>5448</v>
      </c>
      <c r="O3388" s="3">
        <f>L3388-N3388</f>
        <v>39192</v>
      </c>
    </row>
    <row r="3389" spans="1:15" x14ac:dyDescent="0.2">
      <c r="A3389" s="2" t="s">
        <v>6813</v>
      </c>
      <c r="B3389" s="2" t="s">
        <v>1035</v>
      </c>
      <c r="C3389" s="2" t="s">
        <v>97</v>
      </c>
      <c r="D3389" s="2" t="s">
        <v>95</v>
      </c>
      <c r="E3389" s="13">
        <v>46113</v>
      </c>
      <c r="F3389" s="2" t="s">
        <v>2670</v>
      </c>
      <c r="G3389" s="2">
        <v>5</v>
      </c>
      <c r="H3389" s="3">
        <v>56250</v>
      </c>
      <c r="I3389" s="3">
        <v>11150</v>
      </c>
      <c r="J3389" s="3">
        <v>10340</v>
      </c>
      <c r="K3389" s="3">
        <v>2500</v>
      </c>
      <c r="L3389" s="3">
        <f>SUM(H3389:K3389)</f>
        <v>80240</v>
      </c>
      <c r="M3389" s="15">
        <v>0</v>
      </c>
      <c r="N3389" s="3">
        <f>H3389*M3389</f>
        <v>0</v>
      </c>
      <c r="O3389" s="3">
        <f>L3389-N3389</f>
        <v>80240</v>
      </c>
    </row>
    <row r="3390" spans="1:15" x14ac:dyDescent="0.2">
      <c r="A3390" s="2" t="s">
        <v>6814</v>
      </c>
      <c r="B3390" s="2" t="s">
        <v>1250</v>
      </c>
      <c r="C3390" s="2" t="s">
        <v>112</v>
      </c>
      <c r="D3390" s="2" t="s">
        <v>114</v>
      </c>
      <c r="E3390" s="13">
        <v>46204</v>
      </c>
      <c r="F3390" s="2" t="s">
        <v>2658</v>
      </c>
      <c r="G3390" s="2">
        <v>3</v>
      </c>
      <c r="H3390" s="3">
        <v>21000</v>
      </c>
      <c r="I3390" s="3">
        <v>4200</v>
      </c>
      <c r="J3390" s="3">
        <v>0</v>
      </c>
      <c r="K3390" s="3">
        <v>1170</v>
      </c>
      <c r="L3390" s="3">
        <f>SUM(H3390:K3390)</f>
        <v>26370</v>
      </c>
      <c r="M3390" s="15">
        <v>0.1</v>
      </c>
      <c r="N3390" s="3">
        <f>H3390*M3390</f>
        <v>2100</v>
      </c>
      <c r="O3390" s="3">
        <f>L3390-N3390</f>
        <v>24270</v>
      </c>
    </row>
    <row r="3391" spans="1:15" x14ac:dyDescent="0.2">
      <c r="A3391" s="2" t="s">
        <v>6815</v>
      </c>
      <c r="B3391" s="2" t="s">
        <v>1983</v>
      </c>
      <c r="C3391" s="2" t="s">
        <v>26</v>
      </c>
      <c r="D3391" s="2" t="s">
        <v>24</v>
      </c>
      <c r="E3391" s="13">
        <v>46113</v>
      </c>
      <c r="F3391" s="2" t="s">
        <v>2689</v>
      </c>
      <c r="G3391" s="2">
        <v>4</v>
      </c>
      <c r="H3391" s="3">
        <v>38000</v>
      </c>
      <c r="I3391" s="3">
        <v>2860</v>
      </c>
      <c r="J3391" s="3">
        <v>0</v>
      </c>
      <c r="K3391" s="3">
        <v>0</v>
      </c>
      <c r="L3391" s="3">
        <f>SUM(H3391:K3391)</f>
        <v>40860</v>
      </c>
      <c r="M3391" s="15">
        <v>0.15</v>
      </c>
      <c r="N3391" s="3">
        <f>H3391*M3391</f>
        <v>5700</v>
      </c>
      <c r="O3391" s="3">
        <f>L3391-N3391</f>
        <v>35160</v>
      </c>
    </row>
    <row r="3392" spans="1:15" x14ac:dyDescent="0.2">
      <c r="A3392" s="2" t="s">
        <v>6816</v>
      </c>
      <c r="B3392" s="2" t="s">
        <v>1988</v>
      </c>
      <c r="C3392" s="2" t="s">
        <v>43</v>
      </c>
      <c r="D3392" s="2" t="s">
        <v>45</v>
      </c>
      <c r="E3392" s="13">
        <v>46082</v>
      </c>
      <c r="F3392" s="2" t="s">
        <v>2670</v>
      </c>
      <c r="G3392" s="2">
        <v>5</v>
      </c>
      <c r="H3392" s="3">
        <v>24000</v>
      </c>
      <c r="I3392" s="3">
        <v>6610</v>
      </c>
      <c r="J3392" s="3">
        <v>0</v>
      </c>
      <c r="K3392" s="3">
        <v>0</v>
      </c>
      <c r="L3392" s="3">
        <f>SUM(H3392:K3392)</f>
        <v>30610</v>
      </c>
      <c r="M3392" s="15">
        <v>0</v>
      </c>
      <c r="N3392" s="3">
        <f>H3392*M3392</f>
        <v>0</v>
      </c>
      <c r="O3392" s="3">
        <f>L3392-N3392</f>
        <v>30610</v>
      </c>
    </row>
    <row r="3393" spans="1:15" x14ac:dyDescent="0.2">
      <c r="A3393" s="2" t="s">
        <v>6817</v>
      </c>
      <c r="B3393" s="2" t="s">
        <v>2171</v>
      </c>
      <c r="C3393" s="2" t="s">
        <v>19</v>
      </c>
      <c r="D3393" s="2" t="s">
        <v>11</v>
      </c>
      <c r="E3393" s="13">
        <v>46113</v>
      </c>
      <c r="F3393" s="2" t="s">
        <v>2689</v>
      </c>
      <c r="G3393" s="2">
        <v>3</v>
      </c>
      <c r="H3393" s="3">
        <v>17850</v>
      </c>
      <c r="I3393" s="3">
        <v>980</v>
      </c>
      <c r="J3393" s="3">
        <v>0</v>
      </c>
      <c r="K3393" s="3">
        <v>0</v>
      </c>
      <c r="L3393" s="3">
        <f>SUM(H3393:K3393)</f>
        <v>18830</v>
      </c>
      <c r="M3393" s="15">
        <v>0.15</v>
      </c>
      <c r="N3393" s="3">
        <f>H3393*M3393</f>
        <v>2677.5</v>
      </c>
      <c r="O3393" s="3">
        <f>L3393-N3393</f>
        <v>16152.5</v>
      </c>
    </row>
    <row r="3394" spans="1:15" x14ac:dyDescent="0.2">
      <c r="A3394" s="2" t="s">
        <v>6818</v>
      </c>
      <c r="B3394" s="2" t="s">
        <v>2384</v>
      </c>
      <c r="C3394" s="2" t="s">
        <v>47</v>
      </c>
      <c r="D3394" s="2" t="s">
        <v>45</v>
      </c>
      <c r="E3394" s="13">
        <v>46143</v>
      </c>
      <c r="F3394" s="2" t="s">
        <v>2670</v>
      </c>
      <c r="G3394" s="2">
        <v>5</v>
      </c>
      <c r="H3394" s="3">
        <v>22750</v>
      </c>
      <c r="I3394" s="3">
        <v>4080</v>
      </c>
      <c r="J3394" s="3">
        <v>6050</v>
      </c>
      <c r="K3394" s="3">
        <v>0</v>
      </c>
      <c r="L3394" s="3">
        <f>SUM(H3394:K3394)</f>
        <v>32880</v>
      </c>
      <c r="M3394" s="15">
        <v>0</v>
      </c>
      <c r="N3394" s="3">
        <f>H3394*M3394</f>
        <v>0</v>
      </c>
      <c r="O3394" s="3">
        <f>L3394-N3394</f>
        <v>32880</v>
      </c>
    </row>
    <row r="3395" spans="1:15" x14ac:dyDescent="0.2">
      <c r="A3395" s="2" t="s">
        <v>6819</v>
      </c>
      <c r="B3395" s="2" t="s">
        <v>2522</v>
      </c>
      <c r="C3395" s="2" t="s">
        <v>26</v>
      </c>
      <c r="D3395" s="2" t="s">
        <v>24</v>
      </c>
      <c r="E3395" s="13">
        <v>46113</v>
      </c>
      <c r="F3395" s="2" t="s">
        <v>2658</v>
      </c>
      <c r="G3395" s="2">
        <v>12</v>
      </c>
      <c r="H3395" s="3">
        <v>222000</v>
      </c>
      <c r="I3395" s="3">
        <v>15070</v>
      </c>
      <c r="J3395" s="3">
        <v>0</v>
      </c>
      <c r="K3395" s="3">
        <v>1530</v>
      </c>
      <c r="L3395" s="3">
        <f>SUM(H3395:K3395)</f>
        <v>238600</v>
      </c>
      <c r="M3395" s="15">
        <v>0.1</v>
      </c>
      <c r="N3395" s="3">
        <f>H3395*M3395</f>
        <v>22200</v>
      </c>
      <c r="O3395" s="3">
        <f>L3395-N3395</f>
        <v>216400</v>
      </c>
    </row>
    <row r="3396" spans="1:15" x14ac:dyDescent="0.2">
      <c r="A3396" s="2" t="s">
        <v>6820</v>
      </c>
      <c r="B3396" s="2" t="s">
        <v>229</v>
      </c>
      <c r="C3396" s="2" t="s">
        <v>83</v>
      </c>
      <c r="D3396" s="2" t="s">
        <v>85</v>
      </c>
      <c r="E3396" s="13">
        <v>46082</v>
      </c>
      <c r="F3396" s="2" t="s">
        <v>2732</v>
      </c>
      <c r="G3396" s="2">
        <v>1</v>
      </c>
      <c r="H3396" s="3">
        <v>13750</v>
      </c>
      <c r="I3396" s="3">
        <v>510</v>
      </c>
      <c r="J3396" s="3">
        <v>0</v>
      </c>
      <c r="K3396" s="3">
        <v>0</v>
      </c>
      <c r="L3396" s="3">
        <f>SUM(H3396:K3396)</f>
        <v>14260</v>
      </c>
      <c r="M3396" s="15">
        <v>0.05</v>
      </c>
      <c r="N3396" s="3">
        <f>H3396*M3396</f>
        <v>687.5</v>
      </c>
      <c r="O3396" s="3">
        <f>L3396-N3396</f>
        <v>13572.5</v>
      </c>
    </row>
    <row r="3397" spans="1:15" x14ac:dyDescent="0.2">
      <c r="A3397" s="2" t="s">
        <v>6821</v>
      </c>
      <c r="B3397" s="2" t="s">
        <v>699</v>
      </c>
      <c r="C3397" s="2" t="s">
        <v>97</v>
      </c>
      <c r="D3397" s="2" t="s">
        <v>95</v>
      </c>
      <c r="E3397" s="13">
        <v>46082</v>
      </c>
      <c r="F3397" s="2" t="s">
        <v>2670</v>
      </c>
      <c r="G3397" s="2">
        <v>1</v>
      </c>
      <c r="H3397" s="3">
        <v>8250</v>
      </c>
      <c r="I3397" s="3">
        <v>850</v>
      </c>
      <c r="J3397" s="3">
        <v>0</v>
      </c>
      <c r="K3397" s="3">
        <v>0</v>
      </c>
      <c r="L3397" s="3">
        <f>SUM(H3397:K3397)</f>
        <v>9100</v>
      </c>
      <c r="M3397" s="15">
        <v>0</v>
      </c>
      <c r="N3397" s="3">
        <f>H3397*M3397</f>
        <v>0</v>
      </c>
      <c r="O3397" s="3">
        <f>L3397-N3397</f>
        <v>9100</v>
      </c>
    </row>
    <row r="3398" spans="1:15" x14ac:dyDescent="0.2">
      <c r="A3398" s="2" t="s">
        <v>6822</v>
      </c>
      <c r="B3398" s="2" t="s">
        <v>974</v>
      </c>
      <c r="C3398" s="2" t="s">
        <v>43</v>
      </c>
      <c r="D3398" s="2" t="s">
        <v>45</v>
      </c>
      <c r="E3398" s="13">
        <v>46082</v>
      </c>
      <c r="F3398" s="2" t="s">
        <v>2661</v>
      </c>
      <c r="G3398" s="2">
        <v>3</v>
      </c>
      <c r="H3398" s="3">
        <v>14100</v>
      </c>
      <c r="I3398" s="3">
        <v>4030</v>
      </c>
      <c r="J3398" s="3">
        <v>1670</v>
      </c>
      <c r="K3398" s="3">
        <v>0</v>
      </c>
      <c r="L3398" s="3">
        <f>SUM(H3398:K3398)</f>
        <v>19800</v>
      </c>
      <c r="M3398" s="15">
        <v>0</v>
      </c>
      <c r="N3398" s="3">
        <f>H3398*M3398</f>
        <v>0</v>
      </c>
      <c r="O3398" s="3">
        <f>L3398-N3398</f>
        <v>19800</v>
      </c>
    </row>
    <row r="3399" spans="1:15" x14ac:dyDescent="0.2">
      <c r="A3399" s="2" t="s">
        <v>6823</v>
      </c>
      <c r="B3399" s="2" t="s">
        <v>1015</v>
      </c>
      <c r="C3399" s="2" t="s">
        <v>91</v>
      </c>
      <c r="D3399" s="2" t="s">
        <v>85</v>
      </c>
      <c r="E3399" s="13">
        <v>46113</v>
      </c>
      <c r="F3399" s="2" t="s">
        <v>2670</v>
      </c>
      <c r="G3399" s="2">
        <v>2</v>
      </c>
      <c r="H3399" s="3">
        <v>5700</v>
      </c>
      <c r="I3399" s="3">
        <v>350</v>
      </c>
      <c r="J3399" s="3">
        <v>0</v>
      </c>
      <c r="K3399" s="3">
        <v>0</v>
      </c>
      <c r="L3399" s="3">
        <f>SUM(H3399:K3399)</f>
        <v>6050</v>
      </c>
      <c r="M3399" s="15">
        <v>0</v>
      </c>
      <c r="N3399" s="3">
        <f>H3399*M3399</f>
        <v>0</v>
      </c>
      <c r="O3399" s="3">
        <f>L3399-N3399</f>
        <v>6050</v>
      </c>
    </row>
    <row r="3400" spans="1:15" x14ac:dyDescent="0.2">
      <c r="A3400" s="2" t="s">
        <v>6824</v>
      </c>
      <c r="B3400" s="2" t="s">
        <v>1803</v>
      </c>
      <c r="C3400" s="2" t="s">
        <v>127</v>
      </c>
      <c r="D3400" s="2" t="s">
        <v>124</v>
      </c>
      <c r="E3400" s="13">
        <v>46082</v>
      </c>
      <c r="F3400" s="2" t="s">
        <v>2689</v>
      </c>
      <c r="G3400" s="2">
        <v>5</v>
      </c>
      <c r="H3400" s="3">
        <v>28000</v>
      </c>
      <c r="I3400" s="3">
        <v>7340</v>
      </c>
      <c r="J3400" s="3">
        <v>0</v>
      </c>
      <c r="K3400" s="3">
        <v>0</v>
      </c>
      <c r="L3400" s="3">
        <f>SUM(H3400:K3400)</f>
        <v>35340</v>
      </c>
      <c r="M3400" s="15">
        <v>0.15</v>
      </c>
      <c r="N3400" s="3">
        <f>H3400*M3400</f>
        <v>4200</v>
      </c>
      <c r="O3400" s="3">
        <f>L3400-N3400</f>
        <v>31140</v>
      </c>
    </row>
    <row r="3401" spans="1:15" x14ac:dyDescent="0.2">
      <c r="A3401" s="2" t="s">
        <v>6825</v>
      </c>
      <c r="B3401" s="2" t="s">
        <v>2348</v>
      </c>
      <c r="C3401" s="2" t="s">
        <v>108</v>
      </c>
      <c r="D3401" s="2" t="s">
        <v>105</v>
      </c>
      <c r="E3401" s="13">
        <v>46113</v>
      </c>
      <c r="F3401" s="2" t="s">
        <v>2683</v>
      </c>
      <c r="G3401" s="2">
        <v>8</v>
      </c>
      <c r="H3401" s="3">
        <v>234000</v>
      </c>
      <c r="I3401" s="3">
        <v>15600</v>
      </c>
      <c r="J3401" s="3">
        <v>0</v>
      </c>
      <c r="K3401" s="3">
        <v>0</v>
      </c>
      <c r="L3401" s="3">
        <f>SUM(H3401:K3401)</f>
        <v>249600</v>
      </c>
      <c r="M3401" s="15">
        <v>0.17</v>
      </c>
      <c r="N3401" s="3">
        <f>H3401*M3401</f>
        <v>39780</v>
      </c>
      <c r="O3401" s="3">
        <f>L3401-N3401</f>
        <v>209820</v>
      </c>
    </row>
    <row r="3402" spans="1:15" x14ac:dyDescent="0.2">
      <c r="A3402" s="2" t="s">
        <v>6826</v>
      </c>
      <c r="B3402" s="2" t="s">
        <v>2383</v>
      </c>
      <c r="C3402" s="2" t="s">
        <v>116</v>
      </c>
      <c r="D3402" s="2" t="s">
        <v>114</v>
      </c>
      <c r="E3402" s="13">
        <v>46143</v>
      </c>
      <c r="F3402" s="2" t="s">
        <v>2658</v>
      </c>
      <c r="G3402" s="2">
        <v>6</v>
      </c>
      <c r="H3402" s="3">
        <v>35100</v>
      </c>
      <c r="I3402" s="3">
        <v>13570</v>
      </c>
      <c r="J3402" s="3">
        <v>0</v>
      </c>
      <c r="K3402" s="3">
        <v>0</v>
      </c>
      <c r="L3402" s="3">
        <f>SUM(H3402:K3402)</f>
        <v>48670</v>
      </c>
      <c r="M3402" s="15">
        <v>0.1</v>
      </c>
      <c r="N3402" s="3">
        <f>H3402*M3402</f>
        <v>3510</v>
      </c>
      <c r="O3402" s="3">
        <f>L3402-N3402</f>
        <v>45160</v>
      </c>
    </row>
    <row r="3403" spans="1:15" x14ac:dyDescent="0.2">
      <c r="A3403" s="2" t="s">
        <v>6829</v>
      </c>
      <c r="B3403" s="2" t="s">
        <v>1055</v>
      </c>
      <c r="C3403" s="2" t="s">
        <v>51</v>
      </c>
      <c r="D3403" s="2" t="s">
        <v>45</v>
      </c>
      <c r="E3403" s="13">
        <v>46113</v>
      </c>
      <c r="F3403" s="2" t="s">
        <v>2683</v>
      </c>
      <c r="G3403" s="2">
        <v>3</v>
      </c>
      <c r="H3403" s="3">
        <v>43050</v>
      </c>
      <c r="I3403" s="3">
        <v>2040</v>
      </c>
      <c r="J3403" s="3">
        <v>9140</v>
      </c>
      <c r="K3403" s="3">
        <v>0</v>
      </c>
      <c r="L3403" s="3">
        <f>SUM(H3403:K3403)</f>
        <v>54230</v>
      </c>
      <c r="M3403" s="15">
        <v>0.17</v>
      </c>
      <c r="N3403" s="3">
        <f>H3403*M3403</f>
        <v>7318.5000000000009</v>
      </c>
      <c r="O3403" s="3">
        <f>L3403-N3403</f>
        <v>46911.5</v>
      </c>
    </row>
    <row r="3404" spans="1:15" x14ac:dyDescent="0.2">
      <c r="A3404" s="2" t="s">
        <v>6830</v>
      </c>
      <c r="B3404" s="2" t="s">
        <v>1278</v>
      </c>
      <c r="C3404" s="2" t="s">
        <v>26</v>
      </c>
      <c r="D3404" s="2" t="s">
        <v>24</v>
      </c>
      <c r="E3404" s="13">
        <v>46143</v>
      </c>
      <c r="F3404" s="2" t="s">
        <v>2647</v>
      </c>
      <c r="G3404" s="2">
        <v>3</v>
      </c>
      <c r="H3404" s="3">
        <v>31350</v>
      </c>
      <c r="I3404" s="3">
        <v>5030</v>
      </c>
      <c r="J3404" s="3">
        <v>7930</v>
      </c>
      <c r="K3404" s="3">
        <v>0</v>
      </c>
      <c r="L3404" s="3">
        <f>SUM(H3404:K3404)</f>
        <v>44310</v>
      </c>
      <c r="M3404" s="15">
        <v>0</v>
      </c>
      <c r="N3404" s="3">
        <f>H3404*M3404</f>
        <v>0</v>
      </c>
      <c r="O3404" s="3">
        <f>L3404-N3404</f>
        <v>44310</v>
      </c>
    </row>
    <row r="3405" spans="1:15" x14ac:dyDescent="0.2">
      <c r="A3405" s="2" t="s">
        <v>6831</v>
      </c>
      <c r="B3405" s="2" t="s">
        <v>1841</v>
      </c>
      <c r="C3405" s="2" t="s">
        <v>89</v>
      </c>
      <c r="D3405" s="2" t="s">
        <v>85</v>
      </c>
      <c r="E3405" s="13">
        <v>46143</v>
      </c>
      <c r="F3405" s="2" t="s">
        <v>2732</v>
      </c>
      <c r="G3405" s="2">
        <v>2</v>
      </c>
      <c r="H3405" s="3">
        <v>11500</v>
      </c>
      <c r="I3405" s="3">
        <v>1600</v>
      </c>
      <c r="J3405" s="3">
        <v>0</v>
      </c>
      <c r="K3405" s="3">
        <v>0</v>
      </c>
      <c r="L3405" s="3">
        <f>SUM(H3405:K3405)</f>
        <v>13100</v>
      </c>
      <c r="M3405" s="15">
        <v>0.05</v>
      </c>
      <c r="N3405" s="3">
        <f>H3405*M3405</f>
        <v>575</v>
      </c>
      <c r="O3405" s="3">
        <f>L3405-N3405</f>
        <v>12525</v>
      </c>
    </row>
    <row r="3406" spans="1:15" x14ac:dyDescent="0.2">
      <c r="A3406" s="2" t="s">
        <v>6832</v>
      </c>
      <c r="B3406" s="2" t="s">
        <v>1904</v>
      </c>
      <c r="C3406" s="2" t="s">
        <v>87</v>
      </c>
      <c r="D3406" s="2" t="s">
        <v>85</v>
      </c>
      <c r="E3406" s="13">
        <v>46113</v>
      </c>
      <c r="F3406" s="2" t="s">
        <v>2689</v>
      </c>
      <c r="G3406" s="2">
        <v>2</v>
      </c>
      <c r="H3406" s="3">
        <v>9900</v>
      </c>
      <c r="I3406" s="3">
        <v>1580</v>
      </c>
      <c r="J3406" s="3">
        <v>3580</v>
      </c>
      <c r="K3406" s="3">
        <v>0</v>
      </c>
      <c r="L3406" s="3">
        <f>SUM(H3406:K3406)</f>
        <v>15060</v>
      </c>
      <c r="M3406" s="15">
        <v>0.15</v>
      </c>
      <c r="N3406" s="3">
        <f>H3406*M3406</f>
        <v>1485</v>
      </c>
      <c r="O3406" s="3">
        <f>L3406-N3406</f>
        <v>13575</v>
      </c>
    </row>
    <row r="3407" spans="1:15" x14ac:dyDescent="0.2">
      <c r="A3407" s="2" t="s">
        <v>6833</v>
      </c>
      <c r="B3407" s="2" t="s">
        <v>2175</v>
      </c>
      <c r="C3407" s="2" t="s">
        <v>57</v>
      </c>
      <c r="D3407" s="2" t="s">
        <v>55</v>
      </c>
      <c r="E3407" s="13">
        <v>46082</v>
      </c>
      <c r="F3407" s="2" t="s">
        <v>2670</v>
      </c>
      <c r="G3407" s="2">
        <v>10</v>
      </c>
      <c r="H3407" s="3">
        <v>70000</v>
      </c>
      <c r="I3407" s="3">
        <v>12080</v>
      </c>
      <c r="J3407" s="3">
        <v>0</v>
      </c>
      <c r="K3407" s="3">
        <v>0</v>
      </c>
      <c r="L3407" s="3">
        <f>SUM(H3407:K3407)</f>
        <v>82080</v>
      </c>
      <c r="M3407" s="15">
        <v>0</v>
      </c>
      <c r="N3407" s="3">
        <f>H3407*M3407</f>
        <v>0</v>
      </c>
      <c r="O3407" s="3">
        <f>L3407-N3407</f>
        <v>82080</v>
      </c>
    </row>
    <row r="3408" spans="1:15" x14ac:dyDescent="0.2">
      <c r="A3408" s="2" t="s">
        <v>6834</v>
      </c>
      <c r="B3408" s="2" t="s">
        <v>2186</v>
      </c>
      <c r="C3408" s="2" t="s">
        <v>37</v>
      </c>
      <c r="D3408" s="2" t="s">
        <v>36</v>
      </c>
      <c r="E3408" s="13">
        <v>46082</v>
      </c>
      <c r="F3408" s="2" t="s">
        <v>2658</v>
      </c>
      <c r="G3408" s="2">
        <v>4</v>
      </c>
      <c r="H3408" s="3">
        <v>70400</v>
      </c>
      <c r="I3408" s="3">
        <v>3850</v>
      </c>
      <c r="J3408" s="3">
        <v>0</v>
      </c>
      <c r="K3408" s="3">
        <v>1110</v>
      </c>
      <c r="L3408" s="3">
        <f>SUM(H3408:K3408)</f>
        <v>75360</v>
      </c>
      <c r="M3408" s="15">
        <v>0.1</v>
      </c>
      <c r="N3408" s="3">
        <f>H3408*M3408</f>
        <v>7040</v>
      </c>
      <c r="O3408" s="3">
        <f>L3408-N3408</f>
        <v>68320</v>
      </c>
    </row>
    <row r="3409" spans="1:15" x14ac:dyDescent="0.2">
      <c r="A3409" s="2" t="s">
        <v>6836</v>
      </c>
      <c r="B3409" s="2" t="s">
        <v>2388</v>
      </c>
      <c r="C3409" s="2" t="s">
        <v>103</v>
      </c>
      <c r="D3409" s="2" t="s">
        <v>105</v>
      </c>
      <c r="E3409" s="13">
        <v>46113</v>
      </c>
      <c r="F3409" s="2" t="s">
        <v>2689</v>
      </c>
      <c r="G3409" s="2">
        <v>3</v>
      </c>
      <c r="H3409" s="3">
        <v>11850</v>
      </c>
      <c r="I3409" s="3">
        <v>1930</v>
      </c>
      <c r="J3409" s="3">
        <v>0</v>
      </c>
      <c r="K3409" s="3">
        <v>0</v>
      </c>
      <c r="L3409" s="3">
        <f>SUM(H3409:K3409)</f>
        <v>13780</v>
      </c>
      <c r="M3409" s="15">
        <v>0.15</v>
      </c>
      <c r="N3409" s="3">
        <f>H3409*M3409</f>
        <v>1777.5</v>
      </c>
      <c r="O3409" s="3">
        <f>L3409-N3409</f>
        <v>12002.5</v>
      </c>
    </row>
    <row r="3410" spans="1:15" x14ac:dyDescent="0.2">
      <c r="A3410" s="2" t="s">
        <v>6838</v>
      </c>
      <c r="B3410" s="2" t="s">
        <v>512</v>
      </c>
      <c r="C3410" s="2" t="s">
        <v>43</v>
      </c>
      <c r="D3410" s="2" t="s">
        <v>45</v>
      </c>
      <c r="E3410" s="13">
        <v>46174</v>
      </c>
      <c r="F3410" s="2" t="s">
        <v>2683</v>
      </c>
      <c r="G3410" s="2">
        <v>2</v>
      </c>
      <c r="H3410" s="3">
        <v>8400</v>
      </c>
      <c r="I3410" s="3">
        <v>2210</v>
      </c>
      <c r="J3410" s="3">
        <v>0</v>
      </c>
      <c r="K3410" s="3">
        <v>0</v>
      </c>
      <c r="L3410" s="3">
        <f>SUM(H3410:K3410)</f>
        <v>10610</v>
      </c>
      <c r="M3410" s="15">
        <v>0.17</v>
      </c>
      <c r="N3410" s="3">
        <f>H3410*M3410</f>
        <v>1428</v>
      </c>
      <c r="O3410" s="3">
        <f>L3410-N3410</f>
        <v>9182</v>
      </c>
    </row>
    <row r="3411" spans="1:15" x14ac:dyDescent="0.2">
      <c r="A3411" s="2" t="s">
        <v>6839</v>
      </c>
      <c r="B3411" s="2" t="s">
        <v>722</v>
      </c>
      <c r="C3411" s="2" t="s">
        <v>116</v>
      </c>
      <c r="D3411" s="2" t="s">
        <v>114</v>
      </c>
      <c r="E3411" s="13">
        <v>46113</v>
      </c>
      <c r="F3411" s="2" t="s">
        <v>2658</v>
      </c>
      <c r="G3411" s="2">
        <v>6</v>
      </c>
      <c r="H3411" s="3">
        <v>34200</v>
      </c>
      <c r="I3411" s="3">
        <v>10530</v>
      </c>
      <c r="J3411" s="3">
        <v>0</v>
      </c>
      <c r="K3411" s="3">
        <v>1050</v>
      </c>
      <c r="L3411" s="3">
        <f>SUM(H3411:K3411)</f>
        <v>45780</v>
      </c>
      <c r="M3411" s="15">
        <v>0.1</v>
      </c>
      <c r="N3411" s="3">
        <f>H3411*M3411</f>
        <v>3420</v>
      </c>
      <c r="O3411" s="3">
        <f>L3411-N3411</f>
        <v>42360</v>
      </c>
    </row>
    <row r="3412" spans="1:15" x14ac:dyDescent="0.2">
      <c r="A3412" s="2" t="s">
        <v>6841</v>
      </c>
      <c r="B3412" s="2" t="s">
        <v>974</v>
      </c>
      <c r="C3412" s="2" t="s">
        <v>53</v>
      </c>
      <c r="D3412" s="2" t="s">
        <v>55</v>
      </c>
      <c r="E3412" s="13">
        <v>46113</v>
      </c>
      <c r="F3412" s="2" t="s">
        <v>2732</v>
      </c>
      <c r="G3412" s="2">
        <v>3</v>
      </c>
      <c r="H3412" s="3">
        <v>45600</v>
      </c>
      <c r="I3412" s="3">
        <v>1030</v>
      </c>
      <c r="J3412" s="3">
        <v>0</v>
      </c>
      <c r="K3412" s="3">
        <v>0</v>
      </c>
      <c r="L3412" s="3">
        <f>SUM(H3412:K3412)</f>
        <v>46630</v>
      </c>
      <c r="M3412" s="15">
        <v>0.05</v>
      </c>
      <c r="N3412" s="3">
        <f>H3412*M3412</f>
        <v>2280</v>
      </c>
      <c r="O3412" s="3">
        <f>L3412-N3412</f>
        <v>44350</v>
      </c>
    </row>
    <row r="3413" spans="1:15" x14ac:dyDescent="0.2">
      <c r="A3413" s="2" t="s">
        <v>6842</v>
      </c>
      <c r="B3413" s="2" t="s">
        <v>1268</v>
      </c>
      <c r="C3413" s="2" t="s">
        <v>37</v>
      </c>
      <c r="D3413" s="2" t="s">
        <v>36</v>
      </c>
      <c r="E3413" s="13">
        <v>46204</v>
      </c>
      <c r="F3413" s="2" t="s">
        <v>2683</v>
      </c>
      <c r="G3413" s="2">
        <v>2</v>
      </c>
      <c r="H3413" s="3">
        <v>19900</v>
      </c>
      <c r="I3413" s="3">
        <v>990</v>
      </c>
      <c r="J3413" s="3">
        <v>0</v>
      </c>
      <c r="K3413" s="3">
        <v>0</v>
      </c>
      <c r="L3413" s="3">
        <f>SUM(H3413:K3413)</f>
        <v>20890</v>
      </c>
      <c r="M3413" s="15">
        <v>0.17</v>
      </c>
      <c r="N3413" s="3">
        <f>H3413*M3413</f>
        <v>3383.0000000000005</v>
      </c>
      <c r="O3413" s="3">
        <f>L3413-N3413</f>
        <v>17507</v>
      </c>
    </row>
    <row r="3414" spans="1:15" x14ac:dyDescent="0.2">
      <c r="A3414" s="2" t="s">
        <v>6843</v>
      </c>
      <c r="B3414" s="2" t="s">
        <v>2101</v>
      </c>
      <c r="C3414" s="2" t="s">
        <v>81</v>
      </c>
      <c r="D3414" s="2" t="s">
        <v>75</v>
      </c>
      <c r="E3414" s="13">
        <v>46113</v>
      </c>
      <c r="F3414" s="2" t="s">
        <v>2670</v>
      </c>
      <c r="G3414" s="2">
        <v>2</v>
      </c>
      <c r="H3414" s="3">
        <v>27100</v>
      </c>
      <c r="I3414" s="3">
        <v>500</v>
      </c>
      <c r="J3414" s="3">
        <v>8020</v>
      </c>
      <c r="K3414" s="3">
        <v>0</v>
      </c>
      <c r="L3414" s="3">
        <f>SUM(H3414:K3414)</f>
        <v>35620</v>
      </c>
      <c r="M3414" s="15">
        <v>0</v>
      </c>
      <c r="N3414" s="3">
        <f>H3414*M3414</f>
        <v>0</v>
      </c>
      <c r="O3414" s="3">
        <f>L3414-N3414</f>
        <v>35620</v>
      </c>
    </row>
    <row r="3415" spans="1:15" x14ac:dyDescent="0.2">
      <c r="A3415" s="2" t="s">
        <v>6844</v>
      </c>
      <c r="B3415" s="2" t="s">
        <v>2175</v>
      </c>
      <c r="C3415" s="2" t="s">
        <v>101</v>
      </c>
      <c r="D3415" s="2" t="s">
        <v>95</v>
      </c>
      <c r="E3415" s="13">
        <v>46113</v>
      </c>
      <c r="F3415" s="2" t="s">
        <v>2661</v>
      </c>
      <c r="G3415" s="2">
        <v>6</v>
      </c>
      <c r="H3415" s="3">
        <v>48600</v>
      </c>
      <c r="I3415" s="3">
        <v>7190</v>
      </c>
      <c r="J3415" s="3">
        <v>0</v>
      </c>
      <c r="K3415" s="3">
        <v>0</v>
      </c>
      <c r="L3415" s="3">
        <f>SUM(H3415:K3415)</f>
        <v>55790</v>
      </c>
      <c r="M3415" s="15">
        <v>0</v>
      </c>
      <c r="N3415" s="3">
        <f>H3415*M3415</f>
        <v>0</v>
      </c>
      <c r="O3415" s="3">
        <f>L3415-N3415</f>
        <v>55790</v>
      </c>
    </row>
    <row r="3416" spans="1:15" x14ac:dyDescent="0.2">
      <c r="A3416" s="2" t="s">
        <v>6845</v>
      </c>
      <c r="B3416" s="2" t="s">
        <v>2459</v>
      </c>
      <c r="C3416" s="2" t="s">
        <v>39</v>
      </c>
      <c r="D3416" s="2" t="s">
        <v>36</v>
      </c>
      <c r="E3416" s="13">
        <v>46082</v>
      </c>
      <c r="F3416" s="2" t="s">
        <v>2683</v>
      </c>
      <c r="G3416" s="2">
        <v>4</v>
      </c>
      <c r="H3416" s="3">
        <v>27600</v>
      </c>
      <c r="I3416" s="3">
        <v>5830</v>
      </c>
      <c r="J3416" s="3">
        <v>5430</v>
      </c>
      <c r="K3416" s="3">
        <v>0</v>
      </c>
      <c r="L3416" s="3">
        <f>SUM(H3416:K3416)</f>
        <v>38860</v>
      </c>
      <c r="M3416" s="15">
        <v>0.17</v>
      </c>
      <c r="N3416" s="3">
        <f>H3416*M3416</f>
        <v>4692</v>
      </c>
      <c r="O3416" s="3">
        <f>L3416-N3416</f>
        <v>34168</v>
      </c>
    </row>
    <row r="3417" spans="1:15" x14ac:dyDescent="0.2">
      <c r="A3417" s="2" t="s">
        <v>6847</v>
      </c>
      <c r="B3417" s="2" t="s">
        <v>930</v>
      </c>
      <c r="C3417" s="2" t="s">
        <v>93</v>
      </c>
      <c r="D3417" s="2" t="s">
        <v>95</v>
      </c>
      <c r="E3417" s="13">
        <v>46113</v>
      </c>
      <c r="F3417" s="2" t="s">
        <v>2683</v>
      </c>
      <c r="G3417" s="2">
        <v>2</v>
      </c>
      <c r="H3417" s="3">
        <v>20200</v>
      </c>
      <c r="I3417" s="3">
        <v>3320</v>
      </c>
      <c r="J3417" s="3">
        <v>0</v>
      </c>
      <c r="K3417" s="3">
        <v>0</v>
      </c>
      <c r="L3417" s="3">
        <f>SUM(H3417:K3417)</f>
        <v>23520</v>
      </c>
      <c r="M3417" s="15">
        <v>0.17</v>
      </c>
      <c r="N3417" s="3">
        <f>H3417*M3417</f>
        <v>3434.0000000000005</v>
      </c>
      <c r="O3417" s="3">
        <f>L3417-N3417</f>
        <v>20086</v>
      </c>
    </row>
    <row r="3418" spans="1:15" x14ac:dyDescent="0.2">
      <c r="A3418" s="2" t="s">
        <v>6849</v>
      </c>
      <c r="B3418" s="2" t="s">
        <v>969</v>
      </c>
      <c r="C3418" s="2" t="s">
        <v>112</v>
      </c>
      <c r="D3418" s="2" t="s">
        <v>114</v>
      </c>
      <c r="E3418" s="13">
        <v>46113</v>
      </c>
      <c r="F3418" s="2" t="s">
        <v>2661</v>
      </c>
      <c r="G3418" s="2">
        <v>8</v>
      </c>
      <c r="H3418" s="3">
        <v>81600</v>
      </c>
      <c r="I3418" s="3">
        <v>17320</v>
      </c>
      <c r="J3418" s="3">
        <v>6460</v>
      </c>
      <c r="K3418" s="3">
        <v>2570</v>
      </c>
      <c r="L3418" s="3">
        <f>SUM(H3418:K3418)</f>
        <v>107950</v>
      </c>
      <c r="M3418" s="15">
        <v>0</v>
      </c>
      <c r="N3418" s="3">
        <f>H3418*M3418</f>
        <v>0</v>
      </c>
      <c r="O3418" s="3">
        <f>L3418-N3418</f>
        <v>107950</v>
      </c>
    </row>
    <row r="3419" spans="1:15" x14ac:dyDescent="0.2">
      <c r="A3419" s="2" t="s">
        <v>6851</v>
      </c>
      <c r="B3419" s="2" t="s">
        <v>1796</v>
      </c>
      <c r="C3419" s="2" t="s">
        <v>112</v>
      </c>
      <c r="D3419" s="2" t="s">
        <v>114</v>
      </c>
      <c r="E3419" s="13">
        <v>46143</v>
      </c>
      <c r="F3419" s="2" t="s">
        <v>2689</v>
      </c>
      <c r="G3419" s="2">
        <v>3</v>
      </c>
      <c r="H3419" s="3">
        <v>15900</v>
      </c>
      <c r="I3419" s="3">
        <v>5260</v>
      </c>
      <c r="J3419" s="3">
        <v>0</v>
      </c>
      <c r="K3419" s="3">
        <v>0</v>
      </c>
      <c r="L3419" s="3">
        <f>SUM(H3419:K3419)</f>
        <v>21160</v>
      </c>
      <c r="M3419" s="15">
        <v>0.15</v>
      </c>
      <c r="N3419" s="3">
        <f>H3419*M3419</f>
        <v>2385</v>
      </c>
      <c r="O3419" s="3">
        <f>L3419-N3419</f>
        <v>18775</v>
      </c>
    </row>
    <row r="3420" spans="1:15" x14ac:dyDescent="0.2">
      <c r="A3420" s="2" t="s">
        <v>6852</v>
      </c>
      <c r="B3420" s="2" t="s">
        <v>2131</v>
      </c>
      <c r="C3420" s="2" t="s">
        <v>93</v>
      </c>
      <c r="D3420" s="2" t="s">
        <v>95</v>
      </c>
      <c r="E3420" s="13">
        <v>46143</v>
      </c>
      <c r="F3420" s="2" t="s">
        <v>2651</v>
      </c>
      <c r="G3420" s="2">
        <v>3</v>
      </c>
      <c r="H3420" s="3">
        <v>16200</v>
      </c>
      <c r="I3420" s="3">
        <v>3910</v>
      </c>
      <c r="J3420" s="3">
        <v>0</v>
      </c>
      <c r="K3420" s="3">
        <v>0</v>
      </c>
      <c r="L3420" s="3">
        <f>SUM(H3420:K3420)</f>
        <v>20110</v>
      </c>
      <c r="M3420" s="15">
        <v>0.16</v>
      </c>
      <c r="N3420" s="3">
        <f>H3420*M3420</f>
        <v>2592</v>
      </c>
      <c r="O3420" s="3">
        <f>L3420-N3420</f>
        <v>17518</v>
      </c>
    </row>
    <row r="3421" spans="1:15" x14ac:dyDescent="0.2">
      <c r="A3421" s="2" t="s">
        <v>6853</v>
      </c>
      <c r="B3421" s="2" t="s">
        <v>2305</v>
      </c>
      <c r="C3421" s="2" t="s">
        <v>22</v>
      </c>
      <c r="D3421" s="2" t="s">
        <v>24</v>
      </c>
      <c r="E3421" s="13">
        <v>46174</v>
      </c>
      <c r="F3421" s="2" t="s">
        <v>2689</v>
      </c>
      <c r="G3421" s="2">
        <v>5</v>
      </c>
      <c r="H3421" s="3">
        <v>12500</v>
      </c>
      <c r="I3421" s="3">
        <v>1790</v>
      </c>
      <c r="J3421" s="3">
        <v>0</v>
      </c>
      <c r="K3421" s="3">
        <v>0</v>
      </c>
      <c r="L3421" s="3">
        <f>SUM(H3421:K3421)</f>
        <v>14290</v>
      </c>
      <c r="M3421" s="15">
        <v>0.15</v>
      </c>
      <c r="N3421" s="3">
        <f>H3421*M3421</f>
        <v>1875</v>
      </c>
      <c r="O3421" s="3">
        <f>L3421-N3421</f>
        <v>12415</v>
      </c>
    </row>
    <row r="3422" spans="1:15" x14ac:dyDescent="0.2">
      <c r="A3422" s="2" t="s">
        <v>6855</v>
      </c>
      <c r="B3422" s="2" t="s">
        <v>1369</v>
      </c>
      <c r="C3422" s="2" t="s">
        <v>43</v>
      </c>
      <c r="D3422" s="2" t="s">
        <v>45</v>
      </c>
      <c r="E3422" s="13">
        <v>46143</v>
      </c>
      <c r="F3422" s="2" t="s">
        <v>2670</v>
      </c>
      <c r="G3422" s="2">
        <v>6</v>
      </c>
      <c r="H3422" s="3">
        <v>32700</v>
      </c>
      <c r="I3422" s="3">
        <v>13720</v>
      </c>
      <c r="J3422" s="3">
        <v>0</v>
      </c>
      <c r="K3422" s="3">
        <v>0</v>
      </c>
      <c r="L3422" s="3">
        <f>SUM(H3422:K3422)</f>
        <v>46420</v>
      </c>
      <c r="M3422" s="15">
        <v>0</v>
      </c>
      <c r="N3422" s="3">
        <f>H3422*M3422</f>
        <v>0</v>
      </c>
      <c r="O3422" s="3">
        <f>L3422-N3422</f>
        <v>46420</v>
      </c>
    </row>
    <row r="3423" spans="1:15" x14ac:dyDescent="0.2">
      <c r="A3423" s="2" t="s">
        <v>6856</v>
      </c>
      <c r="B3423" s="2" t="s">
        <v>1577</v>
      </c>
      <c r="C3423" s="2" t="s">
        <v>29</v>
      </c>
      <c r="D3423" s="2" t="s">
        <v>24</v>
      </c>
      <c r="E3423" s="13">
        <v>46113</v>
      </c>
      <c r="F3423" s="2" t="s">
        <v>2670</v>
      </c>
      <c r="G3423" s="2">
        <v>2</v>
      </c>
      <c r="H3423" s="3">
        <v>22800</v>
      </c>
      <c r="I3423" s="3">
        <v>3190</v>
      </c>
      <c r="J3423" s="3">
        <v>0</v>
      </c>
      <c r="K3423" s="3">
        <v>0</v>
      </c>
      <c r="L3423" s="3">
        <f>SUM(H3423:K3423)</f>
        <v>25990</v>
      </c>
      <c r="M3423" s="15">
        <v>0</v>
      </c>
      <c r="N3423" s="3">
        <f>H3423*M3423</f>
        <v>0</v>
      </c>
      <c r="O3423" s="3">
        <f>L3423-N3423</f>
        <v>25990</v>
      </c>
    </row>
    <row r="3424" spans="1:15" x14ac:dyDescent="0.2">
      <c r="A3424" s="2" t="s">
        <v>6857</v>
      </c>
      <c r="B3424" s="2" t="s">
        <v>2500</v>
      </c>
      <c r="C3424" s="2" t="s">
        <v>83</v>
      </c>
      <c r="D3424" s="2" t="s">
        <v>85</v>
      </c>
      <c r="E3424" s="13">
        <v>46113</v>
      </c>
      <c r="F3424" s="2" t="s">
        <v>2689</v>
      </c>
      <c r="G3424" s="2">
        <v>4</v>
      </c>
      <c r="H3424" s="3">
        <v>73400</v>
      </c>
      <c r="I3424" s="3">
        <v>11820</v>
      </c>
      <c r="J3424" s="3">
        <v>0</v>
      </c>
      <c r="K3424" s="3">
        <v>2810</v>
      </c>
      <c r="L3424" s="3">
        <f>SUM(H3424:K3424)</f>
        <v>88030</v>
      </c>
      <c r="M3424" s="15">
        <v>0.15</v>
      </c>
      <c r="N3424" s="3">
        <f>H3424*M3424</f>
        <v>11010</v>
      </c>
      <c r="O3424" s="3">
        <f>L3424-N3424</f>
        <v>77020</v>
      </c>
    </row>
    <row r="3425" spans="1:15" x14ac:dyDescent="0.2">
      <c r="A3425" s="2" t="s">
        <v>6859</v>
      </c>
      <c r="B3425" s="2" t="s">
        <v>464</v>
      </c>
      <c r="C3425" s="2" t="s">
        <v>69</v>
      </c>
      <c r="D3425" s="2" t="s">
        <v>65</v>
      </c>
      <c r="E3425" s="13">
        <v>46113</v>
      </c>
      <c r="F3425" s="2" t="s">
        <v>2647</v>
      </c>
      <c r="G3425" s="2">
        <v>1</v>
      </c>
      <c r="H3425" s="3">
        <v>17600</v>
      </c>
      <c r="I3425" s="3">
        <v>190</v>
      </c>
      <c r="J3425" s="3">
        <v>0</v>
      </c>
      <c r="K3425" s="3">
        <v>0</v>
      </c>
      <c r="L3425" s="3">
        <f>SUM(H3425:K3425)</f>
        <v>17790</v>
      </c>
      <c r="M3425" s="15">
        <v>0</v>
      </c>
      <c r="N3425" s="3">
        <f>H3425*M3425</f>
        <v>0</v>
      </c>
      <c r="O3425" s="3">
        <f>L3425-N3425</f>
        <v>17790</v>
      </c>
    </row>
    <row r="3426" spans="1:15" x14ac:dyDescent="0.2">
      <c r="A3426" s="2" t="s">
        <v>6860</v>
      </c>
      <c r="B3426" s="2" t="s">
        <v>1054</v>
      </c>
      <c r="C3426" s="2" t="s">
        <v>73</v>
      </c>
      <c r="D3426" s="2" t="s">
        <v>75</v>
      </c>
      <c r="E3426" s="13">
        <v>46113</v>
      </c>
      <c r="F3426" s="2" t="s">
        <v>2658</v>
      </c>
      <c r="G3426" s="2">
        <v>9</v>
      </c>
      <c r="H3426" s="3">
        <v>108450</v>
      </c>
      <c r="I3426" s="3">
        <v>3070</v>
      </c>
      <c r="J3426" s="3">
        <v>0</v>
      </c>
      <c r="K3426" s="3">
        <v>0</v>
      </c>
      <c r="L3426" s="3">
        <f>SUM(H3426:K3426)</f>
        <v>111520</v>
      </c>
      <c r="M3426" s="15">
        <v>0.1</v>
      </c>
      <c r="N3426" s="3">
        <f>H3426*M3426</f>
        <v>10845</v>
      </c>
      <c r="O3426" s="3">
        <f>L3426-N3426</f>
        <v>100675</v>
      </c>
    </row>
    <row r="3427" spans="1:15" x14ac:dyDescent="0.2">
      <c r="A3427" s="2" t="s">
        <v>6861</v>
      </c>
      <c r="B3427" s="2" t="s">
        <v>2505</v>
      </c>
      <c r="C3427" s="2" t="s">
        <v>83</v>
      </c>
      <c r="D3427" s="2" t="s">
        <v>85</v>
      </c>
      <c r="E3427" s="13">
        <v>46082</v>
      </c>
      <c r="F3427" s="2" t="s">
        <v>2651</v>
      </c>
      <c r="G3427" s="2">
        <v>2</v>
      </c>
      <c r="H3427" s="3">
        <v>42100</v>
      </c>
      <c r="I3427" s="3">
        <v>730</v>
      </c>
      <c r="J3427" s="3">
        <v>0</v>
      </c>
      <c r="K3427" s="3">
        <v>0</v>
      </c>
      <c r="L3427" s="3">
        <f>SUM(H3427:K3427)</f>
        <v>42830</v>
      </c>
      <c r="M3427" s="15">
        <v>0.16</v>
      </c>
      <c r="N3427" s="3">
        <f>H3427*M3427</f>
        <v>6736</v>
      </c>
      <c r="O3427" s="3">
        <f>L3427-N3427</f>
        <v>36094</v>
      </c>
    </row>
    <row r="3428" spans="1:15" x14ac:dyDescent="0.2">
      <c r="A3428" s="2" t="s">
        <v>6862</v>
      </c>
      <c r="B3428" s="2" t="s">
        <v>320</v>
      </c>
      <c r="C3428" s="2" t="s">
        <v>43</v>
      </c>
      <c r="D3428" s="2" t="s">
        <v>45</v>
      </c>
      <c r="E3428" s="13">
        <v>46113</v>
      </c>
      <c r="F3428" s="2" t="s">
        <v>2732</v>
      </c>
      <c r="G3428" s="2">
        <v>2</v>
      </c>
      <c r="H3428" s="3">
        <v>8400</v>
      </c>
      <c r="I3428" s="3">
        <v>1600</v>
      </c>
      <c r="J3428" s="3">
        <v>0</v>
      </c>
      <c r="K3428" s="3">
        <v>0</v>
      </c>
      <c r="L3428" s="3">
        <f>SUM(H3428:K3428)</f>
        <v>10000</v>
      </c>
      <c r="M3428" s="15">
        <v>0.05</v>
      </c>
      <c r="N3428" s="3">
        <f>H3428*M3428</f>
        <v>420</v>
      </c>
      <c r="O3428" s="3">
        <f>L3428-N3428</f>
        <v>9580</v>
      </c>
    </row>
    <row r="3429" spans="1:15" x14ac:dyDescent="0.2">
      <c r="A3429" s="2" t="s">
        <v>6863</v>
      </c>
      <c r="B3429" s="2" t="s">
        <v>381</v>
      </c>
      <c r="C3429" s="2" t="s">
        <v>59</v>
      </c>
      <c r="D3429" s="2" t="s">
        <v>55</v>
      </c>
      <c r="E3429" s="13">
        <v>46082</v>
      </c>
      <c r="F3429" s="2" t="s">
        <v>2683</v>
      </c>
      <c r="G3429" s="2">
        <v>1</v>
      </c>
      <c r="H3429" s="3">
        <v>4900</v>
      </c>
      <c r="I3429" s="3">
        <v>450</v>
      </c>
      <c r="J3429" s="3">
        <v>0</v>
      </c>
      <c r="K3429" s="3">
        <v>0</v>
      </c>
      <c r="L3429" s="3">
        <f>SUM(H3429:K3429)</f>
        <v>5350</v>
      </c>
      <c r="M3429" s="15">
        <v>0.17</v>
      </c>
      <c r="N3429" s="3">
        <f>H3429*M3429</f>
        <v>833.00000000000011</v>
      </c>
      <c r="O3429" s="3">
        <f>L3429-N3429</f>
        <v>4517</v>
      </c>
    </row>
    <row r="3430" spans="1:15" x14ac:dyDescent="0.2">
      <c r="A3430" s="2" t="s">
        <v>6864</v>
      </c>
      <c r="B3430" s="2" t="s">
        <v>867</v>
      </c>
      <c r="C3430" s="2" t="s">
        <v>47</v>
      </c>
      <c r="D3430" s="2" t="s">
        <v>45</v>
      </c>
      <c r="E3430" s="13">
        <v>46082</v>
      </c>
      <c r="F3430" s="2" t="s">
        <v>2732</v>
      </c>
      <c r="G3430" s="2">
        <v>3</v>
      </c>
      <c r="H3430" s="3">
        <v>43500</v>
      </c>
      <c r="I3430" s="3">
        <v>1470</v>
      </c>
      <c r="J3430" s="3">
        <v>0</v>
      </c>
      <c r="K3430" s="3">
        <v>0</v>
      </c>
      <c r="L3430" s="3">
        <f>SUM(H3430:K3430)</f>
        <v>44970</v>
      </c>
      <c r="M3430" s="15">
        <v>0.05</v>
      </c>
      <c r="N3430" s="3">
        <f>H3430*M3430</f>
        <v>2175</v>
      </c>
      <c r="O3430" s="3">
        <f>L3430-N3430</f>
        <v>42795</v>
      </c>
    </row>
    <row r="3431" spans="1:15" x14ac:dyDescent="0.2">
      <c r="A3431" s="2" t="s">
        <v>6865</v>
      </c>
      <c r="B3431" s="2" t="s">
        <v>974</v>
      </c>
      <c r="C3431" s="2" t="s">
        <v>125</v>
      </c>
      <c r="D3431" s="2" t="s">
        <v>124</v>
      </c>
      <c r="E3431" s="13">
        <v>46113</v>
      </c>
      <c r="F3431" s="2" t="s">
        <v>2732</v>
      </c>
      <c r="G3431" s="2">
        <v>1</v>
      </c>
      <c r="H3431" s="3">
        <v>10500</v>
      </c>
      <c r="I3431" s="3">
        <v>300</v>
      </c>
      <c r="J3431" s="3">
        <v>0</v>
      </c>
      <c r="K3431" s="3">
        <v>3740</v>
      </c>
      <c r="L3431" s="3">
        <f>SUM(H3431:K3431)</f>
        <v>14540</v>
      </c>
      <c r="M3431" s="15">
        <v>0.05</v>
      </c>
      <c r="N3431" s="3">
        <f>H3431*M3431</f>
        <v>525</v>
      </c>
      <c r="O3431" s="3">
        <f>L3431-N3431</f>
        <v>14015</v>
      </c>
    </row>
    <row r="3432" spans="1:15" x14ac:dyDescent="0.2">
      <c r="A3432" s="2" t="s">
        <v>6867</v>
      </c>
      <c r="B3432" s="2" t="s">
        <v>1617</v>
      </c>
      <c r="C3432" s="2" t="s">
        <v>83</v>
      </c>
      <c r="D3432" s="2" t="s">
        <v>85</v>
      </c>
      <c r="E3432" s="13">
        <v>46235</v>
      </c>
      <c r="F3432" s="2" t="s">
        <v>2658</v>
      </c>
      <c r="G3432" s="2">
        <v>4</v>
      </c>
      <c r="H3432" s="3">
        <v>81600</v>
      </c>
      <c r="I3432" s="3">
        <v>9350</v>
      </c>
      <c r="J3432" s="3">
        <v>0</v>
      </c>
      <c r="K3432" s="3">
        <v>0</v>
      </c>
      <c r="L3432" s="3">
        <f>SUM(H3432:K3432)</f>
        <v>90950</v>
      </c>
      <c r="M3432" s="15">
        <v>0.1</v>
      </c>
      <c r="N3432" s="3">
        <f>H3432*M3432</f>
        <v>8160</v>
      </c>
      <c r="O3432" s="3">
        <f>L3432-N3432</f>
        <v>82790</v>
      </c>
    </row>
    <row r="3433" spans="1:15" x14ac:dyDescent="0.2">
      <c r="A3433" s="2" t="s">
        <v>6869</v>
      </c>
      <c r="B3433" s="2" t="s">
        <v>2202</v>
      </c>
      <c r="C3433" s="2" t="s">
        <v>69</v>
      </c>
      <c r="D3433" s="2" t="s">
        <v>65</v>
      </c>
      <c r="E3433" s="13">
        <v>46143</v>
      </c>
      <c r="F3433" s="2" t="s">
        <v>2689</v>
      </c>
      <c r="G3433" s="2">
        <v>2</v>
      </c>
      <c r="H3433" s="3">
        <v>72300</v>
      </c>
      <c r="I3433" s="3">
        <v>1440</v>
      </c>
      <c r="J3433" s="3">
        <v>0</v>
      </c>
      <c r="K3433" s="3">
        <v>0</v>
      </c>
      <c r="L3433" s="3">
        <f>SUM(H3433:K3433)</f>
        <v>73740</v>
      </c>
      <c r="M3433" s="15">
        <v>0.15</v>
      </c>
      <c r="N3433" s="3">
        <f>H3433*M3433</f>
        <v>10845</v>
      </c>
      <c r="O3433" s="3">
        <f>L3433-N3433</f>
        <v>62895</v>
      </c>
    </row>
    <row r="3434" spans="1:15" x14ac:dyDescent="0.2">
      <c r="A3434" s="2" t="s">
        <v>6871</v>
      </c>
      <c r="B3434" s="2" t="s">
        <v>2570</v>
      </c>
      <c r="C3434" s="2" t="s">
        <v>83</v>
      </c>
      <c r="D3434" s="2" t="s">
        <v>85</v>
      </c>
      <c r="E3434" s="13">
        <v>46113</v>
      </c>
      <c r="F3434" s="2" t="s">
        <v>2651</v>
      </c>
      <c r="G3434" s="2">
        <v>1</v>
      </c>
      <c r="H3434" s="3">
        <v>16950</v>
      </c>
      <c r="I3434" s="3">
        <v>190</v>
      </c>
      <c r="J3434" s="3">
        <v>0</v>
      </c>
      <c r="K3434" s="3">
        <v>1530</v>
      </c>
      <c r="L3434" s="3">
        <f>SUM(H3434:K3434)</f>
        <v>18670</v>
      </c>
      <c r="M3434" s="15">
        <v>0.16</v>
      </c>
      <c r="N3434" s="3">
        <f>H3434*M3434</f>
        <v>2712</v>
      </c>
      <c r="O3434" s="3">
        <f>L3434-N3434</f>
        <v>15958</v>
      </c>
    </row>
    <row r="3435" spans="1:15" x14ac:dyDescent="0.2">
      <c r="A3435" s="2" t="s">
        <v>6873</v>
      </c>
      <c r="B3435" s="2" t="s">
        <v>876</v>
      </c>
      <c r="C3435" s="2" t="s">
        <v>73</v>
      </c>
      <c r="D3435" s="2" t="s">
        <v>75</v>
      </c>
      <c r="E3435" s="13">
        <v>46113</v>
      </c>
      <c r="F3435" s="2" t="s">
        <v>2647</v>
      </c>
      <c r="G3435" s="2">
        <v>2</v>
      </c>
      <c r="H3435" s="3">
        <v>12300</v>
      </c>
      <c r="I3435" s="3">
        <v>1530</v>
      </c>
      <c r="J3435" s="3">
        <v>0</v>
      </c>
      <c r="K3435" s="3">
        <v>2130</v>
      </c>
      <c r="L3435" s="3">
        <f>SUM(H3435:K3435)</f>
        <v>15960</v>
      </c>
      <c r="M3435" s="15">
        <v>0</v>
      </c>
      <c r="N3435" s="3">
        <f>H3435*M3435</f>
        <v>0</v>
      </c>
      <c r="O3435" s="3">
        <f>L3435-N3435</f>
        <v>15960</v>
      </c>
    </row>
    <row r="3436" spans="1:15" x14ac:dyDescent="0.2">
      <c r="A3436" s="2" t="s">
        <v>6874</v>
      </c>
      <c r="B3436" s="2" t="s">
        <v>1114</v>
      </c>
      <c r="C3436" s="2" t="s">
        <v>57</v>
      </c>
      <c r="D3436" s="2" t="s">
        <v>55</v>
      </c>
      <c r="E3436" s="13">
        <v>46113</v>
      </c>
      <c r="F3436" s="2" t="s">
        <v>2670</v>
      </c>
      <c r="G3436" s="2">
        <v>3</v>
      </c>
      <c r="H3436" s="3">
        <v>29850</v>
      </c>
      <c r="I3436" s="3">
        <v>1060</v>
      </c>
      <c r="J3436" s="3">
        <v>0</v>
      </c>
      <c r="K3436" s="3">
        <v>0</v>
      </c>
      <c r="L3436" s="3">
        <f>SUM(H3436:K3436)</f>
        <v>30910</v>
      </c>
      <c r="M3436" s="15">
        <v>0</v>
      </c>
      <c r="N3436" s="3">
        <f>H3436*M3436</f>
        <v>0</v>
      </c>
      <c r="O3436" s="3">
        <f>L3436-N3436</f>
        <v>30910</v>
      </c>
    </row>
    <row r="3437" spans="1:15" x14ac:dyDescent="0.2">
      <c r="A3437" s="2" t="s">
        <v>6878</v>
      </c>
      <c r="B3437" s="2" t="s">
        <v>1983</v>
      </c>
      <c r="C3437" s="2" t="s">
        <v>83</v>
      </c>
      <c r="D3437" s="2" t="s">
        <v>85</v>
      </c>
      <c r="E3437" s="13">
        <v>46113</v>
      </c>
      <c r="F3437" s="2" t="s">
        <v>2670</v>
      </c>
      <c r="G3437" s="2">
        <v>4</v>
      </c>
      <c r="H3437" s="3">
        <v>65200</v>
      </c>
      <c r="I3437" s="3">
        <v>2340</v>
      </c>
      <c r="J3437" s="3">
        <v>8820</v>
      </c>
      <c r="K3437" s="3">
        <v>0</v>
      </c>
      <c r="L3437" s="3">
        <f>SUM(H3437:K3437)</f>
        <v>76360</v>
      </c>
      <c r="M3437" s="15">
        <v>0</v>
      </c>
      <c r="N3437" s="3">
        <f>H3437*M3437</f>
        <v>0</v>
      </c>
      <c r="O3437" s="3">
        <f>L3437-N3437</f>
        <v>76360</v>
      </c>
    </row>
    <row r="3438" spans="1:15" x14ac:dyDescent="0.2">
      <c r="A3438" s="2" t="s">
        <v>6880</v>
      </c>
      <c r="B3438" s="2" t="s">
        <v>2224</v>
      </c>
      <c r="C3438" s="2" t="s">
        <v>29</v>
      </c>
      <c r="D3438" s="2" t="s">
        <v>24</v>
      </c>
      <c r="E3438" s="13">
        <v>46082</v>
      </c>
      <c r="F3438" s="2" t="s">
        <v>2732</v>
      </c>
      <c r="G3438" s="2">
        <v>2</v>
      </c>
      <c r="H3438" s="3">
        <v>17500</v>
      </c>
      <c r="I3438" s="3">
        <v>1500</v>
      </c>
      <c r="J3438" s="3">
        <v>0</v>
      </c>
      <c r="K3438" s="3">
        <v>0</v>
      </c>
      <c r="L3438" s="3">
        <f>SUM(H3438:K3438)</f>
        <v>19000</v>
      </c>
      <c r="M3438" s="15">
        <v>0.05</v>
      </c>
      <c r="N3438" s="3">
        <f>H3438*M3438</f>
        <v>875</v>
      </c>
      <c r="O3438" s="3">
        <f>L3438-N3438</f>
        <v>18125</v>
      </c>
    </row>
    <row r="3439" spans="1:15" x14ac:dyDescent="0.2">
      <c r="A3439" s="2" t="s">
        <v>6881</v>
      </c>
      <c r="B3439" s="2" t="s">
        <v>608</v>
      </c>
      <c r="C3439" s="2" t="s">
        <v>99</v>
      </c>
      <c r="D3439" s="2" t="s">
        <v>95</v>
      </c>
      <c r="E3439" s="13">
        <v>46113</v>
      </c>
      <c r="F3439" s="2" t="s">
        <v>2689</v>
      </c>
      <c r="G3439" s="2">
        <v>2</v>
      </c>
      <c r="H3439" s="3">
        <v>7500</v>
      </c>
      <c r="I3439" s="3">
        <v>1060</v>
      </c>
      <c r="J3439" s="3">
        <v>0</v>
      </c>
      <c r="K3439" s="3">
        <v>3080</v>
      </c>
      <c r="L3439" s="3">
        <f>SUM(H3439:K3439)</f>
        <v>11640</v>
      </c>
      <c r="M3439" s="15">
        <v>0.15</v>
      </c>
      <c r="N3439" s="3">
        <f>H3439*M3439</f>
        <v>1125</v>
      </c>
      <c r="O3439" s="3">
        <f>L3439-N3439</f>
        <v>10515</v>
      </c>
    </row>
    <row r="3440" spans="1:15" x14ac:dyDescent="0.2">
      <c r="A3440" s="2" t="s">
        <v>6882</v>
      </c>
      <c r="B3440" s="2" t="s">
        <v>823</v>
      </c>
      <c r="C3440" s="2" t="s">
        <v>129</v>
      </c>
      <c r="D3440" s="2" t="s">
        <v>124</v>
      </c>
      <c r="E3440" s="13">
        <v>46235</v>
      </c>
      <c r="F3440" s="2" t="s">
        <v>2658</v>
      </c>
      <c r="G3440" s="2">
        <v>3</v>
      </c>
      <c r="H3440" s="3">
        <v>9000</v>
      </c>
      <c r="I3440" s="3">
        <v>7440</v>
      </c>
      <c r="J3440" s="3">
        <v>6210</v>
      </c>
      <c r="K3440" s="3">
        <v>0</v>
      </c>
      <c r="L3440" s="3">
        <f>SUM(H3440:K3440)</f>
        <v>22650</v>
      </c>
      <c r="M3440" s="15">
        <v>0.1</v>
      </c>
      <c r="N3440" s="3">
        <f>H3440*M3440</f>
        <v>900</v>
      </c>
      <c r="O3440" s="3">
        <f>L3440-N3440</f>
        <v>21750</v>
      </c>
    </row>
    <row r="3441" spans="1:15" x14ac:dyDescent="0.2">
      <c r="A3441" s="2" t="s">
        <v>6883</v>
      </c>
      <c r="B3441" s="2" t="s">
        <v>1268</v>
      </c>
      <c r="C3441" s="2" t="s">
        <v>67</v>
      </c>
      <c r="D3441" s="2" t="s">
        <v>65</v>
      </c>
      <c r="E3441" s="13">
        <v>46113</v>
      </c>
      <c r="F3441" s="2" t="s">
        <v>2670</v>
      </c>
      <c r="G3441" s="2">
        <v>2</v>
      </c>
      <c r="H3441" s="3">
        <v>8100</v>
      </c>
      <c r="I3441" s="3">
        <v>2040</v>
      </c>
      <c r="J3441" s="3">
        <v>0</v>
      </c>
      <c r="K3441" s="3">
        <v>0</v>
      </c>
      <c r="L3441" s="3">
        <f>SUM(H3441:K3441)</f>
        <v>10140</v>
      </c>
      <c r="M3441" s="15">
        <v>0</v>
      </c>
      <c r="N3441" s="3">
        <f>H3441*M3441</f>
        <v>0</v>
      </c>
      <c r="O3441" s="3">
        <f>L3441-N3441</f>
        <v>10140</v>
      </c>
    </row>
    <row r="3442" spans="1:15" x14ac:dyDescent="0.2">
      <c r="A3442" s="2" t="s">
        <v>6884</v>
      </c>
      <c r="B3442" s="2" t="s">
        <v>1891</v>
      </c>
      <c r="C3442" s="2" t="s">
        <v>39</v>
      </c>
      <c r="D3442" s="2" t="s">
        <v>36</v>
      </c>
      <c r="E3442" s="13">
        <v>46113</v>
      </c>
      <c r="F3442" s="2" t="s">
        <v>2689</v>
      </c>
      <c r="G3442" s="2">
        <v>6</v>
      </c>
      <c r="H3442" s="3">
        <v>90000</v>
      </c>
      <c r="I3442" s="3">
        <v>9660</v>
      </c>
      <c r="J3442" s="3">
        <v>5070</v>
      </c>
      <c r="K3442" s="3">
        <v>0</v>
      </c>
      <c r="L3442" s="3">
        <f>SUM(H3442:K3442)</f>
        <v>104730</v>
      </c>
      <c r="M3442" s="15">
        <v>0.15</v>
      </c>
      <c r="N3442" s="3">
        <f>H3442*M3442</f>
        <v>13500</v>
      </c>
      <c r="O3442" s="3">
        <f>L3442-N3442</f>
        <v>91230</v>
      </c>
    </row>
    <row r="3443" spans="1:15" x14ac:dyDescent="0.2">
      <c r="A3443" s="2" t="s">
        <v>6886</v>
      </c>
      <c r="B3443" s="2" t="s">
        <v>2285</v>
      </c>
      <c r="C3443" s="2" t="s">
        <v>71</v>
      </c>
      <c r="D3443" s="2" t="s">
        <v>65</v>
      </c>
      <c r="E3443" s="13">
        <v>46113</v>
      </c>
      <c r="F3443" s="2" t="s">
        <v>2683</v>
      </c>
      <c r="G3443" s="2">
        <v>5</v>
      </c>
      <c r="H3443" s="3">
        <v>94500</v>
      </c>
      <c r="I3443" s="3">
        <v>3640</v>
      </c>
      <c r="J3443" s="3">
        <v>0</v>
      </c>
      <c r="K3443" s="3">
        <v>0</v>
      </c>
      <c r="L3443" s="3">
        <f>SUM(H3443:K3443)</f>
        <v>98140</v>
      </c>
      <c r="M3443" s="15">
        <v>0.17</v>
      </c>
      <c r="N3443" s="3">
        <f>H3443*M3443</f>
        <v>16065.000000000002</v>
      </c>
      <c r="O3443" s="3">
        <f>L3443-N3443</f>
        <v>82075</v>
      </c>
    </row>
    <row r="3444" spans="1:15" x14ac:dyDescent="0.2">
      <c r="A3444" s="2" t="s">
        <v>6887</v>
      </c>
      <c r="B3444" s="2" t="s">
        <v>330</v>
      </c>
      <c r="C3444" s="2" t="s">
        <v>116</v>
      </c>
      <c r="D3444" s="2" t="s">
        <v>114</v>
      </c>
      <c r="E3444" s="13">
        <v>46143</v>
      </c>
      <c r="F3444" s="2" t="s">
        <v>2732</v>
      </c>
      <c r="G3444" s="2">
        <v>3</v>
      </c>
      <c r="H3444" s="3">
        <v>37050</v>
      </c>
      <c r="I3444" s="3">
        <v>2370</v>
      </c>
      <c r="J3444" s="3">
        <v>1790</v>
      </c>
      <c r="K3444" s="3">
        <v>0</v>
      </c>
      <c r="L3444" s="3">
        <f>SUM(H3444:K3444)</f>
        <v>41210</v>
      </c>
      <c r="M3444" s="15">
        <v>0.05</v>
      </c>
      <c r="N3444" s="3">
        <f>H3444*M3444</f>
        <v>1852.5</v>
      </c>
      <c r="O3444" s="3">
        <f>L3444-N3444</f>
        <v>39357.5</v>
      </c>
    </row>
    <row r="3445" spans="1:15" x14ac:dyDescent="0.2">
      <c r="A3445" s="2" t="s">
        <v>6888</v>
      </c>
      <c r="B3445" s="2" t="s">
        <v>573</v>
      </c>
      <c r="C3445" s="2" t="s">
        <v>34</v>
      </c>
      <c r="D3445" s="2" t="s">
        <v>36</v>
      </c>
      <c r="E3445" s="13">
        <v>46143</v>
      </c>
      <c r="F3445" s="2" t="s">
        <v>2683</v>
      </c>
      <c r="G3445" s="2">
        <v>4</v>
      </c>
      <c r="H3445" s="3">
        <v>42000</v>
      </c>
      <c r="I3445" s="3">
        <v>1630</v>
      </c>
      <c r="J3445" s="3">
        <v>6320</v>
      </c>
      <c r="K3445" s="3">
        <v>0</v>
      </c>
      <c r="L3445" s="3">
        <f>SUM(H3445:K3445)</f>
        <v>49950</v>
      </c>
      <c r="M3445" s="15">
        <v>0.17</v>
      </c>
      <c r="N3445" s="3">
        <f>H3445*M3445</f>
        <v>7140.0000000000009</v>
      </c>
      <c r="O3445" s="3">
        <f>L3445-N3445</f>
        <v>42810</v>
      </c>
    </row>
    <row r="3446" spans="1:15" x14ac:dyDescent="0.2">
      <c r="A3446" s="2" t="s">
        <v>6890</v>
      </c>
      <c r="B3446" s="2" t="s">
        <v>1837</v>
      </c>
      <c r="C3446" s="2" t="s">
        <v>79</v>
      </c>
      <c r="D3446" s="2" t="s">
        <v>75</v>
      </c>
      <c r="E3446" s="13">
        <v>46113</v>
      </c>
      <c r="F3446" s="2" t="s">
        <v>2651</v>
      </c>
      <c r="G3446" s="2">
        <v>4</v>
      </c>
      <c r="H3446" s="3">
        <v>15800</v>
      </c>
      <c r="I3446" s="3">
        <v>1500</v>
      </c>
      <c r="J3446" s="3">
        <v>2260</v>
      </c>
      <c r="K3446" s="3">
        <v>680</v>
      </c>
      <c r="L3446" s="3">
        <f>SUM(H3446:K3446)</f>
        <v>20240</v>
      </c>
      <c r="M3446" s="15">
        <v>0.16</v>
      </c>
      <c r="N3446" s="3">
        <f>H3446*M3446</f>
        <v>2528</v>
      </c>
      <c r="O3446" s="3">
        <f>L3446-N3446</f>
        <v>17712</v>
      </c>
    </row>
    <row r="3447" spans="1:15" x14ac:dyDescent="0.2">
      <c r="A3447" s="2" t="s">
        <v>6891</v>
      </c>
      <c r="B3447" s="2" t="s">
        <v>2585</v>
      </c>
      <c r="C3447" s="2" t="s">
        <v>106</v>
      </c>
      <c r="D3447" s="2" t="s">
        <v>105</v>
      </c>
      <c r="E3447" s="13">
        <v>46113</v>
      </c>
      <c r="F3447" s="2" t="s">
        <v>2651</v>
      </c>
      <c r="G3447" s="2">
        <v>4</v>
      </c>
      <c r="H3447" s="3">
        <v>47600</v>
      </c>
      <c r="I3447" s="3">
        <v>3260</v>
      </c>
      <c r="J3447" s="3">
        <v>0</v>
      </c>
      <c r="K3447" s="3">
        <v>0</v>
      </c>
      <c r="L3447" s="3">
        <f>SUM(H3447:K3447)</f>
        <v>50860</v>
      </c>
      <c r="M3447" s="15">
        <v>0.16</v>
      </c>
      <c r="N3447" s="3">
        <f>H3447*M3447</f>
        <v>7616</v>
      </c>
      <c r="O3447" s="3">
        <f>L3447-N3447</f>
        <v>43244</v>
      </c>
    </row>
    <row r="3448" spans="1:15" x14ac:dyDescent="0.2">
      <c r="A3448" s="2" t="s">
        <v>6892</v>
      </c>
      <c r="B3448" s="2" t="s">
        <v>196</v>
      </c>
      <c r="C3448" s="2" t="s">
        <v>122</v>
      </c>
      <c r="D3448" s="2" t="s">
        <v>124</v>
      </c>
      <c r="E3448" s="13">
        <v>46143</v>
      </c>
      <c r="F3448" s="2" t="s">
        <v>2647</v>
      </c>
      <c r="G3448" s="2">
        <v>3</v>
      </c>
      <c r="H3448" s="3">
        <v>6750</v>
      </c>
      <c r="I3448" s="3">
        <v>3010</v>
      </c>
      <c r="J3448" s="3">
        <v>0</v>
      </c>
      <c r="K3448" s="3">
        <v>0</v>
      </c>
      <c r="L3448" s="3">
        <f>SUM(H3448:K3448)</f>
        <v>9760</v>
      </c>
      <c r="M3448" s="15">
        <v>0</v>
      </c>
      <c r="N3448" s="3">
        <f>H3448*M3448</f>
        <v>0</v>
      </c>
      <c r="O3448" s="3">
        <f>L3448-N3448</f>
        <v>9760</v>
      </c>
    </row>
    <row r="3449" spans="1:15" x14ac:dyDescent="0.2">
      <c r="A3449" s="2" t="s">
        <v>6893</v>
      </c>
      <c r="B3449" s="2" t="s">
        <v>340</v>
      </c>
      <c r="C3449" s="2" t="s">
        <v>39</v>
      </c>
      <c r="D3449" s="2" t="s">
        <v>36</v>
      </c>
      <c r="E3449" s="13">
        <v>46113</v>
      </c>
      <c r="F3449" s="2" t="s">
        <v>2670</v>
      </c>
      <c r="G3449" s="2">
        <v>3</v>
      </c>
      <c r="H3449" s="3">
        <v>31500</v>
      </c>
      <c r="I3449" s="3">
        <v>1030</v>
      </c>
      <c r="J3449" s="3">
        <v>4460</v>
      </c>
      <c r="K3449" s="3">
        <v>0</v>
      </c>
      <c r="L3449" s="3">
        <f>SUM(H3449:K3449)</f>
        <v>36990</v>
      </c>
      <c r="M3449" s="15">
        <v>0</v>
      </c>
      <c r="N3449" s="3">
        <f>H3449*M3449</f>
        <v>0</v>
      </c>
      <c r="O3449" s="3">
        <f>L3449-N3449</f>
        <v>36990</v>
      </c>
    </row>
    <row r="3450" spans="1:15" x14ac:dyDescent="0.2">
      <c r="A3450" s="2" t="s">
        <v>6896</v>
      </c>
      <c r="B3450" s="2" t="s">
        <v>1180</v>
      </c>
      <c r="C3450" s="2" t="s">
        <v>99</v>
      </c>
      <c r="D3450" s="2" t="s">
        <v>95</v>
      </c>
      <c r="E3450" s="13">
        <v>46113</v>
      </c>
      <c r="F3450" s="2" t="s">
        <v>2689</v>
      </c>
      <c r="G3450" s="2">
        <v>5</v>
      </c>
      <c r="H3450" s="3">
        <v>19000</v>
      </c>
      <c r="I3450" s="3">
        <v>2800</v>
      </c>
      <c r="J3450" s="3">
        <v>0</v>
      </c>
      <c r="K3450" s="3">
        <v>2340</v>
      </c>
      <c r="L3450" s="3">
        <f>SUM(H3450:K3450)</f>
        <v>24140</v>
      </c>
      <c r="M3450" s="15">
        <v>0.15</v>
      </c>
      <c r="N3450" s="3">
        <f>H3450*M3450</f>
        <v>2850</v>
      </c>
      <c r="O3450" s="3">
        <f>L3450-N3450</f>
        <v>21290</v>
      </c>
    </row>
    <row r="3451" spans="1:15" x14ac:dyDescent="0.2">
      <c r="A3451" s="2" t="s">
        <v>6897</v>
      </c>
      <c r="B3451" s="2" t="s">
        <v>2142</v>
      </c>
      <c r="C3451" s="2" t="s">
        <v>79</v>
      </c>
      <c r="D3451" s="2" t="s">
        <v>75</v>
      </c>
      <c r="E3451" s="13">
        <v>46113</v>
      </c>
      <c r="F3451" s="2" t="s">
        <v>2732</v>
      </c>
      <c r="G3451" s="2">
        <v>3</v>
      </c>
      <c r="H3451" s="3">
        <v>11400</v>
      </c>
      <c r="I3451" s="3">
        <v>850</v>
      </c>
      <c r="J3451" s="3">
        <v>2350</v>
      </c>
      <c r="K3451" s="3">
        <v>0</v>
      </c>
      <c r="L3451" s="3">
        <f>SUM(H3451:K3451)</f>
        <v>14600</v>
      </c>
      <c r="M3451" s="15">
        <v>0.05</v>
      </c>
      <c r="N3451" s="3">
        <f>H3451*M3451</f>
        <v>570</v>
      </c>
      <c r="O3451" s="3">
        <f>L3451-N3451</f>
        <v>14030</v>
      </c>
    </row>
    <row r="3452" spans="1:15" x14ac:dyDescent="0.2">
      <c r="A3452" s="2" t="s">
        <v>6898</v>
      </c>
      <c r="B3452" s="2" t="s">
        <v>2180</v>
      </c>
      <c r="C3452" s="2" t="s">
        <v>116</v>
      </c>
      <c r="D3452" s="2" t="s">
        <v>114</v>
      </c>
      <c r="E3452" s="13">
        <v>46143</v>
      </c>
      <c r="F3452" s="2" t="s">
        <v>2683</v>
      </c>
      <c r="G3452" s="2">
        <v>2</v>
      </c>
      <c r="H3452" s="3">
        <v>8800</v>
      </c>
      <c r="I3452" s="3">
        <v>2520</v>
      </c>
      <c r="J3452" s="3">
        <v>0</v>
      </c>
      <c r="K3452" s="3">
        <v>0</v>
      </c>
      <c r="L3452" s="3">
        <f>SUM(H3452:K3452)</f>
        <v>11320</v>
      </c>
      <c r="M3452" s="15">
        <v>0.17</v>
      </c>
      <c r="N3452" s="3">
        <f>H3452*M3452</f>
        <v>1496</v>
      </c>
      <c r="O3452" s="3">
        <f>L3452-N3452</f>
        <v>9824</v>
      </c>
    </row>
    <row r="3453" spans="1:15" x14ac:dyDescent="0.2">
      <c r="A3453" s="2" t="s">
        <v>6899</v>
      </c>
      <c r="B3453" s="2" t="s">
        <v>400</v>
      </c>
      <c r="C3453" s="2" t="s">
        <v>13</v>
      </c>
      <c r="D3453" s="2" t="s">
        <v>11</v>
      </c>
      <c r="E3453" s="13">
        <v>46113</v>
      </c>
      <c r="F3453" s="2" t="s">
        <v>2647</v>
      </c>
      <c r="G3453" s="2">
        <v>3</v>
      </c>
      <c r="H3453" s="3">
        <v>87300</v>
      </c>
      <c r="I3453" s="3">
        <v>17930</v>
      </c>
      <c r="J3453" s="3">
        <v>0</v>
      </c>
      <c r="K3453" s="3">
        <v>650</v>
      </c>
      <c r="L3453" s="3">
        <f>SUM(H3453:K3453)</f>
        <v>105880</v>
      </c>
      <c r="M3453" s="15">
        <v>0</v>
      </c>
      <c r="N3453" s="3">
        <f>H3453*M3453</f>
        <v>0</v>
      </c>
      <c r="O3453" s="3">
        <f>L3453-N3453</f>
        <v>105880</v>
      </c>
    </row>
    <row r="3454" spans="1:15" x14ac:dyDescent="0.2">
      <c r="A3454" s="2" t="s">
        <v>6900</v>
      </c>
      <c r="B3454" s="2" t="s">
        <v>1143</v>
      </c>
      <c r="C3454" s="2" t="s">
        <v>106</v>
      </c>
      <c r="D3454" s="2" t="s">
        <v>105</v>
      </c>
      <c r="E3454" s="13">
        <v>46113</v>
      </c>
      <c r="F3454" s="2" t="s">
        <v>2732</v>
      </c>
      <c r="G3454" s="2">
        <v>2</v>
      </c>
      <c r="H3454" s="3">
        <v>15200</v>
      </c>
      <c r="I3454" s="3">
        <v>1190</v>
      </c>
      <c r="J3454" s="3">
        <v>6110</v>
      </c>
      <c r="K3454" s="3">
        <v>990</v>
      </c>
      <c r="L3454" s="3">
        <f>SUM(H3454:K3454)</f>
        <v>23490</v>
      </c>
      <c r="M3454" s="15">
        <v>0.05</v>
      </c>
      <c r="N3454" s="3">
        <f>H3454*M3454</f>
        <v>760</v>
      </c>
      <c r="O3454" s="3">
        <f>L3454-N3454</f>
        <v>22730</v>
      </c>
    </row>
    <row r="3455" spans="1:15" x14ac:dyDescent="0.2">
      <c r="A3455" s="2" t="s">
        <v>6901</v>
      </c>
      <c r="B3455" s="2" t="s">
        <v>2091</v>
      </c>
      <c r="C3455" s="2" t="s">
        <v>63</v>
      </c>
      <c r="D3455" s="2" t="s">
        <v>65</v>
      </c>
      <c r="E3455" s="13">
        <v>46143</v>
      </c>
      <c r="F3455" s="2" t="s">
        <v>2647</v>
      </c>
      <c r="G3455" s="2">
        <v>3</v>
      </c>
      <c r="H3455" s="3">
        <v>56850</v>
      </c>
      <c r="I3455" s="3">
        <v>2320</v>
      </c>
      <c r="J3455" s="3">
        <v>0</v>
      </c>
      <c r="K3455" s="3">
        <v>0</v>
      </c>
      <c r="L3455" s="3">
        <f>SUM(H3455:K3455)</f>
        <v>59170</v>
      </c>
      <c r="M3455" s="15">
        <v>0</v>
      </c>
      <c r="N3455" s="3">
        <f>H3455*M3455</f>
        <v>0</v>
      </c>
      <c r="O3455" s="3">
        <f>L3455-N3455</f>
        <v>59170</v>
      </c>
    </row>
    <row r="3456" spans="1:15" x14ac:dyDescent="0.2">
      <c r="A3456" s="2" t="s">
        <v>6902</v>
      </c>
      <c r="B3456" s="2" t="s">
        <v>432</v>
      </c>
      <c r="C3456" s="2" t="s">
        <v>120</v>
      </c>
      <c r="D3456" s="2" t="s">
        <v>114</v>
      </c>
      <c r="E3456" s="13">
        <v>46113</v>
      </c>
      <c r="F3456" s="2" t="s">
        <v>2670</v>
      </c>
      <c r="G3456" s="2">
        <v>5</v>
      </c>
      <c r="H3456" s="3">
        <v>20500</v>
      </c>
      <c r="I3456" s="3">
        <v>8630</v>
      </c>
      <c r="J3456" s="3">
        <v>0</v>
      </c>
      <c r="K3456" s="3">
        <v>810</v>
      </c>
      <c r="L3456" s="3">
        <f>SUM(H3456:K3456)</f>
        <v>29940</v>
      </c>
      <c r="M3456" s="15">
        <v>0</v>
      </c>
      <c r="N3456" s="3">
        <f>H3456*M3456</f>
        <v>0</v>
      </c>
      <c r="O3456" s="3">
        <f>L3456-N3456</f>
        <v>29940</v>
      </c>
    </row>
    <row r="3457" spans="1:15" x14ac:dyDescent="0.2">
      <c r="A3457" s="2" t="s">
        <v>6904</v>
      </c>
      <c r="B3457" s="2" t="s">
        <v>811</v>
      </c>
      <c r="C3457" s="2" t="s">
        <v>73</v>
      </c>
      <c r="D3457" s="2" t="s">
        <v>75</v>
      </c>
      <c r="E3457" s="13">
        <v>46113</v>
      </c>
      <c r="F3457" s="2" t="s">
        <v>2732</v>
      </c>
      <c r="G3457" s="2">
        <v>1</v>
      </c>
      <c r="H3457" s="3">
        <v>6750</v>
      </c>
      <c r="I3457" s="3">
        <v>390</v>
      </c>
      <c r="J3457" s="3">
        <v>0</v>
      </c>
      <c r="K3457" s="3">
        <v>0</v>
      </c>
      <c r="L3457" s="3">
        <f>SUM(H3457:K3457)</f>
        <v>7140</v>
      </c>
      <c r="M3457" s="15">
        <v>0.05</v>
      </c>
      <c r="N3457" s="3">
        <f>H3457*M3457</f>
        <v>337.5</v>
      </c>
      <c r="O3457" s="3">
        <f>L3457-N3457</f>
        <v>6802.5</v>
      </c>
    </row>
    <row r="3458" spans="1:15" x14ac:dyDescent="0.2">
      <c r="A3458" s="2" t="s">
        <v>6906</v>
      </c>
      <c r="B3458" s="2" t="s">
        <v>1365</v>
      </c>
      <c r="C3458" s="2" t="s">
        <v>97</v>
      </c>
      <c r="D3458" s="2" t="s">
        <v>95</v>
      </c>
      <c r="E3458" s="13">
        <v>46113</v>
      </c>
      <c r="F3458" s="2" t="s">
        <v>2670</v>
      </c>
      <c r="G3458" s="2">
        <v>6</v>
      </c>
      <c r="H3458" s="3">
        <v>86100</v>
      </c>
      <c r="I3458" s="3">
        <v>20350</v>
      </c>
      <c r="J3458" s="3">
        <v>0</v>
      </c>
      <c r="K3458" s="3">
        <v>0</v>
      </c>
      <c r="L3458" s="3">
        <f>SUM(H3458:K3458)</f>
        <v>106450</v>
      </c>
      <c r="M3458" s="15">
        <v>0</v>
      </c>
      <c r="N3458" s="3">
        <f>H3458*M3458</f>
        <v>0</v>
      </c>
      <c r="O3458" s="3">
        <f>L3458-N3458</f>
        <v>106450</v>
      </c>
    </row>
    <row r="3459" spans="1:15" x14ac:dyDescent="0.2">
      <c r="A3459" s="2" t="s">
        <v>6909</v>
      </c>
      <c r="B3459" s="2" t="s">
        <v>1816</v>
      </c>
      <c r="C3459" s="2" t="s">
        <v>81</v>
      </c>
      <c r="D3459" s="2" t="s">
        <v>75</v>
      </c>
      <c r="E3459" s="13">
        <v>46113</v>
      </c>
      <c r="F3459" s="2" t="s">
        <v>2732</v>
      </c>
      <c r="G3459" s="2">
        <v>1</v>
      </c>
      <c r="H3459" s="3">
        <v>14000</v>
      </c>
      <c r="I3459" s="3">
        <v>830</v>
      </c>
      <c r="J3459" s="3">
        <v>0</v>
      </c>
      <c r="K3459" s="3">
        <v>0</v>
      </c>
      <c r="L3459" s="3">
        <f>SUM(H3459:K3459)</f>
        <v>14830</v>
      </c>
      <c r="M3459" s="15">
        <v>0.05</v>
      </c>
      <c r="N3459" s="3">
        <f>H3459*M3459</f>
        <v>700</v>
      </c>
      <c r="O3459" s="3">
        <f>L3459-N3459</f>
        <v>14130</v>
      </c>
    </row>
    <row r="3460" spans="1:15" x14ac:dyDescent="0.2">
      <c r="A3460" s="2" t="s">
        <v>6910</v>
      </c>
      <c r="B3460" s="2" t="s">
        <v>1841</v>
      </c>
      <c r="C3460" s="2" t="s">
        <v>87</v>
      </c>
      <c r="D3460" s="2" t="s">
        <v>85</v>
      </c>
      <c r="E3460" s="13">
        <v>46113</v>
      </c>
      <c r="F3460" s="2" t="s">
        <v>2670</v>
      </c>
      <c r="G3460" s="2">
        <v>3</v>
      </c>
      <c r="H3460" s="3">
        <v>26700</v>
      </c>
      <c r="I3460" s="3">
        <v>2040</v>
      </c>
      <c r="J3460" s="3">
        <v>0</v>
      </c>
      <c r="K3460" s="3">
        <v>0</v>
      </c>
      <c r="L3460" s="3">
        <f>SUM(H3460:K3460)</f>
        <v>28740</v>
      </c>
      <c r="M3460" s="15">
        <v>0</v>
      </c>
      <c r="N3460" s="3">
        <f>H3460*M3460</f>
        <v>0</v>
      </c>
      <c r="O3460" s="3">
        <f>L3460-N3460</f>
        <v>28740</v>
      </c>
    </row>
    <row r="3461" spans="1:15" x14ac:dyDescent="0.2">
      <c r="A3461" s="2" t="s">
        <v>6911</v>
      </c>
      <c r="B3461" s="2" t="s">
        <v>2081</v>
      </c>
      <c r="C3461" s="2" t="s">
        <v>13</v>
      </c>
      <c r="D3461" s="2" t="s">
        <v>11</v>
      </c>
      <c r="E3461" s="13">
        <v>46113</v>
      </c>
      <c r="F3461" s="2" t="s">
        <v>2647</v>
      </c>
      <c r="G3461" s="2">
        <v>3</v>
      </c>
      <c r="H3461" s="3">
        <v>60300</v>
      </c>
      <c r="I3461" s="3">
        <v>1570</v>
      </c>
      <c r="J3461" s="3">
        <v>0</v>
      </c>
      <c r="K3461" s="3">
        <v>0</v>
      </c>
      <c r="L3461" s="3">
        <f>SUM(H3461:K3461)</f>
        <v>61870</v>
      </c>
      <c r="M3461" s="15">
        <v>0</v>
      </c>
      <c r="N3461" s="3">
        <f>H3461*M3461</f>
        <v>0</v>
      </c>
      <c r="O3461" s="3">
        <f>L3461-N3461</f>
        <v>61870</v>
      </c>
    </row>
    <row r="3462" spans="1:15" x14ac:dyDescent="0.2">
      <c r="A3462" s="2" t="s">
        <v>6912</v>
      </c>
      <c r="B3462" s="2" t="s">
        <v>2336</v>
      </c>
      <c r="C3462" s="2" t="s">
        <v>26</v>
      </c>
      <c r="D3462" s="2" t="s">
        <v>24</v>
      </c>
      <c r="E3462" s="13">
        <v>46113</v>
      </c>
      <c r="F3462" s="2" t="s">
        <v>2683</v>
      </c>
      <c r="G3462" s="2">
        <v>4</v>
      </c>
      <c r="H3462" s="3">
        <v>52200</v>
      </c>
      <c r="I3462" s="3">
        <v>2720</v>
      </c>
      <c r="J3462" s="3">
        <v>6050</v>
      </c>
      <c r="K3462" s="3">
        <v>2880</v>
      </c>
      <c r="L3462" s="3">
        <f>SUM(H3462:K3462)</f>
        <v>63850</v>
      </c>
      <c r="M3462" s="15">
        <v>0.17</v>
      </c>
      <c r="N3462" s="3">
        <f>H3462*M3462</f>
        <v>8874</v>
      </c>
      <c r="O3462" s="3">
        <f>L3462-N3462</f>
        <v>54976</v>
      </c>
    </row>
    <row r="3463" spans="1:15" x14ac:dyDescent="0.2">
      <c r="A3463" s="2" t="s">
        <v>6914</v>
      </c>
      <c r="B3463" s="2" t="s">
        <v>266</v>
      </c>
      <c r="C3463" s="2" t="s">
        <v>57</v>
      </c>
      <c r="D3463" s="2" t="s">
        <v>55</v>
      </c>
      <c r="E3463" s="13">
        <v>46143</v>
      </c>
      <c r="F3463" s="2" t="s">
        <v>2732</v>
      </c>
      <c r="G3463" s="2">
        <v>1</v>
      </c>
      <c r="H3463" s="3">
        <v>13650</v>
      </c>
      <c r="I3463" s="3">
        <v>900</v>
      </c>
      <c r="J3463" s="3">
        <v>3360</v>
      </c>
      <c r="K3463" s="3">
        <v>0</v>
      </c>
      <c r="L3463" s="3">
        <f>SUM(H3463:K3463)</f>
        <v>17910</v>
      </c>
      <c r="M3463" s="15">
        <v>0.05</v>
      </c>
      <c r="N3463" s="3">
        <f>H3463*M3463</f>
        <v>682.5</v>
      </c>
      <c r="O3463" s="3">
        <f>L3463-N3463</f>
        <v>17227.5</v>
      </c>
    </row>
    <row r="3464" spans="1:15" x14ac:dyDescent="0.2">
      <c r="A3464" s="2" t="s">
        <v>6915</v>
      </c>
      <c r="B3464" s="2" t="s">
        <v>448</v>
      </c>
      <c r="C3464" s="2" t="s">
        <v>79</v>
      </c>
      <c r="D3464" s="2" t="s">
        <v>75</v>
      </c>
      <c r="E3464" s="13">
        <v>46143</v>
      </c>
      <c r="F3464" s="2" t="s">
        <v>2670</v>
      </c>
      <c r="G3464" s="2">
        <v>3</v>
      </c>
      <c r="H3464" s="3">
        <v>11850</v>
      </c>
      <c r="I3464" s="3">
        <v>2300</v>
      </c>
      <c r="J3464" s="3">
        <v>0</v>
      </c>
      <c r="K3464" s="3">
        <v>540</v>
      </c>
      <c r="L3464" s="3">
        <f>SUM(H3464:K3464)</f>
        <v>14690</v>
      </c>
      <c r="M3464" s="15">
        <v>0</v>
      </c>
      <c r="N3464" s="3">
        <f>H3464*M3464</f>
        <v>0</v>
      </c>
      <c r="O3464" s="3">
        <f>L3464-N3464</f>
        <v>14690</v>
      </c>
    </row>
    <row r="3465" spans="1:15" x14ac:dyDescent="0.2">
      <c r="A3465" s="2" t="s">
        <v>6916</v>
      </c>
      <c r="B3465" s="2" t="s">
        <v>775</v>
      </c>
      <c r="C3465" s="2" t="s">
        <v>110</v>
      </c>
      <c r="D3465" s="2" t="s">
        <v>105</v>
      </c>
      <c r="E3465" s="13">
        <v>46143</v>
      </c>
      <c r="F3465" s="2" t="s">
        <v>2661</v>
      </c>
      <c r="G3465" s="2">
        <v>4</v>
      </c>
      <c r="H3465" s="3">
        <v>23600</v>
      </c>
      <c r="I3465" s="3">
        <v>3800</v>
      </c>
      <c r="J3465" s="3">
        <v>0</v>
      </c>
      <c r="K3465" s="3">
        <v>2830</v>
      </c>
      <c r="L3465" s="3">
        <f>SUM(H3465:K3465)</f>
        <v>30230</v>
      </c>
      <c r="M3465" s="15">
        <v>0</v>
      </c>
      <c r="N3465" s="3">
        <f>H3465*M3465</f>
        <v>0</v>
      </c>
      <c r="O3465" s="3">
        <f>L3465-N3465</f>
        <v>30230</v>
      </c>
    </row>
    <row r="3466" spans="1:15" x14ac:dyDescent="0.2">
      <c r="A3466" s="2" t="s">
        <v>6917</v>
      </c>
      <c r="B3466" s="2" t="s">
        <v>1384</v>
      </c>
      <c r="C3466" s="2" t="s">
        <v>120</v>
      </c>
      <c r="D3466" s="2" t="s">
        <v>114</v>
      </c>
      <c r="E3466" s="13">
        <v>46174</v>
      </c>
      <c r="F3466" s="2" t="s">
        <v>2683</v>
      </c>
      <c r="G3466" s="2">
        <v>3</v>
      </c>
      <c r="H3466" s="3">
        <v>11100</v>
      </c>
      <c r="I3466" s="3">
        <v>1510</v>
      </c>
      <c r="J3466" s="3">
        <v>4760</v>
      </c>
      <c r="K3466" s="3">
        <v>610</v>
      </c>
      <c r="L3466" s="3">
        <f>SUM(H3466:K3466)</f>
        <v>17980</v>
      </c>
      <c r="M3466" s="15">
        <v>0.17</v>
      </c>
      <c r="N3466" s="3">
        <f>H3466*M3466</f>
        <v>1887.0000000000002</v>
      </c>
      <c r="O3466" s="3">
        <f>L3466-N3466</f>
        <v>16093</v>
      </c>
    </row>
    <row r="3467" spans="1:15" x14ac:dyDescent="0.2">
      <c r="A3467" s="2" t="s">
        <v>6918</v>
      </c>
      <c r="B3467" s="2" t="s">
        <v>2054</v>
      </c>
      <c r="C3467" s="2" t="s">
        <v>61</v>
      </c>
      <c r="D3467" s="2" t="s">
        <v>55</v>
      </c>
      <c r="E3467" s="13">
        <v>46113</v>
      </c>
      <c r="F3467" s="2" t="s">
        <v>2683</v>
      </c>
      <c r="G3467" s="2">
        <v>1</v>
      </c>
      <c r="H3467" s="3">
        <v>28350</v>
      </c>
      <c r="I3467" s="3">
        <v>1480</v>
      </c>
      <c r="J3467" s="3">
        <v>0</v>
      </c>
      <c r="K3467" s="3">
        <v>0</v>
      </c>
      <c r="L3467" s="3">
        <f>SUM(H3467:K3467)</f>
        <v>29830</v>
      </c>
      <c r="M3467" s="15">
        <v>0.17</v>
      </c>
      <c r="N3467" s="3">
        <f>H3467*M3467</f>
        <v>4819.5</v>
      </c>
      <c r="O3467" s="3">
        <f>L3467-N3467</f>
        <v>25010.5</v>
      </c>
    </row>
    <row r="3468" spans="1:15" x14ac:dyDescent="0.2">
      <c r="A3468" s="2" t="s">
        <v>6919</v>
      </c>
      <c r="B3468" s="2" t="s">
        <v>2191</v>
      </c>
      <c r="C3468" s="2" t="s">
        <v>81</v>
      </c>
      <c r="D3468" s="2" t="s">
        <v>75</v>
      </c>
      <c r="E3468" s="13">
        <v>46113</v>
      </c>
      <c r="F3468" s="2" t="s">
        <v>2683</v>
      </c>
      <c r="G3468" s="2">
        <v>1</v>
      </c>
      <c r="H3468" s="3">
        <v>16150</v>
      </c>
      <c r="I3468" s="3">
        <v>1130</v>
      </c>
      <c r="J3468" s="3">
        <v>0</v>
      </c>
      <c r="K3468" s="3">
        <v>0</v>
      </c>
      <c r="L3468" s="3">
        <f>SUM(H3468:K3468)</f>
        <v>17280</v>
      </c>
      <c r="M3468" s="15">
        <v>0.17</v>
      </c>
      <c r="N3468" s="3">
        <f>H3468*M3468</f>
        <v>2745.5</v>
      </c>
      <c r="O3468" s="3">
        <f>L3468-N3468</f>
        <v>14534.5</v>
      </c>
    </row>
    <row r="3469" spans="1:15" x14ac:dyDescent="0.2">
      <c r="A3469" s="2" t="s">
        <v>6920</v>
      </c>
      <c r="B3469" s="2" t="s">
        <v>1801</v>
      </c>
      <c r="C3469" s="2" t="s">
        <v>19</v>
      </c>
      <c r="D3469" s="2" t="s">
        <v>11</v>
      </c>
      <c r="E3469" s="13">
        <v>46113</v>
      </c>
      <c r="F3469" s="2" t="s">
        <v>2732</v>
      </c>
      <c r="G3469" s="2">
        <v>2</v>
      </c>
      <c r="H3469" s="3">
        <v>14400</v>
      </c>
      <c r="I3469" s="3">
        <v>1570</v>
      </c>
      <c r="J3469" s="3">
        <v>0</v>
      </c>
      <c r="K3469" s="3">
        <v>0</v>
      </c>
      <c r="L3469" s="3">
        <f>SUM(H3469:K3469)</f>
        <v>15970</v>
      </c>
      <c r="M3469" s="15">
        <v>0.05</v>
      </c>
      <c r="N3469" s="3">
        <f>H3469*M3469</f>
        <v>720</v>
      </c>
      <c r="O3469" s="3">
        <f>L3469-N3469</f>
        <v>15250</v>
      </c>
    </row>
    <row r="3470" spans="1:15" x14ac:dyDescent="0.2">
      <c r="A3470" s="2" t="s">
        <v>6921</v>
      </c>
      <c r="B3470" s="2" t="s">
        <v>1844</v>
      </c>
      <c r="C3470" s="2" t="s">
        <v>87</v>
      </c>
      <c r="D3470" s="2" t="s">
        <v>85</v>
      </c>
      <c r="E3470" s="13">
        <v>46143</v>
      </c>
      <c r="F3470" s="2" t="s">
        <v>2658</v>
      </c>
      <c r="G3470" s="2">
        <v>6</v>
      </c>
      <c r="H3470" s="3">
        <v>39000</v>
      </c>
      <c r="I3470" s="3">
        <v>7820</v>
      </c>
      <c r="J3470" s="3">
        <v>0</v>
      </c>
      <c r="K3470" s="3">
        <v>0</v>
      </c>
      <c r="L3470" s="3">
        <f>SUM(H3470:K3470)</f>
        <v>46820</v>
      </c>
      <c r="M3470" s="15">
        <v>0.1</v>
      </c>
      <c r="N3470" s="3">
        <f>H3470*M3470</f>
        <v>3900</v>
      </c>
      <c r="O3470" s="3">
        <f>L3470-N3470</f>
        <v>42920</v>
      </c>
    </row>
    <row r="3471" spans="1:15" x14ac:dyDescent="0.2">
      <c r="A3471" s="2" t="s">
        <v>6922</v>
      </c>
      <c r="B3471" s="2" t="s">
        <v>2269</v>
      </c>
      <c r="C3471" s="2" t="s">
        <v>9</v>
      </c>
      <c r="D3471" s="2" t="s">
        <v>11</v>
      </c>
      <c r="E3471" s="13">
        <v>46113</v>
      </c>
      <c r="F3471" s="2" t="s">
        <v>2732</v>
      </c>
      <c r="G3471" s="2">
        <v>2</v>
      </c>
      <c r="H3471" s="3">
        <v>10500</v>
      </c>
      <c r="I3471" s="3">
        <v>1400</v>
      </c>
      <c r="J3471" s="3">
        <v>0</v>
      </c>
      <c r="K3471" s="3">
        <v>0</v>
      </c>
      <c r="L3471" s="3">
        <f>SUM(H3471:K3471)</f>
        <v>11900</v>
      </c>
      <c r="M3471" s="15">
        <v>0.05</v>
      </c>
      <c r="N3471" s="3">
        <f>H3471*M3471</f>
        <v>525</v>
      </c>
      <c r="O3471" s="3">
        <f>L3471-N3471</f>
        <v>11375</v>
      </c>
    </row>
    <row r="3472" spans="1:15" x14ac:dyDescent="0.2">
      <c r="A3472" s="2" t="s">
        <v>6923</v>
      </c>
      <c r="B3472" s="2" t="s">
        <v>2349</v>
      </c>
      <c r="C3472" s="2" t="s">
        <v>59</v>
      </c>
      <c r="D3472" s="2" t="s">
        <v>55</v>
      </c>
      <c r="E3472" s="13">
        <v>46113</v>
      </c>
      <c r="F3472" s="2" t="s">
        <v>2647</v>
      </c>
      <c r="G3472" s="2">
        <v>3</v>
      </c>
      <c r="H3472" s="3">
        <v>18300</v>
      </c>
      <c r="I3472" s="3">
        <v>1990</v>
      </c>
      <c r="J3472" s="3">
        <v>0</v>
      </c>
      <c r="K3472" s="3">
        <v>0</v>
      </c>
      <c r="L3472" s="3">
        <f>SUM(H3472:K3472)</f>
        <v>20290</v>
      </c>
      <c r="M3472" s="15">
        <v>0</v>
      </c>
      <c r="N3472" s="3">
        <f>H3472*M3472</f>
        <v>0</v>
      </c>
      <c r="O3472" s="3">
        <f>L3472-N3472</f>
        <v>20290</v>
      </c>
    </row>
    <row r="3473" spans="1:15" x14ac:dyDescent="0.2">
      <c r="A3473" s="2" t="s">
        <v>6924</v>
      </c>
      <c r="B3473" s="2" t="s">
        <v>685</v>
      </c>
      <c r="C3473" s="2" t="s">
        <v>112</v>
      </c>
      <c r="D3473" s="2" t="s">
        <v>114</v>
      </c>
      <c r="E3473" s="13">
        <v>46143</v>
      </c>
      <c r="F3473" s="2" t="s">
        <v>2689</v>
      </c>
      <c r="G3473" s="2">
        <v>3</v>
      </c>
      <c r="H3473" s="3">
        <v>20850</v>
      </c>
      <c r="I3473" s="3">
        <v>5230</v>
      </c>
      <c r="J3473" s="3">
        <v>2040</v>
      </c>
      <c r="K3473" s="3">
        <v>0</v>
      </c>
      <c r="L3473" s="3">
        <f>SUM(H3473:K3473)</f>
        <v>28120</v>
      </c>
      <c r="M3473" s="15">
        <v>0.15</v>
      </c>
      <c r="N3473" s="3">
        <f>H3473*M3473</f>
        <v>3127.5</v>
      </c>
      <c r="O3473" s="3">
        <f>L3473-N3473</f>
        <v>24992.5</v>
      </c>
    </row>
    <row r="3474" spans="1:15" x14ac:dyDescent="0.2">
      <c r="A3474" s="2" t="s">
        <v>6925</v>
      </c>
      <c r="B3474" s="2" t="s">
        <v>1293</v>
      </c>
      <c r="C3474" s="2" t="s">
        <v>26</v>
      </c>
      <c r="D3474" s="2" t="s">
        <v>24</v>
      </c>
      <c r="E3474" s="13">
        <v>46113</v>
      </c>
      <c r="F3474" s="2" t="s">
        <v>2670</v>
      </c>
      <c r="G3474" s="2">
        <v>5</v>
      </c>
      <c r="H3474" s="3">
        <v>50500</v>
      </c>
      <c r="I3474" s="3">
        <v>8660</v>
      </c>
      <c r="J3474" s="3">
        <v>6700</v>
      </c>
      <c r="K3474" s="3">
        <v>1800</v>
      </c>
      <c r="L3474" s="3">
        <f>SUM(H3474:K3474)</f>
        <v>67660</v>
      </c>
      <c r="M3474" s="15">
        <v>0</v>
      </c>
      <c r="N3474" s="3">
        <f>H3474*M3474</f>
        <v>0</v>
      </c>
      <c r="O3474" s="3">
        <f>L3474-N3474</f>
        <v>67660</v>
      </c>
    </row>
    <row r="3475" spans="1:15" x14ac:dyDescent="0.2">
      <c r="A3475" s="2" t="s">
        <v>6926</v>
      </c>
      <c r="B3475" s="2" t="s">
        <v>1301</v>
      </c>
      <c r="C3475" s="2" t="s">
        <v>77</v>
      </c>
      <c r="D3475" s="2" t="s">
        <v>75</v>
      </c>
      <c r="E3475" s="13">
        <v>46113</v>
      </c>
      <c r="F3475" s="2" t="s">
        <v>2689</v>
      </c>
      <c r="G3475" s="2">
        <v>4</v>
      </c>
      <c r="H3475" s="3">
        <v>30000</v>
      </c>
      <c r="I3475" s="3">
        <v>6180</v>
      </c>
      <c r="J3475" s="3">
        <v>0</v>
      </c>
      <c r="K3475" s="3">
        <v>0</v>
      </c>
      <c r="L3475" s="3">
        <f>SUM(H3475:K3475)</f>
        <v>36180</v>
      </c>
      <c r="M3475" s="15">
        <v>0.15</v>
      </c>
      <c r="N3475" s="3">
        <f>H3475*M3475</f>
        <v>4500</v>
      </c>
      <c r="O3475" s="3">
        <f>L3475-N3475</f>
        <v>31680</v>
      </c>
    </row>
    <row r="3476" spans="1:15" x14ac:dyDescent="0.2">
      <c r="A3476" s="2" t="s">
        <v>6927</v>
      </c>
      <c r="B3476" s="2" t="s">
        <v>1380</v>
      </c>
      <c r="C3476" s="2" t="s">
        <v>61</v>
      </c>
      <c r="D3476" s="2" t="s">
        <v>55</v>
      </c>
      <c r="E3476" s="13">
        <v>46113</v>
      </c>
      <c r="F3476" s="2" t="s">
        <v>2732</v>
      </c>
      <c r="G3476" s="2">
        <v>3</v>
      </c>
      <c r="H3476" s="3">
        <v>118350</v>
      </c>
      <c r="I3476" s="3">
        <v>3370</v>
      </c>
      <c r="J3476" s="3">
        <v>0</v>
      </c>
      <c r="K3476" s="3">
        <v>0</v>
      </c>
      <c r="L3476" s="3">
        <f>SUM(H3476:K3476)</f>
        <v>121720</v>
      </c>
      <c r="M3476" s="15">
        <v>0.05</v>
      </c>
      <c r="N3476" s="3">
        <f>H3476*M3476</f>
        <v>5917.5</v>
      </c>
      <c r="O3476" s="3">
        <f>L3476-N3476</f>
        <v>115802.5</v>
      </c>
    </row>
    <row r="3477" spans="1:15" x14ac:dyDescent="0.2">
      <c r="A3477" s="2" t="s">
        <v>6928</v>
      </c>
      <c r="B3477" s="2" t="s">
        <v>1463</v>
      </c>
      <c r="C3477" s="2" t="s">
        <v>22</v>
      </c>
      <c r="D3477" s="2" t="s">
        <v>24</v>
      </c>
      <c r="E3477" s="13">
        <v>46113</v>
      </c>
      <c r="F3477" s="2" t="s">
        <v>2658</v>
      </c>
      <c r="G3477" s="2">
        <v>6</v>
      </c>
      <c r="H3477" s="3">
        <v>23700</v>
      </c>
      <c r="I3477" s="3">
        <v>6360</v>
      </c>
      <c r="J3477" s="3">
        <v>0</v>
      </c>
      <c r="K3477" s="3">
        <v>0</v>
      </c>
      <c r="L3477" s="3">
        <f>SUM(H3477:K3477)</f>
        <v>30060</v>
      </c>
      <c r="M3477" s="15">
        <v>0.1</v>
      </c>
      <c r="N3477" s="3">
        <f>H3477*M3477</f>
        <v>2370</v>
      </c>
      <c r="O3477" s="3">
        <f>L3477-N3477</f>
        <v>27690</v>
      </c>
    </row>
    <row r="3478" spans="1:15" x14ac:dyDescent="0.2">
      <c r="A3478" s="2" t="s">
        <v>6929</v>
      </c>
      <c r="B3478" s="2" t="s">
        <v>1974</v>
      </c>
      <c r="C3478" s="2" t="s">
        <v>57</v>
      </c>
      <c r="D3478" s="2" t="s">
        <v>55</v>
      </c>
      <c r="E3478" s="13">
        <v>46113</v>
      </c>
      <c r="F3478" s="2" t="s">
        <v>2658</v>
      </c>
      <c r="G3478" s="2">
        <v>8</v>
      </c>
      <c r="H3478" s="3">
        <v>58000</v>
      </c>
      <c r="I3478" s="3">
        <v>17560</v>
      </c>
      <c r="J3478" s="3">
        <v>0</v>
      </c>
      <c r="K3478" s="3">
        <v>3960</v>
      </c>
      <c r="L3478" s="3">
        <f>SUM(H3478:K3478)</f>
        <v>79520</v>
      </c>
      <c r="M3478" s="15">
        <v>0.1</v>
      </c>
      <c r="N3478" s="3">
        <f>H3478*M3478</f>
        <v>5800</v>
      </c>
      <c r="O3478" s="3">
        <f>L3478-N3478</f>
        <v>73720</v>
      </c>
    </row>
    <row r="3479" spans="1:15" x14ac:dyDescent="0.2">
      <c r="A3479" s="2" t="s">
        <v>6930</v>
      </c>
      <c r="B3479" s="2" t="s">
        <v>2236</v>
      </c>
      <c r="C3479" s="2" t="s">
        <v>19</v>
      </c>
      <c r="D3479" s="2" t="s">
        <v>11</v>
      </c>
      <c r="E3479" s="13">
        <v>46143</v>
      </c>
      <c r="F3479" s="2" t="s">
        <v>2670</v>
      </c>
      <c r="G3479" s="2">
        <v>3</v>
      </c>
      <c r="H3479" s="3">
        <v>23700</v>
      </c>
      <c r="I3479" s="3">
        <v>5850</v>
      </c>
      <c r="J3479" s="3">
        <v>0</v>
      </c>
      <c r="K3479" s="3">
        <v>2850</v>
      </c>
      <c r="L3479" s="3">
        <f>SUM(H3479:K3479)</f>
        <v>32400</v>
      </c>
      <c r="M3479" s="15">
        <v>0</v>
      </c>
      <c r="N3479" s="3">
        <f>H3479*M3479</f>
        <v>0</v>
      </c>
      <c r="O3479" s="3">
        <f>L3479-N3479</f>
        <v>32400</v>
      </c>
    </row>
    <row r="3480" spans="1:15" x14ac:dyDescent="0.2">
      <c r="A3480" s="2" t="s">
        <v>6931</v>
      </c>
      <c r="B3480" s="2" t="s">
        <v>2293</v>
      </c>
      <c r="C3480" s="2" t="s">
        <v>112</v>
      </c>
      <c r="D3480" s="2" t="s">
        <v>114</v>
      </c>
      <c r="E3480" s="13">
        <v>46113</v>
      </c>
      <c r="F3480" s="2" t="s">
        <v>2670</v>
      </c>
      <c r="G3480" s="2">
        <v>2</v>
      </c>
      <c r="H3480" s="3">
        <v>21000</v>
      </c>
      <c r="I3480" s="3">
        <v>1550</v>
      </c>
      <c r="J3480" s="3">
        <v>0</v>
      </c>
      <c r="K3480" s="3">
        <v>0</v>
      </c>
      <c r="L3480" s="3">
        <f>SUM(H3480:K3480)</f>
        <v>22550</v>
      </c>
      <c r="M3480" s="15">
        <v>0</v>
      </c>
      <c r="N3480" s="3">
        <f>H3480*M3480</f>
        <v>0</v>
      </c>
      <c r="O3480" s="3">
        <f>L3480-N3480</f>
        <v>22550</v>
      </c>
    </row>
    <row r="3481" spans="1:15" x14ac:dyDescent="0.2">
      <c r="A3481" s="2" t="s">
        <v>6933</v>
      </c>
      <c r="B3481" s="2" t="s">
        <v>821</v>
      </c>
      <c r="C3481" s="2" t="s">
        <v>91</v>
      </c>
      <c r="D3481" s="2" t="s">
        <v>85</v>
      </c>
      <c r="E3481" s="13">
        <v>46113</v>
      </c>
      <c r="F3481" s="2" t="s">
        <v>2732</v>
      </c>
      <c r="G3481" s="2">
        <v>1</v>
      </c>
      <c r="H3481" s="3">
        <v>2900</v>
      </c>
      <c r="I3481" s="3">
        <v>480</v>
      </c>
      <c r="J3481" s="3">
        <v>0</v>
      </c>
      <c r="K3481" s="3">
        <v>0</v>
      </c>
      <c r="L3481" s="3">
        <f>SUM(H3481:K3481)</f>
        <v>3380</v>
      </c>
      <c r="M3481" s="15">
        <v>0.05</v>
      </c>
      <c r="N3481" s="3">
        <f>H3481*M3481</f>
        <v>145</v>
      </c>
      <c r="O3481" s="3">
        <f>L3481-N3481</f>
        <v>3235</v>
      </c>
    </row>
    <row r="3482" spans="1:15" x14ac:dyDescent="0.2">
      <c r="A3482" s="2" t="s">
        <v>6936</v>
      </c>
      <c r="B3482" s="2" t="s">
        <v>1211</v>
      </c>
      <c r="C3482" s="2" t="s">
        <v>16</v>
      </c>
      <c r="D3482" s="2" t="s">
        <v>11</v>
      </c>
      <c r="E3482" s="13">
        <v>46113</v>
      </c>
      <c r="F3482" s="2" t="s">
        <v>2689</v>
      </c>
      <c r="G3482" s="2">
        <v>3</v>
      </c>
      <c r="H3482" s="3">
        <v>9750</v>
      </c>
      <c r="I3482" s="3">
        <v>2270</v>
      </c>
      <c r="J3482" s="3">
        <v>2490</v>
      </c>
      <c r="K3482" s="3">
        <v>1060</v>
      </c>
      <c r="L3482" s="3">
        <f>SUM(H3482:K3482)</f>
        <v>15570</v>
      </c>
      <c r="M3482" s="15">
        <v>0.15</v>
      </c>
      <c r="N3482" s="3">
        <f>H3482*M3482</f>
        <v>1462.5</v>
      </c>
      <c r="O3482" s="3">
        <f>L3482-N3482</f>
        <v>14107.5</v>
      </c>
    </row>
    <row r="3483" spans="1:15" x14ac:dyDescent="0.2">
      <c r="A3483" s="2" t="s">
        <v>6938</v>
      </c>
      <c r="B3483" s="2" t="s">
        <v>1698</v>
      </c>
      <c r="C3483" s="2" t="s">
        <v>47</v>
      </c>
      <c r="D3483" s="2" t="s">
        <v>45</v>
      </c>
      <c r="E3483" s="13">
        <v>46143</v>
      </c>
      <c r="F3483" s="2" t="s">
        <v>2689</v>
      </c>
      <c r="G3483" s="2">
        <v>2</v>
      </c>
      <c r="H3483" s="3">
        <v>15400</v>
      </c>
      <c r="I3483" s="3">
        <v>1250</v>
      </c>
      <c r="J3483" s="3">
        <v>0</v>
      </c>
      <c r="K3483" s="3">
        <v>0</v>
      </c>
      <c r="L3483" s="3">
        <f>SUM(H3483:K3483)</f>
        <v>16650</v>
      </c>
      <c r="M3483" s="15">
        <v>0.15</v>
      </c>
      <c r="N3483" s="3">
        <f>H3483*M3483</f>
        <v>2310</v>
      </c>
      <c r="O3483" s="3">
        <f>L3483-N3483</f>
        <v>14340</v>
      </c>
    </row>
    <row r="3484" spans="1:15" x14ac:dyDescent="0.2">
      <c r="A3484" s="2" t="s">
        <v>6939</v>
      </c>
      <c r="B3484" s="2" t="s">
        <v>2180</v>
      </c>
      <c r="C3484" s="2" t="s">
        <v>83</v>
      </c>
      <c r="D3484" s="2" t="s">
        <v>85</v>
      </c>
      <c r="E3484" s="13">
        <v>46113</v>
      </c>
      <c r="F3484" s="2" t="s">
        <v>2683</v>
      </c>
      <c r="G3484" s="2">
        <v>2</v>
      </c>
      <c r="H3484" s="3">
        <v>22200</v>
      </c>
      <c r="I3484" s="3">
        <v>2330</v>
      </c>
      <c r="J3484" s="3">
        <v>7760</v>
      </c>
      <c r="K3484" s="3">
        <v>0</v>
      </c>
      <c r="L3484" s="3">
        <f>SUM(H3484:K3484)</f>
        <v>32290</v>
      </c>
      <c r="M3484" s="15">
        <v>0.17</v>
      </c>
      <c r="N3484" s="3">
        <f>H3484*M3484</f>
        <v>3774.0000000000005</v>
      </c>
      <c r="O3484" s="3">
        <f>L3484-N3484</f>
        <v>28516</v>
      </c>
    </row>
    <row r="3485" spans="1:15" x14ac:dyDescent="0.2">
      <c r="A3485" s="2" t="s">
        <v>6940</v>
      </c>
      <c r="B3485" s="2" t="s">
        <v>888</v>
      </c>
      <c r="C3485" s="2" t="s">
        <v>79</v>
      </c>
      <c r="D3485" s="2" t="s">
        <v>75</v>
      </c>
      <c r="E3485" s="13">
        <v>46113</v>
      </c>
      <c r="F3485" s="2" t="s">
        <v>2670</v>
      </c>
      <c r="G3485" s="2">
        <v>4</v>
      </c>
      <c r="H3485" s="3">
        <v>15200</v>
      </c>
      <c r="I3485" s="3">
        <v>3990</v>
      </c>
      <c r="J3485" s="3">
        <v>2460</v>
      </c>
      <c r="K3485" s="3">
        <v>2330</v>
      </c>
      <c r="L3485" s="3">
        <f>SUM(H3485:K3485)</f>
        <v>23980</v>
      </c>
      <c r="M3485" s="15">
        <v>0</v>
      </c>
      <c r="N3485" s="3">
        <f>H3485*M3485</f>
        <v>0</v>
      </c>
      <c r="O3485" s="3">
        <f>L3485-N3485</f>
        <v>23980</v>
      </c>
    </row>
    <row r="3486" spans="1:15" x14ac:dyDescent="0.2">
      <c r="A3486" s="2" t="s">
        <v>6941</v>
      </c>
      <c r="B3486" s="2" t="s">
        <v>1054</v>
      </c>
      <c r="C3486" s="2" t="s">
        <v>87</v>
      </c>
      <c r="D3486" s="2" t="s">
        <v>85</v>
      </c>
      <c r="E3486" s="13">
        <v>46174</v>
      </c>
      <c r="F3486" s="2" t="s">
        <v>2658</v>
      </c>
      <c r="G3486" s="2">
        <v>8</v>
      </c>
      <c r="H3486" s="3">
        <v>32400</v>
      </c>
      <c r="I3486" s="3">
        <v>12170</v>
      </c>
      <c r="J3486" s="3">
        <v>0</v>
      </c>
      <c r="K3486" s="3">
        <v>0</v>
      </c>
      <c r="L3486" s="3">
        <f>SUM(H3486:K3486)</f>
        <v>44570</v>
      </c>
      <c r="M3486" s="15">
        <v>0.1</v>
      </c>
      <c r="N3486" s="3">
        <f>H3486*M3486</f>
        <v>3240</v>
      </c>
      <c r="O3486" s="3">
        <f>L3486-N3486</f>
        <v>41330</v>
      </c>
    </row>
    <row r="3487" spans="1:15" x14ac:dyDescent="0.2">
      <c r="A3487" s="2" t="s">
        <v>6943</v>
      </c>
      <c r="B3487" s="2" t="s">
        <v>1343</v>
      </c>
      <c r="C3487" s="2" t="s">
        <v>39</v>
      </c>
      <c r="D3487" s="2" t="s">
        <v>36</v>
      </c>
      <c r="E3487" s="13">
        <v>46113</v>
      </c>
      <c r="F3487" s="2" t="s">
        <v>2732</v>
      </c>
      <c r="G3487" s="2">
        <v>1</v>
      </c>
      <c r="H3487" s="3">
        <v>10600</v>
      </c>
      <c r="I3487" s="3">
        <v>390</v>
      </c>
      <c r="J3487" s="3">
        <v>0</v>
      </c>
      <c r="K3487" s="3">
        <v>0</v>
      </c>
      <c r="L3487" s="3">
        <f>SUM(H3487:K3487)</f>
        <v>10990</v>
      </c>
      <c r="M3487" s="15">
        <v>0.05</v>
      </c>
      <c r="N3487" s="3">
        <f>H3487*M3487</f>
        <v>530</v>
      </c>
      <c r="O3487" s="3">
        <f>L3487-N3487</f>
        <v>10460</v>
      </c>
    </row>
    <row r="3488" spans="1:15" x14ac:dyDescent="0.2">
      <c r="A3488" s="2" t="s">
        <v>6944</v>
      </c>
      <c r="B3488" s="2" t="s">
        <v>1436</v>
      </c>
      <c r="C3488" s="2" t="s">
        <v>57</v>
      </c>
      <c r="D3488" s="2" t="s">
        <v>55</v>
      </c>
      <c r="E3488" s="13">
        <v>46113</v>
      </c>
      <c r="F3488" s="2" t="s">
        <v>2647</v>
      </c>
      <c r="G3488" s="2">
        <v>1</v>
      </c>
      <c r="H3488" s="3">
        <v>7250</v>
      </c>
      <c r="I3488" s="3">
        <v>790</v>
      </c>
      <c r="J3488" s="3">
        <v>3090</v>
      </c>
      <c r="K3488" s="3">
        <v>0</v>
      </c>
      <c r="L3488" s="3">
        <f>SUM(H3488:K3488)</f>
        <v>11130</v>
      </c>
      <c r="M3488" s="15">
        <v>0</v>
      </c>
      <c r="N3488" s="3">
        <f>H3488*M3488</f>
        <v>0</v>
      </c>
      <c r="O3488" s="3">
        <f>L3488-N3488</f>
        <v>11130</v>
      </c>
    </row>
    <row r="3489" spans="1:15" x14ac:dyDescent="0.2">
      <c r="A3489" s="2" t="s">
        <v>6946</v>
      </c>
      <c r="B3489" s="2" t="s">
        <v>2144</v>
      </c>
      <c r="C3489" s="2" t="s">
        <v>59</v>
      </c>
      <c r="D3489" s="2" t="s">
        <v>55</v>
      </c>
      <c r="E3489" s="13">
        <v>46113</v>
      </c>
      <c r="F3489" s="2" t="s">
        <v>2670</v>
      </c>
      <c r="G3489" s="2">
        <v>2</v>
      </c>
      <c r="H3489" s="3">
        <v>11800</v>
      </c>
      <c r="I3489" s="3">
        <v>2150</v>
      </c>
      <c r="J3489" s="3">
        <v>1390</v>
      </c>
      <c r="K3489" s="3">
        <v>0</v>
      </c>
      <c r="L3489" s="3">
        <f>SUM(H3489:K3489)</f>
        <v>15340</v>
      </c>
      <c r="M3489" s="15">
        <v>0</v>
      </c>
      <c r="N3489" s="3">
        <f>H3489*M3489</f>
        <v>0</v>
      </c>
      <c r="O3489" s="3">
        <f>L3489-N3489</f>
        <v>15340</v>
      </c>
    </row>
    <row r="3490" spans="1:15" x14ac:dyDescent="0.2">
      <c r="A3490" s="2" t="s">
        <v>6947</v>
      </c>
      <c r="B3490" s="2" t="s">
        <v>2268</v>
      </c>
      <c r="C3490" s="2" t="s">
        <v>81</v>
      </c>
      <c r="D3490" s="2" t="s">
        <v>75</v>
      </c>
      <c r="E3490" s="13">
        <v>46113</v>
      </c>
      <c r="F3490" s="2" t="s">
        <v>2683</v>
      </c>
      <c r="G3490" s="2">
        <v>3</v>
      </c>
      <c r="H3490" s="3">
        <v>49650</v>
      </c>
      <c r="I3490" s="3">
        <v>4750</v>
      </c>
      <c r="J3490" s="3">
        <v>0</v>
      </c>
      <c r="K3490" s="3">
        <v>0</v>
      </c>
      <c r="L3490" s="3">
        <f>SUM(H3490:K3490)</f>
        <v>54400</v>
      </c>
      <c r="M3490" s="15">
        <v>0.17</v>
      </c>
      <c r="N3490" s="3">
        <f>H3490*M3490</f>
        <v>8440.5</v>
      </c>
      <c r="O3490" s="3">
        <f>L3490-N3490</f>
        <v>45959.5</v>
      </c>
    </row>
    <row r="3491" spans="1:15" x14ac:dyDescent="0.2">
      <c r="A3491" s="2" t="s">
        <v>6948</v>
      </c>
      <c r="B3491" s="2" t="s">
        <v>209</v>
      </c>
      <c r="C3491" s="2" t="s">
        <v>69</v>
      </c>
      <c r="D3491" s="2" t="s">
        <v>65</v>
      </c>
      <c r="E3491" s="13">
        <v>46143</v>
      </c>
      <c r="F3491" s="2" t="s">
        <v>2683</v>
      </c>
      <c r="G3491" s="2">
        <v>2</v>
      </c>
      <c r="H3491" s="3">
        <v>35400</v>
      </c>
      <c r="I3491" s="3">
        <v>1950</v>
      </c>
      <c r="J3491" s="3">
        <v>0</v>
      </c>
      <c r="K3491" s="3">
        <v>0</v>
      </c>
      <c r="L3491" s="3">
        <f>SUM(H3491:K3491)</f>
        <v>37350</v>
      </c>
      <c r="M3491" s="15">
        <v>0.17</v>
      </c>
      <c r="N3491" s="3">
        <f>H3491*M3491</f>
        <v>6018</v>
      </c>
      <c r="O3491" s="3">
        <f>L3491-N3491</f>
        <v>31332</v>
      </c>
    </row>
    <row r="3492" spans="1:15" x14ac:dyDescent="0.2">
      <c r="A3492" s="2" t="s">
        <v>6949</v>
      </c>
      <c r="B3492" s="2" t="s">
        <v>510</v>
      </c>
      <c r="C3492" s="2" t="s">
        <v>37</v>
      </c>
      <c r="D3492" s="2" t="s">
        <v>36</v>
      </c>
      <c r="E3492" s="13">
        <v>46143</v>
      </c>
      <c r="F3492" s="2" t="s">
        <v>2658</v>
      </c>
      <c r="G3492" s="2">
        <v>4</v>
      </c>
      <c r="H3492" s="3">
        <v>45000</v>
      </c>
      <c r="I3492" s="3">
        <v>3030</v>
      </c>
      <c r="J3492" s="3">
        <v>0</v>
      </c>
      <c r="K3492" s="3">
        <v>590</v>
      </c>
      <c r="L3492" s="3">
        <f>SUM(H3492:K3492)</f>
        <v>48620</v>
      </c>
      <c r="M3492" s="15">
        <v>0.1</v>
      </c>
      <c r="N3492" s="3">
        <f>H3492*M3492</f>
        <v>4500</v>
      </c>
      <c r="O3492" s="3">
        <f>L3492-N3492</f>
        <v>44120</v>
      </c>
    </row>
    <row r="3493" spans="1:15" x14ac:dyDescent="0.2">
      <c r="A3493" s="2" t="s">
        <v>6950</v>
      </c>
      <c r="B3493" s="2" t="s">
        <v>620</v>
      </c>
      <c r="C3493" s="2" t="s">
        <v>51</v>
      </c>
      <c r="D3493" s="2" t="s">
        <v>45</v>
      </c>
      <c r="E3493" s="13">
        <v>46113</v>
      </c>
      <c r="F3493" s="2" t="s">
        <v>2689</v>
      </c>
      <c r="G3493" s="2">
        <v>8</v>
      </c>
      <c r="H3493" s="3">
        <v>62400</v>
      </c>
      <c r="I3493" s="3">
        <v>23740</v>
      </c>
      <c r="J3493" s="3">
        <v>2270</v>
      </c>
      <c r="K3493" s="3">
        <v>1410</v>
      </c>
      <c r="L3493" s="3">
        <f>SUM(H3493:K3493)</f>
        <v>89820</v>
      </c>
      <c r="M3493" s="15">
        <v>0.15</v>
      </c>
      <c r="N3493" s="3">
        <f>H3493*M3493</f>
        <v>9360</v>
      </c>
      <c r="O3493" s="3">
        <f>L3493-N3493</f>
        <v>80460</v>
      </c>
    </row>
    <row r="3494" spans="1:15" x14ac:dyDescent="0.2">
      <c r="A3494" s="2" t="s">
        <v>6951</v>
      </c>
      <c r="B3494" s="2" t="s">
        <v>724</v>
      </c>
      <c r="C3494" s="2" t="s">
        <v>37</v>
      </c>
      <c r="D3494" s="2" t="s">
        <v>36</v>
      </c>
      <c r="E3494" s="13">
        <v>46143</v>
      </c>
      <c r="F3494" s="2" t="s">
        <v>2651</v>
      </c>
      <c r="G3494" s="2">
        <v>6</v>
      </c>
      <c r="H3494" s="3">
        <v>198000</v>
      </c>
      <c r="I3494" s="3">
        <v>16110</v>
      </c>
      <c r="J3494" s="3">
        <v>0</v>
      </c>
      <c r="K3494" s="3">
        <v>0</v>
      </c>
      <c r="L3494" s="3">
        <f>SUM(H3494:K3494)</f>
        <v>214110</v>
      </c>
      <c r="M3494" s="15">
        <v>0.16</v>
      </c>
      <c r="N3494" s="3">
        <f>H3494*M3494</f>
        <v>31680</v>
      </c>
      <c r="O3494" s="3">
        <f>L3494-N3494</f>
        <v>182430</v>
      </c>
    </row>
    <row r="3495" spans="1:15" x14ac:dyDescent="0.2">
      <c r="A3495" s="2" t="s">
        <v>6952</v>
      </c>
      <c r="B3495" s="2" t="s">
        <v>974</v>
      </c>
      <c r="C3495" s="2" t="s">
        <v>63</v>
      </c>
      <c r="D3495" s="2" t="s">
        <v>65</v>
      </c>
      <c r="E3495" s="13">
        <v>46143</v>
      </c>
      <c r="F3495" s="2" t="s">
        <v>2647</v>
      </c>
      <c r="G3495" s="2">
        <v>2</v>
      </c>
      <c r="H3495" s="3">
        <v>14400</v>
      </c>
      <c r="I3495" s="3">
        <v>1010</v>
      </c>
      <c r="J3495" s="3">
        <v>0</v>
      </c>
      <c r="K3495" s="3">
        <v>0</v>
      </c>
      <c r="L3495" s="3">
        <f>SUM(H3495:K3495)</f>
        <v>15410</v>
      </c>
      <c r="M3495" s="15">
        <v>0</v>
      </c>
      <c r="N3495" s="3">
        <f>H3495*M3495</f>
        <v>0</v>
      </c>
      <c r="O3495" s="3">
        <f>L3495-N3495</f>
        <v>15410</v>
      </c>
    </row>
    <row r="3496" spans="1:15" x14ac:dyDescent="0.2">
      <c r="A3496" s="2" t="s">
        <v>6953</v>
      </c>
      <c r="B3496" s="2" t="s">
        <v>1332</v>
      </c>
      <c r="C3496" s="2" t="s">
        <v>97</v>
      </c>
      <c r="D3496" s="2" t="s">
        <v>95</v>
      </c>
      <c r="E3496" s="13">
        <v>46143</v>
      </c>
      <c r="F3496" s="2" t="s">
        <v>2651</v>
      </c>
      <c r="G3496" s="2">
        <v>8</v>
      </c>
      <c r="H3496" s="3">
        <v>106800</v>
      </c>
      <c r="I3496" s="3">
        <v>18180</v>
      </c>
      <c r="J3496" s="3">
        <v>5230</v>
      </c>
      <c r="K3496" s="3">
        <v>0</v>
      </c>
      <c r="L3496" s="3">
        <f>SUM(H3496:K3496)</f>
        <v>130210</v>
      </c>
      <c r="M3496" s="15">
        <v>0.16</v>
      </c>
      <c r="N3496" s="3">
        <f>H3496*M3496</f>
        <v>17088</v>
      </c>
      <c r="O3496" s="3">
        <f>L3496-N3496</f>
        <v>113122</v>
      </c>
    </row>
    <row r="3497" spans="1:15" x14ac:dyDescent="0.2">
      <c r="A3497" s="2" t="s">
        <v>6955</v>
      </c>
      <c r="B3497" s="2" t="s">
        <v>2336</v>
      </c>
      <c r="C3497" s="2" t="s">
        <v>89</v>
      </c>
      <c r="D3497" s="2" t="s">
        <v>85</v>
      </c>
      <c r="E3497" s="13">
        <v>46143</v>
      </c>
      <c r="F3497" s="2" t="s">
        <v>2647</v>
      </c>
      <c r="G3497" s="2">
        <v>5</v>
      </c>
      <c r="H3497" s="3">
        <v>26500</v>
      </c>
      <c r="I3497" s="3">
        <v>6100</v>
      </c>
      <c r="J3497" s="3">
        <v>4420</v>
      </c>
      <c r="K3497" s="3">
        <v>0</v>
      </c>
      <c r="L3497" s="3">
        <f>SUM(H3497:K3497)</f>
        <v>37020</v>
      </c>
      <c r="M3497" s="15">
        <v>0</v>
      </c>
      <c r="N3497" s="3">
        <f>H3497*M3497</f>
        <v>0</v>
      </c>
      <c r="O3497" s="3">
        <f>L3497-N3497</f>
        <v>37020</v>
      </c>
    </row>
    <row r="3498" spans="1:15" x14ac:dyDescent="0.2">
      <c r="A3498" s="2" t="s">
        <v>6956</v>
      </c>
      <c r="B3498" s="2" t="s">
        <v>2388</v>
      </c>
      <c r="C3498" s="2" t="s">
        <v>127</v>
      </c>
      <c r="D3498" s="2" t="s">
        <v>124</v>
      </c>
      <c r="E3498" s="13">
        <v>46143</v>
      </c>
      <c r="F3498" s="2" t="s">
        <v>2683</v>
      </c>
      <c r="G3498" s="2">
        <v>3</v>
      </c>
      <c r="H3498" s="3">
        <v>13950</v>
      </c>
      <c r="I3498" s="3">
        <v>3260</v>
      </c>
      <c r="J3498" s="3">
        <v>0</v>
      </c>
      <c r="K3498" s="3">
        <v>0</v>
      </c>
      <c r="L3498" s="3">
        <f>SUM(H3498:K3498)</f>
        <v>17210</v>
      </c>
      <c r="M3498" s="15">
        <v>0.17</v>
      </c>
      <c r="N3498" s="3">
        <f>H3498*M3498</f>
        <v>2371.5</v>
      </c>
      <c r="O3498" s="3">
        <f>L3498-N3498</f>
        <v>14838.5</v>
      </c>
    </row>
    <row r="3499" spans="1:15" x14ac:dyDescent="0.2">
      <c r="A3499" s="2" t="s">
        <v>6957</v>
      </c>
      <c r="B3499" s="2" t="s">
        <v>582</v>
      </c>
      <c r="C3499" s="2" t="s">
        <v>125</v>
      </c>
      <c r="D3499" s="2" t="s">
        <v>124</v>
      </c>
      <c r="E3499" s="13">
        <v>46143</v>
      </c>
      <c r="F3499" s="2" t="s">
        <v>2661</v>
      </c>
      <c r="G3499" s="2">
        <v>3</v>
      </c>
      <c r="H3499" s="3">
        <v>43350</v>
      </c>
      <c r="I3499" s="3">
        <v>3440</v>
      </c>
      <c r="J3499" s="3">
        <v>0</v>
      </c>
      <c r="K3499" s="3">
        <v>0</v>
      </c>
      <c r="L3499" s="3">
        <f>SUM(H3499:K3499)</f>
        <v>46790</v>
      </c>
      <c r="M3499" s="15">
        <v>0</v>
      </c>
      <c r="N3499" s="3">
        <f>H3499*M3499</f>
        <v>0</v>
      </c>
      <c r="O3499" s="3">
        <f>L3499-N3499</f>
        <v>46790</v>
      </c>
    </row>
    <row r="3500" spans="1:15" x14ac:dyDescent="0.2">
      <c r="A3500" s="2" t="s">
        <v>6958</v>
      </c>
      <c r="B3500" s="2" t="s">
        <v>1266</v>
      </c>
      <c r="C3500" s="2" t="s">
        <v>59</v>
      </c>
      <c r="D3500" s="2" t="s">
        <v>55</v>
      </c>
      <c r="E3500" s="13">
        <v>46113</v>
      </c>
      <c r="F3500" s="2" t="s">
        <v>2647</v>
      </c>
      <c r="G3500" s="2">
        <v>3</v>
      </c>
      <c r="H3500" s="3">
        <v>27750</v>
      </c>
      <c r="I3500" s="3">
        <v>640</v>
      </c>
      <c r="J3500" s="3">
        <v>1860</v>
      </c>
      <c r="K3500" s="3">
        <v>1440</v>
      </c>
      <c r="L3500" s="3">
        <f>SUM(H3500:K3500)</f>
        <v>31690</v>
      </c>
      <c r="M3500" s="15">
        <v>0</v>
      </c>
      <c r="N3500" s="3">
        <f>H3500*M3500</f>
        <v>0</v>
      </c>
      <c r="O3500" s="3">
        <f>L3500-N3500</f>
        <v>31690</v>
      </c>
    </row>
    <row r="3501" spans="1:15" x14ac:dyDescent="0.2">
      <c r="A3501" s="2" t="s">
        <v>6959</v>
      </c>
      <c r="B3501" s="2" t="s">
        <v>1380</v>
      </c>
      <c r="C3501" s="2" t="s">
        <v>118</v>
      </c>
      <c r="D3501" s="2" t="s">
        <v>114</v>
      </c>
      <c r="E3501" s="13">
        <v>46113</v>
      </c>
      <c r="F3501" s="2" t="s">
        <v>2732</v>
      </c>
      <c r="G3501" s="2">
        <v>2</v>
      </c>
      <c r="H3501" s="3">
        <v>18000</v>
      </c>
      <c r="I3501" s="3">
        <v>2620</v>
      </c>
      <c r="J3501" s="3">
        <v>4900</v>
      </c>
      <c r="K3501" s="3">
        <v>0</v>
      </c>
      <c r="L3501" s="3">
        <f>SUM(H3501:K3501)</f>
        <v>25520</v>
      </c>
      <c r="M3501" s="15">
        <v>0.05</v>
      </c>
      <c r="N3501" s="3">
        <f>H3501*M3501</f>
        <v>900</v>
      </c>
      <c r="O3501" s="3">
        <f>L3501-N3501</f>
        <v>24620</v>
      </c>
    </row>
    <row r="3502" spans="1:15" x14ac:dyDescent="0.2">
      <c r="A3502" s="2" t="s">
        <v>6960</v>
      </c>
      <c r="B3502" s="2" t="s">
        <v>1788</v>
      </c>
      <c r="C3502" s="2" t="s">
        <v>87</v>
      </c>
      <c r="D3502" s="2" t="s">
        <v>85</v>
      </c>
      <c r="E3502" s="13">
        <v>46113</v>
      </c>
      <c r="F3502" s="2" t="s">
        <v>2732</v>
      </c>
      <c r="G3502" s="2">
        <v>3</v>
      </c>
      <c r="H3502" s="3">
        <v>19350</v>
      </c>
      <c r="I3502" s="3">
        <v>2090</v>
      </c>
      <c r="J3502" s="3">
        <v>0</v>
      </c>
      <c r="K3502" s="3">
        <v>0</v>
      </c>
      <c r="L3502" s="3">
        <f>SUM(H3502:K3502)</f>
        <v>21440</v>
      </c>
      <c r="M3502" s="15">
        <v>0.05</v>
      </c>
      <c r="N3502" s="3">
        <f>H3502*M3502</f>
        <v>967.5</v>
      </c>
      <c r="O3502" s="3">
        <f>L3502-N3502</f>
        <v>20472.5</v>
      </c>
    </row>
    <row r="3503" spans="1:15" x14ac:dyDescent="0.2">
      <c r="A3503" s="2" t="s">
        <v>6961</v>
      </c>
      <c r="B3503" s="2" t="s">
        <v>1943</v>
      </c>
      <c r="C3503" s="2" t="s">
        <v>103</v>
      </c>
      <c r="D3503" s="2" t="s">
        <v>105</v>
      </c>
      <c r="E3503" s="13">
        <v>46113</v>
      </c>
      <c r="F3503" s="2" t="s">
        <v>2732</v>
      </c>
      <c r="G3503" s="2">
        <v>2</v>
      </c>
      <c r="H3503" s="3">
        <v>9100</v>
      </c>
      <c r="I3503" s="3">
        <v>830</v>
      </c>
      <c r="J3503" s="3">
        <v>0</v>
      </c>
      <c r="K3503" s="3">
        <v>0</v>
      </c>
      <c r="L3503" s="3">
        <f>SUM(H3503:K3503)</f>
        <v>9930</v>
      </c>
      <c r="M3503" s="15">
        <v>0.05</v>
      </c>
      <c r="N3503" s="3">
        <f>H3503*M3503</f>
        <v>455</v>
      </c>
      <c r="O3503" s="3">
        <f>L3503-N3503</f>
        <v>9475</v>
      </c>
    </row>
    <row r="3504" spans="1:15" x14ac:dyDescent="0.2">
      <c r="A3504" s="2" t="s">
        <v>6962</v>
      </c>
      <c r="B3504" s="2" t="s">
        <v>2184</v>
      </c>
      <c r="C3504" s="2" t="s">
        <v>13</v>
      </c>
      <c r="D3504" s="2" t="s">
        <v>11</v>
      </c>
      <c r="E3504" s="13">
        <v>46266</v>
      </c>
      <c r="F3504" s="2" t="s">
        <v>2651</v>
      </c>
      <c r="G3504" s="2">
        <v>3</v>
      </c>
      <c r="H3504" s="3">
        <v>45300</v>
      </c>
      <c r="I3504" s="3">
        <v>17840</v>
      </c>
      <c r="J3504" s="3">
        <v>0</v>
      </c>
      <c r="K3504" s="3">
        <v>0</v>
      </c>
      <c r="L3504" s="3">
        <f>SUM(H3504:K3504)</f>
        <v>63140</v>
      </c>
      <c r="M3504" s="15">
        <v>0.16</v>
      </c>
      <c r="N3504" s="3">
        <f>H3504*M3504</f>
        <v>7248</v>
      </c>
      <c r="O3504" s="3">
        <f>L3504-N3504</f>
        <v>55892</v>
      </c>
    </row>
    <row r="3505" spans="1:15" x14ac:dyDescent="0.2">
      <c r="A3505" s="2" t="s">
        <v>6963</v>
      </c>
      <c r="B3505" s="2" t="s">
        <v>2339</v>
      </c>
      <c r="C3505" s="2" t="s">
        <v>83</v>
      </c>
      <c r="D3505" s="2" t="s">
        <v>85</v>
      </c>
      <c r="E3505" s="13">
        <v>46113</v>
      </c>
      <c r="F3505" s="2" t="s">
        <v>2683</v>
      </c>
      <c r="G3505" s="2">
        <v>3</v>
      </c>
      <c r="H3505" s="3">
        <v>52050</v>
      </c>
      <c r="I3505" s="3">
        <v>10410</v>
      </c>
      <c r="J3505" s="3">
        <v>0</v>
      </c>
      <c r="K3505" s="3">
        <v>0</v>
      </c>
      <c r="L3505" s="3">
        <f>SUM(H3505:K3505)</f>
        <v>62460</v>
      </c>
      <c r="M3505" s="15">
        <v>0.17</v>
      </c>
      <c r="N3505" s="3">
        <f>H3505*M3505</f>
        <v>8848.5</v>
      </c>
      <c r="O3505" s="3">
        <f>L3505-N3505</f>
        <v>53611.5</v>
      </c>
    </row>
    <row r="3506" spans="1:15" x14ac:dyDescent="0.2">
      <c r="A3506" s="2" t="s">
        <v>6964</v>
      </c>
      <c r="B3506" s="2" t="s">
        <v>2495</v>
      </c>
      <c r="C3506" s="2" t="s">
        <v>26</v>
      </c>
      <c r="D3506" s="2" t="s">
        <v>24</v>
      </c>
      <c r="E3506" s="13">
        <v>46174</v>
      </c>
      <c r="F3506" s="2" t="s">
        <v>2670</v>
      </c>
      <c r="G3506" s="2">
        <v>2</v>
      </c>
      <c r="H3506" s="3">
        <v>29800</v>
      </c>
      <c r="I3506" s="3">
        <v>3150</v>
      </c>
      <c r="J3506" s="3">
        <v>0</v>
      </c>
      <c r="K3506" s="3">
        <v>0</v>
      </c>
      <c r="L3506" s="3">
        <f>SUM(H3506:K3506)</f>
        <v>32950</v>
      </c>
      <c r="M3506" s="15">
        <v>0</v>
      </c>
      <c r="N3506" s="3">
        <f>H3506*M3506</f>
        <v>0</v>
      </c>
      <c r="O3506" s="3">
        <f>L3506-N3506</f>
        <v>32950</v>
      </c>
    </row>
    <row r="3507" spans="1:15" x14ac:dyDescent="0.2">
      <c r="A3507" s="2" t="s">
        <v>6965</v>
      </c>
      <c r="B3507" s="2" t="s">
        <v>2565</v>
      </c>
      <c r="C3507" s="2" t="s">
        <v>26</v>
      </c>
      <c r="D3507" s="2" t="s">
        <v>24</v>
      </c>
      <c r="E3507" s="13">
        <v>46143</v>
      </c>
      <c r="F3507" s="2" t="s">
        <v>2651</v>
      </c>
      <c r="G3507" s="2">
        <v>6</v>
      </c>
      <c r="H3507" s="3">
        <v>71400</v>
      </c>
      <c r="I3507" s="3">
        <v>11700</v>
      </c>
      <c r="J3507" s="3">
        <v>8140</v>
      </c>
      <c r="K3507" s="3">
        <v>0</v>
      </c>
      <c r="L3507" s="3">
        <f>SUM(H3507:K3507)</f>
        <v>91240</v>
      </c>
      <c r="M3507" s="15">
        <v>0.16</v>
      </c>
      <c r="N3507" s="3">
        <f>H3507*M3507</f>
        <v>11424</v>
      </c>
      <c r="O3507" s="3">
        <f>L3507-N3507</f>
        <v>79816</v>
      </c>
    </row>
    <row r="3508" spans="1:15" x14ac:dyDescent="0.2">
      <c r="A3508" s="2" t="s">
        <v>6967</v>
      </c>
      <c r="B3508" s="2" t="s">
        <v>1159</v>
      </c>
      <c r="C3508" s="2" t="s">
        <v>63</v>
      </c>
      <c r="D3508" s="2" t="s">
        <v>65</v>
      </c>
      <c r="E3508" s="13">
        <v>46143</v>
      </c>
      <c r="F3508" s="2" t="s">
        <v>2658</v>
      </c>
      <c r="G3508" s="2">
        <v>6</v>
      </c>
      <c r="H3508" s="3">
        <v>56400</v>
      </c>
      <c r="I3508" s="3">
        <v>8100</v>
      </c>
      <c r="J3508" s="3">
        <v>1790</v>
      </c>
      <c r="K3508" s="3">
        <v>0</v>
      </c>
      <c r="L3508" s="3">
        <f>SUM(H3508:K3508)</f>
        <v>66290</v>
      </c>
      <c r="M3508" s="15">
        <v>0.1</v>
      </c>
      <c r="N3508" s="3">
        <f>H3508*M3508</f>
        <v>5640</v>
      </c>
      <c r="O3508" s="3">
        <f>L3508-N3508</f>
        <v>60650</v>
      </c>
    </row>
    <row r="3509" spans="1:15" x14ac:dyDescent="0.2">
      <c r="A3509" s="2" t="s">
        <v>6968</v>
      </c>
      <c r="B3509" s="2" t="s">
        <v>1775</v>
      </c>
      <c r="C3509" s="2" t="s">
        <v>69</v>
      </c>
      <c r="D3509" s="2" t="s">
        <v>65</v>
      </c>
      <c r="E3509" s="13">
        <v>46174</v>
      </c>
      <c r="F3509" s="2" t="s">
        <v>2661</v>
      </c>
      <c r="G3509" s="2">
        <v>4</v>
      </c>
      <c r="H3509" s="3">
        <v>41000</v>
      </c>
      <c r="I3509" s="3">
        <v>5100</v>
      </c>
      <c r="J3509" s="3">
        <v>0</v>
      </c>
      <c r="K3509" s="3">
        <v>0</v>
      </c>
      <c r="L3509" s="3">
        <f>SUM(H3509:K3509)</f>
        <v>46100</v>
      </c>
      <c r="M3509" s="15">
        <v>0</v>
      </c>
      <c r="N3509" s="3">
        <f>H3509*M3509</f>
        <v>0</v>
      </c>
      <c r="O3509" s="3">
        <f>L3509-N3509</f>
        <v>46100</v>
      </c>
    </row>
    <row r="3510" spans="1:15" x14ac:dyDescent="0.2">
      <c r="A3510" s="2" t="s">
        <v>6969</v>
      </c>
      <c r="B3510" s="2" t="s">
        <v>1921</v>
      </c>
      <c r="C3510" s="2" t="s">
        <v>51</v>
      </c>
      <c r="D3510" s="2" t="s">
        <v>45</v>
      </c>
      <c r="E3510" s="13">
        <v>46113</v>
      </c>
      <c r="F3510" s="2" t="s">
        <v>2689</v>
      </c>
      <c r="G3510" s="2">
        <v>3</v>
      </c>
      <c r="H3510" s="3">
        <v>40050</v>
      </c>
      <c r="I3510" s="3">
        <v>4910</v>
      </c>
      <c r="J3510" s="3">
        <v>0</v>
      </c>
      <c r="K3510" s="3">
        <v>0</v>
      </c>
      <c r="L3510" s="3">
        <f>SUM(H3510:K3510)</f>
        <v>44960</v>
      </c>
      <c r="M3510" s="15">
        <v>0.15</v>
      </c>
      <c r="N3510" s="3">
        <f>H3510*M3510</f>
        <v>6007.5</v>
      </c>
      <c r="O3510" s="3">
        <f>L3510-N3510</f>
        <v>38952.5</v>
      </c>
    </row>
    <row r="3511" spans="1:15" x14ac:dyDescent="0.2">
      <c r="A3511" s="2" t="s">
        <v>6970</v>
      </c>
      <c r="B3511" s="2" t="s">
        <v>2020</v>
      </c>
      <c r="C3511" s="2" t="s">
        <v>87</v>
      </c>
      <c r="D3511" s="2" t="s">
        <v>85</v>
      </c>
      <c r="E3511" s="13">
        <v>46113</v>
      </c>
      <c r="F3511" s="2" t="s">
        <v>2732</v>
      </c>
      <c r="G3511" s="2">
        <v>3</v>
      </c>
      <c r="H3511" s="3">
        <v>18450</v>
      </c>
      <c r="I3511" s="3">
        <v>730</v>
      </c>
      <c r="J3511" s="3">
        <v>0</v>
      </c>
      <c r="K3511" s="3">
        <v>0</v>
      </c>
      <c r="L3511" s="3">
        <f>SUM(H3511:K3511)</f>
        <v>19180</v>
      </c>
      <c r="M3511" s="15">
        <v>0.05</v>
      </c>
      <c r="N3511" s="3">
        <f>H3511*M3511</f>
        <v>922.5</v>
      </c>
      <c r="O3511" s="3">
        <f>L3511-N3511</f>
        <v>18257.5</v>
      </c>
    </row>
    <row r="3512" spans="1:15" x14ac:dyDescent="0.2">
      <c r="A3512" s="2" t="s">
        <v>6971</v>
      </c>
      <c r="B3512" s="2" t="s">
        <v>2375</v>
      </c>
      <c r="C3512" s="2" t="s">
        <v>106</v>
      </c>
      <c r="D3512" s="2" t="s">
        <v>105</v>
      </c>
      <c r="E3512" s="13">
        <v>46113</v>
      </c>
      <c r="F3512" s="2" t="s">
        <v>2732</v>
      </c>
      <c r="G3512" s="2">
        <v>2</v>
      </c>
      <c r="H3512" s="3">
        <v>24300</v>
      </c>
      <c r="I3512" s="3">
        <v>380</v>
      </c>
      <c r="J3512" s="3">
        <v>4900</v>
      </c>
      <c r="K3512" s="3">
        <v>0</v>
      </c>
      <c r="L3512" s="3">
        <f>SUM(H3512:K3512)</f>
        <v>29580</v>
      </c>
      <c r="M3512" s="15">
        <v>0.05</v>
      </c>
      <c r="N3512" s="3">
        <f>H3512*M3512</f>
        <v>1215</v>
      </c>
      <c r="O3512" s="3">
        <f>L3512-N3512</f>
        <v>28365</v>
      </c>
    </row>
    <row r="3513" spans="1:15" x14ac:dyDescent="0.2">
      <c r="A3513" s="2" t="s">
        <v>6972</v>
      </c>
      <c r="B3513" s="2" t="s">
        <v>282</v>
      </c>
      <c r="C3513" s="2" t="s">
        <v>101</v>
      </c>
      <c r="D3513" s="2" t="s">
        <v>95</v>
      </c>
      <c r="E3513" s="13">
        <v>46113</v>
      </c>
      <c r="F3513" s="2" t="s">
        <v>2683</v>
      </c>
      <c r="G3513" s="2">
        <v>4</v>
      </c>
      <c r="H3513" s="3">
        <v>33800</v>
      </c>
      <c r="I3513" s="3">
        <v>9260</v>
      </c>
      <c r="J3513" s="3">
        <v>1590</v>
      </c>
      <c r="K3513" s="3">
        <v>0</v>
      </c>
      <c r="L3513" s="3">
        <f>SUM(H3513:K3513)</f>
        <v>44650</v>
      </c>
      <c r="M3513" s="15">
        <v>0.17</v>
      </c>
      <c r="N3513" s="3">
        <f>H3513*M3513</f>
        <v>5746</v>
      </c>
      <c r="O3513" s="3">
        <f>L3513-N3513</f>
        <v>38904</v>
      </c>
    </row>
    <row r="3514" spans="1:15" x14ac:dyDescent="0.2">
      <c r="A3514" s="2" t="s">
        <v>6973</v>
      </c>
      <c r="B3514" s="2" t="s">
        <v>510</v>
      </c>
      <c r="C3514" s="2" t="s">
        <v>118</v>
      </c>
      <c r="D3514" s="2" t="s">
        <v>114</v>
      </c>
      <c r="E3514" s="13">
        <v>46143</v>
      </c>
      <c r="F3514" s="2" t="s">
        <v>2689</v>
      </c>
      <c r="G3514" s="2">
        <v>2</v>
      </c>
      <c r="H3514" s="3">
        <v>17100</v>
      </c>
      <c r="I3514" s="3">
        <v>4050</v>
      </c>
      <c r="J3514" s="3">
        <v>7500</v>
      </c>
      <c r="K3514" s="3">
        <v>0</v>
      </c>
      <c r="L3514" s="3">
        <f>SUM(H3514:K3514)</f>
        <v>28650</v>
      </c>
      <c r="M3514" s="15">
        <v>0.15</v>
      </c>
      <c r="N3514" s="3">
        <f>H3514*M3514</f>
        <v>2565</v>
      </c>
      <c r="O3514" s="3">
        <f>L3514-N3514</f>
        <v>26085</v>
      </c>
    </row>
    <row r="3515" spans="1:15" x14ac:dyDescent="0.2">
      <c r="A3515" s="2" t="s">
        <v>6975</v>
      </c>
      <c r="B3515" s="2" t="s">
        <v>974</v>
      </c>
      <c r="C3515" s="2" t="s">
        <v>13</v>
      </c>
      <c r="D3515" s="2" t="s">
        <v>11</v>
      </c>
      <c r="E3515" s="13">
        <v>46113</v>
      </c>
      <c r="F3515" s="2" t="s">
        <v>2683</v>
      </c>
      <c r="G3515" s="2">
        <v>1</v>
      </c>
      <c r="H3515" s="3">
        <v>9800</v>
      </c>
      <c r="I3515" s="3">
        <v>2590</v>
      </c>
      <c r="J3515" s="3">
        <v>0</v>
      </c>
      <c r="K3515" s="3">
        <v>0</v>
      </c>
      <c r="L3515" s="3">
        <f>SUM(H3515:K3515)</f>
        <v>12390</v>
      </c>
      <c r="M3515" s="15">
        <v>0.17</v>
      </c>
      <c r="N3515" s="3">
        <f>H3515*M3515</f>
        <v>1666.0000000000002</v>
      </c>
      <c r="O3515" s="3">
        <f>L3515-N3515</f>
        <v>10724</v>
      </c>
    </row>
    <row r="3516" spans="1:15" x14ac:dyDescent="0.2">
      <c r="A3516" s="2" t="s">
        <v>6978</v>
      </c>
      <c r="B3516" s="2" t="s">
        <v>1253</v>
      </c>
      <c r="C3516" s="2" t="s">
        <v>13</v>
      </c>
      <c r="D3516" s="2" t="s">
        <v>11</v>
      </c>
      <c r="E3516" s="13">
        <v>46113</v>
      </c>
      <c r="F3516" s="2" t="s">
        <v>2658</v>
      </c>
      <c r="G3516" s="2">
        <v>4</v>
      </c>
      <c r="H3516" s="3">
        <v>43600</v>
      </c>
      <c r="I3516" s="3">
        <v>10260</v>
      </c>
      <c r="J3516" s="3">
        <v>3770</v>
      </c>
      <c r="K3516" s="3">
        <v>0</v>
      </c>
      <c r="L3516" s="3">
        <f>SUM(H3516:K3516)</f>
        <v>57630</v>
      </c>
      <c r="M3516" s="15">
        <v>0.1</v>
      </c>
      <c r="N3516" s="3">
        <f>H3516*M3516</f>
        <v>4360</v>
      </c>
      <c r="O3516" s="3">
        <f>L3516-N3516</f>
        <v>53270</v>
      </c>
    </row>
    <row r="3517" spans="1:15" x14ac:dyDescent="0.2">
      <c r="A3517" s="2" t="s">
        <v>6979</v>
      </c>
      <c r="B3517" s="2" t="s">
        <v>1963</v>
      </c>
      <c r="C3517" s="2" t="s">
        <v>47</v>
      </c>
      <c r="D3517" s="2" t="s">
        <v>45</v>
      </c>
      <c r="E3517" s="13">
        <v>46143</v>
      </c>
      <c r="F3517" s="2" t="s">
        <v>2683</v>
      </c>
      <c r="G3517" s="2">
        <v>2</v>
      </c>
      <c r="H3517" s="3">
        <v>15700</v>
      </c>
      <c r="I3517" s="3">
        <v>610</v>
      </c>
      <c r="J3517" s="3">
        <v>2970</v>
      </c>
      <c r="K3517" s="3">
        <v>660</v>
      </c>
      <c r="L3517" s="3">
        <f>SUM(H3517:K3517)</f>
        <v>19940</v>
      </c>
      <c r="M3517" s="15">
        <v>0.17</v>
      </c>
      <c r="N3517" s="3">
        <f>H3517*M3517</f>
        <v>2669</v>
      </c>
      <c r="O3517" s="3">
        <f>L3517-N3517</f>
        <v>17271</v>
      </c>
    </row>
    <row r="3518" spans="1:15" x14ac:dyDescent="0.2">
      <c r="A3518" s="2" t="s">
        <v>6980</v>
      </c>
      <c r="B3518" s="2" t="s">
        <v>2283</v>
      </c>
      <c r="C3518" s="2" t="s">
        <v>129</v>
      </c>
      <c r="D3518" s="2" t="s">
        <v>124</v>
      </c>
      <c r="E3518" s="13">
        <v>46143</v>
      </c>
      <c r="F3518" s="2" t="s">
        <v>2658</v>
      </c>
      <c r="G3518" s="2">
        <v>4</v>
      </c>
      <c r="H3518" s="3">
        <v>30000</v>
      </c>
      <c r="I3518" s="3">
        <v>900</v>
      </c>
      <c r="J3518" s="3">
        <v>0</v>
      </c>
      <c r="K3518" s="3">
        <v>0</v>
      </c>
      <c r="L3518" s="3">
        <f>SUM(H3518:K3518)</f>
        <v>30900</v>
      </c>
      <c r="M3518" s="15">
        <v>0.1</v>
      </c>
      <c r="N3518" s="3">
        <f>H3518*M3518</f>
        <v>3000</v>
      </c>
      <c r="O3518" s="3">
        <f>L3518-N3518</f>
        <v>27900</v>
      </c>
    </row>
    <row r="3519" spans="1:15" x14ac:dyDescent="0.2">
      <c r="A3519" s="2" t="s">
        <v>6982</v>
      </c>
      <c r="B3519" s="2" t="s">
        <v>2426</v>
      </c>
      <c r="C3519" s="2" t="s">
        <v>93</v>
      </c>
      <c r="D3519" s="2" t="s">
        <v>95</v>
      </c>
      <c r="E3519" s="13">
        <v>46143</v>
      </c>
      <c r="F3519" s="2" t="s">
        <v>2651</v>
      </c>
      <c r="G3519" s="2">
        <v>5</v>
      </c>
      <c r="H3519" s="3">
        <v>35750</v>
      </c>
      <c r="I3519" s="3">
        <v>2410</v>
      </c>
      <c r="J3519" s="3">
        <v>0</v>
      </c>
      <c r="K3519" s="3">
        <v>3420</v>
      </c>
      <c r="L3519" s="3">
        <f>SUM(H3519:K3519)</f>
        <v>41580</v>
      </c>
      <c r="M3519" s="15">
        <v>0.16</v>
      </c>
      <c r="N3519" s="3">
        <f>H3519*M3519</f>
        <v>5720</v>
      </c>
      <c r="O3519" s="3">
        <f>L3519-N3519</f>
        <v>35860</v>
      </c>
    </row>
    <row r="3520" spans="1:15" x14ac:dyDescent="0.2">
      <c r="A3520" s="2" t="s">
        <v>6984</v>
      </c>
      <c r="B3520" s="2" t="s">
        <v>763</v>
      </c>
      <c r="C3520" s="2" t="s">
        <v>120</v>
      </c>
      <c r="D3520" s="2" t="s">
        <v>114</v>
      </c>
      <c r="E3520" s="13">
        <v>46143</v>
      </c>
      <c r="F3520" s="2" t="s">
        <v>2658</v>
      </c>
      <c r="G3520" s="2">
        <v>16</v>
      </c>
      <c r="H3520" s="3">
        <v>46400</v>
      </c>
      <c r="I3520" s="3">
        <v>9590</v>
      </c>
      <c r="J3520" s="3">
        <v>0</v>
      </c>
      <c r="K3520" s="3">
        <v>0</v>
      </c>
      <c r="L3520" s="3">
        <f>SUM(H3520:K3520)</f>
        <v>55990</v>
      </c>
      <c r="M3520" s="15">
        <v>0.1</v>
      </c>
      <c r="N3520" s="3">
        <f>H3520*M3520</f>
        <v>4640</v>
      </c>
      <c r="O3520" s="3">
        <f>L3520-N3520</f>
        <v>51350</v>
      </c>
    </row>
    <row r="3521" spans="1:15" x14ac:dyDescent="0.2">
      <c r="A3521" s="2" t="s">
        <v>6985</v>
      </c>
      <c r="B3521" s="2" t="s">
        <v>1253</v>
      </c>
      <c r="C3521" s="2" t="s">
        <v>108</v>
      </c>
      <c r="D3521" s="2" t="s">
        <v>105</v>
      </c>
      <c r="E3521" s="13">
        <v>46174</v>
      </c>
      <c r="F3521" s="2" t="s">
        <v>2670</v>
      </c>
      <c r="G3521" s="2">
        <v>3</v>
      </c>
      <c r="H3521" s="3">
        <v>67200</v>
      </c>
      <c r="I3521" s="3">
        <v>5700</v>
      </c>
      <c r="J3521" s="3">
        <v>0</v>
      </c>
      <c r="K3521" s="3">
        <v>2350</v>
      </c>
      <c r="L3521" s="3">
        <f>SUM(H3521:K3521)</f>
        <v>75250</v>
      </c>
      <c r="M3521" s="15">
        <v>0</v>
      </c>
      <c r="N3521" s="3">
        <f>H3521*M3521</f>
        <v>0</v>
      </c>
      <c r="O3521" s="3">
        <f>L3521-N3521</f>
        <v>75250</v>
      </c>
    </row>
    <row r="3522" spans="1:15" x14ac:dyDescent="0.2">
      <c r="A3522" s="2" t="s">
        <v>6986</v>
      </c>
      <c r="B3522" s="2" t="s">
        <v>1801</v>
      </c>
      <c r="C3522" s="2" t="s">
        <v>101</v>
      </c>
      <c r="D3522" s="2" t="s">
        <v>95</v>
      </c>
      <c r="E3522" s="13">
        <v>46113</v>
      </c>
      <c r="F3522" s="2" t="s">
        <v>2732</v>
      </c>
      <c r="G3522" s="2">
        <v>1</v>
      </c>
      <c r="H3522" s="3">
        <v>11600</v>
      </c>
      <c r="I3522" s="3">
        <v>300</v>
      </c>
      <c r="J3522" s="3">
        <v>0</v>
      </c>
      <c r="K3522" s="3">
        <v>0</v>
      </c>
      <c r="L3522" s="3">
        <f>SUM(H3522:K3522)</f>
        <v>11900</v>
      </c>
      <c r="M3522" s="15">
        <v>0.05</v>
      </c>
      <c r="N3522" s="3">
        <f>H3522*M3522</f>
        <v>580</v>
      </c>
      <c r="O3522" s="3">
        <f>L3522-N3522</f>
        <v>11320</v>
      </c>
    </row>
    <row r="3523" spans="1:15" x14ac:dyDescent="0.2">
      <c r="A3523" s="2" t="s">
        <v>6987</v>
      </c>
      <c r="B3523" s="2" t="s">
        <v>1906</v>
      </c>
      <c r="C3523" s="2" t="s">
        <v>13</v>
      </c>
      <c r="D3523" s="2" t="s">
        <v>11</v>
      </c>
      <c r="E3523" s="13">
        <v>46143</v>
      </c>
      <c r="F3523" s="2" t="s">
        <v>2647</v>
      </c>
      <c r="G3523" s="2">
        <v>3</v>
      </c>
      <c r="H3523" s="3">
        <v>55950</v>
      </c>
      <c r="I3523" s="3">
        <v>6080</v>
      </c>
      <c r="J3523" s="3">
        <v>0</v>
      </c>
      <c r="K3523" s="3">
        <v>0</v>
      </c>
      <c r="L3523" s="3">
        <f>SUM(H3523:K3523)</f>
        <v>62030</v>
      </c>
      <c r="M3523" s="15">
        <v>0</v>
      </c>
      <c r="N3523" s="3">
        <f>H3523*M3523</f>
        <v>0</v>
      </c>
      <c r="O3523" s="3">
        <f>L3523-N3523</f>
        <v>62030</v>
      </c>
    </row>
    <row r="3524" spans="1:15" x14ac:dyDescent="0.2">
      <c r="A3524" s="2" t="s">
        <v>6988</v>
      </c>
      <c r="B3524" s="2" t="s">
        <v>2226</v>
      </c>
      <c r="C3524" s="2" t="s">
        <v>93</v>
      </c>
      <c r="D3524" s="2" t="s">
        <v>95</v>
      </c>
      <c r="E3524" s="13">
        <v>46143</v>
      </c>
      <c r="F3524" s="2" t="s">
        <v>2658</v>
      </c>
      <c r="G3524" s="2">
        <v>2</v>
      </c>
      <c r="H3524" s="3">
        <v>32100</v>
      </c>
      <c r="I3524" s="3">
        <v>1820</v>
      </c>
      <c r="J3524" s="3">
        <v>0</v>
      </c>
      <c r="K3524" s="3">
        <v>0</v>
      </c>
      <c r="L3524" s="3">
        <f>SUM(H3524:K3524)</f>
        <v>33920</v>
      </c>
      <c r="M3524" s="15">
        <v>0.1</v>
      </c>
      <c r="N3524" s="3">
        <f>H3524*M3524</f>
        <v>3210</v>
      </c>
      <c r="O3524" s="3">
        <f>L3524-N3524</f>
        <v>30710</v>
      </c>
    </row>
    <row r="3525" spans="1:15" x14ac:dyDescent="0.2">
      <c r="A3525" s="2" t="s">
        <v>6989</v>
      </c>
      <c r="B3525" s="2" t="s">
        <v>512</v>
      </c>
      <c r="C3525" s="2" t="s">
        <v>108</v>
      </c>
      <c r="D3525" s="2" t="s">
        <v>105</v>
      </c>
      <c r="E3525" s="13">
        <v>46143</v>
      </c>
      <c r="F3525" s="2" t="s">
        <v>2647</v>
      </c>
      <c r="G3525" s="2">
        <v>4</v>
      </c>
      <c r="H3525" s="3">
        <v>81000</v>
      </c>
      <c r="I3525" s="3">
        <v>9770</v>
      </c>
      <c r="J3525" s="3">
        <v>3710</v>
      </c>
      <c r="K3525" s="3">
        <v>0</v>
      </c>
      <c r="L3525" s="3">
        <f>SUM(H3525:K3525)</f>
        <v>94480</v>
      </c>
      <c r="M3525" s="15">
        <v>0</v>
      </c>
      <c r="N3525" s="3">
        <f>H3525*M3525</f>
        <v>0</v>
      </c>
      <c r="O3525" s="3">
        <f>L3525-N3525</f>
        <v>94480</v>
      </c>
    </row>
    <row r="3526" spans="1:15" x14ac:dyDescent="0.2">
      <c r="A3526" s="2" t="s">
        <v>6991</v>
      </c>
      <c r="B3526" s="2" t="s">
        <v>1708</v>
      </c>
      <c r="C3526" s="2" t="s">
        <v>125</v>
      </c>
      <c r="D3526" s="2" t="s">
        <v>124</v>
      </c>
      <c r="E3526" s="13">
        <v>46174</v>
      </c>
      <c r="F3526" s="2" t="s">
        <v>2647</v>
      </c>
      <c r="G3526" s="2">
        <v>3</v>
      </c>
      <c r="H3526" s="3">
        <v>36000</v>
      </c>
      <c r="I3526" s="3">
        <v>1170</v>
      </c>
      <c r="J3526" s="3">
        <v>0</v>
      </c>
      <c r="K3526" s="3">
        <v>0</v>
      </c>
      <c r="L3526" s="3">
        <f>SUM(H3526:K3526)</f>
        <v>37170</v>
      </c>
      <c r="M3526" s="15">
        <v>0</v>
      </c>
      <c r="N3526" s="3">
        <f>H3526*M3526</f>
        <v>0</v>
      </c>
      <c r="O3526" s="3">
        <f>L3526-N3526</f>
        <v>37170</v>
      </c>
    </row>
    <row r="3527" spans="1:15" x14ac:dyDescent="0.2">
      <c r="A3527" s="2" t="s">
        <v>6992</v>
      </c>
      <c r="B3527" s="2" t="s">
        <v>1824</v>
      </c>
      <c r="C3527" s="2" t="s">
        <v>63</v>
      </c>
      <c r="D3527" s="2" t="s">
        <v>65</v>
      </c>
      <c r="E3527" s="13">
        <v>46143</v>
      </c>
      <c r="F3527" s="2" t="s">
        <v>2658</v>
      </c>
      <c r="G3527" s="2">
        <v>3</v>
      </c>
      <c r="H3527" s="3">
        <v>26250</v>
      </c>
      <c r="I3527" s="3">
        <v>3590</v>
      </c>
      <c r="J3527" s="3">
        <v>0</v>
      </c>
      <c r="K3527" s="3">
        <v>0</v>
      </c>
      <c r="L3527" s="3">
        <f>SUM(H3527:K3527)</f>
        <v>29840</v>
      </c>
      <c r="M3527" s="15">
        <v>0.1</v>
      </c>
      <c r="N3527" s="3">
        <f>H3527*M3527</f>
        <v>2625</v>
      </c>
      <c r="O3527" s="3">
        <f>L3527-N3527</f>
        <v>27215</v>
      </c>
    </row>
    <row r="3528" spans="1:15" x14ac:dyDescent="0.2">
      <c r="A3528" s="2" t="s">
        <v>6993</v>
      </c>
      <c r="B3528" s="2" t="s">
        <v>2133</v>
      </c>
      <c r="C3528" s="2" t="s">
        <v>69</v>
      </c>
      <c r="D3528" s="2" t="s">
        <v>65</v>
      </c>
      <c r="E3528" s="13">
        <v>46113</v>
      </c>
      <c r="F3528" s="2" t="s">
        <v>2732</v>
      </c>
      <c r="G3528" s="2">
        <v>2</v>
      </c>
      <c r="H3528" s="3">
        <v>49900</v>
      </c>
      <c r="I3528" s="3">
        <v>2580</v>
      </c>
      <c r="J3528" s="3">
        <v>0</v>
      </c>
      <c r="K3528" s="3">
        <v>0</v>
      </c>
      <c r="L3528" s="3">
        <f>SUM(H3528:K3528)</f>
        <v>52480</v>
      </c>
      <c r="M3528" s="15">
        <v>0.05</v>
      </c>
      <c r="N3528" s="3">
        <f>H3528*M3528</f>
        <v>2495</v>
      </c>
      <c r="O3528" s="3">
        <f>L3528-N3528</f>
        <v>49985</v>
      </c>
    </row>
    <row r="3529" spans="1:15" x14ac:dyDescent="0.2">
      <c r="A3529" s="2" t="s">
        <v>6994</v>
      </c>
      <c r="B3529" s="2" t="s">
        <v>2288</v>
      </c>
      <c r="C3529" s="2" t="s">
        <v>125</v>
      </c>
      <c r="D3529" s="2" t="s">
        <v>124</v>
      </c>
      <c r="E3529" s="13">
        <v>46113</v>
      </c>
      <c r="F3529" s="2" t="s">
        <v>2732</v>
      </c>
      <c r="G3529" s="2">
        <v>3</v>
      </c>
      <c r="H3529" s="3">
        <v>23400</v>
      </c>
      <c r="I3529" s="3">
        <v>2740</v>
      </c>
      <c r="J3529" s="3">
        <v>0</v>
      </c>
      <c r="K3529" s="3">
        <v>0</v>
      </c>
      <c r="L3529" s="3">
        <f>SUM(H3529:K3529)</f>
        <v>26140</v>
      </c>
      <c r="M3529" s="15">
        <v>0.05</v>
      </c>
      <c r="N3529" s="3">
        <f>H3529*M3529</f>
        <v>1170</v>
      </c>
      <c r="O3529" s="3">
        <f>L3529-N3529</f>
        <v>24970</v>
      </c>
    </row>
    <row r="3530" spans="1:15" x14ac:dyDescent="0.2">
      <c r="A3530" s="2" t="s">
        <v>6995</v>
      </c>
      <c r="B3530" s="2" t="s">
        <v>769</v>
      </c>
      <c r="C3530" s="2" t="s">
        <v>118</v>
      </c>
      <c r="D3530" s="2" t="s">
        <v>114</v>
      </c>
      <c r="E3530" s="13">
        <v>46143</v>
      </c>
      <c r="F3530" s="2" t="s">
        <v>2689</v>
      </c>
      <c r="G3530" s="2">
        <v>3</v>
      </c>
      <c r="H3530" s="3">
        <v>52800</v>
      </c>
      <c r="I3530" s="3">
        <v>2370</v>
      </c>
      <c r="J3530" s="3">
        <v>0</v>
      </c>
      <c r="K3530" s="3">
        <v>0</v>
      </c>
      <c r="L3530" s="3">
        <f>SUM(H3530:K3530)</f>
        <v>55170</v>
      </c>
      <c r="M3530" s="15">
        <v>0.15</v>
      </c>
      <c r="N3530" s="3">
        <f>H3530*M3530</f>
        <v>7920</v>
      </c>
      <c r="O3530" s="3">
        <f>L3530-N3530</f>
        <v>47250</v>
      </c>
    </row>
    <row r="3531" spans="1:15" x14ac:dyDescent="0.2">
      <c r="A3531" s="2" t="s">
        <v>6996</v>
      </c>
      <c r="B3531" s="2" t="s">
        <v>1581</v>
      </c>
      <c r="C3531" s="2" t="s">
        <v>9</v>
      </c>
      <c r="D3531" s="2" t="s">
        <v>11</v>
      </c>
      <c r="E3531" s="13">
        <v>46204</v>
      </c>
      <c r="F3531" s="2" t="s">
        <v>2658</v>
      </c>
      <c r="G3531" s="2">
        <v>3</v>
      </c>
      <c r="H3531" s="3">
        <v>13200</v>
      </c>
      <c r="I3531" s="3">
        <v>6820</v>
      </c>
      <c r="J3531" s="3">
        <v>4410</v>
      </c>
      <c r="K3531" s="3">
        <v>0</v>
      </c>
      <c r="L3531" s="3">
        <f>SUM(H3531:K3531)</f>
        <v>24430</v>
      </c>
      <c r="M3531" s="15">
        <v>0.1</v>
      </c>
      <c r="N3531" s="3">
        <f>H3531*M3531</f>
        <v>1320</v>
      </c>
      <c r="O3531" s="3">
        <f>L3531-N3531</f>
        <v>23110</v>
      </c>
    </row>
    <row r="3532" spans="1:15" x14ac:dyDescent="0.2">
      <c r="A3532" s="2" t="s">
        <v>6997</v>
      </c>
      <c r="B3532" s="2" t="s">
        <v>1604</v>
      </c>
      <c r="C3532" s="2" t="s">
        <v>108</v>
      </c>
      <c r="D3532" s="2" t="s">
        <v>105</v>
      </c>
      <c r="E3532" s="13">
        <v>46143</v>
      </c>
      <c r="F3532" s="2" t="s">
        <v>2683</v>
      </c>
      <c r="G3532" s="2">
        <v>5</v>
      </c>
      <c r="H3532" s="3">
        <v>71500</v>
      </c>
      <c r="I3532" s="3">
        <v>5080</v>
      </c>
      <c r="J3532" s="3">
        <v>0</v>
      </c>
      <c r="K3532" s="3">
        <v>0</v>
      </c>
      <c r="L3532" s="3">
        <f>SUM(H3532:K3532)</f>
        <v>76580</v>
      </c>
      <c r="M3532" s="15">
        <v>0.17</v>
      </c>
      <c r="N3532" s="3">
        <f>H3532*M3532</f>
        <v>12155</v>
      </c>
      <c r="O3532" s="3">
        <f>L3532-N3532</f>
        <v>64425</v>
      </c>
    </row>
    <row r="3533" spans="1:15" x14ac:dyDescent="0.2">
      <c r="A3533" s="2" t="s">
        <v>6998</v>
      </c>
      <c r="B3533" s="2" t="s">
        <v>2114</v>
      </c>
      <c r="C3533" s="2" t="s">
        <v>47</v>
      </c>
      <c r="D3533" s="2" t="s">
        <v>45</v>
      </c>
      <c r="E3533" s="13">
        <v>46143</v>
      </c>
      <c r="F3533" s="2" t="s">
        <v>2670</v>
      </c>
      <c r="G3533" s="2">
        <v>6</v>
      </c>
      <c r="H3533" s="3">
        <v>46800</v>
      </c>
      <c r="I3533" s="3">
        <v>8290</v>
      </c>
      <c r="J3533" s="3">
        <v>0</v>
      </c>
      <c r="K3533" s="3">
        <v>0</v>
      </c>
      <c r="L3533" s="3">
        <f>SUM(H3533:K3533)</f>
        <v>55090</v>
      </c>
      <c r="M3533" s="15">
        <v>0</v>
      </c>
      <c r="N3533" s="3">
        <f>H3533*M3533</f>
        <v>0</v>
      </c>
      <c r="O3533" s="3">
        <f>L3533-N3533</f>
        <v>55090</v>
      </c>
    </row>
    <row r="3534" spans="1:15" x14ac:dyDescent="0.2">
      <c r="A3534" s="2" t="s">
        <v>6999</v>
      </c>
      <c r="B3534" s="2" t="s">
        <v>903</v>
      </c>
      <c r="C3534" s="2" t="s">
        <v>53</v>
      </c>
      <c r="D3534" s="2" t="s">
        <v>55</v>
      </c>
      <c r="E3534" s="13">
        <v>46174</v>
      </c>
      <c r="F3534" s="2" t="s">
        <v>2689</v>
      </c>
      <c r="G3534" s="2">
        <v>5</v>
      </c>
      <c r="H3534" s="3">
        <v>64000</v>
      </c>
      <c r="I3534" s="3">
        <v>1180</v>
      </c>
      <c r="J3534" s="3">
        <v>0</v>
      </c>
      <c r="K3534" s="3">
        <v>730</v>
      </c>
      <c r="L3534" s="3">
        <f>SUM(H3534:K3534)</f>
        <v>65910</v>
      </c>
      <c r="M3534" s="15">
        <v>0.15</v>
      </c>
      <c r="N3534" s="3">
        <f>H3534*M3534</f>
        <v>9600</v>
      </c>
      <c r="O3534" s="3">
        <f>L3534-N3534</f>
        <v>56310</v>
      </c>
    </row>
    <row r="3535" spans="1:15" x14ac:dyDescent="0.2">
      <c r="A3535" s="2" t="s">
        <v>7000</v>
      </c>
      <c r="B3535" s="2" t="s">
        <v>974</v>
      </c>
      <c r="C3535" s="2" t="s">
        <v>108</v>
      </c>
      <c r="D3535" s="2" t="s">
        <v>105</v>
      </c>
      <c r="E3535" s="13">
        <v>46143</v>
      </c>
      <c r="F3535" s="2" t="s">
        <v>2689</v>
      </c>
      <c r="G3535" s="2">
        <v>1</v>
      </c>
      <c r="H3535" s="3">
        <v>30300</v>
      </c>
      <c r="I3535" s="3">
        <v>1080</v>
      </c>
      <c r="J3535" s="3">
        <v>7360</v>
      </c>
      <c r="K3535" s="3">
        <v>1530</v>
      </c>
      <c r="L3535" s="3">
        <f>SUM(H3535:K3535)</f>
        <v>40270</v>
      </c>
      <c r="M3535" s="15">
        <v>0.15</v>
      </c>
      <c r="N3535" s="3">
        <f>H3535*M3535</f>
        <v>4545</v>
      </c>
      <c r="O3535" s="3">
        <f>L3535-N3535</f>
        <v>35725</v>
      </c>
    </row>
    <row r="3536" spans="1:15" x14ac:dyDescent="0.2">
      <c r="A3536" s="2" t="s">
        <v>7001</v>
      </c>
      <c r="B3536" s="2" t="s">
        <v>1131</v>
      </c>
      <c r="C3536" s="2" t="s">
        <v>93</v>
      </c>
      <c r="D3536" s="2" t="s">
        <v>95</v>
      </c>
      <c r="E3536" s="13">
        <v>46113</v>
      </c>
      <c r="F3536" s="2" t="s">
        <v>2651</v>
      </c>
      <c r="G3536" s="2">
        <v>2</v>
      </c>
      <c r="H3536" s="3">
        <v>29000</v>
      </c>
      <c r="I3536" s="3">
        <v>810</v>
      </c>
      <c r="J3536" s="3">
        <v>0</v>
      </c>
      <c r="K3536" s="3">
        <v>0</v>
      </c>
      <c r="L3536" s="3">
        <f>SUM(H3536:K3536)</f>
        <v>29810</v>
      </c>
      <c r="M3536" s="15">
        <v>0.16</v>
      </c>
      <c r="N3536" s="3">
        <f>H3536*M3536</f>
        <v>4640</v>
      </c>
      <c r="O3536" s="3">
        <f>L3536-N3536</f>
        <v>25170</v>
      </c>
    </row>
    <row r="3537" spans="1:15" x14ac:dyDescent="0.2">
      <c r="A3537" s="2" t="s">
        <v>7002</v>
      </c>
      <c r="B3537" s="2" t="s">
        <v>1407</v>
      </c>
      <c r="C3537" s="2" t="s">
        <v>108</v>
      </c>
      <c r="D3537" s="2" t="s">
        <v>105</v>
      </c>
      <c r="E3537" s="13">
        <v>46174</v>
      </c>
      <c r="F3537" s="2" t="s">
        <v>2683</v>
      </c>
      <c r="G3537" s="2">
        <v>4</v>
      </c>
      <c r="H3537" s="3">
        <v>57400</v>
      </c>
      <c r="I3537" s="3">
        <v>7710</v>
      </c>
      <c r="J3537" s="3">
        <v>7770</v>
      </c>
      <c r="K3537" s="3">
        <v>3060</v>
      </c>
      <c r="L3537" s="3">
        <f>SUM(H3537:K3537)</f>
        <v>75940</v>
      </c>
      <c r="M3537" s="15">
        <v>0.17</v>
      </c>
      <c r="N3537" s="3">
        <f>H3537*M3537</f>
        <v>9758</v>
      </c>
      <c r="O3537" s="3">
        <f>L3537-N3537</f>
        <v>66182</v>
      </c>
    </row>
    <row r="3538" spans="1:15" x14ac:dyDescent="0.2">
      <c r="A3538" s="2" t="s">
        <v>7004</v>
      </c>
      <c r="B3538" s="2" t="s">
        <v>1711</v>
      </c>
      <c r="C3538" s="2" t="s">
        <v>29</v>
      </c>
      <c r="D3538" s="2" t="s">
        <v>24</v>
      </c>
      <c r="E3538" s="13">
        <v>46113</v>
      </c>
      <c r="F3538" s="2" t="s">
        <v>2647</v>
      </c>
      <c r="G3538" s="2">
        <v>6</v>
      </c>
      <c r="H3538" s="3">
        <v>35100</v>
      </c>
      <c r="I3538" s="3">
        <v>9800</v>
      </c>
      <c r="J3538" s="3">
        <v>2370</v>
      </c>
      <c r="K3538" s="3">
        <v>1350</v>
      </c>
      <c r="L3538" s="3">
        <f>SUM(H3538:K3538)</f>
        <v>48620</v>
      </c>
      <c r="M3538" s="15">
        <v>0</v>
      </c>
      <c r="N3538" s="3">
        <f>H3538*M3538</f>
        <v>0</v>
      </c>
      <c r="O3538" s="3">
        <f>L3538-N3538</f>
        <v>48620</v>
      </c>
    </row>
    <row r="3539" spans="1:15" x14ac:dyDescent="0.2">
      <c r="A3539" s="2" t="s">
        <v>7007</v>
      </c>
      <c r="B3539" s="2" t="s">
        <v>2055</v>
      </c>
      <c r="C3539" s="2" t="s">
        <v>108</v>
      </c>
      <c r="D3539" s="2" t="s">
        <v>105</v>
      </c>
      <c r="E3539" s="13">
        <v>46143</v>
      </c>
      <c r="F3539" s="2" t="s">
        <v>2658</v>
      </c>
      <c r="G3539" s="2">
        <v>5</v>
      </c>
      <c r="H3539" s="3">
        <v>73250</v>
      </c>
      <c r="I3539" s="3">
        <v>12420</v>
      </c>
      <c r="J3539" s="3">
        <v>0</v>
      </c>
      <c r="K3539" s="3">
        <v>3010</v>
      </c>
      <c r="L3539" s="3">
        <f>SUM(H3539:K3539)</f>
        <v>88680</v>
      </c>
      <c r="M3539" s="15">
        <v>0.1</v>
      </c>
      <c r="N3539" s="3">
        <f>H3539*M3539</f>
        <v>7325</v>
      </c>
      <c r="O3539" s="3">
        <f>L3539-N3539</f>
        <v>81355</v>
      </c>
    </row>
    <row r="3540" spans="1:15" x14ac:dyDescent="0.2">
      <c r="A3540" s="2" t="s">
        <v>7008</v>
      </c>
      <c r="B3540" s="2" t="s">
        <v>2217</v>
      </c>
      <c r="C3540" s="2" t="s">
        <v>26</v>
      </c>
      <c r="D3540" s="2" t="s">
        <v>24</v>
      </c>
      <c r="E3540" s="13">
        <v>46174</v>
      </c>
      <c r="F3540" s="2" t="s">
        <v>2658</v>
      </c>
      <c r="G3540" s="2">
        <v>3</v>
      </c>
      <c r="H3540" s="3">
        <v>32250</v>
      </c>
      <c r="I3540" s="3">
        <v>11720</v>
      </c>
      <c r="J3540" s="3">
        <v>8230</v>
      </c>
      <c r="K3540" s="3">
        <v>2350</v>
      </c>
      <c r="L3540" s="3">
        <f>SUM(H3540:K3540)</f>
        <v>54550</v>
      </c>
      <c r="M3540" s="15">
        <v>0.1</v>
      </c>
      <c r="N3540" s="3">
        <f>H3540*M3540</f>
        <v>3225</v>
      </c>
      <c r="O3540" s="3">
        <f>L3540-N3540</f>
        <v>51325</v>
      </c>
    </row>
    <row r="3541" spans="1:15" x14ac:dyDescent="0.2">
      <c r="A3541" s="2" t="s">
        <v>7009</v>
      </c>
      <c r="B3541" s="2" t="s">
        <v>2433</v>
      </c>
      <c r="C3541" s="2" t="s">
        <v>29</v>
      </c>
      <c r="D3541" s="2" t="s">
        <v>24</v>
      </c>
      <c r="E3541" s="13">
        <v>46174</v>
      </c>
      <c r="F3541" s="2" t="s">
        <v>2658</v>
      </c>
      <c r="G3541" s="2">
        <v>16</v>
      </c>
      <c r="H3541" s="3">
        <v>69600</v>
      </c>
      <c r="I3541" s="3">
        <v>13710</v>
      </c>
      <c r="J3541" s="3">
        <v>0</v>
      </c>
      <c r="K3541" s="3">
        <v>0</v>
      </c>
      <c r="L3541" s="3">
        <f>SUM(H3541:K3541)</f>
        <v>83310</v>
      </c>
      <c r="M3541" s="15">
        <v>0.1</v>
      </c>
      <c r="N3541" s="3">
        <f>H3541*M3541</f>
        <v>6960</v>
      </c>
      <c r="O3541" s="3">
        <f>L3541-N3541</f>
        <v>76350</v>
      </c>
    </row>
    <row r="3542" spans="1:15" x14ac:dyDescent="0.2">
      <c r="A3542" s="2" t="s">
        <v>7010</v>
      </c>
      <c r="B3542" s="2" t="s">
        <v>2436</v>
      </c>
      <c r="C3542" s="2" t="s">
        <v>118</v>
      </c>
      <c r="D3542" s="2" t="s">
        <v>114</v>
      </c>
      <c r="E3542" s="13">
        <v>46143</v>
      </c>
      <c r="F3542" s="2" t="s">
        <v>2651</v>
      </c>
      <c r="G3542" s="2">
        <v>5</v>
      </c>
      <c r="H3542" s="3">
        <v>120250</v>
      </c>
      <c r="I3542" s="3">
        <v>18220</v>
      </c>
      <c r="J3542" s="3">
        <v>0</v>
      </c>
      <c r="K3542" s="3">
        <v>0</v>
      </c>
      <c r="L3542" s="3">
        <f>SUM(H3542:K3542)</f>
        <v>138470</v>
      </c>
      <c r="M3542" s="15">
        <v>0.16</v>
      </c>
      <c r="N3542" s="3">
        <f>H3542*M3542</f>
        <v>19240</v>
      </c>
      <c r="O3542" s="3">
        <f>L3542-N3542</f>
        <v>119230</v>
      </c>
    </row>
    <row r="3543" spans="1:15" x14ac:dyDescent="0.2">
      <c r="A3543" s="2" t="s">
        <v>7011</v>
      </c>
      <c r="B3543" s="2" t="s">
        <v>2482</v>
      </c>
      <c r="C3543" s="2" t="s">
        <v>73</v>
      </c>
      <c r="D3543" s="2" t="s">
        <v>75</v>
      </c>
      <c r="E3543" s="13">
        <v>46113</v>
      </c>
      <c r="F3543" s="2" t="s">
        <v>2732</v>
      </c>
      <c r="G3543" s="2">
        <v>3</v>
      </c>
      <c r="H3543" s="3">
        <v>19650</v>
      </c>
      <c r="I3543" s="3">
        <v>2300</v>
      </c>
      <c r="J3543" s="3">
        <v>0</v>
      </c>
      <c r="K3543" s="3">
        <v>790</v>
      </c>
      <c r="L3543" s="3">
        <f>SUM(H3543:K3543)</f>
        <v>22740</v>
      </c>
      <c r="M3543" s="15">
        <v>0.05</v>
      </c>
      <c r="N3543" s="3">
        <f>H3543*M3543</f>
        <v>982.5</v>
      </c>
      <c r="O3543" s="3">
        <f>L3543-N3543</f>
        <v>21757.5</v>
      </c>
    </row>
    <row r="3544" spans="1:15" x14ac:dyDescent="0.2">
      <c r="A3544" s="2" t="s">
        <v>7013</v>
      </c>
      <c r="B3544" s="2" t="s">
        <v>1192</v>
      </c>
      <c r="C3544" s="2" t="s">
        <v>26</v>
      </c>
      <c r="D3544" s="2" t="s">
        <v>24</v>
      </c>
      <c r="E3544" s="13">
        <v>46143</v>
      </c>
      <c r="F3544" s="2" t="s">
        <v>2658</v>
      </c>
      <c r="G3544" s="2">
        <v>12</v>
      </c>
      <c r="H3544" s="3">
        <v>111000</v>
      </c>
      <c r="I3544" s="3">
        <v>8900</v>
      </c>
      <c r="J3544" s="3">
        <v>0</v>
      </c>
      <c r="K3544" s="3">
        <v>0</v>
      </c>
      <c r="L3544" s="3">
        <f>SUM(H3544:K3544)</f>
        <v>119900</v>
      </c>
      <c r="M3544" s="15">
        <v>0.1</v>
      </c>
      <c r="N3544" s="3">
        <f>H3544*M3544</f>
        <v>11100</v>
      </c>
      <c r="O3544" s="3">
        <f>L3544-N3544</f>
        <v>108800</v>
      </c>
    </row>
    <row r="3545" spans="1:15" x14ac:dyDescent="0.2">
      <c r="A3545" s="2" t="s">
        <v>7014</v>
      </c>
      <c r="B3545" s="2" t="s">
        <v>2503</v>
      </c>
      <c r="C3545" s="2" t="s">
        <v>97</v>
      </c>
      <c r="D3545" s="2" t="s">
        <v>95</v>
      </c>
      <c r="E3545" s="13">
        <v>46143</v>
      </c>
      <c r="F3545" s="2" t="s">
        <v>2647</v>
      </c>
      <c r="G3545" s="2">
        <v>4</v>
      </c>
      <c r="H3545" s="3">
        <v>59400</v>
      </c>
      <c r="I3545" s="3">
        <v>9520</v>
      </c>
      <c r="J3545" s="3">
        <v>4660</v>
      </c>
      <c r="K3545" s="3">
        <v>3940</v>
      </c>
      <c r="L3545" s="3">
        <f>SUM(H3545:K3545)</f>
        <v>77520</v>
      </c>
      <c r="M3545" s="15">
        <v>0</v>
      </c>
      <c r="N3545" s="3">
        <f>H3545*M3545</f>
        <v>0</v>
      </c>
      <c r="O3545" s="3">
        <f>L3545-N3545</f>
        <v>77520</v>
      </c>
    </row>
    <row r="3546" spans="1:15" x14ac:dyDescent="0.2">
      <c r="A3546" s="2" t="s">
        <v>7017</v>
      </c>
      <c r="B3546" s="2" t="s">
        <v>796</v>
      </c>
      <c r="C3546" s="2" t="s">
        <v>101</v>
      </c>
      <c r="D3546" s="2" t="s">
        <v>95</v>
      </c>
      <c r="E3546" s="13">
        <v>46113</v>
      </c>
      <c r="F3546" s="2" t="s">
        <v>2670</v>
      </c>
      <c r="G3546" s="2">
        <v>1</v>
      </c>
      <c r="H3546" s="3">
        <v>8750</v>
      </c>
      <c r="I3546" s="3">
        <v>530</v>
      </c>
      <c r="J3546" s="3">
        <v>0</v>
      </c>
      <c r="K3546" s="3">
        <v>0</v>
      </c>
      <c r="L3546" s="3">
        <f>SUM(H3546:K3546)</f>
        <v>9280</v>
      </c>
      <c r="M3546" s="15">
        <v>0</v>
      </c>
      <c r="N3546" s="3">
        <f>H3546*M3546</f>
        <v>0</v>
      </c>
      <c r="O3546" s="3">
        <f>L3546-N3546</f>
        <v>9280</v>
      </c>
    </row>
    <row r="3547" spans="1:15" x14ac:dyDescent="0.2">
      <c r="A3547" s="2" t="s">
        <v>7018</v>
      </c>
      <c r="B3547" s="2" t="s">
        <v>943</v>
      </c>
      <c r="C3547" s="2" t="s">
        <v>81</v>
      </c>
      <c r="D3547" s="2" t="s">
        <v>75</v>
      </c>
      <c r="E3547" s="13">
        <v>46143</v>
      </c>
      <c r="F3547" s="2" t="s">
        <v>2732</v>
      </c>
      <c r="G3547" s="2">
        <v>3</v>
      </c>
      <c r="H3547" s="3">
        <v>49350</v>
      </c>
      <c r="I3547" s="3">
        <v>690</v>
      </c>
      <c r="J3547" s="3">
        <v>0</v>
      </c>
      <c r="K3547" s="3">
        <v>3130</v>
      </c>
      <c r="L3547" s="3">
        <f>SUM(H3547:K3547)</f>
        <v>53170</v>
      </c>
      <c r="M3547" s="15">
        <v>0.05</v>
      </c>
      <c r="N3547" s="3">
        <f>H3547*M3547</f>
        <v>2467.5</v>
      </c>
      <c r="O3547" s="3">
        <f>L3547-N3547</f>
        <v>50702.5</v>
      </c>
    </row>
    <row r="3548" spans="1:15" x14ac:dyDescent="0.2">
      <c r="A3548" s="2" t="s">
        <v>7019</v>
      </c>
      <c r="B3548" s="2" t="s">
        <v>1380</v>
      </c>
      <c r="C3548" s="2" t="s">
        <v>97</v>
      </c>
      <c r="D3548" s="2" t="s">
        <v>95</v>
      </c>
      <c r="E3548" s="13">
        <v>46143</v>
      </c>
      <c r="F3548" s="2" t="s">
        <v>2670</v>
      </c>
      <c r="G3548" s="2">
        <v>2</v>
      </c>
      <c r="H3548" s="3">
        <v>39000</v>
      </c>
      <c r="I3548" s="3">
        <v>2260</v>
      </c>
      <c r="J3548" s="3">
        <v>0</v>
      </c>
      <c r="K3548" s="3">
        <v>0</v>
      </c>
      <c r="L3548" s="3">
        <f>SUM(H3548:K3548)</f>
        <v>41260</v>
      </c>
      <c r="M3548" s="15">
        <v>0</v>
      </c>
      <c r="N3548" s="3">
        <f>H3548*M3548</f>
        <v>0</v>
      </c>
      <c r="O3548" s="3">
        <f>L3548-N3548</f>
        <v>41260</v>
      </c>
    </row>
    <row r="3549" spans="1:15" x14ac:dyDescent="0.2">
      <c r="A3549" s="2" t="s">
        <v>7020</v>
      </c>
      <c r="B3549" s="2" t="s">
        <v>746</v>
      </c>
      <c r="C3549" s="2" t="s">
        <v>41</v>
      </c>
      <c r="D3549" s="2" t="s">
        <v>36</v>
      </c>
      <c r="E3549" s="13">
        <v>46113</v>
      </c>
      <c r="F3549" s="2" t="s">
        <v>2689</v>
      </c>
      <c r="G3549" s="2">
        <v>3</v>
      </c>
      <c r="H3549" s="3">
        <v>10800</v>
      </c>
      <c r="I3549" s="3">
        <v>3930</v>
      </c>
      <c r="J3549" s="3">
        <v>0</v>
      </c>
      <c r="K3549" s="3">
        <v>0</v>
      </c>
      <c r="L3549" s="3">
        <f>SUM(H3549:K3549)</f>
        <v>14730</v>
      </c>
      <c r="M3549" s="15">
        <v>0.15</v>
      </c>
      <c r="N3549" s="3">
        <f>H3549*M3549</f>
        <v>1620</v>
      </c>
      <c r="O3549" s="3">
        <f>L3549-N3549</f>
        <v>13110</v>
      </c>
    </row>
    <row r="3550" spans="1:15" x14ac:dyDescent="0.2">
      <c r="A3550" s="2" t="s">
        <v>7021</v>
      </c>
      <c r="B3550" s="2" t="s">
        <v>804</v>
      </c>
      <c r="C3550" s="2" t="s">
        <v>19</v>
      </c>
      <c r="D3550" s="2" t="s">
        <v>11</v>
      </c>
      <c r="E3550" s="13">
        <v>46174</v>
      </c>
      <c r="F3550" s="2" t="s">
        <v>2670</v>
      </c>
      <c r="G3550" s="2">
        <v>4</v>
      </c>
      <c r="H3550" s="3">
        <v>33800</v>
      </c>
      <c r="I3550" s="3">
        <v>3900</v>
      </c>
      <c r="J3550" s="3">
        <v>0</v>
      </c>
      <c r="K3550" s="3">
        <v>0</v>
      </c>
      <c r="L3550" s="3">
        <f>SUM(H3550:K3550)</f>
        <v>37700</v>
      </c>
      <c r="M3550" s="15">
        <v>0</v>
      </c>
      <c r="N3550" s="3">
        <f>H3550*M3550</f>
        <v>0</v>
      </c>
      <c r="O3550" s="3">
        <f>L3550-N3550</f>
        <v>37700</v>
      </c>
    </row>
    <row r="3551" spans="1:15" x14ac:dyDescent="0.2">
      <c r="A3551" s="2" t="s">
        <v>7022</v>
      </c>
      <c r="B3551" s="2" t="s">
        <v>974</v>
      </c>
      <c r="C3551" s="2" t="s">
        <v>29</v>
      </c>
      <c r="D3551" s="2" t="s">
        <v>24</v>
      </c>
      <c r="E3551" s="13">
        <v>46143</v>
      </c>
      <c r="F3551" s="2" t="s">
        <v>2732</v>
      </c>
      <c r="G3551" s="2">
        <v>2</v>
      </c>
      <c r="H3551" s="3">
        <v>23000</v>
      </c>
      <c r="I3551" s="3">
        <v>1080</v>
      </c>
      <c r="J3551" s="3">
        <v>0</v>
      </c>
      <c r="K3551" s="3">
        <v>1300</v>
      </c>
      <c r="L3551" s="3">
        <f>SUM(H3551:K3551)</f>
        <v>25380</v>
      </c>
      <c r="M3551" s="15">
        <v>0.05</v>
      </c>
      <c r="N3551" s="3">
        <f>H3551*M3551</f>
        <v>1150</v>
      </c>
      <c r="O3551" s="3">
        <f>L3551-N3551</f>
        <v>24230</v>
      </c>
    </row>
    <row r="3552" spans="1:15" x14ac:dyDescent="0.2">
      <c r="A3552" s="2" t="s">
        <v>7023</v>
      </c>
      <c r="B3552" s="2" t="s">
        <v>1138</v>
      </c>
      <c r="C3552" s="2" t="s">
        <v>89</v>
      </c>
      <c r="D3552" s="2" t="s">
        <v>85</v>
      </c>
      <c r="E3552" s="13">
        <v>46143</v>
      </c>
      <c r="F3552" s="2" t="s">
        <v>2732</v>
      </c>
      <c r="G3552" s="2">
        <v>3</v>
      </c>
      <c r="H3552" s="3">
        <v>16200</v>
      </c>
      <c r="I3552" s="3">
        <v>2120</v>
      </c>
      <c r="J3552" s="3">
        <v>3370</v>
      </c>
      <c r="K3552" s="3">
        <v>0</v>
      </c>
      <c r="L3552" s="3">
        <f>SUM(H3552:K3552)</f>
        <v>21690</v>
      </c>
      <c r="M3552" s="15">
        <v>0.05</v>
      </c>
      <c r="N3552" s="3">
        <f>H3552*M3552</f>
        <v>810</v>
      </c>
      <c r="O3552" s="3">
        <f>L3552-N3552</f>
        <v>20880</v>
      </c>
    </row>
    <row r="3553" spans="1:15" x14ac:dyDescent="0.2">
      <c r="A3553" s="2" t="s">
        <v>7024</v>
      </c>
      <c r="B3553" s="2" t="s">
        <v>1507</v>
      </c>
      <c r="C3553" s="2" t="s">
        <v>81</v>
      </c>
      <c r="D3553" s="2" t="s">
        <v>75</v>
      </c>
      <c r="E3553" s="13">
        <v>46143</v>
      </c>
      <c r="F3553" s="2" t="s">
        <v>2689</v>
      </c>
      <c r="G3553" s="2">
        <v>2</v>
      </c>
      <c r="H3553" s="3">
        <v>49000</v>
      </c>
      <c r="I3553" s="3">
        <v>2130</v>
      </c>
      <c r="J3553" s="3">
        <v>4670</v>
      </c>
      <c r="K3553" s="3">
        <v>3860</v>
      </c>
      <c r="L3553" s="3">
        <f>SUM(H3553:K3553)</f>
        <v>59660</v>
      </c>
      <c r="M3553" s="15">
        <v>0.15</v>
      </c>
      <c r="N3553" s="3">
        <f>H3553*M3553</f>
        <v>7350</v>
      </c>
      <c r="O3553" s="3">
        <f>L3553-N3553</f>
        <v>52310</v>
      </c>
    </row>
    <row r="3554" spans="1:15" x14ac:dyDescent="0.2">
      <c r="A3554" s="2" t="s">
        <v>7025</v>
      </c>
      <c r="B3554" s="2" t="s">
        <v>1619</v>
      </c>
      <c r="C3554" s="2" t="s">
        <v>97</v>
      </c>
      <c r="D3554" s="2" t="s">
        <v>95</v>
      </c>
      <c r="E3554" s="13">
        <v>46143</v>
      </c>
      <c r="F3554" s="2" t="s">
        <v>2732</v>
      </c>
      <c r="G3554" s="2">
        <v>3</v>
      </c>
      <c r="H3554" s="3">
        <v>43050</v>
      </c>
      <c r="I3554" s="3">
        <v>3810</v>
      </c>
      <c r="J3554" s="3">
        <v>0</v>
      </c>
      <c r="K3554" s="3">
        <v>0</v>
      </c>
      <c r="L3554" s="3">
        <f>SUM(H3554:K3554)</f>
        <v>46860</v>
      </c>
      <c r="M3554" s="15">
        <v>0.05</v>
      </c>
      <c r="N3554" s="3">
        <f>H3554*M3554</f>
        <v>2152.5</v>
      </c>
      <c r="O3554" s="3">
        <f>L3554-N3554</f>
        <v>44707.5</v>
      </c>
    </row>
    <row r="3555" spans="1:15" x14ac:dyDescent="0.2">
      <c r="A3555" s="2" t="s">
        <v>7026</v>
      </c>
      <c r="B3555" s="2" t="s">
        <v>2091</v>
      </c>
      <c r="C3555" s="2" t="s">
        <v>29</v>
      </c>
      <c r="D3555" s="2" t="s">
        <v>24</v>
      </c>
      <c r="E3555" s="13">
        <v>46143</v>
      </c>
      <c r="F3555" s="2" t="s">
        <v>2683</v>
      </c>
      <c r="G3555" s="2">
        <v>5</v>
      </c>
      <c r="H3555" s="3">
        <v>39750</v>
      </c>
      <c r="I3555" s="3">
        <v>3140</v>
      </c>
      <c r="J3555" s="3">
        <v>1970</v>
      </c>
      <c r="K3555" s="3">
        <v>0</v>
      </c>
      <c r="L3555" s="3">
        <f>SUM(H3555:K3555)</f>
        <v>44860</v>
      </c>
      <c r="M3555" s="15">
        <v>0.17</v>
      </c>
      <c r="N3555" s="3">
        <f>H3555*M3555</f>
        <v>6757.5000000000009</v>
      </c>
      <c r="O3555" s="3">
        <f>L3555-N3555</f>
        <v>38102.5</v>
      </c>
    </row>
    <row r="3556" spans="1:15" x14ac:dyDescent="0.2">
      <c r="A3556" s="2" t="s">
        <v>7027</v>
      </c>
      <c r="B3556" s="2" t="s">
        <v>2293</v>
      </c>
      <c r="C3556" s="2" t="s">
        <v>49</v>
      </c>
      <c r="D3556" s="2" t="s">
        <v>45</v>
      </c>
      <c r="E3556" s="13">
        <v>46204</v>
      </c>
      <c r="F3556" s="2" t="s">
        <v>2661</v>
      </c>
      <c r="G3556" s="2">
        <v>2</v>
      </c>
      <c r="H3556" s="3">
        <v>4300</v>
      </c>
      <c r="I3556" s="3">
        <v>1680</v>
      </c>
      <c r="J3556" s="3">
        <v>0</v>
      </c>
      <c r="K3556" s="3">
        <v>0</v>
      </c>
      <c r="L3556" s="3">
        <f>SUM(H3556:K3556)</f>
        <v>5980</v>
      </c>
      <c r="M3556" s="15">
        <v>0</v>
      </c>
      <c r="N3556" s="3">
        <f>H3556*M3556</f>
        <v>0</v>
      </c>
      <c r="O3556" s="3">
        <f>L3556-N3556</f>
        <v>5980</v>
      </c>
    </row>
    <row r="3557" spans="1:15" x14ac:dyDescent="0.2">
      <c r="A3557" s="2" t="s">
        <v>7028</v>
      </c>
      <c r="B3557" s="2" t="s">
        <v>2368</v>
      </c>
      <c r="C3557" s="2" t="s">
        <v>69</v>
      </c>
      <c r="D3557" s="2" t="s">
        <v>65</v>
      </c>
      <c r="E3557" s="13">
        <v>46143</v>
      </c>
      <c r="F3557" s="2" t="s">
        <v>2689</v>
      </c>
      <c r="G3557" s="2">
        <v>3</v>
      </c>
      <c r="H3557" s="3">
        <v>41100</v>
      </c>
      <c r="I3557" s="3">
        <v>4920</v>
      </c>
      <c r="J3557" s="3">
        <v>0</v>
      </c>
      <c r="K3557" s="3">
        <v>1480</v>
      </c>
      <c r="L3557" s="3">
        <f>SUM(H3557:K3557)</f>
        <v>47500</v>
      </c>
      <c r="M3557" s="15">
        <v>0.15</v>
      </c>
      <c r="N3557" s="3">
        <f>H3557*M3557</f>
        <v>6165</v>
      </c>
      <c r="O3557" s="3">
        <f>L3557-N3557</f>
        <v>41335</v>
      </c>
    </row>
    <row r="3558" spans="1:15" x14ac:dyDescent="0.2">
      <c r="A3558" s="2" t="s">
        <v>7029</v>
      </c>
      <c r="B3558" s="2" t="s">
        <v>577</v>
      </c>
      <c r="C3558" s="2" t="s">
        <v>127</v>
      </c>
      <c r="D3558" s="2" t="s">
        <v>124</v>
      </c>
      <c r="E3558" s="13">
        <v>46143</v>
      </c>
      <c r="F3558" s="2" t="s">
        <v>2647</v>
      </c>
      <c r="G3558" s="2">
        <v>3</v>
      </c>
      <c r="H3558" s="3">
        <v>12750</v>
      </c>
      <c r="I3558" s="3">
        <v>430</v>
      </c>
      <c r="J3558" s="3">
        <v>4670</v>
      </c>
      <c r="K3558" s="3">
        <v>0</v>
      </c>
      <c r="L3558" s="3">
        <f>SUM(H3558:K3558)</f>
        <v>17850</v>
      </c>
      <c r="M3558" s="15">
        <v>0</v>
      </c>
      <c r="N3558" s="3">
        <f>H3558*M3558</f>
        <v>0</v>
      </c>
      <c r="O3558" s="3">
        <f>L3558-N3558</f>
        <v>17850</v>
      </c>
    </row>
    <row r="3559" spans="1:15" x14ac:dyDescent="0.2">
      <c r="A3559" s="2" t="s">
        <v>7030</v>
      </c>
      <c r="B3559" s="2" t="s">
        <v>815</v>
      </c>
      <c r="C3559" s="2" t="s">
        <v>19</v>
      </c>
      <c r="D3559" s="2" t="s">
        <v>11</v>
      </c>
      <c r="E3559" s="13">
        <v>46113</v>
      </c>
      <c r="F3559" s="2" t="s">
        <v>2647</v>
      </c>
      <c r="G3559" s="2">
        <v>2</v>
      </c>
      <c r="H3559" s="3">
        <v>15400</v>
      </c>
      <c r="I3559" s="3">
        <v>1580</v>
      </c>
      <c r="J3559" s="3">
        <v>0</v>
      </c>
      <c r="K3559" s="3">
        <v>0</v>
      </c>
      <c r="L3559" s="3">
        <f>SUM(H3559:K3559)</f>
        <v>16980</v>
      </c>
      <c r="M3559" s="15">
        <v>0</v>
      </c>
      <c r="N3559" s="3">
        <f>H3559*M3559</f>
        <v>0</v>
      </c>
      <c r="O3559" s="3">
        <f>L3559-N3559</f>
        <v>16980</v>
      </c>
    </row>
    <row r="3560" spans="1:15" x14ac:dyDescent="0.2">
      <c r="A3560" s="2" t="s">
        <v>7033</v>
      </c>
      <c r="B3560" s="2" t="s">
        <v>1801</v>
      </c>
      <c r="C3560" s="2" t="s">
        <v>53</v>
      </c>
      <c r="D3560" s="2" t="s">
        <v>55</v>
      </c>
      <c r="E3560" s="13">
        <v>46113</v>
      </c>
      <c r="F3560" s="2" t="s">
        <v>2670</v>
      </c>
      <c r="G3560" s="2">
        <v>1</v>
      </c>
      <c r="H3560" s="3">
        <v>10050</v>
      </c>
      <c r="I3560" s="3">
        <v>180</v>
      </c>
      <c r="J3560" s="3">
        <v>0</v>
      </c>
      <c r="K3560" s="3">
        <v>0</v>
      </c>
      <c r="L3560" s="3">
        <f>SUM(H3560:K3560)</f>
        <v>10230</v>
      </c>
      <c r="M3560" s="15">
        <v>0</v>
      </c>
      <c r="N3560" s="3">
        <f>H3560*M3560</f>
        <v>0</v>
      </c>
      <c r="O3560" s="3">
        <f>L3560-N3560</f>
        <v>10230</v>
      </c>
    </row>
    <row r="3561" spans="1:15" x14ac:dyDescent="0.2">
      <c r="A3561" s="2" t="s">
        <v>7034</v>
      </c>
      <c r="B3561" s="2" t="s">
        <v>2287</v>
      </c>
      <c r="C3561" s="2" t="s">
        <v>91</v>
      </c>
      <c r="D3561" s="2" t="s">
        <v>85</v>
      </c>
      <c r="E3561" s="13">
        <v>46143</v>
      </c>
      <c r="F3561" s="2" t="s">
        <v>2689</v>
      </c>
      <c r="G3561" s="2">
        <v>3</v>
      </c>
      <c r="H3561" s="3">
        <v>16800</v>
      </c>
      <c r="I3561" s="3">
        <v>4080</v>
      </c>
      <c r="J3561" s="3">
        <v>0</v>
      </c>
      <c r="K3561" s="3">
        <v>0</v>
      </c>
      <c r="L3561" s="3">
        <f>SUM(H3561:K3561)</f>
        <v>20880</v>
      </c>
      <c r="M3561" s="15">
        <v>0.15</v>
      </c>
      <c r="N3561" s="3">
        <f>H3561*M3561</f>
        <v>2520</v>
      </c>
      <c r="O3561" s="3">
        <f>L3561-N3561</f>
        <v>18360</v>
      </c>
    </row>
    <row r="3562" spans="1:15" x14ac:dyDescent="0.2">
      <c r="A3562" s="2" t="s">
        <v>7035</v>
      </c>
      <c r="B3562" s="2" t="s">
        <v>2442</v>
      </c>
      <c r="C3562" s="2" t="s">
        <v>129</v>
      </c>
      <c r="D3562" s="2" t="s">
        <v>124</v>
      </c>
      <c r="E3562" s="13">
        <v>46143</v>
      </c>
      <c r="F3562" s="2" t="s">
        <v>2647</v>
      </c>
      <c r="G3562" s="2">
        <v>3</v>
      </c>
      <c r="H3562" s="3">
        <v>21750</v>
      </c>
      <c r="I3562" s="3">
        <v>2290</v>
      </c>
      <c r="J3562" s="3">
        <v>5520</v>
      </c>
      <c r="K3562" s="3">
        <v>0</v>
      </c>
      <c r="L3562" s="3">
        <f>SUM(H3562:K3562)</f>
        <v>29560</v>
      </c>
      <c r="M3562" s="15">
        <v>0</v>
      </c>
      <c r="N3562" s="3">
        <f>H3562*M3562</f>
        <v>0</v>
      </c>
      <c r="O3562" s="3">
        <f>L3562-N3562</f>
        <v>29560</v>
      </c>
    </row>
    <row r="3563" spans="1:15" x14ac:dyDescent="0.2">
      <c r="A3563" s="2" t="s">
        <v>7036</v>
      </c>
      <c r="B3563" s="2" t="s">
        <v>2563</v>
      </c>
      <c r="C3563" s="2" t="s">
        <v>73</v>
      </c>
      <c r="D3563" s="2" t="s">
        <v>75</v>
      </c>
      <c r="E3563" s="13">
        <v>46143</v>
      </c>
      <c r="F3563" s="2" t="s">
        <v>2689</v>
      </c>
      <c r="G3563" s="2">
        <v>2</v>
      </c>
      <c r="H3563" s="3">
        <v>16900</v>
      </c>
      <c r="I3563" s="3">
        <v>2080</v>
      </c>
      <c r="J3563" s="3">
        <v>0</v>
      </c>
      <c r="K3563" s="3">
        <v>2450</v>
      </c>
      <c r="L3563" s="3">
        <f>SUM(H3563:K3563)</f>
        <v>21430</v>
      </c>
      <c r="M3563" s="15">
        <v>0.15</v>
      </c>
      <c r="N3563" s="3">
        <f>H3563*M3563</f>
        <v>2535</v>
      </c>
      <c r="O3563" s="3">
        <f>L3563-N3563</f>
        <v>18895</v>
      </c>
    </row>
    <row r="3564" spans="1:15" x14ac:dyDescent="0.2">
      <c r="A3564" s="2" t="s">
        <v>7037</v>
      </c>
      <c r="B3564" s="2" t="s">
        <v>1225</v>
      </c>
      <c r="C3564" s="2" t="s">
        <v>91</v>
      </c>
      <c r="D3564" s="2" t="s">
        <v>85</v>
      </c>
      <c r="E3564" s="13">
        <v>46113</v>
      </c>
      <c r="F3564" s="2" t="s">
        <v>2670</v>
      </c>
      <c r="G3564" s="2">
        <v>3</v>
      </c>
      <c r="H3564" s="3">
        <v>9000</v>
      </c>
      <c r="I3564" s="3">
        <v>2880</v>
      </c>
      <c r="J3564" s="3">
        <v>0</v>
      </c>
      <c r="K3564" s="3">
        <v>0</v>
      </c>
      <c r="L3564" s="3">
        <f>SUM(H3564:K3564)</f>
        <v>11880</v>
      </c>
      <c r="M3564" s="15">
        <v>0</v>
      </c>
      <c r="N3564" s="3">
        <f>H3564*M3564</f>
        <v>0</v>
      </c>
      <c r="O3564" s="3">
        <f>L3564-N3564</f>
        <v>11880</v>
      </c>
    </row>
    <row r="3565" spans="1:15" x14ac:dyDescent="0.2">
      <c r="A3565" s="2" t="s">
        <v>7038</v>
      </c>
      <c r="B3565" s="2" t="s">
        <v>1332</v>
      </c>
      <c r="C3565" s="2" t="s">
        <v>53</v>
      </c>
      <c r="D3565" s="2" t="s">
        <v>55</v>
      </c>
      <c r="E3565" s="13">
        <v>46143</v>
      </c>
      <c r="F3565" s="2" t="s">
        <v>2670</v>
      </c>
      <c r="G3565" s="2">
        <v>6</v>
      </c>
      <c r="H3565" s="3">
        <v>91800</v>
      </c>
      <c r="I3565" s="3">
        <v>9770</v>
      </c>
      <c r="J3565" s="3">
        <v>6900</v>
      </c>
      <c r="K3565" s="3">
        <v>1660</v>
      </c>
      <c r="L3565" s="3">
        <f>SUM(H3565:K3565)</f>
        <v>110130</v>
      </c>
      <c r="M3565" s="15">
        <v>0</v>
      </c>
      <c r="N3565" s="3">
        <f>H3565*M3565</f>
        <v>0</v>
      </c>
      <c r="O3565" s="3">
        <f>L3565-N3565</f>
        <v>110130</v>
      </c>
    </row>
    <row r="3566" spans="1:15" x14ac:dyDescent="0.2">
      <c r="A3566" s="2" t="s">
        <v>7039</v>
      </c>
      <c r="B3566" s="2" t="s">
        <v>1921</v>
      </c>
      <c r="C3566" s="2" t="s">
        <v>93</v>
      </c>
      <c r="D3566" s="2" t="s">
        <v>95</v>
      </c>
      <c r="E3566" s="13">
        <v>46143</v>
      </c>
      <c r="F3566" s="2" t="s">
        <v>2647</v>
      </c>
      <c r="G3566" s="2">
        <v>2</v>
      </c>
      <c r="H3566" s="3">
        <v>31400</v>
      </c>
      <c r="I3566" s="3">
        <v>3530</v>
      </c>
      <c r="J3566" s="3">
        <v>0</v>
      </c>
      <c r="K3566" s="3">
        <v>0</v>
      </c>
      <c r="L3566" s="3">
        <f>SUM(H3566:K3566)</f>
        <v>34930</v>
      </c>
      <c r="M3566" s="15">
        <v>0</v>
      </c>
      <c r="N3566" s="3">
        <f>H3566*M3566</f>
        <v>0</v>
      </c>
      <c r="O3566" s="3">
        <f>L3566-N3566</f>
        <v>34930</v>
      </c>
    </row>
    <row r="3567" spans="1:15" x14ac:dyDescent="0.2">
      <c r="A3567" s="2" t="s">
        <v>7041</v>
      </c>
      <c r="B3567" s="2" t="s">
        <v>2450</v>
      </c>
      <c r="C3567" s="2" t="s">
        <v>83</v>
      </c>
      <c r="D3567" s="2" t="s">
        <v>85</v>
      </c>
      <c r="E3567" s="13">
        <v>46113</v>
      </c>
      <c r="F3567" s="2" t="s">
        <v>2689</v>
      </c>
      <c r="G3567" s="2">
        <v>2</v>
      </c>
      <c r="H3567" s="3">
        <v>25000</v>
      </c>
      <c r="I3567" s="3">
        <v>3480</v>
      </c>
      <c r="J3567" s="3">
        <v>0</v>
      </c>
      <c r="K3567" s="3">
        <v>0</v>
      </c>
      <c r="L3567" s="3">
        <f>SUM(H3567:K3567)</f>
        <v>28480</v>
      </c>
      <c r="M3567" s="15">
        <v>0.15</v>
      </c>
      <c r="N3567" s="3">
        <f>H3567*M3567</f>
        <v>3750</v>
      </c>
      <c r="O3567" s="3">
        <f>L3567-N3567</f>
        <v>24730</v>
      </c>
    </row>
    <row r="3568" spans="1:15" x14ac:dyDescent="0.2">
      <c r="A3568" s="2" t="s">
        <v>7042</v>
      </c>
      <c r="B3568" s="2" t="s">
        <v>2487</v>
      </c>
      <c r="C3568" s="2" t="s">
        <v>43</v>
      </c>
      <c r="D3568" s="2" t="s">
        <v>45</v>
      </c>
      <c r="E3568" s="13">
        <v>46143</v>
      </c>
      <c r="F3568" s="2" t="s">
        <v>2689</v>
      </c>
      <c r="G3568" s="2">
        <v>4</v>
      </c>
      <c r="H3568" s="3">
        <v>22000</v>
      </c>
      <c r="I3568" s="3">
        <v>4790</v>
      </c>
      <c r="J3568" s="3">
        <v>0</v>
      </c>
      <c r="K3568" s="3">
        <v>0</v>
      </c>
      <c r="L3568" s="3">
        <f>SUM(H3568:K3568)</f>
        <v>26790</v>
      </c>
      <c r="M3568" s="15">
        <v>0.15</v>
      </c>
      <c r="N3568" s="3">
        <f>H3568*M3568</f>
        <v>3300</v>
      </c>
      <c r="O3568" s="3">
        <f>L3568-N3568</f>
        <v>23490</v>
      </c>
    </row>
    <row r="3569" spans="1:15" x14ac:dyDescent="0.2">
      <c r="A3569" s="2" t="s">
        <v>7044</v>
      </c>
      <c r="B3569" s="2" t="s">
        <v>974</v>
      </c>
      <c r="C3569" s="2" t="s">
        <v>120</v>
      </c>
      <c r="D3569" s="2" t="s">
        <v>114</v>
      </c>
      <c r="E3569" s="13">
        <v>46143</v>
      </c>
      <c r="F3569" s="2" t="s">
        <v>2683</v>
      </c>
      <c r="G3569" s="2">
        <v>2</v>
      </c>
      <c r="H3569" s="3">
        <v>6600</v>
      </c>
      <c r="I3569" s="3">
        <v>160</v>
      </c>
      <c r="J3569" s="3">
        <v>0</v>
      </c>
      <c r="K3569" s="3">
        <v>0</v>
      </c>
      <c r="L3569" s="3">
        <f>SUM(H3569:K3569)</f>
        <v>6760</v>
      </c>
      <c r="M3569" s="15">
        <v>0.17</v>
      </c>
      <c r="N3569" s="3">
        <f>H3569*M3569</f>
        <v>1122</v>
      </c>
      <c r="O3569" s="3">
        <f>L3569-N3569</f>
        <v>5638</v>
      </c>
    </row>
    <row r="3570" spans="1:15" x14ac:dyDescent="0.2">
      <c r="A3570" s="2" t="s">
        <v>7045</v>
      </c>
      <c r="B3570" s="2" t="s">
        <v>1469</v>
      </c>
      <c r="C3570" s="2" t="s">
        <v>43</v>
      </c>
      <c r="D3570" s="2" t="s">
        <v>45</v>
      </c>
      <c r="E3570" s="13">
        <v>46174</v>
      </c>
      <c r="F3570" s="2" t="s">
        <v>2670</v>
      </c>
      <c r="G3570" s="2">
        <v>5</v>
      </c>
      <c r="H3570" s="3">
        <v>21000</v>
      </c>
      <c r="I3570" s="3">
        <v>14260</v>
      </c>
      <c r="J3570" s="3">
        <v>1710</v>
      </c>
      <c r="K3570" s="3">
        <v>0</v>
      </c>
      <c r="L3570" s="3">
        <f>SUM(H3570:K3570)</f>
        <v>36970</v>
      </c>
      <c r="M3570" s="15">
        <v>0</v>
      </c>
      <c r="N3570" s="3">
        <f>H3570*M3570</f>
        <v>0</v>
      </c>
      <c r="O3570" s="3">
        <f>L3570-N3570</f>
        <v>36970</v>
      </c>
    </row>
    <row r="3571" spans="1:15" x14ac:dyDescent="0.2">
      <c r="A3571" s="2" t="s">
        <v>7046</v>
      </c>
      <c r="B3571" s="2" t="s">
        <v>1480</v>
      </c>
      <c r="C3571" s="2" t="s">
        <v>116</v>
      </c>
      <c r="D3571" s="2" t="s">
        <v>114</v>
      </c>
      <c r="E3571" s="13">
        <v>46113</v>
      </c>
      <c r="F3571" s="2" t="s">
        <v>2658</v>
      </c>
      <c r="G3571" s="2">
        <v>3</v>
      </c>
      <c r="H3571" s="3">
        <v>18000</v>
      </c>
      <c r="I3571" s="3">
        <v>4270</v>
      </c>
      <c r="J3571" s="3">
        <v>1820</v>
      </c>
      <c r="K3571" s="3">
        <v>0</v>
      </c>
      <c r="L3571" s="3">
        <f>SUM(H3571:K3571)</f>
        <v>24090</v>
      </c>
      <c r="M3571" s="15">
        <v>0.1</v>
      </c>
      <c r="N3571" s="3">
        <f>H3571*M3571</f>
        <v>1800</v>
      </c>
      <c r="O3571" s="3">
        <f>L3571-N3571</f>
        <v>22290</v>
      </c>
    </row>
    <row r="3572" spans="1:15" x14ac:dyDescent="0.2">
      <c r="A3572" s="2" t="s">
        <v>7047</v>
      </c>
      <c r="B3572" s="2" t="s">
        <v>1480</v>
      </c>
      <c r="C3572" s="2" t="s">
        <v>57</v>
      </c>
      <c r="D3572" s="2" t="s">
        <v>55</v>
      </c>
      <c r="E3572" s="13">
        <v>46143</v>
      </c>
      <c r="F3572" s="2" t="s">
        <v>2689</v>
      </c>
      <c r="G3572" s="2">
        <v>3</v>
      </c>
      <c r="H3572" s="3">
        <v>44700</v>
      </c>
      <c r="I3572" s="3">
        <v>4870</v>
      </c>
      <c r="J3572" s="3">
        <v>0</v>
      </c>
      <c r="K3572" s="3">
        <v>0</v>
      </c>
      <c r="L3572" s="3">
        <f>SUM(H3572:K3572)</f>
        <v>49570</v>
      </c>
      <c r="M3572" s="15">
        <v>0.15</v>
      </c>
      <c r="N3572" s="3">
        <f>H3572*M3572</f>
        <v>6705</v>
      </c>
      <c r="O3572" s="3">
        <f>L3572-N3572</f>
        <v>42865</v>
      </c>
    </row>
    <row r="3573" spans="1:15" x14ac:dyDescent="0.2">
      <c r="A3573" s="2" t="s">
        <v>7048</v>
      </c>
      <c r="B3573" s="2" t="s">
        <v>1565</v>
      </c>
      <c r="C3573" s="2" t="s">
        <v>79</v>
      </c>
      <c r="D3573" s="2" t="s">
        <v>75</v>
      </c>
      <c r="E3573" s="13">
        <v>46143</v>
      </c>
      <c r="F3573" s="2" t="s">
        <v>2651</v>
      </c>
      <c r="G3573" s="2">
        <v>4</v>
      </c>
      <c r="H3573" s="3">
        <v>16400</v>
      </c>
      <c r="I3573" s="3">
        <v>2840</v>
      </c>
      <c r="J3573" s="3">
        <v>0</v>
      </c>
      <c r="K3573" s="3">
        <v>0</v>
      </c>
      <c r="L3573" s="3">
        <f>SUM(H3573:K3573)</f>
        <v>19240</v>
      </c>
      <c r="M3573" s="15">
        <v>0.16</v>
      </c>
      <c r="N3573" s="3">
        <f>H3573*M3573</f>
        <v>2624</v>
      </c>
      <c r="O3573" s="3">
        <f>L3573-N3573</f>
        <v>16616</v>
      </c>
    </row>
    <row r="3574" spans="1:15" x14ac:dyDescent="0.2">
      <c r="A3574" s="2" t="s">
        <v>7049</v>
      </c>
      <c r="B3574" s="2" t="s">
        <v>1575</v>
      </c>
      <c r="C3574" s="2" t="s">
        <v>13</v>
      </c>
      <c r="D3574" s="2" t="s">
        <v>11</v>
      </c>
      <c r="E3574" s="13">
        <v>46113</v>
      </c>
      <c r="F3574" s="2" t="s">
        <v>2683</v>
      </c>
      <c r="G3574" s="2">
        <v>2</v>
      </c>
      <c r="H3574" s="3">
        <v>27900</v>
      </c>
      <c r="I3574" s="3">
        <v>5100</v>
      </c>
      <c r="J3574" s="3">
        <v>0</v>
      </c>
      <c r="K3574" s="3">
        <v>0</v>
      </c>
      <c r="L3574" s="3">
        <f>SUM(H3574:K3574)</f>
        <v>33000</v>
      </c>
      <c r="M3574" s="15">
        <v>0.17</v>
      </c>
      <c r="N3574" s="3">
        <f>H3574*M3574</f>
        <v>4743</v>
      </c>
      <c r="O3574" s="3">
        <f>L3574-N3574</f>
        <v>28257</v>
      </c>
    </row>
    <row r="3575" spans="1:15" x14ac:dyDescent="0.2">
      <c r="A3575" s="2" t="s">
        <v>7050</v>
      </c>
      <c r="B3575" s="2" t="s">
        <v>1585</v>
      </c>
      <c r="C3575" s="2" t="s">
        <v>71</v>
      </c>
      <c r="D3575" s="2" t="s">
        <v>65</v>
      </c>
      <c r="E3575" s="13">
        <v>46143</v>
      </c>
      <c r="F3575" s="2" t="s">
        <v>2683</v>
      </c>
      <c r="G3575" s="2">
        <v>2</v>
      </c>
      <c r="H3575" s="3">
        <v>28400</v>
      </c>
      <c r="I3575" s="3">
        <v>1700</v>
      </c>
      <c r="J3575" s="3">
        <v>5710</v>
      </c>
      <c r="K3575" s="3">
        <v>1740</v>
      </c>
      <c r="L3575" s="3">
        <f>SUM(H3575:K3575)</f>
        <v>37550</v>
      </c>
      <c r="M3575" s="15">
        <v>0.17</v>
      </c>
      <c r="N3575" s="3">
        <f>H3575*M3575</f>
        <v>4828</v>
      </c>
      <c r="O3575" s="3">
        <f>L3575-N3575</f>
        <v>32722</v>
      </c>
    </row>
    <row r="3576" spans="1:15" x14ac:dyDescent="0.2">
      <c r="A3576" s="2" t="s">
        <v>7051</v>
      </c>
      <c r="B3576" s="2" t="s">
        <v>1629</v>
      </c>
      <c r="C3576" s="2" t="s">
        <v>9</v>
      </c>
      <c r="D3576" s="2" t="s">
        <v>11</v>
      </c>
      <c r="E3576" s="13">
        <v>46143</v>
      </c>
      <c r="F3576" s="2" t="s">
        <v>2658</v>
      </c>
      <c r="G3576" s="2">
        <v>5</v>
      </c>
      <c r="H3576" s="3">
        <v>27500</v>
      </c>
      <c r="I3576" s="3">
        <v>15940</v>
      </c>
      <c r="J3576" s="3">
        <v>0</v>
      </c>
      <c r="K3576" s="3">
        <v>0</v>
      </c>
      <c r="L3576" s="3">
        <f>SUM(H3576:K3576)</f>
        <v>43440</v>
      </c>
      <c r="M3576" s="15">
        <v>0.1</v>
      </c>
      <c r="N3576" s="3">
        <f>H3576*M3576</f>
        <v>2750</v>
      </c>
      <c r="O3576" s="3">
        <f>L3576-N3576</f>
        <v>40690</v>
      </c>
    </row>
    <row r="3577" spans="1:15" x14ac:dyDescent="0.2">
      <c r="A3577" s="2" t="s">
        <v>7052</v>
      </c>
      <c r="B3577" s="2" t="s">
        <v>1240</v>
      </c>
      <c r="C3577" s="2" t="s">
        <v>71</v>
      </c>
      <c r="D3577" s="2" t="s">
        <v>65</v>
      </c>
      <c r="E3577" s="13">
        <v>46143</v>
      </c>
      <c r="F3577" s="2" t="s">
        <v>2732</v>
      </c>
      <c r="G3577" s="2">
        <v>3</v>
      </c>
      <c r="H3577" s="3">
        <v>26400</v>
      </c>
      <c r="I3577" s="3">
        <v>1360</v>
      </c>
      <c r="J3577" s="3">
        <v>0</v>
      </c>
      <c r="K3577" s="3">
        <v>0</v>
      </c>
      <c r="L3577" s="3">
        <f>SUM(H3577:K3577)</f>
        <v>27760</v>
      </c>
      <c r="M3577" s="15">
        <v>0.05</v>
      </c>
      <c r="N3577" s="3">
        <f>H3577*M3577</f>
        <v>1320</v>
      </c>
      <c r="O3577" s="3">
        <f>L3577-N3577</f>
        <v>26440</v>
      </c>
    </row>
    <row r="3578" spans="1:15" x14ac:dyDescent="0.2">
      <c r="A3578" s="2" t="s">
        <v>7053</v>
      </c>
      <c r="B3578" s="2" t="s">
        <v>1775</v>
      </c>
      <c r="C3578" s="2" t="s">
        <v>120</v>
      </c>
      <c r="D3578" s="2" t="s">
        <v>114</v>
      </c>
      <c r="E3578" s="13">
        <v>46143</v>
      </c>
      <c r="F3578" s="2" t="s">
        <v>2647</v>
      </c>
      <c r="G3578" s="2">
        <v>4</v>
      </c>
      <c r="H3578" s="3">
        <v>12000</v>
      </c>
      <c r="I3578" s="3">
        <v>1560</v>
      </c>
      <c r="J3578" s="3">
        <v>4320</v>
      </c>
      <c r="K3578" s="3">
        <v>0</v>
      </c>
      <c r="L3578" s="3">
        <f>SUM(H3578:K3578)</f>
        <v>17880</v>
      </c>
      <c r="M3578" s="15">
        <v>0</v>
      </c>
      <c r="N3578" s="3">
        <f>H3578*M3578</f>
        <v>0</v>
      </c>
      <c r="O3578" s="3">
        <f>L3578-N3578</f>
        <v>17880</v>
      </c>
    </row>
    <row r="3579" spans="1:15" x14ac:dyDescent="0.2">
      <c r="A3579" s="2" t="s">
        <v>7054</v>
      </c>
      <c r="B3579" s="2" t="s">
        <v>2375</v>
      </c>
      <c r="C3579" s="2" t="s">
        <v>49</v>
      </c>
      <c r="D3579" s="2" t="s">
        <v>45</v>
      </c>
      <c r="E3579" s="13">
        <v>46143</v>
      </c>
      <c r="F3579" s="2" t="s">
        <v>2661</v>
      </c>
      <c r="G3579" s="2">
        <v>2</v>
      </c>
      <c r="H3579" s="3">
        <v>4800</v>
      </c>
      <c r="I3579" s="3">
        <v>1720</v>
      </c>
      <c r="J3579" s="3">
        <v>2180</v>
      </c>
      <c r="K3579" s="3">
        <v>0</v>
      </c>
      <c r="L3579" s="3">
        <f>SUM(H3579:K3579)</f>
        <v>8700</v>
      </c>
      <c r="M3579" s="15">
        <v>0</v>
      </c>
      <c r="N3579" s="3">
        <f>H3579*M3579</f>
        <v>0</v>
      </c>
      <c r="O3579" s="3">
        <f>L3579-N3579</f>
        <v>8700</v>
      </c>
    </row>
    <row r="3580" spans="1:15" x14ac:dyDescent="0.2">
      <c r="A3580" s="2" t="s">
        <v>7055</v>
      </c>
      <c r="B3580" s="2" t="s">
        <v>2385</v>
      </c>
      <c r="C3580" s="2" t="s">
        <v>93</v>
      </c>
      <c r="D3580" s="2" t="s">
        <v>95</v>
      </c>
      <c r="E3580" s="13">
        <v>46204</v>
      </c>
      <c r="F3580" s="2" t="s">
        <v>2689</v>
      </c>
      <c r="G3580" s="2">
        <v>12</v>
      </c>
      <c r="H3580" s="3">
        <v>81000</v>
      </c>
      <c r="I3580" s="3">
        <v>9240</v>
      </c>
      <c r="J3580" s="3">
        <v>0</v>
      </c>
      <c r="K3580" s="3">
        <v>0</v>
      </c>
      <c r="L3580" s="3">
        <f>SUM(H3580:K3580)</f>
        <v>90240</v>
      </c>
      <c r="M3580" s="15">
        <v>0.15</v>
      </c>
      <c r="N3580" s="3">
        <f>H3580*M3580</f>
        <v>12150</v>
      </c>
      <c r="O3580" s="3">
        <f>L3580-N3580</f>
        <v>78090</v>
      </c>
    </row>
    <row r="3581" spans="1:15" x14ac:dyDescent="0.2">
      <c r="A3581" s="2" t="s">
        <v>7056</v>
      </c>
      <c r="B3581" s="2" t="s">
        <v>2454</v>
      </c>
      <c r="C3581" s="2" t="s">
        <v>69</v>
      </c>
      <c r="D3581" s="2" t="s">
        <v>65</v>
      </c>
      <c r="E3581" s="13">
        <v>46143</v>
      </c>
      <c r="F3581" s="2" t="s">
        <v>2647</v>
      </c>
      <c r="G3581" s="2">
        <v>2</v>
      </c>
      <c r="H3581" s="3">
        <v>26700</v>
      </c>
      <c r="I3581" s="3">
        <v>2170</v>
      </c>
      <c r="J3581" s="3">
        <v>3030</v>
      </c>
      <c r="K3581" s="3">
        <v>0</v>
      </c>
      <c r="L3581" s="3">
        <f>SUM(H3581:K3581)</f>
        <v>31900</v>
      </c>
      <c r="M3581" s="15">
        <v>0</v>
      </c>
      <c r="N3581" s="3">
        <f>H3581*M3581</f>
        <v>0</v>
      </c>
      <c r="O3581" s="3">
        <f>L3581-N3581</f>
        <v>31900</v>
      </c>
    </row>
    <row r="3582" spans="1:15" x14ac:dyDescent="0.2">
      <c r="A3582" s="2" t="s">
        <v>7058</v>
      </c>
      <c r="B3582" s="2" t="s">
        <v>239</v>
      </c>
      <c r="C3582" s="2" t="s">
        <v>22</v>
      </c>
      <c r="D3582" s="2" t="s">
        <v>24</v>
      </c>
      <c r="E3582" s="13">
        <v>46113</v>
      </c>
      <c r="F3582" s="2" t="s">
        <v>2689</v>
      </c>
      <c r="G3582" s="2">
        <v>2</v>
      </c>
      <c r="H3582" s="3">
        <v>6100</v>
      </c>
      <c r="I3582" s="3">
        <v>1060</v>
      </c>
      <c r="J3582" s="3">
        <v>0</v>
      </c>
      <c r="K3582" s="3">
        <v>2340</v>
      </c>
      <c r="L3582" s="3">
        <f>SUM(H3582:K3582)</f>
        <v>9500</v>
      </c>
      <c r="M3582" s="15">
        <v>0.15</v>
      </c>
      <c r="N3582" s="3">
        <f>H3582*M3582</f>
        <v>915</v>
      </c>
      <c r="O3582" s="3">
        <f>L3582-N3582</f>
        <v>8585</v>
      </c>
    </row>
    <row r="3583" spans="1:15" x14ac:dyDescent="0.2">
      <c r="A3583" s="2" t="s">
        <v>7060</v>
      </c>
      <c r="B3583" s="2" t="s">
        <v>1093</v>
      </c>
      <c r="C3583" s="2" t="s">
        <v>125</v>
      </c>
      <c r="D3583" s="2" t="s">
        <v>124</v>
      </c>
      <c r="E3583" s="13">
        <v>46143</v>
      </c>
      <c r="F3583" s="2" t="s">
        <v>2651</v>
      </c>
      <c r="G3583" s="2">
        <v>4</v>
      </c>
      <c r="H3583" s="3">
        <v>38000</v>
      </c>
      <c r="I3583" s="3">
        <v>21980</v>
      </c>
      <c r="J3583" s="3">
        <v>8750</v>
      </c>
      <c r="K3583" s="3">
        <v>0</v>
      </c>
      <c r="L3583" s="3">
        <f>SUM(H3583:K3583)</f>
        <v>68730</v>
      </c>
      <c r="M3583" s="15">
        <v>0.16</v>
      </c>
      <c r="N3583" s="3">
        <f>H3583*M3583</f>
        <v>6080</v>
      </c>
      <c r="O3583" s="3">
        <f>L3583-N3583</f>
        <v>62650</v>
      </c>
    </row>
    <row r="3584" spans="1:15" x14ac:dyDescent="0.2">
      <c r="A3584" s="2" t="s">
        <v>7062</v>
      </c>
      <c r="B3584" s="2" t="s">
        <v>1724</v>
      </c>
      <c r="C3584" s="2" t="s">
        <v>73</v>
      </c>
      <c r="D3584" s="2" t="s">
        <v>75</v>
      </c>
      <c r="E3584" s="13">
        <v>46143</v>
      </c>
      <c r="F3584" s="2" t="s">
        <v>2647</v>
      </c>
      <c r="G3584" s="2">
        <v>4</v>
      </c>
      <c r="H3584" s="3">
        <v>72600</v>
      </c>
      <c r="I3584" s="3">
        <v>5010</v>
      </c>
      <c r="J3584" s="3">
        <v>0</v>
      </c>
      <c r="K3584" s="3">
        <v>2620</v>
      </c>
      <c r="L3584" s="3">
        <f>SUM(H3584:K3584)</f>
        <v>80230</v>
      </c>
      <c r="M3584" s="15">
        <v>0</v>
      </c>
      <c r="N3584" s="3">
        <f>H3584*M3584</f>
        <v>0</v>
      </c>
      <c r="O3584" s="3">
        <f>L3584-N3584</f>
        <v>80230</v>
      </c>
    </row>
    <row r="3585" spans="1:15" x14ac:dyDescent="0.2">
      <c r="A3585" s="2" t="s">
        <v>7065</v>
      </c>
      <c r="B3585" s="2" t="s">
        <v>2516</v>
      </c>
      <c r="C3585" s="2" t="s">
        <v>127</v>
      </c>
      <c r="D3585" s="2" t="s">
        <v>124</v>
      </c>
      <c r="E3585" s="13">
        <v>46113</v>
      </c>
      <c r="F3585" s="2" t="s">
        <v>2732</v>
      </c>
      <c r="G3585" s="2">
        <v>3</v>
      </c>
      <c r="H3585" s="3">
        <v>24150</v>
      </c>
      <c r="I3585" s="3">
        <v>1260</v>
      </c>
      <c r="J3585" s="3">
        <v>4760</v>
      </c>
      <c r="K3585" s="3">
        <v>2710</v>
      </c>
      <c r="L3585" s="3">
        <f>SUM(H3585:K3585)</f>
        <v>32880</v>
      </c>
      <c r="M3585" s="15">
        <v>0.05</v>
      </c>
      <c r="N3585" s="3">
        <f>H3585*M3585</f>
        <v>1207.5</v>
      </c>
      <c r="O3585" s="3">
        <f>L3585-N3585</f>
        <v>31672.5</v>
      </c>
    </row>
    <row r="3586" spans="1:15" x14ac:dyDescent="0.2">
      <c r="A3586" s="2" t="s">
        <v>7067</v>
      </c>
      <c r="B3586" s="2" t="s">
        <v>1290</v>
      </c>
      <c r="C3586" s="2" t="s">
        <v>73</v>
      </c>
      <c r="D3586" s="2" t="s">
        <v>75</v>
      </c>
      <c r="E3586" s="13">
        <v>46174</v>
      </c>
      <c r="F3586" s="2" t="s">
        <v>2670</v>
      </c>
      <c r="G3586" s="2">
        <v>5</v>
      </c>
      <c r="H3586" s="3">
        <v>25000</v>
      </c>
      <c r="I3586" s="3">
        <v>4190</v>
      </c>
      <c r="J3586" s="3">
        <v>2690</v>
      </c>
      <c r="K3586" s="3">
        <v>0</v>
      </c>
      <c r="L3586" s="3">
        <f>SUM(H3586:K3586)</f>
        <v>31880</v>
      </c>
      <c r="M3586" s="15">
        <v>0</v>
      </c>
      <c r="N3586" s="3">
        <f>H3586*M3586</f>
        <v>0</v>
      </c>
      <c r="O3586" s="3">
        <f>L3586-N3586</f>
        <v>31880</v>
      </c>
    </row>
    <row r="3587" spans="1:15" x14ac:dyDescent="0.2">
      <c r="A3587" s="2" t="s">
        <v>7068</v>
      </c>
      <c r="B3587" s="2" t="s">
        <v>1343</v>
      </c>
      <c r="C3587" s="2" t="s">
        <v>37</v>
      </c>
      <c r="D3587" s="2" t="s">
        <v>36</v>
      </c>
      <c r="E3587" s="13">
        <v>46143</v>
      </c>
      <c r="F3587" s="2" t="s">
        <v>2732</v>
      </c>
      <c r="G3587" s="2">
        <v>3</v>
      </c>
      <c r="H3587" s="3">
        <v>43050</v>
      </c>
      <c r="I3587" s="3">
        <v>2440</v>
      </c>
      <c r="J3587" s="3">
        <v>0</v>
      </c>
      <c r="K3587" s="3">
        <v>0</v>
      </c>
      <c r="L3587" s="3">
        <f>SUM(H3587:K3587)</f>
        <v>45490</v>
      </c>
      <c r="M3587" s="15">
        <v>0.05</v>
      </c>
      <c r="N3587" s="3">
        <f>H3587*M3587</f>
        <v>2152.5</v>
      </c>
      <c r="O3587" s="3">
        <f>L3587-N3587</f>
        <v>43337.5</v>
      </c>
    </row>
    <row r="3588" spans="1:15" x14ac:dyDescent="0.2">
      <c r="A3588" s="2" t="s">
        <v>7069</v>
      </c>
      <c r="B3588" s="2" t="s">
        <v>1732</v>
      </c>
      <c r="C3588" s="2" t="s">
        <v>93</v>
      </c>
      <c r="D3588" s="2" t="s">
        <v>95</v>
      </c>
      <c r="E3588" s="13">
        <v>46143</v>
      </c>
      <c r="F3588" s="2" t="s">
        <v>2689</v>
      </c>
      <c r="G3588" s="2">
        <v>4</v>
      </c>
      <c r="H3588" s="3">
        <v>20800</v>
      </c>
      <c r="I3588" s="3">
        <v>5930</v>
      </c>
      <c r="J3588" s="3">
        <v>2740</v>
      </c>
      <c r="K3588" s="3">
        <v>0</v>
      </c>
      <c r="L3588" s="3">
        <f>SUM(H3588:K3588)</f>
        <v>29470</v>
      </c>
      <c r="M3588" s="15">
        <v>0.15</v>
      </c>
      <c r="N3588" s="3">
        <f>H3588*M3588</f>
        <v>3120</v>
      </c>
      <c r="O3588" s="3">
        <f>L3588-N3588</f>
        <v>26350</v>
      </c>
    </row>
    <row r="3589" spans="1:15" x14ac:dyDescent="0.2">
      <c r="A3589" s="2" t="s">
        <v>7070</v>
      </c>
      <c r="B3589" s="2" t="s">
        <v>2321</v>
      </c>
      <c r="C3589" s="2" t="s">
        <v>26</v>
      </c>
      <c r="D3589" s="2" t="s">
        <v>24</v>
      </c>
      <c r="E3589" s="13">
        <v>46143</v>
      </c>
      <c r="F3589" s="2" t="s">
        <v>2689</v>
      </c>
      <c r="G3589" s="2">
        <v>3</v>
      </c>
      <c r="H3589" s="3">
        <v>78450</v>
      </c>
      <c r="I3589" s="3">
        <v>1120</v>
      </c>
      <c r="J3589" s="3">
        <v>0</v>
      </c>
      <c r="K3589" s="3">
        <v>0</v>
      </c>
      <c r="L3589" s="3">
        <f>SUM(H3589:K3589)</f>
        <v>79570</v>
      </c>
      <c r="M3589" s="15">
        <v>0.15</v>
      </c>
      <c r="N3589" s="3">
        <f>H3589*M3589</f>
        <v>11767.5</v>
      </c>
      <c r="O3589" s="3">
        <f>L3589-N3589</f>
        <v>67802.5</v>
      </c>
    </row>
    <row r="3590" spans="1:15" x14ac:dyDescent="0.2">
      <c r="A3590" s="2" t="s">
        <v>7071</v>
      </c>
      <c r="B3590" s="2" t="s">
        <v>2590</v>
      </c>
      <c r="C3590" s="2" t="s">
        <v>112</v>
      </c>
      <c r="D3590" s="2" t="s">
        <v>114</v>
      </c>
      <c r="E3590" s="13">
        <v>46143</v>
      </c>
      <c r="F3590" s="2" t="s">
        <v>2670</v>
      </c>
      <c r="G3590" s="2">
        <v>3</v>
      </c>
      <c r="H3590" s="3">
        <v>32100</v>
      </c>
      <c r="I3590" s="3">
        <v>4880</v>
      </c>
      <c r="J3590" s="3">
        <v>5480</v>
      </c>
      <c r="K3590" s="3">
        <v>0</v>
      </c>
      <c r="L3590" s="3">
        <f>SUM(H3590:K3590)</f>
        <v>42460</v>
      </c>
      <c r="M3590" s="15">
        <v>0</v>
      </c>
      <c r="N3590" s="3">
        <f>H3590*M3590</f>
        <v>0</v>
      </c>
      <c r="O3590" s="3">
        <f>L3590-N3590</f>
        <v>42460</v>
      </c>
    </row>
    <row r="3591" spans="1:15" x14ac:dyDescent="0.2">
      <c r="A3591" s="2" t="s">
        <v>7072</v>
      </c>
      <c r="B3591" s="2" t="s">
        <v>320</v>
      </c>
      <c r="C3591" s="2" t="s">
        <v>19</v>
      </c>
      <c r="D3591" s="2" t="s">
        <v>11</v>
      </c>
      <c r="E3591" s="13">
        <v>46143</v>
      </c>
      <c r="F3591" s="2" t="s">
        <v>2732</v>
      </c>
      <c r="G3591" s="2">
        <v>3</v>
      </c>
      <c r="H3591" s="3">
        <v>22350</v>
      </c>
      <c r="I3591" s="3">
        <v>2620</v>
      </c>
      <c r="J3591" s="3">
        <v>6550</v>
      </c>
      <c r="K3591" s="3">
        <v>0</v>
      </c>
      <c r="L3591" s="3">
        <f>SUM(H3591:K3591)</f>
        <v>31520</v>
      </c>
      <c r="M3591" s="15">
        <v>0.05</v>
      </c>
      <c r="N3591" s="3">
        <f>H3591*M3591</f>
        <v>1117.5</v>
      </c>
      <c r="O3591" s="3">
        <f>L3591-N3591</f>
        <v>30402.5</v>
      </c>
    </row>
    <row r="3592" spans="1:15" x14ac:dyDescent="0.2">
      <c r="A3592" s="2" t="s">
        <v>7073</v>
      </c>
      <c r="B3592" s="2" t="s">
        <v>406</v>
      </c>
      <c r="C3592" s="2" t="s">
        <v>53</v>
      </c>
      <c r="D3592" s="2" t="s">
        <v>55</v>
      </c>
      <c r="E3592" s="13">
        <v>46143</v>
      </c>
      <c r="F3592" s="2" t="s">
        <v>2658</v>
      </c>
      <c r="G3592" s="2">
        <v>6</v>
      </c>
      <c r="H3592" s="3">
        <v>52200</v>
      </c>
      <c r="I3592" s="3">
        <v>8010</v>
      </c>
      <c r="J3592" s="3">
        <v>0</v>
      </c>
      <c r="K3592" s="3">
        <v>0</v>
      </c>
      <c r="L3592" s="3">
        <f>SUM(H3592:K3592)</f>
        <v>60210</v>
      </c>
      <c r="M3592" s="15">
        <v>0.1</v>
      </c>
      <c r="N3592" s="3">
        <f>H3592*M3592</f>
        <v>5220</v>
      </c>
      <c r="O3592" s="3">
        <f>L3592-N3592</f>
        <v>54990</v>
      </c>
    </row>
    <row r="3593" spans="1:15" x14ac:dyDescent="0.2">
      <c r="A3593" s="2" t="s">
        <v>7074</v>
      </c>
      <c r="B3593" s="2" t="s">
        <v>1031</v>
      </c>
      <c r="C3593" s="2" t="s">
        <v>19</v>
      </c>
      <c r="D3593" s="2" t="s">
        <v>11</v>
      </c>
      <c r="E3593" s="13">
        <v>46174</v>
      </c>
      <c r="F3593" s="2" t="s">
        <v>2689</v>
      </c>
      <c r="G3593" s="2">
        <v>4</v>
      </c>
      <c r="H3593" s="3">
        <v>23600</v>
      </c>
      <c r="I3593" s="3">
        <v>2410</v>
      </c>
      <c r="J3593" s="3">
        <v>0</v>
      </c>
      <c r="K3593" s="3">
        <v>0</v>
      </c>
      <c r="L3593" s="3">
        <f>SUM(H3593:K3593)</f>
        <v>26010</v>
      </c>
      <c r="M3593" s="15">
        <v>0.15</v>
      </c>
      <c r="N3593" s="3">
        <f>H3593*M3593</f>
        <v>3540</v>
      </c>
      <c r="O3593" s="3">
        <f>L3593-N3593</f>
        <v>22470</v>
      </c>
    </row>
    <row r="3594" spans="1:15" x14ac:dyDescent="0.2">
      <c r="A3594" s="2" t="s">
        <v>7075</v>
      </c>
      <c r="B3594" s="2" t="s">
        <v>1095</v>
      </c>
      <c r="C3594" s="2" t="s">
        <v>112</v>
      </c>
      <c r="D3594" s="2" t="s">
        <v>114</v>
      </c>
      <c r="E3594" s="13">
        <v>46143</v>
      </c>
      <c r="F3594" s="2" t="s">
        <v>2651</v>
      </c>
      <c r="G3594" s="2">
        <v>3</v>
      </c>
      <c r="H3594" s="3">
        <v>21300</v>
      </c>
      <c r="I3594" s="3">
        <v>4530</v>
      </c>
      <c r="J3594" s="3">
        <v>0</v>
      </c>
      <c r="K3594" s="3">
        <v>1650</v>
      </c>
      <c r="L3594" s="3">
        <f>SUM(H3594:K3594)</f>
        <v>27480</v>
      </c>
      <c r="M3594" s="15">
        <v>0.16</v>
      </c>
      <c r="N3594" s="3">
        <f>H3594*M3594</f>
        <v>3408</v>
      </c>
      <c r="O3594" s="3">
        <f>L3594-N3594</f>
        <v>24072</v>
      </c>
    </row>
    <row r="3595" spans="1:15" x14ac:dyDescent="0.2">
      <c r="A3595" s="2" t="s">
        <v>7076</v>
      </c>
      <c r="B3595" s="2" t="s">
        <v>1562</v>
      </c>
      <c r="C3595" s="2" t="s">
        <v>51</v>
      </c>
      <c r="D3595" s="2" t="s">
        <v>45</v>
      </c>
      <c r="E3595" s="13">
        <v>46174</v>
      </c>
      <c r="F3595" s="2" t="s">
        <v>2670</v>
      </c>
      <c r="G3595" s="2">
        <v>3</v>
      </c>
      <c r="H3595" s="3">
        <v>17400</v>
      </c>
      <c r="I3595" s="3">
        <v>7200</v>
      </c>
      <c r="J3595" s="3">
        <v>6060</v>
      </c>
      <c r="K3595" s="3">
        <v>0</v>
      </c>
      <c r="L3595" s="3">
        <f>SUM(H3595:K3595)</f>
        <v>30660</v>
      </c>
      <c r="M3595" s="15">
        <v>0</v>
      </c>
      <c r="N3595" s="3">
        <f>H3595*M3595</f>
        <v>0</v>
      </c>
      <c r="O3595" s="3">
        <f>L3595-N3595</f>
        <v>30660</v>
      </c>
    </row>
    <row r="3596" spans="1:15" x14ac:dyDescent="0.2">
      <c r="A3596" s="2" t="s">
        <v>7077</v>
      </c>
      <c r="B3596" s="2" t="s">
        <v>1734</v>
      </c>
      <c r="C3596" s="2" t="s">
        <v>49</v>
      </c>
      <c r="D3596" s="2" t="s">
        <v>45</v>
      </c>
      <c r="E3596" s="13">
        <v>46266</v>
      </c>
      <c r="F3596" s="2" t="s">
        <v>2683</v>
      </c>
      <c r="G3596" s="2">
        <v>5</v>
      </c>
      <c r="H3596" s="3">
        <v>10500</v>
      </c>
      <c r="I3596" s="3">
        <v>7200</v>
      </c>
      <c r="J3596" s="3">
        <v>0</v>
      </c>
      <c r="K3596" s="3">
        <v>0</v>
      </c>
      <c r="L3596" s="3">
        <f>SUM(H3596:K3596)</f>
        <v>17700</v>
      </c>
      <c r="M3596" s="15">
        <v>0.17</v>
      </c>
      <c r="N3596" s="3">
        <f>H3596*M3596</f>
        <v>1785.0000000000002</v>
      </c>
      <c r="O3596" s="3">
        <f>L3596-N3596</f>
        <v>15915</v>
      </c>
    </row>
    <row r="3597" spans="1:15" x14ac:dyDescent="0.2">
      <c r="A3597" s="2" t="s">
        <v>7078</v>
      </c>
      <c r="B3597" s="2" t="s">
        <v>2433</v>
      </c>
      <c r="C3597" s="2" t="s">
        <v>83</v>
      </c>
      <c r="D3597" s="2" t="s">
        <v>85</v>
      </c>
      <c r="E3597" s="13">
        <v>46143</v>
      </c>
      <c r="F3597" s="2" t="s">
        <v>2658</v>
      </c>
      <c r="G3597" s="2">
        <v>4</v>
      </c>
      <c r="H3597" s="3">
        <v>34800</v>
      </c>
      <c r="I3597" s="3">
        <v>6530</v>
      </c>
      <c r="J3597" s="3">
        <v>0</v>
      </c>
      <c r="K3597" s="3">
        <v>2430</v>
      </c>
      <c r="L3597" s="3">
        <f>SUM(H3597:K3597)</f>
        <v>43760</v>
      </c>
      <c r="M3597" s="15">
        <v>0.1</v>
      </c>
      <c r="N3597" s="3">
        <f>H3597*M3597</f>
        <v>3480</v>
      </c>
      <c r="O3597" s="3">
        <f>L3597-N3597</f>
        <v>40280</v>
      </c>
    </row>
    <row r="3598" spans="1:15" x14ac:dyDescent="0.2">
      <c r="A3598" s="2" t="s">
        <v>7079</v>
      </c>
      <c r="B3598" s="2" t="s">
        <v>2567</v>
      </c>
      <c r="C3598" s="2" t="s">
        <v>125</v>
      </c>
      <c r="D3598" s="2" t="s">
        <v>124</v>
      </c>
      <c r="E3598" s="13">
        <v>46143</v>
      </c>
      <c r="F3598" s="2" t="s">
        <v>2647</v>
      </c>
      <c r="G3598" s="2">
        <v>3</v>
      </c>
      <c r="H3598" s="3">
        <v>24300</v>
      </c>
      <c r="I3598" s="3">
        <v>7370</v>
      </c>
      <c r="J3598" s="3">
        <v>0</v>
      </c>
      <c r="K3598" s="3">
        <v>0</v>
      </c>
      <c r="L3598" s="3">
        <f>SUM(H3598:K3598)</f>
        <v>31670</v>
      </c>
      <c r="M3598" s="15">
        <v>0</v>
      </c>
      <c r="N3598" s="3">
        <f>H3598*M3598</f>
        <v>0</v>
      </c>
      <c r="O3598" s="3">
        <f>L3598-N3598</f>
        <v>31670</v>
      </c>
    </row>
    <row r="3599" spans="1:15" x14ac:dyDescent="0.2">
      <c r="A3599" s="2" t="s">
        <v>7080</v>
      </c>
      <c r="B3599" s="2" t="s">
        <v>2570</v>
      </c>
      <c r="C3599" s="2" t="s">
        <v>89</v>
      </c>
      <c r="D3599" s="2" t="s">
        <v>85</v>
      </c>
      <c r="E3599" s="13">
        <v>46143</v>
      </c>
      <c r="F3599" s="2" t="s">
        <v>2732</v>
      </c>
      <c r="G3599" s="2">
        <v>3</v>
      </c>
      <c r="H3599" s="3">
        <v>15300</v>
      </c>
      <c r="I3599" s="3">
        <v>2510</v>
      </c>
      <c r="J3599" s="3">
        <v>1560</v>
      </c>
      <c r="K3599" s="3">
        <v>0</v>
      </c>
      <c r="L3599" s="3">
        <f>SUM(H3599:K3599)</f>
        <v>19370</v>
      </c>
      <c r="M3599" s="15">
        <v>0.05</v>
      </c>
      <c r="N3599" s="3">
        <f>H3599*M3599</f>
        <v>765</v>
      </c>
      <c r="O3599" s="3">
        <f>L3599-N3599</f>
        <v>18605</v>
      </c>
    </row>
    <row r="3600" spans="1:15" x14ac:dyDescent="0.2">
      <c r="A3600" s="2" t="s">
        <v>7081</v>
      </c>
      <c r="B3600" s="2" t="s">
        <v>603</v>
      </c>
      <c r="C3600" s="2" t="s">
        <v>103</v>
      </c>
      <c r="D3600" s="2" t="s">
        <v>105</v>
      </c>
      <c r="E3600" s="13">
        <v>46174</v>
      </c>
      <c r="F3600" s="2" t="s">
        <v>2732</v>
      </c>
      <c r="G3600" s="2">
        <v>9</v>
      </c>
      <c r="H3600" s="3">
        <v>35100</v>
      </c>
      <c r="I3600" s="3">
        <v>1780</v>
      </c>
      <c r="J3600" s="3">
        <v>4810</v>
      </c>
      <c r="K3600" s="3">
        <v>3990</v>
      </c>
      <c r="L3600" s="3">
        <f>SUM(H3600:K3600)</f>
        <v>45680</v>
      </c>
      <c r="M3600" s="15">
        <v>0.05</v>
      </c>
      <c r="N3600" s="3">
        <f>H3600*M3600</f>
        <v>1755</v>
      </c>
      <c r="O3600" s="3">
        <f>L3600-N3600</f>
        <v>43925</v>
      </c>
    </row>
    <row r="3601" spans="1:15" x14ac:dyDescent="0.2">
      <c r="A3601" s="2" t="s">
        <v>7083</v>
      </c>
      <c r="B3601" s="2" t="s">
        <v>1294</v>
      </c>
      <c r="C3601" s="2" t="s">
        <v>129</v>
      </c>
      <c r="D3601" s="2" t="s">
        <v>124</v>
      </c>
      <c r="E3601" s="13">
        <v>46143</v>
      </c>
      <c r="F3601" s="2" t="s">
        <v>2683</v>
      </c>
      <c r="G3601" s="2">
        <v>2</v>
      </c>
      <c r="H3601" s="3">
        <v>7600</v>
      </c>
      <c r="I3601" s="3">
        <v>190</v>
      </c>
      <c r="J3601" s="3">
        <v>0</v>
      </c>
      <c r="K3601" s="3">
        <v>0</v>
      </c>
      <c r="L3601" s="3">
        <f>SUM(H3601:K3601)</f>
        <v>7790</v>
      </c>
      <c r="M3601" s="15">
        <v>0.17</v>
      </c>
      <c r="N3601" s="3">
        <f>H3601*M3601</f>
        <v>1292</v>
      </c>
      <c r="O3601" s="3">
        <f>L3601-N3601</f>
        <v>6498</v>
      </c>
    </row>
    <row r="3602" spans="1:15" x14ac:dyDescent="0.2">
      <c r="A3602" s="2" t="s">
        <v>7085</v>
      </c>
      <c r="B3602" s="2" t="s">
        <v>2297</v>
      </c>
      <c r="C3602" s="2" t="s">
        <v>59</v>
      </c>
      <c r="D3602" s="2" t="s">
        <v>55</v>
      </c>
      <c r="E3602" s="13">
        <v>46174</v>
      </c>
      <c r="F3602" s="2" t="s">
        <v>2670</v>
      </c>
      <c r="G3602" s="2">
        <v>5</v>
      </c>
      <c r="H3602" s="3">
        <v>19000</v>
      </c>
      <c r="I3602" s="3">
        <v>4370</v>
      </c>
      <c r="J3602" s="3">
        <v>0</v>
      </c>
      <c r="K3602" s="3">
        <v>0</v>
      </c>
      <c r="L3602" s="3">
        <f>SUM(H3602:K3602)</f>
        <v>23370</v>
      </c>
      <c r="M3602" s="15">
        <v>0</v>
      </c>
      <c r="N3602" s="3">
        <f>H3602*M3602</f>
        <v>0</v>
      </c>
      <c r="O3602" s="3">
        <f>L3602-N3602</f>
        <v>23370</v>
      </c>
    </row>
    <row r="3603" spans="1:15" x14ac:dyDescent="0.2">
      <c r="A3603" s="2" t="s">
        <v>7086</v>
      </c>
      <c r="B3603" s="2" t="s">
        <v>428</v>
      </c>
      <c r="C3603" s="2" t="s">
        <v>110</v>
      </c>
      <c r="D3603" s="2" t="s">
        <v>105</v>
      </c>
      <c r="E3603" s="13">
        <v>46143</v>
      </c>
      <c r="F3603" s="2" t="s">
        <v>2658</v>
      </c>
      <c r="G3603" s="2">
        <v>5</v>
      </c>
      <c r="H3603" s="3">
        <v>34750</v>
      </c>
      <c r="I3603" s="3">
        <v>3450</v>
      </c>
      <c r="J3603" s="3">
        <v>2120</v>
      </c>
      <c r="K3603" s="3">
        <v>0</v>
      </c>
      <c r="L3603" s="3">
        <f>SUM(H3603:K3603)</f>
        <v>40320</v>
      </c>
      <c r="M3603" s="15">
        <v>0.1</v>
      </c>
      <c r="N3603" s="3">
        <f>H3603*M3603</f>
        <v>3475</v>
      </c>
      <c r="O3603" s="3">
        <f>L3603-N3603</f>
        <v>36845</v>
      </c>
    </row>
    <row r="3604" spans="1:15" x14ac:dyDescent="0.2">
      <c r="A3604" s="2" t="s">
        <v>7088</v>
      </c>
      <c r="B3604" s="2" t="s">
        <v>1914</v>
      </c>
      <c r="C3604" s="2" t="s">
        <v>29</v>
      </c>
      <c r="D3604" s="2" t="s">
        <v>24</v>
      </c>
      <c r="E3604" s="13">
        <v>46143</v>
      </c>
      <c r="F3604" s="2" t="s">
        <v>2647</v>
      </c>
      <c r="G3604" s="2">
        <v>5</v>
      </c>
      <c r="H3604" s="3">
        <v>37000</v>
      </c>
      <c r="I3604" s="3">
        <v>7530</v>
      </c>
      <c r="J3604" s="3">
        <v>4780</v>
      </c>
      <c r="K3604" s="3">
        <v>3740</v>
      </c>
      <c r="L3604" s="3">
        <f>SUM(H3604:K3604)</f>
        <v>53050</v>
      </c>
      <c r="M3604" s="15">
        <v>0</v>
      </c>
      <c r="N3604" s="3">
        <f>H3604*M3604</f>
        <v>0</v>
      </c>
      <c r="O3604" s="3">
        <f>L3604-N3604</f>
        <v>53050</v>
      </c>
    </row>
    <row r="3605" spans="1:15" x14ac:dyDescent="0.2">
      <c r="A3605" s="2" t="s">
        <v>7089</v>
      </c>
      <c r="B3605" s="2" t="s">
        <v>2505</v>
      </c>
      <c r="C3605" s="2" t="s">
        <v>53</v>
      </c>
      <c r="D3605" s="2" t="s">
        <v>55</v>
      </c>
      <c r="E3605" s="13">
        <v>46143</v>
      </c>
      <c r="F3605" s="2" t="s">
        <v>2683</v>
      </c>
      <c r="G3605" s="2">
        <v>3</v>
      </c>
      <c r="H3605" s="3">
        <v>31500</v>
      </c>
      <c r="I3605" s="3">
        <v>2680</v>
      </c>
      <c r="J3605" s="3">
        <v>3580</v>
      </c>
      <c r="K3605" s="3">
        <v>0</v>
      </c>
      <c r="L3605" s="3">
        <f>SUM(H3605:K3605)</f>
        <v>37760</v>
      </c>
      <c r="M3605" s="15">
        <v>0.17</v>
      </c>
      <c r="N3605" s="3">
        <f>H3605*M3605</f>
        <v>5355</v>
      </c>
      <c r="O3605" s="3">
        <f>L3605-N3605</f>
        <v>32405</v>
      </c>
    </row>
    <row r="3606" spans="1:15" x14ac:dyDescent="0.2">
      <c r="A3606" s="2" t="s">
        <v>7090</v>
      </c>
      <c r="B3606" s="2" t="s">
        <v>2591</v>
      </c>
      <c r="C3606" s="2" t="s">
        <v>81</v>
      </c>
      <c r="D3606" s="2" t="s">
        <v>75</v>
      </c>
      <c r="E3606" s="13">
        <v>46235</v>
      </c>
      <c r="F3606" s="2" t="s">
        <v>2647</v>
      </c>
      <c r="G3606" s="2">
        <v>5</v>
      </c>
      <c r="H3606" s="3">
        <v>73500</v>
      </c>
      <c r="I3606" s="3">
        <v>4380</v>
      </c>
      <c r="J3606" s="3">
        <v>0</v>
      </c>
      <c r="K3606" s="3">
        <v>0</v>
      </c>
      <c r="L3606" s="3">
        <f>SUM(H3606:K3606)</f>
        <v>77880</v>
      </c>
      <c r="M3606" s="15">
        <v>0</v>
      </c>
      <c r="N3606" s="3">
        <f>H3606*M3606</f>
        <v>0</v>
      </c>
      <c r="O3606" s="3">
        <f>L3606-N3606</f>
        <v>77880</v>
      </c>
    </row>
    <row r="3607" spans="1:15" x14ac:dyDescent="0.2">
      <c r="A3607" s="2" t="s">
        <v>7091</v>
      </c>
      <c r="B3607" s="2" t="s">
        <v>175</v>
      </c>
      <c r="C3607" s="2" t="s">
        <v>73</v>
      </c>
      <c r="D3607" s="2" t="s">
        <v>75</v>
      </c>
      <c r="E3607" s="13">
        <v>46143</v>
      </c>
      <c r="F3607" s="2" t="s">
        <v>2732</v>
      </c>
      <c r="G3607" s="2">
        <v>1</v>
      </c>
      <c r="H3607" s="3">
        <v>6250</v>
      </c>
      <c r="I3607" s="3">
        <v>720</v>
      </c>
      <c r="J3607" s="3">
        <v>0</v>
      </c>
      <c r="K3607" s="3">
        <v>0</v>
      </c>
      <c r="L3607" s="3">
        <f>SUM(H3607:K3607)</f>
        <v>6970</v>
      </c>
      <c r="M3607" s="15">
        <v>0.05</v>
      </c>
      <c r="N3607" s="3">
        <f>H3607*M3607</f>
        <v>312.5</v>
      </c>
      <c r="O3607" s="3">
        <f>L3607-N3607</f>
        <v>6657.5</v>
      </c>
    </row>
    <row r="3608" spans="1:15" x14ac:dyDescent="0.2">
      <c r="A3608" s="2" t="s">
        <v>7092</v>
      </c>
      <c r="B3608" s="2" t="s">
        <v>362</v>
      </c>
      <c r="C3608" s="2" t="s">
        <v>106</v>
      </c>
      <c r="D3608" s="2" t="s">
        <v>105</v>
      </c>
      <c r="E3608" s="13">
        <v>46143</v>
      </c>
      <c r="F3608" s="2" t="s">
        <v>2683</v>
      </c>
      <c r="G3608" s="2">
        <v>4</v>
      </c>
      <c r="H3608" s="3">
        <v>33600</v>
      </c>
      <c r="I3608" s="3">
        <v>3670</v>
      </c>
      <c r="J3608" s="3">
        <v>0</v>
      </c>
      <c r="K3608" s="3">
        <v>0</v>
      </c>
      <c r="L3608" s="3">
        <f>SUM(H3608:K3608)</f>
        <v>37270</v>
      </c>
      <c r="M3608" s="15">
        <v>0.17</v>
      </c>
      <c r="N3608" s="3">
        <f>H3608*M3608</f>
        <v>5712</v>
      </c>
      <c r="O3608" s="3">
        <f>L3608-N3608</f>
        <v>31558</v>
      </c>
    </row>
    <row r="3609" spans="1:15" x14ac:dyDescent="0.2">
      <c r="A3609" s="2" t="s">
        <v>7093</v>
      </c>
      <c r="B3609" s="2" t="s">
        <v>968</v>
      </c>
      <c r="C3609" s="2" t="s">
        <v>87</v>
      </c>
      <c r="D3609" s="2" t="s">
        <v>85</v>
      </c>
      <c r="E3609" s="13">
        <v>46235</v>
      </c>
      <c r="F3609" s="2" t="s">
        <v>2683</v>
      </c>
      <c r="G3609" s="2">
        <v>3</v>
      </c>
      <c r="H3609" s="3">
        <v>11550</v>
      </c>
      <c r="I3609" s="3">
        <v>1410</v>
      </c>
      <c r="J3609" s="3">
        <v>6880</v>
      </c>
      <c r="K3609" s="3">
        <v>0</v>
      </c>
      <c r="L3609" s="3">
        <f>SUM(H3609:K3609)</f>
        <v>19840</v>
      </c>
      <c r="M3609" s="15">
        <v>0.17</v>
      </c>
      <c r="N3609" s="3">
        <f>H3609*M3609</f>
        <v>1963.5000000000002</v>
      </c>
      <c r="O3609" s="3">
        <f>L3609-N3609</f>
        <v>17876.5</v>
      </c>
    </row>
    <row r="3610" spans="1:15" x14ac:dyDescent="0.2">
      <c r="A3610" s="2" t="s">
        <v>7094</v>
      </c>
      <c r="B3610" s="2" t="s">
        <v>974</v>
      </c>
      <c r="C3610" s="2" t="s">
        <v>26</v>
      </c>
      <c r="D3610" s="2" t="s">
        <v>24</v>
      </c>
      <c r="E3610" s="13">
        <v>46143</v>
      </c>
      <c r="F3610" s="2" t="s">
        <v>2670</v>
      </c>
      <c r="G3610" s="2">
        <v>2</v>
      </c>
      <c r="H3610" s="3">
        <v>20300</v>
      </c>
      <c r="I3610" s="3">
        <v>330</v>
      </c>
      <c r="J3610" s="3">
        <v>8230</v>
      </c>
      <c r="K3610" s="3">
        <v>0</v>
      </c>
      <c r="L3610" s="3">
        <f>SUM(H3610:K3610)</f>
        <v>28860</v>
      </c>
      <c r="M3610" s="15">
        <v>0</v>
      </c>
      <c r="N3610" s="3">
        <f>H3610*M3610</f>
        <v>0</v>
      </c>
      <c r="O3610" s="3">
        <f>L3610-N3610</f>
        <v>28860</v>
      </c>
    </row>
    <row r="3611" spans="1:15" x14ac:dyDescent="0.2">
      <c r="A3611" s="2" t="s">
        <v>7095</v>
      </c>
      <c r="B3611" s="2" t="s">
        <v>1773</v>
      </c>
      <c r="C3611" s="2" t="s">
        <v>93</v>
      </c>
      <c r="D3611" s="2" t="s">
        <v>95</v>
      </c>
      <c r="E3611" s="13">
        <v>46143</v>
      </c>
      <c r="F3611" s="2" t="s">
        <v>2651</v>
      </c>
      <c r="G3611" s="2">
        <v>3</v>
      </c>
      <c r="H3611" s="3">
        <v>29400</v>
      </c>
      <c r="I3611" s="3">
        <v>3300</v>
      </c>
      <c r="J3611" s="3">
        <v>0</v>
      </c>
      <c r="K3611" s="3">
        <v>0</v>
      </c>
      <c r="L3611" s="3">
        <f>SUM(H3611:K3611)</f>
        <v>32700</v>
      </c>
      <c r="M3611" s="15">
        <v>0.16</v>
      </c>
      <c r="N3611" s="3">
        <f>H3611*M3611</f>
        <v>4704</v>
      </c>
      <c r="O3611" s="3">
        <f>L3611-N3611</f>
        <v>27996</v>
      </c>
    </row>
    <row r="3612" spans="1:15" x14ac:dyDescent="0.2">
      <c r="A3612" s="2" t="s">
        <v>7096</v>
      </c>
      <c r="B3612" s="2" t="s">
        <v>270</v>
      </c>
      <c r="C3612" s="2" t="s">
        <v>19</v>
      </c>
      <c r="D3612" s="2" t="s">
        <v>11</v>
      </c>
      <c r="E3612" s="13">
        <v>46143</v>
      </c>
      <c r="F3612" s="2" t="s">
        <v>2658</v>
      </c>
      <c r="G3612" s="2">
        <v>5</v>
      </c>
      <c r="H3612" s="3">
        <v>38500</v>
      </c>
      <c r="I3612" s="3">
        <v>7550</v>
      </c>
      <c r="J3612" s="3">
        <v>4920</v>
      </c>
      <c r="K3612" s="3">
        <v>0</v>
      </c>
      <c r="L3612" s="3">
        <f>SUM(H3612:K3612)</f>
        <v>50970</v>
      </c>
      <c r="M3612" s="15">
        <v>0.1</v>
      </c>
      <c r="N3612" s="3">
        <f>H3612*M3612</f>
        <v>3850</v>
      </c>
      <c r="O3612" s="3">
        <f>L3612-N3612</f>
        <v>47120</v>
      </c>
    </row>
    <row r="3613" spans="1:15" x14ac:dyDescent="0.2">
      <c r="A3613" s="2" t="s">
        <v>7098</v>
      </c>
      <c r="B3613" s="2" t="s">
        <v>532</v>
      </c>
      <c r="C3613" s="2" t="s">
        <v>67</v>
      </c>
      <c r="D3613" s="2" t="s">
        <v>65</v>
      </c>
      <c r="E3613" s="13">
        <v>46143</v>
      </c>
      <c r="F3613" s="2" t="s">
        <v>2670</v>
      </c>
      <c r="G3613" s="2">
        <v>2</v>
      </c>
      <c r="H3613" s="3">
        <v>10800</v>
      </c>
      <c r="I3613" s="3">
        <v>1370</v>
      </c>
      <c r="J3613" s="3">
        <v>0</v>
      </c>
      <c r="K3613" s="3">
        <v>0</v>
      </c>
      <c r="L3613" s="3">
        <f>SUM(H3613:K3613)</f>
        <v>12170</v>
      </c>
      <c r="M3613" s="15">
        <v>0</v>
      </c>
      <c r="N3613" s="3">
        <f>H3613*M3613</f>
        <v>0</v>
      </c>
      <c r="O3613" s="3">
        <f>L3613-N3613</f>
        <v>12170</v>
      </c>
    </row>
    <row r="3614" spans="1:15" x14ac:dyDescent="0.2">
      <c r="A3614" s="2" t="s">
        <v>7099</v>
      </c>
      <c r="B3614" s="2" t="s">
        <v>646</v>
      </c>
      <c r="C3614" s="2" t="s">
        <v>37</v>
      </c>
      <c r="D3614" s="2" t="s">
        <v>36</v>
      </c>
      <c r="E3614" s="13">
        <v>46174</v>
      </c>
      <c r="F3614" s="2" t="s">
        <v>2658</v>
      </c>
      <c r="G3614" s="2">
        <v>5</v>
      </c>
      <c r="H3614" s="3">
        <v>86250</v>
      </c>
      <c r="I3614" s="3">
        <v>3910</v>
      </c>
      <c r="J3614" s="3">
        <v>0</v>
      </c>
      <c r="K3614" s="3">
        <v>0</v>
      </c>
      <c r="L3614" s="3">
        <f>SUM(H3614:K3614)</f>
        <v>90160</v>
      </c>
      <c r="M3614" s="15">
        <v>0.1</v>
      </c>
      <c r="N3614" s="3">
        <f>H3614*M3614</f>
        <v>8625</v>
      </c>
      <c r="O3614" s="3">
        <f>L3614-N3614</f>
        <v>81535</v>
      </c>
    </row>
    <row r="3615" spans="1:15" x14ac:dyDescent="0.2">
      <c r="A3615" s="2" t="s">
        <v>7100</v>
      </c>
      <c r="B3615" s="2" t="s">
        <v>821</v>
      </c>
      <c r="C3615" s="2" t="s">
        <v>32</v>
      </c>
      <c r="D3615" s="2" t="s">
        <v>24</v>
      </c>
      <c r="E3615" s="13">
        <v>46143</v>
      </c>
      <c r="F3615" s="2" t="s">
        <v>2732</v>
      </c>
      <c r="G3615" s="2">
        <v>3</v>
      </c>
      <c r="H3615" s="3">
        <v>19350</v>
      </c>
      <c r="I3615" s="3">
        <v>2330</v>
      </c>
      <c r="J3615" s="3">
        <v>2240</v>
      </c>
      <c r="K3615" s="3">
        <v>0</v>
      </c>
      <c r="L3615" s="3">
        <f>SUM(H3615:K3615)</f>
        <v>23920</v>
      </c>
      <c r="M3615" s="15">
        <v>0.05</v>
      </c>
      <c r="N3615" s="3">
        <f>H3615*M3615</f>
        <v>967.5</v>
      </c>
      <c r="O3615" s="3">
        <f>L3615-N3615</f>
        <v>22952.5</v>
      </c>
    </row>
    <row r="3616" spans="1:15" x14ac:dyDescent="0.2">
      <c r="A3616" s="2" t="s">
        <v>7101</v>
      </c>
      <c r="B3616" s="2" t="s">
        <v>2217</v>
      </c>
      <c r="C3616" s="2" t="s">
        <v>34</v>
      </c>
      <c r="D3616" s="2" t="s">
        <v>36</v>
      </c>
      <c r="E3616" s="13">
        <v>46143</v>
      </c>
      <c r="F3616" s="2" t="s">
        <v>2647</v>
      </c>
      <c r="G3616" s="2">
        <v>3</v>
      </c>
      <c r="H3616" s="3">
        <v>30150</v>
      </c>
      <c r="I3616" s="3">
        <v>3010</v>
      </c>
      <c r="J3616" s="3">
        <v>3210</v>
      </c>
      <c r="K3616" s="3">
        <v>0</v>
      </c>
      <c r="L3616" s="3">
        <f>SUM(H3616:K3616)</f>
        <v>36370</v>
      </c>
      <c r="M3616" s="15">
        <v>0</v>
      </c>
      <c r="N3616" s="3">
        <f>H3616*M3616</f>
        <v>0</v>
      </c>
      <c r="O3616" s="3">
        <f>L3616-N3616</f>
        <v>36370</v>
      </c>
    </row>
    <row r="3617" spans="1:15" x14ac:dyDescent="0.2">
      <c r="A3617" s="2" t="s">
        <v>7102</v>
      </c>
      <c r="B3617" s="2" t="s">
        <v>2291</v>
      </c>
      <c r="C3617" s="2" t="s">
        <v>125</v>
      </c>
      <c r="D3617" s="2" t="s">
        <v>124</v>
      </c>
      <c r="E3617" s="13">
        <v>46143</v>
      </c>
      <c r="F3617" s="2" t="s">
        <v>2670</v>
      </c>
      <c r="G3617" s="2">
        <v>4</v>
      </c>
      <c r="H3617" s="3">
        <v>28400</v>
      </c>
      <c r="I3617" s="3">
        <v>4110</v>
      </c>
      <c r="J3617" s="3">
        <v>0</v>
      </c>
      <c r="K3617" s="3">
        <v>0</v>
      </c>
      <c r="L3617" s="3">
        <f>SUM(H3617:K3617)</f>
        <v>32510</v>
      </c>
      <c r="M3617" s="15">
        <v>0</v>
      </c>
      <c r="N3617" s="3">
        <f>H3617*M3617</f>
        <v>0</v>
      </c>
      <c r="O3617" s="3">
        <f>L3617-N3617</f>
        <v>32510</v>
      </c>
    </row>
    <row r="3618" spans="1:15" x14ac:dyDescent="0.2">
      <c r="A3618" s="2" t="s">
        <v>7103</v>
      </c>
      <c r="B3618" s="2" t="s">
        <v>1152</v>
      </c>
      <c r="C3618" s="2" t="s">
        <v>106</v>
      </c>
      <c r="D3618" s="2" t="s">
        <v>105</v>
      </c>
      <c r="E3618" s="13">
        <v>46174</v>
      </c>
      <c r="F3618" s="2" t="s">
        <v>2670</v>
      </c>
      <c r="G3618" s="2">
        <v>4</v>
      </c>
      <c r="H3618" s="3">
        <v>31400</v>
      </c>
      <c r="I3618" s="3">
        <v>900</v>
      </c>
      <c r="J3618" s="3">
        <v>0</v>
      </c>
      <c r="K3618" s="3">
        <v>0</v>
      </c>
      <c r="L3618" s="3">
        <f>SUM(H3618:K3618)</f>
        <v>32300</v>
      </c>
      <c r="M3618" s="15">
        <v>0</v>
      </c>
      <c r="N3618" s="3">
        <f>H3618*M3618</f>
        <v>0</v>
      </c>
      <c r="O3618" s="3">
        <f>L3618-N3618</f>
        <v>32300</v>
      </c>
    </row>
    <row r="3619" spans="1:15" x14ac:dyDescent="0.2">
      <c r="A3619" s="2" t="s">
        <v>7105</v>
      </c>
      <c r="B3619" s="2" t="s">
        <v>2417</v>
      </c>
      <c r="C3619" s="2" t="s">
        <v>77</v>
      </c>
      <c r="D3619" s="2" t="s">
        <v>75</v>
      </c>
      <c r="E3619" s="13">
        <v>46174</v>
      </c>
      <c r="F3619" s="2" t="s">
        <v>2651</v>
      </c>
      <c r="G3619" s="2">
        <v>4</v>
      </c>
      <c r="H3619" s="3">
        <v>20800</v>
      </c>
      <c r="I3619" s="3">
        <v>1480</v>
      </c>
      <c r="J3619" s="3">
        <v>5750</v>
      </c>
      <c r="K3619" s="3">
        <v>1500</v>
      </c>
      <c r="L3619" s="3">
        <f>SUM(H3619:K3619)</f>
        <v>29530</v>
      </c>
      <c r="M3619" s="15">
        <v>0.16</v>
      </c>
      <c r="N3619" s="3">
        <f>H3619*M3619</f>
        <v>3328</v>
      </c>
      <c r="O3619" s="3">
        <f>L3619-N3619</f>
        <v>26202</v>
      </c>
    </row>
    <row r="3620" spans="1:15" x14ac:dyDescent="0.2">
      <c r="A3620" s="2" t="s">
        <v>7106</v>
      </c>
      <c r="B3620" s="2" t="s">
        <v>547</v>
      </c>
      <c r="C3620" s="2" t="s">
        <v>110</v>
      </c>
      <c r="D3620" s="2" t="s">
        <v>105</v>
      </c>
      <c r="E3620" s="13">
        <v>46174</v>
      </c>
      <c r="F3620" s="2" t="s">
        <v>2689</v>
      </c>
      <c r="G3620" s="2">
        <v>2</v>
      </c>
      <c r="H3620" s="3">
        <v>22000</v>
      </c>
      <c r="I3620" s="3">
        <v>2490</v>
      </c>
      <c r="J3620" s="3">
        <v>0</v>
      </c>
      <c r="K3620" s="3">
        <v>0</v>
      </c>
      <c r="L3620" s="3">
        <f>SUM(H3620:K3620)</f>
        <v>24490</v>
      </c>
      <c r="M3620" s="15">
        <v>0.15</v>
      </c>
      <c r="N3620" s="3">
        <f>H3620*M3620</f>
        <v>3300</v>
      </c>
      <c r="O3620" s="3">
        <f>L3620-N3620</f>
        <v>21190</v>
      </c>
    </row>
    <row r="3621" spans="1:15" x14ac:dyDescent="0.2">
      <c r="A3621" s="2" t="s">
        <v>7107</v>
      </c>
      <c r="B3621" s="2" t="s">
        <v>804</v>
      </c>
      <c r="C3621" s="2" t="s">
        <v>120</v>
      </c>
      <c r="D3621" s="2" t="s">
        <v>114</v>
      </c>
      <c r="E3621" s="13">
        <v>46204</v>
      </c>
      <c r="F3621" s="2" t="s">
        <v>2658</v>
      </c>
      <c r="G3621" s="2">
        <v>3</v>
      </c>
      <c r="H3621" s="3">
        <v>11400</v>
      </c>
      <c r="I3621" s="3">
        <v>1050</v>
      </c>
      <c r="J3621" s="3">
        <v>2950</v>
      </c>
      <c r="K3621" s="3">
        <v>2170</v>
      </c>
      <c r="L3621" s="3">
        <f>SUM(H3621:K3621)</f>
        <v>17570</v>
      </c>
      <c r="M3621" s="15">
        <v>0.1</v>
      </c>
      <c r="N3621" s="3">
        <f>H3621*M3621</f>
        <v>1140</v>
      </c>
      <c r="O3621" s="3">
        <f>L3621-N3621</f>
        <v>16430</v>
      </c>
    </row>
    <row r="3622" spans="1:15" x14ac:dyDescent="0.2">
      <c r="A3622" s="2" t="s">
        <v>7108</v>
      </c>
      <c r="B3622" s="2" t="s">
        <v>1138</v>
      </c>
      <c r="C3622" s="2" t="s">
        <v>110</v>
      </c>
      <c r="D3622" s="2" t="s">
        <v>105</v>
      </c>
      <c r="E3622" s="13">
        <v>46143</v>
      </c>
      <c r="F3622" s="2" t="s">
        <v>2732</v>
      </c>
      <c r="G3622" s="2">
        <v>1</v>
      </c>
      <c r="H3622" s="3">
        <v>5450</v>
      </c>
      <c r="I3622" s="3">
        <v>800</v>
      </c>
      <c r="J3622" s="3">
        <v>4730</v>
      </c>
      <c r="K3622" s="3">
        <v>0</v>
      </c>
      <c r="L3622" s="3">
        <f>SUM(H3622:K3622)</f>
        <v>10980</v>
      </c>
      <c r="M3622" s="15">
        <v>0.05</v>
      </c>
      <c r="N3622" s="3">
        <f>H3622*M3622</f>
        <v>272.5</v>
      </c>
      <c r="O3622" s="3">
        <f>L3622-N3622</f>
        <v>10707.5</v>
      </c>
    </row>
    <row r="3623" spans="1:15" x14ac:dyDescent="0.2">
      <c r="A3623" s="2" t="s">
        <v>7109</v>
      </c>
      <c r="B3623" s="2" t="s">
        <v>1562</v>
      </c>
      <c r="C3623" s="2" t="s">
        <v>89</v>
      </c>
      <c r="D3623" s="2" t="s">
        <v>85</v>
      </c>
      <c r="E3623" s="13">
        <v>46143</v>
      </c>
      <c r="F3623" s="2" t="s">
        <v>2647</v>
      </c>
      <c r="G3623" s="2">
        <v>3</v>
      </c>
      <c r="H3623" s="3">
        <v>22050</v>
      </c>
      <c r="I3623" s="3">
        <v>6790</v>
      </c>
      <c r="J3623" s="3">
        <v>3740</v>
      </c>
      <c r="K3623" s="3">
        <v>1100</v>
      </c>
      <c r="L3623" s="3">
        <f>SUM(H3623:K3623)</f>
        <v>33680</v>
      </c>
      <c r="M3623" s="15">
        <v>0</v>
      </c>
      <c r="N3623" s="3">
        <f>H3623*M3623</f>
        <v>0</v>
      </c>
      <c r="O3623" s="3">
        <f>L3623-N3623</f>
        <v>33680</v>
      </c>
    </row>
    <row r="3624" spans="1:15" x14ac:dyDescent="0.2">
      <c r="A3624" s="2" t="s">
        <v>7110</v>
      </c>
      <c r="B3624" s="2" t="s">
        <v>2171</v>
      </c>
      <c r="C3624" s="2" t="s">
        <v>89</v>
      </c>
      <c r="D3624" s="2" t="s">
        <v>85</v>
      </c>
      <c r="E3624" s="13">
        <v>46143</v>
      </c>
      <c r="F3624" s="2" t="s">
        <v>2647</v>
      </c>
      <c r="G3624" s="2">
        <v>2</v>
      </c>
      <c r="H3624" s="3">
        <v>14100</v>
      </c>
      <c r="I3624" s="3">
        <v>2940</v>
      </c>
      <c r="J3624" s="3">
        <v>0</v>
      </c>
      <c r="K3624" s="3">
        <v>0</v>
      </c>
      <c r="L3624" s="3">
        <f>SUM(H3624:K3624)</f>
        <v>17040</v>
      </c>
      <c r="M3624" s="15">
        <v>0</v>
      </c>
      <c r="N3624" s="3">
        <f>H3624*M3624</f>
        <v>0</v>
      </c>
      <c r="O3624" s="3">
        <f>L3624-N3624</f>
        <v>17040</v>
      </c>
    </row>
    <row r="3625" spans="1:15" x14ac:dyDescent="0.2">
      <c r="A3625" s="2" t="s">
        <v>7111</v>
      </c>
      <c r="B3625" s="2" t="s">
        <v>2214</v>
      </c>
      <c r="C3625" s="2" t="s">
        <v>103</v>
      </c>
      <c r="D3625" s="2" t="s">
        <v>105</v>
      </c>
      <c r="E3625" s="13">
        <v>46174</v>
      </c>
      <c r="F3625" s="2" t="s">
        <v>2670</v>
      </c>
      <c r="G3625" s="2">
        <v>2</v>
      </c>
      <c r="H3625" s="3">
        <v>9200</v>
      </c>
      <c r="I3625" s="3">
        <v>1380</v>
      </c>
      <c r="J3625" s="3">
        <v>0</v>
      </c>
      <c r="K3625" s="3">
        <v>0</v>
      </c>
      <c r="L3625" s="3">
        <f>SUM(H3625:K3625)</f>
        <v>10580</v>
      </c>
      <c r="M3625" s="15">
        <v>0</v>
      </c>
      <c r="N3625" s="3">
        <f>H3625*M3625</f>
        <v>0</v>
      </c>
      <c r="O3625" s="3">
        <f>L3625-N3625</f>
        <v>10580</v>
      </c>
    </row>
    <row r="3626" spans="1:15" x14ac:dyDescent="0.2">
      <c r="A3626" s="2" t="s">
        <v>7112</v>
      </c>
      <c r="B3626" s="2" t="s">
        <v>2319</v>
      </c>
      <c r="C3626" s="2" t="s">
        <v>99</v>
      </c>
      <c r="D3626" s="2" t="s">
        <v>95</v>
      </c>
      <c r="E3626" s="13">
        <v>46143</v>
      </c>
      <c r="F3626" s="2" t="s">
        <v>2658</v>
      </c>
      <c r="G3626" s="2">
        <v>3</v>
      </c>
      <c r="H3626" s="3">
        <v>11850</v>
      </c>
      <c r="I3626" s="3">
        <v>480</v>
      </c>
      <c r="J3626" s="3">
        <v>0</v>
      </c>
      <c r="K3626" s="3">
        <v>2270</v>
      </c>
      <c r="L3626" s="3">
        <f>SUM(H3626:K3626)</f>
        <v>14600</v>
      </c>
      <c r="M3626" s="15">
        <v>0.1</v>
      </c>
      <c r="N3626" s="3">
        <f>H3626*M3626</f>
        <v>1185</v>
      </c>
      <c r="O3626" s="3">
        <f>L3626-N3626</f>
        <v>13415</v>
      </c>
    </row>
    <row r="3627" spans="1:15" x14ac:dyDescent="0.2">
      <c r="A3627" s="2" t="s">
        <v>7113</v>
      </c>
      <c r="B3627" s="2" t="s">
        <v>2570</v>
      </c>
      <c r="C3627" s="2" t="s">
        <v>81</v>
      </c>
      <c r="D3627" s="2" t="s">
        <v>75</v>
      </c>
      <c r="E3627" s="13">
        <v>46143</v>
      </c>
      <c r="F3627" s="2" t="s">
        <v>2670</v>
      </c>
      <c r="G3627" s="2">
        <v>2</v>
      </c>
      <c r="H3627" s="3">
        <v>52300</v>
      </c>
      <c r="I3627" s="3">
        <v>1030</v>
      </c>
      <c r="J3627" s="3">
        <v>0</v>
      </c>
      <c r="K3627" s="3">
        <v>0</v>
      </c>
      <c r="L3627" s="3">
        <f>SUM(H3627:K3627)</f>
        <v>53330</v>
      </c>
      <c r="M3627" s="15">
        <v>0</v>
      </c>
      <c r="N3627" s="3">
        <f>H3627*M3627</f>
        <v>0</v>
      </c>
      <c r="O3627" s="3">
        <f>L3627-N3627</f>
        <v>53330</v>
      </c>
    </row>
    <row r="3628" spans="1:15" x14ac:dyDescent="0.2">
      <c r="A3628" s="2" t="s">
        <v>7114</v>
      </c>
      <c r="B3628" s="2" t="s">
        <v>744</v>
      </c>
      <c r="C3628" s="2" t="s">
        <v>63</v>
      </c>
      <c r="D3628" s="2" t="s">
        <v>65</v>
      </c>
      <c r="E3628" s="13">
        <v>46204</v>
      </c>
      <c r="F3628" s="2" t="s">
        <v>2689</v>
      </c>
      <c r="G3628" s="2">
        <v>5</v>
      </c>
      <c r="H3628" s="3">
        <v>51500</v>
      </c>
      <c r="I3628" s="3">
        <v>14270</v>
      </c>
      <c r="J3628" s="3">
        <v>0</v>
      </c>
      <c r="K3628" s="3">
        <v>1670</v>
      </c>
      <c r="L3628" s="3">
        <f>SUM(H3628:K3628)</f>
        <v>67440</v>
      </c>
      <c r="M3628" s="15">
        <v>0.15</v>
      </c>
      <c r="N3628" s="3">
        <f>H3628*M3628</f>
        <v>7725</v>
      </c>
      <c r="O3628" s="3">
        <f>L3628-N3628</f>
        <v>59715</v>
      </c>
    </row>
    <row r="3629" spans="1:15" x14ac:dyDescent="0.2">
      <c r="A3629" s="2" t="s">
        <v>7115</v>
      </c>
      <c r="B3629" s="2" t="s">
        <v>811</v>
      </c>
      <c r="C3629" s="2" t="s">
        <v>19</v>
      </c>
      <c r="D3629" s="2" t="s">
        <v>11</v>
      </c>
      <c r="E3629" s="13">
        <v>46143</v>
      </c>
      <c r="F3629" s="2" t="s">
        <v>2661</v>
      </c>
      <c r="G3629" s="2">
        <v>3</v>
      </c>
      <c r="H3629" s="3">
        <v>22500</v>
      </c>
      <c r="I3629" s="3">
        <v>500</v>
      </c>
      <c r="J3629" s="3">
        <v>0</v>
      </c>
      <c r="K3629" s="3">
        <v>0</v>
      </c>
      <c r="L3629" s="3">
        <f>SUM(H3629:K3629)</f>
        <v>23000</v>
      </c>
      <c r="M3629" s="15">
        <v>0</v>
      </c>
      <c r="N3629" s="3">
        <f>H3629*M3629</f>
        <v>0</v>
      </c>
      <c r="O3629" s="3">
        <f>L3629-N3629</f>
        <v>23000</v>
      </c>
    </row>
    <row r="3630" spans="1:15" x14ac:dyDescent="0.2">
      <c r="A3630" s="2" t="s">
        <v>7116</v>
      </c>
      <c r="B3630" s="2" t="s">
        <v>844</v>
      </c>
      <c r="C3630" s="2" t="s">
        <v>22</v>
      </c>
      <c r="D3630" s="2" t="s">
        <v>24</v>
      </c>
      <c r="E3630" s="13">
        <v>46143</v>
      </c>
      <c r="F3630" s="2" t="s">
        <v>2683</v>
      </c>
      <c r="G3630" s="2">
        <v>1</v>
      </c>
      <c r="H3630" s="3">
        <v>3400</v>
      </c>
      <c r="I3630" s="3">
        <v>90</v>
      </c>
      <c r="J3630" s="3">
        <v>0</v>
      </c>
      <c r="K3630" s="3">
        <v>0</v>
      </c>
      <c r="L3630" s="3">
        <f>SUM(H3630:K3630)</f>
        <v>3490</v>
      </c>
      <c r="M3630" s="15">
        <v>0.17</v>
      </c>
      <c r="N3630" s="3">
        <f>H3630*M3630</f>
        <v>578</v>
      </c>
      <c r="O3630" s="3">
        <f>L3630-N3630</f>
        <v>2912</v>
      </c>
    </row>
    <row r="3631" spans="1:15" x14ac:dyDescent="0.2">
      <c r="A3631" s="2" t="s">
        <v>7117</v>
      </c>
      <c r="B3631" s="2" t="s">
        <v>1468</v>
      </c>
      <c r="C3631" s="2" t="s">
        <v>81</v>
      </c>
      <c r="D3631" s="2" t="s">
        <v>75</v>
      </c>
      <c r="E3631" s="13">
        <v>46143</v>
      </c>
      <c r="F3631" s="2" t="s">
        <v>2658</v>
      </c>
      <c r="G3631" s="2">
        <v>5</v>
      </c>
      <c r="H3631" s="3">
        <v>90500</v>
      </c>
      <c r="I3631" s="3">
        <v>12900</v>
      </c>
      <c r="J3631" s="3">
        <v>7990</v>
      </c>
      <c r="K3631" s="3">
        <v>0</v>
      </c>
      <c r="L3631" s="3">
        <f>SUM(H3631:K3631)</f>
        <v>111390</v>
      </c>
      <c r="M3631" s="15">
        <v>0.1</v>
      </c>
      <c r="N3631" s="3">
        <f>H3631*M3631</f>
        <v>9050</v>
      </c>
      <c r="O3631" s="3">
        <f>L3631-N3631</f>
        <v>102340</v>
      </c>
    </row>
    <row r="3632" spans="1:15" x14ac:dyDescent="0.2">
      <c r="A3632" s="2" t="s">
        <v>7118</v>
      </c>
      <c r="B3632" s="2" t="s">
        <v>2128</v>
      </c>
      <c r="C3632" s="2" t="s">
        <v>120</v>
      </c>
      <c r="D3632" s="2" t="s">
        <v>114</v>
      </c>
      <c r="E3632" s="13">
        <v>46143</v>
      </c>
      <c r="F3632" s="2" t="s">
        <v>2670</v>
      </c>
      <c r="G3632" s="2">
        <v>3</v>
      </c>
      <c r="H3632" s="3">
        <v>8700</v>
      </c>
      <c r="I3632" s="3">
        <v>1950</v>
      </c>
      <c r="J3632" s="3">
        <v>0</v>
      </c>
      <c r="K3632" s="3">
        <v>1530</v>
      </c>
      <c r="L3632" s="3">
        <f>SUM(H3632:K3632)</f>
        <v>12180</v>
      </c>
      <c r="M3632" s="15">
        <v>0</v>
      </c>
      <c r="N3632" s="3">
        <f>H3632*M3632</f>
        <v>0</v>
      </c>
      <c r="O3632" s="3">
        <f>L3632-N3632</f>
        <v>12180</v>
      </c>
    </row>
    <row r="3633" spans="1:15" x14ac:dyDescent="0.2">
      <c r="A3633" s="2" t="s">
        <v>7120</v>
      </c>
      <c r="B3633" s="2" t="s">
        <v>2321</v>
      </c>
      <c r="C3633" s="2" t="s">
        <v>9</v>
      </c>
      <c r="D3633" s="2" t="s">
        <v>11</v>
      </c>
      <c r="E3633" s="13">
        <v>46143</v>
      </c>
      <c r="F3633" s="2" t="s">
        <v>2732</v>
      </c>
      <c r="G3633" s="2">
        <v>2</v>
      </c>
      <c r="H3633" s="3">
        <v>22300</v>
      </c>
      <c r="I3633" s="3">
        <v>370</v>
      </c>
      <c r="J3633" s="3">
        <v>0</v>
      </c>
      <c r="K3633" s="3">
        <v>0</v>
      </c>
      <c r="L3633" s="3">
        <f>SUM(H3633:K3633)</f>
        <v>22670</v>
      </c>
      <c r="M3633" s="15">
        <v>0.05</v>
      </c>
      <c r="N3633" s="3">
        <f>H3633*M3633</f>
        <v>1115</v>
      </c>
      <c r="O3633" s="3">
        <f>L3633-N3633</f>
        <v>21555</v>
      </c>
    </row>
    <row r="3634" spans="1:15" x14ac:dyDescent="0.2">
      <c r="A3634" s="2" t="s">
        <v>7122</v>
      </c>
      <c r="B3634" s="2" t="s">
        <v>373</v>
      </c>
      <c r="C3634" s="2" t="s">
        <v>112</v>
      </c>
      <c r="D3634" s="2" t="s">
        <v>114</v>
      </c>
      <c r="E3634" s="13">
        <v>46174</v>
      </c>
      <c r="F3634" s="2" t="s">
        <v>2689</v>
      </c>
      <c r="G3634" s="2">
        <v>3</v>
      </c>
      <c r="H3634" s="3">
        <v>11100</v>
      </c>
      <c r="I3634" s="3">
        <v>1630</v>
      </c>
      <c r="J3634" s="3">
        <v>0</v>
      </c>
      <c r="K3634" s="3">
        <v>0</v>
      </c>
      <c r="L3634" s="3">
        <f>SUM(H3634:K3634)</f>
        <v>12730</v>
      </c>
      <c r="M3634" s="15">
        <v>0.15</v>
      </c>
      <c r="N3634" s="3">
        <f>H3634*M3634</f>
        <v>1665</v>
      </c>
      <c r="O3634" s="3">
        <f>L3634-N3634</f>
        <v>11065</v>
      </c>
    </row>
    <row r="3635" spans="1:15" x14ac:dyDescent="0.2">
      <c r="A3635" s="2" t="s">
        <v>7123</v>
      </c>
      <c r="B3635" s="2" t="s">
        <v>705</v>
      </c>
      <c r="C3635" s="2" t="s">
        <v>53</v>
      </c>
      <c r="D3635" s="2" t="s">
        <v>55</v>
      </c>
      <c r="E3635" s="13">
        <v>46174</v>
      </c>
      <c r="F3635" s="2" t="s">
        <v>2651</v>
      </c>
      <c r="G3635" s="2">
        <v>2</v>
      </c>
      <c r="H3635" s="3">
        <v>12400</v>
      </c>
      <c r="I3635" s="3">
        <v>2990</v>
      </c>
      <c r="J3635" s="3">
        <v>0</v>
      </c>
      <c r="K3635" s="3">
        <v>3400</v>
      </c>
      <c r="L3635" s="3">
        <f>SUM(H3635:K3635)</f>
        <v>18790</v>
      </c>
      <c r="M3635" s="15">
        <v>0.16</v>
      </c>
      <c r="N3635" s="3">
        <f>H3635*M3635</f>
        <v>1984</v>
      </c>
      <c r="O3635" s="3">
        <f>L3635-N3635</f>
        <v>16806</v>
      </c>
    </row>
    <row r="3636" spans="1:15" x14ac:dyDescent="0.2">
      <c r="A3636" s="2" t="s">
        <v>7125</v>
      </c>
      <c r="B3636" s="2" t="s">
        <v>1057</v>
      </c>
      <c r="C3636" s="2" t="s">
        <v>99</v>
      </c>
      <c r="D3636" s="2" t="s">
        <v>95</v>
      </c>
      <c r="E3636" s="13">
        <v>46174</v>
      </c>
      <c r="F3636" s="2" t="s">
        <v>2670</v>
      </c>
      <c r="G3636" s="2">
        <v>6</v>
      </c>
      <c r="H3636" s="3">
        <v>22800</v>
      </c>
      <c r="I3636" s="3">
        <v>1950</v>
      </c>
      <c r="J3636" s="3">
        <v>0</v>
      </c>
      <c r="K3636" s="3">
        <v>0</v>
      </c>
      <c r="L3636" s="3">
        <f>SUM(H3636:K3636)</f>
        <v>24750</v>
      </c>
      <c r="M3636" s="15">
        <v>0</v>
      </c>
      <c r="N3636" s="3">
        <f>H3636*M3636</f>
        <v>0</v>
      </c>
      <c r="O3636" s="3">
        <f>L3636-N3636</f>
        <v>24750</v>
      </c>
    </row>
    <row r="3637" spans="1:15" x14ac:dyDescent="0.2">
      <c r="A3637" s="2" t="s">
        <v>7126</v>
      </c>
      <c r="B3637" s="2" t="s">
        <v>1355</v>
      </c>
      <c r="C3637" s="2" t="s">
        <v>47</v>
      </c>
      <c r="D3637" s="2" t="s">
        <v>45</v>
      </c>
      <c r="E3637" s="13">
        <v>46143</v>
      </c>
      <c r="F3637" s="2" t="s">
        <v>2689</v>
      </c>
      <c r="G3637" s="2">
        <v>5</v>
      </c>
      <c r="H3637" s="3">
        <v>29000</v>
      </c>
      <c r="I3637" s="3">
        <v>11500</v>
      </c>
      <c r="J3637" s="3">
        <v>0</v>
      </c>
      <c r="K3637" s="3">
        <v>0</v>
      </c>
      <c r="L3637" s="3">
        <f>SUM(H3637:K3637)</f>
        <v>40500</v>
      </c>
      <c r="M3637" s="15">
        <v>0.15</v>
      </c>
      <c r="N3637" s="3">
        <f>H3637*M3637</f>
        <v>4350</v>
      </c>
      <c r="O3637" s="3">
        <f>L3637-N3637</f>
        <v>36150</v>
      </c>
    </row>
    <row r="3638" spans="1:15" x14ac:dyDescent="0.2">
      <c r="A3638" s="2" t="s">
        <v>7127</v>
      </c>
      <c r="B3638" s="2" t="s">
        <v>1367</v>
      </c>
      <c r="C3638" s="2" t="s">
        <v>108</v>
      </c>
      <c r="D3638" s="2" t="s">
        <v>105</v>
      </c>
      <c r="E3638" s="13">
        <v>46174</v>
      </c>
      <c r="F3638" s="2" t="s">
        <v>2658</v>
      </c>
      <c r="G3638" s="2">
        <v>16</v>
      </c>
      <c r="H3638" s="3">
        <v>217600</v>
      </c>
      <c r="I3638" s="3">
        <v>24120</v>
      </c>
      <c r="J3638" s="3">
        <v>0</v>
      </c>
      <c r="K3638" s="3">
        <v>0</v>
      </c>
      <c r="L3638" s="3">
        <f>SUM(H3638:K3638)</f>
        <v>241720</v>
      </c>
      <c r="M3638" s="15">
        <v>0.1</v>
      </c>
      <c r="N3638" s="3">
        <f>H3638*M3638</f>
        <v>21760</v>
      </c>
      <c r="O3638" s="3">
        <f>L3638-N3638</f>
        <v>219960</v>
      </c>
    </row>
    <row r="3639" spans="1:15" x14ac:dyDescent="0.2">
      <c r="A3639" s="2" t="s">
        <v>7131</v>
      </c>
      <c r="B3639" s="2" t="s">
        <v>920</v>
      </c>
      <c r="C3639" s="2" t="s">
        <v>57</v>
      </c>
      <c r="D3639" s="2" t="s">
        <v>55</v>
      </c>
      <c r="E3639" s="13">
        <v>46235</v>
      </c>
      <c r="F3639" s="2" t="s">
        <v>2670</v>
      </c>
      <c r="G3639" s="2">
        <v>8</v>
      </c>
      <c r="H3639" s="3">
        <v>62000</v>
      </c>
      <c r="I3639" s="3">
        <v>3570</v>
      </c>
      <c r="J3639" s="3">
        <v>0</v>
      </c>
      <c r="K3639" s="3">
        <v>0</v>
      </c>
      <c r="L3639" s="3">
        <f>SUM(H3639:K3639)</f>
        <v>65570</v>
      </c>
      <c r="M3639" s="15">
        <v>0</v>
      </c>
      <c r="N3639" s="3">
        <f>H3639*M3639</f>
        <v>0</v>
      </c>
      <c r="O3639" s="3">
        <f>L3639-N3639</f>
        <v>65570</v>
      </c>
    </row>
    <row r="3640" spans="1:15" x14ac:dyDescent="0.2">
      <c r="A3640" s="2" t="s">
        <v>7132</v>
      </c>
      <c r="B3640" s="2" t="s">
        <v>1608</v>
      </c>
      <c r="C3640" s="2" t="s">
        <v>71</v>
      </c>
      <c r="D3640" s="2" t="s">
        <v>65</v>
      </c>
      <c r="E3640" s="13">
        <v>46143</v>
      </c>
      <c r="F3640" s="2" t="s">
        <v>2670</v>
      </c>
      <c r="G3640" s="2">
        <v>3</v>
      </c>
      <c r="H3640" s="3">
        <v>27150</v>
      </c>
      <c r="I3640" s="3">
        <v>3220</v>
      </c>
      <c r="J3640" s="3">
        <v>0</v>
      </c>
      <c r="K3640" s="3">
        <v>0</v>
      </c>
      <c r="L3640" s="3">
        <f>SUM(H3640:K3640)</f>
        <v>30370</v>
      </c>
      <c r="M3640" s="15">
        <v>0</v>
      </c>
      <c r="N3640" s="3">
        <f>H3640*M3640</f>
        <v>0</v>
      </c>
      <c r="O3640" s="3">
        <f>L3640-N3640</f>
        <v>30370</v>
      </c>
    </row>
    <row r="3641" spans="1:15" x14ac:dyDescent="0.2">
      <c r="A3641" s="2" t="s">
        <v>7133</v>
      </c>
      <c r="B3641" s="2" t="s">
        <v>2558</v>
      </c>
      <c r="C3641" s="2" t="s">
        <v>26</v>
      </c>
      <c r="D3641" s="2" t="s">
        <v>24</v>
      </c>
      <c r="E3641" s="13">
        <v>46143</v>
      </c>
      <c r="F3641" s="2" t="s">
        <v>2732</v>
      </c>
      <c r="G3641" s="2">
        <v>3</v>
      </c>
      <c r="H3641" s="3">
        <v>55200</v>
      </c>
      <c r="I3641" s="3">
        <v>2530</v>
      </c>
      <c r="J3641" s="3">
        <v>0</v>
      </c>
      <c r="K3641" s="3">
        <v>0</v>
      </c>
      <c r="L3641" s="3">
        <f>SUM(H3641:K3641)</f>
        <v>57730</v>
      </c>
      <c r="M3641" s="15">
        <v>0.05</v>
      </c>
      <c r="N3641" s="3">
        <f>H3641*M3641</f>
        <v>2760</v>
      </c>
      <c r="O3641" s="3">
        <f>L3641-N3641</f>
        <v>54970</v>
      </c>
    </row>
    <row r="3642" spans="1:15" x14ac:dyDescent="0.2">
      <c r="A3642" s="2" t="s">
        <v>7134</v>
      </c>
      <c r="B3642" s="2" t="s">
        <v>867</v>
      </c>
      <c r="C3642" s="2" t="s">
        <v>125</v>
      </c>
      <c r="D3642" s="2" t="s">
        <v>124</v>
      </c>
      <c r="E3642" s="13">
        <v>46143</v>
      </c>
      <c r="F3642" s="2" t="s">
        <v>2732</v>
      </c>
      <c r="G3642" s="2">
        <v>3</v>
      </c>
      <c r="H3642" s="3">
        <v>31050</v>
      </c>
      <c r="I3642" s="3">
        <v>3480</v>
      </c>
      <c r="J3642" s="3">
        <v>0</v>
      </c>
      <c r="K3642" s="3">
        <v>660</v>
      </c>
      <c r="L3642" s="3">
        <f>SUM(H3642:K3642)</f>
        <v>35190</v>
      </c>
      <c r="M3642" s="15">
        <v>0.05</v>
      </c>
      <c r="N3642" s="3">
        <f>H3642*M3642</f>
        <v>1552.5</v>
      </c>
      <c r="O3642" s="3">
        <f>L3642-N3642</f>
        <v>33637.5</v>
      </c>
    </row>
    <row r="3643" spans="1:15" x14ac:dyDescent="0.2">
      <c r="A3643" s="2" t="s">
        <v>7135</v>
      </c>
      <c r="B3643" s="2" t="s">
        <v>1084</v>
      </c>
      <c r="C3643" s="2" t="s">
        <v>47</v>
      </c>
      <c r="D3643" s="2" t="s">
        <v>45</v>
      </c>
      <c r="E3643" s="13">
        <v>46174</v>
      </c>
      <c r="F3643" s="2" t="s">
        <v>2651</v>
      </c>
      <c r="G3643" s="2">
        <v>3</v>
      </c>
      <c r="H3643" s="3">
        <v>13950</v>
      </c>
      <c r="I3643" s="3">
        <v>4300</v>
      </c>
      <c r="J3643" s="3">
        <v>0</v>
      </c>
      <c r="K3643" s="3">
        <v>0</v>
      </c>
      <c r="L3643" s="3">
        <f>SUM(H3643:K3643)</f>
        <v>18250</v>
      </c>
      <c r="M3643" s="15">
        <v>0.16</v>
      </c>
      <c r="N3643" s="3">
        <f>H3643*M3643</f>
        <v>2232</v>
      </c>
      <c r="O3643" s="3">
        <f>L3643-N3643</f>
        <v>16018</v>
      </c>
    </row>
    <row r="3644" spans="1:15" x14ac:dyDescent="0.2">
      <c r="A3644" s="2" t="s">
        <v>7136</v>
      </c>
      <c r="B3644" s="2" t="s">
        <v>1443</v>
      </c>
      <c r="C3644" s="2" t="s">
        <v>89</v>
      </c>
      <c r="D3644" s="2" t="s">
        <v>85</v>
      </c>
      <c r="E3644" s="13">
        <v>46143</v>
      </c>
      <c r="F3644" s="2" t="s">
        <v>2670</v>
      </c>
      <c r="G3644" s="2">
        <v>4</v>
      </c>
      <c r="H3644" s="3">
        <v>29800</v>
      </c>
      <c r="I3644" s="3">
        <v>2960</v>
      </c>
      <c r="J3644" s="3">
        <v>2210</v>
      </c>
      <c r="K3644" s="3">
        <v>0</v>
      </c>
      <c r="L3644" s="3">
        <f>SUM(H3644:K3644)</f>
        <v>34970</v>
      </c>
      <c r="M3644" s="15">
        <v>0</v>
      </c>
      <c r="N3644" s="3">
        <f>H3644*M3644</f>
        <v>0</v>
      </c>
      <c r="O3644" s="3">
        <f>L3644-N3644</f>
        <v>34970</v>
      </c>
    </row>
    <row r="3645" spans="1:15" x14ac:dyDescent="0.2">
      <c r="A3645" s="2" t="s">
        <v>7137</v>
      </c>
      <c r="B3645" s="2" t="s">
        <v>2591</v>
      </c>
      <c r="C3645" s="2" t="s">
        <v>32</v>
      </c>
      <c r="D3645" s="2" t="s">
        <v>24</v>
      </c>
      <c r="E3645" s="13">
        <v>46143</v>
      </c>
      <c r="F3645" s="2" t="s">
        <v>2689</v>
      </c>
      <c r="G3645" s="2">
        <v>4</v>
      </c>
      <c r="H3645" s="3">
        <v>18800</v>
      </c>
      <c r="I3645" s="3">
        <v>6150</v>
      </c>
      <c r="J3645" s="3">
        <v>0</v>
      </c>
      <c r="K3645" s="3">
        <v>0</v>
      </c>
      <c r="L3645" s="3">
        <f>SUM(H3645:K3645)</f>
        <v>24950</v>
      </c>
      <c r="M3645" s="15">
        <v>0.15</v>
      </c>
      <c r="N3645" s="3">
        <f>H3645*M3645</f>
        <v>2820</v>
      </c>
      <c r="O3645" s="3">
        <f>L3645-N3645</f>
        <v>22130</v>
      </c>
    </row>
    <row r="3646" spans="1:15" x14ac:dyDescent="0.2">
      <c r="A3646" s="2" t="s">
        <v>7139</v>
      </c>
      <c r="B3646" s="2" t="s">
        <v>865</v>
      </c>
      <c r="C3646" s="2" t="s">
        <v>73</v>
      </c>
      <c r="D3646" s="2" t="s">
        <v>75</v>
      </c>
      <c r="E3646" s="13">
        <v>46143</v>
      </c>
      <c r="F3646" s="2" t="s">
        <v>2670</v>
      </c>
      <c r="G3646" s="2">
        <v>2</v>
      </c>
      <c r="H3646" s="3">
        <v>12600</v>
      </c>
      <c r="I3646" s="3">
        <v>620</v>
      </c>
      <c r="J3646" s="3">
        <v>0</v>
      </c>
      <c r="K3646" s="3">
        <v>0</v>
      </c>
      <c r="L3646" s="3">
        <f>SUM(H3646:K3646)</f>
        <v>13220</v>
      </c>
      <c r="M3646" s="15">
        <v>0</v>
      </c>
      <c r="N3646" s="3">
        <f>H3646*M3646</f>
        <v>0</v>
      </c>
      <c r="O3646" s="3">
        <f>L3646-N3646</f>
        <v>13220</v>
      </c>
    </row>
    <row r="3647" spans="1:15" x14ac:dyDescent="0.2">
      <c r="A3647" s="2" t="s">
        <v>7140</v>
      </c>
      <c r="B3647" s="2" t="s">
        <v>1602</v>
      </c>
      <c r="C3647" s="2" t="s">
        <v>37</v>
      </c>
      <c r="D3647" s="2" t="s">
        <v>36</v>
      </c>
      <c r="E3647" s="13">
        <v>46235</v>
      </c>
      <c r="F3647" s="2" t="s">
        <v>2647</v>
      </c>
      <c r="G3647" s="2">
        <v>3</v>
      </c>
      <c r="H3647" s="3">
        <v>49800</v>
      </c>
      <c r="I3647" s="3">
        <v>7320</v>
      </c>
      <c r="J3647" s="3">
        <v>0</v>
      </c>
      <c r="K3647" s="3">
        <v>0</v>
      </c>
      <c r="L3647" s="3">
        <f>SUM(H3647:K3647)</f>
        <v>57120</v>
      </c>
      <c r="M3647" s="15">
        <v>0</v>
      </c>
      <c r="N3647" s="3">
        <f>H3647*M3647</f>
        <v>0</v>
      </c>
      <c r="O3647" s="3">
        <f>L3647-N3647</f>
        <v>57120</v>
      </c>
    </row>
    <row r="3648" spans="1:15" x14ac:dyDescent="0.2">
      <c r="A3648" s="2" t="s">
        <v>7141</v>
      </c>
      <c r="B3648" s="2" t="s">
        <v>1921</v>
      </c>
      <c r="C3648" s="2" t="s">
        <v>83</v>
      </c>
      <c r="D3648" s="2" t="s">
        <v>85</v>
      </c>
      <c r="E3648" s="13">
        <v>46143</v>
      </c>
      <c r="F3648" s="2" t="s">
        <v>2670</v>
      </c>
      <c r="G3648" s="2">
        <v>4</v>
      </c>
      <c r="H3648" s="3">
        <v>35600</v>
      </c>
      <c r="I3648" s="3">
        <v>4990</v>
      </c>
      <c r="J3648" s="3">
        <v>10420</v>
      </c>
      <c r="K3648" s="3">
        <v>0</v>
      </c>
      <c r="L3648" s="3">
        <f>SUM(H3648:K3648)</f>
        <v>51010</v>
      </c>
      <c r="M3648" s="15">
        <v>0</v>
      </c>
      <c r="N3648" s="3">
        <f>H3648*M3648</f>
        <v>0</v>
      </c>
      <c r="O3648" s="3">
        <f>L3648-N3648</f>
        <v>51010</v>
      </c>
    </row>
    <row r="3649" spans="1:15" x14ac:dyDescent="0.2">
      <c r="A3649" s="2" t="s">
        <v>7142</v>
      </c>
      <c r="B3649" s="2" t="s">
        <v>2223</v>
      </c>
      <c r="C3649" s="2" t="s">
        <v>91</v>
      </c>
      <c r="D3649" s="2" t="s">
        <v>85</v>
      </c>
      <c r="E3649" s="13">
        <v>46143</v>
      </c>
      <c r="F3649" s="2" t="s">
        <v>2683</v>
      </c>
      <c r="G3649" s="2">
        <v>5</v>
      </c>
      <c r="H3649" s="3">
        <v>14250</v>
      </c>
      <c r="I3649" s="3">
        <v>730</v>
      </c>
      <c r="J3649" s="3">
        <v>0</v>
      </c>
      <c r="K3649" s="3">
        <v>0</v>
      </c>
      <c r="L3649" s="3">
        <f>SUM(H3649:K3649)</f>
        <v>14980</v>
      </c>
      <c r="M3649" s="15">
        <v>0.17</v>
      </c>
      <c r="N3649" s="3">
        <f>H3649*M3649</f>
        <v>2422.5</v>
      </c>
      <c r="O3649" s="3">
        <f>L3649-N3649</f>
        <v>12557.5</v>
      </c>
    </row>
    <row r="3650" spans="1:15" x14ac:dyDescent="0.2">
      <c r="A3650" s="2" t="s">
        <v>7143</v>
      </c>
      <c r="B3650" s="2" t="s">
        <v>2495</v>
      </c>
      <c r="C3650" s="2" t="s">
        <v>9</v>
      </c>
      <c r="D3650" s="2" t="s">
        <v>11</v>
      </c>
      <c r="E3650" s="13">
        <v>46174</v>
      </c>
      <c r="F3650" s="2" t="s">
        <v>2651</v>
      </c>
      <c r="G3650" s="2">
        <v>4</v>
      </c>
      <c r="H3650" s="3">
        <v>18400</v>
      </c>
      <c r="I3650" s="3">
        <v>3380</v>
      </c>
      <c r="J3650" s="3">
        <v>0</v>
      </c>
      <c r="K3650" s="3">
        <v>0</v>
      </c>
      <c r="L3650" s="3">
        <f>SUM(H3650:K3650)</f>
        <v>21780</v>
      </c>
      <c r="M3650" s="15">
        <v>0.16</v>
      </c>
      <c r="N3650" s="3">
        <f>H3650*M3650</f>
        <v>2944</v>
      </c>
      <c r="O3650" s="3">
        <f>L3650-N3650</f>
        <v>18836</v>
      </c>
    </row>
    <row r="3651" spans="1:15" x14ac:dyDescent="0.2">
      <c r="A3651" s="2" t="s">
        <v>7144</v>
      </c>
      <c r="B3651" s="2" t="s">
        <v>2519</v>
      </c>
      <c r="C3651" s="2" t="s">
        <v>37</v>
      </c>
      <c r="D3651" s="2" t="s">
        <v>36</v>
      </c>
      <c r="E3651" s="13">
        <v>46143</v>
      </c>
      <c r="F3651" s="2" t="s">
        <v>2732</v>
      </c>
      <c r="G3651" s="2">
        <v>1</v>
      </c>
      <c r="H3651" s="3">
        <v>23300</v>
      </c>
      <c r="I3651" s="3">
        <v>240</v>
      </c>
      <c r="J3651" s="3">
        <v>9550</v>
      </c>
      <c r="K3651" s="3">
        <v>0</v>
      </c>
      <c r="L3651" s="3">
        <f>SUM(H3651:K3651)</f>
        <v>33090</v>
      </c>
      <c r="M3651" s="15">
        <v>0.05</v>
      </c>
      <c r="N3651" s="3">
        <f>H3651*M3651</f>
        <v>1165</v>
      </c>
      <c r="O3651" s="3">
        <f>L3651-N3651</f>
        <v>31925</v>
      </c>
    </row>
    <row r="3652" spans="1:15" x14ac:dyDescent="0.2">
      <c r="A3652" s="2" t="s">
        <v>7145</v>
      </c>
      <c r="B3652" s="2" t="s">
        <v>184</v>
      </c>
      <c r="C3652" s="2" t="s">
        <v>118</v>
      </c>
      <c r="D3652" s="2" t="s">
        <v>114</v>
      </c>
      <c r="E3652" s="13">
        <v>46266</v>
      </c>
      <c r="F3652" s="2" t="s">
        <v>2689</v>
      </c>
      <c r="G3652" s="2">
        <v>5</v>
      </c>
      <c r="H3652" s="3">
        <v>57750</v>
      </c>
      <c r="I3652" s="3">
        <v>2650</v>
      </c>
      <c r="J3652" s="3">
        <v>9440</v>
      </c>
      <c r="K3652" s="3">
        <v>0</v>
      </c>
      <c r="L3652" s="3">
        <f>SUM(H3652:K3652)</f>
        <v>69840</v>
      </c>
      <c r="M3652" s="15">
        <v>0.15</v>
      </c>
      <c r="N3652" s="3">
        <f>H3652*M3652</f>
        <v>8662.5</v>
      </c>
      <c r="O3652" s="3">
        <f>L3652-N3652</f>
        <v>61177.5</v>
      </c>
    </row>
    <row r="3653" spans="1:15" x14ac:dyDescent="0.2">
      <c r="A3653" s="2" t="s">
        <v>7147</v>
      </c>
      <c r="B3653" s="2" t="s">
        <v>620</v>
      </c>
      <c r="C3653" s="2" t="s">
        <v>116</v>
      </c>
      <c r="D3653" s="2" t="s">
        <v>114</v>
      </c>
      <c r="E3653" s="13">
        <v>46143</v>
      </c>
      <c r="F3653" s="2" t="s">
        <v>2683</v>
      </c>
      <c r="G3653" s="2">
        <v>12</v>
      </c>
      <c r="H3653" s="3">
        <v>78600</v>
      </c>
      <c r="I3653" s="3">
        <v>9490</v>
      </c>
      <c r="J3653" s="3">
        <v>0</v>
      </c>
      <c r="K3653" s="3">
        <v>0</v>
      </c>
      <c r="L3653" s="3">
        <f>SUM(H3653:K3653)</f>
        <v>88090</v>
      </c>
      <c r="M3653" s="15">
        <v>0.17</v>
      </c>
      <c r="N3653" s="3">
        <f>H3653*M3653</f>
        <v>13362.000000000002</v>
      </c>
      <c r="O3653" s="3">
        <f>L3653-N3653</f>
        <v>74728</v>
      </c>
    </row>
    <row r="3654" spans="1:15" x14ac:dyDescent="0.2">
      <c r="A3654" s="2" t="s">
        <v>7148</v>
      </c>
      <c r="B3654" s="2" t="s">
        <v>1378</v>
      </c>
      <c r="C3654" s="2" t="s">
        <v>110</v>
      </c>
      <c r="D3654" s="2" t="s">
        <v>105</v>
      </c>
      <c r="E3654" s="13">
        <v>46143</v>
      </c>
      <c r="F3654" s="2" t="s">
        <v>2670</v>
      </c>
      <c r="G3654" s="2">
        <v>2</v>
      </c>
      <c r="H3654" s="3">
        <v>13700</v>
      </c>
      <c r="I3654" s="3">
        <v>1570</v>
      </c>
      <c r="J3654" s="3">
        <v>0</v>
      </c>
      <c r="K3654" s="3">
        <v>2090</v>
      </c>
      <c r="L3654" s="3">
        <f>SUM(H3654:K3654)</f>
        <v>17360</v>
      </c>
      <c r="M3654" s="15">
        <v>0</v>
      </c>
      <c r="N3654" s="3">
        <f>H3654*M3654</f>
        <v>0</v>
      </c>
      <c r="O3654" s="3">
        <f>L3654-N3654</f>
        <v>17360</v>
      </c>
    </row>
    <row r="3655" spans="1:15" x14ac:dyDescent="0.2">
      <c r="A3655" s="2" t="s">
        <v>7149</v>
      </c>
      <c r="B3655" s="2" t="s">
        <v>1915</v>
      </c>
      <c r="C3655" s="2" t="s">
        <v>63</v>
      </c>
      <c r="D3655" s="2" t="s">
        <v>65</v>
      </c>
      <c r="E3655" s="13">
        <v>46143</v>
      </c>
      <c r="F3655" s="2" t="s">
        <v>2689</v>
      </c>
      <c r="G3655" s="2">
        <v>1</v>
      </c>
      <c r="H3655" s="3">
        <v>14150</v>
      </c>
      <c r="I3655" s="3">
        <v>150</v>
      </c>
      <c r="J3655" s="3">
        <v>5600</v>
      </c>
      <c r="K3655" s="3">
        <v>0</v>
      </c>
      <c r="L3655" s="3">
        <f>SUM(H3655:K3655)</f>
        <v>19900</v>
      </c>
      <c r="M3655" s="15">
        <v>0.15</v>
      </c>
      <c r="N3655" s="3">
        <f>H3655*M3655</f>
        <v>2122.5</v>
      </c>
      <c r="O3655" s="3">
        <f>L3655-N3655</f>
        <v>17777.5</v>
      </c>
    </row>
    <row r="3656" spans="1:15" x14ac:dyDescent="0.2">
      <c r="A3656" s="2" t="s">
        <v>7151</v>
      </c>
      <c r="B3656" s="2" t="s">
        <v>2277</v>
      </c>
      <c r="C3656" s="2" t="s">
        <v>81</v>
      </c>
      <c r="D3656" s="2" t="s">
        <v>75</v>
      </c>
      <c r="E3656" s="13">
        <v>46266</v>
      </c>
      <c r="F3656" s="2" t="s">
        <v>2647</v>
      </c>
      <c r="G3656" s="2">
        <v>6</v>
      </c>
      <c r="H3656" s="3">
        <v>64200</v>
      </c>
      <c r="I3656" s="3">
        <v>6480</v>
      </c>
      <c r="J3656" s="3">
        <v>0</v>
      </c>
      <c r="K3656" s="3">
        <v>0</v>
      </c>
      <c r="L3656" s="3">
        <f>SUM(H3656:K3656)</f>
        <v>70680</v>
      </c>
      <c r="M3656" s="15">
        <v>0</v>
      </c>
      <c r="N3656" s="3">
        <f>H3656*M3656</f>
        <v>0</v>
      </c>
      <c r="O3656" s="3">
        <f>L3656-N3656</f>
        <v>70680</v>
      </c>
    </row>
    <row r="3657" spans="1:15" x14ac:dyDescent="0.2">
      <c r="A3657" s="2" t="s">
        <v>7152</v>
      </c>
      <c r="B3657" s="2" t="s">
        <v>2341</v>
      </c>
      <c r="C3657" s="2" t="s">
        <v>43</v>
      </c>
      <c r="D3657" s="2" t="s">
        <v>45</v>
      </c>
      <c r="E3657" s="13">
        <v>46143</v>
      </c>
      <c r="F3657" s="2" t="s">
        <v>2658</v>
      </c>
      <c r="G3657" s="2">
        <v>3</v>
      </c>
      <c r="H3657" s="3">
        <v>16200</v>
      </c>
      <c r="I3657" s="3">
        <v>360</v>
      </c>
      <c r="J3657" s="3">
        <v>0</v>
      </c>
      <c r="K3657" s="3">
        <v>1270</v>
      </c>
      <c r="L3657" s="3">
        <f>SUM(H3657:K3657)</f>
        <v>17830</v>
      </c>
      <c r="M3657" s="15">
        <v>0.1</v>
      </c>
      <c r="N3657" s="3">
        <f>H3657*M3657</f>
        <v>1620</v>
      </c>
      <c r="O3657" s="3">
        <f>L3657-N3657</f>
        <v>16210</v>
      </c>
    </row>
    <row r="3658" spans="1:15" x14ac:dyDescent="0.2">
      <c r="A3658" s="2" t="s">
        <v>7153</v>
      </c>
      <c r="B3658" s="2" t="s">
        <v>865</v>
      </c>
      <c r="C3658" s="2" t="s">
        <v>129</v>
      </c>
      <c r="D3658" s="2" t="s">
        <v>124</v>
      </c>
      <c r="E3658" s="13">
        <v>46143</v>
      </c>
      <c r="F3658" s="2" t="s">
        <v>2732</v>
      </c>
      <c r="G3658" s="2">
        <v>3</v>
      </c>
      <c r="H3658" s="3">
        <v>32250</v>
      </c>
      <c r="I3658" s="3">
        <v>2520</v>
      </c>
      <c r="J3658" s="3">
        <v>0</v>
      </c>
      <c r="K3658" s="3">
        <v>1750</v>
      </c>
      <c r="L3658" s="3">
        <f>SUM(H3658:K3658)</f>
        <v>36520</v>
      </c>
      <c r="M3658" s="15">
        <v>0.05</v>
      </c>
      <c r="N3658" s="3">
        <f>H3658*M3658</f>
        <v>1612.5</v>
      </c>
      <c r="O3658" s="3">
        <f>L3658-N3658</f>
        <v>34907.5</v>
      </c>
    </row>
    <row r="3659" spans="1:15" x14ac:dyDescent="0.2">
      <c r="A3659" s="2" t="s">
        <v>7154</v>
      </c>
      <c r="B3659" s="2" t="s">
        <v>927</v>
      </c>
      <c r="C3659" s="2" t="s">
        <v>127</v>
      </c>
      <c r="D3659" s="2" t="s">
        <v>124</v>
      </c>
      <c r="E3659" s="13">
        <v>46174</v>
      </c>
      <c r="F3659" s="2" t="s">
        <v>2670</v>
      </c>
      <c r="G3659" s="2">
        <v>2</v>
      </c>
      <c r="H3659" s="3">
        <v>7000</v>
      </c>
      <c r="I3659" s="3">
        <v>1580</v>
      </c>
      <c r="J3659" s="3">
        <v>4300</v>
      </c>
      <c r="K3659" s="3">
        <v>0</v>
      </c>
      <c r="L3659" s="3">
        <f>SUM(H3659:K3659)</f>
        <v>12880</v>
      </c>
      <c r="M3659" s="15">
        <v>0</v>
      </c>
      <c r="N3659" s="3">
        <f>H3659*M3659</f>
        <v>0</v>
      </c>
      <c r="O3659" s="3">
        <f>L3659-N3659</f>
        <v>12880</v>
      </c>
    </row>
    <row r="3660" spans="1:15" x14ac:dyDescent="0.2">
      <c r="A3660" s="2" t="s">
        <v>7155</v>
      </c>
      <c r="B3660" s="2" t="s">
        <v>1398</v>
      </c>
      <c r="C3660" s="2" t="s">
        <v>103</v>
      </c>
      <c r="D3660" s="2" t="s">
        <v>105</v>
      </c>
      <c r="E3660" s="13">
        <v>46235</v>
      </c>
      <c r="F3660" s="2" t="s">
        <v>2670</v>
      </c>
      <c r="G3660" s="2">
        <v>3</v>
      </c>
      <c r="H3660" s="3">
        <v>7500</v>
      </c>
      <c r="I3660" s="3">
        <v>1970</v>
      </c>
      <c r="J3660" s="3">
        <v>3720</v>
      </c>
      <c r="K3660" s="3">
        <v>0</v>
      </c>
      <c r="L3660" s="3">
        <f>SUM(H3660:K3660)</f>
        <v>13190</v>
      </c>
      <c r="M3660" s="15">
        <v>0</v>
      </c>
      <c r="N3660" s="3">
        <f>H3660*M3660</f>
        <v>0</v>
      </c>
      <c r="O3660" s="3">
        <f>L3660-N3660</f>
        <v>13190</v>
      </c>
    </row>
    <row r="3661" spans="1:15" x14ac:dyDescent="0.2">
      <c r="A3661" s="2" t="s">
        <v>7157</v>
      </c>
      <c r="B3661" s="2" t="s">
        <v>1818</v>
      </c>
      <c r="C3661" s="2" t="s">
        <v>37</v>
      </c>
      <c r="D3661" s="2" t="s">
        <v>36</v>
      </c>
      <c r="E3661" s="13">
        <v>46174</v>
      </c>
      <c r="F3661" s="2" t="s">
        <v>2658</v>
      </c>
      <c r="G3661" s="2">
        <v>6</v>
      </c>
      <c r="H3661" s="3">
        <v>54600</v>
      </c>
      <c r="I3661" s="3">
        <v>21280</v>
      </c>
      <c r="J3661" s="3">
        <v>0</v>
      </c>
      <c r="K3661" s="3">
        <v>0</v>
      </c>
      <c r="L3661" s="3">
        <f>SUM(H3661:K3661)</f>
        <v>75880</v>
      </c>
      <c r="M3661" s="15">
        <v>0.1</v>
      </c>
      <c r="N3661" s="3">
        <f>H3661*M3661</f>
        <v>5460</v>
      </c>
      <c r="O3661" s="3">
        <f>L3661-N3661</f>
        <v>70420</v>
      </c>
    </row>
    <row r="3662" spans="1:15" x14ac:dyDescent="0.2">
      <c r="A3662" s="2" t="s">
        <v>7158</v>
      </c>
      <c r="B3662" s="2" t="s">
        <v>2283</v>
      </c>
      <c r="C3662" s="2" t="s">
        <v>81</v>
      </c>
      <c r="D3662" s="2" t="s">
        <v>75</v>
      </c>
      <c r="E3662" s="13">
        <v>46174</v>
      </c>
      <c r="F3662" s="2" t="s">
        <v>2658</v>
      </c>
      <c r="G3662" s="2">
        <v>8</v>
      </c>
      <c r="H3662" s="3">
        <v>172000</v>
      </c>
      <c r="I3662" s="3">
        <v>19400</v>
      </c>
      <c r="J3662" s="3">
        <v>5750</v>
      </c>
      <c r="K3662" s="3">
        <v>2460</v>
      </c>
      <c r="L3662" s="3">
        <f>SUM(H3662:K3662)</f>
        <v>199610</v>
      </c>
      <c r="M3662" s="15">
        <v>0.1</v>
      </c>
      <c r="N3662" s="3">
        <f>H3662*M3662</f>
        <v>17200</v>
      </c>
      <c r="O3662" s="3">
        <f>L3662-N3662</f>
        <v>182410</v>
      </c>
    </row>
    <row r="3663" spans="1:15" x14ac:dyDescent="0.2">
      <c r="A3663" s="2" t="s">
        <v>7159</v>
      </c>
      <c r="B3663" s="2" t="s">
        <v>2591</v>
      </c>
      <c r="C3663" s="2" t="s">
        <v>81</v>
      </c>
      <c r="D3663" s="2" t="s">
        <v>75</v>
      </c>
      <c r="E3663" s="13">
        <v>46204</v>
      </c>
      <c r="F3663" s="2" t="s">
        <v>2689</v>
      </c>
      <c r="G3663" s="2">
        <v>3</v>
      </c>
      <c r="H3663" s="3">
        <v>60900</v>
      </c>
      <c r="I3663" s="3">
        <v>7570</v>
      </c>
      <c r="J3663" s="3">
        <v>0</v>
      </c>
      <c r="K3663" s="3">
        <v>2670</v>
      </c>
      <c r="L3663" s="3">
        <f>SUM(H3663:K3663)</f>
        <v>71140</v>
      </c>
      <c r="M3663" s="15">
        <v>0.15</v>
      </c>
      <c r="N3663" s="3">
        <f>H3663*M3663</f>
        <v>9135</v>
      </c>
      <c r="O3663" s="3">
        <f>L3663-N3663</f>
        <v>62005</v>
      </c>
    </row>
    <row r="3664" spans="1:15" x14ac:dyDescent="0.2">
      <c r="A3664" s="2" t="s">
        <v>7160</v>
      </c>
      <c r="B3664" s="2" t="s">
        <v>284</v>
      </c>
      <c r="C3664" s="2" t="s">
        <v>37</v>
      </c>
      <c r="D3664" s="2" t="s">
        <v>36</v>
      </c>
      <c r="E3664" s="13">
        <v>46235</v>
      </c>
      <c r="F3664" s="2" t="s">
        <v>2683</v>
      </c>
      <c r="G3664" s="2">
        <v>4</v>
      </c>
      <c r="H3664" s="3">
        <v>46800</v>
      </c>
      <c r="I3664" s="3">
        <v>10680</v>
      </c>
      <c r="J3664" s="3">
        <v>0</v>
      </c>
      <c r="K3664" s="3">
        <v>0</v>
      </c>
      <c r="L3664" s="3">
        <f>SUM(H3664:K3664)</f>
        <v>57480</v>
      </c>
      <c r="M3664" s="15">
        <v>0.17</v>
      </c>
      <c r="N3664" s="3">
        <f>H3664*M3664</f>
        <v>7956.0000000000009</v>
      </c>
      <c r="O3664" s="3">
        <f>L3664-N3664</f>
        <v>49524</v>
      </c>
    </row>
    <row r="3665" spans="1:15" x14ac:dyDescent="0.2">
      <c r="A3665" s="2" t="s">
        <v>7162</v>
      </c>
      <c r="B3665" s="2" t="s">
        <v>484</v>
      </c>
      <c r="C3665" s="2" t="s">
        <v>77</v>
      </c>
      <c r="D3665" s="2" t="s">
        <v>75</v>
      </c>
      <c r="E3665" s="13">
        <v>46143</v>
      </c>
      <c r="F3665" s="2" t="s">
        <v>2670</v>
      </c>
      <c r="G3665" s="2">
        <v>3</v>
      </c>
      <c r="H3665" s="3">
        <v>18300</v>
      </c>
      <c r="I3665" s="3">
        <v>2400</v>
      </c>
      <c r="J3665" s="3">
        <v>3100</v>
      </c>
      <c r="K3665" s="3">
        <v>3870</v>
      </c>
      <c r="L3665" s="3">
        <f>SUM(H3665:K3665)</f>
        <v>27670</v>
      </c>
      <c r="M3665" s="15">
        <v>0</v>
      </c>
      <c r="N3665" s="3">
        <f>H3665*M3665</f>
        <v>0</v>
      </c>
      <c r="O3665" s="3">
        <f>L3665-N3665</f>
        <v>27670</v>
      </c>
    </row>
    <row r="3666" spans="1:15" x14ac:dyDescent="0.2">
      <c r="A3666" s="2" t="s">
        <v>7163</v>
      </c>
      <c r="B3666" s="2" t="s">
        <v>586</v>
      </c>
      <c r="C3666" s="2" t="s">
        <v>93</v>
      </c>
      <c r="D3666" s="2" t="s">
        <v>95</v>
      </c>
      <c r="E3666" s="13">
        <v>46143</v>
      </c>
      <c r="F3666" s="2" t="s">
        <v>2658</v>
      </c>
      <c r="G3666" s="2">
        <v>4</v>
      </c>
      <c r="H3666" s="3">
        <v>28200</v>
      </c>
      <c r="I3666" s="3">
        <v>2960</v>
      </c>
      <c r="J3666" s="3">
        <v>0</v>
      </c>
      <c r="K3666" s="3">
        <v>1560</v>
      </c>
      <c r="L3666" s="3">
        <f>SUM(H3666:K3666)</f>
        <v>32720</v>
      </c>
      <c r="M3666" s="15">
        <v>0.1</v>
      </c>
      <c r="N3666" s="3">
        <f>H3666*M3666</f>
        <v>2820</v>
      </c>
      <c r="O3666" s="3">
        <f>L3666-N3666</f>
        <v>29900</v>
      </c>
    </row>
    <row r="3667" spans="1:15" x14ac:dyDescent="0.2">
      <c r="A3667" s="2" t="s">
        <v>7164</v>
      </c>
      <c r="B3667" s="2" t="s">
        <v>779</v>
      </c>
      <c r="C3667" s="2" t="s">
        <v>97</v>
      </c>
      <c r="D3667" s="2" t="s">
        <v>95</v>
      </c>
      <c r="E3667" s="13">
        <v>46143</v>
      </c>
      <c r="F3667" s="2" t="s">
        <v>2658</v>
      </c>
      <c r="G3667" s="2">
        <v>2</v>
      </c>
      <c r="H3667" s="3">
        <v>27300</v>
      </c>
      <c r="I3667" s="3">
        <v>3800</v>
      </c>
      <c r="J3667" s="3">
        <v>0</v>
      </c>
      <c r="K3667" s="3">
        <v>3280</v>
      </c>
      <c r="L3667" s="3">
        <f>SUM(H3667:K3667)</f>
        <v>34380</v>
      </c>
      <c r="M3667" s="15">
        <v>0.1</v>
      </c>
      <c r="N3667" s="3">
        <f>H3667*M3667</f>
        <v>2730</v>
      </c>
      <c r="O3667" s="3">
        <f>L3667-N3667</f>
        <v>31650</v>
      </c>
    </row>
    <row r="3668" spans="1:15" x14ac:dyDescent="0.2">
      <c r="A3668" s="2" t="s">
        <v>7165</v>
      </c>
      <c r="B3668" s="2" t="s">
        <v>974</v>
      </c>
      <c r="C3668" s="2" t="s">
        <v>69</v>
      </c>
      <c r="D3668" s="2" t="s">
        <v>65</v>
      </c>
      <c r="E3668" s="13">
        <v>46143</v>
      </c>
      <c r="F3668" s="2" t="s">
        <v>2661</v>
      </c>
      <c r="G3668" s="2">
        <v>1</v>
      </c>
      <c r="H3668" s="3">
        <v>39550</v>
      </c>
      <c r="I3668" s="3">
        <v>1340</v>
      </c>
      <c r="J3668" s="3">
        <v>0</v>
      </c>
      <c r="K3668" s="3">
        <v>0</v>
      </c>
      <c r="L3668" s="3">
        <f>SUM(H3668:K3668)</f>
        <v>40890</v>
      </c>
      <c r="M3668" s="15">
        <v>0</v>
      </c>
      <c r="N3668" s="3">
        <f>H3668*M3668</f>
        <v>0</v>
      </c>
      <c r="O3668" s="3">
        <f>L3668-N3668</f>
        <v>40890</v>
      </c>
    </row>
    <row r="3669" spans="1:15" x14ac:dyDescent="0.2">
      <c r="A3669" s="2" t="s">
        <v>7166</v>
      </c>
      <c r="B3669" s="2" t="s">
        <v>1202</v>
      </c>
      <c r="C3669" s="2" t="s">
        <v>79</v>
      </c>
      <c r="D3669" s="2" t="s">
        <v>75</v>
      </c>
      <c r="E3669" s="13">
        <v>46174</v>
      </c>
      <c r="F3669" s="2" t="s">
        <v>2689</v>
      </c>
      <c r="G3669" s="2">
        <v>2</v>
      </c>
      <c r="H3669" s="3">
        <v>6100</v>
      </c>
      <c r="I3669" s="3">
        <v>1110</v>
      </c>
      <c r="J3669" s="3">
        <v>0</v>
      </c>
      <c r="K3669" s="3">
        <v>1700</v>
      </c>
      <c r="L3669" s="3">
        <f>SUM(H3669:K3669)</f>
        <v>8910</v>
      </c>
      <c r="M3669" s="15">
        <v>0.15</v>
      </c>
      <c r="N3669" s="3">
        <f>H3669*M3669</f>
        <v>915</v>
      </c>
      <c r="O3669" s="3">
        <f>L3669-N3669</f>
        <v>7995</v>
      </c>
    </row>
    <row r="3670" spans="1:15" x14ac:dyDescent="0.2">
      <c r="A3670" s="2" t="s">
        <v>7167</v>
      </c>
      <c r="B3670" s="2" t="s">
        <v>1240</v>
      </c>
      <c r="C3670" s="2" t="s">
        <v>101</v>
      </c>
      <c r="D3670" s="2" t="s">
        <v>95</v>
      </c>
      <c r="E3670" s="13">
        <v>46174</v>
      </c>
      <c r="F3670" s="2" t="s">
        <v>2732</v>
      </c>
      <c r="G3670" s="2">
        <v>1</v>
      </c>
      <c r="H3670" s="3">
        <v>6600</v>
      </c>
      <c r="I3670" s="3">
        <v>440</v>
      </c>
      <c r="J3670" s="3">
        <v>0</v>
      </c>
      <c r="K3670" s="3">
        <v>0</v>
      </c>
      <c r="L3670" s="3">
        <f>SUM(H3670:K3670)</f>
        <v>7040</v>
      </c>
      <c r="M3670" s="15">
        <v>0.05</v>
      </c>
      <c r="N3670" s="3">
        <f>H3670*M3670</f>
        <v>330</v>
      </c>
      <c r="O3670" s="3">
        <f>L3670-N3670</f>
        <v>6710</v>
      </c>
    </row>
    <row r="3671" spans="1:15" x14ac:dyDescent="0.2">
      <c r="A3671" s="2" t="s">
        <v>7169</v>
      </c>
      <c r="B3671" s="2" t="s">
        <v>320</v>
      </c>
      <c r="C3671" s="2" t="s">
        <v>13</v>
      </c>
      <c r="D3671" s="2" t="s">
        <v>11</v>
      </c>
      <c r="E3671" s="13">
        <v>46143</v>
      </c>
      <c r="F3671" s="2" t="s">
        <v>2647</v>
      </c>
      <c r="G3671" s="2">
        <v>1</v>
      </c>
      <c r="H3671" s="3">
        <v>9600</v>
      </c>
      <c r="I3671" s="3">
        <v>1230</v>
      </c>
      <c r="J3671" s="3">
        <v>9780</v>
      </c>
      <c r="K3671" s="3">
        <v>0</v>
      </c>
      <c r="L3671" s="3">
        <f>SUM(H3671:K3671)</f>
        <v>20610</v>
      </c>
      <c r="M3671" s="15">
        <v>0</v>
      </c>
      <c r="N3671" s="3">
        <f>H3671*M3671</f>
        <v>0</v>
      </c>
      <c r="O3671" s="3">
        <f>L3671-N3671</f>
        <v>20610</v>
      </c>
    </row>
    <row r="3672" spans="1:15" x14ac:dyDescent="0.2">
      <c r="A3672" s="2" t="s">
        <v>7171</v>
      </c>
      <c r="B3672" s="2" t="s">
        <v>1900</v>
      </c>
      <c r="C3672" s="2" t="s">
        <v>81</v>
      </c>
      <c r="D3672" s="2" t="s">
        <v>75</v>
      </c>
      <c r="E3672" s="13">
        <v>46174</v>
      </c>
      <c r="F3672" s="2" t="s">
        <v>2683</v>
      </c>
      <c r="G3672" s="2">
        <v>2</v>
      </c>
      <c r="H3672" s="3">
        <v>28600</v>
      </c>
      <c r="I3672" s="3">
        <v>6680</v>
      </c>
      <c r="J3672" s="3">
        <v>0</v>
      </c>
      <c r="K3672" s="3">
        <v>0</v>
      </c>
      <c r="L3672" s="3">
        <f>SUM(H3672:K3672)</f>
        <v>35280</v>
      </c>
      <c r="M3672" s="15">
        <v>0.17</v>
      </c>
      <c r="N3672" s="3">
        <f>H3672*M3672</f>
        <v>4862</v>
      </c>
      <c r="O3672" s="3">
        <f>L3672-N3672</f>
        <v>30418</v>
      </c>
    </row>
    <row r="3673" spans="1:15" x14ac:dyDescent="0.2">
      <c r="A3673" s="2" t="s">
        <v>7172</v>
      </c>
      <c r="B3673" s="2" t="s">
        <v>1978</v>
      </c>
      <c r="C3673" s="2" t="s">
        <v>57</v>
      </c>
      <c r="D3673" s="2" t="s">
        <v>55</v>
      </c>
      <c r="E3673" s="13">
        <v>46143</v>
      </c>
      <c r="F3673" s="2" t="s">
        <v>2683</v>
      </c>
      <c r="G3673" s="2">
        <v>3</v>
      </c>
      <c r="H3673" s="3">
        <v>21450</v>
      </c>
      <c r="I3673" s="3">
        <v>3700</v>
      </c>
      <c r="J3673" s="3">
        <v>0</v>
      </c>
      <c r="K3673" s="3">
        <v>1930</v>
      </c>
      <c r="L3673" s="3">
        <f>SUM(H3673:K3673)</f>
        <v>27080</v>
      </c>
      <c r="M3673" s="15">
        <v>0.17</v>
      </c>
      <c r="N3673" s="3">
        <f>H3673*M3673</f>
        <v>3646.5000000000005</v>
      </c>
      <c r="O3673" s="3">
        <f>L3673-N3673</f>
        <v>23433.5</v>
      </c>
    </row>
    <row r="3674" spans="1:15" x14ac:dyDescent="0.2">
      <c r="A3674" s="2" t="s">
        <v>7173</v>
      </c>
      <c r="B3674" s="2" t="s">
        <v>2375</v>
      </c>
      <c r="C3674" s="2" t="s">
        <v>13</v>
      </c>
      <c r="D3674" s="2" t="s">
        <v>11</v>
      </c>
      <c r="E3674" s="13">
        <v>46143</v>
      </c>
      <c r="F3674" s="2" t="s">
        <v>2732</v>
      </c>
      <c r="G3674" s="2">
        <v>1</v>
      </c>
      <c r="H3674" s="3">
        <v>9700</v>
      </c>
      <c r="I3674" s="3">
        <v>190</v>
      </c>
      <c r="J3674" s="3">
        <v>7570</v>
      </c>
      <c r="K3674" s="3">
        <v>0</v>
      </c>
      <c r="L3674" s="3">
        <f>SUM(H3674:K3674)</f>
        <v>17460</v>
      </c>
      <c r="M3674" s="15">
        <v>0.05</v>
      </c>
      <c r="N3674" s="3">
        <f>H3674*M3674</f>
        <v>485</v>
      </c>
      <c r="O3674" s="3">
        <f>L3674-N3674</f>
        <v>16975</v>
      </c>
    </row>
    <row r="3675" spans="1:15" x14ac:dyDescent="0.2">
      <c r="A3675" s="2" t="s">
        <v>7174</v>
      </c>
      <c r="B3675" s="2" t="s">
        <v>2531</v>
      </c>
      <c r="C3675" s="2" t="s">
        <v>19</v>
      </c>
      <c r="D3675" s="2" t="s">
        <v>11</v>
      </c>
      <c r="E3675" s="13">
        <v>46174</v>
      </c>
      <c r="F3675" s="2" t="s">
        <v>2683</v>
      </c>
      <c r="G3675" s="2">
        <v>5</v>
      </c>
      <c r="H3675" s="3">
        <v>31000</v>
      </c>
      <c r="I3675" s="3">
        <v>1000</v>
      </c>
      <c r="J3675" s="3">
        <v>0</v>
      </c>
      <c r="K3675" s="3">
        <v>0</v>
      </c>
      <c r="L3675" s="3">
        <f>SUM(H3675:K3675)</f>
        <v>32000</v>
      </c>
      <c r="M3675" s="15">
        <v>0.17</v>
      </c>
      <c r="N3675" s="3">
        <f>H3675*M3675</f>
        <v>5270</v>
      </c>
      <c r="O3675" s="3">
        <f>L3675-N3675</f>
        <v>26730</v>
      </c>
    </row>
    <row r="3676" spans="1:15" x14ac:dyDescent="0.2">
      <c r="A3676" s="2" t="s">
        <v>7175</v>
      </c>
      <c r="B3676" s="2" t="s">
        <v>493</v>
      </c>
      <c r="C3676" s="2" t="s">
        <v>32</v>
      </c>
      <c r="D3676" s="2" t="s">
        <v>24</v>
      </c>
      <c r="E3676" s="13">
        <v>46143</v>
      </c>
      <c r="F3676" s="2" t="s">
        <v>2683</v>
      </c>
      <c r="G3676" s="2">
        <v>3</v>
      </c>
      <c r="H3676" s="3">
        <v>27300</v>
      </c>
      <c r="I3676" s="3">
        <v>670</v>
      </c>
      <c r="J3676" s="3">
        <v>2060</v>
      </c>
      <c r="K3676" s="3">
        <v>0</v>
      </c>
      <c r="L3676" s="3">
        <f>SUM(H3676:K3676)</f>
        <v>30030</v>
      </c>
      <c r="M3676" s="15">
        <v>0.17</v>
      </c>
      <c r="N3676" s="3">
        <f>H3676*M3676</f>
        <v>4641</v>
      </c>
      <c r="O3676" s="3">
        <f>L3676-N3676</f>
        <v>25389</v>
      </c>
    </row>
    <row r="3677" spans="1:15" x14ac:dyDescent="0.2">
      <c r="A3677" s="2" t="s">
        <v>7176</v>
      </c>
      <c r="B3677" s="2" t="s">
        <v>819</v>
      </c>
      <c r="C3677" s="2" t="s">
        <v>89</v>
      </c>
      <c r="D3677" s="2" t="s">
        <v>85</v>
      </c>
      <c r="E3677" s="13">
        <v>46143</v>
      </c>
      <c r="F3677" s="2" t="s">
        <v>2683</v>
      </c>
      <c r="G3677" s="2">
        <v>4</v>
      </c>
      <c r="H3677" s="3">
        <v>22600</v>
      </c>
      <c r="I3677" s="3">
        <v>1250</v>
      </c>
      <c r="J3677" s="3">
        <v>0</v>
      </c>
      <c r="K3677" s="3">
        <v>0</v>
      </c>
      <c r="L3677" s="3">
        <f>SUM(H3677:K3677)</f>
        <v>23850</v>
      </c>
      <c r="M3677" s="15">
        <v>0.17</v>
      </c>
      <c r="N3677" s="3">
        <f>H3677*M3677</f>
        <v>3842.0000000000005</v>
      </c>
      <c r="O3677" s="3">
        <f>L3677-N3677</f>
        <v>20008</v>
      </c>
    </row>
    <row r="3678" spans="1:15" x14ac:dyDescent="0.2">
      <c r="A3678" s="2" t="s">
        <v>7177</v>
      </c>
      <c r="B3678" s="2" t="s">
        <v>1261</v>
      </c>
      <c r="C3678" s="2" t="s">
        <v>73</v>
      </c>
      <c r="D3678" s="2" t="s">
        <v>75</v>
      </c>
      <c r="E3678" s="13">
        <v>46235</v>
      </c>
      <c r="F3678" s="2" t="s">
        <v>2647</v>
      </c>
      <c r="G3678" s="2">
        <v>6</v>
      </c>
      <c r="H3678" s="3">
        <v>30300</v>
      </c>
      <c r="I3678" s="3">
        <v>2570</v>
      </c>
      <c r="J3678" s="3">
        <v>0</v>
      </c>
      <c r="K3678" s="3">
        <v>0</v>
      </c>
      <c r="L3678" s="3">
        <f>SUM(H3678:K3678)</f>
        <v>32870</v>
      </c>
      <c r="M3678" s="15">
        <v>0</v>
      </c>
      <c r="N3678" s="3">
        <f>H3678*M3678</f>
        <v>0</v>
      </c>
      <c r="O3678" s="3">
        <f>L3678-N3678</f>
        <v>32870</v>
      </c>
    </row>
    <row r="3679" spans="1:15" x14ac:dyDescent="0.2">
      <c r="A3679" s="2" t="s">
        <v>7178</v>
      </c>
      <c r="B3679" s="2" t="s">
        <v>1283</v>
      </c>
      <c r="C3679" s="2" t="s">
        <v>67</v>
      </c>
      <c r="D3679" s="2" t="s">
        <v>65</v>
      </c>
      <c r="E3679" s="13">
        <v>46143</v>
      </c>
      <c r="F3679" s="2" t="s">
        <v>2683</v>
      </c>
      <c r="G3679" s="2">
        <v>4</v>
      </c>
      <c r="H3679" s="3">
        <v>17800</v>
      </c>
      <c r="I3679" s="3">
        <v>1990</v>
      </c>
      <c r="J3679" s="3">
        <v>4820</v>
      </c>
      <c r="K3679" s="3">
        <v>0</v>
      </c>
      <c r="L3679" s="3">
        <f>SUM(H3679:K3679)</f>
        <v>24610</v>
      </c>
      <c r="M3679" s="15">
        <v>0.17</v>
      </c>
      <c r="N3679" s="3">
        <f>H3679*M3679</f>
        <v>3026</v>
      </c>
      <c r="O3679" s="3">
        <f>L3679-N3679</f>
        <v>21584</v>
      </c>
    </row>
    <row r="3680" spans="1:15" x14ac:dyDescent="0.2">
      <c r="A3680" s="2" t="s">
        <v>7179</v>
      </c>
      <c r="B3680" s="2" t="s">
        <v>1992</v>
      </c>
      <c r="C3680" s="2" t="s">
        <v>118</v>
      </c>
      <c r="D3680" s="2" t="s">
        <v>114</v>
      </c>
      <c r="E3680" s="13">
        <v>46235</v>
      </c>
      <c r="F3680" s="2" t="s">
        <v>2658</v>
      </c>
      <c r="G3680" s="2">
        <v>3</v>
      </c>
      <c r="H3680" s="3">
        <v>23400</v>
      </c>
      <c r="I3680" s="3">
        <v>5440</v>
      </c>
      <c r="J3680" s="3">
        <v>0</v>
      </c>
      <c r="K3680" s="3">
        <v>3980</v>
      </c>
      <c r="L3680" s="3">
        <f>SUM(H3680:K3680)</f>
        <v>32820</v>
      </c>
      <c r="M3680" s="15">
        <v>0.1</v>
      </c>
      <c r="N3680" s="3">
        <f>H3680*M3680</f>
        <v>2340</v>
      </c>
      <c r="O3680" s="3">
        <f>L3680-N3680</f>
        <v>30480</v>
      </c>
    </row>
    <row r="3681" spans="1:15" x14ac:dyDescent="0.2">
      <c r="A3681" s="2" t="s">
        <v>7180</v>
      </c>
      <c r="B3681" s="2" t="s">
        <v>974</v>
      </c>
      <c r="C3681" s="2" t="s">
        <v>83</v>
      </c>
      <c r="D3681" s="2" t="s">
        <v>85</v>
      </c>
      <c r="E3681" s="13">
        <v>46174</v>
      </c>
      <c r="F3681" s="2" t="s">
        <v>2732</v>
      </c>
      <c r="G3681" s="2">
        <v>2</v>
      </c>
      <c r="H3681" s="3">
        <v>26600</v>
      </c>
      <c r="I3681" s="3">
        <v>580</v>
      </c>
      <c r="J3681" s="3">
        <v>0</v>
      </c>
      <c r="K3681" s="3">
        <v>730</v>
      </c>
      <c r="L3681" s="3">
        <f>SUM(H3681:K3681)</f>
        <v>27910</v>
      </c>
      <c r="M3681" s="15">
        <v>0.05</v>
      </c>
      <c r="N3681" s="3">
        <f>H3681*M3681</f>
        <v>1330</v>
      </c>
      <c r="O3681" s="3">
        <f>L3681-N3681</f>
        <v>26580</v>
      </c>
    </row>
    <row r="3682" spans="1:15" x14ac:dyDescent="0.2">
      <c r="A3682" s="2" t="s">
        <v>7181</v>
      </c>
      <c r="B3682" s="2" t="s">
        <v>2235</v>
      </c>
      <c r="C3682" s="2" t="s">
        <v>118</v>
      </c>
      <c r="D3682" s="2" t="s">
        <v>114</v>
      </c>
      <c r="E3682" s="13">
        <v>46204</v>
      </c>
      <c r="F3682" s="2" t="s">
        <v>2670</v>
      </c>
      <c r="G3682" s="2">
        <v>3</v>
      </c>
      <c r="H3682" s="3">
        <v>45600</v>
      </c>
      <c r="I3682" s="3">
        <v>4260</v>
      </c>
      <c r="J3682" s="3">
        <v>0</v>
      </c>
      <c r="K3682" s="3">
        <v>0</v>
      </c>
      <c r="L3682" s="3">
        <f>SUM(H3682:K3682)</f>
        <v>49860</v>
      </c>
      <c r="M3682" s="15">
        <v>0</v>
      </c>
      <c r="N3682" s="3">
        <f>H3682*M3682</f>
        <v>0</v>
      </c>
      <c r="O3682" s="3">
        <f>L3682-N3682</f>
        <v>49860</v>
      </c>
    </row>
    <row r="3683" spans="1:15" x14ac:dyDescent="0.2">
      <c r="A3683" s="2" t="s">
        <v>7182</v>
      </c>
      <c r="B3683" s="2" t="s">
        <v>867</v>
      </c>
      <c r="C3683" s="2" t="s">
        <v>97</v>
      </c>
      <c r="D3683" s="2" t="s">
        <v>95</v>
      </c>
      <c r="E3683" s="13">
        <v>46174</v>
      </c>
      <c r="F3683" s="2" t="s">
        <v>2732</v>
      </c>
      <c r="G3683" s="2">
        <v>2</v>
      </c>
      <c r="H3683" s="3">
        <v>61000</v>
      </c>
      <c r="I3683" s="3">
        <v>1930</v>
      </c>
      <c r="J3683" s="3">
        <v>0</v>
      </c>
      <c r="K3683" s="3">
        <v>0</v>
      </c>
      <c r="L3683" s="3">
        <f>SUM(H3683:K3683)</f>
        <v>62930</v>
      </c>
      <c r="M3683" s="15">
        <v>0.05</v>
      </c>
      <c r="N3683" s="3">
        <f>H3683*M3683</f>
        <v>3050</v>
      </c>
      <c r="O3683" s="3">
        <f>L3683-N3683</f>
        <v>59880</v>
      </c>
    </row>
    <row r="3684" spans="1:15" x14ac:dyDescent="0.2">
      <c r="A3684" s="2" t="s">
        <v>7183</v>
      </c>
      <c r="B3684" s="2" t="s">
        <v>1058</v>
      </c>
      <c r="C3684" s="2" t="s">
        <v>73</v>
      </c>
      <c r="D3684" s="2" t="s">
        <v>75</v>
      </c>
      <c r="E3684" s="13">
        <v>46143</v>
      </c>
      <c r="F3684" s="2" t="s">
        <v>2670</v>
      </c>
      <c r="G3684" s="2">
        <v>6</v>
      </c>
      <c r="H3684" s="3">
        <v>69600</v>
      </c>
      <c r="I3684" s="3">
        <v>12910</v>
      </c>
      <c r="J3684" s="3">
        <v>5430</v>
      </c>
      <c r="K3684" s="3">
        <v>0</v>
      </c>
      <c r="L3684" s="3">
        <f>SUM(H3684:K3684)</f>
        <v>87940</v>
      </c>
      <c r="M3684" s="15">
        <v>0</v>
      </c>
      <c r="N3684" s="3">
        <f>H3684*M3684</f>
        <v>0</v>
      </c>
      <c r="O3684" s="3">
        <f>L3684-N3684</f>
        <v>87940</v>
      </c>
    </row>
    <row r="3685" spans="1:15" x14ac:dyDescent="0.2">
      <c r="A3685" s="2" t="s">
        <v>7184</v>
      </c>
      <c r="B3685" s="2" t="s">
        <v>1138</v>
      </c>
      <c r="C3685" s="2" t="s">
        <v>63</v>
      </c>
      <c r="D3685" s="2" t="s">
        <v>65</v>
      </c>
      <c r="E3685" s="13">
        <v>46143</v>
      </c>
      <c r="F3685" s="2" t="s">
        <v>2689</v>
      </c>
      <c r="G3685" s="2">
        <v>2</v>
      </c>
      <c r="H3685" s="3">
        <v>42800</v>
      </c>
      <c r="I3685" s="3">
        <v>340</v>
      </c>
      <c r="J3685" s="3">
        <v>2900</v>
      </c>
      <c r="K3685" s="3">
        <v>0</v>
      </c>
      <c r="L3685" s="3">
        <f>SUM(H3685:K3685)</f>
        <v>46040</v>
      </c>
      <c r="M3685" s="15">
        <v>0.15</v>
      </c>
      <c r="N3685" s="3">
        <f>H3685*M3685</f>
        <v>6420</v>
      </c>
      <c r="O3685" s="3">
        <f>L3685-N3685</f>
        <v>39620</v>
      </c>
    </row>
    <row r="3686" spans="1:15" x14ac:dyDescent="0.2">
      <c r="A3686" s="2" t="s">
        <v>7185</v>
      </c>
      <c r="B3686" s="2" t="s">
        <v>1619</v>
      </c>
      <c r="C3686" s="2" t="s">
        <v>108</v>
      </c>
      <c r="D3686" s="2" t="s">
        <v>105</v>
      </c>
      <c r="E3686" s="13">
        <v>46143</v>
      </c>
      <c r="F3686" s="2" t="s">
        <v>2683</v>
      </c>
      <c r="G3686" s="2">
        <v>1</v>
      </c>
      <c r="H3686" s="3">
        <v>14600</v>
      </c>
      <c r="I3686" s="3">
        <v>1180</v>
      </c>
      <c r="J3686" s="3">
        <v>0</v>
      </c>
      <c r="K3686" s="3">
        <v>0</v>
      </c>
      <c r="L3686" s="3">
        <f>SUM(H3686:K3686)</f>
        <v>15780</v>
      </c>
      <c r="M3686" s="15">
        <v>0.17</v>
      </c>
      <c r="N3686" s="3">
        <f>H3686*M3686</f>
        <v>2482</v>
      </c>
      <c r="O3686" s="3">
        <f>L3686-N3686</f>
        <v>13298</v>
      </c>
    </row>
    <row r="3687" spans="1:15" x14ac:dyDescent="0.2">
      <c r="A3687" s="2" t="s">
        <v>7186</v>
      </c>
      <c r="B3687" s="2" t="s">
        <v>1921</v>
      </c>
      <c r="C3687" s="2" t="s">
        <v>34</v>
      </c>
      <c r="D3687" s="2" t="s">
        <v>36</v>
      </c>
      <c r="E3687" s="13">
        <v>46143</v>
      </c>
      <c r="F3687" s="2" t="s">
        <v>2651</v>
      </c>
      <c r="G3687" s="2">
        <v>4</v>
      </c>
      <c r="H3687" s="3">
        <v>28800</v>
      </c>
      <c r="I3687" s="3">
        <v>4330</v>
      </c>
      <c r="J3687" s="3">
        <v>0</v>
      </c>
      <c r="K3687" s="3">
        <v>0</v>
      </c>
      <c r="L3687" s="3">
        <f>SUM(H3687:K3687)</f>
        <v>33130</v>
      </c>
      <c r="M3687" s="15">
        <v>0.16</v>
      </c>
      <c r="N3687" s="3">
        <f>H3687*M3687</f>
        <v>4608</v>
      </c>
      <c r="O3687" s="3">
        <f>L3687-N3687</f>
        <v>28522</v>
      </c>
    </row>
    <row r="3688" spans="1:15" x14ac:dyDescent="0.2">
      <c r="A3688" s="2" t="s">
        <v>7187</v>
      </c>
      <c r="B3688" s="2" t="s">
        <v>2101</v>
      </c>
      <c r="C3688" s="2" t="s">
        <v>118</v>
      </c>
      <c r="D3688" s="2" t="s">
        <v>114</v>
      </c>
      <c r="E3688" s="13">
        <v>46204</v>
      </c>
      <c r="F3688" s="2" t="s">
        <v>2661</v>
      </c>
      <c r="G3688" s="2">
        <v>3</v>
      </c>
      <c r="H3688" s="3">
        <v>22650</v>
      </c>
      <c r="I3688" s="3">
        <v>5930</v>
      </c>
      <c r="J3688" s="3">
        <v>0</v>
      </c>
      <c r="K3688" s="3">
        <v>0</v>
      </c>
      <c r="L3688" s="3">
        <f>SUM(H3688:K3688)</f>
        <v>28580</v>
      </c>
      <c r="M3688" s="15">
        <v>0</v>
      </c>
      <c r="N3688" s="3">
        <f>H3688*M3688</f>
        <v>0</v>
      </c>
      <c r="O3688" s="3">
        <f>L3688-N3688</f>
        <v>28580</v>
      </c>
    </row>
    <row r="3689" spans="1:15" x14ac:dyDescent="0.2">
      <c r="A3689" s="2" t="s">
        <v>7188</v>
      </c>
      <c r="B3689" s="2" t="s">
        <v>2197</v>
      </c>
      <c r="C3689" s="2" t="s">
        <v>120</v>
      </c>
      <c r="D3689" s="2" t="s">
        <v>114</v>
      </c>
      <c r="E3689" s="13">
        <v>46235</v>
      </c>
      <c r="F3689" s="2" t="s">
        <v>2647</v>
      </c>
      <c r="G3689" s="2">
        <v>4</v>
      </c>
      <c r="H3689" s="3">
        <v>7800</v>
      </c>
      <c r="I3689" s="3">
        <v>10300</v>
      </c>
      <c r="J3689" s="3">
        <v>5350</v>
      </c>
      <c r="K3689" s="3">
        <v>0</v>
      </c>
      <c r="L3689" s="3">
        <f>SUM(H3689:K3689)</f>
        <v>23450</v>
      </c>
      <c r="M3689" s="15">
        <v>0</v>
      </c>
      <c r="N3689" s="3">
        <f>H3689*M3689</f>
        <v>0</v>
      </c>
      <c r="O3689" s="3">
        <f>L3689-N3689</f>
        <v>23450</v>
      </c>
    </row>
    <row r="3690" spans="1:15" x14ac:dyDescent="0.2">
      <c r="A3690" s="2" t="s">
        <v>7189</v>
      </c>
      <c r="B3690" s="2" t="s">
        <v>503</v>
      </c>
      <c r="C3690" s="2" t="s">
        <v>127</v>
      </c>
      <c r="D3690" s="2" t="s">
        <v>124</v>
      </c>
      <c r="E3690" s="13">
        <v>46143</v>
      </c>
      <c r="F3690" s="2" t="s">
        <v>2658</v>
      </c>
      <c r="G3690" s="2">
        <v>16</v>
      </c>
      <c r="H3690" s="3">
        <v>132000</v>
      </c>
      <c r="I3690" s="3">
        <v>17680</v>
      </c>
      <c r="J3690" s="3">
        <v>0</v>
      </c>
      <c r="K3690" s="3">
        <v>0</v>
      </c>
      <c r="L3690" s="3">
        <f>SUM(H3690:K3690)</f>
        <v>149680</v>
      </c>
      <c r="M3690" s="15">
        <v>0.1</v>
      </c>
      <c r="N3690" s="3">
        <f>H3690*M3690</f>
        <v>13200</v>
      </c>
      <c r="O3690" s="3">
        <f>L3690-N3690</f>
        <v>136480</v>
      </c>
    </row>
    <row r="3691" spans="1:15" x14ac:dyDescent="0.2">
      <c r="A3691" s="2" t="s">
        <v>7191</v>
      </c>
      <c r="B3691" s="2" t="s">
        <v>1233</v>
      </c>
      <c r="C3691" s="2" t="s">
        <v>47</v>
      </c>
      <c r="D3691" s="2" t="s">
        <v>45</v>
      </c>
      <c r="E3691" s="13">
        <v>46143</v>
      </c>
      <c r="F3691" s="2" t="s">
        <v>2732</v>
      </c>
      <c r="G3691" s="2">
        <v>3</v>
      </c>
      <c r="H3691" s="3">
        <v>26100</v>
      </c>
      <c r="I3691" s="3">
        <v>2020</v>
      </c>
      <c r="J3691" s="3">
        <v>5940</v>
      </c>
      <c r="K3691" s="3">
        <v>0</v>
      </c>
      <c r="L3691" s="3">
        <f>SUM(H3691:K3691)</f>
        <v>34060</v>
      </c>
      <c r="M3691" s="15">
        <v>0.05</v>
      </c>
      <c r="N3691" s="3">
        <f>H3691*M3691</f>
        <v>1305</v>
      </c>
      <c r="O3691" s="3">
        <f>L3691-N3691</f>
        <v>32755</v>
      </c>
    </row>
    <row r="3692" spans="1:15" x14ac:dyDescent="0.2">
      <c r="A3692" s="2" t="s">
        <v>7192</v>
      </c>
      <c r="B3692" s="2" t="s">
        <v>1340</v>
      </c>
      <c r="C3692" s="2" t="s">
        <v>108</v>
      </c>
      <c r="D3692" s="2" t="s">
        <v>105</v>
      </c>
      <c r="E3692" s="13">
        <v>46143</v>
      </c>
      <c r="F3692" s="2" t="s">
        <v>2670</v>
      </c>
      <c r="G3692" s="2">
        <v>3</v>
      </c>
      <c r="H3692" s="3">
        <v>34200</v>
      </c>
      <c r="I3692" s="3">
        <v>7400</v>
      </c>
      <c r="J3692" s="3">
        <v>0</v>
      </c>
      <c r="K3692" s="3">
        <v>0</v>
      </c>
      <c r="L3692" s="3">
        <f>SUM(H3692:K3692)</f>
        <v>41600</v>
      </c>
      <c r="M3692" s="15">
        <v>0</v>
      </c>
      <c r="N3692" s="3">
        <f>H3692*M3692</f>
        <v>0</v>
      </c>
      <c r="O3692" s="3">
        <f>L3692-N3692</f>
        <v>41600</v>
      </c>
    </row>
    <row r="3693" spans="1:15" x14ac:dyDescent="0.2">
      <c r="A3693" s="2" t="s">
        <v>7193</v>
      </c>
      <c r="B3693" s="2" t="s">
        <v>1891</v>
      </c>
      <c r="C3693" s="2" t="s">
        <v>47</v>
      </c>
      <c r="D3693" s="2" t="s">
        <v>45</v>
      </c>
      <c r="E3693" s="13">
        <v>46204</v>
      </c>
      <c r="F3693" s="2" t="s">
        <v>2683</v>
      </c>
      <c r="G3693" s="2">
        <v>3</v>
      </c>
      <c r="H3693" s="3">
        <v>13650</v>
      </c>
      <c r="I3693" s="3">
        <v>10410</v>
      </c>
      <c r="J3693" s="3">
        <v>0</v>
      </c>
      <c r="K3693" s="3">
        <v>0</v>
      </c>
      <c r="L3693" s="3">
        <f>SUM(H3693:K3693)</f>
        <v>24060</v>
      </c>
      <c r="M3693" s="15">
        <v>0.17</v>
      </c>
      <c r="N3693" s="3">
        <f>H3693*M3693</f>
        <v>2320.5</v>
      </c>
      <c r="O3693" s="3">
        <f>L3693-N3693</f>
        <v>21739.5</v>
      </c>
    </row>
    <row r="3694" spans="1:15" x14ac:dyDescent="0.2">
      <c r="A3694" s="2" t="s">
        <v>7194</v>
      </c>
      <c r="B3694" s="2" t="s">
        <v>1943</v>
      </c>
      <c r="C3694" s="2" t="s">
        <v>116</v>
      </c>
      <c r="D3694" s="2" t="s">
        <v>114</v>
      </c>
      <c r="E3694" s="13">
        <v>46143</v>
      </c>
      <c r="F3694" s="2" t="s">
        <v>2732</v>
      </c>
      <c r="G3694" s="2">
        <v>1</v>
      </c>
      <c r="H3694" s="3">
        <v>9300</v>
      </c>
      <c r="I3694" s="3">
        <v>800</v>
      </c>
      <c r="J3694" s="3">
        <v>5030</v>
      </c>
      <c r="K3694" s="3">
        <v>0</v>
      </c>
      <c r="L3694" s="3">
        <f>SUM(H3694:K3694)</f>
        <v>15130</v>
      </c>
      <c r="M3694" s="15">
        <v>0.05</v>
      </c>
      <c r="N3694" s="3">
        <f>H3694*M3694</f>
        <v>465</v>
      </c>
      <c r="O3694" s="3">
        <f>L3694-N3694</f>
        <v>14665</v>
      </c>
    </row>
    <row r="3695" spans="1:15" x14ac:dyDescent="0.2">
      <c r="A3695" s="2" t="s">
        <v>7195</v>
      </c>
      <c r="B3695" s="2" t="s">
        <v>2528</v>
      </c>
      <c r="C3695" s="2" t="s">
        <v>93</v>
      </c>
      <c r="D3695" s="2" t="s">
        <v>95</v>
      </c>
      <c r="E3695" s="13">
        <v>46143</v>
      </c>
      <c r="F3695" s="2" t="s">
        <v>2683</v>
      </c>
      <c r="G3695" s="2">
        <v>5</v>
      </c>
      <c r="H3695" s="3">
        <v>75000</v>
      </c>
      <c r="I3695" s="3">
        <v>7560</v>
      </c>
      <c r="J3695" s="3">
        <v>0</v>
      </c>
      <c r="K3695" s="3">
        <v>0</v>
      </c>
      <c r="L3695" s="3">
        <f>SUM(H3695:K3695)</f>
        <v>82560</v>
      </c>
      <c r="M3695" s="15">
        <v>0.17</v>
      </c>
      <c r="N3695" s="3">
        <f>H3695*M3695</f>
        <v>12750.000000000002</v>
      </c>
      <c r="O3695" s="3">
        <f>L3695-N3695</f>
        <v>69810</v>
      </c>
    </row>
    <row r="3696" spans="1:15" x14ac:dyDescent="0.2">
      <c r="A3696" s="2" t="s">
        <v>7196</v>
      </c>
      <c r="B3696" s="2" t="s">
        <v>196</v>
      </c>
      <c r="C3696" s="2" t="s">
        <v>43</v>
      </c>
      <c r="D3696" s="2" t="s">
        <v>45</v>
      </c>
      <c r="E3696" s="13">
        <v>46143</v>
      </c>
      <c r="F3696" s="2" t="s">
        <v>2651</v>
      </c>
      <c r="G3696" s="2">
        <v>3</v>
      </c>
      <c r="H3696" s="3">
        <v>16350</v>
      </c>
      <c r="I3696" s="3">
        <v>6730</v>
      </c>
      <c r="J3696" s="3">
        <v>0</v>
      </c>
      <c r="K3696" s="3">
        <v>2870</v>
      </c>
      <c r="L3696" s="3">
        <f>SUM(H3696:K3696)</f>
        <v>25950</v>
      </c>
      <c r="M3696" s="15">
        <v>0.16</v>
      </c>
      <c r="N3696" s="3">
        <f>H3696*M3696</f>
        <v>2616</v>
      </c>
      <c r="O3696" s="3">
        <f>L3696-N3696</f>
        <v>23334</v>
      </c>
    </row>
    <row r="3697" spans="1:15" x14ac:dyDescent="0.2">
      <c r="A3697" s="2" t="s">
        <v>7197</v>
      </c>
      <c r="B3697" s="2" t="s">
        <v>236</v>
      </c>
      <c r="C3697" s="2" t="s">
        <v>103</v>
      </c>
      <c r="D3697" s="2" t="s">
        <v>105</v>
      </c>
      <c r="E3697" s="13">
        <v>46174</v>
      </c>
      <c r="F3697" s="2" t="s">
        <v>2732</v>
      </c>
      <c r="G3697" s="2">
        <v>2</v>
      </c>
      <c r="H3697" s="3">
        <v>7100</v>
      </c>
      <c r="I3697" s="3">
        <v>360</v>
      </c>
      <c r="J3697" s="3">
        <v>4960</v>
      </c>
      <c r="K3697" s="3">
        <v>0</v>
      </c>
      <c r="L3697" s="3">
        <f>SUM(H3697:K3697)</f>
        <v>12420</v>
      </c>
      <c r="M3697" s="15">
        <v>0.05</v>
      </c>
      <c r="N3697" s="3">
        <f>H3697*M3697</f>
        <v>355</v>
      </c>
      <c r="O3697" s="3">
        <f>L3697-N3697</f>
        <v>12065</v>
      </c>
    </row>
    <row r="3698" spans="1:15" x14ac:dyDescent="0.2">
      <c r="A3698" s="2" t="s">
        <v>7198</v>
      </c>
      <c r="B3698" s="2" t="s">
        <v>956</v>
      </c>
      <c r="C3698" s="2" t="s">
        <v>22</v>
      </c>
      <c r="D3698" s="2" t="s">
        <v>24</v>
      </c>
      <c r="E3698" s="13">
        <v>46143</v>
      </c>
      <c r="F3698" s="2" t="s">
        <v>2670</v>
      </c>
      <c r="G3698" s="2">
        <v>2</v>
      </c>
      <c r="H3698" s="3">
        <v>16800</v>
      </c>
      <c r="I3698" s="3">
        <v>170</v>
      </c>
      <c r="J3698" s="3">
        <v>3500</v>
      </c>
      <c r="K3698" s="3">
        <v>1010</v>
      </c>
      <c r="L3698" s="3">
        <f>SUM(H3698:K3698)</f>
        <v>21480</v>
      </c>
      <c r="M3698" s="15">
        <v>0</v>
      </c>
      <c r="N3698" s="3">
        <f>H3698*M3698</f>
        <v>0</v>
      </c>
      <c r="O3698" s="3">
        <f>L3698-N3698</f>
        <v>21480</v>
      </c>
    </row>
    <row r="3699" spans="1:15" x14ac:dyDescent="0.2">
      <c r="A3699" s="2" t="s">
        <v>7199</v>
      </c>
      <c r="B3699" s="2" t="s">
        <v>974</v>
      </c>
      <c r="C3699" s="2" t="s">
        <v>110</v>
      </c>
      <c r="D3699" s="2" t="s">
        <v>105</v>
      </c>
      <c r="E3699" s="13">
        <v>46174</v>
      </c>
      <c r="F3699" s="2" t="s">
        <v>2732</v>
      </c>
      <c r="G3699" s="2">
        <v>3</v>
      </c>
      <c r="H3699" s="3">
        <v>15450</v>
      </c>
      <c r="I3699" s="3">
        <v>2310</v>
      </c>
      <c r="J3699" s="3">
        <v>0</v>
      </c>
      <c r="K3699" s="3">
        <v>0</v>
      </c>
      <c r="L3699" s="3">
        <f>SUM(H3699:K3699)</f>
        <v>17760</v>
      </c>
      <c r="M3699" s="15">
        <v>0.05</v>
      </c>
      <c r="N3699" s="3">
        <f>H3699*M3699</f>
        <v>772.5</v>
      </c>
      <c r="O3699" s="3">
        <f>L3699-N3699</f>
        <v>16987.5</v>
      </c>
    </row>
    <row r="3700" spans="1:15" x14ac:dyDescent="0.2">
      <c r="A3700" s="2" t="s">
        <v>7200</v>
      </c>
      <c r="B3700" s="2" t="s">
        <v>1058</v>
      </c>
      <c r="C3700" s="2" t="s">
        <v>39</v>
      </c>
      <c r="D3700" s="2" t="s">
        <v>36</v>
      </c>
      <c r="E3700" s="13">
        <v>46143</v>
      </c>
      <c r="F3700" s="2" t="s">
        <v>2658</v>
      </c>
      <c r="G3700" s="2">
        <v>4</v>
      </c>
      <c r="H3700" s="3">
        <v>26600</v>
      </c>
      <c r="I3700" s="3">
        <v>12950</v>
      </c>
      <c r="J3700" s="3">
        <v>0</v>
      </c>
      <c r="K3700" s="3">
        <v>0</v>
      </c>
      <c r="L3700" s="3">
        <f>SUM(H3700:K3700)</f>
        <v>39550</v>
      </c>
      <c r="M3700" s="15">
        <v>0.1</v>
      </c>
      <c r="N3700" s="3">
        <f>H3700*M3700</f>
        <v>2660</v>
      </c>
      <c r="O3700" s="3">
        <f>L3700-N3700</f>
        <v>36890</v>
      </c>
    </row>
    <row r="3701" spans="1:15" x14ac:dyDescent="0.2">
      <c r="A3701" s="2" t="s">
        <v>7201</v>
      </c>
      <c r="B3701" s="2" t="s">
        <v>1345</v>
      </c>
      <c r="C3701" s="2" t="s">
        <v>83</v>
      </c>
      <c r="D3701" s="2" t="s">
        <v>85</v>
      </c>
      <c r="E3701" s="13">
        <v>46174</v>
      </c>
      <c r="F3701" s="2" t="s">
        <v>2651</v>
      </c>
      <c r="G3701" s="2">
        <v>4</v>
      </c>
      <c r="H3701" s="3">
        <v>39000</v>
      </c>
      <c r="I3701" s="3">
        <v>8180</v>
      </c>
      <c r="J3701" s="3">
        <v>0</v>
      </c>
      <c r="K3701" s="3">
        <v>0</v>
      </c>
      <c r="L3701" s="3">
        <f>SUM(H3701:K3701)</f>
        <v>47180</v>
      </c>
      <c r="M3701" s="15">
        <v>0.16</v>
      </c>
      <c r="N3701" s="3">
        <f>H3701*M3701</f>
        <v>6240</v>
      </c>
      <c r="O3701" s="3">
        <f>L3701-N3701</f>
        <v>40940</v>
      </c>
    </row>
    <row r="3702" spans="1:15" x14ac:dyDescent="0.2">
      <c r="A3702" s="2" t="s">
        <v>7202</v>
      </c>
      <c r="B3702" s="2" t="s">
        <v>1676</v>
      </c>
      <c r="C3702" s="2" t="s">
        <v>108</v>
      </c>
      <c r="D3702" s="2" t="s">
        <v>105</v>
      </c>
      <c r="E3702" s="13">
        <v>46143</v>
      </c>
      <c r="F3702" s="2" t="s">
        <v>2670</v>
      </c>
      <c r="G3702" s="2">
        <v>1</v>
      </c>
      <c r="H3702" s="3">
        <v>11100</v>
      </c>
      <c r="I3702" s="3">
        <v>960</v>
      </c>
      <c r="J3702" s="3">
        <v>0</v>
      </c>
      <c r="K3702" s="3">
        <v>0</v>
      </c>
      <c r="L3702" s="3">
        <f>SUM(H3702:K3702)</f>
        <v>12060</v>
      </c>
      <c r="M3702" s="15">
        <v>0</v>
      </c>
      <c r="N3702" s="3">
        <f>H3702*M3702</f>
        <v>0</v>
      </c>
      <c r="O3702" s="3">
        <f>L3702-N3702</f>
        <v>12060</v>
      </c>
    </row>
    <row r="3703" spans="1:15" x14ac:dyDescent="0.2">
      <c r="A3703" s="2" t="s">
        <v>7203</v>
      </c>
      <c r="B3703" s="2" t="s">
        <v>2095</v>
      </c>
      <c r="C3703" s="2" t="s">
        <v>34</v>
      </c>
      <c r="D3703" s="2" t="s">
        <v>36</v>
      </c>
      <c r="E3703" s="13">
        <v>46143</v>
      </c>
      <c r="F3703" s="2" t="s">
        <v>2651</v>
      </c>
      <c r="G3703" s="2">
        <v>8</v>
      </c>
      <c r="H3703" s="3">
        <v>57600</v>
      </c>
      <c r="I3703" s="3">
        <v>10870</v>
      </c>
      <c r="J3703" s="3">
        <v>0</v>
      </c>
      <c r="K3703" s="3">
        <v>2480</v>
      </c>
      <c r="L3703" s="3">
        <f>SUM(H3703:K3703)</f>
        <v>70950</v>
      </c>
      <c r="M3703" s="15">
        <v>0.16</v>
      </c>
      <c r="N3703" s="3">
        <f>H3703*M3703</f>
        <v>9216</v>
      </c>
      <c r="O3703" s="3">
        <f>L3703-N3703</f>
        <v>61734</v>
      </c>
    </row>
    <row r="3704" spans="1:15" x14ac:dyDescent="0.2">
      <c r="A3704" s="2" t="s">
        <v>7204</v>
      </c>
      <c r="B3704" s="2" t="s">
        <v>2103</v>
      </c>
      <c r="C3704" s="2" t="s">
        <v>69</v>
      </c>
      <c r="D3704" s="2" t="s">
        <v>65</v>
      </c>
      <c r="E3704" s="13">
        <v>46266</v>
      </c>
      <c r="F3704" s="2" t="s">
        <v>2647</v>
      </c>
      <c r="G3704" s="2">
        <v>4</v>
      </c>
      <c r="H3704" s="3">
        <v>112200</v>
      </c>
      <c r="I3704" s="3">
        <v>5720</v>
      </c>
      <c r="J3704" s="3">
        <v>0</v>
      </c>
      <c r="K3704" s="3">
        <v>0</v>
      </c>
      <c r="L3704" s="3">
        <f>SUM(H3704:K3704)</f>
        <v>117920</v>
      </c>
      <c r="M3704" s="15">
        <v>0</v>
      </c>
      <c r="N3704" s="3">
        <f>H3704*M3704</f>
        <v>0</v>
      </c>
      <c r="O3704" s="3">
        <f>L3704-N3704</f>
        <v>117920</v>
      </c>
    </row>
    <row r="3705" spans="1:15" x14ac:dyDescent="0.2">
      <c r="A3705" s="2" t="s">
        <v>7205</v>
      </c>
      <c r="B3705" s="2" t="s">
        <v>236</v>
      </c>
      <c r="C3705" s="2" t="s">
        <v>29</v>
      </c>
      <c r="D3705" s="2" t="s">
        <v>24</v>
      </c>
      <c r="E3705" s="13">
        <v>46143</v>
      </c>
      <c r="F3705" s="2" t="s">
        <v>2647</v>
      </c>
      <c r="G3705" s="2">
        <v>2</v>
      </c>
      <c r="H3705" s="3">
        <v>15500</v>
      </c>
      <c r="I3705" s="3">
        <v>1530</v>
      </c>
      <c r="J3705" s="3">
        <v>0</v>
      </c>
      <c r="K3705" s="3">
        <v>3610</v>
      </c>
      <c r="L3705" s="3">
        <f>SUM(H3705:K3705)</f>
        <v>20640</v>
      </c>
      <c r="M3705" s="15">
        <v>0</v>
      </c>
      <c r="N3705" s="3">
        <f>H3705*M3705</f>
        <v>0</v>
      </c>
      <c r="O3705" s="3">
        <f>L3705-N3705</f>
        <v>20640</v>
      </c>
    </row>
    <row r="3706" spans="1:15" x14ac:dyDescent="0.2">
      <c r="A3706" s="2" t="s">
        <v>7206</v>
      </c>
      <c r="B3706" s="2" t="s">
        <v>490</v>
      </c>
      <c r="C3706" s="2" t="s">
        <v>32</v>
      </c>
      <c r="D3706" s="2" t="s">
        <v>24</v>
      </c>
      <c r="E3706" s="13">
        <v>46174</v>
      </c>
      <c r="F3706" s="2" t="s">
        <v>2670</v>
      </c>
      <c r="G3706" s="2">
        <v>2</v>
      </c>
      <c r="H3706" s="3">
        <v>8200</v>
      </c>
      <c r="I3706" s="3">
        <v>2570</v>
      </c>
      <c r="J3706" s="3">
        <v>0</v>
      </c>
      <c r="K3706" s="3">
        <v>0</v>
      </c>
      <c r="L3706" s="3">
        <f>SUM(H3706:K3706)</f>
        <v>10770</v>
      </c>
      <c r="M3706" s="15">
        <v>0</v>
      </c>
      <c r="N3706" s="3">
        <f>H3706*M3706</f>
        <v>0</v>
      </c>
      <c r="O3706" s="3">
        <f>L3706-N3706</f>
        <v>10770</v>
      </c>
    </row>
    <row r="3707" spans="1:15" x14ac:dyDescent="0.2">
      <c r="A3707" s="2" t="s">
        <v>7207</v>
      </c>
      <c r="B3707" s="2" t="s">
        <v>493</v>
      </c>
      <c r="C3707" s="2" t="s">
        <v>34</v>
      </c>
      <c r="D3707" s="2" t="s">
        <v>36</v>
      </c>
      <c r="E3707" s="13">
        <v>46143</v>
      </c>
      <c r="F3707" s="2" t="s">
        <v>2670</v>
      </c>
      <c r="G3707" s="2">
        <v>2</v>
      </c>
      <c r="H3707" s="3">
        <v>13000</v>
      </c>
      <c r="I3707" s="3">
        <v>1550</v>
      </c>
      <c r="J3707" s="3">
        <v>6210</v>
      </c>
      <c r="K3707" s="3">
        <v>3840</v>
      </c>
      <c r="L3707" s="3">
        <f>SUM(H3707:K3707)</f>
        <v>24600</v>
      </c>
      <c r="M3707" s="15">
        <v>0</v>
      </c>
      <c r="N3707" s="3">
        <f>H3707*M3707</f>
        <v>0</v>
      </c>
      <c r="O3707" s="3">
        <f>L3707-N3707</f>
        <v>24600</v>
      </c>
    </row>
    <row r="3708" spans="1:15" x14ac:dyDescent="0.2">
      <c r="A3708" s="2" t="s">
        <v>7209</v>
      </c>
      <c r="B3708" s="2" t="s">
        <v>848</v>
      </c>
      <c r="C3708" s="2" t="s">
        <v>69</v>
      </c>
      <c r="D3708" s="2" t="s">
        <v>65</v>
      </c>
      <c r="E3708" s="13">
        <v>46143</v>
      </c>
      <c r="F3708" s="2" t="s">
        <v>2670</v>
      </c>
      <c r="G3708" s="2">
        <v>2</v>
      </c>
      <c r="H3708" s="3">
        <v>70500</v>
      </c>
      <c r="I3708" s="3">
        <v>2500</v>
      </c>
      <c r="J3708" s="3">
        <v>3140</v>
      </c>
      <c r="K3708" s="3">
        <v>0</v>
      </c>
      <c r="L3708" s="3">
        <f>SUM(H3708:K3708)</f>
        <v>76140</v>
      </c>
      <c r="M3708" s="15">
        <v>0</v>
      </c>
      <c r="N3708" s="3">
        <f>H3708*M3708</f>
        <v>0</v>
      </c>
      <c r="O3708" s="3">
        <f>L3708-N3708</f>
        <v>76140</v>
      </c>
    </row>
    <row r="3709" spans="1:15" x14ac:dyDescent="0.2">
      <c r="A3709" s="2" t="s">
        <v>7210</v>
      </c>
      <c r="B3709" s="2" t="s">
        <v>1617</v>
      </c>
      <c r="C3709" s="2" t="s">
        <v>53</v>
      </c>
      <c r="D3709" s="2" t="s">
        <v>55</v>
      </c>
      <c r="E3709" s="13">
        <v>46174</v>
      </c>
      <c r="F3709" s="2" t="s">
        <v>2658</v>
      </c>
      <c r="G3709" s="2">
        <v>12</v>
      </c>
      <c r="H3709" s="3">
        <v>157800</v>
      </c>
      <c r="I3709" s="3">
        <v>19280</v>
      </c>
      <c r="J3709" s="3">
        <v>5940</v>
      </c>
      <c r="K3709" s="3">
        <v>0</v>
      </c>
      <c r="L3709" s="3">
        <f>SUM(H3709:K3709)</f>
        <v>183020</v>
      </c>
      <c r="M3709" s="15">
        <v>0.1</v>
      </c>
      <c r="N3709" s="3">
        <f>H3709*M3709</f>
        <v>15780</v>
      </c>
      <c r="O3709" s="3">
        <f>L3709-N3709</f>
        <v>167240</v>
      </c>
    </row>
    <row r="3710" spans="1:15" x14ac:dyDescent="0.2">
      <c r="A3710" s="2" t="s">
        <v>7211</v>
      </c>
      <c r="B3710" s="2" t="s">
        <v>728</v>
      </c>
      <c r="C3710" s="2" t="s">
        <v>37</v>
      </c>
      <c r="D3710" s="2" t="s">
        <v>36</v>
      </c>
      <c r="E3710" s="13">
        <v>46174</v>
      </c>
      <c r="F3710" s="2" t="s">
        <v>2732</v>
      </c>
      <c r="G3710" s="2">
        <v>3</v>
      </c>
      <c r="H3710" s="3">
        <v>36300</v>
      </c>
      <c r="I3710" s="3">
        <v>1950</v>
      </c>
      <c r="J3710" s="3">
        <v>0</v>
      </c>
      <c r="K3710" s="3">
        <v>0</v>
      </c>
      <c r="L3710" s="3">
        <f>SUM(H3710:K3710)</f>
        <v>38250</v>
      </c>
      <c r="M3710" s="15">
        <v>0.05</v>
      </c>
      <c r="N3710" s="3">
        <f>H3710*M3710</f>
        <v>1815</v>
      </c>
      <c r="O3710" s="3">
        <f>L3710-N3710</f>
        <v>36435</v>
      </c>
    </row>
    <row r="3711" spans="1:15" x14ac:dyDescent="0.2">
      <c r="A3711" s="2" t="s">
        <v>7212</v>
      </c>
      <c r="B3711" s="2" t="s">
        <v>909</v>
      </c>
      <c r="C3711" s="2" t="s">
        <v>93</v>
      </c>
      <c r="D3711" s="2" t="s">
        <v>95</v>
      </c>
      <c r="E3711" s="13">
        <v>46235</v>
      </c>
      <c r="F3711" s="2" t="s">
        <v>2683</v>
      </c>
      <c r="G3711" s="2">
        <v>5</v>
      </c>
      <c r="H3711" s="3">
        <v>31500</v>
      </c>
      <c r="I3711" s="3">
        <v>1150</v>
      </c>
      <c r="J3711" s="3">
        <v>5770</v>
      </c>
      <c r="K3711" s="3">
        <v>2000</v>
      </c>
      <c r="L3711" s="3">
        <f>SUM(H3711:K3711)</f>
        <v>40420</v>
      </c>
      <c r="M3711" s="15">
        <v>0.17</v>
      </c>
      <c r="N3711" s="3">
        <f>H3711*M3711</f>
        <v>5355</v>
      </c>
      <c r="O3711" s="3">
        <f>L3711-N3711</f>
        <v>35065</v>
      </c>
    </row>
    <row r="3712" spans="1:15" x14ac:dyDescent="0.2">
      <c r="A3712" s="2" t="s">
        <v>7213</v>
      </c>
      <c r="B3712" s="2" t="s">
        <v>974</v>
      </c>
      <c r="C3712" s="2" t="s">
        <v>125</v>
      </c>
      <c r="D3712" s="2" t="s">
        <v>124</v>
      </c>
      <c r="E3712" s="13">
        <v>46143</v>
      </c>
      <c r="F3712" s="2" t="s">
        <v>2732</v>
      </c>
      <c r="G3712" s="2">
        <v>1</v>
      </c>
      <c r="H3712" s="3">
        <v>9400</v>
      </c>
      <c r="I3712" s="3">
        <v>960</v>
      </c>
      <c r="J3712" s="3">
        <v>0</v>
      </c>
      <c r="K3712" s="3">
        <v>3860</v>
      </c>
      <c r="L3712" s="3">
        <f>SUM(H3712:K3712)</f>
        <v>14220</v>
      </c>
      <c r="M3712" s="15">
        <v>0.05</v>
      </c>
      <c r="N3712" s="3">
        <f>H3712*M3712</f>
        <v>470</v>
      </c>
      <c r="O3712" s="3">
        <f>L3712-N3712</f>
        <v>13750</v>
      </c>
    </row>
    <row r="3713" spans="1:15" x14ac:dyDescent="0.2">
      <c r="A3713" s="2" t="s">
        <v>7214</v>
      </c>
      <c r="B3713" s="2" t="s">
        <v>1015</v>
      </c>
      <c r="C3713" s="2" t="s">
        <v>83</v>
      </c>
      <c r="D3713" s="2" t="s">
        <v>85</v>
      </c>
      <c r="E3713" s="13">
        <v>46143</v>
      </c>
      <c r="F3713" s="2" t="s">
        <v>2689</v>
      </c>
      <c r="G3713" s="2">
        <v>1</v>
      </c>
      <c r="H3713" s="3">
        <v>9050</v>
      </c>
      <c r="I3713" s="3">
        <v>500</v>
      </c>
      <c r="J3713" s="3">
        <v>0</v>
      </c>
      <c r="K3713" s="3">
        <v>0</v>
      </c>
      <c r="L3713" s="3">
        <f>SUM(H3713:K3713)</f>
        <v>9550</v>
      </c>
      <c r="M3713" s="15">
        <v>0.15</v>
      </c>
      <c r="N3713" s="3">
        <f>H3713*M3713</f>
        <v>1357.5</v>
      </c>
      <c r="O3713" s="3">
        <f>L3713-N3713</f>
        <v>8192.5</v>
      </c>
    </row>
    <row r="3714" spans="1:15" x14ac:dyDescent="0.2">
      <c r="A3714" s="2" t="s">
        <v>7215</v>
      </c>
      <c r="B3714" s="2" t="s">
        <v>1053</v>
      </c>
      <c r="C3714" s="2" t="s">
        <v>29</v>
      </c>
      <c r="D3714" s="2" t="s">
        <v>24</v>
      </c>
      <c r="E3714" s="13">
        <v>46143</v>
      </c>
      <c r="F3714" s="2" t="s">
        <v>2689</v>
      </c>
      <c r="G3714" s="2">
        <v>6</v>
      </c>
      <c r="H3714" s="3">
        <v>66900</v>
      </c>
      <c r="I3714" s="3">
        <v>10100</v>
      </c>
      <c r="J3714" s="3">
        <v>0</v>
      </c>
      <c r="K3714" s="3">
        <v>580</v>
      </c>
      <c r="L3714" s="3">
        <f>SUM(H3714:K3714)</f>
        <v>77580</v>
      </c>
      <c r="M3714" s="15">
        <v>0.15</v>
      </c>
      <c r="N3714" s="3">
        <f>H3714*M3714</f>
        <v>10035</v>
      </c>
      <c r="O3714" s="3">
        <f>L3714-N3714</f>
        <v>67545</v>
      </c>
    </row>
    <row r="3715" spans="1:15" x14ac:dyDescent="0.2">
      <c r="A3715" s="2" t="s">
        <v>7217</v>
      </c>
      <c r="B3715" s="2" t="s">
        <v>1119</v>
      </c>
      <c r="C3715" s="2" t="s">
        <v>87</v>
      </c>
      <c r="D3715" s="2" t="s">
        <v>85</v>
      </c>
      <c r="E3715" s="13">
        <v>46174</v>
      </c>
      <c r="F3715" s="2" t="s">
        <v>2658</v>
      </c>
      <c r="G3715" s="2">
        <v>9</v>
      </c>
      <c r="H3715" s="3">
        <v>37350</v>
      </c>
      <c r="I3715" s="3">
        <v>3430</v>
      </c>
      <c r="J3715" s="3">
        <v>2350</v>
      </c>
      <c r="K3715" s="3">
        <v>0</v>
      </c>
      <c r="L3715" s="3">
        <f>SUM(H3715:K3715)</f>
        <v>43130</v>
      </c>
      <c r="M3715" s="15">
        <v>0.1</v>
      </c>
      <c r="N3715" s="3">
        <f>H3715*M3715</f>
        <v>3735</v>
      </c>
      <c r="O3715" s="3">
        <f>L3715-N3715</f>
        <v>39395</v>
      </c>
    </row>
    <row r="3716" spans="1:15" x14ac:dyDescent="0.2">
      <c r="A3716" s="2" t="s">
        <v>7218</v>
      </c>
      <c r="B3716" s="2" t="s">
        <v>1269</v>
      </c>
      <c r="C3716" s="2" t="s">
        <v>103</v>
      </c>
      <c r="D3716" s="2" t="s">
        <v>105</v>
      </c>
      <c r="E3716" s="13">
        <v>46174</v>
      </c>
      <c r="F3716" s="2" t="s">
        <v>2689</v>
      </c>
      <c r="G3716" s="2">
        <v>5</v>
      </c>
      <c r="H3716" s="3">
        <v>24750</v>
      </c>
      <c r="I3716" s="3">
        <v>3280</v>
      </c>
      <c r="J3716" s="3">
        <v>3210</v>
      </c>
      <c r="K3716" s="3">
        <v>0</v>
      </c>
      <c r="L3716" s="3">
        <f>SUM(H3716:K3716)</f>
        <v>31240</v>
      </c>
      <c r="M3716" s="15">
        <v>0.15</v>
      </c>
      <c r="N3716" s="3">
        <f>H3716*M3716</f>
        <v>3712.5</v>
      </c>
      <c r="O3716" s="3">
        <f>L3716-N3716</f>
        <v>27527.5</v>
      </c>
    </row>
    <row r="3717" spans="1:15" x14ac:dyDescent="0.2">
      <c r="A3717" s="2" t="s">
        <v>7219</v>
      </c>
      <c r="B3717" s="2" t="s">
        <v>974</v>
      </c>
      <c r="C3717" s="2" t="s">
        <v>19</v>
      </c>
      <c r="D3717" s="2" t="s">
        <v>11</v>
      </c>
      <c r="E3717" s="13">
        <v>46143</v>
      </c>
      <c r="F3717" s="2" t="s">
        <v>2689</v>
      </c>
      <c r="G3717" s="2">
        <v>2</v>
      </c>
      <c r="H3717" s="3">
        <v>12400</v>
      </c>
      <c r="I3717" s="3">
        <v>1100</v>
      </c>
      <c r="J3717" s="3">
        <v>0</v>
      </c>
      <c r="K3717" s="3">
        <v>0</v>
      </c>
      <c r="L3717" s="3">
        <f>SUM(H3717:K3717)</f>
        <v>13500</v>
      </c>
      <c r="M3717" s="15">
        <v>0.15</v>
      </c>
      <c r="N3717" s="3">
        <f>H3717*M3717</f>
        <v>1860</v>
      </c>
      <c r="O3717" s="3">
        <f>L3717-N3717</f>
        <v>11640</v>
      </c>
    </row>
    <row r="3718" spans="1:15" x14ac:dyDescent="0.2">
      <c r="A3718" s="2" t="s">
        <v>7220</v>
      </c>
      <c r="B3718" s="2" t="s">
        <v>1261</v>
      </c>
      <c r="C3718" s="2" t="s">
        <v>26</v>
      </c>
      <c r="D3718" s="2" t="s">
        <v>24</v>
      </c>
      <c r="E3718" s="13">
        <v>46174</v>
      </c>
      <c r="F3718" s="2" t="s">
        <v>2658</v>
      </c>
      <c r="G3718" s="2">
        <v>4</v>
      </c>
      <c r="H3718" s="3">
        <v>39000</v>
      </c>
      <c r="I3718" s="3">
        <v>10020</v>
      </c>
      <c r="J3718" s="3">
        <v>0</v>
      </c>
      <c r="K3718" s="3">
        <v>0</v>
      </c>
      <c r="L3718" s="3">
        <f>SUM(H3718:K3718)</f>
        <v>49020</v>
      </c>
      <c r="M3718" s="15">
        <v>0.1</v>
      </c>
      <c r="N3718" s="3">
        <f>H3718*M3718</f>
        <v>3900</v>
      </c>
      <c r="O3718" s="3">
        <f>L3718-N3718</f>
        <v>45120</v>
      </c>
    </row>
    <row r="3719" spans="1:15" x14ac:dyDescent="0.2">
      <c r="A3719" s="2" t="s">
        <v>7221</v>
      </c>
      <c r="B3719" s="2" t="s">
        <v>1600</v>
      </c>
      <c r="C3719" s="2" t="s">
        <v>63</v>
      </c>
      <c r="D3719" s="2" t="s">
        <v>65</v>
      </c>
      <c r="E3719" s="13">
        <v>46174</v>
      </c>
      <c r="F3719" s="2" t="s">
        <v>2658</v>
      </c>
      <c r="G3719" s="2">
        <v>3</v>
      </c>
      <c r="H3719" s="3">
        <v>16500</v>
      </c>
      <c r="I3719" s="3">
        <v>1850</v>
      </c>
      <c r="J3719" s="3">
        <v>0</v>
      </c>
      <c r="K3719" s="3">
        <v>1110</v>
      </c>
      <c r="L3719" s="3">
        <f>SUM(H3719:K3719)</f>
        <v>19460</v>
      </c>
      <c r="M3719" s="15">
        <v>0.1</v>
      </c>
      <c r="N3719" s="3">
        <f>H3719*M3719</f>
        <v>1650</v>
      </c>
      <c r="O3719" s="3">
        <f>L3719-N3719</f>
        <v>17810</v>
      </c>
    </row>
    <row r="3720" spans="1:15" x14ac:dyDescent="0.2">
      <c r="A3720" s="2" t="s">
        <v>7222</v>
      </c>
      <c r="B3720" s="2" t="s">
        <v>1618</v>
      </c>
      <c r="C3720" s="2" t="s">
        <v>47</v>
      </c>
      <c r="D3720" s="2" t="s">
        <v>45</v>
      </c>
      <c r="E3720" s="13">
        <v>46143</v>
      </c>
      <c r="F3720" s="2" t="s">
        <v>2683</v>
      </c>
      <c r="G3720" s="2">
        <v>2</v>
      </c>
      <c r="H3720" s="3">
        <v>8200</v>
      </c>
      <c r="I3720" s="3">
        <v>860</v>
      </c>
      <c r="J3720" s="3">
        <v>0</v>
      </c>
      <c r="K3720" s="3">
        <v>0</v>
      </c>
      <c r="L3720" s="3">
        <f>SUM(H3720:K3720)</f>
        <v>9060</v>
      </c>
      <c r="M3720" s="15">
        <v>0.17</v>
      </c>
      <c r="N3720" s="3">
        <f>H3720*M3720</f>
        <v>1394</v>
      </c>
      <c r="O3720" s="3">
        <f>L3720-N3720</f>
        <v>7666</v>
      </c>
    </row>
    <row r="3721" spans="1:15" x14ac:dyDescent="0.2">
      <c r="A3721" s="2" t="s">
        <v>7223</v>
      </c>
      <c r="B3721" s="2" t="s">
        <v>1654</v>
      </c>
      <c r="C3721" s="2" t="s">
        <v>13</v>
      </c>
      <c r="D3721" s="2" t="s">
        <v>11</v>
      </c>
      <c r="E3721" s="13">
        <v>46174</v>
      </c>
      <c r="F3721" s="2" t="s">
        <v>2732</v>
      </c>
      <c r="G3721" s="2">
        <v>1</v>
      </c>
      <c r="H3721" s="3">
        <v>15700</v>
      </c>
      <c r="I3721" s="3">
        <v>960</v>
      </c>
      <c r="J3721" s="3">
        <v>0</v>
      </c>
      <c r="K3721" s="3">
        <v>0</v>
      </c>
      <c r="L3721" s="3">
        <f>SUM(H3721:K3721)</f>
        <v>16660</v>
      </c>
      <c r="M3721" s="15">
        <v>0.05</v>
      </c>
      <c r="N3721" s="3">
        <f>H3721*M3721</f>
        <v>785</v>
      </c>
      <c r="O3721" s="3">
        <f>L3721-N3721</f>
        <v>15875</v>
      </c>
    </row>
    <row r="3722" spans="1:15" x14ac:dyDescent="0.2">
      <c r="A3722" s="2" t="s">
        <v>7224</v>
      </c>
      <c r="B3722" s="2" t="s">
        <v>1850</v>
      </c>
      <c r="C3722" s="2" t="s">
        <v>118</v>
      </c>
      <c r="D3722" s="2" t="s">
        <v>114</v>
      </c>
      <c r="E3722" s="13">
        <v>46204</v>
      </c>
      <c r="F3722" s="2" t="s">
        <v>2689</v>
      </c>
      <c r="G3722" s="2">
        <v>4</v>
      </c>
      <c r="H3722" s="3">
        <v>29200</v>
      </c>
      <c r="I3722" s="3">
        <v>5380</v>
      </c>
      <c r="J3722" s="3">
        <v>0</v>
      </c>
      <c r="K3722" s="3">
        <v>0</v>
      </c>
      <c r="L3722" s="3">
        <f>SUM(H3722:K3722)</f>
        <v>34580</v>
      </c>
      <c r="M3722" s="15">
        <v>0.15</v>
      </c>
      <c r="N3722" s="3">
        <f>H3722*M3722</f>
        <v>4380</v>
      </c>
      <c r="O3722" s="3">
        <f>L3722-N3722</f>
        <v>30200</v>
      </c>
    </row>
    <row r="3723" spans="1:15" x14ac:dyDescent="0.2">
      <c r="A3723" s="2" t="s">
        <v>7226</v>
      </c>
      <c r="B3723" s="2" t="s">
        <v>523</v>
      </c>
      <c r="C3723" s="2" t="s">
        <v>97</v>
      </c>
      <c r="D3723" s="2" t="s">
        <v>95</v>
      </c>
      <c r="E3723" s="13">
        <v>46174</v>
      </c>
      <c r="F3723" s="2" t="s">
        <v>2689</v>
      </c>
      <c r="G3723" s="2">
        <v>3</v>
      </c>
      <c r="H3723" s="3">
        <v>63450</v>
      </c>
      <c r="I3723" s="3">
        <v>3930</v>
      </c>
      <c r="J3723" s="3">
        <v>7260</v>
      </c>
      <c r="K3723" s="3">
        <v>0</v>
      </c>
      <c r="L3723" s="3">
        <f>SUM(H3723:K3723)</f>
        <v>74640</v>
      </c>
      <c r="M3723" s="15">
        <v>0.15</v>
      </c>
      <c r="N3723" s="3">
        <f>H3723*M3723</f>
        <v>9517.5</v>
      </c>
      <c r="O3723" s="3">
        <f>L3723-N3723</f>
        <v>65122.5</v>
      </c>
    </row>
    <row r="3724" spans="1:15" x14ac:dyDescent="0.2">
      <c r="A3724" s="2" t="s">
        <v>7227</v>
      </c>
      <c r="B3724" s="2" t="s">
        <v>825</v>
      </c>
      <c r="C3724" s="2" t="s">
        <v>43</v>
      </c>
      <c r="D3724" s="2" t="s">
        <v>45</v>
      </c>
      <c r="E3724" s="13">
        <v>46204</v>
      </c>
      <c r="F3724" s="2" t="s">
        <v>2683</v>
      </c>
      <c r="G3724" s="2">
        <v>5</v>
      </c>
      <c r="H3724" s="3">
        <v>20250</v>
      </c>
      <c r="I3724" s="3">
        <v>4950</v>
      </c>
      <c r="J3724" s="3">
        <v>0</v>
      </c>
      <c r="K3724" s="3">
        <v>0</v>
      </c>
      <c r="L3724" s="3">
        <f>SUM(H3724:K3724)</f>
        <v>25200</v>
      </c>
      <c r="M3724" s="15">
        <v>0.17</v>
      </c>
      <c r="N3724" s="3">
        <f>H3724*M3724</f>
        <v>3442.5000000000005</v>
      </c>
      <c r="O3724" s="3">
        <f>L3724-N3724</f>
        <v>21757.5</v>
      </c>
    </row>
    <row r="3725" spans="1:15" x14ac:dyDescent="0.2">
      <c r="A3725" s="2" t="s">
        <v>7228</v>
      </c>
      <c r="B3725" s="2" t="s">
        <v>902</v>
      </c>
      <c r="C3725" s="2" t="s">
        <v>47</v>
      </c>
      <c r="D3725" s="2" t="s">
        <v>45</v>
      </c>
      <c r="E3725" s="13">
        <v>46174</v>
      </c>
      <c r="F3725" s="2" t="s">
        <v>2670</v>
      </c>
      <c r="G3725" s="2">
        <v>3</v>
      </c>
      <c r="H3725" s="3">
        <v>30750</v>
      </c>
      <c r="I3725" s="3">
        <v>2090</v>
      </c>
      <c r="J3725" s="3">
        <v>0</v>
      </c>
      <c r="K3725" s="3">
        <v>3680</v>
      </c>
      <c r="L3725" s="3">
        <f>SUM(H3725:K3725)</f>
        <v>36520</v>
      </c>
      <c r="M3725" s="15">
        <v>0</v>
      </c>
      <c r="N3725" s="3">
        <f>H3725*M3725</f>
        <v>0</v>
      </c>
      <c r="O3725" s="3">
        <f>L3725-N3725</f>
        <v>36520</v>
      </c>
    </row>
    <row r="3726" spans="1:15" x14ac:dyDescent="0.2">
      <c r="A3726" s="2" t="s">
        <v>7229</v>
      </c>
      <c r="B3726" s="2" t="s">
        <v>1061</v>
      </c>
      <c r="C3726" s="2" t="s">
        <v>61</v>
      </c>
      <c r="D3726" s="2" t="s">
        <v>55</v>
      </c>
      <c r="E3726" s="13">
        <v>46235</v>
      </c>
      <c r="F3726" s="2" t="s">
        <v>2658</v>
      </c>
      <c r="G3726" s="2">
        <v>2</v>
      </c>
      <c r="H3726" s="3">
        <v>42700</v>
      </c>
      <c r="I3726" s="3">
        <v>6210</v>
      </c>
      <c r="J3726" s="3">
        <v>9660</v>
      </c>
      <c r="K3726" s="3">
        <v>0</v>
      </c>
      <c r="L3726" s="3">
        <f>SUM(H3726:K3726)</f>
        <v>58570</v>
      </c>
      <c r="M3726" s="15">
        <v>0.1</v>
      </c>
      <c r="N3726" s="3">
        <f>H3726*M3726</f>
        <v>4270</v>
      </c>
      <c r="O3726" s="3">
        <f>L3726-N3726</f>
        <v>54300</v>
      </c>
    </row>
    <row r="3727" spans="1:15" x14ac:dyDescent="0.2">
      <c r="A3727" s="2" t="s">
        <v>7230</v>
      </c>
      <c r="B3727" s="2" t="s">
        <v>1565</v>
      </c>
      <c r="C3727" s="2" t="s">
        <v>71</v>
      </c>
      <c r="D3727" s="2" t="s">
        <v>65</v>
      </c>
      <c r="E3727" s="13">
        <v>46143</v>
      </c>
      <c r="F3727" s="2" t="s">
        <v>2651</v>
      </c>
      <c r="G3727" s="2">
        <v>2</v>
      </c>
      <c r="H3727" s="3">
        <v>17700</v>
      </c>
      <c r="I3727" s="3">
        <v>2450</v>
      </c>
      <c r="J3727" s="3">
        <v>0</v>
      </c>
      <c r="K3727" s="3">
        <v>0</v>
      </c>
      <c r="L3727" s="3">
        <f>SUM(H3727:K3727)</f>
        <v>20150</v>
      </c>
      <c r="M3727" s="15">
        <v>0.16</v>
      </c>
      <c r="N3727" s="3">
        <f>H3727*M3727</f>
        <v>2832</v>
      </c>
      <c r="O3727" s="3">
        <f>L3727-N3727</f>
        <v>17318</v>
      </c>
    </row>
    <row r="3728" spans="1:15" x14ac:dyDescent="0.2">
      <c r="A3728" s="2" t="s">
        <v>7231</v>
      </c>
      <c r="B3728" s="2" t="s">
        <v>1801</v>
      </c>
      <c r="C3728" s="2" t="s">
        <v>9</v>
      </c>
      <c r="D3728" s="2" t="s">
        <v>11</v>
      </c>
      <c r="E3728" s="13">
        <v>46143</v>
      </c>
      <c r="F3728" s="2" t="s">
        <v>2689</v>
      </c>
      <c r="G3728" s="2">
        <v>3</v>
      </c>
      <c r="H3728" s="3">
        <v>22350</v>
      </c>
      <c r="I3728" s="3">
        <v>4170</v>
      </c>
      <c r="J3728" s="3">
        <v>0</v>
      </c>
      <c r="K3728" s="3">
        <v>0</v>
      </c>
      <c r="L3728" s="3">
        <f>SUM(H3728:K3728)</f>
        <v>26520</v>
      </c>
      <c r="M3728" s="15">
        <v>0.15</v>
      </c>
      <c r="N3728" s="3">
        <f>H3728*M3728</f>
        <v>3352.5</v>
      </c>
      <c r="O3728" s="3">
        <f>L3728-N3728</f>
        <v>23167.5</v>
      </c>
    </row>
    <row r="3729" spans="1:15" x14ac:dyDescent="0.2">
      <c r="A3729" s="2" t="s">
        <v>7232</v>
      </c>
      <c r="B3729" s="2" t="s">
        <v>1928</v>
      </c>
      <c r="C3729" s="2" t="s">
        <v>37</v>
      </c>
      <c r="D3729" s="2" t="s">
        <v>36</v>
      </c>
      <c r="E3729" s="13">
        <v>46174</v>
      </c>
      <c r="F3729" s="2" t="s">
        <v>2651</v>
      </c>
      <c r="G3729" s="2">
        <v>4</v>
      </c>
      <c r="H3729" s="3">
        <v>39600</v>
      </c>
      <c r="I3729" s="3">
        <v>1150</v>
      </c>
      <c r="J3729" s="3">
        <v>2390</v>
      </c>
      <c r="K3729" s="3">
        <v>0</v>
      </c>
      <c r="L3729" s="3">
        <f>SUM(H3729:K3729)</f>
        <v>43140</v>
      </c>
      <c r="M3729" s="15">
        <v>0.16</v>
      </c>
      <c r="N3729" s="3">
        <f>H3729*M3729</f>
        <v>6336</v>
      </c>
      <c r="O3729" s="3">
        <f>L3729-N3729</f>
        <v>36804</v>
      </c>
    </row>
    <row r="3730" spans="1:15" x14ac:dyDescent="0.2">
      <c r="A3730" s="2" t="s">
        <v>7234</v>
      </c>
      <c r="B3730" s="2" t="s">
        <v>945</v>
      </c>
      <c r="C3730" s="2" t="s">
        <v>87</v>
      </c>
      <c r="D3730" s="2" t="s">
        <v>85</v>
      </c>
      <c r="E3730" s="13">
        <v>46174</v>
      </c>
      <c r="F3730" s="2" t="s">
        <v>2647</v>
      </c>
      <c r="G3730" s="2">
        <v>4</v>
      </c>
      <c r="H3730" s="3">
        <v>20600</v>
      </c>
      <c r="I3730" s="3">
        <v>6330</v>
      </c>
      <c r="J3730" s="3">
        <v>0</v>
      </c>
      <c r="K3730" s="3">
        <v>0</v>
      </c>
      <c r="L3730" s="3">
        <f>SUM(H3730:K3730)</f>
        <v>26930</v>
      </c>
      <c r="M3730" s="15">
        <v>0</v>
      </c>
      <c r="N3730" s="3">
        <f>H3730*M3730</f>
        <v>0</v>
      </c>
      <c r="O3730" s="3">
        <f>L3730-N3730</f>
        <v>26930</v>
      </c>
    </row>
    <row r="3731" spans="1:15" x14ac:dyDescent="0.2">
      <c r="A3731" s="2" t="s">
        <v>7236</v>
      </c>
      <c r="B3731" s="2" t="s">
        <v>1705</v>
      </c>
      <c r="C3731" s="2" t="s">
        <v>108</v>
      </c>
      <c r="D3731" s="2" t="s">
        <v>105</v>
      </c>
      <c r="E3731" s="13">
        <v>46143</v>
      </c>
      <c r="F3731" s="2" t="s">
        <v>2661</v>
      </c>
      <c r="G3731" s="2">
        <v>3</v>
      </c>
      <c r="H3731" s="3">
        <v>60900</v>
      </c>
      <c r="I3731" s="3">
        <v>2120</v>
      </c>
      <c r="J3731" s="3">
        <v>0</v>
      </c>
      <c r="K3731" s="3">
        <v>0</v>
      </c>
      <c r="L3731" s="3">
        <f>SUM(H3731:K3731)</f>
        <v>63020</v>
      </c>
      <c r="M3731" s="15">
        <v>0</v>
      </c>
      <c r="N3731" s="3">
        <f>H3731*M3731</f>
        <v>0</v>
      </c>
      <c r="O3731" s="3">
        <f>L3731-N3731</f>
        <v>63020</v>
      </c>
    </row>
    <row r="3732" spans="1:15" x14ac:dyDescent="0.2">
      <c r="A3732" s="2" t="s">
        <v>7237</v>
      </c>
      <c r="B3732" s="2" t="s">
        <v>2081</v>
      </c>
      <c r="C3732" s="2" t="s">
        <v>29</v>
      </c>
      <c r="D3732" s="2" t="s">
        <v>24</v>
      </c>
      <c r="E3732" s="13">
        <v>46174</v>
      </c>
      <c r="F3732" s="2" t="s">
        <v>2670</v>
      </c>
      <c r="G3732" s="2">
        <v>3</v>
      </c>
      <c r="H3732" s="3">
        <v>38700</v>
      </c>
      <c r="I3732" s="3">
        <v>1810</v>
      </c>
      <c r="J3732" s="3">
        <v>3400</v>
      </c>
      <c r="K3732" s="3">
        <v>0</v>
      </c>
      <c r="L3732" s="3">
        <f>SUM(H3732:K3732)</f>
        <v>43910</v>
      </c>
      <c r="M3732" s="15">
        <v>0</v>
      </c>
      <c r="N3732" s="3">
        <f>H3732*M3732</f>
        <v>0</v>
      </c>
      <c r="O3732" s="3">
        <f>L3732-N3732</f>
        <v>43910</v>
      </c>
    </row>
    <row r="3733" spans="1:15" x14ac:dyDescent="0.2">
      <c r="A3733" s="2" t="s">
        <v>7238</v>
      </c>
      <c r="B3733" s="2" t="s">
        <v>2223</v>
      </c>
      <c r="C3733" s="2" t="s">
        <v>37</v>
      </c>
      <c r="D3733" s="2" t="s">
        <v>36</v>
      </c>
      <c r="E3733" s="13">
        <v>46143</v>
      </c>
      <c r="F3733" s="2" t="s">
        <v>2689</v>
      </c>
      <c r="G3733" s="2">
        <v>2</v>
      </c>
      <c r="H3733" s="3">
        <v>29900</v>
      </c>
      <c r="I3733" s="3">
        <v>3270</v>
      </c>
      <c r="J3733" s="3">
        <v>0</v>
      </c>
      <c r="K3733" s="3">
        <v>2820</v>
      </c>
      <c r="L3733" s="3">
        <f>SUM(H3733:K3733)</f>
        <v>35990</v>
      </c>
      <c r="M3733" s="15">
        <v>0.15</v>
      </c>
      <c r="N3733" s="3">
        <f>H3733*M3733</f>
        <v>4485</v>
      </c>
      <c r="O3733" s="3">
        <f>L3733-N3733</f>
        <v>31505</v>
      </c>
    </row>
    <row r="3734" spans="1:15" x14ac:dyDescent="0.2">
      <c r="A3734" s="2" t="s">
        <v>7239</v>
      </c>
      <c r="B3734" s="2" t="s">
        <v>232</v>
      </c>
      <c r="C3734" s="2" t="s">
        <v>34</v>
      </c>
      <c r="D3734" s="2" t="s">
        <v>36</v>
      </c>
      <c r="E3734" s="13">
        <v>46174</v>
      </c>
      <c r="F3734" s="2" t="s">
        <v>2670</v>
      </c>
      <c r="G3734" s="2">
        <v>4</v>
      </c>
      <c r="H3734" s="3">
        <v>23800</v>
      </c>
      <c r="I3734" s="3">
        <v>7110</v>
      </c>
      <c r="J3734" s="3">
        <v>6460</v>
      </c>
      <c r="K3734" s="3">
        <v>0</v>
      </c>
      <c r="L3734" s="3">
        <f>SUM(H3734:K3734)</f>
        <v>37370</v>
      </c>
      <c r="M3734" s="15">
        <v>0</v>
      </c>
      <c r="N3734" s="3">
        <f>H3734*M3734</f>
        <v>0</v>
      </c>
      <c r="O3734" s="3">
        <f>L3734-N3734</f>
        <v>37370</v>
      </c>
    </row>
    <row r="3735" spans="1:15" x14ac:dyDescent="0.2">
      <c r="A3735" s="2" t="s">
        <v>7242</v>
      </c>
      <c r="B3735" s="2" t="s">
        <v>1367</v>
      </c>
      <c r="C3735" s="2" t="s">
        <v>127</v>
      </c>
      <c r="D3735" s="2" t="s">
        <v>124</v>
      </c>
      <c r="E3735" s="13">
        <v>46174</v>
      </c>
      <c r="F3735" s="2" t="s">
        <v>2658</v>
      </c>
      <c r="G3735" s="2">
        <v>12</v>
      </c>
      <c r="H3735" s="3">
        <v>42000</v>
      </c>
      <c r="I3735" s="3">
        <v>15350</v>
      </c>
      <c r="J3735" s="3">
        <v>0</v>
      </c>
      <c r="K3735" s="3">
        <v>0</v>
      </c>
      <c r="L3735" s="3">
        <f>SUM(H3735:K3735)</f>
        <v>57350</v>
      </c>
      <c r="M3735" s="15">
        <v>0.1</v>
      </c>
      <c r="N3735" s="3">
        <f>H3735*M3735</f>
        <v>4200</v>
      </c>
      <c r="O3735" s="3">
        <f>L3735-N3735</f>
        <v>53150</v>
      </c>
    </row>
    <row r="3736" spans="1:15" x14ac:dyDescent="0.2">
      <c r="A3736" s="2" t="s">
        <v>7243</v>
      </c>
      <c r="B3736" s="2" t="s">
        <v>1602</v>
      </c>
      <c r="C3736" s="2" t="s">
        <v>73</v>
      </c>
      <c r="D3736" s="2" t="s">
        <v>75</v>
      </c>
      <c r="E3736" s="13">
        <v>46174</v>
      </c>
      <c r="F3736" s="2" t="s">
        <v>2689</v>
      </c>
      <c r="G3736" s="2">
        <v>5</v>
      </c>
      <c r="H3736" s="3">
        <v>33500</v>
      </c>
      <c r="I3736" s="3">
        <v>8410</v>
      </c>
      <c r="J3736" s="3">
        <v>0</v>
      </c>
      <c r="K3736" s="3">
        <v>0</v>
      </c>
      <c r="L3736" s="3">
        <f>SUM(H3736:K3736)</f>
        <v>41910</v>
      </c>
      <c r="M3736" s="15">
        <v>0.15</v>
      </c>
      <c r="N3736" s="3">
        <f>H3736*M3736</f>
        <v>5025</v>
      </c>
      <c r="O3736" s="3">
        <f>L3736-N3736</f>
        <v>36885</v>
      </c>
    </row>
    <row r="3737" spans="1:15" x14ac:dyDescent="0.2">
      <c r="A3737" s="2" t="s">
        <v>7244</v>
      </c>
      <c r="B3737" s="2" t="s">
        <v>1837</v>
      </c>
      <c r="C3737" s="2" t="s">
        <v>43</v>
      </c>
      <c r="D3737" s="2" t="s">
        <v>45</v>
      </c>
      <c r="E3737" s="13">
        <v>46235</v>
      </c>
      <c r="F3737" s="2" t="s">
        <v>2683</v>
      </c>
      <c r="G3737" s="2">
        <v>4</v>
      </c>
      <c r="H3737" s="3">
        <v>17000</v>
      </c>
      <c r="I3737" s="3">
        <v>760</v>
      </c>
      <c r="J3737" s="3">
        <v>0</v>
      </c>
      <c r="K3737" s="3">
        <v>0</v>
      </c>
      <c r="L3737" s="3">
        <f>SUM(H3737:K3737)</f>
        <v>17760</v>
      </c>
      <c r="M3737" s="15">
        <v>0.17</v>
      </c>
      <c r="N3737" s="3">
        <f>H3737*M3737</f>
        <v>2890</v>
      </c>
      <c r="O3737" s="3">
        <f>L3737-N3737</f>
        <v>14870</v>
      </c>
    </row>
    <row r="3738" spans="1:15" x14ac:dyDescent="0.2">
      <c r="A3738" s="2" t="s">
        <v>7246</v>
      </c>
      <c r="B3738" s="2" t="s">
        <v>236</v>
      </c>
      <c r="C3738" s="2" t="s">
        <v>116</v>
      </c>
      <c r="D3738" s="2" t="s">
        <v>114</v>
      </c>
      <c r="E3738" s="13">
        <v>46174</v>
      </c>
      <c r="F3738" s="2" t="s">
        <v>2732</v>
      </c>
      <c r="G3738" s="2">
        <v>2</v>
      </c>
      <c r="H3738" s="3">
        <v>10700</v>
      </c>
      <c r="I3738" s="3">
        <v>3130</v>
      </c>
      <c r="J3738" s="3">
        <v>0</v>
      </c>
      <c r="K3738" s="3">
        <v>0</v>
      </c>
      <c r="L3738" s="3">
        <f>SUM(H3738:K3738)</f>
        <v>13830</v>
      </c>
      <c r="M3738" s="15">
        <v>0.05</v>
      </c>
      <c r="N3738" s="3">
        <f>H3738*M3738</f>
        <v>535</v>
      </c>
      <c r="O3738" s="3">
        <f>L3738-N3738</f>
        <v>13295</v>
      </c>
    </row>
    <row r="3739" spans="1:15" x14ac:dyDescent="0.2">
      <c r="A3739" s="2" t="s">
        <v>7247</v>
      </c>
      <c r="B3739" s="2" t="s">
        <v>523</v>
      </c>
      <c r="C3739" s="2" t="s">
        <v>89</v>
      </c>
      <c r="D3739" s="2" t="s">
        <v>85</v>
      </c>
      <c r="E3739" s="13">
        <v>46204</v>
      </c>
      <c r="F3739" s="2" t="s">
        <v>2647</v>
      </c>
      <c r="G3739" s="2">
        <v>3</v>
      </c>
      <c r="H3739" s="3">
        <v>15900</v>
      </c>
      <c r="I3739" s="3">
        <v>4620</v>
      </c>
      <c r="J3739" s="3">
        <v>0</v>
      </c>
      <c r="K3739" s="3">
        <v>0</v>
      </c>
      <c r="L3739" s="3">
        <f>SUM(H3739:K3739)</f>
        <v>20520</v>
      </c>
      <c r="M3739" s="15">
        <v>0</v>
      </c>
      <c r="N3739" s="3">
        <f>H3739*M3739</f>
        <v>0</v>
      </c>
      <c r="O3739" s="3">
        <f>L3739-N3739</f>
        <v>20520</v>
      </c>
    </row>
    <row r="3740" spans="1:15" x14ac:dyDescent="0.2">
      <c r="A3740" s="2" t="s">
        <v>7248</v>
      </c>
      <c r="B3740" s="2" t="s">
        <v>850</v>
      </c>
      <c r="C3740" s="2" t="s">
        <v>87</v>
      </c>
      <c r="D3740" s="2" t="s">
        <v>85</v>
      </c>
      <c r="E3740" s="13">
        <v>46174</v>
      </c>
      <c r="F3740" s="2" t="s">
        <v>2658</v>
      </c>
      <c r="G3740" s="2">
        <v>6</v>
      </c>
      <c r="H3740" s="3">
        <v>24900</v>
      </c>
      <c r="I3740" s="3">
        <v>6520</v>
      </c>
      <c r="J3740" s="3">
        <v>0</v>
      </c>
      <c r="K3740" s="3">
        <v>3170</v>
      </c>
      <c r="L3740" s="3">
        <f>SUM(H3740:K3740)</f>
        <v>34590</v>
      </c>
      <c r="M3740" s="15">
        <v>0.1</v>
      </c>
      <c r="N3740" s="3">
        <f>H3740*M3740</f>
        <v>2490</v>
      </c>
      <c r="O3740" s="3">
        <f>L3740-N3740</f>
        <v>32100</v>
      </c>
    </row>
    <row r="3741" spans="1:15" x14ac:dyDescent="0.2">
      <c r="A3741" s="2" t="s">
        <v>7249</v>
      </c>
      <c r="B3741" s="2" t="s">
        <v>950</v>
      </c>
      <c r="C3741" s="2" t="s">
        <v>97</v>
      </c>
      <c r="D3741" s="2" t="s">
        <v>95</v>
      </c>
      <c r="E3741" s="13">
        <v>46174</v>
      </c>
      <c r="F3741" s="2" t="s">
        <v>2670</v>
      </c>
      <c r="G3741" s="2">
        <v>3</v>
      </c>
      <c r="H3741" s="3">
        <v>43200</v>
      </c>
      <c r="I3741" s="3">
        <v>2820</v>
      </c>
      <c r="J3741" s="3">
        <v>3460</v>
      </c>
      <c r="K3741" s="3">
        <v>0</v>
      </c>
      <c r="L3741" s="3">
        <f>SUM(H3741:K3741)</f>
        <v>49480</v>
      </c>
      <c r="M3741" s="15">
        <v>0</v>
      </c>
      <c r="N3741" s="3">
        <f>H3741*M3741</f>
        <v>0</v>
      </c>
      <c r="O3741" s="3">
        <f>L3741-N3741</f>
        <v>49480</v>
      </c>
    </row>
    <row r="3742" spans="1:15" x14ac:dyDescent="0.2">
      <c r="A3742" s="2" t="s">
        <v>7250</v>
      </c>
      <c r="B3742" s="2" t="s">
        <v>1540</v>
      </c>
      <c r="C3742" s="2" t="s">
        <v>57</v>
      </c>
      <c r="D3742" s="2" t="s">
        <v>55</v>
      </c>
      <c r="E3742" s="13">
        <v>46204</v>
      </c>
      <c r="F3742" s="2" t="s">
        <v>2647</v>
      </c>
      <c r="G3742" s="2">
        <v>2</v>
      </c>
      <c r="H3742" s="3">
        <v>35700</v>
      </c>
      <c r="I3742" s="3">
        <v>2790</v>
      </c>
      <c r="J3742" s="3">
        <v>2010</v>
      </c>
      <c r="K3742" s="3">
        <v>2430</v>
      </c>
      <c r="L3742" s="3">
        <f>SUM(H3742:K3742)</f>
        <v>42930</v>
      </c>
      <c r="M3742" s="15">
        <v>0</v>
      </c>
      <c r="N3742" s="3">
        <f>H3742*M3742</f>
        <v>0</v>
      </c>
      <c r="O3742" s="3">
        <f>L3742-N3742</f>
        <v>42930</v>
      </c>
    </row>
    <row r="3743" spans="1:15" x14ac:dyDescent="0.2">
      <c r="A3743" s="2" t="s">
        <v>7251</v>
      </c>
      <c r="B3743" s="2" t="s">
        <v>1633</v>
      </c>
      <c r="C3743" s="2" t="s">
        <v>47</v>
      </c>
      <c r="D3743" s="2" t="s">
        <v>45</v>
      </c>
      <c r="E3743" s="13">
        <v>46174</v>
      </c>
      <c r="F3743" s="2" t="s">
        <v>2670</v>
      </c>
      <c r="G3743" s="2">
        <v>4</v>
      </c>
      <c r="H3743" s="3">
        <v>17400</v>
      </c>
      <c r="I3743" s="3">
        <v>5150</v>
      </c>
      <c r="J3743" s="3">
        <v>0</v>
      </c>
      <c r="K3743" s="3">
        <v>0</v>
      </c>
      <c r="L3743" s="3">
        <f>SUM(H3743:K3743)</f>
        <v>22550</v>
      </c>
      <c r="M3743" s="15">
        <v>0</v>
      </c>
      <c r="N3743" s="3">
        <f>H3743*M3743</f>
        <v>0</v>
      </c>
      <c r="O3743" s="3">
        <f>L3743-N3743</f>
        <v>22550</v>
      </c>
    </row>
    <row r="3744" spans="1:15" x14ac:dyDescent="0.2">
      <c r="A3744" s="2" t="s">
        <v>7252</v>
      </c>
      <c r="B3744" s="2" t="s">
        <v>2244</v>
      </c>
      <c r="C3744" s="2" t="s">
        <v>118</v>
      </c>
      <c r="D3744" s="2" t="s">
        <v>114</v>
      </c>
      <c r="E3744" s="13">
        <v>46174</v>
      </c>
      <c r="F3744" s="2" t="s">
        <v>2658</v>
      </c>
      <c r="G3744" s="2">
        <v>3</v>
      </c>
      <c r="H3744" s="3">
        <v>17850</v>
      </c>
      <c r="I3744" s="3">
        <v>9120</v>
      </c>
      <c r="J3744" s="3">
        <v>0</v>
      </c>
      <c r="K3744" s="3">
        <v>2710</v>
      </c>
      <c r="L3744" s="3">
        <f>SUM(H3744:K3744)</f>
        <v>29680</v>
      </c>
      <c r="M3744" s="15">
        <v>0.1</v>
      </c>
      <c r="N3744" s="3">
        <f>H3744*M3744</f>
        <v>1785</v>
      </c>
      <c r="O3744" s="3">
        <f>L3744-N3744</f>
        <v>27895</v>
      </c>
    </row>
    <row r="3745" spans="1:15" x14ac:dyDescent="0.2">
      <c r="A3745" s="2" t="s">
        <v>7253</v>
      </c>
      <c r="B3745" s="2" t="s">
        <v>165</v>
      </c>
      <c r="C3745" s="2" t="s">
        <v>47</v>
      </c>
      <c r="D3745" s="2" t="s">
        <v>45</v>
      </c>
      <c r="E3745" s="13">
        <v>46174</v>
      </c>
      <c r="F3745" s="2" t="s">
        <v>2689</v>
      </c>
      <c r="G3745" s="2">
        <v>4</v>
      </c>
      <c r="H3745" s="3">
        <v>17600</v>
      </c>
      <c r="I3745" s="3">
        <v>3420</v>
      </c>
      <c r="J3745" s="3">
        <v>0</v>
      </c>
      <c r="K3745" s="3">
        <v>1260</v>
      </c>
      <c r="L3745" s="3">
        <f>SUM(H3745:K3745)</f>
        <v>22280</v>
      </c>
      <c r="M3745" s="15">
        <v>0.15</v>
      </c>
      <c r="N3745" s="3">
        <f>H3745*M3745</f>
        <v>2640</v>
      </c>
      <c r="O3745" s="3">
        <f>L3745-N3745</f>
        <v>19640</v>
      </c>
    </row>
    <row r="3746" spans="1:15" x14ac:dyDescent="0.2">
      <c r="A3746" s="2" t="s">
        <v>7255</v>
      </c>
      <c r="B3746" s="2" t="s">
        <v>437</v>
      </c>
      <c r="C3746" s="2" t="s">
        <v>129</v>
      </c>
      <c r="D3746" s="2" t="s">
        <v>124</v>
      </c>
      <c r="E3746" s="13">
        <v>46204</v>
      </c>
      <c r="F3746" s="2" t="s">
        <v>2658</v>
      </c>
      <c r="G3746" s="2">
        <v>9</v>
      </c>
      <c r="H3746" s="3">
        <v>37800</v>
      </c>
      <c r="I3746" s="3">
        <v>11470</v>
      </c>
      <c r="J3746" s="3">
        <v>0</v>
      </c>
      <c r="K3746" s="3">
        <v>0</v>
      </c>
      <c r="L3746" s="3">
        <f>SUM(H3746:K3746)</f>
        <v>49270</v>
      </c>
      <c r="M3746" s="15">
        <v>0.1</v>
      </c>
      <c r="N3746" s="3">
        <f>H3746*M3746</f>
        <v>3780</v>
      </c>
      <c r="O3746" s="3">
        <f>L3746-N3746</f>
        <v>45490</v>
      </c>
    </row>
    <row r="3747" spans="1:15" x14ac:dyDescent="0.2">
      <c r="A3747" s="2" t="s">
        <v>7256</v>
      </c>
      <c r="B3747" s="2" t="s">
        <v>1801</v>
      </c>
      <c r="C3747" s="2" t="s">
        <v>47</v>
      </c>
      <c r="D3747" s="2" t="s">
        <v>45</v>
      </c>
      <c r="E3747" s="13">
        <v>46174</v>
      </c>
      <c r="F3747" s="2" t="s">
        <v>2683</v>
      </c>
      <c r="G3747" s="2">
        <v>3</v>
      </c>
      <c r="H3747" s="3">
        <v>12900</v>
      </c>
      <c r="I3747" s="3">
        <v>2360</v>
      </c>
      <c r="J3747" s="3">
        <v>0</v>
      </c>
      <c r="K3747" s="3">
        <v>0</v>
      </c>
      <c r="L3747" s="3">
        <f>SUM(H3747:K3747)</f>
        <v>15260</v>
      </c>
      <c r="M3747" s="15">
        <v>0.17</v>
      </c>
      <c r="N3747" s="3">
        <f>H3747*M3747</f>
        <v>2193</v>
      </c>
      <c r="O3747" s="3">
        <f>L3747-N3747</f>
        <v>13067</v>
      </c>
    </row>
    <row r="3748" spans="1:15" x14ac:dyDescent="0.2">
      <c r="A3748" s="2" t="s">
        <v>7257</v>
      </c>
      <c r="B3748" s="2" t="s">
        <v>2583</v>
      </c>
      <c r="C3748" s="2" t="s">
        <v>99</v>
      </c>
      <c r="D3748" s="2" t="s">
        <v>95</v>
      </c>
      <c r="E3748" s="13">
        <v>46174</v>
      </c>
      <c r="F3748" s="2" t="s">
        <v>2670</v>
      </c>
      <c r="G3748" s="2">
        <v>4</v>
      </c>
      <c r="H3748" s="3">
        <v>16000</v>
      </c>
      <c r="I3748" s="3">
        <v>2300</v>
      </c>
      <c r="J3748" s="3">
        <v>0</v>
      </c>
      <c r="K3748" s="3">
        <v>0</v>
      </c>
      <c r="L3748" s="3">
        <f>SUM(H3748:K3748)</f>
        <v>18300</v>
      </c>
      <c r="M3748" s="15">
        <v>0</v>
      </c>
      <c r="N3748" s="3">
        <f>H3748*M3748</f>
        <v>0</v>
      </c>
      <c r="O3748" s="3">
        <f>L3748-N3748</f>
        <v>18300</v>
      </c>
    </row>
    <row r="3749" spans="1:15" x14ac:dyDescent="0.2">
      <c r="A3749" s="2" t="s">
        <v>7258</v>
      </c>
      <c r="B3749" s="2" t="s">
        <v>2020</v>
      </c>
      <c r="C3749" s="2" t="s">
        <v>99</v>
      </c>
      <c r="D3749" s="2" t="s">
        <v>95</v>
      </c>
      <c r="E3749" s="13">
        <v>46174</v>
      </c>
      <c r="F3749" s="2" t="s">
        <v>2732</v>
      </c>
      <c r="G3749" s="2">
        <v>3</v>
      </c>
      <c r="H3749" s="3">
        <v>8850</v>
      </c>
      <c r="I3749" s="3">
        <v>1920</v>
      </c>
      <c r="J3749" s="3">
        <v>5080</v>
      </c>
      <c r="K3749" s="3">
        <v>0</v>
      </c>
      <c r="L3749" s="3">
        <f>SUM(H3749:K3749)</f>
        <v>15850</v>
      </c>
      <c r="M3749" s="15">
        <v>0.05</v>
      </c>
      <c r="N3749" s="3">
        <f>H3749*M3749</f>
        <v>442.5</v>
      </c>
      <c r="O3749" s="3">
        <f>L3749-N3749</f>
        <v>15407.5</v>
      </c>
    </row>
    <row r="3750" spans="1:15" x14ac:dyDescent="0.2">
      <c r="A3750" s="2" t="s">
        <v>7260</v>
      </c>
      <c r="B3750" s="2" t="s">
        <v>2367</v>
      </c>
      <c r="C3750" s="2" t="s">
        <v>69</v>
      </c>
      <c r="D3750" s="2" t="s">
        <v>65</v>
      </c>
      <c r="E3750" s="13">
        <v>46204</v>
      </c>
      <c r="F3750" s="2" t="s">
        <v>2647</v>
      </c>
      <c r="G3750" s="2">
        <v>2</v>
      </c>
      <c r="H3750" s="3">
        <v>42200</v>
      </c>
      <c r="I3750" s="3">
        <v>4560</v>
      </c>
      <c r="J3750" s="3">
        <v>0</v>
      </c>
      <c r="K3750" s="3">
        <v>3330</v>
      </c>
      <c r="L3750" s="3">
        <f>SUM(H3750:K3750)</f>
        <v>50090</v>
      </c>
      <c r="M3750" s="15">
        <v>0</v>
      </c>
      <c r="N3750" s="3">
        <f>H3750*M3750</f>
        <v>0</v>
      </c>
      <c r="O3750" s="3">
        <f>L3750-N3750</f>
        <v>50090</v>
      </c>
    </row>
    <row r="3751" spans="1:15" x14ac:dyDescent="0.2">
      <c r="A3751" s="2" t="s">
        <v>7262</v>
      </c>
      <c r="B3751" s="2" t="s">
        <v>1035</v>
      </c>
      <c r="C3751" s="2" t="s">
        <v>112</v>
      </c>
      <c r="D3751" s="2" t="s">
        <v>114</v>
      </c>
      <c r="E3751" s="13">
        <v>46174</v>
      </c>
      <c r="F3751" s="2" t="s">
        <v>2670</v>
      </c>
      <c r="G3751" s="2">
        <v>5</v>
      </c>
      <c r="H3751" s="3">
        <v>16500</v>
      </c>
      <c r="I3751" s="3">
        <v>7320</v>
      </c>
      <c r="J3751" s="3">
        <v>0</v>
      </c>
      <c r="K3751" s="3">
        <v>0</v>
      </c>
      <c r="L3751" s="3">
        <f>SUM(H3751:K3751)</f>
        <v>23820</v>
      </c>
      <c r="M3751" s="15">
        <v>0</v>
      </c>
      <c r="N3751" s="3">
        <f>H3751*M3751</f>
        <v>0</v>
      </c>
      <c r="O3751" s="3">
        <f>L3751-N3751</f>
        <v>23820</v>
      </c>
    </row>
    <row r="3752" spans="1:15" x14ac:dyDescent="0.2">
      <c r="A3752" s="2" t="s">
        <v>7263</v>
      </c>
      <c r="B3752" s="2" t="s">
        <v>1602</v>
      </c>
      <c r="C3752" s="2" t="s">
        <v>110</v>
      </c>
      <c r="D3752" s="2" t="s">
        <v>105</v>
      </c>
      <c r="E3752" s="13">
        <v>46235</v>
      </c>
      <c r="F3752" s="2" t="s">
        <v>2670</v>
      </c>
      <c r="G3752" s="2">
        <v>5</v>
      </c>
      <c r="H3752" s="3">
        <v>22250</v>
      </c>
      <c r="I3752" s="3">
        <v>7530</v>
      </c>
      <c r="J3752" s="3">
        <v>0</v>
      </c>
      <c r="K3752" s="3">
        <v>3730</v>
      </c>
      <c r="L3752" s="3">
        <f>SUM(H3752:K3752)</f>
        <v>33510</v>
      </c>
      <c r="M3752" s="15">
        <v>0</v>
      </c>
      <c r="N3752" s="3">
        <f>H3752*M3752</f>
        <v>0</v>
      </c>
      <c r="O3752" s="3">
        <f>L3752-N3752</f>
        <v>33510</v>
      </c>
    </row>
    <row r="3753" spans="1:15" x14ac:dyDescent="0.2">
      <c r="A3753" s="2" t="s">
        <v>7264</v>
      </c>
      <c r="B3753" s="2" t="s">
        <v>2122</v>
      </c>
      <c r="C3753" s="2" t="s">
        <v>93</v>
      </c>
      <c r="D3753" s="2" t="s">
        <v>95</v>
      </c>
      <c r="E3753" s="13">
        <v>46174</v>
      </c>
      <c r="F3753" s="2" t="s">
        <v>2732</v>
      </c>
      <c r="G3753" s="2">
        <v>1</v>
      </c>
      <c r="H3753" s="3">
        <v>5750</v>
      </c>
      <c r="I3753" s="3">
        <v>370</v>
      </c>
      <c r="J3753" s="3">
        <v>0</v>
      </c>
      <c r="K3753" s="3">
        <v>0</v>
      </c>
      <c r="L3753" s="3">
        <f>SUM(H3753:K3753)</f>
        <v>6120</v>
      </c>
      <c r="M3753" s="15">
        <v>0.05</v>
      </c>
      <c r="N3753" s="3">
        <f>H3753*M3753</f>
        <v>287.5</v>
      </c>
      <c r="O3753" s="3">
        <f>L3753-N3753</f>
        <v>5832.5</v>
      </c>
    </row>
    <row r="3754" spans="1:15" x14ac:dyDescent="0.2">
      <c r="A3754" s="2" t="s">
        <v>7265</v>
      </c>
      <c r="B3754" s="2" t="s">
        <v>2277</v>
      </c>
      <c r="C3754" s="2" t="s">
        <v>49</v>
      </c>
      <c r="D3754" s="2" t="s">
        <v>45</v>
      </c>
      <c r="E3754" s="13">
        <v>46266</v>
      </c>
      <c r="F3754" s="2" t="s">
        <v>2689</v>
      </c>
      <c r="G3754" s="2">
        <v>8</v>
      </c>
      <c r="H3754" s="3">
        <v>21200</v>
      </c>
      <c r="I3754" s="3">
        <v>10320</v>
      </c>
      <c r="J3754" s="3">
        <v>4620</v>
      </c>
      <c r="K3754" s="3">
        <v>0</v>
      </c>
      <c r="L3754" s="3">
        <f>SUM(H3754:K3754)</f>
        <v>36140</v>
      </c>
      <c r="M3754" s="15">
        <v>0.15</v>
      </c>
      <c r="N3754" s="3">
        <f>H3754*M3754</f>
        <v>3180</v>
      </c>
      <c r="O3754" s="3">
        <f>L3754-N3754</f>
        <v>32960</v>
      </c>
    </row>
    <row r="3755" spans="1:15" x14ac:dyDescent="0.2">
      <c r="A3755" s="2" t="s">
        <v>7266</v>
      </c>
      <c r="B3755" s="2" t="s">
        <v>2293</v>
      </c>
      <c r="C3755" s="2" t="s">
        <v>103</v>
      </c>
      <c r="D3755" s="2" t="s">
        <v>105</v>
      </c>
      <c r="E3755" s="13">
        <v>46174</v>
      </c>
      <c r="F3755" s="2" t="s">
        <v>2670</v>
      </c>
      <c r="G3755" s="2">
        <v>4</v>
      </c>
      <c r="H3755" s="3">
        <v>19600</v>
      </c>
      <c r="I3755" s="3">
        <v>1730</v>
      </c>
      <c r="J3755" s="3">
        <v>0</v>
      </c>
      <c r="K3755" s="3">
        <v>0</v>
      </c>
      <c r="L3755" s="3">
        <f>SUM(H3755:K3755)</f>
        <v>21330</v>
      </c>
      <c r="M3755" s="15">
        <v>0</v>
      </c>
      <c r="N3755" s="3">
        <f>H3755*M3755</f>
        <v>0</v>
      </c>
      <c r="O3755" s="3">
        <f>L3755-N3755</f>
        <v>21330</v>
      </c>
    </row>
    <row r="3756" spans="1:15" x14ac:dyDescent="0.2">
      <c r="A3756" s="2" t="s">
        <v>7267</v>
      </c>
      <c r="B3756" s="2" t="s">
        <v>2314</v>
      </c>
      <c r="C3756" s="2" t="s">
        <v>47</v>
      </c>
      <c r="D3756" s="2" t="s">
        <v>45</v>
      </c>
      <c r="E3756" s="13">
        <v>46174</v>
      </c>
      <c r="F3756" s="2" t="s">
        <v>2647</v>
      </c>
      <c r="G3756" s="2">
        <v>5</v>
      </c>
      <c r="H3756" s="3">
        <v>51750</v>
      </c>
      <c r="I3756" s="3">
        <v>1750</v>
      </c>
      <c r="J3756" s="3">
        <v>0</v>
      </c>
      <c r="K3756" s="3">
        <v>0</v>
      </c>
      <c r="L3756" s="3">
        <f>SUM(H3756:K3756)</f>
        <v>53500</v>
      </c>
      <c r="M3756" s="15">
        <v>0</v>
      </c>
      <c r="N3756" s="3">
        <f>H3756*M3756</f>
        <v>0</v>
      </c>
      <c r="O3756" s="3">
        <f>L3756-N3756</f>
        <v>53500</v>
      </c>
    </row>
    <row r="3757" spans="1:15" x14ac:dyDescent="0.2">
      <c r="A3757" s="2" t="s">
        <v>7268</v>
      </c>
      <c r="B3757" s="2" t="s">
        <v>754</v>
      </c>
      <c r="C3757" s="2" t="s">
        <v>69</v>
      </c>
      <c r="D3757" s="2" t="s">
        <v>65</v>
      </c>
      <c r="E3757" s="13">
        <v>46174</v>
      </c>
      <c r="F3757" s="2" t="s">
        <v>2689</v>
      </c>
      <c r="G3757" s="2">
        <v>2</v>
      </c>
      <c r="H3757" s="3">
        <v>28400</v>
      </c>
      <c r="I3757" s="3">
        <v>3920</v>
      </c>
      <c r="J3757" s="3">
        <v>0</v>
      </c>
      <c r="K3757" s="3">
        <v>0</v>
      </c>
      <c r="L3757" s="3">
        <f>SUM(H3757:K3757)</f>
        <v>32320</v>
      </c>
      <c r="M3757" s="15">
        <v>0.15</v>
      </c>
      <c r="N3757" s="3">
        <f>H3757*M3757</f>
        <v>4260</v>
      </c>
      <c r="O3757" s="3">
        <f>L3757-N3757</f>
        <v>28060</v>
      </c>
    </row>
    <row r="3758" spans="1:15" x14ac:dyDescent="0.2">
      <c r="A3758" s="2" t="s">
        <v>7269</v>
      </c>
      <c r="B3758" s="2" t="s">
        <v>861</v>
      </c>
      <c r="C3758" s="2" t="s">
        <v>22</v>
      </c>
      <c r="D3758" s="2" t="s">
        <v>24</v>
      </c>
      <c r="E3758" s="13">
        <v>46174</v>
      </c>
      <c r="F3758" s="2" t="s">
        <v>2647</v>
      </c>
      <c r="G3758" s="2">
        <v>3</v>
      </c>
      <c r="H3758" s="3">
        <v>9600</v>
      </c>
      <c r="I3758" s="3">
        <v>3670</v>
      </c>
      <c r="J3758" s="3">
        <v>0</v>
      </c>
      <c r="K3758" s="3">
        <v>3470</v>
      </c>
      <c r="L3758" s="3">
        <f>SUM(H3758:K3758)</f>
        <v>16740</v>
      </c>
      <c r="M3758" s="15">
        <v>0</v>
      </c>
      <c r="N3758" s="3">
        <f>H3758*M3758</f>
        <v>0</v>
      </c>
      <c r="O3758" s="3">
        <f>L3758-N3758</f>
        <v>16740</v>
      </c>
    </row>
    <row r="3759" spans="1:15" x14ac:dyDescent="0.2">
      <c r="A3759" s="2" t="s">
        <v>7270</v>
      </c>
      <c r="B3759" s="2" t="s">
        <v>1409</v>
      </c>
      <c r="C3759" s="2" t="s">
        <v>89</v>
      </c>
      <c r="D3759" s="2" t="s">
        <v>85</v>
      </c>
      <c r="E3759" s="13">
        <v>46204</v>
      </c>
      <c r="F3759" s="2" t="s">
        <v>2670</v>
      </c>
      <c r="G3759" s="2">
        <v>5</v>
      </c>
      <c r="H3759" s="3">
        <v>42750</v>
      </c>
      <c r="I3759" s="3">
        <v>4630</v>
      </c>
      <c r="J3759" s="3">
        <v>0</v>
      </c>
      <c r="K3759" s="3">
        <v>0</v>
      </c>
      <c r="L3759" s="3">
        <f>SUM(H3759:K3759)</f>
        <v>47380</v>
      </c>
      <c r="M3759" s="15">
        <v>0</v>
      </c>
      <c r="N3759" s="3">
        <f>H3759*M3759</f>
        <v>0</v>
      </c>
      <c r="O3759" s="3">
        <f>L3759-N3759</f>
        <v>47380</v>
      </c>
    </row>
    <row r="3760" spans="1:15" x14ac:dyDescent="0.2">
      <c r="A3760" s="2" t="s">
        <v>7271</v>
      </c>
      <c r="B3760" s="2" t="s">
        <v>1808</v>
      </c>
      <c r="C3760" s="2" t="s">
        <v>34</v>
      </c>
      <c r="D3760" s="2" t="s">
        <v>36</v>
      </c>
      <c r="E3760" s="13">
        <v>46174</v>
      </c>
      <c r="F3760" s="2" t="s">
        <v>2732</v>
      </c>
      <c r="G3760" s="2">
        <v>3</v>
      </c>
      <c r="H3760" s="3">
        <v>12750</v>
      </c>
      <c r="I3760" s="3">
        <v>2520</v>
      </c>
      <c r="J3760" s="3">
        <v>0</v>
      </c>
      <c r="K3760" s="3">
        <v>0</v>
      </c>
      <c r="L3760" s="3">
        <f>SUM(H3760:K3760)</f>
        <v>15270</v>
      </c>
      <c r="M3760" s="15">
        <v>0.05</v>
      </c>
      <c r="N3760" s="3">
        <f>H3760*M3760</f>
        <v>637.5</v>
      </c>
      <c r="O3760" s="3">
        <f>L3760-N3760</f>
        <v>14632.5</v>
      </c>
    </row>
    <row r="3761" spans="1:15" x14ac:dyDescent="0.2">
      <c r="A3761" s="2" t="s">
        <v>7272</v>
      </c>
      <c r="B3761" s="2" t="s">
        <v>1856</v>
      </c>
      <c r="C3761" s="2" t="s">
        <v>51</v>
      </c>
      <c r="D3761" s="2" t="s">
        <v>45</v>
      </c>
      <c r="E3761" s="13">
        <v>46235</v>
      </c>
      <c r="F3761" s="2" t="s">
        <v>2647</v>
      </c>
      <c r="G3761" s="2">
        <v>3</v>
      </c>
      <c r="H3761" s="3">
        <v>51300</v>
      </c>
      <c r="I3761" s="3">
        <v>10970</v>
      </c>
      <c r="J3761" s="3">
        <v>9120</v>
      </c>
      <c r="K3761" s="3">
        <v>0</v>
      </c>
      <c r="L3761" s="3">
        <f>SUM(H3761:K3761)</f>
        <v>71390</v>
      </c>
      <c r="M3761" s="15">
        <v>0</v>
      </c>
      <c r="N3761" s="3">
        <f>H3761*M3761</f>
        <v>0</v>
      </c>
      <c r="O3761" s="3">
        <f>L3761-N3761</f>
        <v>71390</v>
      </c>
    </row>
    <row r="3762" spans="1:15" x14ac:dyDescent="0.2">
      <c r="A3762" s="2" t="s">
        <v>7273</v>
      </c>
      <c r="B3762" s="2" t="s">
        <v>2288</v>
      </c>
      <c r="C3762" s="2" t="s">
        <v>101</v>
      </c>
      <c r="D3762" s="2" t="s">
        <v>95</v>
      </c>
      <c r="E3762" s="13">
        <v>46174</v>
      </c>
      <c r="F3762" s="2" t="s">
        <v>2732</v>
      </c>
      <c r="G3762" s="2">
        <v>3</v>
      </c>
      <c r="H3762" s="3">
        <v>25050</v>
      </c>
      <c r="I3762" s="3">
        <v>1200</v>
      </c>
      <c r="J3762" s="3">
        <v>0</v>
      </c>
      <c r="K3762" s="3">
        <v>3130</v>
      </c>
      <c r="L3762" s="3">
        <f>SUM(H3762:K3762)</f>
        <v>29380</v>
      </c>
      <c r="M3762" s="15">
        <v>0.05</v>
      </c>
      <c r="N3762" s="3">
        <f>H3762*M3762</f>
        <v>1252.5</v>
      </c>
      <c r="O3762" s="3">
        <f>L3762-N3762</f>
        <v>28127.5</v>
      </c>
    </row>
    <row r="3763" spans="1:15" x14ac:dyDescent="0.2">
      <c r="A3763" s="2" t="s">
        <v>7275</v>
      </c>
      <c r="B3763" s="2" t="s">
        <v>545</v>
      </c>
      <c r="C3763" s="2" t="s">
        <v>37</v>
      </c>
      <c r="D3763" s="2" t="s">
        <v>36</v>
      </c>
      <c r="E3763" s="13">
        <v>46174</v>
      </c>
      <c r="F3763" s="2" t="s">
        <v>2683</v>
      </c>
      <c r="G3763" s="2">
        <v>2</v>
      </c>
      <c r="H3763" s="3">
        <v>17800</v>
      </c>
      <c r="I3763" s="3">
        <v>1800</v>
      </c>
      <c r="J3763" s="3">
        <v>0</v>
      </c>
      <c r="K3763" s="3">
        <v>0</v>
      </c>
      <c r="L3763" s="3">
        <f>SUM(H3763:K3763)</f>
        <v>19600</v>
      </c>
      <c r="M3763" s="15">
        <v>0.17</v>
      </c>
      <c r="N3763" s="3">
        <f>H3763*M3763</f>
        <v>3026</v>
      </c>
      <c r="O3763" s="3">
        <f>L3763-N3763</f>
        <v>16574</v>
      </c>
    </row>
    <row r="3764" spans="1:15" x14ac:dyDescent="0.2">
      <c r="A3764" s="2" t="s">
        <v>7276</v>
      </c>
      <c r="B3764" s="2" t="s">
        <v>1246</v>
      </c>
      <c r="C3764" s="2" t="s">
        <v>61</v>
      </c>
      <c r="D3764" s="2" t="s">
        <v>55</v>
      </c>
      <c r="E3764" s="13">
        <v>46174</v>
      </c>
      <c r="F3764" s="2" t="s">
        <v>2689</v>
      </c>
      <c r="G3764" s="2">
        <v>1</v>
      </c>
      <c r="H3764" s="3">
        <v>32050</v>
      </c>
      <c r="I3764" s="3">
        <v>320</v>
      </c>
      <c r="J3764" s="3">
        <v>0</v>
      </c>
      <c r="K3764" s="3">
        <v>0</v>
      </c>
      <c r="L3764" s="3">
        <f>SUM(H3764:K3764)</f>
        <v>32370</v>
      </c>
      <c r="M3764" s="15">
        <v>0.15</v>
      </c>
      <c r="N3764" s="3">
        <f>H3764*M3764</f>
        <v>4807.5</v>
      </c>
      <c r="O3764" s="3">
        <f>L3764-N3764</f>
        <v>27562.5</v>
      </c>
    </row>
    <row r="3765" spans="1:15" x14ac:dyDescent="0.2">
      <c r="A3765" s="2" t="s">
        <v>7277</v>
      </c>
      <c r="B3765" s="2" t="s">
        <v>2115</v>
      </c>
      <c r="C3765" s="2" t="s">
        <v>87</v>
      </c>
      <c r="D3765" s="2" t="s">
        <v>85</v>
      </c>
      <c r="E3765" s="13">
        <v>46174</v>
      </c>
      <c r="F3765" s="2" t="s">
        <v>2661</v>
      </c>
      <c r="G3765" s="2">
        <v>4</v>
      </c>
      <c r="H3765" s="3">
        <v>20000</v>
      </c>
      <c r="I3765" s="3">
        <v>4870</v>
      </c>
      <c r="J3765" s="3">
        <v>4800</v>
      </c>
      <c r="K3765" s="3">
        <v>0</v>
      </c>
      <c r="L3765" s="3">
        <f>SUM(H3765:K3765)</f>
        <v>29670</v>
      </c>
      <c r="M3765" s="15">
        <v>0</v>
      </c>
      <c r="N3765" s="3">
        <f>H3765*M3765</f>
        <v>0</v>
      </c>
      <c r="O3765" s="3">
        <f>L3765-N3765</f>
        <v>29670</v>
      </c>
    </row>
    <row r="3766" spans="1:15" x14ac:dyDescent="0.2">
      <c r="A3766" s="2" t="s">
        <v>7279</v>
      </c>
      <c r="B3766" s="2" t="s">
        <v>836</v>
      </c>
      <c r="C3766" s="2" t="s">
        <v>91</v>
      </c>
      <c r="D3766" s="2" t="s">
        <v>85</v>
      </c>
      <c r="E3766" s="13">
        <v>46204</v>
      </c>
      <c r="F3766" s="2" t="s">
        <v>2670</v>
      </c>
      <c r="G3766" s="2">
        <v>12</v>
      </c>
      <c r="H3766" s="3">
        <v>28200</v>
      </c>
      <c r="I3766" s="3">
        <v>20270</v>
      </c>
      <c r="J3766" s="3">
        <v>0</v>
      </c>
      <c r="K3766" s="3">
        <v>0</v>
      </c>
      <c r="L3766" s="3">
        <f>SUM(H3766:K3766)</f>
        <v>48470</v>
      </c>
      <c r="M3766" s="15">
        <v>0</v>
      </c>
      <c r="N3766" s="3">
        <f>H3766*M3766</f>
        <v>0</v>
      </c>
      <c r="O3766" s="3">
        <f>L3766-N3766</f>
        <v>48470</v>
      </c>
    </row>
    <row r="3767" spans="1:15" x14ac:dyDescent="0.2">
      <c r="A3767" s="2" t="s">
        <v>7280</v>
      </c>
      <c r="B3767" s="2" t="s">
        <v>974</v>
      </c>
      <c r="C3767" s="2" t="s">
        <v>39</v>
      </c>
      <c r="D3767" s="2" t="s">
        <v>36</v>
      </c>
      <c r="E3767" s="13">
        <v>46174</v>
      </c>
      <c r="F3767" s="2" t="s">
        <v>2732</v>
      </c>
      <c r="G3767" s="2">
        <v>2</v>
      </c>
      <c r="H3767" s="3">
        <v>8800</v>
      </c>
      <c r="I3767" s="3">
        <v>1070</v>
      </c>
      <c r="J3767" s="3">
        <v>0</v>
      </c>
      <c r="K3767" s="3">
        <v>3990</v>
      </c>
      <c r="L3767" s="3">
        <f>SUM(H3767:K3767)</f>
        <v>13860</v>
      </c>
      <c r="M3767" s="15">
        <v>0.05</v>
      </c>
      <c r="N3767" s="3">
        <f>H3767*M3767</f>
        <v>440</v>
      </c>
      <c r="O3767" s="3">
        <f>L3767-N3767</f>
        <v>13420</v>
      </c>
    </row>
    <row r="3768" spans="1:15" x14ac:dyDescent="0.2">
      <c r="A3768" s="2" t="s">
        <v>7282</v>
      </c>
      <c r="B3768" s="2" t="s">
        <v>1159</v>
      </c>
      <c r="C3768" s="2" t="s">
        <v>22</v>
      </c>
      <c r="D3768" s="2" t="s">
        <v>24</v>
      </c>
      <c r="E3768" s="13">
        <v>46235</v>
      </c>
      <c r="F3768" s="2" t="s">
        <v>2689</v>
      </c>
      <c r="G3768" s="2">
        <v>8</v>
      </c>
      <c r="H3768" s="3">
        <v>60800</v>
      </c>
      <c r="I3768" s="3">
        <v>4740</v>
      </c>
      <c r="J3768" s="3">
        <v>5510</v>
      </c>
      <c r="K3768" s="3">
        <v>1860</v>
      </c>
      <c r="L3768" s="3">
        <f>SUM(H3768:K3768)</f>
        <v>72910</v>
      </c>
      <c r="M3768" s="15">
        <v>0.15</v>
      </c>
      <c r="N3768" s="3">
        <f>H3768*M3768</f>
        <v>9120</v>
      </c>
      <c r="O3768" s="3">
        <f>L3768-N3768</f>
        <v>63790</v>
      </c>
    </row>
    <row r="3769" spans="1:15" x14ac:dyDescent="0.2">
      <c r="A3769" s="2" t="s">
        <v>7283</v>
      </c>
      <c r="B3769" s="2" t="s">
        <v>400</v>
      </c>
      <c r="C3769" s="2" t="s">
        <v>13</v>
      </c>
      <c r="D3769" s="2" t="s">
        <v>11</v>
      </c>
      <c r="E3769" s="13">
        <v>46174</v>
      </c>
      <c r="F3769" s="2" t="s">
        <v>2647</v>
      </c>
      <c r="G3769" s="2">
        <v>12</v>
      </c>
      <c r="H3769" s="3">
        <v>191400</v>
      </c>
      <c r="I3769" s="3">
        <v>18960</v>
      </c>
      <c r="J3769" s="3">
        <v>2920</v>
      </c>
      <c r="K3769" s="3">
        <v>1180</v>
      </c>
      <c r="L3769" s="3">
        <f>SUM(H3769:K3769)</f>
        <v>214460</v>
      </c>
      <c r="M3769" s="15">
        <v>0</v>
      </c>
      <c r="N3769" s="3">
        <f>H3769*M3769</f>
        <v>0</v>
      </c>
      <c r="O3769" s="3">
        <f>L3769-N3769</f>
        <v>214460</v>
      </c>
    </row>
    <row r="3770" spans="1:15" x14ac:dyDescent="0.2">
      <c r="A3770" s="2" t="s">
        <v>7284</v>
      </c>
      <c r="B3770" s="2" t="s">
        <v>1165</v>
      </c>
      <c r="C3770" s="2" t="s">
        <v>97</v>
      </c>
      <c r="D3770" s="2" t="s">
        <v>95</v>
      </c>
      <c r="E3770" s="13">
        <v>46174</v>
      </c>
      <c r="F3770" s="2" t="s">
        <v>2670</v>
      </c>
      <c r="G3770" s="2">
        <v>2</v>
      </c>
      <c r="H3770" s="3">
        <v>20500</v>
      </c>
      <c r="I3770" s="3">
        <v>4000</v>
      </c>
      <c r="J3770" s="3">
        <v>0</v>
      </c>
      <c r="K3770" s="3">
        <v>3380</v>
      </c>
      <c r="L3770" s="3">
        <f>SUM(H3770:K3770)</f>
        <v>27880</v>
      </c>
      <c r="M3770" s="15">
        <v>0</v>
      </c>
      <c r="N3770" s="3">
        <f>H3770*M3770</f>
        <v>0</v>
      </c>
      <c r="O3770" s="3">
        <f>L3770-N3770</f>
        <v>27880</v>
      </c>
    </row>
    <row r="3771" spans="1:15" x14ac:dyDescent="0.2">
      <c r="A3771" s="2" t="s">
        <v>7285</v>
      </c>
      <c r="B3771" s="2" t="s">
        <v>1718</v>
      </c>
      <c r="C3771" s="2" t="s">
        <v>53</v>
      </c>
      <c r="D3771" s="2" t="s">
        <v>55</v>
      </c>
      <c r="E3771" s="13">
        <v>46235</v>
      </c>
      <c r="F3771" s="2" t="s">
        <v>2658</v>
      </c>
      <c r="G3771" s="2">
        <v>8</v>
      </c>
      <c r="H3771" s="3">
        <v>54400</v>
      </c>
      <c r="I3771" s="3">
        <v>15880</v>
      </c>
      <c r="J3771" s="3">
        <v>1640</v>
      </c>
      <c r="K3771" s="3">
        <v>0</v>
      </c>
      <c r="L3771" s="3">
        <f>SUM(H3771:K3771)</f>
        <v>71920</v>
      </c>
      <c r="M3771" s="15">
        <v>0.1</v>
      </c>
      <c r="N3771" s="3">
        <f>H3771*M3771</f>
        <v>5440</v>
      </c>
      <c r="O3771" s="3">
        <f>L3771-N3771</f>
        <v>66480</v>
      </c>
    </row>
    <row r="3772" spans="1:15" x14ac:dyDescent="0.2">
      <c r="A3772" s="2" t="s">
        <v>7286</v>
      </c>
      <c r="B3772" s="2" t="s">
        <v>804</v>
      </c>
      <c r="C3772" s="2" t="s">
        <v>129</v>
      </c>
      <c r="D3772" s="2" t="s">
        <v>124</v>
      </c>
      <c r="E3772" s="13">
        <v>46204</v>
      </c>
      <c r="F3772" s="2" t="s">
        <v>2683</v>
      </c>
      <c r="G3772" s="2">
        <v>5</v>
      </c>
      <c r="H3772" s="3">
        <v>43000</v>
      </c>
      <c r="I3772" s="3">
        <v>8670</v>
      </c>
      <c r="J3772" s="3">
        <v>0</v>
      </c>
      <c r="K3772" s="3">
        <v>0</v>
      </c>
      <c r="L3772" s="3">
        <f>SUM(H3772:K3772)</f>
        <v>51670</v>
      </c>
      <c r="M3772" s="15">
        <v>0.17</v>
      </c>
      <c r="N3772" s="3">
        <f>H3772*M3772</f>
        <v>7310.0000000000009</v>
      </c>
      <c r="O3772" s="3">
        <f>L3772-N3772</f>
        <v>44360</v>
      </c>
    </row>
    <row r="3773" spans="1:15" x14ac:dyDescent="0.2">
      <c r="A3773" s="2" t="s">
        <v>7287</v>
      </c>
      <c r="B3773" s="2" t="s">
        <v>924</v>
      </c>
      <c r="C3773" s="2" t="s">
        <v>26</v>
      </c>
      <c r="D3773" s="2" t="s">
        <v>24</v>
      </c>
      <c r="E3773" s="13">
        <v>46204</v>
      </c>
      <c r="F3773" s="2" t="s">
        <v>2670</v>
      </c>
      <c r="G3773" s="2">
        <v>2</v>
      </c>
      <c r="H3773" s="3">
        <v>29400</v>
      </c>
      <c r="I3773" s="3">
        <v>3150</v>
      </c>
      <c r="J3773" s="3">
        <v>0</v>
      </c>
      <c r="K3773" s="3">
        <v>0</v>
      </c>
      <c r="L3773" s="3">
        <f>SUM(H3773:K3773)</f>
        <v>32550</v>
      </c>
      <c r="M3773" s="15">
        <v>0</v>
      </c>
      <c r="N3773" s="3">
        <f>H3773*M3773</f>
        <v>0</v>
      </c>
      <c r="O3773" s="3">
        <f>L3773-N3773</f>
        <v>32550</v>
      </c>
    </row>
    <row r="3774" spans="1:15" x14ac:dyDescent="0.2">
      <c r="A3774" s="2" t="s">
        <v>7288</v>
      </c>
      <c r="B3774" s="2" t="s">
        <v>1365</v>
      </c>
      <c r="C3774" s="2" t="s">
        <v>19</v>
      </c>
      <c r="D3774" s="2" t="s">
        <v>11</v>
      </c>
      <c r="E3774" s="13">
        <v>46204</v>
      </c>
      <c r="F3774" s="2" t="s">
        <v>2670</v>
      </c>
      <c r="G3774" s="2">
        <v>3</v>
      </c>
      <c r="H3774" s="3">
        <v>15150</v>
      </c>
      <c r="I3774" s="3">
        <v>5000</v>
      </c>
      <c r="J3774" s="3">
        <v>0</v>
      </c>
      <c r="K3774" s="3">
        <v>2770</v>
      </c>
      <c r="L3774" s="3">
        <f>SUM(H3774:K3774)</f>
        <v>22920</v>
      </c>
      <c r="M3774" s="15">
        <v>0</v>
      </c>
      <c r="N3774" s="3">
        <f>H3774*M3774</f>
        <v>0</v>
      </c>
      <c r="O3774" s="3">
        <f>L3774-N3774</f>
        <v>22920</v>
      </c>
    </row>
    <row r="3775" spans="1:15" x14ac:dyDescent="0.2">
      <c r="A3775" s="2" t="s">
        <v>7289</v>
      </c>
      <c r="B3775" s="2" t="s">
        <v>2020</v>
      </c>
      <c r="C3775" s="2" t="s">
        <v>29</v>
      </c>
      <c r="D3775" s="2" t="s">
        <v>24</v>
      </c>
      <c r="E3775" s="13">
        <v>46174</v>
      </c>
      <c r="F3775" s="2" t="s">
        <v>2732</v>
      </c>
      <c r="G3775" s="2">
        <v>2</v>
      </c>
      <c r="H3775" s="3">
        <v>9000</v>
      </c>
      <c r="I3775" s="3">
        <v>700</v>
      </c>
      <c r="J3775" s="3">
        <v>0</v>
      </c>
      <c r="K3775" s="3">
        <v>0</v>
      </c>
      <c r="L3775" s="3">
        <f>SUM(H3775:K3775)</f>
        <v>9700</v>
      </c>
      <c r="M3775" s="15">
        <v>0.05</v>
      </c>
      <c r="N3775" s="3">
        <f>H3775*M3775</f>
        <v>450</v>
      </c>
      <c r="O3775" s="3">
        <f>L3775-N3775</f>
        <v>9250</v>
      </c>
    </row>
    <row r="3776" spans="1:15" x14ac:dyDescent="0.2">
      <c r="A3776" s="2" t="s">
        <v>7290</v>
      </c>
      <c r="B3776" s="2" t="s">
        <v>2211</v>
      </c>
      <c r="C3776" s="2" t="s">
        <v>116</v>
      </c>
      <c r="D3776" s="2" t="s">
        <v>114</v>
      </c>
      <c r="E3776" s="13">
        <v>46174</v>
      </c>
      <c r="F3776" s="2" t="s">
        <v>2689</v>
      </c>
      <c r="G3776" s="2">
        <v>3</v>
      </c>
      <c r="H3776" s="3">
        <v>12450</v>
      </c>
      <c r="I3776" s="3">
        <v>6100</v>
      </c>
      <c r="J3776" s="3">
        <v>1900</v>
      </c>
      <c r="K3776" s="3">
        <v>0</v>
      </c>
      <c r="L3776" s="3">
        <f>SUM(H3776:K3776)</f>
        <v>20450</v>
      </c>
      <c r="M3776" s="15">
        <v>0.15</v>
      </c>
      <c r="N3776" s="3">
        <f>H3776*M3776</f>
        <v>1867.5</v>
      </c>
      <c r="O3776" s="3">
        <f>L3776-N3776</f>
        <v>18582.5</v>
      </c>
    </row>
    <row r="3777" spans="1:15" x14ac:dyDescent="0.2">
      <c r="A3777" s="2" t="s">
        <v>7291</v>
      </c>
      <c r="B3777" s="2" t="s">
        <v>742</v>
      </c>
      <c r="C3777" s="2" t="s">
        <v>61</v>
      </c>
      <c r="D3777" s="2" t="s">
        <v>55</v>
      </c>
      <c r="E3777" s="13">
        <v>46174</v>
      </c>
      <c r="F3777" s="2" t="s">
        <v>2647</v>
      </c>
      <c r="G3777" s="2">
        <v>2</v>
      </c>
      <c r="H3777" s="3">
        <v>21600</v>
      </c>
      <c r="I3777" s="3">
        <v>6680</v>
      </c>
      <c r="J3777" s="3">
        <v>2700</v>
      </c>
      <c r="K3777" s="3">
        <v>0</v>
      </c>
      <c r="L3777" s="3">
        <f>SUM(H3777:K3777)</f>
        <v>30980</v>
      </c>
      <c r="M3777" s="15">
        <v>0</v>
      </c>
      <c r="N3777" s="3">
        <f>H3777*M3777</f>
        <v>0</v>
      </c>
      <c r="O3777" s="3">
        <f>L3777-N3777</f>
        <v>30980</v>
      </c>
    </row>
    <row r="3778" spans="1:15" x14ac:dyDescent="0.2">
      <c r="A3778" s="2" t="s">
        <v>7292</v>
      </c>
      <c r="B3778" s="2" t="s">
        <v>945</v>
      </c>
      <c r="C3778" s="2" t="s">
        <v>97</v>
      </c>
      <c r="D3778" s="2" t="s">
        <v>95</v>
      </c>
      <c r="E3778" s="13">
        <v>46174</v>
      </c>
      <c r="F3778" s="2" t="s">
        <v>2689</v>
      </c>
      <c r="G3778" s="2">
        <v>4</v>
      </c>
      <c r="H3778" s="3">
        <v>52800</v>
      </c>
      <c r="I3778" s="3">
        <v>3270</v>
      </c>
      <c r="J3778" s="3">
        <v>0</v>
      </c>
      <c r="K3778" s="3">
        <v>0</v>
      </c>
      <c r="L3778" s="3">
        <f>SUM(H3778:K3778)</f>
        <v>56070</v>
      </c>
      <c r="M3778" s="15">
        <v>0.15</v>
      </c>
      <c r="N3778" s="3">
        <f>H3778*M3778</f>
        <v>7920</v>
      </c>
      <c r="O3778" s="3">
        <f>L3778-N3778</f>
        <v>48150</v>
      </c>
    </row>
    <row r="3779" spans="1:15" x14ac:dyDescent="0.2">
      <c r="A3779" s="2" t="s">
        <v>7293</v>
      </c>
      <c r="B3779" s="2" t="s">
        <v>1688</v>
      </c>
      <c r="C3779" s="2" t="s">
        <v>29</v>
      </c>
      <c r="D3779" s="2" t="s">
        <v>24</v>
      </c>
      <c r="E3779" s="13">
        <v>46174</v>
      </c>
      <c r="F3779" s="2" t="s">
        <v>2689</v>
      </c>
      <c r="G3779" s="2">
        <v>1</v>
      </c>
      <c r="H3779" s="3">
        <v>4900</v>
      </c>
      <c r="I3779" s="3">
        <v>410</v>
      </c>
      <c r="J3779" s="3">
        <v>0</v>
      </c>
      <c r="K3779" s="3">
        <v>0</v>
      </c>
      <c r="L3779" s="3">
        <f>SUM(H3779:K3779)</f>
        <v>5310</v>
      </c>
      <c r="M3779" s="15">
        <v>0.15</v>
      </c>
      <c r="N3779" s="3">
        <f>H3779*M3779</f>
        <v>735</v>
      </c>
      <c r="O3779" s="3">
        <f>L3779-N3779</f>
        <v>4575</v>
      </c>
    </row>
    <row r="3780" spans="1:15" x14ac:dyDescent="0.2">
      <c r="A3780" s="2" t="s">
        <v>7294</v>
      </c>
      <c r="B3780" s="2" t="s">
        <v>2375</v>
      </c>
      <c r="C3780" s="2" t="s">
        <v>118</v>
      </c>
      <c r="D3780" s="2" t="s">
        <v>114</v>
      </c>
      <c r="E3780" s="13">
        <v>46174</v>
      </c>
      <c r="F3780" s="2" t="s">
        <v>2732</v>
      </c>
      <c r="G3780" s="2">
        <v>3</v>
      </c>
      <c r="H3780" s="3">
        <v>33900</v>
      </c>
      <c r="I3780" s="3">
        <v>3050</v>
      </c>
      <c r="J3780" s="3">
        <v>3870</v>
      </c>
      <c r="K3780" s="3">
        <v>0</v>
      </c>
      <c r="L3780" s="3">
        <f>SUM(H3780:K3780)</f>
        <v>40820</v>
      </c>
      <c r="M3780" s="15">
        <v>0.05</v>
      </c>
      <c r="N3780" s="3">
        <f>H3780*M3780</f>
        <v>1695</v>
      </c>
      <c r="O3780" s="3">
        <f>L3780-N3780</f>
        <v>39125</v>
      </c>
    </row>
    <row r="3781" spans="1:15" x14ac:dyDescent="0.2">
      <c r="A3781" s="2" t="s">
        <v>7295</v>
      </c>
      <c r="B3781" s="2" t="s">
        <v>545</v>
      </c>
      <c r="C3781" s="2" t="s">
        <v>26</v>
      </c>
      <c r="D3781" s="2" t="s">
        <v>24</v>
      </c>
      <c r="E3781" s="13">
        <v>46204</v>
      </c>
      <c r="F3781" s="2" t="s">
        <v>2658</v>
      </c>
      <c r="G3781" s="2">
        <v>3</v>
      </c>
      <c r="H3781" s="3">
        <v>61800</v>
      </c>
      <c r="I3781" s="3">
        <v>1750</v>
      </c>
      <c r="J3781" s="3">
        <v>0</v>
      </c>
      <c r="K3781" s="3">
        <v>0</v>
      </c>
      <c r="L3781" s="3">
        <f>SUM(H3781:K3781)</f>
        <v>63550</v>
      </c>
      <c r="M3781" s="15">
        <v>0.1</v>
      </c>
      <c r="N3781" s="3">
        <f>H3781*M3781</f>
        <v>6180</v>
      </c>
      <c r="O3781" s="3">
        <f>L3781-N3781</f>
        <v>57370</v>
      </c>
    </row>
    <row r="3782" spans="1:15" x14ac:dyDescent="0.2">
      <c r="A3782" s="2" t="s">
        <v>7296</v>
      </c>
      <c r="B3782" s="2" t="s">
        <v>915</v>
      </c>
      <c r="C3782" s="2" t="s">
        <v>81</v>
      </c>
      <c r="D3782" s="2" t="s">
        <v>75</v>
      </c>
      <c r="E3782" s="13">
        <v>46174</v>
      </c>
      <c r="F3782" s="2" t="s">
        <v>2658</v>
      </c>
      <c r="G3782" s="2">
        <v>5</v>
      </c>
      <c r="H3782" s="3">
        <v>108000</v>
      </c>
      <c r="I3782" s="3">
        <v>16980</v>
      </c>
      <c r="J3782" s="3">
        <v>5640</v>
      </c>
      <c r="K3782" s="3">
        <v>1000</v>
      </c>
      <c r="L3782" s="3">
        <f>SUM(H3782:K3782)</f>
        <v>131620</v>
      </c>
      <c r="M3782" s="15">
        <v>0.1</v>
      </c>
      <c r="N3782" s="3">
        <f>H3782*M3782</f>
        <v>10800</v>
      </c>
      <c r="O3782" s="3">
        <f>L3782-N3782</f>
        <v>120820</v>
      </c>
    </row>
    <row r="3783" spans="1:15" x14ac:dyDescent="0.2">
      <c r="A3783" s="2" t="s">
        <v>7298</v>
      </c>
      <c r="B3783" s="2" t="s">
        <v>1271</v>
      </c>
      <c r="C3783" s="2" t="s">
        <v>39</v>
      </c>
      <c r="D3783" s="2" t="s">
        <v>36</v>
      </c>
      <c r="E3783" s="13">
        <v>46266</v>
      </c>
      <c r="F3783" s="2" t="s">
        <v>2689</v>
      </c>
      <c r="G3783" s="2">
        <v>12</v>
      </c>
      <c r="H3783" s="3">
        <v>138600</v>
      </c>
      <c r="I3783" s="3">
        <v>31000</v>
      </c>
      <c r="J3783" s="3">
        <v>0</v>
      </c>
      <c r="K3783" s="3">
        <v>0</v>
      </c>
      <c r="L3783" s="3">
        <f>SUM(H3783:K3783)</f>
        <v>169600</v>
      </c>
      <c r="M3783" s="15">
        <v>0.15</v>
      </c>
      <c r="N3783" s="3">
        <f>H3783*M3783</f>
        <v>20790</v>
      </c>
      <c r="O3783" s="3">
        <f>L3783-N3783</f>
        <v>148810</v>
      </c>
    </row>
    <row r="3784" spans="1:15" x14ac:dyDescent="0.2">
      <c r="A3784" s="2" t="s">
        <v>7299</v>
      </c>
      <c r="B3784" s="2" t="s">
        <v>1526</v>
      </c>
      <c r="C3784" s="2" t="s">
        <v>81</v>
      </c>
      <c r="D3784" s="2" t="s">
        <v>75</v>
      </c>
      <c r="E3784" s="13">
        <v>46174</v>
      </c>
      <c r="F3784" s="2" t="s">
        <v>2647</v>
      </c>
      <c r="G3784" s="2">
        <v>2</v>
      </c>
      <c r="H3784" s="3">
        <v>40100</v>
      </c>
      <c r="I3784" s="3">
        <v>2590</v>
      </c>
      <c r="J3784" s="3">
        <v>4560</v>
      </c>
      <c r="K3784" s="3">
        <v>0</v>
      </c>
      <c r="L3784" s="3">
        <f>SUM(H3784:K3784)</f>
        <v>47250</v>
      </c>
      <c r="M3784" s="15">
        <v>0</v>
      </c>
      <c r="N3784" s="3">
        <f>H3784*M3784</f>
        <v>0</v>
      </c>
      <c r="O3784" s="3">
        <f>L3784-N3784</f>
        <v>47250</v>
      </c>
    </row>
    <row r="3785" spans="1:15" x14ac:dyDescent="0.2">
      <c r="A3785" s="2" t="s">
        <v>7300</v>
      </c>
      <c r="B3785" s="2" t="s">
        <v>1581</v>
      </c>
      <c r="C3785" s="2" t="s">
        <v>37</v>
      </c>
      <c r="D3785" s="2" t="s">
        <v>36</v>
      </c>
      <c r="E3785" s="13">
        <v>46204</v>
      </c>
      <c r="F3785" s="2" t="s">
        <v>2651</v>
      </c>
      <c r="G3785" s="2">
        <v>4</v>
      </c>
      <c r="H3785" s="3">
        <v>66600</v>
      </c>
      <c r="I3785" s="3">
        <v>1860</v>
      </c>
      <c r="J3785" s="3">
        <v>6340</v>
      </c>
      <c r="K3785" s="3">
        <v>2050</v>
      </c>
      <c r="L3785" s="3">
        <f>SUM(H3785:K3785)</f>
        <v>76850</v>
      </c>
      <c r="M3785" s="15">
        <v>0.16</v>
      </c>
      <c r="N3785" s="3">
        <f>H3785*M3785</f>
        <v>10656</v>
      </c>
      <c r="O3785" s="3">
        <f>L3785-N3785</f>
        <v>66194</v>
      </c>
    </row>
    <row r="3786" spans="1:15" x14ac:dyDescent="0.2">
      <c r="A3786" s="2" t="s">
        <v>7301</v>
      </c>
      <c r="B3786" s="2" t="s">
        <v>2186</v>
      </c>
      <c r="C3786" s="2" t="s">
        <v>108</v>
      </c>
      <c r="D3786" s="2" t="s">
        <v>105</v>
      </c>
      <c r="E3786" s="13">
        <v>46174</v>
      </c>
      <c r="F3786" s="2" t="s">
        <v>2647</v>
      </c>
      <c r="G3786" s="2">
        <v>5</v>
      </c>
      <c r="H3786" s="3">
        <v>73750</v>
      </c>
      <c r="I3786" s="3">
        <v>7030</v>
      </c>
      <c r="J3786" s="3">
        <v>0</v>
      </c>
      <c r="K3786" s="3">
        <v>1070</v>
      </c>
      <c r="L3786" s="3">
        <f>SUM(H3786:K3786)</f>
        <v>81850</v>
      </c>
      <c r="M3786" s="15">
        <v>0</v>
      </c>
      <c r="N3786" s="3">
        <f>H3786*M3786</f>
        <v>0</v>
      </c>
      <c r="O3786" s="3">
        <f>L3786-N3786</f>
        <v>81850</v>
      </c>
    </row>
    <row r="3787" spans="1:15" x14ac:dyDescent="0.2">
      <c r="A3787" s="2" t="s">
        <v>7302</v>
      </c>
      <c r="B3787" s="2" t="s">
        <v>2321</v>
      </c>
      <c r="C3787" s="2" t="s">
        <v>129</v>
      </c>
      <c r="D3787" s="2" t="s">
        <v>124</v>
      </c>
      <c r="E3787" s="13">
        <v>46174</v>
      </c>
      <c r="F3787" s="2" t="s">
        <v>2689</v>
      </c>
      <c r="G3787" s="2">
        <v>1</v>
      </c>
      <c r="H3787" s="3">
        <v>3800</v>
      </c>
      <c r="I3787" s="3">
        <v>1460</v>
      </c>
      <c r="J3787" s="3">
        <v>0</v>
      </c>
      <c r="K3787" s="3">
        <v>0</v>
      </c>
      <c r="L3787" s="3">
        <f>SUM(H3787:K3787)</f>
        <v>5260</v>
      </c>
      <c r="M3787" s="15">
        <v>0.15</v>
      </c>
      <c r="N3787" s="3">
        <f>H3787*M3787</f>
        <v>570</v>
      </c>
      <c r="O3787" s="3">
        <f>L3787-N3787</f>
        <v>4690</v>
      </c>
    </row>
    <row r="3788" spans="1:15" x14ac:dyDescent="0.2">
      <c r="A3788" s="2" t="s">
        <v>7304</v>
      </c>
      <c r="B3788" s="2" t="s">
        <v>1557</v>
      </c>
      <c r="C3788" s="2" t="s">
        <v>16</v>
      </c>
      <c r="D3788" s="2" t="s">
        <v>11</v>
      </c>
      <c r="E3788" s="13">
        <v>46204</v>
      </c>
      <c r="F3788" s="2" t="s">
        <v>2683</v>
      </c>
      <c r="G3788" s="2">
        <v>3</v>
      </c>
      <c r="H3788" s="3">
        <v>7200</v>
      </c>
      <c r="I3788" s="3">
        <v>2730</v>
      </c>
      <c r="J3788" s="3">
        <v>0</v>
      </c>
      <c r="K3788" s="3">
        <v>0</v>
      </c>
      <c r="L3788" s="3">
        <f>SUM(H3788:K3788)</f>
        <v>9930</v>
      </c>
      <c r="M3788" s="15">
        <v>0.17</v>
      </c>
      <c r="N3788" s="3">
        <f>H3788*M3788</f>
        <v>1224</v>
      </c>
      <c r="O3788" s="3">
        <f>L3788-N3788</f>
        <v>8706</v>
      </c>
    </row>
    <row r="3789" spans="1:15" x14ac:dyDescent="0.2">
      <c r="A3789" s="2" t="s">
        <v>7305</v>
      </c>
      <c r="B3789" s="2" t="s">
        <v>1982</v>
      </c>
      <c r="C3789" s="2" t="s">
        <v>103</v>
      </c>
      <c r="D3789" s="2" t="s">
        <v>105</v>
      </c>
      <c r="E3789" s="13">
        <v>46235</v>
      </c>
      <c r="F3789" s="2" t="s">
        <v>2661</v>
      </c>
      <c r="G3789" s="2">
        <v>3</v>
      </c>
      <c r="H3789" s="3">
        <v>7500</v>
      </c>
      <c r="I3789" s="3">
        <v>920</v>
      </c>
      <c r="J3789" s="3">
        <v>0</v>
      </c>
      <c r="K3789" s="3">
        <v>0</v>
      </c>
      <c r="L3789" s="3">
        <f>SUM(H3789:K3789)</f>
        <v>8420</v>
      </c>
      <c r="M3789" s="15">
        <v>0</v>
      </c>
      <c r="N3789" s="3">
        <f>H3789*M3789</f>
        <v>0</v>
      </c>
      <c r="O3789" s="3">
        <f>L3789-N3789</f>
        <v>8420</v>
      </c>
    </row>
    <row r="3790" spans="1:15" x14ac:dyDescent="0.2">
      <c r="A3790" s="2" t="s">
        <v>7308</v>
      </c>
      <c r="B3790" s="2" t="s">
        <v>450</v>
      </c>
      <c r="C3790" s="2" t="s">
        <v>71</v>
      </c>
      <c r="D3790" s="2" t="s">
        <v>65</v>
      </c>
      <c r="E3790" s="13">
        <v>46204</v>
      </c>
      <c r="F3790" s="2" t="s">
        <v>2689</v>
      </c>
      <c r="G3790" s="2">
        <v>2</v>
      </c>
      <c r="H3790" s="3">
        <v>11700</v>
      </c>
      <c r="I3790" s="3">
        <v>1080</v>
      </c>
      <c r="J3790" s="3">
        <v>0</v>
      </c>
      <c r="K3790" s="3">
        <v>0</v>
      </c>
      <c r="L3790" s="3">
        <f>SUM(H3790:K3790)</f>
        <v>12780</v>
      </c>
      <c r="M3790" s="15">
        <v>0.15</v>
      </c>
      <c r="N3790" s="3">
        <f>H3790*M3790</f>
        <v>1755</v>
      </c>
      <c r="O3790" s="3">
        <f>L3790-N3790</f>
        <v>11025</v>
      </c>
    </row>
    <row r="3791" spans="1:15" x14ac:dyDescent="0.2">
      <c r="A3791" s="2" t="s">
        <v>7310</v>
      </c>
      <c r="B3791" s="2" t="s">
        <v>1361</v>
      </c>
      <c r="C3791" s="2" t="s">
        <v>81</v>
      </c>
      <c r="D3791" s="2" t="s">
        <v>75</v>
      </c>
      <c r="E3791" s="13">
        <v>46174</v>
      </c>
      <c r="F3791" s="2" t="s">
        <v>2647</v>
      </c>
      <c r="G3791" s="2">
        <v>2</v>
      </c>
      <c r="H3791" s="3">
        <v>62900</v>
      </c>
      <c r="I3791" s="3">
        <v>4910</v>
      </c>
      <c r="J3791" s="3">
        <v>7790</v>
      </c>
      <c r="K3791" s="3">
        <v>2590</v>
      </c>
      <c r="L3791" s="3">
        <f>SUM(H3791:K3791)</f>
        <v>78190</v>
      </c>
      <c r="M3791" s="15">
        <v>0</v>
      </c>
      <c r="N3791" s="3">
        <f>H3791*M3791</f>
        <v>0</v>
      </c>
      <c r="O3791" s="3">
        <f>L3791-N3791</f>
        <v>78190</v>
      </c>
    </row>
    <row r="3792" spans="1:15" x14ac:dyDescent="0.2">
      <c r="A3792" s="2" t="s">
        <v>7311</v>
      </c>
      <c r="B3792" s="2" t="s">
        <v>1458</v>
      </c>
      <c r="C3792" s="2" t="s">
        <v>93</v>
      </c>
      <c r="D3792" s="2" t="s">
        <v>95</v>
      </c>
      <c r="E3792" s="13">
        <v>46174</v>
      </c>
      <c r="F3792" s="2" t="s">
        <v>2647</v>
      </c>
      <c r="G3792" s="2">
        <v>2</v>
      </c>
      <c r="H3792" s="3">
        <v>14300</v>
      </c>
      <c r="I3792" s="3">
        <v>2030</v>
      </c>
      <c r="J3792" s="3">
        <v>0</v>
      </c>
      <c r="K3792" s="3">
        <v>0</v>
      </c>
      <c r="L3792" s="3">
        <f>SUM(H3792:K3792)</f>
        <v>16330</v>
      </c>
      <c r="M3792" s="15">
        <v>0</v>
      </c>
      <c r="N3792" s="3">
        <f>H3792*M3792</f>
        <v>0</v>
      </c>
      <c r="O3792" s="3">
        <f>L3792-N3792</f>
        <v>16330</v>
      </c>
    </row>
    <row r="3793" spans="1:15" x14ac:dyDescent="0.2">
      <c r="A3793" s="2" t="s">
        <v>7313</v>
      </c>
      <c r="B3793" s="2" t="s">
        <v>2128</v>
      </c>
      <c r="C3793" s="2" t="s">
        <v>69</v>
      </c>
      <c r="D3793" s="2" t="s">
        <v>65</v>
      </c>
      <c r="E3793" s="13">
        <v>46174</v>
      </c>
      <c r="F3793" s="2" t="s">
        <v>2689</v>
      </c>
      <c r="G3793" s="2">
        <v>3</v>
      </c>
      <c r="H3793" s="3">
        <v>59250</v>
      </c>
      <c r="I3793" s="3">
        <v>2850</v>
      </c>
      <c r="J3793" s="3">
        <v>3010</v>
      </c>
      <c r="K3793" s="3">
        <v>0</v>
      </c>
      <c r="L3793" s="3">
        <f>SUM(H3793:K3793)</f>
        <v>65110</v>
      </c>
      <c r="M3793" s="15">
        <v>0.15</v>
      </c>
      <c r="N3793" s="3">
        <f>H3793*M3793</f>
        <v>8887.5</v>
      </c>
      <c r="O3793" s="3">
        <f>L3793-N3793</f>
        <v>56222.5</v>
      </c>
    </row>
    <row r="3794" spans="1:15" x14ac:dyDescent="0.2">
      <c r="A3794" s="2" t="s">
        <v>7314</v>
      </c>
      <c r="B3794" s="2" t="s">
        <v>2261</v>
      </c>
      <c r="C3794" s="2" t="s">
        <v>127</v>
      </c>
      <c r="D3794" s="2" t="s">
        <v>124</v>
      </c>
      <c r="E3794" s="13">
        <v>46204</v>
      </c>
      <c r="F3794" s="2" t="s">
        <v>2670</v>
      </c>
      <c r="G3794" s="2">
        <v>3</v>
      </c>
      <c r="H3794" s="3">
        <v>14550</v>
      </c>
      <c r="I3794" s="3">
        <v>2960</v>
      </c>
      <c r="J3794" s="3">
        <v>0</v>
      </c>
      <c r="K3794" s="3">
        <v>0</v>
      </c>
      <c r="L3794" s="3">
        <f>SUM(H3794:K3794)</f>
        <v>17510</v>
      </c>
      <c r="M3794" s="15">
        <v>0</v>
      </c>
      <c r="N3794" s="3">
        <f>H3794*M3794</f>
        <v>0</v>
      </c>
      <c r="O3794" s="3">
        <f>L3794-N3794</f>
        <v>17510</v>
      </c>
    </row>
    <row r="3795" spans="1:15" x14ac:dyDescent="0.2">
      <c r="A3795" s="2" t="s">
        <v>7315</v>
      </c>
      <c r="B3795" s="2" t="s">
        <v>2398</v>
      </c>
      <c r="C3795" s="2" t="s">
        <v>9</v>
      </c>
      <c r="D3795" s="2" t="s">
        <v>11</v>
      </c>
      <c r="E3795" s="13">
        <v>46174</v>
      </c>
      <c r="F3795" s="2" t="s">
        <v>2670</v>
      </c>
      <c r="G3795" s="2">
        <v>2</v>
      </c>
      <c r="H3795" s="3">
        <v>12100</v>
      </c>
      <c r="I3795" s="3">
        <v>2940</v>
      </c>
      <c r="J3795" s="3">
        <v>6040</v>
      </c>
      <c r="K3795" s="3">
        <v>3730</v>
      </c>
      <c r="L3795" s="3">
        <f>SUM(H3795:K3795)</f>
        <v>24810</v>
      </c>
      <c r="M3795" s="15">
        <v>0</v>
      </c>
      <c r="N3795" s="3">
        <f>H3795*M3795</f>
        <v>0</v>
      </c>
      <c r="O3795" s="3">
        <f>L3795-N3795</f>
        <v>24810</v>
      </c>
    </row>
    <row r="3796" spans="1:15" x14ac:dyDescent="0.2">
      <c r="A3796" s="2" t="s">
        <v>7316</v>
      </c>
      <c r="B3796" s="2" t="s">
        <v>532</v>
      </c>
      <c r="C3796" s="2" t="s">
        <v>69</v>
      </c>
      <c r="D3796" s="2" t="s">
        <v>65</v>
      </c>
      <c r="E3796" s="13">
        <v>46174</v>
      </c>
      <c r="F3796" s="2" t="s">
        <v>2683</v>
      </c>
      <c r="G3796" s="2">
        <v>2</v>
      </c>
      <c r="H3796" s="3">
        <v>62000</v>
      </c>
      <c r="I3796" s="3">
        <v>2560</v>
      </c>
      <c r="J3796" s="3">
        <v>0</v>
      </c>
      <c r="K3796" s="3">
        <v>3940</v>
      </c>
      <c r="L3796" s="3">
        <f>SUM(H3796:K3796)</f>
        <v>68500</v>
      </c>
      <c r="M3796" s="15">
        <v>0.17</v>
      </c>
      <c r="N3796" s="3">
        <f>H3796*M3796</f>
        <v>10540</v>
      </c>
      <c r="O3796" s="3">
        <f>L3796-N3796</f>
        <v>57960</v>
      </c>
    </row>
    <row r="3797" spans="1:15" x14ac:dyDescent="0.2">
      <c r="A3797" s="2" t="s">
        <v>7317</v>
      </c>
      <c r="B3797" s="2" t="s">
        <v>1107</v>
      </c>
      <c r="C3797" s="2" t="s">
        <v>29</v>
      </c>
      <c r="D3797" s="2" t="s">
        <v>24</v>
      </c>
      <c r="E3797" s="13">
        <v>46174</v>
      </c>
      <c r="F3797" s="2" t="s">
        <v>2670</v>
      </c>
      <c r="G3797" s="2">
        <v>4</v>
      </c>
      <c r="H3797" s="3">
        <v>18000</v>
      </c>
      <c r="I3797" s="3">
        <v>2300</v>
      </c>
      <c r="J3797" s="3">
        <v>6630</v>
      </c>
      <c r="K3797" s="3">
        <v>0</v>
      </c>
      <c r="L3797" s="3">
        <f>SUM(H3797:K3797)</f>
        <v>26930</v>
      </c>
      <c r="M3797" s="15">
        <v>0</v>
      </c>
      <c r="N3797" s="3">
        <f>H3797*M3797</f>
        <v>0</v>
      </c>
      <c r="O3797" s="3">
        <f>L3797-N3797</f>
        <v>26930</v>
      </c>
    </row>
    <row r="3798" spans="1:15" x14ac:dyDescent="0.2">
      <c r="A3798" s="2" t="s">
        <v>7319</v>
      </c>
      <c r="B3798" s="2" t="s">
        <v>1380</v>
      </c>
      <c r="C3798" s="2" t="s">
        <v>108</v>
      </c>
      <c r="D3798" s="2" t="s">
        <v>105</v>
      </c>
      <c r="E3798" s="13">
        <v>46174</v>
      </c>
      <c r="F3798" s="2" t="s">
        <v>2670</v>
      </c>
      <c r="G3798" s="2">
        <v>3</v>
      </c>
      <c r="H3798" s="3">
        <v>32850</v>
      </c>
      <c r="I3798" s="3">
        <v>1530</v>
      </c>
      <c r="J3798" s="3">
        <v>8670</v>
      </c>
      <c r="K3798" s="3">
        <v>580</v>
      </c>
      <c r="L3798" s="3">
        <f>SUM(H3798:K3798)</f>
        <v>43630</v>
      </c>
      <c r="M3798" s="15">
        <v>0</v>
      </c>
      <c r="N3798" s="3">
        <f>H3798*M3798</f>
        <v>0</v>
      </c>
      <c r="O3798" s="3">
        <f>L3798-N3798</f>
        <v>43630</v>
      </c>
    </row>
    <row r="3799" spans="1:15" x14ac:dyDescent="0.2">
      <c r="A3799" s="2" t="s">
        <v>7321</v>
      </c>
      <c r="B3799" s="2" t="s">
        <v>2234</v>
      </c>
      <c r="C3799" s="2" t="s">
        <v>81</v>
      </c>
      <c r="D3799" s="2" t="s">
        <v>75</v>
      </c>
      <c r="E3799" s="13">
        <v>46204</v>
      </c>
      <c r="F3799" s="2" t="s">
        <v>2683</v>
      </c>
      <c r="G3799" s="2">
        <v>4</v>
      </c>
      <c r="H3799" s="3">
        <v>41200</v>
      </c>
      <c r="I3799" s="3">
        <v>10340</v>
      </c>
      <c r="J3799" s="3">
        <v>0</v>
      </c>
      <c r="K3799" s="3">
        <v>2860</v>
      </c>
      <c r="L3799" s="3">
        <f>SUM(H3799:K3799)</f>
        <v>54400</v>
      </c>
      <c r="M3799" s="15">
        <v>0.17</v>
      </c>
      <c r="N3799" s="3">
        <f>H3799*M3799</f>
        <v>7004.0000000000009</v>
      </c>
      <c r="O3799" s="3">
        <f>L3799-N3799</f>
        <v>47396</v>
      </c>
    </row>
    <row r="3800" spans="1:15" x14ac:dyDescent="0.2">
      <c r="A3800" s="2" t="s">
        <v>7323</v>
      </c>
      <c r="B3800" s="2" t="s">
        <v>907</v>
      </c>
      <c r="C3800" s="2" t="s">
        <v>83</v>
      </c>
      <c r="D3800" s="2" t="s">
        <v>85</v>
      </c>
      <c r="E3800" s="13">
        <v>46174</v>
      </c>
      <c r="F3800" s="2" t="s">
        <v>2647</v>
      </c>
      <c r="G3800" s="2">
        <v>1</v>
      </c>
      <c r="H3800" s="3">
        <v>10050</v>
      </c>
      <c r="I3800" s="3">
        <v>690</v>
      </c>
      <c r="J3800" s="3">
        <v>0</v>
      </c>
      <c r="K3800" s="3">
        <v>0</v>
      </c>
      <c r="L3800" s="3">
        <f>SUM(H3800:K3800)</f>
        <v>10740</v>
      </c>
      <c r="M3800" s="15">
        <v>0</v>
      </c>
      <c r="N3800" s="3">
        <f>H3800*M3800</f>
        <v>0</v>
      </c>
      <c r="O3800" s="3">
        <f>L3800-N3800</f>
        <v>10740</v>
      </c>
    </row>
    <row r="3801" spans="1:15" x14ac:dyDescent="0.2">
      <c r="A3801" s="2" t="s">
        <v>7324</v>
      </c>
      <c r="B3801" s="2" t="s">
        <v>947</v>
      </c>
      <c r="C3801" s="2" t="s">
        <v>122</v>
      </c>
      <c r="D3801" s="2" t="s">
        <v>124</v>
      </c>
      <c r="E3801" s="13">
        <v>46204</v>
      </c>
      <c r="F3801" s="2" t="s">
        <v>2647</v>
      </c>
      <c r="G3801" s="2">
        <v>4</v>
      </c>
      <c r="H3801" s="3">
        <v>9600</v>
      </c>
      <c r="I3801" s="3">
        <v>8470</v>
      </c>
      <c r="J3801" s="3">
        <v>0</v>
      </c>
      <c r="K3801" s="3">
        <v>0</v>
      </c>
      <c r="L3801" s="3">
        <f>SUM(H3801:K3801)</f>
        <v>18070</v>
      </c>
      <c r="M3801" s="15">
        <v>0</v>
      </c>
      <c r="N3801" s="3">
        <f>H3801*M3801</f>
        <v>0</v>
      </c>
      <c r="O3801" s="3">
        <f>L3801-N3801</f>
        <v>18070</v>
      </c>
    </row>
    <row r="3802" spans="1:15" x14ac:dyDescent="0.2">
      <c r="A3802" s="2" t="s">
        <v>7325</v>
      </c>
      <c r="B3802" s="2" t="s">
        <v>1969</v>
      </c>
      <c r="C3802" s="2" t="s">
        <v>81</v>
      </c>
      <c r="D3802" s="2" t="s">
        <v>75</v>
      </c>
      <c r="E3802" s="13">
        <v>46204</v>
      </c>
      <c r="F3802" s="2" t="s">
        <v>2658</v>
      </c>
      <c r="G3802" s="2">
        <v>5</v>
      </c>
      <c r="H3802" s="3">
        <v>65250</v>
      </c>
      <c r="I3802" s="3">
        <v>6290</v>
      </c>
      <c r="J3802" s="3">
        <v>0</v>
      </c>
      <c r="K3802" s="3">
        <v>2090</v>
      </c>
      <c r="L3802" s="3">
        <f>SUM(H3802:K3802)</f>
        <v>73630</v>
      </c>
      <c r="M3802" s="15">
        <v>0.1</v>
      </c>
      <c r="N3802" s="3">
        <f>H3802*M3802</f>
        <v>6525</v>
      </c>
      <c r="O3802" s="3">
        <f>L3802-N3802</f>
        <v>67105</v>
      </c>
    </row>
    <row r="3803" spans="1:15" x14ac:dyDescent="0.2">
      <c r="A3803" s="2" t="s">
        <v>7326</v>
      </c>
      <c r="B3803" s="2" t="s">
        <v>2459</v>
      </c>
      <c r="C3803" s="2" t="s">
        <v>81</v>
      </c>
      <c r="D3803" s="2" t="s">
        <v>75</v>
      </c>
      <c r="E3803" s="13">
        <v>46174</v>
      </c>
      <c r="F3803" s="2" t="s">
        <v>2683</v>
      </c>
      <c r="G3803" s="2">
        <v>2</v>
      </c>
      <c r="H3803" s="3">
        <v>22200</v>
      </c>
      <c r="I3803" s="3">
        <v>2120</v>
      </c>
      <c r="J3803" s="3">
        <v>0</v>
      </c>
      <c r="K3803" s="3">
        <v>960</v>
      </c>
      <c r="L3803" s="3">
        <f>SUM(H3803:K3803)</f>
        <v>25280</v>
      </c>
      <c r="M3803" s="15">
        <v>0.17</v>
      </c>
      <c r="N3803" s="3">
        <f>H3803*M3803</f>
        <v>3774.0000000000005</v>
      </c>
      <c r="O3803" s="3">
        <f>L3803-N3803</f>
        <v>21506</v>
      </c>
    </row>
    <row r="3804" spans="1:15" x14ac:dyDescent="0.2">
      <c r="A3804" s="2" t="s">
        <v>7327</v>
      </c>
      <c r="B3804" s="2" t="s">
        <v>2505</v>
      </c>
      <c r="C3804" s="2" t="s">
        <v>83</v>
      </c>
      <c r="D3804" s="2" t="s">
        <v>85</v>
      </c>
      <c r="E3804" s="13">
        <v>46204</v>
      </c>
      <c r="F3804" s="2" t="s">
        <v>2689</v>
      </c>
      <c r="G3804" s="2">
        <v>4</v>
      </c>
      <c r="H3804" s="3">
        <v>87000</v>
      </c>
      <c r="I3804" s="3">
        <v>10310</v>
      </c>
      <c r="J3804" s="3">
        <v>5200</v>
      </c>
      <c r="K3804" s="3">
        <v>0</v>
      </c>
      <c r="L3804" s="3">
        <f>SUM(H3804:K3804)</f>
        <v>102510</v>
      </c>
      <c r="M3804" s="15">
        <v>0.15</v>
      </c>
      <c r="N3804" s="3">
        <f>H3804*M3804</f>
        <v>13050</v>
      </c>
      <c r="O3804" s="3">
        <f>L3804-N3804</f>
        <v>89460</v>
      </c>
    </row>
    <row r="3805" spans="1:15" x14ac:dyDescent="0.2">
      <c r="A3805" s="2" t="s">
        <v>7328</v>
      </c>
      <c r="B3805" s="2" t="s">
        <v>804</v>
      </c>
      <c r="C3805" s="2" t="s">
        <v>57</v>
      </c>
      <c r="D3805" s="2" t="s">
        <v>55</v>
      </c>
      <c r="E3805" s="13">
        <v>46174</v>
      </c>
      <c r="F3805" s="2" t="s">
        <v>2651</v>
      </c>
      <c r="G3805" s="2">
        <v>5</v>
      </c>
      <c r="H3805" s="3">
        <v>31500</v>
      </c>
      <c r="I3805" s="3">
        <v>4290</v>
      </c>
      <c r="J3805" s="3">
        <v>2610</v>
      </c>
      <c r="K3805" s="3">
        <v>0</v>
      </c>
      <c r="L3805" s="3">
        <f>SUM(H3805:K3805)</f>
        <v>38400</v>
      </c>
      <c r="M3805" s="15">
        <v>0.16</v>
      </c>
      <c r="N3805" s="3">
        <f>H3805*M3805</f>
        <v>5040</v>
      </c>
      <c r="O3805" s="3">
        <f>L3805-N3805</f>
        <v>33360</v>
      </c>
    </row>
    <row r="3806" spans="1:15" x14ac:dyDescent="0.2">
      <c r="A3806" s="2" t="s">
        <v>7329</v>
      </c>
      <c r="B3806" s="2" t="s">
        <v>974</v>
      </c>
      <c r="C3806" s="2" t="s">
        <v>99</v>
      </c>
      <c r="D3806" s="2" t="s">
        <v>95</v>
      </c>
      <c r="E3806" s="13">
        <v>46174</v>
      </c>
      <c r="F3806" s="2" t="s">
        <v>2689</v>
      </c>
      <c r="G3806" s="2">
        <v>1</v>
      </c>
      <c r="H3806" s="3">
        <v>3200</v>
      </c>
      <c r="I3806" s="3">
        <v>680</v>
      </c>
      <c r="J3806" s="3">
        <v>2970</v>
      </c>
      <c r="K3806" s="3">
        <v>2140</v>
      </c>
      <c r="L3806" s="3">
        <f>SUM(H3806:K3806)</f>
        <v>8990</v>
      </c>
      <c r="M3806" s="15">
        <v>0.15</v>
      </c>
      <c r="N3806" s="3">
        <f>H3806*M3806</f>
        <v>480</v>
      </c>
      <c r="O3806" s="3">
        <f>L3806-N3806</f>
        <v>8510</v>
      </c>
    </row>
    <row r="3807" spans="1:15" x14ac:dyDescent="0.2">
      <c r="A3807" s="2" t="s">
        <v>7330</v>
      </c>
      <c r="B3807" s="2" t="s">
        <v>1072</v>
      </c>
      <c r="C3807" s="2" t="s">
        <v>127</v>
      </c>
      <c r="D3807" s="2" t="s">
        <v>124</v>
      </c>
      <c r="E3807" s="13">
        <v>46235</v>
      </c>
      <c r="F3807" s="2" t="s">
        <v>2647</v>
      </c>
      <c r="G3807" s="2">
        <v>4</v>
      </c>
      <c r="H3807" s="3">
        <v>39200</v>
      </c>
      <c r="I3807" s="3">
        <v>13700</v>
      </c>
      <c r="J3807" s="3">
        <v>0</v>
      </c>
      <c r="K3807" s="3">
        <v>0</v>
      </c>
      <c r="L3807" s="3">
        <f>SUM(H3807:K3807)</f>
        <v>52900</v>
      </c>
      <c r="M3807" s="15">
        <v>0</v>
      </c>
      <c r="N3807" s="3">
        <f>H3807*M3807</f>
        <v>0</v>
      </c>
      <c r="O3807" s="3">
        <f>L3807-N3807</f>
        <v>52900</v>
      </c>
    </row>
    <row r="3808" spans="1:15" x14ac:dyDescent="0.2">
      <c r="A3808" s="2" t="s">
        <v>7331</v>
      </c>
      <c r="B3808" s="2" t="s">
        <v>1088</v>
      </c>
      <c r="C3808" s="2" t="s">
        <v>13</v>
      </c>
      <c r="D3808" s="2" t="s">
        <v>11</v>
      </c>
      <c r="E3808" s="13">
        <v>46235</v>
      </c>
      <c r="F3808" s="2" t="s">
        <v>2670</v>
      </c>
      <c r="G3808" s="2">
        <v>2</v>
      </c>
      <c r="H3808" s="3">
        <v>22300</v>
      </c>
      <c r="I3808" s="3">
        <v>3470</v>
      </c>
      <c r="J3808" s="3">
        <v>0</v>
      </c>
      <c r="K3808" s="3">
        <v>0</v>
      </c>
      <c r="L3808" s="3">
        <f>SUM(H3808:K3808)</f>
        <v>25770</v>
      </c>
      <c r="M3808" s="15">
        <v>0</v>
      </c>
      <c r="N3808" s="3">
        <f>H3808*M3808</f>
        <v>0</v>
      </c>
      <c r="O3808" s="3">
        <f>L3808-N3808</f>
        <v>25770</v>
      </c>
    </row>
    <row r="3809" spans="1:15" x14ac:dyDescent="0.2">
      <c r="A3809" s="2" t="s">
        <v>7332</v>
      </c>
      <c r="B3809" s="2" t="s">
        <v>2040</v>
      </c>
      <c r="C3809" s="2" t="s">
        <v>112</v>
      </c>
      <c r="D3809" s="2" t="s">
        <v>114</v>
      </c>
      <c r="E3809" s="13">
        <v>46174</v>
      </c>
      <c r="F3809" s="2" t="s">
        <v>2732</v>
      </c>
      <c r="G3809" s="2">
        <v>2</v>
      </c>
      <c r="H3809" s="3">
        <v>8700</v>
      </c>
      <c r="I3809" s="3">
        <v>250</v>
      </c>
      <c r="J3809" s="3">
        <v>0</v>
      </c>
      <c r="K3809" s="3">
        <v>0</v>
      </c>
      <c r="L3809" s="3">
        <f>SUM(H3809:K3809)</f>
        <v>8950</v>
      </c>
      <c r="M3809" s="15">
        <v>0.05</v>
      </c>
      <c r="N3809" s="3">
        <f>H3809*M3809</f>
        <v>435</v>
      </c>
      <c r="O3809" s="3">
        <f>L3809-N3809</f>
        <v>8515</v>
      </c>
    </row>
    <row r="3810" spans="1:15" x14ac:dyDescent="0.2">
      <c r="A3810" s="2" t="s">
        <v>7333</v>
      </c>
      <c r="B3810" s="2" t="s">
        <v>2122</v>
      </c>
      <c r="C3810" s="2" t="s">
        <v>106</v>
      </c>
      <c r="D3810" s="2" t="s">
        <v>105</v>
      </c>
      <c r="E3810" s="13">
        <v>46174</v>
      </c>
      <c r="F3810" s="2" t="s">
        <v>2689</v>
      </c>
      <c r="G3810" s="2">
        <v>1</v>
      </c>
      <c r="H3810" s="3">
        <v>6250</v>
      </c>
      <c r="I3810" s="3">
        <v>900</v>
      </c>
      <c r="J3810" s="3">
        <v>6490</v>
      </c>
      <c r="K3810" s="3">
        <v>2870</v>
      </c>
      <c r="L3810" s="3">
        <f>SUM(H3810:K3810)</f>
        <v>16510</v>
      </c>
      <c r="M3810" s="15">
        <v>0.15</v>
      </c>
      <c r="N3810" s="3">
        <f>H3810*M3810</f>
        <v>937.5</v>
      </c>
      <c r="O3810" s="3">
        <f>L3810-N3810</f>
        <v>15572.5</v>
      </c>
    </row>
    <row r="3811" spans="1:15" x14ac:dyDescent="0.2">
      <c r="A3811" s="2" t="s">
        <v>7334</v>
      </c>
      <c r="B3811" s="2" t="s">
        <v>2318</v>
      </c>
      <c r="C3811" s="2" t="s">
        <v>116</v>
      </c>
      <c r="D3811" s="2" t="s">
        <v>114</v>
      </c>
      <c r="E3811" s="13">
        <v>46235</v>
      </c>
      <c r="F3811" s="2" t="s">
        <v>2658</v>
      </c>
      <c r="G3811" s="2">
        <v>3</v>
      </c>
      <c r="H3811" s="3">
        <v>11400</v>
      </c>
      <c r="I3811" s="3">
        <v>620</v>
      </c>
      <c r="J3811" s="3">
        <v>0</v>
      </c>
      <c r="K3811" s="3">
        <v>0</v>
      </c>
      <c r="L3811" s="3">
        <f>SUM(H3811:K3811)</f>
        <v>12020</v>
      </c>
      <c r="M3811" s="15">
        <v>0.1</v>
      </c>
      <c r="N3811" s="3">
        <f>H3811*M3811</f>
        <v>1140</v>
      </c>
      <c r="O3811" s="3">
        <f>L3811-N3811</f>
        <v>10880</v>
      </c>
    </row>
    <row r="3812" spans="1:15" x14ac:dyDescent="0.2">
      <c r="A3812" s="2" t="s">
        <v>7336</v>
      </c>
      <c r="B3812" s="2" t="s">
        <v>2199</v>
      </c>
      <c r="C3812" s="2" t="s">
        <v>118</v>
      </c>
      <c r="D3812" s="2" t="s">
        <v>114</v>
      </c>
      <c r="E3812" s="13">
        <v>46174</v>
      </c>
      <c r="F3812" s="2" t="s">
        <v>2689</v>
      </c>
      <c r="G3812" s="2">
        <v>16</v>
      </c>
      <c r="H3812" s="3">
        <v>112000</v>
      </c>
      <c r="I3812" s="3">
        <v>19110</v>
      </c>
      <c r="J3812" s="3">
        <v>5380</v>
      </c>
      <c r="K3812" s="3">
        <v>1270</v>
      </c>
      <c r="L3812" s="3">
        <f>SUM(H3812:K3812)</f>
        <v>137760</v>
      </c>
      <c r="M3812" s="15">
        <v>0.15</v>
      </c>
      <c r="N3812" s="3">
        <f>H3812*M3812</f>
        <v>16800</v>
      </c>
      <c r="O3812" s="3">
        <f>L3812-N3812</f>
        <v>120960</v>
      </c>
    </row>
    <row r="3813" spans="1:15" x14ac:dyDescent="0.2">
      <c r="A3813" s="2" t="s">
        <v>7337</v>
      </c>
      <c r="B3813" s="2" t="s">
        <v>2454</v>
      </c>
      <c r="C3813" s="2" t="s">
        <v>61</v>
      </c>
      <c r="D3813" s="2" t="s">
        <v>55</v>
      </c>
      <c r="E3813" s="13">
        <v>46235</v>
      </c>
      <c r="F3813" s="2" t="s">
        <v>2683</v>
      </c>
      <c r="G3813" s="2">
        <v>2</v>
      </c>
      <c r="H3813" s="3">
        <v>67900</v>
      </c>
      <c r="I3813" s="3">
        <v>3320</v>
      </c>
      <c r="J3813" s="3">
        <v>9060</v>
      </c>
      <c r="K3813" s="3">
        <v>0</v>
      </c>
      <c r="L3813" s="3">
        <f>SUM(H3813:K3813)</f>
        <v>80280</v>
      </c>
      <c r="M3813" s="15">
        <v>0.17</v>
      </c>
      <c r="N3813" s="3">
        <f>H3813*M3813</f>
        <v>11543</v>
      </c>
      <c r="O3813" s="3">
        <f>L3813-N3813</f>
        <v>68737</v>
      </c>
    </row>
    <row r="3814" spans="1:15" x14ac:dyDescent="0.2">
      <c r="A3814" s="2" t="s">
        <v>7339</v>
      </c>
      <c r="B3814" s="2" t="s">
        <v>564</v>
      </c>
      <c r="C3814" s="2" t="s">
        <v>73</v>
      </c>
      <c r="D3814" s="2" t="s">
        <v>75</v>
      </c>
      <c r="E3814" s="13">
        <v>46204</v>
      </c>
      <c r="F3814" s="2" t="s">
        <v>2732</v>
      </c>
      <c r="G3814" s="2">
        <v>1</v>
      </c>
      <c r="H3814" s="3">
        <v>6700</v>
      </c>
      <c r="I3814" s="3">
        <v>1780</v>
      </c>
      <c r="J3814" s="3">
        <v>3250</v>
      </c>
      <c r="K3814" s="3">
        <v>0</v>
      </c>
      <c r="L3814" s="3">
        <f>SUM(H3814:K3814)</f>
        <v>11730</v>
      </c>
      <c r="M3814" s="15">
        <v>0.05</v>
      </c>
      <c r="N3814" s="3">
        <f>H3814*M3814</f>
        <v>335</v>
      </c>
      <c r="O3814" s="3">
        <f>L3814-N3814</f>
        <v>11395</v>
      </c>
    </row>
    <row r="3815" spans="1:15" x14ac:dyDescent="0.2">
      <c r="A3815" s="2" t="s">
        <v>7340</v>
      </c>
      <c r="B3815" s="2" t="s">
        <v>1263</v>
      </c>
      <c r="C3815" s="2" t="s">
        <v>73</v>
      </c>
      <c r="D3815" s="2" t="s">
        <v>75</v>
      </c>
      <c r="E3815" s="13">
        <v>46174</v>
      </c>
      <c r="F3815" s="2" t="s">
        <v>2658</v>
      </c>
      <c r="G3815" s="2">
        <v>3</v>
      </c>
      <c r="H3815" s="3">
        <v>16200</v>
      </c>
      <c r="I3815" s="3">
        <v>6970</v>
      </c>
      <c r="J3815" s="3">
        <v>0</v>
      </c>
      <c r="K3815" s="3">
        <v>0</v>
      </c>
      <c r="L3815" s="3">
        <f>SUM(H3815:K3815)</f>
        <v>23170</v>
      </c>
      <c r="M3815" s="15">
        <v>0.1</v>
      </c>
      <c r="N3815" s="3">
        <f>H3815*M3815</f>
        <v>1620</v>
      </c>
      <c r="O3815" s="3">
        <f>L3815-N3815</f>
        <v>21550</v>
      </c>
    </row>
    <row r="3816" spans="1:15" x14ac:dyDescent="0.2">
      <c r="A3816" s="2" t="s">
        <v>7341</v>
      </c>
      <c r="B3816" s="2" t="s">
        <v>1696</v>
      </c>
      <c r="C3816" s="2" t="s">
        <v>89</v>
      </c>
      <c r="D3816" s="2" t="s">
        <v>85</v>
      </c>
      <c r="E3816" s="13">
        <v>46204</v>
      </c>
      <c r="F3816" s="2" t="s">
        <v>2651</v>
      </c>
      <c r="G3816" s="2">
        <v>4</v>
      </c>
      <c r="H3816" s="3">
        <v>16400</v>
      </c>
      <c r="I3816" s="3">
        <v>5020</v>
      </c>
      <c r="J3816" s="3">
        <v>0</v>
      </c>
      <c r="K3816" s="3">
        <v>0</v>
      </c>
      <c r="L3816" s="3">
        <f>SUM(H3816:K3816)</f>
        <v>21420</v>
      </c>
      <c r="M3816" s="15">
        <v>0.16</v>
      </c>
      <c r="N3816" s="3">
        <f>H3816*M3816</f>
        <v>2624</v>
      </c>
      <c r="O3816" s="3">
        <f>L3816-N3816</f>
        <v>18796</v>
      </c>
    </row>
    <row r="3817" spans="1:15" x14ac:dyDescent="0.2">
      <c r="A3817" s="2" t="s">
        <v>7342</v>
      </c>
      <c r="B3817" s="2" t="s">
        <v>974</v>
      </c>
      <c r="C3817" s="2" t="s">
        <v>106</v>
      </c>
      <c r="D3817" s="2" t="s">
        <v>105</v>
      </c>
      <c r="E3817" s="13">
        <v>46174</v>
      </c>
      <c r="F3817" s="2" t="s">
        <v>2732</v>
      </c>
      <c r="G3817" s="2">
        <v>3</v>
      </c>
      <c r="H3817" s="3">
        <v>22650</v>
      </c>
      <c r="I3817" s="3">
        <v>2660</v>
      </c>
      <c r="J3817" s="3">
        <v>3570</v>
      </c>
      <c r="K3817" s="3">
        <v>1170</v>
      </c>
      <c r="L3817" s="3">
        <f>SUM(H3817:K3817)</f>
        <v>30050</v>
      </c>
      <c r="M3817" s="15">
        <v>0.05</v>
      </c>
      <c r="N3817" s="3">
        <f>H3817*M3817</f>
        <v>1132.5</v>
      </c>
      <c r="O3817" s="3">
        <f>L3817-N3817</f>
        <v>28917.5</v>
      </c>
    </row>
    <row r="3818" spans="1:15" x14ac:dyDescent="0.2">
      <c r="A3818" s="2" t="s">
        <v>7343</v>
      </c>
      <c r="B3818" s="2" t="s">
        <v>2322</v>
      </c>
      <c r="C3818" s="2" t="s">
        <v>32</v>
      </c>
      <c r="D3818" s="2" t="s">
        <v>24</v>
      </c>
      <c r="E3818" s="13">
        <v>46204</v>
      </c>
      <c r="F3818" s="2" t="s">
        <v>2670</v>
      </c>
      <c r="G3818" s="2">
        <v>3</v>
      </c>
      <c r="H3818" s="3">
        <v>14100</v>
      </c>
      <c r="I3818" s="3">
        <v>6820</v>
      </c>
      <c r="J3818" s="3">
        <v>6400</v>
      </c>
      <c r="K3818" s="3">
        <v>0</v>
      </c>
      <c r="L3818" s="3">
        <f>SUM(H3818:K3818)</f>
        <v>27320</v>
      </c>
      <c r="M3818" s="15">
        <v>0</v>
      </c>
      <c r="N3818" s="3">
        <f>H3818*M3818</f>
        <v>0</v>
      </c>
      <c r="O3818" s="3">
        <f>L3818-N3818</f>
        <v>27320</v>
      </c>
    </row>
    <row r="3819" spans="1:15" x14ac:dyDescent="0.2">
      <c r="A3819" s="2" t="s">
        <v>7344</v>
      </c>
      <c r="B3819" s="2" t="s">
        <v>464</v>
      </c>
      <c r="C3819" s="2" t="s">
        <v>51</v>
      </c>
      <c r="D3819" s="2" t="s">
        <v>45</v>
      </c>
      <c r="E3819" s="13">
        <v>46204</v>
      </c>
      <c r="F3819" s="2" t="s">
        <v>2732</v>
      </c>
      <c r="G3819" s="2">
        <v>1</v>
      </c>
      <c r="H3819" s="3">
        <v>7550</v>
      </c>
      <c r="I3819" s="3">
        <v>940</v>
      </c>
      <c r="J3819" s="3">
        <v>0</v>
      </c>
      <c r="K3819" s="3">
        <v>0</v>
      </c>
      <c r="L3819" s="3">
        <f>SUM(H3819:K3819)</f>
        <v>8490</v>
      </c>
      <c r="M3819" s="15">
        <v>0.05</v>
      </c>
      <c r="N3819" s="3">
        <f>H3819*M3819</f>
        <v>377.5</v>
      </c>
      <c r="O3819" s="3">
        <f>L3819-N3819</f>
        <v>8112.5</v>
      </c>
    </row>
    <row r="3820" spans="1:15" x14ac:dyDescent="0.2">
      <c r="A3820" s="2" t="s">
        <v>7345</v>
      </c>
      <c r="B3820" s="2" t="s">
        <v>568</v>
      </c>
      <c r="C3820" s="2" t="s">
        <v>16</v>
      </c>
      <c r="D3820" s="2" t="s">
        <v>11</v>
      </c>
      <c r="E3820" s="13">
        <v>46235</v>
      </c>
      <c r="F3820" s="2" t="s">
        <v>2670</v>
      </c>
      <c r="G3820" s="2">
        <v>3</v>
      </c>
      <c r="H3820" s="3">
        <v>7200</v>
      </c>
      <c r="I3820" s="3">
        <v>2320</v>
      </c>
      <c r="J3820" s="3">
        <v>0</v>
      </c>
      <c r="K3820" s="3">
        <v>0</v>
      </c>
      <c r="L3820" s="3">
        <f>SUM(H3820:K3820)</f>
        <v>9520</v>
      </c>
      <c r="M3820" s="15">
        <v>0</v>
      </c>
      <c r="N3820" s="3">
        <f>H3820*M3820</f>
        <v>0</v>
      </c>
      <c r="O3820" s="3">
        <f>L3820-N3820</f>
        <v>9520</v>
      </c>
    </row>
    <row r="3821" spans="1:15" x14ac:dyDescent="0.2">
      <c r="A3821" s="2" t="s">
        <v>7346</v>
      </c>
      <c r="B3821" s="2" t="s">
        <v>897</v>
      </c>
      <c r="C3821" s="2" t="s">
        <v>26</v>
      </c>
      <c r="D3821" s="2" t="s">
        <v>24</v>
      </c>
      <c r="E3821" s="13">
        <v>46174</v>
      </c>
      <c r="F3821" s="2" t="s">
        <v>2683</v>
      </c>
      <c r="G3821" s="2">
        <v>3</v>
      </c>
      <c r="H3821" s="3">
        <v>47250</v>
      </c>
      <c r="I3821" s="3">
        <v>5900</v>
      </c>
      <c r="J3821" s="3">
        <v>8240</v>
      </c>
      <c r="K3821" s="3">
        <v>1090</v>
      </c>
      <c r="L3821" s="3">
        <f>SUM(H3821:K3821)</f>
        <v>62480</v>
      </c>
      <c r="M3821" s="15">
        <v>0.17</v>
      </c>
      <c r="N3821" s="3">
        <f>H3821*M3821</f>
        <v>8032.5000000000009</v>
      </c>
      <c r="O3821" s="3">
        <f>L3821-N3821</f>
        <v>54447.5</v>
      </c>
    </row>
    <row r="3822" spans="1:15" x14ac:dyDescent="0.2">
      <c r="A3822" s="2" t="s">
        <v>7347</v>
      </c>
      <c r="B3822" s="2" t="s">
        <v>1184</v>
      </c>
      <c r="C3822" s="2" t="s">
        <v>89</v>
      </c>
      <c r="D3822" s="2" t="s">
        <v>85</v>
      </c>
      <c r="E3822" s="13">
        <v>46204</v>
      </c>
      <c r="F3822" s="2" t="s">
        <v>2647</v>
      </c>
      <c r="G3822" s="2">
        <v>5</v>
      </c>
      <c r="H3822" s="3">
        <v>20250</v>
      </c>
      <c r="I3822" s="3">
        <v>6470</v>
      </c>
      <c r="J3822" s="3">
        <v>0</v>
      </c>
      <c r="K3822" s="3">
        <v>0</v>
      </c>
      <c r="L3822" s="3">
        <f>SUM(H3822:K3822)</f>
        <v>26720</v>
      </c>
      <c r="M3822" s="15">
        <v>0</v>
      </c>
      <c r="N3822" s="3">
        <f>H3822*M3822</f>
        <v>0</v>
      </c>
      <c r="O3822" s="3">
        <f>L3822-N3822</f>
        <v>26720</v>
      </c>
    </row>
    <row r="3823" spans="1:15" x14ac:dyDescent="0.2">
      <c r="A3823" s="2" t="s">
        <v>7348</v>
      </c>
      <c r="B3823" s="2" t="s">
        <v>1940</v>
      </c>
      <c r="C3823" s="2" t="s">
        <v>103</v>
      </c>
      <c r="D3823" s="2" t="s">
        <v>105</v>
      </c>
      <c r="E3823" s="13">
        <v>46204</v>
      </c>
      <c r="F3823" s="2" t="s">
        <v>2683</v>
      </c>
      <c r="G3823" s="2">
        <v>2</v>
      </c>
      <c r="H3823" s="3">
        <v>5200</v>
      </c>
      <c r="I3823" s="3">
        <v>1050</v>
      </c>
      <c r="J3823" s="3">
        <v>5000</v>
      </c>
      <c r="K3823" s="3">
        <v>0</v>
      </c>
      <c r="L3823" s="3">
        <f>SUM(H3823:K3823)</f>
        <v>11250</v>
      </c>
      <c r="M3823" s="15">
        <v>0.17</v>
      </c>
      <c r="N3823" s="3">
        <f>H3823*M3823</f>
        <v>884.00000000000011</v>
      </c>
      <c r="O3823" s="3">
        <f>L3823-N3823</f>
        <v>10366</v>
      </c>
    </row>
    <row r="3824" spans="1:15" x14ac:dyDescent="0.2">
      <c r="A3824" s="2" t="s">
        <v>7349</v>
      </c>
      <c r="B3824" s="2" t="s">
        <v>2538</v>
      </c>
      <c r="C3824" s="2" t="s">
        <v>63</v>
      </c>
      <c r="D3824" s="2" t="s">
        <v>65</v>
      </c>
      <c r="E3824" s="13">
        <v>46204</v>
      </c>
      <c r="F3824" s="2" t="s">
        <v>2689</v>
      </c>
      <c r="G3824" s="2">
        <v>2</v>
      </c>
      <c r="H3824" s="3">
        <v>12100</v>
      </c>
      <c r="I3824" s="3">
        <v>1910</v>
      </c>
      <c r="J3824" s="3">
        <v>1740</v>
      </c>
      <c r="K3824" s="3">
        <v>0</v>
      </c>
      <c r="L3824" s="3">
        <f>SUM(H3824:K3824)</f>
        <v>15750</v>
      </c>
      <c r="M3824" s="15">
        <v>0.15</v>
      </c>
      <c r="N3824" s="3">
        <f>H3824*M3824</f>
        <v>1815</v>
      </c>
      <c r="O3824" s="3">
        <f>L3824-N3824</f>
        <v>13935</v>
      </c>
    </row>
    <row r="3825" spans="1:15" x14ac:dyDescent="0.2">
      <c r="A3825" s="2" t="s">
        <v>7350</v>
      </c>
      <c r="B3825" s="2" t="s">
        <v>362</v>
      </c>
      <c r="C3825" s="2" t="s">
        <v>29</v>
      </c>
      <c r="D3825" s="2" t="s">
        <v>24</v>
      </c>
      <c r="E3825" s="13">
        <v>46204</v>
      </c>
      <c r="F3825" s="2" t="s">
        <v>2683</v>
      </c>
      <c r="G3825" s="2">
        <v>3</v>
      </c>
      <c r="H3825" s="3">
        <v>14700</v>
      </c>
      <c r="I3825" s="3">
        <v>4740</v>
      </c>
      <c r="J3825" s="3">
        <v>0</v>
      </c>
      <c r="K3825" s="3">
        <v>0</v>
      </c>
      <c r="L3825" s="3">
        <f>SUM(H3825:K3825)</f>
        <v>19440</v>
      </c>
      <c r="M3825" s="15">
        <v>0.17</v>
      </c>
      <c r="N3825" s="3">
        <f>H3825*M3825</f>
        <v>2499</v>
      </c>
      <c r="O3825" s="3">
        <f>L3825-N3825</f>
        <v>16941</v>
      </c>
    </row>
    <row r="3826" spans="1:15" x14ac:dyDescent="0.2">
      <c r="A3826" s="2" t="s">
        <v>7351</v>
      </c>
      <c r="B3826" s="2" t="s">
        <v>1558</v>
      </c>
      <c r="C3826" s="2" t="s">
        <v>97</v>
      </c>
      <c r="D3826" s="2" t="s">
        <v>95</v>
      </c>
      <c r="E3826" s="13">
        <v>46174</v>
      </c>
      <c r="F3826" s="2" t="s">
        <v>2683</v>
      </c>
      <c r="G3826" s="2">
        <v>2</v>
      </c>
      <c r="H3826" s="3">
        <v>57600</v>
      </c>
      <c r="I3826" s="3">
        <v>3350</v>
      </c>
      <c r="J3826" s="3">
        <v>0</v>
      </c>
      <c r="K3826" s="3">
        <v>0</v>
      </c>
      <c r="L3826" s="3">
        <f>SUM(H3826:K3826)</f>
        <v>60950</v>
      </c>
      <c r="M3826" s="15">
        <v>0.17</v>
      </c>
      <c r="N3826" s="3">
        <f>H3826*M3826</f>
        <v>9792</v>
      </c>
      <c r="O3826" s="3">
        <f>L3826-N3826</f>
        <v>51158</v>
      </c>
    </row>
    <row r="3827" spans="1:15" x14ac:dyDescent="0.2">
      <c r="A3827" s="2" t="s">
        <v>7352</v>
      </c>
      <c r="B3827" s="2" t="s">
        <v>2020</v>
      </c>
      <c r="C3827" s="2" t="s">
        <v>83</v>
      </c>
      <c r="D3827" s="2" t="s">
        <v>85</v>
      </c>
      <c r="E3827" s="13">
        <v>46174</v>
      </c>
      <c r="F3827" s="2" t="s">
        <v>2670</v>
      </c>
      <c r="G3827" s="2">
        <v>2</v>
      </c>
      <c r="H3827" s="3">
        <v>14600</v>
      </c>
      <c r="I3827" s="3">
        <v>2830</v>
      </c>
      <c r="J3827" s="3">
        <v>2690</v>
      </c>
      <c r="K3827" s="3">
        <v>0</v>
      </c>
      <c r="L3827" s="3">
        <f>SUM(H3827:K3827)</f>
        <v>20120</v>
      </c>
      <c r="M3827" s="15">
        <v>0</v>
      </c>
      <c r="N3827" s="3">
        <f>H3827*M3827</f>
        <v>0</v>
      </c>
      <c r="O3827" s="3">
        <f>L3827-N3827</f>
        <v>20120</v>
      </c>
    </row>
    <row r="3828" spans="1:15" x14ac:dyDescent="0.2">
      <c r="A3828" s="2" t="s">
        <v>7353</v>
      </c>
      <c r="B3828" s="2" t="s">
        <v>2560</v>
      </c>
      <c r="C3828" s="2" t="s">
        <v>47</v>
      </c>
      <c r="D3828" s="2" t="s">
        <v>45</v>
      </c>
      <c r="E3828" s="13">
        <v>46204</v>
      </c>
      <c r="F3828" s="2" t="s">
        <v>2670</v>
      </c>
      <c r="G3828" s="2">
        <v>2</v>
      </c>
      <c r="H3828" s="3">
        <v>8800</v>
      </c>
      <c r="I3828" s="3">
        <v>2280</v>
      </c>
      <c r="J3828" s="3">
        <v>0</v>
      </c>
      <c r="K3828" s="3">
        <v>0</v>
      </c>
      <c r="L3828" s="3">
        <f>SUM(H3828:K3828)</f>
        <v>11080</v>
      </c>
      <c r="M3828" s="15">
        <v>0</v>
      </c>
      <c r="N3828" s="3">
        <f>H3828*M3828</f>
        <v>0</v>
      </c>
      <c r="O3828" s="3">
        <f>L3828-N3828</f>
        <v>11080</v>
      </c>
    </row>
    <row r="3829" spans="1:15" x14ac:dyDescent="0.2">
      <c r="A3829" s="2" t="s">
        <v>7354</v>
      </c>
      <c r="B3829" s="2" t="s">
        <v>1416</v>
      </c>
      <c r="C3829" s="2" t="s">
        <v>118</v>
      </c>
      <c r="D3829" s="2" t="s">
        <v>114</v>
      </c>
      <c r="E3829" s="13">
        <v>46174</v>
      </c>
      <c r="F3829" s="2" t="s">
        <v>2683</v>
      </c>
      <c r="G3829" s="2">
        <v>2</v>
      </c>
      <c r="H3829" s="3">
        <v>22200</v>
      </c>
      <c r="I3829" s="3">
        <v>640</v>
      </c>
      <c r="J3829" s="3">
        <v>0</v>
      </c>
      <c r="K3829" s="3">
        <v>0</v>
      </c>
      <c r="L3829" s="3">
        <f>SUM(H3829:K3829)</f>
        <v>22840</v>
      </c>
      <c r="M3829" s="15">
        <v>0.17</v>
      </c>
      <c r="N3829" s="3">
        <f>H3829*M3829</f>
        <v>3774.0000000000005</v>
      </c>
      <c r="O3829" s="3">
        <f>L3829-N3829</f>
        <v>19066</v>
      </c>
    </row>
    <row r="3830" spans="1:15" x14ac:dyDescent="0.2">
      <c r="A3830" s="2" t="s">
        <v>7355</v>
      </c>
      <c r="B3830" s="2" t="s">
        <v>2099</v>
      </c>
      <c r="C3830" s="2" t="s">
        <v>129</v>
      </c>
      <c r="D3830" s="2" t="s">
        <v>124</v>
      </c>
      <c r="E3830" s="13">
        <v>46174</v>
      </c>
      <c r="F3830" s="2" t="s">
        <v>2732</v>
      </c>
      <c r="G3830" s="2">
        <v>1</v>
      </c>
      <c r="H3830" s="3">
        <v>8800</v>
      </c>
      <c r="I3830" s="3">
        <v>240</v>
      </c>
      <c r="J3830" s="3">
        <v>0</v>
      </c>
      <c r="K3830" s="3">
        <v>0</v>
      </c>
      <c r="L3830" s="3">
        <f>SUM(H3830:K3830)</f>
        <v>9040</v>
      </c>
      <c r="M3830" s="15">
        <v>0.05</v>
      </c>
      <c r="N3830" s="3">
        <f>H3830*M3830</f>
        <v>440</v>
      </c>
      <c r="O3830" s="3">
        <f>L3830-N3830</f>
        <v>8600</v>
      </c>
    </row>
    <row r="3831" spans="1:15" x14ac:dyDescent="0.2">
      <c r="A3831" s="2" t="s">
        <v>7357</v>
      </c>
      <c r="B3831" s="2" t="s">
        <v>974</v>
      </c>
      <c r="C3831" s="2" t="s">
        <v>97</v>
      </c>
      <c r="D3831" s="2" t="s">
        <v>95</v>
      </c>
      <c r="E3831" s="13">
        <v>46204</v>
      </c>
      <c r="F3831" s="2" t="s">
        <v>2732</v>
      </c>
      <c r="G3831" s="2">
        <v>2</v>
      </c>
      <c r="H3831" s="3">
        <v>14500</v>
      </c>
      <c r="I3831" s="3">
        <v>3230</v>
      </c>
      <c r="J3831" s="3">
        <v>0</v>
      </c>
      <c r="K3831" s="3">
        <v>2370</v>
      </c>
      <c r="L3831" s="3">
        <f>SUM(H3831:K3831)</f>
        <v>20100</v>
      </c>
      <c r="M3831" s="15">
        <v>0.05</v>
      </c>
      <c r="N3831" s="3">
        <f>H3831*M3831</f>
        <v>725</v>
      </c>
      <c r="O3831" s="3">
        <f>L3831-N3831</f>
        <v>19375</v>
      </c>
    </row>
    <row r="3832" spans="1:15" x14ac:dyDescent="0.2">
      <c r="A3832" s="2" t="s">
        <v>7358</v>
      </c>
      <c r="B3832" s="2" t="s">
        <v>1042</v>
      </c>
      <c r="C3832" s="2" t="s">
        <v>81</v>
      </c>
      <c r="D3832" s="2" t="s">
        <v>75</v>
      </c>
      <c r="E3832" s="13">
        <v>46266</v>
      </c>
      <c r="F3832" s="2" t="s">
        <v>2658</v>
      </c>
      <c r="G3832" s="2">
        <v>6</v>
      </c>
      <c r="H3832" s="3">
        <v>62100</v>
      </c>
      <c r="I3832" s="3">
        <v>26980</v>
      </c>
      <c r="J3832" s="3">
        <v>0</v>
      </c>
      <c r="K3832" s="3">
        <v>0</v>
      </c>
      <c r="L3832" s="3">
        <f>SUM(H3832:K3832)</f>
        <v>89080</v>
      </c>
      <c r="M3832" s="15">
        <v>0.1</v>
      </c>
      <c r="N3832" s="3">
        <f>H3832*M3832</f>
        <v>6210</v>
      </c>
      <c r="O3832" s="3">
        <f>L3832-N3832</f>
        <v>82870</v>
      </c>
    </row>
    <row r="3833" spans="1:15" x14ac:dyDescent="0.2">
      <c r="A3833" s="2" t="s">
        <v>7359</v>
      </c>
      <c r="B3833" s="2" t="s">
        <v>1577</v>
      </c>
      <c r="C3833" s="2" t="s">
        <v>108</v>
      </c>
      <c r="D3833" s="2" t="s">
        <v>105</v>
      </c>
      <c r="E3833" s="13">
        <v>46174</v>
      </c>
      <c r="F3833" s="2" t="s">
        <v>2732</v>
      </c>
      <c r="G3833" s="2">
        <v>1</v>
      </c>
      <c r="H3833" s="3">
        <v>22150</v>
      </c>
      <c r="I3833" s="3">
        <v>2530</v>
      </c>
      <c r="J3833" s="3">
        <v>8360</v>
      </c>
      <c r="K3833" s="3">
        <v>2250</v>
      </c>
      <c r="L3833" s="3">
        <f>SUM(H3833:K3833)</f>
        <v>35290</v>
      </c>
      <c r="M3833" s="15">
        <v>0.05</v>
      </c>
      <c r="N3833" s="3">
        <f>H3833*M3833</f>
        <v>1107.5</v>
      </c>
      <c r="O3833" s="3">
        <f>L3833-N3833</f>
        <v>34182.5</v>
      </c>
    </row>
    <row r="3834" spans="1:15" x14ac:dyDescent="0.2">
      <c r="A3834" s="2" t="s">
        <v>7360</v>
      </c>
      <c r="B3834" s="2" t="s">
        <v>1737</v>
      </c>
      <c r="C3834" s="2" t="s">
        <v>39</v>
      </c>
      <c r="D3834" s="2" t="s">
        <v>36</v>
      </c>
      <c r="E3834" s="13">
        <v>46174</v>
      </c>
      <c r="F3834" s="2" t="s">
        <v>2670</v>
      </c>
      <c r="G3834" s="2">
        <v>16</v>
      </c>
      <c r="H3834" s="3">
        <v>128800</v>
      </c>
      <c r="I3834" s="3">
        <v>5840</v>
      </c>
      <c r="J3834" s="3">
        <v>0</v>
      </c>
      <c r="K3834" s="3">
        <v>0</v>
      </c>
      <c r="L3834" s="3">
        <f>SUM(H3834:K3834)</f>
        <v>134640</v>
      </c>
      <c r="M3834" s="15">
        <v>0</v>
      </c>
      <c r="N3834" s="3">
        <f>H3834*M3834</f>
        <v>0</v>
      </c>
      <c r="O3834" s="3">
        <f>L3834-N3834</f>
        <v>134640</v>
      </c>
    </row>
    <row r="3835" spans="1:15" x14ac:dyDescent="0.2">
      <c r="A3835" s="2" t="s">
        <v>7361</v>
      </c>
      <c r="B3835" s="2" t="s">
        <v>1915</v>
      </c>
      <c r="C3835" s="2" t="s">
        <v>26</v>
      </c>
      <c r="D3835" s="2" t="s">
        <v>24</v>
      </c>
      <c r="E3835" s="13">
        <v>46204</v>
      </c>
      <c r="F3835" s="2" t="s">
        <v>2658</v>
      </c>
      <c r="G3835" s="2">
        <v>1</v>
      </c>
      <c r="H3835" s="3">
        <v>9700</v>
      </c>
      <c r="I3835" s="3">
        <v>1270</v>
      </c>
      <c r="J3835" s="3">
        <v>2870</v>
      </c>
      <c r="K3835" s="3">
        <v>0</v>
      </c>
      <c r="L3835" s="3">
        <f>SUM(H3835:K3835)</f>
        <v>13840</v>
      </c>
      <c r="M3835" s="15">
        <v>0.1</v>
      </c>
      <c r="N3835" s="3">
        <f>H3835*M3835</f>
        <v>970</v>
      </c>
      <c r="O3835" s="3">
        <f>L3835-N3835</f>
        <v>12870</v>
      </c>
    </row>
    <row r="3836" spans="1:15" x14ac:dyDescent="0.2">
      <c r="A3836" s="2" t="s">
        <v>7362</v>
      </c>
      <c r="B3836" s="2" t="s">
        <v>2085</v>
      </c>
      <c r="C3836" s="2" t="s">
        <v>108</v>
      </c>
      <c r="D3836" s="2" t="s">
        <v>105</v>
      </c>
      <c r="E3836" s="13">
        <v>46204</v>
      </c>
      <c r="F3836" s="2" t="s">
        <v>2689</v>
      </c>
      <c r="G3836" s="2">
        <v>4</v>
      </c>
      <c r="H3836" s="3">
        <v>28000</v>
      </c>
      <c r="I3836" s="3">
        <v>9600</v>
      </c>
      <c r="J3836" s="3">
        <v>7520</v>
      </c>
      <c r="K3836" s="3">
        <v>0</v>
      </c>
      <c r="L3836" s="3">
        <f>SUM(H3836:K3836)</f>
        <v>45120</v>
      </c>
      <c r="M3836" s="15">
        <v>0.15</v>
      </c>
      <c r="N3836" s="3">
        <f>H3836*M3836</f>
        <v>4200</v>
      </c>
      <c r="O3836" s="3">
        <f>L3836-N3836</f>
        <v>40920</v>
      </c>
    </row>
    <row r="3837" spans="1:15" x14ac:dyDescent="0.2">
      <c r="A3837" s="2" t="s">
        <v>7363</v>
      </c>
      <c r="B3837" s="2" t="s">
        <v>829</v>
      </c>
      <c r="C3837" s="2" t="s">
        <v>57</v>
      </c>
      <c r="D3837" s="2" t="s">
        <v>55</v>
      </c>
      <c r="E3837" s="13">
        <v>46235</v>
      </c>
      <c r="F3837" s="2" t="s">
        <v>2689</v>
      </c>
      <c r="G3837" s="2">
        <v>5</v>
      </c>
      <c r="H3837" s="3">
        <v>57250</v>
      </c>
      <c r="I3837" s="3">
        <v>8270</v>
      </c>
      <c r="J3837" s="3">
        <v>6420</v>
      </c>
      <c r="K3837" s="3">
        <v>0</v>
      </c>
      <c r="L3837" s="3">
        <f>SUM(H3837:K3837)</f>
        <v>71940</v>
      </c>
      <c r="M3837" s="15">
        <v>0.15</v>
      </c>
      <c r="N3837" s="3">
        <f>H3837*M3837</f>
        <v>8587.5</v>
      </c>
      <c r="O3837" s="3">
        <f>L3837-N3837</f>
        <v>63352.5</v>
      </c>
    </row>
    <row r="3838" spans="1:15" x14ac:dyDescent="0.2">
      <c r="A3838" s="2" t="s">
        <v>7365</v>
      </c>
      <c r="B3838" s="2" t="s">
        <v>1367</v>
      </c>
      <c r="C3838" s="2" t="s">
        <v>43</v>
      </c>
      <c r="D3838" s="2" t="s">
        <v>45</v>
      </c>
      <c r="E3838" s="13">
        <v>46266</v>
      </c>
      <c r="F3838" s="2" t="s">
        <v>2658</v>
      </c>
      <c r="G3838" s="2">
        <v>6</v>
      </c>
      <c r="H3838" s="3">
        <v>39000</v>
      </c>
      <c r="I3838" s="3">
        <v>7840</v>
      </c>
      <c r="J3838" s="3">
        <v>6050</v>
      </c>
      <c r="K3838" s="3">
        <v>0</v>
      </c>
      <c r="L3838" s="3">
        <f>SUM(H3838:K3838)</f>
        <v>52890</v>
      </c>
      <c r="M3838" s="15">
        <v>0.1</v>
      </c>
      <c r="N3838" s="3">
        <f>H3838*M3838</f>
        <v>3900</v>
      </c>
      <c r="O3838" s="3">
        <f>L3838-N3838</f>
        <v>48990</v>
      </c>
    </row>
    <row r="3839" spans="1:15" x14ac:dyDescent="0.2">
      <c r="A3839" s="2" t="s">
        <v>7367</v>
      </c>
      <c r="B3839" s="2" t="s">
        <v>1913</v>
      </c>
      <c r="C3839" s="2" t="s">
        <v>13</v>
      </c>
      <c r="D3839" s="2" t="s">
        <v>11</v>
      </c>
      <c r="E3839" s="13">
        <v>46204</v>
      </c>
      <c r="F3839" s="2" t="s">
        <v>2670</v>
      </c>
      <c r="G3839" s="2">
        <v>12</v>
      </c>
      <c r="H3839" s="3">
        <v>126600</v>
      </c>
      <c r="I3839" s="3">
        <v>13010</v>
      </c>
      <c r="J3839" s="3">
        <v>3850</v>
      </c>
      <c r="K3839" s="3">
        <v>0</v>
      </c>
      <c r="L3839" s="3">
        <f>SUM(H3839:K3839)</f>
        <v>143460</v>
      </c>
      <c r="M3839" s="15">
        <v>0</v>
      </c>
      <c r="N3839" s="3">
        <f>H3839*M3839</f>
        <v>0</v>
      </c>
      <c r="O3839" s="3">
        <f>L3839-N3839</f>
        <v>143460</v>
      </c>
    </row>
    <row r="3840" spans="1:15" x14ac:dyDescent="0.2">
      <c r="A3840" s="2" t="s">
        <v>7368</v>
      </c>
      <c r="B3840" s="2" t="s">
        <v>406</v>
      </c>
      <c r="C3840" s="2" t="s">
        <v>106</v>
      </c>
      <c r="D3840" s="2" t="s">
        <v>105</v>
      </c>
      <c r="E3840" s="13">
        <v>46204</v>
      </c>
      <c r="F3840" s="2" t="s">
        <v>2658</v>
      </c>
      <c r="G3840" s="2">
        <v>12</v>
      </c>
      <c r="H3840" s="3">
        <v>60600</v>
      </c>
      <c r="I3840" s="3">
        <v>14680</v>
      </c>
      <c r="J3840" s="3">
        <v>6860</v>
      </c>
      <c r="K3840" s="3">
        <v>0</v>
      </c>
      <c r="L3840" s="3">
        <f>SUM(H3840:K3840)</f>
        <v>82140</v>
      </c>
      <c r="M3840" s="15">
        <v>0.1</v>
      </c>
      <c r="N3840" s="3">
        <f>H3840*M3840</f>
        <v>6060</v>
      </c>
      <c r="O3840" s="3">
        <f>L3840-N3840</f>
        <v>76080</v>
      </c>
    </row>
    <row r="3841" spans="1:15" x14ac:dyDescent="0.2">
      <c r="A3841" s="2" t="s">
        <v>7369</v>
      </c>
      <c r="B3841" s="2" t="s">
        <v>943</v>
      </c>
      <c r="C3841" s="2" t="s">
        <v>101</v>
      </c>
      <c r="D3841" s="2" t="s">
        <v>95</v>
      </c>
      <c r="E3841" s="13">
        <v>46204</v>
      </c>
      <c r="F3841" s="2" t="s">
        <v>2670</v>
      </c>
      <c r="G3841" s="2">
        <v>1</v>
      </c>
      <c r="H3841" s="3">
        <v>7950</v>
      </c>
      <c r="I3841" s="3">
        <v>400</v>
      </c>
      <c r="J3841" s="3">
        <v>0</v>
      </c>
      <c r="K3841" s="3">
        <v>0</v>
      </c>
      <c r="L3841" s="3">
        <f>SUM(H3841:K3841)</f>
        <v>8350</v>
      </c>
      <c r="M3841" s="15">
        <v>0</v>
      </c>
      <c r="N3841" s="3">
        <f>H3841*M3841</f>
        <v>0</v>
      </c>
      <c r="O3841" s="3">
        <f>L3841-N3841</f>
        <v>8350</v>
      </c>
    </row>
    <row r="3842" spans="1:15" x14ac:dyDescent="0.2">
      <c r="A3842" s="2" t="s">
        <v>7371</v>
      </c>
      <c r="B3842" s="2" t="s">
        <v>1757</v>
      </c>
      <c r="C3842" s="2" t="s">
        <v>87</v>
      </c>
      <c r="D3842" s="2" t="s">
        <v>85</v>
      </c>
      <c r="E3842" s="13">
        <v>46174</v>
      </c>
      <c r="F3842" s="2" t="s">
        <v>2732</v>
      </c>
      <c r="G3842" s="2">
        <v>3</v>
      </c>
      <c r="H3842" s="3">
        <v>16350</v>
      </c>
      <c r="I3842" s="3">
        <v>1880</v>
      </c>
      <c r="J3842" s="3">
        <v>0</v>
      </c>
      <c r="K3842" s="3">
        <v>0</v>
      </c>
      <c r="L3842" s="3">
        <f>SUM(H3842:K3842)</f>
        <v>18230</v>
      </c>
      <c r="M3842" s="15">
        <v>0.05</v>
      </c>
      <c r="N3842" s="3">
        <f>H3842*M3842</f>
        <v>817.5</v>
      </c>
      <c r="O3842" s="3">
        <f>L3842-N3842</f>
        <v>17412.5</v>
      </c>
    </row>
    <row r="3843" spans="1:15" x14ac:dyDescent="0.2">
      <c r="A3843" s="2" t="s">
        <v>7372</v>
      </c>
      <c r="B3843" s="2" t="s">
        <v>2189</v>
      </c>
      <c r="C3843" s="2" t="s">
        <v>101</v>
      </c>
      <c r="D3843" s="2" t="s">
        <v>95</v>
      </c>
      <c r="E3843" s="13">
        <v>46204</v>
      </c>
      <c r="F3843" s="2" t="s">
        <v>2689</v>
      </c>
      <c r="G3843" s="2">
        <v>5</v>
      </c>
      <c r="H3843" s="3">
        <v>28000</v>
      </c>
      <c r="I3843" s="3">
        <v>14810</v>
      </c>
      <c r="J3843" s="3">
        <v>4200</v>
      </c>
      <c r="K3843" s="3">
        <v>0</v>
      </c>
      <c r="L3843" s="3">
        <f>SUM(H3843:K3843)</f>
        <v>47010</v>
      </c>
      <c r="M3843" s="15">
        <v>0.15</v>
      </c>
      <c r="N3843" s="3">
        <f>H3843*M3843</f>
        <v>4200</v>
      </c>
      <c r="O3843" s="3">
        <f>L3843-N3843</f>
        <v>42810</v>
      </c>
    </row>
    <row r="3844" spans="1:15" x14ac:dyDescent="0.2">
      <c r="A3844" s="2" t="s">
        <v>7373</v>
      </c>
      <c r="B3844" s="2" t="s">
        <v>1538</v>
      </c>
      <c r="C3844" s="2" t="s">
        <v>61</v>
      </c>
      <c r="D3844" s="2" t="s">
        <v>55</v>
      </c>
      <c r="E3844" s="13">
        <v>46235</v>
      </c>
      <c r="F3844" s="2" t="s">
        <v>2670</v>
      </c>
      <c r="G3844" s="2">
        <v>6</v>
      </c>
      <c r="H3844" s="3">
        <v>72000</v>
      </c>
      <c r="I3844" s="3">
        <v>26590</v>
      </c>
      <c r="J3844" s="3">
        <v>0</v>
      </c>
      <c r="K3844" s="3">
        <v>2620</v>
      </c>
      <c r="L3844" s="3">
        <f>SUM(H3844:K3844)</f>
        <v>101210</v>
      </c>
      <c r="M3844" s="15">
        <v>0</v>
      </c>
      <c r="N3844" s="3">
        <f>H3844*M3844</f>
        <v>0</v>
      </c>
      <c r="O3844" s="3">
        <f>L3844-N3844</f>
        <v>101210</v>
      </c>
    </row>
    <row r="3845" spans="1:15" x14ac:dyDescent="0.2">
      <c r="A3845" s="2" t="s">
        <v>7374</v>
      </c>
      <c r="B3845" s="2" t="s">
        <v>1785</v>
      </c>
      <c r="C3845" s="2" t="s">
        <v>47</v>
      </c>
      <c r="D3845" s="2" t="s">
        <v>45</v>
      </c>
      <c r="E3845" s="13">
        <v>46204</v>
      </c>
      <c r="F3845" s="2" t="s">
        <v>2670</v>
      </c>
      <c r="G3845" s="2">
        <v>3</v>
      </c>
      <c r="H3845" s="3">
        <v>18750</v>
      </c>
      <c r="I3845" s="3">
        <v>2640</v>
      </c>
      <c r="J3845" s="3">
        <v>0</v>
      </c>
      <c r="K3845" s="3">
        <v>0</v>
      </c>
      <c r="L3845" s="3">
        <f>SUM(H3845:K3845)</f>
        <v>21390</v>
      </c>
      <c r="M3845" s="15">
        <v>0</v>
      </c>
      <c r="N3845" s="3">
        <f>H3845*M3845</f>
        <v>0</v>
      </c>
      <c r="O3845" s="3">
        <f>L3845-N3845</f>
        <v>21390</v>
      </c>
    </row>
    <row r="3846" spans="1:15" x14ac:dyDescent="0.2">
      <c r="A3846" s="2" t="s">
        <v>7376</v>
      </c>
      <c r="B3846" s="2" t="s">
        <v>861</v>
      </c>
      <c r="C3846" s="2" t="s">
        <v>93</v>
      </c>
      <c r="D3846" s="2" t="s">
        <v>95</v>
      </c>
      <c r="E3846" s="13">
        <v>46174</v>
      </c>
      <c r="F3846" s="2" t="s">
        <v>2732</v>
      </c>
      <c r="G3846" s="2">
        <v>1</v>
      </c>
      <c r="H3846" s="3">
        <v>14350</v>
      </c>
      <c r="I3846" s="3">
        <v>560</v>
      </c>
      <c r="J3846" s="3">
        <v>0</v>
      </c>
      <c r="K3846" s="3">
        <v>0</v>
      </c>
      <c r="L3846" s="3">
        <f>SUM(H3846:K3846)</f>
        <v>14910</v>
      </c>
      <c r="M3846" s="15">
        <v>0.05</v>
      </c>
      <c r="N3846" s="3">
        <f>H3846*M3846</f>
        <v>717.5</v>
      </c>
      <c r="O3846" s="3">
        <f>L3846-N3846</f>
        <v>14192.5</v>
      </c>
    </row>
    <row r="3847" spans="1:15" x14ac:dyDescent="0.2">
      <c r="A3847" s="2" t="s">
        <v>7377</v>
      </c>
      <c r="B3847" s="2" t="s">
        <v>892</v>
      </c>
      <c r="C3847" s="2" t="s">
        <v>81</v>
      </c>
      <c r="D3847" s="2" t="s">
        <v>75</v>
      </c>
      <c r="E3847" s="13">
        <v>46204</v>
      </c>
      <c r="F3847" s="2" t="s">
        <v>2732</v>
      </c>
      <c r="G3847" s="2">
        <v>2</v>
      </c>
      <c r="H3847" s="3">
        <v>39900</v>
      </c>
      <c r="I3847" s="3">
        <v>2390</v>
      </c>
      <c r="J3847" s="3">
        <v>9470</v>
      </c>
      <c r="K3847" s="3">
        <v>2390</v>
      </c>
      <c r="L3847" s="3">
        <f>SUM(H3847:K3847)</f>
        <v>54150</v>
      </c>
      <c r="M3847" s="15">
        <v>0.05</v>
      </c>
      <c r="N3847" s="3">
        <f>H3847*M3847</f>
        <v>1995</v>
      </c>
      <c r="O3847" s="3">
        <f>L3847-N3847</f>
        <v>52155</v>
      </c>
    </row>
    <row r="3848" spans="1:15" x14ac:dyDescent="0.2">
      <c r="A3848" s="2" t="s">
        <v>7378</v>
      </c>
      <c r="B3848" s="2" t="s">
        <v>935</v>
      </c>
      <c r="C3848" s="2" t="s">
        <v>69</v>
      </c>
      <c r="D3848" s="2" t="s">
        <v>65</v>
      </c>
      <c r="E3848" s="13">
        <v>46174</v>
      </c>
      <c r="F3848" s="2" t="s">
        <v>2661</v>
      </c>
      <c r="G3848" s="2">
        <v>4</v>
      </c>
      <c r="H3848" s="3">
        <v>82400</v>
      </c>
      <c r="I3848" s="3">
        <v>9910</v>
      </c>
      <c r="J3848" s="3">
        <v>0</v>
      </c>
      <c r="K3848" s="3">
        <v>3470</v>
      </c>
      <c r="L3848" s="3">
        <f>SUM(H3848:K3848)</f>
        <v>95780</v>
      </c>
      <c r="M3848" s="15">
        <v>0</v>
      </c>
      <c r="N3848" s="3">
        <f>H3848*M3848</f>
        <v>0</v>
      </c>
      <c r="O3848" s="3">
        <f>L3848-N3848</f>
        <v>95780</v>
      </c>
    </row>
    <row r="3849" spans="1:15" x14ac:dyDescent="0.2">
      <c r="A3849" s="2" t="s">
        <v>7379</v>
      </c>
      <c r="B3849" s="2" t="s">
        <v>1378</v>
      </c>
      <c r="C3849" s="2" t="s">
        <v>112</v>
      </c>
      <c r="D3849" s="2" t="s">
        <v>114</v>
      </c>
      <c r="E3849" s="13">
        <v>46204</v>
      </c>
      <c r="F3849" s="2" t="s">
        <v>2647</v>
      </c>
      <c r="G3849" s="2">
        <v>2</v>
      </c>
      <c r="H3849" s="3">
        <v>9400</v>
      </c>
      <c r="I3849" s="3">
        <v>1630</v>
      </c>
      <c r="J3849" s="3">
        <v>5250</v>
      </c>
      <c r="K3849" s="3">
        <v>1610</v>
      </c>
      <c r="L3849" s="3">
        <f>SUM(H3849:K3849)</f>
        <v>17890</v>
      </c>
      <c r="M3849" s="15">
        <v>0</v>
      </c>
      <c r="N3849" s="3">
        <f>H3849*M3849</f>
        <v>0</v>
      </c>
      <c r="O3849" s="3">
        <f>L3849-N3849</f>
        <v>17890</v>
      </c>
    </row>
    <row r="3850" spans="1:15" x14ac:dyDescent="0.2">
      <c r="A3850" s="2" t="s">
        <v>7380</v>
      </c>
      <c r="B3850" s="2" t="s">
        <v>2114</v>
      </c>
      <c r="C3850" s="2" t="s">
        <v>43</v>
      </c>
      <c r="D3850" s="2" t="s">
        <v>45</v>
      </c>
      <c r="E3850" s="13">
        <v>46204</v>
      </c>
      <c r="F3850" s="2" t="s">
        <v>2658</v>
      </c>
      <c r="G3850" s="2">
        <v>6</v>
      </c>
      <c r="H3850" s="3">
        <v>23700</v>
      </c>
      <c r="I3850" s="3">
        <v>9520</v>
      </c>
      <c r="J3850" s="3">
        <v>2760</v>
      </c>
      <c r="K3850" s="3">
        <v>0</v>
      </c>
      <c r="L3850" s="3">
        <f>SUM(H3850:K3850)</f>
        <v>35980</v>
      </c>
      <c r="M3850" s="15">
        <v>0.1</v>
      </c>
      <c r="N3850" s="3">
        <f>H3850*M3850</f>
        <v>2370</v>
      </c>
      <c r="O3850" s="3">
        <f>L3850-N3850</f>
        <v>33610</v>
      </c>
    </row>
    <row r="3851" spans="1:15" x14ac:dyDescent="0.2">
      <c r="A3851" s="2" t="s">
        <v>7381</v>
      </c>
      <c r="B3851" s="2" t="s">
        <v>2463</v>
      </c>
      <c r="C3851" s="2" t="s">
        <v>53</v>
      </c>
      <c r="D3851" s="2" t="s">
        <v>55</v>
      </c>
      <c r="E3851" s="13">
        <v>46204</v>
      </c>
      <c r="F3851" s="2" t="s">
        <v>2651</v>
      </c>
      <c r="G3851" s="2">
        <v>5</v>
      </c>
      <c r="H3851" s="3">
        <v>31750</v>
      </c>
      <c r="I3851" s="3">
        <v>15000</v>
      </c>
      <c r="J3851" s="3">
        <v>0</v>
      </c>
      <c r="K3851" s="3">
        <v>0</v>
      </c>
      <c r="L3851" s="3">
        <f>SUM(H3851:K3851)</f>
        <v>46750</v>
      </c>
      <c r="M3851" s="15">
        <v>0.16</v>
      </c>
      <c r="N3851" s="3">
        <f>H3851*M3851</f>
        <v>5080</v>
      </c>
      <c r="O3851" s="3">
        <f>L3851-N3851</f>
        <v>41670</v>
      </c>
    </row>
    <row r="3852" spans="1:15" x14ac:dyDescent="0.2">
      <c r="A3852" s="2" t="s">
        <v>7382</v>
      </c>
      <c r="B3852" s="2" t="s">
        <v>501</v>
      </c>
      <c r="C3852" s="2" t="s">
        <v>32</v>
      </c>
      <c r="D3852" s="2" t="s">
        <v>24</v>
      </c>
      <c r="E3852" s="13">
        <v>46235</v>
      </c>
      <c r="F3852" s="2" t="s">
        <v>2647</v>
      </c>
      <c r="G3852" s="2">
        <v>2</v>
      </c>
      <c r="H3852" s="3">
        <v>13900</v>
      </c>
      <c r="I3852" s="3">
        <v>1750</v>
      </c>
      <c r="J3852" s="3">
        <v>0</v>
      </c>
      <c r="K3852" s="3">
        <v>0</v>
      </c>
      <c r="L3852" s="3">
        <f>SUM(H3852:K3852)</f>
        <v>15650</v>
      </c>
      <c r="M3852" s="15">
        <v>0</v>
      </c>
      <c r="N3852" s="3">
        <f>H3852*M3852</f>
        <v>0</v>
      </c>
      <c r="O3852" s="3">
        <f>L3852-N3852</f>
        <v>15650</v>
      </c>
    </row>
    <row r="3853" spans="1:15" x14ac:dyDescent="0.2">
      <c r="A3853" s="2" t="s">
        <v>7383</v>
      </c>
      <c r="B3853" s="2" t="s">
        <v>512</v>
      </c>
      <c r="C3853" s="2" t="s">
        <v>13</v>
      </c>
      <c r="D3853" s="2" t="s">
        <v>11</v>
      </c>
      <c r="E3853" s="13">
        <v>46204</v>
      </c>
      <c r="F3853" s="2" t="s">
        <v>2661</v>
      </c>
      <c r="G3853" s="2">
        <v>2</v>
      </c>
      <c r="H3853" s="3">
        <v>21700</v>
      </c>
      <c r="I3853" s="3">
        <v>1880</v>
      </c>
      <c r="J3853" s="3">
        <v>0</v>
      </c>
      <c r="K3853" s="3">
        <v>0</v>
      </c>
      <c r="L3853" s="3">
        <f>SUM(H3853:K3853)</f>
        <v>23580</v>
      </c>
      <c r="M3853" s="15">
        <v>0</v>
      </c>
      <c r="N3853" s="3">
        <f>H3853*M3853</f>
        <v>0</v>
      </c>
      <c r="O3853" s="3">
        <f>L3853-N3853</f>
        <v>23580</v>
      </c>
    </row>
    <row r="3854" spans="1:15" x14ac:dyDescent="0.2">
      <c r="A3854" s="2" t="s">
        <v>7384</v>
      </c>
      <c r="B3854" s="2" t="s">
        <v>974</v>
      </c>
      <c r="C3854" s="2" t="s">
        <v>57</v>
      </c>
      <c r="D3854" s="2" t="s">
        <v>55</v>
      </c>
      <c r="E3854" s="13">
        <v>46174</v>
      </c>
      <c r="F3854" s="2" t="s">
        <v>2732</v>
      </c>
      <c r="G3854" s="2">
        <v>1</v>
      </c>
      <c r="H3854" s="3">
        <v>6150</v>
      </c>
      <c r="I3854" s="3">
        <v>770</v>
      </c>
      <c r="J3854" s="3">
        <v>0</v>
      </c>
      <c r="K3854" s="3">
        <v>0</v>
      </c>
      <c r="L3854" s="3">
        <f>SUM(H3854:K3854)</f>
        <v>6920</v>
      </c>
      <c r="M3854" s="15">
        <v>0.05</v>
      </c>
      <c r="N3854" s="3">
        <f>H3854*M3854</f>
        <v>307.5</v>
      </c>
      <c r="O3854" s="3">
        <f>L3854-N3854</f>
        <v>6612.5</v>
      </c>
    </row>
    <row r="3855" spans="1:15" x14ac:dyDescent="0.2">
      <c r="A3855" s="2" t="s">
        <v>7386</v>
      </c>
      <c r="B3855" s="2" t="s">
        <v>1808</v>
      </c>
      <c r="C3855" s="2" t="s">
        <v>37</v>
      </c>
      <c r="D3855" s="2" t="s">
        <v>36</v>
      </c>
      <c r="E3855" s="13">
        <v>46204</v>
      </c>
      <c r="F3855" s="2" t="s">
        <v>2689</v>
      </c>
      <c r="G3855" s="2">
        <v>2</v>
      </c>
      <c r="H3855" s="3">
        <v>23500</v>
      </c>
      <c r="I3855" s="3">
        <v>1960</v>
      </c>
      <c r="J3855" s="3">
        <v>0</v>
      </c>
      <c r="K3855" s="3">
        <v>0</v>
      </c>
      <c r="L3855" s="3">
        <f>SUM(H3855:K3855)</f>
        <v>25460</v>
      </c>
      <c r="M3855" s="15">
        <v>0.15</v>
      </c>
      <c r="N3855" s="3">
        <f>H3855*M3855</f>
        <v>3525</v>
      </c>
      <c r="O3855" s="3">
        <f>L3855-N3855</f>
        <v>21935</v>
      </c>
    </row>
    <row r="3856" spans="1:15" x14ac:dyDescent="0.2">
      <c r="A3856" s="2" t="s">
        <v>7387</v>
      </c>
      <c r="B3856" s="2" t="s">
        <v>2004</v>
      </c>
      <c r="C3856" s="2" t="s">
        <v>83</v>
      </c>
      <c r="D3856" s="2" t="s">
        <v>85</v>
      </c>
      <c r="E3856" s="13">
        <v>46204</v>
      </c>
      <c r="F3856" s="2" t="s">
        <v>2689</v>
      </c>
      <c r="G3856" s="2">
        <v>3</v>
      </c>
      <c r="H3856" s="3">
        <v>29400</v>
      </c>
      <c r="I3856" s="3">
        <v>3290</v>
      </c>
      <c r="J3856" s="3">
        <v>5790</v>
      </c>
      <c r="K3856" s="3">
        <v>2880</v>
      </c>
      <c r="L3856" s="3">
        <f>SUM(H3856:K3856)</f>
        <v>41360</v>
      </c>
      <c r="M3856" s="15">
        <v>0.15</v>
      </c>
      <c r="N3856" s="3">
        <f>H3856*M3856</f>
        <v>4410</v>
      </c>
      <c r="O3856" s="3">
        <f>L3856-N3856</f>
        <v>36950</v>
      </c>
    </row>
    <row r="3857" spans="1:15" x14ac:dyDescent="0.2">
      <c r="A3857" s="2" t="s">
        <v>7388</v>
      </c>
      <c r="B3857" s="2" t="s">
        <v>2326</v>
      </c>
      <c r="C3857" s="2" t="s">
        <v>26</v>
      </c>
      <c r="D3857" s="2" t="s">
        <v>24</v>
      </c>
      <c r="E3857" s="13">
        <v>46174</v>
      </c>
      <c r="F3857" s="2" t="s">
        <v>2647</v>
      </c>
      <c r="G3857" s="2">
        <v>3</v>
      </c>
      <c r="H3857" s="3">
        <v>29400</v>
      </c>
      <c r="I3857" s="3">
        <v>4040</v>
      </c>
      <c r="J3857" s="3">
        <v>0</v>
      </c>
      <c r="K3857" s="3">
        <v>0</v>
      </c>
      <c r="L3857" s="3">
        <f>SUM(H3857:K3857)</f>
        <v>33440</v>
      </c>
      <c r="M3857" s="15">
        <v>0</v>
      </c>
      <c r="N3857" s="3">
        <f>H3857*M3857</f>
        <v>0</v>
      </c>
      <c r="O3857" s="3">
        <f>L3857-N3857</f>
        <v>33440</v>
      </c>
    </row>
    <row r="3858" spans="1:15" x14ac:dyDescent="0.2">
      <c r="A3858" s="2" t="s">
        <v>7389</v>
      </c>
      <c r="B3858" s="2" t="s">
        <v>2494</v>
      </c>
      <c r="C3858" s="2" t="s">
        <v>125</v>
      </c>
      <c r="D3858" s="2" t="s">
        <v>124</v>
      </c>
      <c r="E3858" s="13">
        <v>46204</v>
      </c>
      <c r="F3858" s="2" t="s">
        <v>2683</v>
      </c>
      <c r="G3858" s="2">
        <v>4</v>
      </c>
      <c r="H3858" s="3">
        <v>23200</v>
      </c>
      <c r="I3858" s="3">
        <v>17160</v>
      </c>
      <c r="J3858" s="3">
        <v>8030</v>
      </c>
      <c r="K3858" s="3">
        <v>0</v>
      </c>
      <c r="L3858" s="3">
        <f>SUM(H3858:K3858)</f>
        <v>48390</v>
      </c>
      <c r="M3858" s="15">
        <v>0.17</v>
      </c>
      <c r="N3858" s="3">
        <f>H3858*M3858</f>
        <v>3944.0000000000005</v>
      </c>
      <c r="O3858" s="3">
        <f>L3858-N3858</f>
        <v>44446</v>
      </c>
    </row>
    <row r="3859" spans="1:15" x14ac:dyDescent="0.2">
      <c r="A3859" s="2" t="s">
        <v>7390</v>
      </c>
      <c r="B3859" s="2" t="s">
        <v>1035</v>
      </c>
      <c r="C3859" s="2" t="s">
        <v>26</v>
      </c>
      <c r="D3859" s="2" t="s">
        <v>24</v>
      </c>
      <c r="E3859" s="13">
        <v>46204</v>
      </c>
      <c r="F3859" s="2" t="s">
        <v>2683</v>
      </c>
      <c r="G3859" s="2">
        <v>2</v>
      </c>
      <c r="H3859" s="3">
        <v>30700</v>
      </c>
      <c r="I3859" s="3">
        <v>490</v>
      </c>
      <c r="J3859" s="3">
        <v>0</v>
      </c>
      <c r="K3859" s="3">
        <v>0</v>
      </c>
      <c r="L3859" s="3">
        <f>SUM(H3859:K3859)</f>
        <v>31190</v>
      </c>
      <c r="M3859" s="15">
        <v>0.17</v>
      </c>
      <c r="N3859" s="3">
        <f>H3859*M3859</f>
        <v>5219</v>
      </c>
      <c r="O3859" s="3">
        <f>L3859-N3859</f>
        <v>25971</v>
      </c>
    </row>
    <row r="3860" spans="1:15" x14ac:dyDescent="0.2">
      <c r="A3860" s="2" t="s">
        <v>7391</v>
      </c>
      <c r="B3860" s="2" t="s">
        <v>1323</v>
      </c>
      <c r="C3860" s="2" t="s">
        <v>29</v>
      </c>
      <c r="D3860" s="2" t="s">
        <v>24</v>
      </c>
      <c r="E3860" s="13">
        <v>46235</v>
      </c>
      <c r="F3860" s="2" t="s">
        <v>2647</v>
      </c>
      <c r="G3860" s="2">
        <v>6</v>
      </c>
      <c r="H3860" s="3">
        <v>35100</v>
      </c>
      <c r="I3860" s="3">
        <v>25890</v>
      </c>
      <c r="J3860" s="3">
        <v>0</v>
      </c>
      <c r="K3860" s="3">
        <v>0</v>
      </c>
      <c r="L3860" s="3">
        <f>SUM(H3860:K3860)</f>
        <v>60990</v>
      </c>
      <c r="M3860" s="15">
        <v>0</v>
      </c>
      <c r="N3860" s="3">
        <f>H3860*M3860</f>
        <v>0</v>
      </c>
      <c r="O3860" s="3">
        <f>L3860-N3860</f>
        <v>60990</v>
      </c>
    </row>
    <row r="3861" spans="1:15" x14ac:dyDescent="0.2">
      <c r="A3861" s="2" t="s">
        <v>7392</v>
      </c>
      <c r="B3861" s="2" t="s">
        <v>1644</v>
      </c>
      <c r="C3861" s="2" t="s">
        <v>43</v>
      </c>
      <c r="D3861" s="2" t="s">
        <v>45</v>
      </c>
      <c r="E3861" s="13">
        <v>46204</v>
      </c>
      <c r="F3861" s="2" t="s">
        <v>2683</v>
      </c>
      <c r="G3861" s="2">
        <v>2</v>
      </c>
      <c r="H3861" s="3">
        <v>8900</v>
      </c>
      <c r="I3861" s="3">
        <v>880</v>
      </c>
      <c r="J3861" s="3">
        <v>0</v>
      </c>
      <c r="K3861" s="3">
        <v>0</v>
      </c>
      <c r="L3861" s="3">
        <f>SUM(H3861:K3861)</f>
        <v>9780</v>
      </c>
      <c r="M3861" s="15">
        <v>0.17</v>
      </c>
      <c r="N3861" s="3">
        <f>H3861*M3861</f>
        <v>1513</v>
      </c>
      <c r="O3861" s="3">
        <f>L3861-N3861</f>
        <v>8267</v>
      </c>
    </row>
    <row r="3862" spans="1:15" x14ac:dyDescent="0.2">
      <c r="A3862" s="2" t="s">
        <v>7393</v>
      </c>
      <c r="B3862" s="2" t="s">
        <v>1724</v>
      </c>
      <c r="C3862" s="2" t="s">
        <v>118</v>
      </c>
      <c r="D3862" s="2" t="s">
        <v>114</v>
      </c>
      <c r="E3862" s="13">
        <v>46266</v>
      </c>
      <c r="F3862" s="2" t="s">
        <v>2670</v>
      </c>
      <c r="G3862" s="2">
        <v>2</v>
      </c>
      <c r="H3862" s="3">
        <v>23400</v>
      </c>
      <c r="I3862" s="3">
        <v>3260</v>
      </c>
      <c r="J3862" s="3">
        <v>0</v>
      </c>
      <c r="K3862" s="3">
        <v>3230</v>
      </c>
      <c r="L3862" s="3">
        <f>SUM(H3862:K3862)</f>
        <v>29890</v>
      </c>
      <c r="M3862" s="15">
        <v>0</v>
      </c>
      <c r="N3862" s="3">
        <f>H3862*M3862</f>
        <v>0</v>
      </c>
      <c r="O3862" s="3">
        <f>L3862-N3862</f>
        <v>29890</v>
      </c>
    </row>
    <row r="3863" spans="1:15" x14ac:dyDescent="0.2">
      <c r="A3863" s="2" t="s">
        <v>7394</v>
      </c>
      <c r="B3863" s="2" t="s">
        <v>638</v>
      </c>
      <c r="C3863" s="2" t="s">
        <v>87</v>
      </c>
      <c r="D3863" s="2" t="s">
        <v>85</v>
      </c>
      <c r="E3863" s="13">
        <v>46204</v>
      </c>
      <c r="F3863" s="2" t="s">
        <v>2647</v>
      </c>
      <c r="G3863" s="2">
        <v>4</v>
      </c>
      <c r="H3863" s="3">
        <v>16200</v>
      </c>
      <c r="I3863" s="3">
        <v>3100</v>
      </c>
      <c r="J3863" s="3">
        <v>5860</v>
      </c>
      <c r="K3863" s="3">
        <v>0</v>
      </c>
      <c r="L3863" s="3">
        <f>SUM(H3863:K3863)</f>
        <v>25160</v>
      </c>
      <c r="M3863" s="15">
        <v>0</v>
      </c>
      <c r="N3863" s="3">
        <f>H3863*M3863</f>
        <v>0</v>
      </c>
      <c r="O3863" s="3">
        <f>L3863-N3863</f>
        <v>25160</v>
      </c>
    </row>
    <row r="3864" spans="1:15" x14ac:dyDescent="0.2">
      <c r="A3864" s="2" t="s">
        <v>7395</v>
      </c>
      <c r="B3864" s="2" t="s">
        <v>974</v>
      </c>
      <c r="C3864" s="2" t="s">
        <v>39</v>
      </c>
      <c r="D3864" s="2" t="s">
        <v>36</v>
      </c>
      <c r="E3864" s="13">
        <v>46204</v>
      </c>
      <c r="F3864" s="2" t="s">
        <v>2732</v>
      </c>
      <c r="G3864" s="2">
        <v>1</v>
      </c>
      <c r="H3864" s="3">
        <v>4200</v>
      </c>
      <c r="I3864" s="3">
        <v>160</v>
      </c>
      <c r="J3864" s="3">
        <v>0</v>
      </c>
      <c r="K3864" s="3">
        <v>0</v>
      </c>
      <c r="L3864" s="3">
        <f>SUM(H3864:K3864)</f>
        <v>4360</v>
      </c>
      <c r="M3864" s="15">
        <v>0.05</v>
      </c>
      <c r="N3864" s="3">
        <f>H3864*M3864</f>
        <v>210</v>
      </c>
      <c r="O3864" s="3">
        <f>L3864-N3864</f>
        <v>4150</v>
      </c>
    </row>
    <row r="3865" spans="1:15" x14ac:dyDescent="0.2">
      <c r="A3865" s="2" t="s">
        <v>7396</v>
      </c>
      <c r="B3865" s="2" t="s">
        <v>1201</v>
      </c>
      <c r="C3865" s="2" t="s">
        <v>13</v>
      </c>
      <c r="D3865" s="2" t="s">
        <v>11</v>
      </c>
      <c r="E3865" s="13">
        <v>46266</v>
      </c>
      <c r="F3865" s="2" t="s">
        <v>2689</v>
      </c>
      <c r="G3865" s="2">
        <v>2</v>
      </c>
      <c r="H3865" s="3">
        <v>22300</v>
      </c>
      <c r="I3865" s="3">
        <v>2710</v>
      </c>
      <c r="J3865" s="3">
        <v>6710</v>
      </c>
      <c r="K3865" s="3">
        <v>0</v>
      </c>
      <c r="L3865" s="3">
        <f>SUM(H3865:K3865)</f>
        <v>31720</v>
      </c>
      <c r="M3865" s="15">
        <v>0.15</v>
      </c>
      <c r="N3865" s="3">
        <f>H3865*M3865</f>
        <v>3345</v>
      </c>
      <c r="O3865" s="3">
        <f>L3865-N3865</f>
        <v>28375</v>
      </c>
    </row>
    <row r="3866" spans="1:15" x14ac:dyDescent="0.2">
      <c r="A3866" s="2" t="s">
        <v>7400</v>
      </c>
      <c r="B3866" s="2" t="s">
        <v>1424</v>
      </c>
      <c r="C3866" s="2" t="s">
        <v>19</v>
      </c>
      <c r="D3866" s="2" t="s">
        <v>11</v>
      </c>
      <c r="E3866" s="13">
        <v>46204</v>
      </c>
      <c r="F3866" s="2" t="s">
        <v>2683</v>
      </c>
      <c r="G3866" s="2">
        <v>4</v>
      </c>
      <c r="H3866" s="3">
        <v>34600</v>
      </c>
      <c r="I3866" s="3">
        <v>2800</v>
      </c>
      <c r="J3866" s="3">
        <v>0</v>
      </c>
      <c r="K3866" s="3">
        <v>0</v>
      </c>
      <c r="L3866" s="3">
        <f>SUM(H3866:K3866)</f>
        <v>37400</v>
      </c>
      <c r="M3866" s="15">
        <v>0.17</v>
      </c>
      <c r="N3866" s="3">
        <f>H3866*M3866</f>
        <v>5882</v>
      </c>
      <c r="O3866" s="3">
        <f>L3866-N3866</f>
        <v>31518</v>
      </c>
    </row>
    <row r="3867" spans="1:15" x14ac:dyDescent="0.2">
      <c r="A3867" s="2" t="s">
        <v>7401</v>
      </c>
      <c r="B3867" s="2" t="s">
        <v>1619</v>
      </c>
      <c r="C3867" s="2" t="s">
        <v>87</v>
      </c>
      <c r="D3867" s="2" t="s">
        <v>85</v>
      </c>
      <c r="E3867" s="13">
        <v>46204</v>
      </c>
      <c r="F3867" s="2" t="s">
        <v>2658</v>
      </c>
      <c r="G3867" s="2">
        <v>2</v>
      </c>
      <c r="H3867" s="3">
        <v>10700</v>
      </c>
      <c r="I3867" s="3">
        <v>1610</v>
      </c>
      <c r="J3867" s="3">
        <v>2490</v>
      </c>
      <c r="K3867" s="3">
        <v>2700</v>
      </c>
      <c r="L3867" s="3">
        <f>SUM(H3867:K3867)</f>
        <v>17500</v>
      </c>
      <c r="M3867" s="15">
        <v>0.1</v>
      </c>
      <c r="N3867" s="3">
        <f>H3867*M3867</f>
        <v>1070</v>
      </c>
      <c r="O3867" s="3">
        <f>L3867-N3867</f>
        <v>16430</v>
      </c>
    </row>
    <row r="3868" spans="1:15" x14ac:dyDescent="0.2">
      <c r="A3868" s="2" t="s">
        <v>7402</v>
      </c>
      <c r="B3868" s="2" t="s">
        <v>692</v>
      </c>
      <c r="C3868" s="2" t="s">
        <v>99</v>
      </c>
      <c r="D3868" s="2" t="s">
        <v>95</v>
      </c>
      <c r="E3868" s="13">
        <v>46204</v>
      </c>
      <c r="F3868" s="2" t="s">
        <v>2732</v>
      </c>
      <c r="G3868" s="2">
        <v>2</v>
      </c>
      <c r="H3868" s="3">
        <v>4200</v>
      </c>
      <c r="I3868" s="3">
        <v>1590</v>
      </c>
      <c r="J3868" s="3">
        <v>0</v>
      </c>
      <c r="K3868" s="3">
        <v>0</v>
      </c>
      <c r="L3868" s="3">
        <f>SUM(H3868:K3868)</f>
        <v>5790</v>
      </c>
      <c r="M3868" s="15">
        <v>0.05</v>
      </c>
      <c r="N3868" s="3">
        <f>H3868*M3868</f>
        <v>210</v>
      </c>
      <c r="O3868" s="3">
        <f>L3868-N3868</f>
        <v>5580</v>
      </c>
    </row>
    <row r="3869" spans="1:15" x14ac:dyDescent="0.2">
      <c r="A3869" s="2" t="s">
        <v>7403</v>
      </c>
      <c r="B3869" s="2" t="s">
        <v>2115</v>
      </c>
      <c r="C3869" s="2" t="s">
        <v>81</v>
      </c>
      <c r="D3869" s="2" t="s">
        <v>75</v>
      </c>
      <c r="E3869" s="13">
        <v>46204</v>
      </c>
      <c r="F3869" s="2" t="s">
        <v>2670</v>
      </c>
      <c r="G3869" s="2">
        <v>2</v>
      </c>
      <c r="H3869" s="3">
        <v>22100</v>
      </c>
      <c r="I3869" s="3">
        <v>360</v>
      </c>
      <c r="J3869" s="3">
        <v>0</v>
      </c>
      <c r="K3869" s="3">
        <v>0</v>
      </c>
      <c r="L3869" s="3">
        <f>SUM(H3869:K3869)</f>
        <v>22460</v>
      </c>
      <c r="M3869" s="15">
        <v>0</v>
      </c>
      <c r="N3869" s="3">
        <f>H3869*M3869</f>
        <v>0</v>
      </c>
      <c r="O3869" s="3">
        <f>L3869-N3869</f>
        <v>22460</v>
      </c>
    </row>
    <row r="3870" spans="1:15" x14ac:dyDescent="0.2">
      <c r="A3870" s="2" t="s">
        <v>7405</v>
      </c>
      <c r="B3870" s="2" t="s">
        <v>850</v>
      </c>
      <c r="C3870" s="2" t="s">
        <v>127</v>
      </c>
      <c r="D3870" s="2" t="s">
        <v>124</v>
      </c>
      <c r="E3870" s="13">
        <v>46235</v>
      </c>
      <c r="F3870" s="2" t="s">
        <v>2658</v>
      </c>
      <c r="G3870" s="2">
        <v>16</v>
      </c>
      <c r="H3870" s="3">
        <v>55200</v>
      </c>
      <c r="I3870" s="3">
        <v>28650</v>
      </c>
      <c r="J3870" s="3">
        <v>0</v>
      </c>
      <c r="K3870" s="3">
        <v>0</v>
      </c>
      <c r="L3870" s="3">
        <f>SUM(H3870:K3870)</f>
        <v>83850</v>
      </c>
      <c r="M3870" s="15">
        <v>0.1</v>
      </c>
      <c r="N3870" s="3">
        <f>H3870*M3870</f>
        <v>5520</v>
      </c>
      <c r="O3870" s="3">
        <f>L3870-N3870</f>
        <v>78330</v>
      </c>
    </row>
    <row r="3871" spans="1:15" x14ac:dyDescent="0.2">
      <c r="A3871" s="2" t="s">
        <v>7406</v>
      </c>
      <c r="B3871" s="2" t="s">
        <v>1247</v>
      </c>
      <c r="C3871" s="2" t="s">
        <v>61</v>
      </c>
      <c r="D3871" s="2" t="s">
        <v>55</v>
      </c>
      <c r="E3871" s="13">
        <v>46266</v>
      </c>
      <c r="F3871" s="2" t="s">
        <v>2689</v>
      </c>
      <c r="G3871" s="2">
        <v>5</v>
      </c>
      <c r="H3871" s="3">
        <v>59500</v>
      </c>
      <c r="I3871" s="3">
        <v>15910</v>
      </c>
      <c r="J3871" s="3">
        <v>0</v>
      </c>
      <c r="K3871" s="3">
        <v>0</v>
      </c>
      <c r="L3871" s="3">
        <f>SUM(H3871:K3871)</f>
        <v>75410</v>
      </c>
      <c r="M3871" s="15">
        <v>0.15</v>
      </c>
      <c r="N3871" s="3">
        <f>H3871*M3871</f>
        <v>8925</v>
      </c>
      <c r="O3871" s="3">
        <f>L3871-N3871</f>
        <v>66485</v>
      </c>
    </row>
    <row r="3872" spans="1:15" x14ac:dyDescent="0.2">
      <c r="A3872" s="2" t="s">
        <v>7408</v>
      </c>
      <c r="B3872" s="2" t="s">
        <v>2094</v>
      </c>
      <c r="C3872" s="2" t="s">
        <v>81</v>
      </c>
      <c r="D3872" s="2" t="s">
        <v>75</v>
      </c>
      <c r="E3872" s="13">
        <v>46235</v>
      </c>
      <c r="F3872" s="2" t="s">
        <v>2689</v>
      </c>
      <c r="G3872" s="2">
        <v>5</v>
      </c>
      <c r="H3872" s="3">
        <v>71500</v>
      </c>
      <c r="I3872" s="3">
        <v>1570</v>
      </c>
      <c r="J3872" s="3">
        <v>0</v>
      </c>
      <c r="K3872" s="3">
        <v>0</v>
      </c>
      <c r="L3872" s="3">
        <f>SUM(H3872:K3872)</f>
        <v>73070</v>
      </c>
      <c r="M3872" s="15">
        <v>0.15</v>
      </c>
      <c r="N3872" s="3">
        <f>H3872*M3872</f>
        <v>10725</v>
      </c>
      <c r="O3872" s="3">
        <f>L3872-N3872</f>
        <v>62345</v>
      </c>
    </row>
    <row r="3873" spans="1:15" x14ac:dyDescent="0.2">
      <c r="A3873" s="2" t="s">
        <v>7409</v>
      </c>
      <c r="B3873" s="2" t="s">
        <v>2128</v>
      </c>
      <c r="C3873" s="2" t="s">
        <v>77</v>
      </c>
      <c r="D3873" s="2" t="s">
        <v>75</v>
      </c>
      <c r="E3873" s="13">
        <v>46204</v>
      </c>
      <c r="F3873" s="2" t="s">
        <v>2732</v>
      </c>
      <c r="G3873" s="2">
        <v>1</v>
      </c>
      <c r="H3873" s="3">
        <v>4800</v>
      </c>
      <c r="I3873" s="3">
        <v>620</v>
      </c>
      <c r="J3873" s="3">
        <v>3340</v>
      </c>
      <c r="K3873" s="3">
        <v>0</v>
      </c>
      <c r="L3873" s="3">
        <f>SUM(H3873:K3873)</f>
        <v>8760</v>
      </c>
      <c r="M3873" s="15">
        <v>0.05</v>
      </c>
      <c r="N3873" s="3">
        <f>H3873*M3873</f>
        <v>240</v>
      </c>
      <c r="O3873" s="3">
        <f>L3873-N3873</f>
        <v>8520</v>
      </c>
    </row>
    <row r="3874" spans="1:15" x14ac:dyDescent="0.2">
      <c r="A3874" s="2" t="s">
        <v>7410</v>
      </c>
      <c r="B3874" s="2" t="s">
        <v>2410</v>
      </c>
      <c r="C3874" s="2" t="s">
        <v>43</v>
      </c>
      <c r="D3874" s="2" t="s">
        <v>45</v>
      </c>
      <c r="E3874" s="13">
        <v>46204</v>
      </c>
      <c r="F3874" s="2" t="s">
        <v>2670</v>
      </c>
      <c r="G3874" s="2">
        <v>1</v>
      </c>
      <c r="H3874" s="3">
        <v>5900</v>
      </c>
      <c r="I3874" s="3">
        <v>890</v>
      </c>
      <c r="J3874" s="3">
        <v>6650</v>
      </c>
      <c r="K3874" s="3">
        <v>0</v>
      </c>
      <c r="L3874" s="3">
        <f>SUM(H3874:K3874)</f>
        <v>13440</v>
      </c>
      <c r="M3874" s="15">
        <v>0</v>
      </c>
      <c r="N3874" s="3">
        <f>H3874*M3874</f>
        <v>0</v>
      </c>
      <c r="O3874" s="3">
        <f>L3874-N3874</f>
        <v>13440</v>
      </c>
    </row>
    <row r="3875" spans="1:15" x14ac:dyDescent="0.2">
      <c r="A3875" s="2" t="s">
        <v>7411</v>
      </c>
      <c r="B3875" s="2" t="s">
        <v>621</v>
      </c>
      <c r="C3875" s="2" t="s">
        <v>63</v>
      </c>
      <c r="D3875" s="2" t="s">
        <v>65</v>
      </c>
      <c r="E3875" s="13">
        <v>46204</v>
      </c>
      <c r="F3875" s="2" t="s">
        <v>2670</v>
      </c>
      <c r="G3875" s="2">
        <v>3</v>
      </c>
      <c r="H3875" s="3">
        <v>34350</v>
      </c>
      <c r="I3875" s="3">
        <v>2140</v>
      </c>
      <c r="J3875" s="3">
        <v>0</v>
      </c>
      <c r="K3875" s="3">
        <v>0</v>
      </c>
      <c r="L3875" s="3">
        <f>SUM(H3875:K3875)</f>
        <v>36490</v>
      </c>
      <c r="M3875" s="15">
        <v>0</v>
      </c>
      <c r="N3875" s="3">
        <f>H3875*M3875</f>
        <v>0</v>
      </c>
      <c r="O3875" s="3">
        <f>L3875-N3875</f>
        <v>36490</v>
      </c>
    </row>
    <row r="3876" spans="1:15" x14ac:dyDescent="0.2">
      <c r="A3876" s="2" t="s">
        <v>7412</v>
      </c>
      <c r="B3876" s="2" t="s">
        <v>1420</v>
      </c>
      <c r="C3876" s="2" t="s">
        <v>53</v>
      </c>
      <c r="D3876" s="2" t="s">
        <v>55</v>
      </c>
      <c r="E3876" s="13">
        <v>46235</v>
      </c>
      <c r="F3876" s="2" t="s">
        <v>2689</v>
      </c>
      <c r="G3876" s="2">
        <v>4</v>
      </c>
      <c r="H3876" s="3">
        <v>28000</v>
      </c>
      <c r="I3876" s="3">
        <v>6520</v>
      </c>
      <c r="J3876" s="3">
        <v>2330</v>
      </c>
      <c r="K3876" s="3">
        <v>760</v>
      </c>
      <c r="L3876" s="3">
        <f>SUM(H3876:K3876)</f>
        <v>37610</v>
      </c>
      <c r="M3876" s="15">
        <v>0.15</v>
      </c>
      <c r="N3876" s="3">
        <f>H3876*M3876</f>
        <v>4200</v>
      </c>
      <c r="O3876" s="3">
        <f>L3876-N3876</f>
        <v>33410</v>
      </c>
    </row>
    <row r="3877" spans="1:15" x14ac:dyDescent="0.2">
      <c r="A3877" s="2" t="s">
        <v>7413</v>
      </c>
      <c r="B3877" s="2" t="s">
        <v>1434</v>
      </c>
      <c r="C3877" s="2" t="s">
        <v>39</v>
      </c>
      <c r="D3877" s="2" t="s">
        <v>36</v>
      </c>
      <c r="E3877" s="13">
        <v>46266</v>
      </c>
      <c r="F3877" s="2" t="s">
        <v>2658</v>
      </c>
      <c r="G3877" s="2">
        <v>10</v>
      </c>
      <c r="H3877" s="3">
        <v>88000</v>
      </c>
      <c r="I3877" s="3">
        <v>7250</v>
      </c>
      <c r="J3877" s="3">
        <v>0</v>
      </c>
      <c r="K3877" s="3">
        <v>0</v>
      </c>
      <c r="L3877" s="3">
        <f>SUM(H3877:K3877)</f>
        <v>95250</v>
      </c>
      <c r="M3877" s="15">
        <v>0.1</v>
      </c>
      <c r="N3877" s="3">
        <f>H3877*M3877</f>
        <v>8800</v>
      </c>
      <c r="O3877" s="3">
        <f>L3877-N3877</f>
        <v>86450</v>
      </c>
    </row>
    <row r="3878" spans="1:15" x14ac:dyDescent="0.2">
      <c r="A3878" s="2" t="s">
        <v>7415</v>
      </c>
      <c r="B3878" s="2" t="s">
        <v>564</v>
      </c>
      <c r="C3878" s="2" t="s">
        <v>26</v>
      </c>
      <c r="D3878" s="2" t="s">
        <v>24</v>
      </c>
      <c r="E3878" s="13">
        <v>46204</v>
      </c>
      <c r="F3878" s="2" t="s">
        <v>2732</v>
      </c>
      <c r="G3878" s="2">
        <v>2</v>
      </c>
      <c r="H3878" s="3">
        <v>31500</v>
      </c>
      <c r="I3878" s="3">
        <v>2590</v>
      </c>
      <c r="J3878" s="3">
        <v>0</v>
      </c>
      <c r="K3878" s="3">
        <v>0</v>
      </c>
      <c r="L3878" s="3">
        <f>SUM(H3878:K3878)</f>
        <v>34090</v>
      </c>
      <c r="M3878" s="15">
        <v>0.05</v>
      </c>
      <c r="N3878" s="3">
        <f>H3878*M3878</f>
        <v>1575</v>
      </c>
      <c r="O3878" s="3">
        <f>L3878-N3878</f>
        <v>32515</v>
      </c>
    </row>
    <row r="3879" spans="1:15" x14ac:dyDescent="0.2">
      <c r="A3879" s="2" t="s">
        <v>7417</v>
      </c>
      <c r="B3879" s="2" t="s">
        <v>1266</v>
      </c>
      <c r="C3879" s="2" t="s">
        <v>91</v>
      </c>
      <c r="D3879" s="2" t="s">
        <v>85</v>
      </c>
      <c r="E3879" s="13">
        <v>46204</v>
      </c>
      <c r="F3879" s="2" t="s">
        <v>2689</v>
      </c>
      <c r="G3879" s="2">
        <v>5</v>
      </c>
      <c r="H3879" s="3">
        <v>16250</v>
      </c>
      <c r="I3879" s="3">
        <v>2750</v>
      </c>
      <c r="J3879" s="3">
        <v>0</v>
      </c>
      <c r="K3879" s="3">
        <v>0</v>
      </c>
      <c r="L3879" s="3">
        <f>SUM(H3879:K3879)</f>
        <v>19000</v>
      </c>
      <c r="M3879" s="15">
        <v>0.15</v>
      </c>
      <c r="N3879" s="3">
        <f>H3879*M3879</f>
        <v>2437.5</v>
      </c>
      <c r="O3879" s="3">
        <f>L3879-N3879</f>
        <v>16562.5</v>
      </c>
    </row>
    <row r="3880" spans="1:15" x14ac:dyDescent="0.2">
      <c r="A3880" s="2" t="s">
        <v>7419</v>
      </c>
      <c r="B3880" s="2" t="s">
        <v>2054</v>
      </c>
      <c r="C3880" s="2" t="s">
        <v>34</v>
      </c>
      <c r="D3880" s="2" t="s">
        <v>36</v>
      </c>
      <c r="E3880" s="13">
        <v>46204</v>
      </c>
      <c r="F3880" s="2" t="s">
        <v>2651</v>
      </c>
      <c r="G3880" s="2">
        <v>1</v>
      </c>
      <c r="H3880" s="3">
        <v>5900</v>
      </c>
      <c r="I3880" s="3">
        <v>640</v>
      </c>
      <c r="J3880" s="3">
        <v>0</v>
      </c>
      <c r="K3880" s="3">
        <v>0</v>
      </c>
      <c r="L3880" s="3">
        <f>SUM(H3880:K3880)</f>
        <v>6540</v>
      </c>
      <c r="M3880" s="15">
        <v>0.16</v>
      </c>
      <c r="N3880" s="3">
        <f>H3880*M3880</f>
        <v>944</v>
      </c>
      <c r="O3880" s="3">
        <f>L3880-N3880</f>
        <v>5596</v>
      </c>
    </row>
    <row r="3881" spans="1:15" x14ac:dyDescent="0.2">
      <c r="A3881" s="2" t="s">
        <v>7420</v>
      </c>
      <c r="B3881" s="2" t="s">
        <v>2210</v>
      </c>
      <c r="C3881" s="2" t="s">
        <v>47</v>
      </c>
      <c r="D3881" s="2" t="s">
        <v>45</v>
      </c>
      <c r="E3881" s="13">
        <v>46235</v>
      </c>
      <c r="F3881" s="2" t="s">
        <v>2647</v>
      </c>
      <c r="G3881" s="2">
        <v>3</v>
      </c>
      <c r="H3881" s="3">
        <v>13050</v>
      </c>
      <c r="I3881" s="3">
        <v>2980</v>
      </c>
      <c r="J3881" s="3">
        <v>0</v>
      </c>
      <c r="K3881" s="3">
        <v>0</v>
      </c>
      <c r="L3881" s="3">
        <f>SUM(H3881:K3881)</f>
        <v>16030</v>
      </c>
      <c r="M3881" s="15">
        <v>0</v>
      </c>
      <c r="N3881" s="3">
        <f>H3881*M3881</f>
        <v>0</v>
      </c>
      <c r="O3881" s="3">
        <f>L3881-N3881</f>
        <v>16030</v>
      </c>
    </row>
    <row r="3882" spans="1:15" x14ac:dyDescent="0.2">
      <c r="A3882" s="2" t="s">
        <v>7421</v>
      </c>
      <c r="B3882" s="2" t="s">
        <v>815</v>
      </c>
      <c r="C3882" s="2" t="s">
        <v>69</v>
      </c>
      <c r="D3882" s="2" t="s">
        <v>65</v>
      </c>
      <c r="E3882" s="13">
        <v>46204</v>
      </c>
      <c r="F3882" s="2" t="s">
        <v>2732</v>
      </c>
      <c r="G3882" s="2">
        <v>1</v>
      </c>
      <c r="H3882" s="3">
        <v>13900</v>
      </c>
      <c r="I3882" s="3">
        <v>810</v>
      </c>
      <c r="J3882" s="3">
        <v>0</v>
      </c>
      <c r="K3882" s="3">
        <v>0</v>
      </c>
      <c r="L3882" s="3">
        <f>SUM(H3882:K3882)</f>
        <v>14710</v>
      </c>
      <c r="M3882" s="15">
        <v>0.05</v>
      </c>
      <c r="N3882" s="3">
        <f>H3882*M3882</f>
        <v>695</v>
      </c>
      <c r="O3882" s="3">
        <f>L3882-N3882</f>
        <v>14015</v>
      </c>
    </row>
    <row r="3883" spans="1:15" x14ac:dyDescent="0.2">
      <c r="A3883" s="2" t="s">
        <v>7422</v>
      </c>
      <c r="B3883" s="2" t="s">
        <v>974</v>
      </c>
      <c r="C3883" s="2" t="s">
        <v>97</v>
      </c>
      <c r="D3883" s="2" t="s">
        <v>95</v>
      </c>
      <c r="E3883" s="13">
        <v>46204</v>
      </c>
      <c r="F3883" s="2" t="s">
        <v>2689</v>
      </c>
      <c r="G3883" s="2">
        <v>2</v>
      </c>
      <c r="H3883" s="3">
        <v>24600</v>
      </c>
      <c r="I3883" s="3">
        <v>520</v>
      </c>
      <c r="J3883" s="3">
        <v>0</v>
      </c>
      <c r="K3883" s="3">
        <v>0</v>
      </c>
      <c r="L3883" s="3">
        <f>SUM(H3883:K3883)</f>
        <v>25120</v>
      </c>
      <c r="M3883" s="15">
        <v>0.15</v>
      </c>
      <c r="N3883" s="3">
        <f>H3883*M3883</f>
        <v>3690</v>
      </c>
      <c r="O3883" s="3">
        <f>L3883-N3883</f>
        <v>21430</v>
      </c>
    </row>
    <row r="3884" spans="1:15" x14ac:dyDescent="0.2">
      <c r="A3884" s="2" t="s">
        <v>7423</v>
      </c>
      <c r="B3884" s="2" t="s">
        <v>1186</v>
      </c>
      <c r="C3884" s="2" t="s">
        <v>116</v>
      </c>
      <c r="D3884" s="2" t="s">
        <v>114</v>
      </c>
      <c r="E3884" s="13">
        <v>46204</v>
      </c>
      <c r="F3884" s="2" t="s">
        <v>2647</v>
      </c>
      <c r="G3884" s="2">
        <v>12</v>
      </c>
      <c r="H3884" s="3">
        <v>36600</v>
      </c>
      <c r="I3884" s="3">
        <v>19700</v>
      </c>
      <c r="J3884" s="3">
        <v>0</v>
      </c>
      <c r="K3884" s="3">
        <v>640</v>
      </c>
      <c r="L3884" s="3">
        <f>SUM(H3884:K3884)</f>
        <v>56940</v>
      </c>
      <c r="M3884" s="15">
        <v>0</v>
      </c>
      <c r="N3884" s="3">
        <f>H3884*M3884</f>
        <v>0</v>
      </c>
      <c r="O3884" s="3">
        <f>L3884-N3884</f>
        <v>56940</v>
      </c>
    </row>
    <row r="3885" spans="1:15" x14ac:dyDescent="0.2">
      <c r="A3885" s="2" t="s">
        <v>7424</v>
      </c>
      <c r="B3885" s="2" t="s">
        <v>2089</v>
      </c>
      <c r="C3885" s="2" t="s">
        <v>127</v>
      </c>
      <c r="D3885" s="2" t="s">
        <v>124</v>
      </c>
      <c r="E3885" s="13">
        <v>46235</v>
      </c>
      <c r="F3885" s="2" t="s">
        <v>2651</v>
      </c>
      <c r="G3885" s="2">
        <v>5</v>
      </c>
      <c r="H3885" s="3">
        <v>23500</v>
      </c>
      <c r="I3885" s="3">
        <v>4910</v>
      </c>
      <c r="J3885" s="3">
        <v>0</v>
      </c>
      <c r="K3885" s="3">
        <v>3200</v>
      </c>
      <c r="L3885" s="3">
        <f>SUM(H3885:K3885)</f>
        <v>31610</v>
      </c>
      <c r="M3885" s="15">
        <v>0.16</v>
      </c>
      <c r="N3885" s="3">
        <f>H3885*M3885</f>
        <v>3760</v>
      </c>
      <c r="O3885" s="3">
        <f>L3885-N3885</f>
        <v>27850</v>
      </c>
    </row>
    <row r="3886" spans="1:15" x14ac:dyDescent="0.2">
      <c r="A3886" s="2" t="s">
        <v>7426</v>
      </c>
      <c r="B3886" s="2" t="s">
        <v>707</v>
      </c>
      <c r="C3886" s="2" t="s">
        <v>26</v>
      </c>
      <c r="D3886" s="2" t="s">
        <v>24</v>
      </c>
      <c r="E3886" s="13">
        <v>46204</v>
      </c>
      <c r="F3886" s="2" t="s">
        <v>2670</v>
      </c>
      <c r="G3886" s="2">
        <v>3</v>
      </c>
      <c r="H3886" s="3">
        <v>46350</v>
      </c>
      <c r="I3886" s="3">
        <v>4150</v>
      </c>
      <c r="J3886" s="3">
        <v>5800</v>
      </c>
      <c r="K3886" s="3">
        <v>0</v>
      </c>
      <c r="L3886" s="3">
        <f>SUM(H3886:K3886)</f>
        <v>56300</v>
      </c>
      <c r="M3886" s="15">
        <v>0</v>
      </c>
      <c r="N3886" s="3">
        <f>H3886*M3886</f>
        <v>0</v>
      </c>
      <c r="O3886" s="3">
        <f>L3886-N3886</f>
        <v>56300</v>
      </c>
    </row>
    <row r="3887" spans="1:15" x14ac:dyDescent="0.2">
      <c r="A3887" s="2" t="s">
        <v>7427</v>
      </c>
      <c r="B3887" s="2" t="s">
        <v>1724</v>
      </c>
      <c r="C3887" s="2" t="s">
        <v>97</v>
      </c>
      <c r="D3887" s="2" t="s">
        <v>95</v>
      </c>
      <c r="E3887" s="13">
        <v>46204</v>
      </c>
      <c r="F3887" s="2" t="s">
        <v>2670</v>
      </c>
      <c r="G3887" s="2">
        <v>2</v>
      </c>
      <c r="H3887" s="3">
        <v>25500</v>
      </c>
      <c r="I3887" s="3">
        <v>3990</v>
      </c>
      <c r="J3887" s="3">
        <v>0</v>
      </c>
      <c r="K3887" s="3">
        <v>0</v>
      </c>
      <c r="L3887" s="3">
        <f>SUM(H3887:K3887)</f>
        <v>29490</v>
      </c>
      <c r="M3887" s="15">
        <v>0</v>
      </c>
      <c r="N3887" s="3">
        <f>H3887*M3887</f>
        <v>0</v>
      </c>
      <c r="O3887" s="3">
        <f>L3887-N3887</f>
        <v>29490</v>
      </c>
    </row>
    <row r="3888" spans="1:15" x14ac:dyDescent="0.2">
      <c r="A3888" s="2" t="s">
        <v>7428</v>
      </c>
      <c r="B3888" s="2" t="s">
        <v>2124</v>
      </c>
      <c r="C3888" s="2" t="s">
        <v>13</v>
      </c>
      <c r="D3888" s="2" t="s">
        <v>11</v>
      </c>
      <c r="E3888" s="13">
        <v>46204</v>
      </c>
      <c r="F3888" s="2" t="s">
        <v>2647</v>
      </c>
      <c r="G3888" s="2">
        <v>2</v>
      </c>
      <c r="H3888" s="3">
        <v>17200</v>
      </c>
      <c r="I3888" s="3">
        <v>1420</v>
      </c>
      <c r="J3888" s="3">
        <v>6760</v>
      </c>
      <c r="K3888" s="3">
        <v>560</v>
      </c>
      <c r="L3888" s="3">
        <f>SUM(H3888:K3888)</f>
        <v>25940</v>
      </c>
      <c r="M3888" s="15">
        <v>0</v>
      </c>
      <c r="N3888" s="3">
        <f>H3888*M3888</f>
        <v>0</v>
      </c>
      <c r="O3888" s="3">
        <f>L3888-N3888</f>
        <v>25940</v>
      </c>
    </row>
    <row r="3889" spans="1:15" x14ac:dyDescent="0.2">
      <c r="A3889" s="2" t="s">
        <v>7429</v>
      </c>
      <c r="B3889" s="2" t="s">
        <v>2223</v>
      </c>
      <c r="C3889" s="2" t="s">
        <v>13</v>
      </c>
      <c r="D3889" s="2" t="s">
        <v>11</v>
      </c>
      <c r="E3889" s="13">
        <v>46204</v>
      </c>
      <c r="F3889" s="2" t="s">
        <v>2670</v>
      </c>
      <c r="G3889" s="2">
        <v>2</v>
      </c>
      <c r="H3889" s="3">
        <v>32600</v>
      </c>
      <c r="I3889" s="3">
        <v>1190</v>
      </c>
      <c r="J3889" s="3">
        <v>9610</v>
      </c>
      <c r="K3889" s="3">
        <v>0</v>
      </c>
      <c r="L3889" s="3">
        <f>SUM(H3889:K3889)</f>
        <v>43400</v>
      </c>
      <c r="M3889" s="15">
        <v>0</v>
      </c>
      <c r="N3889" s="3">
        <f>H3889*M3889</f>
        <v>0</v>
      </c>
      <c r="O3889" s="3">
        <f>L3889-N3889</f>
        <v>43400</v>
      </c>
    </row>
    <row r="3890" spans="1:15" x14ac:dyDescent="0.2">
      <c r="A3890" s="2" t="s">
        <v>7430</v>
      </c>
      <c r="B3890" s="2" t="s">
        <v>875</v>
      </c>
      <c r="C3890" s="2" t="s">
        <v>69</v>
      </c>
      <c r="D3890" s="2" t="s">
        <v>65</v>
      </c>
      <c r="E3890" s="13">
        <v>46204</v>
      </c>
      <c r="F3890" s="2" t="s">
        <v>2670</v>
      </c>
      <c r="G3890" s="2">
        <v>2</v>
      </c>
      <c r="H3890" s="3">
        <v>26500</v>
      </c>
      <c r="I3890" s="3">
        <v>580</v>
      </c>
      <c r="J3890" s="3">
        <v>0</v>
      </c>
      <c r="K3890" s="3">
        <v>0</v>
      </c>
      <c r="L3890" s="3">
        <f>SUM(H3890:K3890)</f>
        <v>27080</v>
      </c>
      <c r="M3890" s="15">
        <v>0</v>
      </c>
      <c r="N3890" s="3">
        <f>H3890*M3890</f>
        <v>0</v>
      </c>
      <c r="O3890" s="3">
        <f>L3890-N3890</f>
        <v>27080</v>
      </c>
    </row>
    <row r="3891" spans="1:15" x14ac:dyDescent="0.2">
      <c r="A3891" s="2" t="s">
        <v>7431</v>
      </c>
      <c r="B3891" s="2" t="s">
        <v>974</v>
      </c>
      <c r="C3891" s="2" t="s">
        <v>51</v>
      </c>
      <c r="D3891" s="2" t="s">
        <v>45</v>
      </c>
      <c r="E3891" s="13">
        <v>46204</v>
      </c>
      <c r="F3891" s="2" t="s">
        <v>2670</v>
      </c>
      <c r="G3891" s="2">
        <v>2</v>
      </c>
      <c r="H3891" s="3">
        <v>24300</v>
      </c>
      <c r="I3891" s="3">
        <v>900</v>
      </c>
      <c r="J3891" s="3">
        <v>0</v>
      </c>
      <c r="K3891" s="3">
        <v>0</v>
      </c>
      <c r="L3891" s="3">
        <f>SUM(H3891:K3891)</f>
        <v>25200</v>
      </c>
      <c r="M3891" s="15">
        <v>0</v>
      </c>
      <c r="N3891" s="3">
        <f>H3891*M3891</f>
        <v>0</v>
      </c>
      <c r="O3891" s="3">
        <f>L3891-N3891</f>
        <v>25200</v>
      </c>
    </row>
    <row r="3892" spans="1:15" x14ac:dyDescent="0.2">
      <c r="A3892" s="2" t="s">
        <v>7432</v>
      </c>
      <c r="B3892" s="2" t="s">
        <v>1019</v>
      </c>
      <c r="C3892" s="2" t="s">
        <v>81</v>
      </c>
      <c r="D3892" s="2" t="s">
        <v>75</v>
      </c>
      <c r="E3892" s="13">
        <v>46204</v>
      </c>
      <c r="F3892" s="2" t="s">
        <v>2647</v>
      </c>
      <c r="G3892" s="2">
        <v>4</v>
      </c>
      <c r="H3892" s="3">
        <v>76600</v>
      </c>
      <c r="I3892" s="3">
        <v>3840</v>
      </c>
      <c r="J3892" s="3">
        <v>7240</v>
      </c>
      <c r="K3892" s="3">
        <v>3050</v>
      </c>
      <c r="L3892" s="3">
        <f>SUM(H3892:K3892)</f>
        <v>90730</v>
      </c>
      <c r="M3892" s="15">
        <v>0</v>
      </c>
      <c r="N3892" s="3">
        <f>H3892*M3892</f>
        <v>0</v>
      </c>
      <c r="O3892" s="3">
        <f>L3892-N3892</f>
        <v>90730</v>
      </c>
    </row>
    <row r="3893" spans="1:15" x14ac:dyDescent="0.2">
      <c r="A3893" s="2" t="s">
        <v>7433</v>
      </c>
      <c r="B3893" s="2" t="s">
        <v>507</v>
      </c>
      <c r="C3893" s="2" t="s">
        <v>125</v>
      </c>
      <c r="D3893" s="2" t="s">
        <v>124</v>
      </c>
      <c r="E3893" s="13">
        <v>46235</v>
      </c>
      <c r="F3893" s="2" t="s">
        <v>2683</v>
      </c>
      <c r="G3893" s="2">
        <v>12</v>
      </c>
      <c r="H3893" s="3">
        <v>199200</v>
      </c>
      <c r="I3893" s="3">
        <v>43940</v>
      </c>
      <c r="J3893" s="3">
        <v>6720</v>
      </c>
      <c r="K3893" s="3">
        <v>0</v>
      </c>
      <c r="L3893" s="3">
        <f>SUM(H3893:K3893)</f>
        <v>249860</v>
      </c>
      <c r="M3893" s="15">
        <v>0.17</v>
      </c>
      <c r="N3893" s="3">
        <f>H3893*M3893</f>
        <v>33864</v>
      </c>
      <c r="O3893" s="3">
        <f>L3893-N3893</f>
        <v>215996</v>
      </c>
    </row>
    <row r="3894" spans="1:15" x14ac:dyDescent="0.2">
      <c r="A3894" s="2" t="s">
        <v>7434</v>
      </c>
      <c r="B3894" s="2" t="s">
        <v>545</v>
      </c>
      <c r="C3894" s="2" t="s">
        <v>81</v>
      </c>
      <c r="D3894" s="2" t="s">
        <v>75</v>
      </c>
      <c r="E3894" s="13">
        <v>46235</v>
      </c>
      <c r="F3894" s="2" t="s">
        <v>2647</v>
      </c>
      <c r="G3894" s="2">
        <v>5</v>
      </c>
      <c r="H3894" s="3">
        <v>141000</v>
      </c>
      <c r="I3894" s="3">
        <v>5970</v>
      </c>
      <c r="J3894" s="3">
        <v>7190</v>
      </c>
      <c r="K3894" s="3">
        <v>0</v>
      </c>
      <c r="L3894" s="3">
        <f>SUM(H3894:K3894)</f>
        <v>154160</v>
      </c>
      <c r="M3894" s="15">
        <v>0</v>
      </c>
      <c r="N3894" s="3">
        <f>H3894*M3894</f>
        <v>0</v>
      </c>
      <c r="O3894" s="3">
        <f>L3894-N3894</f>
        <v>154160</v>
      </c>
    </row>
    <row r="3895" spans="1:15" x14ac:dyDescent="0.2">
      <c r="A3895" s="2" t="s">
        <v>7435</v>
      </c>
      <c r="B3895" s="2" t="s">
        <v>1367</v>
      </c>
      <c r="C3895" s="2" t="s">
        <v>13</v>
      </c>
      <c r="D3895" s="2" t="s">
        <v>11</v>
      </c>
      <c r="E3895" s="13">
        <v>46235</v>
      </c>
      <c r="F3895" s="2" t="s">
        <v>2658</v>
      </c>
      <c r="G3895" s="2">
        <v>16</v>
      </c>
      <c r="H3895" s="3">
        <v>172000</v>
      </c>
      <c r="I3895" s="3">
        <v>34310</v>
      </c>
      <c r="J3895" s="3">
        <v>6440</v>
      </c>
      <c r="K3895" s="3">
        <v>0</v>
      </c>
      <c r="L3895" s="3">
        <f>SUM(H3895:K3895)</f>
        <v>212750</v>
      </c>
      <c r="M3895" s="15">
        <v>0.1</v>
      </c>
      <c r="N3895" s="3">
        <f>H3895*M3895</f>
        <v>17200</v>
      </c>
      <c r="O3895" s="3">
        <f>L3895-N3895</f>
        <v>195550</v>
      </c>
    </row>
    <row r="3896" spans="1:15" x14ac:dyDescent="0.2">
      <c r="A3896" s="2" t="s">
        <v>7436</v>
      </c>
      <c r="B3896" s="2" t="s">
        <v>1742</v>
      </c>
      <c r="C3896" s="2" t="s">
        <v>22</v>
      </c>
      <c r="D3896" s="2" t="s">
        <v>24</v>
      </c>
      <c r="E3896" s="13">
        <v>46204</v>
      </c>
      <c r="F3896" s="2" t="s">
        <v>2670</v>
      </c>
      <c r="G3896" s="2">
        <v>2</v>
      </c>
      <c r="H3896" s="3">
        <v>5100</v>
      </c>
      <c r="I3896" s="3">
        <v>760</v>
      </c>
      <c r="J3896" s="3">
        <v>1770</v>
      </c>
      <c r="K3896" s="3">
        <v>0</v>
      </c>
      <c r="L3896" s="3">
        <f>SUM(H3896:K3896)</f>
        <v>7630</v>
      </c>
      <c r="M3896" s="15">
        <v>0</v>
      </c>
      <c r="N3896" s="3">
        <f>H3896*M3896</f>
        <v>0</v>
      </c>
      <c r="O3896" s="3">
        <f>L3896-N3896</f>
        <v>7630</v>
      </c>
    </row>
    <row r="3897" spans="1:15" x14ac:dyDescent="0.2">
      <c r="A3897" s="2" t="s">
        <v>7437</v>
      </c>
      <c r="B3897" s="2" t="s">
        <v>2037</v>
      </c>
      <c r="C3897" s="2" t="s">
        <v>122</v>
      </c>
      <c r="D3897" s="2" t="s">
        <v>124</v>
      </c>
      <c r="E3897" s="13">
        <v>46266</v>
      </c>
      <c r="F3897" s="2" t="s">
        <v>2689</v>
      </c>
      <c r="G3897" s="2">
        <v>3</v>
      </c>
      <c r="H3897" s="3">
        <v>5700</v>
      </c>
      <c r="I3897" s="3">
        <v>3980</v>
      </c>
      <c r="J3897" s="3">
        <v>0</v>
      </c>
      <c r="K3897" s="3">
        <v>0</v>
      </c>
      <c r="L3897" s="3">
        <f>SUM(H3897:K3897)</f>
        <v>9680</v>
      </c>
      <c r="M3897" s="15">
        <v>0.15</v>
      </c>
      <c r="N3897" s="3">
        <f>H3897*M3897</f>
        <v>855</v>
      </c>
      <c r="O3897" s="3">
        <f>L3897-N3897</f>
        <v>8825</v>
      </c>
    </row>
    <row r="3898" spans="1:15" x14ac:dyDescent="0.2">
      <c r="A3898" s="2" t="s">
        <v>7438</v>
      </c>
      <c r="B3898" s="2" t="s">
        <v>2467</v>
      </c>
      <c r="C3898" s="2" t="s">
        <v>110</v>
      </c>
      <c r="D3898" s="2" t="s">
        <v>105</v>
      </c>
      <c r="E3898" s="13">
        <v>46204</v>
      </c>
      <c r="F3898" s="2" t="s">
        <v>2670</v>
      </c>
      <c r="G3898" s="2">
        <v>4</v>
      </c>
      <c r="H3898" s="3">
        <v>18800</v>
      </c>
      <c r="I3898" s="3">
        <v>4020</v>
      </c>
      <c r="J3898" s="3">
        <v>0</v>
      </c>
      <c r="K3898" s="3">
        <v>0</v>
      </c>
      <c r="L3898" s="3">
        <f>SUM(H3898:K3898)</f>
        <v>22820</v>
      </c>
      <c r="M3898" s="15">
        <v>0</v>
      </c>
      <c r="N3898" s="3">
        <f>H3898*M3898</f>
        <v>0</v>
      </c>
      <c r="O3898" s="3">
        <f>L3898-N3898</f>
        <v>22820</v>
      </c>
    </row>
    <row r="3899" spans="1:15" x14ac:dyDescent="0.2">
      <c r="A3899" s="2" t="s">
        <v>7439</v>
      </c>
      <c r="B3899" s="2" t="s">
        <v>974</v>
      </c>
      <c r="C3899" s="2" t="s">
        <v>59</v>
      </c>
      <c r="D3899" s="2" t="s">
        <v>55</v>
      </c>
      <c r="E3899" s="13">
        <v>46204</v>
      </c>
      <c r="F3899" s="2" t="s">
        <v>2732</v>
      </c>
      <c r="G3899" s="2">
        <v>3</v>
      </c>
      <c r="H3899" s="3">
        <v>10950</v>
      </c>
      <c r="I3899" s="3">
        <v>3560</v>
      </c>
      <c r="J3899" s="3">
        <v>3450</v>
      </c>
      <c r="K3899" s="3">
        <v>0</v>
      </c>
      <c r="L3899" s="3">
        <f>SUM(H3899:K3899)</f>
        <v>17960</v>
      </c>
      <c r="M3899" s="15">
        <v>0.05</v>
      </c>
      <c r="N3899" s="3">
        <f>H3899*M3899</f>
        <v>547.5</v>
      </c>
      <c r="O3899" s="3">
        <f>L3899-N3899</f>
        <v>17412.5</v>
      </c>
    </row>
    <row r="3900" spans="1:15" x14ac:dyDescent="0.2">
      <c r="A3900" s="2" t="s">
        <v>7440</v>
      </c>
      <c r="B3900" s="2" t="s">
        <v>1233</v>
      </c>
      <c r="C3900" s="2" t="s">
        <v>34</v>
      </c>
      <c r="D3900" s="2" t="s">
        <v>36</v>
      </c>
      <c r="E3900" s="13">
        <v>46204</v>
      </c>
      <c r="F3900" s="2" t="s">
        <v>2732</v>
      </c>
      <c r="G3900" s="2">
        <v>3</v>
      </c>
      <c r="H3900" s="3">
        <v>24600</v>
      </c>
      <c r="I3900" s="3">
        <v>2030</v>
      </c>
      <c r="J3900" s="3">
        <v>5060</v>
      </c>
      <c r="K3900" s="3">
        <v>0</v>
      </c>
      <c r="L3900" s="3">
        <f>SUM(H3900:K3900)</f>
        <v>31690</v>
      </c>
      <c r="M3900" s="15">
        <v>0.05</v>
      </c>
      <c r="N3900" s="3">
        <f>H3900*M3900</f>
        <v>1230</v>
      </c>
      <c r="O3900" s="3">
        <f>L3900-N3900</f>
        <v>30460</v>
      </c>
    </row>
    <row r="3901" spans="1:15" x14ac:dyDescent="0.2">
      <c r="A3901" s="2" t="s">
        <v>7441</v>
      </c>
      <c r="B3901" s="2" t="s">
        <v>1302</v>
      </c>
      <c r="C3901" s="2" t="s">
        <v>39</v>
      </c>
      <c r="D3901" s="2" t="s">
        <v>36</v>
      </c>
      <c r="E3901" s="13">
        <v>46204</v>
      </c>
      <c r="F3901" s="2" t="s">
        <v>2670</v>
      </c>
      <c r="G3901" s="2">
        <v>2</v>
      </c>
      <c r="H3901" s="3">
        <v>24700</v>
      </c>
      <c r="I3901" s="3">
        <v>560</v>
      </c>
      <c r="J3901" s="3">
        <v>0</v>
      </c>
      <c r="K3901" s="3">
        <v>0</v>
      </c>
      <c r="L3901" s="3">
        <f>SUM(H3901:K3901)</f>
        <v>25260</v>
      </c>
      <c r="M3901" s="15">
        <v>0</v>
      </c>
      <c r="N3901" s="3">
        <f>H3901*M3901</f>
        <v>0</v>
      </c>
      <c r="O3901" s="3">
        <f>L3901-N3901</f>
        <v>25260</v>
      </c>
    </row>
    <row r="3902" spans="1:15" x14ac:dyDescent="0.2">
      <c r="A3902" s="2" t="s">
        <v>7442</v>
      </c>
      <c r="B3902" s="2" t="s">
        <v>2018</v>
      </c>
      <c r="C3902" s="2" t="s">
        <v>112</v>
      </c>
      <c r="D3902" s="2" t="s">
        <v>114</v>
      </c>
      <c r="E3902" s="13">
        <v>46204</v>
      </c>
      <c r="F3902" s="2" t="s">
        <v>2683</v>
      </c>
      <c r="G3902" s="2">
        <v>1</v>
      </c>
      <c r="H3902" s="3">
        <v>3550</v>
      </c>
      <c r="I3902" s="3">
        <v>570</v>
      </c>
      <c r="J3902" s="3">
        <v>0</v>
      </c>
      <c r="K3902" s="3">
        <v>0</v>
      </c>
      <c r="L3902" s="3">
        <f>SUM(H3902:K3902)</f>
        <v>4120</v>
      </c>
      <c r="M3902" s="15">
        <v>0.17</v>
      </c>
      <c r="N3902" s="3">
        <f>H3902*M3902</f>
        <v>603.5</v>
      </c>
      <c r="O3902" s="3">
        <f>L3902-N3902</f>
        <v>3516.5</v>
      </c>
    </row>
    <row r="3903" spans="1:15" x14ac:dyDescent="0.2">
      <c r="A3903" s="2" t="s">
        <v>7443</v>
      </c>
      <c r="B3903" s="2" t="s">
        <v>2111</v>
      </c>
      <c r="C3903" s="2" t="s">
        <v>106</v>
      </c>
      <c r="D3903" s="2" t="s">
        <v>105</v>
      </c>
      <c r="E3903" s="13">
        <v>46204</v>
      </c>
      <c r="F3903" s="2" t="s">
        <v>2670</v>
      </c>
      <c r="G3903" s="2">
        <v>4</v>
      </c>
      <c r="H3903" s="3">
        <v>15600</v>
      </c>
      <c r="I3903" s="3">
        <v>3010</v>
      </c>
      <c r="J3903" s="3">
        <v>4020</v>
      </c>
      <c r="K3903" s="3">
        <v>0</v>
      </c>
      <c r="L3903" s="3">
        <f>SUM(H3903:K3903)</f>
        <v>22630</v>
      </c>
      <c r="M3903" s="15">
        <v>0</v>
      </c>
      <c r="N3903" s="3">
        <f>H3903*M3903</f>
        <v>0</v>
      </c>
      <c r="O3903" s="3">
        <f>L3903-N3903</f>
        <v>22630</v>
      </c>
    </row>
    <row r="3904" spans="1:15" x14ac:dyDescent="0.2">
      <c r="A3904" s="2" t="s">
        <v>7444</v>
      </c>
      <c r="B3904" s="2" t="s">
        <v>2312</v>
      </c>
      <c r="C3904" s="2" t="s">
        <v>69</v>
      </c>
      <c r="D3904" s="2" t="s">
        <v>65</v>
      </c>
      <c r="E3904" s="13">
        <v>46235</v>
      </c>
      <c r="F3904" s="2" t="s">
        <v>2651</v>
      </c>
      <c r="G3904" s="2">
        <v>10</v>
      </c>
      <c r="H3904" s="3">
        <v>291500</v>
      </c>
      <c r="I3904" s="3">
        <v>29480</v>
      </c>
      <c r="J3904" s="3">
        <v>9780</v>
      </c>
      <c r="K3904" s="3">
        <v>0</v>
      </c>
      <c r="L3904" s="3">
        <f>SUM(H3904:K3904)</f>
        <v>330760</v>
      </c>
      <c r="M3904" s="15">
        <v>0.16</v>
      </c>
      <c r="N3904" s="3">
        <f>H3904*M3904</f>
        <v>46640</v>
      </c>
      <c r="O3904" s="3">
        <f>L3904-N3904</f>
        <v>284120</v>
      </c>
    </row>
    <row r="3905" spans="1:15" x14ac:dyDescent="0.2">
      <c r="A3905" s="2" t="s">
        <v>7445</v>
      </c>
      <c r="B3905" s="2" t="s">
        <v>2059</v>
      </c>
      <c r="C3905" s="2" t="s">
        <v>112</v>
      </c>
      <c r="D3905" s="2" t="s">
        <v>114</v>
      </c>
      <c r="E3905" s="13">
        <v>46204</v>
      </c>
      <c r="F3905" s="2" t="s">
        <v>2661</v>
      </c>
      <c r="G3905" s="2">
        <v>6</v>
      </c>
      <c r="H3905" s="3">
        <v>21000</v>
      </c>
      <c r="I3905" s="3">
        <v>12910</v>
      </c>
      <c r="J3905" s="3">
        <v>0</v>
      </c>
      <c r="K3905" s="3">
        <v>0</v>
      </c>
      <c r="L3905" s="3">
        <f>SUM(H3905:K3905)</f>
        <v>33910</v>
      </c>
      <c r="M3905" s="15">
        <v>0</v>
      </c>
      <c r="N3905" s="3">
        <f>H3905*M3905</f>
        <v>0</v>
      </c>
      <c r="O3905" s="3">
        <f>L3905-N3905</f>
        <v>33910</v>
      </c>
    </row>
    <row r="3906" spans="1:15" x14ac:dyDescent="0.2">
      <c r="A3906" s="2" t="s">
        <v>7448</v>
      </c>
      <c r="B3906" s="2" t="s">
        <v>1024</v>
      </c>
      <c r="C3906" s="2" t="s">
        <v>51</v>
      </c>
      <c r="D3906" s="2" t="s">
        <v>45</v>
      </c>
      <c r="E3906" s="13">
        <v>46266</v>
      </c>
      <c r="F3906" s="2" t="s">
        <v>2670</v>
      </c>
      <c r="G3906" s="2">
        <v>5</v>
      </c>
      <c r="H3906" s="3">
        <v>41750</v>
      </c>
      <c r="I3906" s="3">
        <v>3810</v>
      </c>
      <c r="J3906" s="3">
        <v>0</v>
      </c>
      <c r="K3906" s="3">
        <v>0</v>
      </c>
      <c r="L3906" s="3">
        <f>SUM(H3906:K3906)</f>
        <v>45560</v>
      </c>
      <c r="M3906" s="15">
        <v>0</v>
      </c>
      <c r="N3906" s="3">
        <f>H3906*M3906</f>
        <v>0</v>
      </c>
      <c r="O3906" s="3">
        <f>L3906-N3906</f>
        <v>45560</v>
      </c>
    </row>
    <row r="3907" spans="1:15" x14ac:dyDescent="0.2">
      <c r="A3907" s="2" t="s">
        <v>7451</v>
      </c>
      <c r="B3907" s="2" t="s">
        <v>1837</v>
      </c>
      <c r="C3907" s="2" t="s">
        <v>13</v>
      </c>
      <c r="D3907" s="2" t="s">
        <v>11</v>
      </c>
      <c r="E3907" s="13">
        <v>46204</v>
      </c>
      <c r="F3907" s="2" t="s">
        <v>2683</v>
      </c>
      <c r="G3907" s="2">
        <v>3</v>
      </c>
      <c r="H3907" s="3">
        <v>26100</v>
      </c>
      <c r="I3907" s="3">
        <v>4630</v>
      </c>
      <c r="J3907" s="3">
        <v>3730</v>
      </c>
      <c r="K3907" s="3">
        <v>0</v>
      </c>
      <c r="L3907" s="3">
        <f>SUM(H3907:K3907)</f>
        <v>34460</v>
      </c>
      <c r="M3907" s="15">
        <v>0.17</v>
      </c>
      <c r="N3907" s="3">
        <f>H3907*M3907</f>
        <v>4437</v>
      </c>
      <c r="O3907" s="3">
        <f>L3907-N3907</f>
        <v>30023</v>
      </c>
    </row>
    <row r="3908" spans="1:15" x14ac:dyDescent="0.2">
      <c r="A3908" s="2" t="s">
        <v>7452</v>
      </c>
      <c r="B3908" s="2" t="s">
        <v>1954</v>
      </c>
      <c r="C3908" s="2" t="s">
        <v>110</v>
      </c>
      <c r="D3908" s="2" t="s">
        <v>105</v>
      </c>
      <c r="E3908" s="13">
        <v>46204</v>
      </c>
      <c r="F3908" s="2" t="s">
        <v>2732</v>
      </c>
      <c r="G3908" s="2">
        <v>1</v>
      </c>
      <c r="H3908" s="3">
        <v>4750</v>
      </c>
      <c r="I3908" s="3">
        <v>840</v>
      </c>
      <c r="J3908" s="3">
        <v>3710</v>
      </c>
      <c r="K3908" s="3">
        <v>0</v>
      </c>
      <c r="L3908" s="3">
        <f>SUM(H3908:K3908)</f>
        <v>9300</v>
      </c>
      <c r="M3908" s="15">
        <v>0.05</v>
      </c>
      <c r="N3908" s="3">
        <f>H3908*M3908</f>
        <v>237.5</v>
      </c>
      <c r="O3908" s="3">
        <f>L3908-N3908</f>
        <v>9062.5</v>
      </c>
    </row>
    <row r="3909" spans="1:15" x14ac:dyDescent="0.2">
      <c r="A3909" s="2" t="s">
        <v>7453</v>
      </c>
      <c r="B3909" s="2" t="s">
        <v>1107</v>
      </c>
      <c r="C3909" s="2" t="s">
        <v>29</v>
      </c>
      <c r="D3909" s="2" t="s">
        <v>24</v>
      </c>
      <c r="E3909" s="13">
        <v>46235</v>
      </c>
      <c r="F3909" s="2" t="s">
        <v>2658</v>
      </c>
      <c r="G3909" s="2">
        <v>4</v>
      </c>
      <c r="H3909" s="3">
        <v>24800</v>
      </c>
      <c r="I3909" s="3">
        <v>6410</v>
      </c>
      <c r="J3909" s="3">
        <v>0</v>
      </c>
      <c r="K3909" s="3">
        <v>0</v>
      </c>
      <c r="L3909" s="3">
        <f>SUM(H3909:K3909)</f>
        <v>31210</v>
      </c>
      <c r="M3909" s="15">
        <v>0.1</v>
      </c>
      <c r="N3909" s="3">
        <f>H3909*M3909</f>
        <v>2480</v>
      </c>
      <c r="O3909" s="3">
        <f>L3909-N3909</f>
        <v>28730</v>
      </c>
    </row>
    <row r="3910" spans="1:15" x14ac:dyDescent="0.2">
      <c r="A3910" s="2" t="s">
        <v>7456</v>
      </c>
      <c r="B3910" s="2" t="s">
        <v>2262</v>
      </c>
      <c r="C3910" s="2" t="s">
        <v>69</v>
      </c>
      <c r="D3910" s="2" t="s">
        <v>65</v>
      </c>
      <c r="E3910" s="13">
        <v>46235</v>
      </c>
      <c r="F3910" s="2" t="s">
        <v>2658</v>
      </c>
      <c r="G3910" s="2">
        <v>5</v>
      </c>
      <c r="H3910" s="3">
        <v>53500</v>
      </c>
      <c r="I3910" s="3">
        <v>9400</v>
      </c>
      <c r="J3910" s="3">
        <v>0</v>
      </c>
      <c r="K3910" s="3">
        <v>0</v>
      </c>
      <c r="L3910" s="3">
        <f>SUM(H3910:K3910)</f>
        <v>62900</v>
      </c>
      <c r="M3910" s="15">
        <v>0.1</v>
      </c>
      <c r="N3910" s="3">
        <f>H3910*M3910</f>
        <v>5350</v>
      </c>
      <c r="O3910" s="3">
        <f>L3910-N3910</f>
        <v>57550</v>
      </c>
    </row>
    <row r="3911" spans="1:15" x14ac:dyDescent="0.2">
      <c r="A3911" s="2" t="s">
        <v>7457</v>
      </c>
      <c r="B3911" s="2" t="s">
        <v>2036</v>
      </c>
      <c r="C3911" s="2" t="s">
        <v>125</v>
      </c>
      <c r="D3911" s="2" t="s">
        <v>124</v>
      </c>
      <c r="E3911" s="13">
        <v>46204</v>
      </c>
      <c r="F3911" s="2" t="s">
        <v>2658</v>
      </c>
      <c r="G3911" s="2">
        <v>4</v>
      </c>
      <c r="H3911" s="3">
        <v>25400</v>
      </c>
      <c r="I3911" s="3">
        <v>1370</v>
      </c>
      <c r="J3911" s="3">
        <v>0</v>
      </c>
      <c r="K3911" s="3">
        <v>0</v>
      </c>
      <c r="L3911" s="3">
        <f>SUM(H3911:K3911)</f>
        <v>26770</v>
      </c>
      <c r="M3911" s="15">
        <v>0.1</v>
      </c>
      <c r="N3911" s="3">
        <f>H3911*M3911</f>
        <v>2540</v>
      </c>
      <c r="O3911" s="3">
        <f>L3911-N3911</f>
        <v>24230</v>
      </c>
    </row>
    <row r="3912" spans="1:15" x14ac:dyDescent="0.2">
      <c r="A3912" s="2" t="s">
        <v>7458</v>
      </c>
      <c r="B3912" s="2" t="s">
        <v>2513</v>
      </c>
      <c r="C3912" s="2" t="s">
        <v>13</v>
      </c>
      <c r="D3912" s="2" t="s">
        <v>11</v>
      </c>
      <c r="E3912" s="13">
        <v>46204</v>
      </c>
      <c r="F3912" s="2" t="s">
        <v>2689</v>
      </c>
      <c r="G3912" s="2">
        <v>3</v>
      </c>
      <c r="H3912" s="3">
        <v>31500</v>
      </c>
      <c r="I3912" s="3">
        <v>6250</v>
      </c>
      <c r="J3912" s="3">
        <v>2470</v>
      </c>
      <c r="K3912" s="3">
        <v>2650</v>
      </c>
      <c r="L3912" s="3">
        <f>SUM(H3912:K3912)</f>
        <v>42870</v>
      </c>
      <c r="M3912" s="15">
        <v>0.15</v>
      </c>
      <c r="N3912" s="3">
        <f>H3912*M3912</f>
        <v>4725</v>
      </c>
      <c r="O3912" s="3">
        <f>L3912-N3912</f>
        <v>38145</v>
      </c>
    </row>
    <row r="3913" spans="1:15" x14ac:dyDescent="0.2">
      <c r="A3913" s="2" t="s">
        <v>7459</v>
      </c>
      <c r="B3913" s="2" t="s">
        <v>916</v>
      </c>
      <c r="C3913" s="2" t="s">
        <v>112</v>
      </c>
      <c r="D3913" s="2" t="s">
        <v>114</v>
      </c>
      <c r="E3913" s="13">
        <v>46266</v>
      </c>
      <c r="F3913" s="2" t="s">
        <v>2658</v>
      </c>
      <c r="G3913" s="2">
        <v>5</v>
      </c>
      <c r="H3913" s="3">
        <v>26000</v>
      </c>
      <c r="I3913" s="3">
        <v>11620</v>
      </c>
      <c r="J3913" s="3">
        <v>0</v>
      </c>
      <c r="K3913" s="3">
        <v>0</v>
      </c>
      <c r="L3913" s="3">
        <f>SUM(H3913:K3913)</f>
        <v>37620</v>
      </c>
      <c r="M3913" s="15">
        <v>0.1</v>
      </c>
      <c r="N3913" s="3">
        <f>H3913*M3913</f>
        <v>2600</v>
      </c>
      <c r="O3913" s="3">
        <f>L3913-N3913</f>
        <v>35020</v>
      </c>
    </row>
    <row r="3914" spans="1:15" x14ac:dyDescent="0.2">
      <c r="A3914" s="2" t="s">
        <v>7460</v>
      </c>
      <c r="B3914" s="2" t="s">
        <v>1803</v>
      </c>
      <c r="C3914" s="2" t="s">
        <v>29</v>
      </c>
      <c r="D3914" s="2" t="s">
        <v>24</v>
      </c>
      <c r="E3914" s="13">
        <v>46204</v>
      </c>
      <c r="F3914" s="2" t="s">
        <v>2647</v>
      </c>
      <c r="G3914" s="2">
        <v>4</v>
      </c>
      <c r="H3914" s="3">
        <v>25800</v>
      </c>
      <c r="I3914" s="3">
        <v>920</v>
      </c>
      <c r="J3914" s="3">
        <v>6800</v>
      </c>
      <c r="K3914" s="3">
        <v>0</v>
      </c>
      <c r="L3914" s="3">
        <f>SUM(H3914:K3914)</f>
        <v>33520</v>
      </c>
      <c r="M3914" s="15">
        <v>0</v>
      </c>
      <c r="N3914" s="3">
        <f>H3914*M3914</f>
        <v>0</v>
      </c>
      <c r="O3914" s="3">
        <f>L3914-N3914</f>
        <v>33520</v>
      </c>
    </row>
    <row r="3915" spans="1:15" x14ac:dyDescent="0.2">
      <c r="A3915" s="2" t="s">
        <v>7461</v>
      </c>
      <c r="B3915" s="2" t="s">
        <v>1095</v>
      </c>
      <c r="C3915" s="2" t="s">
        <v>108</v>
      </c>
      <c r="D3915" s="2" t="s">
        <v>105</v>
      </c>
      <c r="E3915" s="13">
        <v>46266</v>
      </c>
      <c r="F3915" s="2" t="s">
        <v>2683</v>
      </c>
      <c r="G3915" s="2">
        <v>3</v>
      </c>
      <c r="H3915" s="3">
        <v>59550</v>
      </c>
      <c r="I3915" s="3">
        <v>3040</v>
      </c>
      <c r="J3915" s="3">
        <v>7430</v>
      </c>
      <c r="K3915" s="3">
        <v>0</v>
      </c>
      <c r="L3915" s="3">
        <f>SUM(H3915:K3915)</f>
        <v>70020</v>
      </c>
      <c r="M3915" s="15">
        <v>0.17</v>
      </c>
      <c r="N3915" s="3">
        <f>H3915*M3915</f>
        <v>10123.5</v>
      </c>
      <c r="O3915" s="3">
        <f>L3915-N3915</f>
        <v>59896.5</v>
      </c>
    </row>
    <row r="3916" spans="1:15" x14ac:dyDescent="0.2">
      <c r="A3916" s="2" t="s">
        <v>7462</v>
      </c>
      <c r="B3916" s="2" t="s">
        <v>1105</v>
      </c>
      <c r="C3916" s="2" t="s">
        <v>106</v>
      </c>
      <c r="D3916" s="2" t="s">
        <v>105</v>
      </c>
      <c r="E3916" s="13">
        <v>46235</v>
      </c>
      <c r="F3916" s="2" t="s">
        <v>2732</v>
      </c>
      <c r="G3916" s="2">
        <v>1</v>
      </c>
      <c r="H3916" s="3">
        <v>5450</v>
      </c>
      <c r="I3916" s="3">
        <v>1770</v>
      </c>
      <c r="J3916" s="3">
        <v>0</v>
      </c>
      <c r="K3916" s="3">
        <v>0</v>
      </c>
      <c r="L3916" s="3">
        <f>SUM(H3916:K3916)</f>
        <v>7220</v>
      </c>
      <c r="M3916" s="15">
        <v>0.05</v>
      </c>
      <c r="N3916" s="3">
        <f>H3916*M3916</f>
        <v>272.5</v>
      </c>
      <c r="O3916" s="3">
        <f>L3916-N3916</f>
        <v>6947.5</v>
      </c>
    </row>
    <row r="3917" spans="1:15" x14ac:dyDescent="0.2">
      <c r="A3917" s="2" t="s">
        <v>7463</v>
      </c>
      <c r="B3917" s="2" t="s">
        <v>1562</v>
      </c>
      <c r="C3917" s="2" t="s">
        <v>57</v>
      </c>
      <c r="D3917" s="2" t="s">
        <v>55</v>
      </c>
      <c r="E3917" s="13">
        <v>46266</v>
      </c>
      <c r="F3917" s="2" t="s">
        <v>2670</v>
      </c>
      <c r="G3917" s="2">
        <v>10</v>
      </c>
      <c r="H3917" s="3">
        <v>165500</v>
      </c>
      <c r="I3917" s="3">
        <v>14920</v>
      </c>
      <c r="J3917" s="3">
        <v>0</v>
      </c>
      <c r="K3917" s="3">
        <v>0</v>
      </c>
      <c r="L3917" s="3">
        <f>SUM(H3917:K3917)</f>
        <v>180420</v>
      </c>
      <c r="M3917" s="15">
        <v>0</v>
      </c>
      <c r="N3917" s="3">
        <f>H3917*M3917</f>
        <v>0</v>
      </c>
      <c r="O3917" s="3">
        <f>L3917-N3917</f>
        <v>180420</v>
      </c>
    </row>
    <row r="3918" spans="1:15" x14ac:dyDescent="0.2">
      <c r="A3918" s="2" t="s">
        <v>7464</v>
      </c>
      <c r="B3918" s="2" t="s">
        <v>1682</v>
      </c>
      <c r="C3918" s="2" t="s">
        <v>13</v>
      </c>
      <c r="D3918" s="2" t="s">
        <v>11</v>
      </c>
      <c r="E3918" s="13">
        <v>46235</v>
      </c>
      <c r="F3918" s="2" t="s">
        <v>2658</v>
      </c>
      <c r="G3918" s="2">
        <v>9</v>
      </c>
      <c r="H3918" s="3">
        <v>99900</v>
      </c>
      <c r="I3918" s="3">
        <v>16720</v>
      </c>
      <c r="J3918" s="3">
        <v>0</v>
      </c>
      <c r="K3918" s="3">
        <v>1850</v>
      </c>
      <c r="L3918" s="3">
        <f>SUM(H3918:K3918)</f>
        <v>118470</v>
      </c>
      <c r="M3918" s="15">
        <v>0.1</v>
      </c>
      <c r="N3918" s="3">
        <f>H3918*M3918</f>
        <v>9990</v>
      </c>
      <c r="O3918" s="3">
        <f>L3918-N3918</f>
        <v>108480</v>
      </c>
    </row>
    <row r="3919" spans="1:15" x14ac:dyDescent="0.2">
      <c r="A3919" s="2" t="s">
        <v>7465</v>
      </c>
      <c r="B3919" s="2" t="s">
        <v>1678</v>
      </c>
      <c r="C3919" s="2" t="s">
        <v>39</v>
      </c>
      <c r="D3919" s="2" t="s">
        <v>36</v>
      </c>
      <c r="E3919" s="13">
        <v>46235</v>
      </c>
      <c r="F3919" s="2" t="s">
        <v>2732</v>
      </c>
      <c r="G3919" s="2">
        <v>3</v>
      </c>
      <c r="H3919" s="3">
        <v>25650</v>
      </c>
      <c r="I3919" s="3">
        <v>2340</v>
      </c>
      <c r="J3919" s="3">
        <v>0</v>
      </c>
      <c r="K3919" s="3">
        <v>2680</v>
      </c>
      <c r="L3919" s="3">
        <f>SUM(H3919:K3919)</f>
        <v>30670</v>
      </c>
      <c r="M3919" s="15">
        <v>0.05</v>
      </c>
      <c r="N3919" s="3">
        <f>H3919*M3919</f>
        <v>1282.5</v>
      </c>
      <c r="O3919" s="3">
        <f>L3919-N3919</f>
        <v>29387.5</v>
      </c>
    </row>
    <row r="3920" spans="1:15" x14ac:dyDescent="0.2">
      <c r="A3920" s="2" t="s">
        <v>7466</v>
      </c>
      <c r="B3920" s="2" t="s">
        <v>1866</v>
      </c>
      <c r="C3920" s="2" t="s">
        <v>71</v>
      </c>
      <c r="D3920" s="2" t="s">
        <v>65</v>
      </c>
      <c r="E3920" s="13">
        <v>46266</v>
      </c>
      <c r="F3920" s="2" t="s">
        <v>2670</v>
      </c>
      <c r="G3920" s="2">
        <v>4</v>
      </c>
      <c r="H3920" s="3">
        <v>23200</v>
      </c>
      <c r="I3920" s="3">
        <v>6790</v>
      </c>
      <c r="J3920" s="3">
        <v>0</v>
      </c>
      <c r="K3920" s="3">
        <v>0</v>
      </c>
      <c r="L3920" s="3">
        <f>SUM(H3920:K3920)</f>
        <v>29990</v>
      </c>
      <c r="M3920" s="15">
        <v>0</v>
      </c>
      <c r="N3920" s="3">
        <f>H3920*M3920</f>
        <v>0</v>
      </c>
      <c r="O3920" s="3">
        <f>L3920-N3920</f>
        <v>29990</v>
      </c>
    </row>
    <row r="3921" spans="1:15" x14ac:dyDescent="0.2">
      <c r="A3921" s="2" t="s">
        <v>7467</v>
      </c>
      <c r="B3921" s="2" t="s">
        <v>2137</v>
      </c>
      <c r="C3921" s="2" t="s">
        <v>29</v>
      </c>
      <c r="D3921" s="2" t="s">
        <v>24</v>
      </c>
      <c r="E3921" s="13">
        <v>46235</v>
      </c>
      <c r="F3921" s="2" t="s">
        <v>2670</v>
      </c>
      <c r="G3921" s="2">
        <v>4</v>
      </c>
      <c r="H3921" s="3">
        <v>19800</v>
      </c>
      <c r="I3921" s="3">
        <v>4830</v>
      </c>
      <c r="J3921" s="3">
        <v>0</v>
      </c>
      <c r="K3921" s="3">
        <v>0</v>
      </c>
      <c r="L3921" s="3">
        <f>SUM(H3921:K3921)</f>
        <v>24630</v>
      </c>
      <c r="M3921" s="15">
        <v>0</v>
      </c>
      <c r="N3921" s="3">
        <f>H3921*M3921</f>
        <v>0</v>
      </c>
      <c r="O3921" s="3">
        <f>L3921-N3921</f>
        <v>24630</v>
      </c>
    </row>
    <row r="3922" spans="1:15" x14ac:dyDescent="0.2">
      <c r="A3922" s="2" t="s">
        <v>7468</v>
      </c>
      <c r="B3922" s="2" t="s">
        <v>2457</v>
      </c>
      <c r="C3922" s="2" t="s">
        <v>26</v>
      </c>
      <c r="D3922" s="2" t="s">
        <v>24</v>
      </c>
      <c r="E3922" s="13">
        <v>46204</v>
      </c>
      <c r="F3922" s="2" t="s">
        <v>2683</v>
      </c>
      <c r="G3922" s="2">
        <v>2</v>
      </c>
      <c r="H3922" s="3">
        <v>29800</v>
      </c>
      <c r="I3922" s="3">
        <v>4390</v>
      </c>
      <c r="J3922" s="3">
        <v>3520</v>
      </c>
      <c r="K3922" s="3">
        <v>0</v>
      </c>
      <c r="L3922" s="3">
        <f>SUM(H3922:K3922)</f>
        <v>37710</v>
      </c>
      <c r="M3922" s="15">
        <v>0.17</v>
      </c>
      <c r="N3922" s="3">
        <f>H3922*M3922</f>
        <v>5066</v>
      </c>
      <c r="O3922" s="3">
        <f>L3922-N3922</f>
        <v>32644</v>
      </c>
    </row>
    <row r="3923" spans="1:15" x14ac:dyDescent="0.2">
      <c r="A3923" s="2" t="s">
        <v>7469</v>
      </c>
      <c r="B3923" s="2" t="s">
        <v>293</v>
      </c>
      <c r="C3923" s="2" t="s">
        <v>61</v>
      </c>
      <c r="D3923" s="2" t="s">
        <v>55</v>
      </c>
      <c r="E3923" s="13">
        <v>46235</v>
      </c>
      <c r="F3923" s="2" t="s">
        <v>2651</v>
      </c>
      <c r="G3923" s="2">
        <v>6</v>
      </c>
      <c r="H3923" s="3">
        <v>123000</v>
      </c>
      <c r="I3923" s="3">
        <v>21610</v>
      </c>
      <c r="J3923" s="3">
        <v>4890</v>
      </c>
      <c r="K3923" s="3">
        <v>0</v>
      </c>
      <c r="L3923" s="3">
        <f>SUM(H3923:K3923)</f>
        <v>149500</v>
      </c>
      <c r="M3923" s="15">
        <v>0.16</v>
      </c>
      <c r="N3923" s="3">
        <f>H3923*M3923</f>
        <v>19680</v>
      </c>
      <c r="O3923" s="3">
        <f>L3923-N3923</f>
        <v>129820</v>
      </c>
    </row>
    <row r="3924" spans="1:15" x14ac:dyDescent="0.2">
      <c r="A3924" s="2" t="s">
        <v>7470</v>
      </c>
      <c r="B3924" s="2" t="s">
        <v>1676</v>
      </c>
      <c r="C3924" s="2" t="s">
        <v>87</v>
      </c>
      <c r="D3924" s="2" t="s">
        <v>85</v>
      </c>
      <c r="E3924" s="13">
        <v>46235</v>
      </c>
      <c r="F3924" s="2" t="s">
        <v>2647</v>
      </c>
      <c r="G3924" s="2">
        <v>2</v>
      </c>
      <c r="H3924" s="3">
        <v>8000</v>
      </c>
      <c r="I3924" s="3">
        <v>1290</v>
      </c>
      <c r="J3924" s="3">
        <v>4220</v>
      </c>
      <c r="K3924" s="3">
        <v>0</v>
      </c>
      <c r="L3924" s="3">
        <f>SUM(H3924:K3924)</f>
        <v>13510</v>
      </c>
      <c r="M3924" s="15">
        <v>0</v>
      </c>
      <c r="N3924" s="3">
        <f>H3924*M3924</f>
        <v>0</v>
      </c>
      <c r="O3924" s="3">
        <f>L3924-N3924</f>
        <v>13510</v>
      </c>
    </row>
    <row r="3925" spans="1:15" x14ac:dyDescent="0.2">
      <c r="A3925" s="2" t="s">
        <v>7471</v>
      </c>
      <c r="B3925" s="2" t="s">
        <v>1742</v>
      </c>
      <c r="C3925" s="2" t="s">
        <v>101</v>
      </c>
      <c r="D3925" s="2" t="s">
        <v>95</v>
      </c>
      <c r="E3925" s="13">
        <v>46235</v>
      </c>
      <c r="F3925" s="2" t="s">
        <v>2732</v>
      </c>
      <c r="G3925" s="2">
        <v>1</v>
      </c>
      <c r="H3925" s="3">
        <v>7650</v>
      </c>
      <c r="I3925" s="3">
        <v>220</v>
      </c>
      <c r="J3925" s="3">
        <v>0</v>
      </c>
      <c r="K3925" s="3">
        <v>0</v>
      </c>
      <c r="L3925" s="3">
        <f>SUM(H3925:K3925)</f>
        <v>7870</v>
      </c>
      <c r="M3925" s="15">
        <v>0.05</v>
      </c>
      <c r="N3925" s="3">
        <f>H3925*M3925</f>
        <v>382.5</v>
      </c>
      <c r="O3925" s="3">
        <f>L3925-N3925</f>
        <v>7487.5</v>
      </c>
    </row>
    <row r="3926" spans="1:15" x14ac:dyDescent="0.2">
      <c r="A3926" s="2" t="s">
        <v>7472</v>
      </c>
      <c r="B3926" s="2" t="s">
        <v>1770</v>
      </c>
      <c r="C3926" s="2" t="s">
        <v>26</v>
      </c>
      <c r="D3926" s="2" t="s">
        <v>24</v>
      </c>
      <c r="E3926" s="13">
        <v>46266</v>
      </c>
      <c r="F3926" s="2" t="s">
        <v>2661</v>
      </c>
      <c r="G3926" s="2">
        <v>5</v>
      </c>
      <c r="H3926" s="3">
        <v>52500</v>
      </c>
      <c r="I3926" s="3">
        <v>5810</v>
      </c>
      <c r="J3926" s="3">
        <v>6640</v>
      </c>
      <c r="K3926" s="3">
        <v>0</v>
      </c>
      <c r="L3926" s="3">
        <f>SUM(H3926:K3926)</f>
        <v>64950</v>
      </c>
      <c r="M3926" s="15">
        <v>0</v>
      </c>
      <c r="N3926" s="3">
        <f>H3926*M3926</f>
        <v>0</v>
      </c>
      <c r="O3926" s="3">
        <f>L3926-N3926</f>
        <v>64950</v>
      </c>
    </row>
    <row r="3927" spans="1:15" x14ac:dyDescent="0.2">
      <c r="A3927" s="2" t="s">
        <v>7473</v>
      </c>
      <c r="B3927" s="2" t="s">
        <v>1828</v>
      </c>
      <c r="C3927" s="2" t="s">
        <v>125</v>
      </c>
      <c r="D3927" s="2" t="s">
        <v>124</v>
      </c>
      <c r="E3927" s="13">
        <v>46204</v>
      </c>
      <c r="F3927" s="2" t="s">
        <v>2689</v>
      </c>
      <c r="G3927" s="2">
        <v>3</v>
      </c>
      <c r="H3927" s="3">
        <v>33000</v>
      </c>
      <c r="I3927" s="3">
        <v>6380</v>
      </c>
      <c r="J3927" s="3">
        <v>2260</v>
      </c>
      <c r="K3927" s="3">
        <v>0</v>
      </c>
      <c r="L3927" s="3">
        <f>SUM(H3927:K3927)</f>
        <v>41640</v>
      </c>
      <c r="M3927" s="15">
        <v>0.15</v>
      </c>
      <c r="N3927" s="3">
        <f>H3927*M3927</f>
        <v>4950</v>
      </c>
      <c r="O3927" s="3">
        <f>L3927-N3927</f>
        <v>36690</v>
      </c>
    </row>
    <row r="3928" spans="1:15" x14ac:dyDescent="0.2">
      <c r="A3928" s="2" t="s">
        <v>7475</v>
      </c>
      <c r="B3928" s="2" t="s">
        <v>876</v>
      </c>
      <c r="C3928" s="2" t="s">
        <v>118</v>
      </c>
      <c r="D3928" s="2" t="s">
        <v>114</v>
      </c>
      <c r="E3928" s="13">
        <v>46266</v>
      </c>
      <c r="F3928" s="2" t="s">
        <v>2651</v>
      </c>
      <c r="G3928" s="2">
        <v>2</v>
      </c>
      <c r="H3928" s="3">
        <v>34400</v>
      </c>
      <c r="I3928" s="3">
        <v>4120</v>
      </c>
      <c r="J3928" s="3">
        <v>0</v>
      </c>
      <c r="K3928" s="3">
        <v>0</v>
      </c>
      <c r="L3928" s="3">
        <f>SUM(H3928:K3928)</f>
        <v>38520</v>
      </c>
      <c r="M3928" s="15">
        <v>0.16</v>
      </c>
      <c r="N3928" s="3">
        <f>H3928*M3928</f>
        <v>5504</v>
      </c>
      <c r="O3928" s="3">
        <f>L3928-N3928</f>
        <v>33016</v>
      </c>
    </row>
    <row r="3929" spans="1:15" x14ac:dyDescent="0.2">
      <c r="A3929" s="2" t="s">
        <v>7476</v>
      </c>
      <c r="B3929" s="2" t="s">
        <v>2239</v>
      </c>
      <c r="C3929" s="2" t="s">
        <v>118</v>
      </c>
      <c r="D3929" s="2" t="s">
        <v>114</v>
      </c>
      <c r="E3929" s="13">
        <v>46266</v>
      </c>
      <c r="F3929" s="2" t="s">
        <v>2670</v>
      </c>
      <c r="G3929" s="2">
        <v>2</v>
      </c>
      <c r="H3929" s="3">
        <v>23400</v>
      </c>
      <c r="I3929" s="3">
        <v>6380</v>
      </c>
      <c r="J3929" s="3">
        <v>0</v>
      </c>
      <c r="K3929" s="3">
        <v>0</v>
      </c>
      <c r="L3929" s="3">
        <f>SUM(H3929:K3929)</f>
        <v>29780</v>
      </c>
      <c r="M3929" s="15">
        <v>0</v>
      </c>
      <c r="N3929" s="3">
        <f>H3929*M3929</f>
        <v>0</v>
      </c>
      <c r="O3929" s="3">
        <f>L3929-N3929</f>
        <v>29780</v>
      </c>
    </row>
    <row r="3930" spans="1:15" x14ac:dyDescent="0.2">
      <c r="A3930" s="2" t="s">
        <v>7477</v>
      </c>
      <c r="B3930" s="2" t="s">
        <v>2375</v>
      </c>
      <c r="C3930" s="2" t="s">
        <v>101</v>
      </c>
      <c r="D3930" s="2" t="s">
        <v>95</v>
      </c>
      <c r="E3930" s="13">
        <v>46235</v>
      </c>
      <c r="F3930" s="2" t="s">
        <v>2732</v>
      </c>
      <c r="G3930" s="2">
        <v>1</v>
      </c>
      <c r="H3930" s="3">
        <v>11300</v>
      </c>
      <c r="I3930" s="3">
        <v>780</v>
      </c>
      <c r="J3930" s="3">
        <v>3530</v>
      </c>
      <c r="K3930" s="3">
        <v>0</v>
      </c>
      <c r="L3930" s="3">
        <f>SUM(H3930:K3930)</f>
        <v>15610</v>
      </c>
      <c r="M3930" s="15">
        <v>0.05</v>
      </c>
      <c r="N3930" s="3">
        <f>H3930*M3930</f>
        <v>565</v>
      </c>
      <c r="O3930" s="3">
        <f>L3930-N3930</f>
        <v>15045</v>
      </c>
    </row>
    <row r="3931" spans="1:15" x14ac:dyDescent="0.2">
      <c r="A3931" s="2" t="s">
        <v>7478</v>
      </c>
      <c r="B3931" s="2" t="s">
        <v>2452</v>
      </c>
      <c r="C3931" s="2" t="s">
        <v>69</v>
      </c>
      <c r="D3931" s="2" t="s">
        <v>65</v>
      </c>
      <c r="E3931" s="13">
        <v>46204</v>
      </c>
      <c r="F3931" s="2" t="s">
        <v>2683</v>
      </c>
      <c r="G3931" s="2">
        <v>2</v>
      </c>
      <c r="H3931" s="3">
        <v>26900</v>
      </c>
      <c r="I3931" s="3">
        <v>650</v>
      </c>
      <c r="J3931" s="3">
        <v>9530</v>
      </c>
      <c r="K3931" s="3">
        <v>0</v>
      </c>
      <c r="L3931" s="3">
        <f>SUM(H3931:K3931)</f>
        <v>37080</v>
      </c>
      <c r="M3931" s="15">
        <v>0.17</v>
      </c>
      <c r="N3931" s="3">
        <f>H3931*M3931</f>
        <v>4573</v>
      </c>
      <c r="O3931" s="3">
        <f>L3931-N3931</f>
        <v>32507</v>
      </c>
    </row>
    <row r="3932" spans="1:15" x14ac:dyDescent="0.2">
      <c r="A3932" s="2" t="s">
        <v>7479</v>
      </c>
      <c r="B3932" s="2" t="s">
        <v>1732</v>
      </c>
      <c r="C3932" s="2" t="s">
        <v>79</v>
      </c>
      <c r="D3932" s="2" t="s">
        <v>75</v>
      </c>
      <c r="E3932" s="13">
        <v>46235</v>
      </c>
      <c r="F3932" s="2" t="s">
        <v>2670</v>
      </c>
      <c r="G3932" s="2">
        <v>4</v>
      </c>
      <c r="H3932" s="3">
        <v>12000</v>
      </c>
      <c r="I3932" s="3">
        <v>6700</v>
      </c>
      <c r="J3932" s="3">
        <v>0</v>
      </c>
      <c r="K3932" s="3">
        <v>0</v>
      </c>
      <c r="L3932" s="3">
        <f>SUM(H3932:K3932)</f>
        <v>18700</v>
      </c>
      <c r="M3932" s="15">
        <v>0</v>
      </c>
      <c r="N3932" s="3">
        <f>H3932*M3932</f>
        <v>0</v>
      </c>
      <c r="O3932" s="3">
        <f>L3932-N3932</f>
        <v>18700</v>
      </c>
    </row>
    <row r="3933" spans="1:15" x14ac:dyDescent="0.2">
      <c r="A3933" s="2" t="s">
        <v>7480</v>
      </c>
      <c r="B3933" s="2" t="s">
        <v>2038</v>
      </c>
      <c r="C3933" s="2" t="s">
        <v>63</v>
      </c>
      <c r="D3933" s="2" t="s">
        <v>65</v>
      </c>
      <c r="E3933" s="13">
        <v>46266</v>
      </c>
      <c r="F3933" s="2" t="s">
        <v>2651</v>
      </c>
      <c r="G3933" s="2">
        <v>4</v>
      </c>
      <c r="H3933" s="3">
        <v>68600</v>
      </c>
      <c r="I3933" s="3">
        <v>6570</v>
      </c>
      <c r="J3933" s="3">
        <v>0</v>
      </c>
      <c r="K3933" s="3">
        <v>3140</v>
      </c>
      <c r="L3933" s="3">
        <f>SUM(H3933:K3933)</f>
        <v>78310</v>
      </c>
      <c r="M3933" s="15">
        <v>0.16</v>
      </c>
      <c r="N3933" s="3">
        <f>H3933*M3933</f>
        <v>10976</v>
      </c>
      <c r="O3933" s="3">
        <f>L3933-N3933</f>
        <v>67334</v>
      </c>
    </row>
    <row r="3934" spans="1:15" x14ac:dyDescent="0.2">
      <c r="A3934" s="2" t="s">
        <v>7481</v>
      </c>
      <c r="B3934" s="2" t="s">
        <v>2326</v>
      </c>
      <c r="C3934" s="2" t="s">
        <v>122</v>
      </c>
      <c r="D3934" s="2" t="s">
        <v>124</v>
      </c>
      <c r="E3934" s="13">
        <v>46204</v>
      </c>
      <c r="F3934" s="2" t="s">
        <v>2647</v>
      </c>
      <c r="G3934" s="2">
        <v>1</v>
      </c>
      <c r="H3934" s="3">
        <v>5300</v>
      </c>
      <c r="I3934" s="3">
        <v>130</v>
      </c>
      <c r="J3934" s="3">
        <v>0</v>
      </c>
      <c r="K3934" s="3">
        <v>3050</v>
      </c>
      <c r="L3934" s="3">
        <f>SUM(H3934:K3934)</f>
        <v>8480</v>
      </c>
      <c r="M3934" s="15">
        <v>0</v>
      </c>
      <c r="N3934" s="3">
        <f>H3934*M3934</f>
        <v>0</v>
      </c>
      <c r="O3934" s="3">
        <f>L3934-N3934</f>
        <v>8480</v>
      </c>
    </row>
    <row r="3935" spans="1:15" x14ac:dyDescent="0.2">
      <c r="A3935" s="2" t="s">
        <v>7482</v>
      </c>
      <c r="B3935" s="2" t="s">
        <v>1015</v>
      </c>
      <c r="C3935" s="2" t="s">
        <v>125</v>
      </c>
      <c r="D3935" s="2" t="s">
        <v>124</v>
      </c>
      <c r="E3935" s="13">
        <v>46235</v>
      </c>
      <c r="F3935" s="2" t="s">
        <v>2732</v>
      </c>
      <c r="G3935" s="2">
        <v>1</v>
      </c>
      <c r="H3935" s="3">
        <v>8050</v>
      </c>
      <c r="I3935" s="3">
        <v>750</v>
      </c>
      <c r="J3935" s="3">
        <v>0</v>
      </c>
      <c r="K3935" s="3">
        <v>2100</v>
      </c>
      <c r="L3935" s="3">
        <f>SUM(H3935:K3935)</f>
        <v>10900</v>
      </c>
      <c r="M3935" s="15">
        <v>0.05</v>
      </c>
      <c r="N3935" s="3">
        <f>H3935*M3935</f>
        <v>402.5</v>
      </c>
      <c r="O3935" s="3">
        <f>L3935-N3935</f>
        <v>10497.5</v>
      </c>
    </row>
    <row r="3936" spans="1:15" x14ac:dyDescent="0.2">
      <c r="A3936" s="2" t="s">
        <v>7484</v>
      </c>
      <c r="B3936" s="2" t="s">
        <v>918</v>
      </c>
      <c r="C3936" s="2" t="s">
        <v>125</v>
      </c>
      <c r="D3936" s="2" t="s">
        <v>124</v>
      </c>
      <c r="E3936" s="13">
        <v>46235</v>
      </c>
      <c r="F3936" s="2" t="s">
        <v>2689</v>
      </c>
      <c r="G3936" s="2">
        <v>4</v>
      </c>
      <c r="H3936" s="3">
        <v>32600</v>
      </c>
      <c r="I3936" s="3">
        <v>5810</v>
      </c>
      <c r="J3936" s="3">
        <v>0</v>
      </c>
      <c r="K3936" s="3">
        <v>0</v>
      </c>
      <c r="L3936" s="3">
        <f>SUM(H3936:K3936)</f>
        <v>38410</v>
      </c>
      <c r="M3936" s="15">
        <v>0.15</v>
      </c>
      <c r="N3936" s="3">
        <f>H3936*M3936</f>
        <v>4890</v>
      </c>
      <c r="O3936" s="3">
        <f>L3936-N3936</f>
        <v>33520</v>
      </c>
    </row>
    <row r="3937" spans="1:15" x14ac:dyDescent="0.2">
      <c r="A3937" s="2" t="s">
        <v>7486</v>
      </c>
      <c r="B3937" s="2" t="s">
        <v>965</v>
      </c>
      <c r="C3937" s="2" t="s">
        <v>71</v>
      </c>
      <c r="D3937" s="2" t="s">
        <v>65</v>
      </c>
      <c r="E3937" s="13">
        <v>46266</v>
      </c>
      <c r="F3937" s="2" t="s">
        <v>2683</v>
      </c>
      <c r="G3937" s="2">
        <v>3</v>
      </c>
      <c r="H3937" s="3">
        <v>32250</v>
      </c>
      <c r="I3937" s="3">
        <v>1900</v>
      </c>
      <c r="J3937" s="3">
        <v>0</v>
      </c>
      <c r="K3937" s="3">
        <v>0</v>
      </c>
      <c r="L3937" s="3">
        <f>SUM(H3937:K3937)</f>
        <v>34150</v>
      </c>
      <c r="M3937" s="15">
        <v>0.17</v>
      </c>
      <c r="N3937" s="3">
        <f>H3937*M3937</f>
        <v>5482.5</v>
      </c>
      <c r="O3937" s="3">
        <f>L3937-N3937</f>
        <v>28667.5</v>
      </c>
    </row>
    <row r="3938" spans="1:15" x14ac:dyDescent="0.2">
      <c r="A3938" s="2" t="s">
        <v>7487</v>
      </c>
      <c r="B3938" s="2" t="s">
        <v>1845</v>
      </c>
      <c r="C3938" s="2" t="s">
        <v>87</v>
      </c>
      <c r="D3938" s="2" t="s">
        <v>85</v>
      </c>
      <c r="E3938" s="13">
        <v>46235</v>
      </c>
      <c r="F3938" s="2" t="s">
        <v>2732</v>
      </c>
      <c r="G3938" s="2">
        <v>3</v>
      </c>
      <c r="H3938" s="3">
        <v>13050</v>
      </c>
      <c r="I3938" s="3">
        <v>1200</v>
      </c>
      <c r="J3938" s="3">
        <v>0</v>
      </c>
      <c r="K3938" s="3">
        <v>3650</v>
      </c>
      <c r="L3938" s="3">
        <f>SUM(H3938:K3938)</f>
        <v>17900</v>
      </c>
      <c r="M3938" s="15">
        <v>0.05</v>
      </c>
      <c r="N3938" s="3">
        <f>H3938*M3938</f>
        <v>652.5</v>
      </c>
      <c r="O3938" s="3">
        <f>L3938-N3938</f>
        <v>17247.5</v>
      </c>
    </row>
    <row r="3939" spans="1:15" x14ac:dyDescent="0.2">
      <c r="A3939" s="2" t="s">
        <v>7488</v>
      </c>
      <c r="B3939" s="2" t="s">
        <v>512</v>
      </c>
      <c r="C3939" s="2" t="s">
        <v>112</v>
      </c>
      <c r="D3939" s="2" t="s">
        <v>114</v>
      </c>
      <c r="E3939" s="13">
        <v>46204</v>
      </c>
      <c r="F3939" s="2" t="s">
        <v>2647</v>
      </c>
      <c r="G3939" s="2">
        <v>4</v>
      </c>
      <c r="H3939" s="3">
        <v>16800</v>
      </c>
      <c r="I3939" s="3">
        <v>3240</v>
      </c>
      <c r="J3939" s="3">
        <v>0</v>
      </c>
      <c r="K3939" s="3">
        <v>0</v>
      </c>
      <c r="L3939" s="3">
        <f>SUM(H3939:K3939)</f>
        <v>20040</v>
      </c>
      <c r="M3939" s="15">
        <v>0</v>
      </c>
      <c r="N3939" s="3">
        <f>H3939*M3939</f>
        <v>0</v>
      </c>
      <c r="O3939" s="3">
        <f>L3939-N3939</f>
        <v>20040</v>
      </c>
    </row>
    <row r="3940" spans="1:15" x14ac:dyDescent="0.2">
      <c r="A3940" s="2" t="s">
        <v>7490</v>
      </c>
      <c r="B3940" s="2" t="s">
        <v>2419</v>
      </c>
      <c r="C3940" s="2" t="s">
        <v>116</v>
      </c>
      <c r="D3940" s="2" t="s">
        <v>114</v>
      </c>
      <c r="E3940" s="13">
        <v>46235</v>
      </c>
      <c r="F3940" s="2" t="s">
        <v>2647</v>
      </c>
      <c r="G3940" s="2">
        <v>4</v>
      </c>
      <c r="H3940" s="3">
        <v>15200</v>
      </c>
      <c r="I3940" s="3">
        <v>5980</v>
      </c>
      <c r="J3940" s="3">
        <v>0</v>
      </c>
      <c r="K3940" s="3">
        <v>3480</v>
      </c>
      <c r="L3940" s="3">
        <f>SUM(H3940:K3940)</f>
        <v>24660</v>
      </c>
      <c r="M3940" s="15">
        <v>0</v>
      </c>
      <c r="N3940" s="3">
        <f>H3940*M3940</f>
        <v>0</v>
      </c>
      <c r="O3940" s="3">
        <f>L3940-N3940</f>
        <v>24660</v>
      </c>
    </row>
    <row r="3941" spans="1:15" x14ac:dyDescent="0.2">
      <c r="A3941" s="2" t="s">
        <v>7491</v>
      </c>
      <c r="B3941" s="2" t="s">
        <v>424</v>
      </c>
      <c r="C3941" s="2" t="s">
        <v>13</v>
      </c>
      <c r="D3941" s="2" t="s">
        <v>11</v>
      </c>
      <c r="E3941" s="13">
        <v>46235</v>
      </c>
      <c r="F3941" s="2" t="s">
        <v>2647</v>
      </c>
      <c r="G3941" s="2">
        <v>3</v>
      </c>
      <c r="H3941" s="3">
        <v>32250</v>
      </c>
      <c r="I3941" s="3">
        <v>4150</v>
      </c>
      <c r="J3941" s="3">
        <v>3760</v>
      </c>
      <c r="K3941" s="3">
        <v>0</v>
      </c>
      <c r="L3941" s="3">
        <f>SUM(H3941:K3941)</f>
        <v>40160</v>
      </c>
      <c r="M3941" s="15">
        <v>0</v>
      </c>
      <c r="N3941" s="3">
        <f>H3941*M3941</f>
        <v>0</v>
      </c>
      <c r="O3941" s="3">
        <f>L3941-N3941</f>
        <v>40160</v>
      </c>
    </row>
    <row r="3942" spans="1:15" x14ac:dyDescent="0.2">
      <c r="A3942" s="2" t="s">
        <v>7492</v>
      </c>
      <c r="B3942" s="2" t="s">
        <v>848</v>
      </c>
      <c r="C3942" s="2" t="s">
        <v>129</v>
      </c>
      <c r="D3942" s="2" t="s">
        <v>124</v>
      </c>
      <c r="E3942" s="13">
        <v>46235</v>
      </c>
      <c r="F3942" s="2" t="s">
        <v>2732</v>
      </c>
      <c r="G3942" s="2">
        <v>1</v>
      </c>
      <c r="H3942" s="3">
        <v>2900</v>
      </c>
      <c r="I3942" s="3">
        <v>610</v>
      </c>
      <c r="J3942" s="3">
        <v>0</v>
      </c>
      <c r="K3942" s="3">
        <v>0</v>
      </c>
      <c r="L3942" s="3">
        <f>SUM(H3942:K3942)</f>
        <v>3510</v>
      </c>
      <c r="M3942" s="15">
        <v>0.05</v>
      </c>
      <c r="N3942" s="3">
        <f>H3942*M3942</f>
        <v>145</v>
      </c>
      <c r="O3942" s="3">
        <f>L3942-N3942</f>
        <v>3365</v>
      </c>
    </row>
    <row r="3943" spans="1:15" x14ac:dyDescent="0.2">
      <c r="A3943" s="2" t="s">
        <v>7493</v>
      </c>
      <c r="B3943" s="2" t="s">
        <v>861</v>
      </c>
      <c r="C3943" s="2" t="s">
        <v>69</v>
      </c>
      <c r="D3943" s="2" t="s">
        <v>65</v>
      </c>
      <c r="E3943" s="13">
        <v>46204</v>
      </c>
      <c r="F3943" s="2" t="s">
        <v>2683</v>
      </c>
      <c r="G3943" s="2">
        <v>1</v>
      </c>
      <c r="H3943" s="3">
        <v>19800</v>
      </c>
      <c r="I3943" s="3">
        <v>860</v>
      </c>
      <c r="J3943" s="3">
        <v>5500</v>
      </c>
      <c r="K3943" s="3">
        <v>990</v>
      </c>
      <c r="L3943" s="3">
        <f>SUM(H3943:K3943)</f>
        <v>27150</v>
      </c>
      <c r="M3943" s="15">
        <v>0.17</v>
      </c>
      <c r="N3943" s="3">
        <f>H3943*M3943</f>
        <v>3366.0000000000005</v>
      </c>
      <c r="O3943" s="3">
        <f>L3943-N3943</f>
        <v>23784</v>
      </c>
    </row>
    <row r="3944" spans="1:15" x14ac:dyDescent="0.2">
      <c r="A3944" s="2" t="s">
        <v>7494</v>
      </c>
      <c r="B3944" s="2" t="s">
        <v>1410</v>
      </c>
      <c r="C3944" s="2" t="s">
        <v>13</v>
      </c>
      <c r="D3944" s="2" t="s">
        <v>11</v>
      </c>
      <c r="E3944" s="13">
        <v>46266</v>
      </c>
      <c r="F3944" s="2" t="s">
        <v>2670</v>
      </c>
      <c r="G3944" s="2">
        <v>4</v>
      </c>
      <c r="H3944" s="3">
        <v>44000</v>
      </c>
      <c r="I3944" s="3">
        <v>4300</v>
      </c>
      <c r="J3944" s="3">
        <v>7290</v>
      </c>
      <c r="K3944" s="3">
        <v>0</v>
      </c>
      <c r="L3944" s="3">
        <f>SUM(H3944:K3944)</f>
        <v>55590</v>
      </c>
      <c r="M3944" s="15">
        <v>0</v>
      </c>
      <c r="N3944" s="3">
        <f>H3944*M3944</f>
        <v>0</v>
      </c>
      <c r="O3944" s="3">
        <f>L3944-N3944</f>
        <v>55590</v>
      </c>
    </row>
    <row r="3945" spans="1:15" x14ac:dyDescent="0.2">
      <c r="A3945" s="2" t="s">
        <v>7495</v>
      </c>
      <c r="B3945" s="2" t="s">
        <v>1734</v>
      </c>
      <c r="C3945" s="2" t="s">
        <v>108</v>
      </c>
      <c r="D3945" s="2" t="s">
        <v>105</v>
      </c>
      <c r="E3945" s="13">
        <v>46235</v>
      </c>
      <c r="F3945" s="2" t="s">
        <v>2647</v>
      </c>
      <c r="G3945" s="2">
        <v>2</v>
      </c>
      <c r="H3945" s="3">
        <v>18500</v>
      </c>
      <c r="I3945" s="3">
        <v>2470</v>
      </c>
      <c r="J3945" s="3">
        <v>0</v>
      </c>
      <c r="K3945" s="3">
        <v>0</v>
      </c>
      <c r="L3945" s="3">
        <f>SUM(H3945:K3945)</f>
        <v>20970</v>
      </c>
      <c r="M3945" s="15">
        <v>0</v>
      </c>
      <c r="N3945" s="3">
        <f>H3945*M3945</f>
        <v>0</v>
      </c>
      <c r="O3945" s="3">
        <f>L3945-N3945</f>
        <v>20970</v>
      </c>
    </row>
    <row r="3946" spans="1:15" x14ac:dyDescent="0.2">
      <c r="A3946" s="2" t="s">
        <v>7496</v>
      </c>
      <c r="B3946" s="2" t="s">
        <v>2400</v>
      </c>
      <c r="C3946" s="2" t="s">
        <v>112</v>
      </c>
      <c r="D3946" s="2" t="s">
        <v>114</v>
      </c>
      <c r="E3946" s="13">
        <v>46266</v>
      </c>
      <c r="F3946" s="2" t="s">
        <v>2683</v>
      </c>
      <c r="G3946" s="2">
        <v>2</v>
      </c>
      <c r="H3946" s="3">
        <v>20300</v>
      </c>
      <c r="I3946" s="3">
        <v>540</v>
      </c>
      <c r="J3946" s="3">
        <v>0</v>
      </c>
      <c r="K3946" s="3">
        <v>0</v>
      </c>
      <c r="L3946" s="3">
        <f>SUM(H3946:K3946)</f>
        <v>20840</v>
      </c>
      <c r="M3946" s="15">
        <v>0.17</v>
      </c>
      <c r="N3946" s="3">
        <f>H3946*M3946</f>
        <v>3451.0000000000005</v>
      </c>
      <c r="O3946" s="3">
        <f>L3946-N3946</f>
        <v>17389</v>
      </c>
    </row>
    <row r="3947" spans="1:15" x14ac:dyDescent="0.2">
      <c r="A3947" s="2" t="s">
        <v>7497</v>
      </c>
      <c r="B3947" s="2" t="s">
        <v>1022</v>
      </c>
      <c r="C3947" s="2" t="s">
        <v>122</v>
      </c>
      <c r="D3947" s="2" t="s">
        <v>124</v>
      </c>
      <c r="E3947" s="13">
        <v>46204</v>
      </c>
      <c r="F3947" s="2" t="s">
        <v>2732</v>
      </c>
      <c r="G3947" s="2">
        <v>2</v>
      </c>
      <c r="H3947" s="3">
        <v>3600</v>
      </c>
      <c r="I3947" s="3">
        <v>1390</v>
      </c>
      <c r="J3947" s="3">
        <v>0</v>
      </c>
      <c r="K3947" s="3">
        <v>0</v>
      </c>
      <c r="L3947" s="3">
        <f>SUM(H3947:K3947)</f>
        <v>4990</v>
      </c>
      <c r="M3947" s="15">
        <v>0.05</v>
      </c>
      <c r="N3947" s="3">
        <f>H3947*M3947</f>
        <v>180</v>
      </c>
      <c r="O3947" s="3">
        <f>L3947-N3947</f>
        <v>4810</v>
      </c>
    </row>
    <row r="3948" spans="1:15" x14ac:dyDescent="0.2">
      <c r="A3948" s="2" t="s">
        <v>7498</v>
      </c>
      <c r="B3948" s="2" t="s">
        <v>1930</v>
      </c>
      <c r="C3948" s="2" t="s">
        <v>116</v>
      </c>
      <c r="D3948" s="2" t="s">
        <v>114</v>
      </c>
      <c r="E3948" s="13">
        <v>46266</v>
      </c>
      <c r="F3948" s="2" t="s">
        <v>2647</v>
      </c>
      <c r="G3948" s="2">
        <v>1</v>
      </c>
      <c r="H3948" s="3">
        <v>13150</v>
      </c>
      <c r="I3948" s="3">
        <v>710</v>
      </c>
      <c r="J3948" s="3">
        <v>5570</v>
      </c>
      <c r="K3948" s="3">
        <v>0</v>
      </c>
      <c r="L3948" s="3">
        <f>SUM(H3948:K3948)</f>
        <v>19430</v>
      </c>
      <c r="M3948" s="15">
        <v>0</v>
      </c>
      <c r="N3948" s="3">
        <f>H3948*M3948</f>
        <v>0</v>
      </c>
      <c r="O3948" s="3">
        <f>L3948-N3948</f>
        <v>19430</v>
      </c>
    </row>
    <row r="3949" spans="1:15" x14ac:dyDescent="0.2">
      <c r="A3949" s="2" t="s">
        <v>7499</v>
      </c>
      <c r="B3949" s="2" t="s">
        <v>2069</v>
      </c>
      <c r="C3949" s="2" t="s">
        <v>57</v>
      </c>
      <c r="D3949" s="2" t="s">
        <v>55</v>
      </c>
      <c r="E3949" s="13">
        <v>46235</v>
      </c>
      <c r="F3949" s="2" t="s">
        <v>2647</v>
      </c>
      <c r="G3949" s="2">
        <v>3</v>
      </c>
      <c r="H3949" s="3">
        <v>18600</v>
      </c>
      <c r="I3949" s="3">
        <v>4850</v>
      </c>
      <c r="J3949" s="3">
        <v>0</v>
      </c>
      <c r="K3949" s="3">
        <v>0</v>
      </c>
      <c r="L3949" s="3">
        <f>SUM(H3949:K3949)</f>
        <v>23450</v>
      </c>
      <c r="M3949" s="15">
        <v>0</v>
      </c>
      <c r="N3949" s="3">
        <f>H3949*M3949</f>
        <v>0</v>
      </c>
      <c r="O3949" s="3">
        <f>L3949-N3949</f>
        <v>23450</v>
      </c>
    </row>
    <row r="3950" spans="1:15" x14ac:dyDescent="0.2">
      <c r="A3950" s="2" t="s">
        <v>7500</v>
      </c>
      <c r="B3950" s="2" t="s">
        <v>811</v>
      </c>
      <c r="C3950" s="2" t="s">
        <v>87</v>
      </c>
      <c r="D3950" s="2" t="s">
        <v>85</v>
      </c>
      <c r="E3950" s="13">
        <v>46235</v>
      </c>
      <c r="F3950" s="2" t="s">
        <v>2732</v>
      </c>
      <c r="G3950" s="2">
        <v>3</v>
      </c>
      <c r="H3950" s="3">
        <v>24750</v>
      </c>
      <c r="I3950" s="3">
        <v>2320</v>
      </c>
      <c r="J3950" s="3">
        <v>0</v>
      </c>
      <c r="K3950" s="3">
        <v>3410</v>
      </c>
      <c r="L3950" s="3">
        <f>SUM(H3950:K3950)</f>
        <v>30480</v>
      </c>
      <c r="M3950" s="15">
        <v>0.05</v>
      </c>
      <c r="N3950" s="3">
        <f>H3950*M3950</f>
        <v>1237.5</v>
      </c>
      <c r="O3950" s="3">
        <f>L3950-N3950</f>
        <v>29242.5</v>
      </c>
    </row>
    <row r="3951" spans="1:15" x14ac:dyDescent="0.2">
      <c r="A3951" s="2" t="s">
        <v>7501</v>
      </c>
      <c r="B3951" s="2" t="s">
        <v>974</v>
      </c>
      <c r="C3951" s="2" t="s">
        <v>26</v>
      </c>
      <c r="D3951" s="2" t="s">
        <v>24</v>
      </c>
      <c r="E3951" s="13">
        <v>46235</v>
      </c>
      <c r="F3951" s="2" t="s">
        <v>2661</v>
      </c>
      <c r="G3951" s="2">
        <v>3</v>
      </c>
      <c r="H3951" s="3">
        <v>22350</v>
      </c>
      <c r="I3951" s="3">
        <v>1170</v>
      </c>
      <c r="J3951" s="3">
        <v>0</v>
      </c>
      <c r="K3951" s="3">
        <v>0</v>
      </c>
      <c r="L3951" s="3">
        <f>SUM(H3951:K3951)</f>
        <v>23520</v>
      </c>
      <c r="M3951" s="15">
        <v>0</v>
      </c>
      <c r="N3951" s="3">
        <f>H3951*M3951</f>
        <v>0</v>
      </c>
      <c r="O3951" s="3">
        <f>L3951-N3951</f>
        <v>23520</v>
      </c>
    </row>
    <row r="3952" spans="1:15" x14ac:dyDescent="0.2">
      <c r="A3952" s="2" t="s">
        <v>7502</v>
      </c>
      <c r="B3952" s="2" t="s">
        <v>1983</v>
      </c>
      <c r="C3952" s="2" t="s">
        <v>39</v>
      </c>
      <c r="D3952" s="2" t="s">
        <v>36</v>
      </c>
      <c r="E3952" s="13">
        <v>46235</v>
      </c>
      <c r="F3952" s="2" t="s">
        <v>2647</v>
      </c>
      <c r="G3952" s="2">
        <v>4</v>
      </c>
      <c r="H3952" s="3">
        <v>23000</v>
      </c>
      <c r="I3952" s="3">
        <v>3110</v>
      </c>
      <c r="J3952" s="3">
        <v>0</v>
      </c>
      <c r="K3952" s="3">
        <v>0</v>
      </c>
      <c r="L3952" s="3">
        <f>SUM(H3952:K3952)</f>
        <v>26110</v>
      </c>
      <c r="M3952" s="15">
        <v>0</v>
      </c>
      <c r="N3952" s="3">
        <f>H3952*M3952</f>
        <v>0</v>
      </c>
      <c r="O3952" s="3">
        <f>L3952-N3952</f>
        <v>26110</v>
      </c>
    </row>
    <row r="3953" spans="1:15" x14ac:dyDescent="0.2">
      <c r="A3953" s="2" t="s">
        <v>7504</v>
      </c>
      <c r="B3953" s="2" t="s">
        <v>2339</v>
      </c>
      <c r="C3953" s="2" t="s">
        <v>59</v>
      </c>
      <c r="D3953" s="2" t="s">
        <v>55</v>
      </c>
      <c r="E3953" s="13">
        <v>46266</v>
      </c>
      <c r="F3953" s="2" t="s">
        <v>2683</v>
      </c>
      <c r="G3953" s="2">
        <v>4</v>
      </c>
      <c r="H3953" s="3">
        <v>16600</v>
      </c>
      <c r="I3953" s="3">
        <v>4020</v>
      </c>
      <c r="J3953" s="3">
        <v>5170</v>
      </c>
      <c r="K3953" s="3">
        <v>0</v>
      </c>
      <c r="L3953" s="3">
        <f>SUM(H3953:K3953)</f>
        <v>25790</v>
      </c>
      <c r="M3953" s="15">
        <v>0.17</v>
      </c>
      <c r="N3953" s="3">
        <f>H3953*M3953</f>
        <v>2822</v>
      </c>
      <c r="O3953" s="3">
        <f>L3953-N3953</f>
        <v>22968</v>
      </c>
    </row>
    <row r="3954" spans="1:15" x14ac:dyDescent="0.2">
      <c r="A3954" s="2" t="s">
        <v>7505</v>
      </c>
      <c r="B3954" s="2" t="s">
        <v>352</v>
      </c>
      <c r="C3954" s="2" t="s">
        <v>9</v>
      </c>
      <c r="D3954" s="2" t="s">
        <v>11</v>
      </c>
      <c r="E3954" s="13">
        <v>46266</v>
      </c>
      <c r="F3954" s="2" t="s">
        <v>2647</v>
      </c>
      <c r="G3954" s="2">
        <v>2</v>
      </c>
      <c r="H3954" s="3">
        <v>8900</v>
      </c>
      <c r="I3954" s="3">
        <v>770</v>
      </c>
      <c r="J3954" s="3">
        <v>0</v>
      </c>
      <c r="K3954" s="3">
        <v>0</v>
      </c>
      <c r="L3954" s="3">
        <f>SUM(H3954:K3954)</f>
        <v>9670</v>
      </c>
      <c r="M3954" s="15">
        <v>0</v>
      </c>
      <c r="N3954" s="3">
        <f>H3954*M3954</f>
        <v>0</v>
      </c>
      <c r="O3954" s="3">
        <f>L3954-N3954</f>
        <v>9670</v>
      </c>
    </row>
    <row r="3955" spans="1:15" x14ac:dyDescent="0.2">
      <c r="A3955" s="2" t="s">
        <v>7506</v>
      </c>
      <c r="B3955" s="2" t="s">
        <v>950</v>
      </c>
      <c r="C3955" s="2" t="s">
        <v>13</v>
      </c>
      <c r="D3955" s="2" t="s">
        <v>11</v>
      </c>
      <c r="E3955" s="13">
        <v>46235</v>
      </c>
      <c r="F3955" s="2" t="s">
        <v>2683</v>
      </c>
      <c r="G3955" s="2">
        <v>5</v>
      </c>
      <c r="H3955" s="3">
        <v>57250</v>
      </c>
      <c r="I3955" s="3">
        <v>8140</v>
      </c>
      <c r="J3955" s="3">
        <v>5590</v>
      </c>
      <c r="K3955" s="3">
        <v>0</v>
      </c>
      <c r="L3955" s="3">
        <f>SUM(H3955:K3955)</f>
        <v>70980</v>
      </c>
      <c r="M3955" s="15">
        <v>0.17</v>
      </c>
      <c r="N3955" s="3">
        <f>H3955*M3955</f>
        <v>9732.5</v>
      </c>
      <c r="O3955" s="3">
        <f>L3955-N3955</f>
        <v>61247.5</v>
      </c>
    </row>
    <row r="3956" spans="1:15" x14ac:dyDescent="0.2">
      <c r="A3956" s="2" t="s">
        <v>7508</v>
      </c>
      <c r="B3956" s="2" t="s">
        <v>852</v>
      </c>
      <c r="C3956" s="2" t="s">
        <v>112</v>
      </c>
      <c r="D3956" s="2" t="s">
        <v>114</v>
      </c>
      <c r="E3956" s="13">
        <v>46266</v>
      </c>
      <c r="F3956" s="2" t="s">
        <v>2670</v>
      </c>
      <c r="G3956" s="2">
        <v>4</v>
      </c>
      <c r="H3956" s="3">
        <v>40800</v>
      </c>
      <c r="I3956" s="3">
        <v>3650</v>
      </c>
      <c r="J3956" s="3">
        <v>0</v>
      </c>
      <c r="K3956" s="3">
        <v>0</v>
      </c>
      <c r="L3956" s="3">
        <f>SUM(H3956:K3956)</f>
        <v>44450</v>
      </c>
      <c r="M3956" s="15">
        <v>0</v>
      </c>
      <c r="N3956" s="3">
        <f>H3956*M3956</f>
        <v>0</v>
      </c>
      <c r="O3956" s="3">
        <f>L3956-N3956</f>
        <v>44450</v>
      </c>
    </row>
    <row r="3957" spans="1:15" x14ac:dyDescent="0.2">
      <c r="A3957" s="2" t="s">
        <v>7509</v>
      </c>
      <c r="B3957" s="2" t="s">
        <v>1460</v>
      </c>
      <c r="C3957" s="2" t="s">
        <v>39</v>
      </c>
      <c r="D3957" s="2" t="s">
        <v>36</v>
      </c>
      <c r="E3957" s="13">
        <v>46235</v>
      </c>
      <c r="F3957" s="2" t="s">
        <v>2732</v>
      </c>
      <c r="G3957" s="2">
        <v>2</v>
      </c>
      <c r="H3957" s="3">
        <v>8400</v>
      </c>
      <c r="I3957" s="3">
        <v>1420</v>
      </c>
      <c r="J3957" s="3">
        <v>0</v>
      </c>
      <c r="K3957" s="3">
        <v>0</v>
      </c>
      <c r="L3957" s="3">
        <f>SUM(H3957:K3957)</f>
        <v>9820</v>
      </c>
      <c r="M3957" s="15">
        <v>0.05</v>
      </c>
      <c r="N3957" s="3">
        <f>H3957*M3957</f>
        <v>420</v>
      </c>
      <c r="O3957" s="3">
        <f>L3957-N3957</f>
        <v>9400</v>
      </c>
    </row>
    <row r="3958" spans="1:15" x14ac:dyDescent="0.2">
      <c r="A3958" s="2" t="s">
        <v>7510</v>
      </c>
      <c r="B3958" s="2" t="s">
        <v>1572</v>
      </c>
      <c r="C3958" s="2" t="s">
        <v>83</v>
      </c>
      <c r="D3958" s="2" t="s">
        <v>85</v>
      </c>
      <c r="E3958" s="13">
        <v>46235</v>
      </c>
      <c r="F3958" s="2" t="s">
        <v>2670</v>
      </c>
      <c r="G3958" s="2">
        <v>2</v>
      </c>
      <c r="H3958" s="3">
        <v>26900</v>
      </c>
      <c r="I3958" s="3">
        <v>5100</v>
      </c>
      <c r="J3958" s="3">
        <v>0</v>
      </c>
      <c r="K3958" s="3">
        <v>0</v>
      </c>
      <c r="L3958" s="3">
        <f>SUM(H3958:K3958)</f>
        <v>32000</v>
      </c>
      <c r="M3958" s="15">
        <v>0</v>
      </c>
      <c r="N3958" s="3">
        <f>H3958*M3958</f>
        <v>0</v>
      </c>
      <c r="O3958" s="3">
        <f>L3958-N3958</f>
        <v>32000</v>
      </c>
    </row>
    <row r="3959" spans="1:15" x14ac:dyDescent="0.2">
      <c r="A3959" s="2" t="s">
        <v>7511</v>
      </c>
      <c r="B3959" s="2" t="s">
        <v>1902</v>
      </c>
      <c r="C3959" s="2" t="s">
        <v>69</v>
      </c>
      <c r="D3959" s="2" t="s">
        <v>65</v>
      </c>
      <c r="E3959" s="13">
        <v>46266</v>
      </c>
      <c r="F3959" s="2" t="s">
        <v>2658</v>
      </c>
      <c r="G3959" s="2">
        <v>5</v>
      </c>
      <c r="H3959" s="3">
        <v>95500</v>
      </c>
      <c r="I3959" s="3">
        <v>15450</v>
      </c>
      <c r="J3959" s="3">
        <v>8530</v>
      </c>
      <c r="K3959" s="3">
        <v>0</v>
      </c>
      <c r="L3959" s="3">
        <f>SUM(H3959:K3959)</f>
        <v>119480</v>
      </c>
      <c r="M3959" s="15">
        <v>0.1</v>
      </c>
      <c r="N3959" s="3">
        <f>H3959*M3959</f>
        <v>9550</v>
      </c>
      <c r="O3959" s="3">
        <f>L3959-N3959</f>
        <v>109930</v>
      </c>
    </row>
    <row r="3960" spans="1:15" x14ac:dyDescent="0.2">
      <c r="A3960" s="2" t="s">
        <v>7512</v>
      </c>
      <c r="B3960" s="2" t="s">
        <v>2487</v>
      </c>
      <c r="C3960" s="2" t="s">
        <v>69</v>
      </c>
      <c r="D3960" s="2" t="s">
        <v>65</v>
      </c>
      <c r="E3960" s="13">
        <v>46266</v>
      </c>
      <c r="F3960" s="2" t="s">
        <v>2658</v>
      </c>
      <c r="G3960" s="2">
        <v>5</v>
      </c>
      <c r="H3960" s="3">
        <v>72000</v>
      </c>
      <c r="I3960" s="3">
        <v>6600</v>
      </c>
      <c r="J3960" s="3">
        <v>0</v>
      </c>
      <c r="K3960" s="3">
        <v>0</v>
      </c>
      <c r="L3960" s="3">
        <f>SUM(H3960:K3960)</f>
        <v>78600</v>
      </c>
      <c r="M3960" s="15">
        <v>0.1</v>
      </c>
      <c r="N3960" s="3">
        <f>H3960*M3960</f>
        <v>7200</v>
      </c>
      <c r="O3960" s="3">
        <f>L3960-N3960</f>
        <v>71400</v>
      </c>
    </row>
    <row r="3961" spans="1:15" x14ac:dyDescent="0.2">
      <c r="A3961" s="2" t="s">
        <v>7513</v>
      </c>
      <c r="B3961" s="2" t="s">
        <v>2063</v>
      </c>
      <c r="C3961" s="2" t="s">
        <v>108</v>
      </c>
      <c r="D3961" s="2" t="s">
        <v>105</v>
      </c>
      <c r="E3961" s="13">
        <v>46235</v>
      </c>
      <c r="F3961" s="2" t="s">
        <v>2732</v>
      </c>
      <c r="G3961" s="2">
        <v>2</v>
      </c>
      <c r="H3961" s="3">
        <v>26700</v>
      </c>
      <c r="I3961" s="3">
        <v>2580</v>
      </c>
      <c r="J3961" s="3">
        <v>0</v>
      </c>
      <c r="K3961" s="3">
        <v>0</v>
      </c>
      <c r="L3961" s="3">
        <f>SUM(H3961:K3961)</f>
        <v>29280</v>
      </c>
      <c r="M3961" s="15">
        <v>0.05</v>
      </c>
      <c r="N3961" s="3">
        <f>H3961*M3961</f>
        <v>1335</v>
      </c>
      <c r="O3961" s="3">
        <f>L3961-N3961</f>
        <v>27945</v>
      </c>
    </row>
    <row r="3962" spans="1:15" x14ac:dyDescent="0.2">
      <c r="A3962" s="2" t="s">
        <v>7514</v>
      </c>
      <c r="B3962" s="2" t="s">
        <v>2430</v>
      </c>
      <c r="C3962" s="2" t="s">
        <v>112</v>
      </c>
      <c r="D3962" s="2" t="s">
        <v>114</v>
      </c>
      <c r="E3962" s="13">
        <v>46266</v>
      </c>
      <c r="F3962" s="2" t="s">
        <v>2670</v>
      </c>
      <c r="G3962" s="2">
        <v>3</v>
      </c>
      <c r="H3962" s="3">
        <v>15600</v>
      </c>
      <c r="I3962" s="3">
        <v>3660</v>
      </c>
      <c r="J3962" s="3">
        <v>0</v>
      </c>
      <c r="K3962" s="3">
        <v>0</v>
      </c>
      <c r="L3962" s="3">
        <f>SUM(H3962:K3962)</f>
        <v>19260</v>
      </c>
      <c r="M3962" s="15">
        <v>0</v>
      </c>
      <c r="N3962" s="3">
        <f>H3962*M3962</f>
        <v>0</v>
      </c>
      <c r="O3962" s="3">
        <f>L3962-N3962</f>
        <v>19260</v>
      </c>
    </row>
    <row r="3963" spans="1:15" x14ac:dyDescent="0.2">
      <c r="A3963" s="2" t="s">
        <v>7515</v>
      </c>
      <c r="B3963" s="2" t="s">
        <v>428</v>
      </c>
      <c r="C3963" s="2" t="s">
        <v>53</v>
      </c>
      <c r="D3963" s="2" t="s">
        <v>55</v>
      </c>
      <c r="E3963" s="13">
        <v>46235</v>
      </c>
      <c r="F3963" s="2" t="s">
        <v>2670</v>
      </c>
      <c r="G3963" s="2">
        <v>8</v>
      </c>
      <c r="H3963" s="3">
        <v>52400</v>
      </c>
      <c r="I3963" s="3">
        <v>5200</v>
      </c>
      <c r="J3963" s="3">
        <v>0</v>
      </c>
      <c r="K3963" s="3">
        <v>0</v>
      </c>
      <c r="L3963" s="3">
        <f>SUM(H3963:K3963)</f>
        <v>57600</v>
      </c>
      <c r="M3963" s="15">
        <v>0</v>
      </c>
      <c r="N3963" s="3">
        <f>H3963*M3963</f>
        <v>0</v>
      </c>
      <c r="O3963" s="3">
        <f>L3963-N3963</f>
        <v>57600</v>
      </c>
    </row>
    <row r="3964" spans="1:15" x14ac:dyDescent="0.2">
      <c r="A3964" s="2" t="s">
        <v>7516</v>
      </c>
      <c r="B3964" s="2" t="s">
        <v>924</v>
      </c>
      <c r="C3964" s="2" t="s">
        <v>79</v>
      </c>
      <c r="D3964" s="2" t="s">
        <v>75</v>
      </c>
      <c r="E3964" s="13">
        <v>46266</v>
      </c>
      <c r="F3964" s="2" t="s">
        <v>2647</v>
      </c>
      <c r="G3964" s="2">
        <v>2</v>
      </c>
      <c r="H3964" s="3">
        <v>6600</v>
      </c>
      <c r="I3964" s="3">
        <v>510</v>
      </c>
      <c r="J3964" s="3">
        <v>5460</v>
      </c>
      <c r="K3964" s="3">
        <v>1100</v>
      </c>
      <c r="L3964" s="3">
        <f>SUM(H3964:K3964)</f>
        <v>13670</v>
      </c>
      <c r="M3964" s="15">
        <v>0</v>
      </c>
      <c r="N3964" s="3">
        <f>H3964*M3964</f>
        <v>0</v>
      </c>
      <c r="O3964" s="3">
        <f>L3964-N3964</f>
        <v>13670</v>
      </c>
    </row>
    <row r="3965" spans="1:15" x14ac:dyDescent="0.2">
      <c r="A3965" s="2" t="s">
        <v>7517</v>
      </c>
      <c r="B3965" s="2" t="s">
        <v>1407</v>
      </c>
      <c r="C3965" s="2" t="s">
        <v>26</v>
      </c>
      <c r="D3965" s="2" t="s">
        <v>24</v>
      </c>
      <c r="E3965" s="13">
        <v>46235</v>
      </c>
      <c r="F3965" s="2" t="s">
        <v>2670</v>
      </c>
      <c r="G3965" s="2">
        <v>4</v>
      </c>
      <c r="H3965" s="3">
        <v>33400</v>
      </c>
      <c r="I3965" s="3">
        <v>10410</v>
      </c>
      <c r="J3965" s="3">
        <v>0</v>
      </c>
      <c r="K3965" s="3">
        <v>0</v>
      </c>
      <c r="L3965" s="3">
        <f>SUM(H3965:K3965)</f>
        <v>43810</v>
      </c>
      <c r="M3965" s="15">
        <v>0</v>
      </c>
      <c r="N3965" s="3">
        <f>H3965*M3965</f>
        <v>0</v>
      </c>
      <c r="O3965" s="3">
        <f>L3965-N3965</f>
        <v>43810</v>
      </c>
    </row>
    <row r="3966" spans="1:15" x14ac:dyDescent="0.2">
      <c r="A3966" s="2" t="s">
        <v>7518</v>
      </c>
      <c r="B3966" s="2" t="s">
        <v>295</v>
      </c>
      <c r="C3966" s="2" t="s">
        <v>47</v>
      </c>
      <c r="D3966" s="2" t="s">
        <v>45</v>
      </c>
      <c r="E3966" s="13">
        <v>46235</v>
      </c>
      <c r="F3966" s="2" t="s">
        <v>2647</v>
      </c>
      <c r="G3966" s="2">
        <v>5</v>
      </c>
      <c r="H3966" s="3">
        <v>31000</v>
      </c>
      <c r="I3966" s="3">
        <v>4330</v>
      </c>
      <c r="J3966" s="3">
        <v>0</v>
      </c>
      <c r="K3966" s="3">
        <v>0</v>
      </c>
      <c r="L3966" s="3">
        <f>SUM(H3966:K3966)</f>
        <v>35330</v>
      </c>
      <c r="M3966" s="15">
        <v>0</v>
      </c>
      <c r="N3966" s="3">
        <f>H3966*M3966</f>
        <v>0</v>
      </c>
      <c r="O3966" s="3">
        <f>L3966-N3966</f>
        <v>35330</v>
      </c>
    </row>
    <row r="3967" spans="1:15" x14ac:dyDescent="0.2">
      <c r="A3967" s="2" t="s">
        <v>7520</v>
      </c>
      <c r="B3967" s="2" t="s">
        <v>671</v>
      </c>
      <c r="C3967" s="2" t="s">
        <v>26</v>
      </c>
      <c r="D3967" s="2" t="s">
        <v>24</v>
      </c>
      <c r="E3967" s="13">
        <v>46235</v>
      </c>
      <c r="F3967" s="2" t="s">
        <v>2647</v>
      </c>
      <c r="G3967" s="2">
        <v>3</v>
      </c>
      <c r="H3967" s="3">
        <v>31050</v>
      </c>
      <c r="I3967" s="3">
        <v>3230</v>
      </c>
      <c r="J3967" s="3">
        <v>5080</v>
      </c>
      <c r="K3967" s="3">
        <v>2630</v>
      </c>
      <c r="L3967" s="3">
        <f>SUM(H3967:K3967)</f>
        <v>41990</v>
      </c>
      <c r="M3967" s="15">
        <v>0</v>
      </c>
      <c r="N3967" s="3">
        <f>H3967*M3967</f>
        <v>0</v>
      </c>
      <c r="O3967" s="3">
        <f>L3967-N3967</f>
        <v>41990</v>
      </c>
    </row>
    <row r="3968" spans="1:15" x14ac:dyDescent="0.2">
      <c r="A3968" s="2" t="s">
        <v>7522</v>
      </c>
      <c r="B3968" s="2" t="s">
        <v>1921</v>
      </c>
      <c r="C3968" s="2" t="s">
        <v>59</v>
      </c>
      <c r="D3968" s="2" t="s">
        <v>55</v>
      </c>
      <c r="E3968" s="13">
        <v>46235</v>
      </c>
      <c r="F3968" s="2" t="s">
        <v>2661</v>
      </c>
      <c r="G3968" s="2">
        <v>2</v>
      </c>
      <c r="H3968" s="3">
        <v>7800</v>
      </c>
      <c r="I3968" s="3">
        <v>2280</v>
      </c>
      <c r="J3968" s="3">
        <v>1650</v>
      </c>
      <c r="K3968" s="3">
        <v>3510</v>
      </c>
      <c r="L3968" s="3">
        <f>SUM(H3968:K3968)</f>
        <v>15240</v>
      </c>
      <c r="M3968" s="15">
        <v>0</v>
      </c>
      <c r="N3968" s="3">
        <f>H3968*M3968</f>
        <v>0</v>
      </c>
      <c r="O3968" s="3">
        <f>L3968-N3968</f>
        <v>15240</v>
      </c>
    </row>
    <row r="3969" spans="1:15" x14ac:dyDescent="0.2">
      <c r="A3969" s="2" t="s">
        <v>7523</v>
      </c>
      <c r="B3969" s="2" t="s">
        <v>2061</v>
      </c>
      <c r="C3969" s="2" t="s">
        <v>43</v>
      </c>
      <c r="D3969" s="2" t="s">
        <v>45</v>
      </c>
      <c r="E3969" s="13">
        <v>46235</v>
      </c>
      <c r="F3969" s="2" t="s">
        <v>2732</v>
      </c>
      <c r="G3969" s="2">
        <v>2</v>
      </c>
      <c r="H3969" s="3">
        <v>8500</v>
      </c>
      <c r="I3969" s="3">
        <v>1730</v>
      </c>
      <c r="J3969" s="3">
        <v>0</v>
      </c>
      <c r="K3969" s="3">
        <v>0</v>
      </c>
      <c r="L3969" s="3">
        <f>SUM(H3969:K3969)</f>
        <v>10230</v>
      </c>
      <c r="M3969" s="15">
        <v>0.05</v>
      </c>
      <c r="N3969" s="3">
        <f>H3969*M3969</f>
        <v>425</v>
      </c>
      <c r="O3969" s="3">
        <f>L3969-N3969</f>
        <v>9805</v>
      </c>
    </row>
    <row r="3970" spans="1:15" x14ac:dyDescent="0.2">
      <c r="A3970" s="2" t="s">
        <v>7524</v>
      </c>
      <c r="B3970" s="2" t="s">
        <v>2375</v>
      </c>
      <c r="C3970" s="2" t="s">
        <v>122</v>
      </c>
      <c r="D3970" s="2" t="s">
        <v>124</v>
      </c>
      <c r="E3970" s="13">
        <v>46235</v>
      </c>
      <c r="F3970" s="2" t="s">
        <v>2732</v>
      </c>
      <c r="G3970" s="2">
        <v>1</v>
      </c>
      <c r="H3970" s="3">
        <v>2450</v>
      </c>
      <c r="I3970" s="3">
        <v>290</v>
      </c>
      <c r="J3970" s="3">
        <v>4330</v>
      </c>
      <c r="K3970" s="3">
        <v>0</v>
      </c>
      <c r="L3970" s="3">
        <f>SUM(H3970:K3970)</f>
        <v>7070</v>
      </c>
      <c r="M3970" s="15">
        <v>0.05</v>
      </c>
      <c r="N3970" s="3">
        <f>H3970*M3970</f>
        <v>122.5</v>
      </c>
      <c r="O3970" s="3">
        <f>L3970-N3970</f>
        <v>6947.5</v>
      </c>
    </row>
    <row r="3971" spans="1:15" x14ac:dyDescent="0.2">
      <c r="A3971" s="2" t="s">
        <v>7525</v>
      </c>
      <c r="B3971" s="2" t="s">
        <v>1361</v>
      </c>
      <c r="C3971" s="2" t="s">
        <v>97</v>
      </c>
      <c r="D3971" s="2" t="s">
        <v>95</v>
      </c>
      <c r="E3971" s="13">
        <v>46235</v>
      </c>
      <c r="F3971" s="2" t="s">
        <v>2670</v>
      </c>
      <c r="G3971" s="2">
        <v>4</v>
      </c>
      <c r="H3971" s="3">
        <v>34800</v>
      </c>
      <c r="I3971" s="3">
        <v>9390</v>
      </c>
      <c r="J3971" s="3">
        <v>0</v>
      </c>
      <c r="K3971" s="3">
        <v>0</v>
      </c>
      <c r="L3971" s="3">
        <f>SUM(H3971:K3971)</f>
        <v>44190</v>
      </c>
      <c r="M3971" s="15">
        <v>0</v>
      </c>
      <c r="N3971" s="3">
        <f>H3971*M3971</f>
        <v>0</v>
      </c>
      <c r="O3971" s="3">
        <f>L3971-N3971</f>
        <v>44190</v>
      </c>
    </row>
    <row r="3972" spans="1:15" x14ac:dyDescent="0.2">
      <c r="A3972" s="2" t="s">
        <v>7526</v>
      </c>
      <c r="B3972" s="2" t="s">
        <v>1939</v>
      </c>
      <c r="C3972" s="2" t="s">
        <v>77</v>
      </c>
      <c r="D3972" s="2" t="s">
        <v>75</v>
      </c>
      <c r="E3972" s="13">
        <v>46266</v>
      </c>
      <c r="F3972" s="2" t="s">
        <v>2670</v>
      </c>
      <c r="G3972" s="2">
        <v>5</v>
      </c>
      <c r="H3972" s="3">
        <v>25250</v>
      </c>
      <c r="I3972" s="3">
        <v>1580</v>
      </c>
      <c r="J3972" s="3">
        <v>0</v>
      </c>
      <c r="K3972" s="3">
        <v>0</v>
      </c>
      <c r="L3972" s="3">
        <f>SUM(H3972:K3972)</f>
        <v>26830</v>
      </c>
      <c r="M3972" s="15">
        <v>0</v>
      </c>
      <c r="N3972" s="3">
        <f>H3972*M3972</f>
        <v>0</v>
      </c>
      <c r="O3972" s="3">
        <f>L3972-N3972</f>
        <v>26830</v>
      </c>
    </row>
    <row r="3973" spans="1:15" x14ac:dyDescent="0.2">
      <c r="A3973" s="2" t="s">
        <v>7527</v>
      </c>
      <c r="B3973" s="2" t="s">
        <v>2220</v>
      </c>
      <c r="C3973" s="2" t="s">
        <v>34</v>
      </c>
      <c r="D3973" s="2" t="s">
        <v>36</v>
      </c>
      <c r="E3973" s="13">
        <v>46235</v>
      </c>
      <c r="F3973" s="2" t="s">
        <v>2683</v>
      </c>
      <c r="G3973" s="2">
        <v>5</v>
      </c>
      <c r="H3973" s="3">
        <v>21000</v>
      </c>
      <c r="I3973" s="3">
        <v>6870</v>
      </c>
      <c r="J3973" s="3">
        <v>0</v>
      </c>
      <c r="K3973" s="3">
        <v>0</v>
      </c>
      <c r="L3973" s="3">
        <f>SUM(H3973:K3973)</f>
        <v>27870</v>
      </c>
      <c r="M3973" s="15">
        <v>0.17</v>
      </c>
      <c r="N3973" s="3">
        <f>H3973*M3973</f>
        <v>3570.0000000000005</v>
      </c>
      <c r="O3973" s="3">
        <f>L3973-N3973</f>
        <v>24300</v>
      </c>
    </row>
    <row r="3974" spans="1:15" x14ac:dyDescent="0.2">
      <c r="A3974" s="2" t="s">
        <v>7528</v>
      </c>
      <c r="B3974" s="2" t="s">
        <v>720</v>
      </c>
      <c r="C3974" s="2" t="s">
        <v>99</v>
      </c>
      <c r="D3974" s="2" t="s">
        <v>95</v>
      </c>
      <c r="E3974" s="13">
        <v>46266</v>
      </c>
      <c r="F3974" s="2" t="s">
        <v>2647</v>
      </c>
      <c r="G3974" s="2">
        <v>3</v>
      </c>
      <c r="H3974" s="3">
        <v>6450</v>
      </c>
      <c r="I3974" s="3">
        <v>2930</v>
      </c>
      <c r="J3974" s="3">
        <v>0</v>
      </c>
      <c r="K3974" s="3">
        <v>3850</v>
      </c>
      <c r="L3974" s="3">
        <f>SUM(H3974:K3974)</f>
        <v>13230</v>
      </c>
      <c r="M3974" s="15">
        <v>0</v>
      </c>
      <c r="N3974" s="3">
        <f>H3974*M3974</f>
        <v>0</v>
      </c>
      <c r="O3974" s="3">
        <f>L3974-N3974</f>
        <v>13230</v>
      </c>
    </row>
    <row r="3975" spans="1:15" x14ac:dyDescent="0.2">
      <c r="A3975" s="2" t="s">
        <v>7530</v>
      </c>
      <c r="B3975" s="2" t="s">
        <v>516</v>
      </c>
      <c r="C3975" s="2" t="s">
        <v>47</v>
      </c>
      <c r="D3975" s="2" t="s">
        <v>45</v>
      </c>
      <c r="E3975" s="13">
        <v>46235</v>
      </c>
      <c r="F3975" s="2" t="s">
        <v>2647</v>
      </c>
      <c r="G3975" s="2">
        <v>3</v>
      </c>
      <c r="H3975" s="3">
        <v>13650</v>
      </c>
      <c r="I3975" s="3">
        <v>5220</v>
      </c>
      <c r="J3975" s="3">
        <v>0</v>
      </c>
      <c r="K3975" s="3">
        <v>0</v>
      </c>
      <c r="L3975" s="3">
        <f>SUM(H3975:K3975)</f>
        <v>18870</v>
      </c>
      <c r="M3975" s="15">
        <v>0</v>
      </c>
      <c r="N3975" s="3">
        <f>H3975*M3975</f>
        <v>0</v>
      </c>
      <c r="O3975" s="3">
        <f>L3975-N3975</f>
        <v>18870</v>
      </c>
    </row>
    <row r="3976" spans="1:15" x14ac:dyDescent="0.2">
      <c r="A3976" s="2" t="s">
        <v>7532</v>
      </c>
      <c r="B3976" s="2" t="s">
        <v>911</v>
      </c>
      <c r="C3976" s="2" t="s">
        <v>32</v>
      </c>
      <c r="D3976" s="2" t="s">
        <v>24</v>
      </c>
      <c r="E3976" s="13">
        <v>46266</v>
      </c>
      <c r="F3976" s="2" t="s">
        <v>2670</v>
      </c>
      <c r="G3976" s="2">
        <v>3</v>
      </c>
      <c r="H3976" s="3">
        <v>14250</v>
      </c>
      <c r="I3976" s="3">
        <v>3810</v>
      </c>
      <c r="J3976" s="3">
        <v>1590</v>
      </c>
      <c r="K3976" s="3">
        <v>0</v>
      </c>
      <c r="L3976" s="3">
        <f>SUM(H3976:K3976)</f>
        <v>19650</v>
      </c>
      <c r="M3976" s="15">
        <v>0</v>
      </c>
      <c r="N3976" s="3">
        <f>H3976*M3976</f>
        <v>0</v>
      </c>
      <c r="O3976" s="3">
        <f>L3976-N3976</f>
        <v>19650</v>
      </c>
    </row>
    <row r="3977" spans="1:15" x14ac:dyDescent="0.2">
      <c r="A3977" s="2" t="s">
        <v>7533</v>
      </c>
      <c r="B3977" s="2" t="s">
        <v>1019</v>
      </c>
      <c r="C3977" s="2" t="s">
        <v>61</v>
      </c>
      <c r="D3977" s="2" t="s">
        <v>55</v>
      </c>
      <c r="E3977" s="13">
        <v>46235</v>
      </c>
      <c r="F3977" s="2" t="s">
        <v>2670</v>
      </c>
      <c r="G3977" s="2">
        <v>5</v>
      </c>
      <c r="H3977" s="3">
        <v>154000</v>
      </c>
      <c r="I3977" s="3">
        <v>3690</v>
      </c>
      <c r="J3977" s="3">
        <v>0</v>
      </c>
      <c r="K3977" s="3">
        <v>2210</v>
      </c>
      <c r="L3977" s="3">
        <f>SUM(H3977:K3977)</f>
        <v>159900</v>
      </c>
      <c r="M3977" s="15">
        <v>0</v>
      </c>
      <c r="N3977" s="3">
        <f>H3977*M3977</f>
        <v>0</v>
      </c>
      <c r="O3977" s="3">
        <f>L3977-N3977</f>
        <v>159900</v>
      </c>
    </row>
    <row r="3978" spans="1:15" x14ac:dyDescent="0.2">
      <c r="A3978" s="2" t="s">
        <v>7534</v>
      </c>
      <c r="B3978" s="2" t="s">
        <v>1138</v>
      </c>
      <c r="C3978" s="2" t="s">
        <v>69</v>
      </c>
      <c r="D3978" s="2" t="s">
        <v>65</v>
      </c>
      <c r="E3978" s="13">
        <v>46235</v>
      </c>
      <c r="F3978" s="2" t="s">
        <v>2670</v>
      </c>
      <c r="G3978" s="2">
        <v>2</v>
      </c>
      <c r="H3978" s="3">
        <v>40400</v>
      </c>
      <c r="I3978" s="3">
        <v>2120</v>
      </c>
      <c r="J3978" s="3">
        <v>0</v>
      </c>
      <c r="K3978" s="3">
        <v>3390</v>
      </c>
      <c r="L3978" s="3">
        <f>SUM(H3978:K3978)</f>
        <v>45910</v>
      </c>
      <c r="M3978" s="15">
        <v>0</v>
      </c>
      <c r="N3978" s="3">
        <f>H3978*M3978</f>
        <v>0</v>
      </c>
      <c r="O3978" s="3">
        <f>L3978-N3978</f>
        <v>45910</v>
      </c>
    </row>
    <row r="3979" spans="1:15" x14ac:dyDescent="0.2">
      <c r="A3979" s="2" t="s">
        <v>7535</v>
      </c>
      <c r="B3979" s="2" t="s">
        <v>1346</v>
      </c>
      <c r="C3979" s="2" t="s">
        <v>77</v>
      </c>
      <c r="D3979" s="2" t="s">
        <v>75</v>
      </c>
      <c r="E3979" s="13">
        <v>46235</v>
      </c>
      <c r="F3979" s="2" t="s">
        <v>2658</v>
      </c>
      <c r="G3979" s="2">
        <v>4</v>
      </c>
      <c r="H3979" s="3">
        <v>26800</v>
      </c>
      <c r="I3979" s="3">
        <v>1740</v>
      </c>
      <c r="J3979" s="3">
        <v>0</v>
      </c>
      <c r="K3979" s="3">
        <v>0</v>
      </c>
      <c r="L3979" s="3">
        <f>SUM(H3979:K3979)</f>
        <v>28540</v>
      </c>
      <c r="M3979" s="15">
        <v>0.1</v>
      </c>
      <c r="N3979" s="3">
        <f>H3979*M3979</f>
        <v>2680</v>
      </c>
      <c r="O3979" s="3">
        <f>L3979-N3979</f>
        <v>25860</v>
      </c>
    </row>
    <row r="3980" spans="1:15" x14ac:dyDescent="0.2">
      <c r="A3980" s="2" t="s">
        <v>7536</v>
      </c>
      <c r="B3980" s="2" t="s">
        <v>804</v>
      </c>
      <c r="C3980" s="2" t="s">
        <v>83</v>
      </c>
      <c r="D3980" s="2" t="s">
        <v>85</v>
      </c>
      <c r="E3980" s="13">
        <v>46235</v>
      </c>
      <c r="F3980" s="2" t="s">
        <v>2661</v>
      </c>
      <c r="G3980" s="2">
        <v>5</v>
      </c>
      <c r="H3980" s="3">
        <v>68500</v>
      </c>
      <c r="I3980" s="3">
        <v>3120</v>
      </c>
      <c r="J3980" s="3">
        <v>0</v>
      </c>
      <c r="K3980" s="3">
        <v>0</v>
      </c>
      <c r="L3980" s="3">
        <f>SUM(H3980:K3980)</f>
        <v>71620</v>
      </c>
      <c r="M3980" s="15">
        <v>0</v>
      </c>
      <c r="N3980" s="3">
        <f>H3980*M3980</f>
        <v>0</v>
      </c>
      <c r="O3980" s="3">
        <f>L3980-N3980</f>
        <v>71620</v>
      </c>
    </row>
    <row r="3981" spans="1:15" x14ac:dyDescent="0.2">
      <c r="A3981" s="2" t="s">
        <v>7538</v>
      </c>
      <c r="B3981" s="2" t="s">
        <v>1080</v>
      </c>
      <c r="C3981" s="2" t="s">
        <v>49</v>
      </c>
      <c r="D3981" s="2" t="s">
        <v>45</v>
      </c>
      <c r="E3981" s="13">
        <v>46235</v>
      </c>
      <c r="F3981" s="2" t="s">
        <v>2658</v>
      </c>
      <c r="G3981" s="2">
        <v>4</v>
      </c>
      <c r="H3981" s="3">
        <v>15400</v>
      </c>
      <c r="I3981" s="3">
        <v>4330</v>
      </c>
      <c r="J3981" s="3">
        <v>0</v>
      </c>
      <c r="K3981" s="3">
        <v>0</v>
      </c>
      <c r="L3981" s="3">
        <f>SUM(H3981:K3981)</f>
        <v>19730</v>
      </c>
      <c r="M3981" s="15">
        <v>0.1</v>
      </c>
      <c r="N3981" s="3">
        <f>H3981*M3981</f>
        <v>1540</v>
      </c>
      <c r="O3981" s="3">
        <f>L3981-N3981</f>
        <v>18190</v>
      </c>
    </row>
    <row r="3982" spans="1:15" x14ac:dyDescent="0.2">
      <c r="A3982" s="2" t="s">
        <v>7539</v>
      </c>
      <c r="B3982" s="2" t="s">
        <v>1261</v>
      </c>
      <c r="C3982" s="2" t="s">
        <v>118</v>
      </c>
      <c r="D3982" s="2" t="s">
        <v>114</v>
      </c>
      <c r="E3982" s="13">
        <v>46235</v>
      </c>
      <c r="F3982" s="2" t="s">
        <v>2661</v>
      </c>
      <c r="G3982" s="2">
        <v>12</v>
      </c>
      <c r="H3982" s="3">
        <v>91200</v>
      </c>
      <c r="I3982" s="3">
        <v>13390</v>
      </c>
      <c r="J3982" s="3">
        <v>7820</v>
      </c>
      <c r="K3982" s="3">
        <v>0</v>
      </c>
      <c r="L3982" s="3">
        <f>SUM(H3982:K3982)</f>
        <v>112410</v>
      </c>
      <c r="M3982" s="15">
        <v>0</v>
      </c>
      <c r="N3982" s="3">
        <f>H3982*M3982</f>
        <v>0</v>
      </c>
      <c r="O3982" s="3">
        <f>L3982-N3982</f>
        <v>112410</v>
      </c>
    </row>
    <row r="3983" spans="1:15" x14ac:dyDescent="0.2">
      <c r="A3983" s="2" t="s">
        <v>7540</v>
      </c>
      <c r="B3983" s="2" t="s">
        <v>1458</v>
      </c>
      <c r="C3983" s="2" t="s">
        <v>73</v>
      </c>
      <c r="D3983" s="2" t="s">
        <v>75</v>
      </c>
      <c r="E3983" s="13">
        <v>46235</v>
      </c>
      <c r="F3983" s="2" t="s">
        <v>2670</v>
      </c>
      <c r="G3983" s="2">
        <v>3</v>
      </c>
      <c r="H3983" s="3">
        <v>15600</v>
      </c>
      <c r="I3983" s="3">
        <v>3640</v>
      </c>
      <c r="J3983" s="3">
        <v>0</v>
      </c>
      <c r="K3983" s="3">
        <v>2520</v>
      </c>
      <c r="L3983" s="3">
        <f>SUM(H3983:K3983)</f>
        <v>21760</v>
      </c>
      <c r="M3983" s="15">
        <v>0</v>
      </c>
      <c r="N3983" s="3">
        <f>H3983*M3983</f>
        <v>0</v>
      </c>
      <c r="O3983" s="3">
        <f>L3983-N3983</f>
        <v>21760</v>
      </c>
    </row>
    <row r="3984" spans="1:15" x14ac:dyDescent="0.2">
      <c r="A3984" s="2" t="s">
        <v>7541</v>
      </c>
      <c r="B3984" s="2" t="s">
        <v>2263</v>
      </c>
      <c r="C3984" s="2" t="s">
        <v>83</v>
      </c>
      <c r="D3984" s="2" t="s">
        <v>85</v>
      </c>
      <c r="E3984" s="13">
        <v>46266</v>
      </c>
      <c r="F3984" s="2" t="s">
        <v>2658</v>
      </c>
      <c r="G3984" s="2">
        <v>9</v>
      </c>
      <c r="H3984" s="3">
        <v>90450</v>
      </c>
      <c r="I3984" s="3">
        <v>6930</v>
      </c>
      <c r="J3984" s="3">
        <v>0</v>
      </c>
      <c r="K3984" s="3">
        <v>0</v>
      </c>
      <c r="L3984" s="3">
        <f>SUM(H3984:K3984)</f>
        <v>97380</v>
      </c>
      <c r="M3984" s="15">
        <v>0.1</v>
      </c>
      <c r="N3984" s="3">
        <f>H3984*M3984</f>
        <v>9045</v>
      </c>
      <c r="O3984" s="3">
        <f>L3984-N3984</f>
        <v>88335</v>
      </c>
    </row>
    <row r="3985" spans="1:15" x14ac:dyDescent="0.2">
      <c r="A3985" s="2" t="s">
        <v>7543</v>
      </c>
      <c r="B3985" s="2" t="s">
        <v>2544</v>
      </c>
      <c r="C3985" s="2" t="s">
        <v>71</v>
      </c>
      <c r="D3985" s="2" t="s">
        <v>65</v>
      </c>
      <c r="E3985" s="13">
        <v>46266</v>
      </c>
      <c r="F3985" s="2" t="s">
        <v>2658</v>
      </c>
      <c r="G3985" s="2">
        <v>8</v>
      </c>
      <c r="H3985" s="3">
        <v>47200</v>
      </c>
      <c r="I3985" s="3">
        <v>5890</v>
      </c>
      <c r="J3985" s="3">
        <v>4150</v>
      </c>
      <c r="K3985" s="3">
        <v>0</v>
      </c>
      <c r="L3985" s="3">
        <f>SUM(H3985:K3985)</f>
        <v>57240</v>
      </c>
      <c r="M3985" s="15">
        <v>0.1</v>
      </c>
      <c r="N3985" s="3">
        <f>H3985*M3985</f>
        <v>4720</v>
      </c>
      <c r="O3985" s="3">
        <f>L3985-N3985</f>
        <v>52520</v>
      </c>
    </row>
    <row r="3986" spans="1:15" x14ac:dyDescent="0.2">
      <c r="A3986" s="2" t="s">
        <v>7544</v>
      </c>
      <c r="B3986" s="2" t="s">
        <v>2107</v>
      </c>
      <c r="C3986" s="2" t="s">
        <v>49</v>
      </c>
      <c r="D3986" s="2" t="s">
        <v>45</v>
      </c>
      <c r="E3986" s="13">
        <v>46266</v>
      </c>
      <c r="F3986" s="2" t="s">
        <v>2689</v>
      </c>
      <c r="G3986" s="2">
        <v>5</v>
      </c>
      <c r="H3986" s="3">
        <v>9500</v>
      </c>
      <c r="I3986" s="3">
        <v>2360</v>
      </c>
      <c r="J3986" s="3">
        <v>0</v>
      </c>
      <c r="K3986" s="3">
        <v>660</v>
      </c>
      <c r="L3986" s="3">
        <f>SUM(H3986:K3986)</f>
        <v>12520</v>
      </c>
      <c r="M3986" s="15">
        <v>0.15</v>
      </c>
      <c r="N3986" s="3">
        <f>H3986*M3986</f>
        <v>1425</v>
      </c>
      <c r="O3986" s="3">
        <f>L3986-N3986</f>
        <v>11095</v>
      </c>
    </row>
    <row r="3987" spans="1:15" x14ac:dyDescent="0.2">
      <c r="A3987" s="2" t="s">
        <v>7545</v>
      </c>
      <c r="B3987" s="2" t="s">
        <v>1577</v>
      </c>
      <c r="C3987" s="2" t="s">
        <v>93</v>
      </c>
      <c r="D3987" s="2" t="s">
        <v>95</v>
      </c>
      <c r="E3987" s="13">
        <v>46235</v>
      </c>
      <c r="F3987" s="2" t="s">
        <v>2670</v>
      </c>
      <c r="G3987" s="2">
        <v>2</v>
      </c>
      <c r="H3987" s="3">
        <v>9300</v>
      </c>
      <c r="I3987" s="3">
        <v>1230</v>
      </c>
      <c r="J3987" s="3">
        <v>5380</v>
      </c>
      <c r="K3987" s="3">
        <v>0</v>
      </c>
      <c r="L3987" s="3">
        <f>SUM(H3987:K3987)</f>
        <v>15910</v>
      </c>
      <c r="M3987" s="15">
        <v>0</v>
      </c>
      <c r="N3987" s="3">
        <f>H3987*M3987</f>
        <v>0</v>
      </c>
      <c r="O3987" s="3">
        <f>L3987-N3987</f>
        <v>15910</v>
      </c>
    </row>
    <row r="3988" spans="1:15" x14ac:dyDescent="0.2">
      <c r="A3988" s="2" t="s">
        <v>7546</v>
      </c>
      <c r="B3988" s="2" t="s">
        <v>2415</v>
      </c>
      <c r="C3988" s="2" t="s">
        <v>83</v>
      </c>
      <c r="D3988" s="2" t="s">
        <v>85</v>
      </c>
      <c r="E3988" s="13">
        <v>46266</v>
      </c>
      <c r="F3988" s="2" t="s">
        <v>2647</v>
      </c>
      <c r="G3988" s="2">
        <v>10</v>
      </c>
      <c r="H3988" s="3">
        <v>94500</v>
      </c>
      <c r="I3988" s="3">
        <v>7300</v>
      </c>
      <c r="J3988" s="3">
        <v>0</v>
      </c>
      <c r="K3988" s="3">
        <v>0</v>
      </c>
      <c r="L3988" s="3">
        <f>SUM(H3988:K3988)</f>
        <v>101800</v>
      </c>
      <c r="M3988" s="15">
        <v>0</v>
      </c>
      <c r="N3988" s="3">
        <f>H3988*M3988</f>
        <v>0</v>
      </c>
      <c r="O3988" s="3">
        <f>L3988-N3988</f>
        <v>101800</v>
      </c>
    </row>
    <row r="3989" spans="1:15" x14ac:dyDescent="0.2">
      <c r="A3989" s="2" t="s">
        <v>7547</v>
      </c>
      <c r="B3989" s="2" t="s">
        <v>1143</v>
      </c>
      <c r="C3989" s="2" t="s">
        <v>57</v>
      </c>
      <c r="D3989" s="2" t="s">
        <v>55</v>
      </c>
      <c r="E3989" s="13">
        <v>46235</v>
      </c>
      <c r="F3989" s="2" t="s">
        <v>2647</v>
      </c>
      <c r="G3989" s="2">
        <v>3</v>
      </c>
      <c r="H3989" s="3">
        <v>17400</v>
      </c>
      <c r="I3989" s="3">
        <v>1380</v>
      </c>
      <c r="J3989" s="3">
        <v>0</v>
      </c>
      <c r="K3989" s="3">
        <v>0</v>
      </c>
      <c r="L3989" s="3">
        <f>SUM(H3989:K3989)</f>
        <v>18780</v>
      </c>
      <c r="M3989" s="15">
        <v>0</v>
      </c>
      <c r="N3989" s="3">
        <f>H3989*M3989</f>
        <v>0</v>
      </c>
      <c r="O3989" s="3">
        <f>L3989-N3989</f>
        <v>18780</v>
      </c>
    </row>
    <row r="3990" spans="1:15" x14ac:dyDescent="0.2">
      <c r="A3990" s="2" t="s">
        <v>7548</v>
      </c>
      <c r="B3990" s="2" t="s">
        <v>1223</v>
      </c>
      <c r="C3990" s="2" t="s">
        <v>37</v>
      </c>
      <c r="D3990" s="2" t="s">
        <v>36</v>
      </c>
      <c r="E3990" s="13">
        <v>46235</v>
      </c>
      <c r="F3990" s="2" t="s">
        <v>2670</v>
      </c>
      <c r="G3990" s="2">
        <v>2</v>
      </c>
      <c r="H3990" s="3">
        <v>19600</v>
      </c>
      <c r="I3990" s="3">
        <v>2900</v>
      </c>
      <c r="J3990" s="3">
        <v>0</v>
      </c>
      <c r="K3990" s="3">
        <v>0</v>
      </c>
      <c r="L3990" s="3">
        <f>SUM(H3990:K3990)</f>
        <v>22500</v>
      </c>
      <c r="M3990" s="15">
        <v>0</v>
      </c>
      <c r="N3990" s="3">
        <f>H3990*M3990</f>
        <v>0</v>
      </c>
      <c r="O3990" s="3">
        <f>L3990-N3990</f>
        <v>22500</v>
      </c>
    </row>
    <row r="3991" spans="1:15" x14ac:dyDescent="0.2">
      <c r="A3991" s="2" t="s">
        <v>7550</v>
      </c>
      <c r="B3991" s="2" t="s">
        <v>1826</v>
      </c>
      <c r="C3991" s="2" t="s">
        <v>51</v>
      </c>
      <c r="D3991" s="2" t="s">
        <v>45</v>
      </c>
      <c r="E3991" s="13">
        <v>46235</v>
      </c>
      <c r="F3991" s="2" t="s">
        <v>2670</v>
      </c>
      <c r="G3991" s="2">
        <v>4</v>
      </c>
      <c r="H3991" s="3">
        <v>45200</v>
      </c>
      <c r="I3991" s="3">
        <v>14460</v>
      </c>
      <c r="J3991" s="3">
        <v>3980</v>
      </c>
      <c r="K3991" s="3">
        <v>0</v>
      </c>
      <c r="L3991" s="3">
        <f>SUM(H3991:K3991)</f>
        <v>63640</v>
      </c>
      <c r="M3991" s="15">
        <v>0</v>
      </c>
      <c r="N3991" s="3">
        <f>H3991*M3991</f>
        <v>0</v>
      </c>
      <c r="O3991" s="3">
        <f>L3991-N3991</f>
        <v>63640</v>
      </c>
    </row>
    <row r="3992" spans="1:15" x14ac:dyDescent="0.2">
      <c r="A3992" s="2" t="s">
        <v>7551</v>
      </c>
      <c r="B3992" s="2" t="s">
        <v>2232</v>
      </c>
      <c r="C3992" s="2" t="s">
        <v>32</v>
      </c>
      <c r="D3992" s="2" t="s">
        <v>24</v>
      </c>
      <c r="E3992" s="13">
        <v>46235</v>
      </c>
      <c r="F3992" s="2" t="s">
        <v>2670</v>
      </c>
      <c r="G3992" s="2">
        <v>5</v>
      </c>
      <c r="H3992" s="3">
        <v>25250</v>
      </c>
      <c r="I3992" s="3">
        <v>12110</v>
      </c>
      <c r="J3992" s="3">
        <v>3290</v>
      </c>
      <c r="K3992" s="3">
        <v>0</v>
      </c>
      <c r="L3992" s="3">
        <f>SUM(H3992:K3992)</f>
        <v>40650</v>
      </c>
      <c r="M3992" s="15">
        <v>0</v>
      </c>
      <c r="N3992" s="3">
        <f>H3992*M3992</f>
        <v>0</v>
      </c>
      <c r="O3992" s="3">
        <f>L3992-N3992</f>
        <v>40650</v>
      </c>
    </row>
    <row r="3993" spans="1:15" x14ac:dyDescent="0.2">
      <c r="A3993" s="2" t="s">
        <v>7552</v>
      </c>
      <c r="B3993" s="2" t="s">
        <v>1545</v>
      </c>
      <c r="C3993" s="2" t="s">
        <v>34</v>
      </c>
      <c r="D3993" s="2" t="s">
        <v>36</v>
      </c>
      <c r="E3993" s="13">
        <v>46266</v>
      </c>
      <c r="F3993" s="2" t="s">
        <v>2683</v>
      </c>
      <c r="G3993" s="2">
        <v>6</v>
      </c>
      <c r="H3993" s="3">
        <v>32400</v>
      </c>
      <c r="I3993" s="3">
        <v>13730</v>
      </c>
      <c r="J3993" s="3">
        <v>3300</v>
      </c>
      <c r="K3993" s="3">
        <v>0</v>
      </c>
      <c r="L3993" s="3">
        <f>SUM(H3993:K3993)</f>
        <v>49430</v>
      </c>
      <c r="M3993" s="15">
        <v>0.17</v>
      </c>
      <c r="N3993" s="3">
        <f>H3993*M3993</f>
        <v>5508</v>
      </c>
      <c r="O3993" s="3">
        <f>L3993-N3993</f>
        <v>43922</v>
      </c>
    </row>
    <row r="3994" spans="1:15" x14ac:dyDescent="0.2">
      <c r="A3994" s="2" t="s">
        <v>7553</v>
      </c>
      <c r="B3994" s="2" t="s">
        <v>1872</v>
      </c>
      <c r="C3994" s="2" t="s">
        <v>93</v>
      </c>
      <c r="D3994" s="2" t="s">
        <v>95</v>
      </c>
      <c r="E3994" s="13">
        <v>46235</v>
      </c>
      <c r="F3994" s="2" t="s">
        <v>2683</v>
      </c>
      <c r="G3994" s="2">
        <v>2</v>
      </c>
      <c r="H3994" s="3">
        <v>8700</v>
      </c>
      <c r="I3994" s="3">
        <v>1990</v>
      </c>
      <c r="J3994" s="3">
        <v>2090</v>
      </c>
      <c r="K3994" s="3">
        <v>0</v>
      </c>
      <c r="L3994" s="3">
        <f>SUM(H3994:K3994)</f>
        <v>12780</v>
      </c>
      <c r="M3994" s="15">
        <v>0.17</v>
      </c>
      <c r="N3994" s="3">
        <f>H3994*M3994</f>
        <v>1479</v>
      </c>
      <c r="O3994" s="3">
        <f>L3994-N3994</f>
        <v>11301</v>
      </c>
    </row>
    <row r="3995" spans="1:15" x14ac:dyDescent="0.2">
      <c r="A3995" s="2" t="s">
        <v>7554</v>
      </c>
      <c r="B3995" s="2" t="s">
        <v>1956</v>
      </c>
      <c r="C3995" s="2" t="s">
        <v>89</v>
      </c>
      <c r="D3995" s="2" t="s">
        <v>85</v>
      </c>
      <c r="E3995" s="13">
        <v>46235</v>
      </c>
      <c r="F3995" s="2" t="s">
        <v>2647</v>
      </c>
      <c r="G3995" s="2">
        <v>4</v>
      </c>
      <c r="H3995" s="3">
        <v>21400</v>
      </c>
      <c r="I3995" s="3">
        <v>11800</v>
      </c>
      <c r="J3995" s="3">
        <v>0</v>
      </c>
      <c r="K3995" s="3">
        <v>1780</v>
      </c>
      <c r="L3995" s="3">
        <f>SUM(H3995:K3995)</f>
        <v>34980</v>
      </c>
      <c r="M3995" s="15">
        <v>0</v>
      </c>
      <c r="N3995" s="3">
        <f>H3995*M3995</f>
        <v>0</v>
      </c>
      <c r="O3995" s="3">
        <f>L3995-N3995</f>
        <v>34980</v>
      </c>
    </row>
    <row r="3996" spans="1:15" x14ac:dyDescent="0.2">
      <c r="A3996" s="2" t="s">
        <v>7555</v>
      </c>
      <c r="B3996" s="2" t="s">
        <v>699</v>
      </c>
      <c r="C3996" s="2" t="s">
        <v>29</v>
      </c>
      <c r="D3996" s="2" t="s">
        <v>24</v>
      </c>
      <c r="E3996" s="13">
        <v>46235</v>
      </c>
      <c r="F3996" s="2" t="s">
        <v>2647</v>
      </c>
      <c r="G3996" s="2">
        <v>3</v>
      </c>
      <c r="H3996" s="3">
        <v>28350</v>
      </c>
      <c r="I3996" s="3">
        <v>2490</v>
      </c>
      <c r="J3996" s="3">
        <v>6000</v>
      </c>
      <c r="K3996" s="3">
        <v>0</v>
      </c>
      <c r="L3996" s="3">
        <f>SUM(H3996:K3996)</f>
        <v>36840</v>
      </c>
      <c r="M3996" s="15">
        <v>0</v>
      </c>
      <c r="N3996" s="3">
        <f>H3996*M3996</f>
        <v>0</v>
      </c>
      <c r="O3996" s="3">
        <f>L3996-N3996</f>
        <v>36840</v>
      </c>
    </row>
    <row r="3997" spans="1:15" x14ac:dyDescent="0.2">
      <c r="A3997" s="2" t="s">
        <v>7556</v>
      </c>
      <c r="B3997" s="2" t="s">
        <v>1618</v>
      </c>
      <c r="C3997" s="2" t="s">
        <v>34</v>
      </c>
      <c r="D3997" s="2" t="s">
        <v>36</v>
      </c>
      <c r="E3997" s="13">
        <v>46235</v>
      </c>
      <c r="F3997" s="2" t="s">
        <v>2732</v>
      </c>
      <c r="G3997" s="2">
        <v>2</v>
      </c>
      <c r="H3997" s="3">
        <v>9200</v>
      </c>
      <c r="I3997" s="3">
        <v>1170</v>
      </c>
      <c r="J3997" s="3">
        <v>6150</v>
      </c>
      <c r="K3997" s="3">
        <v>0</v>
      </c>
      <c r="L3997" s="3">
        <f>SUM(H3997:K3997)</f>
        <v>16520</v>
      </c>
      <c r="M3997" s="15">
        <v>0.05</v>
      </c>
      <c r="N3997" s="3">
        <f>H3997*M3997</f>
        <v>460</v>
      </c>
      <c r="O3997" s="3">
        <f>L3997-N3997</f>
        <v>16060</v>
      </c>
    </row>
    <row r="3998" spans="1:15" x14ac:dyDescent="0.2">
      <c r="A3998" s="2" t="s">
        <v>7557</v>
      </c>
      <c r="B3998" s="2" t="s">
        <v>1837</v>
      </c>
      <c r="C3998" s="2" t="s">
        <v>103</v>
      </c>
      <c r="D3998" s="2" t="s">
        <v>105</v>
      </c>
      <c r="E3998" s="13">
        <v>46266</v>
      </c>
      <c r="F3998" s="2" t="s">
        <v>2670</v>
      </c>
      <c r="G3998" s="2">
        <v>4</v>
      </c>
      <c r="H3998" s="3">
        <v>10000</v>
      </c>
      <c r="I3998" s="3">
        <v>3930</v>
      </c>
      <c r="J3998" s="3">
        <v>2250</v>
      </c>
      <c r="K3998" s="3">
        <v>0</v>
      </c>
      <c r="L3998" s="3">
        <f>SUM(H3998:K3998)</f>
        <v>16180</v>
      </c>
      <c r="M3998" s="15">
        <v>0</v>
      </c>
      <c r="N3998" s="3">
        <f>H3998*M3998</f>
        <v>0</v>
      </c>
      <c r="O3998" s="3">
        <f>L3998-N3998</f>
        <v>16180</v>
      </c>
    </row>
    <row r="3999" spans="1:15" x14ac:dyDescent="0.2">
      <c r="A3999" s="2" t="s">
        <v>7558</v>
      </c>
      <c r="B3999" s="2" t="s">
        <v>2019</v>
      </c>
      <c r="C3999" s="2" t="s">
        <v>87</v>
      </c>
      <c r="D3999" s="2" t="s">
        <v>85</v>
      </c>
      <c r="E3999" s="13">
        <v>46235</v>
      </c>
      <c r="F3999" s="2" t="s">
        <v>2658</v>
      </c>
      <c r="G3999" s="2">
        <v>5</v>
      </c>
      <c r="H3999" s="3">
        <v>28250</v>
      </c>
      <c r="I3999" s="3">
        <v>13890</v>
      </c>
      <c r="J3999" s="3">
        <v>6180</v>
      </c>
      <c r="K3999" s="3">
        <v>660</v>
      </c>
      <c r="L3999" s="3">
        <f>SUM(H3999:K3999)</f>
        <v>48980</v>
      </c>
      <c r="M3999" s="15">
        <v>0.1</v>
      </c>
      <c r="N3999" s="3">
        <f>H3999*M3999</f>
        <v>2825</v>
      </c>
      <c r="O3999" s="3">
        <f>L3999-N3999</f>
        <v>46155</v>
      </c>
    </row>
    <row r="4000" spans="1:15" x14ac:dyDescent="0.2">
      <c r="A4000" s="2" t="s">
        <v>7559</v>
      </c>
      <c r="B4000" s="2" t="s">
        <v>1095</v>
      </c>
      <c r="C4000" s="2" t="s">
        <v>81</v>
      </c>
      <c r="D4000" s="2" t="s">
        <v>75</v>
      </c>
      <c r="E4000" s="13">
        <v>46235</v>
      </c>
      <c r="F4000" s="2" t="s">
        <v>2661</v>
      </c>
      <c r="G4000" s="2">
        <v>2</v>
      </c>
      <c r="H4000" s="3">
        <v>26300</v>
      </c>
      <c r="I4000" s="3">
        <v>5260</v>
      </c>
      <c r="J4000" s="3">
        <v>0</v>
      </c>
      <c r="K4000" s="3">
        <v>1430</v>
      </c>
      <c r="L4000" s="3">
        <f>SUM(H4000:K4000)</f>
        <v>32990</v>
      </c>
      <c r="M4000" s="15">
        <v>0</v>
      </c>
      <c r="N4000" s="3">
        <f>H4000*M4000</f>
        <v>0</v>
      </c>
      <c r="O4000" s="3">
        <f>L4000-N4000</f>
        <v>32990</v>
      </c>
    </row>
    <row r="4001" spans="1:15" x14ac:dyDescent="0.2">
      <c r="A4001" s="2" t="s">
        <v>7561</v>
      </c>
      <c r="B4001" s="2" t="s">
        <v>2111</v>
      </c>
      <c r="C4001" s="2" t="s">
        <v>99</v>
      </c>
      <c r="D4001" s="2" t="s">
        <v>95</v>
      </c>
      <c r="E4001" s="13">
        <v>46235</v>
      </c>
      <c r="F4001" s="2" t="s">
        <v>2647</v>
      </c>
      <c r="G4001" s="2">
        <v>5</v>
      </c>
      <c r="H4001" s="3">
        <v>9250</v>
      </c>
      <c r="I4001" s="3">
        <v>1940</v>
      </c>
      <c r="J4001" s="3">
        <v>0</v>
      </c>
      <c r="K4001" s="3">
        <v>0</v>
      </c>
      <c r="L4001" s="3">
        <f>SUM(H4001:K4001)</f>
        <v>11190</v>
      </c>
      <c r="M4001" s="15">
        <v>0</v>
      </c>
      <c r="N4001" s="3">
        <f>H4001*M4001</f>
        <v>0</v>
      </c>
      <c r="O4001" s="3">
        <f>L4001-N4001</f>
        <v>11190</v>
      </c>
    </row>
    <row r="4002" spans="1:15" x14ac:dyDescent="0.2">
      <c r="A4002" s="2" t="s">
        <v>7562</v>
      </c>
      <c r="B4002" s="2" t="s">
        <v>699</v>
      </c>
      <c r="C4002" s="2" t="s">
        <v>93</v>
      </c>
      <c r="D4002" s="2" t="s">
        <v>95</v>
      </c>
      <c r="E4002" s="13">
        <v>46235</v>
      </c>
      <c r="F4002" s="2" t="s">
        <v>2670</v>
      </c>
      <c r="G4002" s="2">
        <v>3</v>
      </c>
      <c r="H4002" s="3">
        <v>10800</v>
      </c>
      <c r="I4002" s="3">
        <v>2150</v>
      </c>
      <c r="J4002" s="3">
        <v>5040</v>
      </c>
      <c r="K4002" s="3">
        <v>0</v>
      </c>
      <c r="L4002" s="3">
        <f>SUM(H4002:K4002)</f>
        <v>17990</v>
      </c>
      <c r="M4002" s="15">
        <v>0</v>
      </c>
      <c r="N4002" s="3">
        <f>H4002*M4002</f>
        <v>0</v>
      </c>
      <c r="O4002" s="3">
        <f>L4002-N4002</f>
        <v>17990</v>
      </c>
    </row>
    <row r="4003" spans="1:15" x14ac:dyDescent="0.2">
      <c r="A4003" s="2" t="s">
        <v>7563</v>
      </c>
      <c r="B4003" s="2" t="s">
        <v>1291</v>
      </c>
      <c r="C4003" s="2" t="s">
        <v>108</v>
      </c>
      <c r="D4003" s="2" t="s">
        <v>105</v>
      </c>
      <c r="E4003" s="13">
        <v>46235</v>
      </c>
      <c r="F4003" s="2" t="s">
        <v>2670</v>
      </c>
      <c r="G4003" s="2">
        <v>2</v>
      </c>
      <c r="H4003" s="3">
        <v>26500</v>
      </c>
      <c r="I4003" s="3">
        <v>2190</v>
      </c>
      <c r="J4003" s="3">
        <v>0</v>
      </c>
      <c r="K4003" s="3">
        <v>0</v>
      </c>
      <c r="L4003" s="3">
        <f>SUM(H4003:K4003)</f>
        <v>28690</v>
      </c>
      <c r="M4003" s="15">
        <v>0</v>
      </c>
      <c r="N4003" s="3">
        <f>H4003*M4003</f>
        <v>0</v>
      </c>
      <c r="O4003" s="3">
        <f>L4003-N4003</f>
        <v>28690</v>
      </c>
    </row>
    <row r="4004" spans="1:15" x14ac:dyDescent="0.2">
      <c r="A4004" s="2" t="s">
        <v>7564</v>
      </c>
      <c r="B4004" s="2" t="s">
        <v>2525</v>
      </c>
      <c r="C4004" s="2" t="s">
        <v>16</v>
      </c>
      <c r="D4004" s="2" t="s">
        <v>11</v>
      </c>
      <c r="E4004" s="13">
        <v>46266</v>
      </c>
      <c r="F4004" s="2" t="s">
        <v>2683</v>
      </c>
      <c r="G4004" s="2">
        <v>4</v>
      </c>
      <c r="H4004" s="3">
        <v>29200</v>
      </c>
      <c r="I4004" s="3">
        <v>5570</v>
      </c>
      <c r="J4004" s="3">
        <v>0</v>
      </c>
      <c r="K4004" s="3">
        <v>3270</v>
      </c>
      <c r="L4004" s="3">
        <f>SUM(H4004:K4004)</f>
        <v>38040</v>
      </c>
      <c r="M4004" s="15">
        <v>0.17</v>
      </c>
      <c r="N4004" s="3">
        <f>H4004*M4004</f>
        <v>4964</v>
      </c>
      <c r="O4004" s="3">
        <f>L4004-N4004</f>
        <v>33076</v>
      </c>
    </row>
    <row r="4005" spans="1:15" x14ac:dyDescent="0.2">
      <c r="A4005" s="2" t="s">
        <v>7565</v>
      </c>
      <c r="B4005" s="2" t="s">
        <v>732</v>
      </c>
      <c r="C4005" s="2" t="s">
        <v>63</v>
      </c>
      <c r="D4005" s="2" t="s">
        <v>65</v>
      </c>
      <c r="E4005" s="13">
        <v>46266</v>
      </c>
      <c r="F4005" s="2" t="s">
        <v>2647</v>
      </c>
      <c r="G4005" s="2">
        <v>2</v>
      </c>
      <c r="H4005" s="3">
        <v>23100</v>
      </c>
      <c r="I4005" s="3">
        <v>1280</v>
      </c>
      <c r="J4005" s="3">
        <v>0</v>
      </c>
      <c r="K4005" s="3">
        <v>0</v>
      </c>
      <c r="L4005" s="3">
        <f>SUM(H4005:K4005)</f>
        <v>24380</v>
      </c>
      <c r="M4005" s="15">
        <v>0</v>
      </c>
      <c r="N4005" s="3">
        <f>H4005*M4005</f>
        <v>0</v>
      </c>
      <c r="O4005" s="3">
        <f>L4005-N4005</f>
        <v>24380</v>
      </c>
    </row>
    <row r="4006" spans="1:15" x14ac:dyDescent="0.2">
      <c r="A4006" s="2" t="s">
        <v>7566</v>
      </c>
      <c r="B4006" s="2" t="s">
        <v>1837</v>
      </c>
      <c r="C4006" s="2" t="s">
        <v>129</v>
      </c>
      <c r="D4006" s="2" t="s">
        <v>124</v>
      </c>
      <c r="E4006" s="13">
        <v>46266</v>
      </c>
      <c r="F4006" s="2" t="s">
        <v>2670</v>
      </c>
      <c r="G4006" s="2">
        <v>2</v>
      </c>
      <c r="H4006" s="3">
        <v>11900</v>
      </c>
      <c r="I4006" s="3">
        <v>2050</v>
      </c>
      <c r="J4006" s="3">
        <v>0</v>
      </c>
      <c r="K4006" s="3">
        <v>2100</v>
      </c>
      <c r="L4006" s="3">
        <f>SUM(H4006:K4006)</f>
        <v>16050</v>
      </c>
      <c r="M4006" s="15">
        <v>0</v>
      </c>
      <c r="N4006" s="3">
        <f>H4006*M4006</f>
        <v>0</v>
      </c>
      <c r="O4006" s="3">
        <f>L4006-N4006</f>
        <v>16050</v>
      </c>
    </row>
    <row r="4007" spans="1:15" x14ac:dyDescent="0.2">
      <c r="A4007" s="2" t="s">
        <v>7567</v>
      </c>
      <c r="B4007" s="2" t="s">
        <v>2147</v>
      </c>
      <c r="C4007" s="2" t="s">
        <v>34</v>
      </c>
      <c r="D4007" s="2" t="s">
        <v>36</v>
      </c>
      <c r="E4007" s="13">
        <v>46266</v>
      </c>
      <c r="F4007" s="2" t="s">
        <v>2651</v>
      </c>
      <c r="G4007" s="2">
        <v>4</v>
      </c>
      <c r="H4007" s="3">
        <v>21800</v>
      </c>
      <c r="I4007" s="3">
        <v>2410</v>
      </c>
      <c r="J4007" s="3">
        <v>0</v>
      </c>
      <c r="K4007" s="3">
        <v>0</v>
      </c>
      <c r="L4007" s="3">
        <f>SUM(H4007:K4007)</f>
        <v>24210</v>
      </c>
      <c r="M4007" s="15">
        <v>0.16</v>
      </c>
      <c r="N4007" s="3">
        <f>H4007*M4007</f>
        <v>3488</v>
      </c>
      <c r="O4007" s="3">
        <f>L4007-N4007</f>
        <v>20722</v>
      </c>
    </row>
    <row r="4008" spans="1:15" x14ac:dyDescent="0.2">
      <c r="A4008" s="2" t="s">
        <v>7569</v>
      </c>
      <c r="B4008" s="2" t="s">
        <v>1447</v>
      </c>
      <c r="C4008" s="2" t="s">
        <v>122</v>
      </c>
      <c r="D4008" s="2" t="s">
        <v>124</v>
      </c>
      <c r="E4008" s="13">
        <v>46235</v>
      </c>
      <c r="F4008" s="2" t="s">
        <v>2732</v>
      </c>
      <c r="G4008" s="2">
        <v>1</v>
      </c>
      <c r="H4008" s="3">
        <v>1900</v>
      </c>
      <c r="I4008" s="3">
        <v>700</v>
      </c>
      <c r="J4008" s="3">
        <v>0</v>
      </c>
      <c r="K4008" s="3">
        <v>930</v>
      </c>
      <c r="L4008" s="3">
        <f>SUM(H4008:K4008)</f>
        <v>3530</v>
      </c>
      <c r="M4008" s="15">
        <v>0.05</v>
      </c>
      <c r="N4008" s="3">
        <f>H4008*M4008</f>
        <v>95</v>
      </c>
      <c r="O4008" s="3">
        <f>L4008-N4008</f>
        <v>3435</v>
      </c>
    </row>
    <row r="4009" spans="1:15" x14ac:dyDescent="0.2">
      <c r="A4009" s="2" t="s">
        <v>7570</v>
      </c>
      <c r="B4009" s="2" t="s">
        <v>1618</v>
      </c>
      <c r="C4009" s="2" t="s">
        <v>29</v>
      </c>
      <c r="D4009" s="2" t="s">
        <v>24</v>
      </c>
      <c r="E4009" s="13">
        <v>46235</v>
      </c>
      <c r="F4009" s="2" t="s">
        <v>2732</v>
      </c>
      <c r="G4009" s="2">
        <v>3</v>
      </c>
      <c r="H4009" s="3">
        <v>17400</v>
      </c>
      <c r="I4009" s="3">
        <v>590</v>
      </c>
      <c r="J4009" s="3">
        <v>0</v>
      </c>
      <c r="K4009" s="3">
        <v>0</v>
      </c>
      <c r="L4009" s="3">
        <f>SUM(H4009:K4009)</f>
        <v>17990</v>
      </c>
      <c r="M4009" s="15">
        <v>0.05</v>
      </c>
      <c r="N4009" s="3">
        <f>H4009*M4009</f>
        <v>870</v>
      </c>
      <c r="O4009" s="3">
        <f>L4009-N4009</f>
        <v>17120</v>
      </c>
    </row>
    <row r="4010" spans="1:15" x14ac:dyDescent="0.2">
      <c r="A4010" s="2" t="s">
        <v>7572</v>
      </c>
      <c r="B4010" s="2" t="s">
        <v>1229</v>
      </c>
      <c r="C4010" s="2" t="s">
        <v>89</v>
      </c>
      <c r="D4010" s="2" t="s">
        <v>85</v>
      </c>
      <c r="E4010" s="13">
        <v>46266</v>
      </c>
      <c r="F4010" s="2" t="s">
        <v>2651</v>
      </c>
      <c r="G4010" s="2">
        <v>5</v>
      </c>
      <c r="H4010" s="3">
        <v>21500</v>
      </c>
      <c r="I4010" s="3">
        <v>2920</v>
      </c>
      <c r="J4010" s="3">
        <v>1830</v>
      </c>
      <c r="K4010" s="3">
        <v>0</v>
      </c>
      <c r="L4010" s="3">
        <f>SUM(H4010:K4010)</f>
        <v>26250</v>
      </c>
      <c r="M4010" s="15">
        <v>0.16</v>
      </c>
      <c r="N4010" s="3">
        <f>H4010*M4010</f>
        <v>3440</v>
      </c>
      <c r="O4010" s="3">
        <f>L4010-N4010</f>
        <v>22810</v>
      </c>
    </row>
    <row r="4011" spans="1:15" x14ac:dyDescent="0.2">
      <c r="A4011" s="2" t="s">
        <v>7573</v>
      </c>
      <c r="B4011" s="2" t="s">
        <v>1689</v>
      </c>
      <c r="C4011" s="2" t="s">
        <v>99</v>
      </c>
      <c r="D4011" s="2" t="s">
        <v>95</v>
      </c>
      <c r="E4011" s="13">
        <v>46235</v>
      </c>
      <c r="F4011" s="2" t="s">
        <v>2732</v>
      </c>
      <c r="G4011" s="2">
        <v>3</v>
      </c>
      <c r="H4011" s="3">
        <v>6300</v>
      </c>
      <c r="I4011" s="3">
        <v>3550</v>
      </c>
      <c r="J4011" s="3">
        <v>0</v>
      </c>
      <c r="K4011" s="3">
        <v>0</v>
      </c>
      <c r="L4011" s="3">
        <f>SUM(H4011:K4011)</f>
        <v>9850</v>
      </c>
      <c r="M4011" s="15">
        <v>0.05</v>
      </c>
      <c r="N4011" s="3">
        <f>H4011*M4011</f>
        <v>315</v>
      </c>
      <c r="O4011" s="3">
        <f>L4011-N4011</f>
        <v>9535</v>
      </c>
    </row>
    <row r="4012" spans="1:15" x14ac:dyDescent="0.2">
      <c r="A4012" s="2" t="s">
        <v>7574</v>
      </c>
      <c r="B4012" s="2" t="s">
        <v>229</v>
      </c>
      <c r="C4012" s="2" t="s">
        <v>69</v>
      </c>
      <c r="D4012" s="2" t="s">
        <v>65</v>
      </c>
      <c r="E4012" s="13">
        <v>46235</v>
      </c>
      <c r="F4012" s="2" t="s">
        <v>2732</v>
      </c>
      <c r="G4012" s="2">
        <v>1</v>
      </c>
      <c r="H4012" s="3">
        <v>14750</v>
      </c>
      <c r="I4012" s="3">
        <v>170</v>
      </c>
      <c r="J4012" s="3">
        <v>0</v>
      </c>
      <c r="K4012" s="3">
        <v>0</v>
      </c>
      <c r="L4012" s="3">
        <f>SUM(H4012:K4012)</f>
        <v>14920</v>
      </c>
      <c r="M4012" s="15">
        <v>0.05</v>
      </c>
      <c r="N4012" s="3">
        <f>H4012*M4012</f>
        <v>737.5</v>
      </c>
      <c r="O4012" s="3">
        <f>L4012-N4012</f>
        <v>14182.5</v>
      </c>
    </row>
    <row r="4013" spans="1:15" x14ac:dyDescent="0.2">
      <c r="A4013" s="2" t="s">
        <v>7575</v>
      </c>
      <c r="B4013" s="2" t="s">
        <v>715</v>
      </c>
      <c r="C4013" s="2" t="s">
        <v>112</v>
      </c>
      <c r="D4013" s="2" t="s">
        <v>114</v>
      </c>
      <c r="E4013" s="13">
        <v>46266</v>
      </c>
      <c r="F4013" s="2" t="s">
        <v>2647</v>
      </c>
      <c r="G4013" s="2">
        <v>2</v>
      </c>
      <c r="H4013" s="3">
        <v>19500</v>
      </c>
      <c r="I4013" s="3">
        <v>700</v>
      </c>
      <c r="J4013" s="3">
        <v>0</v>
      </c>
      <c r="K4013" s="3">
        <v>0</v>
      </c>
      <c r="L4013" s="3">
        <f>SUM(H4013:K4013)</f>
        <v>20200</v>
      </c>
      <c r="M4013" s="15">
        <v>0</v>
      </c>
      <c r="N4013" s="3">
        <f>H4013*M4013</f>
        <v>0</v>
      </c>
      <c r="O4013" s="3">
        <f>L4013-N4013</f>
        <v>20200</v>
      </c>
    </row>
    <row r="4014" spans="1:15" x14ac:dyDescent="0.2">
      <c r="A4014" s="2" t="s">
        <v>7576</v>
      </c>
      <c r="B4014" s="2" t="s">
        <v>1353</v>
      </c>
      <c r="C4014" s="2" t="s">
        <v>9</v>
      </c>
      <c r="D4014" s="2" t="s">
        <v>11</v>
      </c>
      <c r="E4014" s="13">
        <v>46266</v>
      </c>
      <c r="F4014" s="2" t="s">
        <v>2670</v>
      </c>
      <c r="G4014" s="2">
        <v>2</v>
      </c>
      <c r="H4014" s="3">
        <v>12000</v>
      </c>
      <c r="I4014" s="3">
        <v>930</v>
      </c>
      <c r="J4014" s="3">
        <v>0</v>
      </c>
      <c r="K4014" s="3">
        <v>0</v>
      </c>
      <c r="L4014" s="3">
        <f>SUM(H4014:K4014)</f>
        <v>12930</v>
      </c>
      <c r="M4014" s="15">
        <v>0</v>
      </c>
      <c r="N4014" s="3">
        <f>H4014*M4014</f>
        <v>0</v>
      </c>
      <c r="O4014" s="3">
        <f>L4014-N4014</f>
        <v>12930</v>
      </c>
    </row>
    <row r="4015" spans="1:15" x14ac:dyDescent="0.2">
      <c r="A4015" s="2" t="s">
        <v>7577</v>
      </c>
      <c r="B4015" s="2" t="s">
        <v>1409</v>
      </c>
      <c r="C4015" s="2" t="s">
        <v>83</v>
      </c>
      <c r="D4015" s="2" t="s">
        <v>85</v>
      </c>
      <c r="E4015" s="13">
        <v>46266</v>
      </c>
      <c r="F4015" s="2" t="s">
        <v>2651</v>
      </c>
      <c r="G4015" s="2">
        <v>3</v>
      </c>
      <c r="H4015" s="3">
        <v>27150</v>
      </c>
      <c r="I4015" s="3">
        <v>3400</v>
      </c>
      <c r="J4015" s="3">
        <v>0</v>
      </c>
      <c r="K4015" s="3">
        <v>0</v>
      </c>
      <c r="L4015" s="3">
        <f>SUM(H4015:K4015)</f>
        <v>30550</v>
      </c>
      <c r="M4015" s="15">
        <v>0.16</v>
      </c>
      <c r="N4015" s="3">
        <f>H4015*M4015</f>
        <v>4344</v>
      </c>
      <c r="O4015" s="3">
        <f>L4015-N4015</f>
        <v>26206</v>
      </c>
    </row>
    <row r="4016" spans="1:15" x14ac:dyDescent="0.2">
      <c r="A4016" s="2" t="s">
        <v>7578</v>
      </c>
      <c r="B4016" s="2" t="s">
        <v>608</v>
      </c>
      <c r="C4016" s="2" t="s">
        <v>57</v>
      </c>
      <c r="D4016" s="2" t="s">
        <v>55</v>
      </c>
      <c r="E4016" s="13">
        <v>46266</v>
      </c>
      <c r="F4016" s="2" t="s">
        <v>2683</v>
      </c>
      <c r="G4016" s="2">
        <v>4</v>
      </c>
      <c r="H4016" s="3">
        <v>64800</v>
      </c>
      <c r="I4016" s="3">
        <v>6450</v>
      </c>
      <c r="J4016" s="3">
        <v>0</v>
      </c>
      <c r="K4016" s="3">
        <v>0</v>
      </c>
      <c r="L4016" s="3">
        <f>SUM(H4016:K4016)</f>
        <v>71250</v>
      </c>
      <c r="M4016" s="15">
        <v>0.17</v>
      </c>
      <c r="N4016" s="3">
        <f>H4016*M4016</f>
        <v>11016</v>
      </c>
      <c r="O4016" s="3">
        <f>L4016-N4016</f>
        <v>60234</v>
      </c>
    </row>
    <row r="4017" spans="1:15" x14ac:dyDescent="0.2">
      <c r="A4017" s="2" t="s">
        <v>7580</v>
      </c>
      <c r="B4017" s="2" t="s">
        <v>861</v>
      </c>
      <c r="C4017" s="2" t="s">
        <v>53</v>
      </c>
      <c r="D4017" s="2" t="s">
        <v>55</v>
      </c>
      <c r="E4017" s="13">
        <v>46266</v>
      </c>
      <c r="F4017" s="2" t="s">
        <v>2732</v>
      </c>
      <c r="G4017" s="2">
        <v>3</v>
      </c>
      <c r="H4017" s="3">
        <v>53250</v>
      </c>
      <c r="I4017" s="3">
        <v>1850</v>
      </c>
      <c r="J4017" s="3">
        <v>0</v>
      </c>
      <c r="K4017" s="3">
        <v>0</v>
      </c>
      <c r="L4017" s="3">
        <f>SUM(H4017:K4017)</f>
        <v>55100</v>
      </c>
      <c r="M4017" s="15">
        <v>0.05</v>
      </c>
      <c r="N4017" s="3">
        <f>H4017*M4017</f>
        <v>2662.5</v>
      </c>
      <c r="O4017" s="3">
        <f>L4017-N4017</f>
        <v>52437.5</v>
      </c>
    </row>
    <row r="4018" spans="1:15" x14ac:dyDescent="0.2">
      <c r="A4018" s="2" t="s">
        <v>7581</v>
      </c>
      <c r="B4018" s="2" t="s">
        <v>1275</v>
      </c>
      <c r="C4018" s="2" t="s">
        <v>13</v>
      </c>
      <c r="D4018" s="2" t="s">
        <v>11</v>
      </c>
      <c r="E4018" s="13">
        <v>46266</v>
      </c>
      <c r="F4018" s="2" t="s">
        <v>2670</v>
      </c>
      <c r="G4018" s="2">
        <v>3</v>
      </c>
      <c r="H4018" s="3">
        <v>31200</v>
      </c>
      <c r="I4018" s="3">
        <v>7320</v>
      </c>
      <c r="J4018" s="3">
        <v>0</v>
      </c>
      <c r="K4018" s="3">
        <v>0</v>
      </c>
      <c r="L4018" s="3">
        <f>SUM(H4018:K4018)</f>
        <v>38520</v>
      </c>
      <c r="M4018" s="15">
        <v>0</v>
      </c>
      <c r="N4018" s="3">
        <f>H4018*M4018</f>
        <v>0</v>
      </c>
      <c r="O4018" s="3">
        <f>L4018-N4018</f>
        <v>38520</v>
      </c>
    </row>
    <row r="4019" spans="1:15" x14ac:dyDescent="0.2">
      <c r="A4019" s="2" t="s">
        <v>7582</v>
      </c>
      <c r="B4019" s="2" t="s">
        <v>1688</v>
      </c>
      <c r="C4019" s="2" t="s">
        <v>47</v>
      </c>
      <c r="D4019" s="2" t="s">
        <v>45</v>
      </c>
      <c r="E4019" s="13">
        <v>46266</v>
      </c>
      <c r="F4019" s="2" t="s">
        <v>2732</v>
      </c>
      <c r="G4019" s="2">
        <v>3</v>
      </c>
      <c r="H4019" s="3">
        <v>13350</v>
      </c>
      <c r="I4019" s="3">
        <v>920</v>
      </c>
      <c r="J4019" s="3">
        <v>2400</v>
      </c>
      <c r="K4019" s="3">
        <v>980</v>
      </c>
      <c r="L4019" s="3">
        <f>SUM(H4019:K4019)</f>
        <v>17650</v>
      </c>
      <c r="M4019" s="15">
        <v>0.05</v>
      </c>
      <c r="N4019" s="3">
        <f>H4019*M4019</f>
        <v>667.5</v>
      </c>
      <c r="O4019" s="3">
        <f>L4019-N4019</f>
        <v>16982.5</v>
      </c>
    </row>
    <row r="4020" spans="1:15" x14ac:dyDescent="0.2">
      <c r="A4020" s="2" t="s">
        <v>7583</v>
      </c>
      <c r="B4020" s="2" t="s">
        <v>1904</v>
      </c>
      <c r="C4020" s="2" t="s">
        <v>83</v>
      </c>
      <c r="D4020" s="2" t="s">
        <v>85</v>
      </c>
      <c r="E4020" s="13">
        <v>46266</v>
      </c>
      <c r="F4020" s="2" t="s">
        <v>2651</v>
      </c>
      <c r="G4020" s="2">
        <v>2</v>
      </c>
      <c r="H4020" s="3">
        <v>19100</v>
      </c>
      <c r="I4020" s="3">
        <v>5980</v>
      </c>
      <c r="J4020" s="3">
        <v>0</v>
      </c>
      <c r="K4020" s="3">
        <v>0</v>
      </c>
      <c r="L4020" s="3">
        <f>SUM(H4020:K4020)</f>
        <v>25080</v>
      </c>
      <c r="M4020" s="15">
        <v>0.16</v>
      </c>
      <c r="N4020" s="3">
        <f>H4020*M4020</f>
        <v>3056</v>
      </c>
      <c r="O4020" s="3">
        <f>L4020-N4020</f>
        <v>22024</v>
      </c>
    </row>
    <row r="4021" spans="1:15" x14ac:dyDescent="0.2">
      <c r="A4021" s="2" t="s">
        <v>7584</v>
      </c>
      <c r="B4021" s="2" t="s">
        <v>2452</v>
      </c>
      <c r="C4021" s="2" t="s">
        <v>116</v>
      </c>
      <c r="D4021" s="2" t="s">
        <v>114</v>
      </c>
      <c r="E4021" s="13">
        <v>46266</v>
      </c>
      <c r="F4021" s="2" t="s">
        <v>2732</v>
      </c>
      <c r="G4021" s="2">
        <v>1</v>
      </c>
      <c r="H4021" s="3">
        <v>8950</v>
      </c>
      <c r="I4021" s="3">
        <v>790</v>
      </c>
      <c r="J4021" s="3">
        <v>5950</v>
      </c>
      <c r="K4021" s="3">
        <v>0</v>
      </c>
      <c r="L4021" s="3">
        <f>SUM(H4021:K4021)</f>
        <v>15690</v>
      </c>
      <c r="M4021" s="15">
        <v>0.05</v>
      </c>
      <c r="N4021" s="3">
        <f>H4021*M4021</f>
        <v>447.5</v>
      </c>
      <c r="O4021" s="3">
        <f>L4021-N4021</f>
        <v>15242.5</v>
      </c>
    </row>
    <row r="4022" spans="1:15" x14ac:dyDescent="0.2">
      <c r="A4022" s="2" t="s">
        <v>7585</v>
      </c>
      <c r="B4022" s="2" t="s">
        <v>430</v>
      </c>
      <c r="C4022" s="2" t="s">
        <v>9</v>
      </c>
      <c r="D4022" s="2" t="s">
        <v>11</v>
      </c>
      <c r="E4022" s="13">
        <v>46266</v>
      </c>
      <c r="F4022" s="2" t="s">
        <v>2647</v>
      </c>
      <c r="G4022" s="2">
        <v>3</v>
      </c>
      <c r="H4022" s="3">
        <v>26550</v>
      </c>
      <c r="I4022" s="3">
        <v>1000</v>
      </c>
      <c r="J4022" s="3">
        <v>1820</v>
      </c>
      <c r="K4022" s="3">
        <v>1640</v>
      </c>
      <c r="L4022" s="3">
        <f>SUM(H4022:K4022)</f>
        <v>31010</v>
      </c>
      <c r="M4022" s="15">
        <v>0</v>
      </c>
      <c r="N4022" s="3">
        <f>H4022*M4022</f>
        <v>0</v>
      </c>
      <c r="O4022" s="3">
        <f>L4022-N4022</f>
        <v>31010</v>
      </c>
    </row>
    <row r="4023" spans="1:15" x14ac:dyDescent="0.2">
      <c r="A4023" s="2" t="s">
        <v>7586</v>
      </c>
      <c r="B4023" s="2" t="s">
        <v>974</v>
      </c>
      <c r="C4023" s="2" t="s">
        <v>112</v>
      </c>
      <c r="D4023" s="2" t="s">
        <v>114</v>
      </c>
      <c r="E4023" s="13">
        <v>46266</v>
      </c>
      <c r="F4023" s="2" t="s">
        <v>2732</v>
      </c>
      <c r="G4023" s="2">
        <v>1</v>
      </c>
      <c r="H4023" s="3">
        <v>6600</v>
      </c>
      <c r="I4023" s="3">
        <v>760</v>
      </c>
      <c r="J4023" s="3">
        <v>0</v>
      </c>
      <c r="K4023" s="3">
        <v>0</v>
      </c>
      <c r="L4023" s="3">
        <f>SUM(H4023:K4023)</f>
        <v>7360</v>
      </c>
      <c r="M4023" s="15">
        <v>0.05</v>
      </c>
      <c r="N4023" s="3">
        <f>H4023*M4023</f>
        <v>330</v>
      </c>
      <c r="O4023" s="3">
        <f>L4023-N4023</f>
        <v>7030</v>
      </c>
    </row>
    <row r="4024" spans="1:15" x14ac:dyDescent="0.2">
      <c r="A4024" s="2" t="s">
        <v>7587</v>
      </c>
      <c r="B4024" s="2" t="s">
        <v>1625</v>
      </c>
      <c r="C4024" s="2" t="s">
        <v>110</v>
      </c>
      <c r="D4024" s="2" t="s">
        <v>105</v>
      </c>
      <c r="E4024" s="13">
        <v>46266</v>
      </c>
      <c r="F4024" s="2" t="s">
        <v>2651</v>
      </c>
      <c r="G4024" s="2">
        <v>4</v>
      </c>
      <c r="H4024" s="3">
        <v>14000</v>
      </c>
      <c r="I4024" s="3">
        <v>4830</v>
      </c>
      <c r="J4024" s="3">
        <v>0</v>
      </c>
      <c r="K4024" s="3">
        <v>0</v>
      </c>
      <c r="L4024" s="3">
        <f>SUM(H4024:K4024)</f>
        <v>18830</v>
      </c>
      <c r="M4024" s="15">
        <v>0.16</v>
      </c>
      <c r="N4024" s="3">
        <f>H4024*M4024</f>
        <v>2240</v>
      </c>
      <c r="O4024" s="3">
        <f>L4024-N4024</f>
        <v>16590</v>
      </c>
    </row>
    <row r="4025" spans="1:15" x14ac:dyDescent="0.2">
      <c r="A4025" s="2" t="s">
        <v>7588</v>
      </c>
      <c r="B4025" s="2" t="s">
        <v>1734</v>
      </c>
      <c r="C4025" s="2" t="s">
        <v>13</v>
      </c>
      <c r="D4025" s="2" t="s">
        <v>11</v>
      </c>
      <c r="E4025" s="13">
        <v>46266</v>
      </c>
      <c r="F4025" s="2" t="s">
        <v>2689</v>
      </c>
      <c r="G4025" s="2">
        <v>3</v>
      </c>
      <c r="H4025" s="3">
        <v>44700</v>
      </c>
      <c r="I4025" s="3">
        <v>10470</v>
      </c>
      <c r="J4025" s="3">
        <v>0</v>
      </c>
      <c r="K4025" s="3">
        <v>0</v>
      </c>
      <c r="L4025" s="3">
        <f>SUM(H4025:K4025)</f>
        <v>55170</v>
      </c>
      <c r="M4025" s="15">
        <v>0.15</v>
      </c>
      <c r="N4025" s="3">
        <f>H4025*M4025</f>
        <v>6705</v>
      </c>
      <c r="O4025" s="3">
        <f>L4025-N4025</f>
        <v>48465</v>
      </c>
    </row>
    <row r="4026" spans="1:15" x14ac:dyDescent="0.2">
      <c r="A4026" s="2" t="s">
        <v>7589</v>
      </c>
      <c r="B4026" s="2" t="s">
        <v>2420</v>
      </c>
      <c r="C4026" s="2" t="s">
        <v>73</v>
      </c>
      <c r="D4026" s="2" t="s">
        <v>75</v>
      </c>
      <c r="E4026" s="13">
        <v>46266</v>
      </c>
      <c r="F4026" s="2" t="s">
        <v>2670</v>
      </c>
      <c r="G4026" s="2">
        <v>3</v>
      </c>
      <c r="H4026" s="3">
        <v>27600</v>
      </c>
      <c r="I4026" s="3">
        <v>2050</v>
      </c>
      <c r="J4026" s="3">
        <v>0</v>
      </c>
      <c r="K4026" s="3">
        <v>2050</v>
      </c>
      <c r="L4026" s="3">
        <f>SUM(H4026:K4026)</f>
        <v>31700</v>
      </c>
      <c r="M4026" s="15">
        <v>0</v>
      </c>
      <c r="N4026" s="3">
        <f>H4026*M4026</f>
        <v>0</v>
      </c>
      <c r="O4026" s="3">
        <f>L4026-N4026</f>
        <v>31700</v>
      </c>
    </row>
    <row r="4027" spans="1:15" x14ac:dyDescent="0.2">
      <c r="A4027" s="2" t="s">
        <v>7590</v>
      </c>
      <c r="B4027" s="2" t="s">
        <v>394</v>
      </c>
      <c r="C4027" s="2" t="s">
        <v>57</v>
      </c>
      <c r="D4027" s="2" t="s">
        <v>55</v>
      </c>
      <c r="E4027" s="13">
        <v>46235</v>
      </c>
      <c r="F4027" s="2" t="s">
        <v>2689</v>
      </c>
      <c r="G4027" s="2">
        <v>4</v>
      </c>
      <c r="H4027" s="3">
        <v>44800</v>
      </c>
      <c r="I4027" s="3">
        <v>3830</v>
      </c>
      <c r="J4027" s="3">
        <v>2420</v>
      </c>
      <c r="K4027" s="3">
        <v>0</v>
      </c>
      <c r="L4027" s="3">
        <f>SUM(H4027:K4027)</f>
        <v>51050</v>
      </c>
      <c r="M4027" s="15">
        <v>0.15</v>
      </c>
      <c r="N4027" s="3">
        <f>H4027*M4027</f>
        <v>6720</v>
      </c>
      <c r="O4027" s="3">
        <f>L4027-N4027</f>
        <v>44330</v>
      </c>
    </row>
    <row r="4028" spans="1:15" x14ac:dyDescent="0.2">
      <c r="A4028" s="2" t="s">
        <v>7591</v>
      </c>
      <c r="B4028" s="2" t="s">
        <v>671</v>
      </c>
      <c r="C4028" s="2" t="s">
        <v>106</v>
      </c>
      <c r="D4028" s="2" t="s">
        <v>105</v>
      </c>
      <c r="E4028" s="13">
        <v>46235</v>
      </c>
      <c r="F4028" s="2" t="s">
        <v>2732</v>
      </c>
      <c r="G4028" s="2">
        <v>3</v>
      </c>
      <c r="H4028" s="3">
        <v>16650</v>
      </c>
      <c r="I4028" s="3">
        <v>540</v>
      </c>
      <c r="J4028" s="3">
        <v>3360</v>
      </c>
      <c r="K4028" s="3">
        <v>0</v>
      </c>
      <c r="L4028" s="3">
        <f>SUM(H4028:K4028)</f>
        <v>20550</v>
      </c>
      <c r="M4028" s="15">
        <v>0.05</v>
      </c>
      <c r="N4028" s="3">
        <f>H4028*M4028</f>
        <v>832.5</v>
      </c>
      <c r="O4028" s="3">
        <f>L4028-N4028</f>
        <v>19717.5</v>
      </c>
    </row>
    <row r="4029" spans="1:15" x14ac:dyDescent="0.2">
      <c r="A4029" s="2" t="s">
        <v>7592</v>
      </c>
      <c r="B4029" s="2" t="s">
        <v>1593</v>
      </c>
      <c r="C4029" s="2" t="s">
        <v>43</v>
      </c>
      <c r="D4029" s="2" t="s">
        <v>45</v>
      </c>
      <c r="E4029" s="13">
        <v>46235</v>
      </c>
      <c r="F4029" s="2" t="s">
        <v>2658</v>
      </c>
      <c r="G4029" s="2">
        <v>2</v>
      </c>
      <c r="H4029" s="3">
        <v>11500</v>
      </c>
      <c r="I4029" s="3">
        <v>1000</v>
      </c>
      <c r="J4029" s="3">
        <v>5570</v>
      </c>
      <c r="K4029" s="3">
        <v>2840</v>
      </c>
      <c r="L4029" s="3">
        <f>SUM(H4029:K4029)</f>
        <v>20910</v>
      </c>
      <c r="M4029" s="15">
        <v>0.1</v>
      </c>
      <c r="N4029" s="3">
        <f>H4029*M4029</f>
        <v>1150</v>
      </c>
      <c r="O4029" s="3">
        <f>L4029-N4029</f>
        <v>19760</v>
      </c>
    </row>
    <row r="4030" spans="1:15" x14ac:dyDescent="0.2">
      <c r="A4030" s="2" t="s">
        <v>7595</v>
      </c>
      <c r="B4030" s="2" t="s">
        <v>324</v>
      </c>
      <c r="C4030" s="2" t="s">
        <v>89</v>
      </c>
      <c r="D4030" s="2" t="s">
        <v>85</v>
      </c>
      <c r="E4030" s="13">
        <v>46266</v>
      </c>
      <c r="F4030" s="2" t="s">
        <v>2651</v>
      </c>
      <c r="G4030" s="2">
        <v>4</v>
      </c>
      <c r="H4030" s="3">
        <v>18600</v>
      </c>
      <c r="I4030" s="3">
        <v>5000</v>
      </c>
      <c r="J4030" s="3">
        <v>0</v>
      </c>
      <c r="K4030" s="3">
        <v>0</v>
      </c>
      <c r="L4030" s="3">
        <f>SUM(H4030:K4030)</f>
        <v>23600</v>
      </c>
      <c r="M4030" s="15">
        <v>0.16</v>
      </c>
      <c r="N4030" s="3">
        <f>H4030*M4030</f>
        <v>2976</v>
      </c>
      <c r="O4030" s="3">
        <f>L4030-N4030</f>
        <v>20624</v>
      </c>
    </row>
    <row r="4031" spans="1:15" x14ac:dyDescent="0.2">
      <c r="A4031" s="2" t="s">
        <v>7596</v>
      </c>
      <c r="B4031" s="2" t="s">
        <v>636</v>
      </c>
      <c r="C4031" s="2" t="s">
        <v>93</v>
      </c>
      <c r="D4031" s="2" t="s">
        <v>95</v>
      </c>
      <c r="E4031" s="13">
        <v>46266</v>
      </c>
      <c r="F4031" s="2" t="s">
        <v>2732</v>
      </c>
      <c r="G4031" s="2">
        <v>2</v>
      </c>
      <c r="H4031" s="3">
        <v>6800</v>
      </c>
      <c r="I4031" s="3">
        <v>300</v>
      </c>
      <c r="J4031" s="3">
        <v>0</v>
      </c>
      <c r="K4031" s="3">
        <v>0</v>
      </c>
      <c r="L4031" s="3">
        <f>SUM(H4031:K4031)</f>
        <v>7100</v>
      </c>
      <c r="M4031" s="15">
        <v>0.05</v>
      </c>
      <c r="N4031" s="3">
        <f>H4031*M4031</f>
        <v>340</v>
      </c>
      <c r="O4031" s="3">
        <f>L4031-N4031</f>
        <v>6760</v>
      </c>
    </row>
    <row r="4032" spans="1:15" x14ac:dyDescent="0.2">
      <c r="A4032" s="2" t="s">
        <v>7597</v>
      </c>
      <c r="B4032" s="2" t="s">
        <v>1253</v>
      </c>
      <c r="C4032" s="2" t="s">
        <v>120</v>
      </c>
      <c r="D4032" s="2" t="s">
        <v>114</v>
      </c>
      <c r="E4032" s="13">
        <v>46266</v>
      </c>
      <c r="F4032" s="2" t="s">
        <v>2689</v>
      </c>
      <c r="G4032" s="2">
        <v>3</v>
      </c>
      <c r="H4032" s="3">
        <v>9750</v>
      </c>
      <c r="I4032" s="3">
        <v>3130</v>
      </c>
      <c r="J4032" s="3">
        <v>5440</v>
      </c>
      <c r="K4032" s="3">
        <v>0</v>
      </c>
      <c r="L4032" s="3">
        <f>SUM(H4032:K4032)</f>
        <v>18320</v>
      </c>
      <c r="M4032" s="15">
        <v>0.15</v>
      </c>
      <c r="N4032" s="3">
        <f>H4032*M4032</f>
        <v>1462.5</v>
      </c>
      <c r="O4032" s="3">
        <f>L4032-N4032</f>
        <v>16857.5</v>
      </c>
    </row>
    <row r="4033" spans="1:15" x14ac:dyDescent="0.2">
      <c r="A4033" s="2" t="s">
        <v>7598</v>
      </c>
      <c r="B4033" s="2" t="s">
        <v>1575</v>
      </c>
      <c r="C4033" s="2" t="s">
        <v>32</v>
      </c>
      <c r="D4033" s="2" t="s">
        <v>24</v>
      </c>
      <c r="E4033" s="13">
        <v>46266</v>
      </c>
      <c r="F4033" s="2" t="s">
        <v>2732</v>
      </c>
      <c r="G4033" s="2">
        <v>2</v>
      </c>
      <c r="H4033" s="3">
        <v>16000</v>
      </c>
      <c r="I4033" s="3">
        <v>1560</v>
      </c>
      <c r="J4033" s="3">
        <v>3250</v>
      </c>
      <c r="K4033" s="3">
        <v>0</v>
      </c>
      <c r="L4033" s="3">
        <f>SUM(H4033:K4033)</f>
        <v>20810</v>
      </c>
      <c r="M4033" s="15">
        <v>0.05</v>
      </c>
      <c r="N4033" s="3">
        <f>H4033*M4033</f>
        <v>800</v>
      </c>
      <c r="O4033" s="3">
        <f>L4033-N4033</f>
        <v>20010</v>
      </c>
    </row>
    <row r="4034" spans="1:15" x14ac:dyDescent="0.2">
      <c r="A4034" s="2" t="s">
        <v>7599</v>
      </c>
      <c r="B4034" s="2" t="s">
        <v>2288</v>
      </c>
      <c r="C4034" s="2" t="s">
        <v>49</v>
      </c>
      <c r="D4034" s="2" t="s">
        <v>45</v>
      </c>
      <c r="E4034" s="13">
        <v>46266</v>
      </c>
      <c r="F4034" s="2" t="s">
        <v>2647</v>
      </c>
      <c r="G4034" s="2">
        <v>3</v>
      </c>
      <c r="H4034" s="3">
        <v>6150</v>
      </c>
      <c r="I4034" s="3">
        <v>1750</v>
      </c>
      <c r="J4034" s="3">
        <v>3900</v>
      </c>
      <c r="K4034" s="3">
        <v>0</v>
      </c>
      <c r="L4034" s="3">
        <f>SUM(H4034:K4034)</f>
        <v>11800</v>
      </c>
      <c r="M4034" s="15">
        <v>0</v>
      </c>
      <c r="N4034" s="3">
        <f>H4034*M4034</f>
        <v>0</v>
      </c>
      <c r="O4034" s="3">
        <f>L4034-N4034</f>
        <v>11800</v>
      </c>
    </row>
    <row r="4035" spans="1:15" x14ac:dyDescent="0.2">
      <c r="A4035" s="2" t="s">
        <v>7600</v>
      </c>
      <c r="B4035" s="2" t="s">
        <v>1972</v>
      </c>
      <c r="C4035" s="2" t="s">
        <v>43</v>
      </c>
      <c r="D4035" s="2" t="s">
        <v>45</v>
      </c>
      <c r="E4035" s="13">
        <v>46266</v>
      </c>
      <c r="F4035" s="2" t="s">
        <v>2658</v>
      </c>
      <c r="G4035" s="2">
        <v>5</v>
      </c>
      <c r="H4035" s="3">
        <v>20250</v>
      </c>
      <c r="I4035" s="3">
        <v>6100</v>
      </c>
      <c r="J4035" s="3">
        <v>0</v>
      </c>
      <c r="K4035" s="3">
        <v>0</v>
      </c>
      <c r="L4035" s="3">
        <f>SUM(H4035:K4035)</f>
        <v>26350</v>
      </c>
      <c r="M4035" s="15">
        <v>0.1</v>
      </c>
      <c r="N4035" s="3">
        <f>H4035*M4035</f>
        <v>2025</v>
      </c>
      <c r="O4035" s="3">
        <f>L4035-N4035</f>
        <v>24325</v>
      </c>
    </row>
    <row r="4036" spans="1:15" x14ac:dyDescent="0.2">
      <c r="A4036" s="2" t="s">
        <v>7601</v>
      </c>
      <c r="B4036" s="2" t="s">
        <v>2048</v>
      </c>
      <c r="C4036" s="2" t="s">
        <v>61</v>
      </c>
      <c r="D4036" s="2" t="s">
        <v>55</v>
      </c>
      <c r="E4036" s="13">
        <v>46266</v>
      </c>
      <c r="F4036" s="2" t="s">
        <v>2683</v>
      </c>
      <c r="G4036" s="2">
        <v>3</v>
      </c>
      <c r="H4036" s="3">
        <v>42300</v>
      </c>
      <c r="I4036" s="3">
        <v>3400</v>
      </c>
      <c r="J4036" s="3">
        <v>0</v>
      </c>
      <c r="K4036" s="3">
        <v>3850</v>
      </c>
      <c r="L4036" s="3">
        <f>SUM(H4036:K4036)</f>
        <v>49550</v>
      </c>
      <c r="M4036" s="15">
        <v>0.17</v>
      </c>
      <c r="N4036" s="3">
        <f>H4036*M4036</f>
        <v>7191.0000000000009</v>
      </c>
      <c r="O4036" s="3">
        <f>L4036-N4036</f>
        <v>42359</v>
      </c>
    </row>
    <row r="4037" spans="1:15" x14ac:dyDescent="0.2">
      <c r="A4037" s="2" t="s">
        <v>7602</v>
      </c>
      <c r="B4037" s="2" t="s">
        <v>2292</v>
      </c>
      <c r="C4037" s="2" t="s">
        <v>51</v>
      </c>
      <c r="D4037" s="2" t="s">
        <v>45</v>
      </c>
      <c r="E4037" s="13">
        <v>46266</v>
      </c>
      <c r="F4037" s="2" t="s">
        <v>2658</v>
      </c>
      <c r="G4037" s="2">
        <v>10</v>
      </c>
      <c r="H4037" s="3">
        <v>62000</v>
      </c>
      <c r="I4037" s="3">
        <v>31740</v>
      </c>
      <c r="J4037" s="3">
        <v>10230</v>
      </c>
      <c r="K4037" s="3">
        <v>0</v>
      </c>
      <c r="L4037" s="3">
        <f>SUM(H4037:K4037)</f>
        <v>103970</v>
      </c>
      <c r="M4037" s="15">
        <v>0.1</v>
      </c>
      <c r="N4037" s="3">
        <f>H4037*M4037</f>
        <v>6200</v>
      </c>
      <c r="O4037" s="3">
        <f>L4037-N4037</f>
        <v>97770</v>
      </c>
    </row>
    <row r="4038" spans="1:15" x14ac:dyDescent="0.2">
      <c r="A4038" s="2" t="s">
        <v>7603</v>
      </c>
      <c r="B4038" s="2" t="s">
        <v>1301</v>
      </c>
      <c r="C4038" s="2" t="s">
        <v>93</v>
      </c>
      <c r="D4038" s="2" t="s">
        <v>95</v>
      </c>
      <c r="E4038" s="13">
        <v>46266</v>
      </c>
      <c r="F4038" s="2" t="s">
        <v>2689</v>
      </c>
      <c r="G4038" s="2">
        <v>2</v>
      </c>
      <c r="H4038" s="3">
        <v>6600</v>
      </c>
      <c r="I4038" s="3">
        <v>3150</v>
      </c>
      <c r="J4038" s="3">
        <v>3850</v>
      </c>
      <c r="K4038" s="3">
        <v>0</v>
      </c>
      <c r="L4038" s="3">
        <f>SUM(H4038:K4038)</f>
        <v>13600</v>
      </c>
      <c r="M4038" s="15">
        <v>0.15</v>
      </c>
      <c r="N4038" s="3">
        <f>H4038*M4038</f>
        <v>990</v>
      </c>
      <c r="O4038" s="3">
        <f>L4038-N4038</f>
        <v>12610</v>
      </c>
    </row>
    <row r="4039" spans="1:15" x14ac:dyDescent="0.2">
      <c r="A4039" s="2" t="s">
        <v>7604</v>
      </c>
      <c r="B4039" s="2" t="s">
        <v>1355</v>
      </c>
      <c r="C4039" s="2" t="s">
        <v>32</v>
      </c>
      <c r="D4039" s="2" t="s">
        <v>24</v>
      </c>
      <c r="E4039" s="13">
        <v>46266</v>
      </c>
      <c r="F4039" s="2" t="s">
        <v>2683</v>
      </c>
      <c r="G4039" s="2">
        <v>5</v>
      </c>
      <c r="H4039" s="3">
        <v>24500</v>
      </c>
      <c r="I4039" s="3">
        <v>1500</v>
      </c>
      <c r="J4039" s="3">
        <v>0</v>
      </c>
      <c r="K4039" s="3">
        <v>0</v>
      </c>
      <c r="L4039" s="3">
        <f>SUM(H4039:K4039)</f>
        <v>26000</v>
      </c>
      <c r="M4039" s="15">
        <v>0.17</v>
      </c>
      <c r="N4039" s="3">
        <f>H4039*M4039</f>
        <v>4165</v>
      </c>
      <c r="O4039" s="3">
        <f>L4039-N4039</f>
        <v>21835</v>
      </c>
    </row>
    <row r="4040" spans="1:15" x14ac:dyDescent="0.2">
      <c r="A4040" s="2" t="s">
        <v>7605</v>
      </c>
      <c r="B4040" s="2" t="s">
        <v>2410</v>
      </c>
      <c r="C4040" s="2" t="s">
        <v>47</v>
      </c>
      <c r="D4040" s="2" t="s">
        <v>45</v>
      </c>
      <c r="E4040" s="13">
        <v>46266</v>
      </c>
      <c r="F4040" s="2" t="s">
        <v>2683</v>
      </c>
      <c r="G4040" s="2">
        <v>3</v>
      </c>
      <c r="H4040" s="3">
        <v>10050</v>
      </c>
      <c r="I4040" s="3">
        <v>1150</v>
      </c>
      <c r="J4040" s="3">
        <v>6180</v>
      </c>
      <c r="K4040" s="3">
        <v>0</v>
      </c>
      <c r="L4040" s="3">
        <f>SUM(H4040:K4040)</f>
        <v>17380</v>
      </c>
      <c r="M4040" s="15">
        <v>0.17</v>
      </c>
      <c r="N4040" s="3">
        <f>H4040*M4040</f>
        <v>1708.5000000000002</v>
      </c>
      <c r="O4040" s="3">
        <f>L4040-N4040</f>
        <v>15671.5</v>
      </c>
    </row>
    <row r="4041" spans="1:15" x14ac:dyDescent="0.2">
      <c r="A4041" s="2" t="s">
        <v>7606</v>
      </c>
      <c r="B4041" s="2" t="s">
        <v>902</v>
      </c>
      <c r="C4041" s="2" t="s">
        <v>26</v>
      </c>
      <c r="D4041" s="2" t="s">
        <v>24</v>
      </c>
      <c r="E4041" s="13">
        <v>46235</v>
      </c>
      <c r="F4041" s="2" t="s">
        <v>2670</v>
      </c>
      <c r="G4041" s="2">
        <v>4</v>
      </c>
      <c r="H4041" s="3">
        <v>43400</v>
      </c>
      <c r="I4041" s="3">
        <v>9950</v>
      </c>
      <c r="J4041" s="3">
        <v>2600</v>
      </c>
      <c r="K4041" s="3">
        <v>0</v>
      </c>
      <c r="L4041" s="3">
        <f>SUM(H4041:K4041)</f>
        <v>55950</v>
      </c>
      <c r="M4041" s="15">
        <v>0</v>
      </c>
      <c r="N4041" s="3">
        <f>H4041*M4041</f>
        <v>0</v>
      </c>
      <c r="O4041" s="3">
        <f>L4041-N4041</f>
        <v>55950</v>
      </c>
    </row>
    <row r="4042" spans="1:15" x14ac:dyDescent="0.2">
      <c r="A4042" s="2" t="s">
        <v>7607</v>
      </c>
      <c r="B4042" s="2" t="s">
        <v>974</v>
      </c>
      <c r="C4042" s="2" t="s">
        <v>77</v>
      </c>
      <c r="D4042" s="2" t="s">
        <v>75</v>
      </c>
      <c r="E4042" s="13">
        <v>46266</v>
      </c>
      <c r="F4042" s="2" t="s">
        <v>2670</v>
      </c>
      <c r="G4042" s="2">
        <v>2</v>
      </c>
      <c r="H4042" s="3">
        <v>10300</v>
      </c>
      <c r="I4042" s="3">
        <v>1560</v>
      </c>
      <c r="J4042" s="3">
        <v>0</v>
      </c>
      <c r="K4042" s="3">
        <v>1800</v>
      </c>
      <c r="L4042" s="3">
        <f>SUM(H4042:K4042)</f>
        <v>13660</v>
      </c>
      <c r="M4042" s="15">
        <v>0</v>
      </c>
      <c r="N4042" s="3">
        <f>H4042*M4042</f>
        <v>0</v>
      </c>
      <c r="O4042" s="3">
        <f>L4042-N4042</f>
        <v>13660</v>
      </c>
    </row>
    <row r="4043" spans="1:15" x14ac:dyDescent="0.2">
      <c r="A4043" s="2" t="s">
        <v>7608</v>
      </c>
      <c r="B4043" s="2" t="s">
        <v>1839</v>
      </c>
      <c r="C4043" s="2" t="s">
        <v>13</v>
      </c>
      <c r="D4043" s="2" t="s">
        <v>11</v>
      </c>
      <c r="E4043" s="13">
        <v>46266</v>
      </c>
      <c r="F4043" s="2" t="s">
        <v>2689</v>
      </c>
      <c r="G4043" s="2">
        <v>5</v>
      </c>
      <c r="H4043" s="3">
        <v>110750</v>
      </c>
      <c r="I4043" s="3">
        <v>4920</v>
      </c>
      <c r="J4043" s="3">
        <v>0</v>
      </c>
      <c r="K4043" s="3">
        <v>0</v>
      </c>
      <c r="L4043" s="3">
        <f>SUM(H4043:K4043)</f>
        <v>115670</v>
      </c>
      <c r="M4043" s="15">
        <v>0.15</v>
      </c>
      <c r="N4043" s="3">
        <f>H4043*M4043</f>
        <v>16612.5</v>
      </c>
      <c r="O4043" s="3">
        <f>L4043-N4043</f>
        <v>99057.5</v>
      </c>
    </row>
    <row r="4044" spans="1:15" x14ac:dyDescent="0.2">
      <c r="A4044" s="2" t="s">
        <v>7609</v>
      </c>
      <c r="B4044" s="2" t="s">
        <v>1960</v>
      </c>
      <c r="C4044" s="2" t="s">
        <v>71</v>
      </c>
      <c r="D4044" s="2" t="s">
        <v>65</v>
      </c>
      <c r="E4044" s="13">
        <v>46266</v>
      </c>
      <c r="F4044" s="2" t="s">
        <v>2683</v>
      </c>
      <c r="G4044" s="2">
        <v>4</v>
      </c>
      <c r="H4044" s="3">
        <v>43400</v>
      </c>
      <c r="I4044" s="3">
        <v>1650</v>
      </c>
      <c r="J4044" s="3">
        <v>0</v>
      </c>
      <c r="K4044" s="3">
        <v>1310</v>
      </c>
      <c r="L4044" s="3">
        <f>SUM(H4044:K4044)</f>
        <v>46360</v>
      </c>
      <c r="M4044" s="15">
        <v>0.17</v>
      </c>
      <c r="N4044" s="3">
        <f>H4044*M4044</f>
        <v>7378.0000000000009</v>
      </c>
      <c r="O4044" s="3">
        <f>L4044-N4044</f>
        <v>38982</v>
      </c>
    </row>
    <row r="4045" spans="1:15" x14ac:dyDescent="0.2">
      <c r="A4045" s="2" t="s">
        <v>7610</v>
      </c>
      <c r="B4045" s="2" t="s">
        <v>2008</v>
      </c>
      <c r="C4045" s="2" t="s">
        <v>26</v>
      </c>
      <c r="D4045" s="2" t="s">
        <v>24</v>
      </c>
      <c r="E4045" s="13">
        <v>46235</v>
      </c>
      <c r="F4045" s="2" t="s">
        <v>2670</v>
      </c>
      <c r="G4045" s="2">
        <v>3</v>
      </c>
      <c r="H4045" s="3">
        <v>42600</v>
      </c>
      <c r="I4045" s="3">
        <v>15750</v>
      </c>
      <c r="J4045" s="3">
        <v>0</v>
      </c>
      <c r="K4045" s="3">
        <v>0</v>
      </c>
      <c r="L4045" s="3">
        <f>SUM(H4045:K4045)</f>
        <v>58350</v>
      </c>
      <c r="M4045" s="15">
        <v>0</v>
      </c>
      <c r="N4045" s="3">
        <f>H4045*M4045</f>
        <v>0</v>
      </c>
      <c r="O4045" s="3">
        <f>L4045-N4045</f>
        <v>58350</v>
      </c>
    </row>
    <row r="4046" spans="1:15" x14ac:dyDescent="0.2">
      <c r="A4046" s="2" t="s">
        <v>7612</v>
      </c>
      <c r="B4046" s="2" t="s">
        <v>2234</v>
      </c>
      <c r="C4046" s="2" t="s">
        <v>89</v>
      </c>
      <c r="D4046" s="2" t="s">
        <v>85</v>
      </c>
      <c r="E4046" s="13">
        <v>46266</v>
      </c>
      <c r="F4046" s="2" t="s">
        <v>2670</v>
      </c>
      <c r="G4046" s="2">
        <v>2</v>
      </c>
      <c r="H4046" s="3">
        <v>8600</v>
      </c>
      <c r="I4046" s="3">
        <v>680</v>
      </c>
      <c r="J4046" s="3">
        <v>0</v>
      </c>
      <c r="K4046" s="3">
        <v>3570</v>
      </c>
      <c r="L4046" s="3">
        <f>SUM(H4046:K4046)</f>
        <v>12850</v>
      </c>
      <c r="M4046" s="15">
        <v>0</v>
      </c>
      <c r="N4046" s="3">
        <f>H4046*M4046</f>
        <v>0</v>
      </c>
      <c r="O4046" s="3">
        <f>L4046-N4046</f>
        <v>12850</v>
      </c>
    </row>
    <row r="4047" spans="1:15" x14ac:dyDescent="0.2">
      <c r="A4047" s="2" t="s">
        <v>7613</v>
      </c>
      <c r="B4047" s="2" t="s">
        <v>406</v>
      </c>
      <c r="C4047" s="2" t="s">
        <v>108</v>
      </c>
      <c r="D4047" s="2" t="s">
        <v>105</v>
      </c>
      <c r="E4047" s="13">
        <v>46266</v>
      </c>
      <c r="F4047" s="2" t="s">
        <v>2658</v>
      </c>
      <c r="G4047" s="2">
        <v>8</v>
      </c>
      <c r="H4047" s="3">
        <v>163600</v>
      </c>
      <c r="I4047" s="3">
        <v>19920</v>
      </c>
      <c r="J4047" s="3">
        <v>0</v>
      </c>
      <c r="K4047" s="3">
        <v>3390</v>
      </c>
      <c r="L4047" s="3">
        <f>SUM(H4047:K4047)</f>
        <v>186910</v>
      </c>
      <c r="M4047" s="15">
        <v>0.1</v>
      </c>
      <c r="N4047" s="3">
        <f>H4047*M4047</f>
        <v>16360</v>
      </c>
      <c r="O4047" s="3">
        <f>L4047-N4047</f>
        <v>170550</v>
      </c>
    </row>
    <row r="4048" spans="1:15" x14ac:dyDescent="0.2">
      <c r="A4048" s="2" t="s">
        <v>7615</v>
      </c>
      <c r="B4048" s="2" t="s">
        <v>2468</v>
      </c>
      <c r="C4048" s="2" t="s">
        <v>9</v>
      </c>
      <c r="D4048" s="2" t="s">
        <v>11</v>
      </c>
      <c r="E4048" s="13">
        <v>46266</v>
      </c>
      <c r="F4048" s="2" t="s">
        <v>2661</v>
      </c>
      <c r="G4048" s="2">
        <v>10</v>
      </c>
      <c r="H4048" s="3">
        <v>58500</v>
      </c>
      <c r="I4048" s="3">
        <v>27290</v>
      </c>
      <c r="J4048" s="3">
        <v>0</v>
      </c>
      <c r="K4048" s="3">
        <v>0</v>
      </c>
      <c r="L4048" s="3">
        <f>SUM(H4048:K4048)</f>
        <v>85790</v>
      </c>
      <c r="M4048" s="15">
        <v>0</v>
      </c>
      <c r="N4048" s="3">
        <f>H4048*M4048</f>
        <v>0</v>
      </c>
      <c r="O4048" s="3">
        <f>L4048-N4048</f>
        <v>85790</v>
      </c>
    </row>
    <row r="4049" spans="1:15" x14ac:dyDescent="0.2">
      <c r="A4049" s="2" t="s">
        <v>7616</v>
      </c>
      <c r="B4049" s="2" t="s">
        <v>2078</v>
      </c>
      <c r="C4049" s="2" t="s">
        <v>87</v>
      </c>
      <c r="D4049" s="2" t="s">
        <v>85</v>
      </c>
      <c r="E4049" s="13">
        <v>46266</v>
      </c>
      <c r="F4049" s="2" t="s">
        <v>2670</v>
      </c>
      <c r="G4049" s="2">
        <v>3</v>
      </c>
      <c r="H4049" s="3">
        <v>12300</v>
      </c>
      <c r="I4049" s="3">
        <v>7390</v>
      </c>
      <c r="J4049" s="3">
        <v>0</v>
      </c>
      <c r="K4049" s="3">
        <v>0</v>
      </c>
      <c r="L4049" s="3">
        <f>SUM(H4049:K4049)</f>
        <v>19690</v>
      </c>
      <c r="M4049" s="15">
        <v>0</v>
      </c>
      <c r="N4049" s="3">
        <f>H4049*M4049</f>
        <v>0</v>
      </c>
      <c r="O4049" s="3">
        <f>L4049-N4049</f>
        <v>19690</v>
      </c>
    </row>
    <row r="4050" spans="1:15" x14ac:dyDescent="0.2">
      <c r="A4050" s="2" t="s">
        <v>7617</v>
      </c>
      <c r="B4050" s="2" t="s">
        <v>521</v>
      </c>
      <c r="C4050" s="2" t="s">
        <v>125</v>
      </c>
      <c r="D4050" s="2" t="s">
        <v>124</v>
      </c>
      <c r="E4050" s="13">
        <v>46266</v>
      </c>
      <c r="F4050" s="2" t="s">
        <v>2683</v>
      </c>
      <c r="G4050" s="2">
        <v>4</v>
      </c>
      <c r="H4050" s="3">
        <v>32600</v>
      </c>
      <c r="I4050" s="3">
        <v>10250</v>
      </c>
      <c r="J4050" s="3">
        <v>2300</v>
      </c>
      <c r="K4050" s="3">
        <v>1690</v>
      </c>
      <c r="L4050" s="3">
        <f>SUM(H4050:K4050)</f>
        <v>46840</v>
      </c>
      <c r="M4050" s="15">
        <v>0.17</v>
      </c>
      <c r="N4050" s="3">
        <f>H4050*M4050</f>
        <v>5542</v>
      </c>
      <c r="O4050" s="3">
        <f>L4050-N4050</f>
        <v>41298</v>
      </c>
    </row>
    <row r="4051" spans="1:15" x14ac:dyDescent="0.2">
      <c r="A4051" s="2" t="s">
        <v>7618</v>
      </c>
      <c r="B4051" s="2" t="s">
        <v>974</v>
      </c>
      <c r="C4051" s="2" t="s">
        <v>89</v>
      </c>
      <c r="D4051" s="2" t="s">
        <v>85</v>
      </c>
      <c r="E4051" s="13">
        <v>46266</v>
      </c>
      <c r="F4051" s="2" t="s">
        <v>2683</v>
      </c>
      <c r="G4051" s="2">
        <v>3</v>
      </c>
      <c r="H4051" s="3">
        <v>16200</v>
      </c>
      <c r="I4051" s="3">
        <v>960</v>
      </c>
      <c r="J4051" s="3">
        <v>2620</v>
      </c>
      <c r="K4051" s="3">
        <v>2720</v>
      </c>
      <c r="L4051" s="3">
        <f>SUM(H4051:K4051)</f>
        <v>22500</v>
      </c>
      <c r="M4051" s="15">
        <v>0.17</v>
      </c>
      <c r="N4051" s="3">
        <f>H4051*M4051</f>
        <v>2754</v>
      </c>
      <c r="O4051" s="3">
        <f>L4051-N4051</f>
        <v>19746</v>
      </c>
    </row>
    <row r="4052" spans="1:15" x14ac:dyDescent="0.2">
      <c r="A4052" s="2" t="s">
        <v>7619</v>
      </c>
      <c r="B4052" s="2" t="s">
        <v>1268</v>
      </c>
      <c r="C4052" s="2" t="s">
        <v>19</v>
      </c>
      <c r="D4052" s="2" t="s">
        <v>11</v>
      </c>
      <c r="E4052" s="13">
        <v>46266</v>
      </c>
      <c r="F4052" s="2" t="s">
        <v>2689</v>
      </c>
      <c r="G4052" s="2">
        <v>4</v>
      </c>
      <c r="H4052" s="3">
        <v>24000</v>
      </c>
      <c r="I4052" s="3">
        <v>1520</v>
      </c>
      <c r="J4052" s="3">
        <v>0</v>
      </c>
      <c r="K4052" s="3">
        <v>0</v>
      </c>
      <c r="L4052" s="3">
        <f>SUM(H4052:K4052)</f>
        <v>25520</v>
      </c>
      <c r="M4052" s="15">
        <v>0.15</v>
      </c>
      <c r="N4052" s="3">
        <f>H4052*M4052</f>
        <v>3600</v>
      </c>
      <c r="O4052" s="3">
        <f>L4052-N4052</f>
        <v>21920</v>
      </c>
    </row>
    <row r="4053" spans="1:15" x14ac:dyDescent="0.2">
      <c r="A4053" s="2" t="s">
        <v>7620</v>
      </c>
      <c r="B4053" s="2" t="s">
        <v>2023</v>
      </c>
      <c r="C4053" s="2" t="s">
        <v>51</v>
      </c>
      <c r="D4053" s="2" t="s">
        <v>45</v>
      </c>
      <c r="E4053" s="13">
        <v>46266</v>
      </c>
      <c r="F4053" s="2" t="s">
        <v>2732</v>
      </c>
      <c r="G4053" s="2">
        <v>2</v>
      </c>
      <c r="H4053" s="3">
        <v>12500</v>
      </c>
      <c r="I4053" s="3">
        <v>1230</v>
      </c>
      <c r="J4053" s="3">
        <v>0</v>
      </c>
      <c r="K4053" s="3">
        <v>0</v>
      </c>
      <c r="L4053" s="3">
        <f>SUM(H4053:K4053)</f>
        <v>13730</v>
      </c>
      <c r="M4053" s="15">
        <v>0.05</v>
      </c>
      <c r="N4053" s="3">
        <f>H4053*M4053</f>
        <v>625</v>
      </c>
      <c r="O4053" s="3">
        <f>L4053-N4053</f>
        <v>13105</v>
      </c>
    </row>
    <row r="4054" spans="1:15" x14ac:dyDescent="0.2">
      <c r="A4054" s="2" t="s">
        <v>7621</v>
      </c>
      <c r="B4054" s="2" t="s">
        <v>974</v>
      </c>
      <c r="C4054" s="2" t="s">
        <v>34</v>
      </c>
      <c r="D4054" s="2" t="s">
        <v>36</v>
      </c>
      <c r="E4054" s="13">
        <v>46266</v>
      </c>
      <c r="F4054" s="2" t="s">
        <v>2732</v>
      </c>
      <c r="G4054" s="2">
        <v>2</v>
      </c>
      <c r="H4054" s="3">
        <v>11700</v>
      </c>
      <c r="I4054" s="3">
        <v>720</v>
      </c>
      <c r="J4054" s="3">
        <v>3170</v>
      </c>
      <c r="K4054" s="3">
        <v>0</v>
      </c>
      <c r="L4054" s="3">
        <f>SUM(H4054:K4054)</f>
        <v>15590</v>
      </c>
      <c r="M4054" s="15">
        <v>0.05</v>
      </c>
      <c r="N4054" s="3">
        <f>H4054*M4054</f>
        <v>585</v>
      </c>
      <c r="O4054" s="3">
        <f>L4054-N4054</f>
        <v>15005</v>
      </c>
    </row>
    <row r="4055" spans="1:15" x14ac:dyDescent="0.2">
      <c r="A4055" s="2" t="s">
        <v>7622</v>
      </c>
      <c r="B4055" s="2" t="s">
        <v>1979</v>
      </c>
      <c r="C4055" s="2" t="s">
        <v>93</v>
      </c>
      <c r="D4055" s="2" t="s">
        <v>95</v>
      </c>
      <c r="E4055" s="13">
        <v>46266</v>
      </c>
      <c r="F4055" s="2" t="s">
        <v>2732</v>
      </c>
      <c r="G4055" s="2">
        <v>2</v>
      </c>
      <c r="H4055" s="3">
        <v>13100</v>
      </c>
      <c r="I4055" s="3">
        <v>1620</v>
      </c>
      <c r="J4055" s="3">
        <v>0</v>
      </c>
      <c r="K4055" s="3">
        <v>0</v>
      </c>
      <c r="L4055" s="3">
        <f>SUM(H4055:K4055)</f>
        <v>14720</v>
      </c>
      <c r="M4055" s="15">
        <v>0.05</v>
      </c>
      <c r="N4055" s="3">
        <f>H4055*M4055</f>
        <v>655</v>
      </c>
      <c r="O4055" s="3">
        <f>L4055-N4055</f>
        <v>14065</v>
      </c>
    </row>
    <row r="4056" spans="1:15" x14ac:dyDescent="0.2">
      <c r="A4056" s="2" t="s">
        <v>7623</v>
      </c>
      <c r="B4056" s="2" t="s">
        <v>2389</v>
      </c>
      <c r="C4056" s="2" t="s">
        <v>83</v>
      </c>
      <c r="D4056" s="2" t="s">
        <v>85</v>
      </c>
      <c r="E4056" s="13">
        <v>46266</v>
      </c>
      <c r="F4056" s="2" t="s">
        <v>2689</v>
      </c>
      <c r="G4056" s="2">
        <v>4</v>
      </c>
      <c r="H4056" s="3">
        <v>37800</v>
      </c>
      <c r="I4056" s="3">
        <v>7380</v>
      </c>
      <c r="J4056" s="3">
        <v>0</v>
      </c>
      <c r="K4056" s="3">
        <v>0</v>
      </c>
      <c r="L4056" s="3">
        <f>SUM(H4056:K4056)</f>
        <v>45180</v>
      </c>
      <c r="M4056" s="15">
        <v>0.15</v>
      </c>
      <c r="N4056" s="3">
        <f>H4056*M4056</f>
        <v>5670</v>
      </c>
      <c r="O4056" s="3">
        <f>L4056-N4056</f>
        <v>39510</v>
      </c>
    </row>
    <row r="4057" spans="1:15" x14ac:dyDescent="0.2">
      <c r="A4057" s="2" t="s">
        <v>7624</v>
      </c>
      <c r="B4057" s="2" t="s">
        <v>2452</v>
      </c>
      <c r="C4057" s="2" t="s">
        <v>77</v>
      </c>
      <c r="D4057" s="2" t="s">
        <v>75</v>
      </c>
      <c r="E4057" s="13">
        <v>46266</v>
      </c>
      <c r="F4057" s="2" t="s">
        <v>2683</v>
      </c>
      <c r="G4057" s="2">
        <v>2</v>
      </c>
      <c r="H4057" s="3">
        <v>9700</v>
      </c>
      <c r="I4057" s="3">
        <v>1060</v>
      </c>
      <c r="J4057" s="3">
        <v>0</v>
      </c>
      <c r="K4057" s="3">
        <v>0</v>
      </c>
      <c r="L4057" s="3">
        <f>SUM(H4057:K4057)</f>
        <v>10760</v>
      </c>
      <c r="M4057" s="15">
        <v>0.17</v>
      </c>
      <c r="N4057" s="3">
        <f>H4057*M4057</f>
        <v>1649.0000000000002</v>
      </c>
      <c r="O4057" s="3">
        <f>L4057-N4057</f>
        <v>9111</v>
      </c>
    </row>
    <row r="4058" spans="1:15" x14ac:dyDescent="0.2">
      <c r="A4058" s="2" t="s">
        <v>7625</v>
      </c>
      <c r="B4058" s="2" t="s">
        <v>1234</v>
      </c>
      <c r="C4058" s="2" t="s">
        <v>118</v>
      </c>
      <c r="D4058" s="2" t="s">
        <v>114</v>
      </c>
      <c r="E4058" s="13">
        <v>46266</v>
      </c>
      <c r="F4058" s="2" t="s">
        <v>2647</v>
      </c>
      <c r="G4058" s="2">
        <v>4</v>
      </c>
      <c r="H4058" s="3">
        <v>72200</v>
      </c>
      <c r="I4058" s="3">
        <v>7820</v>
      </c>
      <c r="J4058" s="3">
        <v>0</v>
      </c>
      <c r="K4058" s="3">
        <v>0</v>
      </c>
      <c r="L4058" s="3">
        <f>SUM(H4058:K4058)</f>
        <v>80020</v>
      </c>
      <c r="M4058" s="15">
        <v>0</v>
      </c>
      <c r="N4058" s="3">
        <f>H4058*M4058</f>
        <v>0</v>
      </c>
      <c r="O4058" s="3">
        <f>L4058-N4058</f>
        <v>80020</v>
      </c>
    </row>
    <row r="4059" spans="1:15" x14ac:dyDescent="0.2">
      <c r="A4059" s="2" t="s">
        <v>7626</v>
      </c>
      <c r="B4059" s="2" t="s">
        <v>1278</v>
      </c>
      <c r="C4059" s="2" t="s">
        <v>37</v>
      </c>
      <c r="D4059" s="2" t="s">
        <v>36</v>
      </c>
      <c r="E4059" s="13">
        <v>46266</v>
      </c>
      <c r="F4059" s="2" t="s">
        <v>2683</v>
      </c>
      <c r="G4059" s="2">
        <v>2</v>
      </c>
      <c r="H4059" s="3">
        <v>18600</v>
      </c>
      <c r="I4059" s="3">
        <v>5380</v>
      </c>
      <c r="J4059" s="3">
        <v>6300</v>
      </c>
      <c r="K4059" s="3">
        <v>0</v>
      </c>
      <c r="L4059" s="3">
        <f>SUM(H4059:K4059)</f>
        <v>30280</v>
      </c>
      <c r="M4059" s="15">
        <v>0.17</v>
      </c>
      <c r="N4059" s="3">
        <f>H4059*M4059</f>
        <v>3162</v>
      </c>
      <c r="O4059" s="3">
        <f>L4059-N4059</f>
        <v>27118</v>
      </c>
    </row>
    <row r="4060" spans="1:15" x14ac:dyDescent="0.2">
      <c r="A4060" s="2" t="s">
        <v>7627</v>
      </c>
      <c r="B4060" s="2" t="s">
        <v>1762</v>
      </c>
      <c r="C4060" s="2" t="s">
        <v>112</v>
      </c>
      <c r="D4060" s="2" t="s">
        <v>114</v>
      </c>
      <c r="E4060" s="13">
        <v>46266</v>
      </c>
      <c r="F4060" s="2" t="s">
        <v>2658</v>
      </c>
      <c r="G4060" s="2">
        <v>5</v>
      </c>
      <c r="H4060" s="3">
        <v>37500</v>
      </c>
      <c r="I4060" s="3">
        <v>2700</v>
      </c>
      <c r="J4060" s="3">
        <v>0</v>
      </c>
      <c r="K4060" s="3">
        <v>0</v>
      </c>
      <c r="L4060" s="3">
        <f>SUM(H4060:K4060)</f>
        <v>40200</v>
      </c>
      <c r="M4060" s="15">
        <v>0.1</v>
      </c>
      <c r="N4060" s="3">
        <f>H4060*M4060</f>
        <v>3750</v>
      </c>
      <c r="O4060" s="3">
        <f>L4060-N4060</f>
        <v>36450</v>
      </c>
    </row>
    <row r="4061" spans="1:15" x14ac:dyDescent="0.2">
      <c r="A4061" s="2" t="s">
        <v>7628</v>
      </c>
      <c r="B4061" s="2" t="s">
        <v>1808</v>
      </c>
      <c r="C4061" s="2" t="s">
        <v>57</v>
      </c>
      <c r="D4061" s="2" t="s">
        <v>55</v>
      </c>
      <c r="E4061" s="13">
        <v>46266</v>
      </c>
      <c r="F4061" s="2" t="s">
        <v>2732</v>
      </c>
      <c r="G4061" s="2">
        <v>2</v>
      </c>
      <c r="H4061" s="3">
        <v>16900</v>
      </c>
      <c r="I4061" s="3">
        <v>3240</v>
      </c>
      <c r="J4061" s="3">
        <v>0</v>
      </c>
      <c r="K4061" s="3">
        <v>0</v>
      </c>
      <c r="L4061" s="3">
        <f>SUM(H4061:K4061)</f>
        <v>20140</v>
      </c>
      <c r="M4061" s="15">
        <v>0.05</v>
      </c>
      <c r="N4061" s="3">
        <f>H4061*M4061</f>
        <v>845</v>
      </c>
      <c r="O4061" s="3">
        <f>L4061-N4061</f>
        <v>19295</v>
      </c>
    </row>
    <row r="4062" spans="1:15" x14ac:dyDescent="0.2">
      <c r="A4062" s="2" t="s">
        <v>7629</v>
      </c>
      <c r="B4062" s="2" t="s">
        <v>1841</v>
      </c>
      <c r="C4062" s="2" t="s">
        <v>69</v>
      </c>
      <c r="D4062" s="2" t="s">
        <v>65</v>
      </c>
      <c r="E4062" s="13">
        <v>46266</v>
      </c>
      <c r="F4062" s="2" t="s">
        <v>2732</v>
      </c>
      <c r="G4062" s="2">
        <v>3</v>
      </c>
      <c r="H4062" s="3">
        <v>41550</v>
      </c>
      <c r="I4062" s="3">
        <v>4020</v>
      </c>
      <c r="J4062" s="3">
        <v>4080</v>
      </c>
      <c r="K4062" s="3">
        <v>0</v>
      </c>
      <c r="L4062" s="3">
        <f>SUM(H4062:K4062)</f>
        <v>49650</v>
      </c>
      <c r="M4062" s="15">
        <v>0.05</v>
      </c>
      <c r="N4062" s="3">
        <f>H4062*M4062</f>
        <v>2077.5</v>
      </c>
      <c r="O4062" s="3">
        <f>L4062-N4062</f>
        <v>47572.5</v>
      </c>
    </row>
    <row r="4063" spans="1:15" x14ac:dyDescent="0.2">
      <c r="A4063" s="2" t="s">
        <v>7630</v>
      </c>
      <c r="B4063" s="2" t="s">
        <v>406</v>
      </c>
      <c r="C4063" s="2" t="s">
        <v>122</v>
      </c>
      <c r="D4063" s="2" t="s">
        <v>124</v>
      </c>
      <c r="E4063" s="13">
        <v>46266</v>
      </c>
      <c r="F4063" s="2" t="s">
        <v>2658</v>
      </c>
      <c r="G4063" s="2">
        <v>12</v>
      </c>
      <c r="H4063" s="3">
        <v>29400</v>
      </c>
      <c r="I4063" s="3">
        <v>10930</v>
      </c>
      <c r="J4063" s="3">
        <v>4000</v>
      </c>
      <c r="K4063" s="3">
        <v>0</v>
      </c>
      <c r="L4063" s="3">
        <f>SUM(H4063:K4063)</f>
        <v>44330</v>
      </c>
      <c r="M4063" s="15">
        <v>0.1</v>
      </c>
      <c r="N4063" s="3">
        <f>H4063*M4063</f>
        <v>2940</v>
      </c>
      <c r="O4063" s="3">
        <f>L4063-N4063</f>
        <v>41390</v>
      </c>
    </row>
    <row r="4064" spans="1:15" x14ac:dyDescent="0.2">
      <c r="A4064" s="2" t="s">
        <v>7631</v>
      </c>
      <c r="B4064" s="2" t="s">
        <v>493</v>
      </c>
      <c r="C4064" s="2" t="s">
        <v>122</v>
      </c>
      <c r="D4064" s="2" t="s">
        <v>124</v>
      </c>
      <c r="E4064" s="13">
        <v>46266</v>
      </c>
      <c r="F4064" s="2" t="s">
        <v>2732</v>
      </c>
      <c r="G4064" s="2">
        <v>3</v>
      </c>
      <c r="H4064" s="3">
        <v>6750</v>
      </c>
      <c r="I4064" s="3">
        <v>410</v>
      </c>
      <c r="J4064" s="3">
        <v>5380</v>
      </c>
      <c r="K4064" s="3">
        <v>0</v>
      </c>
      <c r="L4064" s="3">
        <f>SUM(H4064:K4064)</f>
        <v>12540</v>
      </c>
      <c r="M4064" s="15">
        <v>0.05</v>
      </c>
      <c r="N4064" s="3">
        <f>H4064*M4064</f>
        <v>337.5</v>
      </c>
      <c r="O4064" s="3">
        <f>L4064-N4064</f>
        <v>12202.5</v>
      </c>
    </row>
    <row r="4065" spans="1:15" x14ac:dyDescent="0.2">
      <c r="A4065" s="2" t="s">
        <v>7632</v>
      </c>
      <c r="B4065" s="2" t="s">
        <v>974</v>
      </c>
      <c r="C4065" s="2" t="s">
        <v>87</v>
      </c>
      <c r="D4065" s="2" t="s">
        <v>85</v>
      </c>
      <c r="E4065" s="13">
        <v>46266</v>
      </c>
      <c r="F4065" s="2" t="s">
        <v>2670</v>
      </c>
      <c r="G4065" s="2">
        <v>2</v>
      </c>
      <c r="H4065" s="3">
        <v>8800</v>
      </c>
      <c r="I4065" s="3">
        <v>1370</v>
      </c>
      <c r="J4065" s="3">
        <v>0</v>
      </c>
      <c r="K4065" s="3">
        <v>0</v>
      </c>
      <c r="L4065" s="3">
        <f>SUM(H4065:K4065)</f>
        <v>10170</v>
      </c>
      <c r="M4065" s="15">
        <v>0</v>
      </c>
      <c r="N4065" s="3">
        <f>H4065*M4065</f>
        <v>0</v>
      </c>
      <c r="O4065" s="3">
        <f>L4065-N4065</f>
        <v>10170</v>
      </c>
    </row>
    <row r="4066" spans="1:15" x14ac:dyDescent="0.2">
      <c r="A4066" s="2" t="s">
        <v>7633</v>
      </c>
      <c r="B4066" s="2" t="s">
        <v>2482</v>
      </c>
      <c r="C4066" s="2" t="s">
        <v>125</v>
      </c>
      <c r="D4066" s="2" t="s">
        <v>124</v>
      </c>
      <c r="E4066" s="13">
        <v>46266</v>
      </c>
      <c r="F4066" s="2" t="s">
        <v>2647</v>
      </c>
      <c r="G4066" s="2">
        <v>2</v>
      </c>
      <c r="H4066" s="3">
        <v>32400</v>
      </c>
      <c r="I4066" s="3">
        <v>2340</v>
      </c>
      <c r="J4066" s="3">
        <v>0</v>
      </c>
      <c r="K4066" s="3">
        <v>0</v>
      </c>
      <c r="L4066" s="3">
        <f>SUM(H4066:K4066)</f>
        <v>34740</v>
      </c>
      <c r="M4066" s="15">
        <v>0</v>
      </c>
      <c r="N4066" s="3">
        <f>H4066*M4066</f>
        <v>0</v>
      </c>
      <c r="O4066" s="3">
        <f>L4066-N4066</f>
        <v>34740</v>
      </c>
    </row>
    <row r="4067" spans="1:15" x14ac:dyDescent="0.2">
      <c r="A4067" s="2" t="s">
        <v>7634</v>
      </c>
      <c r="B4067" s="2" t="s">
        <v>848</v>
      </c>
      <c r="C4067" s="2" t="s">
        <v>118</v>
      </c>
      <c r="D4067" s="2" t="s">
        <v>114</v>
      </c>
      <c r="E4067" s="13">
        <v>46266</v>
      </c>
      <c r="F4067" s="2" t="s">
        <v>2732</v>
      </c>
      <c r="G4067" s="2">
        <v>1</v>
      </c>
      <c r="H4067" s="3">
        <v>25650</v>
      </c>
      <c r="I4067" s="3">
        <v>270</v>
      </c>
      <c r="J4067" s="3">
        <v>0</v>
      </c>
      <c r="K4067" s="3">
        <v>0</v>
      </c>
      <c r="L4067" s="3">
        <f>SUM(H4067:K4067)</f>
        <v>25920</v>
      </c>
      <c r="M4067" s="15">
        <v>0.05</v>
      </c>
      <c r="N4067" s="3">
        <f>H4067*M4067</f>
        <v>1282.5</v>
      </c>
      <c r="O4067" s="3">
        <f>L4067-N4067</f>
        <v>24637.5</v>
      </c>
    </row>
    <row r="4068" spans="1:15" x14ac:dyDescent="0.2">
      <c r="A4068" s="2" t="s">
        <v>7635</v>
      </c>
      <c r="B4068" s="2" t="s">
        <v>848</v>
      </c>
      <c r="C4068" s="2" t="s">
        <v>83</v>
      </c>
      <c r="D4068" s="2" t="s">
        <v>85</v>
      </c>
      <c r="E4068" s="13">
        <v>46266</v>
      </c>
      <c r="F4068" s="2" t="s">
        <v>2732</v>
      </c>
      <c r="G4068" s="2">
        <v>3</v>
      </c>
      <c r="H4068" s="3">
        <v>63900</v>
      </c>
      <c r="I4068" s="3">
        <v>2340</v>
      </c>
      <c r="J4068" s="3">
        <v>0</v>
      </c>
      <c r="K4068" s="3">
        <v>2300</v>
      </c>
      <c r="L4068" s="3">
        <f>SUM(H4068:K4068)</f>
        <v>68540</v>
      </c>
      <c r="M4068" s="15">
        <v>0.05</v>
      </c>
      <c r="N4068" s="3">
        <f>H4068*M4068</f>
        <v>3195</v>
      </c>
      <c r="O4068" s="3">
        <f>L4068-N4068</f>
        <v>65345</v>
      </c>
    </row>
    <row r="4069" spans="1:15" x14ac:dyDescent="0.2">
      <c r="A4069" s="2" t="s">
        <v>7636</v>
      </c>
      <c r="B4069" s="2" t="s">
        <v>1992</v>
      </c>
      <c r="C4069" s="2" t="s">
        <v>51</v>
      </c>
      <c r="D4069" s="2" t="s">
        <v>45</v>
      </c>
      <c r="E4069" s="13">
        <v>46266</v>
      </c>
      <c r="F4069" s="2" t="s">
        <v>2651</v>
      </c>
      <c r="G4069" s="2">
        <v>3</v>
      </c>
      <c r="H4069" s="3">
        <v>16950</v>
      </c>
      <c r="I4069" s="3">
        <v>6690</v>
      </c>
      <c r="J4069" s="3">
        <v>3630</v>
      </c>
      <c r="K4069" s="3">
        <v>0</v>
      </c>
      <c r="L4069" s="3">
        <f>SUM(H4069:K4069)</f>
        <v>27270</v>
      </c>
      <c r="M4069" s="15">
        <v>0.16</v>
      </c>
      <c r="N4069" s="3">
        <f>H4069*M4069</f>
        <v>2712</v>
      </c>
      <c r="O4069" s="3">
        <f>L4069-N4069</f>
        <v>24558</v>
      </c>
    </row>
    <row r="4070" spans="1:15" x14ac:dyDescent="0.2">
      <c r="A4070" s="2" t="s">
        <v>7637</v>
      </c>
      <c r="B4070" s="2" t="s">
        <v>2323</v>
      </c>
      <c r="C4070" s="2" t="s">
        <v>73</v>
      </c>
      <c r="D4070" s="2" t="s">
        <v>75</v>
      </c>
      <c r="E4070" s="13">
        <v>46266</v>
      </c>
      <c r="F4070" s="2" t="s">
        <v>2647</v>
      </c>
      <c r="G4070" s="2">
        <v>3</v>
      </c>
      <c r="H4070" s="3">
        <v>19050</v>
      </c>
      <c r="I4070" s="3">
        <v>3130</v>
      </c>
      <c r="J4070" s="3">
        <v>0</v>
      </c>
      <c r="K4070" s="3">
        <v>1230</v>
      </c>
      <c r="L4070" s="3">
        <f>SUM(H4070:K4070)</f>
        <v>23410</v>
      </c>
      <c r="M4070" s="15">
        <v>0</v>
      </c>
      <c r="N4070" s="3">
        <f>H4070*M4070</f>
        <v>0</v>
      </c>
      <c r="O4070" s="3">
        <f>L4070-N4070</f>
        <v>23410</v>
      </c>
    </row>
    <row r="4071" spans="1:15" x14ac:dyDescent="0.2">
      <c r="A4071" s="2" t="s">
        <v>7638</v>
      </c>
      <c r="B4071" s="2" t="s">
        <v>373</v>
      </c>
      <c r="C4071" s="2" t="s">
        <v>93</v>
      </c>
      <c r="D4071" s="2" t="s">
        <v>95</v>
      </c>
      <c r="E4071" s="13">
        <v>46266</v>
      </c>
      <c r="F4071" s="2" t="s">
        <v>2661</v>
      </c>
      <c r="G4071" s="2">
        <v>2</v>
      </c>
      <c r="H4071" s="3">
        <v>9400</v>
      </c>
      <c r="I4071" s="3">
        <v>1750</v>
      </c>
      <c r="J4071" s="3">
        <v>0</v>
      </c>
      <c r="K4071" s="3">
        <v>0</v>
      </c>
      <c r="L4071" s="3">
        <f>SUM(H4071:K4071)</f>
        <v>11150</v>
      </c>
      <c r="M4071" s="15">
        <v>0</v>
      </c>
      <c r="N4071" s="3">
        <f>H4071*M4071</f>
        <v>0</v>
      </c>
      <c r="O4071" s="3">
        <f>L4071-N4071</f>
        <v>11150</v>
      </c>
    </row>
    <row r="4072" spans="1:15" x14ac:dyDescent="0.2">
      <c r="A4072" s="2" t="s">
        <v>7639</v>
      </c>
      <c r="B4072" s="2" t="s">
        <v>689</v>
      </c>
      <c r="C4072" s="2" t="s">
        <v>112</v>
      </c>
      <c r="D4072" s="2" t="s">
        <v>114</v>
      </c>
      <c r="E4072" s="13">
        <v>46266</v>
      </c>
      <c r="F4072" s="2" t="s">
        <v>2670</v>
      </c>
      <c r="G4072" s="2">
        <v>2</v>
      </c>
      <c r="H4072" s="3">
        <v>32700</v>
      </c>
      <c r="I4072" s="3">
        <v>2460</v>
      </c>
      <c r="J4072" s="3">
        <v>5930</v>
      </c>
      <c r="K4072" s="3">
        <v>1110</v>
      </c>
      <c r="L4072" s="3">
        <f>SUM(H4072:K4072)</f>
        <v>42200</v>
      </c>
      <c r="M4072" s="15">
        <v>0</v>
      </c>
      <c r="N4072" s="3">
        <f>H4072*M4072</f>
        <v>0</v>
      </c>
      <c r="O4072" s="3">
        <f>L4072-N4072</f>
        <v>42200</v>
      </c>
    </row>
    <row r="4073" spans="1:15" x14ac:dyDescent="0.2">
      <c r="A4073" s="2" t="s">
        <v>7640</v>
      </c>
      <c r="B4073" s="2" t="s">
        <v>1233</v>
      </c>
      <c r="C4073" s="2" t="s">
        <v>118</v>
      </c>
      <c r="D4073" s="2" t="s">
        <v>114</v>
      </c>
      <c r="E4073" s="13">
        <v>46266</v>
      </c>
      <c r="F4073" s="2" t="s">
        <v>2670</v>
      </c>
      <c r="G4073" s="2">
        <v>1</v>
      </c>
      <c r="H4073" s="3">
        <v>11250</v>
      </c>
      <c r="I4073" s="3">
        <v>940</v>
      </c>
      <c r="J4073" s="3">
        <v>8980</v>
      </c>
      <c r="K4073" s="3">
        <v>3080</v>
      </c>
      <c r="L4073" s="3">
        <f>SUM(H4073:K4073)</f>
        <v>24250</v>
      </c>
      <c r="M4073" s="15">
        <v>0</v>
      </c>
      <c r="N4073" s="3">
        <f>H4073*M4073</f>
        <v>0</v>
      </c>
      <c r="O4073" s="3">
        <f>L4073-N4073</f>
        <v>24250</v>
      </c>
    </row>
    <row r="4074" spans="1:15" x14ac:dyDescent="0.2">
      <c r="A4074" s="2" t="s">
        <v>7641</v>
      </c>
      <c r="B4074" s="2" t="s">
        <v>1771</v>
      </c>
      <c r="C4074" s="2" t="s">
        <v>112</v>
      </c>
      <c r="D4074" s="2" t="s">
        <v>114</v>
      </c>
      <c r="E4074" s="13">
        <v>46266</v>
      </c>
      <c r="F4074" s="2" t="s">
        <v>2670</v>
      </c>
      <c r="G4074" s="2">
        <v>2</v>
      </c>
      <c r="H4074" s="3">
        <v>14700</v>
      </c>
      <c r="I4074" s="3">
        <v>830</v>
      </c>
      <c r="J4074" s="3">
        <v>1850</v>
      </c>
      <c r="K4074" s="3">
        <v>0</v>
      </c>
      <c r="L4074" s="3">
        <f>SUM(H4074:K4074)</f>
        <v>17380</v>
      </c>
      <c r="M4074" s="15">
        <v>0</v>
      </c>
      <c r="N4074" s="3">
        <f>H4074*M4074</f>
        <v>0</v>
      </c>
      <c r="O4074" s="3">
        <f>L4074-N4074</f>
        <v>17380</v>
      </c>
    </row>
    <row r="4075" spans="1:15" x14ac:dyDescent="0.2">
      <c r="A4075" s="2" t="s">
        <v>7643</v>
      </c>
      <c r="B4075" s="2" t="s">
        <v>2599</v>
      </c>
      <c r="C4075" s="2" t="s">
        <v>93</v>
      </c>
      <c r="D4075" s="2" t="s">
        <v>95</v>
      </c>
      <c r="E4075" s="13">
        <v>46266</v>
      </c>
      <c r="F4075" s="2" t="s">
        <v>2689</v>
      </c>
      <c r="G4075" s="2">
        <v>4</v>
      </c>
      <c r="H4075" s="3">
        <v>18400</v>
      </c>
      <c r="I4075" s="3">
        <v>3360</v>
      </c>
      <c r="J4075" s="3">
        <v>0</v>
      </c>
      <c r="K4075" s="3">
        <v>1000</v>
      </c>
      <c r="L4075" s="3">
        <f>SUM(H4075:K4075)</f>
        <v>22760</v>
      </c>
      <c r="M4075" s="15">
        <v>0.15</v>
      </c>
      <c r="N4075" s="3">
        <f>H4075*M4075</f>
        <v>2760</v>
      </c>
      <c r="O4075" s="3">
        <f>L4075-N4075</f>
        <v>20000</v>
      </c>
    </row>
    <row r="4076" spans="1:15" x14ac:dyDescent="0.2">
      <c r="A4076" s="2" t="s">
        <v>7644</v>
      </c>
      <c r="B4076" s="2" t="s">
        <v>732</v>
      </c>
      <c r="C4076" s="2" t="s">
        <v>73</v>
      </c>
      <c r="D4076" s="2" t="s">
        <v>75</v>
      </c>
      <c r="E4076" s="13">
        <v>46266</v>
      </c>
      <c r="F4076" s="2" t="s">
        <v>2658</v>
      </c>
      <c r="G4076" s="2">
        <v>4</v>
      </c>
      <c r="H4076" s="3">
        <v>20800</v>
      </c>
      <c r="I4076" s="3">
        <v>6440</v>
      </c>
      <c r="J4076" s="3">
        <v>1540</v>
      </c>
      <c r="K4076" s="3">
        <v>0</v>
      </c>
      <c r="L4076" s="3">
        <f>SUM(H4076:K4076)</f>
        <v>28780</v>
      </c>
      <c r="M4076" s="15">
        <v>0.1</v>
      </c>
      <c r="N4076" s="3">
        <f>H4076*M4076</f>
        <v>2080</v>
      </c>
      <c r="O4076" s="3">
        <f>L4076-N4076</f>
        <v>26700</v>
      </c>
    </row>
    <row r="4077" spans="1:15" x14ac:dyDescent="0.2">
      <c r="A4077" s="2" t="s">
        <v>7645</v>
      </c>
      <c r="B4077" s="2" t="s">
        <v>223</v>
      </c>
      <c r="C4077" s="2" t="s">
        <v>43</v>
      </c>
      <c r="D4077" s="2" t="s">
        <v>45</v>
      </c>
      <c r="E4077" s="13">
        <v>46266</v>
      </c>
      <c r="F4077" s="2" t="s">
        <v>2670</v>
      </c>
      <c r="G4077" s="2">
        <v>3</v>
      </c>
      <c r="H4077" s="3">
        <v>18150</v>
      </c>
      <c r="I4077" s="3">
        <v>2900</v>
      </c>
      <c r="J4077" s="3">
        <v>2010</v>
      </c>
      <c r="K4077" s="3">
        <v>0</v>
      </c>
      <c r="L4077" s="3">
        <f>SUM(H4077:K4077)</f>
        <v>23060</v>
      </c>
      <c r="M4077" s="15">
        <v>0</v>
      </c>
      <c r="N4077" s="3">
        <f>H4077*M4077</f>
        <v>0</v>
      </c>
      <c r="O4077" s="3">
        <f>L4077-N4077</f>
        <v>23060</v>
      </c>
    </row>
    <row r="4078" spans="1:15" x14ac:dyDescent="0.2">
      <c r="A4078" s="2" t="s">
        <v>7646</v>
      </c>
      <c r="B4078" s="2" t="s">
        <v>844</v>
      </c>
      <c r="C4078" s="2" t="s">
        <v>13</v>
      </c>
      <c r="D4078" s="2" t="s">
        <v>11</v>
      </c>
      <c r="E4078" s="13">
        <v>46266</v>
      </c>
      <c r="F4078" s="2" t="s">
        <v>2732</v>
      </c>
      <c r="G4078" s="2">
        <v>3</v>
      </c>
      <c r="H4078" s="3">
        <v>46200</v>
      </c>
      <c r="I4078" s="3">
        <v>4740</v>
      </c>
      <c r="J4078" s="3">
        <v>2320</v>
      </c>
      <c r="K4078" s="3">
        <v>0</v>
      </c>
      <c r="L4078" s="3">
        <f>SUM(H4078:K4078)</f>
        <v>53260</v>
      </c>
      <c r="M4078" s="15">
        <v>0.05</v>
      </c>
      <c r="N4078" s="3">
        <f>H4078*M4078</f>
        <v>2310</v>
      </c>
      <c r="O4078" s="3">
        <f>L4078-N4078</f>
        <v>50950</v>
      </c>
    </row>
    <row r="4079" spans="1:15" x14ac:dyDescent="0.2">
      <c r="A4079" s="2" t="s">
        <v>7647</v>
      </c>
      <c r="B4079" s="2" t="s">
        <v>2358</v>
      </c>
      <c r="C4079" s="2" t="s">
        <v>83</v>
      </c>
      <c r="D4079" s="2" t="s">
        <v>85</v>
      </c>
      <c r="E4079" s="13">
        <v>46266</v>
      </c>
      <c r="F4079" s="2" t="s">
        <v>2647</v>
      </c>
      <c r="G4079" s="2">
        <v>5</v>
      </c>
      <c r="H4079" s="3">
        <v>36750</v>
      </c>
      <c r="I4079" s="3">
        <v>7960</v>
      </c>
      <c r="J4079" s="3">
        <v>4270</v>
      </c>
      <c r="K4079" s="3">
        <v>0</v>
      </c>
      <c r="L4079" s="3">
        <f>SUM(H4079:K4079)</f>
        <v>48980</v>
      </c>
      <c r="M4079" s="15">
        <v>0</v>
      </c>
      <c r="N4079" s="3">
        <f>H4079*M4079</f>
        <v>0</v>
      </c>
      <c r="O4079" s="3">
        <f>L4079-N4079</f>
        <v>48980</v>
      </c>
    </row>
    <row r="4080" spans="1:15" x14ac:dyDescent="0.2">
      <c r="A4080" s="2" t="s">
        <v>7649</v>
      </c>
      <c r="B4080" s="2" t="s">
        <v>1035</v>
      </c>
      <c r="C4080" s="2" t="s">
        <v>69</v>
      </c>
      <c r="D4080" s="2" t="s">
        <v>65</v>
      </c>
      <c r="E4080" s="13">
        <v>46266</v>
      </c>
      <c r="F4080" s="2" t="s">
        <v>2647</v>
      </c>
      <c r="G4080" s="2">
        <v>4</v>
      </c>
      <c r="H4080" s="3">
        <v>116400</v>
      </c>
      <c r="I4080" s="3">
        <v>1650</v>
      </c>
      <c r="J4080" s="3">
        <v>0</v>
      </c>
      <c r="K4080" s="3">
        <v>0</v>
      </c>
      <c r="L4080" s="3">
        <f>SUM(H4080:K4080)</f>
        <v>118050</v>
      </c>
      <c r="M4080" s="15">
        <v>0</v>
      </c>
      <c r="N4080" s="3">
        <f>H4080*M4080</f>
        <v>0</v>
      </c>
      <c r="O4080" s="3">
        <f>L4080-N4080</f>
        <v>118050</v>
      </c>
    </row>
    <row r="4081" spans="1:15" x14ac:dyDescent="0.2">
      <c r="A4081" s="2" t="s">
        <v>7650</v>
      </c>
      <c r="B4081" s="2" t="s">
        <v>1141</v>
      </c>
      <c r="C4081" s="2" t="s">
        <v>97</v>
      </c>
      <c r="D4081" s="2" t="s">
        <v>95</v>
      </c>
      <c r="E4081" s="13">
        <v>46266</v>
      </c>
      <c r="F4081" s="2" t="s">
        <v>2647</v>
      </c>
      <c r="G4081" s="2">
        <v>3</v>
      </c>
      <c r="H4081" s="3">
        <v>39000</v>
      </c>
      <c r="I4081" s="3">
        <v>3560</v>
      </c>
      <c r="J4081" s="3">
        <v>0</v>
      </c>
      <c r="K4081" s="3">
        <v>3010</v>
      </c>
      <c r="L4081" s="3">
        <f>SUM(H4081:K4081)</f>
        <v>45570</v>
      </c>
      <c r="M4081" s="15">
        <v>0</v>
      </c>
      <c r="N4081" s="3">
        <f>H4081*M4081</f>
        <v>0</v>
      </c>
      <c r="O4081" s="3">
        <f>L4081-N4081</f>
        <v>45570</v>
      </c>
    </row>
    <row r="4082" spans="1:15" x14ac:dyDescent="0.2">
      <c r="A4082" s="2" t="s">
        <v>7651</v>
      </c>
      <c r="B4082" s="2" t="s">
        <v>2375</v>
      </c>
      <c r="C4082" s="2" t="s">
        <v>118</v>
      </c>
      <c r="D4082" s="2" t="s">
        <v>114</v>
      </c>
      <c r="E4082" s="13">
        <v>46266</v>
      </c>
      <c r="F4082" s="2" t="s">
        <v>2732</v>
      </c>
      <c r="G4082" s="2">
        <v>3</v>
      </c>
      <c r="H4082" s="3">
        <v>71550</v>
      </c>
      <c r="I4082" s="3">
        <v>2600</v>
      </c>
      <c r="J4082" s="3">
        <v>2450</v>
      </c>
      <c r="K4082" s="3">
        <v>0</v>
      </c>
      <c r="L4082" s="3">
        <f>SUM(H4082:K4082)</f>
        <v>76600</v>
      </c>
      <c r="M4082" s="15">
        <v>0.05</v>
      </c>
      <c r="N4082" s="3">
        <f>H4082*M4082</f>
        <v>3577.5</v>
      </c>
      <c r="O4082" s="3">
        <f>L4082-N4082</f>
        <v>73022.5</v>
      </c>
    </row>
    <row r="4083" spans="1:15" x14ac:dyDescent="0.2">
      <c r="A4083" s="2" t="s">
        <v>7654</v>
      </c>
      <c r="B4083" s="2" t="s">
        <v>1707</v>
      </c>
      <c r="C4083" s="2" t="s">
        <v>89</v>
      </c>
      <c r="D4083" s="2" t="s">
        <v>85</v>
      </c>
      <c r="E4083" s="13">
        <v>46266</v>
      </c>
      <c r="F4083" s="2" t="s">
        <v>2683</v>
      </c>
      <c r="G4083" s="2">
        <v>3</v>
      </c>
      <c r="H4083" s="3">
        <v>17100</v>
      </c>
      <c r="I4083" s="3">
        <v>720</v>
      </c>
      <c r="J4083" s="3">
        <v>4090</v>
      </c>
      <c r="K4083" s="3">
        <v>0</v>
      </c>
      <c r="L4083" s="3">
        <f>SUM(H4083:K4083)</f>
        <v>21910</v>
      </c>
      <c r="M4083" s="15">
        <v>0.17</v>
      </c>
      <c r="N4083" s="3">
        <f>H4083*M4083</f>
        <v>2907</v>
      </c>
      <c r="O4083" s="3">
        <f>L4083-N4083</f>
        <v>19003</v>
      </c>
    </row>
    <row r="4084" spans="1:15" x14ac:dyDescent="0.2">
      <c r="A4084" s="2" t="s">
        <v>7656</v>
      </c>
      <c r="B4084" s="2" t="s">
        <v>783</v>
      </c>
      <c r="C4084" s="2" t="s">
        <v>39</v>
      </c>
      <c r="D4084" s="2" t="s">
        <v>36</v>
      </c>
      <c r="E4084" s="13">
        <v>46266</v>
      </c>
      <c r="F4084" s="2" t="s">
        <v>2647</v>
      </c>
      <c r="G4084" s="2">
        <v>3</v>
      </c>
      <c r="H4084" s="3">
        <v>13200</v>
      </c>
      <c r="I4084" s="3">
        <v>1830</v>
      </c>
      <c r="J4084" s="3">
        <v>0</v>
      </c>
      <c r="K4084" s="3">
        <v>0</v>
      </c>
      <c r="L4084" s="3">
        <f>SUM(H4084:K4084)</f>
        <v>15030</v>
      </c>
      <c r="M4084" s="15">
        <v>0</v>
      </c>
      <c r="N4084" s="3">
        <f>H4084*M4084</f>
        <v>0</v>
      </c>
      <c r="O4084" s="3">
        <f>L4084-N4084</f>
        <v>15030</v>
      </c>
    </row>
    <row r="4085" spans="1:15" x14ac:dyDescent="0.2">
      <c r="A4085" s="2" t="s">
        <v>7657</v>
      </c>
      <c r="B4085" s="2" t="s">
        <v>1206</v>
      </c>
      <c r="C4085" s="2" t="s">
        <v>93</v>
      </c>
      <c r="D4085" s="2" t="s">
        <v>95</v>
      </c>
      <c r="E4085" s="13">
        <v>46266</v>
      </c>
      <c r="F4085" s="2" t="s">
        <v>2658</v>
      </c>
      <c r="G4085" s="2">
        <v>3</v>
      </c>
      <c r="H4085" s="3">
        <v>11100</v>
      </c>
      <c r="I4085" s="3">
        <v>2110</v>
      </c>
      <c r="J4085" s="3">
        <v>0</v>
      </c>
      <c r="K4085" s="3">
        <v>0</v>
      </c>
      <c r="L4085" s="3">
        <f>SUM(H4085:K4085)</f>
        <v>13210</v>
      </c>
      <c r="M4085" s="15">
        <v>0.1</v>
      </c>
      <c r="N4085" s="3">
        <f>H4085*M4085</f>
        <v>1110</v>
      </c>
      <c r="O4085" s="3">
        <f>L4085-N4085</f>
        <v>12100</v>
      </c>
    </row>
    <row r="4086" spans="1:15" x14ac:dyDescent="0.2">
      <c r="A4086" s="2" t="s">
        <v>7658</v>
      </c>
      <c r="B4086" s="2" t="s">
        <v>1457</v>
      </c>
      <c r="C4086" s="2" t="s">
        <v>120</v>
      </c>
      <c r="D4086" s="2" t="s">
        <v>114</v>
      </c>
      <c r="E4086" s="13">
        <v>46266</v>
      </c>
      <c r="F4086" s="2" t="s">
        <v>2689</v>
      </c>
      <c r="G4086" s="2">
        <v>4</v>
      </c>
      <c r="H4086" s="3">
        <v>13000</v>
      </c>
      <c r="I4086" s="3">
        <v>3670</v>
      </c>
      <c r="J4086" s="3">
        <v>4660</v>
      </c>
      <c r="K4086" s="3">
        <v>0</v>
      </c>
      <c r="L4086" s="3">
        <f>SUM(H4086:K4086)</f>
        <v>21330</v>
      </c>
      <c r="M4086" s="15">
        <v>0.15</v>
      </c>
      <c r="N4086" s="3">
        <f>H4086*M4086</f>
        <v>1950</v>
      </c>
      <c r="O4086" s="3">
        <f>L4086-N4086</f>
        <v>19380</v>
      </c>
    </row>
    <row r="4087" spans="1:15" x14ac:dyDescent="0.2">
      <c r="A4087" s="2" t="s">
        <v>7659</v>
      </c>
      <c r="B4087" s="2" t="s">
        <v>1186</v>
      </c>
      <c r="C4087" s="2" t="s">
        <v>112</v>
      </c>
      <c r="D4087" s="2" t="s">
        <v>114</v>
      </c>
      <c r="E4087" s="13">
        <v>46266</v>
      </c>
      <c r="F4087" s="2" t="s">
        <v>2670</v>
      </c>
      <c r="G4087" s="2">
        <v>8</v>
      </c>
      <c r="H4087" s="3">
        <v>55200</v>
      </c>
      <c r="I4087" s="3">
        <v>23520</v>
      </c>
      <c r="J4087" s="3">
        <v>4140</v>
      </c>
      <c r="K4087" s="3">
        <v>0</v>
      </c>
      <c r="L4087" s="3">
        <f>SUM(H4087:K4087)</f>
        <v>82860</v>
      </c>
      <c r="M4087" s="15">
        <v>0</v>
      </c>
      <c r="N4087" s="3">
        <f>H4087*M4087</f>
        <v>0</v>
      </c>
      <c r="O4087" s="3">
        <f>L4087-N4087</f>
        <v>82860</v>
      </c>
    </row>
    <row r="4088" spans="1:15" x14ac:dyDescent="0.2">
      <c r="A4088" s="2" t="s">
        <v>7660</v>
      </c>
      <c r="B4088" s="2" t="s">
        <v>1610</v>
      </c>
      <c r="C4088" s="2" t="s">
        <v>69</v>
      </c>
      <c r="D4088" s="2" t="s">
        <v>65</v>
      </c>
      <c r="E4088" s="13">
        <v>46266</v>
      </c>
      <c r="F4088" s="2" t="s">
        <v>2683</v>
      </c>
      <c r="G4088" s="2">
        <v>2</v>
      </c>
      <c r="H4088" s="3">
        <v>22700</v>
      </c>
      <c r="I4088" s="3">
        <v>890</v>
      </c>
      <c r="J4088" s="3">
        <v>0</v>
      </c>
      <c r="K4088" s="3">
        <v>0</v>
      </c>
      <c r="L4088" s="3">
        <f>SUM(H4088:K4088)</f>
        <v>23590</v>
      </c>
      <c r="M4088" s="15">
        <v>0.17</v>
      </c>
      <c r="N4088" s="3">
        <f>H4088*M4088</f>
        <v>3859.0000000000005</v>
      </c>
      <c r="O4088" s="3">
        <f>L4088-N4088</f>
        <v>19731</v>
      </c>
    </row>
    <row r="4089" spans="1:15" x14ac:dyDescent="0.2">
      <c r="A4089" s="2" t="s">
        <v>7661</v>
      </c>
      <c r="B4089" s="2" t="s">
        <v>1707</v>
      </c>
      <c r="C4089" s="2" t="s">
        <v>16</v>
      </c>
      <c r="D4089" s="2" t="s">
        <v>11</v>
      </c>
      <c r="E4089" s="13">
        <v>46266</v>
      </c>
      <c r="F4089" s="2" t="s">
        <v>2670</v>
      </c>
      <c r="G4089" s="2">
        <v>3</v>
      </c>
      <c r="H4089" s="3">
        <v>9450</v>
      </c>
      <c r="I4089" s="3">
        <v>3590</v>
      </c>
      <c r="J4089" s="3">
        <v>0</v>
      </c>
      <c r="K4089" s="3">
        <v>0</v>
      </c>
      <c r="L4089" s="3">
        <f>SUM(H4089:K4089)</f>
        <v>13040</v>
      </c>
      <c r="M4089" s="15">
        <v>0</v>
      </c>
      <c r="N4089" s="3">
        <f>H4089*M4089</f>
        <v>0</v>
      </c>
      <c r="O4089" s="3">
        <f>L4089-N4089</f>
        <v>13040</v>
      </c>
    </row>
    <row r="4090" spans="1:15" x14ac:dyDescent="0.2">
      <c r="A4090" s="2" t="s">
        <v>7662</v>
      </c>
      <c r="B4090" s="2" t="s">
        <v>577</v>
      </c>
      <c r="C4090" s="2" t="s">
        <v>81</v>
      </c>
      <c r="D4090" s="2" t="s">
        <v>75</v>
      </c>
      <c r="E4090" s="13">
        <v>46266</v>
      </c>
      <c r="F4090" s="2" t="s">
        <v>2647</v>
      </c>
      <c r="G4090" s="2">
        <v>1</v>
      </c>
      <c r="H4090" s="3">
        <v>11150</v>
      </c>
      <c r="I4090" s="3">
        <v>780</v>
      </c>
      <c r="J4090" s="3">
        <v>0</v>
      </c>
      <c r="K4090" s="3">
        <v>0</v>
      </c>
      <c r="L4090" s="3">
        <f>SUM(H4090:K4090)</f>
        <v>11930</v>
      </c>
      <c r="M4090" s="15">
        <v>0</v>
      </c>
      <c r="N4090" s="3">
        <f>H4090*M4090</f>
        <v>0</v>
      </c>
      <c r="O4090" s="3">
        <f>L4090-N4090</f>
        <v>11930</v>
      </c>
    </row>
    <row r="4091" spans="1:15" x14ac:dyDescent="0.2">
      <c r="A4091" s="2" t="s">
        <v>7663</v>
      </c>
      <c r="B4091" s="2" t="s">
        <v>825</v>
      </c>
      <c r="C4091" s="2" t="s">
        <v>116</v>
      </c>
      <c r="D4091" s="2" t="s">
        <v>114</v>
      </c>
      <c r="E4091" s="13">
        <v>46266</v>
      </c>
      <c r="F4091" s="2" t="s">
        <v>2683</v>
      </c>
      <c r="G4091" s="2">
        <v>2</v>
      </c>
      <c r="H4091" s="3">
        <v>11800</v>
      </c>
      <c r="I4091" s="3">
        <v>810</v>
      </c>
      <c r="J4091" s="3">
        <v>0</v>
      </c>
      <c r="K4091" s="3">
        <v>0</v>
      </c>
      <c r="L4091" s="3">
        <f>SUM(H4091:K4091)</f>
        <v>12610</v>
      </c>
      <c r="M4091" s="15">
        <v>0.17</v>
      </c>
      <c r="N4091" s="3">
        <f>H4091*M4091</f>
        <v>2006.0000000000002</v>
      </c>
      <c r="O4091" s="3">
        <f>L4091-N4091</f>
        <v>10604</v>
      </c>
    </row>
    <row r="4092" spans="1:15" x14ac:dyDescent="0.2">
      <c r="A4092" s="2" t="s">
        <v>7665</v>
      </c>
      <c r="B4092" s="2" t="s">
        <v>2238</v>
      </c>
      <c r="C4092" s="2" t="s">
        <v>26</v>
      </c>
      <c r="D4092" s="2" t="s">
        <v>24</v>
      </c>
      <c r="E4092" s="13">
        <v>46266</v>
      </c>
      <c r="F4092" s="2" t="s">
        <v>2651</v>
      </c>
      <c r="G4092" s="2">
        <v>2</v>
      </c>
      <c r="H4092" s="3">
        <v>20000</v>
      </c>
      <c r="I4092" s="3">
        <v>1770</v>
      </c>
      <c r="J4092" s="3">
        <v>0</v>
      </c>
      <c r="K4092" s="3">
        <v>0</v>
      </c>
      <c r="L4092" s="3">
        <f>SUM(H4092:K4092)</f>
        <v>21770</v>
      </c>
      <c r="M4092" s="15">
        <v>0.16</v>
      </c>
      <c r="N4092" s="3">
        <f>H4092*M4092</f>
        <v>3200</v>
      </c>
      <c r="O4092" s="3">
        <f>L4092-N4092</f>
        <v>18570</v>
      </c>
    </row>
  </sheetData>
  <autoFilter ref="A1:O4092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B1:O91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7700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7701</v>
      </c>
      <c r="C3" s="26"/>
      <c r="D3" s="26" t="s">
        <v>7702</v>
      </c>
      <c r="E3" s="26"/>
      <c r="F3" s="26" t="s">
        <v>7703</v>
      </c>
      <c r="G3" s="26"/>
      <c r="H3" s="26" t="s">
        <v>7704</v>
      </c>
      <c r="I3" s="26"/>
      <c r="J3" s="26" t="s">
        <v>7705</v>
      </c>
      <c r="K3" s="26"/>
      <c r="L3" s="26" t="s">
        <v>7706</v>
      </c>
      <c r="M3" s="26"/>
      <c r="N3" s="26" t="s">
        <v>7707</v>
      </c>
      <c r="O3" s="26"/>
    </row>
    <row r="4" spans="2:15" ht="25.5" customHeight="1" x14ac:dyDescent="0.2">
      <c r="B4" s="27">
        <f>SUM(Revenue!$L$2:$L$4092)/10000000</f>
        <v>20.838432000000001</v>
      </c>
      <c r="C4" s="27"/>
      <c r="D4" s="27">
        <f>SUM(Revenue!$O$2:$O$4092)/10000000</f>
        <v>19.392820350000001</v>
      </c>
      <c r="E4" s="27"/>
      <c r="F4" s="27">
        <f>SUM(Revenue!$N$2:$N$4092)/10000000</f>
        <v>1.44561165</v>
      </c>
      <c r="G4" s="27"/>
      <c r="H4" s="21">
        <f>1-SUM(Revenue!$H$2:$H$4092)/SUM(Revenue!$L$2:$L$4092)</f>
        <v>0.15299337301386207</v>
      </c>
      <c r="I4" s="21"/>
      <c r="J4" s="22">
        <f>AVERAGE(Revenue!$L$2:$L$4092)</f>
        <v>50937.257394280125</v>
      </c>
      <c r="K4" s="22"/>
      <c r="L4" s="22">
        <f>SUM(Revenue!$G$2:$G$4092)</f>
        <v>15866</v>
      </c>
      <c r="M4" s="22"/>
      <c r="N4" s="21">
        <f>SUM(Revenue!$N$2:$N$4092)/SUM(Revenue!$L$2:$L$4092)</f>
        <v>6.9372381280894832E-2</v>
      </c>
      <c r="O4" s="21"/>
    </row>
    <row r="52" spans="2:15" x14ac:dyDescent="0.2">
      <c r="B52" s="5" t="s">
        <v>139</v>
      </c>
    </row>
    <row r="54" spans="2:15" x14ac:dyDescent="0.2">
      <c r="B54" s="6" t="s">
        <v>7708</v>
      </c>
      <c r="I54" s="6" t="s">
        <v>7709</v>
      </c>
      <c r="L54" s="6" t="s">
        <v>7684</v>
      </c>
    </row>
    <row r="55" spans="2:15" ht="24" customHeight="1" x14ac:dyDescent="0.2">
      <c r="B55" s="7" t="s">
        <v>7687</v>
      </c>
      <c r="C55" s="7" t="s">
        <v>7710</v>
      </c>
      <c r="D55" s="7" t="s">
        <v>7711</v>
      </c>
      <c r="E55" s="7" t="s">
        <v>7712</v>
      </c>
      <c r="F55" s="7" t="s">
        <v>7706</v>
      </c>
      <c r="G55" s="7" t="s">
        <v>7689</v>
      </c>
      <c r="I55" s="7" t="s">
        <v>7713</v>
      </c>
      <c r="J55" s="7" t="s">
        <v>7714</v>
      </c>
      <c r="L55" s="7" t="s">
        <v>2</v>
      </c>
      <c r="M55" s="7" t="s">
        <v>7715</v>
      </c>
      <c r="N55" s="7" t="s">
        <v>7716</v>
      </c>
      <c r="O55" s="7" t="s">
        <v>7717</v>
      </c>
    </row>
    <row r="56" spans="2:15" x14ac:dyDescent="0.2">
      <c r="B56" s="8" t="str">
        <f>TEXT($G56,"mmm yy")</f>
        <v>Oct 24</v>
      </c>
      <c r="C56" s="12">
        <f>SUMIF(Revenue!$E$2:$E$4092,$G56,Revenue!$L$2:$L$4092)/100000</f>
        <v>92.096599999999995</v>
      </c>
      <c r="D56" s="12">
        <f>SUMIF(Revenue!$E$2:$E$4092,$G56,Revenue!$O$2:$O$4092)/100000</f>
        <v>85.31832</v>
      </c>
      <c r="E56" s="12">
        <f>SUMIF(Revenue!$E$2:$E$4092,$G56,Revenue!$N$2:$N$4092)/100000</f>
        <v>6.7782799999999996</v>
      </c>
      <c r="F56" s="9">
        <f>SUMIF(Revenue!$E$2:$E$4092,$G56,Revenue!$G$2:$G$4092)</f>
        <v>680</v>
      </c>
      <c r="G56" s="14">
        <v>45566</v>
      </c>
      <c r="I56" s="8" t="s">
        <v>7682</v>
      </c>
      <c r="J56" s="16">
        <f>SUM(Revenue!$H$2:$H$4092)/10000000</f>
        <v>17.650289999999998</v>
      </c>
      <c r="L56" s="8" t="s">
        <v>124</v>
      </c>
      <c r="M56" s="16">
        <f>SUMIF(Revenue!$D$2:$D$4092,$L56,Revenue!$L$2:$L$4092)/10000000</f>
        <v>1.0975680000000001</v>
      </c>
      <c r="N56" s="9">
        <f>COUNTIF(Revenue!$D$2:$D$4092,$L56)</f>
        <v>292</v>
      </c>
      <c r="O56" s="9">
        <f>SUMIF(Revenue!$D$2:$D$4092,$L56,Revenue!$L$2:$L$4092)/COUNTIF(Revenue!$D$2:$D$4092,$L56)</f>
        <v>37587.945205479453</v>
      </c>
    </row>
    <row r="57" spans="2:15" x14ac:dyDescent="0.2">
      <c r="B57" s="8" t="str">
        <f>TEXT($G57,"mmm yy")</f>
        <v>Nov 24</v>
      </c>
      <c r="C57" s="12">
        <f>SUMIF(Revenue!$E$2:$E$4092,$G57,Revenue!$L$2:$L$4092)/100000</f>
        <v>95.551900000000003</v>
      </c>
      <c r="D57" s="12">
        <f>SUMIF(Revenue!$E$2:$E$4092,$G57,Revenue!$O$2:$O$4092)/100000</f>
        <v>89.413240000000002</v>
      </c>
      <c r="E57" s="12">
        <f>SUMIF(Revenue!$E$2:$E$4092,$G57,Revenue!$N$2:$N$4092)/100000</f>
        <v>6.1386599999999998</v>
      </c>
      <c r="F57" s="9">
        <f>SUMIF(Revenue!$E$2:$E$4092,$G57,Revenue!$G$2:$G$4092)</f>
        <v>659</v>
      </c>
      <c r="G57" s="14">
        <v>45597</v>
      </c>
      <c r="I57" s="8" t="s">
        <v>7718</v>
      </c>
      <c r="J57" s="16">
        <f>SUM(Revenue!$I$2:$I$4092)/10000000</f>
        <v>2.266839</v>
      </c>
      <c r="L57" s="8" t="s">
        <v>95</v>
      </c>
      <c r="M57" s="16">
        <f>SUMIF(Revenue!$D$2:$D$4092,$L57,Revenue!$L$2:$L$4092)/10000000</f>
        <v>1.2776000000000001</v>
      </c>
      <c r="N57" s="9">
        <f>COUNTIF(Revenue!$D$2:$D$4092,$L57)</f>
        <v>327</v>
      </c>
      <c r="O57" s="9">
        <f>SUMIF(Revenue!$D$2:$D$4092,$L57,Revenue!$L$2:$L$4092)/COUNTIF(Revenue!$D$2:$D$4092,$L57)</f>
        <v>39070.336391437311</v>
      </c>
    </row>
    <row r="58" spans="2:15" x14ac:dyDescent="0.2">
      <c r="B58" s="8" t="str">
        <f>TEXT($G58,"mmm yy")</f>
        <v>Dec 24</v>
      </c>
      <c r="C58" s="12">
        <f>SUMIF(Revenue!$E$2:$E$4092,$G58,Revenue!$L$2:$L$4092)/100000</f>
        <v>105.893</v>
      </c>
      <c r="D58" s="12">
        <f>SUMIF(Revenue!$E$2:$E$4092,$G58,Revenue!$O$2:$O$4092)/100000</f>
        <v>98.346800000000002</v>
      </c>
      <c r="E58" s="12">
        <f>SUMIF(Revenue!$E$2:$E$4092,$G58,Revenue!$N$2:$N$4092)/100000</f>
        <v>7.5461999999999998</v>
      </c>
      <c r="F58" s="9">
        <f>SUMIF(Revenue!$E$2:$E$4092,$G58,Revenue!$G$2:$G$4092)</f>
        <v>766</v>
      </c>
      <c r="G58" s="14">
        <v>45627</v>
      </c>
      <c r="I58" s="8" t="s">
        <v>7719</v>
      </c>
      <c r="J58" s="16">
        <f>SUM(Revenue!$J$2:$J$4092)/10000000</f>
        <v>0.69598099999999996</v>
      </c>
      <c r="L58" s="8" t="s">
        <v>105</v>
      </c>
      <c r="M58" s="16">
        <f>SUMIF(Revenue!$D$2:$D$4092,$L58,Revenue!$L$2:$L$4092)/10000000</f>
        <v>1.4171339999999999</v>
      </c>
      <c r="N58" s="9">
        <f>COUNTIF(Revenue!$D$2:$D$4092,$L58)</f>
        <v>304</v>
      </c>
      <c r="O58" s="9">
        <f>SUMIF(Revenue!$D$2:$D$4092,$L58,Revenue!$L$2:$L$4092)/COUNTIF(Revenue!$D$2:$D$4092,$L58)</f>
        <v>46616.25</v>
      </c>
    </row>
    <row r="59" spans="2:15" x14ac:dyDescent="0.2">
      <c r="B59" s="8" t="str">
        <f>TEXT($G59,"mmm yy")</f>
        <v>Jan 25</v>
      </c>
      <c r="C59" s="12">
        <f>SUMIF(Revenue!$E$2:$E$4092,$G59,Revenue!$L$2:$L$4092)/100000</f>
        <v>122.6831</v>
      </c>
      <c r="D59" s="12">
        <f>SUMIF(Revenue!$E$2:$E$4092,$G59,Revenue!$O$2:$O$4092)/100000</f>
        <v>113.879985</v>
      </c>
      <c r="E59" s="12">
        <f>SUMIF(Revenue!$E$2:$E$4092,$G59,Revenue!$N$2:$N$4092)/100000</f>
        <v>8.803115</v>
      </c>
      <c r="F59" s="9">
        <f>SUMIF(Revenue!$E$2:$E$4092,$G59,Revenue!$G$2:$G$4092)</f>
        <v>802</v>
      </c>
      <c r="G59" s="14">
        <v>45658</v>
      </c>
      <c r="I59" s="8" t="s">
        <v>387</v>
      </c>
      <c r="J59" s="16">
        <f>SUM(Revenue!$K$2:$K$4092)/10000000</f>
        <v>0.22532199999999999</v>
      </c>
      <c r="L59" s="8" t="s">
        <v>45</v>
      </c>
      <c r="M59" s="16">
        <f>SUMIF(Revenue!$D$2:$D$4092,$L59,Revenue!$L$2:$L$4092)/10000000</f>
        <v>1.538503</v>
      </c>
      <c r="N59" s="9">
        <f>COUNTIF(Revenue!$D$2:$D$4092,$L59)</f>
        <v>371</v>
      </c>
      <c r="O59" s="9">
        <f>SUMIF(Revenue!$D$2:$D$4092,$L59,Revenue!$L$2:$L$4092)/COUNTIF(Revenue!$D$2:$D$4092,$L59)</f>
        <v>41469.083557951482</v>
      </c>
    </row>
    <row r="60" spans="2:15" x14ac:dyDescent="0.2">
      <c r="B60" s="8" t="str">
        <f>TEXT($G60,"mmm yy")</f>
        <v>Feb 25</v>
      </c>
      <c r="C60" s="12">
        <f>SUMIF(Revenue!$E$2:$E$4092,$G60,Revenue!$L$2:$L$4092)/100000</f>
        <v>130.03960000000001</v>
      </c>
      <c r="D60" s="12">
        <f>SUMIF(Revenue!$E$2:$E$4092,$G60,Revenue!$O$2:$O$4092)/100000</f>
        <v>121.191545</v>
      </c>
      <c r="E60" s="12">
        <f>SUMIF(Revenue!$E$2:$E$4092,$G60,Revenue!$N$2:$N$4092)/100000</f>
        <v>8.8480550000000004</v>
      </c>
      <c r="F60" s="9">
        <f>SUMIF(Revenue!$E$2:$E$4092,$G60,Revenue!$G$2:$G$4092)</f>
        <v>929</v>
      </c>
      <c r="G60" s="14">
        <v>45689</v>
      </c>
      <c r="L60" s="8" t="s">
        <v>114</v>
      </c>
      <c r="M60" s="16">
        <f>SUMIF(Revenue!$D$2:$D$4092,$L60,Revenue!$L$2:$L$4092)/10000000</f>
        <v>1.5641799999999999</v>
      </c>
      <c r="N60" s="9">
        <f>COUNTIF(Revenue!$D$2:$D$4092,$L60)</f>
        <v>363</v>
      </c>
      <c r="O60" s="9">
        <f>SUMIF(Revenue!$D$2:$D$4092,$L60,Revenue!$L$2:$L$4092)/COUNTIF(Revenue!$D$2:$D$4092,$L60)</f>
        <v>43090.35812672176</v>
      </c>
    </row>
    <row r="61" spans="2:15" x14ac:dyDescent="0.2">
      <c r="B61" s="8" t="str">
        <f>TEXT($G61,"mmm yy")</f>
        <v>Mar 25</v>
      </c>
      <c r="C61" s="12">
        <f>SUMIF(Revenue!$E$2:$E$4092,$G61,Revenue!$L$2:$L$4092)/100000</f>
        <v>77.356300000000005</v>
      </c>
      <c r="D61" s="12">
        <f>SUMIF(Revenue!$E$2:$E$4092,$G61,Revenue!$O$2:$O$4092)/100000</f>
        <v>72.273364999999998</v>
      </c>
      <c r="E61" s="12">
        <f>SUMIF(Revenue!$E$2:$E$4092,$G61,Revenue!$N$2:$N$4092)/100000</f>
        <v>5.082935</v>
      </c>
      <c r="F61" s="9">
        <f>SUMIF(Revenue!$E$2:$E$4092,$G61,Revenue!$G$2:$G$4092)</f>
        <v>593</v>
      </c>
      <c r="G61" s="14">
        <v>45717</v>
      </c>
      <c r="L61" s="8" t="s">
        <v>75</v>
      </c>
      <c r="M61" s="16">
        <f>SUMIF(Revenue!$D$2:$D$4092,$L61,Revenue!$L$2:$L$4092)/10000000</f>
        <v>1.7899449999999999</v>
      </c>
      <c r="N61" s="9">
        <f>COUNTIF(Revenue!$D$2:$D$4092,$L61)</f>
        <v>313</v>
      </c>
      <c r="O61" s="9">
        <f>SUMIF(Revenue!$D$2:$D$4092,$L61,Revenue!$L$2:$L$4092)/COUNTIF(Revenue!$D$2:$D$4092,$L61)</f>
        <v>57186.741214057511</v>
      </c>
    </row>
    <row r="62" spans="2:15" x14ac:dyDescent="0.2">
      <c r="B62" s="8" t="str">
        <f>TEXT($G62,"mmm yy")</f>
        <v>Apr 25</v>
      </c>
      <c r="C62" s="12">
        <f>SUMIF(Revenue!$E$2:$E$4092,$G62,Revenue!$L$2:$L$4092)/100000</f>
        <v>62.5535</v>
      </c>
      <c r="D62" s="12">
        <f>SUMIF(Revenue!$E$2:$E$4092,$G62,Revenue!$O$2:$O$4092)/100000</f>
        <v>57.962024999999997</v>
      </c>
      <c r="E62" s="12">
        <f>SUMIF(Revenue!$E$2:$E$4092,$G62,Revenue!$N$2:$N$4092)/100000</f>
        <v>4.591475</v>
      </c>
      <c r="F62" s="9">
        <f>SUMIF(Revenue!$E$2:$E$4092,$G62,Revenue!$G$2:$G$4092)</f>
        <v>504</v>
      </c>
      <c r="G62" s="14">
        <v>45748</v>
      </c>
      <c r="L62" s="8" t="s">
        <v>24</v>
      </c>
      <c r="M62" s="16">
        <f>SUMIF(Revenue!$D$2:$D$4092,$L62,Revenue!$L$2:$L$4092)/10000000</f>
        <v>1.8285370000000001</v>
      </c>
      <c r="N62" s="9">
        <f>COUNTIF(Revenue!$D$2:$D$4092,$L62)</f>
        <v>373</v>
      </c>
      <c r="O62" s="9">
        <f>SUMIF(Revenue!$D$2:$D$4092,$L62,Revenue!$L$2:$L$4092)/COUNTIF(Revenue!$D$2:$D$4092,$L62)</f>
        <v>49022.43967828418</v>
      </c>
    </row>
    <row r="63" spans="2:15" x14ac:dyDescent="0.2">
      <c r="B63" s="8" t="str">
        <f>TEXT($G63,"mmm yy")</f>
        <v>May 25</v>
      </c>
      <c r="C63" s="12">
        <f>SUMIF(Revenue!$E$2:$E$4092,$G63,Revenue!$L$2:$L$4092)/100000</f>
        <v>87.426199999999994</v>
      </c>
      <c r="D63" s="12">
        <f>SUMIF(Revenue!$E$2:$E$4092,$G63,Revenue!$O$2:$O$4092)/100000</f>
        <v>81.645415</v>
      </c>
      <c r="E63" s="12">
        <f>SUMIF(Revenue!$E$2:$E$4092,$G63,Revenue!$N$2:$N$4092)/100000</f>
        <v>5.7807849999999998</v>
      </c>
      <c r="F63" s="9">
        <f>SUMIF(Revenue!$E$2:$E$4092,$G63,Revenue!$G$2:$G$4092)</f>
        <v>626</v>
      </c>
      <c r="G63" s="14">
        <v>45778</v>
      </c>
      <c r="L63" s="8" t="s">
        <v>11</v>
      </c>
      <c r="M63" s="16">
        <f>SUMIF(Revenue!$D$2:$D$4092,$L63,Revenue!$L$2:$L$4092)/10000000</f>
        <v>1.9095</v>
      </c>
      <c r="N63" s="9">
        <f>COUNTIF(Revenue!$D$2:$D$4092,$L63)</f>
        <v>346</v>
      </c>
      <c r="O63" s="9">
        <f>SUMIF(Revenue!$D$2:$D$4092,$L63,Revenue!$L$2:$L$4092)/COUNTIF(Revenue!$D$2:$D$4092,$L63)</f>
        <v>55187.861271676302</v>
      </c>
    </row>
    <row r="64" spans="2:15" x14ac:dyDescent="0.2">
      <c r="B64" s="8" t="str">
        <f>TEXT($G64,"mmm yy")</f>
        <v>Jun 25</v>
      </c>
      <c r="C64" s="12">
        <f>SUMIF(Revenue!$E$2:$E$4092,$G64,Revenue!$L$2:$L$4092)/100000</f>
        <v>48.157299999999999</v>
      </c>
      <c r="D64" s="12">
        <f>SUMIF(Revenue!$E$2:$E$4092,$G64,Revenue!$O$2:$O$4092)/100000</f>
        <v>45.557605000000002</v>
      </c>
      <c r="E64" s="12">
        <f>SUMIF(Revenue!$E$2:$E$4092,$G64,Revenue!$N$2:$N$4092)/100000</f>
        <v>2.5996950000000001</v>
      </c>
      <c r="F64" s="9">
        <f>SUMIF(Revenue!$E$2:$E$4092,$G64,Revenue!$G$2:$G$4092)</f>
        <v>438</v>
      </c>
      <c r="G64" s="14">
        <v>45809</v>
      </c>
      <c r="L64" s="8" t="s">
        <v>36</v>
      </c>
      <c r="M64" s="16">
        <f>SUMIF(Revenue!$D$2:$D$4092,$L64,Revenue!$L$2:$L$4092)/10000000</f>
        <v>1.9280919999999999</v>
      </c>
      <c r="N64" s="9">
        <f>COUNTIF(Revenue!$D$2:$D$4092,$L64)</f>
        <v>325</v>
      </c>
      <c r="O64" s="9">
        <f>SUMIF(Revenue!$D$2:$D$4092,$L64,Revenue!$L$2:$L$4092)/COUNTIF(Revenue!$D$2:$D$4092,$L64)</f>
        <v>59325.907692307694</v>
      </c>
    </row>
    <row r="65" spans="2:15" x14ac:dyDescent="0.2">
      <c r="B65" s="8" t="str">
        <f>TEXT($G65,"mmm yy")</f>
        <v>Jul 25</v>
      </c>
      <c r="C65" s="12">
        <f>SUMIF(Revenue!$E$2:$E$4092,$G65,Revenue!$L$2:$L$4092)/100000</f>
        <v>52.009099999999997</v>
      </c>
      <c r="D65" s="12">
        <f>SUMIF(Revenue!$E$2:$E$4092,$G65,Revenue!$O$2:$O$4092)/100000</f>
        <v>48.267245000000003</v>
      </c>
      <c r="E65" s="12">
        <f>SUMIF(Revenue!$E$2:$E$4092,$G65,Revenue!$N$2:$N$4092)/100000</f>
        <v>3.7418550000000002</v>
      </c>
      <c r="F65" s="9">
        <f>SUMIF(Revenue!$E$2:$E$4092,$G65,Revenue!$G$2:$G$4092)</f>
        <v>455</v>
      </c>
      <c r="G65" s="14">
        <v>45839</v>
      </c>
      <c r="L65" s="8" t="s">
        <v>55</v>
      </c>
      <c r="M65" s="16">
        <f>SUMIF(Revenue!$D$2:$D$4092,$L65,Revenue!$L$2:$L$4092)/10000000</f>
        <v>1.9731380000000001</v>
      </c>
      <c r="N65" s="9">
        <f>COUNTIF(Revenue!$D$2:$D$4092,$L65)</f>
        <v>273</v>
      </c>
      <c r="O65" s="9">
        <f>SUMIF(Revenue!$D$2:$D$4092,$L65,Revenue!$L$2:$L$4092)/COUNTIF(Revenue!$D$2:$D$4092,$L65)</f>
        <v>72276.117216117214</v>
      </c>
    </row>
    <row r="66" spans="2:15" x14ac:dyDescent="0.2">
      <c r="B66" s="8" t="str">
        <f>TEXT($G66,"mmm yy")</f>
        <v>Aug 25</v>
      </c>
      <c r="C66" s="12">
        <f>SUMIF(Revenue!$E$2:$E$4092,$G66,Revenue!$L$2:$L$4092)/100000</f>
        <v>33.113</v>
      </c>
      <c r="D66" s="12">
        <f>SUMIF(Revenue!$E$2:$E$4092,$G66,Revenue!$O$2:$O$4092)/100000</f>
        <v>31.199655</v>
      </c>
      <c r="E66" s="12">
        <f>SUMIF(Revenue!$E$2:$E$4092,$G66,Revenue!$N$2:$N$4092)/100000</f>
        <v>1.9133450000000001</v>
      </c>
      <c r="F66" s="9">
        <f>SUMIF(Revenue!$E$2:$E$4092,$G66,Revenue!$G$2:$G$4092)</f>
        <v>324</v>
      </c>
      <c r="G66" s="14">
        <v>45870</v>
      </c>
      <c r="L66" s="8" t="s">
        <v>85</v>
      </c>
      <c r="M66" s="16">
        <f>SUMIF(Revenue!$D$2:$D$4092,$L66,Revenue!$L$2:$L$4092)/10000000</f>
        <v>2.0676079999999999</v>
      </c>
      <c r="N66" s="9">
        <f>COUNTIF(Revenue!$D$2:$D$4092,$L66)</f>
        <v>417</v>
      </c>
      <c r="O66" s="9">
        <f>SUMIF(Revenue!$D$2:$D$4092,$L66,Revenue!$L$2:$L$4092)/COUNTIF(Revenue!$D$2:$D$4092,$L66)</f>
        <v>49582.925659472421</v>
      </c>
    </row>
    <row r="67" spans="2:15" x14ac:dyDescent="0.2">
      <c r="B67" s="8" t="str">
        <f>TEXT($G67,"mmm yy")</f>
        <v>Sep 25</v>
      </c>
      <c r="C67" s="12">
        <f>SUMIF(Revenue!$E$2:$E$4092,$G67,Revenue!$L$2:$L$4092)/100000</f>
        <v>55.164099999999998</v>
      </c>
      <c r="D67" s="12">
        <f>SUMIF(Revenue!$E$2:$E$4092,$G67,Revenue!$O$2:$O$4092)/100000</f>
        <v>51.93477</v>
      </c>
      <c r="E67" s="12">
        <f>SUMIF(Revenue!$E$2:$E$4092,$G67,Revenue!$N$2:$N$4092)/100000</f>
        <v>3.22933</v>
      </c>
      <c r="F67" s="9">
        <f>SUMIF(Revenue!$E$2:$E$4092,$G67,Revenue!$G$2:$G$4092)</f>
        <v>534</v>
      </c>
      <c r="G67" s="14">
        <v>45901</v>
      </c>
      <c r="L67" s="8" t="s">
        <v>65</v>
      </c>
      <c r="M67" s="16">
        <f>SUMIF(Revenue!$D$2:$D$4092,$L67,Revenue!$L$2:$L$4092)/10000000</f>
        <v>2.4466269999999999</v>
      </c>
      <c r="N67" s="9">
        <f>COUNTIF(Revenue!$D$2:$D$4092,$L67)</f>
        <v>387</v>
      </c>
      <c r="O67" s="9">
        <f>SUMIF(Revenue!$D$2:$D$4092,$L67,Revenue!$L$2:$L$4092)/COUNTIF(Revenue!$D$2:$D$4092,$L67)</f>
        <v>63220.335917312659</v>
      </c>
    </row>
    <row r="68" spans="2:15" x14ac:dyDescent="0.2">
      <c r="B68" s="8" t="str">
        <f>TEXT($G68,"mmm yy")</f>
        <v>Oct 25</v>
      </c>
      <c r="C68" s="12">
        <f>SUMIF(Revenue!$E$2:$E$4092,$G68,Revenue!$L$2:$L$4092)/100000</f>
        <v>114.8843</v>
      </c>
      <c r="D68" s="12">
        <f>SUMIF(Revenue!$E$2:$E$4092,$G68,Revenue!$O$2:$O$4092)/100000</f>
        <v>106.40882000000001</v>
      </c>
      <c r="E68" s="12">
        <f>SUMIF(Revenue!$E$2:$E$4092,$G68,Revenue!$N$2:$N$4092)/100000</f>
        <v>8.4754799999999992</v>
      </c>
      <c r="F68" s="9">
        <f>SUMIF(Revenue!$E$2:$E$4092,$G68,Revenue!$G$2:$G$4092)</f>
        <v>828</v>
      </c>
      <c r="G68" s="14">
        <v>45931</v>
      </c>
    </row>
    <row r="69" spans="2:15" x14ac:dyDescent="0.2">
      <c r="B69" s="8" t="str">
        <f>TEXT($G69,"mmm yy")</f>
        <v>Nov 25</v>
      </c>
      <c r="C69" s="12">
        <f>SUMIF(Revenue!$E$2:$E$4092,$G69,Revenue!$L$2:$L$4092)/100000</f>
        <v>117.35129999999999</v>
      </c>
      <c r="D69" s="12">
        <f>SUMIF(Revenue!$E$2:$E$4092,$G69,Revenue!$O$2:$O$4092)/100000</f>
        <v>110.20204</v>
      </c>
      <c r="E69" s="12">
        <f>SUMIF(Revenue!$E$2:$E$4092,$G69,Revenue!$N$2:$N$4092)/100000</f>
        <v>7.1492599999999999</v>
      </c>
      <c r="F69" s="9">
        <f>SUMIF(Revenue!$E$2:$E$4092,$G69,Revenue!$G$2:$G$4092)</f>
        <v>799</v>
      </c>
      <c r="G69" s="14">
        <v>45962</v>
      </c>
    </row>
    <row r="70" spans="2:15" x14ac:dyDescent="0.2">
      <c r="B70" s="8" t="str">
        <f>TEXT($G70,"mmm yy")</f>
        <v>Dec 25</v>
      </c>
      <c r="C70" s="12">
        <f>SUMIF(Revenue!$E$2:$E$4092,$G70,Revenue!$L$2:$L$4092)/100000</f>
        <v>139.39680000000001</v>
      </c>
      <c r="D70" s="12">
        <f>SUMIF(Revenue!$E$2:$E$4092,$G70,Revenue!$O$2:$O$4092)/100000</f>
        <v>129.17210499999999</v>
      </c>
      <c r="E70" s="12">
        <f>SUMIF(Revenue!$E$2:$E$4092,$G70,Revenue!$N$2:$N$4092)/100000</f>
        <v>10.224695000000001</v>
      </c>
      <c r="F70" s="9">
        <f>SUMIF(Revenue!$E$2:$E$4092,$G70,Revenue!$G$2:$G$4092)</f>
        <v>1037</v>
      </c>
      <c r="G70" s="14">
        <v>45992</v>
      </c>
    </row>
    <row r="71" spans="2:15" x14ac:dyDescent="0.2">
      <c r="B71" s="8" t="str">
        <f>TEXT($G71,"mmm yy")</f>
        <v>Jan 26</v>
      </c>
      <c r="C71" s="12">
        <f>SUMIF(Revenue!$E$2:$E$4092,$G71,Revenue!$L$2:$L$4092)/100000</f>
        <v>137.75380000000001</v>
      </c>
      <c r="D71" s="12">
        <f>SUMIF(Revenue!$E$2:$E$4092,$G71,Revenue!$O$2:$O$4092)/100000</f>
        <v>127.282055</v>
      </c>
      <c r="E71" s="12">
        <f>SUMIF(Revenue!$E$2:$E$4092,$G71,Revenue!$N$2:$N$4092)/100000</f>
        <v>10.471745</v>
      </c>
      <c r="F71" s="9">
        <f>SUMIF(Revenue!$E$2:$E$4092,$G71,Revenue!$G$2:$G$4092)</f>
        <v>978</v>
      </c>
      <c r="G71" s="14">
        <v>46023</v>
      </c>
    </row>
    <row r="72" spans="2:15" x14ac:dyDescent="0.2">
      <c r="B72" s="8" t="str">
        <f>TEXT($G72,"mmm yy")</f>
        <v>Feb 26</v>
      </c>
      <c r="C72" s="12">
        <f>SUMIF(Revenue!$E$2:$E$4092,$G72,Revenue!$L$2:$L$4092)/100000</f>
        <v>125.5117</v>
      </c>
      <c r="D72" s="12">
        <f>SUMIF(Revenue!$E$2:$E$4092,$G72,Revenue!$O$2:$O$4092)/100000</f>
        <v>116.343855</v>
      </c>
      <c r="E72" s="12">
        <f>SUMIF(Revenue!$E$2:$E$4092,$G72,Revenue!$N$2:$N$4092)/100000</f>
        <v>9.1678449999999998</v>
      </c>
      <c r="F72" s="9">
        <f>SUMIF(Revenue!$E$2:$E$4092,$G72,Revenue!$G$2:$G$4092)</f>
        <v>845</v>
      </c>
      <c r="G72" s="14">
        <v>46054</v>
      </c>
    </row>
    <row r="73" spans="2:15" x14ac:dyDescent="0.2">
      <c r="B73" s="8" t="str">
        <f>TEXT($G73,"mmm yy")</f>
        <v>Mar 26</v>
      </c>
      <c r="C73" s="12">
        <f>SUMIF(Revenue!$E$2:$E$4092,$G73,Revenue!$L$2:$L$4092)/100000</f>
        <v>110.50960000000001</v>
      </c>
      <c r="D73" s="12">
        <f>SUMIF(Revenue!$E$2:$E$4092,$G73,Revenue!$O$2:$O$4092)/100000</f>
        <v>102.52057499999999</v>
      </c>
      <c r="E73" s="12">
        <f>SUMIF(Revenue!$E$2:$E$4092,$G73,Revenue!$N$2:$N$4092)/100000</f>
        <v>7.9890249999999998</v>
      </c>
      <c r="F73" s="9">
        <f>SUMIF(Revenue!$E$2:$E$4092,$G73,Revenue!$G$2:$G$4092)</f>
        <v>751</v>
      </c>
      <c r="G73" s="14">
        <v>46082</v>
      </c>
    </row>
    <row r="74" spans="2:15" x14ac:dyDescent="0.2">
      <c r="B74" s="8" t="str">
        <f>TEXT($G74,"mmm yy")</f>
        <v>Apr 26</v>
      </c>
      <c r="C74" s="12">
        <f>SUMIF(Revenue!$E$2:$E$4092,$G74,Revenue!$L$2:$L$4092)/100000</f>
        <v>83.025099999999995</v>
      </c>
      <c r="D74" s="12">
        <f>SUMIF(Revenue!$E$2:$E$4092,$G74,Revenue!$O$2:$O$4092)/100000</f>
        <v>76.755804999999995</v>
      </c>
      <c r="E74" s="12">
        <f>SUMIF(Revenue!$E$2:$E$4092,$G74,Revenue!$N$2:$N$4092)/100000</f>
        <v>6.2692949999999996</v>
      </c>
      <c r="F74" s="9">
        <f>SUMIF(Revenue!$E$2:$E$4092,$G74,Revenue!$G$2:$G$4092)</f>
        <v>691</v>
      </c>
      <c r="G74" s="14">
        <v>46113</v>
      </c>
    </row>
    <row r="75" spans="2:15" x14ac:dyDescent="0.2">
      <c r="B75" s="8" t="str">
        <f>TEXT($G75,"mmm yy")</f>
        <v>May 26</v>
      </c>
      <c r="C75" s="12">
        <f>SUMIF(Revenue!$E$2:$E$4092,$G75,Revenue!$L$2:$L$4092)/100000</f>
        <v>95.753900000000002</v>
      </c>
      <c r="D75" s="12">
        <f>SUMIF(Revenue!$E$2:$E$4092,$G75,Revenue!$O$2:$O$4092)/100000</f>
        <v>88.271370000000005</v>
      </c>
      <c r="E75" s="12">
        <f>SUMIF(Revenue!$E$2:$E$4092,$G75,Revenue!$N$2:$N$4092)/100000</f>
        <v>7.4825299999999997</v>
      </c>
      <c r="F75" s="9">
        <f>SUMIF(Revenue!$E$2:$E$4092,$G75,Revenue!$G$2:$G$4092)</f>
        <v>774</v>
      </c>
      <c r="G75" s="14">
        <v>46143</v>
      </c>
    </row>
    <row r="76" spans="2:15" x14ac:dyDescent="0.2">
      <c r="B76" s="8" t="str">
        <f>TEXT($G76,"mmm yy")</f>
        <v>Jun 26</v>
      </c>
      <c r="C76" s="12">
        <f>SUMIF(Revenue!$E$2:$E$4092,$G76,Revenue!$L$2:$L$4092)/100000</f>
        <v>58.362299999999998</v>
      </c>
      <c r="D76" s="12">
        <f>SUMIF(Revenue!$E$2:$E$4092,$G76,Revenue!$O$2:$O$4092)/100000</f>
        <v>54.695729999999998</v>
      </c>
      <c r="E76" s="12">
        <f>SUMIF(Revenue!$E$2:$E$4092,$G76,Revenue!$N$2:$N$4092)/100000</f>
        <v>3.6665700000000001</v>
      </c>
      <c r="F76" s="9">
        <f>SUMIF(Revenue!$E$2:$E$4092,$G76,Revenue!$G$2:$G$4092)</f>
        <v>540</v>
      </c>
      <c r="G76" s="14">
        <v>46174</v>
      </c>
    </row>
    <row r="77" spans="2:15" x14ac:dyDescent="0.2">
      <c r="B77" s="8" t="str">
        <f>TEXT($G77,"mmm yy")</f>
        <v>Jul 26</v>
      </c>
      <c r="C77" s="12">
        <f>SUMIF(Revenue!$E$2:$E$4092,$G77,Revenue!$L$2:$L$4092)/100000</f>
        <v>36.116500000000002</v>
      </c>
      <c r="D77" s="12">
        <f>SUMIF(Revenue!$E$2:$E$4092,$G77,Revenue!$O$2:$O$4092)/100000</f>
        <v>33.792555</v>
      </c>
      <c r="E77" s="12">
        <f>SUMIF(Revenue!$E$2:$E$4092,$G77,Revenue!$N$2:$N$4092)/100000</f>
        <v>2.3239450000000001</v>
      </c>
      <c r="F77" s="9">
        <f>SUMIF(Revenue!$E$2:$E$4092,$G77,Revenue!$G$2:$G$4092)</f>
        <v>379</v>
      </c>
      <c r="G77" s="14">
        <v>46204</v>
      </c>
    </row>
    <row r="78" spans="2:15" x14ac:dyDescent="0.2">
      <c r="B78" s="8" t="str">
        <f>TEXT($G78,"mmm yy")</f>
        <v>Aug 26</v>
      </c>
      <c r="C78" s="12">
        <f>SUMIF(Revenue!$E$2:$E$4092,$G78,Revenue!$L$2:$L$4092)/100000</f>
        <v>51.110399999999998</v>
      </c>
      <c r="D78" s="12">
        <f>SUMIF(Revenue!$E$2:$E$4092,$G78,Revenue!$O$2:$O$4092)/100000</f>
        <v>48.163930000000001</v>
      </c>
      <c r="E78" s="12">
        <f>SUMIF(Revenue!$E$2:$E$4092,$G78,Revenue!$N$2:$N$4092)/100000</f>
        <v>2.9464700000000001</v>
      </c>
      <c r="F78" s="9">
        <f>SUMIF(Revenue!$E$2:$E$4092,$G78,Revenue!$G$2:$G$4092)</f>
        <v>444</v>
      </c>
      <c r="G78" s="14">
        <v>46235</v>
      </c>
    </row>
    <row r="79" spans="2:15" x14ac:dyDescent="0.2">
      <c r="B79" s="8" t="str">
        <f>TEXT($G79,"mmm yy")</f>
        <v>Sep 26</v>
      </c>
      <c r="C79" s="12">
        <f>SUMIF(Revenue!$E$2:$E$4092,$G79,Revenue!$L$2:$L$4092)/100000</f>
        <v>52.023800000000001</v>
      </c>
      <c r="D79" s="12">
        <f>SUMIF(Revenue!$E$2:$E$4092,$G79,Revenue!$O$2:$O$4092)/100000</f>
        <v>48.683225</v>
      </c>
      <c r="E79" s="12">
        <f>SUMIF(Revenue!$E$2:$E$4092,$G79,Revenue!$N$2:$N$4092)/100000</f>
        <v>3.3405749999999999</v>
      </c>
      <c r="F79" s="9">
        <f>SUMIF(Revenue!$E$2:$E$4092,$G79,Revenue!$G$2:$G$4092)</f>
        <v>490</v>
      </c>
      <c r="G79" s="14">
        <v>46266</v>
      </c>
    </row>
    <row r="82" spans="2:5" x14ac:dyDescent="0.2">
      <c r="B82" s="6" t="s">
        <v>7675</v>
      </c>
    </row>
    <row r="83" spans="2:5" ht="24" customHeight="1" x14ac:dyDescent="0.2">
      <c r="B83" s="7" t="s">
        <v>2639</v>
      </c>
      <c r="C83" s="7" t="s">
        <v>7715</v>
      </c>
      <c r="D83" s="7" t="s">
        <v>7703</v>
      </c>
      <c r="E83" s="7" t="s">
        <v>7720</v>
      </c>
    </row>
    <row r="84" spans="2:5" x14ac:dyDescent="0.2">
      <c r="B84" s="8" t="s">
        <v>2661</v>
      </c>
      <c r="C84" s="16">
        <f>SUMIF(Revenue!$F$2:$F$4092,$B84,Revenue!$L$2:$L$4092)/10000000</f>
        <v>0.61185500000000004</v>
      </c>
      <c r="D84" s="16">
        <f>SUMIF(Revenue!$F$2:$F$4092,$B84,Revenue!$N$2:$N$4092)/10000000</f>
        <v>0</v>
      </c>
      <c r="E84" s="10">
        <f>SUMIF(Revenue!$F$2:$F$4092,$B84,Revenue!$N$2:$N$4092)/SUMIF(Revenue!$F$2:$F$4092,$B84,Revenue!$L$2:$L$4092)</f>
        <v>0</v>
      </c>
    </row>
    <row r="85" spans="2:5" x14ac:dyDescent="0.2">
      <c r="B85" s="8" t="s">
        <v>2651</v>
      </c>
      <c r="C85" s="16">
        <f>SUMIF(Revenue!$F$2:$F$4092,$B85,Revenue!$L$2:$L$4092)/10000000</f>
        <v>1.5545009999999999</v>
      </c>
      <c r="D85" s="16">
        <f>SUMIF(Revenue!$F$2:$F$4092,$B85,Revenue!$N$2:$N$4092)/10000000</f>
        <v>0.2096392</v>
      </c>
      <c r="E85" s="10">
        <f>SUMIF(Revenue!$F$2:$F$4092,$B85,Revenue!$N$2:$N$4092)/SUMIF(Revenue!$F$2:$F$4092,$B85,Revenue!$L$2:$L$4092)</f>
        <v>0.13485948223899502</v>
      </c>
    </row>
    <row r="86" spans="2:5" x14ac:dyDescent="0.2">
      <c r="B86" s="8" t="s">
        <v>2732</v>
      </c>
      <c r="C86" s="16">
        <f>SUMIF(Revenue!$F$2:$F$4092,$B86,Revenue!$L$2:$L$4092)/10000000</f>
        <v>1.7122470000000001</v>
      </c>
      <c r="D86" s="16">
        <f>SUMIF(Revenue!$F$2:$F$4092,$B86,Revenue!$N$2:$N$4092)/10000000</f>
        <v>7.4125999999999997E-2</v>
      </c>
      <c r="E86" s="10">
        <f>SUMIF(Revenue!$F$2:$F$4092,$B86,Revenue!$N$2:$N$4092)/SUMIF(Revenue!$F$2:$F$4092,$B86,Revenue!$L$2:$L$4092)</f>
        <v>4.3291651262931108E-2</v>
      </c>
    </row>
    <row r="87" spans="2:5" x14ac:dyDescent="0.2">
      <c r="B87" s="8" t="s">
        <v>2683</v>
      </c>
      <c r="C87" s="16">
        <f>SUMIF(Revenue!$F$2:$F$4092,$B87,Revenue!$L$2:$L$4092)/10000000</f>
        <v>2.4679769999999999</v>
      </c>
      <c r="D87" s="16">
        <f>SUMIF(Revenue!$F$2:$F$4092,$B87,Revenue!$N$2:$N$4092)/10000000</f>
        <v>0.35298119999999999</v>
      </c>
      <c r="E87" s="10">
        <f>SUMIF(Revenue!$F$2:$F$4092,$B87,Revenue!$N$2:$N$4092)/SUMIF(Revenue!$F$2:$F$4092,$B87,Revenue!$L$2:$L$4092)</f>
        <v>0.14302450954769838</v>
      </c>
    </row>
    <row r="88" spans="2:5" x14ac:dyDescent="0.2">
      <c r="B88" s="8" t="s">
        <v>2647</v>
      </c>
      <c r="C88" s="16">
        <f>SUMIF(Revenue!$F$2:$F$4092,$B88,Revenue!$L$2:$L$4092)/10000000</f>
        <v>2.8706659999999999</v>
      </c>
      <c r="D88" s="16">
        <f>SUMIF(Revenue!$F$2:$F$4092,$B88,Revenue!$N$2:$N$4092)/10000000</f>
        <v>0</v>
      </c>
      <c r="E88" s="10">
        <f>SUMIF(Revenue!$F$2:$F$4092,$B88,Revenue!$N$2:$N$4092)/SUMIF(Revenue!$F$2:$F$4092,$B88,Revenue!$L$2:$L$4092)</f>
        <v>0</v>
      </c>
    </row>
    <row r="89" spans="2:5" x14ac:dyDescent="0.2">
      <c r="B89" s="8" t="s">
        <v>2689</v>
      </c>
      <c r="C89" s="16">
        <f>SUMIF(Revenue!$F$2:$F$4092,$B89,Revenue!$L$2:$L$4092)/10000000</f>
        <v>3.4700340000000001</v>
      </c>
      <c r="D89" s="16">
        <f>SUMIF(Revenue!$F$2:$F$4092,$B89,Revenue!$N$2:$N$4092)/10000000</f>
        <v>0.44229974999999999</v>
      </c>
      <c r="E89" s="10">
        <f>SUMIF(Revenue!$F$2:$F$4092,$B89,Revenue!$N$2:$N$4092)/SUMIF(Revenue!$F$2:$F$4092,$B89,Revenue!$L$2:$L$4092)</f>
        <v>0.12746265598550333</v>
      </c>
    </row>
    <row r="90" spans="2:5" x14ac:dyDescent="0.2">
      <c r="B90" s="8" t="s">
        <v>2670</v>
      </c>
      <c r="C90" s="16">
        <f>SUMIF(Revenue!$F$2:$F$4092,$B90,Revenue!$L$2:$L$4092)/10000000</f>
        <v>3.8787940000000001</v>
      </c>
      <c r="D90" s="16">
        <f>SUMIF(Revenue!$F$2:$F$4092,$B90,Revenue!$N$2:$N$4092)/10000000</f>
        <v>0</v>
      </c>
      <c r="E90" s="10">
        <f>SUMIF(Revenue!$F$2:$F$4092,$B90,Revenue!$N$2:$N$4092)/SUMIF(Revenue!$F$2:$F$4092,$B90,Revenue!$L$2:$L$4092)</f>
        <v>0</v>
      </c>
    </row>
    <row r="91" spans="2:5" x14ac:dyDescent="0.2">
      <c r="B91" s="8" t="s">
        <v>2658</v>
      </c>
      <c r="C91" s="16">
        <f>SUMIF(Revenue!$F$2:$F$4092,$B91,Revenue!$L$2:$L$4092)/10000000</f>
        <v>4.2723579999999997</v>
      </c>
      <c r="D91" s="16">
        <f>SUMIF(Revenue!$F$2:$F$4092,$B91,Revenue!$N$2:$N$4092)/10000000</f>
        <v>0.36656549999999999</v>
      </c>
      <c r="E91" s="10">
        <f>SUMIF(Revenue!$F$2:$F$4092,$B91,Revenue!$N$2:$N$4092)/SUMIF(Revenue!$F$2:$F$4092,$B91,Revenue!$L$2:$L$4092)</f>
        <v>8.5799340785580241E-2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9DB"/>
  </sheetPr>
  <dimension ref="A1:N2582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2.23828125" customWidth="1"/>
    <col min="2" max="3" width="13.44921875" customWidth="1"/>
    <col min="4" max="4" width="11.02734375" customWidth="1"/>
    <col min="5" max="5" width="14.66015625" customWidth="1"/>
    <col min="6" max="6" width="18.29296875" customWidth="1"/>
    <col min="7" max="7" width="14.66015625" customWidth="1"/>
    <col min="8" max="9" width="9.953125" customWidth="1"/>
    <col min="10" max="10" width="19.50390625" customWidth="1"/>
    <col min="11" max="11" width="29.0546875" customWidth="1"/>
    <col min="12" max="12" width="12.23828125" customWidth="1"/>
    <col min="13" max="13" width="15.87109375" customWidth="1"/>
    <col min="14" max="14" width="17.08203125" customWidth="1"/>
  </cols>
  <sheetData>
    <row r="1" spans="1:14" ht="30" customHeight="1" x14ac:dyDescent="0.2">
      <c r="A1" s="1" t="s">
        <v>7721</v>
      </c>
      <c r="B1" s="1" t="s">
        <v>2627</v>
      </c>
      <c r="C1" s="1" t="s">
        <v>148</v>
      </c>
      <c r="D1" s="1" t="s">
        <v>0</v>
      </c>
      <c r="E1" s="1" t="s">
        <v>7722</v>
      </c>
      <c r="F1" s="1" t="s">
        <v>7723</v>
      </c>
      <c r="G1" s="1" t="s">
        <v>7724</v>
      </c>
      <c r="H1" s="1" t="s">
        <v>7725</v>
      </c>
      <c r="I1" s="1" t="s">
        <v>7726</v>
      </c>
      <c r="J1" s="1" t="s">
        <v>7727</v>
      </c>
      <c r="K1" s="1" t="s">
        <v>7728</v>
      </c>
      <c r="L1" s="1" t="s">
        <v>7729</v>
      </c>
      <c r="M1" s="1" t="s">
        <v>7730</v>
      </c>
      <c r="N1" s="1" t="s">
        <v>7731</v>
      </c>
    </row>
    <row r="2" spans="1:14" x14ac:dyDescent="0.2">
      <c r="A2" s="2" t="s">
        <v>7732</v>
      </c>
      <c r="B2" s="2" t="s">
        <v>2660</v>
      </c>
      <c r="C2" s="2" t="s">
        <v>1442</v>
      </c>
      <c r="D2" s="2" t="s">
        <v>61</v>
      </c>
      <c r="E2" s="11">
        <v>45573</v>
      </c>
      <c r="F2" s="2">
        <v>5</v>
      </c>
      <c r="G2" s="2">
        <v>5</v>
      </c>
      <c r="H2" s="2">
        <v>4</v>
      </c>
      <c r="I2" s="2">
        <v>5</v>
      </c>
      <c r="J2" s="2">
        <v>5</v>
      </c>
      <c r="K2" s="2">
        <v>8</v>
      </c>
      <c r="L2" s="2" t="str">
        <f>IF(F2&gt;=4,"Positive",IF(F2=3,"Neutral","Negative"))</f>
        <v>Positive</v>
      </c>
      <c r="M2" s="2" t="str">
        <f>IF(K2&gt;=9,"Promoter",IF(K2&gt;=7,"Passive","Detractor"))</f>
        <v>Passive</v>
      </c>
      <c r="N2" s="2" t="s">
        <v>7733</v>
      </c>
    </row>
    <row r="3" spans="1:14" x14ac:dyDescent="0.2">
      <c r="A3" s="2" t="s">
        <v>7734</v>
      </c>
      <c r="B3" s="2" t="s">
        <v>2774</v>
      </c>
      <c r="C3" s="2" t="s">
        <v>1355</v>
      </c>
      <c r="D3" s="2" t="s">
        <v>89</v>
      </c>
      <c r="E3" s="11">
        <v>45573</v>
      </c>
      <c r="F3" s="2">
        <v>5</v>
      </c>
      <c r="G3" s="2">
        <v>5</v>
      </c>
      <c r="H3" s="2">
        <v>4</v>
      </c>
      <c r="I3" s="2">
        <v>5</v>
      </c>
      <c r="J3" s="2">
        <v>4</v>
      </c>
      <c r="K3" s="2">
        <v>9</v>
      </c>
      <c r="L3" s="2" t="str">
        <f>IF(F3&gt;=4,"Positive",IF(F3=3,"Neutral","Negative"))</f>
        <v>Positive</v>
      </c>
      <c r="M3" s="2" t="str">
        <f>IF(K3&gt;=9,"Promoter",IF(K3&gt;=7,"Passive","Detractor"))</f>
        <v>Promoter</v>
      </c>
      <c r="N3" s="2" t="s">
        <v>7735</v>
      </c>
    </row>
    <row r="4" spans="1:14" x14ac:dyDescent="0.2">
      <c r="A4" s="2" t="s">
        <v>7736</v>
      </c>
      <c r="B4" s="2" t="s">
        <v>2807</v>
      </c>
      <c r="C4" s="2" t="s">
        <v>1937</v>
      </c>
      <c r="D4" s="2" t="s">
        <v>37</v>
      </c>
      <c r="E4" s="11">
        <v>45573</v>
      </c>
      <c r="F4" s="2">
        <v>4</v>
      </c>
      <c r="G4" s="2">
        <v>5</v>
      </c>
      <c r="H4" s="2">
        <v>5</v>
      </c>
      <c r="I4" s="2">
        <v>4</v>
      </c>
      <c r="J4" s="2">
        <v>4</v>
      </c>
      <c r="K4" s="2">
        <v>7</v>
      </c>
      <c r="L4" s="2" t="str">
        <f>IF(F4&gt;=4,"Positive",IF(F4=3,"Neutral","Negative"))</f>
        <v>Positive</v>
      </c>
      <c r="M4" s="2" t="str">
        <f>IF(K4&gt;=9,"Promoter",IF(K4&gt;=7,"Passive","Detractor"))</f>
        <v>Passive</v>
      </c>
      <c r="N4" s="2" t="s">
        <v>7737</v>
      </c>
    </row>
    <row r="5" spans="1:14" x14ac:dyDescent="0.2">
      <c r="A5" s="2" t="s">
        <v>7738</v>
      </c>
      <c r="B5" s="2" t="s">
        <v>2956</v>
      </c>
      <c r="C5" s="2" t="s">
        <v>987</v>
      </c>
      <c r="D5" s="2" t="s">
        <v>93</v>
      </c>
      <c r="E5" s="11">
        <v>45573</v>
      </c>
      <c r="F5" s="2">
        <v>3</v>
      </c>
      <c r="G5" s="2">
        <v>3</v>
      </c>
      <c r="H5" s="2">
        <v>2</v>
      </c>
      <c r="I5" s="2">
        <v>2</v>
      </c>
      <c r="J5" s="2">
        <v>4</v>
      </c>
      <c r="K5" s="2">
        <v>7</v>
      </c>
      <c r="L5" s="2" t="str">
        <f>IF(F5&gt;=4,"Positive",IF(F5=3,"Neutral","Negative"))</f>
        <v>Neutral</v>
      </c>
      <c r="M5" s="2" t="str">
        <f>IF(K5&gt;=9,"Promoter",IF(K5&gt;=7,"Passive","Detractor"))</f>
        <v>Passive</v>
      </c>
      <c r="N5" s="2" t="s">
        <v>7733</v>
      </c>
    </row>
    <row r="6" spans="1:14" x14ac:dyDescent="0.2">
      <c r="A6" s="2" t="s">
        <v>7739</v>
      </c>
      <c r="B6" s="2" t="s">
        <v>2937</v>
      </c>
      <c r="C6" s="2" t="s">
        <v>2575</v>
      </c>
      <c r="D6" s="2" t="s">
        <v>83</v>
      </c>
      <c r="E6" s="11">
        <v>45574</v>
      </c>
      <c r="F6" s="2">
        <v>5</v>
      </c>
      <c r="G6" s="2">
        <v>5</v>
      </c>
      <c r="H6" s="2">
        <v>5</v>
      </c>
      <c r="I6" s="2">
        <v>5</v>
      </c>
      <c r="J6" s="2">
        <v>4</v>
      </c>
      <c r="K6" s="2">
        <v>9</v>
      </c>
      <c r="L6" s="2" t="str">
        <f>IF(F6&gt;=4,"Positive",IF(F6=3,"Neutral","Negative"))</f>
        <v>Positive</v>
      </c>
      <c r="M6" s="2" t="str">
        <f>IF(K6&gt;=9,"Promoter",IF(K6&gt;=7,"Passive","Detractor"))</f>
        <v>Promoter</v>
      </c>
      <c r="N6" s="2" t="s">
        <v>7733</v>
      </c>
    </row>
    <row r="7" spans="1:14" x14ac:dyDescent="0.2">
      <c r="A7" s="2" t="s">
        <v>7740</v>
      </c>
      <c r="B7" s="2" t="s">
        <v>2838</v>
      </c>
      <c r="C7" s="2" t="s">
        <v>2433</v>
      </c>
      <c r="D7" s="2" t="s">
        <v>129</v>
      </c>
      <c r="E7" s="11">
        <v>45575</v>
      </c>
      <c r="F7" s="2">
        <v>5</v>
      </c>
      <c r="G7" s="2">
        <v>5</v>
      </c>
      <c r="H7" s="2">
        <v>4</v>
      </c>
      <c r="I7" s="2">
        <v>5</v>
      </c>
      <c r="J7" s="2">
        <v>5</v>
      </c>
      <c r="K7" s="2">
        <v>9</v>
      </c>
      <c r="L7" s="2" t="str">
        <f>IF(F7&gt;=4,"Positive",IF(F7=3,"Neutral","Negative"))</f>
        <v>Positive</v>
      </c>
      <c r="M7" s="2" t="str">
        <f>IF(K7&gt;=9,"Promoter",IF(K7&gt;=7,"Passive","Detractor"))</f>
        <v>Promoter</v>
      </c>
      <c r="N7" s="2" t="s">
        <v>7733</v>
      </c>
    </row>
    <row r="8" spans="1:14" x14ac:dyDescent="0.2">
      <c r="A8" s="2" t="s">
        <v>7741</v>
      </c>
      <c r="B8" s="2" t="s">
        <v>2881</v>
      </c>
      <c r="C8" s="2" t="s">
        <v>2287</v>
      </c>
      <c r="D8" s="2" t="s">
        <v>43</v>
      </c>
      <c r="E8" s="11">
        <v>45576</v>
      </c>
      <c r="F8" s="2">
        <v>3</v>
      </c>
      <c r="G8" s="2">
        <v>4</v>
      </c>
      <c r="H8" s="2">
        <v>3</v>
      </c>
      <c r="I8" s="2">
        <v>3</v>
      </c>
      <c r="J8" s="2">
        <v>3</v>
      </c>
      <c r="K8" s="2">
        <v>6</v>
      </c>
      <c r="L8" s="2" t="str">
        <f>IF(F8&gt;=4,"Positive",IF(F8=3,"Neutral","Negative"))</f>
        <v>Neutral</v>
      </c>
      <c r="M8" s="2" t="str">
        <f>IF(K8&gt;=9,"Promoter",IF(K8&gt;=7,"Passive","Detractor"))</f>
        <v>Detractor</v>
      </c>
      <c r="N8" s="2" t="s">
        <v>7735</v>
      </c>
    </row>
    <row r="9" spans="1:14" x14ac:dyDescent="0.2">
      <c r="A9" s="2" t="s">
        <v>7742</v>
      </c>
      <c r="B9" s="2" t="s">
        <v>2856</v>
      </c>
      <c r="C9" s="2" t="s">
        <v>673</v>
      </c>
      <c r="D9" s="2" t="s">
        <v>41</v>
      </c>
      <c r="E9" s="11">
        <v>45577</v>
      </c>
      <c r="F9" s="2">
        <v>3</v>
      </c>
      <c r="G9" s="2">
        <v>3</v>
      </c>
      <c r="H9" s="2">
        <v>3</v>
      </c>
      <c r="I9" s="2">
        <v>4</v>
      </c>
      <c r="J9" s="2">
        <v>2</v>
      </c>
      <c r="K9" s="2">
        <v>6</v>
      </c>
      <c r="L9" s="2" t="str">
        <f>IF(F9&gt;=4,"Positive",IF(F9=3,"Neutral","Negative"))</f>
        <v>Neutral</v>
      </c>
      <c r="M9" s="2" t="str">
        <f>IF(K9&gt;=9,"Promoter",IF(K9&gt;=7,"Passive","Detractor"))</f>
        <v>Detractor</v>
      </c>
      <c r="N9" s="2" t="s">
        <v>7743</v>
      </c>
    </row>
    <row r="10" spans="1:14" x14ac:dyDescent="0.2">
      <c r="A10" s="2" t="s">
        <v>7744</v>
      </c>
      <c r="B10" s="2" t="s">
        <v>2955</v>
      </c>
      <c r="C10" s="2" t="s">
        <v>974</v>
      </c>
      <c r="D10" s="2" t="s">
        <v>37</v>
      </c>
      <c r="E10" s="11">
        <v>45577</v>
      </c>
      <c r="F10" s="2">
        <v>5</v>
      </c>
      <c r="G10" s="2">
        <v>5</v>
      </c>
      <c r="H10" s="2">
        <v>5</v>
      </c>
      <c r="I10" s="2">
        <v>4</v>
      </c>
      <c r="J10" s="2">
        <v>5</v>
      </c>
      <c r="K10" s="2">
        <v>8</v>
      </c>
      <c r="L10" s="2" t="str">
        <f>IF(F10&gt;=4,"Positive",IF(F10=3,"Neutral","Negative"))</f>
        <v>Positive</v>
      </c>
      <c r="M10" s="2" t="str">
        <f>IF(K10&gt;=9,"Promoter",IF(K10&gt;=7,"Passive","Detractor"))</f>
        <v>Passive</v>
      </c>
      <c r="N10" s="2" t="s">
        <v>7743</v>
      </c>
    </row>
    <row r="11" spans="1:14" x14ac:dyDescent="0.2">
      <c r="A11" s="2" t="s">
        <v>7745</v>
      </c>
      <c r="B11" s="2" t="s">
        <v>2645</v>
      </c>
      <c r="C11" s="2" t="s">
        <v>2297</v>
      </c>
      <c r="D11" s="2" t="s">
        <v>61</v>
      </c>
      <c r="E11" s="11">
        <v>45578</v>
      </c>
      <c r="F11" s="2">
        <v>3</v>
      </c>
      <c r="G11" s="2">
        <v>2</v>
      </c>
      <c r="H11" s="2">
        <v>4</v>
      </c>
      <c r="I11" s="2">
        <v>3</v>
      </c>
      <c r="J11" s="2">
        <v>3</v>
      </c>
      <c r="K11" s="2">
        <v>5</v>
      </c>
      <c r="L11" s="2" t="str">
        <f>IF(F11&gt;=4,"Positive",IF(F11=3,"Neutral","Negative"))</f>
        <v>Neutral</v>
      </c>
      <c r="M11" s="2" t="str">
        <f>IF(K11&gt;=9,"Promoter",IF(K11&gt;=7,"Passive","Detractor"))</f>
        <v>Detractor</v>
      </c>
      <c r="N11" s="2" t="s">
        <v>7735</v>
      </c>
    </row>
    <row r="12" spans="1:14" x14ac:dyDescent="0.2">
      <c r="A12" s="2" t="s">
        <v>7746</v>
      </c>
      <c r="B12" s="2" t="s">
        <v>2805</v>
      </c>
      <c r="C12" s="2" t="s">
        <v>2427</v>
      </c>
      <c r="D12" s="2" t="s">
        <v>79</v>
      </c>
      <c r="E12" s="11">
        <v>45578</v>
      </c>
      <c r="F12" s="2">
        <v>5</v>
      </c>
      <c r="G12" s="2">
        <v>5</v>
      </c>
      <c r="H12" s="2">
        <v>4</v>
      </c>
      <c r="I12" s="2">
        <v>5</v>
      </c>
      <c r="J12" s="2">
        <v>4</v>
      </c>
      <c r="K12" s="2">
        <v>10</v>
      </c>
      <c r="L12" s="2" t="str">
        <f>IF(F12&gt;=4,"Positive",IF(F12=3,"Neutral","Negative"))</f>
        <v>Positive</v>
      </c>
      <c r="M12" s="2" t="str">
        <f>IF(K12&gt;=9,"Promoter",IF(K12&gt;=7,"Passive","Detractor"))</f>
        <v>Promoter</v>
      </c>
      <c r="N12" s="2" t="s">
        <v>7737</v>
      </c>
    </row>
    <row r="13" spans="1:14" x14ac:dyDescent="0.2">
      <c r="A13" s="2" t="s">
        <v>7747</v>
      </c>
      <c r="B13" s="2" t="s">
        <v>2846</v>
      </c>
      <c r="C13" s="2" t="s">
        <v>1988</v>
      </c>
      <c r="D13" s="2" t="s">
        <v>34</v>
      </c>
      <c r="E13" s="11">
        <v>45578</v>
      </c>
      <c r="F13" s="2">
        <v>4</v>
      </c>
      <c r="G13" s="2">
        <v>4</v>
      </c>
      <c r="H13" s="2">
        <v>5</v>
      </c>
      <c r="I13" s="2">
        <v>4</v>
      </c>
      <c r="J13" s="2">
        <v>4</v>
      </c>
      <c r="K13" s="2">
        <v>7</v>
      </c>
      <c r="L13" s="2" t="str">
        <f>IF(F13&gt;=4,"Positive",IF(F13=3,"Neutral","Negative"))</f>
        <v>Positive</v>
      </c>
      <c r="M13" s="2" t="str">
        <f>IF(K13&gt;=9,"Promoter",IF(K13&gt;=7,"Passive","Detractor"))</f>
        <v>Passive</v>
      </c>
      <c r="N13" s="2" t="s">
        <v>7743</v>
      </c>
    </row>
    <row r="14" spans="1:14" x14ac:dyDescent="0.2">
      <c r="A14" s="2" t="s">
        <v>7748</v>
      </c>
      <c r="B14" s="2" t="s">
        <v>3000</v>
      </c>
      <c r="C14" s="2" t="s">
        <v>1988</v>
      </c>
      <c r="D14" s="2" t="s">
        <v>26</v>
      </c>
      <c r="E14" s="11">
        <v>45578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9</v>
      </c>
      <c r="L14" s="2" t="str">
        <f>IF(F14&gt;=4,"Positive",IF(F14=3,"Neutral","Negative"))</f>
        <v>Positive</v>
      </c>
      <c r="M14" s="2" t="str">
        <f>IF(K14&gt;=9,"Promoter",IF(K14&gt;=7,"Passive","Detractor"))</f>
        <v>Promoter</v>
      </c>
      <c r="N14" s="2" t="s">
        <v>7749</v>
      </c>
    </row>
    <row r="15" spans="1:14" x14ac:dyDescent="0.2">
      <c r="A15" s="2" t="s">
        <v>7750</v>
      </c>
      <c r="B15" s="2" t="s">
        <v>3041</v>
      </c>
      <c r="C15" s="2" t="s">
        <v>529</v>
      </c>
      <c r="D15" s="2" t="s">
        <v>118</v>
      </c>
      <c r="E15" s="11">
        <v>45578</v>
      </c>
      <c r="F15" s="2">
        <v>5</v>
      </c>
      <c r="G15" s="2">
        <v>4</v>
      </c>
      <c r="H15" s="2">
        <v>5</v>
      </c>
      <c r="I15" s="2">
        <v>5</v>
      </c>
      <c r="J15" s="2">
        <v>5</v>
      </c>
      <c r="K15" s="2">
        <v>8</v>
      </c>
      <c r="L15" s="2" t="str">
        <f>IF(F15&gt;=4,"Positive",IF(F15=3,"Neutral","Negative"))</f>
        <v>Positive</v>
      </c>
      <c r="M15" s="2" t="str">
        <f>IF(K15&gt;=9,"Promoter",IF(K15&gt;=7,"Passive","Detractor"))</f>
        <v>Passive</v>
      </c>
      <c r="N15" s="2" t="s">
        <v>7749</v>
      </c>
    </row>
    <row r="16" spans="1:14" x14ac:dyDescent="0.2">
      <c r="A16" s="2" t="s">
        <v>7751</v>
      </c>
      <c r="B16" s="2" t="s">
        <v>2915</v>
      </c>
      <c r="C16" s="2" t="s">
        <v>516</v>
      </c>
      <c r="D16" s="2" t="s">
        <v>34</v>
      </c>
      <c r="E16" s="11">
        <v>45579</v>
      </c>
      <c r="F16" s="2">
        <v>5</v>
      </c>
      <c r="G16" s="2">
        <v>5</v>
      </c>
      <c r="H16" s="2">
        <v>5</v>
      </c>
      <c r="I16" s="2">
        <v>5</v>
      </c>
      <c r="J16" s="2">
        <v>4</v>
      </c>
      <c r="K16" s="2">
        <v>10</v>
      </c>
      <c r="L16" s="2" t="str">
        <f>IF(F16&gt;=4,"Positive",IF(F16=3,"Neutral","Negative"))</f>
        <v>Positive</v>
      </c>
      <c r="M16" s="2" t="str">
        <f>IF(K16&gt;=9,"Promoter",IF(K16&gt;=7,"Passive","Detractor"))</f>
        <v>Promoter</v>
      </c>
      <c r="N16" s="2" t="s">
        <v>7743</v>
      </c>
    </row>
    <row r="17" spans="1:14" x14ac:dyDescent="0.2">
      <c r="A17" s="2" t="s">
        <v>7752</v>
      </c>
      <c r="B17" s="2" t="s">
        <v>2940</v>
      </c>
      <c r="C17" s="2" t="s">
        <v>811</v>
      </c>
      <c r="D17" s="2" t="s">
        <v>37</v>
      </c>
      <c r="E17" s="11">
        <v>45579</v>
      </c>
      <c r="F17" s="2">
        <v>4</v>
      </c>
      <c r="G17" s="2">
        <v>4</v>
      </c>
      <c r="H17" s="2">
        <v>5</v>
      </c>
      <c r="I17" s="2">
        <v>4</v>
      </c>
      <c r="J17" s="2">
        <v>4</v>
      </c>
      <c r="K17" s="2">
        <v>9</v>
      </c>
      <c r="L17" s="2" t="str">
        <f>IF(F17&gt;=4,"Positive",IF(F17=3,"Neutral","Negative"))</f>
        <v>Positive</v>
      </c>
      <c r="M17" s="2" t="str">
        <f>IF(K17&gt;=9,"Promoter",IF(K17&gt;=7,"Passive","Detractor"))</f>
        <v>Promoter</v>
      </c>
      <c r="N17" s="2" t="s">
        <v>7743</v>
      </c>
    </row>
    <row r="18" spans="1:14" x14ac:dyDescent="0.2">
      <c r="A18" s="2" t="s">
        <v>7753</v>
      </c>
      <c r="B18" s="2" t="s">
        <v>2714</v>
      </c>
      <c r="C18" s="2" t="s">
        <v>2046</v>
      </c>
      <c r="D18" s="2" t="s">
        <v>118</v>
      </c>
      <c r="E18" s="11">
        <v>45580</v>
      </c>
      <c r="F18" s="2">
        <v>4</v>
      </c>
      <c r="G18" s="2">
        <v>3</v>
      </c>
      <c r="H18" s="2">
        <v>3</v>
      </c>
      <c r="I18" s="2">
        <v>4</v>
      </c>
      <c r="J18" s="2">
        <v>4</v>
      </c>
      <c r="K18" s="2">
        <v>7</v>
      </c>
      <c r="L18" s="2" t="str">
        <f>IF(F18&gt;=4,"Positive",IF(F18=3,"Neutral","Negative"))</f>
        <v>Positive</v>
      </c>
      <c r="M18" s="2" t="str">
        <f>IF(K18&gt;=9,"Promoter",IF(K18&gt;=7,"Passive","Detractor"))</f>
        <v>Passive</v>
      </c>
      <c r="N18" s="2" t="s">
        <v>7743</v>
      </c>
    </row>
    <row r="19" spans="1:14" x14ac:dyDescent="0.2">
      <c r="A19" s="2" t="s">
        <v>7754</v>
      </c>
      <c r="B19" s="2" t="s">
        <v>2741</v>
      </c>
      <c r="C19" s="2" t="s">
        <v>2271</v>
      </c>
      <c r="D19" s="2" t="s">
        <v>9</v>
      </c>
      <c r="E19" s="11">
        <v>45580</v>
      </c>
      <c r="F19" s="2">
        <v>4</v>
      </c>
      <c r="G19" s="2">
        <v>4</v>
      </c>
      <c r="H19" s="2">
        <v>4</v>
      </c>
      <c r="I19" s="2">
        <v>3</v>
      </c>
      <c r="J19" s="2">
        <v>4</v>
      </c>
      <c r="K19" s="2">
        <v>7</v>
      </c>
      <c r="L19" s="2" t="str">
        <f>IF(F19&gt;=4,"Positive",IF(F19=3,"Neutral","Negative"))</f>
        <v>Positive</v>
      </c>
      <c r="M19" s="2" t="str">
        <f>IF(K19&gt;=9,"Promoter",IF(K19&gt;=7,"Passive","Detractor"))</f>
        <v>Passive</v>
      </c>
      <c r="N19" s="2" t="s">
        <v>7733</v>
      </c>
    </row>
    <row r="20" spans="1:14" x14ac:dyDescent="0.2">
      <c r="A20" s="2" t="s">
        <v>7755</v>
      </c>
      <c r="B20" s="2" t="s">
        <v>2905</v>
      </c>
      <c r="C20" s="2" t="s">
        <v>1438</v>
      </c>
      <c r="D20" s="2" t="s">
        <v>87</v>
      </c>
      <c r="E20" s="11">
        <v>45580</v>
      </c>
      <c r="F20" s="2">
        <v>4</v>
      </c>
      <c r="G20" s="2">
        <v>3</v>
      </c>
      <c r="H20" s="2">
        <v>4</v>
      </c>
      <c r="I20" s="2">
        <v>5</v>
      </c>
      <c r="J20" s="2">
        <v>5</v>
      </c>
      <c r="K20" s="2">
        <v>9</v>
      </c>
      <c r="L20" s="2" t="str">
        <f>IF(F20&gt;=4,"Positive",IF(F20=3,"Neutral","Negative"))</f>
        <v>Positive</v>
      </c>
      <c r="M20" s="2" t="str">
        <f>IF(K20&gt;=9,"Promoter",IF(K20&gt;=7,"Passive","Detractor"))</f>
        <v>Promoter</v>
      </c>
      <c r="N20" s="2" t="s">
        <v>7743</v>
      </c>
    </row>
    <row r="21" spans="1:14" x14ac:dyDescent="0.2">
      <c r="A21" s="2" t="s">
        <v>7756</v>
      </c>
      <c r="B21" s="2" t="s">
        <v>3015</v>
      </c>
      <c r="C21" s="2" t="s">
        <v>396</v>
      </c>
      <c r="D21" s="2" t="s">
        <v>43</v>
      </c>
      <c r="E21" s="11">
        <v>45580</v>
      </c>
      <c r="F21" s="2">
        <v>4</v>
      </c>
      <c r="G21" s="2">
        <v>5</v>
      </c>
      <c r="H21" s="2">
        <v>4</v>
      </c>
      <c r="I21" s="2">
        <v>4</v>
      </c>
      <c r="J21" s="2">
        <v>4</v>
      </c>
      <c r="K21" s="2">
        <v>9</v>
      </c>
      <c r="L21" s="2" t="str">
        <f>IF(F21&gt;=4,"Positive",IF(F21=3,"Neutral","Negative"))</f>
        <v>Positive</v>
      </c>
      <c r="M21" s="2" t="str">
        <f>IF(K21&gt;=9,"Promoter",IF(K21&gt;=7,"Passive","Detractor"))</f>
        <v>Promoter</v>
      </c>
      <c r="N21" s="2" t="s">
        <v>7749</v>
      </c>
    </row>
    <row r="22" spans="1:14" x14ac:dyDescent="0.2">
      <c r="A22" s="2" t="s">
        <v>7757</v>
      </c>
      <c r="B22" s="2" t="s">
        <v>3043</v>
      </c>
      <c r="C22" s="2" t="s">
        <v>974</v>
      </c>
      <c r="D22" s="2" t="s">
        <v>37</v>
      </c>
      <c r="E22" s="11">
        <v>45580</v>
      </c>
      <c r="F22" s="2">
        <v>5</v>
      </c>
      <c r="G22" s="2">
        <v>5</v>
      </c>
      <c r="H22" s="2">
        <v>5</v>
      </c>
      <c r="I22" s="2">
        <v>4</v>
      </c>
      <c r="J22" s="2">
        <v>5</v>
      </c>
      <c r="K22" s="2">
        <v>8</v>
      </c>
      <c r="L22" s="2" t="str">
        <f>IF(F22&gt;=4,"Positive",IF(F22=3,"Neutral","Negative"))</f>
        <v>Positive</v>
      </c>
      <c r="M22" s="2" t="str">
        <f>IF(K22&gt;=9,"Promoter",IF(K22&gt;=7,"Passive","Detractor"))</f>
        <v>Passive</v>
      </c>
      <c r="N22" s="2" t="s">
        <v>7735</v>
      </c>
    </row>
    <row r="23" spans="1:14" x14ac:dyDescent="0.2">
      <c r="A23" s="2" t="s">
        <v>7758</v>
      </c>
      <c r="B23" s="2" t="s">
        <v>2725</v>
      </c>
      <c r="C23" s="2" t="s">
        <v>909</v>
      </c>
      <c r="D23" s="2" t="s">
        <v>73</v>
      </c>
      <c r="E23" s="11">
        <v>45581</v>
      </c>
      <c r="F23" s="2">
        <v>3</v>
      </c>
      <c r="G23" s="2">
        <v>2</v>
      </c>
      <c r="H23" s="2">
        <v>3</v>
      </c>
      <c r="I23" s="2">
        <v>3</v>
      </c>
      <c r="J23" s="2">
        <v>3</v>
      </c>
      <c r="K23" s="2">
        <v>6</v>
      </c>
      <c r="L23" s="2" t="str">
        <f>IF(F23&gt;=4,"Positive",IF(F23=3,"Neutral","Negative"))</f>
        <v>Neutral</v>
      </c>
      <c r="M23" s="2" t="str">
        <f>IF(K23&gt;=9,"Promoter",IF(K23&gt;=7,"Passive","Detractor"))</f>
        <v>Detractor</v>
      </c>
      <c r="N23" s="2" t="s">
        <v>7735</v>
      </c>
    </row>
    <row r="24" spans="1:14" x14ac:dyDescent="0.2">
      <c r="A24" s="2" t="s">
        <v>7759</v>
      </c>
      <c r="B24" s="2" t="s">
        <v>2849</v>
      </c>
      <c r="C24" s="2" t="s">
        <v>691</v>
      </c>
      <c r="D24" s="2" t="s">
        <v>63</v>
      </c>
      <c r="E24" s="11">
        <v>45581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5</v>
      </c>
      <c r="L24" s="2" t="str">
        <f>IF(F24&gt;=4,"Positive",IF(F24=3,"Neutral","Negative"))</f>
        <v>Negative</v>
      </c>
      <c r="M24" s="2" t="str">
        <f>IF(K24&gt;=9,"Promoter",IF(K24&gt;=7,"Passive","Detractor"))</f>
        <v>Detractor</v>
      </c>
      <c r="N24" s="2" t="s">
        <v>7743</v>
      </c>
    </row>
    <row r="25" spans="1:14" x14ac:dyDescent="0.2">
      <c r="A25" s="2" t="s">
        <v>7760</v>
      </c>
      <c r="B25" s="2" t="s">
        <v>2878</v>
      </c>
      <c r="C25" s="2" t="s">
        <v>1784</v>
      </c>
      <c r="D25" s="2" t="s">
        <v>9</v>
      </c>
      <c r="E25" s="11">
        <v>45581</v>
      </c>
      <c r="F25" s="2">
        <v>5</v>
      </c>
      <c r="G25" s="2">
        <v>5</v>
      </c>
      <c r="H25" s="2">
        <v>5</v>
      </c>
      <c r="I25" s="2">
        <v>4</v>
      </c>
      <c r="J25" s="2">
        <v>5</v>
      </c>
      <c r="K25" s="2">
        <v>9</v>
      </c>
      <c r="L25" s="2" t="str">
        <f>IF(F25&gt;=4,"Positive",IF(F25=3,"Neutral","Negative"))</f>
        <v>Positive</v>
      </c>
      <c r="M25" s="2" t="str">
        <f>IF(K25&gt;=9,"Promoter",IF(K25&gt;=7,"Passive","Detractor"))</f>
        <v>Promoter</v>
      </c>
      <c r="N25" s="2" t="s">
        <v>7737</v>
      </c>
    </row>
    <row r="26" spans="1:14" x14ac:dyDescent="0.2">
      <c r="A26" s="2" t="s">
        <v>7761</v>
      </c>
      <c r="B26" s="2" t="s">
        <v>2941</v>
      </c>
      <c r="C26" s="2" t="s">
        <v>892</v>
      </c>
      <c r="D26" s="2" t="s">
        <v>83</v>
      </c>
      <c r="E26" s="11">
        <v>45581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9</v>
      </c>
      <c r="L26" s="2" t="str">
        <f>IF(F26&gt;=4,"Positive",IF(F26=3,"Neutral","Negative"))</f>
        <v>Positive</v>
      </c>
      <c r="M26" s="2" t="str">
        <f>IF(K26&gt;=9,"Promoter",IF(K26&gt;=7,"Passive","Detractor"))</f>
        <v>Promoter</v>
      </c>
      <c r="N26" s="2" t="s">
        <v>7737</v>
      </c>
    </row>
    <row r="27" spans="1:14" x14ac:dyDescent="0.2">
      <c r="A27" s="2" t="s">
        <v>7762</v>
      </c>
      <c r="B27" s="2" t="s">
        <v>2959</v>
      </c>
      <c r="C27" s="2" t="s">
        <v>1380</v>
      </c>
      <c r="D27" s="2" t="s">
        <v>26</v>
      </c>
      <c r="E27" s="11">
        <v>45581</v>
      </c>
      <c r="F27" s="2">
        <v>2</v>
      </c>
      <c r="G27" s="2">
        <v>2</v>
      </c>
      <c r="H27" s="2">
        <v>1</v>
      </c>
      <c r="I27" s="2">
        <v>2</v>
      </c>
      <c r="J27" s="2">
        <v>3</v>
      </c>
      <c r="K27" s="2">
        <v>4</v>
      </c>
      <c r="L27" s="2" t="str">
        <f>IF(F27&gt;=4,"Positive",IF(F27=3,"Neutral","Negative"))</f>
        <v>Negative</v>
      </c>
      <c r="M27" s="2" t="str">
        <f>IF(K27&gt;=9,"Promoter",IF(K27&gt;=7,"Passive","Detractor"))</f>
        <v>Detractor</v>
      </c>
      <c r="N27" s="2" t="s">
        <v>7735</v>
      </c>
    </row>
    <row r="28" spans="1:14" x14ac:dyDescent="0.2">
      <c r="A28" s="2" t="s">
        <v>7763</v>
      </c>
      <c r="B28" s="2" t="s">
        <v>3063</v>
      </c>
      <c r="C28" s="2" t="s">
        <v>2457</v>
      </c>
      <c r="D28" s="2" t="s">
        <v>108</v>
      </c>
      <c r="E28" s="11">
        <v>45581</v>
      </c>
      <c r="F28" s="2">
        <v>4</v>
      </c>
      <c r="G28" s="2">
        <v>4</v>
      </c>
      <c r="H28" s="2">
        <v>5</v>
      </c>
      <c r="I28" s="2">
        <v>4</v>
      </c>
      <c r="J28" s="2">
        <v>4</v>
      </c>
      <c r="K28" s="2">
        <v>8</v>
      </c>
      <c r="L28" s="2" t="str">
        <f>IF(F28&gt;=4,"Positive",IF(F28=3,"Neutral","Negative"))</f>
        <v>Positive</v>
      </c>
      <c r="M28" s="2" t="str">
        <f>IF(K28&gt;=9,"Promoter",IF(K28&gt;=7,"Passive","Detractor"))</f>
        <v>Passive</v>
      </c>
      <c r="N28" s="2" t="s">
        <v>7735</v>
      </c>
    </row>
    <row r="29" spans="1:14" x14ac:dyDescent="0.2">
      <c r="A29" s="2" t="s">
        <v>7764</v>
      </c>
      <c r="B29" s="2" t="s">
        <v>2954</v>
      </c>
      <c r="C29" s="2" t="s">
        <v>811</v>
      </c>
      <c r="D29" s="2" t="s">
        <v>81</v>
      </c>
      <c r="E29" s="11">
        <v>45582</v>
      </c>
      <c r="F29" s="2">
        <v>3</v>
      </c>
      <c r="G29" s="2">
        <v>3</v>
      </c>
      <c r="H29" s="2">
        <v>2</v>
      </c>
      <c r="I29" s="2">
        <v>3</v>
      </c>
      <c r="J29" s="2">
        <v>2</v>
      </c>
      <c r="K29" s="2">
        <v>7</v>
      </c>
      <c r="L29" s="2" t="str">
        <f>IF(F29&gt;=4,"Positive",IF(F29=3,"Neutral","Negative"))</f>
        <v>Neutral</v>
      </c>
      <c r="M29" s="2" t="str">
        <f>IF(K29&gt;=9,"Promoter",IF(K29&gt;=7,"Passive","Detractor"))</f>
        <v>Passive</v>
      </c>
      <c r="N29" s="2" t="s">
        <v>7733</v>
      </c>
    </row>
    <row r="30" spans="1:14" x14ac:dyDescent="0.2">
      <c r="A30" s="2" t="s">
        <v>7765</v>
      </c>
      <c r="B30" s="2" t="s">
        <v>3007</v>
      </c>
      <c r="C30" s="2" t="s">
        <v>1602</v>
      </c>
      <c r="D30" s="2" t="s">
        <v>53</v>
      </c>
      <c r="E30" s="11">
        <v>45582</v>
      </c>
      <c r="F30" s="2">
        <v>4</v>
      </c>
      <c r="G30" s="2">
        <v>4</v>
      </c>
      <c r="H30" s="2">
        <v>5</v>
      </c>
      <c r="I30" s="2">
        <v>4</v>
      </c>
      <c r="J30" s="2">
        <v>4</v>
      </c>
      <c r="K30" s="2">
        <v>7</v>
      </c>
      <c r="L30" s="2" t="str">
        <f>IF(F30&gt;=4,"Positive",IF(F30=3,"Neutral","Negative"))</f>
        <v>Positive</v>
      </c>
      <c r="M30" s="2" t="str">
        <f>IF(K30&gt;=9,"Promoter",IF(K30&gt;=7,"Passive","Detractor"))</f>
        <v>Passive</v>
      </c>
      <c r="N30" s="2" t="s">
        <v>7737</v>
      </c>
    </row>
    <row r="31" spans="1:14" x14ac:dyDescent="0.2">
      <c r="A31" s="2" t="s">
        <v>7766</v>
      </c>
      <c r="B31" s="2" t="s">
        <v>2886</v>
      </c>
      <c r="C31" s="2" t="s">
        <v>779</v>
      </c>
      <c r="D31" s="2" t="s">
        <v>69</v>
      </c>
      <c r="E31" s="11">
        <v>45583</v>
      </c>
      <c r="F31" s="2">
        <v>2</v>
      </c>
      <c r="G31" s="2">
        <v>1</v>
      </c>
      <c r="H31" s="2">
        <v>2</v>
      </c>
      <c r="I31" s="2">
        <v>2</v>
      </c>
      <c r="J31" s="2">
        <v>2</v>
      </c>
      <c r="K31" s="2">
        <v>2</v>
      </c>
      <c r="L31" s="2" t="str">
        <f>IF(F31&gt;=4,"Positive",IF(F31=3,"Neutral","Negative"))</f>
        <v>Negative</v>
      </c>
      <c r="M31" s="2" t="str">
        <f>IF(K31&gt;=9,"Promoter",IF(K31&gt;=7,"Passive","Detractor"))</f>
        <v>Detractor</v>
      </c>
      <c r="N31" s="2" t="s">
        <v>7735</v>
      </c>
    </row>
    <row r="32" spans="1:14" x14ac:dyDescent="0.2">
      <c r="A32" s="2" t="s">
        <v>7767</v>
      </c>
      <c r="B32" s="2" t="s">
        <v>2918</v>
      </c>
      <c r="C32" s="2" t="s">
        <v>1960</v>
      </c>
      <c r="D32" s="2" t="s">
        <v>71</v>
      </c>
      <c r="E32" s="11">
        <v>45583</v>
      </c>
      <c r="F32" s="2">
        <v>3</v>
      </c>
      <c r="G32" s="2">
        <v>3</v>
      </c>
      <c r="H32" s="2">
        <v>3</v>
      </c>
      <c r="I32" s="2">
        <v>4</v>
      </c>
      <c r="J32" s="2">
        <v>2</v>
      </c>
      <c r="K32" s="2">
        <v>7</v>
      </c>
      <c r="L32" s="2" t="str">
        <f>IF(F32&gt;=4,"Positive",IF(F32=3,"Neutral","Negative"))</f>
        <v>Neutral</v>
      </c>
      <c r="M32" s="2" t="str">
        <f>IF(K32&gt;=9,"Promoter",IF(K32&gt;=7,"Passive","Detractor"))</f>
        <v>Passive</v>
      </c>
      <c r="N32" s="2" t="s">
        <v>7743</v>
      </c>
    </row>
    <row r="33" spans="1:14" x14ac:dyDescent="0.2">
      <c r="A33" s="2" t="s">
        <v>7768</v>
      </c>
      <c r="B33" s="2" t="s">
        <v>3018</v>
      </c>
      <c r="C33" s="2" t="s">
        <v>1273</v>
      </c>
      <c r="D33" s="2" t="s">
        <v>89</v>
      </c>
      <c r="E33" s="11">
        <v>45583</v>
      </c>
      <c r="F33" s="2">
        <v>5</v>
      </c>
      <c r="G33" s="2">
        <v>5</v>
      </c>
      <c r="H33" s="2">
        <v>5</v>
      </c>
      <c r="I33" s="2">
        <v>5</v>
      </c>
      <c r="J33" s="2">
        <v>5</v>
      </c>
      <c r="K33" s="2">
        <v>8</v>
      </c>
      <c r="L33" s="2" t="str">
        <f>IF(F33&gt;=4,"Positive",IF(F33=3,"Neutral","Negative"))</f>
        <v>Positive</v>
      </c>
      <c r="M33" s="2" t="str">
        <f>IF(K33&gt;=9,"Promoter",IF(K33&gt;=7,"Passive","Detractor"))</f>
        <v>Passive</v>
      </c>
      <c r="N33" s="2" t="s">
        <v>7735</v>
      </c>
    </row>
    <row r="34" spans="1:14" x14ac:dyDescent="0.2">
      <c r="A34" s="2" t="s">
        <v>7769</v>
      </c>
      <c r="B34" s="2" t="s">
        <v>3072</v>
      </c>
      <c r="C34" s="2" t="s">
        <v>1126</v>
      </c>
      <c r="D34" s="2" t="s">
        <v>26</v>
      </c>
      <c r="E34" s="11">
        <v>45583</v>
      </c>
      <c r="F34" s="2">
        <v>5</v>
      </c>
      <c r="G34" s="2">
        <v>5</v>
      </c>
      <c r="H34" s="2">
        <v>5</v>
      </c>
      <c r="I34" s="2">
        <v>4</v>
      </c>
      <c r="J34" s="2">
        <v>5</v>
      </c>
      <c r="K34" s="2">
        <v>10</v>
      </c>
      <c r="L34" s="2" t="str">
        <f>IF(F34&gt;=4,"Positive",IF(F34=3,"Neutral","Negative"))</f>
        <v>Positive</v>
      </c>
      <c r="M34" s="2" t="str">
        <f>IF(K34&gt;=9,"Promoter",IF(K34&gt;=7,"Passive","Detractor"))</f>
        <v>Promoter</v>
      </c>
      <c r="N34" s="2" t="s">
        <v>7743</v>
      </c>
    </row>
    <row r="35" spans="1:14" x14ac:dyDescent="0.2">
      <c r="A35" s="2" t="s">
        <v>7770</v>
      </c>
      <c r="B35" s="2" t="s">
        <v>2873</v>
      </c>
      <c r="C35" s="2" t="s">
        <v>1380</v>
      </c>
      <c r="D35" s="2" t="s">
        <v>83</v>
      </c>
      <c r="E35" s="11">
        <v>45584</v>
      </c>
      <c r="F35" s="2">
        <v>4</v>
      </c>
      <c r="G35" s="2">
        <v>4</v>
      </c>
      <c r="H35" s="2">
        <v>5</v>
      </c>
      <c r="I35" s="2">
        <v>5</v>
      </c>
      <c r="J35" s="2">
        <v>5</v>
      </c>
      <c r="K35" s="2">
        <v>9</v>
      </c>
      <c r="L35" s="2" t="str">
        <f>IF(F35&gt;=4,"Positive",IF(F35=3,"Neutral","Negative"))</f>
        <v>Positive</v>
      </c>
      <c r="M35" s="2" t="str">
        <f>IF(K35&gt;=9,"Promoter",IF(K35&gt;=7,"Passive","Detractor"))</f>
        <v>Promoter</v>
      </c>
      <c r="N35" s="2" t="s">
        <v>7743</v>
      </c>
    </row>
    <row r="36" spans="1:14" x14ac:dyDescent="0.2">
      <c r="A36" s="2" t="s">
        <v>7771</v>
      </c>
      <c r="B36" s="2" t="s">
        <v>2742</v>
      </c>
      <c r="C36" s="2" t="s">
        <v>2226</v>
      </c>
      <c r="D36" s="2" t="s">
        <v>32</v>
      </c>
      <c r="E36" s="11">
        <v>45585</v>
      </c>
      <c r="F36" s="2">
        <v>4</v>
      </c>
      <c r="G36" s="2">
        <v>5</v>
      </c>
      <c r="H36" s="2">
        <v>4</v>
      </c>
      <c r="I36" s="2">
        <v>5</v>
      </c>
      <c r="J36" s="2">
        <v>5</v>
      </c>
      <c r="K36" s="2">
        <v>7</v>
      </c>
      <c r="L36" s="2" t="str">
        <f>IF(F36&gt;=4,"Positive",IF(F36=3,"Neutral","Negative"))</f>
        <v>Positive</v>
      </c>
      <c r="M36" s="2" t="str">
        <f>IF(K36&gt;=9,"Promoter",IF(K36&gt;=7,"Passive","Detractor"))</f>
        <v>Passive</v>
      </c>
      <c r="N36" s="2" t="s">
        <v>7743</v>
      </c>
    </row>
    <row r="37" spans="1:14" x14ac:dyDescent="0.2">
      <c r="A37" s="2" t="s">
        <v>7772</v>
      </c>
      <c r="B37" s="2" t="s">
        <v>2768</v>
      </c>
      <c r="C37" s="2" t="s">
        <v>1679</v>
      </c>
      <c r="D37" s="2" t="s">
        <v>108</v>
      </c>
      <c r="E37" s="11">
        <v>45585</v>
      </c>
      <c r="F37" s="2">
        <v>4</v>
      </c>
      <c r="G37" s="2">
        <v>5</v>
      </c>
      <c r="H37" s="2">
        <v>3</v>
      </c>
      <c r="I37" s="2">
        <v>5</v>
      </c>
      <c r="J37" s="2">
        <v>4</v>
      </c>
      <c r="K37" s="2">
        <v>8</v>
      </c>
      <c r="L37" s="2" t="str">
        <f>IF(F37&gt;=4,"Positive",IF(F37=3,"Neutral","Negative"))</f>
        <v>Positive</v>
      </c>
      <c r="M37" s="2" t="str">
        <f>IF(K37&gt;=9,"Promoter",IF(K37&gt;=7,"Passive","Detractor"))</f>
        <v>Passive</v>
      </c>
      <c r="N37" s="2" t="s">
        <v>7743</v>
      </c>
    </row>
    <row r="38" spans="1:14" x14ac:dyDescent="0.2">
      <c r="A38" s="2" t="s">
        <v>7773</v>
      </c>
      <c r="B38" s="2" t="s">
        <v>2902</v>
      </c>
      <c r="C38" s="2" t="s">
        <v>2023</v>
      </c>
      <c r="D38" s="2" t="s">
        <v>39</v>
      </c>
      <c r="E38" s="11">
        <v>45585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9</v>
      </c>
      <c r="L38" s="2" t="str">
        <f>IF(F38&gt;=4,"Positive",IF(F38=3,"Neutral","Negative"))</f>
        <v>Positive</v>
      </c>
      <c r="M38" s="2" t="str">
        <f>IF(K38&gt;=9,"Promoter",IF(K38&gt;=7,"Passive","Detractor"))</f>
        <v>Promoter</v>
      </c>
      <c r="N38" s="2" t="s">
        <v>7737</v>
      </c>
    </row>
    <row r="39" spans="1:14" x14ac:dyDescent="0.2">
      <c r="A39" s="2" t="s">
        <v>7774</v>
      </c>
      <c r="B39" s="2" t="s">
        <v>2911</v>
      </c>
      <c r="C39" s="2" t="s">
        <v>1562</v>
      </c>
      <c r="D39" s="2" t="s">
        <v>112</v>
      </c>
      <c r="E39" s="11">
        <v>45585</v>
      </c>
      <c r="F39" s="2">
        <v>4</v>
      </c>
      <c r="G39" s="2">
        <v>3</v>
      </c>
      <c r="H39" s="2">
        <v>4</v>
      </c>
      <c r="I39" s="2">
        <v>3</v>
      </c>
      <c r="J39" s="2">
        <v>3</v>
      </c>
      <c r="K39" s="2">
        <v>7</v>
      </c>
      <c r="L39" s="2" t="str">
        <f>IF(F39&gt;=4,"Positive",IF(F39=3,"Neutral","Negative"))</f>
        <v>Positive</v>
      </c>
      <c r="M39" s="2" t="str">
        <f>IF(K39&gt;=9,"Promoter",IF(K39&gt;=7,"Passive","Detractor"))</f>
        <v>Passive</v>
      </c>
      <c r="N39" s="2" t="s">
        <v>7743</v>
      </c>
    </row>
    <row r="40" spans="1:14" x14ac:dyDescent="0.2">
      <c r="A40" s="2" t="s">
        <v>7775</v>
      </c>
      <c r="B40" s="2" t="s">
        <v>2979</v>
      </c>
      <c r="C40" s="2" t="s">
        <v>527</v>
      </c>
      <c r="D40" s="2" t="s">
        <v>127</v>
      </c>
      <c r="E40" s="11">
        <v>45585</v>
      </c>
      <c r="F40" s="2">
        <v>5</v>
      </c>
      <c r="G40" s="2">
        <v>5</v>
      </c>
      <c r="H40" s="2">
        <v>4</v>
      </c>
      <c r="I40" s="2">
        <v>5</v>
      </c>
      <c r="J40" s="2">
        <v>4</v>
      </c>
      <c r="K40" s="2">
        <v>8</v>
      </c>
      <c r="L40" s="2" t="str">
        <f>IF(F40&gt;=4,"Positive",IF(F40=3,"Neutral","Negative"))</f>
        <v>Positive</v>
      </c>
      <c r="M40" s="2" t="str">
        <f>IF(K40&gt;=9,"Promoter",IF(K40&gt;=7,"Passive","Detractor"))</f>
        <v>Passive</v>
      </c>
      <c r="N40" s="2" t="s">
        <v>7733</v>
      </c>
    </row>
    <row r="41" spans="1:14" x14ac:dyDescent="0.2">
      <c r="A41" s="2" t="s">
        <v>7776</v>
      </c>
      <c r="B41" s="2" t="s">
        <v>3056</v>
      </c>
      <c r="C41" s="2" t="s">
        <v>2039</v>
      </c>
      <c r="D41" s="2" t="s">
        <v>129</v>
      </c>
      <c r="E41" s="11">
        <v>45585</v>
      </c>
      <c r="F41" s="2">
        <v>3</v>
      </c>
      <c r="G41" s="2">
        <v>2</v>
      </c>
      <c r="H41" s="2">
        <v>3</v>
      </c>
      <c r="I41" s="2">
        <v>3</v>
      </c>
      <c r="J41" s="2">
        <v>4</v>
      </c>
      <c r="K41" s="2">
        <v>5</v>
      </c>
      <c r="L41" s="2" t="str">
        <f>IF(F41&gt;=4,"Positive",IF(F41=3,"Neutral","Negative"))</f>
        <v>Neutral</v>
      </c>
      <c r="M41" s="2" t="str">
        <f>IF(K41&gt;=9,"Promoter",IF(K41&gt;=7,"Passive","Detractor"))</f>
        <v>Detractor</v>
      </c>
      <c r="N41" s="2" t="s">
        <v>7743</v>
      </c>
    </row>
    <row r="42" spans="1:14" x14ac:dyDescent="0.2">
      <c r="A42" s="2" t="s">
        <v>7777</v>
      </c>
      <c r="B42" s="2" t="s">
        <v>2750</v>
      </c>
      <c r="C42" s="2" t="s">
        <v>1828</v>
      </c>
      <c r="D42" s="2" t="s">
        <v>26</v>
      </c>
      <c r="E42" s="11">
        <v>45586</v>
      </c>
      <c r="F42" s="2">
        <v>4</v>
      </c>
      <c r="G42" s="2">
        <v>5</v>
      </c>
      <c r="H42" s="2">
        <v>4</v>
      </c>
      <c r="I42" s="2">
        <v>4</v>
      </c>
      <c r="J42" s="2">
        <v>3</v>
      </c>
      <c r="K42" s="2">
        <v>9</v>
      </c>
      <c r="L42" s="2" t="str">
        <f>IF(F42&gt;=4,"Positive",IF(F42=3,"Neutral","Negative"))</f>
        <v>Positive</v>
      </c>
      <c r="M42" s="2" t="str">
        <f>IF(K42&gt;=9,"Promoter",IF(K42&gt;=7,"Passive","Detractor"))</f>
        <v>Promoter</v>
      </c>
      <c r="N42" s="2" t="s">
        <v>7737</v>
      </c>
    </row>
    <row r="43" spans="1:14" x14ac:dyDescent="0.2">
      <c r="A43" s="2" t="s">
        <v>7778</v>
      </c>
      <c r="B43" s="2" t="s">
        <v>2855</v>
      </c>
      <c r="C43" s="2" t="s">
        <v>406</v>
      </c>
      <c r="D43" s="2" t="s">
        <v>9</v>
      </c>
      <c r="E43" s="11">
        <v>45586</v>
      </c>
      <c r="F43" s="2">
        <v>2</v>
      </c>
      <c r="G43" s="2">
        <v>2</v>
      </c>
      <c r="H43" s="2">
        <v>3</v>
      </c>
      <c r="I43" s="2">
        <v>2</v>
      </c>
      <c r="J43" s="2">
        <v>2</v>
      </c>
      <c r="K43" s="2">
        <v>5</v>
      </c>
      <c r="L43" s="2" t="str">
        <f>IF(F43&gt;=4,"Positive",IF(F43=3,"Neutral","Negative"))</f>
        <v>Negative</v>
      </c>
      <c r="M43" s="2" t="str">
        <f>IF(K43&gt;=9,"Promoter",IF(K43&gt;=7,"Passive","Detractor"))</f>
        <v>Detractor</v>
      </c>
      <c r="N43" s="2" t="s">
        <v>7743</v>
      </c>
    </row>
    <row r="44" spans="1:14" x14ac:dyDescent="0.2">
      <c r="A44" s="2" t="s">
        <v>7779</v>
      </c>
      <c r="B44" s="2" t="s">
        <v>3012</v>
      </c>
      <c r="C44" s="2" t="s">
        <v>2309</v>
      </c>
      <c r="D44" s="2" t="s">
        <v>83</v>
      </c>
      <c r="E44" s="11">
        <v>45586</v>
      </c>
      <c r="F44" s="2">
        <v>4</v>
      </c>
      <c r="G44" s="2">
        <v>3</v>
      </c>
      <c r="H44" s="2">
        <v>4</v>
      </c>
      <c r="I44" s="2">
        <v>4</v>
      </c>
      <c r="J44" s="2">
        <v>4</v>
      </c>
      <c r="K44" s="2">
        <v>8</v>
      </c>
      <c r="L44" s="2" t="str">
        <f>IF(F44&gt;=4,"Positive",IF(F44=3,"Neutral","Negative"))</f>
        <v>Positive</v>
      </c>
      <c r="M44" s="2" t="str">
        <f>IF(K44&gt;=9,"Promoter",IF(K44&gt;=7,"Passive","Detractor"))</f>
        <v>Passive</v>
      </c>
      <c r="N44" s="2" t="s">
        <v>7749</v>
      </c>
    </row>
    <row r="45" spans="1:14" x14ac:dyDescent="0.2">
      <c r="A45" s="2" t="s">
        <v>7780</v>
      </c>
      <c r="B45" s="2" t="s">
        <v>3082</v>
      </c>
      <c r="C45" s="2" t="s">
        <v>1688</v>
      </c>
      <c r="D45" s="2" t="s">
        <v>69</v>
      </c>
      <c r="E45" s="11">
        <v>45586</v>
      </c>
      <c r="F45" s="2">
        <v>5</v>
      </c>
      <c r="G45" s="2">
        <v>5</v>
      </c>
      <c r="H45" s="2">
        <v>5</v>
      </c>
      <c r="I45" s="2">
        <v>5</v>
      </c>
      <c r="J45" s="2">
        <v>5</v>
      </c>
      <c r="K45" s="2">
        <v>8</v>
      </c>
      <c r="L45" s="2" t="str">
        <f>IF(F45&gt;=4,"Positive",IF(F45=3,"Neutral","Negative"))</f>
        <v>Positive</v>
      </c>
      <c r="M45" s="2" t="str">
        <f>IF(K45&gt;=9,"Promoter",IF(K45&gt;=7,"Passive","Detractor"))</f>
        <v>Passive</v>
      </c>
      <c r="N45" s="2" t="s">
        <v>7743</v>
      </c>
    </row>
    <row r="46" spans="1:14" x14ac:dyDescent="0.2">
      <c r="A46" s="2" t="s">
        <v>7781</v>
      </c>
      <c r="B46" s="2" t="s">
        <v>2728</v>
      </c>
      <c r="C46" s="2" t="s">
        <v>2358</v>
      </c>
      <c r="D46" s="2" t="s">
        <v>9</v>
      </c>
      <c r="E46" s="11">
        <v>45587</v>
      </c>
      <c r="F46" s="2">
        <v>4</v>
      </c>
      <c r="G46" s="2">
        <v>4</v>
      </c>
      <c r="H46" s="2">
        <v>4</v>
      </c>
      <c r="I46" s="2">
        <v>5</v>
      </c>
      <c r="J46" s="2">
        <v>4</v>
      </c>
      <c r="K46" s="2">
        <v>8</v>
      </c>
      <c r="L46" s="2" t="str">
        <f>IF(F46&gt;=4,"Positive",IF(F46=3,"Neutral","Negative"))</f>
        <v>Positive</v>
      </c>
      <c r="M46" s="2" t="str">
        <f>IF(K46&gt;=9,"Promoter",IF(K46&gt;=7,"Passive","Detractor"))</f>
        <v>Passive</v>
      </c>
      <c r="N46" s="2" t="s">
        <v>7733</v>
      </c>
    </row>
    <row r="47" spans="1:14" x14ac:dyDescent="0.2">
      <c r="A47" s="2" t="s">
        <v>7782</v>
      </c>
      <c r="B47" s="2" t="s">
        <v>2834</v>
      </c>
      <c r="C47" s="2" t="s">
        <v>492</v>
      </c>
      <c r="D47" s="2" t="s">
        <v>57</v>
      </c>
      <c r="E47" s="11">
        <v>45587</v>
      </c>
      <c r="F47" s="2">
        <v>4</v>
      </c>
      <c r="G47" s="2">
        <v>4</v>
      </c>
      <c r="H47" s="2">
        <v>4</v>
      </c>
      <c r="I47" s="2">
        <v>3</v>
      </c>
      <c r="J47" s="2">
        <v>4</v>
      </c>
      <c r="K47" s="2">
        <v>7</v>
      </c>
      <c r="L47" s="2" t="str">
        <f>IF(F47&gt;=4,"Positive",IF(F47=3,"Neutral","Negative"))</f>
        <v>Positive</v>
      </c>
      <c r="M47" s="2" t="str">
        <f>IF(K47&gt;=9,"Promoter",IF(K47&gt;=7,"Passive","Detractor"))</f>
        <v>Passive</v>
      </c>
      <c r="N47" s="2" t="s">
        <v>7743</v>
      </c>
    </row>
    <row r="48" spans="1:14" x14ac:dyDescent="0.2">
      <c r="A48" s="2" t="s">
        <v>7783</v>
      </c>
      <c r="B48" s="2" t="s">
        <v>2984</v>
      </c>
      <c r="C48" s="2" t="s">
        <v>1678</v>
      </c>
      <c r="D48" s="2" t="s">
        <v>57</v>
      </c>
      <c r="E48" s="11">
        <v>45587</v>
      </c>
      <c r="F48" s="2">
        <v>5</v>
      </c>
      <c r="G48" s="2">
        <v>5</v>
      </c>
      <c r="H48" s="2">
        <v>4</v>
      </c>
      <c r="I48" s="2">
        <v>4</v>
      </c>
      <c r="J48" s="2">
        <v>5</v>
      </c>
      <c r="K48" s="2">
        <v>10</v>
      </c>
      <c r="L48" s="2" t="str">
        <f>IF(F48&gt;=4,"Positive",IF(F48=3,"Neutral","Negative"))</f>
        <v>Positive</v>
      </c>
      <c r="M48" s="2" t="str">
        <f>IF(K48&gt;=9,"Promoter",IF(K48&gt;=7,"Passive","Detractor"))</f>
        <v>Promoter</v>
      </c>
      <c r="N48" s="2" t="s">
        <v>7743</v>
      </c>
    </row>
    <row r="49" spans="1:14" x14ac:dyDescent="0.2">
      <c r="A49" s="2" t="s">
        <v>7784</v>
      </c>
      <c r="B49" s="2" t="s">
        <v>3025</v>
      </c>
      <c r="C49" s="2" t="s">
        <v>2375</v>
      </c>
      <c r="D49" s="2" t="s">
        <v>89</v>
      </c>
      <c r="E49" s="11">
        <v>45587</v>
      </c>
      <c r="F49" s="2">
        <v>5</v>
      </c>
      <c r="G49" s="2">
        <v>5</v>
      </c>
      <c r="H49" s="2">
        <v>5</v>
      </c>
      <c r="I49" s="2">
        <v>5</v>
      </c>
      <c r="J49" s="2">
        <v>5</v>
      </c>
      <c r="K49" s="2">
        <v>10</v>
      </c>
      <c r="L49" s="2" t="str">
        <f>IF(F49&gt;=4,"Positive",IF(F49=3,"Neutral","Negative"))</f>
        <v>Positive</v>
      </c>
      <c r="M49" s="2" t="str">
        <f>IF(K49&gt;=9,"Promoter",IF(K49&gt;=7,"Passive","Detractor"))</f>
        <v>Promoter</v>
      </c>
      <c r="N49" s="2" t="s">
        <v>7743</v>
      </c>
    </row>
    <row r="50" spans="1:14" x14ac:dyDescent="0.2">
      <c r="A50" s="2" t="s">
        <v>7785</v>
      </c>
      <c r="B50" s="2" t="s">
        <v>2688</v>
      </c>
      <c r="C50" s="2" t="s">
        <v>1434</v>
      </c>
      <c r="D50" s="2" t="s">
        <v>125</v>
      </c>
      <c r="E50" s="11">
        <v>45588</v>
      </c>
      <c r="F50" s="2">
        <v>4</v>
      </c>
      <c r="G50" s="2">
        <v>5</v>
      </c>
      <c r="H50" s="2">
        <v>3</v>
      </c>
      <c r="I50" s="2">
        <v>4</v>
      </c>
      <c r="J50" s="2">
        <v>4</v>
      </c>
      <c r="K50" s="2">
        <v>9</v>
      </c>
      <c r="L50" s="2" t="str">
        <f>IF(F50&gt;=4,"Positive",IF(F50=3,"Neutral","Negative"))</f>
        <v>Positive</v>
      </c>
      <c r="M50" s="2" t="str">
        <f>IF(K50&gt;=9,"Promoter",IF(K50&gt;=7,"Passive","Detractor"))</f>
        <v>Promoter</v>
      </c>
      <c r="N50" s="2" t="s">
        <v>7735</v>
      </c>
    </row>
    <row r="51" spans="1:14" x14ac:dyDescent="0.2">
      <c r="A51" s="2" t="s">
        <v>7786</v>
      </c>
      <c r="B51" s="2" t="s">
        <v>2966</v>
      </c>
      <c r="C51" s="2" t="s">
        <v>1943</v>
      </c>
      <c r="D51" s="2" t="s">
        <v>83</v>
      </c>
      <c r="E51" s="11">
        <v>45588</v>
      </c>
      <c r="F51" s="2">
        <v>4</v>
      </c>
      <c r="G51" s="2">
        <v>5</v>
      </c>
      <c r="H51" s="2">
        <v>4</v>
      </c>
      <c r="I51" s="2">
        <v>4</v>
      </c>
      <c r="J51" s="2">
        <v>4</v>
      </c>
      <c r="K51" s="2">
        <v>7</v>
      </c>
      <c r="L51" s="2" t="str">
        <f>IF(F51&gt;=4,"Positive",IF(F51=3,"Neutral","Negative"))</f>
        <v>Positive</v>
      </c>
      <c r="M51" s="2" t="str">
        <f>IF(K51&gt;=9,"Promoter",IF(K51&gt;=7,"Passive","Detractor"))</f>
        <v>Passive</v>
      </c>
      <c r="N51" s="2" t="s">
        <v>7735</v>
      </c>
    </row>
    <row r="52" spans="1:14" x14ac:dyDescent="0.2">
      <c r="A52" s="2" t="s">
        <v>7787</v>
      </c>
      <c r="B52" s="2" t="s">
        <v>2704</v>
      </c>
      <c r="C52" s="2" t="s">
        <v>1163</v>
      </c>
      <c r="D52" s="2" t="s">
        <v>106</v>
      </c>
      <c r="E52" s="11">
        <v>45589</v>
      </c>
      <c r="F52" s="2">
        <v>4</v>
      </c>
      <c r="G52" s="2">
        <v>4</v>
      </c>
      <c r="H52" s="2">
        <v>4</v>
      </c>
      <c r="I52" s="2">
        <v>5</v>
      </c>
      <c r="J52" s="2">
        <v>3</v>
      </c>
      <c r="K52" s="2">
        <v>9</v>
      </c>
      <c r="L52" s="2" t="str">
        <f>IF(F52&gt;=4,"Positive",IF(F52=3,"Neutral","Negative"))</f>
        <v>Positive</v>
      </c>
      <c r="M52" s="2" t="str">
        <f>IF(K52&gt;=9,"Promoter",IF(K52&gt;=7,"Passive","Detractor"))</f>
        <v>Promoter</v>
      </c>
      <c r="N52" s="2" t="s">
        <v>7733</v>
      </c>
    </row>
    <row r="53" spans="1:14" x14ac:dyDescent="0.2">
      <c r="A53" s="2" t="s">
        <v>7788</v>
      </c>
      <c r="B53" s="2" t="s">
        <v>2894</v>
      </c>
      <c r="C53" s="2" t="s">
        <v>2184</v>
      </c>
      <c r="D53" s="2" t="s">
        <v>93</v>
      </c>
      <c r="E53" s="11">
        <v>45589</v>
      </c>
      <c r="F53" s="2">
        <v>2</v>
      </c>
      <c r="G53" s="2">
        <v>2</v>
      </c>
      <c r="H53" s="2">
        <v>2</v>
      </c>
      <c r="I53" s="2">
        <v>2</v>
      </c>
      <c r="J53" s="2">
        <v>2</v>
      </c>
      <c r="K53" s="2">
        <v>3</v>
      </c>
      <c r="L53" s="2" t="str">
        <f>IF(F53&gt;=4,"Positive",IF(F53=3,"Neutral","Negative"))</f>
        <v>Negative</v>
      </c>
      <c r="M53" s="2" t="str">
        <f>IF(K53&gt;=9,"Promoter",IF(K53&gt;=7,"Passive","Detractor"))</f>
        <v>Detractor</v>
      </c>
      <c r="N53" s="2" t="s">
        <v>7733</v>
      </c>
    </row>
    <row r="54" spans="1:14" x14ac:dyDescent="0.2">
      <c r="A54" s="2" t="s">
        <v>7789</v>
      </c>
      <c r="B54" s="2" t="s">
        <v>2800</v>
      </c>
      <c r="C54" s="2" t="s">
        <v>2238</v>
      </c>
      <c r="D54" s="2" t="s">
        <v>103</v>
      </c>
      <c r="E54" s="11">
        <v>45590</v>
      </c>
      <c r="F54" s="2">
        <v>4</v>
      </c>
      <c r="G54" s="2">
        <v>4</v>
      </c>
      <c r="H54" s="2">
        <v>5</v>
      </c>
      <c r="I54" s="2">
        <v>5</v>
      </c>
      <c r="J54" s="2">
        <v>4</v>
      </c>
      <c r="K54" s="2">
        <v>7</v>
      </c>
      <c r="L54" s="2" t="str">
        <f>IF(F54&gt;=4,"Positive",IF(F54=3,"Neutral","Negative"))</f>
        <v>Positive</v>
      </c>
      <c r="M54" s="2" t="str">
        <f>IF(K54&gt;=9,"Promoter",IF(K54&gt;=7,"Passive","Detractor"))</f>
        <v>Passive</v>
      </c>
      <c r="N54" s="2" t="s">
        <v>7743</v>
      </c>
    </row>
    <row r="55" spans="1:14" x14ac:dyDescent="0.2">
      <c r="A55" s="2" t="s">
        <v>7790</v>
      </c>
      <c r="B55" s="2" t="s">
        <v>2840</v>
      </c>
      <c r="C55" s="2" t="s">
        <v>1019</v>
      </c>
      <c r="D55" s="2" t="s">
        <v>26</v>
      </c>
      <c r="E55" s="11">
        <v>45590</v>
      </c>
      <c r="F55" s="2">
        <v>4</v>
      </c>
      <c r="G55" s="2">
        <v>4</v>
      </c>
      <c r="H55" s="2">
        <v>4</v>
      </c>
      <c r="I55" s="2">
        <v>4</v>
      </c>
      <c r="J55" s="2">
        <v>4</v>
      </c>
      <c r="K55" s="2">
        <v>7</v>
      </c>
      <c r="L55" s="2" t="str">
        <f>IF(F55&gt;=4,"Positive",IF(F55=3,"Neutral","Negative"))</f>
        <v>Positive</v>
      </c>
      <c r="M55" s="2" t="str">
        <f>IF(K55&gt;=9,"Promoter",IF(K55&gt;=7,"Passive","Detractor"))</f>
        <v>Passive</v>
      </c>
      <c r="N55" s="2" t="s">
        <v>7733</v>
      </c>
    </row>
    <row r="56" spans="1:14" x14ac:dyDescent="0.2">
      <c r="A56" s="2" t="s">
        <v>7791</v>
      </c>
      <c r="B56" s="2" t="s">
        <v>2934</v>
      </c>
      <c r="C56" s="2" t="s">
        <v>2189</v>
      </c>
      <c r="D56" s="2" t="s">
        <v>51</v>
      </c>
      <c r="E56" s="11">
        <v>45590</v>
      </c>
      <c r="F56" s="2">
        <v>3</v>
      </c>
      <c r="G56" s="2">
        <v>3</v>
      </c>
      <c r="H56" s="2">
        <v>3</v>
      </c>
      <c r="I56" s="2">
        <v>2</v>
      </c>
      <c r="J56" s="2">
        <v>3</v>
      </c>
      <c r="K56" s="2">
        <v>5</v>
      </c>
      <c r="L56" s="2" t="str">
        <f>IF(F56&gt;=4,"Positive",IF(F56=3,"Neutral","Negative"))</f>
        <v>Neutral</v>
      </c>
      <c r="M56" s="2" t="str">
        <f>IF(K56&gt;=9,"Promoter",IF(K56&gt;=7,"Passive","Detractor"))</f>
        <v>Detractor</v>
      </c>
      <c r="N56" s="2" t="s">
        <v>7733</v>
      </c>
    </row>
    <row r="57" spans="1:14" x14ac:dyDescent="0.2">
      <c r="A57" s="2" t="s">
        <v>7792</v>
      </c>
      <c r="B57" s="2" t="s">
        <v>2958</v>
      </c>
      <c r="C57" s="2" t="s">
        <v>1138</v>
      </c>
      <c r="D57" s="2" t="s">
        <v>118</v>
      </c>
      <c r="E57" s="11">
        <v>45590</v>
      </c>
      <c r="F57" s="2">
        <v>5</v>
      </c>
      <c r="G57" s="2">
        <v>4</v>
      </c>
      <c r="H57" s="2">
        <v>5</v>
      </c>
      <c r="I57" s="2">
        <v>4</v>
      </c>
      <c r="J57" s="2">
        <v>5</v>
      </c>
      <c r="K57" s="2">
        <v>8</v>
      </c>
      <c r="L57" s="2" t="str">
        <f>IF(F57&gt;=4,"Positive",IF(F57=3,"Neutral","Negative"))</f>
        <v>Positive</v>
      </c>
      <c r="M57" s="2" t="str">
        <f>IF(K57&gt;=9,"Promoter",IF(K57&gt;=7,"Passive","Detractor"))</f>
        <v>Passive</v>
      </c>
      <c r="N57" s="2" t="s">
        <v>7743</v>
      </c>
    </row>
    <row r="58" spans="1:14" x14ac:dyDescent="0.2">
      <c r="A58" s="2" t="s">
        <v>7793</v>
      </c>
      <c r="B58" s="2" t="s">
        <v>3030</v>
      </c>
      <c r="C58" s="2" t="s">
        <v>865</v>
      </c>
      <c r="D58" s="2" t="s">
        <v>29</v>
      </c>
      <c r="E58" s="11">
        <v>45590</v>
      </c>
      <c r="F58" s="2">
        <v>5</v>
      </c>
      <c r="G58" s="2">
        <v>5</v>
      </c>
      <c r="H58" s="2">
        <v>5</v>
      </c>
      <c r="I58" s="2">
        <v>5</v>
      </c>
      <c r="J58" s="2">
        <v>5</v>
      </c>
      <c r="K58" s="2">
        <v>10</v>
      </c>
      <c r="L58" s="2" t="str">
        <f>IF(F58&gt;=4,"Positive",IF(F58=3,"Neutral","Negative"))</f>
        <v>Positive</v>
      </c>
      <c r="M58" s="2" t="str">
        <f>IF(K58&gt;=9,"Promoter",IF(K58&gt;=7,"Passive","Detractor"))</f>
        <v>Promoter</v>
      </c>
      <c r="N58" s="2" t="s">
        <v>7737</v>
      </c>
    </row>
    <row r="59" spans="1:14" x14ac:dyDescent="0.2">
      <c r="A59" s="2" t="s">
        <v>7794</v>
      </c>
      <c r="B59" s="2" t="s">
        <v>3097</v>
      </c>
      <c r="C59" s="2" t="s">
        <v>2054</v>
      </c>
      <c r="D59" s="2" t="s">
        <v>32</v>
      </c>
      <c r="E59" s="11">
        <v>45590</v>
      </c>
      <c r="F59" s="2">
        <v>3</v>
      </c>
      <c r="G59" s="2">
        <v>4</v>
      </c>
      <c r="H59" s="2">
        <v>3</v>
      </c>
      <c r="I59" s="2">
        <v>3</v>
      </c>
      <c r="J59" s="2">
        <v>3</v>
      </c>
      <c r="K59" s="2">
        <v>5</v>
      </c>
      <c r="L59" s="2" t="str">
        <f>IF(F59&gt;=4,"Positive",IF(F59=3,"Neutral","Negative"))</f>
        <v>Neutral</v>
      </c>
      <c r="M59" s="2" t="str">
        <f>IF(K59&gt;=9,"Promoter",IF(K59&gt;=7,"Passive","Detractor"))</f>
        <v>Detractor</v>
      </c>
      <c r="N59" s="2" t="s">
        <v>7743</v>
      </c>
    </row>
    <row r="60" spans="1:14" x14ac:dyDescent="0.2">
      <c r="A60" s="2" t="s">
        <v>7795</v>
      </c>
      <c r="B60" s="2" t="s">
        <v>2875</v>
      </c>
      <c r="C60" s="2" t="s">
        <v>1939</v>
      </c>
      <c r="D60" s="2" t="s">
        <v>112</v>
      </c>
      <c r="E60" s="11">
        <v>45591</v>
      </c>
      <c r="F60" s="2">
        <v>4</v>
      </c>
      <c r="G60" s="2">
        <v>3</v>
      </c>
      <c r="H60" s="2">
        <v>4</v>
      </c>
      <c r="I60" s="2">
        <v>4</v>
      </c>
      <c r="J60" s="2">
        <v>4</v>
      </c>
      <c r="K60" s="2">
        <v>9</v>
      </c>
      <c r="L60" s="2" t="str">
        <f>IF(F60&gt;=4,"Positive",IF(F60=3,"Neutral","Negative"))</f>
        <v>Positive</v>
      </c>
      <c r="M60" s="2" t="str">
        <f>IF(K60&gt;=9,"Promoter",IF(K60&gt;=7,"Passive","Detractor"))</f>
        <v>Promoter</v>
      </c>
      <c r="N60" s="2" t="s">
        <v>7749</v>
      </c>
    </row>
    <row r="61" spans="1:14" x14ac:dyDescent="0.2">
      <c r="A61" s="2" t="s">
        <v>7796</v>
      </c>
      <c r="B61" s="2" t="s">
        <v>3055</v>
      </c>
      <c r="C61" s="2" t="s">
        <v>1816</v>
      </c>
      <c r="D61" s="2" t="s">
        <v>63</v>
      </c>
      <c r="E61" s="11">
        <v>45591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10</v>
      </c>
      <c r="L61" s="2" t="str">
        <f>IF(F61&gt;=4,"Positive",IF(F61=3,"Neutral","Negative"))</f>
        <v>Positive</v>
      </c>
      <c r="M61" s="2" t="str">
        <f>IF(K61&gt;=9,"Promoter",IF(K61&gt;=7,"Passive","Detractor"))</f>
        <v>Promoter</v>
      </c>
      <c r="N61" s="2" t="s">
        <v>7733</v>
      </c>
    </row>
    <row r="62" spans="1:14" x14ac:dyDescent="0.2">
      <c r="A62" s="2" t="s">
        <v>7797</v>
      </c>
      <c r="B62" s="2" t="s">
        <v>2745</v>
      </c>
      <c r="C62" s="2" t="s">
        <v>1011</v>
      </c>
      <c r="D62" s="2" t="s">
        <v>57</v>
      </c>
      <c r="E62" s="11">
        <v>45592</v>
      </c>
      <c r="F62" s="2">
        <v>4</v>
      </c>
      <c r="G62" s="2">
        <v>5</v>
      </c>
      <c r="H62" s="2">
        <v>4</v>
      </c>
      <c r="I62" s="2">
        <v>3</v>
      </c>
      <c r="J62" s="2">
        <v>5</v>
      </c>
      <c r="K62" s="2">
        <v>8</v>
      </c>
      <c r="L62" s="2" t="str">
        <f>IF(F62&gt;=4,"Positive",IF(F62=3,"Neutral","Negative"))</f>
        <v>Positive</v>
      </c>
      <c r="M62" s="2" t="str">
        <f>IF(K62&gt;=9,"Promoter",IF(K62&gt;=7,"Passive","Detractor"))</f>
        <v>Passive</v>
      </c>
      <c r="N62" s="2" t="s">
        <v>7735</v>
      </c>
    </row>
    <row r="63" spans="1:14" x14ac:dyDescent="0.2">
      <c r="A63" s="2" t="s">
        <v>7798</v>
      </c>
      <c r="B63" s="2" t="s">
        <v>2909</v>
      </c>
      <c r="C63" s="2" t="s">
        <v>2358</v>
      </c>
      <c r="D63" s="2" t="s">
        <v>43</v>
      </c>
      <c r="E63" s="11">
        <v>45592</v>
      </c>
      <c r="F63" s="2">
        <v>3</v>
      </c>
      <c r="G63" s="2">
        <v>3</v>
      </c>
      <c r="H63" s="2">
        <v>2</v>
      </c>
      <c r="I63" s="2">
        <v>2</v>
      </c>
      <c r="J63" s="2">
        <v>3</v>
      </c>
      <c r="K63" s="2">
        <v>5</v>
      </c>
      <c r="L63" s="2" t="str">
        <f>IF(F63&gt;=4,"Positive",IF(F63=3,"Neutral","Negative"))</f>
        <v>Neutral</v>
      </c>
      <c r="M63" s="2" t="str">
        <f>IF(K63&gt;=9,"Promoter",IF(K63&gt;=7,"Passive","Detractor"))</f>
        <v>Detractor</v>
      </c>
      <c r="N63" s="2" t="s">
        <v>7743</v>
      </c>
    </row>
    <row r="64" spans="1:14" x14ac:dyDescent="0.2">
      <c r="A64" s="2" t="s">
        <v>7799</v>
      </c>
      <c r="B64" s="2" t="s">
        <v>3026</v>
      </c>
      <c r="C64" s="2" t="s">
        <v>2410</v>
      </c>
      <c r="D64" s="2" t="s">
        <v>32</v>
      </c>
      <c r="E64" s="11">
        <v>45592</v>
      </c>
      <c r="F64" s="2">
        <v>5</v>
      </c>
      <c r="G64" s="2">
        <v>5</v>
      </c>
      <c r="H64" s="2">
        <v>5</v>
      </c>
      <c r="I64" s="2">
        <v>5</v>
      </c>
      <c r="J64" s="2">
        <v>4</v>
      </c>
      <c r="K64" s="2">
        <v>9</v>
      </c>
      <c r="L64" s="2" t="str">
        <f>IF(F64&gt;=4,"Positive",IF(F64=3,"Neutral","Negative"))</f>
        <v>Positive</v>
      </c>
      <c r="M64" s="2" t="str">
        <f>IF(K64&gt;=9,"Promoter",IF(K64&gt;=7,"Passive","Detractor"))</f>
        <v>Promoter</v>
      </c>
      <c r="N64" s="2" t="s">
        <v>7743</v>
      </c>
    </row>
    <row r="65" spans="1:14" x14ac:dyDescent="0.2">
      <c r="A65" s="2" t="s">
        <v>7800</v>
      </c>
      <c r="B65" s="2" t="s">
        <v>2969</v>
      </c>
      <c r="C65" s="2" t="s">
        <v>1367</v>
      </c>
      <c r="D65" s="2" t="s">
        <v>63</v>
      </c>
      <c r="E65" s="11">
        <v>45593</v>
      </c>
      <c r="F65" s="2">
        <v>4</v>
      </c>
      <c r="G65" s="2">
        <v>5</v>
      </c>
      <c r="H65" s="2">
        <v>4</v>
      </c>
      <c r="I65" s="2">
        <v>5</v>
      </c>
      <c r="J65" s="2">
        <v>5</v>
      </c>
      <c r="K65" s="2">
        <v>9</v>
      </c>
      <c r="L65" s="2" t="str">
        <f>IF(F65&gt;=4,"Positive",IF(F65=3,"Neutral","Negative"))</f>
        <v>Positive</v>
      </c>
      <c r="M65" s="2" t="str">
        <f>IF(K65&gt;=9,"Promoter",IF(K65&gt;=7,"Passive","Detractor"))</f>
        <v>Promoter</v>
      </c>
      <c r="N65" s="2" t="s">
        <v>7735</v>
      </c>
    </row>
    <row r="66" spans="1:14" x14ac:dyDescent="0.2">
      <c r="A66" s="2" t="s">
        <v>7801</v>
      </c>
      <c r="B66" s="2" t="s">
        <v>3089</v>
      </c>
      <c r="C66" s="2" t="s">
        <v>974</v>
      </c>
      <c r="D66" s="2" t="s">
        <v>83</v>
      </c>
      <c r="E66" s="11">
        <v>45593</v>
      </c>
      <c r="F66" s="2">
        <v>3</v>
      </c>
      <c r="G66" s="2">
        <v>3</v>
      </c>
      <c r="H66" s="2">
        <v>3</v>
      </c>
      <c r="I66" s="2">
        <v>4</v>
      </c>
      <c r="J66" s="2">
        <v>3</v>
      </c>
      <c r="K66" s="2">
        <v>5</v>
      </c>
      <c r="L66" s="2" t="str">
        <f>IF(F66&gt;=4,"Positive",IF(F66=3,"Neutral","Negative"))</f>
        <v>Neutral</v>
      </c>
      <c r="M66" s="2" t="str">
        <f>IF(K66&gt;=9,"Promoter",IF(K66&gt;=7,"Passive","Detractor"))</f>
        <v>Detractor</v>
      </c>
      <c r="N66" s="2" t="s">
        <v>7749</v>
      </c>
    </row>
    <row r="67" spans="1:14" x14ac:dyDescent="0.2">
      <c r="A67" s="2" t="s">
        <v>7802</v>
      </c>
      <c r="B67" s="2" t="s">
        <v>2667</v>
      </c>
      <c r="C67" s="2" t="s">
        <v>406</v>
      </c>
      <c r="D67" s="2" t="s">
        <v>87</v>
      </c>
      <c r="E67" s="11">
        <v>45594</v>
      </c>
      <c r="F67" s="2">
        <v>4</v>
      </c>
      <c r="G67" s="2">
        <v>4</v>
      </c>
      <c r="H67" s="2">
        <v>4</v>
      </c>
      <c r="I67" s="2">
        <v>5</v>
      </c>
      <c r="J67" s="2">
        <v>3</v>
      </c>
      <c r="K67" s="2">
        <v>9</v>
      </c>
      <c r="L67" s="2" t="str">
        <f>IF(F67&gt;=4,"Positive",IF(F67=3,"Neutral","Negative"))</f>
        <v>Positive</v>
      </c>
      <c r="M67" s="2" t="str">
        <f>IF(K67&gt;=9,"Promoter",IF(K67&gt;=7,"Passive","Detractor"))</f>
        <v>Promoter</v>
      </c>
      <c r="N67" s="2" t="s">
        <v>7737</v>
      </c>
    </row>
    <row r="68" spans="1:14" x14ac:dyDescent="0.2">
      <c r="A68" s="2" t="s">
        <v>7803</v>
      </c>
      <c r="B68" s="2" t="s">
        <v>2696</v>
      </c>
      <c r="C68" s="2" t="s">
        <v>1502</v>
      </c>
      <c r="D68" s="2" t="s">
        <v>112</v>
      </c>
      <c r="E68" s="11">
        <v>45594</v>
      </c>
      <c r="F68" s="2">
        <v>2</v>
      </c>
      <c r="G68" s="2">
        <v>2</v>
      </c>
      <c r="H68" s="2">
        <v>2</v>
      </c>
      <c r="I68" s="2">
        <v>2</v>
      </c>
      <c r="J68" s="2">
        <v>3</v>
      </c>
      <c r="K68" s="2">
        <v>3</v>
      </c>
      <c r="L68" s="2" t="str">
        <f>IF(F68&gt;=4,"Positive",IF(F68=3,"Neutral","Negative"))</f>
        <v>Negative</v>
      </c>
      <c r="M68" s="2" t="str">
        <f>IF(K68&gt;=9,"Promoter",IF(K68&gt;=7,"Passive","Detractor"))</f>
        <v>Detractor</v>
      </c>
      <c r="N68" s="2" t="s">
        <v>7743</v>
      </c>
    </row>
    <row r="69" spans="1:14" x14ac:dyDescent="0.2">
      <c r="A69" s="2" t="s">
        <v>7804</v>
      </c>
      <c r="B69" s="2" t="s">
        <v>3021</v>
      </c>
      <c r="C69" s="2" t="s">
        <v>1775</v>
      </c>
      <c r="D69" s="2" t="s">
        <v>61</v>
      </c>
      <c r="E69" s="11">
        <v>45594</v>
      </c>
      <c r="F69" s="2">
        <v>5</v>
      </c>
      <c r="G69" s="2">
        <v>5</v>
      </c>
      <c r="H69" s="2">
        <v>5</v>
      </c>
      <c r="I69" s="2">
        <v>5</v>
      </c>
      <c r="J69" s="2">
        <v>5</v>
      </c>
      <c r="K69" s="2">
        <v>10</v>
      </c>
      <c r="L69" s="2" t="str">
        <f>IF(F69&gt;=4,"Positive",IF(F69=3,"Neutral","Negative"))</f>
        <v>Positive</v>
      </c>
      <c r="M69" s="2" t="str">
        <f>IF(K69&gt;=9,"Promoter",IF(K69&gt;=7,"Passive","Detractor"))</f>
        <v>Promoter</v>
      </c>
      <c r="N69" s="2" t="s">
        <v>7743</v>
      </c>
    </row>
    <row r="70" spans="1:14" x14ac:dyDescent="0.2">
      <c r="A70" s="2" t="s">
        <v>7805</v>
      </c>
      <c r="B70" s="2" t="s">
        <v>3046</v>
      </c>
      <c r="C70" s="2" t="s">
        <v>1562</v>
      </c>
      <c r="D70" s="2" t="s">
        <v>37</v>
      </c>
      <c r="E70" s="11">
        <v>45594</v>
      </c>
      <c r="F70" s="2">
        <v>5</v>
      </c>
      <c r="G70" s="2">
        <v>5</v>
      </c>
      <c r="H70" s="2">
        <v>5</v>
      </c>
      <c r="I70" s="2">
        <v>4</v>
      </c>
      <c r="J70" s="2">
        <v>4</v>
      </c>
      <c r="K70" s="2">
        <v>10</v>
      </c>
      <c r="L70" s="2" t="str">
        <f>IF(F70&gt;=4,"Positive",IF(F70=3,"Neutral","Negative"))</f>
        <v>Positive</v>
      </c>
      <c r="M70" s="2" t="str">
        <f>IF(K70&gt;=9,"Promoter",IF(K70&gt;=7,"Passive","Detractor"))</f>
        <v>Promoter</v>
      </c>
      <c r="N70" s="2" t="s">
        <v>7733</v>
      </c>
    </row>
    <row r="71" spans="1:14" x14ac:dyDescent="0.2">
      <c r="A71" s="2" t="s">
        <v>7806</v>
      </c>
      <c r="B71" s="2" t="s">
        <v>3087</v>
      </c>
      <c r="C71" s="2" t="s">
        <v>1939</v>
      </c>
      <c r="D71" s="2" t="s">
        <v>89</v>
      </c>
      <c r="E71" s="11">
        <v>45594</v>
      </c>
      <c r="F71" s="2">
        <v>3</v>
      </c>
      <c r="G71" s="2">
        <v>2</v>
      </c>
      <c r="H71" s="2">
        <v>3</v>
      </c>
      <c r="I71" s="2">
        <v>3</v>
      </c>
      <c r="J71" s="2">
        <v>2</v>
      </c>
      <c r="K71" s="2">
        <v>7</v>
      </c>
      <c r="L71" s="2" t="str">
        <f>IF(F71&gt;=4,"Positive",IF(F71=3,"Neutral","Negative"))</f>
        <v>Neutral</v>
      </c>
      <c r="M71" s="2" t="str">
        <f>IF(K71&gt;=9,"Promoter",IF(K71&gt;=7,"Passive","Detractor"))</f>
        <v>Passive</v>
      </c>
      <c r="N71" s="2" t="s">
        <v>7743</v>
      </c>
    </row>
    <row r="72" spans="1:14" x14ac:dyDescent="0.2">
      <c r="A72" s="2" t="s">
        <v>7807</v>
      </c>
      <c r="B72" s="2" t="s">
        <v>3099</v>
      </c>
      <c r="C72" s="2" t="s">
        <v>2504</v>
      </c>
      <c r="D72" s="2" t="s">
        <v>16</v>
      </c>
      <c r="E72" s="11">
        <v>45594</v>
      </c>
      <c r="F72" s="2">
        <v>3</v>
      </c>
      <c r="G72" s="2">
        <v>4</v>
      </c>
      <c r="H72" s="2">
        <v>4</v>
      </c>
      <c r="I72" s="2">
        <v>3</v>
      </c>
      <c r="J72" s="2">
        <v>4</v>
      </c>
      <c r="K72" s="2">
        <v>6</v>
      </c>
      <c r="L72" s="2" t="str">
        <f>IF(F72&gt;=4,"Positive",IF(F72=3,"Neutral","Negative"))</f>
        <v>Neutral</v>
      </c>
      <c r="M72" s="2" t="str">
        <f>IF(K72&gt;=9,"Promoter",IF(K72&gt;=7,"Passive","Detractor"))</f>
        <v>Detractor</v>
      </c>
      <c r="N72" s="2" t="s">
        <v>7733</v>
      </c>
    </row>
    <row r="73" spans="1:14" x14ac:dyDescent="0.2">
      <c r="A73" s="2" t="s">
        <v>7808</v>
      </c>
      <c r="B73" s="2" t="s">
        <v>2765</v>
      </c>
      <c r="C73" s="2" t="s">
        <v>922</v>
      </c>
      <c r="D73" s="2" t="s">
        <v>49</v>
      </c>
      <c r="E73" s="11">
        <v>45595</v>
      </c>
      <c r="F73" s="2">
        <v>3</v>
      </c>
      <c r="G73" s="2">
        <v>2</v>
      </c>
      <c r="H73" s="2">
        <v>2</v>
      </c>
      <c r="I73" s="2">
        <v>3</v>
      </c>
      <c r="J73" s="2">
        <v>4</v>
      </c>
      <c r="K73" s="2">
        <v>7</v>
      </c>
      <c r="L73" s="2" t="str">
        <f>IF(F73&gt;=4,"Positive",IF(F73=3,"Neutral","Negative"))</f>
        <v>Neutral</v>
      </c>
      <c r="M73" s="2" t="str">
        <f>IF(K73&gt;=9,"Promoter",IF(K73&gt;=7,"Passive","Detractor"))</f>
        <v>Passive</v>
      </c>
      <c r="N73" s="2" t="s">
        <v>7743</v>
      </c>
    </row>
    <row r="74" spans="1:14" x14ac:dyDescent="0.2">
      <c r="A74" s="2" t="s">
        <v>7809</v>
      </c>
      <c r="B74" s="2" t="s">
        <v>2808</v>
      </c>
      <c r="C74" s="2" t="s">
        <v>2087</v>
      </c>
      <c r="D74" s="2" t="s">
        <v>101</v>
      </c>
      <c r="E74" s="11">
        <v>45595</v>
      </c>
      <c r="F74" s="2">
        <v>4</v>
      </c>
      <c r="G74" s="2">
        <v>5</v>
      </c>
      <c r="H74" s="2">
        <v>3</v>
      </c>
      <c r="I74" s="2">
        <v>4</v>
      </c>
      <c r="J74" s="2">
        <v>4</v>
      </c>
      <c r="K74" s="2">
        <v>7</v>
      </c>
      <c r="L74" s="2" t="str">
        <f>IF(F74&gt;=4,"Positive",IF(F74=3,"Neutral","Negative"))</f>
        <v>Positive</v>
      </c>
      <c r="M74" s="2" t="str">
        <f>IF(K74&gt;=9,"Promoter",IF(K74&gt;=7,"Passive","Detractor"))</f>
        <v>Passive</v>
      </c>
      <c r="N74" s="2" t="s">
        <v>7743</v>
      </c>
    </row>
    <row r="75" spans="1:14" x14ac:dyDescent="0.2">
      <c r="A75" s="2" t="s">
        <v>7810</v>
      </c>
      <c r="B75" s="2" t="s">
        <v>2869</v>
      </c>
      <c r="C75" s="2" t="s">
        <v>1636</v>
      </c>
      <c r="D75" s="2" t="s">
        <v>71</v>
      </c>
      <c r="E75" s="11">
        <v>45595</v>
      </c>
      <c r="F75" s="2">
        <v>5</v>
      </c>
      <c r="G75" s="2">
        <v>5</v>
      </c>
      <c r="H75" s="2">
        <v>5</v>
      </c>
      <c r="I75" s="2">
        <v>4</v>
      </c>
      <c r="J75" s="2">
        <v>5</v>
      </c>
      <c r="K75" s="2">
        <v>8</v>
      </c>
      <c r="L75" s="2" t="str">
        <f>IF(F75&gt;=4,"Positive",IF(F75=3,"Neutral","Negative"))</f>
        <v>Positive</v>
      </c>
      <c r="M75" s="2" t="str">
        <f>IF(K75&gt;=9,"Promoter",IF(K75&gt;=7,"Passive","Detractor"))</f>
        <v>Passive</v>
      </c>
      <c r="N75" s="2" t="s">
        <v>7743</v>
      </c>
    </row>
    <row r="76" spans="1:14" x14ac:dyDescent="0.2">
      <c r="A76" s="2" t="s">
        <v>7811</v>
      </c>
      <c r="B76" s="2" t="s">
        <v>3004</v>
      </c>
      <c r="C76" s="2" t="s">
        <v>1269</v>
      </c>
      <c r="D76" s="2" t="s">
        <v>127</v>
      </c>
      <c r="E76" s="11">
        <v>45595</v>
      </c>
      <c r="F76" s="2">
        <v>2</v>
      </c>
      <c r="G76" s="2">
        <v>1</v>
      </c>
      <c r="H76" s="2">
        <v>1</v>
      </c>
      <c r="I76" s="2">
        <v>3</v>
      </c>
      <c r="J76" s="2">
        <v>1</v>
      </c>
      <c r="K76" s="2">
        <v>2</v>
      </c>
      <c r="L76" s="2" t="str">
        <f>IF(F76&gt;=4,"Positive",IF(F76=3,"Neutral","Negative"))</f>
        <v>Negative</v>
      </c>
      <c r="M76" s="2" t="str">
        <f>IF(K76&gt;=9,"Promoter",IF(K76&gt;=7,"Passive","Detractor"))</f>
        <v>Detractor</v>
      </c>
      <c r="N76" s="2" t="s">
        <v>7737</v>
      </c>
    </row>
    <row r="77" spans="1:14" x14ac:dyDescent="0.2">
      <c r="A77" s="2" t="s">
        <v>7812</v>
      </c>
      <c r="B77" s="2" t="s">
        <v>3071</v>
      </c>
      <c r="C77" s="2" t="s">
        <v>815</v>
      </c>
      <c r="D77" s="2" t="s">
        <v>69</v>
      </c>
      <c r="E77" s="11">
        <v>45595</v>
      </c>
      <c r="F77" s="2">
        <v>5</v>
      </c>
      <c r="G77" s="2">
        <v>5</v>
      </c>
      <c r="H77" s="2">
        <v>4</v>
      </c>
      <c r="I77" s="2">
        <v>5</v>
      </c>
      <c r="J77" s="2">
        <v>4</v>
      </c>
      <c r="K77" s="2">
        <v>10</v>
      </c>
      <c r="L77" s="2" t="str">
        <f>IF(F77&gt;=4,"Positive",IF(F77=3,"Neutral","Negative"))</f>
        <v>Positive</v>
      </c>
      <c r="M77" s="2" t="str">
        <f>IF(K77&gt;=9,"Promoter",IF(K77&gt;=7,"Passive","Detractor"))</f>
        <v>Promoter</v>
      </c>
      <c r="N77" s="2" t="s">
        <v>7735</v>
      </c>
    </row>
    <row r="78" spans="1:14" x14ac:dyDescent="0.2">
      <c r="A78" s="2" t="s">
        <v>7813</v>
      </c>
      <c r="B78" s="2" t="s">
        <v>2857</v>
      </c>
      <c r="C78" s="2" t="s">
        <v>2080</v>
      </c>
      <c r="D78" s="2" t="s">
        <v>34</v>
      </c>
      <c r="E78" s="11">
        <v>45596</v>
      </c>
      <c r="F78" s="2">
        <v>2</v>
      </c>
      <c r="G78" s="2">
        <v>1</v>
      </c>
      <c r="H78" s="2">
        <v>3</v>
      </c>
      <c r="I78" s="2">
        <v>1</v>
      </c>
      <c r="J78" s="2">
        <v>1</v>
      </c>
      <c r="K78" s="2">
        <v>3</v>
      </c>
      <c r="L78" s="2" t="str">
        <f>IF(F78&gt;=4,"Positive",IF(F78=3,"Neutral","Negative"))</f>
        <v>Negative</v>
      </c>
      <c r="M78" s="2" t="str">
        <f>IF(K78&gt;=9,"Promoter",IF(K78&gt;=7,"Passive","Detractor"))</f>
        <v>Detractor</v>
      </c>
      <c r="N78" s="2" t="s">
        <v>7737</v>
      </c>
    </row>
    <row r="79" spans="1:14" x14ac:dyDescent="0.2">
      <c r="A79" s="2" t="s">
        <v>7814</v>
      </c>
      <c r="B79" s="2" t="s">
        <v>2933</v>
      </c>
      <c r="C79" s="2" t="s">
        <v>1999</v>
      </c>
      <c r="D79" s="2" t="s">
        <v>87</v>
      </c>
      <c r="E79" s="11">
        <v>45596</v>
      </c>
      <c r="F79" s="2">
        <v>4</v>
      </c>
      <c r="G79" s="2">
        <v>3</v>
      </c>
      <c r="H79" s="2">
        <v>3</v>
      </c>
      <c r="I79" s="2">
        <v>4</v>
      </c>
      <c r="J79" s="2">
        <v>4</v>
      </c>
      <c r="K79" s="2">
        <v>8</v>
      </c>
      <c r="L79" s="2" t="str">
        <f>IF(F79&gt;=4,"Positive",IF(F79=3,"Neutral","Negative"))</f>
        <v>Positive</v>
      </c>
      <c r="M79" s="2" t="str">
        <f>IF(K79&gt;=9,"Promoter",IF(K79&gt;=7,"Passive","Detractor"))</f>
        <v>Passive</v>
      </c>
      <c r="N79" s="2" t="s">
        <v>7735</v>
      </c>
    </row>
    <row r="80" spans="1:14" x14ac:dyDescent="0.2">
      <c r="A80" s="2" t="s">
        <v>7815</v>
      </c>
      <c r="B80" s="2" t="s">
        <v>2974</v>
      </c>
      <c r="C80" s="2" t="s">
        <v>1492</v>
      </c>
      <c r="D80" s="2" t="s">
        <v>71</v>
      </c>
      <c r="E80" s="11">
        <v>45596</v>
      </c>
      <c r="F80" s="2">
        <v>5</v>
      </c>
      <c r="G80" s="2">
        <v>5</v>
      </c>
      <c r="H80" s="2">
        <v>4</v>
      </c>
      <c r="I80" s="2">
        <v>4</v>
      </c>
      <c r="J80" s="2">
        <v>4</v>
      </c>
      <c r="K80" s="2">
        <v>9</v>
      </c>
      <c r="L80" s="2" t="str">
        <f>IF(F80&gt;=4,"Positive",IF(F80=3,"Neutral","Negative"))</f>
        <v>Positive</v>
      </c>
      <c r="M80" s="2" t="str">
        <f>IF(K80&gt;=9,"Promoter",IF(K80&gt;=7,"Passive","Detractor"))</f>
        <v>Promoter</v>
      </c>
      <c r="N80" s="2" t="s">
        <v>7737</v>
      </c>
    </row>
    <row r="81" spans="1:14" x14ac:dyDescent="0.2">
      <c r="A81" s="2" t="s">
        <v>7816</v>
      </c>
      <c r="B81" s="2" t="s">
        <v>3068</v>
      </c>
      <c r="C81" s="2" t="s">
        <v>437</v>
      </c>
      <c r="D81" s="2" t="s">
        <v>97</v>
      </c>
      <c r="E81" s="11">
        <v>45596</v>
      </c>
      <c r="F81" s="2">
        <v>5</v>
      </c>
      <c r="G81" s="2">
        <v>5</v>
      </c>
      <c r="H81" s="2">
        <v>5</v>
      </c>
      <c r="I81" s="2">
        <v>5</v>
      </c>
      <c r="J81" s="2">
        <v>5</v>
      </c>
      <c r="K81" s="2">
        <v>9</v>
      </c>
      <c r="L81" s="2" t="str">
        <f>IF(F81&gt;=4,"Positive",IF(F81=3,"Neutral","Negative"))</f>
        <v>Positive</v>
      </c>
      <c r="M81" s="2" t="str">
        <f>IF(K81&gt;=9,"Promoter",IF(K81&gt;=7,"Passive","Detractor"))</f>
        <v>Promoter</v>
      </c>
      <c r="N81" s="2" t="s">
        <v>7735</v>
      </c>
    </row>
    <row r="82" spans="1:14" x14ac:dyDescent="0.2">
      <c r="A82" s="2" t="s">
        <v>7817</v>
      </c>
      <c r="B82" s="2" t="s">
        <v>3073</v>
      </c>
      <c r="C82" s="2" t="s">
        <v>1874</v>
      </c>
      <c r="D82" s="2" t="s">
        <v>13</v>
      </c>
      <c r="E82" s="11">
        <v>45596</v>
      </c>
      <c r="F82" s="2">
        <v>4</v>
      </c>
      <c r="G82" s="2">
        <v>4</v>
      </c>
      <c r="H82" s="2">
        <v>4</v>
      </c>
      <c r="I82" s="2">
        <v>4</v>
      </c>
      <c r="J82" s="2">
        <v>4</v>
      </c>
      <c r="K82" s="2">
        <v>8</v>
      </c>
      <c r="L82" s="2" t="str">
        <f>IF(F82&gt;=4,"Positive",IF(F82=3,"Neutral","Negative"))</f>
        <v>Positive</v>
      </c>
      <c r="M82" s="2" t="str">
        <f>IF(K82&gt;=9,"Promoter",IF(K82&gt;=7,"Passive","Detractor"))</f>
        <v>Passive</v>
      </c>
      <c r="N82" s="2" t="s">
        <v>7749</v>
      </c>
    </row>
    <row r="83" spans="1:14" x14ac:dyDescent="0.2">
      <c r="A83" s="2" t="s">
        <v>7818</v>
      </c>
      <c r="B83" s="2" t="s">
        <v>3113</v>
      </c>
      <c r="C83" s="2" t="s">
        <v>1644</v>
      </c>
      <c r="D83" s="2" t="s">
        <v>110</v>
      </c>
      <c r="E83" s="11">
        <v>45596</v>
      </c>
      <c r="F83" s="2">
        <v>5</v>
      </c>
      <c r="G83" s="2">
        <v>5</v>
      </c>
      <c r="H83" s="2">
        <v>4</v>
      </c>
      <c r="I83" s="2">
        <v>5</v>
      </c>
      <c r="J83" s="2">
        <v>4</v>
      </c>
      <c r="K83" s="2">
        <v>8</v>
      </c>
      <c r="L83" s="2" t="str">
        <f>IF(F83&gt;=4,"Positive",IF(F83=3,"Neutral","Negative"))</f>
        <v>Positive</v>
      </c>
      <c r="M83" s="2" t="str">
        <f>IF(K83&gt;=9,"Promoter",IF(K83&gt;=7,"Passive","Detractor"))</f>
        <v>Passive</v>
      </c>
      <c r="N83" s="2" t="s">
        <v>7743</v>
      </c>
    </row>
    <row r="84" spans="1:14" x14ac:dyDescent="0.2">
      <c r="A84" s="2" t="s">
        <v>7819</v>
      </c>
      <c r="B84" s="2" t="s">
        <v>3169</v>
      </c>
      <c r="C84" s="2" t="s">
        <v>512</v>
      </c>
      <c r="D84" s="2" t="s">
        <v>69</v>
      </c>
      <c r="E84" s="11">
        <v>45596</v>
      </c>
      <c r="F84" s="2">
        <v>4</v>
      </c>
      <c r="G84" s="2">
        <v>4</v>
      </c>
      <c r="H84" s="2">
        <v>4</v>
      </c>
      <c r="I84" s="2">
        <v>3</v>
      </c>
      <c r="J84" s="2">
        <v>4</v>
      </c>
      <c r="K84" s="2">
        <v>9</v>
      </c>
      <c r="L84" s="2" t="str">
        <f>IF(F84&gt;=4,"Positive",IF(F84=3,"Neutral","Negative"))</f>
        <v>Positive</v>
      </c>
      <c r="M84" s="2" t="str">
        <f>IF(K84&gt;=9,"Promoter",IF(K84&gt;=7,"Passive","Detractor"))</f>
        <v>Promoter</v>
      </c>
      <c r="N84" s="2" t="s">
        <v>7737</v>
      </c>
    </row>
    <row r="85" spans="1:14" x14ac:dyDescent="0.2">
      <c r="A85" s="2" t="s">
        <v>7820</v>
      </c>
      <c r="B85" s="2" t="s">
        <v>2794</v>
      </c>
      <c r="C85" s="2" t="s">
        <v>2186</v>
      </c>
      <c r="D85" s="2" t="s">
        <v>118</v>
      </c>
      <c r="E85" s="11">
        <v>45597</v>
      </c>
      <c r="F85" s="2">
        <v>4</v>
      </c>
      <c r="G85" s="2">
        <v>4</v>
      </c>
      <c r="H85" s="2">
        <v>4</v>
      </c>
      <c r="I85" s="2">
        <v>4</v>
      </c>
      <c r="J85" s="2">
        <v>4</v>
      </c>
      <c r="K85" s="2">
        <v>9</v>
      </c>
      <c r="L85" s="2" t="str">
        <f>IF(F85&gt;=4,"Positive",IF(F85=3,"Neutral","Negative"))</f>
        <v>Positive</v>
      </c>
      <c r="M85" s="2" t="str">
        <f>IF(K85&gt;=9,"Promoter",IF(K85&gt;=7,"Passive","Detractor"))</f>
        <v>Promoter</v>
      </c>
      <c r="N85" s="2" t="s">
        <v>7743</v>
      </c>
    </row>
    <row r="86" spans="1:14" x14ac:dyDescent="0.2">
      <c r="A86" s="2" t="s">
        <v>7821</v>
      </c>
      <c r="B86" s="2" t="s">
        <v>2870</v>
      </c>
      <c r="C86" s="2" t="s">
        <v>1720</v>
      </c>
      <c r="D86" s="2" t="s">
        <v>47</v>
      </c>
      <c r="E86" s="11">
        <v>45597</v>
      </c>
      <c r="F86" s="2">
        <v>2</v>
      </c>
      <c r="G86" s="2">
        <v>1</v>
      </c>
      <c r="H86" s="2">
        <v>2</v>
      </c>
      <c r="I86" s="2">
        <v>3</v>
      </c>
      <c r="J86" s="2">
        <v>2</v>
      </c>
      <c r="K86" s="2">
        <v>2</v>
      </c>
      <c r="L86" s="2" t="str">
        <f>IF(F86&gt;=4,"Positive",IF(F86=3,"Neutral","Negative"))</f>
        <v>Negative</v>
      </c>
      <c r="M86" s="2" t="str">
        <f>IF(K86&gt;=9,"Promoter",IF(K86&gt;=7,"Passive","Detractor"))</f>
        <v>Detractor</v>
      </c>
      <c r="N86" s="2" t="s">
        <v>7735</v>
      </c>
    </row>
    <row r="87" spans="1:14" x14ac:dyDescent="0.2">
      <c r="A87" s="2" t="s">
        <v>7822</v>
      </c>
      <c r="B87" s="2" t="s">
        <v>3023</v>
      </c>
      <c r="C87" s="2" t="s">
        <v>2216</v>
      </c>
      <c r="D87" s="2" t="s">
        <v>93</v>
      </c>
      <c r="E87" s="11">
        <v>45597</v>
      </c>
      <c r="F87" s="2">
        <v>4</v>
      </c>
      <c r="G87" s="2">
        <v>5</v>
      </c>
      <c r="H87" s="2">
        <v>4</v>
      </c>
      <c r="I87" s="2">
        <v>4</v>
      </c>
      <c r="J87" s="2">
        <v>5</v>
      </c>
      <c r="K87" s="2">
        <v>8</v>
      </c>
      <c r="L87" s="2" t="str">
        <f>IF(F87&gt;=4,"Positive",IF(F87=3,"Neutral","Negative"))</f>
        <v>Positive</v>
      </c>
      <c r="M87" s="2" t="str">
        <f>IF(K87&gt;=9,"Promoter",IF(K87&gt;=7,"Passive","Detractor"))</f>
        <v>Passive</v>
      </c>
      <c r="N87" s="2" t="s">
        <v>7743</v>
      </c>
    </row>
    <row r="88" spans="1:14" x14ac:dyDescent="0.2">
      <c r="A88" s="2" t="s">
        <v>7823</v>
      </c>
      <c r="B88" s="2" t="s">
        <v>3053</v>
      </c>
      <c r="C88" s="2" t="s">
        <v>1507</v>
      </c>
      <c r="D88" s="2" t="s">
        <v>81</v>
      </c>
      <c r="E88" s="11">
        <v>45597</v>
      </c>
      <c r="F88" s="2">
        <v>5</v>
      </c>
      <c r="G88" s="2">
        <v>5</v>
      </c>
      <c r="H88" s="2">
        <v>5</v>
      </c>
      <c r="I88" s="2">
        <v>5</v>
      </c>
      <c r="J88" s="2">
        <v>5</v>
      </c>
      <c r="K88" s="2">
        <v>8</v>
      </c>
      <c r="L88" s="2" t="str">
        <f>IF(F88&gt;=4,"Positive",IF(F88=3,"Neutral","Negative"))</f>
        <v>Positive</v>
      </c>
      <c r="M88" s="2" t="str">
        <f>IF(K88&gt;=9,"Promoter",IF(K88&gt;=7,"Passive","Detractor"))</f>
        <v>Passive</v>
      </c>
      <c r="N88" s="2" t="s">
        <v>7737</v>
      </c>
    </row>
    <row r="89" spans="1:14" x14ac:dyDescent="0.2">
      <c r="A89" s="2" t="s">
        <v>7824</v>
      </c>
      <c r="B89" s="2" t="s">
        <v>2831</v>
      </c>
      <c r="C89" s="2" t="s">
        <v>1434</v>
      </c>
      <c r="D89" s="2" t="s">
        <v>69</v>
      </c>
      <c r="E89" s="11">
        <v>45598</v>
      </c>
      <c r="F89" s="2">
        <v>4</v>
      </c>
      <c r="G89" s="2">
        <v>3</v>
      </c>
      <c r="H89" s="2">
        <v>3</v>
      </c>
      <c r="I89" s="2">
        <v>3</v>
      </c>
      <c r="J89" s="2">
        <v>3</v>
      </c>
      <c r="K89" s="2">
        <v>9</v>
      </c>
      <c r="L89" s="2" t="str">
        <f>IF(F89&gt;=4,"Positive",IF(F89=3,"Neutral","Negative"))</f>
        <v>Positive</v>
      </c>
      <c r="M89" s="2" t="str">
        <f>IF(K89&gt;=9,"Promoter",IF(K89&gt;=7,"Passive","Detractor"))</f>
        <v>Promoter</v>
      </c>
      <c r="N89" s="2" t="s">
        <v>7743</v>
      </c>
    </row>
    <row r="90" spans="1:14" x14ac:dyDescent="0.2">
      <c r="A90" s="2" t="s">
        <v>7825</v>
      </c>
      <c r="B90" s="2" t="s">
        <v>2989</v>
      </c>
      <c r="C90" s="2" t="s">
        <v>2430</v>
      </c>
      <c r="D90" s="2" t="s">
        <v>34</v>
      </c>
      <c r="E90" s="11">
        <v>45598</v>
      </c>
      <c r="F90" s="2">
        <v>5</v>
      </c>
      <c r="G90" s="2">
        <v>5</v>
      </c>
      <c r="H90" s="2">
        <v>4</v>
      </c>
      <c r="I90" s="2">
        <v>5</v>
      </c>
      <c r="J90" s="2">
        <v>5</v>
      </c>
      <c r="K90" s="2">
        <v>8</v>
      </c>
      <c r="L90" s="2" t="str">
        <f>IF(F90&gt;=4,"Positive",IF(F90=3,"Neutral","Negative"))</f>
        <v>Positive</v>
      </c>
      <c r="M90" s="2" t="str">
        <f>IF(K90&gt;=9,"Promoter",IF(K90&gt;=7,"Passive","Detractor"))</f>
        <v>Passive</v>
      </c>
      <c r="N90" s="2" t="s">
        <v>7735</v>
      </c>
    </row>
    <row r="91" spans="1:14" x14ac:dyDescent="0.2">
      <c r="A91" s="2" t="s">
        <v>7826</v>
      </c>
      <c r="B91" s="2" t="s">
        <v>3049</v>
      </c>
      <c r="C91" s="2" t="s">
        <v>815</v>
      </c>
      <c r="D91" s="2" t="s">
        <v>118</v>
      </c>
      <c r="E91" s="11">
        <v>45598</v>
      </c>
      <c r="F91" s="2">
        <v>3</v>
      </c>
      <c r="G91" s="2">
        <v>4</v>
      </c>
      <c r="H91" s="2">
        <v>4</v>
      </c>
      <c r="I91" s="2">
        <v>2</v>
      </c>
      <c r="J91" s="2">
        <v>2</v>
      </c>
      <c r="K91" s="2">
        <v>7</v>
      </c>
      <c r="L91" s="2" t="str">
        <f>IF(F91&gt;=4,"Positive",IF(F91=3,"Neutral","Negative"))</f>
        <v>Neutral</v>
      </c>
      <c r="M91" s="2" t="str">
        <f>IF(K91&gt;=9,"Promoter",IF(K91&gt;=7,"Passive","Detractor"))</f>
        <v>Passive</v>
      </c>
      <c r="N91" s="2" t="s">
        <v>7743</v>
      </c>
    </row>
    <row r="92" spans="1:14" x14ac:dyDescent="0.2">
      <c r="A92" s="2" t="s">
        <v>7827</v>
      </c>
      <c r="B92" s="2" t="s">
        <v>3127</v>
      </c>
      <c r="C92" s="2" t="s">
        <v>1345</v>
      </c>
      <c r="D92" s="2" t="s">
        <v>112</v>
      </c>
      <c r="E92" s="11">
        <v>45598</v>
      </c>
      <c r="F92" s="2">
        <v>2</v>
      </c>
      <c r="G92" s="2">
        <v>2</v>
      </c>
      <c r="H92" s="2">
        <v>2</v>
      </c>
      <c r="I92" s="2">
        <v>3</v>
      </c>
      <c r="J92" s="2">
        <v>2</v>
      </c>
      <c r="K92" s="2">
        <v>4</v>
      </c>
      <c r="L92" s="2" t="str">
        <f>IF(F92&gt;=4,"Positive",IF(F92=3,"Neutral","Negative"))</f>
        <v>Negative</v>
      </c>
      <c r="M92" s="2" t="str">
        <f>IF(K92&gt;=9,"Promoter",IF(K92&gt;=7,"Passive","Detractor"))</f>
        <v>Detractor</v>
      </c>
      <c r="N92" s="2" t="s">
        <v>7737</v>
      </c>
    </row>
    <row r="93" spans="1:14" x14ac:dyDescent="0.2">
      <c r="A93" s="2" t="s">
        <v>7828</v>
      </c>
      <c r="B93" s="2" t="s">
        <v>3138</v>
      </c>
      <c r="C93" s="2" t="s">
        <v>2126</v>
      </c>
      <c r="D93" s="2" t="s">
        <v>49</v>
      </c>
      <c r="E93" s="11">
        <v>45598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9</v>
      </c>
      <c r="L93" s="2" t="str">
        <f>IF(F93&gt;=4,"Positive",IF(F93=3,"Neutral","Negative"))</f>
        <v>Positive</v>
      </c>
      <c r="M93" s="2" t="str">
        <f>IF(K93&gt;=9,"Promoter",IF(K93&gt;=7,"Passive","Detractor"))</f>
        <v>Promoter</v>
      </c>
      <c r="N93" s="2" t="s">
        <v>7743</v>
      </c>
    </row>
    <row r="94" spans="1:14" x14ac:dyDescent="0.2">
      <c r="A94" s="2" t="s">
        <v>7829</v>
      </c>
      <c r="B94" s="2" t="s">
        <v>2771</v>
      </c>
      <c r="C94" s="2" t="s">
        <v>1304</v>
      </c>
      <c r="D94" s="2" t="s">
        <v>116</v>
      </c>
      <c r="E94" s="11">
        <v>45599</v>
      </c>
      <c r="F94" s="2">
        <v>4</v>
      </c>
      <c r="G94" s="2">
        <v>4</v>
      </c>
      <c r="H94" s="2">
        <v>3</v>
      </c>
      <c r="I94" s="2">
        <v>3</v>
      </c>
      <c r="J94" s="2">
        <v>4</v>
      </c>
      <c r="K94" s="2">
        <v>7</v>
      </c>
      <c r="L94" s="2" t="str">
        <f>IF(F94&gt;=4,"Positive",IF(F94=3,"Neutral","Negative"))</f>
        <v>Positive</v>
      </c>
      <c r="M94" s="2" t="str">
        <f>IF(K94&gt;=9,"Promoter",IF(K94&gt;=7,"Passive","Detractor"))</f>
        <v>Passive</v>
      </c>
      <c r="N94" s="2" t="s">
        <v>7743</v>
      </c>
    </row>
    <row r="95" spans="1:14" x14ac:dyDescent="0.2">
      <c r="A95" s="2" t="s">
        <v>7830</v>
      </c>
      <c r="B95" s="2" t="s">
        <v>3122</v>
      </c>
      <c r="C95" s="2" t="s">
        <v>2410</v>
      </c>
      <c r="D95" s="2" t="s">
        <v>118</v>
      </c>
      <c r="E95" s="11">
        <v>45599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8</v>
      </c>
      <c r="L95" s="2" t="str">
        <f>IF(F95&gt;=4,"Positive",IF(F95=3,"Neutral","Negative"))</f>
        <v>Positive</v>
      </c>
      <c r="M95" s="2" t="str">
        <f>IF(K95&gt;=9,"Promoter",IF(K95&gt;=7,"Passive","Detractor"))</f>
        <v>Passive</v>
      </c>
      <c r="N95" s="2" t="s">
        <v>7737</v>
      </c>
    </row>
    <row r="96" spans="1:14" x14ac:dyDescent="0.2">
      <c r="A96" s="2" t="s">
        <v>7831</v>
      </c>
      <c r="B96" s="2" t="s">
        <v>3140</v>
      </c>
      <c r="C96" s="2" t="s">
        <v>2321</v>
      </c>
      <c r="D96" s="2" t="s">
        <v>47</v>
      </c>
      <c r="E96" s="11">
        <v>45599</v>
      </c>
      <c r="F96" s="2">
        <v>4</v>
      </c>
      <c r="G96" s="2">
        <v>4</v>
      </c>
      <c r="H96" s="2">
        <v>5</v>
      </c>
      <c r="I96" s="2">
        <v>4</v>
      </c>
      <c r="J96" s="2">
        <v>5</v>
      </c>
      <c r="K96" s="2">
        <v>9</v>
      </c>
      <c r="L96" s="2" t="str">
        <f>IF(F96&gt;=4,"Positive",IF(F96=3,"Neutral","Negative"))</f>
        <v>Positive</v>
      </c>
      <c r="M96" s="2" t="str">
        <f>IF(K96&gt;=9,"Promoter",IF(K96&gt;=7,"Passive","Detractor"))</f>
        <v>Promoter</v>
      </c>
      <c r="N96" s="2" t="s">
        <v>7749</v>
      </c>
    </row>
    <row r="97" spans="1:14" x14ac:dyDescent="0.2">
      <c r="A97" s="2" t="s">
        <v>7832</v>
      </c>
      <c r="B97" s="2" t="s">
        <v>2709</v>
      </c>
      <c r="C97" s="2" t="s">
        <v>1409</v>
      </c>
      <c r="D97" s="2" t="s">
        <v>57</v>
      </c>
      <c r="E97" s="11">
        <v>45600</v>
      </c>
      <c r="F97" s="2">
        <v>4</v>
      </c>
      <c r="G97" s="2">
        <v>5</v>
      </c>
      <c r="H97" s="2">
        <v>4</v>
      </c>
      <c r="I97" s="2">
        <v>5</v>
      </c>
      <c r="J97" s="2">
        <v>4</v>
      </c>
      <c r="K97" s="2">
        <v>9</v>
      </c>
      <c r="L97" s="2" t="str">
        <f>IF(F97&gt;=4,"Positive",IF(F97=3,"Neutral","Negative"))</f>
        <v>Positive</v>
      </c>
      <c r="M97" s="2" t="str">
        <f>IF(K97&gt;=9,"Promoter",IF(K97&gt;=7,"Passive","Detractor"))</f>
        <v>Promoter</v>
      </c>
      <c r="N97" s="2" t="s">
        <v>7735</v>
      </c>
    </row>
    <row r="98" spans="1:14" x14ac:dyDescent="0.2">
      <c r="A98" s="2" t="s">
        <v>7833</v>
      </c>
      <c r="B98" s="2" t="s">
        <v>2713</v>
      </c>
      <c r="C98" s="2" t="s">
        <v>2164</v>
      </c>
      <c r="D98" s="2" t="s">
        <v>87</v>
      </c>
      <c r="E98" s="11">
        <v>45600</v>
      </c>
      <c r="F98" s="2">
        <v>5</v>
      </c>
      <c r="G98" s="2">
        <v>5</v>
      </c>
      <c r="H98" s="2">
        <v>4</v>
      </c>
      <c r="I98" s="2">
        <v>5</v>
      </c>
      <c r="J98" s="2">
        <v>5</v>
      </c>
      <c r="K98" s="2">
        <v>8</v>
      </c>
      <c r="L98" s="2" t="str">
        <f>IF(F98&gt;=4,"Positive",IF(F98=3,"Neutral","Negative"))</f>
        <v>Positive</v>
      </c>
      <c r="M98" s="2" t="str">
        <f>IF(K98&gt;=9,"Promoter",IF(K98&gt;=7,"Passive","Detractor"))</f>
        <v>Passive</v>
      </c>
      <c r="N98" s="2" t="s">
        <v>7743</v>
      </c>
    </row>
    <row r="99" spans="1:14" x14ac:dyDescent="0.2">
      <c r="A99" s="2" t="s">
        <v>7834</v>
      </c>
      <c r="B99" s="2" t="s">
        <v>2964</v>
      </c>
      <c r="C99" s="2" t="s">
        <v>1921</v>
      </c>
      <c r="D99" s="2" t="s">
        <v>26</v>
      </c>
      <c r="E99" s="11">
        <v>45600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s="2">
        <v>9</v>
      </c>
      <c r="L99" s="2" t="str">
        <f>IF(F99&gt;=4,"Positive",IF(F99=3,"Neutral","Negative"))</f>
        <v>Positive</v>
      </c>
      <c r="M99" s="2" t="str">
        <f>IF(K99&gt;=9,"Promoter",IF(K99&gt;=7,"Passive","Detractor"))</f>
        <v>Promoter</v>
      </c>
      <c r="N99" s="2" t="s">
        <v>7743</v>
      </c>
    </row>
    <row r="100" spans="1:14" x14ac:dyDescent="0.2">
      <c r="A100" s="2" t="s">
        <v>7835</v>
      </c>
      <c r="B100" s="2" t="s">
        <v>3062</v>
      </c>
      <c r="C100" s="2" t="s">
        <v>2399</v>
      </c>
      <c r="D100" s="2" t="s">
        <v>83</v>
      </c>
      <c r="E100" s="11">
        <v>45600</v>
      </c>
      <c r="F100" s="2">
        <v>4</v>
      </c>
      <c r="G100" s="2">
        <v>4</v>
      </c>
      <c r="H100" s="2">
        <v>3</v>
      </c>
      <c r="I100" s="2">
        <v>5</v>
      </c>
      <c r="J100" s="2">
        <v>3</v>
      </c>
      <c r="K100" s="2">
        <v>7</v>
      </c>
      <c r="L100" s="2" t="str">
        <f>IF(F100&gt;=4,"Positive",IF(F100=3,"Neutral","Negative"))</f>
        <v>Positive</v>
      </c>
      <c r="M100" s="2" t="str">
        <f>IF(K100&gt;=9,"Promoter",IF(K100&gt;=7,"Passive","Detractor"))</f>
        <v>Passive</v>
      </c>
      <c r="N100" s="2" t="s">
        <v>7733</v>
      </c>
    </row>
    <row r="101" spans="1:14" x14ac:dyDescent="0.2">
      <c r="A101" s="2" t="s">
        <v>7836</v>
      </c>
      <c r="B101" s="2" t="s">
        <v>3133</v>
      </c>
      <c r="C101" s="2" t="s">
        <v>2419</v>
      </c>
      <c r="D101" s="2" t="s">
        <v>26</v>
      </c>
      <c r="E101" s="11">
        <v>45600</v>
      </c>
      <c r="F101" s="2">
        <v>4</v>
      </c>
      <c r="G101" s="2">
        <v>4</v>
      </c>
      <c r="H101" s="2">
        <v>4</v>
      </c>
      <c r="I101" s="2">
        <v>4</v>
      </c>
      <c r="J101" s="2">
        <v>3</v>
      </c>
      <c r="K101" s="2">
        <v>7</v>
      </c>
      <c r="L101" s="2" t="str">
        <f>IF(F101&gt;=4,"Positive",IF(F101=3,"Neutral","Negative"))</f>
        <v>Positive</v>
      </c>
      <c r="M101" s="2" t="str">
        <f>IF(K101&gt;=9,"Promoter",IF(K101&gt;=7,"Passive","Detractor"))</f>
        <v>Passive</v>
      </c>
      <c r="N101" s="2" t="s">
        <v>7743</v>
      </c>
    </row>
    <row r="102" spans="1:14" x14ac:dyDescent="0.2">
      <c r="A102" s="2" t="s">
        <v>7837</v>
      </c>
      <c r="B102" s="2" t="s">
        <v>3155</v>
      </c>
      <c r="C102" s="2" t="s">
        <v>916</v>
      </c>
      <c r="D102" s="2" t="s">
        <v>63</v>
      </c>
      <c r="E102" s="11">
        <v>45600</v>
      </c>
      <c r="F102" s="2">
        <v>4</v>
      </c>
      <c r="G102" s="2">
        <v>5</v>
      </c>
      <c r="H102" s="2">
        <v>4</v>
      </c>
      <c r="I102" s="2">
        <v>5</v>
      </c>
      <c r="J102" s="2">
        <v>5</v>
      </c>
      <c r="K102" s="2">
        <v>7</v>
      </c>
      <c r="L102" s="2" t="str">
        <f>IF(F102&gt;=4,"Positive",IF(F102=3,"Neutral","Negative"))</f>
        <v>Positive</v>
      </c>
      <c r="M102" s="2" t="str">
        <f>IF(K102&gt;=9,"Promoter",IF(K102&gt;=7,"Passive","Detractor"))</f>
        <v>Passive</v>
      </c>
      <c r="N102" s="2" t="s">
        <v>7733</v>
      </c>
    </row>
    <row r="103" spans="1:14" x14ac:dyDescent="0.2">
      <c r="A103" s="2" t="s">
        <v>7838</v>
      </c>
      <c r="B103" s="2" t="s">
        <v>2695</v>
      </c>
      <c r="C103" s="2" t="s">
        <v>2293</v>
      </c>
      <c r="D103" s="2" t="s">
        <v>101</v>
      </c>
      <c r="E103" s="11">
        <v>45601</v>
      </c>
      <c r="F103" s="2">
        <v>2</v>
      </c>
      <c r="G103" s="2">
        <v>2</v>
      </c>
      <c r="H103" s="2">
        <v>1</v>
      </c>
      <c r="I103" s="2">
        <v>2</v>
      </c>
      <c r="J103" s="2">
        <v>1</v>
      </c>
      <c r="K103" s="2">
        <v>5</v>
      </c>
      <c r="L103" s="2" t="str">
        <f>IF(F103&gt;=4,"Positive",IF(F103=3,"Neutral","Negative"))</f>
        <v>Negative</v>
      </c>
      <c r="M103" s="2" t="str">
        <f>IF(K103&gt;=9,"Promoter",IF(K103&gt;=7,"Passive","Detractor"))</f>
        <v>Detractor</v>
      </c>
      <c r="N103" s="2" t="s">
        <v>7749</v>
      </c>
    </row>
    <row r="104" spans="1:14" x14ac:dyDescent="0.2">
      <c r="A104" s="2" t="s">
        <v>7839</v>
      </c>
      <c r="B104" s="2" t="s">
        <v>2710</v>
      </c>
      <c r="C104" s="2" t="s">
        <v>2430</v>
      </c>
      <c r="D104" s="2" t="s">
        <v>13</v>
      </c>
      <c r="E104" s="11">
        <v>45601</v>
      </c>
      <c r="F104" s="2">
        <v>5</v>
      </c>
      <c r="G104" s="2">
        <v>5</v>
      </c>
      <c r="H104" s="2">
        <v>5</v>
      </c>
      <c r="I104" s="2">
        <v>5</v>
      </c>
      <c r="J104" s="2">
        <v>4</v>
      </c>
      <c r="K104" s="2">
        <v>8</v>
      </c>
      <c r="L104" s="2" t="str">
        <f>IF(F104&gt;=4,"Positive",IF(F104=3,"Neutral","Negative"))</f>
        <v>Positive</v>
      </c>
      <c r="M104" s="2" t="str">
        <f>IF(K104&gt;=9,"Promoter",IF(K104&gt;=7,"Passive","Detractor"))</f>
        <v>Passive</v>
      </c>
      <c r="N104" s="2" t="s">
        <v>7737</v>
      </c>
    </row>
    <row r="105" spans="1:14" x14ac:dyDescent="0.2">
      <c r="A105" s="2" t="s">
        <v>7840</v>
      </c>
      <c r="B105" s="2" t="s">
        <v>2770</v>
      </c>
      <c r="C105" s="2" t="s">
        <v>2354</v>
      </c>
      <c r="D105" s="2" t="s">
        <v>112</v>
      </c>
      <c r="E105" s="11">
        <v>45601</v>
      </c>
      <c r="F105" s="2">
        <v>4</v>
      </c>
      <c r="G105" s="2">
        <v>5</v>
      </c>
      <c r="H105" s="2">
        <v>4</v>
      </c>
      <c r="I105" s="2">
        <v>4</v>
      </c>
      <c r="J105" s="2">
        <v>3</v>
      </c>
      <c r="K105" s="2">
        <v>7</v>
      </c>
      <c r="L105" s="2" t="str">
        <f>IF(F105&gt;=4,"Positive",IF(F105=3,"Neutral","Negative"))</f>
        <v>Positive</v>
      </c>
      <c r="M105" s="2" t="str">
        <f>IF(K105&gt;=9,"Promoter",IF(K105&gt;=7,"Passive","Detractor"))</f>
        <v>Passive</v>
      </c>
      <c r="N105" s="2" t="s">
        <v>7743</v>
      </c>
    </row>
    <row r="106" spans="1:14" x14ac:dyDescent="0.2">
      <c r="A106" s="2" t="s">
        <v>7841</v>
      </c>
      <c r="B106" s="2" t="s">
        <v>3168</v>
      </c>
      <c r="C106" s="2" t="s">
        <v>385</v>
      </c>
      <c r="D106" s="2" t="s">
        <v>29</v>
      </c>
      <c r="E106" s="11">
        <v>45601</v>
      </c>
      <c r="F106" s="2">
        <v>5</v>
      </c>
      <c r="G106" s="2">
        <v>5</v>
      </c>
      <c r="H106" s="2">
        <v>4</v>
      </c>
      <c r="I106" s="2">
        <v>5</v>
      </c>
      <c r="J106" s="2">
        <v>5</v>
      </c>
      <c r="K106" s="2">
        <v>10</v>
      </c>
      <c r="L106" s="2" t="str">
        <f>IF(F106&gt;=4,"Positive",IF(F106=3,"Neutral","Negative"))</f>
        <v>Positive</v>
      </c>
      <c r="M106" s="2" t="str">
        <f>IF(K106&gt;=9,"Promoter",IF(K106&gt;=7,"Passive","Detractor"))</f>
        <v>Promoter</v>
      </c>
      <c r="N106" s="2" t="s">
        <v>7737</v>
      </c>
    </row>
    <row r="107" spans="1:14" x14ac:dyDescent="0.2">
      <c r="A107" s="2" t="s">
        <v>7842</v>
      </c>
      <c r="B107" s="2" t="s">
        <v>3085</v>
      </c>
      <c r="C107" s="2" t="s">
        <v>1801</v>
      </c>
      <c r="D107" s="2" t="s">
        <v>43</v>
      </c>
      <c r="E107" s="11">
        <v>45602</v>
      </c>
      <c r="F107" s="2">
        <v>4</v>
      </c>
      <c r="G107" s="2">
        <v>4</v>
      </c>
      <c r="H107" s="2">
        <v>4</v>
      </c>
      <c r="I107" s="2">
        <v>3</v>
      </c>
      <c r="J107" s="2">
        <v>5</v>
      </c>
      <c r="K107" s="2">
        <v>9</v>
      </c>
      <c r="L107" s="2" t="str">
        <f>IF(F107&gt;=4,"Positive",IF(F107=3,"Neutral","Negative"))</f>
        <v>Positive</v>
      </c>
      <c r="M107" s="2" t="str">
        <f>IF(K107&gt;=9,"Promoter",IF(K107&gt;=7,"Passive","Detractor"))</f>
        <v>Promoter</v>
      </c>
      <c r="N107" s="2" t="s">
        <v>7737</v>
      </c>
    </row>
    <row r="108" spans="1:14" x14ac:dyDescent="0.2">
      <c r="A108" s="2" t="s">
        <v>7843</v>
      </c>
      <c r="B108" s="2" t="s">
        <v>3158</v>
      </c>
      <c r="C108" s="2" t="s">
        <v>1192</v>
      </c>
      <c r="D108" s="2" t="s">
        <v>93</v>
      </c>
      <c r="E108" s="11">
        <v>45602</v>
      </c>
      <c r="F108" s="2">
        <v>3</v>
      </c>
      <c r="G108" s="2">
        <v>3</v>
      </c>
      <c r="H108" s="2">
        <v>3</v>
      </c>
      <c r="I108" s="2">
        <v>3</v>
      </c>
      <c r="J108" s="2">
        <v>2</v>
      </c>
      <c r="K108" s="2">
        <v>6</v>
      </c>
      <c r="L108" s="2" t="str">
        <f>IF(F108&gt;=4,"Positive",IF(F108=3,"Neutral","Negative"))</f>
        <v>Neutral</v>
      </c>
      <c r="M108" s="2" t="str">
        <f>IF(K108&gt;=9,"Promoter",IF(K108&gt;=7,"Passive","Detractor"))</f>
        <v>Detractor</v>
      </c>
      <c r="N108" s="2" t="s">
        <v>7743</v>
      </c>
    </row>
    <row r="109" spans="1:14" x14ac:dyDescent="0.2">
      <c r="A109" s="2" t="s">
        <v>7844</v>
      </c>
      <c r="B109" s="2" t="s">
        <v>2780</v>
      </c>
      <c r="C109" s="2" t="s">
        <v>2592</v>
      </c>
      <c r="D109" s="2" t="s">
        <v>118</v>
      </c>
      <c r="E109" s="11">
        <v>45603</v>
      </c>
      <c r="F109" s="2">
        <v>4</v>
      </c>
      <c r="G109" s="2">
        <v>4</v>
      </c>
      <c r="H109" s="2">
        <v>5</v>
      </c>
      <c r="I109" s="2">
        <v>4</v>
      </c>
      <c r="J109" s="2">
        <v>4</v>
      </c>
      <c r="K109" s="2">
        <v>7</v>
      </c>
      <c r="L109" s="2" t="str">
        <f>IF(F109&gt;=4,"Positive",IF(F109=3,"Neutral","Negative"))</f>
        <v>Positive</v>
      </c>
      <c r="M109" s="2" t="str">
        <f>IF(K109&gt;=9,"Promoter",IF(K109&gt;=7,"Passive","Detractor"))</f>
        <v>Passive</v>
      </c>
      <c r="N109" s="2" t="s">
        <v>7733</v>
      </c>
    </row>
    <row r="110" spans="1:14" x14ac:dyDescent="0.2">
      <c r="A110" s="2" t="s">
        <v>7845</v>
      </c>
      <c r="B110" s="2" t="s">
        <v>3108</v>
      </c>
      <c r="C110" s="2" t="s">
        <v>1808</v>
      </c>
      <c r="D110" s="2" t="s">
        <v>51</v>
      </c>
      <c r="E110" s="11">
        <v>45603</v>
      </c>
      <c r="F110" s="2">
        <v>5</v>
      </c>
      <c r="G110" s="2">
        <v>4</v>
      </c>
      <c r="H110" s="2">
        <v>5</v>
      </c>
      <c r="I110" s="2">
        <v>5</v>
      </c>
      <c r="J110" s="2">
        <v>5</v>
      </c>
      <c r="K110" s="2">
        <v>8</v>
      </c>
      <c r="L110" s="2" t="str">
        <f>IF(F110&gt;=4,"Positive",IF(F110=3,"Neutral","Negative"))</f>
        <v>Positive</v>
      </c>
      <c r="M110" s="2" t="str">
        <f>IF(K110&gt;=9,"Promoter",IF(K110&gt;=7,"Passive","Detractor"))</f>
        <v>Passive</v>
      </c>
      <c r="N110" s="2" t="s">
        <v>7743</v>
      </c>
    </row>
    <row r="111" spans="1:14" x14ac:dyDescent="0.2">
      <c r="A111" s="2" t="s">
        <v>7846</v>
      </c>
      <c r="B111" s="2" t="s">
        <v>2756</v>
      </c>
      <c r="C111" s="2" t="s">
        <v>284</v>
      </c>
      <c r="D111" s="2" t="s">
        <v>106</v>
      </c>
      <c r="E111" s="11">
        <v>45604</v>
      </c>
      <c r="F111" s="2">
        <v>4</v>
      </c>
      <c r="G111" s="2">
        <v>3</v>
      </c>
      <c r="H111" s="2">
        <v>5</v>
      </c>
      <c r="I111" s="2">
        <v>4</v>
      </c>
      <c r="J111" s="2">
        <v>3</v>
      </c>
      <c r="K111" s="2">
        <v>8</v>
      </c>
      <c r="L111" s="2" t="str">
        <f>IF(F111&gt;=4,"Positive",IF(F111=3,"Neutral","Negative"))</f>
        <v>Positive</v>
      </c>
      <c r="M111" s="2" t="str">
        <f>IF(K111&gt;=9,"Promoter",IF(K111&gt;=7,"Passive","Detractor"))</f>
        <v>Passive</v>
      </c>
      <c r="N111" s="2" t="s">
        <v>7743</v>
      </c>
    </row>
    <row r="112" spans="1:14" x14ac:dyDescent="0.2">
      <c r="A112" s="2" t="s">
        <v>7847</v>
      </c>
      <c r="B112" s="2" t="s">
        <v>2991</v>
      </c>
      <c r="C112" s="2" t="s">
        <v>270</v>
      </c>
      <c r="D112" s="2" t="s">
        <v>116</v>
      </c>
      <c r="E112" s="11">
        <v>45604</v>
      </c>
      <c r="F112" s="2">
        <v>5</v>
      </c>
      <c r="G112" s="2">
        <v>5</v>
      </c>
      <c r="H112" s="2">
        <v>5</v>
      </c>
      <c r="I112" s="2">
        <v>4</v>
      </c>
      <c r="J112" s="2">
        <v>5</v>
      </c>
      <c r="K112" s="2">
        <v>9</v>
      </c>
      <c r="L112" s="2" t="str">
        <f>IF(F112&gt;=4,"Positive",IF(F112=3,"Neutral","Negative"))</f>
        <v>Positive</v>
      </c>
      <c r="M112" s="2" t="str">
        <f>IF(K112&gt;=9,"Promoter",IF(K112&gt;=7,"Passive","Detractor"))</f>
        <v>Promoter</v>
      </c>
      <c r="N112" s="2" t="s">
        <v>7737</v>
      </c>
    </row>
    <row r="113" spans="1:14" x14ac:dyDescent="0.2">
      <c r="A113" s="2" t="s">
        <v>7848</v>
      </c>
      <c r="B113" s="2" t="s">
        <v>3141</v>
      </c>
      <c r="C113" s="2" t="s">
        <v>1233</v>
      </c>
      <c r="D113" s="2" t="s">
        <v>47</v>
      </c>
      <c r="E113" s="11">
        <v>45604</v>
      </c>
      <c r="F113" s="2">
        <v>4</v>
      </c>
      <c r="G113" s="2">
        <v>5</v>
      </c>
      <c r="H113" s="2">
        <v>3</v>
      </c>
      <c r="I113" s="2">
        <v>5</v>
      </c>
      <c r="J113" s="2">
        <v>4</v>
      </c>
      <c r="K113" s="2">
        <v>9</v>
      </c>
      <c r="L113" s="2" t="str">
        <f>IF(F113&gt;=4,"Positive",IF(F113=3,"Neutral","Negative"))</f>
        <v>Positive</v>
      </c>
      <c r="M113" s="2" t="str">
        <f>IF(K113&gt;=9,"Promoter",IF(K113&gt;=7,"Passive","Detractor"))</f>
        <v>Promoter</v>
      </c>
      <c r="N113" s="2" t="s">
        <v>7749</v>
      </c>
    </row>
    <row r="114" spans="1:14" x14ac:dyDescent="0.2">
      <c r="A114" s="2" t="s">
        <v>7849</v>
      </c>
      <c r="B114" s="2" t="s">
        <v>3156</v>
      </c>
      <c r="C114" s="2" t="s">
        <v>974</v>
      </c>
      <c r="D114" s="2" t="s">
        <v>112</v>
      </c>
      <c r="E114" s="11">
        <v>45604</v>
      </c>
      <c r="F114" s="2">
        <v>4</v>
      </c>
      <c r="G114" s="2">
        <v>4</v>
      </c>
      <c r="H114" s="2">
        <v>4</v>
      </c>
      <c r="I114" s="2">
        <v>4</v>
      </c>
      <c r="J114" s="2">
        <v>4</v>
      </c>
      <c r="K114" s="2">
        <v>9</v>
      </c>
      <c r="L114" s="2" t="str">
        <f>IF(F114&gt;=4,"Positive",IF(F114=3,"Neutral","Negative"))</f>
        <v>Positive</v>
      </c>
      <c r="M114" s="2" t="str">
        <f>IF(K114&gt;=9,"Promoter",IF(K114&gt;=7,"Passive","Detractor"))</f>
        <v>Promoter</v>
      </c>
      <c r="N114" s="2" t="s">
        <v>7735</v>
      </c>
    </row>
    <row r="115" spans="1:14" x14ac:dyDescent="0.2">
      <c r="A115" s="2" t="s">
        <v>7850</v>
      </c>
      <c r="B115" s="2" t="s">
        <v>3183</v>
      </c>
      <c r="C115" s="2" t="s">
        <v>892</v>
      </c>
      <c r="D115" s="2" t="s">
        <v>57</v>
      </c>
      <c r="E115" s="11">
        <v>45604</v>
      </c>
      <c r="F115" s="2">
        <v>3</v>
      </c>
      <c r="G115" s="2">
        <v>3</v>
      </c>
      <c r="H115" s="2">
        <v>3</v>
      </c>
      <c r="I115" s="2">
        <v>3</v>
      </c>
      <c r="J115" s="2">
        <v>3</v>
      </c>
      <c r="K115" s="2">
        <v>5</v>
      </c>
      <c r="L115" s="2" t="str">
        <f>IF(F115&gt;=4,"Positive",IF(F115=3,"Neutral","Negative"))</f>
        <v>Neutral</v>
      </c>
      <c r="M115" s="2" t="str">
        <f>IF(K115&gt;=9,"Promoter",IF(K115&gt;=7,"Passive","Detractor"))</f>
        <v>Detractor</v>
      </c>
      <c r="N115" s="2" t="s">
        <v>7735</v>
      </c>
    </row>
    <row r="116" spans="1:14" x14ac:dyDescent="0.2">
      <c r="A116" s="2" t="s">
        <v>7851</v>
      </c>
      <c r="B116" s="2" t="s">
        <v>2706</v>
      </c>
      <c r="C116" s="2" t="s">
        <v>2339</v>
      </c>
      <c r="D116" s="2" t="s">
        <v>83</v>
      </c>
      <c r="E116" s="11">
        <v>45605</v>
      </c>
      <c r="F116" s="2">
        <v>5</v>
      </c>
      <c r="G116" s="2">
        <v>5</v>
      </c>
      <c r="H116" s="2">
        <v>5</v>
      </c>
      <c r="I116" s="2">
        <v>5</v>
      </c>
      <c r="J116" s="2">
        <v>4</v>
      </c>
      <c r="K116" s="2">
        <v>9</v>
      </c>
      <c r="L116" s="2" t="str">
        <f>IF(F116&gt;=4,"Positive",IF(F116=3,"Neutral","Negative"))</f>
        <v>Positive</v>
      </c>
      <c r="M116" s="2" t="str">
        <f>IF(K116&gt;=9,"Promoter",IF(K116&gt;=7,"Passive","Detractor"))</f>
        <v>Promoter</v>
      </c>
      <c r="N116" s="2" t="s">
        <v>7743</v>
      </c>
    </row>
    <row r="117" spans="1:14" x14ac:dyDescent="0.2">
      <c r="A117" s="2" t="s">
        <v>7852</v>
      </c>
      <c r="B117" s="2" t="s">
        <v>2992</v>
      </c>
      <c r="C117" s="2" t="s">
        <v>539</v>
      </c>
      <c r="D117" s="2" t="s">
        <v>63</v>
      </c>
      <c r="E117" s="11">
        <v>45605</v>
      </c>
      <c r="F117" s="2">
        <v>3</v>
      </c>
      <c r="G117" s="2">
        <v>2</v>
      </c>
      <c r="H117" s="2">
        <v>4</v>
      </c>
      <c r="I117" s="2">
        <v>3</v>
      </c>
      <c r="J117" s="2">
        <v>4</v>
      </c>
      <c r="K117" s="2">
        <v>6</v>
      </c>
      <c r="L117" s="2" t="str">
        <f>IF(F117&gt;=4,"Positive",IF(F117=3,"Neutral","Negative"))</f>
        <v>Neutral</v>
      </c>
      <c r="M117" s="2" t="str">
        <f>IF(K117&gt;=9,"Promoter",IF(K117&gt;=7,"Passive","Detractor"))</f>
        <v>Detractor</v>
      </c>
      <c r="N117" s="2" t="s">
        <v>7737</v>
      </c>
    </row>
    <row r="118" spans="1:14" x14ac:dyDescent="0.2">
      <c r="A118" s="2" t="s">
        <v>7853</v>
      </c>
      <c r="B118" s="2" t="s">
        <v>3069</v>
      </c>
      <c r="C118" s="2" t="s">
        <v>536</v>
      </c>
      <c r="D118" s="2" t="s">
        <v>37</v>
      </c>
      <c r="E118" s="11">
        <v>45606</v>
      </c>
      <c r="F118" s="2">
        <v>5</v>
      </c>
      <c r="G118" s="2">
        <v>5</v>
      </c>
      <c r="H118" s="2">
        <v>5</v>
      </c>
      <c r="I118" s="2">
        <v>4</v>
      </c>
      <c r="J118" s="2">
        <v>4</v>
      </c>
      <c r="K118" s="2">
        <v>8</v>
      </c>
      <c r="L118" s="2" t="str">
        <f>IF(F118&gt;=4,"Positive",IF(F118=3,"Neutral","Negative"))</f>
        <v>Positive</v>
      </c>
      <c r="M118" s="2" t="str">
        <f>IF(K118&gt;=9,"Promoter",IF(K118&gt;=7,"Passive","Detractor"))</f>
        <v>Passive</v>
      </c>
      <c r="N118" s="2" t="s">
        <v>7735</v>
      </c>
    </row>
    <row r="119" spans="1:14" x14ac:dyDescent="0.2">
      <c r="A119" s="2" t="s">
        <v>7854</v>
      </c>
      <c r="B119" s="2" t="s">
        <v>2812</v>
      </c>
      <c r="C119" s="2" t="s">
        <v>1980</v>
      </c>
      <c r="D119" s="2" t="s">
        <v>39</v>
      </c>
      <c r="E119" s="11">
        <v>45607</v>
      </c>
      <c r="F119" s="2">
        <v>4</v>
      </c>
      <c r="G119" s="2">
        <v>4</v>
      </c>
      <c r="H119" s="2">
        <v>3</v>
      </c>
      <c r="I119" s="2">
        <v>3</v>
      </c>
      <c r="J119" s="2">
        <v>3</v>
      </c>
      <c r="K119" s="2">
        <v>7</v>
      </c>
      <c r="L119" s="2" t="str">
        <f>IF(F119&gt;=4,"Positive",IF(F119=3,"Neutral","Negative"))</f>
        <v>Positive</v>
      </c>
      <c r="M119" s="2" t="str">
        <f>IF(K119&gt;=9,"Promoter",IF(K119&gt;=7,"Passive","Detractor"))</f>
        <v>Passive</v>
      </c>
      <c r="N119" s="2" t="s">
        <v>7749</v>
      </c>
    </row>
    <row r="120" spans="1:14" x14ac:dyDescent="0.2">
      <c r="A120" s="2" t="s">
        <v>7855</v>
      </c>
      <c r="B120" s="2" t="s">
        <v>2699</v>
      </c>
      <c r="C120" s="2" t="s">
        <v>406</v>
      </c>
      <c r="D120" s="2" t="s">
        <v>120</v>
      </c>
      <c r="E120" s="11">
        <v>45608</v>
      </c>
      <c r="F120" s="2">
        <v>3</v>
      </c>
      <c r="G120" s="2">
        <v>2</v>
      </c>
      <c r="H120" s="2">
        <v>4</v>
      </c>
      <c r="I120" s="2">
        <v>3</v>
      </c>
      <c r="J120" s="2">
        <v>3</v>
      </c>
      <c r="K120" s="2">
        <v>5</v>
      </c>
      <c r="L120" s="2" t="str">
        <f>IF(F120&gt;=4,"Positive",IF(F120=3,"Neutral","Negative"))</f>
        <v>Neutral</v>
      </c>
      <c r="M120" s="2" t="str">
        <f>IF(K120&gt;=9,"Promoter",IF(K120&gt;=7,"Passive","Detractor"))</f>
        <v>Detractor</v>
      </c>
      <c r="N120" s="2" t="s">
        <v>7733</v>
      </c>
    </row>
    <row r="121" spans="1:14" x14ac:dyDescent="0.2">
      <c r="A121" s="2" t="s">
        <v>7856</v>
      </c>
      <c r="B121" s="2" t="s">
        <v>2784</v>
      </c>
      <c r="C121" s="2" t="s">
        <v>1031</v>
      </c>
      <c r="D121" s="2" t="s">
        <v>73</v>
      </c>
      <c r="E121" s="11">
        <v>45608</v>
      </c>
      <c r="F121" s="2">
        <v>5</v>
      </c>
      <c r="G121" s="2">
        <v>5</v>
      </c>
      <c r="H121" s="2">
        <v>5</v>
      </c>
      <c r="I121" s="2">
        <v>5</v>
      </c>
      <c r="J121" s="2">
        <v>5</v>
      </c>
      <c r="K121" s="2">
        <v>8</v>
      </c>
      <c r="L121" s="2" t="str">
        <f>IF(F121&gt;=4,"Positive",IF(F121=3,"Neutral","Negative"))</f>
        <v>Positive</v>
      </c>
      <c r="M121" s="2" t="str">
        <f>IF(K121&gt;=9,"Promoter",IF(K121&gt;=7,"Passive","Detractor"))</f>
        <v>Passive</v>
      </c>
      <c r="N121" s="2" t="s">
        <v>7743</v>
      </c>
    </row>
    <row r="122" spans="1:14" x14ac:dyDescent="0.2">
      <c r="A122" s="2" t="s">
        <v>7857</v>
      </c>
      <c r="B122" s="2" t="s">
        <v>2993</v>
      </c>
      <c r="C122" s="2" t="s">
        <v>1034</v>
      </c>
      <c r="D122" s="2" t="s">
        <v>13</v>
      </c>
      <c r="E122" s="11">
        <v>45608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8</v>
      </c>
      <c r="L122" s="2" t="str">
        <f>IF(F122&gt;=4,"Positive",IF(F122=3,"Neutral","Negative"))</f>
        <v>Positive</v>
      </c>
      <c r="M122" s="2" t="str">
        <f>IF(K122&gt;=9,"Promoter",IF(K122&gt;=7,"Passive","Detractor"))</f>
        <v>Passive</v>
      </c>
      <c r="N122" s="2" t="s">
        <v>7735</v>
      </c>
    </row>
    <row r="123" spans="1:14" x14ac:dyDescent="0.2">
      <c r="A123" s="2" t="s">
        <v>7858</v>
      </c>
      <c r="B123" s="2" t="s">
        <v>3057</v>
      </c>
      <c r="C123" s="2" t="s">
        <v>2244</v>
      </c>
      <c r="D123" s="2" t="s">
        <v>120</v>
      </c>
      <c r="E123" s="11">
        <v>45608</v>
      </c>
      <c r="F123" s="2">
        <v>5</v>
      </c>
      <c r="G123" s="2">
        <v>4</v>
      </c>
      <c r="H123" s="2">
        <v>5</v>
      </c>
      <c r="I123" s="2">
        <v>5</v>
      </c>
      <c r="J123" s="2">
        <v>5</v>
      </c>
      <c r="K123" s="2">
        <v>10</v>
      </c>
      <c r="L123" s="2" t="str">
        <f>IF(F123&gt;=4,"Positive",IF(F123=3,"Neutral","Negative"))</f>
        <v>Positive</v>
      </c>
      <c r="M123" s="2" t="str">
        <f>IF(K123&gt;=9,"Promoter",IF(K123&gt;=7,"Passive","Detractor"))</f>
        <v>Promoter</v>
      </c>
      <c r="N123" s="2" t="s">
        <v>7737</v>
      </c>
    </row>
    <row r="124" spans="1:14" x14ac:dyDescent="0.2">
      <c r="A124" s="2" t="s">
        <v>7859</v>
      </c>
      <c r="B124" s="2" t="s">
        <v>3070</v>
      </c>
      <c r="C124" s="2" t="s">
        <v>811</v>
      </c>
      <c r="D124" s="2" t="s">
        <v>43</v>
      </c>
      <c r="E124" s="11">
        <v>45608</v>
      </c>
      <c r="F124" s="2">
        <v>5</v>
      </c>
      <c r="G124" s="2">
        <v>5</v>
      </c>
      <c r="H124" s="2">
        <v>5</v>
      </c>
      <c r="I124" s="2">
        <v>5</v>
      </c>
      <c r="J124" s="2">
        <v>5</v>
      </c>
      <c r="K124" s="2">
        <v>10</v>
      </c>
      <c r="L124" s="2" t="str">
        <f>IF(F124&gt;=4,"Positive",IF(F124=3,"Neutral","Negative"))</f>
        <v>Positive</v>
      </c>
      <c r="M124" s="2" t="str">
        <f>IF(K124&gt;=9,"Promoter",IF(K124&gt;=7,"Passive","Detractor"))</f>
        <v>Promoter</v>
      </c>
      <c r="N124" s="2" t="s">
        <v>7743</v>
      </c>
    </row>
    <row r="125" spans="1:14" x14ac:dyDescent="0.2">
      <c r="A125" s="2" t="s">
        <v>7860</v>
      </c>
      <c r="B125" s="2" t="s">
        <v>3134</v>
      </c>
      <c r="C125" s="2" t="s">
        <v>1438</v>
      </c>
      <c r="D125" s="2" t="s">
        <v>39</v>
      </c>
      <c r="E125" s="11">
        <v>45608</v>
      </c>
      <c r="F125" s="2">
        <v>2</v>
      </c>
      <c r="G125" s="2">
        <v>1</v>
      </c>
      <c r="H125" s="2">
        <v>3</v>
      </c>
      <c r="I125" s="2">
        <v>2</v>
      </c>
      <c r="J125" s="2">
        <v>2</v>
      </c>
      <c r="K125" s="2">
        <v>2</v>
      </c>
      <c r="L125" s="2" t="str">
        <f>IF(F125&gt;=4,"Positive",IF(F125=3,"Neutral","Negative"))</f>
        <v>Negative</v>
      </c>
      <c r="M125" s="2" t="str">
        <f>IF(K125&gt;=9,"Promoter",IF(K125&gt;=7,"Passive","Detractor"))</f>
        <v>Detractor</v>
      </c>
      <c r="N125" s="2" t="s">
        <v>7743</v>
      </c>
    </row>
    <row r="126" spans="1:14" x14ac:dyDescent="0.2">
      <c r="A126" s="2" t="s">
        <v>7861</v>
      </c>
      <c r="B126" s="2" t="s">
        <v>2829</v>
      </c>
      <c r="C126" s="2" t="s">
        <v>2553</v>
      </c>
      <c r="D126" s="2" t="s">
        <v>34</v>
      </c>
      <c r="E126" s="11">
        <v>45609</v>
      </c>
      <c r="F126" s="2">
        <v>5</v>
      </c>
      <c r="G126" s="2">
        <v>5</v>
      </c>
      <c r="H126" s="2">
        <v>5</v>
      </c>
      <c r="I126" s="2">
        <v>5</v>
      </c>
      <c r="J126" s="2">
        <v>5</v>
      </c>
      <c r="K126" s="2">
        <v>8</v>
      </c>
      <c r="L126" s="2" t="str">
        <f>IF(F126&gt;=4,"Positive",IF(F126=3,"Neutral","Negative"))</f>
        <v>Positive</v>
      </c>
      <c r="M126" s="2" t="str">
        <f>IF(K126&gt;=9,"Promoter",IF(K126&gt;=7,"Passive","Detractor"))</f>
        <v>Passive</v>
      </c>
      <c r="N126" s="2" t="s">
        <v>7735</v>
      </c>
    </row>
    <row r="127" spans="1:14" x14ac:dyDescent="0.2">
      <c r="A127" s="2" t="s">
        <v>7862</v>
      </c>
      <c r="B127" s="2" t="s">
        <v>3135</v>
      </c>
      <c r="C127" s="2" t="s">
        <v>1943</v>
      </c>
      <c r="D127" s="2" t="s">
        <v>87</v>
      </c>
      <c r="E127" s="11">
        <v>45609</v>
      </c>
      <c r="F127" s="2">
        <v>5</v>
      </c>
      <c r="G127" s="2">
        <v>5</v>
      </c>
      <c r="H127" s="2">
        <v>5</v>
      </c>
      <c r="I127" s="2">
        <v>5</v>
      </c>
      <c r="J127" s="2">
        <v>5</v>
      </c>
      <c r="K127" s="2">
        <v>10</v>
      </c>
      <c r="L127" s="2" t="str">
        <f>IF(F127&gt;=4,"Positive",IF(F127=3,"Neutral","Negative"))</f>
        <v>Positive</v>
      </c>
      <c r="M127" s="2" t="str">
        <f>IF(K127&gt;=9,"Promoter",IF(K127&gt;=7,"Passive","Detractor"))</f>
        <v>Promoter</v>
      </c>
      <c r="N127" s="2" t="s">
        <v>7733</v>
      </c>
    </row>
    <row r="128" spans="1:14" x14ac:dyDescent="0.2">
      <c r="A128" s="2" t="s">
        <v>7863</v>
      </c>
      <c r="B128" s="2" t="s">
        <v>3164</v>
      </c>
      <c r="C128" s="2" t="s">
        <v>1380</v>
      </c>
      <c r="D128" s="2" t="s">
        <v>125</v>
      </c>
      <c r="E128" s="11">
        <v>45609</v>
      </c>
      <c r="F128" s="2">
        <v>4</v>
      </c>
      <c r="G128" s="2">
        <v>4</v>
      </c>
      <c r="H128" s="2">
        <v>4</v>
      </c>
      <c r="I128" s="2">
        <v>4</v>
      </c>
      <c r="J128" s="2">
        <v>5</v>
      </c>
      <c r="K128" s="2">
        <v>8</v>
      </c>
      <c r="L128" s="2" t="str">
        <f>IF(F128&gt;=4,"Positive",IF(F128=3,"Neutral","Negative"))</f>
        <v>Positive</v>
      </c>
      <c r="M128" s="2" t="str">
        <f>IF(K128&gt;=9,"Promoter",IF(K128&gt;=7,"Passive","Detractor"))</f>
        <v>Passive</v>
      </c>
      <c r="N128" s="2" t="s">
        <v>7737</v>
      </c>
    </row>
    <row r="129" spans="1:14" x14ac:dyDescent="0.2">
      <c r="A129" s="2" t="s">
        <v>7864</v>
      </c>
      <c r="B129" s="2" t="s">
        <v>3178</v>
      </c>
      <c r="C129" s="2" t="s">
        <v>1885</v>
      </c>
      <c r="D129" s="2" t="s">
        <v>51</v>
      </c>
      <c r="E129" s="11">
        <v>45609</v>
      </c>
      <c r="F129" s="2">
        <v>4</v>
      </c>
      <c r="G129" s="2">
        <v>3</v>
      </c>
      <c r="H129" s="2">
        <v>4</v>
      </c>
      <c r="I129" s="2">
        <v>5</v>
      </c>
      <c r="J129" s="2">
        <v>5</v>
      </c>
      <c r="K129" s="2">
        <v>8</v>
      </c>
      <c r="L129" s="2" t="str">
        <f>IF(F129&gt;=4,"Positive",IF(F129=3,"Neutral","Negative"))</f>
        <v>Positive</v>
      </c>
      <c r="M129" s="2" t="str">
        <f>IF(K129&gt;=9,"Promoter",IF(K129&gt;=7,"Passive","Detractor"))</f>
        <v>Passive</v>
      </c>
      <c r="N129" s="2" t="s">
        <v>7735</v>
      </c>
    </row>
    <row r="130" spans="1:14" x14ac:dyDescent="0.2">
      <c r="A130" s="2" t="s">
        <v>7865</v>
      </c>
      <c r="B130" s="2" t="s">
        <v>2717</v>
      </c>
      <c r="C130" s="2" t="s">
        <v>1828</v>
      </c>
      <c r="D130" s="2" t="s">
        <v>83</v>
      </c>
      <c r="E130" s="11">
        <v>45610</v>
      </c>
      <c r="F130" s="2">
        <v>5</v>
      </c>
      <c r="G130" s="2">
        <v>5</v>
      </c>
      <c r="H130" s="2">
        <v>5</v>
      </c>
      <c r="I130" s="2">
        <v>5</v>
      </c>
      <c r="J130" s="2">
        <v>4</v>
      </c>
      <c r="K130" s="2">
        <v>8</v>
      </c>
      <c r="L130" s="2" t="str">
        <f>IF(F130&gt;=4,"Positive",IF(F130=3,"Neutral","Negative"))</f>
        <v>Positive</v>
      </c>
      <c r="M130" s="2" t="str">
        <f>IF(K130&gt;=9,"Promoter",IF(K130&gt;=7,"Passive","Detractor"))</f>
        <v>Passive</v>
      </c>
      <c r="N130" s="2" t="s">
        <v>7743</v>
      </c>
    </row>
    <row r="131" spans="1:14" x14ac:dyDescent="0.2">
      <c r="A131" s="2" t="s">
        <v>7866</v>
      </c>
      <c r="B131" s="2" t="s">
        <v>2747</v>
      </c>
      <c r="C131" s="2" t="s">
        <v>2505</v>
      </c>
      <c r="D131" s="2" t="s">
        <v>81</v>
      </c>
      <c r="E131" s="11">
        <v>45610</v>
      </c>
      <c r="F131" s="2">
        <v>5</v>
      </c>
      <c r="G131" s="2">
        <v>5</v>
      </c>
      <c r="H131" s="2">
        <v>4</v>
      </c>
      <c r="I131" s="2">
        <v>4</v>
      </c>
      <c r="J131" s="2">
        <v>4</v>
      </c>
      <c r="K131" s="2">
        <v>10</v>
      </c>
      <c r="L131" s="2" t="str">
        <f>IF(F131&gt;=4,"Positive",IF(F131=3,"Neutral","Negative"))</f>
        <v>Positive</v>
      </c>
      <c r="M131" s="2" t="str">
        <f>IF(K131&gt;=9,"Promoter",IF(K131&gt;=7,"Passive","Detractor"))</f>
        <v>Promoter</v>
      </c>
      <c r="N131" s="2" t="s">
        <v>7735</v>
      </c>
    </row>
    <row r="132" spans="1:14" x14ac:dyDescent="0.2">
      <c r="A132" s="2" t="s">
        <v>7867</v>
      </c>
      <c r="B132" s="2" t="s">
        <v>2782</v>
      </c>
      <c r="C132" s="2" t="s">
        <v>973</v>
      </c>
      <c r="D132" s="2" t="s">
        <v>26</v>
      </c>
      <c r="E132" s="11">
        <v>45610</v>
      </c>
      <c r="F132" s="2">
        <v>3</v>
      </c>
      <c r="G132" s="2">
        <v>3</v>
      </c>
      <c r="H132" s="2">
        <v>3</v>
      </c>
      <c r="I132" s="2">
        <v>4</v>
      </c>
      <c r="J132" s="2">
        <v>4</v>
      </c>
      <c r="K132" s="2">
        <v>5</v>
      </c>
      <c r="L132" s="2" t="str">
        <f>IF(F132&gt;=4,"Positive",IF(F132=3,"Neutral","Negative"))</f>
        <v>Neutral</v>
      </c>
      <c r="M132" s="2" t="str">
        <f>IF(K132&gt;=9,"Promoter",IF(K132&gt;=7,"Passive","Detractor"))</f>
        <v>Detractor</v>
      </c>
      <c r="N132" s="2" t="s">
        <v>7735</v>
      </c>
    </row>
    <row r="133" spans="1:14" x14ac:dyDescent="0.2">
      <c r="A133" s="2" t="s">
        <v>7868</v>
      </c>
      <c r="B133" s="2" t="s">
        <v>2917</v>
      </c>
      <c r="C133" s="2" t="s">
        <v>1365</v>
      </c>
      <c r="D133" s="2" t="s">
        <v>29</v>
      </c>
      <c r="E133" s="11">
        <v>45610</v>
      </c>
      <c r="F133" s="2">
        <v>4</v>
      </c>
      <c r="G133" s="2">
        <v>3</v>
      </c>
      <c r="H133" s="2">
        <v>5</v>
      </c>
      <c r="I133" s="2">
        <v>4</v>
      </c>
      <c r="J133" s="2">
        <v>4</v>
      </c>
      <c r="K133" s="2">
        <v>7</v>
      </c>
      <c r="L133" s="2" t="str">
        <f>IF(F133&gt;=4,"Positive",IF(F133=3,"Neutral","Negative"))</f>
        <v>Positive</v>
      </c>
      <c r="M133" s="2" t="str">
        <f>IF(K133&gt;=9,"Promoter",IF(K133&gt;=7,"Passive","Detractor"))</f>
        <v>Passive</v>
      </c>
      <c r="N133" s="2" t="s">
        <v>7735</v>
      </c>
    </row>
    <row r="134" spans="1:14" x14ac:dyDescent="0.2">
      <c r="A134" s="2" t="s">
        <v>7869</v>
      </c>
      <c r="B134" s="2" t="s">
        <v>2926</v>
      </c>
      <c r="C134" s="2" t="s">
        <v>1334</v>
      </c>
      <c r="D134" s="2" t="s">
        <v>47</v>
      </c>
      <c r="E134" s="11">
        <v>45610</v>
      </c>
      <c r="F134" s="2">
        <v>4</v>
      </c>
      <c r="G134" s="2">
        <v>4</v>
      </c>
      <c r="H134" s="2">
        <v>4</v>
      </c>
      <c r="I134" s="2">
        <v>4</v>
      </c>
      <c r="J134" s="2">
        <v>4</v>
      </c>
      <c r="K134" s="2">
        <v>8</v>
      </c>
      <c r="L134" s="2" t="str">
        <f>IF(F134&gt;=4,"Positive",IF(F134=3,"Neutral","Negative"))</f>
        <v>Positive</v>
      </c>
      <c r="M134" s="2" t="str">
        <f>IF(K134&gt;=9,"Promoter",IF(K134&gt;=7,"Passive","Detractor"))</f>
        <v>Passive</v>
      </c>
      <c r="N134" s="2" t="s">
        <v>7737</v>
      </c>
    </row>
    <row r="135" spans="1:14" x14ac:dyDescent="0.2">
      <c r="A135" s="2" t="s">
        <v>7870</v>
      </c>
      <c r="B135" s="2" t="s">
        <v>3079</v>
      </c>
      <c r="C135" s="2" t="s">
        <v>1526</v>
      </c>
      <c r="D135" s="2" t="s">
        <v>110</v>
      </c>
      <c r="E135" s="11">
        <v>45610</v>
      </c>
      <c r="F135" s="2">
        <v>5</v>
      </c>
      <c r="G135" s="2">
        <v>4</v>
      </c>
      <c r="H135" s="2">
        <v>5</v>
      </c>
      <c r="I135" s="2">
        <v>5</v>
      </c>
      <c r="J135" s="2">
        <v>5</v>
      </c>
      <c r="K135" s="2">
        <v>10</v>
      </c>
      <c r="L135" s="2" t="str">
        <f>IF(F135&gt;=4,"Positive",IF(F135=3,"Neutral","Negative"))</f>
        <v>Positive</v>
      </c>
      <c r="M135" s="2" t="str">
        <f>IF(K135&gt;=9,"Promoter",IF(K135&gt;=7,"Passive","Detractor"))</f>
        <v>Promoter</v>
      </c>
      <c r="N135" s="2" t="s">
        <v>7737</v>
      </c>
    </row>
    <row r="136" spans="1:14" x14ac:dyDescent="0.2">
      <c r="A136" s="2" t="s">
        <v>7871</v>
      </c>
      <c r="B136" s="2" t="s">
        <v>3151</v>
      </c>
      <c r="C136" s="2" t="s">
        <v>2349</v>
      </c>
      <c r="D136" s="2" t="s">
        <v>19</v>
      </c>
      <c r="E136" s="11">
        <v>45610</v>
      </c>
      <c r="F136" s="2">
        <v>4</v>
      </c>
      <c r="G136" s="2">
        <v>3</v>
      </c>
      <c r="H136" s="2">
        <v>4</v>
      </c>
      <c r="I136" s="2">
        <v>4</v>
      </c>
      <c r="J136" s="2">
        <v>3</v>
      </c>
      <c r="K136" s="2">
        <v>9</v>
      </c>
      <c r="L136" s="2" t="str">
        <f>IF(F136&gt;=4,"Positive",IF(F136=3,"Neutral","Negative"))</f>
        <v>Positive</v>
      </c>
      <c r="M136" s="2" t="str">
        <f>IF(K136&gt;=9,"Promoter",IF(K136&gt;=7,"Passive","Detractor"))</f>
        <v>Promoter</v>
      </c>
      <c r="N136" s="2" t="s">
        <v>7743</v>
      </c>
    </row>
    <row r="137" spans="1:14" x14ac:dyDescent="0.2">
      <c r="A137" s="2" t="s">
        <v>7872</v>
      </c>
      <c r="B137" s="2" t="s">
        <v>2720</v>
      </c>
      <c r="C137" s="2" t="s">
        <v>2101</v>
      </c>
      <c r="D137" s="2" t="s">
        <v>89</v>
      </c>
      <c r="E137" s="11">
        <v>45611</v>
      </c>
      <c r="F137" s="2">
        <v>3</v>
      </c>
      <c r="G137" s="2">
        <v>4</v>
      </c>
      <c r="H137" s="2">
        <v>4</v>
      </c>
      <c r="I137" s="2">
        <v>3</v>
      </c>
      <c r="J137" s="2">
        <v>2</v>
      </c>
      <c r="K137" s="2">
        <v>5</v>
      </c>
      <c r="L137" s="2" t="str">
        <f>IF(F137&gt;=4,"Positive",IF(F137=3,"Neutral","Negative"))</f>
        <v>Neutral</v>
      </c>
      <c r="M137" s="2" t="str">
        <f>IF(K137&gt;=9,"Promoter",IF(K137&gt;=7,"Passive","Detractor"))</f>
        <v>Detractor</v>
      </c>
      <c r="N137" s="2" t="s">
        <v>7749</v>
      </c>
    </row>
    <row r="138" spans="1:14" x14ac:dyDescent="0.2">
      <c r="A138" s="2" t="s">
        <v>7873</v>
      </c>
      <c r="B138" s="2" t="s">
        <v>3090</v>
      </c>
      <c r="C138" s="2" t="s">
        <v>1329</v>
      </c>
      <c r="D138" s="2" t="s">
        <v>112</v>
      </c>
      <c r="E138" s="11">
        <v>45611</v>
      </c>
      <c r="F138" s="2">
        <v>4</v>
      </c>
      <c r="G138" s="2">
        <v>4</v>
      </c>
      <c r="H138" s="2">
        <v>4</v>
      </c>
      <c r="I138" s="2">
        <v>4</v>
      </c>
      <c r="J138" s="2">
        <v>3</v>
      </c>
      <c r="K138" s="2">
        <v>7</v>
      </c>
      <c r="L138" s="2" t="str">
        <f>IF(F138&gt;=4,"Positive",IF(F138=3,"Neutral","Negative"))</f>
        <v>Positive</v>
      </c>
      <c r="M138" s="2" t="str">
        <f>IF(K138&gt;=9,"Promoter",IF(K138&gt;=7,"Passive","Detractor"))</f>
        <v>Passive</v>
      </c>
      <c r="N138" s="2" t="s">
        <v>7743</v>
      </c>
    </row>
    <row r="139" spans="1:14" x14ac:dyDescent="0.2">
      <c r="A139" s="2" t="s">
        <v>7874</v>
      </c>
      <c r="B139" s="2" t="s">
        <v>3145</v>
      </c>
      <c r="C139" s="2" t="s">
        <v>732</v>
      </c>
      <c r="D139" s="2" t="s">
        <v>47</v>
      </c>
      <c r="E139" s="11">
        <v>45611</v>
      </c>
      <c r="F139" s="2">
        <v>3</v>
      </c>
      <c r="G139" s="2">
        <v>3</v>
      </c>
      <c r="H139" s="2">
        <v>4</v>
      </c>
      <c r="I139" s="2">
        <v>4</v>
      </c>
      <c r="J139" s="2">
        <v>3</v>
      </c>
      <c r="K139" s="2">
        <v>6</v>
      </c>
      <c r="L139" s="2" t="str">
        <f>IF(F139&gt;=4,"Positive",IF(F139=3,"Neutral","Negative"))</f>
        <v>Neutral</v>
      </c>
      <c r="M139" s="2" t="str">
        <f>IF(K139&gt;=9,"Promoter",IF(K139&gt;=7,"Passive","Detractor"))</f>
        <v>Detractor</v>
      </c>
      <c r="N139" s="2" t="s">
        <v>7733</v>
      </c>
    </row>
    <row r="140" spans="1:14" x14ac:dyDescent="0.2">
      <c r="A140" s="2" t="s">
        <v>7875</v>
      </c>
      <c r="B140" s="2" t="s">
        <v>3269</v>
      </c>
      <c r="C140" s="2" t="s">
        <v>974</v>
      </c>
      <c r="D140" s="2" t="s">
        <v>43</v>
      </c>
      <c r="E140" s="11">
        <v>45611</v>
      </c>
      <c r="F140" s="2">
        <v>5</v>
      </c>
      <c r="G140" s="2">
        <v>5</v>
      </c>
      <c r="H140" s="2">
        <v>4</v>
      </c>
      <c r="I140" s="2">
        <v>5</v>
      </c>
      <c r="J140" s="2">
        <v>5</v>
      </c>
      <c r="K140" s="2">
        <v>10</v>
      </c>
      <c r="L140" s="2" t="str">
        <f>IF(F140&gt;=4,"Positive",IF(F140=3,"Neutral","Negative"))</f>
        <v>Positive</v>
      </c>
      <c r="M140" s="2" t="str">
        <f>IF(K140&gt;=9,"Promoter",IF(K140&gt;=7,"Passive","Detractor"))</f>
        <v>Promoter</v>
      </c>
      <c r="N140" s="2" t="s">
        <v>7737</v>
      </c>
    </row>
    <row r="141" spans="1:14" x14ac:dyDescent="0.2">
      <c r="A141" s="2" t="s">
        <v>7876</v>
      </c>
      <c r="B141" s="2" t="s">
        <v>3149</v>
      </c>
      <c r="C141" s="2" t="s">
        <v>2040</v>
      </c>
      <c r="D141" s="2" t="s">
        <v>81</v>
      </c>
      <c r="E141" s="11">
        <v>45612</v>
      </c>
      <c r="F141" s="2">
        <v>5</v>
      </c>
      <c r="G141" s="2">
        <v>5</v>
      </c>
      <c r="H141" s="2">
        <v>5</v>
      </c>
      <c r="I141" s="2">
        <v>5</v>
      </c>
      <c r="J141" s="2">
        <v>5</v>
      </c>
      <c r="K141" s="2">
        <v>9</v>
      </c>
      <c r="L141" s="2" t="str">
        <f>IF(F141&gt;=4,"Positive",IF(F141=3,"Neutral","Negative"))</f>
        <v>Positive</v>
      </c>
      <c r="M141" s="2" t="str">
        <f>IF(K141&gt;=9,"Promoter",IF(K141&gt;=7,"Passive","Detractor"))</f>
        <v>Promoter</v>
      </c>
      <c r="N141" s="2" t="s">
        <v>7735</v>
      </c>
    </row>
    <row r="142" spans="1:14" x14ac:dyDescent="0.2">
      <c r="A142" s="2" t="s">
        <v>7877</v>
      </c>
      <c r="B142" s="2" t="s">
        <v>2822</v>
      </c>
      <c r="C142" s="2" t="s">
        <v>2505</v>
      </c>
      <c r="D142" s="2" t="s">
        <v>83</v>
      </c>
      <c r="E142" s="11">
        <v>45613</v>
      </c>
      <c r="F142" s="2">
        <v>4</v>
      </c>
      <c r="G142" s="2">
        <v>4</v>
      </c>
      <c r="H142" s="2">
        <v>5</v>
      </c>
      <c r="I142" s="2">
        <v>5</v>
      </c>
      <c r="J142" s="2">
        <v>4</v>
      </c>
      <c r="K142" s="2">
        <v>8</v>
      </c>
      <c r="L142" s="2" t="str">
        <f>IF(F142&gt;=4,"Positive",IF(F142=3,"Neutral","Negative"))</f>
        <v>Positive</v>
      </c>
      <c r="M142" s="2" t="str">
        <f>IF(K142&gt;=9,"Promoter",IF(K142&gt;=7,"Passive","Detractor"))</f>
        <v>Passive</v>
      </c>
      <c r="N142" s="2" t="s">
        <v>7737</v>
      </c>
    </row>
    <row r="143" spans="1:14" x14ac:dyDescent="0.2">
      <c r="A143" s="2" t="s">
        <v>7878</v>
      </c>
      <c r="B143" s="2" t="s">
        <v>3058</v>
      </c>
      <c r="C143" s="2" t="s">
        <v>441</v>
      </c>
      <c r="D143" s="2" t="s">
        <v>89</v>
      </c>
      <c r="E143" s="11">
        <v>45613</v>
      </c>
      <c r="F143" s="2">
        <v>4</v>
      </c>
      <c r="G143" s="2">
        <v>4</v>
      </c>
      <c r="H143" s="2">
        <v>4</v>
      </c>
      <c r="I143" s="2">
        <v>4</v>
      </c>
      <c r="J143" s="2">
        <v>4</v>
      </c>
      <c r="K143" s="2">
        <v>8</v>
      </c>
      <c r="L143" s="2" t="str">
        <f>IF(F143&gt;=4,"Positive",IF(F143=3,"Neutral","Negative"))</f>
        <v>Positive</v>
      </c>
      <c r="M143" s="2" t="str">
        <f>IF(K143&gt;=9,"Promoter",IF(K143&gt;=7,"Passive","Detractor"))</f>
        <v>Passive</v>
      </c>
      <c r="N143" s="2" t="s">
        <v>7737</v>
      </c>
    </row>
    <row r="144" spans="1:14" x14ac:dyDescent="0.2">
      <c r="A144" s="2" t="s">
        <v>7879</v>
      </c>
      <c r="B144" s="2" t="s">
        <v>3240</v>
      </c>
      <c r="C144" s="2" t="s">
        <v>2161</v>
      </c>
      <c r="D144" s="2" t="s">
        <v>47</v>
      </c>
      <c r="E144" s="11">
        <v>45613</v>
      </c>
      <c r="F144" s="2">
        <v>1</v>
      </c>
      <c r="G144" s="2">
        <v>2</v>
      </c>
      <c r="H144" s="2">
        <v>1</v>
      </c>
      <c r="I144" s="2">
        <v>1</v>
      </c>
      <c r="J144" s="2">
        <v>1</v>
      </c>
      <c r="K144" s="2">
        <v>1</v>
      </c>
      <c r="L144" s="2" t="str">
        <f>IF(F144&gt;=4,"Positive",IF(F144=3,"Neutral","Negative"))</f>
        <v>Negative</v>
      </c>
      <c r="M144" s="2" t="str">
        <f>IF(K144&gt;=9,"Promoter",IF(K144&gt;=7,"Passive","Detractor"))</f>
        <v>Detractor</v>
      </c>
      <c r="N144" s="2" t="s">
        <v>7737</v>
      </c>
    </row>
    <row r="145" spans="1:14" x14ac:dyDescent="0.2">
      <c r="A145" s="2" t="s">
        <v>7880</v>
      </c>
      <c r="B145" s="2" t="s">
        <v>2900</v>
      </c>
      <c r="C145" s="2" t="s">
        <v>1338</v>
      </c>
      <c r="D145" s="2" t="s">
        <v>26</v>
      </c>
      <c r="E145" s="11">
        <v>45614</v>
      </c>
      <c r="F145" s="2">
        <v>5</v>
      </c>
      <c r="G145" s="2">
        <v>5</v>
      </c>
      <c r="H145" s="2">
        <v>5</v>
      </c>
      <c r="I145" s="2">
        <v>5</v>
      </c>
      <c r="J145" s="2">
        <v>4</v>
      </c>
      <c r="K145" s="2">
        <v>10</v>
      </c>
      <c r="L145" s="2" t="str">
        <f>IF(F145&gt;=4,"Positive",IF(F145=3,"Neutral","Negative"))</f>
        <v>Positive</v>
      </c>
      <c r="M145" s="2" t="str">
        <f>IF(K145&gt;=9,"Promoter",IF(K145&gt;=7,"Passive","Detractor"))</f>
        <v>Promoter</v>
      </c>
      <c r="N145" s="2" t="s">
        <v>7743</v>
      </c>
    </row>
    <row r="146" spans="1:14" x14ac:dyDescent="0.2">
      <c r="A146" s="2" t="s">
        <v>7881</v>
      </c>
      <c r="B146" s="2" t="s">
        <v>2980</v>
      </c>
      <c r="C146" s="2" t="s">
        <v>937</v>
      </c>
      <c r="D146" s="2" t="s">
        <v>83</v>
      </c>
      <c r="E146" s="11">
        <v>45614</v>
      </c>
      <c r="F146" s="2">
        <v>5</v>
      </c>
      <c r="G146" s="2">
        <v>5</v>
      </c>
      <c r="H146" s="2">
        <v>5</v>
      </c>
      <c r="I146" s="2">
        <v>5</v>
      </c>
      <c r="J146" s="2">
        <v>5</v>
      </c>
      <c r="K146" s="2">
        <v>9</v>
      </c>
      <c r="L146" s="2" t="str">
        <f>IF(F146&gt;=4,"Positive",IF(F146=3,"Neutral","Negative"))</f>
        <v>Positive</v>
      </c>
      <c r="M146" s="2" t="str">
        <f>IF(K146&gt;=9,"Promoter",IF(K146&gt;=7,"Passive","Detractor"))</f>
        <v>Promoter</v>
      </c>
      <c r="N146" s="2" t="s">
        <v>7735</v>
      </c>
    </row>
    <row r="147" spans="1:14" x14ac:dyDescent="0.2">
      <c r="A147" s="2" t="s">
        <v>7882</v>
      </c>
      <c r="B147" s="2" t="s">
        <v>2848</v>
      </c>
      <c r="C147" s="2" t="s">
        <v>2018</v>
      </c>
      <c r="D147" s="2" t="s">
        <v>97</v>
      </c>
      <c r="E147" s="11">
        <v>45615</v>
      </c>
      <c r="F147" s="2">
        <v>5</v>
      </c>
      <c r="G147" s="2">
        <v>4</v>
      </c>
      <c r="H147" s="2">
        <v>5</v>
      </c>
      <c r="I147" s="2">
        <v>5</v>
      </c>
      <c r="J147" s="2">
        <v>5</v>
      </c>
      <c r="K147" s="2">
        <v>9</v>
      </c>
      <c r="L147" s="2" t="str">
        <f>IF(F147&gt;=4,"Positive",IF(F147=3,"Neutral","Negative"))</f>
        <v>Positive</v>
      </c>
      <c r="M147" s="2" t="str">
        <f>IF(K147&gt;=9,"Promoter",IF(K147&gt;=7,"Passive","Detractor"))</f>
        <v>Promoter</v>
      </c>
      <c r="N147" s="2" t="s">
        <v>7737</v>
      </c>
    </row>
    <row r="148" spans="1:14" x14ac:dyDescent="0.2">
      <c r="A148" s="2" t="s">
        <v>7883</v>
      </c>
      <c r="B148" s="2" t="s">
        <v>3083</v>
      </c>
      <c r="C148" s="2" t="s">
        <v>2375</v>
      </c>
      <c r="D148" s="2" t="s">
        <v>120</v>
      </c>
      <c r="E148" s="11">
        <v>45615</v>
      </c>
      <c r="F148" s="2">
        <v>4</v>
      </c>
      <c r="G148" s="2">
        <v>5</v>
      </c>
      <c r="H148" s="2">
        <v>5</v>
      </c>
      <c r="I148" s="2">
        <v>4</v>
      </c>
      <c r="J148" s="2">
        <v>4</v>
      </c>
      <c r="K148" s="2">
        <v>8</v>
      </c>
      <c r="L148" s="2" t="str">
        <f>IF(F148&gt;=4,"Positive",IF(F148=3,"Neutral","Negative"))</f>
        <v>Positive</v>
      </c>
      <c r="M148" s="2" t="str">
        <f>IF(K148&gt;=9,"Promoter",IF(K148&gt;=7,"Passive","Detractor"))</f>
        <v>Passive</v>
      </c>
      <c r="N148" s="2" t="s">
        <v>7735</v>
      </c>
    </row>
    <row r="149" spans="1:14" x14ac:dyDescent="0.2">
      <c r="A149" s="2" t="s">
        <v>7884</v>
      </c>
      <c r="B149" s="2" t="s">
        <v>3254</v>
      </c>
      <c r="C149" s="2" t="s">
        <v>783</v>
      </c>
      <c r="D149" s="2" t="s">
        <v>34</v>
      </c>
      <c r="E149" s="11">
        <v>45615</v>
      </c>
      <c r="F149" s="2">
        <v>3</v>
      </c>
      <c r="G149" s="2">
        <v>2</v>
      </c>
      <c r="H149" s="2">
        <v>4</v>
      </c>
      <c r="I149" s="2">
        <v>3</v>
      </c>
      <c r="J149" s="2">
        <v>4</v>
      </c>
      <c r="K149" s="2">
        <v>6</v>
      </c>
      <c r="L149" s="2" t="str">
        <f>IF(F149&gt;=4,"Positive",IF(F149=3,"Neutral","Negative"))</f>
        <v>Neutral</v>
      </c>
      <c r="M149" s="2" t="str">
        <f>IF(K149&gt;=9,"Promoter",IF(K149&gt;=7,"Passive","Detractor"))</f>
        <v>Detractor</v>
      </c>
      <c r="N149" s="2" t="s">
        <v>7743</v>
      </c>
    </row>
    <row r="150" spans="1:14" x14ac:dyDescent="0.2">
      <c r="A150" s="2" t="s">
        <v>7885</v>
      </c>
      <c r="B150" s="2" t="s">
        <v>2796</v>
      </c>
      <c r="C150" s="2" t="s">
        <v>2111</v>
      </c>
      <c r="D150" s="2" t="s">
        <v>87</v>
      </c>
      <c r="E150" s="11">
        <v>45616</v>
      </c>
      <c r="F150" s="2">
        <v>4</v>
      </c>
      <c r="G150" s="2">
        <v>5</v>
      </c>
      <c r="H150" s="2">
        <v>4</v>
      </c>
      <c r="I150" s="2">
        <v>4</v>
      </c>
      <c r="J150" s="2">
        <v>4</v>
      </c>
      <c r="K150" s="2">
        <v>8</v>
      </c>
      <c r="L150" s="2" t="str">
        <f>IF(F150&gt;=4,"Positive",IF(F150=3,"Neutral","Negative"))</f>
        <v>Positive</v>
      </c>
      <c r="M150" s="2" t="str">
        <f>IF(K150&gt;=9,"Promoter",IF(K150&gt;=7,"Passive","Detractor"))</f>
        <v>Passive</v>
      </c>
      <c r="N150" s="2" t="s">
        <v>7735</v>
      </c>
    </row>
    <row r="151" spans="1:14" x14ac:dyDescent="0.2">
      <c r="A151" s="2" t="s">
        <v>7886</v>
      </c>
      <c r="B151" s="2" t="s">
        <v>2953</v>
      </c>
      <c r="C151" s="2" t="s">
        <v>605</v>
      </c>
      <c r="D151" s="2" t="s">
        <v>122</v>
      </c>
      <c r="E151" s="11">
        <v>45616</v>
      </c>
      <c r="F151" s="2">
        <v>4</v>
      </c>
      <c r="G151" s="2">
        <v>4</v>
      </c>
      <c r="H151" s="2">
        <v>4</v>
      </c>
      <c r="I151" s="2">
        <v>5</v>
      </c>
      <c r="J151" s="2">
        <v>5</v>
      </c>
      <c r="K151" s="2">
        <v>8</v>
      </c>
      <c r="L151" s="2" t="str">
        <f>IF(F151&gt;=4,"Positive",IF(F151=3,"Neutral","Negative"))</f>
        <v>Positive</v>
      </c>
      <c r="M151" s="2" t="str">
        <f>IF(K151&gt;=9,"Promoter",IF(K151&gt;=7,"Passive","Detractor"))</f>
        <v>Passive</v>
      </c>
      <c r="N151" s="2" t="s">
        <v>7737</v>
      </c>
    </row>
    <row r="152" spans="1:14" x14ac:dyDescent="0.2">
      <c r="A152" s="2" t="s">
        <v>7887</v>
      </c>
      <c r="B152" s="2" t="s">
        <v>3121</v>
      </c>
      <c r="C152" s="2" t="s">
        <v>1808</v>
      </c>
      <c r="D152" s="2" t="s">
        <v>73</v>
      </c>
      <c r="E152" s="11">
        <v>45616</v>
      </c>
      <c r="F152" s="2">
        <v>3</v>
      </c>
      <c r="G152" s="2">
        <v>4</v>
      </c>
      <c r="H152" s="2">
        <v>4</v>
      </c>
      <c r="I152" s="2">
        <v>3</v>
      </c>
      <c r="J152" s="2">
        <v>3</v>
      </c>
      <c r="K152" s="2">
        <v>7</v>
      </c>
      <c r="L152" s="2" t="str">
        <f>IF(F152&gt;=4,"Positive",IF(F152=3,"Neutral","Negative"))</f>
        <v>Neutral</v>
      </c>
      <c r="M152" s="2" t="str">
        <f>IF(K152&gt;=9,"Promoter",IF(K152&gt;=7,"Passive","Detractor"))</f>
        <v>Passive</v>
      </c>
      <c r="N152" s="2" t="s">
        <v>7743</v>
      </c>
    </row>
    <row r="153" spans="1:14" x14ac:dyDescent="0.2">
      <c r="A153" s="2" t="s">
        <v>7888</v>
      </c>
      <c r="B153" s="2" t="s">
        <v>3186</v>
      </c>
      <c r="C153" s="2" t="s">
        <v>1688</v>
      </c>
      <c r="D153" s="2" t="s">
        <v>83</v>
      </c>
      <c r="E153" s="11">
        <v>45616</v>
      </c>
      <c r="F153" s="2">
        <v>4</v>
      </c>
      <c r="G153" s="2">
        <v>4</v>
      </c>
      <c r="H153" s="2">
        <v>5</v>
      </c>
      <c r="I153" s="2">
        <v>4</v>
      </c>
      <c r="J153" s="2">
        <v>5</v>
      </c>
      <c r="K153" s="2">
        <v>9</v>
      </c>
      <c r="L153" s="2" t="str">
        <f>IF(F153&gt;=4,"Positive",IF(F153=3,"Neutral","Negative"))</f>
        <v>Positive</v>
      </c>
      <c r="M153" s="2" t="str">
        <f>IF(K153&gt;=9,"Promoter",IF(K153&gt;=7,"Passive","Detractor"))</f>
        <v>Promoter</v>
      </c>
      <c r="N153" s="2" t="s">
        <v>7733</v>
      </c>
    </row>
    <row r="154" spans="1:14" x14ac:dyDescent="0.2">
      <c r="A154" s="2" t="s">
        <v>7889</v>
      </c>
      <c r="B154" s="2" t="s">
        <v>3074</v>
      </c>
      <c r="C154" s="2" t="s">
        <v>2107</v>
      </c>
      <c r="D154" s="2" t="s">
        <v>71</v>
      </c>
      <c r="E154" s="11">
        <v>45617</v>
      </c>
      <c r="F154" s="2">
        <v>4</v>
      </c>
      <c r="G154" s="2">
        <v>5</v>
      </c>
      <c r="H154" s="2">
        <v>3</v>
      </c>
      <c r="I154" s="2">
        <v>3</v>
      </c>
      <c r="J154" s="2">
        <v>4</v>
      </c>
      <c r="K154" s="2">
        <v>8</v>
      </c>
      <c r="L154" s="2" t="str">
        <f>IF(F154&gt;=4,"Positive",IF(F154=3,"Neutral","Negative"))</f>
        <v>Positive</v>
      </c>
      <c r="M154" s="2" t="str">
        <f>IF(K154&gt;=9,"Promoter",IF(K154&gt;=7,"Passive","Detractor"))</f>
        <v>Passive</v>
      </c>
      <c r="N154" s="2" t="s">
        <v>7733</v>
      </c>
    </row>
    <row r="155" spans="1:14" x14ac:dyDescent="0.2">
      <c r="A155" s="2" t="s">
        <v>7890</v>
      </c>
      <c r="B155" s="2" t="s">
        <v>3115</v>
      </c>
      <c r="C155" s="2" t="s">
        <v>2424</v>
      </c>
      <c r="D155" s="2" t="s">
        <v>41</v>
      </c>
      <c r="E155" s="11">
        <v>45617</v>
      </c>
      <c r="F155" s="2">
        <v>5</v>
      </c>
      <c r="G155" s="2">
        <v>5</v>
      </c>
      <c r="H155" s="2">
        <v>5</v>
      </c>
      <c r="I155" s="2">
        <v>4</v>
      </c>
      <c r="J155" s="2">
        <v>5</v>
      </c>
      <c r="K155" s="2">
        <v>8</v>
      </c>
      <c r="L155" s="2" t="str">
        <f>IF(F155&gt;=4,"Positive",IF(F155=3,"Neutral","Negative"))</f>
        <v>Positive</v>
      </c>
      <c r="M155" s="2" t="str">
        <f>IF(K155&gt;=9,"Promoter",IF(K155&gt;=7,"Passive","Detractor"))</f>
        <v>Passive</v>
      </c>
      <c r="N155" s="2" t="s">
        <v>7735</v>
      </c>
    </row>
    <row r="156" spans="1:14" x14ac:dyDescent="0.2">
      <c r="A156" s="2" t="s">
        <v>7891</v>
      </c>
      <c r="B156" s="2" t="s">
        <v>3217</v>
      </c>
      <c r="C156" s="2" t="s">
        <v>2599</v>
      </c>
      <c r="D156" s="2" t="s">
        <v>122</v>
      </c>
      <c r="E156" s="11">
        <v>45617</v>
      </c>
      <c r="F156" s="2">
        <v>5</v>
      </c>
      <c r="G156" s="2">
        <v>4</v>
      </c>
      <c r="H156" s="2">
        <v>5</v>
      </c>
      <c r="I156" s="2">
        <v>5</v>
      </c>
      <c r="J156" s="2">
        <v>5</v>
      </c>
      <c r="K156" s="2">
        <v>10</v>
      </c>
      <c r="L156" s="2" t="str">
        <f>IF(F156&gt;=4,"Positive",IF(F156=3,"Neutral","Negative"))</f>
        <v>Positive</v>
      </c>
      <c r="M156" s="2" t="str">
        <f>IF(K156&gt;=9,"Promoter",IF(K156&gt;=7,"Passive","Detractor"))</f>
        <v>Promoter</v>
      </c>
      <c r="N156" s="2" t="s">
        <v>7743</v>
      </c>
    </row>
    <row r="157" spans="1:14" x14ac:dyDescent="0.2">
      <c r="A157" s="2" t="s">
        <v>7892</v>
      </c>
      <c r="B157" s="2" t="s">
        <v>2801</v>
      </c>
      <c r="C157" s="2" t="s">
        <v>326</v>
      </c>
      <c r="D157" s="2" t="s">
        <v>57</v>
      </c>
      <c r="E157" s="11">
        <v>45618</v>
      </c>
      <c r="F157" s="2">
        <v>4</v>
      </c>
      <c r="G157" s="2">
        <v>5</v>
      </c>
      <c r="H157" s="2">
        <v>4</v>
      </c>
      <c r="I157" s="2">
        <v>4</v>
      </c>
      <c r="J157" s="2">
        <v>5</v>
      </c>
      <c r="K157" s="2">
        <v>9</v>
      </c>
      <c r="L157" s="2" t="str">
        <f>IF(F157&gt;=4,"Positive",IF(F157=3,"Neutral","Negative"))</f>
        <v>Positive</v>
      </c>
      <c r="M157" s="2" t="str">
        <f>IF(K157&gt;=9,"Promoter",IF(K157&gt;=7,"Passive","Detractor"))</f>
        <v>Promoter</v>
      </c>
      <c r="N157" s="2" t="s">
        <v>7743</v>
      </c>
    </row>
    <row r="158" spans="1:14" x14ac:dyDescent="0.2">
      <c r="A158" s="2" t="s">
        <v>7893</v>
      </c>
      <c r="B158" s="2" t="s">
        <v>3119</v>
      </c>
      <c r="C158" s="2" t="s">
        <v>771</v>
      </c>
      <c r="D158" s="2" t="s">
        <v>61</v>
      </c>
      <c r="E158" s="11">
        <v>45619</v>
      </c>
      <c r="F158" s="2">
        <v>5</v>
      </c>
      <c r="G158" s="2">
        <v>4</v>
      </c>
      <c r="H158" s="2">
        <v>5</v>
      </c>
      <c r="I158" s="2">
        <v>4</v>
      </c>
      <c r="J158" s="2">
        <v>5</v>
      </c>
      <c r="K158" s="2">
        <v>8</v>
      </c>
      <c r="L158" s="2" t="str">
        <f>IF(F158&gt;=4,"Positive",IF(F158=3,"Neutral","Negative"))</f>
        <v>Positive</v>
      </c>
      <c r="M158" s="2" t="str">
        <f>IF(K158&gt;=9,"Promoter",IF(K158&gt;=7,"Passive","Detractor"))</f>
        <v>Passive</v>
      </c>
      <c r="N158" s="2" t="s">
        <v>7733</v>
      </c>
    </row>
    <row r="159" spans="1:14" x14ac:dyDescent="0.2">
      <c r="A159" s="2" t="s">
        <v>7894</v>
      </c>
      <c r="B159" s="2" t="s">
        <v>3150</v>
      </c>
      <c r="C159" s="2" t="s">
        <v>2101</v>
      </c>
      <c r="D159" s="2" t="s">
        <v>47</v>
      </c>
      <c r="E159" s="11">
        <v>45619</v>
      </c>
      <c r="F159" s="2">
        <v>3</v>
      </c>
      <c r="G159" s="2">
        <v>3</v>
      </c>
      <c r="H159" s="2">
        <v>2</v>
      </c>
      <c r="I159" s="2">
        <v>2</v>
      </c>
      <c r="J159" s="2">
        <v>4</v>
      </c>
      <c r="K159" s="2">
        <v>6</v>
      </c>
      <c r="L159" s="2" t="str">
        <f>IF(F159&gt;=4,"Positive",IF(F159=3,"Neutral","Negative"))</f>
        <v>Neutral</v>
      </c>
      <c r="M159" s="2" t="str">
        <f>IF(K159&gt;=9,"Promoter",IF(K159&gt;=7,"Passive","Detractor"))</f>
        <v>Detractor</v>
      </c>
      <c r="N159" s="2" t="s">
        <v>7749</v>
      </c>
    </row>
    <row r="160" spans="1:14" x14ac:dyDescent="0.2">
      <c r="A160" s="2" t="s">
        <v>7895</v>
      </c>
      <c r="B160" s="2" t="s">
        <v>2758</v>
      </c>
      <c r="C160" s="2" t="s">
        <v>2472</v>
      </c>
      <c r="D160" s="2" t="s">
        <v>47</v>
      </c>
      <c r="E160" s="11">
        <v>45620</v>
      </c>
      <c r="F160" s="2">
        <v>5</v>
      </c>
      <c r="G160" s="2">
        <v>5</v>
      </c>
      <c r="H160" s="2">
        <v>5</v>
      </c>
      <c r="I160" s="2">
        <v>5</v>
      </c>
      <c r="J160" s="2">
        <v>4</v>
      </c>
      <c r="K160" s="2">
        <v>10</v>
      </c>
      <c r="L160" s="2" t="str">
        <f>IF(F160&gt;=4,"Positive",IF(F160=3,"Neutral","Negative"))</f>
        <v>Positive</v>
      </c>
      <c r="M160" s="2" t="str">
        <f>IF(K160&gt;=9,"Promoter",IF(K160&gt;=7,"Passive","Detractor"))</f>
        <v>Promoter</v>
      </c>
      <c r="N160" s="2" t="s">
        <v>7733</v>
      </c>
    </row>
    <row r="161" spans="1:14" x14ac:dyDescent="0.2">
      <c r="A161" s="2" t="s">
        <v>7896</v>
      </c>
      <c r="B161" s="2" t="s">
        <v>2790</v>
      </c>
      <c r="C161" s="2" t="s">
        <v>214</v>
      </c>
      <c r="D161" s="2" t="s">
        <v>34</v>
      </c>
      <c r="E161" s="11">
        <v>45620</v>
      </c>
      <c r="F161" s="2">
        <v>3</v>
      </c>
      <c r="G161" s="2">
        <v>4</v>
      </c>
      <c r="H161" s="2">
        <v>4</v>
      </c>
      <c r="I161" s="2">
        <v>3</v>
      </c>
      <c r="J161" s="2">
        <v>3</v>
      </c>
      <c r="K161" s="2">
        <v>5</v>
      </c>
      <c r="L161" s="2" t="str">
        <f>IF(F161&gt;=4,"Positive",IF(F161=3,"Neutral","Negative"))</f>
        <v>Neutral</v>
      </c>
      <c r="M161" s="2" t="str">
        <f>IF(K161&gt;=9,"Promoter",IF(K161&gt;=7,"Passive","Detractor"))</f>
        <v>Detractor</v>
      </c>
      <c r="N161" s="2" t="s">
        <v>7733</v>
      </c>
    </row>
    <row r="162" spans="1:14" x14ac:dyDescent="0.2">
      <c r="A162" s="2" t="s">
        <v>7897</v>
      </c>
      <c r="B162" s="2" t="s">
        <v>3179</v>
      </c>
      <c r="C162" s="2" t="s">
        <v>2417</v>
      </c>
      <c r="D162" s="2" t="s">
        <v>37</v>
      </c>
      <c r="E162" s="11">
        <v>45620</v>
      </c>
      <c r="F162" s="2">
        <v>4</v>
      </c>
      <c r="G162" s="2">
        <v>4</v>
      </c>
      <c r="H162" s="2">
        <v>3</v>
      </c>
      <c r="I162" s="2">
        <v>4</v>
      </c>
      <c r="J162" s="2">
        <v>5</v>
      </c>
      <c r="K162" s="2">
        <v>9</v>
      </c>
      <c r="L162" s="2" t="str">
        <f>IF(F162&gt;=4,"Positive",IF(F162=3,"Neutral","Negative"))</f>
        <v>Positive</v>
      </c>
      <c r="M162" s="2" t="str">
        <f>IF(K162&gt;=9,"Promoter",IF(K162&gt;=7,"Passive","Detractor"))</f>
        <v>Promoter</v>
      </c>
      <c r="N162" s="2" t="s">
        <v>7735</v>
      </c>
    </row>
    <row r="163" spans="1:14" x14ac:dyDescent="0.2">
      <c r="A163" s="2" t="s">
        <v>7898</v>
      </c>
      <c r="B163" s="2" t="s">
        <v>2820</v>
      </c>
      <c r="C163" s="2" t="s">
        <v>1770</v>
      </c>
      <c r="D163" s="2" t="s">
        <v>83</v>
      </c>
      <c r="E163" s="11">
        <v>45621</v>
      </c>
      <c r="F163" s="2">
        <v>4</v>
      </c>
      <c r="G163" s="2">
        <v>3</v>
      </c>
      <c r="H163" s="2">
        <v>3</v>
      </c>
      <c r="I163" s="2">
        <v>4</v>
      </c>
      <c r="J163" s="2">
        <v>4</v>
      </c>
      <c r="K163" s="2">
        <v>8</v>
      </c>
      <c r="L163" s="2" t="str">
        <f>IF(F163&gt;=4,"Positive",IF(F163=3,"Neutral","Negative"))</f>
        <v>Positive</v>
      </c>
      <c r="M163" s="2" t="str">
        <f>IF(K163&gt;=9,"Promoter",IF(K163&gt;=7,"Passive","Detractor"))</f>
        <v>Passive</v>
      </c>
      <c r="N163" s="2" t="s">
        <v>7743</v>
      </c>
    </row>
    <row r="164" spans="1:14" x14ac:dyDescent="0.2">
      <c r="A164" s="2" t="s">
        <v>7899</v>
      </c>
      <c r="B164" s="2" t="s">
        <v>2866</v>
      </c>
      <c r="C164" s="2" t="s">
        <v>913</v>
      </c>
      <c r="D164" s="2" t="s">
        <v>16</v>
      </c>
      <c r="E164" s="11">
        <v>45621</v>
      </c>
      <c r="F164" s="2">
        <v>2</v>
      </c>
      <c r="G164" s="2">
        <v>3</v>
      </c>
      <c r="H164" s="2">
        <v>1</v>
      </c>
      <c r="I164" s="2">
        <v>2</v>
      </c>
      <c r="J164" s="2">
        <v>2</v>
      </c>
      <c r="K164" s="2">
        <v>3</v>
      </c>
      <c r="L164" s="2" t="str">
        <f>IF(F164&gt;=4,"Positive",IF(F164=3,"Neutral","Negative"))</f>
        <v>Negative</v>
      </c>
      <c r="M164" s="2" t="str">
        <f>IF(K164&gt;=9,"Promoter",IF(K164&gt;=7,"Passive","Detractor"))</f>
        <v>Detractor</v>
      </c>
      <c r="N164" s="2" t="s">
        <v>7743</v>
      </c>
    </row>
    <row r="165" spans="1:14" x14ac:dyDescent="0.2">
      <c r="A165" s="2" t="s">
        <v>7900</v>
      </c>
      <c r="B165" s="2" t="s">
        <v>2978</v>
      </c>
      <c r="C165" s="2" t="s">
        <v>2253</v>
      </c>
      <c r="D165" s="2" t="s">
        <v>112</v>
      </c>
      <c r="E165" s="11">
        <v>45621</v>
      </c>
      <c r="F165" s="2">
        <v>4</v>
      </c>
      <c r="G165" s="2">
        <v>3</v>
      </c>
      <c r="H165" s="2">
        <v>4</v>
      </c>
      <c r="I165" s="2">
        <v>5</v>
      </c>
      <c r="J165" s="2">
        <v>4</v>
      </c>
      <c r="K165" s="2">
        <v>7</v>
      </c>
      <c r="L165" s="2" t="str">
        <f>IF(F165&gt;=4,"Positive",IF(F165=3,"Neutral","Negative"))</f>
        <v>Positive</v>
      </c>
      <c r="M165" s="2" t="str">
        <f>IF(K165&gt;=9,"Promoter",IF(K165&gt;=7,"Passive","Detractor"))</f>
        <v>Passive</v>
      </c>
      <c r="N165" s="2" t="s">
        <v>7735</v>
      </c>
    </row>
    <row r="166" spans="1:14" x14ac:dyDescent="0.2">
      <c r="A166" s="2" t="s">
        <v>7901</v>
      </c>
      <c r="B166" s="2" t="s">
        <v>3215</v>
      </c>
      <c r="C166" s="2" t="s">
        <v>1407</v>
      </c>
      <c r="D166" s="2" t="s">
        <v>67</v>
      </c>
      <c r="E166" s="11">
        <v>45621</v>
      </c>
      <c r="F166" s="2">
        <v>3</v>
      </c>
      <c r="G166" s="2">
        <v>4</v>
      </c>
      <c r="H166" s="2">
        <v>2</v>
      </c>
      <c r="I166" s="2">
        <v>3</v>
      </c>
      <c r="J166" s="2">
        <v>3</v>
      </c>
      <c r="K166" s="2">
        <v>6</v>
      </c>
      <c r="L166" s="2" t="str">
        <f>IF(F166&gt;=4,"Positive",IF(F166=3,"Neutral","Negative"))</f>
        <v>Neutral</v>
      </c>
      <c r="M166" s="2" t="str">
        <f>IF(K166&gt;=9,"Promoter",IF(K166&gt;=7,"Passive","Detractor"))</f>
        <v>Detractor</v>
      </c>
      <c r="N166" s="2" t="s">
        <v>7737</v>
      </c>
    </row>
    <row r="167" spans="1:14" x14ac:dyDescent="0.2">
      <c r="A167" s="2" t="s">
        <v>7902</v>
      </c>
      <c r="B167" s="2" t="s">
        <v>3256</v>
      </c>
      <c r="C167" s="2" t="s">
        <v>1896</v>
      </c>
      <c r="D167" s="2" t="s">
        <v>29</v>
      </c>
      <c r="E167" s="11">
        <v>45621</v>
      </c>
      <c r="F167" s="2">
        <v>4</v>
      </c>
      <c r="G167" s="2">
        <v>5</v>
      </c>
      <c r="H167" s="2">
        <v>4</v>
      </c>
      <c r="I167" s="2">
        <v>4</v>
      </c>
      <c r="J167" s="2">
        <v>4</v>
      </c>
      <c r="K167" s="2">
        <v>9</v>
      </c>
      <c r="L167" s="2" t="str">
        <f>IF(F167&gt;=4,"Positive",IF(F167=3,"Neutral","Negative"))</f>
        <v>Positive</v>
      </c>
      <c r="M167" s="2" t="str">
        <f>IF(K167&gt;=9,"Promoter",IF(K167&gt;=7,"Passive","Detractor"))</f>
        <v>Promoter</v>
      </c>
      <c r="N167" s="2" t="s">
        <v>7743</v>
      </c>
    </row>
    <row r="168" spans="1:14" x14ac:dyDescent="0.2">
      <c r="A168" s="2" t="s">
        <v>7903</v>
      </c>
      <c r="B168" s="2" t="s">
        <v>3316</v>
      </c>
      <c r="C168" s="2" t="s">
        <v>2586</v>
      </c>
      <c r="D168" s="2" t="s">
        <v>29</v>
      </c>
      <c r="E168" s="11">
        <v>45621</v>
      </c>
      <c r="F168" s="2">
        <v>3</v>
      </c>
      <c r="G168" s="2">
        <v>4</v>
      </c>
      <c r="H168" s="2">
        <v>2</v>
      </c>
      <c r="I168" s="2">
        <v>2</v>
      </c>
      <c r="J168" s="2">
        <v>2</v>
      </c>
      <c r="K168" s="2">
        <v>7</v>
      </c>
      <c r="L168" s="2" t="str">
        <f>IF(F168&gt;=4,"Positive",IF(F168=3,"Neutral","Negative"))</f>
        <v>Neutral</v>
      </c>
      <c r="M168" s="2" t="str">
        <f>IF(K168&gt;=9,"Promoter",IF(K168&gt;=7,"Passive","Detractor"))</f>
        <v>Passive</v>
      </c>
      <c r="N168" s="2" t="s">
        <v>7733</v>
      </c>
    </row>
    <row r="169" spans="1:14" x14ac:dyDescent="0.2">
      <c r="A169" s="2" t="s">
        <v>7904</v>
      </c>
      <c r="B169" s="2" t="s">
        <v>2766</v>
      </c>
      <c r="C169" s="2" t="s">
        <v>1538</v>
      </c>
      <c r="D169" s="2" t="s">
        <v>73</v>
      </c>
      <c r="E169" s="11">
        <v>45622</v>
      </c>
      <c r="F169" s="2">
        <v>4</v>
      </c>
      <c r="G169" s="2">
        <v>4</v>
      </c>
      <c r="H169" s="2">
        <v>4</v>
      </c>
      <c r="I169" s="2">
        <v>5</v>
      </c>
      <c r="J169" s="2">
        <v>5</v>
      </c>
      <c r="K169" s="2">
        <v>9</v>
      </c>
      <c r="L169" s="2" t="str">
        <f>IF(F169&gt;=4,"Positive",IF(F169=3,"Neutral","Negative"))</f>
        <v>Positive</v>
      </c>
      <c r="M169" s="2" t="str">
        <f>IF(K169&gt;=9,"Promoter",IF(K169&gt;=7,"Passive","Detractor"))</f>
        <v>Promoter</v>
      </c>
      <c r="N169" s="2" t="s">
        <v>7735</v>
      </c>
    </row>
    <row r="170" spans="1:14" x14ac:dyDescent="0.2">
      <c r="A170" s="2" t="s">
        <v>7905</v>
      </c>
      <c r="B170" s="2" t="s">
        <v>2836</v>
      </c>
      <c r="C170" s="2" t="s">
        <v>1581</v>
      </c>
      <c r="D170" s="2" t="s">
        <v>81</v>
      </c>
      <c r="E170" s="11">
        <v>45622</v>
      </c>
      <c r="F170" s="2">
        <v>4</v>
      </c>
      <c r="G170" s="2">
        <v>3</v>
      </c>
      <c r="H170" s="2">
        <v>4</v>
      </c>
      <c r="I170" s="2">
        <v>3</v>
      </c>
      <c r="J170" s="2">
        <v>3</v>
      </c>
      <c r="K170" s="2">
        <v>9</v>
      </c>
      <c r="L170" s="2" t="str">
        <f>IF(F170&gt;=4,"Positive",IF(F170=3,"Neutral","Negative"))</f>
        <v>Positive</v>
      </c>
      <c r="M170" s="2" t="str">
        <f>IF(K170&gt;=9,"Promoter",IF(K170&gt;=7,"Passive","Detractor"))</f>
        <v>Promoter</v>
      </c>
      <c r="N170" s="2" t="s">
        <v>7735</v>
      </c>
    </row>
    <row r="171" spans="1:14" x14ac:dyDescent="0.2">
      <c r="A171" s="2" t="s">
        <v>7906</v>
      </c>
      <c r="B171" s="2" t="s">
        <v>3080</v>
      </c>
      <c r="C171" s="2" t="s">
        <v>1585</v>
      </c>
      <c r="D171" s="2" t="s">
        <v>122</v>
      </c>
      <c r="E171" s="11">
        <v>45622</v>
      </c>
      <c r="F171" s="2">
        <v>4</v>
      </c>
      <c r="G171" s="2">
        <v>3</v>
      </c>
      <c r="H171" s="2">
        <v>4</v>
      </c>
      <c r="I171" s="2">
        <v>4</v>
      </c>
      <c r="J171" s="2">
        <v>3</v>
      </c>
      <c r="K171" s="2">
        <v>7</v>
      </c>
      <c r="L171" s="2" t="str">
        <f>IF(F171&gt;=4,"Positive",IF(F171=3,"Neutral","Negative"))</f>
        <v>Positive</v>
      </c>
      <c r="M171" s="2" t="str">
        <f>IF(K171&gt;=9,"Promoter",IF(K171&gt;=7,"Passive","Detractor"))</f>
        <v>Passive</v>
      </c>
      <c r="N171" s="2" t="s">
        <v>7735</v>
      </c>
    </row>
    <row r="172" spans="1:14" x14ac:dyDescent="0.2">
      <c r="A172" s="2" t="s">
        <v>7907</v>
      </c>
      <c r="B172" s="2" t="s">
        <v>3100</v>
      </c>
      <c r="C172" s="2" t="s">
        <v>270</v>
      </c>
      <c r="D172" s="2" t="s">
        <v>47</v>
      </c>
      <c r="E172" s="11">
        <v>45622</v>
      </c>
      <c r="F172" s="2">
        <v>5</v>
      </c>
      <c r="G172" s="2">
        <v>5</v>
      </c>
      <c r="H172" s="2">
        <v>5</v>
      </c>
      <c r="I172" s="2">
        <v>4</v>
      </c>
      <c r="J172" s="2">
        <v>4</v>
      </c>
      <c r="K172" s="2">
        <v>10</v>
      </c>
      <c r="L172" s="2" t="str">
        <f>IF(F172&gt;=4,"Positive",IF(F172=3,"Neutral","Negative"))</f>
        <v>Positive</v>
      </c>
      <c r="M172" s="2" t="str">
        <f>IF(K172&gt;=9,"Promoter",IF(K172&gt;=7,"Passive","Detractor"))</f>
        <v>Promoter</v>
      </c>
      <c r="N172" s="2" t="s">
        <v>7737</v>
      </c>
    </row>
    <row r="173" spans="1:14" x14ac:dyDescent="0.2">
      <c r="A173" s="2" t="s">
        <v>7908</v>
      </c>
      <c r="B173" s="2" t="s">
        <v>3193</v>
      </c>
      <c r="C173" s="2" t="s">
        <v>2040</v>
      </c>
      <c r="D173" s="2" t="s">
        <v>9</v>
      </c>
      <c r="E173" s="11">
        <v>45622</v>
      </c>
      <c r="F173" s="2">
        <v>4</v>
      </c>
      <c r="G173" s="2">
        <v>4</v>
      </c>
      <c r="H173" s="2">
        <v>4</v>
      </c>
      <c r="I173" s="2">
        <v>5</v>
      </c>
      <c r="J173" s="2">
        <v>4</v>
      </c>
      <c r="K173" s="2">
        <v>8</v>
      </c>
      <c r="L173" s="2" t="str">
        <f>IF(F173&gt;=4,"Positive",IF(F173=3,"Neutral","Negative"))</f>
        <v>Positive</v>
      </c>
      <c r="M173" s="2" t="str">
        <f>IF(K173&gt;=9,"Promoter",IF(K173&gt;=7,"Passive","Detractor"))</f>
        <v>Passive</v>
      </c>
      <c r="N173" s="2" t="s">
        <v>7743</v>
      </c>
    </row>
    <row r="174" spans="1:14" x14ac:dyDescent="0.2">
      <c r="A174" s="2" t="s">
        <v>7909</v>
      </c>
      <c r="B174" s="2" t="s">
        <v>3035</v>
      </c>
      <c r="C174" s="2" t="s">
        <v>2483</v>
      </c>
      <c r="D174" s="2" t="s">
        <v>73</v>
      </c>
      <c r="E174" s="11">
        <v>45623</v>
      </c>
      <c r="F174" s="2">
        <v>5</v>
      </c>
      <c r="G174" s="2">
        <v>5</v>
      </c>
      <c r="H174" s="2">
        <v>5</v>
      </c>
      <c r="I174" s="2">
        <v>4</v>
      </c>
      <c r="J174" s="2">
        <v>5</v>
      </c>
      <c r="K174" s="2">
        <v>10</v>
      </c>
      <c r="L174" s="2" t="str">
        <f>IF(F174&gt;=4,"Positive",IF(F174=3,"Neutral","Negative"))</f>
        <v>Positive</v>
      </c>
      <c r="M174" s="2" t="str">
        <f>IF(K174&gt;=9,"Promoter",IF(K174&gt;=7,"Passive","Detractor"))</f>
        <v>Promoter</v>
      </c>
      <c r="N174" s="2" t="s">
        <v>7749</v>
      </c>
    </row>
    <row r="175" spans="1:14" x14ac:dyDescent="0.2">
      <c r="A175" s="2" t="s">
        <v>7910</v>
      </c>
      <c r="B175" s="2" t="s">
        <v>3143</v>
      </c>
      <c r="C175" s="2" t="s">
        <v>1965</v>
      </c>
      <c r="D175" s="2" t="s">
        <v>16</v>
      </c>
      <c r="E175" s="11">
        <v>45623</v>
      </c>
      <c r="F175" s="2">
        <v>4</v>
      </c>
      <c r="G175" s="2">
        <v>5</v>
      </c>
      <c r="H175" s="2">
        <v>4</v>
      </c>
      <c r="I175" s="2">
        <v>5</v>
      </c>
      <c r="J175" s="2">
        <v>4</v>
      </c>
      <c r="K175" s="2">
        <v>7</v>
      </c>
      <c r="L175" s="2" t="str">
        <f>IF(F175&gt;=4,"Positive",IF(F175=3,"Neutral","Negative"))</f>
        <v>Positive</v>
      </c>
      <c r="M175" s="2" t="str">
        <f>IF(K175&gt;=9,"Promoter",IF(K175&gt;=7,"Passive","Detractor"))</f>
        <v>Passive</v>
      </c>
      <c r="N175" s="2" t="s">
        <v>7735</v>
      </c>
    </row>
    <row r="176" spans="1:14" x14ac:dyDescent="0.2">
      <c r="A176" s="2" t="s">
        <v>7911</v>
      </c>
      <c r="B176" s="2" t="s">
        <v>3253</v>
      </c>
      <c r="C176" s="2" t="s">
        <v>520</v>
      </c>
      <c r="D176" s="2" t="s">
        <v>61</v>
      </c>
      <c r="E176" s="11">
        <v>45623</v>
      </c>
      <c r="F176" s="2">
        <v>3</v>
      </c>
      <c r="G176" s="2">
        <v>3</v>
      </c>
      <c r="H176" s="2">
        <v>4</v>
      </c>
      <c r="I176" s="2">
        <v>4</v>
      </c>
      <c r="J176" s="2">
        <v>3</v>
      </c>
      <c r="K176" s="2">
        <v>5</v>
      </c>
      <c r="L176" s="2" t="str">
        <f>IF(F176&gt;=4,"Positive",IF(F176=3,"Neutral","Negative"))</f>
        <v>Neutral</v>
      </c>
      <c r="M176" s="2" t="str">
        <f>IF(K176&gt;=9,"Promoter",IF(K176&gt;=7,"Passive","Detractor"))</f>
        <v>Detractor</v>
      </c>
      <c r="N176" s="2" t="s">
        <v>7733</v>
      </c>
    </row>
    <row r="177" spans="1:14" x14ac:dyDescent="0.2">
      <c r="A177" s="2" t="s">
        <v>7912</v>
      </c>
      <c r="B177" s="2" t="s">
        <v>3264</v>
      </c>
      <c r="C177" s="2" t="s">
        <v>636</v>
      </c>
      <c r="D177" s="2" t="s">
        <v>71</v>
      </c>
      <c r="E177" s="11">
        <v>45623</v>
      </c>
      <c r="F177" s="2">
        <v>4</v>
      </c>
      <c r="G177" s="2">
        <v>4</v>
      </c>
      <c r="H177" s="2">
        <v>3</v>
      </c>
      <c r="I177" s="2">
        <v>4</v>
      </c>
      <c r="J177" s="2">
        <v>5</v>
      </c>
      <c r="K177" s="2">
        <v>9</v>
      </c>
      <c r="L177" s="2" t="str">
        <f>IF(F177&gt;=4,"Positive",IF(F177=3,"Neutral","Negative"))</f>
        <v>Positive</v>
      </c>
      <c r="M177" s="2" t="str">
        <f>IF(K177&gt;=9,"Promoter",IF(K177&gt;=7,"Passive","Detractor"))</f>
        <v>Promoter</v>
      </c>
      <c r="N177" s="2" t="s">
        <v>7737</v>
      </c>
    </row>
    <row r="178" spans="1:14" x14ac:dyDescent="0.2">
      <c r="A178" s="2" t="s">
        <v>7913</v>
      </c>
      <c r="B178" s="2" t="s">
        <v>2897</v>
      </c>
      <c r="C178" s="2" t="s">
        <v>1365</v>
      </c>
      <c r="D178" s="2" t="s">
        <v>118</v>
      </c>
      <c r="E178" s="11">
        <v>45624</v>
      </c>
      <c r="F178" s="2">
        <v>4</v>
      </c>
      <c r="G178" s="2">
        <v>4</v>
      </c>
      <c r="H178" s="2">
        <v>4</v>
      </c>
      <c r="I178" s="2">
        <v>3</v>
      </c>
      <c r="J178" s="2">
        <v>3</v>
      </c>
      <c r="K178" s="2">
        <v>8</v>
      </c>
      <c r="L178" s="2" t="str">
        <f>IF(F178&gt;=4,"Positive",IF(F178=3,"Neutral","Negative"))</f>
        <v>Positive</v>
      </c>
      <c r="M178" s="2" t="str">
        <f>IF(K178&gt;=9,"Promoter",IF(K178&gt;=7,"Passive","Detractor"))</f>
        <v>Passive</v>
      </c>
      <c r="N178" s="2" t="s">
        <v>7737</v>
      </c>
    </row>
    <row r="179" spans="1:14" x14ac:dyDescent="0.2">
      <c r="A179" s="2" t="s">
        <v>7914</v>
      </c>
      <c r="B179" s="2" t="s">
        <v>3103</v>
      </c>
      <c r="C179" s="2" t="s">
        <v>2430</v>
      </c>
      <c r="D179" s="2" t="s">
        <v>49</v>
      </c>
      <c r="E179" s="11">
        <v>45624</v>
      </c>
      <c r="F179" s="2">
        <v>5</v>
      </c>
      <c r="G179" s="2">
        <v>5</v>
      </c>
      <c r="H179" s="2">
        <v>5</v>
      </c>
      <c r="I179" s="2">
        <v>5</v>
      </c>
      <c r="J179" s="2">
        <v>5</v>
      </c>
      <c r="K179" s="2">
        <v>8</v>
      </c>
      <c r="L179" s="2" t="str">
        <f>IF(F179&gt;=4,"Positive",IF(F179=3,"Neutral","Negative"))</f>
        <v>Positive</v>
      </c>
      <c r="M179" s="2" t="str">
        <f>IF(K179&gt;=9,"Promoter",IF(K179&gt;=7,"Passive","Detractor"))</f>
        <v>Passive</v>
      </c>
      <c r="N179" s="2" t="s">
        <v>7735</v>
      </c>
    </row>
    <row r="180" spans="1:14" x14ac:dyDescent="0.2">
      <c r="A180" s="2" t="s">
        <v>7915</v>
      </c>
      <c r="B180" s="2" t="s">
        <v>3106</v>
      </c>
      <c r="C180" s="2" t="s">
        <v>1707</v>
      </c>
      <c r="D180" s="2" t="s">
        <v>13</v>
      </c>
      <c r="E180" s="11">
        <v>45624</v>
      </c>
      <c r="F180" s="2">
        <v>4</v>
      </c>
      <c r="G180" s="2">
        <v>4</v>
      </c>
      <c r="H180" s="2">
        <v>4</v>
      </c>
      <c r="I180" s="2">
        <v>4</v>
      </c>
      <c r="J180" s="2">
        <v>3</v>
      </c>
      <c r="K180" s="2">
        <v>8</v>
      </c>
      <c r="L180" s="2" t="str">
        <f>IF(F180&gt;=4,"Positive",IF(F180=3,"Neutral","Negative"))</f>
        <v>Positive</v>
      </c>
      <c r="M180" s="2" t="str">
        <f>IF(K180&gt;=9,"Promoter",IF(K180&gt;=7,"Passive","Detractor"))</f>
        <v>Passive</v>
      </c>
      <c r="N180" s="2" t="s">
        <v>7737</v>
      </c>
    </row>
    <row r="181" spans="1:14" x14ac:dyDescent="0.2">
      <c r="A181" s="2" t="s">
        <v>7916</v>
      </c>
      <c r="B181" s="2" t="s">
        <v>3223</v>
      </c>
      <c r="C181" s="2" t="s">
        <v>1593</v>
      </c>
      <c r="D181" s="2" t="s">
        <v>101</v>
      </c>
      <c r="E181" s="11">
        <v>45624</v>
      </c>
      <c r="F181" s="2">
        <v>4</v>
      </c>
      <c r="G181" s="2">
        <v>3</v>
      </c>
      <c r="H181" s="2">
        <v>3</v>
      </c>
      <c r="I181" s="2">
        <v>3</v>
      </c>
      <c r="J181" s="2">
        <v>3</v>
      </c>
      <c r="K181" s="2">
        <v>9</v>
      </c>
      <c r="L181" s="2" t="str">
        <f>IF(F181&gt;=4,"Positive",IF(F181=3,"Neutral","Negative"))</f>
        <v>Positive</v>
      </c>
      <c r="M181" s="2" t="str">
        <f>IF(K181&gt;=9,"Promoter",IF(K181&gt;=7,"Passive","Detractor"))</f>
        <v>Promoter</v>
      </c>
      <c r="N181" s="2" t="s">
        <v>7735</v>
      </c>
    </row>
    <row r="182" spans="1:14" x14ac:dyDescent="0.2">
      <c r="A182" s="2" t="s">
        <v>7917</v>
      </c>
      <c r="B182" s="2" t="s">
        <v>3226</v>
      </c>
      <c r="C182" s="2" t="s">
        <v>2184</v>
      </c>
      <c r="D182" s="2" t="s">
        <v>29</v>
      </c>
      <c r="E182" s="11">
        <v>45624</v>
      </c>
      <c r="F182" s="2">
        <v>4</v>
      </c>
      <c r="G182" s="2">
        <v>4</v>
      </c>
      <c r="H182" s="2">
        <v>3</v>
      </c>
      <c r="I182" s="2">
        <v>5</v>
      </c>
      <c r="J182" s="2">
        <v>3</v>
      </c>
      <c r="K182" s="2">
        <v>9</v>
      </c>
      <c r="L182" s="2" t="str">
        <f>IF(F182&gt;=4,"Positive",IF(F182=3,"Neutral","Negative"))</f>
        <v>Positive</v>
      </c>
      <c r="M182" s="2" t="str">
        <f>IF(K182&gt;=9,"Promoter",IF(K182&gt;=7,"Passive","Detractor"))</f>
        <v>Promoter</v>
      </c>
      <c r="N182" s="2" t="s">
        <v>7733</v>
      </c>
    </row>
    <row r="183" spans="1:14" x14ac:dyDescent="0.2">
      <c r="A183" s="2" t="s">
        <v>7918</v>
      </c>
      <c r="B183" s="2" t="s">
        <v>3320</v>
      </c>
      <c r="C183" s="2" t="s">
        <v>2026</v>
      </c>
      <c r="D183" s="2" t="s">
        <v>19</v>
      </c>
      <c r="E183" s="11">
        <v>45624</v>
      </c>
      <c r="F183" s="2">
        <v>5</v>
      </c>
      <c r="G183" s="2">
        <v>4</v>
      </c>
      <c r="H183" s="2">
        <v>4</v>
      </c>
      <c r="I183" s="2">
        <v>5</v>
      </c>
      <c r="J183" s="2">
        <v>5</v>
      </c>
      <c r="K183" s="2">
        <v>8</v>
      </c>
      <c r="L183" s="2" t="str">
        <f>IF(F183&gt;=4,"Positive",IF(F183=3,"Neutral","Negative"))</f>
        <v>Positive</v>
      </c>
      <c r="M183" s="2" t="str">
        <f>IF(K183&gt;=9,"Promoter",IF(K183&gt;=7,"Passive","Detractor"))</f>
        <v>Passive</v>
      </c>
      <c r="N183" s="2" t="s">
        <v>7743</v>
      </c>
    </row>
    <row r="184" spans="1:14" x14ac:dyDescent="0.2">
      <c r="A184" s="2" t="s">
        <v>7919</v>
      </c>
      <c r="B184" s="2" t="s">
        <v>2860</v>
      </c>
      <c r="C184" s="2" t="s">
        <v>512</v>
      </c>
      <c r="D184" s="2" t="s">
        <v>79</v>
      </c>
      <c r="E184" s="11">
        <v>45625</v>
      </c>
      <c r="F184" s="2">
        <v>3</v>
      </c>
      <c r="G184" s="2">
        <v>4</v>
      </c>
      <c r="H184" s="2">
        <v>3</v>
      </c>
      <c r="I184" s="2">
        <v>4</v>
      </c>
      <c r="J184" s="2">
        <v>3</v>
      </c>
      <c r="K184" s="2">
        <v>6</v>
      </c>
      <c r="L184" s="2" t="str">
        <f>IF(F184&gt;=4,"Positive",IF(F184=3,"Neutral","Negative"))</f>
        <v>Neutral</v>
      </c>
      <c r="M184" s="2" t="str">
        <f>IF(K184&gt;=9,"Promoter",IF(K184&gt;=7,"Passive","Detractor"))</f>
        <v>Detractor</v>
      </c>
      <c r="N184" s="2" t="s">
        <v>7743</v>
      </c>
    </row>
    <row r="185" spans="1:14" x14ac:dyDescent="0.2">
      <c r="A185" s="2" t="s">
        <v>7920</v>
      </c>
      <c r="B185" s="2" t="s">
        <v>2921</v>
      </c>
      <c r="C185" s="2" t="s">
        <v>1031</v>
      </c>
      <c r="D185" s="2" t="s">
        <v>125</v>
      </c>
      <c r="E185" s="11">
        <v>45625</v>
      </c>
      <c r="F185" s="2">
        <v>5</v>
      </c>
      <c r="G185" s="2">
        <v>5</v>
      </c>
      <c r="H185" s="2">
        <v>5</v>
      </c>
      <c r="I185" s="2">
        <v>4</v>
      </c>
      <c r="J185" s="2">
        <v>4</v>
      </c>
      <c r="K185" s="2">
        <v>9</v>
      </c>
      <c r="L185" s="2" t="str">
        <f>IF(F185&gt;=4,"Positive",IF(F185=3,"Neutral","Negative"))</f>
        <v>Positive</v>
      </c>
      <c r="M185" s="2" t="str">
        <f>IF(K185&gt;=9,"Promoter",IF(K185&gt;=7,"Passive","Detractor"))</f>
        <v>Promoter</v>
      </c>
      <c r="N185" s="2" t="s">
        <v>7737</v>
      </c>
    </row>
    <row r="186" spans="1:14" x14ac:dyDescent="0.2">
      <c r="A186" s="2" t="s">
        <v>7921</v>
      </c>
      <c r="B186" s="2" t="s">
        <v>3283</v>
      </c>
      <c r="C186" s="2" t="s">
        <v>1057</v>
      </c>
      <c r="D186" s="2" t="s">
        <v>116</v>
      </c>
      <c r="E186" s="11">
        <v>45626</v>
      </c>
      <c r="F186" s="2">
        <v>4</v>
      </c>
      <c r="G186" s="2">
        <v>4</v>
      </c>
      <c r="H186" s="2">
        <v>4</v>
      </c>
      <c r="I186" s="2">
        <v>4</v>
      </c>
      <c r="J186" s="2">
        <v>4</v>
      </c>
      <c r="K186" s="2">
        <v>8</v>
      </c>
      <c r="L186" s="2" t="str">
        <f>IF(F186&gt;=4,"Positive",IF(F186=3,"Neutral","Negative"))</f>
        <v>Positive</v>
      </c>
      <c r="M186" s="2" t="str">
        <f>IF(K186&gt;=9,"Promoter",IF(K186&gt;=7,"Passive","Detractor"))</f>
        <v>Passive</v>
      </c>
      <c r="N186" s="2" t="s">
        <v>7737</v>
      </c>
    </row>
    <row r="187" spans="1:14" x14ac:dyDescent="0.2">
      <c r="A187" s="2" t="s">
        <v>7922</v>
      </c>
      <c r="B187" s="2" t="s">
        <v>3292</v>
      </c>
      <c r="C187" s="2" t="s">
        <v>671</v>
      </c>
      <c r="D187" s="2" t="s">
        <v>112</v>
      </c>
      <c r="E187" s="11">
        <v>45626</v>
      </c>
      <c r="F187" s="2">
        <v>4</v>
      </c>
      <c r="G187" s="2">
        <v>4</v>
      </c>
      <c r="H187" s="2">
        <v>5</v>
      </c>
      <c r="I187" s="2">
        <v>5</v>
      </c>
      <c r="J187" s="2">
        <v>4</v>
      </c>
      <c r="K187" s="2">
        <v>9</v>
      </c>
      <c r="L187" s="2" t="str">
        <f>IF(F187&gt;=4,"Positive",IF(F187=3,"Neutral","Negative"))</f>
        <v>Positive</v>
      </c>
      <c r="M187" s="2" t="str">
        <f>IF(K187&gt;=9,"Promoter",IF(K187&gt;=7,"Passive","Detractor"))</f>
        <v>Promoter</v>
      </c>
      <c r="N187" s="2" t="s">
        <v>7743</v>
      </c>
    </row>
    <row r="188" spans="1:14" x14ac:dyDescent="0.2">
      <c r="A188" s="2" t="s">
        <v>7923</v>
      </c>
      <c r="B188" s="2" t="s">
        <v>2772</v>
      </c>
      <c r="C188" s="2" t="s">
        <v>1731</v>
      </c>
      <c r="D188" s="2" t="s">
        <v>53</v>
      </c>
      <c r="E188" s="11">
        <v>45627</v>
      </c>
      <c r="F188" s="2">
        <v>5</v>
      </c>
      <c r="G188" s="2">
        <v>5</v>
      </c>
      <c r="H188" s="2">
        <v>4</v>
      </c>
      <c r="I188" s="2">
        <v>5</v>
      </c>
      <c r="J188" s="2">
        <v>5</v>
      </c>
      <c r="K188" s="2">
        <v>8</v>
      </c>
      <c r="L188" s="2" t="str">
        <f>IF(F188&gt;=4,"Positive",IF(F188=3,"Neutral","Negative"))</f>
        <v>Positive</v>
      </c>
      <c r="M188" s="2" t="str">
        <f>IF(K188&gt;=9,"Promoter",IF(K188&gt;=7,"Passive","Detractor"))</f>
        <v>Passive</v>
      </c>
      <c r="N188" s="2" t="s">
        <v>7733</v>
      </c>
    </row>
    <row r="189" spans="1:14" x14ac:dyDescent="0.2">
      <c r="A189" s="2" t="s">
        <v>7924</v>
      </c>
      <c r="B189" s="2" t="s">
        <v>3195</v>
      </c>
      <c r="C189" s="2" t="s">
        <v>340</v>
      </c>
      <c r="D189" s="2" t="s">
        <v>122</v>
      </c>
      <c r="E189" s="11">
        <v>45627</v>
      </c>
      <c r="F189" s="2">
        <v>4</v>
      </c>
      <c r="G189" s="2">
        <v>5</v>
      </c>
      <c r="H189" s="2">
        <v>3</v>
      </c>
      <c r="I189" s="2">
        <v>3</v>
      </c>
      <c r="J189" s="2">
        <v>4</v>
      </c>
      <c r="K189" s="2">
        <v>8</v>
      </c>
      <c r="L189" s="2" t="str">
        <f>IF(F189&gt;=4,"Positive",IF(F189=3,"Neutral","Negative"))</f>
        <v>Positive</v>
      </c>
      <c r="M189" s="2" t="str">
        <f>IF(K189&gt;=9,"Promoter",IF(K189&gt;=7,"Passive","Detractor"))</f>
        <v>Passive</v>
      </c>
      <c r="N189" s="2" t="s">
        <v>7737</v>
      </c>
    </row>
    <row r="190" spans="1:14" x14ac:dyDescent="0.2">
      <c r="A190" s="2" t="s">
        <v>7925</v>
      </c>
      <c r="B190" s="2" t="s">
        <v>3250</v>
      </c>
      <c r="C190" s="2" t="s">
        <v>1936</v>
      </c>
      <c r="D190" s="2" t="s">
        <v>101</v>
      </c>
      <c r="E190" s="11">
        <v>45627</v>
      </c>
      <c r="F190" s="2">
        <v>3</v>
      </c>
      <c r="G190" s="2">
        <v>2</v>
      </c>
      <c r="H190" s="2">
        <v>3</v>
      </c>
      <c r="I190" s="2">
        <v>3</v>
      </c>
      <c r="J190" s="2">
        <v>4</v>
      </c>
      <c r="K190" s="2">
        <v>5</v>
      </c>
      <c r="L190" s="2" t="str">
        <f>IF(F190&gt;=4,"Positive",IF(F190=3,"Neutral","Negative"))</f>
        <v>Neutral</v>
      </c>
      <c r="M190" s="2" t="str">
        <f>IF(K190&gt;=9,"Promoter",IF(K190&gt;=7,"Passive","Detractor"))</f>
        <v>Detractor</v>
      </c>
      <c r="N190" s="2" t="s">
        <v>7743</v>
      </c>
    </row>
    <row r="191" spans="1:14" x14ac:dyDescent="0.2">
      <c r="A191" s="2" t="s">
        <v>7926</v>
      </c>
      <c r="B191" s="2" t="s">
        <v>3352</v>
      </c>
      <c r="C191" s="2" t="s">
        <v>532</v>
      </c>
      <c r="D191" s="2" t="s">
        <v>127</v>
      </c>
      <c r="E191" s="11">
        <v>45627</v>
      </c>
      <c r="F191" s="2">
        <v>4</v>
      </c>
      <c r="G191" s="2">
        <v>3</v>
      </c>
      <c r="H191" s="2">
        <v>4</v>
      </c>
      <c r="I191" s="2">
        <v>4</v>
      </c>
      <c r="J191" s="2">
        <v>3</v>
      </c>
      <c r="K191" s="2">
        <v>9</v>
      </c>
      <c r="L191" s="2" t="str">
        <f>IF(F191&gt;=4,"Positive",IF(F191=3,"Neutral","Negative"))</f>
        <v>Positive</v>
      </c>
      <c r="M191" s="2" t="str">
        <f>IF(K191&gt;=9,"Promoter",IF(K191&gt;=7,"Passive","Detractor"))</f>
        <v>Promoter</v>
      </c>
      <c r="N191" s="2" t="s">
        <v>7737</v>
      </c>
    </row>
    <row r="192" spans="1:14" x14ac:dyDescent="0.2">
      <c r="A192" s="2" t="s">
        <v>7927</v>
      </c>
      <c r="B192" s="2" t="s">
        <v>3358</v>
      </c>
      <c r="C192" s="2" t="s">
        <v>1808</v>
      </c>
      <c r="D192" s="2" t="s">
        <v>73</v>
      </c>
      <c r="E192" s="11">
        <v>45627</v>
      </c>
      <c r="F192" s="2">
        <v>3</v>
      </c>
      <c r="G192" s="2">
        <v>3</v>
      </c>
      <c r="H192" s="2">
        <v>3</v>
      </c>
      <c r="I192" s="2">
        <v>3</v>
      </c>
      <c r="J192" s="2">
        <v>3</v>
      </c>
      <c r="K192" s="2">
        <v>5</v>
      </c>
      <c r="L192" s="2" t="str">
        <f>IF(F192&gt;=4,"Positive",IF(F192=3,"Neutral","Negative"))</f>
        <v>Neutral</v>
      </c>
      <c r="M192" s="2" t="str">
        <f>IF(K192&gt;=9,"Promoter",IF(K192&gt;=7,"Passive","Detractor"))</f>
        <v>Detractor</v>
      </c>
      <c r="N192" s="2" t="s">
        <v>7737</v>
      </c>
    </row>
    <row r="193" spans="1:14" x14ac:dyDescent="0.2">
      <c r="A193" s="2" t="s">
        <v>7928</v>
      </c>
      <c r="B193" s="2" t="s">
        <v>3379</v>
      </c>
      <c r="C193" s="2" t="s">
        <v>2410</v>
      </c>
      <c r="D193" s="2" t="s">
        <v>122</v>
      </c>
      <c r="E193" s="11">
        <v>45627</v>
      </c>
      <c r="F193" s="2">
        <v>4</v>
      </c>
      <c r="G193" s="2">
        <v>5</v>
      </c>
      <c r="H193" s="2">
        <v>4</v>
      </c>
      <c r="I193" s="2">
        <v>3</v>
      </c>
      <c r="J193" s="2">
        <v>3</v>
      </c>
      <c r="K193" s="2">
        <v>8</v>
      </c>
      <c r="L193" s="2" t="str">
        <f>IF(F193&gt;=4,"Positive",IF(F193=3,"Neutral","Negative"))</f>
        <v>Positive</v>
      </c>
      <c r="M193" s="2" t="str">
        <f>IF(K193&gt;=9,"Promoter",IF(K193&gt;=7,"Passive","Detractor"))</f>
        <v>Passive</v>
      </c>
      <c r="N193" s="2" t="s">
        <v>7735</v>
      </c>
    </row>
    <row r="194" spans="1:14" x14ac:dyDescent="0.2">
      <c r="A194" s="2" t="s">
        <v>7929</v>
      </c>
      <c r="B194" s="2" t="s">
        <v>2815</v>
      </c>
      <c r="C194" s="2" t="s">
        <v>1610</v>
      </c>
      <c r="D194" s="2" t="s">
        <v>81</v>
      </c>
      <c r="E194" s="11">
        <v>45629</v>
      </c>
      <c r="F194" s="2">
        <v>4</v>
      </c>
      <c r="G194" s="2">
        <v>5</v>
      </c>
      <c r="H194" s="2">
        <v>5</v>
      </c>
      <c r="I194" s="2">
        <v>5</v>
      </c>
      <c r="J194" s="2">
        <v>3</v>
      </c>
      <c r="K194" s="2">
        <v>7</v>
      </c>
      <c r="L194" s="2" t="str">
        <f>IF(F194&gt;=4,"Positive",IF(F194=3,"Neutral","Negative"))</f>
        <v>Positive</v>
      </c>
      <c r="M194" s="2" t="str">
        <f>IF(K194&gt;=9,"Promoter",IF(K194&gt;=7,"Passive","Detractor"))</f>
        <v>Passive</v>
      </c>
      <c r="N194" s="2" t="s">
        <v>7733</v>
      </c>
    </row>
    <row r="195" spans="1:14" x14ac:dyDescent="0.2">
      <c r="A195" s="2" t="s">
        <v>7930</v>
      </c>
      <c r="B195" s="2" t="s">
        <v>3006</v>
      </c>
      <c r="C195" s="2" t="s">
        <v>1407</v>
      </c>
      <c r="D195" s="2" t="s">
        <v>51</v>
      </c>
      <c r="E195" s="11">
        <v>45629</v>
      </c>
      <c r="F195" s="2">
        <v>4</v>
      </c>
      <c r="G195" s="2">
        <v>4</v>
      </c>
      <c r="H195" s="2">
        <v>5</v>
      </c>
      <c r="I195" s="2">
        <v>4</v>
      </c>
      <c r="J195" s="2">
        <v>4</v>
      </c>
      <c r="K195" s="2">
        <v>9</v>
      </c>
      <c r="L195" s="2" t="str">
        <f>IF(F195&gt;=4,"Positive",IF(F195=3,"Neutral","Negative"))</f>
        <v>Positive</v>
      </c>
      <c r="M195" s="2" t="str">
        <f>IF(K195&gt;=9,"Promoter",IF(K195&gt;=7,"Passive","Detractor"))</f>
        <v>Promoter</v>
      </c>
      <c r="N195" s="2" t="s">
        <v>7743</v>
      </c>
    </row>
    <row r="196" spans="1:14" x14ac:dyDescent="0.2">
      <c r="A196" s="2" t="s">
        <v>7931</v>
      </c>
      <c r="B196" s="2" t="s">
        <v>3084</v>
      </c>
      <c r="C196" s="2" t="s">
        <v>2481</v>
      </c>
      <c r="D196" s="2" t="s">
        <v>51</v>
      </c>
      <c r="E196" s="11">
        <v>45629</v>
      </c>
      <c r="F196" s="2">
        <v>4</v>
      </c>
      <c r="G196" s="2">
        <v>4</v>
      </c>
      <c r="H196" s="2">
        <v>4</v>
      </c>
      <c r="I196" s="2">
        <v>4</v>
      </c>
      <c r="J196" s="2">
        <v>4</v>
      </c>
      <c r="K196" s="2">
        <v>7</v>
      </c>
      <c r="L196" s="2" t="str">
        <f>IF(F196&gt;=4,"Positive",IF(F196=3,"Neutral","Negative"))</f>
        <v>Positive</v>
      </c>
      <c r="M196" s="2" t="str">
        <f>IF(K196&gt;=9,"Promoter",IF(K196&gt;=7,"Passive","Detractor"))</f>
        <v>Passive</v>
      </c>
      <c r="N196" s="2" t="s">
        <v>7743</v>
      </c>
    </row>
    <row r="197" spans="1:14" x14ac:dyDescent="0.2">
      <c r="A197" s="2" t="s">
        <v>7932</v>
      </c>
      <c r="B197" s="2" t="s">
        <v>3242</v>
      </c>
      <c r="C197" s="2" t="s">
        <v>2301</v>
      </c>
      <c r="D197" s="2" t="s">
        <v>69</v>
      </c>
      <c r="E197" s="11">
        <v>45629</v>
      </c>
      <c r="F197" s="2">
        <v>5</v>
      </c>
      <c r="G197" s="2">
        <v>4</v>
      </c>
      <c r="H197" s="2">
        <v>5</v>
      </c>
      <c r="I197" s="2">
        <v>5</v>
      </c>
      <c r="J197" s="2">
        <v>5</v>
      </c>
      <c r="K197" s="2">
        <v>9</v>
      </c>
      <c r="L197" s="2" t="str">
        <f>IF(F197&gt;=4,"Positive",IF(F197=3,"Neutral","Negative"))</f>
        <v>Positive</v>
      </c>
      <c r="M197" s="2" t="str">
        <f>IF(K197&gt;=9,"Promoter",IF(K197&gt;=7,"Passive","Detractor"))</f>
        <v>Promoter</v>
      </c>
      <c r="N197" s="2" t="s">
        <v>7743</v>
      </c>
    </row>
    <row r="198" spans="1:14" x14ac:dyDescent="0.2">
      <c r="A198" s="2" t="s">
        <v>7933</v>
      </c>
      <c r="B198" s="2" t="s">
        <v>3305</v>
      </c>
      <c r="C198" s="2" t="s">
        <v>2321</v>
      </c>
      <c r="D198" s="2" t="s">
        <v>49</v>
      </c>
      <c r="E198" s="11">
        <v>45629</v>
      </c>
      <c r="F198" s="2">
        <v>5</v>
      </c>
      <c r="G198" s="2">
        <v>5</v>
      </c>
      <c r="H198" s="2">
        <v>4</v>
      </c>
      <c r="I198" s="2">
        <v>5</v>
      </c>
      <c r="J198" s="2">
        <v>5</v>
      </c>
      <c r="K198" s="2">
        <v>8</v>
      </c>
      <c r="L198" s="2" t="str">
        <f>IF(F198&gt;=4,"Positive",IF(F198=3,"Neutral","Negative"))</f>
        <v>Positive</v>
      </c>
      <c r="M198" s="2" t="str">
        <f>IF(K198&gt;=9,"Promoter",IF(K198&gt;=7,"Passive","Detractor"))</f>
        <v>Passive</v>
      </c>
      <c r="N198" s="2" t="s">
        <v>7735</v>
      </c>
    </row>
    <row r="199" spans="1:14" x14ac:dyDescent="0.2">
      <c r="A199" s="2" t="s">
        <v>7934</v>
      </c>
      <c r="B199" s="2" t="s">
        <v>3351</v>
      </c>
      <c r="C199" s="2" t="s">
        <v>363</v>
      </c>
      <c r="D199" s="2" t="s">
        <v>43</v>
      </c>
      <c r="E199" s="11">
        <v>45629</v>
      </c>
      <c r="F199" s="2">
        <v>5</v>
      </c>
      <c r="G199" s="2">
        <v>4</v>
      </c>
      <c r="H199" s="2">
        <v>5</v>
      </c>
      <c r="I199" s="2">
        <v>5</v>
      </c>
      <c r="J199" s="2">
        <v>5</v>
      </c>
      <c r="K199" s="2">
        <v>9</v>
      </c>
      <c r="L199" s="2" t="str">
        <f>IF(F199&gt;=4,"Positive",IF(F199=3,"Neutral","Negative"))</f>
        <v>Positive</v>
      </c>
      <c r="M199" s="2" t="str">
        <f>IF(K199&gt;=9,"Promoter",IF(K199&gt;=7,"Passive","Detractor"))</f>
        <v>Promoter</v>
      </c>
      <c r="N199" s="2" t="s">
        <v>7743</v>
      </c>
    </row>
    <row r="200" spans="1:14" x14ac:dyDescent="0.2">
      <c r="A200" s="2" t="s">
        <v>7935</v>
      </c>
      <c r="B200" s="2" t="s">
        <v>3357</v>
      </c>
      <c r="C200" s="2" t="s">
        <v>1268</v>
      </c>
      <c r="D200" s="2" t="s">
        <v>37</v>
      </c>
      <c r="E200" s="11">
        <v>45629</v>
      </c>
      <c r="F200" s="2">
        <v>5</v>
      </c>
      <c r="G200" s="2">
        <v>5</v>
      </c>
      <c r="H200" s="2">
        <v>5</v>
      </c>
      <c r="I200" s="2">
        <v>4</v>
      </c>
      <c r="J200" s="2">
        <v>4</v>
      </c>
      <c r="K200" s="2">
        <v>9</v>
      </c>
      <c r="L200" s="2" t="str">
        <f>IF(F200&gt;=4,"Positive",IF(F200=3,"Neutral","Negative"))</f>
        <v>Positive</v>
      </c>
      <c r="M200" s="2" t="str">
        <f>IF(K200&gt;=9,"Promoter",IF(K200&gt;=7,"Passive","Detractor"))</f>
        <v>Promoter</v>
      </c>
      <c r="N200" s="2" t="s">
        <v>7735</v>
      </c>
    </row>
    <row r="201" spans="1:14" x14ac:dyDescent="0.2">
      <c r="A201" s="2" t="s">
        <v>7936</v>
      </c>
      <c r="B201" s="2" t="s">
        <v>2681</v>
      </c>
      <c r="C201" s="2" t="s">
        <v>456</v>
      </c>
      <c r="D201" s="2" t="s">
        <v>37</v>
      </c>
      <c r="E201" s="11">
        <v>45630</v>
      </c>
      <c r="F201" s="2">
        <v>5</v>
      </c>
      <c r="G201" s="2">
        <v>5</v>
      </c>
      <c r="H201" s="2">
        <v>5</v>
      </c>
      <c r="I201" s="2">
        <v>5</v>
      </c>
      <c r="J201" s="2">
        <v>5</v>
      </c>
      <c r="K201" s="2">
        <v>9</v>
      </c>
      <c r="L201" s="2" t="str">
        <f>IF(F201&gt;=4,"Positive",IF(F201=3,"Neutral","Negative"))</f>
        <v>Positive</v>
      </c>
      <c r="M201" s="2" t="str">
        <f>IF(K201&gt;=9,"Promoter",IF(K201&gt;=7,"Passive","Detractor"))</f>
        <v>Promoter</v>
      </c>
      <c r="N201" s="2" t="s">
        <v>7733</v>
      </c>
    </row>
    <row r="202" spans="1:14" x14ac:dyDescent="0.2">
      <c r="A202" s="2" t="s">
        <v>7937</v>
      </c>
      <c r="B202" s="2" t="s">
        <v>2792</v>
      </c>
      <c r="C202" s="2" t="s">
        <v>2168</v>
      </c>
      <c r="D202" s="2" t="s">
        <v>108</v>
      </c>
      <c r="E202" s="11">
        <v>45630</v>
      </c>
      <c r="F202" s="2">
        <v>5</v>
      </c>
      <c r="G202" s="2">
        <v>5</v>
      </c>
      <c r="H202" s="2">
        <v>5</v>
      </c>
      <c r="I202" s="2">
        <v>5</v>
      </c>
      <c r="J202" s="2">
        <v>5</v>
      </c>
      <c r="K202" s="2">
        <v>9</v>
      </c>
      <c r="L202" s="2" t="str">
        <f>IF(F202&gt;=4,"Positive",IF(F202=3,"Neutral","Negative"))</f>
        <v>Positive</v>
      </c>
      <c r="M202" s="2" t="str">
        <f>IF(K202&gt;=9,"Promoter",IF(K202&gt;=7,"Passive","Detractor"))</f>
        <v>Promoter</v>
      </c>
      <c r="N202" s="2" t="s">
        <v>7735</v>
      </c>
    </row>
    <row r="203" spans="1:14" x14ac:dyDescent="0.2">
      <c r="A203" s="2" t="s">
        <v>7938</v>
      </c>
      <c r="B203" s="2" t="s">
        <v>2908</v>
      </c>
      <c r="C203" s="2" t="s">
        <v>2303</v>
      </c>
      <c r="D203" s="2" t="s">
        <v>37</v>
      </c>
      <c r="E203" s="11">
        <v>45630</v>
      </c>
      <c r="F203" s="2">
        <v>5</v>
      </c>
      <c r="G203" s="2">
        <v>4</v>
      </c>
      <c r="H203" s="2">
        <v>4</v>
      </c>
      <c r="I203" s="2">
        <v>5</v>
      </c>
      <c r="J203" s="2">
        <v>4</v>
      </c>
      <c r="K203" s="2">
        <v>8</v>
      </c>
      <c r="L203" s="2" t="str">
        <f>IF(F203&gt;=4,"Positive",IF(F203=3,"Neutral","Negative"))</f>
        <v>Positive</v>
      </c>
      <c r="M203" s="2" t="str">
        <f>IF(K203&gt;=9,"Promoter",IF(K203&gt;=7,"Passive","Detractor"))</f>
        <v>Passive</v>
      </c>
      <c r="N203" s="2" t="s">
        <v>7733</v>
      </c>
    </row>
    <row r="204" spans="1:14" x14ac:dyDescent="0.2">
      <c r="A204" s="2" t="s">
        <v>7939</v>
      </c>
      <c r="B204" s="2" t="s">
        <v>3277</v>
      </c>
      <c r="C204" s="2" t="s">
        <v>1131</v>
      </c>
      <c r="D204" s="2" t="s">
        <v>63</v>
      </c>
      <c r="E204" s="11">
        <v>45630</v>
      </c>
      <c r="F204" s="2">
        <v>5</v>
      </c>
      <c r="G204" s="2">
        <v>4</v>
      </c>
      <c r="H204" s="2">
        <v>4</v>
      </c>
      <c r="I204" s="2">
        <v>5</v>
      </c>
      <c r="J204" s="2">
        <v>5</v>
      </c>
      <c r="K204" s="2">
        <v>9</v>
      </c>
      <c r="L204" s="2" t="str">
        <f>IF(F204&gt;=4,"Positive",IF(F204=3,"Neutral","Negative"))</f>
        <v>Positive</v>
      </c>
      <c r="M204" s="2" t="str">
        <f>IF(K204&gt;=9,"Promoter",IF(K204&gt;=7,"Passive","Detractor"))</f>
        <v>Promoter</v>
      </c>
      <c r="N204" s="2" t="s">
        <v>7743</v>
      </c>
    </row>
    <row r="205" spans="1:14" x14ac:dyDescent="0.2">
      <c r="A205" s="2" t="s">
        <v>7940</v>
      </c>
      <c r="B205" s="2" t="s">
        <v>2868</v>
      </c>
      <c r="C205" s="2" t="s">
        <v>1093</v>
      </c>
      <c r="D205" s="2" t="s">
        <v>129</v>
      </c>
      <c r="E205" s="11">
        <v>45631</v>
      </c>
      <c r="F205" s="2">
        <v>4</v>
      </c>
      <c r="G205" s="2">
        <v>4</v>
      </c>
      <c r="H205" s="2">
        <v>4</v>
      </c>
      <c r="I205" s="2">
        <v>5</v>
      </c>
      <c r="J205" s="2">
        <v>4</v>
      </c>
      <c r="K205" s="2">
        <v>7</v>
      </c>
      <c r="L205" s="2" t="str">
        <f>IF(F205&gt;=4,"Positive",IF(F205=3,"Neutral","Negative"))</f>
        <v>Positive</v>
      </c>
      <c r="M205" s="2" t="str">
        <f>IF(K205&gt;=9,"Promoter",IF(K205&gt;=7,"Passive","Detractor"))</f>
        <v>Passive</v>
      </c>
      <c r="N205" s="2" t="s">
        <v>7749</v>
      </c>
    </row>
    <row r="206" spans="1:14" x14ac:dyDescent="0.2">
      <c r="A206" s="2" t="s">
        <v>7941</v>
      </c>
      <c r="B206" s="2" t="s">
        <v>3170</v>
      </c>
      <c r="C206" s="2" t="s">
        <v>1304</v>
      </c>
      <c r="D206" s="2" t="s">
        <v>89</v>
      </c>
      <c r="E206" s="11">
        <v>45631</v>
      </c>
      <c r="F206" s="2">
        <v>5</v>
      </c>
      <c r="G206" s="2">
        <v>5</v>
      </c>
      <c r="H206" s="2">
        <v>5</v>
      </c>
      <c r="I206" s="2">
        <v>5</v>
      </c>
      <c r="J206" s="2">
        <v>4</v>
      </c>
      <c r="K206" s="2">
        <v>10</v>
      </c>
      <c r="L206" s="2" t="str">
        <f>IF(F206&gt;=4,"Positive",IF(F206=3,"Neutral","Negative"))</f>
        <v>Positive</v>
      </c>
      <c r="M206" s="2" t="str">
        <f>IF(K206&gt;=9,"Promoter",IF(K206&gt;=7,"Passive","Detractor"))</f>
        <v>Promoter</v>
      </c>
      <c r="N206" s="2" t="s">
        <v>7733</v>
      </c>
    </row>
    <row r="207" spans="1:14" x14ac:dyDescent="0.2">
      <c r="A207" s="2" t="s">
        <v>7942</v>
      </c>
      <c r="B207" s="2" t="s">
        <v>3184</v>
      </c>
      <c r="C207" s="2" t="s">
        <v>1088</v>
      </c>
      <c r="D207" s="2" t="s">
        <v>106</v>
      </c>
      <c r="E207" s="11">
        <v>45631</v>
      </c>
      <c r="F207" s="2">
        <v>4</v>
      </c>
      <c r="G207" s="2">
        <v>3</v>
      </c>
      <c r="H207" s="2">
        <v>4</v>
      </c>
      <c r="I207" s="2">
        <v>4</v>
      </c>
      <c r="J207" s="2">
        <v>4</v>
      </c>
      <c r="K207" s="2">
        <v>9</v>
      </c>
      <c r="L207" s="2" t="str">
        <f>IF(F207&gt;=4,"Positive",IF(F207=3,"Neutral","Negative"))</f>
        <v>Positive</v>
      </c>
      <c r="M207" s="2" t="str">
        <f>IF(K207&gt;=9,"Promoter",IF(K207&gt;=7,"Passive","Detractor"))</f>
        <v>Promoter</v>
      </c>
      <c r="N207" s="2" t="s">
        <v>7735</v>
      </c>
    </row>
    <row r="208" spans="1:14" x14ac:dyDescent="0.2">
      <c r="A208" s="2" t="s">
        <v>7943</v>
      </c>
      <c r="B208" s="2" t="s">
        <v>3270</v>
      </c>
      <c r="C208" s="2" t="s">
        <v>1268</v>
      </c>
      <c r="D208" s="2" t="s">
        <v>41</v>
      </c>
      <c r="E208" s="11">
        <v>45631</v>
      </c>
      <c r="F208" s="2">
        <v>2</v>
      </c>
      <c r="G208" s="2">
        <v>3</v>
      </c>
      <c r="H208" s="2">
        <v>2</v>
      </c>
      <c r="I208" s="2">
        <v>2</v>
      </c>
      <c r="J208" s="2">
        <v>2</v>
      </c>
      <c r="K208" s="2">
        <v>2</v>
      </c>
      <c r="L208" s="2" t="str">
        <f>IF(F208&gt;=4,"Positive",IF(F208=3,"Neutral","Negative"))</f>
        <v>Negative</v>
      </c>
      <c r="M208" s="2" t="str">
        <f>IF(K208&gt;=9,"Promoter",IF(K208&gt;=7,"Passive","Detractor"))</f>
        <v>Detractor</v>
      </c>
      <c r="N208" s="2" t="s">
        <v>7737</v>
      </c>
    </row>
    <row r="209" spans="1:14" x14ac:dyDescent="0.2">
      <c r="A209" s="2" t="s">
        <v>7944</v>
      </c>
      <c r="B209" s="2" t="s">
        <v>3376</v>
      </c>
      <c r="C209" s="2" t="s">
        <v>2262</v>
      </c>
      <c r="D209" s="2" t="s">
        <v>19</v>
      </c>
      <c r="E209" s="11">
        <v>45631</v>
      </c>
      <c r="F209" s="2">
        <v>4</v>
      </c>
      <c r="G209" s="2">
        <v>3</v>
      </c>
      <c r="H209" s="2">
        <v>3</v>
      </c>
      <c r="I209" s="2">
        <v>3</v>
      </c>
      <c r="J209" s="2">
        <v>5</v>
      </c>
      <c r="K209" s="2">
        <v>9</v>
      </c>
      <c r="L209" s="2" t="str">
        <f>IF(F209&gt;=4,"Positive",IF(F209=3,"Neutral","Negative"))</f>
        <v>Positive</v>
      </c>
      <c r="M209" s="2" t="str">
        <f>IF(K209&gt;=9,"Promoter",IF(K209&gt;=7,"Passive","Detractor"))</f>
        <v>Promoter</v>
      </c>
      <c r="N209" s="2" t="s">
        <v>7733</v>
      </c>
    </row>
    <row r="210" spans="1:14" x14ac:dyDescent="0.2">
      <c r="A210" s="2" t="s">
        <v>7945</v>
      </c>
      <c r="B210" s="2" t="s">
        <v>3102</v>
      </c>
      <c r="C210" s="2" t="s">
        <v>1965</v>
      </c>
      <c r="D210" s="2" t="s">
        <v>81</v>
      </c>
      <c r="E210" s="11">
        <v>45633</v>
      </c>
      <c r="F210" s="2">
        <v>3</v>
      </c>
      <c r="G210" s="2">
        <v>2</v>
      </c>
      <c r="H210" s="2">
        <v>3</v>
      </c>
      <c r="I210" s="2">
        <v>2</v>
      </c>
      <c r="J210" s="2">
        <v>3</v>
      </c>
      <c r="K210" s="2">
        <v>5</v>
      </c>
      <c r="L210" s="2" t="str">
        <f>IF(F210&gt;=4,"Positive",IF(F210=3,"Neutral","Negative"))</f>
        <v>Neutral</v>
      </c>
      <c r="M210" s="2" t="str">
        <f>IF(K210&gt;=9,"Promoter",IF(K210&gt;=7,"Passive","Detractor"))</f>
        <v>Detractor</v>
      </c>
      <c r="N210" s="2" t="s">
        <v>7735</v>
      </c>
    </row>
    <row r="211" spans="1:14" x14ac:dyDescent="0.2">
      <c r="A211" s="2" t="s">
        <v>7946</v>
      </c>
      <c r="B211" s="2" t="s">
        <v>3109</v>
      </c>
      <c r="C211" s="2" t="s">
        <v>2162</v>
      </c>
      <c r="D211" s="2" t="s">
        <v>67</v>
      </c>
      <c r="E211" s="11">
        <v>45633</v>
      </c>
      <c r="F211" s="2">
        <v>2</v>
      </c>
      <c r="G211" s="2">
        <v>3</v>
      </c>
      <c r="H211" s="2">
        <v>2</v>
      </c>
      <c r="I211" s="2">
        <v>1</v>
      </c>
      <c r="J211" s="2">
        <v>2</v>
      </c>
      <c r="K211" s="2">
        <v>4</v>
      </c>
      <c r="L211" s="2" t="str">
        <f>IF(F211&gt;=4,"Positive",IF(F211=3,"Neutral","Negative"))</f>
        <v>Negative</v>
      </c>
      <c r="M211" s="2" t="str">
        <f>IF(K211&gt;=9,"Promoter",IF(K211&gt;=7,"Passive","Detractor"))</f>
        <v>Detractor</v>
      </c>
      <c r="N211" s="2" t="s">
        <v>7735</v>
      </c>
    </row>
    <row r="212" spans="1:14" x14ac:dyDescent="0.2">
      <c r="A212" s="2" t="s">
        <v>7947</v>
      </c>
      <c r="B212" s="2" t="s">
        <v>3161</v>
      </c>
      <c r="C212" s="2" t="s">
        <v>2387</v>
      </c>
      <c r="D212" s="2" t="s">
        <v>125</v>
      </c>
      <c r="E212" s="11">
        <v>45634</v>
      </c>
      <c r="F212" s="2">
        <v>4</v>
      </c>
      <c r="G212" s="2">
        <v>5</v>
      </c>
      <c r="H212" s="2">
        <v>4</v>
      </c>
      <c r="I212" s="2">
        <v>3</v>
      </c>
      <c r="J212" s="2">
        <v>4</v>
      </c>
      <c r="K212" s="2">
        <v>9</v>
      </c>
      <c r="L212" s="2" t="str">
        <f>IF(F212&gt;=4,"Positive",IF(F212=3,"Neutral","Negative"))</f>
        <v>Positive</v>
      </c>
      <c r="M212" s="2" t="str">
        <f>IF(K212&gt;=9,"Promoter",IF(K212&gt;=7,"Passive","Detractor"))</f>
        <v>Promoter</v>
      </c>
      <c r="N212" s="2" t="s">
        <v>7743</v>
      </c>
    </row>
    <row r="213" spans="1:14" x14ac:dyDescent="0.2">
      <c r="A213" s="2" t="s">
        <v>7948</v>
      </c>
      <c r="B213" s="2" t="s">
        <v>3285</v>
      </c>
      <c r="C213" s="2" t="s">
        <v>1278</v>
      </c>
      <c r="D213" s="2" t="s">
        <v>120</v>
      </c>
      <c r="E213" s="11">
        <v>45634</v>
      </c>
      <c r="F213" s="2">
        <v>4</v>
      </c>
      <c r="G213" s="2">
        <v>4</v>
      </c>
      <c r="H213" s="2">
        <v>5</v>
      </c>
      <c r="I213" s="2">
        <v>4</v>
      </c>
      <c r="J213" s="2">
        <v>4</v>
      </c>
      <c r="K213" s="2">
        <v>8</v>
      </c>
      <c r="L213" s="2" t="str">
        <f>IF(F213&gt;=4,"Positive",IF(F213=3,"Neutral","Negative"))</f>
        <v>Positive</v>
      </c>
      <c r="M213" s="2" t="str">
        <f>IF(K213&gt;=9,"Promoter",IF(K213&gt;=7,"Passive","Detractor"))</f>
        <v>Passive</v>
      </c>
      <c r="N213" s="2" t="s">
        <v>7733</v>
      </c>
    </row>
    <row r="214" spans="1:14" x14ac:dyDescent="0.2">
      <c r="A214" s="2" t="s">
        <v>7949</v>
      </c>
      <c r="B214" s="2" t="s">
        <v>3349</v>
      </c>
      <c r="C214" s="2" t="s">
        <v>2187</v>
      </c>
      <c r="D214" s="2" t="s">
        <v>129</v>
      </c>
      <c r="E214" s="11">
        <v>45634</v>
      </c>
      <c r="F214" s="2">
        <v>5</v>
      </c>
      <c r="G214" s="2">
        <v>4</v>
      </c>
      <c r="H214" s="2">
        <v>5</v>
      </c>
      <c r="I214" s="2">
        <v>5</v>
      </c>
      <c r="J214" s="2">
        <v>5</v>
      </c>
      <c r="K214" s="2">
        <v>10</v>
      </c>
      <c r="L214" s="2" t="str">
        <f>IF(F214&gt;=4,"Positive",IF(F214=3,"Neutral","Negative"))</f>
        <v>Positive</v>
      </c>
      <c r="M214" s="2" t="str">
        <f>IF(K214&gt;=9,"Promoter",IF(K214&gt;=7,"Passive","Detractor"))</f>
        <v>Promoter</v>
      </c>
      <c r="N214" s="2" t="s">
        <v>7743</v>
      </c>
    </row>
    <row r="215" spans="1:14" x14ac:dyDescent="0.2">
      <c r="A215" s="2" t="s">
        <v>7950</v>
      </c>
      <c r="B215" s="2" t="s">
        <v>2852</v>
      </c>
      <c r="C215" s="2" t="s">
        <v>1557</v>
      </c>
      <c r="D215" s="2" t="s">
        <v>93</v>
      </c>
      <c r="E215" s="11">
        <v>45635</v>
      </c>
      <c r="F215" s="2">
        <v>5</v>
      </c>
      <c r="G215" s="2">
        <v>5</v>
      </c>
      <c r="H215" s="2">
        <v>5</v>
      </c>
      <c r="I215" s="2">
        <v>4</v>
      </c>
      <c r="J215" s="2">
        <v>4</v>
      </c>
      <c r="K215" s="2">
        <v>9</v>
      </c>
      <c r="L215" s="2" t="str">
        <f>IF(F215&gt;=4,"Positive",IF(F215=3,"Neutral","Negative"))</f>
        <v>Positive</v>
      </c>
      <c r="M215" s="2" t="str">
        <f>IF(K215&gt;=9,"Promoter",IF(K215&gt;=7,"Passive","Detractor"))</f>
        <v>Promoter</v>
      </c>
      <c r="N215" s="2" t="s">
        <v>7749</v>
      </c>
    </row>
    <row r="216" spans="1:14" x14ac:dyDescent="0.2">
      <c r="A216" s="2" t="s">
        <v>7951</v>
      </c>
      <c r="B216" s="2" t="s">
        <v>3346</v>
      </c>
      <c r="C216" s="2" t="s">
        <v>1458</v>
      </c>
      <c r="D216" s="2" t="s">
        <v>112</v>
      </c>
      <c r="E216" s="11">
        <v>45635</v>
      </c>
      <c r="F216" s="2">
        <v>4</v>
      </c>
      <c r="G216" s="2">
        <v>5</v>
      </c>
      <c r="H216" s="2">
        <v>5</v>
      </c>
      <c r="I216" s="2">
        <v>4</v>
      </c>
      <c r="J216" s="2">
        <v>4</v>
      </c>
      <c r="K216" s="2">
        <v>7</v>
      </c>
      <c r="L216" s="2" t="str">
        <f>IF(F216&gt;=4,"Positive",IF(F216=3,"Neutral","Negative"))</f>
        <v>Positive</v>
      </c>
      <c r="M216" s="2" t="str">
        <f>IF(K216&gt;=9,"Promoter",IF(K216&gt;=7,"Passive","Detractor"))</f>
        <v>Passive</v>
      </c>
      <c r="N216" s="2" t="s">
        <v>7743</v>
      </c>
    </row>
    <row r="217" spans="1:14" x14ac:dyDescent="0.2">
      <c r="A217" s="2" t="s">
        <v>7952</v>
      </c>
      <c r="B217" s="2" t="s">
        <v>3367</v>
      </c>
      <c r="C217" s="2" t="s">
        <v>671</v>
      </c>
      <c r="D217" s="2" t="s">
        <v>81</v>
      </c>
      <c r="E217" s="11">
        <v>45635</v>
      </c>
      <c r="F217" s="2">
        <v>4</v>
      </c>
      <c r="G217" s="2">
        <v>4</v>
      </c>
      <c r="H217" s="2">
        <v>3</v>
      </c>
      <c r="I217" s="2">
        <v>5</v>
      </c>
      <c r="J217" s="2">
        <v>4</v>
      </c>
      <c r="K217" s="2">
        <v>8</v>
      </c>
      <c r="L217" s="2" t="str">
        <f>IF(F217&gt;=4,"Positive",IF(F217=3,"Neutral","Negative"))</f>
        <v>Positive</v>
      </c>
      <c r="M217" s="2" t="str">
        <f>IF(K217&gt;=9,"Promoter",IF(K217&gt;=7,"Passive","Detractor"))</f>
        <v>Passive</v>
      </c>
      <c r="N217" s="2" t="s">
        <v>7733</v>
      </c>
    </row>
    <row r="218" spans="1:14" x14ac:dyDescent="0.2">
      <c r="A218" s="2" t="s">
        <v>7953</v>
      </c>
      <c r="B218" s="2" t="s">
        <v>3167</v>
      </c>
      <c r="C218" s="2" t="s">
        <v>2189</v>
      </c>
      <c r="D218" s="2" t="s">
        <v>89</v>
      </c>
      <c r="E218" s="11">
        <v>45636</v>
      </c>
      <c r="F218" s="2">
        <v>4</v>
      </c>
      <c r="G218" s="2">
        <v>3</v>
      </c>
      <c r="H218" s="2">
        <v>5</v>
      </c>
      <c r="I218" s="2">
        <v>3</v>
      </c>
      <c r="J218" s="2">
        <v>4</v>
      </c>
      <c r="K218" s="2">
        <v>7</v>
      </c>
      <c r="L218" s="2" t="str">
        <f>IF(F218&gt;=4,"Positive",IF(F218=3,"Neutral","Negative"))</f>
        <v>Positive</v>
      </c>
      <c r="M218" s="2" t="str">
        <f>IF(K218&gt;=9,"Promoter",IF(K218&gt;=7,"Passive","Detractor"))</f>
        <v>Passive</v>
      </c>
      <c r="N218" s="2" t="s">
        <v>7743</v>
      </c>
    </row>
    <row r="219" spans="1:14" x14ac:dyDescent="0.2">
      <c r="A219" s="2" t="s">
        <v>7954</v>
      </c>
      <c r="B219" s="2" t="s">
        <v>3176</v>
      </c>
      <c r="C219" s="2" t="s">
        <v>1856</v>
      </c>
      <c r="D219" s="2" t="s">
        <v>47</v>
      </c>
      <c r="E219" s="11">
        <v>45636</v>
      </c>
      <c r="F219" s="2">
        <v>4</v>
      </c>
      <c r="G219" s="2">
        <v>3</v>
      </c>
      <c r="H219" s="2">
        <v>4</v>
      </c>
      <c r="I219" s="2">
        <v>4</v>
      </c>
      <c r="J219" s="2">
        <v>5</v>
      </c>
      <c r="K219" s="2">
        <v>9</v>
      </c>
      <c r="L219" s="2" t="str">
        <f>IF(F219&gt;=4,"Positive",IF(F219=3,"Neutral","Negative"))</f>
        <v>Positive</v>
      </c>
      <c r="M219" s="2" t="str">
        <f>IF(K219&gt;=9,"Promoter",IF(K219&gt;=7,"Passive","Detractor"))</f>
        <v>Promoter</v>
      </c>
      <c r="N219" s="2" t="s">
        <v>7737</v>
      </c>
    </row>
    <row r="220" spans="1:14" x14ac:dyDescent="0.2">
      <c r="A220" s="2" t="s">
        <v>7955</v>
      </c>
      <c r="B220" s="2" t="s">
        <v>3274</v>
      </c>
      <c r="C220" s="2" t="s">
        <v>2361</v>
      </c>
      <c r="D220" s="2" t="s">
        <v>9</v>
      </c>
      <c r="E220" s="11">
        <v>45636</v>
      </c>
      <c r="F220" s="2">
        <v>4</v>
      </c>
      <c r="G220" s="2">
        <v>3</v>
      </c>
      <c r="H220" s="2">
        <v>5</v>
      </c>
      <c r="I220" s="2">
        <v>3</v>
      </c>
      <c r="J220" s="2">
        <v>4</v>
      </c>
      <c r="K220" s="2">
        <v>8</v>
      </c>
      <c r="L220" s="2" t="str">
        <f>IF(F220&gt;=4,"Positive",IF(F220=3,"Neutral","Negative"))</f>
        <v>Positive</v>
      </c>
      <c r="M220" s="2" t="str">
        <f>IF(K220&gt;=9,"Promoter",IF(K220&gt;=7,"Passive","Detractor"))</f>
        <v>Passive</v>
      </c>
      <c r="N220" s="2" t="s">
        <v>7737</v>
      </c>
    </row>
    <row r="221" spans="1:14" x14ac:dyDescent="0.2">
      <c r="A221" s="2" t="s">
        <v>7956</v>
      </c>
      <c r="B221" s="2" t="s">
        <v>3313</v>
      </c>
      <c r="C221" s="2" t="s">
        <v>1808</v>
      </c>
      <c r="D221" s="2" t="s">
        <v>118</v>
      </c>
      <c r="E221" s="11">
        <v>45636</v>
      </c>
      <c r="F221" s="2">
        <v>5</v>
      </c>
      <c r="G221" s="2">
        <v>5</v>
      </c>
      <c r="H221" s="2">
        <v>4</v>
      </c>
      <c r="I221" s="2">
        <v>4</v>
      </c>
      <c r="J221" s="2">
        <v>5</v>
      </c>
      <c r="K221" s="2">
        <v>8</v>
      </c>
      <c r="L221" s="2" t="str">
        <f>IF(F221&gt;=4,"Positive",IF(F221=3,"Neutral","Negative"))</f>
        <v>Positive</v>
      </c>
      <c r="M221" s="2" t="str">
        <f>IF(K221&gt;=9,"Promoter",IF(K221&gt;=7,"Passive","Detractor"))</f>
        <v>Passive</v>
      </c>
      <c r="N221" s="2" t="s">
        <v>7743</v>
      </c>
    </row>
    <row r="222" spans="1:14" x14ac:dyDescent="0.2">
      <c r="A222" s="2" t="s">
        <v>7957</v>
      </c>
      <c r="B222" s="2" t="s">
        <v>3364</v>
      </c>
      <c r="C222" s="2" t="s">
        <v>2349</v>
      </c>
      <c r="D222" s="2" t="s">
        <v>118</v>
      </c>
      <c r="E222" s="11">
        <v>45636</v>
      </c>
      <c r="F222" s="2">
        <v>4</v>
      </c>
      <c r="G222" s="2">
        <v>4</v>
      </c>
      <c r="H222" s="2">
        <v>5</v>
      </c>
      <c r="I222" s="2">
        <v>4</v>
      </c>
      <c r="J222" s="2">
        <v>3</v>
      </c>
      <c r="K222" s="2">
        <v>7</v>
      </c>
      <c r="L222" s="2" t="str">
        <f>IF(F222&gt;=4,"Positive",IF(F222=3,"Neutral","Negative"))</f>
        <v>Positive</v>
      </c>
      <c r="M222" s="2" t="str">
        <f>IF(K222&gt;=9,"Promoter",IF(K222&gt;=7,"Passive","Detractor"))</f>
        <v>Passive</v>
      </c>
      <c r="N222" s="2" t="s">
        <v>7743</v>
      </c>
    </row>
    <row r="223" spans="1:14" x14ac:dyDescent="0.2">
      <c r="A223" s="2" t="s">
        <v>7958</v>
      </c>
      <c r="B223" s="2" t="s">
        <v>3375</v>
      </c>
      <c r="C223" s="2" t="s">
        <v>1757</v>
      </c>
      <c r="D223" s="2" t="s">
        <v>87</v>
      </c>
      <c r="E223" s="11">
        <v>45636</v>
      </c>
      <c r="F223" s="2">
        <v>4</v>
      </c>
      <c r="G223" s="2">
        <v>4</v>
      </c>
      <c r="H223" s="2">
        <v>4</v>
      </c>
      <c r="I223" s="2">
        <v>3</v>
      </c>
      <c r="J223" s="2">
        <v>4</v>
      </c>
      <c r="K223" s="2">
        <v>9</v>
      </c>
      <c r="L223" s="2" t="str">
        <f>IF(F223&gt;=4,"Positive",IF(F223=3,"Neutral","Negative"))</f>
        <v>Positive</v>
      </c>
      <c r="M223" s="2" t="str">
        <f>IF(K223&gt;=9,"Promoter",IF(K223&gt;=7,"Passive","Detractor"))</f>
        <v>Promoter</v>
      </c>
      <c r="N223" s="2" t="s">
        <v>7737</v>
      </c>
    </row>
    <row r="224" spans="1:14" x14ac:dyDescent="0.2">
      <c r="A224" s="2" t="s">
        <v>7959</v>
      </c>
      <c r="B224" s="2" t="s">
        <v>3387</v>
      </c>
      <c r="C224" s="2" t="s">
        <v>400</v>
      </c>
      <c r="D224" s="2" t="s">
        <v>19</v>
      </c>
      <c r="E224" s="11">
        <v>45636</v>
      </c>
      <c r="F224" s="2">
        <v>4</v>
      </c>
      <c r="G224" s="2">
        <v>4</v>
      </c>
      <c r="H224" s="2">
        <v>5</v>
      </c>
      <c r="I224" s="2">
        <v>5</v>
      </c>
      <c r="J224" s="2">
        <v>4</v>
      </c>
      <c r="K224" s="2">
        <v>9</v>
      </c>
      <c r="L224" s="2" t="str">
        <f>IF(F224&gt;=4,"Positive",IF(F224=3,"Neutral","Negative"))</f>
        <v>Positive</v>
      </c>
      <c r="M224" s="2" t="str">
        <f>IF(K224&gt;=9,"Promoter",IF(K224&gt;=7,"Passive","Detractor"))</f>
        <v>Promoter</v>
      </c>
      <c r="N224" s="2" t="s">
        <v>7749</v>
      </c>
    </row>
    <row r="225" spans="1:14" x14ac:dyDescent="0.2">
      <c r="A225" s="2" t="s">
        <v>7960</v>
      </c>
      <c r="B225" s="2" t="s">
        <v>2802</v>
      </c>
      <c r="C225" s="2" t="s">
        <v>1974</v>
      </c>
      <c r="D225" s="2" t="s">
        <v>81</v>
      </c>
      <c r="E225" s="11">
        <v>45637</v>
      </c>
      <c r="F225" s="2">
        <v>5</v>
      </c>
      <c r="G225" s="2">
        <v>4</v>
      </c>
      <c r="H225" s="2">
        <v>5</v>
      </c>
      <c r="I225" s="2">
        <v>5</v>
      </c>
      <c r="J225" s="2">
        <v>5</v>
      </c>
      <c r="K225" s="2">
        <v>8</v>
      </c>
      <c r="L225" s="2" t="str">
        <f>IF(F225&gt;=4,"Positive",IF(F225=3,"Neutral","Negative"))</f>
        <v>Positive</v>
      </c>
      <c r="M225" s="2" t="str">
        <f>IF(K225&gt;=9,"Promoter",IF(K225&gt;=7,"Passive","Detractor"))</f>
        <v>Passive</v>
      </c>
      <c r="N225" s="2" t="s">
        <v>7743</v>
      </c>
    </row>
    <row r="226" spans="1:14" x14ac:dyDescent="0.2">
      <c r="A226" s="2" t="s">
        <v>7961</v>
      </c>
      <c r="B226" s="2" t="s">
        <v>3189</v>
      </c>
      <c r="C226" s="2" t="s">
        <v>1269</v>
      </c>
      <c r="D226" s="2" t="s">
        <v>63</v>
      </c>
      <c r="E226" s="11">
        <v>45637</v>
      </c>
      <c r="F226" s="2">
        <v>3</v>
      </c>
      <c r="G226" s="2">
        <v>3</v>
      </c>
      <c r="H226" s="2">
        <v>4</v>
      </c>
      <c r="I226" s="2">
        <v>3</v>
      </c>
      <c r="J226" s="2">
        <v>2</v>
      </c>
      <c r="K226" s="2">
        <v>6</v>
      </c>
      <c r="L226" s="2" t="str">
        <f>IF(F226&gt;=4,"Positive",IF(F226=3,"Neutral","Negative"))</f>
        <v>Neutral</v>
      </c>
      <c r="M226" s="2" t="str">
        <f>IF(K226&gt;=9,"Promoter",IF(K226&gt;=7,"Passive","Detractor"))</f>
        <v>Detractor</v>
      </c>
      <c r="N226" s="2" t="s">
        <v>7743</v>
      </c>
    </row>
    <row r="227" spans="1:14" x14ac:dyDescent="0.2">
      <c r="A227" s="2" t="s">
        <v>7962</v>
      </c>
      <c r="B227" s="2" t="s">
        <v>3245</v>
      </c>
      <c r="C227" s="2" t="s">
        <v>1008</v>
      </c>
      <c r="D227" s="2" t="s">
        <v>83</v>
      </c>
      <c r="E227" s="11">
        <v>45637</v>
      </c>
      <c r="F227" s="2">
        <v>4</v>
      </c>
      <c r="G227" s="2">
        <v>5</v>
      </c>
      <c r="H227" s="2">
        <v>4</v>
      </c>
      <c r="I227" s="2">
        <v>4</v>
      </c>
      <c r="J227" s="2">
        <v>3</v>
      </c>
      <c r="K227" s="2">
        <v>8</v>
      </c>
      <c r="L227" s="2" t="str">
        <f>IF(F227&gt;=4,"Positive",IF(F227=3,"Neutral","Negative"))</f>
        <v>Positive</v>
      </c>
      <c r="M227" s="2" t="str">
        <f>IF(K227&gt;=9,"Promoter",IF(K227&gt;=7,"Passive","Detractor"))</f>
        <v>Passive</v>
      </c>
      <c r="N227" s="2" t="s">
        <v>7737</v>
      </c>
    </row>
    <row r="228" spans="1:14" x14ac:dyDescent="0.2">
      <c r="A228" s="2" t="s">
        <v>7963</v>
      </c>
      <c r="B228" s="2" t="s">
        <v>3341</v>
      </c>
      <c r="C228" s="2" t="s">
        <v>1721</v>
      </c>
      <c r="D228" s="2" t="s">
        <v>81</v>
      </c>
      <c r="E228" s="11">
        <v>45637</v>
      </c>
      <c r="F228" s="2">
        <v>5</v>
      </c>
      <c r="G228" s="2">
        <v>5</v>
      </c>
      <c r="H228" s="2">
        <v>4</v>
      </c>
      <c r="I228" s="2">
        <v>5</v>
      </c>
      <c r="J228" s="2">
        <v>4</v>
      </c>
      <c r="K228" s="2">
        <v>8</v>
      </c>
      <c r="L228" s="2" t="str">
        <f>IF(F228&gt;=4,"Positive",IF(F228=3,"Neutral","Negative"))</f>
        <v>Positive</v>
      </c>
      <c r="M228" s="2" t="str">
        <f>IF(K228&gt;=9,"Promoter",IF(K228&gt;=7,"Passive","Detractor"))</f>
        <v>Passive</v>
      </c>
      <c r="N228" s="2" t="s">
        <v>7749</v>
      </c>
    </row>
    <row r="229" spans="1:14" x14ac:dyDescent="0.2">
      <c r="A229" s="2" t="s">
        <v>7964</v>
      </c>
      <c r="B229" s="2" t="s">
        <v>3345</v>
      </c>
      <c r="C229" s="2" t="s">
        <v>811</v>
      </c>
      <c r="D229" s="2" t="s">
        <v>81</v>
      </c>
      <c r="E229" s="11">
        <v>45637</v>
      </c>
      <c r="F229" s="2">
        <v>5</v>
      </c>
      <c r="G229" s="2">
        <v>5</v>
      </c>
      <c r="H229" s="2">
        <v>5</v>
      </c>
      <c r="I229" s="2">
        <v>4</v>
      </c>
      <c r="J229" s="2">
        <v>5</v>
      </c>
      <c r="K229" s="2">
        <v>10</v>
      </c>
      <c r="L229" s="2" t="str">
        <f>IF(F229&gt;=4,"Positive",IF(F229=3,"Neutral","Negative"))</f>
        <v>Positive</v>
      </c>
      <c r="M229" s="2" t="str">
        <f>IF(K229&gt;=9,"Promoter",IF(K229&gt;=7,"Passive","Detractor"))</f>
        <v>Promoter</v>
      </c>
      <c r="N229" s="2" t="s">
        <v>7735</v>
      </c>
    </row>
    <row r="230" spans="1:14" x14ac:dyDescent="0.2">
      <c r="A230" s="2" t="s">
        <v>7965</v>
      </c>
      <c r="B230" s="2" t="s">
        <v>3347</v>
      </c>
      <c r="C230" s="2" t="s">
        <v>1563</v>
      </c>
      <c r="D230" s="2" t="s">
        <v>69</v>
      </c>
      <c r="E230" s="11">
        <v>45637</v>
      </c>
      <c r="F230" s="2">
        <v>5</v>
      </c>
      <c r="G230" s="2">
        <v>5</v>
      </c>
      <c r="H230" s="2">
        <v>5</v>
      </c>
      <c r="I230" s="2">
        <v>5</v>
      </c>
      <c r="J230" s="2">
        <v>5</v>
      </c>
      <c r="K230" s="2">
        <v>8</v>
      </c>
      <c r="L230" s="2" t="str">
        <f>IF(F230&gt;=4,"Positive",IF(F230=3,"Neutral","Negative"))</f>
        <v>Positive</v>
      </c>
      <c r="M230" s="2" t="str">
        <f>IF(K230&gt;=9,"Promoter",IF(K230&gt;=7,"Passive","Detractor"))</f>
        <v>Passive</v>
      </c>
      <c r="N230" s="2" t="s">
        <v>7743</v>
      </c>
    </row>
    <row r="231" spans="1:14" x14ac:dyDescent="0.2">
      <c r="A231" s="2" t="s">
        <v>7966</v>
      </c>
      <c r="B231" s="2" t="s">
        <v>3391</v>
      </c>
      <c r="C231" s="2" t="s">
        <v>523</v>
      </c>
      <c r="D231" s="2" t="s">
        <v>29</v>
      </c>
      <c r="E231" s="11">
        <v>45637</v>
      </c>
      <c r="F231" s="2">
        <v>4</v>
      </c>
      <c r="G231" s="2">
        <v>3</v>
      </c>
      <c r="H231" s="2">
        <v>4</v>
      </c>
      <c r="I231" s="2">
        <v>5</v>
      </c>
      <c r="J231" s="2">
        <v>4</v>
      </c>
      <c r="K231" s="2">
        <v>7</v>
      </c>
      <c r="L231" s="2" t="str">
        <f>IF(F231&gt;=4,"Positive",IF(F231=3,"Neutral","Negative"))</f>
        <v>Positive</v>
      </c>
      <c r="M231" s="2" t="str">
        <f>IF(K231&gt;=9,"Promoter",IF(K231&gt;=7,"Passive","Detractor"))</f>
        <v>Passive</v>
      </c>
      <c r="N231" s="2" t="s">
        <v>7743</v>
      </c>
    </row>
    <row r="232" spans="1:14" x14ac:dyDescent="0.2">
      <c r="A232" s="2" t="s">
        <v>7967</v>
      </c>
      <c r="B232" s="2" t="s">
        <v>2685</v>
      </c>
      <c r="C232" s="2" t="s">
        <v>2345</v>
      </c>
      <c r="D232" s="2" t="s">
        <v>118</v>
      </c>
      <c r="E232" s="11">
        <v>45639</v>
      </c>
      <c r="F232" s="2">
        <v>5</v>
      </c>
      <c r="G232" s="2">
        <v>5</v>
      </c>
      <c r="H232" s="2">
        <v>5</v>
      </c>
      <c r="I232" s="2">
        <v>4</v>
      </c>
      <c r="J232" s="2">
        <v>5</v>
      </c>
      <c r="K232" s="2">
        <v>10</v>
      </c>
      <c r="L232" s="2" t="str">
        <f>IF(F232&gt;=4,"Positive",IF(F232=3,"Neutral","Negative"))</f>
        <v>Positive</v>
      </c>
      <c r="M232" s="2" t="str">
        <f>IF(K232&gt;=9,"Promoter",IF(K232&gt;=7,"Passive","Detractor"))</f>
        <v>Promoter</v>
      </c>
      <c r="N232" s="2" t="s">
        <v>7735</v>
      </c>
    </row>
    <row r="233" spans="1:14" x14ac:dyDescent="0.2">
      <c r="A233" s="2" t="s">
        <v>7968</v>
      </c>
      <c r="B233" s="2" t="s">
        <v>3393</v>
      </c>
      <c r="C233" s="2" t="s">
        <v>1055</v>
      </c>
      <c r="D233" s="2" t="s">
        <v>26</v>
      </c>
      <c r="E233" s="11">
        <v>45639</v>
      </c>
      <c r="F233" s="2">
        <v>5</v>
      </c>
      <c r="G233" s="2">
        <v>4</v>
      </c>
      <c r="H233" s="2">
        <v>4</v>
      </c>
      <c r="I233" s="2">
        <v>5</v>
      </c>
      <c r="J233" s="2">
        <v>5</v>
      </c>
      <c r="K233" s="2">
        <v>8</v>
      </c>
      <c r="L233" s="2" t="str">
        <f>IF(F233&gt;=4,"Positive",IF(F233=3,"Neutral","Negative"))</f>
        <v>Positive</v>
      </c>
      <c r="M233" s="2" t="str">
        <f>IF(K233&gt;=9,"Promoter",IF(K233&gt;=7,"Passive","Detractor"))</f>
        <v>Passive</v>
      </c>
      <c r="N233" s="2" t="s">
        <v>7743</v>
      </c>
    </row>
    <row r="234" spans="1:14" x14ac:dyDescent="0.2">
      <c r="A234" s="2" t="s">
        <v>7969</v>
      </c>
      <c r="B234" s="2" t="s">
        <v>2657</v>
      </c>
      <c r="C234" s="2" t="s">
        <v>1192</v>
      </c>
      <c r="D234" s="2" t="s">
        <v>19</v>
      </c>
      <c r="E234" s="11">
        <v>45640</v>
      </c>
      <c r="F234" s="2">
        <v>4</v>
      </c>
      <c r="G234" s="2">
        <v>4</v>
      </c>
      <c r="H234" s="2">
        <v>5</v>
      </c>
      <c r="I234" s="2">
        <v>4</v>
      </c>
      <c r="J234" s="2">
        <v>4</v>
      </c>
      <c r="K234" s="2">
        <v>8</v>
      </c>
      <c r="L234" s="2" t="str">
        <f>IF(F234&gt;=4,"Positive",IF(F234=3,"Neutral","Negative"))</f>
        <v>Positive</v>
      </c>
      <c r="M234" s="2" t="str">
        <f>IF(K234&gt;=9,"Promoter",IF(K234&gt;=7,"Passive","Detractor"))</f>
        <v>Passive</v>
      </c>
      <c r="N234" s="2" t="s">
        <v>7733</v>
      </c>
    </row>
    <row r="235" spans="1:14" x14ac:dyDescent="0.2">
      <c r="A235" s="2" t="s">
        <v>7970</v>
      </c>
      <c r="B235" s="2" t="s">
        <v>2928</v>
      </c>
      <c r="C235" s="2" t="s">
        <v>1365</v>
      </c>
      <c r="D235" s="2" t="s">
        <v>69</v>
      </c>
      <c r="E235" s="11">
        <v>45640</v>
      </c>
      <c r="F235" s="2">
        <v>3</v>
      </c>
      <c r="G235" s="2">
        <v>3</v>
      </c>
      <c r="H235" s="2">
        <v>4</v>
      </c>
      <c r="I235" s="2">
        <v>3</v>
      </c>
      <c r="J235" s="2">
        <v>3</v>
      </c>
      <c r="K235" s="2">
        <v>7</v>
      </c>
      <c r="L235" s="2" t="str">
        <f>IF(F235&gt;=4,"Positive",IF(F235=3,"Neutral","Negative"))</f>
        <v>Neutral</v>
      </c>
      <c r="M235" s="2" t="str">
        <f>IF(K235&gt;=9,"Promoter",IF(K235&gt;=7,"Passive","Detractor"))</f>
        <v>Passive</v>
      </c>
      <c r="N235" s="2" t="s">
        <v>7735</v>
      </c>
    </row>
    <row r="236" spans="1:14" x14ac:dyDescent="0.2">
      <c r="A236" s="2" t="s">
        <v>7971</v>
      </c>
      <c r="B236" s="2" t="s">
        <v>3377</v>
      </c>
      <c r="C236" s="2" t="s">
        <v>2283</v>
      </c>
      <c r="D236" s="2" t="s">
        <v>83</v>
      </c>
      <c r="E236" s="11">
        <v>45640</v>
      </c>
      <c r="F236" s="2">
        <v>5</v>
      </c>
      <c r="G236" s="2">
        <v>5</v>
      </c>
      <c r="H236" s="2">
        <v>5</v>
      </c>
      <c r="I236" s="2">
        <v>5</v>
      </c>
      <c r="J236" s="2">
        <v>5</v>
      </c>
      <c r="K236" s="2">
        <v>10</v>
      </c>
      <c r="L236" s="2" t="str">
        <f>IF(F236&gt;=4,"Positive",IF(F236=3,"Neutral","Negative"))</f>
        <v>Positive</v>
      </c>
      <c r="M236" s="2" t="str">
        <f>IF(K236&gt;=9,"Promoter",IF(K236&gt;=7,"Passive","Detractor"))</f>
        <v>Promoter</v>
      </c>
      <c r="N236" s="2" t="s">
        <v>7743</v>
      </c>
    </row>
    <row r="237" spans="1:14" x14ac:dyDescent="0.2">
      <c r="A237" s="2" t="s">
        <v>7972</v>
      </c>
      <c r="B237" s="2" t="s">
        <v>3395</v>
      </c>
      <c r="C237" s="2" t="s">
        <v>1563</v>
      </c>
      <c r="D237" s="2" t="s">
        <v>67</v>
      </c>
      <c r="E237" s="11">
        <v>45640</v>
      </c>
      <c r="F237" s="2">
        <v>5</v>
      </c>
      <c r="G237" s="2">
        <v>4</v>
      </c>
      <c r="H237" s="2">
        <v>5</v>
      </c>
      <c r="I237" s="2">
        <v>5</v>
      </c>
      <c r="J237" s="2">
        <v>5</v>
      </c>
      <c r="K237" s="2">
        <v>10</v>
      </c>
      <c r="L237" s="2" t="str">
        <f>IF(F237&gt;=4,"Positive",IF(F237=3,"Neutral","Negative"))</f>
        <v>Positive</v>
      </c>
      <c r="M237" s="2" t="str">
        <f>IF(K237&gt;=9,"Promoter",IF(K237&gt;=7,"Passive","Detractor"))</f>
        <v>Promoter</v>
      </c>
      <c r="N237" s="2" t="s">
        <v>7743</v>
      </c>
    </row>
    <row r="238" spans="1:14" x14ac:dyDescent="0.2">
      <c r="A238" s="2" t="s">
        <v>7973</v>
      </c>
      <c r="B238" s="2" t="s">
        <v>3414</v>
      </c>
      <c r="C238" s="2" t="s">
        <v>1424</v>
      </c>
      <c r="D238" s="2" t="s">
        <v>29</v>
      </c>
      <c r="E238" s="11">
        <v>45640</v>
      </c>
      <c r="F238" s="2">
        <v>4</v>
      </c>
      <c r="G238" s="2">
        <v>3</v>
      </c>
      <c r="H238" s="2">
        <v>3</v>
      </c>
      <c r="I238" s="2">
        <v>5</v>
      </c>
      <c r="J238" s="2">
        <v>3</v>
      </c>
      <c r="K238" s="2">
        <v>9</v>
      </c>
      <c r="L238" s="2" t="str">
        <f>IF(F238&gt;=4,"Positive",IF(F238=3,"Neutral","Negative"))</f>
        <v>Positive</v>
      </c>
      <c r="M238" s="2" t="str">
        <f>IF(K238&gt;=9,"Promoter",IF(K238&gt;=7,"Passive","Detractor"))</f>
        <v>Promoter</v>
      </c>
      <c r="N238" s="2" t="s">
        <v>7733</v>
      </c>
    </row>
    <row r="239" spans="1:14" x14ac:dyDescent="0.2">
      <c r="A239" s="2" t="s">
        <v>7974</v>
      </c>
      <c r="B239" s="2" t="s">
        <v>3415</v>
      </c>
      <c r="C239" s="2" t="s">
        <v>1720</v>
      </c>
      <c r="D239" s="2" t="s">
        <v>101</v>
      </c>
      <c r="E239" s="11">
        <v>45640</v>
      </c>
      <c r="F239" s="2">
        <v>3</v>
      </c>
      <c r="G239" s="2">
        <v>3</v>
      </c>
      <c r="H239" s="2">
        <v>3</v>
      </c>
      <c r="I239" s="2">
        <v>3</v>
      </c>
      <c r="J239" s="2">
        <v>4</v>
      </c>
      <c r="K239" s="2">
        <v>6</v>
      </c>
      <c r="L239" s="2" t="str">
        <f>IF(F239&gt;=4,"Positive",IF(F239=3,"Neutral","Negative"))</f>
        <v>Neutral</v>
      </c>
      <c r="M239" s="2" t="str">
        <f>IF(K239&gt;=9,"Promoter",IF(K239&gt;=7,"Passive","Detractor"))</f>
        <v>Detractor</v>
      </c>
      <c r="N239" s="2" t="s">
        <v>7735</v>
      </c>
    </row>
    <row r="240" spans="1:14" x14ac:dyDescent="0.2">
      <c r="A240" s="2" t="s">
        <v>7975</v>
      </c>
      <c r="B240" s="2" t="s">
        <v>2943</v>
      </c>
      <c r="C240" s="2" t="s">
        <v>1172</v>
      </c>
      <c r="D240" s="2" t="s">
        <v>77</v>
      </c>
      <c r="E240" s="11">
        <v>45641</v>
      </c>
      <c r="F240" s="2">
        <v>4</v>
      </c>
      <c r="G240" s="2">
        <v>3</v>
      </c>
      <c r="H240" s="2">
        <v>5</v>
      </c>
      <c r="I240" s="2">
        <v>5</v>
      </c>
      <c r="J240" s="2">
        <v>4</v>
      </c>
      <c r="K240" s="2">
        <v>8</v>
      </c>
      <c r="L240" s="2" t="str">
        <f>IF(F240&gt;=4,"Positive",IF(F240=3,"Neutral","Negative"))</f>
        <v>Positive</v>
      </c>
      <c r="M240" s="2" t="str">
        <f>IF(K240&gt;=9,"Promoter",IF(K240&gt;=7,"Passive","Detractor"))</f>
        <v>Passive</v>
      </c>
      <c r="N240" s="2" t="s">
        <v>7743</v>
      </c>
    </row>
    <row r="241" spans="1:14" x14ac:dyDescent="0.2">
      <c r="A241" s="2" t="s">
        <v>7976</v>
      </c>
      <c r="B241" s="2" t="s">
        <v>3384</v>
      </c>
      <c r="C241" s="2" t="s">
        <v>973</v>
      </c>
      <c r="D241" s="2" t="s">
        <v>39</v>
      </c>
      <c r="E241" s="11">
        <v>45641</v>
      </c>
      <c r="F241" s="2">
        <v>5</v>
      </c>
      <c r="G241" s="2">
        <v>5</v>
      </c>
      <c r="H241" s="2">
        <v>4</v>
      </c>
      <c r="I241" s="2">
        <v>5</v>
      </c>
      <c r="J241" s="2">
        <v>5</v>
      </c>
      <c r="K241" s="2">
        <v>8</v>
      </c>
      <c r="L241" s="2" t="str">
        <f>IF(F241&gt;=4,"Positive",IF(F241=3,"Neutral","Negative"))</f>
        <v>Positive</v>
      </c>
      <c r="M241" s="2" t="str">
        <f>IF(K241&gt;=9,"Promoter",IF(K241&gt;=7,"Passive","Detractor"))</f>
        <v>Passive</v>
      </c>
      <c r="N241" s="2" t="s">
        <v>7743</v>
      </c>
    </row>
    <row r="242" spans="1:14" x14ac:dyDescent="0.2">
      <c r="A242" s="2" t="s">
        <v>7977</v>
      </c>
      <c r="B242" s="2" t="s">
        <v>3426</v>
      </c>
      <c r="C242" s="2" t="s">
        <v>2319</v>
      </c>
      <c r="D242" s="2" t="s">
        <v>61</v>
      </c>
      <c r="E242" s="11">
        <v>45641</v>
      </c>
      <c r="F242" s="2">
        <v>5</v>
      </c>
      <c r="G242" s="2">
        <v>4</v>
      </c>
      <c r="H242" s="2">
        <v>5</v>
      </c>
      <c r="I242" s="2">
        <v>4</v>
      </c>
      <c r="J242" s="2">
        <v>4</v>
      </c>
      <c r="K242" s="2">
        <v>10</v>
      </c>
      <c r="L242" s="2" t="str">
        <f>IF(F242&gt;=4,"Positive",IF(F242=3,"Neutral","Negative"))</f>
        <v>Positive</v>
      </c>
      <c r="M242" s="2" t="str">
        <f>IF(K242&gt;=9,"Promoter",IF(K242&gt;=7,"Passive","Detractor"))</f>
        <v>Promoter</v>
      </c>
      <c r="N242" s="2" t="s">
        <v>7733</v>
      </c>
    </row>
    <row r="243" spans="1:14" x14ac:dyDescent="0.2">
      <c r="A243" s="2" t="s">
        <v>7978</v>
      </c>
      <c r="B243" s="2" t="s">
        <v>3445</v>
      </c>
      <c r="C243" s="2" t="s">
        <v>1486</v>
      </c>
      <c r="D243" s="2" t="s">
        <v>108</v>
      </c>
      <c r="E243" s="11">
        <v>45641</v>
      </c>
      <c r="F243" s="2">
        <v>3</v>
      </c>
      <c r="G243" s="2">
        <v>4</v>
      </c>
      <c r="H243" s="2">
        <v>3</v>
      </c>
      <c r="I243" s="2">
        <v>2</v>
      </c>
      <c r="J243" s="2">
        <v>3</v>
      </c>
      <c r="K243" s="2">
        <v>6</v>
      </c>
      <c r="L243" s="2" t="str">
        <f>IF(F243&gt;=4,"Positive",IF(F243=3,"Neutral","Negative"))</f>
        <v>Neutral</v>
      </c>
      <c r="M243" s="2" t="str">
        <f>IF(K243&gt;=9,"Promoter",IF(K243&gt;=7,"Passive","Detractor"))</f>
        <v>Detractor</v>
      </c>
      <c r="N243" s="2" t="s">
        <v>7735</v>
      </c>
    </row>
    <row r="244" spans="1:14" x14ac:dyDescent="0.2">
      <c r="A244" s="2" t="s">
        <v>7979</v>
      </c>
      <c r="B244" s="2" t="s">
        <v>3446</v>
      </c>
      <c r="C244" s="2" t="s">
        <v>1808</v>
      </c>
      <c r="D244" s="2" t="s">
        <v>57</v>
      </c>
      <c r="E244" s="11">
        <v>45641</v>
      </c>
      <c r="F244" s="2">
        <v>4</v>
      </c>
      <c r="G244" s="2">
        <v>3</v>
      </c>
      <c r="H244" s="2">
        <v>4</v>
      </c>
      <c r="I244" s="2">
        <v>5</v>
      </c>
      <c r="J244" s="2">
        <v>4</v>
      </c>
      <c r="K244" s="2">
        <v>8</v>
      </c>
      <c r="L244" s="2" t="str">
        <f>IF(F244&gt;=4,"Positive",IF(F244=3,"Neutral","Negative"))</f>
        <v>Positive</v>
      </c>
      <c r="M244" s="2" t="str">
        <f>IF(K244&gt;=9,"Promoter",IF(K244&gt;=7,"Passive","Detractor"))</f>
        <v>Passive</v>
      </c>
      <c r="N244" s="2" t="s">
        <v>7733</v>
      </c>
    </row>
    <row r="245" spans="1:14" x14ac:dyDescent="0.2">
      <c r="A245" s="2" t="s">
        <v>7980</v>
      </c>
      <c r="B245" s="2" t="s">
        <v>2760</v>
      </c>
      <c r="C245" s="2" t="s">
        <v>2450</v>
      </c>
      <c r="D245" s="2" t="s">
        <v>103</v>
      </c>
      <c r="E245" s="11">
        <v>45642</v>
      </c>
      <c r="F245" s="2">
        <v>5</v>
      </c>
      <c r="G245" s="2">
        <v>5</v>
      </c>
      <c r="H245" s="2">
        <v>5</v>
      </c>
      <c r="I245" s="2">
        <v>4</v>
      </c>
      <c r="J245" s="2">
        <v>4</v>
      </c>
      <c r="K245" s="2">
        <v>9</v>
      </c>
      <c r="L245" s="2" t="str">
        <f>IF(F245&gt;=4,"Positive",IF(F245=3,"Neutral","Negative"))</f>
        <v>Positive</v>
      </c>
      <c r="M245" s="2" t="str">
        <f>IF(K245&gt;=9,"Promoter",IF(K245&gt;=7,"Passive","Detractor"))</f>
        <v>Promoter</v>
      </c>
      <c r="N245" s="2" t="s">
        <v>7737</v>
      </c>
    </row>
    <row r="246" spans="1:14" x14ac:dyDescent="0.2">
      <c r="A246" s="2" t="s">
        <v>7981</v>
      </c>
      <c r="B246" s="2" t="s">
        <v>2888</v>
      </c>
      <c r="C246" s="2" t="s">
        <v>1630</v>
      </c>
      <c r="D246" s="2" t="s">
        <v>129</v>
      </c>
      <c r="E246" s="11">
        <v>45643</v>
      </c>
      <c r="F246" s="2">
        <v>3</v>
      </c>
      <c r="G246" s="2">
        <v>4</v>
      </c>
      <c r="H246" s="2">
        <v>3</v>
      </c>
      <c r="I246" s="2">
        <v>2</v>
      </c>
      <c r="J246" s="2">
        <v>4</v>
      </c>
      <c r="K246" s="2">
        <v>7</v>
      </c>
      <c r="L246" s="2" t="str">
        <f>IF(F246&gt;=4,"Positive",IF(F246=3,"Neutral","Negative"))</f>
        <v>Neutral</v>
      </c>
      <c r="M246" s="2" t="str">
        <f>IF(K246&gt;=9,"Promoter",IF(K246&gt;=7,"Passive","Detractor"))</f>
        <v>Passive</v>
      </c>
      <c r="N246" s="2" t="s">
        <v>7733</v>
      </c>
    </row>
    <row r="247" spans="1:14" x14ac:dyDescent="0.2">
      <c r="A247" s="2" t="s">
        <v>7982</v>
      </c>
      <c r="B247" s="2" t="s">
        <v>2907</v>
      </c>
      <c r="C247" s="2" t="s">
        <v>1718</v>
      </c>
      <c r="D247" s="2" t="s">
        <v>26</v>
      </c>
      <c r="E247" s="11">
        <v>45643</v>
      </c>
      <c r="F247" s="2">
        <v>5</v>
      </c>
      <c r="G247" s="2">
        <v>5</v>
      </c>
      <c r="H247" s="2">
        <v>5</v>
      </c>
      <c r="I247" s="2">
        <v>5</v>
      </c>
      <c r="J247" s="2">
        <v>5</v>
      </c>
      <c r="K247" s="2">
        <v>8</v>
      </c>
      <c r="L247" s="2" t="str">
        <f>IF(F247&gt;=4,"Positive",IF(F247=3,"Neutral","Negative"))</f>
        <v>Positive</v>
      </c>
      <c r="M247" s="2" t="str">
        <f>IF(K247&gt;=9,"Promoter",IF(K247&gt;=7,"Passive","Detractor"))</f>
        <v>Passive</v>
      </c>
      <c r="N247" s="2" t="s">
        <v>7743</v>
      </c>
    </row>
    <row r="248" spans="1:14" x14ac:dyDescent="0.2">
      <c r="A248" s="2" t="s">
        <v>7983</v>
      </c>
      <c r="B248" s="2" t="s">
        <v>3398</v>
      </c>
      <c r="C248" s="2" t="s">
        <v>2054</v>
      </c>
      <c r="D248" s="2" t="s">
        <v>57</v>
      </c>
      <c r="E248" s="11">
        <v>45643</v>
      </c>
      <c r="F248" s="2">
        <v>5</v>
      </c>
      <c r="G248" s="2">
        <v>5</v>
      </c>
      <c r="H248" s="2">
        <v>5</v>
      </c>
      <c r="I248" s="2">
        <v>5</v>
      </c>
      <c r="J248" s="2">
        <v>5</v>
      </c>
      <c r="K248" s="2">
        <v>8</v>
      </c>
      <c r="L248" s="2" t="str">
        <f>IF(F248&gt;=4,"Positive",IF(F248=3,"Neutral","Negative"))</f>
        <v>Positive</v>
      </c>
      <c r="M248" s="2" t="str">
        <f>IF(K248&gt;=9,"Promoter",IF(K248&gt;=7,"Passive","Detractor"))</f>
        <v>Passive</v>
      </c>
      <c r="N248" s="2" t="s">
        <v>7743</v>
      </c>
    </row>
    <row r="249" spans="1:14" x14ac:dyDescent="0.2">
      <c r="A249" s="2" t="s">
        <v>7984</v>
      </c>
      <c r="B249" s="2" t="s">
        <v>3421</v>
      </c>
      <c r="C249" s="2" t="s">
        <v>974</v>
      </c>
      <c r="D249" s="2" t="s">
        <v>97</v>
      </c>
      <c r="E249" s="11">
        <v>45643</v>
      </c>
      <c r="F249" s="2">
        <v>5</v>
      </c>
      <c r="G249" s="2">
        <v>5</v>
      </c>
      <c r="H249" s="2">
        <v>5</v>
      </c>
      <c r="I249" s="2">
        <v>5</v>
      </c>
      <c r="J249" s="2">
        <v>5</v>
      </c>
      <c r="K249" s="2">
        <v>10</v>
      </c>
      <c r="L249" s="2" t="str">
        <f>IF(F249&gt;=4,"Positive",IF(F249=3,"Neutral","Negative"))</f>
        <v>Positive</v>
      </c>
      <c r="M249" s="2" t="str">
        <f>IF(K249&gt;=9,"Promoter",IF(K249&gt;=7,"Passive","Detractor"))</f>
        <v>Promoter</v>
      </c>
      <c r="N249" s="2" t="s">
        <v>7735</v>
      </c>
    </row>
    <row r="250" spans="1:14" x14ac:dyDescent="0.2">
      <c r="A250" s="2" t="s">
        <v>7985</v>
      </c>
      <c r="B250" s="2" t="s">
        <v>3431</v>
      </c>
      <c r="C250" s="2" t="s">
        <v>536</v>
      </c>
      <c r="D250" s="2" t="s">
        <v>22</v>
      </c>
      <c r="E250" s="11">
        <v>45643</v>
      </c>
      <c r="F250" s="2">
        <v>5</v>
      </c>
      <c r="G250" s="2">
        <v>5</v>
      </c>
      <c r="H250" s="2">
        <v>5</v>
      </c>
      <c r="I250" s="2">
        <v>5</v>
      </c>
      <c r="J250" s="2">
        <v>4</v>
      </c>
      <c r="K250" s="2">
        <v>10</v>
      </c>
      <c r="L250" s="2" t="str">
        <f>IF(F250&gt;=4,"Positive",IF(F250=3,"Neutral","Negative"))</f>
        <v>Positive</v>
      </c>
      <c r="M250" s="2" t="str">
        <f>IF(K250&gt;=9,"Promoter",IF(K250&gt;=7,"Passive","Detractor"))</f>
        <v>Promoter</v>
      </c>
      <c r="N250" s="2" t="s">
        <v>7737</v>
      </c>
    </row>
    <row r="251" spans="1:14" x14ac:dyDescent="0.2">
      <c r="A251" s="2" t="s">
        <v>7986</v>
      </c>
      <c r="B251" s="2" t="s">
        <v>3509</v>
      </c>
      <c r="C251" s="2" t="s">
        <v>1348</v>
      </c>
      <c r="D251" s="2" t="s">
        <v>83</v>
      </c>
      <c r="E251" s="11">
        <v>45643</v>
      </c>
      <c r="F251" s="2">
        <v>3</v>
      </c>
      <c r="G251" s="2">
        <v>3</v>
      </c>
      <c r="H251" s="2">
        <v>3</v>
      </c>
      <c r="I251" s="2">
        <v>3</v>
      </c>
      <c r="J251" s="2">
        <v>3</v>
      </c>
      <c r="K251" s="2">
        <v>7</v>
      </c>
      <c r="L251" s="2" t="str">
        <f>IF(F251&gt;=4,"Positive",IF(F251=3,"Neutral","Negative"))</f>
        <v>Neutral</v>
      </c>
      <c r="M251" s="2" t="str">
        <f>IF(K251&gt;=9,"Promoter",IF(K251&gt;=7,"Passive","Detractor"))</f>
        <v>Passive</v>
      </c>
      <c r="N251" s="2" t="s">
        <v>7735</v>
      </c>
    </row>
    <row r="252" spans="1:14" x14ac:dyDescent="0.2">
      <c r="A252" s="2" t="s">
        <v>7987</v>
      </c>
      <c r="B252" s="2" t="s">
        <v>2731</v>
      </c>
      <c r="C252" s="2" t="s">
        <v>539</v>
      </c>
      <c r="D252" s="2" t="s">
        <v>103</v>
      </c>
      <c r="E252" s="11">
        <v>45644</v>
      </c>
      <c r="F252" s="2">
        <v>3</v>
      </c>
      <c r="G252" s="2">
        <v>4</v>
      </c>
      <c r="H252" s="2">
        <v>3</v>
      </c>
      <c r="I252" s="2">
        <v>2</v>
      </c>
      <c r="J252" s="2">
        <v>4</v>
      </c>
      <c r="K252" s="2">
        <v>7</v>
      </c>
      <c r="L252" s="2" t="str">
        <f>IF(F252&gt;=4,"Positive",IF(F252=3,"Neutral","Negative"))</f>
        <v>Neutral</v>
      </c>
      <c r="M252" s="2" t="str">
        <f>IF(K252&gt;=9,"Promoter",IF(K252&gt;=7,"Passive","Detractor"))</f>
        <v>Passive</v>
      </c>
      <c r="N252" s="2" t="s">
        <v>7735</v>
      </c>
    </row>
    <row r="253" spans="1:14" x14ac:dyDescent="0.2">
      <c r="A253" s="2" t="s">
        <v>7988</v>
      </c>
      <c r="B253" s="2" t="s">
        <v>2976</v>
      </c>
      <c r="C253" s="2" t="s">
        <v>2180</v>
      </c>
      <c r="D253" s="2" t="s">
        <v>101</v>
      </c>
      <c r="E253" s="11">
        <v>45644</v>
      </c>
      <c r="F253" s="2">
        <v>3</v>
      </c>
      <c r="G253" s="2">
        <v>3</v>
      </c>
      <c r="H253" s="2">
        <v>4</v>
      </c>
      <c r="I253" s="2">
        <v>3</v>
      </c>
      <c r="J253" s="2">
        <v>3</v>
      </c>
      <c r="K253" s="2">
        <v>7</v>
      </c>
      <c r="L253" s="2" t="str">
        <f>IF(F253&gt;=4,"Positive",IF(F253=3,"Neutral","Negative"))</f>
        <v>Neutral</v>
      </c>
      <c r="M253" s="2" t="str">
        <f>IF(K253&gt;=9,"Promoter",IF(K253&gt;=7,"Passive","Detractor"))</f>
        <v>Passive</v>
      </c>
      <c r="N253" s="2" t="s">
        <v>7743</v>
      </c>
    </row>
    <row r="254" spans="1:14" x14ac:dyDescent="0.2">
      <c r="A254" s="2" t="s">
        <v>7989</v>
      </c>
      <c r="B254" s="2" t="s">
        <v>3276</v>
      </c>
      <c r="C254" s="2" t="s">
        <v>884</v>
      </c>
      <c r="D254" s="2" t="s">
        <v>69</v>
      </c>
      <c r="E254" s="11">
        <v>45644</v>
      </c>
      <c r="F254" s="2">
        <v>5</v>
      </c>
      <c r="G254" s="2">
        <v>4</v>
      </c>
      <c r="H254" s="2">
        <v>4</v>
      </c>
      <c r="I254" s="2">
        <v>4</v>
      </c>
      <c r="J254" s="2">
        <v>5</v>
      </c>
      <c r="K254" s="2">
        <v>9</v>
      </c>
      <c r="L254" s="2" t="str">
        <f>IF(F254&gt;=4,"Positive",IF(F254=3,"Neutral","Negative"))</f>
        <v>Positive</v>
      </c>
      <c r="M254" s="2" t="str">
        <f>IF(K254&gt;=9,"Promoter",IF(K254&gt;=7,"Passive","Detractor"))</f>
        <v>Promoter</v>
      </c>
      <c r="N254" s="2" t="s">
        <v>7749</v>
      </c>
    </row>
    <row r="255" spans="1:14" x14ac:dyDescent="0.2">
      <c r="A255" s="2" t="s">
        <v>7990</v>
      </c>
      <c r="B255" s="2" t="s">
        <v>3401</v>
      </c>
      <c r="C255" s="2" t="s">
        <v>861</v>
      </c>
      <c r="D255" s="2" t="s">
        <v>57</v>
      </c>
      <c r="E255" s="11">
        <v>45644</v>
      </c>
      <c r="F255" s="2">
        <v>4</v>
      </c>
      <c r="G255" s="2">
        <v>3</v>
      </c>
      <c r="H255" s="2">
        <v>4</v>
      </c>
      <c r="I255" s="2">
        <v>4</v>
      </c>
      <c r="J255" s="2">
        <v>4</v>
      </c>
      <c r="K255" s="2">
        <v>9</v>
      </c>
      <c r="L255" s="2" t="str">
        <f>IF(F255&gt;=4,"Positive",IF(F255=3,"Neutral","Negative"))</f>
        <v>Positive</v>
      </c>
      <c r="M255" s="2" t="str">
        <f>IF(K255&gt;=9,"Promoter",IF(K255&gt;=7,"Passive","Detractor"))</f>
        <v>Promoter</v>
      </c>
      <c r="N255" s="2" t="s">
        <v>7733</v>
      </c>
    </row>
    <row r="256" spans="1:14" x14ac:dyDescent="0.2">
      <c r="A256" s="2" t="s">
        <v>7991</v>
      </c>
      <c r="B256" s="2" t="s">
        <v>3219</v>
      </c>
      <c r="C256" s="2" t="s">
        <v>934</v>
      </c>
      <c r="D256" s="2" t="s">
        <v>125</v>
      </c>
      <c r="E256" s="11">
        <v>45645</v>
      </c>
      <c r="F256" s="2">
        <v>5</v>
      </c>
      <c r="G256" s="2">
        <v>5</v>
      </c>
      <c r="H256" s="2">
        <v>4</v>
      </c>
      <c r="I256" s="2">
        <v>5</v>
      </c>
      <c r="J256" s="2">
        <v>5</v>
      </c>
      <c r="K256" s="2">
        <v>10</v>
      </c>
      <c r="L256" s="2" t="str">
        <f>IF(F256&gt;=4,"Positive",IF(F256=3,"Neutral","Negative"))</f>
        <v>Positive</v>
      </c>
      <c r="M256" s="2" t="str">
        <f>IF(K256&gt;=9,"Promoter",IF(K256&gt;=7,"Passive","Detractor"))</f>
        <v>Promoter</v>
      </c>
      <c r="N256" s="2" t="s">
        <v>7737</v>
      </c>
    </row>
    <row r="257" spans="1:14" x14ac:dyDescent="0.2">
      <c r="A257" s="2" t="s">
        <v>7992</v>
      </c>
      <c r="B257" s="2" t="s">
        <v>3279</v>
      </c>
      <c r="C257" s="2" t="s">
        <v>808</v>
      </c>
      <c r="D257" s="2" t="s">
        <v>71</v>
      </c>
      <c r="E257" s="11">
        <v>45645</v>
      </c>
      <c r="F257" s="2">
        <v>4</v>
      </c>
      <c r="G257" s="2">
        <v>3</v>
      </c>
      <c r="H257" s="2">
        <v>4</v>
      </c>
      <c r="I257" s="2">
        <v>4</v>
      </c>
      <c r="J257" s="2">
        <v>4</v>
      </c>
      <c r="K257" s="2">
        <v>9</v>
      </c>
      <c r="L257" s="2" t="str">
        <f>IF(F257&gt;=4,"Positive",IF(F257=3,"Neutral","Negative"))</f>
        <v>Positive</v>
      </c>
      <c r="M257" s="2" t="str">
        <f>IF(K257&gt;=9,"Promoter",IF(K257&gt;=7,"Passive","Detractor"))</f>
        <v>Promoter</v>
      </c>
      <c r="N257" s="2" t="s">
        <v>7743</v>
      </c>
    </row>
    <row r="258" spans="1:14" x14ac:dyDescent="0.2">
      <c r="A258" s="2" t="s">
        <v>7993</v>
      </c>
      <c r="B258" s="2" t="s">
        <v>3340</v>
      </c>
      <c r="C258" s="2" t="s">
        <v>1608</v>
      </c>
      <c r="D258" s="2" t="s">
        <v>81</v>
      </c>
      <c r="E258" s="11">
        <v>45645</v>
      </c>
      <c r="F258" s="2">
        <v>5</v>
      </c>
      <c r="G258" s="2">
        <v>5</v>
      </c>
      <c r="H258" s="2">
        <v>5</v>
      </c>
      <c r="I258" s="2">
        <v>4</v>
      </c>
      <c r="J258" s="2">
        <v>5</v>
      </c>
      <c r="K258" s="2">
        <v>8</v>
      </c>
      <c r="L258" s="2" t="str">
        <f>IF(F258&gt;=4,"Positive",IF(F258=3,"Neutral","Negative"))</f>
        <v>Positive</v>
      </c>
      <c r="M258" s="2" t="str">
        <f>IF(K258&gt;=9,"Promoter",IF(K258&gt;=7,"Passive","Detractor"))</f>
        <v>Passive</v>
      </c>
      <c r="N258" s="2" t="s">
        <v>7749</v>
      </c>
    </row>
    <row r="259" spans="1:14" x14ac:dyDescent="0.2">
      <c r="A259" s="2" t="s">
        <v>7994</v>
      </c>
      <c r="B259" s="2" t="s">
        <v>3350</v>
      </c>
      <c r="C259" s="2" t="s">
        <v>2375</v>
      </c>
      <c r="D259" s="2" t="s">
        <v>108</v>
      </c>
      <c r="E259" s="11">
        <v>45645</v>
      </c>
      <c r="F259" s="2">
        <v>4</v>
      </c>
      <c r="G259" s="2">
        <v>4</v>
      </c>
      <c r="H259" s="2">
        <v>5</v>
      </c>
      <c r="I259" s="2">
        <v>4</v>
      </c>
      <c r="J259" s="2">
        <v>4</v>
      </c>
      <c r="K259" s="2">
        <v>7</v>
      </c>
      <c r="L259" s="2" t="str">
        <f>IF(F259&gt;=4,"Positive",IF(F259=3,"Neutral","Negative"))</f>
        <v>Positive</v>
      </c>
      <c r="M259" s="2" t="str">
        <f>IF(K259&gt;=9,"Promoter",IF(K259&gt;=7,"Passive","Detractor"))</f>
        <v>Passive</v>
      </c>
      <c r="N259" s="2" t="s">
        <v>7737</v>
      </c>
    </row>
    <row r="260" spans="1:14" x14ac:dyDescent="0.2">
      <c r="A260" s="2" t="s">
        <v>7995</v>
      </c>
      <c r="B260" s="2" t="s">
        <v>3002</v>
      </c>
      <c r="C260" s="2" t="s">
        <v>2455</v>
      </c>
      <c r="D260" s="2" t="s">
        <v>47</v>
      </c>
      <c r="E260" s="11">
        <v>45646</v>
      </c>
      <c r="F260" s="2">
        <v>3</v>
      </c>
      <c r="G260" s="2">
        <v>3</v>
      </c>
      <c r="H260" s="2">
        <v>2</v>
      </c>
      <c r="I260" s="2">
        <v>2</v>
      </c>
      <c r="J260" s="2">
        <v>4</v>
      </c>
      <c r="K260" s="2">
        <v>5</v>
      </c>
      <c r="L260" s="2" t="str">
        <f>IF(F260&gt;=4,"Positive",IF(F260=3,"Neutral","Negative"))</f>
        <v>Neutral</v>
      </c>
      <c r="M260" s="2" t="str">
        <f>IF(K260&gt;=9,"Promoter",IF(K260&gt;=7,"Passive","Detractor"))</f>
        <v>Detractor</v>
      </c>
      <c r="N260" s="2" t="s">
        <v>7743</v>
      </c>
    </row>
    <row r="261" spans="1:14" x14ac:dyDescent="0.2">
      <c r="A261" s="2" t="s">
        <v>7996</v>
      </c>
      <c r="B261" s="2" t="s">
        <v>3314</v>
      </c>
      <c r="C261" s="2" t="s">
        <v>1983</v>
      </c>
      <c r="D261" s="2" t="s">
        <v>101</v>
      </c>
      <c r="E261" s="11">
        <v>45646</v>
      </c>
      <c r="F261" s="2">
        <v>3</v>
      </c>
      <c r="G261" s="2">
        <v>3</v>
      </c>
      <c r="H261" s="2">
        <v>4</v>
      </c>
      <c r="I261" s="2">
        <v>2</v>
      </c>
      <c r="J261" s="2">
        <v>3</v>
      </c>
      <c r="K261" s="2">
        <v>7</v>
      </c>
      <c r="L261" s="2" t="str">
        <f>IF(F261&gt;=4,"Positive",IF(F261=3,"Neutral","Negative"))</f>
        <v>Neutral</v>
      </c>
      <c r="M261" s="2" t="str">
        <f>IF(K261&gt;=9,"Promoter",IF(K261&gt;=7,"Passive","Detractor"))</f>
        <v>Passive</v>
      </c>
      <c r="N261" s="2" t="s">
        <v>7737</v>
      </c>
    </row>
    <row r="262" spans="1:14" x14ac:dyDescent="0.2">
      <c r="A262" s="2" t="s">
        <v>7997</v>
      </c>
      <c r="B262" s="2" t="s">
        <v>3403</v>
      </c>
      <c r="C262" s="2" t="s">
        <v>1170</v>
      </c>
      <c r="D262" s="2" t="s">
        <v>101</v>
      </c>
      <c r="E262" s="11">
        <v>45646</v>
      </c>
      <c r="F262" s="2">
        <v>4</v>
      </c>
      <c r="G262" s="2">
        <v>4</v>
      </c>
      <c r="H262" s="2">
        <v>4</v>
      </c>
      <c r="I262" s="2">
        <v>4</v>
      </c>
      <c r="J262" s="2">
        <v>3</v>
      </c>
      <c r="K262" s="2">
        <v>8</v>
      </c>
      <c r="L262" s="2" t="str">
        <f>IF(F262&gt;=4,"Positive",IF(F262=3,"Neutral","Negative"))</f>
        <v>Positive</v>
      </c>
      <c r="M262" s="2" t="str">
        <f>IF(K262&gt;=9,"Promoter",IF(K262&gt;=7,"Passive","Detractor"))</f>
        <v>Passive</v>
      </c>
      <c r="N262" s="2" t="s">
        <v>7743</v>
      </c>
    </row>
    <row r="263" spans="1:14" x14ac:dyDescent="0.2">
      <c r="A263" s="2" t="s">
        <v>7998</v>
      </c>
      <c r="B263" s="2" t="s">
        <v>3451</v>
      </c>
      <c r="C263" s="2" t="s">
        <v>1771</v>
      </c>
      <c r="D263" s="2" t="s">
        <v>101</v>
      </c>
      <c r="E263" s="11">
        <v>45646</v>
      </c>
      <c r="F263" s="2">
        <v>4</v>
      </c>
      <c r="G263" s="2">
        <v>4</v>
      </c>
      <c r="H263" s="2">
        <v>4</v>
      </c>
      <c r="I263" s="2">
        <v>5</v>
      </c>
      <c r="J263" s="2">
        <v>5</v>
      </c>
      <c r="K263" s="2">
        <v>7</v>
      </c>
      <c r="L263" s="2" t="str">
        <f>IF(F263&gt;=4,"Positive",IF(F263=3,"Neutral","Negative"))</f>
        <v>Positive</v>
      </c>
      <c r="M263" s="2" t="str">
        <f>IF(K263&gt;=9,"Promoter",IF(K263&gt;=7,"Passive","Detractor"))</f>
        <v>Passive</v>
      </c>
      <c r="N263" s="2" t="s">
        <v>7735</v>
      </c>
    </row>
    <row r="264" spans="1:14" x14ac:dyDescent="0.2">
      <c r="A264" s="2" t="s">
        <v>7999</v>
      </c>
      <c r="B264" s="2" t="s">
        <v>3312</v>
      </c>
      <c r="C264" s="2" t="s">
        <v>1568</v>
      </c>
      <c r="D264" s="2" t="s">
        <v>108</v>
      </c>
      <c r="E264" s="11">
        <v>45647</v>
      </c>
      <c r="F264" s="2">
        <v>5</v>
      </c>
      <c r="G264" s="2">
        <v>5</v>
      </c>
      <c r="H264" s="2">
        <v>4</v>
      </c>
      <c r="I264" s="2">
        <v>5</v>
      </c>
      <c r="J264" s="2">
        <v>5</v>
      </c>
      <c r="K264" s="2">
        <v>10</v>
      </c>
      <c r="L264" s="2" t="str">
        <f>IF(F264&gt;=4,"Positive",IF(F264=3,"Neutral","Negative"))</f>
        <v>Positive</v>
      </c>
      <c r="M264" s="2" t="str">
        <f>IF(K264&gt;=9,"Promoter",IF(K264&gt;=7,"Passive","Detractor"))</f>
        <v>Promoter</v>
      </c>
      <c r="N264" s="2" t="s">
        <v>7749</v>
      </c>
    </row>
    <row r="265" spans="1:14" x14ac:dyDescent="0.2">
      <c r="A265" s="2" t="s">
        <v>8000</v>
      </c>
      <c r="B265" s="2" t="s">
        <v>3356</v>
      </c>
      <c r="C265" s="2" t="s">
        <v>1197</v>
      </c>
      <c r="D265" s="2" t="s">
        <v>57</v>
      </c>
      <c r="E265" s="11">
        <v>45647</v>
      </c>
      <c r="F265" s="2">
        <v>5</v>
      </c>
      <c r="G265" s="2">
        <v>4</v>
      </c>
      <c r="H265" s="2">
        <v>5</v>
      </c>
      <c r="I265" s="2">
        <v>5</v>
      </c>
      <c r="J265" s="2">
        <v>5</v>
      </c>
      <c r="K265" s="2">
        <v>10</v>
      </c>
      <c r="L265" s="2" t="str">
        <f>IF(F265&gt;=4,"Positive",IF(F265=3,"Neutral","Negative"))</f>
        <v>Positive</v>
      </c>
      <c r="M265" s="2" t="str">
        <f>IF(K265&gt;=9,"Promoter",IF(K265&gt;=7,"Passive","Detractor"))</f>
        <v>Promoter</v>
      </c>
      <c r="N265" s="2" t="s">
        <v>7749</v>
      </c>
    </row>
    <row r="266" spans="1:14" x14ac:dyDescent="0.2">
      <c r="A266" s="2" t="s">
        <v>8001</v>
      </c>
      <c r="B266" s="2" t="s">
        <v>3408</v>
      </c>
      <c r="C266" s="2" t="s">
        <v>305</v>
      </c>
      <c r="D266" s="2" t="s">
        <v>89</v>
      </c>
      <c r="E266" s="11">
        <v>45647</v>
      </c>
      <c r="F266" s="2">
        <v>5</v>
      </c>
      <c r="G266" s="2">
        <v>5</v>
      </c>
      <c r="H266" s="2">
        <v>5</v>
      </c>
      <c r="I266" s="2">
        <v>5</v>
      </c>
      <c r="J266" s="2">
        <v>5</v>
      </c>
      <c r="K266" s="2">
        <v>8</v>
      </c>
      <c r="L266" s="2" t="str">
        <f>IF(F266&gt;=4,"Positive",IF(F266=3,"Neutral","Negative"))</f>
        <v>Positive</v>
      </c>
      <c r="M266" s="2" t="str">
        <f>IF(K266&gt;=9,"Promoter",IF(K266&gt;=7,"Passive","Detractor"))</f>
        <v>Passive</v>
      </c>
      <c r="N266" s="2" t="s">
        <v>7735</v>
      </c>
    </row>
    <row r="267" spans="1:14" x14ac:dyDescent="0.2">
      <c r="A267" s="2" t="s">
        <v>8002</v>
      </c>
      <c r="B267" s="2" t="s">
        <v>3442</v>
      </c>
      <c r="C267" s="2" t="s">
        <v>728</v>
      </c>
      <c r="D267" s="2" t="s">
        <v>108</v>
      </c>
      <c r="E267" s="11">
        <v>45647</v>
      </c>
      <c r="F267" s="2">
        <v>5</v>
      </c>
      <c r="G267" s="2">
        <v>5</v>
      </c>
      <c r="H267" s="2">
        <v>5</v>
      </c>
      <c r="I267" s="2">
        <v>5</v>
      </c>
      <c r="J267" s="2">
        <v>5</v>
      </c>
      <c r="K267" s="2">
        <v>9</v>
      </c>
      <c r="L267" s="2" t="str">
        <f>IF(F267&gt;=4,"Positive",IF(F267=3,"Neutral","Negative"))</f>
        <v>Positive</v>
      </c>
      <c r="M267" s="2" t="str">
        <f>IF(K267&gt;=9,"Promoter",IF(K267&gt;=7,"Passive","Detractor"))</f>
        <v>Promoter</v>
      </c>
      <c r="N267" s="2" t="s">
        <v>7737</v>
      </c>
    </row>
    <row r="268" spans="1:14" x14ac:dyDescent="0.2">
      <c r="A268" s="2" t="s">
        <v>8003</v>
      </c>
      <c r="B268" s="2" t="s">
        <v>3497</v>
      </c>
      <c r="C268" s="2" t="s">
        <v>1950</v>
      </c>
      <c r="D268" s="2" t="s">
        <v>103</v>
      </c>
      <c r="E268" s="11">
        <v>45647</v>
      </c>
      <c r="F268" s="2">
        <v>4</v>
      </c>
      <c r="G268" s="2">
        <v>4</v>
      </c>
      <c r="H268" s="2">
        <v>5</v>
      </c>
      <c r="I268" s="2">
        <v>5</v>
      </c>
      <c r="J268" s="2">
        <v>4</v>
      </c>
      <c r="K268" s="2">
        <v>8</v>
      </c>
      <c r="L268" s="2" t="str">
        <f>IF(F268&gt;=4,"Positive",IF(F268=3,"Neutral","Negative"))</f>
        <v>Positive</v>
      </c>
      <c r="M268" s="2" t="str">
        <f>IF(K268&gt;=9,"Promoter",IF(K268&gt;=7,"Passive","Detractor"))</f>
        <v>Passive</v>
      </c>
      <c r="N268" s="2" t="s">
        <v>7733</v>
      </c>
    </row>
    <row r="269" spans="1:14" x14ac:dyDescent="0.2">
      <c r="A269" s="2" t="s">
        <v>8004</v>
      </c>
      <c r="B269" s="2" t="s">
        <v>2823</v>
      </c>
      <c r="C269" s="2" t="s">
        <v>685</v>
      </c>
      <c r="D269" s="2" t="s">
        <v>93</v>
      </c>
      <c r="E269" s="11">
        <v>45648</v>
      </c>
      <c r="F269" s="2">
        <v>3</v>
      </c>
      <c r="G269" s="2">
        <v>2</v>
      </c>
      <c r="H269" s="2">
        <v>3</v>
      </c>
      <c r="I269" s="2">
        <v>2</v>
      </c>
      <c r="J269" s="2">
        <v>2</v>
      </c>
      <c r="K269" s="2">
        <v>6</v>
      </c>
      <c r="L269" s="2" t="str">
        <f>IF(F269&gt;=4,"Positive",IF(F269=3,"Neutral","Negative"))</f>
        <v>Neutral</v>
      </c>
      <c r="M269" s="2" t="str">
        <f>IF(K269&gt;=9,"Promoter",IF(K269&gt;=7,"Passive","Detractor"))</f>
        <v>Detractor</v>
      </c>
      <c r="N269" s="2" t="s">
        <v>7743</v>
      </c>
    </row>
    <row r="270" spans="1:14" x14ac:dyDescent="0.2">
      <c r="A270" s="2" t="s">
        <v>8005</v>
      </c>
      <c r="B270" s="2" t="s">
        <v>3091</v>
      </c>
      <c r="C270" s="2" t="s">
        <v>1984</v>
      </c>
      <c r="D270" s="2" t="s">
        <v>125</v>
      </c>
      <c r="E270" s="11">
        <v>45648</v>
      </c>
      <c r="F270" s="2">
        <v>5</v>
      </c>
      <c r="G270" s="2">
        <v>5</v>
      </c>
      <c r="H270" s="2">
        <v>5</v>
      </c>
      <c r="I270" s="2">
        <v>4</v>
      </c>
      <c r="J270" s="2">
        <v>5</v>
      </c>
      <c r="K270" s="2">
        <v>10</v>
      </c>
      <c r="L270" s="2" t="str">
        <f>IF(F270&gt;=4,"Positive",IF(F270=3,"Neutral","Negative"))</f>
        <v>Positive</v>
      </c>
      <c r="M270" s="2" t="str">
        <f>IF(K270&gt;=9,"Promoter",IF(K270&gt;=7,"Passive","Detractor"))</f>
        <v>Promoter</v>
      </c>
      <c r="N270" s="2" t="s">
        <v>7737</v>
      </c>
    </row>
    <row r="271" spans="1:14" x14ac:dyDescent="0.2">
      <c r="A271" s="2" t="s">
        <v>8006</v>
      </c>
      <c r="B271" s="2" t="s">
        <v>3225</v>
      </c>
      <c r="C271" s="2" t="s">
        <v>1999</v>
      </c>
      <c r="D271" s="2" t="s">
        <v>9</v>
      </c>
      <c r="E271" s="11">
        <v>45648</v>
      </c>
      <c r="F271" s="2">
        <v>5</v>
      </c>
      <c r="G271" s="2">
        <v>5</v>
      </c>
      <c r="H271" s="2">
        <v>4</v>
      </c>
      <c r="I271" s="2">
        <v>5</v>
      </c>
      <c r="J271" s="2">
        <v>5</v>
      </c>
      <c r="K271" s="2">
        <v>9</v>
      </c>
      <c r="L271" s="2" t="str">
        <f>IF(F271&gt;=4,"Positive",IF(F271=3,"Neutral","Negative"))</f>
        <v>Positive</v>
      </c>
      <c r="M271" s="2" t="str">
        <f>IF(K271&gt;=9,"Promoter",IF(K271&gt;=7,"Passive","Detractor"))</f>
        <v>Promoter</v>
      </c>
      <c r="N271" s="2" t="s">
        <v>7735</v>
      </c>
    </row>
    <row r="272" spans="1:14" x14ac:dyDescent="0.2">
      <c r="A272" s="2" t="s">
        <v>8007</v>
      </c>
      <c r="B272" s="2" t="s">
        <v>3293</v>
      </c>
      <c r="C272" s="2" t="s">
        <v>765</v>
      </c>
      <c r="D272" s="2" t="s">
        <v>81</v>
      </c>
      <c r="E272" s="11">
        <v>45648</v>
      </c>
      <c r="F272" s="2">
        <v>5</v>
      </c>
      <c r="G272" s="2">
        <v>5</v>
      </c>
      <c r="H272" s="2">
        <v>5</v>
      </c>
      <c r="I272" s="2">
        <v>5</v>
      </c>
      <c r="J272" s="2">
        <v>5</v>
      </c>
      <c r="K272" s="2">
        <v>9</v>
      </c>
      <c r="L272" s="2" t="str">
        <f>IF(F272&gt;=4,"Positive",IF(F272=3,"Neutral","Negative"))</f>
        <v>Positive</v>
      </c>
      <c r="M272" s="2" t="str">
        <f>IF(K272&gt;=9,"Promoter",IF(K272&gt;=7,"Passive","Detractor"))</f>
        <v>Promoter</v>
      </c>
      <c r="N272" s="2" t="s">
        <v>7735</v>
      </c>
    </row>
    <row r="273" spans="1:14" x14ac:dyDescent="0.2">
      <c r="A273" s="2" t="s">
        <v>8008</v>
      </c>
      <c r="B273" s="2" t="s">
        <v>3416</v>
      </c>
      <c r="C273" s="2" t="s">
        <v>2287</v>
      </c>
      <c r="D273" s="2" t="s">
        <v>9</v>
      </c>
      <c r="E273" s="11">
        <v>45648</v>
      </c>
      <c r="F273" s="2">
        <v>2</v>
      </c>
      <c r="G273" s="2">
        <v>2</v>
      </c>
      <c r="H273" s="2">
        <v>2</v>
      </c>
      <c r="I273" s="2">
        <v>2</v>
      </c>
      <c r="J273" s="2">
        <v>1</v>
      </c>
      <c r="K273" s="2">
        <v>5</v>
      </c>
      <c r="L273" s="2" t="str">
        <f>IF(F273&gt;=4,"Positive",IF(F273=3,"Neutral","Negative"))</f>
        <v>Negative</v>
      </c>
      <c r="M273" s="2" t="str">
        <f>IF(K273&gt;=9,"Promoter",IF(K273&gt;=7,"Passive","Detractor"))</f>
        <v>Detractor</v>
      </c>
      <c r="N273" s="2" t="s">
        <v>7735</v>
      </c>
    </row>
    <row r="274" spans="1:14" x14ac:dyDescent="0.2">
      <c r="A274" s="2" t="s">
        <v>8009</v>
      </c>
      <c r="B274" s="2" t="s">
        <v>3429</v>
      </c>
      <c r="C274" s="2" t="s">
        <v>2586</v>
      </c>
      <c r="D274" s="2" t="s">
        <v>101</v>
      </c>
      <c r="E274" s="11">
        <v>45648</v>
      </c>
      <c r="F274" s="2">
        <v>3</v>
      </c>
      <c r="G274" s="2">
        <v>3</v>
      </c>
      <c r="H274" s="2">
        <v>4</v>
      </c>
      <c r="I274" s="2">
        <v>2</v>
      </c>
      <c r="J274" s="2">
        <v>4</v>
      </c>
      <c r="K274" s="2">
        <v>7</v>
      </c>
      <c r="L274" s="2" t="str">
        <f>IF(F274&gt;=4,"Positive",IF(F274=3,"Neutral","Negative"))</f>
        <v>Neutral</v>
      </c>
      <c r="M274" s="2" t="str">
        <f>IF(K274&gt;=9,"Promoter",IF(K274&gt;=7,"Passive","Detractor"))</f>
        <v>Passive</v>
      </c>
      <c r="N274" s="2" t="s">
        <v>7733</v>
      </c>
    </row>
    <row r="275" spans="1:14" x14ac:dyDescent="0.2">
      <c r="A275" s="2" t="s">
        <v>8010</v>
      </c>
      <c r="B275" s="2" t="s">
        <v>3465</v>
      </c>
      <c r="C275" s="2" t="s">
        <v>638</v>
      </c>
      <c r="D275" s="2" t="s">
        <v>43</v>
      </c>
      <c r="E275" s="11">
        <v>45648</v>
      </c>
      <c r="F275" s="2">
        <v>5</v>
      </c>
      <c r="G275" s="2">
        <v>4</v>
      </c>
      <c r="H275" s="2">
        <v>5</v>
      </c>
      <c r="I275" s="2">
        <v>5</v>
      </c>
      <c r="J275" s="2">
        <v>5</v>
      </c>
      <c r="K275" s="2">
        <v>8</v>
      </c>
      <c r="L275" s="2" t="str">
        <f>IF(F275&gt;=4,"Positive",IF(F275=3,"Neutral","Negative"))</f>
        <v>Positive</v>
      </c>
      <c r="M275" s="2" t="str">
        <f>IF(K275&gt;=9,"Promoter",IF(K275&gt;=7,"Passive","Detractor"))</f>
        <v>Passive</v>
      </c>
      <c r="N275" s="2" t="s">
        <v>7743</v>
      </c>
    </row>
    <row r="276" spans="1:14" x14ac:dyDescent="0.2">
      <c r="A276" s="2" t="s">
        <v>8011</v>
      </c>
      <c r="B276" s="2" t="s">
        <v>3029</v>
      </c>
      <c r="C276" s="2" t="s">
        <v>850</v>
      </c>
      <c r="D276" s="2" t="s">
        <v>53</v>
      </c>
      <c r="E276" s="11">
        <v>45649</v>
      </c>
      <c r="F276" s="2">
        <v>5</v>
      </c>
      <c r="G276" s="2">
        <v>4</v>
      </c>
      <c r="H276" s="2">
        <v>5</v>
      </c>
      <c r="I276" s="2">
        <v>4</v>
      </c>
      <c r="J276" s="2">
        <v>5</v>
      </c>
      <c r="K276" s="2">
        <v>8</v>
      </c>
      <c r="L276" s="2" t="str">
        <f>IF(F276&gt;=4,"Positive",IF(F276=3,"Neutral","Negative"))</f>
        <v>Positive</v>
      </c>
      <c r="M276" s="2" t="str">
        <f>IF(K276&gt;=9,"Promoter",IF(K276&gt;=7,"Passive","Detractor"))</f>
        <v>Passive</v>
      </c>
      <c r="N276" s="2" t="s">
        <v>7733</v>
      </c>
    </row>
    <row r="277" spans="1:14" x14ac:dyDescent="0.2">
      <c r="A277" s="2" t="s">
        <v>8012</v>
      </c>
      <c r="B277" s="2" t="s">
        <v>3422</v>
      </c>
      <c r="C277" s="2" t="s">
        <v>1244</v>
      </c>
      <c r="D277" s="2" t="s">
        <v>19</v>
      </c>
      <c r="E277" s="11">
        <v>45649</v>
      </c>
      <c r="F277" s="2">
        <v>3</v>
      </c>
      <c r="G277" s="2">
        <v>3</v>
      </c>
      <c r="H277" s="2">
        <v>2</v>
      </c>
      <c r="I277" s="2">
        <v>2</v>
      </c>
      <c r="J277" s="2">
        <v>3</v>
      </c>
      <c r="K277" s="2">
        <v>5</v>
      </c>
      <c r="L277" s="2" t="str">
        <f>IF(F277&gt;=4,"Positive",IF(F277=3,"Neutral","Negative"))</f>
        <v>Neutral</v>
      </c>
      <c r="M277" s="2" t="str">
        <f>IF(K277&gt;=9,"Promoter",IF(K277&gt;=7,"Passive","Detractor"))</f>
        <v>Detractor</v>
      </c>
      <c r="N277" s="2" t="s">
        <v>7735</v>
      </c>
    </row>
    <row r="278" spans="1:14" x14ac:dyDescent="0.2">
      <c r="A278" s="2" t="s">
        <v>8013</v>
      </c>
      <c r="B278" s="2" t="s">
        <v>2744</v>
      </c>
      <c r="C278" s="2" t="s">
        <v>2597</v>
      </c>
      <c r="D278" s="2" t="s">
        <v>116</v>
      </c>
      <c r="E278" s="11">
        <v>45650</v>
      </c>
      <c r="F278" s="2">
        <v>5</v>
      </c>
      <c r="G278" s="2">
        <v>4</v>
      </c>
      <c r="H278" s="2">
        <v>4</v>
      </c>
      <c r="I278" s="2">
        <v>5</v>
      </c>
      <c r="J278" s="2">
        <v>4</v>
      </c>
      <c r="K278" s="2">
        <v>9</v>
      </c>
      <c r="L278" s="2" t="str">
        <f>IF(F278&gt;=4,"Positive",IF(F278=3,"Neutral","Negative"))</f>
        <v>Positive</v>
      </c>
      <c r="M278" s="2" t="str">
        <f>IF(K278&gt;=9,"Promoter",IF(K278&gt;=7,"Passive","Detractor"))</f>
        <v>Promoter</v>
      </c>
      <c r="N278" s="2" t="s">
        <v>7749</v>
      </c>
    </row>
    <row r="279" spans="1:14" x14ac:dyDescent="0.2">
      <c r="A279" s="2" t="s">
        <v>8014</v>
      </c>
      <c r="B279" s="2" t="s">
        <v>2753</v>
      </c>
      <c r="C279" s="2" t="s">
        <v>1248</v>
      </c>
      <c r="D279" s="2" t="s">
        <v>108</v>
      </c>
      <c r="E279" s="11">
        <v>45650</v>
      </c>
      <c r="F279" s="2">
        <v>5</v>
      </c>
      <c r="G279" s="2">
        <v>5</v>
      </c>
      <c r="H279" s="2">
        <v>4</v>
      </c>
      <c r="I279" s="2">
        <v>5</v>
      </c>
      <c r="J279" s="2">
        <v>5</v>
      </c>
      <c r="K279" s="2">
        <v>10</v>
      </c>
      <c r="L279" s="2" t="str">
        <f>IF(F279&gt;=4,"Positive",IF(F279=3,"Neutral","Negative"))</f>
        <v>Positive</v>
      </c>
      <c r="M279" s="2" t="str">
        <f>IF(K279&gt;=9,"Promoter",IF(K279&gt;=7,"Passive","Detractor"))</f>
        <v>Promoter</v>
      </c>
      <c r="N279" s="2" t="s">
        <v>7743</v>
      </c>
    </row>
    <row r="280" spans="1:14" x14ac:dyDescent="0.2">
      <c r="A280" s="2" t="s">
        <v>8015</v>
      </c>
      <c r="B280" s="2" t="s">
        <v>3166</v>
      </c>
      <c r="C280" s="2" t="s">
        <v>2189</v>
      </c>
      <c r="D280" s="2" t="s">
        <v>103</v>
      </c>
      <c r="E280" s="11">
        <v>45650</v>
      </c>
      <c r="F280" s="2">
        <v>3</v>
      </c>
      <c r="G280" s="2">
        <v>3</v>
      </c>
      <c r="H280" s="2">
        <v>3</v>
      </c>
      <c r="I280" s="2">
        <v>2</v>
      </c>
      <c r="J280" s="2">
        <v>2</v>
      </c>
      <c r="K280" s="2">
        <v>7</v>
      </c>
      <c r="L280" s="2" t="str">
        <f>IF(F280&gt;=4,"Positive",IF(F280=3,"Neutral","Negative"))</f>
        <v>Neutral</v>
      </c>
      <c r="M280" s="2" t="str">
        <f>IF(K280&gt;=9,"Promoter",IF(K280&gt;=7,"Passive","Detractor"))</f>
        <v>Passive</v>
      </c>
      <c r="N280" s="2" t="s">
        <v>7743</v>
      </c>
    </row>
    <row r="281" spans="1:14" x14ac:dyDescent="0.2">
      <c r="A281" s="2" t="s">
        <v>8016</v>
      </c>
      <c r="B281" s="2" t="s">
        <v>2809</v>
      </c>
      <c r="C281" s="2" t="s">
        <v>2126</v>
      </c>
      <c r="D281" s="2" t="s">
        <v>69</v>
      </c>
      <c r="E281" s="11">
        <v>45651</v>
      </c>
      <c r="F281" s="2">
        <v>4</v>
      </c>
      <c r="G281" s="2">
        <v>3</v>
      </c>
      <c r="H281" s="2">
        <v>4</v>
      </c>
      <c r="I281" s="2">
        <v>4</v>
      </c>
      <c r="J281" s="2">
        <v>4</v>
      </c>
      <c r="K281" s="2">
        <v>8</v>
      </c>
      <c r="L281" s="2" t="str">
        <f>IF(F281&gt;=4,"Positive",IF(F281=3,"Neutral","Negative"))</f>
        <v>Positive</v>
      </c>
      <c r="M281" s="2" t="str">
        <f>IF(K281&gt;=9,"Promoter",IF(K281&gt;=7,"Passive","Detractor"))</f>
        <v>Passive</v>
      </c>
      <c r="N281" s="2" t="s">
        <v>7733</v>
      </c>
    </row>
    <row r="282" spans="1:14" x14ac:dyDescent="0.2">
      <c r="A282" s="2" t="s">
        <v>8017</v>
      </c>
      <c r="B282" s="2" t="s">
        <v>3238</v>
      </c>
      <c r="C282" s="2" t="s">
        <v>634</v>
      </c>
      <c r="D282" s="2" t="s">
        <v>71</v>
      </c>
      <c r="E282" s="11">
        <v>45651</v>
      </c>
      <c r="F282" s="2">
        <v>5</v>
      </c>
      <c r="G282" s="2">
        <v>4</v>
      </c>
      <c r="H282" s="2">
        <v>5</v>
      </c>
      <c r="I282" s="2">
        <v>5</v>
      </c>
      <c r="J282" s="2">
        <v>5</v>
      </c>
      <c r="K282" s="2">
        <v>8</v>
      </c>
      <c r="L282" s="2" t="str">
        <f>IF(F282&gt;=4,"Positive",IF(F282=3,"Neutral","Negative"))</f>
        <v>Positive</v>
      </c>
      <c r="M282" s="2" t="str">
        <f>IF(K282&gt;=9,"Promoter",IF(K282&gt;=7,"Passive","Detractor"))</f>
        <v>Passive</v>
      </c>
      <c r="N282" s="2" t="s">
        <v>7749</v>
      </c>
    </row>
    <row r="283" spans="1:14" x14ac:dyDescent="0.2">
      <c r="A283" s="2" t="s">
        <v>8018</v>
      </c>
      <c r="B283" s="2" t="s">
        <v>3413</v>
      </c>
      <c r="C283" s="2" t="s">
        <v>1261</v>
      </c>
      <c r="D283" s="2" t="s">
        <v>108</v>
      </c>
      <c r="E283" s="11">
        <v>45651</v>
      </c>
      <c r="F283" s="2">
        <v>5</v>
      </c>
      <c r="G283" s="2">
        <v>4</v>
      </c>
      <c r="H283" s="2">
        <v>5</v>
      </c>
      <c r="I283" s="2">
        <v>5</v>
      </c>
      <c r="J283" s="2">
        <v>5</v>
      </c>
      <c r="K283" s="2">
        <v>9</v>
      </c>
      <c r="L283" s="2" t="str">
        <f>IF(F283&gt;=4,"Positive",IF(F283=3,"Neutral","Negative"))</f>
        <v>Positive</v>
      </c>
      <c r="M283" s="2" t="str">
        <f>IF(K283&gt;=9,"Promoter",IF(K283&gt;=7,"Passive","Detractor"))</f>
        <v>Promoter</v>
      </c>
      <c r="N283" s="2" t="s">
        <v>7735</v>
      </c>
    </row>
    <row r="284" spans="1:14" x14ac:dyDescent="0.2">
      <c r="A284" s="2" t="s">
        <v>8019</v>
      </c>
      <c r="B284" s="2" t="s">
        <v>3428</v>
      </c>
      <c r="C284" s="2" t="s">
        <v>2482</v>
      </c>
      <c r="D284" s="2" t="s">
        <v>73</v>
      </c>
      <c r="E284" s="11">
        <v>45651</v>
      </c>
      <c r="F284" s="2">
        <v>3</v>
      </c>
      <c r="G284" s="2">
        <v>2</v>
      </c>
      <c r="H284" s="2">
        <v>2</v>
      </c>
      <c r="I284" s="2">
        <v>2</v>
      </c>
      <c r="J284" s="2">
        <v>3</v>
      </c>
      <c r="K284" s="2">
        <v>5</v>
      </c>
      <c r="L284" s="2" t="str">
        <f>IF(F284&gt;=4,"Positive",IF(F284=3,"Neutral","Negative"))</f>
        <v>Neutral</v>
      </c>
      <c r="M284" s="2" t="str">
        <f>IF(K284&gt;=9,"Promoter",IF(K284&gt;=7,"Passive","Detractor"))</f>
        <v>Detractor</v>
      </c>
      <c r="N284" s="2" t="s">
        <v>7735</v>
      </c>
    </row>
    <row r="285" spans="1:14" x14ac:dyDescent="0.2">
      <c r="A285" s="2" t="s">
        <v>8020</v>
      </c>
      <c r="B285" s="2" t="s">
        <v>3112</v>
      </c>
      <c r="C285" s="2" t="s">
        <v>876</v>
      </c>
      <c r="D285" s="2" t="s">
        <v>125</v>
      </c>
      <c r="E285" s="11">
        <v>45652</v>
      </c>
      <c r="F285" s="2">
        <v>5</v>
      </c>
      <c r="G285" s="2">
        <v>5</v>
      </c>
      <c r="H285" s="2">
        <v>5</v>
      </c>
      <c r="I285" s="2">
        <v>5</v>
      </c>
      <c r="J285" s="2">
        <v>4</v>
      </c>
      <c r="K285" s="2">
        <v>10</v>
      </c>
      <c r="L285" s="2" t="str">
        <f>IF(F285&gt;=4,"Positive",IF(F285=3,"Neutral","Negative"))</f>
        <v>Positive</v>
      </c>
      <c r="M285" s="2" t="str">
        <f>IF(K285&gt;=9,"Promoter",IF(K285&gt;=7,"Passive","Detractor"))</f>
        <v>Promoter</v>
      </c>
      <c r="N285" s="2" t="s">
        <v>7749</v>
      </c>
    </row>
    <row r="286" spans="1:14" x14ac:dyDescent="0.2">
      <c r="A286" s="2" t="s">
        <v>8021</v>
      </c>
      <c r="B286" s="2" t="s">
        <v>3334</v>
      </c>
      <c r="C286" s="2" t="s">
        <v>1006</v>
      </c>
      <c r="D286" s="2" t="s">
        <v>29</v>
      </c>
      <c r="E286" s="11">
        <v>45652</v>
      </c>
      <c r="F286" s="2">
        <v>5</v>
      </c>
      <c r="G286" s="2">
        <v>5</v>
      </c>
      <c r="H286" s="2">
        <v>4</v>
      </c>
      <c r="I286" s="2">
        <v>5</v>
      </c>
      <c r="J286" s="2">
        <v>5</v>
      </c>
      <c r="K286" s="2">
        <v>9</v>
      </c>
      <c r="L286" s="2" t="str">
        <f>IF(F286&gt;=4,"Positive",IF(F286=3,"Neutral","Negative"))</f>
        <v>Positive</v>
      </c>
      <c r="M286" s="2" t="str">
        <f>IF(K286&gt;=9,"Promoter",IF(K286&gt;=7,"Passive","Detractor"))</f>
        <v>Promoter</v>
      </c>
      <c r="N286" s="2" t="s">
        <v>7743</v>
      </c>
    </row>
    <row r="287" spans="1:14" x14ac:dyDescent="0.2">
      <c r="A287" s="2" t="s">
        <v>8022</v>
      </c>
      <c r="B287" s="2" t="s">
        <v>3440</v>
      </c>
      <c r="C287" s="2" t="s">
        <v>448</v>
      </c>
      <c r="D287" s="2" t="s">
        <v>26</v>
      </c>
      <c r="E287" s="11">
        <v>45652</v>
      </c>
      <c r="F287" s="2">
        <v>5</v>
      </c>
      <c r="G287" s="2">
        <v>5</v>
      </c>
      <c r="H287" s="2">
        <v>5</v>
      </c>
      <c r="I287" s="2">
        <v>5</v>
      </c>
      <c r="J287" s="2">
        <v>5</v>
      </c>
      <c r="K287" s="2">
        <v>9</v>
      </c>
      <c r="L287" s="2" t="str">
        <f>IF(F287&gt;=4,"Positive",IF(F287=3,"Neutral","Negative"))</f>
        <v>Positive</v>
      </c>
      <c r="M287" s="2" t="str">
        <f>IF(K287&gt;=9,"Promoter",IF(K287&gt;=7,"Passive","Detractor"))</f>
        <v>Promoter</v>
      </c>
      <c r="N287" s="2" t="s">
        <v>7735</v>
      </c>
    </row>
    <row r="288" spans="1:14" x14ac:dyDescent="0.2">
      <c r="A288" s="2" t="s">
        <v>8023</v>
      </c>
      <c r="B288" s="2" t="s">
        <v>3470</v>
      </c>
      <c r="C288" s="2" t="s">
        <v>2180</v>
      </c>
      <c r="D288" s="2" t="s">
        <v>99</v>
      </c>
      <c r="E288" s="11">
        <v>45652</v>
      </c>
      <c r="F288" s="2">
        <v>3</v>
      </c>
      <c r="G288" s="2">
        <v>3</v>
      </c>
      <c r="H288" s="2">
        <v>3</v>
      </c>
      <c r="I288" s="2">
        <v>3</v>
      </c>
      <c r="J288" s="2">
        <v>2</v>
      </c>
      <c r="K288" s="2">
        <v>7</v>
      </c>
      <c r="L288" s="2" t="str">
        <f>IF(F288&gt;=4,"Positive",IF(F288=3,"Neutral","Negative"))</f>
        <v>Neutral</v>
      </c>
      <c r="M288" s="2" t="str">
        <f>IF(K288&gt;=9,"Promoter",IF(K288&gt;=7,"Passive","Detractor"))</f>
        <v>Passive</v>
      </c>
      <c r="N288" s="2" t="s">
        <v>7733</v>
      </c>
    </row>
    <row r="289" spans="1:14" x14ac:dyDescent="0.2">
      <c r="A289" s="2" t="s">
        <v>8024</v>
      </c>
      <c r="B289" s="2" t="s">
        <v>3498</v>
      </c>
      <c r="C289" s="2" t="s">
        <v>1963</v>
      </c>
      <c r="D289" s="2" t="s">
        <v>67</v>
      </c>
      <c r="E289" s="11">
        <v>45652</v>
      </c>
      <c r="F289" s="2">
        <v>3</v>
      </c>
      <c r="G289" s="2">
        <v>2</v>
      </c>
      <c r="H289" s="2">
        <v>3</v>
      </c>
      <c r="I289" s="2">
        <v>2</v>
      </c>
      <c r="J289" s="2">
        <v>3</v>
      </c>
      <c r="K289" s="2">
        <v>5</v>
      </c>
      <c r="L289" s="2" t="str">
        <f>IF(F289&gt;=4,"Positive",IF(F289=3,"Neutral","Negative"))</f>
        <v>Neutral</v>
      </c>
      <c r="M289" s="2" t="str">
        <f>IF(K289&gt;=9,"Promoter",IF(K289&gt;=7,"Passive","Detractor"))</f>
        <v>Detractor</v>
      </c>
      <c r="N289" s="2" t="s">
        <v>7743</v>
      </c>
    </row>
    <row r="290" spans="1:14" x14ac:dyDescent="0.2">
      <c r="A290" s="2" t="s">
        <v>8025</v>
      </c>
      <c r="B290" s="2" t="s">
        <v>3040</v>
      </c>
      <c r="C290" s="2" t="s">
        <v>2348</v>
      </c>
      <c r="D290" s="2" t="s">
        <v>63</v>
      </c>
      <c r="E290" s="11">
        <v>45653</v>
      </c>
      <c r="F290" s="2">
        <v>3</v>
      </c>
      <c r="G290" s="2">
        <v>2</v>
      </c>
      <c r="H290" s="2">
        <v>4</v>
      </c>
      <c r="I290" s="2">
        <v>3</v>
      </c>
      <c r="J290" s="2">
        <v>3</v>
      </c>
      <c r="K290" s="2">
        <v>5</v>
      </c>
      <c r="L290" s="2" t="str">
        <f>IF(F290&gt;=4,"Positive",IF(F290=3,"Neutral","Negative"))</f>
        <v>Neutral</v>
      </c>
      <c r="M290" s="2" t="str">
        <f>IF(K290&gt;=9,"Promoter",IF(K290&gt;=7,"Passive","Detractor"))</f>
        <v>Detractor</v>
      </c>
      <c r="N290" s="2" t="s">
        <v>7733</v>
      </c>
    </row>
    <row r="291" spans="1:14" x14ac:dyDescent="0.2">
      <c r="A291" s="2" t="s">
        <v>8026</v>
      </c>
      <c r="B291" s="2" t="s">
        <v>3392</v>
      </c>
      <c r="C291" s="2" t="s">
        <v>573</v>
      </c>
      <c r="D291" s="2" t="s">
        <v>97</v>
      </c>
      <c r="E291" s="11">
        <v>45653</v>
      </c>
      <c r="F291" s="2">
        <v>5</v>
      </c>
      <c r="G291" s="2">
        <v>4</v>
      </c>
      <c r="H291" s="2">
        <v>5</v>
      </c>
      <c r="I291" s="2">
        <v>5</v>
      </c>
      <c r="J291" s="2">
        <v>5</v>
      </c>
      <c r="K291" s="2">
        <v>9</v>
      </c>
      <c r="L291" s="2" t="str">
        <f>IF(F291&gt;=4,"Positive",IF(F291=3,"Neutral","Negative"))</f>
        <v>Positive</v>
      </c>
      <c r="M291" s="2" t="str">
        <f>IF(K291&gt;=9,"Promoter",IF(K291&gt;=7,"Passive","Detractor"))</f>
        <v>Promoter</v>
      </c>
      <c r="N291" s="2" t="s">
        <v>7735</v>
      </c>
    </row>
    <row r="292" spans="1:14" x14ac:dyDescent="0.2">
      <c r="A292" s="2" t="s">
        <v>8027</v>
      </c>
      <c r="B292" s="2" t="s">
        <v>3430</v>
      </c>
      <c r="C292" s="2" t="s">
        <v>268</v>
      </c>
      <c r="D292" s="2" t="s">
        <v>37</v>
      </c>
      <c r="E292" s="11">
        <v>45653</v>
      </c>
      <c r="F292" s="2">
        <v>3</v>
      </c>
      <c r="G292" s="2">
        <v>4</v>
      </c>
      <c r="H292" s="2">
        <v>4</v>
      </c>
      <c r="I292" s="2">
        <v>3</v>
      </c>
      <c r="J292" s="2">
        <v>3</v>
      </c>
      <c r="K292" s="2">
        <v>7</v>
      </c>
      <c r="L292" s="2" t="str">
        <f>IF(F292&gt;=4,"Positive",IF(F292=3,"Neutral","Negative"))</f>
        <v>Neutral</v>
      </c>
      <c r="M292" s="2" t="str">
        <f>IF(K292&gt;=9,"Promoter",IF(K292&gt;=7,"Passive","Detractor"))</f>
        <v>Passive</v>
      </c>
      <c r="N292" s="2" t="s">
        <v>7743</v>
      </c>
    </row>
    <row r="293" spans="1:14" x14ac:dyDescent="0.2">
      <c r="A293" s="2" t="s">
        <v>8028</v>
      </c>
      <c r="B293" s="2" t="s">
        <v>3532</v>
      </c>
      <c r="C293" s="2" t="s">
        <v>1443</v>
      </c>
      <c r="D293" s="2" t="s">
        <v>89</v>
      </c>
      <c r="E293" s="11">
        <v>45653</v>
      </c>
      <c r="F293" s="2">
        <v>5</v>
      </c>
      <c r="G293" s="2">
        <v>5</v>
      </c>
      <c r="H293" s="2">
        <v>5</v>
      </c>
      <c r="I293" s="2">
        <v>5</v>
      </c>
      <c r="J293" s="2">
        <v>5</v>
      </c>
      <c r="K293" s="2">
        <v>10</v>
      </c>
      <c r="L293" s="2" t="str">
        <f>IF(F293&gt;=4,"Positive",IF(F293=3,"Neutral","Negative"))</f>
        <v>Positive</v>
      </c>
      <c r="M293" s="2" t="str">
        <f>IF(K293&gt;=9,"Promoter",IF(K293&gt;=7,"Passive","Detractor"))</f>
        <v>Promoter</v>
      </c>
      <c r="N293" s="2" t="s">
        <v>7733</v>
      </c>
    </row>
    <row r="294" spans="1:14" x14ac:dyDescent="0.2">
      <c r="A294" s="2" t="s">
        <v>8029</v>
      </c>
      <c r="B294" s="2" t="s">
        <v>3514</v>
      </c>
      <c r="C294" s="2" t="s">
        <v>2396</v>
      </c>
      <c r="D294" s="2" t="s">
        <v>129</v>
      </c>
      <c r="E294" s="11">
        <v>45654</v>
      </c>
      <c r="F294" s="2">
        <v>3</v>
      </c>
      <c r="G294" s="2">
        <v>2</v>
      </c>
      <c r="H294" s="2">
        <v>3</v>
      </c>
      <c r="I294" s="2">
        <v>2</v>
      </c>
      <c r="J294" s="2">
        <v>2</v>
      </c>
      <c r="K294" s="2">
        <v>5</v>
      </c>
      <c r="L294" s="2" t="str">
        <f>IF(F294&gt;=4,"Positive",IF(F294=3,"Neutral","Negative"))</f>
        <v>Neutral</v>
      </c>
      <c r="M294" s="2" t="str">
        <f>IF(K294&gt;=9,"Promoter",IF(K294&gt;=7,"Passive","Detractor"))</f>
        <v>Detractor</v>
      </c>
      <c r="N294" s="2" t="s">
        <v>7733</v>
      </c>
    </row>
    <row r="295" spans="1:14" x14ac:dyDescent="0.2">
      <c r="A295" s="2" t="s">
        <v>8030</v>
      </c>
      <c r="B295" s="2" t="s">
        <v>3525</v>
      </c>
      <c r="C295" s="2" t="s">
        <v>1365</v>
      </c>
      <c r="D295" s="2" t="s">
        <v>127</v>
      </c>
      <c r="E295" s="11">
        <v>45654</v>
      </c>
      <c r="F295" s="2">
        <v>5</v>
      </c>
      <c r="G295" s="2">
        <v>5</v>
      </c>
      <c r="H295" s="2">
        <v>4</v>
      </c>
      <c r="I295" s="2">
        <v>5</v>
      </c>
      <c r="J295" s="2">
        <v>5</v>
      </c>
      <c r="K295" s="2">
        <v>10</v>
      </c>
      <c r="L295" s="2" t="str">
        <f>IF(F295&gt;=4,"Positive",IF(F295=3,"Neutral","Negative"))</f>
        <v>Positive</v>
      </c>
      <c r="M295" s="2" t="str">
        <f>IF(K295&gt;=9,"Promoter",IF(K295&gt;=7,"Passive","Detractor"))</f>
        <v>Promoter</v>
      </c>
      <c r="N295" s="2" t="s">
        <v>7735</v>
      </c>
    </row>
    <row r="296" spans="1:14" x14ac:dyDescent="0.2">
      <c r="A296" s="2" t="s">
        <v>8031</v>
      </c>
      <c r="B296" s="2" t="s">
        <v>3435</v>
      </c>
      <c r="C296" s="2" t="s">
        <v>1979</v>
      </c>
      <c r="D296" s="2" t="s">
        <v>129</v>
      </c>
      <c r="E296" s="11">
        <v>45655</v>
      </c>
      <c r="F296" s="2">
        <v>4</v>
      </c>
      <c r="G296" s="2">
        <v>5</v>
      </c>
      <c r="H296" s="2">
        <v>5</v>
      </c>
      <c r="I296" s="2">
        <v>3</v>
      </c>
      <c r="J296" s="2">
        <v>4</v>
      </c>
      <c r="K296" s="2">
        <v>9</v>
      </c>
      <c r="L296" s="2" t="str">
        <f>IF(F296&gt;=4,"Positive",IF(F296=3,"Neutral","Negative"))</f>
        <v>Positive</v>
      </c>
      <c r="M296" s="2" t="str">
        <f>IF(K296&gt;=9,"Promoter",IF(K296&gt;=7,"Passive","Detractor"))</f>
        <v>Promoter</v>
      </c>
      <c r="N296" s="2" t="s">
        <v>7743</v>
      </c>
    </row>
    <row r="297" spans="1:14" x14ac:dyDescent="0.2">
      <c r="A297" s="2" t="s">
        <v>8032</v>
      </c>
      <c r="B297" s="2" t="s">
        <v>3037</v>
      </c>
      <c r="C297" s="2" t="s">
        <v>1048</v>
      </c>
      <c r="D297" s="2" t="s">
        <v>93</v>
      </c>
      <c r="E297" s="11">
        <v>45656</v>
      </c>
      <c r="F297" s="2">
        <v>4</v>
      </c>
      <c r="G297" s="2">
        <v>3</v>
      </c>
      <c r="H297" s="2">
        <v>3</v>
      </c>
      <c r="I297" s="2">
        <v>3</v>
      </c>
      <c r="J297" s="2">
        <v>4</v>
      </c>
      <c r="K297" s="2">
        <v>8</v>
      </c>
      <c r="L297" s="2" t="str">
        <f>IF(F297&gt;=4,"Positive",IF(F297=3,"Neutral","Negative"))</f>
        <v>Positive</v>
      </c>
      <c r="M297" s="2" t="str">
        <f>IF(K297&gt;=9,"Promoter",IF(K297&gt;=7,"Passive","Detractor"))</f>
        <v>Passive</v>
      </c>
      <c r="N297" s="2" t="s">
        <v>7749</v>
      </c>
    </row>
    <row r="298" spans="1:14" x14ac:dyDescent="0.2">
      <c r="A298" s="2" t="s">
        <v>8033</v>
      </c>
      <c r="B298" s="2" t="s">
        <v>3157</v>
      </c>
      <c r="C298" s="2" t="s">
        <v>1031</v>
      </c>
      <c r="D298" s="2" t="s">
        <v>83</v>
      </c>
      <c r="E298" s="11">
        <v>45656</v>
      </c>
      <c r="F298" s="2">
        <v>5</v>
      </c>
      <c r="G298" s="2">
        <v>5</v>
      </c>
      <c r="H298" s="2">
        <v>5</v>
      </c>
      <c r="I298" s="2">
        <v>4</v>
      </c>
      <c r="J298" s="2">
        <v>5</v>
      </c>
      <c r="K298" s="2">
        <v>9</v>
      </c>
      <c r="L298" s="2" t="str">
        <f>IF(F298&gt;=4,"Positive",IF(F298=3,"Neutral","Negative"))</f>
        <v>Positive</v>
      </c>
      <c r="M298" s="2" t="str">
        <f>IF(K298&gt;=9,"Promoter",IF(K298&gt;=7,"Passive","Detractor"))</f>
        <v>Promoter</v>
      </c>
      <c r="N298" s="2" t="s">
        <v>7735</v>
      </c>
    </row>
    <row r="299" spans="1:14" x14ac:dyDescent="0.2">
      <c r="A299" s="2" t="s">
        <v>8034</v>
      </c>
      <c r="B299" s="2" t="s">
        <v>3530</v>
      </c>
      <c r="C299" s="2" t="s">
        <v>844</v>
      </c>
      <c r="D299" s="2" t="s">
        <v>13</v>
      </c>
      <c r="E299" s="11">
        <v>45656</v>
      </c>
      <c r="F299" s="2">
        <v>3</v>
      </c>
      <c r="G299" s="2">
        <v>4</v>
      </c>
      <c r="H299" s="2">
        <v>4</v>
      </c>
      <c r="I299" s="2">
        <v>3</v>
      </c>
      <c r="J299" s="2">
        <v>4</v>
      </c>
      <c r="K299" s="2">
        <v>5</v>
      </c>
      <c r="L299" s="2" t="str">
        <f>IF(F299&gt;=4,"Positive",IF(F299=3,"Neutral","Negative"))</f>
        <v>Neutral</v>
      </c>
      <c r="M299" s="2" t="str">
        <f>IF(K299&gt;=9,"Promoter",IF(K299&gt;=7,"Passive","Detractor"))</f>
        <v>Detractor</v>
      </c>
      <c r="N299" s="2" t="s">
        <v>7733</v>
      </c>
    </row>
    <row r="300" spans="1:14" x14ac:dyDescent="0.2">
      <c r="A300" s="2" t="s">
        <v>8035</v>
      </c>
      <c r="B300" s="2" t="s">
        <v>2935</v>
      </c>
      <c r="C300" s="2" t="s">
        <v>2197</v>
      </c>
      <c r="D300" s="2" t="s">
        <v>43</v>
      </c>
      <c r="E300" s="11">
        <v>45657</v>
      </c>
      <c r="F300" s="2">
        <v>5</v>
      </c>
      <c r="G300" s="2">
        <v>5</v>
      </c>
      <c r="H300" s="2">
        <v>5</v>
      </c>
      <c r="I300" s="2">
        <v>5</v>
      </c>
      <c r="J300" s="2">
        <v>5</v>
      </c>
      <c r="K300" s="2">
        <v>9</v>
      </c>
      <c r="L300" s="2" t="str">
        <f>IF(F300&gt;=4,"Positive",IF(F300=3,"Neutral","Negative"))</f>
        <v>Positive</v>
      </c>
      <c r="M300" s="2" t="str">
        <f>IF(K300&gt;=9,"Promoter",IF(K300&gt;=7,"Passive","Detractor"))</f>
        <v>Promoter</v>
      </c>
      <c r="N300" s="2" t="s">
        <v>7737</v>
      </c>
    </row>
    <row r="301" spans="1:14" x14ac:dyDescent="0.2">
      <c r="A301" s="2" t="s">
        <v>8036</v>
      </c>
      <c r="B301" s="2" t="s">
        <v>3152</v>
      </c>
      <c r="C301" s="2" t="s">
        <v>214</v>
      </c>
      <c r="D301" s="2" t="s">
        <v>89</v>
      </c>
      <c r="E301" s="11">
        <v>45657</v>
      </c>
      <c r="F301" s="2">
        <v>5</v>
      </c>
      <c r="G301" s="2">
        <v>4</v>
      </c>
      <c r="H301" s="2">
        <v>5</v>
      </c>
      <c r="I301" s="2">
        <v>5</v>
      </c>
      <c r="J301" s="2">
        <v>5</v>
      </c>
      <c r="K301" s="2">
        <v>9</v>
      </c>
      <c r="L301" s="2" t="str">
        <f>IF(F301&gt;=4,"Positive",IF(F301=3,"Neutral","Negative"))</f>
        <v>Positive</v>
      </c>
      <c r="M301" s="2" t="str">
        <f>IF(K301&gt;=9,"Promoter",IF(K301&gt;=7,"Passive","Detractor"))</f>
        <v>Promoter</v>
      </c>
      <c r="N301" s="2" t="s">
        <v>7749</v>
      </c>
    </row>
    <row r="302" spans="1:14" x14ac:dyDescent="0.2">
      <c r="A302" s="2" t="s">
        <v>8037</v>
      </c>
      <c r="B302" s="2" t="s">
        <v>3294</v>
      </c>
      <c r="C302" s="2" t="s">
        <v>1034</v>
      </c>
      <c r="D302" s="2" t="s">
        <v>89</v>
      </c>
      <c r="E302" s="11">
        <v>45657</v>
      </c>
      <c r="F302" s="2">
        <v>4</v>
      </c>
      <c r="G302" s="2">
        <v>4</v>
      </c>
      <c r="H302" s="2">
        <v>5</v>
      </c>
      <c r="I302" s="2">
        <v>4</v>
      </c>
      <c r="J302" s="2">
        <v>4</v>
      </c>
      <c r="K302" s="2">
        <v>7</v>
      </c>
      <c r="L302" s="2" t="str">
        <f>IF(F302&gt;=4,"Positive",IF(F302=3,"Neutral","Negative"))</f>
        <v>Positive</v>
      </c>
      <c r="M302" s="2" t="str">
        <f>IF(K302&gt;=9,"Promoter",IF(K302&gt;=7,"Passive","Detractor"))</f>
        <v>Passive</v>
      </c>
      <c r="N302" s="2" t="s">
        <v>7735</v>
      </c>
    </row>
    <row r="303" spans="1:14" x14ac:dyDescent="0.2">
      <c r="A303" s="2" t="s">
        <v>8038</v>
      </c>
      <c r="B303" s="2" t="s">
        <v>3556</v>
      </c>
      <c r="C303" s="2" t="s">
        <v>1808</v>
      </c>
      <c r="D303" s="2" t="s">
        <v>97</v>
      </c>
      <c r="E303" s="11">
        <v>45657</v>
      </c>
      <c r="F303" s="2">
        <v>3</v>
      </c>
      <c r="G303" s="2">
        <v>4</v>
      </c>
      <c r="H303" s="2">
        <v>2</v>
      </c>
      <c r="I303" s="2">
        <v>2</v>
      </c>
      <c r="J303" s="2">
        <v>2</v>
      </c>
      <c r="K303" s="2">
        <v>5</v>
      </c>
      <c r="L303" s="2" t="str">
        <f>IF(F303&gt;=4,"Positive",IF(F303=3,"Neutral","Negative"))</f>
        <v>Neutral</v>
      </c>
      <c r="M303" s="2" t="str">
        <f>IF(K303&gt;=9,"Promoter",IF(K303&gt;=7,"Passive","Detractor"))</f>
        <v>Detractor</v>
      </c>
      <c r="N303" s="2" t="s">
        <v>7737</v>
      </c>
    </row>
    <row r="304" spans="1:14" x14ac:dyDescent="0.2">
      <c r="A304" s="2" t="s">
        <v>8039</v>
      </c>
      <c r="B304" s="2" t="s">
        <v>3582</v>
      </c>
      <c r="C304" s="2" t="s">
        <v>1708</v>
      </c>
      <c r="D304" s="2" t="s">
        <v>99</v>
      </c>
      <c r="E304" s="11">
        <v>45657</v>
      </c>
      <c r="F304" s="2">
        <v>4</v>
      </c>
      <c r="G304" s="2">
        <v>5</v>
      </c>
      <c r="H304" s="2">
        <v>3</v>
      </c>
      <c r="I304" s="2">
        <v>5</v>
      </c>
      <c r="J304" s="2">
        <v>5</v>
      </c>
      <c r="K304" s="2">
        <v>9</v>
      </c>
      <c r="L304" s="2" t="str">
        <f>IF(F304&gt;=4,"Positive",IF(F304=3,"Neutral","Negative"))</f>
        <v>Positive</v>
      </c>
      <c r="M304" s="2" t="str">
        <f>IF(K304&gt;=9,"Promoter",IF(K304&gt;=7,"Passive","Detractor"))</f>
        <v>Promoter</v>
      </c>
      <c r="N304" s="2" t="s">
        <v>7735</v>
      </c>
    </row>
    <row r="305" spans="1:14" x14ac:dyDescent="0.2">
      <c r="A305" s="2" t="s">
        <v>8040</v>
      </c>
      <c r="B305" s="2" t="s">
        <v>3039</v>
      </c>
      <c r="C305" s="2" t="s">
        <v>1734</v>
      </c>
      <c r="D305" s="2" t="s">
        <v>93</v>
      </c>
      <c r="E305" s="11">
        <v>45658</v>
      </c>
      <c r="F305" s="2">
        <v>5</v>
      </c>
      <c r="G305" s="2">
        <v>4</v>
      </c>
      <c r="H305" s="2">
        <v>5</v>
      </c>
      <c r="I305" s="2">
        <v>4</v>
      </c>
      <c r="J305" s="2">
        <v>5</v>
      </c>
      <c r="K305" s="2">
        <v>10</v>
      </c>
      <c r="L305" s="2" t="str">
        <f>IF(F305&gt;=4,"Positive",IF(F305=3,"Neutral","Negative"))</f>
        <v>Positive</v>
      </c>
      <c r="M305" s="2" t="str">
        <f>IF(K305&gt;=9,"Promoter",IF(K305&gt;=7,"Passive","Detractor"))</f>
        <v>Promoter</v>
      </c>
      <c r="N305" s="2" t="s">
        <v>7743</v>
      </c>
    </row>
    <row r="306" spans="1:14" x14ac:dyDescent="0.2">
      <c r="A306" s="2" t="s">
        <v>8041</v>
      </c>
      <c r="B306" s="2" t="s">
        <v>3329</v>
      </c>
      <c r="C306" s="2" t="s">
        <v>1808</v>
      </c>
      <c r="D306" s="2" t="s">
        <v>43</v>
      </c>
      <c r="E306" s="11">
        <v>45658</v>
      </c>
      <c r="F306" s="2">
        <v>3</v>
      </c>
      <c r="G306" s="2">
        <v>2</v>
      </c>
      <c r="H306" s="2">
        <v>3</v>
      </c>
      <c r="I306" s="2">
        <v>2</v>
      </c>
      <c r="J306" s="2">
        <v>2</v>
      </c>
      <c r="K306" s="2">
        <v>7</v>
      </c>
      <c r="L306" s="2" t="str">
        <f>IF(F306&gt;=4,"Positive",IF(F306=3,"Neutral","Negative"))</f>
        <v>Neutral</v>
      </c>
      <c r="M306" s="2" t="str">
        <f>IF(K306&gt;=9,"Promoter",IF(K306&gt;=7,"Passive","Detractor"))</f>
        <v>Passive</v>
      </c>
      <c r="N306" s="2" t="s">
        <v>7737</v>
      </c>
    </row>
    <row r="307" spans="1:14" x14ac:dyDescent="0.2">
      <c r="A307" s="2" t="s">
        <v>8042</v>
      </c>
      <c r="B307" s="2" t="s">
        <v>3480</v>
      </c>
      <c r="C307" s="2" t="s">
        <v>510</v>
      </c>
      <c r="D307" s="2" t="s">
        <v>110</v>
      </c>
      <c r="E307" s="11">
        <v>45658</v>
      </c>
      <c r="F307" s="2">
        <v>5</v>
      </c>
      <c r="G307" s="2">
        <v>5</v>
      </c>
      <c r="H307" s="2">
        <v>5</v>
      </c>
      <c r="I307" s="2">
        <v>5</v>
      </c>
      <c r="J307" s="2">
        <v>5</v>
      </c>
      <c r="K307" s="2">
        <v>9</v>
      </c>
      <c r="L307" s="2" t="str">
        <f>IF(F307&gt;=4,"Positive",IF(F307=3,"Neutral","Negative"))</f>
        <v>Positive</v>
      </c>
      <c r="M307" s="2" t="str">
        <f>IF(K307&gt;=9,"Promoter",IF(K307&gt;=7,"Passive","Detractor"))</f>
        <v>Promoter</v>
      </c>
      <c r="N307" s="2" t="s">
        <v>7743</v>
      </c>
    </row>
    <row r="308" spans="1:14" x14ac:dyDescent="0.2">
      <c r="A308" s="2" t="s">
        <v>8043</v>
      </c>
      <c r="B308" s="2" t="s">
        <v>3580</v>
      </c>
      <c r="C308" s="2" t="s">
        <v>1097</v>
      </c>
      <c r="D308" s="2" t="s">
        <v>129</v>
      </c>
      <c r="E308" s="11">
        <v>45658</v>
      </c>
      <c r="F308" s="2">
        <v>3</v>
      </c>
      <c r="G308" s="2">
        <v>2</v>
      </c>
      <c r="H308" s="2">
        <v>3</v>
      </c>
      <c r="I308" s="2">
        <v>4</v>
      </c>
      <c r="J308" s="2">
        <v>3</v>
      </c>
      <c r="K308" s="2">
        <v>5</v>
      </c>
      <c r="L308" s="2" t="str">
        <f>IF(F308&gt;=4,"Positive",IF(F308=3,"Neutral","Negative"))</f>
        <v>Neutral</v>
      </c>
      <c r="M308" s="2" t="str">
        <f>IF(K308&gt;=9,"Promoter",IF(K308&gt;=7,"Passive","Detractor"))</f>
        <v>Detractor</v>
      </c>
      <c r="N308" s="2" t="s">
        <v>7733</v>
      </c>
    </row>
    <row r="309" spans="1:14" x14ac:dyDescent="0.2">
      <c r="A309" s="2" t="s">
        <v>8044</v>
      </c>
      <c r="B309" s="2" t="s">
        <v>2981</v>
      </c>
      <c r="C309" s="2" t="s">
        <v>1244</v>
      </c>
      <c r="D309" s="2" t="s">
        <v>69</v>
      </c>
      <c r="E309" s="11">
        <v>45659</v>
      </c>
      <c r="F309" s="2">
        <v>4</v>
      </c>
      <c r="G309" s="2">
        <v>4</v>
      </c>
      <c r="H309" s="2">
        <v>3</v>
      </c>
      <c r="I309" s="2">
        <v>4</v>
      </c>
      <c r="J309" s="2">
        <v>4</v>
      </c>
      <c r="K309" s="2">
        <v>8</v>
      </c>
      <c r="L309" s="2" t="str">
        <f>IF(F309&gt;=4,"Positive",IF(F309=3,"Neutral","Negative"))</f>
        <v>Positive</v>
      </c>
      <c r="M309" s="2" t="str">
        <f>IF(K309&gt;=9,"Promoter",IF(K309&gt;=7,"Passive","Detractor"))</f>
        <v>Passive</v>
      </c>
      <c r="N309" s="2" t="s">
        <v>7743</v>
      </c>
    </row>
    <row r="310" spans="1:14" x14ac:dyDescent="0.2">
      <c r="A310" s="2" t="s">
        <v>8045</v>
      </c>
      <c r="B310" s="2" t="s">
        <v>3110</v>
      </c>
      <c r="C310" s="2" t="s">
        <v>2348</v>
      </c>
      <c r="D310" s="2" t="s">
        <v>61</v>
      </c>
      <c r="E310" s="11">
        <v>45659</v>
      </c>
      <c r="F310" s="2">
        <v>4</v>
      </c>
      <c r="G310" s="2">
        <v>5</v>
      </c>
      <c r="H310" s="2">
        <v>4</v>
      </c>
      <c r="I310" s="2">
        <v>5</v>
      </c>
      <c r="J310" s="2">
        <v>5</v>
      </c>
      <c r="K310" s="2">
        <v>8</v>
      </c>
      <c r="L310" s="2" t="str">
        <f>IF(F310&gt;=4,"Positive",IF(F310=3,"Neutral","Negative"))</f>
        <v>Positive</v>
      </c>
      <c r="M310" s="2" t="str">
        <f>IF(K310&gt;=9,"Promoter",IF(K310&gt;=7,"Passive","Detractor"))</f>
        <v>Passive</v>
      </c>
      <c r="N310" s="2" t="s">
        <v>7735</v>
      </c>
    </row>
    <row r="311" spans="1:14" x14ac:dyDescent="0.2">
      <c r="A311" s="2" t="s">
        <v>8046</v>
      </c>
      <c r="B311" s="2" t="s">
        <v>3198</v>
      </c>
      <c r="C311" s="2" t="s">
        <v>1223</v>
      </c>
      <c r="D311" s="2" t="s">
        <v>81</v>
      </c>
      <c r="E311" s="11">
        <v>45659</v>
      </c>
      <c r="F311" s="2">
        <v>5</v>
      </c>
      <c r="G311" s="2">
        <v>4</v>
      </c>
      <c r="H311" s="2">
        <v>5</v>
      </c>
      <c r="I311" s="2">
        <v>5</v>
      </c>
      <c r="J311" s="2">
        <v>5</v>
      </c>
      <c r="K311" s="2">
        <v>8</v>
      </c>
      <c r="L311" s="2" t="str">
        <f>IF(F311&gt;=4,"Positive",IF(F311=3,"Neutral","Negative"))</f>
        <v>Positive</v>
      </c>
      <c r="M311" s="2" t="str">
        <f>IF(K311&gt;=9,"Promoter",IF(K311&gt;=7,"Passive","Detractor"))</f>
        <v>Passive</v>
      </c>
      <c r="N311" s="2" t="s">
        <v>7735</v>
      </c>
    </row>
    <row r="312" spans="1:14" x14ac:dyDescent="0.2">
      <c r="A312" s="2" t="s">
        <v>8047</v>
      </c>
      <c r="B312" s="2" t="s">
        <v>3326</v>
      </c>
      <c r="C312" s="2" t="s">
        <v>1269</v>
      </c>
      <c r="D312" s="2" t="s">
        <v>83</v>
      </c>
      <c r="E312" s="11">
        <v>45659</v>
      </c>
      <c r="F312" s="2">
        <v>4</v>
      </c>
      <c r="G312" s="2">
        <v>4</v>
      </c>
      <c r="H312" s="2">
        <v>4</v>
      </c>
      <c r="I312" s="2">
        <v>4</v>
      </c>
      <c r="J312" s="2">
        <v>4</v>
      </c>
      <c r="K312" s="2">
        <v>7</v>
      </c>
      <c r="L312" s="2" t="str">
        <f>IF(F312&gt;=4,"Positive",IF(F312=3,"Neutral","Negative"))</f>
        <v>Positive</v>
      </c>
      <c r="M312" s="2" t="str">
        <f>IF(K312&gt;=9,"Promoter",IF(K312&gt;=7,"Passive","Detractor"))</f>
        <v>Passive</v>
      </c>
      <c r="N312" s="2" t="s">
        <v>7735</v>
      </c>
    </row>
    <row r="313" spans="1:14" x14ac:dyDescent="0.2">
      <c r="A313" s="2" t="s">
        <v>8048</v>
      </c>
      <c r="B313" s="2" t="s">
        <v>3338</v>
      </c>
      <c r="C313" s="2" t="s">
        <v>638</v>
      </c>
      <c r="D313" s="2" t="s">
        <v>43</v>
      </c>
      <c r="E313" s="11">
        <v>45659</v>
      </c>
      <c r="F313" s="2">
        <v>3</v>
      </c>
      <c r="G313" s="2">
        <v>3</v>
      </c>
      <c r="H313" s="2">
        <v>3</v>
      </c>
      <c r="I313" s="2">
        <v>3</v>
      </c>
      <c r="J313" s="2">
        <v>4</v>
      </c>
      <c r="K313" s="2">
        <v>7</v>
      </c>
      <c r="L313" s="2" t="str">
        <f>IF(F313&gt;=4,"Positive",IF(F313=3,"Neutral","Negative"))</f>
        <v>Neutral</v>
      </c>
      <c r="M313" s="2" t="str">
        <f>IF(K313&gt;=9,"Promoter",IF(K313&gt;=7,"Passive","Detractor"))</f>
        <v>Passive</v>
      </c>
      <c r="N313" s="2" t="s">
        <v>7735</v>
      </c>
    </row>
    <row r="314" spans="1:14" x14ac:dyDescent="0.2">
      <c r="A314" s="2" t="s">
        <v>8049</v>
      </c>
      <c r="B314" s="2" t="s">
        <v>3409</v>
      </c>
      <c r="C314" s="2" t="s">
        <v>381</v>
      </c>
      <c r="D314" s="2" t="s">
        <v>34</v>
      </c>
      <c r="E314" s="11">
        <v>45659</v>
      </c>
      <c r="F314" s="2">
        <v>4</v>
      </c>
      <c r="G314" s="2">
        <v>5</v>
      </c>
      <c r="H314" s="2">
        <v>4</v>
      </c>
      <c r="I314" s="2">
        <v>3</v>
      </c>
      <c r="J314" s="2">
        <v>5</v>
      </c>
      <c r="K314" s="2">
        <v>7</v>
      </c>
      <c r="L314" s="2" t="str">
        <f>IF(F314&gt;=4,"Positive",IF(F314=3,"Neutral","Negative"))</f>
        <v>Positive</v>
      </c>
      <c r="M314" s="2" t="str">
        <f>IF(K314&gt;=9,"Promoter",IF(K314&gt;=7,"Passive","Detractor"))</f>
        <v>Passive</v>
      </c>
      <c r="N314" s="2" t="s">
        <v>7743</v>
      </c>
    </row>
    <row r="315" spans="1:14" x14ac:dyDescent="0.2">
      <c r="A315" s="2" t="s">
        <v>8050</v>
      </c>
      <c r="B315" s="2" t="s">
        <v>3505</v>
      </c>
      <c r="C315" s="2" t="s">
        <v>591</v>
      </c>
      <c r="D315" s="2" t="s">
        <v>51</v>
      </c>
      <c r="E315" s="11">
        <v>45659</v>
      </c>
      <c r="F315" s="2">
        <v>5</v>
      </c>
      <c r="G315" s="2">
        <v>4</v>
      </c>
      <c r="H315" s="2">
        <v>5</v>
      </c>
      <c r="I315" s="2">
        <v>4</v>
      </c>
      <c r="J315" s="2">
        <v>4</v>
      </c>
      <c r="K315" s="2">
        <v>10</v>
      </c>
      <c r="L315" s="2" t="str">
        <f>IF(F315&gt;=4,"Positive",IF(F315=3,"Neutral","Negative"))</f>
        <v>Positive</v>
      </c>
      <c r="M315" s="2" t="str">
        <f>IF(K315&gt;=9,"Promoter",IF(K315&gt;=7,"Passive","Detractor"))</f>
        <v>Promoter</v>
      </c>
      <c r="N315" s="2" t="s">
        <v>7743</v>
      </c>
    </row>
    <row r="316" spans="1:14" x14ac:dyDescent="0.2">
      <c r="A316" s="2" t="s">
        <v>8051</v>
      </c>
      <c r="B316" s="2" t="s">
        <v>3557</v>
      </c>
      <c r="C316" s="2" t="s">
        <v>1982</v>
      </c>
      <c r="D316" s="2" t="s">
        <v>87</v>
      </c>
      <c r="E316" s="11">
        <v>45659</v>
      </c>
      <c r="F316" s="2">
        <v>3</v>
      </c>
      <c r="G316" s="2">
        <v>4</v>
      </c>
      <c r="H316" s="2">
        <v>4</v>
      </c>
      <c r="I316" s="2">
        <v>3</v>
      </c>
      <c r="J316" s="2">
        <v>3</v>
      </c>
      <c r="K316" s="2">
        <v>5</v>
      </c>
      <c r="L316" s="2" t="str">
        <f>IF(F316&gt;=4,"Positive",IF(F316=3,"Neutral","Negative"))</f>
        <v>Neutral</v>
      </c>
      <c r="M316" s="2" t="str">
        <f>IF(K316&gt;=9,"Promoter",IF(K316&gt;=7,"Passive","Detractor"))</f>
        <v>Detractor</v>
      </c>
      <c r="N316" s="2" t="s">
        <v>7737</v>
      </c>
    </row>
    <row r="317" spans="1:14" x14ac:dyDescent="0.2">
      <c r="A317" s="2" t="s">
        <v>8052</v>
      </c>
      <c r="B317" s="2" t="s">
        <v>3355</v>
      </c>
      <c r="C317" s="2" t="s">
        <v>804</v>
      </c>
      <c r="D317" s="2" t="s">
        <v>112</v>
      </c>
      <c r="E317" s="11">
        <v>45660</v>
      </c>
      <c r="F317" s="2">
        <v>4</v>
      </c>
      <c r="G317" s="2">
        <v>5</v>
      </c>
      <c r="H317" s="2">
        <v>4</v>
      </c>
      <c r="I317" s="2">
        <v>4</v>
      </c>
      <c r="J317" s="2">
        <v>3</v>
      </c>
      <c r="K317" s="2">
        <v>8</v>
      </c>
      <c r="L317" s="2" t="str">
        <f>IF(F317&gt;=4,"Positive",IF(F317=3,"Neutral","Negative"))</f>
        <v>Positive</v>
      </c>
      <c r="M317" s="2" t="str">
        <f>IF(K317&gt;=9,"Promoter",IF(K317&gt;=7,"Passive","Detractor"))</f>
        <v>Passive</v>
      </c>
      <c r="N317" s="2" t="s">
        <v>7743</v>
      </c>
    </row>
    <row r="318" spans="1:14" x14ac:dyDescent="0.2">
      <c r="A318" s="2" t="s">
        <v>8053</v>
      </c>
      <c r="B318" s="2" t="s">
        <v>3559</v>
      </c>
      <c r="C318" s="2" t="s">
        <v>806</v>
      </c>
      <c r="D318" s="2" t="s">
        <v>67</v>
      </c>
      <c r="E318" s="11">
        <v>45660</v>
      </c>
      <c r="F318" s="2">
        <v>5</v>
      </c>
      <c r="G318" s="2">
        <v>4</v>
      </c>
      <c r="H318" s="2">
        <v>4</v>
      </c>
      <c r="I318" s="2">
        <v>5</v>
      </c>
      <c r="J318" s="2">
        <v>4</v>
      </c>
      <c r="K318" s="2">
        <v>8</v>
      </c>
      <c r="L318" s="2" t="str">
        <f>IF(F318&gt;=4,"Positive",IF(F318=3,"Neutral","Negative"))</f>
        <v>Positive</v>
      </c>
      <c r="M318" s="2" t="str">
        <f>IF(K318&gt;=9,"Promoter",IF(K318&gt;=7,"Passive","Detractor"))</f>
        <v>Passive</v>
      </c>
      <c r="N318" s="2" t="s">
        <v>7743</v>
      </c>
    </row>
    <row r="319" spans="1:14" x14ac:dyDescent="0.2">
      <c r="A319" s="2" t="s">
        <v>8054</v>
      </c>
      <c r="B319" s="2" t="s">
        <v>3172</v>
      </c>
      <c r="C319" s="2" t="s">
        <v>1917</v>
      </c>
      <c r="D319" s="2" t="s">
        <v>77</v>
      </c>
      <c r="E319" s="11">
        <v>45661</v>
      </c>
      <c r="F319" s="2">
        <v>5</v>
      </c>
      <c r="G319" s="2">
        <v>5</v>
      </c>
      <c r="H319" s="2">
        <v>5</v>
      </c>
      <c r="I319" s="2">
        <v>5</v>
      </c>
      <c r="J319" s="2">
        <v>5</v>
      </c>
      <c r="K319" s="2">
        <v>10</v>
      </c>
      <c r="L319" s="2" t="str">
        <f>IF(F319&gt;=4,"Positive",IF(F319=3,"Neutral","Negative"))</f>
        <v>Positive</v>
      </c>
      <c r="M319" s="2" t="str">
        <f>IF(K319&gt;=9,"Promoter",IF(K319&gt;=7,"Passive","Detractor"))</f>
        <v>Promoter</v>
      </c>
      <c r="N319" s="2" t="s">
        <v>7743</v>
      </c>
    </row>
    <row r="320" spans="1:14" x14ac:dyDescent="0.2">
      <c r="A320" s="2" t="s">
        <v>8055</v>
      </c>
      <c r="B320" s="2" t="s">
        <v>3499</v>
      </c>
      <c r="C320" s="2" t="s">
        <v>2026</v>
      </c>
      <c r="D320" s="2" t="s">
        <v>19</v>
      </c>
      <c r="E320" s="11">
        <v>45661</v>
      </c>
      <c r="F320" s="2">
        <v>4</v>
      </c>
      <c r="G320" s="2">
        <v>3</v>
      </c>
      <c r="H320" s="2">
        <v>5</v>
      </c>
      <c r="I320" s="2">
        <v>5</v>
      </c>
      <c r="J320" s="2">
        <v>5</v>
      </c>
      <c r="K320" s="2">
        <v>8</v>
      </c>
      <c r="L320" s="2" t="str">
        <f>IF(F320&gt;=4,"Positive",IF(F320=3,"Neutral","Negative"))</f>
        <v>Positive</v>
      </c>
      <c r="M320" s="2" t="str">
        <f>IF(K320&gt;=9,"Promoter",IF(K320&gt;=7,"Passive","Detractor"))</f>
        <v>Passive</v>
      </c>
      <c r="N320" s="2" t="s">
        <v>7743</v>
      </c>
    </row>
    <row r="321" spans="1:14" x14ac:dyDescent="0.2">
      <c r="A321" s="2" t="s">
        <v>8056</v>
      </c>
      <c r="B321" s="2" t="s">
        <v>3516</v>
      </c>
      <c r="C321" s="2" t="s">
        <v>1250</v>
      </c>
      <c r="D321" s="2" t="s">
        <v>47</v>
      </c>
      <c r="E321" s="11">
        <v>45661</v>
      </c>
      <c r="F321" s="2">
        <v>4</v>
      </c>
      <c r="G321" s="2">
        <v>4</v>
      </c>
      <c r="H321" s="2">
        <v>4</v>
      </c>
      <c r="I321" s="2">
        <v>4</v>
      </c>
      <c r="J321" s="2">
        <v>4</v>
      </c>
      <c r="K321" s="2">
        <v>7</v>
      </c>
      <c r="L321" s="2" t="str">
        <f>IF(F321&gt;=4,"Positive",IF(F321=3,"Neutral","Negative"))</f>
        <v>Positive</v>
      </c>
      <c r="M321" s="2" t="str">
        <f>IF(K321&gt;=9,"Promoter",IF(K321&gt;=7,"Passive","Detractor"))</f>
        <v>Passive</v>
      </c>
      <c r="N321" s="2" t="s">
        <v>7743</v>
      </c>
    </row>
    <row r="322" spans="1:14" x14ac:dyDescent="0.2">
      <c r="A322" s="2" t="s">
        <v>8057</v>
      </c>
      <c r="B322" s="2" t="s">
        <v>3518</v>
      </c>
      <c r="C322" s="2" t="s">
        <v>1756</v>
      </c>
      <c r="D322" s="2" t="s">
        <v>47</v>
      </c>
      <c r="E322" s="11">
        <v>45661</v>
      </c>
      <c r="F322" s="2">
        <v>4</v>
      </c>
      <c r="G322" s="2">
        <v>4</v>
      </c>
      <c r="H322" s="2">
        <v>4</v>
      </c>
      <c r="I322" s="2">
        <v>4</v>
      </c>
      <c r="J322" s="2">
        <v>3</v>
      </c>
      <c r="K322" s="2">
        <v>9</v>
      </c>
      <c r="L322" s="2" t="str">
        <f>IF(F322&gt;=4,"Positive",IF(F322=3,"Neutral","Negative"))</f>
        <v>Positive</v>
      </c>
      <c r="M322" s="2" t="str">
        <f>IF(K322&gt;=9,"Promoter",IF(K322&gt;=7,"Passive","Detractor"))</f>
        <v>Promoter</v>
      </c>
      <c r="N322" s="2" t="s">
        <v>7735</v>
      </c>
    </row>
    <row r="323" spans="1:14" x14ac:dyDescent="0.2">
      <c r="A323" s="2" t="s">
        <v>8058</v>
      </c>
      <c r="B323" s="2" t="s">
        <v>3523</v>
      </c>
      <c r="C323" s="2" t="s">
        <v>974</v>
      </c>
      <c r="D323" s="2" t="s">
        <v>112</v>
      </c>
      <c r="E323" s="11">
        <v>45661</v>
      </c>
      <c r="F323" s="2">
        <v>3</v>
      </c>
      <c r="G323" s="2">
        <v>2</v>
      </c>
      <c r="H323" s="2">
        <v>3</v>
      </c>
      <c r="I323" s="2">
        <v>3</v>
      </c>
      <c r="J323" s="2">
        <v>3</v>
      </c>
      <c r="K323" s="2">
        <v>5</v>
      </c>
      <c r="L323" s="2" t="str">
        <f>IF(F323&gt;=4,"Positive",IF(F323=3,"Neutral","Negative"))</f>
        <v>Neutral</v>
      </c>
      <c r="M323" s="2" t="str">
        <f>IF(K323&gt;=9,"Promoter",IF(K323&gt;=7,"Passive","Detractor"))</f>
        <v>Detractor</v>
      </c>
      <c r="N323" s="2" t="s">
        <v>7743</v>
      </c>
    </row>
    <row r="324" spans="1:14" x14ac:dyDescent="0.2">
      <c r="A324" s="2" t="s">
        <v>8059</v>
      </c>
      <c r="B324" s="2" t="s">
        <v>3538</v>
      </c>
      <c r="C324" s="2" t="s">
        <v>2020</v>
      </c>
      <c r="D324" s="2" t="s">
        <v>69</v>
      </c>
      <c r="E324" s="11">
        <v>45661</v>
      </c>
      <c r="F324" s="2">
        <v>5</v>
      </c>
      <c r="G324" s="2">
        <v>4</v>
      </c>
      <c r="H324" s="2">
        <v>5</v>
      </c>
      <c r="I324" s="2">
        <v>5</v>
      </c>
      <c r="J324" s="2">
        <v>5</v>
      </c>
      <c r="K324" s="2">
        <v>9</v>
      </c>
      <c r="L324" s="2" t="str">
        <f>IF(F324&gt;=4,"Positive",IF(F324=3,"Neutral","Negative"))</f>
        <v>Positive</v>
      </c>
      <c r="M324" s="2" t="str">
        <f>IF(K324&gt;=9,"Promoter",IF(K324&gt;=7,"Passive","Detractor"))</f>
        <v>Promoter</v>
      </c>
      <c r="N324" s="2" t="s">
        <v>7743</v>
      </c>
    </row>
    <row r="325" spans="1:14" x14ac:dyDescent="0.2">
      <c r="A325" s="2" t="s">
        <v>8060</v>
      </c>
      <c r="B325" s="2" t="s">
        <v>3541</v>
      </c>
      <c r="C325" s="2" t="s">
        <v>229</v>
      </c>
      <c r="D325" s="2" t="s">
        <v>73</v>
      </c>
      <c r="E325" s="11">
        <v>45661</v>
      </c>
      <c r="F325" s="2">
        <v>5</v>
      </c>
      <c r="G325" s="2">
        <v>5</v>
      </c>
      <c r="H325" s="2">
        <v>5</v>
      </c>
      <c r="I325" s="2">
        <v>5</v>
      </c>
      <c r="J325" s="2">
        <v>5</v>
      </c>
      <c r="K325" s="2">
        <v>10</v>
      </c>
      <c r="L325" s="2" t="str">
        <f>IF(F325&gt;=4,"Positive",IF(F325=3,"Neutral","Negative"))</f>
        <v>Positive</v>
      </c>
      <c r="M325" s="2" t="str">
        <f>IF(K325&gt;=9,"Promoter",IF(K325&gt;=7,"Passive","Detractor"))</f>
        <v>Promoter</v>
      </c>
      <c r="N325" s="2" t="s">
        <v>7749</v>
      </c>
    </row>
    <row r="326" spans="1:14" x14ac:dyDescent="0.2">
      <c r="A326" s="2" t="s">
        <v>8061</v>
      </c>
      <c r="B326" s="2" t="s">
        <v>3147</v>
      </c>
      <c r="C326" s="2" t="s">
        <v>1775</v>
      </c>
      <c r="D326" s="2" t="s">
        <v>71</v>
      </c>
      <c r="E326" s="11">
        <v>45662</v>
      </c>
      <c r="F326" s="2">
        <v>4</v>
      </c>
      <c r="G326" s="2">
        <v>5</v>
      </c>
      <c r="H326" s="2">
        <v>5</v>
      </c>
      <c r="I326" s="2">
        <v>4</v>
      </c>
      <c r="J326" s="2">
        <v>4</v>
      </c>
      <c r="K326" s="2">
        <v>8</v>
      </c>
      <c r="L326" s="2" t="str">
        <f>IF(F326&gt;=4,"Positive",IF(F326=3,"Neutral","Negative"))</f>
        <v>Positive</v>
      </c>
      <c r="M326" s="2" t="str">
        <f>IF(K326&gt;=9,"Promoter",IF(K326&gt;=7,"Passive","Detractor"))</f>
        <v>Passive</v>
      </c>
      <c r="N326" s="2" t="s">
        <v>7743</v>
      </c>
    </row>
    <row r="327" spans="1:14" x14ac:dyDescent="0.2">
      <c r="A327" s="2" t="s">
        <v>8062</v>
      </c>
      <c r="B327" s="2" t="s">
        <v>3262</v>
      </c>
      <c r="C327" s="2" t="s">
        <v>1841</v>
      </c>
      <c r="D327" s="2" t="s">
        <v>83</v>
      </c>
      <c r="E327" s="11">
        <v>45662</v>
      </c>
      <c r="F327" s="2">
        <v>5</v>
      </c>
      <c r="G327" s="2">
        <v>5</v>
      </c>
      <c r="H327" s="2">
        <v>5</v>
      </c>
      <c r="I327" s="2">
        <v>5</v>
      </c>
      <c r="J327" s="2">
        <v>4</v>
      </c>
      <c r="K327" s="2">
        <v>10</v>
      </c>
      <c r="L327" s="2" t="str">
        <f>IF(F327&gt;=4,"Positive",IF(F327=3,"Neutral","Negative"))</f>
        <v>Positive</v>
      </c>
      <c r="M327" s="2" t="str">
        <f>IF(K327&gt;=9,"Promoter",IF(K327&gt;=7,"Passive","Detractor"))</f>
        <v>Promoter</v>
      </c>
      <c r="N327" s="2" t="s">
        <v>7733</v>
      </c>
    </row>
    <row r="328" spans="1:14" x14ac:dyDescent="0.2">
      <c r="A328" s="2" t="s">
        <v>8063</v>
      </c>
      <c r="B328" s="2" t="s">
        <v>3508</v>
      </c>
      <c r="C328" s="2" t="s">
        <v>1345</v>
      </c>
      <c r="D328" s="2" t="s">
        <v>101</v>
      </c>
      <c r="E328" s="11">
        <v>45662</v>
      </c>
      <c r="F328" s="2">
        <v>4</v>
      </c>
      <c r="G328" s="2">
        <v>4</v>
      </c>
      <c r="H328" s="2">
        <v>4</v>
      </c>
      <c r="I328" s="2">
        <v>5</v>
      </c>
      <c r="J328" s="2">
        <v>5</v>
      </c>
      <c r="K328" s="2">
        <v>9</v>
      </c>
      <c r="L328" s="2" t="str">
        <f>IF(F328&gt;=4,"Positive",IF(F328=3,"Neutral","Negative"))</f>
        <v>Positive</v>
      </c>
      <c r="M328" s="2" t="str">
        <f>IF(K328&gt;=9,"Promoter",IF(K328&gt;=7,"Passive","Detractor"))</f>
        <v>Promoter</v>
      </c>
      <c r="N328" s="2" t="s">
        <v>7735</v>
      </c>
    </row>
    <row r="329" spans="1:14" x14ac:dyDescent="0.2">
      <c r="A329" s="2" t="s">
        <v>8064</v>
      </c>
      <c r="B329" s="2" t="s">
        <v>3522</v>
      </c>
      <c r="C329" s="2" t="s">
        <v>974</v>
      </c>
      <c r="D329" s="2" t="s">
        <v>37</v>
      </c>
      <c r="E329" s="11">
        <v>45662</v>
      </c>
      <c r="F329" s="2">
        <v>5</v>
      </c>
      <c r="G329" s="2">
        <v>4</v>
      </c>
      <c r="H329" s="2">
        <v>5</v>
      </c>
      <c r="I329" s="2">
        <v>5</v>
      </c>
      <c r="J329" s="2">
        <v>5</v>
      </c>
      <c r="K329" s="2">
        <v>8</v>
      </c>
      <c r="L329" s="2" t="str">
        <f>IF(F329&gt;=4,"Positive",IF(F329=3,"Neutral","Negative"))</f>
        <v>Positive</v>
      </c>
      <c r="M329" s="2" t="str">
        <f>IF(K329&gt;=9,"Promoter",IF(K329&gt;=7,"Passive","Detractor"))</f>
        <v>Passive</v>
      </c>
      <c r="N329" s="2" t="s">
        <v>7743</v>
      </c>
    </row>
    <row r="330" spans="1:14" x14ac:dyDescent="0.2">
      <c r="A330" s="2" t="s">
        <v>8065</v>
      </c>
      <c r="B330" s="2" t="s">
        <v>2975</v>
      </c>
      <c r="C330" s="2" t="s">
        <v>2111</v>
      </c>
      <c r="D330" s="2" t="s">
        <v>43</v>
      </c>
      <c r="E330" s="11">
        <v>45663</v>
      </c>
      <c r="F330" s="2">
        <v>3</v>
      </c>
      <c r="G330" s="2">
        <v>4</v>
      </c>
      <c r="H330" s="2">
        <v>3</v>
      </c>
      <c r="I330" s="2">
        <v>2</v>
      </c>
      <c r="J330" s="2">
        <v>3</v>
      </c>
      <c r="K330" s="2">
        <v>5</v>
      </c>
      <c r="L330" s="2" t="str">
        <f>IF(F330&gt;=4,"Positive",IF(F330=3,"Neutral","Negative"))</f>
        <v>Neutral</v>
      </c>
      <c r="M330" s="2" t="str">
        <f>IF(K330&gt;=9,"Promoter",IF(K330&gt;=7,"Passive","Detractor"))</f>
        <v>Detractor</v>
      </c>
      <c r="N330" s="2" t="s">
        <v>7735</v>
      </c>
    </row>
    <row r="331" spans="1:14" x14ac:dyDescent="0.2">
      <c r="A331" s="2" t="s">
        <v>8066</v>
      </c>
      <c r="B331" s="2" t="s">
        <v>3191</v>
      </c>
      <c r="C331" s="2" t="s">
        <v>1648</v>
      </c>
      <c r="D331" s="2" t="s">
        <v>101</v>
      </c>
      <c r="E331" s="11">
        <v>45663</v>
      </c>
      <c r="F331" s="2">
        <v>3</v>
      </c>
      <c r="G331" s="2">
        <v>4</v>
      </c>
      <c r="H331" s="2">
        <v>2</v>
      </c>
      <c r="I331" s="2">
        <v>3</v>
      </c>
      <c r="J331" s="2">
        <v>3</v>
      </c>
      <c r="K331" s="2">
        <v>6</v>
      </c>
      <c r="L331" s="2" t="str">
        <f>IF(F331&gt;=4,"Positive",IF(F331=3,"Neutral","Negative"))</f>
        <v>Neutral</v>
      </c>
      <c r="M331" s="2" t="str">
        <f>IF(K331&gt;=9,"Promoter",IF(K331&gt;=7,"Passive","Detractor"))</f>
        <v>Detractor</v>
      </c>
      <c r="N331" s="2" t="s">
        <v>7735</v>
      </c>
    </row>
    <row r="332" spans="1:14" x14ac:dyDescent="0.2">
      <c r="A332" s="2" t="s">
        <v>8067</v>
      </c>
      <c r="B332" s="2" t="s">
        <v>3202</v>
      </c>
      <c r="C332" s="2" t="s">
        <v>2501</v>
      </c>
      <c r="D332" s="2" t="s">
        <v>63</v>
      </c>
      <c r="E332" s="11">
        <v>45664</v>
      </c>
      <c r="F332" s="2">
        <v>5</v>
      </c>
      <c r="G332" s="2">
        <v>5</v>
      </c>
      <c r="H332" s="2">
        <v>4</v>
      </c>
      <c r="I332" s="2">
        <v>5</v>
      </c>
      <c r="J332" s="2">
        <v>4</v>
      </c>
      <c r="K332" s="2">
        <v>9</v>
      </c>
      <c r="L332" s="2" t="str">
        <f>IF(F332&gt;=4,"Positive",IF(F332=3,"Neutral","Negative"))</f>
        <v>Positive</v>
      </c>
      <c r="M332" s="2" t="str">
        <f>IF(K332&gt;=9,"Promoter",IF(K332&gt;=7,"Passive","Detractor"))</f>
        <v>Promoter</v>
      </c>
      <c r="N332" s="2" t="s">
        <v>7749</v>
      </c>
    </row>
    <row r="333" spans="1:14" x14ac:dyDescent="0.2">
      <c r="A333" s="2" t="s">
        <v>8068</v>
      </c>
      <c r="B333" s="2" t="s">
        <v>3260</v>
      </c>
      <c r="C333" s="2" t="s">
        <v>711</v>
      </c>
      <c r="D333" s="2" t="s">
        <v>43</v>
      </c>
      <c r="E333" s="11">
        <v>45664</v>
      </c>
      <c r="F333" s="2">
        <v>2</v>
      </c>
      <c r="G333" s="2">
        <v>2</v>
      </c>
      <c r="H333" s="2">
        <v>2</v>
      </c>
      <c r="I333" s="2">
        <v>1</v>
      </c>
      <c r="J333" s="2">
        <v>3</v>
      </c>
      <c r="K333" s="2">
        <v>5</v>
      </c>
      <c r="L333" s="2" t="str">
        <f>IF(F333&gt;=4,"Positive",IF(F333=3,"Neutral","Negative"))</f>
        <v>Negative</v>
      </c>
      <c r="M333" s="2" t="str">
        <f>IF(K333&gt;=9,"Promoter",IF(K333&gt;=7,"Passive","Detractor"))</f>
        <v>Detractor</v>
      </c>
      <c r="N333" s="2" t="s">
        <v>7735</v>
      </c>
    </row>
    <row r="334" spans="1:14" x14ac:dyDescent="0.2">
      <c r="A334" s="2" t="s">
        <v>8069</v>
      </c>
      <c r="B334" s="2" t="s">
        <v>3457</v>
      </c>
      <c r="C334" s="2" t="s">
        <v>2404</v>
      </c>
      <c r="D334" s="2" t="s">
        <v>34</v>
      </c>
      <c r="E334" s="11">
        <v>45664</v>
      </c>
      <c r="F334" s="2">
        <v>3</v>
      </c>
      <c r="G334" s="2">
        <v>3</v>
      </c>
      <c r="H334" s="2">
        <v>3</v>
      </c>
      <c r="I334" s="2">
        <v>3</v>
      </c>
      <c r="J334" s="2">
        <v>2</v>
      </c>
      <c r="K334" s="2">
        <v>6</v>
      </c>
      <c r="L334" s="2" t="str">
        <f>IF(F334&gt;=4,"Positive",IF(F334=3,"Neutral","Negative"))</f>
        <v>Neutral</v>
      </c>
      <c r="M334" s="2" t="str">
        <f>IF(K334&gt;=9,"Promoter",IF(K334&gt;=7,"Passive","Detractor"))</f>
        <v>Detractor</v>
      </c>
      <c r="N334" s="2" t="s">
        <v>7749</v>
      </c>
    </row>
    <row r="335" spans="1:14" x14ac:dyDescent="0.2">
      <c r="A335" s="2" t="s">
        <v>8070</v>
      </c>
      <c r="B335" s="2" t="s">
        <v>3490</v>
      </c>
      <c r="C335" s="2" t="s">
        <v>1687</v>
      </c>
      <c r="D335" s="2" t="s">
        <v>53</v>
      </c>
      <c r="E335" s="11">
        <v>45664</v>
      </c>
      <c r="F335" s="2">
        <v>3</v>
      </c>
      <c r="G335" s="2">
        <v>4</v>
      </c>
      <c r="H335" s="2">
        <v>3</v>
      </c>
      <c r="I335" s="2">
        <v>3</v>
      </c>
      <c r="J335" s="2">
        <v>3</v>
      </c>
      <c r="K335" s="2">
        <v>6</v>
      </c>
      <c r="L335" s="2" t="str">
        <f>IF(F335&gt;=4,"Positive",IF(F335=3,"Neutral","Negative"))</f>
        <v>Neutral</v>
      </c>
      <c r="M335" s="2" t="str">
        <f>IF(K335&gt;=9,"Promoter",IF(K335&gt;=7,"Passive","Detractor"))</f>
        <v>Detractor</v>
      </c>
      <c r="N335" s="2" t="s">
        <v>7733</v>
      </c>
    </row>
    <row r="336" spans="1:14" x14ac:dyDescent="0.2">
      <c r="A336" s="2" t="s">
        <v>8071</v>
      </c>
      <c r="B336" s="2" t="s">
        <v>3539</v>
      </c>
      <c r="C336" s="2" t="s">
        <v>2023</v>
      </c>
      <c r="D336" s="2" t="s">
        <v>49</v>
      </c>
      <c r="E336" s="11">
        <v>45664</v>
      </c>
      <c r="F336" s="2">
        <v>5</v>
      </c>
      <c r="G336" s="2">
        <v>4</v>
      </c>
      <c r="H336" s="2">
        <v>5</v>
      </c>
      <c r="I336" s="2">
        <v>5</v>
      </c>
      <c r="J336" s="2">
        <v>5</v>
      </c>
      <c r="K336" s="2">
        <v>8</v>
      </c>
      <c r="L336" s="2" t="str">
        <f>IF(F336&gt;=4,"Positive",IF(F336=3,"Neutral","Negative"))</f>
        <v>Positive</v>
      </c>
      <c r="M336" s="2" t="str">
        <f>IF(K336&gt;=9,"Promoter",IF(K336&gt;=7,"Passive","Detractor"))</f>
        <v>Passive</v>
      </c>
      <c r="N336" s="2" t="s">
        <v>7735</v>
      </c>
    </row>
    <row r="337" spans="1:14" x14ac:dyDescent="0.2">
      <c r="A337" s="2" t="s">
        <v>8072</v>
      </c>
      <c r="B337" s="2" t="s">
        <v>3544</v>
      </c>
      <c r="C337" s="2" t="s">
        <v>564</v>
      </c>
      <c r="D337" s="2" t="s">
        <v>29</v>
      </c>
      <c r="E337" s="11">
        <v>45664</v>
      </c>
      <c r="F337" s="2">
        <v>2</v>
      </c>
      <c r="G337" s="2">
        <v>2</v>
      </c>
      <c r="H337" s="2">
        <v>2</v>
      </c>
      <c r="I337" s="2">
        <v>2</v>
      </c>
      <c r="J337" s="2">
        <v>3</v>
      </c>
      <c r="K337" s="2">
        <v>3</v>
      </c>
      <c r="L337" s="2" t="str">
        <f>IF(F337&gt;=4,"Positive",IF(F337=3,"Neutral","Negative"))</f>
        <v>Negative</v>
      </c>
      <c r="M337" s="2" t="str">
        <f>IF(K337&gt;=9,"Promoter",IF(K337&gt;=7,"Passive","Detractor"))</f>
        <v>Detractor</v>
      </c>
      <c r="N337" s="2" t="s">
        <v>7733</v>
      </c>
    </row>
    <row r="338" spans="1:14" x14ac:dyDescent="0.2">
      <c r="A338" s="2" t="s">
        <v>8073</v>
      </c>
      <c r="B338" s="2" t="s">
        <v>3563</v>
      </c>
      <c r="C338" s="2" t="s">
        <v>218</v>
      </c>
      <c r="D338" s="2" t="s">
        <v>108</v>
      </c>
      <c r="E338" s="11">
        <v>45664</v>
      </c>
      <c r="F338" s="2">
        <v>5</v>
      </c>
      <c r="G338" s="2">
        <v>5</v>
      </c>
      <c r="H338" s="2">
        <v>5</v>
      </c>
      <c r="I338" s="2">
        <v>5</v>
      </c>
      <c r="J338" s="2">
        <v>5</v>
      </c>
      <c r="K338" s="2">
        <v>9</v>
      </c>
      <c r="L338" s="2" t="str">
        <f>IF(F338&gt;=4,"Positive",IF(F338=3,"Neutral","Negative"))</f>
        <v>Positive</v>
      </c>
      <c r="M338" s="2" t="str">
        <f>IF(K338&gt;=9,"Promoter",IF(K338&gt;=7,"Passive","Detractor"))</f>
        <v>Promoter</v>
      </c>
      <c r="N338" s="2" t="s">
        <v>7743</v>
      </c>
    </row>
    <row r="339" spans="1:14" x14ac:dyDescent="0.2">
      <c r="A339" s="2" t="s">
        <v>8074</v>
      </c>
      <c r="B339" s="2" t="s">
        <v>3587</v>
      </c>
      <c r="C339" s="2" t="s">
        <v>1095</v>
      </c>
      <c r="D339" s="2" t="s">
        <v>49</v>
      </c>
      <c r="E339" s="11">
        <v>45664</v>
      </c>
      <c r="F339" s="2">
        <v>2</v>
      </c>
      <c r="G339" s="2">
        <v>3</v>
      </c>
      <c r="H339" s="2">
        <v>1</v>
      </c>
      <c r="I339" s="2">
        <v>2</v>
      </c>
      <c r="J339" s="2">
        <v>1</v>
      </c>
      <c r="K339" s="2">
        <v>3</v>
      </c>
      <c r="L339" s="2" t="str">
        <f>IF(F339&gt;=4,"Positive",IF(F339=3,"Neutral","Negative"))</f>
        <v>Negative</v>
      </c>
      <c r="M339" s="2" t="str">
        <f>IF(K339&gt;=9,"Promoter",IF(K339&gt;=7,"Passive","Detractor"))</f>
        <v>Detractor</v>
      </c>
      <c r="N339" s="2" t="s">
        <v>7743</v>
      </c>
    </row>
    <row r="340" spans="1:14" x14ac:dyDescent="0.2">
      <c r="A340" s="2" t="s">
        <v>8075</v>
      </c>
      <c r="B340" s="2" t="s">
        <v>2893</v>
      </c>
      <c r="C340" s="2" t="s">
        <v>1367</v>
      </c>
      <c r="D340" s="2" t="s">
        <v>91</v>
      </c>
      <c r="E340" s="11">
        <v>45665</v>
      </c>
      <c r="F340" s="2">
        <v>4</v>
      </c>
      <c r="G340" s="2">
        <v>3</v>
      </c>
      <c r="H340" s="2">
        <v>4</v>
      </c>
      <c r="I340" s="2">
        <v>3</v>
      </c>
      <c r="J340" s="2">
        <v>4</v>
      </c>
      <c r="K340" s="2">
        <v>9</v>
      </c>
      <c r="L340" s="2" t="str">
        <f>IF(F340&gt;=4,"Positive",IF(F340=3,"Neutral","Negative"))</f>
        <v>Positive</v>
      </c>
      <c r="M340" s="2" t="str">
        <f>IF(K340&gt;=9,"Promoter",IF(K340&gt;=7,"Passive","Detractor"))</f>
        <v>Promoter</v>
      </c>
      <c r="N340" s="2" t="s">
        <v>7733</v>
      </c>
    </row>
    <row r="341" spans="1:14" x14ac:dyDescent="0.2">
      <c r="A341" s="2" t="s">
        <v>8076</v>
      </c>
      <c r="B341" s="2" t="s">
        <v>2952</v>
      </c>
      <c r="C341" s="2" t="s">
        <v>547</v>
      </c>
      <c r="D341" s="2" t="s">
        <v>106</v>
      </c>
      <c r="E341" s="11">
        <v>45665</v>
      </c>
      <c r="F341" s="2">
        <v>5</v>
      </c>
      <c r="G341" s="2">
        <v>5</v>
      </c>
      <c r="H341" s="2">
        <v>4</v>
      </c>
      <c r="I341" s="2">
        <v>4</v>
      </c>
      <c r="J341" s="2">
        <v>5</v>
      </c>
      <c r="K341" s="2">
        <v>10</v>
      </c>
      <c r="L341" s="2" t="str">
        <f>IF(F341&gt;=4,"Positive",IF(F341=3,"Neutral","Negative"))</f>
        <v>Positive</v>
      </c>
      <c r="M341" s="2" t="str">
        <f>IF(K341&gt;=9,"Promoter",IF(K341&gt;=7,"Passive","Detractor"))</f>
        <v>Promoter</v>
      </c>
      <c r="N341" s="2" t="s">
        <v>7735</v>
      </c>
    </row>
    <row r="342" spans="1:14" x14ac:dyDescent="0.2">
      <c r="A342" s="2" t="s">
        <v>8077</v>
      </c>
      <c r="B342" s="2" t="s">
        <v>3187</v>
      </c>
      <c r="C342" s="2" t="s">
        <v>2383</v>
      </c>
      <c r="D342" s="2" t="s">
        <v>97</v>
      </c>
      <c r="E342" s="11">
        <v>45665</v>
      </c>
      <c r="F342" s="2">
        <v>4</v>
      </c>
      <c r="G342" s="2">
        <v>5</v>
      </c>
      <c r="H342" s="2">
        <v>4</v>
      </c>
      <c r="I342" s="2">
        <v>3</v>
      </c>
      <c r="J342" s="2">
        <v>4</v>
      </c>
      <c r="K342" s="2">
        <v>9</v>
      </c>
      <c r="L342" s="2" t="str">
        <f>IF(F342&gt;=4,"Positive",IF(F342=3,"Neutral","Negative"))</f>
        <v>Positive</v>
      </c>
      <c r="M342" s="2" t="str">
        <f>IF(K342&gt;=9,"Promoter",IF(K342&gt;=7,"Passive","Detractor"))</f>
        <v>Promoter</v>
      </c>
      <c r="N342" s="2" t="s">
        <v>7749</v>
      </c>
    </row>
    <row r="343" spans="1:14" x14ac:dyDescent="0.2">
      <c r="A343" s="2" t="s">
        <v>8078</v>
      </c>
      <c r="B343" s="2" t="s">
        <v>3246</v>
      </c>
      <c r="C343" s="2" t="s">
        <v>1098</v>
      </c>
      <c r="D343" s="2" t="s">
        <v>47</v>
      </c>
      <c r="E343" s="11">
        <v>45665</v>
      </c>
      <c r="F343" s="2">
        <v>4</v>
      </c>
      <c r="G343" s="2">
        <v>4</v>
      </c>
      <c r="H343" s="2">
        <v>4</v>
      </c>
      <c r="I343" s="2">
        <v>3</v>
      </c>
      <c r="J343" s="2">
        <v>4</v>
      </c>
      <c r="K343" s="2">
        <v>7</v>
      </c>
      <c r="L343" s="2" t="str">
        <f>IF(F343&gt;=4,"Positive",IF(F343=3,"Neutral","Negative"))</f>
        <v>Positive</v>
      </c>
      <c r="M343" s="2" t="str">
        <f>IF(K343&gt;=9,"Promoter",IF(K343&gt;=7,"Passive","Detractor"))</f>
        <v>Passive</v>
      </c>
      <c r="N343" s="2" t="s">
        <v>7735</v>
      </c>
    </row>
    <row r="344" spans="1:14" x14ac:dyDescent="0.2">
      <c r="A344" s="2" t="s">
        <v>8079</v>
      </c>
      <c r="B344" s="2" t="s">
        <v>3263</v>
      </c>
      <c r="C344" s="2" t="s">
        <v>2531</v>
      </c>
      <c r="D344" s="2" t="s">
        <v>13</v>
      </c>
      <c r="E344" s="11">
        <v>45665</v>
      </c>
      <c r="F344" s="2">
        <v>3</v>
      </c>
      <c r="G344" s="2">
        <v>3</v>
      </c>
      <c r="H344" s="2">
        <v>4</v>
      </c>
      <c r="I344" s="2">
        <v>2</v>
      </c>
      <c r="J344" s="2">
        <v>3</v>
      </c>
      <c r="K344" s="2">
        <v>5</v>
      </c>
      <c r="L344" s="2" t="str">
        <f>IF(F344&gt;=4,"Positive",IF(F344=3,"Neutral","Negative"))</f>
        <v>Neutral</v>
      </c>
      <c r="M344" s="2" t="str">
        <f>IF(K344&gt;=9,"Promoter",IF(K344&gt;=7,"Passive","Detractor"))</f>
        <v>Detractor</v>
      </c>
      <c r="N344" s="2" t="s">
        <v>7733</v>
      </c>
    </row>
    <row r="345" spans="1:14" x14ac:dyDescent="0.2">
      <c r="A345" s="2" t="s">
        <v>8080</v>
      </c>
      <c r="B345" s="2" t="s">
        <v>3272</v>
      </c>
      <c r="C345" s="2" t="s">
        <v>1409</v>
      </c>
      <c r="D345" s="2" t="s">
        <v>91</v>
      </c>
      <c r="E345" s="11">
        <v>45665</v>
      </c>
      <c r="F345" s="2">
        <v>4</v>
      </c>
      <c r="G345" s="2">
        <v>4</v>
      </c>
      <c r="H345" s="2">
        <v>4</v>
      </c>
      <c r="I345" s="2">
        <v>4</v>
      </c>
      <c r="J345" s="2">
        <v>5</v>
      </c>
      <c r="K345" s="2">
        <v>9</v>
      </c>
      <c r="L345" s="2" t="str">
        <f>IF(F345&gt;=4,"Positive",IF(F345=3,"Neutral","Negative"))</f>
        <v>Positive</v>
      </c>
      <c r="M345" s="2" t="str">
        <f>IF(K345&gt;=9,"Promoter",IF(K345&gt;=7,"Passive","Detractor"))</f>
        <v>Promoter</v>
      </c>
      <c r="N345" s="2" t="s">
        <v>7743</v>
      </c>
    </row>
    <row r="346" spans="1:14" x14ac:dyDescent="0.2">
      <c r="A346" s="2" t="s">
        <v>8081</v>
      </c>
      <c r="B346" s="2" t="s">
        <v>3348</v>
      </c>
      <c r="C346" s="2" t="s">
        <v>1907</v>
      </c>
      <c r="D346" s="2" t="s">
        <v>87</v>
      </c>
      <c r="E346" s="11">
        <v>45665</v>
      </c>
      <c r="F346" s="2">
        <v>5</v>
      </c>
      <c r="G346" s="2">
        <v>5</v>
      </c>
      <c r="H346" s="2">
        <v>5</v>
      </c>
      <c r="I346" s="2">
        <v>5</v>
      </c>
      <c r="J346" s="2">
        <v>4</v>
      </c>
      <c r="K346" s="2">
        <v>8</v>
      </c>
      <c r="L346" s="2" t="str">
        <f>IF(F346&gt;=4,"Positive",IF(F346=3,"Neutral","Negative"))</f>
        <v>Positive</v>
      </c>
      <c r="M346" s="2" t="str">
        <f>IF(K346&gt;=9,"Promoter",IF(K346&gt;=7,"Passive","Detractor"))</f>
        <v>Passive</v>
      </c>
      <c r="N346" s="2" t="s">
        <v>7743</v>
      </c>
    </row>
    <row r="347" spans="1:14" x14ac:dyDescent="0.2">
      <c r="A347" s="2" t="s">
        <v>8082</v>
      </c>
      <c r="B347" s="2" t="s">
        <v>3561</v>
      </c>
      <c r="C347" s="2" t="s">
        <v>2189</v>
      </c>
      <c r="D347" s="2" t="s">
        <v>112</v>
      </c>
      <c r="E347" s="11">
        <v>45665</v>
      </c>
      <c r="F347" s="2">
        <v>3</v>
      </c>
      <c r="G347" s="2">
        <v>3</v>
      </c>
      <c r="H347" s="2">
        <v>4</v>
      </c>
      <c r="I347" s="2">
        <v>3</v>
      </c>
      <c r="J347" s="2">
        <v>2</v>
      </c>
      <c r="K347" s="2">
        <v>5</v>
      </c>
      <c r="L347" s="2" t="str">
        <f>IF(F347&gt;=4,"Positive",IF(F347=3,"Neutral","Negative"))</f>
        <v>Neutral</v>
      </c>
      <c r="M347" s="2" t="str">
        <f>IF(K347&gt;=9,"Promoter",IF(K347&gt;=7,"Passive","Detractor"))</f>
        <v>Detractor</v>
      </c>
      <c r="N347" s="2" t="s">
        <v>7735</v>
      </c>
    </row>
    <row r="348" spans="1:14" x14ac:dyDescent="0.2">
      <c r="A348" s="2" t="s">
        <v>8083</v>
      </c>
      <c r="B348" s="2" t="s">
        <v>2703</v>
      </c>
      <c r="C348" s="2" t="s">
        <v>1089</v>
      </c>
      <c r="D348" s="2" t="s">
        <v>129</v>
      </c>
      <c r="E348" s="11">
        <v>45666</v>
      </c>
      <c r="F348" s="2">
        <v>4</v>
      </c>
      <c r="G348" s="2">
        <v>4</v>
      </c>
      <c r="H348" s="2">
        <v>4</v>
      </c>
      <c r="I348" s="2">
        <v>4</v>
      </c>
      <c r="J348" s="2">
        <v>3</v>
      </c>
      <c r="K348" s="2">
        <v>7</v>
      </c>
      <c r="L348" s="2" t="str">
        <f>IF(F348&gt;=4,"Positive",IF(F348=3,"Neutral","Negative"))</f>
        <v>Positive</v>
      </c>
      <c r="M348" s="2" t="str">
        <f>IF(K348&gt;=9,"Promoter",IF(K348&gt;=7,"Passive","Detractor"))</f>
        <v>Passive</v>
      </c>
      <c r="N348" s="2" t="s">
        <v>7735</v>
      </c>
    </row>
    <row r="349" spans="1:14" x14ac:dyDescent="0.2">
      <c r="A349" s="2" t="s">
        <v>8084</v>
      </c>
      <c r="B349" s="2" t="s">
        <v>3427</v>
      </c>
      <c r="C349" s="2" t="s">
        <v>2433</v>
      </c>
      <c r="D349" s="2" t="s">
        <v>43</v>
      </c>
      <c r="E349" s="11">
        <v>45666</v>
      </c>
      <c r="F349" s="2">
        <v>5</v>
      </c>
      <c r="G349" s="2">
        <v>5</v>
      </c>
      <c r="H349" s="2">
        <v>5</v>
      </c>
      <c r="I349" s="2">
        <v>4</v>
      </c>
      <c r="J349" s="2">
        <v>4</v>
      </c>
      <c r="K349" s="2">
        <v>10</v>
      </c>
      <c r="L349" s="2" t="str">
        <f>IF(F349&gt;=4,"Positive",IF(F349=3,"Neutral","Negative"))</f>
        <v>Positive</v>
      </c>
      <c r="M349" s="2" t="str">
        <f>IF(K349&gt;=9,"Promoter",IF(K349&gt;=7,"Passive","Detractor"))</f>
        <v>Promoter</v>
      </c>
      <c r="N349" s="2" t="s">
        <v>7749</v>
      </c>
    </row>
    <row r="350" spans="1:14" x14ac:dyDescent="0.2">
      <c r="A350" s="2" t="s">
        <v>8085</v>
      </c>
      <c r="B350" s="2" t="s">
        <v>3517</v>
      </c>
      <c r="C350" s="2" t="s">
        <v>1678</v>
      </c>
      <c r="D350" s="2" t="s">
        <v>79</v>
      </c>
      <c r="E350" s="11">
        <v>45666</v>
      </c>
      <c r="F350" s="2">
        <v>5</v>
      </c>
      <c r="G350" s="2">
        <v>5</v>
      </c>
      <c r="H350" s="2">
        <v>5</v>
      </c>
      <c r="I350" s="2">
        <v>5</v>
      </c>
      <c r="J350" s="2">
        <v>5</v>
      </c>
      <c r="K350" s="2">
        <v>9</v>
      </c>
      <c r="L350" s="2" t="str">
        <f>IF(F350&gt;=4,"Positive",IF(F350=3,"Neutral","Negative"))</f>
        <v>Positive</v>
      </c>
      <c r="M350" s="2" t="str">
        <f>IF(K350&gt;=9,"Promoter",IF(K350&gt;=7,"Passive","Detractor"))</f>
        <v>Promoter</v>
      </c>
      <c r="N350" s="2" t="s">
        <v>7733</v>
      </c>
    </row>
    <row r="351" spans="1:14" x14ac:dyDescent="0.2">
      <c r="A351" s="2" t="s">
        <v>8086</v>
      </c>
      <c r="B351" s="2" t="s">
        <v>3621</v>
      </c>
      <c r="C351" s="2" t="s">
        <v>1708</v>
      </c>
      <c r="D351" s="2" t="s">
        <v>120</v>
      </c>
      <c r="E351" s="11">
        <v>45666</v>
      </c>
      <c r="F351" s="2">
        <v>4</v>
      </c>
      <c r="G351" s="2">
        <v>5</v>
      </c>
      <c r="H351" s="2">
        <v>3</v>
      </c>
      <c r="I351" s="2">
        <v>3</v>
      </c>
      <c r="J351" s="2">
        <v>3</v>
      </c>
      <c r="K351" s="2">
        <v>9</v>
      </c>
      <c r="L351" s="2" t="str">
        <f>IF(F351&gt;=4,"Positive",IF(F351=3,"Neutral","Negative"))</f>
        <v>Positive</v>
      </c>
      <c r="M351" s="2" t="str">
        <f>IF(K351&gt;=9,"Promoter",IF(K351&gt;=7,"Passive","Detractor"))</f>
        <v>Promoter</v>
      </c>
      <c r="N351" s="2" t="s">
        <v>7743</v>
      </c>
    </row>
    <row r="352" spans="1:14" x14ac:dyDescent="0.2">
      <c r="A352" s="2" t="s">
        <v>8087</v>
      </c>
      <c r="B352" s="2" t="s">
        <v>3298</v>
      </c>
      <c r="C352" s="2" t="s">
        <v>1899</v>
      </c>
      <c r="D352" s="2" t="s">
        <v>32</v>
      </c>
      <c r="E352" s="11">
        <v>45667</v>
      </c>
      <c r="F352" s="2">
        <v>4</v>
      </c>
      <c r="G352" s="2">
        <v>4</v>
      </c>
      <c r="H352" s="2">
        <v>5</v>
      </c>
      <c r="I352" s="2">
        <v>4</v>
      </c>
      <c r="J352" s="2">
        <v>4</v>
      </c>
      <c r="K352" s="2">
        <v>7</v>
      </c>
      <c r="L352" s="2" t="str">
        <f>IF(F352&gt;=4,"Positive",IF(F352=3,"Neutral","Negative"))</f>
        <v>Positive</v>
      </c>
      <c r="M352" s="2" t="str">
        <f>IF(K352&gt;=9,"Promoter",IF(K352&gt;=7,"Passive","Detractor"))</f>
        <v>Passive</v>
      </c>
      <c r="N352" s="2" t="s">
        <v>7743</v>
      </c>
    </row>
    <row r="353" spans="1:14" x14ac:dyDescent="0.2">
      <c r="A353" s="2" t="s">
        <v>8088</v>
      </c>
      <c r="B353" s="2" t="s">
        <v>3327</v>
      </c>
      <c r="C353" s="2" t="s">
        <v>1477</v>
      </c>
      <c r="D353" s="2" t="s">
        <v>39</v>
      </c>
      <c r="E353" s="11">
        <v>45667</v>
      </c>
      <c r="F353" s="2">
        <v>5</v>
      </c>
      <c r="G353" s="2">
        <v>4</v>
      </c>
      <c r="H353" s="2">
        <v>5</v>
      </c>
      <c r="I353" s="2">
        <v>4</v>
      </c>
      <c r="J353" s="2">
        <v>5</v>
      </c>
      <c r="K353" s="2">
        <v>8</v>
      </c>
      <c r="L353" s="2" t="str">
        <f>IF(F353&gt;=4,"Positive",IF(F353=3,"Neutral","Negative"))</f>
        <v>Positive</v>
      </c>
      <c r="M353" s="2" t="str">
        <f>IF(K353&gt;=9,"Promoter",IF(K353&gt;=7,"Passive","Detractor"))</f>
        <v>Passive</v>
      </c>
      <c r="N353" s="2" t="s">
        <v>7743</v>
      </c>
    </row>
    <row r="354" spans="1:14" x14ac:dyDescent="0.2">
      <c r="A354" s="2" t="s">
        <v>8089</v>
      </c>
      <c r="B354" s="2" t="s">
        <v>3602</v>
      </c>
      <c r="C354" s="2" t="s">
        <v>577</v>
      </c>
      <c r="D354" s="2" t="s">
        <v>57</v>
      </c>
      <c r="E354" s="11">
        <v>45667</v>
      </c>
      <c r="F354" s="2">
        <v>4</v>
      </c>
      <c r="G354" s="2">
        <v>4</v>
      </c>
      <c r="H354" s="2">
        <v>3</v>
      </c>
      <c r="I354" s="2">
        <v>5</v>
      </c>
      <c r="J354" s="2">
        <v>4</v>
      </c>
      <c r="K354" s="2">
        <v>7</v>
      </c>
      <c r="L354" s="2" t="str">
        <f>IF(F354&gt;=4,"Positive",IF(F354=3,"Neutral","Negative"))</f>
        <v>Positive</v>
      </c>
      <c r="M354" s="2" t="str">
        <f>IF(K354&gt;=9,"Promoter",IF(K354&gt;=7,"Passive","Detractor"))</f>
        <v>Passive</v>
      </c>
      <c r="N354" s="2" t="s">
        <v>7733</v>
      </c>
    </row>
    <row r="355" spans="1:14" x14ac:dyDescent="0.2">
      <c r="A355" s="2" t="s">
        <v>8090</v>
      </c>
      <c r="B355" s="2" t="s">
        <v>3604</v>
      </c>
      <c r="C355" s="2" t="s">
        <v>1343</v>
      </c>
      <c r="D355" s="2" t="s">
        <v>26</v>
      </c>
      <c r="E355" s="11">
        <v>45667</v>
      </c>
      <c r="F355" s="2">
        <v>4</v>
      </c>
      <c r="G355" s="2">
        <v>5</v>
      </c>
      <c r="H355" s="2">
        <v>4</v>
      </c>
      <c r="I355" s="2">
        <v>3</v>
      </c>
      <c r="J355" s="2">
        <v>4</v>
      </c>
      <c r="K355" s="2">
        <v>7</v>
      </c>
      <c r="L355" s="2" t="str">
        <f>IF(F355&gt;=4,"Positive",IF(F355=3,"Neutral","Negative"))</f>
        <v>Positive</v>
      </c>
      <c r="M355" s="2" t="str">
        <f>IF(K355&gt;=9,"Promoter",IF(K355&gt;=7,"Passive","Detractor"))</f>
        <v>Passive</v>
      </c>
      <c r="N355" s="2" t="s">
        <v>7749</v>
      </c>
    </row>
    <row r="356" spans="1:14" x14ac:dyDescent="0.2">
      <c r="A356" s="2" t="s">
        <v>8091</v>
      </c>
      <c r="B356" s="2" t="s">
        <v>3126</v>
      </c>
      <c r="C356" s="2" t="s">
        <v>846</v>
      </c>
      <c r="D356" s="2" t="s">
        <v>13</v>
      </c>
      <c r="E356" s="11">
        <v>45668</v>
      </c>
      <c r="F356" s="2">
        <v>3</v>
      </c>
      <c r="G356" s="2">
        <v>3</v>
      </c>
      <c r="H356" s="2">
        <v>3</v>
      </c>
      <c r="I356" s="2">
        <v>4</v>
      </c>
      <c r="J356" s="2">
        <v>2</v>
      </c>
      <c r="K356" s="2">
        <v>5</v>
      </c>
      <c r="L356" s="2" t="str">
        <f>IF(F356&gt;=4,"Positive",IF(F356=3,"Neutral","Negative"))</f>
        <v>Neutral</v>
      </c>
      <c r="M356" s="2" t="str">
        <f>IF(K356&gt;=9,"Promoter",IF(K356&gt;=7,"Passive","Detractor"))</f>
        <v>Detractor</v>
      </c>
      <c r="N356" s="2" t="s">
        <v>7743</v>
      </c>
    </row>
    <row r="357" spans="1:14" x14ac:dyDescent="0.2">
      <c r="A357" s="2" t="s">
        <v>8092</v>
      </c>
      <c r="B357" s="2" t="s">
        <v>3515</v>
      </c>
      <c r="C357" s="2" t="s">
        <v>2417</v>
      </c>
      <c r="D357" s="2" t="s">
        <v>122</v>
      </c>
      <c r="E357" s="11">
        <v>45668</v>
      </c>
      <c r="F357" s="2">
        <v>4</v>
      </c>
      <c r="G357" s="2">
        <v>3</v>
      </c>
      <c r="H357" s="2">
        <v>4</v>
      </c>
      <c r="I357" s="2">
        <v>4</v>
      </c>
      <c r="J357" s="2">
        <v>5</v>
      </c>
      <c r="K357" s="2">
        <v>9</v>
      </c>
      <c r="L357" s="2" t="str">
        <f>IF(F357&gt;=4,"Positive",IF(F357=3,"Neutral","Negative"))</f>
        <v>Positive</v>
      </c>
      <c r="M357" s="2" t="str">
        <f>IF(K357&gt;=9,"Promoter",IF(K357&gt;=7,"Passive","Detractor"))</f>
        <v>Promoter</v>
      </c>
      <c r="N357" s="2" t="s">
        <v>7737</v>
      </c>
    </row>
    <row r="358" spans="1:14" x14ac:dyDescent="0.2">
      <c r="A358" s="2" t="s">
        <v>8093</v>
      </c>
      <c r="B358" s="2" t="s">
        <v>3569</v>
      </c>
      <c r="C358" s="2" t="s">
        <v>1060</v>
      </c>
      <c r="D358" s="2" t="s">
        <v>108</v>
      </c>
      <c r="E358" s="11">
        <v>45668</v>
      </c>
      <c r="F358" s="2">
        <v>3</v>
      </c>
      <c r="G358" s="2">
        <v>2</v>
      </c>
      <c r="H358" s="2">
        <v>2</v>
      </c>
      <c r="I358" s="2">
        <v>3</v>
      </c>
      <c r="J358" s="2">
        <v>3</v>
      </c>
      <c r="K358" s="2">
        <v>5</v>
      </c>
      <c r="L358" s="2" t="str">
        <f>IF(F358&gt;=4,"Positive",IF(F358=3,"Neutral","Negative"))</f>
        <v>Neutral</v>
      </c>
      <c r="M358" s="2" t="str">
        <f>IF(K358&gt;=9,"Promoter",IF(K358&gt;=7,"Passive","Detractor"))</f>
        <v>Detractor</v>
      </c>
      <c r="N358" s="2" t="s">
        <v>7735</v>
      </c>
    </row>
    <row r="359" spans="1:14" x14ac:dyDescent="0.2">
      <c r="A359" s="2" t="s">
        <v>8094</v>
      </c>
      <c r="B359" s="2" t="s">
        <v>3590</v>
      </c>
      <c r="C359" s="2" t="s">
        <v>1676</v>
      </c>
      <c r="D359" s="2" t="s">
        <v>61</v>
      </c>
      <c r="E359" s="11">
        <v>45668</v>
      </c>
      <c r="F359" s="2">
        <v>5</v>
      </c>
      <c r="G359" s="2">
        <v>5</v>
      </c>
      <c r="H359" s="2">
        <v>5</v>
      </c>
      <c r="I359" s="2">
        <v>4</v>
      </c>
      <c r="J359" s="2">
        <v>5</v>
      </c>
      <c r="K359" s="2">
        <v>8</v>
      </c>
      <c r="L359" s="2" t="str">
        <f>IF(F359&gt;=4,"Positive",IF(F359=3,"Neutral","Negative"))</f>
        <v>Positive</v>
      </c>
      <c r="M359" s="2" t="str">
        <f>IF(K359&gt;=9,"Promoter",IF(K359&gt;=7,"Passive","Detractor"))</f>
        <v>Passive</v>
      </c>
      <c r="N359" s="2" t="s">
        <v>7733</v>
      </c>
    </row>
    <row r="360" spans="1:14" x14ac:dyDescent="0.2">
      <c r="A360" s="2" t="s">
        <v>8095</v>
      </c>
      <c r="B360" s="2" t="s">
        <v>3625</v>
      </c>
      <c r="C360" s="2" t="s">
        <v>728</v>
      </c>
      <c r="D360" s="2" t="s">
        <v>39</v>
      </c>
      <c r="E360" s="11">
        <v>45668</v>
      </c>
      <c r="F360" s="2">
        <v>4</v>
      </c>
      <c r="G360" s="2">
        <v>3</v>
      </c>
      <c r="H360" s="2">
        <v>4</v>
      </c>
      <c r="I360" s="2">
        <v>4</v>
      </c>
      <c r="J360" s="2">
        <v>4</v>
      </c>
      <c r="K360" s="2">
        <v>8</v>
      </c>
      <c r="L360" s="2" t="str">
        <f>IF(F360&gt;=4,"Positive",IF(F360=3,"Neutral","Negative"))</f>
        <v>Positive</v>
      </c>
      <c r="M360" s="2" t="str">
        <f>IF(K360&gt;=9,"Promoter",IF(K360&gt;=7,"Passive","Detractor"))</f>
        <v>Passive</v>
      </c>
      <c r="N360" s="2" t="s">
        <v>7737</v>
      </c>
    </row>
    <row r="361" spans="1:14" x14ac:dyDescent="0.2">
      <c r="A361" s="2" t="s">
        <v>8096</v>
      </c>
      <c r="B361" s="2" t="s">
        <v>3542</v>
      </c>
      <c r="C361" s="2" t="s">
        <v>422</v>
      </c>
      <c r="D361" s="2" t="s">
        <v>83</v>
      </c>
      <c r="E361" s="11">
        <v>45669</v>
      </c>
      <c r="F361" s="2">
        <v>2</v>
      </c>
      <c r="G361" s="2">
        <v>2</v>
      </c>
      <c r="H361" s="2">
        <v>3</v>
      </c>
      <c r="I361" s="2">
        <v>2</v>
      </c>
      <c r="J361" s="2">
        <v>3</v>
      </c>
      <c r="K361" s="2">
        <v>5</v>
      </c>
      <c r="L361" s="2" t="str">
        <f>IF(F361&gt;=4,"Positive",IF(F361=3,"Neutral","Negative"))</f>
        <v>Negative</v>
      </c>
      <c r="M361" s="2" t="str">
        <f>IF(K361&gt;=9,"Promoter",IF(K361&gt;=7,"Passive","Detractor"))</f>
        <v>Detractor</v>
      </c>
      <c r="N361" s="2" t="s">
        <v>7735</v>
      </c>
    </row>
    <row r="362" spans="1:14" x14ac:dyDescent="0.2">
      <c r="A362" s="2" t="s">
        <v>8097</v>
      </c>
      <c r="B362" s="2" t="s">
        <v>3600</v>
      </c>
      <c r="C362" s="2" t="s">
        <v>2410</v>
      </c>
      <c r="D362" s="2" t="s">
        <v>81</v>
      </c>
      <c r="E362" s="11">
        <v>45669</v>
      </c>
      <c r="F362" s="2">
        <v>4</v>
      </c>
      <c r="G362" s="2">
        <v>3</v>
      </c>
      <c r="H362" s="2">
        <v>4</v>
      </c>
      <c r="I362" s="2">
        <v>4</v>
      </c>
      <c r="J362" s="2">
        <v>5</v>
      </c>
      <c r="K362" s="2">
        <v>8</v>
      </c>
      <c r="L362" s="2" t="str">
        <f>IF(F362&gt;=4,"Positive",IF(F362=3,"Neutral","Negative"))</f>
        <v>Positive</v>
      </c>
      <c r="M362" s="2" t="str">
        <f>IF(K362&gt;=9,"Promoter",IF(K362&gt;=7,"Passive","Detractor"))</f>
        <v>Passive</v>
      </c>
      <c r="N362" s="2" t="s">
        <v>7733</v>
      </c>
    </row>
    <row r="363" spans="1:14" x14ac:dyDescent="0.2">
      <c r="A363" s="2" t="s">
        <v>8098</v>
      </c>
      <c r="B363" s="2" t="s">
        <v>2931</v>
      </c>
      <c r="C363" s="2" t="s">
        <v>2301</v>
      </c>
      <c r="D363" s="2" t="s">
        <v>13</v>
      </c>
      <c r="E363" s="11">
        <v>45670</v>
      </c>
      <c r="F363" s="2">
        <v>4</v>
      </c>
      <c r="G363" s="2">
        <v>5</v>
      </c>
      <c r="H363" s="2">
        <v>4</v>
      </c>
      <c r="I363" s="2">
        <v>4</v>
      </c>
      <c r="J363" s="2">
        <v>4</v>
      </c>
      <c r="K363" s="2">
        <v>9</v>
      </c>
      <c r="L363" s="2" t="str">
        <f>IF(F363&gt;=4,"Positive",IF(F363=3,"Neutral","Negative"))</f>
        <v>Positive</v>
      </c>
      <c r="M363" s="2" t="str">
        <f>IF(K363&gt;=9,"Promoter",IF(K363&gt;=7,"Passive","Detractor"))</f>
        <v>Promoter</v>
      </c>
      <c r="N363" s="2" t="s">
        <v>7737</v>
      </c>
    </row>
    <row r="364" spans="1:14" x14ac:dyDescent="0.2">
      <c r="A364" s="2" t="s">
        <v>8099</v>
      </c>
      <c r="B364" s="2" t="s">
        <v>3271</v>
      </c>
      <c r="C364" s="2" t="s">
        <v>1302</v>
      </c>
      <c r="D364" s="2" t="s">
        <v>122</v>
      </c>
      <c r="E364" s="11">
        <v>45670</v>
      </c>
      <c r="F364" s="2">
        <v>4</v>
      </c>
      <c r="G364" s="2">
        <v>4</v>
      </c>
      <c r="H364" s="2">
        <v>5</v>
      </c>
      <c r="I364" s="2">
        <v>4</v>
      </c>
      <c r="J364" s="2">
        <v>3</v>
      </c>
      <c r="K364" s="2">
        <v>9</v>
      </c>
      <c r="L364" s="2" t="str">
        <f>IF(F364&gt;=4,"Positive",IF(F364=3,"Neutral","Negative"))</f>
        <v>Positive</v>
      </c>
      <c r="M364" s="2" t="str">
        <f>IF(K364&gt;=9,"Promoter",IF(K364&gt;=7,"Passive","Detractor"))</f>
        <v>Promoter</v>
      </c>
      <c r="N364" s="2" t="s">
        <v>7735</v>
      </c>
    </row>
    <row r="365" spans="1:14" x14ac:dyDescent="0.2">
      <c r="A365" s="2" t="s">
        <v>8100</v>
      </c>
      <c r="B365" s="2" t="s">
        <v>3287</v>
      </c>
      <c r="C365" s="2" t="s">
        <v>1600</v>
      </c>
      <c r="D365" s="2" t="s">
        <v>79</v>
      </c>
      <c r="E365" s="11">
        <v>45670</v>
      </c>
      <c r="F365" s="2">
        <v>3</v>
      </c>
      <c r="G365" s="2">
        <v>2</v>
      </c>
      <c r="H365" s="2">
        <v>3</v>
      </c>
      <c r="I365" s="2">
        <v>3</v>
      </c>
      <c r="J365" s="2">
        <v>3</v>
      </c>
      <c r="K365" s="2">
        <v>6</v>
      </c>
      <c r="L365" s="2" t="str">
        <f>IF(F365&gt;=4,"Positive",IF(F365=3,"Neutral","Negative"))</f>
        <v>Neutral</v>
      </c>
      <c r="M365" s="2" t="str">
        <f>IF(K365&gt;=9,"Promoter",IF(K365&gt;=7,"Passive","Detractor"))</f>
        <v>Detractor</v>
      </c>
      <c r="N365" s="2" t="s">
        <v>7743</v>
      </c>
    </row>
    <row r="366" spans="1:14" x14ac:dyDescent="0.2">
      <c r="A366" s="2" t="s">
        <v>8101</v>
      </c>
      <c r="B366" s="2" t="s">
        <v>3441</v>
      </c>
      <c r="C366" s="2" t="s">
        <v>538</v>
      </c>
      <c r="D366" s="2" t="s">
        <v>47</v>
      </c>
      <c r="E366" s="11">
        <v>45670</v>
      </c>
      <c r="F366" s="2">
        <v>4</v>
      </c>
      <c r="G366" s="2">
        <v>4</v>
      </c>
      <c r="H366" s="2">
        <v>4</v>
      </c>
      <c r="I366" s="2">
        <v>5</v>
      </c>
      <c r="J366" s="2">
        <v>4</v>
      </c>
      <c r="K366" s="2">
        <v>7</v>
      </c>
      <c r="L366" s="2" t="str">
        <f>IF(F366&gt;=4,"Positive",IF(F366=3,"Neutral","Negative"))</f>
        <v>Positive</v>
      </c>
      <c r="M366" s="2" t="str">
        <f>IF(K366&gt;=9,"Promoter",IF(K366&gt;=7,"Passive","Detractor"))</f>
        <v>Passive</v>
      </c>
      <c r="N366" s="2" t="s">
        <v>7749</v>
      </c>
    </row>
    <row r="367" spans="1:14" x14ac:dyDescent="0.2">
      <c r="A367" s="2" t="s">
        <v>8102</v>
      </c>
      <c r="B367" s="2" t="s">
        <v>3507</v>
      </c>
      <c r="C367" s="2" t="s">
        <v>1080</v>
      </c>
      <c r="D367" s="2" t="s">
        <v>26</v>
      </c>
      <c r="E367" s="11">
        <v>45670</v>
      </c>
      <c r="F367" s="2">
        <v>5</v>
      </c>
      <c r="G367" s="2">
        <v>4</v>
      </c>
      <c r="H367" s="2">
        <v>5</v>
      </c>
      <c r="I367" s="2">
        <v>5</v>
      </c>
      <c r="J367" s="2">
        <v>5</v>
      </c>
      <c r="K367" s="2">
        <v>10</v>
      </c>
      <c r="L367" s="2" t="str">
        <f>IF(F367&gt;=4,"Positive",IF(F367=3,"Neutral","Negative"))</f>
        <v>Positive</v>
      </c>
      <c r="M367" s="2" t="str">
        <f>IF(K367&gt;=9,"Promoter",IF(K367&gt;=7,"Passive","Detractor"))</f>
        <v>Promoter</v>
      </c>
      <c r="N367" s="2" t="s">
        <v>7737</v>
      </c>
    </row>
    <row r="368" spans="1:14" x14ac:dyDescent="0.2">
      <c r="A368" s="2" t="s">
        <v>8103</v>
      </c>
      <c r="B368" s="2" t="s">
        <v>3534</v>
      </c>
      <c r="C368" s="2" t="s">
        <v>2184</v>
      </c>
      <c r="D368" s="2" t="s">
        <v>71</v>
      </c>
      <c r="E368" s="11">
        <v>45670</v>
      </c>
      <c r="F368" s="2">
        <v>4</v>
      </c>
      <c r="G368" s="2">
        <v>5</v>
      </c>
      <c r="H368" s="2">
        <v>5</v>
      </c>
      <c r="I368" s="2">
        <v>4</v>
      </c>
      <c r="J368" s="2">
        <v>4</v>
      </c>
      <c r="K368" s="2">
        <v>9</v>
      </c>
      <c r="L368" s="2" t="str">
        <f>IF(F368&gt;=4,"Positive",IF(F368=3,"Neutral","Negative"))</f>
        <v>Positive</v>
      </c>
      <c r="M368" s="2" t="str">
        <f>IF(K368&gt;=9,"Promoter",IF(K368&gt;=7,"Passive","Detractor"))</f>
        <v>Promoter</v>
      </c>
      <c r="N368" s="2" t="s">
        <v>7743</v>
      </c>
    </row>
    <row r="369" spans="1:14" x14ac:dyDescent="0.2">
      <c r="A369" s="2" t="s">
        <v>8104</v>
      </c>
      <c r="B369" s="2" t="s">
        <v>3628</v>
      </c>
      <c r="C369" s="2" t="s">
        <v>2369</v>
      </c>
      <c r="D369" s="2" t="s">
        <v>127</v>
      </c>
      <c r="E369" s="11">
        <v>45670</v>
      </c>
      <c r="F369" s="2">
        <v>5</v>
      </c>
      <c r="G369" s="2">
        <v>5</v>
      </c>
      <c r="H369" s="2">
        <v>5</v>
      </c>
      <c r="I369" s="2">
        <v>4</v>
      </c>
      <c r="J369" s="2">
        <v>5</v>
      </c>
      <c r="K369" s="2">
        <v>9</v>
      </c>
      <c r="L369" s="2" t="str">
        <f>IF(F369&gt;=4,"Positive",IF(F369=3,"Neutral","Negative"))</f>
        <v>Positive</v>
      </c>
      <c r="M369" s="2" t="str">
        <f>IF(K369&gt;=9,"Promoter",IF(K369&gt;=7,"Passive","Detractor"))</f>
        <v>Promoter</v>
      </c>
      <c r="N369" s="2" t="s">
        <v>7737</v>
      </c>
    </row>
    <row r="370" spans="1:14" x14ac:dyDescent="0.2">
      <c r="A370" s="2" t="s">
        <v>8105</v>
      </c>
      <c r="B370" s="2" t="s">
        <v>3502</v>
      </c>
      <c r="C370" s="2" t="s">
        <v>2433</v>
      </c>
      <c r="D370" s="2" t="s">
        <v>118</v>
      </c>
      <c r="E370" s="11">
        <v>45671</v>
      </c>
      <c r="F370" s="2">
        <v>4</v>
      </c>
      <c r="G370" s="2">
        <v>4</v>
      </c>
      <c r="H370" s="2">
        <v>4</v>
      </c>
      <c r="I370" s="2">
        <v>5</v>
      </c>
      <c r="J370" s="2">
        <v>4</v>
      </c>
      <c r="K370" s="2">
        <v>8</v>
      </c>
      <c r="L370" s="2" t="str">
        <f>IF(F370&gt;=4,"Positive",IF(F370=3,"Neutral","Negative"))</f>
        <v>Positive</v>
      </c>
      <c r="M370" s="2" t="str">
        <f>IF(K370&gt;=9,"Promoter",IF(K370&gt;=7,"Passive","Detractor"))</f>
        <v>Passive</v>
      </c>
      <c r="N370" s="2" t="s">
        <v>7749</v>
      </c>
    </row>
    <row r="371" spans="1:14" x14ac:dyDescent="0.2">
      <c r="A371" s="2" t="s">
        <v>8106</v>
      </c>
      <c r="B371" s="2" t="s">
        <v>3664</v>
      </c>
      <c r="C371" s="2" t="s">
        <v>412</v>
      </c>
      <c r="D371" s="2" t="s">
        <v>32</v>
      </c>
      <c r="E371" s="11">
        <v>45671</v>
      </c>
      <c r="F371" s="2">
        <v>5</v>
      </c>
      <c r="G371" s="2">
        <v>5</v>
      </c>
      <c r="H371" s="2">
        <v>5</v>
      </c>
      <c r="I371" s="2">
        <v>5</v>
      </c>
      <c r="J371" s="2">
        <v>5</v>
      </c>
      <c r="K371" s="2">
        <v>8</v>
      </c>
      <c r="L371" s="2" t="str">
        <f>IF(F371&gt;=4,"Positive",IF(F371=3,"Neutral","Negative"))</f>
        <v>Positive</v>
      </c>
      <c r="M371" s="2" t="str">
        <f>IF(K371&gt;=9,"Promoter",IF(K371&gt;=7,"Passive","Detractor"))</f>
        <v>Passive</v>
      </c>
      <c r="N371" s="2" t="s">
        <v>7749</v>
      </c>
    </row>
    <row r="372" spans="1:14" x14ac:dyDescent="0.2">
      <c r="A372" s="2" t="s">
        <v>8107</v>
      </c>
      <c r="B372" s="2" t="s">
        <v>3679</v>
      </c>
      <c r="C372" s="2" t="s">
        <v>998</v>
      </c>
      <c r="D372" s="2" t="s">
        <v>108</v>
      </c>
      <c r="E372" s="11">
        <v>45671</v>
      </c>
      <c r="F372" s="2">
        <v>5</v>
      </c>
      <c r="G372" s="2">
        <v>5</v>
      </c>
      <c r="H372" s="2">
        <v>4</v>
      </c>
      <c r="I372" s="2">
        <v>5</v>
      </c>
      <c r="J372" s="2">
        <v>5</v>
      </c>
      <c r="K372" s="2">
        <v>8</v>
      </c>
      <c r="L372" s="2" t="str">
        <f>IF(F372&gt;=4,"Positive",IF(F372=3,"Neutral","Negative"))</f>
        <v>Positive</v>
      </c>
      <c r="M372" s="2" t="str">
        <f>IF(K372&gt;=9,"Promoter",IF(K372&gt;=7,"Passive","Detractor"))</f>
        <v>Passive</v>
      </c>
      <c r="N372" s="2" t="s">
        <v>7733</v>
      </c>
    </row>
    <row r="373" spans="1:14" x14ac:dyDescent="0.2">
      <c r="A373" s="2" t="s">
        <v>8108</v>
      </c>
      <c r="B373" s="2" t="s">
        <v>3687</v>
      </c>
      <c r="C373" s="2" t="s">
        <v>1585</v>
      </c>
      <c r="D373" s="2" t="s">
        <v>37</v>
      </c>
      <c r="E373" s="11">
        <v>45671</v>
      </c>
      <c r="F373" s="2">
        <v>5</v>
      </c>
      <c r="G373" s="2">
        <v>5</v>
      </c>
      <c r="H373" s="2">
        <v>5</v>
      </c>
      <c r="I373" s="2">
        <v>5</v>
      </c>
      <c r="J373" s="2">
        <v>5</v>
      </c>
      <c r="K373" s="2">
        <v>8</v>
      </c>
      <c r="L373" s="2" t="str">
        <f>IF(F373&gt;=4,"Positive",IF(F373=3,"Neutral","Negative"))</f>
        <v>Positive</v>
      </c>
      <c r="M373" s="2" t="str">
        <f>IF(K373&gt;=9,"Promoter",IF(K373&gt;=7,"Passive","Detractor"))</f>
        <v>Passive</v>
      </c>
      <c r="N373" s="2" t="s">
        <v>7737</v>
      </c>
    </row>
    <row r="374" spans="1:14" x14ac:dyDescent="0.2">
      <c r="A374" s="2" t="s">
        <v>8109</v>
      </c>
      <c r="B374" s="2" t="s">
        <v>3255</v>
      </c>
      <c r="C374" s="2" t="s">
        <v>1640</v>
      </c>
      <c r="D374" s="2" t="s">
        <v>61</v>
      </c>
      <c r="E374" s="11">
        <v>45672</v>
      </c>
      <c r="F374" s="2">
        <v>4</v>
      </c>
      <c r="G374" s="2">
        <v>4</v>
      </c>
      <c r="H374" s="2">
        <v>4</v>
      </c>
      <c r="I374" s="2">
        <v>5</v>
      </c>
      <c r="J374" s="2">
        <v>3</v>
      </c>
      <c r="K374" s="2">
        <v>8</v>
      </c>
      <c r="L374" s="2" t="str">
        <f>IF(F374&gt;=4,"Positive",IF(F374=3,"Neutral","Negative"))</f>
        <v>Positive</v>
      </c>
      <c r="M374" s="2" t="str">
        <f>IF(K374&gt;=9,"Promoter",IF(K374&gt;=7,"Passive","Detractor"))</f>
        <v>Passive</v>
      </c>
      <c r="N374" s="2" t="s">
        <v>7737</v>
      </c>
    </row>
    <row r="375" spans="1:14" x14ac:dyDescent="0.2">
      <c r="A375" s="2" t="s">
        <v>8110</v>
      </c>
      <c r="B375" s="2" t="s">
        <v>3617</v>
      </c>
      <c r="C375" s="2" t="s">
        <v>301</v>
      </c>
      <c r="D375" s="2" t="s">
        <v>103</v>
      </c>
      <c r="E375" s="11">
        <v>45672</v>
      </c>
      <c r="F375" s="2">
        <v>3</v>
      </c>
      <c r="G375" s="2">
        <v>4</v>
      </c>
      <c r="H375" s="2">
        <v>4</v>
      </c>
      <c r="I375" s="2">
        <v>2</v>
      </c>
      <c r="J375" s="2">
        <v>3</v>
      </c>
      <c r="K375" s="2">
        <v>6</v>
      </c>
      <c r="L375" s="2" t="str">
        <f>IF(F375&gt;=4,"Positive",IF(F375=3,"Neutral","Negative"))</f>
        <v>Neutral</v>
      </c>
      <c r="M375" s="2" t="str">
        <f>IF(K375&gt;=9,"Promoter",IF(K375&gt;=7,"Passive","Detractor"))</f>
        <v>Detractor</v>
      </c>
      <c r="N375" s="2" t="s">
        <v>7743</v>
      </c>
    </row>
    <row r="376" spans="1:14" x14ac:dyDescent="0.2">
      <c r="A376" s="2" t="s">
        <v>8111</v>
      </c>
      <c r="B376" s="2" t="s">
        <v>3381</v>
      </c>
      <c r="C376" s="2" t="s">
        <v>400</v>
      </c>
      <c r="D376" s="2" t="s">
        <v>61</v>
      </c>
      <c r="E376" s="11">
        <v>45673</v>
      </c>
      <c r="F376" s="2">
        <v>4</v>
      </c>
      <c r="G376" s="2">
        <v>4</v>
      </c>
      <c r="H376" s="2">
        <v>4</v>
      </c>
      <c r="I376" s="2">
        <v>3</v>
      </c>
      <c r="J376" s="2">
        <v>5</v>
      </c>
      <c r="K376" s="2">
        <v>9</v>
      </c>
      <c r="L376" s="2" t="str">
        <f>IF(F376&gt;=4,"Positive",IF(F376=3,"Neutral","Negative"))</f>
        <v>Positive</v>
      </c>
      <c r="M376" s="2" t="str">
        <f>IF(K376&gt;=9,"Promoter",IF(K376&gt;=7,"Passive","Detractor"))</f>
        <v>Promoter</v>
      </c>
      <c r="N376" s="2" t="s">
        <v>7743</v>
      </c>
    </row>
    <row r="377" spans="1:14" x14ac:dyDescent="0.2">
      <c r="A377" s="2" t="s">
        <v>8112</v>
      </c>
      <c r="B377" s="2" t="s">
        <v>3612</v>
      </c>
      <c r="C377" s="2" t="s">
        <v>974</v>
      </c>
      <c r="D377" s="2" t="s">
        <v>13</v>
      </c>
      <c r="E377" s="11">
        <v>45673</v>
      </c>
      <c r="F377" s="2">
        <v>4</v>
      </c>
      <c r="G377" s="2">
        <v>4</v>
      </c>
      <c r="H377" s="2">
        <v>5</v>
      </c>
      <c r="I377" s="2">
        <v>3</v>
      </c>
      <c r="J377" s="2">
        <v>3</v>
      </c>
      <c r="K377" s="2">
        <v>8</v>
      </c>
      <c r="L377" s="2" t="str">
        <f>IF(F377&gt;=4,"Positive",IF(F377=3,"Neutral","Negative"))</f>
        <v>Positive</v>
      </c>
      <c r="M377" s="2" t="str">
        <f>IF(K377&gt;=9,"Promoter",IF(K377&gt;=7,"Passive","Detractor"))</f>
        <v>Passive</v>
      </c>
      <c r="N377" s="2" t="s">
        <v>7735</v>
      </c>
    </row>
    <row r="378" spans="1:14" x14ac:dyDescent="0.2">
      <c r="A378" s="2" t="s">
        <v>8113</v>
      </c>
      <c r="B378" s="2" t="s">
        <v>3716</v>
      </c>
      <c r="C378" s="2" t="s">
        <v>2375</v>
      </c>
      <c r="D378" s="2" t="s">
        <v>122</v>
      </c>
      <c r="E378" s="11">
        <v>45673</v>
      </c>
      <c r="F378" s="2">
        <v>5</v>
      </c>
      <c r="G378" s="2">
        <v>4</v>
      </c>
      <c r="H378" s="2">
        <v>5</v>
      </c>
      <c r="I378" s="2">
        <v>5</v>
      </c>
      <c r="J378" s="2">
        <v>4</v>
      </c>
      <c r="K378" s="2">
        <v>9</v>
      </c>
      <c r="L378" s="2" t="str">
        <f>IF(F378&gt;=4,"Positive",IF(F378=3,"Neutral","Negative"))</f>
        <v>Positive</v>
      </c>
      <c r="M378" s="2" t="str">
        <f>IF(K378&gt;=9,"Promoter",IF(K378&gt;=7,"Passive","Detractor"))</f>
        <v>Promoter</v>
      </c>
      <c r="N378" s="2" t="s">
        <v>7735</v>
      </c>
    </row>
    <row r="379" spans="1:14" x14ac:dyDescent="0.2">
      <c r="A379" s="2" t="s">
        <v>8114</v>
      </c>
      <c r="B379" s="2" t="s">
        <v>2736</v>
      </c>
      <c r="C379" s="2" t="s">
        <v>536</v>
      </c>
      <c r="D379" s="2" t="s">
        <v>37</v>
      </c>
      <c r="E379" s="11">
        <v>45674</v>
      </c>
      <c r="F379" s="2">
        <v>5</v>
      </c>
      <c r="G379" s="2">
        <v>4</v>
      </c>
      <c r="H379" s="2">
        <v>5</v>
      </c>
      <c r="I379" s="2">
        <v>5</v>
      </c>
      <c r="J379" s="2">
        <v>5</v>
      </c>
      <c r="K379" s="2">
        <v>9</v>
      </c>
      <c r="L379" s="2" t="str">
        <f>IF(F379&gt;=4,"Positive",IF(F379=3,"Neutral","Negative"))</f>
        <v>Positive</v>
      </c>
      <c r="M379" s="2" t="str">
        <f>IF(K379&gt;=9,"Promoter",IF(K379&gt;=7,"Passive","Detractor"))</f>
        <v>Promoter</v>
      </c>
      <c r="N379" s="2" t="s">
        <v>7743</v>
      </c>
    </row>
    <row r="380" spans="1:14" x14ac:dyDescent="0.2">
      <c r="A380" s="2" t="s">
        <v>8115</v>
      </c>
      <c r="B380" s="2" t="s">
        <v>3088</v>
      </c>
      <c r="C380" s="2" t="s">
        <v>270</v>
      </c>
      <c r="D380" s="2" t="s">
        <v>93</v>
      </c>
      <c r="E380" s="11">
        <v>45674</v>
      </c>
      <c r="F380" s="2">
        <v>5</v>
      </c>
      <c r="G380" s="2">
        <v>5</v>
      </c>
      <c r="H380" s="2">
        <v>5</v>
      </c>
      <c r="I380" s="2">
        <v>4</v>
      </c>
      <c r="J380" s="2">
        <v>4</v>
      </c>
      <c r="K380" s="2">
        <v>9</v>
      </c>
      <c r="L380" s="2" t="str">
        <f>IF(F380&gt;=4,"Positive",IF(F380=3,"Neutral","Negative"))</f>
        <v>Positive</v>
      </c>
      <c r="M380" s="2" t="str">
        <f>IF(K380&gt;=9,"Promoter",IF(K380&gt;=7,"Passive","Detractor"))</f>
        <v>Promoter</v>
      </c>
      <c r="N380" s="2" t="s">
        <v>7743</v>
      </c>
    </row>
    <row r="381" spans="1:14" x14ac:dyDescent="0.2">
      <c r="A381" s="2" t="s">
        <v>8116</v>
      </c>
      <c r="B381" s="2" t="s">
        <v>3128</v>
      </c>
      <c r="C381" s="2" t="s">
        <v>1568</v>
      </c>
      <c r="D381" s="2" t="s">
        <v>32</v>
      </c>
      <c r="E381" s="11">
        <v>45674</v>
      </c>
      <c r="F381" s="2">
        <v>5</v>
      </c>
      <c r="G381" s="2">
        <v>4</v>
      </c>
      <c r="H381" s="2">
        <v>5</v>
      </c>
      <c r="I381" s="2">
        <v>5</v>
      </c>
      <c r="J381" s="2">
        <v>5</v>
      </c>
      <c r="K381" s="2">
        <v>8</v>
      </c>
      <c r="L381" s="2" t="str">
        <f>IF(F381&gt;=4,"Positive",IF(F381=3,"Neutral","Negative"))</f>
        <v>Positive</v>
      </c>
      <c r="M381" s="2" t="str">
        <f>IF(K381&gt;=9,"Promoter",IF(K381&gt;=7,"Passive","Detractor"))</f>
        <v>Passive</v>
      </c>
      <c r="N381" s="2" t="s">
        <v>7743</v>
      </c>
    </row>
    <row r="382" spans="1:14" x14ac:dyDescent="0.2">
      <c r="A382" s="2" t="s">
        <v>8117</v>
      </c>
      <c r="B382" s="2" t="s">
        <v>3288</v>
      </c>
      <c r="C382" s="2" t="s">
        <v>1640</v>
      </c>
      <c r="D382" s="2" t="s">
        <v>106</v>
      </c>
      <c r="E382" s="11">
        <v>45674</v>
      </c>
      <c r="F382" s="2">
        <v>4</v>
      </c>
      <c r="G382" s="2">
        <v>4</v>
      </c>
      <c r="H382" s="2">
        <v>4</v>
      </c>
      <c r="I382" s="2">
        <v>4</v>
      </c>
      <c r="J382" s="2">
        <v>4</v>
      </c>
      <c r="K382" s="2">
        <v>7</v>
      </c>
      <c r="L382" s="2" t="str">
        <f>IF(F382&gt;=4,"Positive",IF(F382=3,"Neutral","Negative"))</f>
        <v>Positive</v>
      </c>
      <c r="M382" s="2" t="str">
        <f>IF(K382&gt;=9,"Promoter",IF(K382&gt;=7,"Passive","Detractor"))</f>
        <v>Passive</v>
      </c>
      <c r="N382" s="2" t="s">
        <v>7735</v>
      </c>
    </row>
    <row r="383" spans="1:14" x14ac:dyDescent="0.2">
      <c r="A383" s="2" t="s">
        <v>8118</v>
      </c>
      <c r="B383" s="2" t="s">
        <v>3410</v>
      </c>
      <c r="C383" s="2" t="s">
        <v>501</v>
      </c>
      <c r="D383" s="2" t="s">
        <v>69</v>
      </c>
      <c r="E383" s="11">
        <v>45674</v>
      </c>
      <c r="F383" s="2">
        <v>5</v>
      </c>
      <c r="G383" s="2">
        <v>5</v>
      </c>
      <c r="H383" s="2">
        <v>5</v>
      </c>
      <c r="I383" s="2">
        <v>5</v>
      </c>
      <c r="J383" s="2">
        <v>5</v>
      </c>
      <c r="K383" s="2">
        <v>8</v>
      </c>
      <c r="L383" s="2" t="str">
        <f>IF(F383&gt;=4,"Positive",IF(F383=3,"Neutral","Negative"))</f>
        <v>Positive</v>
      </c>
      <c r="M383" s="2" t="str">
        <f>IF(K383&gt;=9,"Promoter",IF(K383&gt;=7,"Passive","Detractor"))</f>
        <v>Passive</v>
      </c>
      <c r="N383" s="2" t="s">
        <v>7743</v>
      </c>
    </row>
    <row r="384" spans="1:14" x14ac:dyDescent="0.2">
      <c r="A384" s="2" t="s">
        <v>8119</v>
      </c>
      <c r="B384" s="2" t="s">
        <v>3466</v>
      </c>
      <c r="C384" s="2" t="s">
        <v>1089</v>
      </c>
      <c r="D384" s="2" t="s">
        <v>69</v>
      </c>
      <c r="E384" s="11">
        <v>45674</v>
      </c>
      <c r="F384" s="2">
        <v>5</v>
      </c>
      <c r="G384" s="2">
        <v>4</v>
      </c>
      <c r="H384" s="2">
        <v>5</v>
      </c>
      <c r="I384" s="2">
        <v>5</v>
      </c>
      <c r="J384" s="2">
        <v>5</v>
      </c>
      <c r="K384" s="2">
        <v>10</v>
      </c>
      <c r="L384" s="2" t="str">
        <f>IF(F384&gt;=4,"Positive",IF(F384=3,"Neutral","Negative"))</f>
        <v>Positive</v>
      </c>
      <c r="M384" s="2" t="str">
        <f>IF(K384&gt;=9,"Promoter",IF(K384&gt;=7,"Passive","Detractor"))</f>
        <v>Promoter</v>
      </c>
      <c r="N384" s="2" t="s">
        <v>7735</v>
      </c>
    </row>
    <row r="385" spans="1:14" x14ac:dyDescent="0.2">
      <c r="A385" s="2" t="s">
        <v>8120</v>
      </c>
      <c r="B385" s="2" t="s">
        <v>3526</v>
      </c>
      <c r="C385" s="2" t="s">
        <v>1926</v>
      </c>
      <c r="D385" s="2" t="s">
        <v>91</v>
      </c>
      <c r="E385" s="11">
        <v>45674</v>
      </c>
      <c r="F385" s="2">
        <v>3</v>
      </c>
      <c r="G385" s="2">
        <v>3</v>
      </c>
      <c r="H385" s="2">
        <v>2</v>
      </c>
      <c r="I385" s="2">
        <v>2</v>
      </c>
      <c r="J385" s="2">
        <v>2</v>
      </c>
      <c r="K385" s="2">
        <v>6</v>
      </c>
      <c r="L385" s="2" t="str">
        <f>IF(F385&gt;=4,"Positive",IF(F385=3,"Neutral","Negative"))</f>
        <v>Neutral</v>
      </c>
      <c r="M385" s="2" t="str">
        <f>IF(K385&gt;=9,"Promoter",IF(K385&gt;=7,"Passive","Detractor"))</f>
        <v>Detractor</v>
      </c>
      <c r="N385" s="2" t="s">
        <v>7733</v>
      </c>
    </row>
    <row r="386" spans="1:14" x14ac:dyDescent="0.2">
      <c r="A386" s="2" t="s">
        <v>8121</v>
      </c>
      <c r="B386" s="2" t="s">
        <v>3728</v>
      </c>
      <c r="C386" s="2" t="s">
        <v>787</v>
      </c>
      <c r="D386" s="2" t="s">
        <v>97</v>
      </c>
      <c r="E386" s="11">
        <v>45675</v>
      </c>
      <c r="F386" s="2">
        <v>5</v>
      </c>
      <c r="G386" s="2">
        <v>5</v>
      </c>
      <c r="H386" s="2">
        <v>4</v>
      </c>
      <c r="I386" s="2">
        <v>4</v>
      </c>
      <c r="J386" s="2">
        <v>5</v>
      </c>
      <c r="K386" s="2">
        <v>10</v>
      </c>
      <c r="L386" s="2" t="str">
        <f>IF(F386&gt;=4,"Positive",IF(F386=3,"Neutral","Negative"))</f>
        <v>Positive</v>
      </c>
      <c r="M386" s="2" t="str">
        <f>IF(K386&gt;=9,"Promoter",IF(K386&gt;=7,"Passive","Detractor"))</f>
        <v>Promoter</v>
      </c>
      <c r="N386" s="2" t="s">
        <v>7737</v>
      </c>
    </row>
    <row r="387" spans="1:14" x14ac:dyDescent="0.2">
      <c r="A387" s="2" t="s">
        <v>8122</v>
      </c>
      <c r="B387" s="2" t="s">
        <v>2722</v>
      </c>
      <c r="C387" s="2" t="s">
        <v>2463</v>
      </c>
      <c r="D387" s="2" t="s">
        <v>69</v>
      </c>
      <c r="E387" s="11">
        <v>45676</v>
      </c>
      <c r="F387" s="2">
        <v>3</v>
      </c>
      <c r="G387" s="2">
        <v>4</v>
      </c>
      <c r="H387" s="2">
        <v>4</v>
      </c>
      <c r="I387" s="2">
        <v>3</v>
      </c>
      <c r="J387" s="2">
        <v>4</v>
      </c>
      <c r="K387" s="2">
        <v>7</v>
      </c>
      <c r="L387" s="2" t="str">
        <f>IF(F387&gt;=4,"Positive",IF(F387=3,"Neutral","Negative"))</f>
        <v>Neutral</v>
      </c>
      <c r="M387" s="2" t="str">
        <f>IF(K387&gt;=9,"Promoter",IF(K387&gt;=7,"Passive","Detractor"))</f>
        <v>Passive</v>
      </c>
      <c r="N387" s="2" t="s">
        <v>7735</v>
      </c>
    </row>
    <row r="388" spans="1:14" x14ac:dyDescent="0.2">
      <c r="A388" s="2" t="s">
        <v>8123</v>
      </c>
      <c r="B388" s="2" t="s">
        <v>2994</v>
      </c>
      <c r="C388" s="2" t="s">
        <v>1367</v>
      </c>
      <c r="D388" s="2" t="s">
        <v>87</v>
      </c>
      <c r="E388" s="11">
        <v>45676</v>
      </c>
      <c r="F388" s="2">
        <v>4</v>
      </c>
      <c r="G388" s="2">
        <v>3</v>
      </c>
      <c r="H388" s="2">
        <v>3</v>
      </c>
      <c r="I388" s="2">
        <v>5</v>
      </c>
      <c r="J388" s="2">
        <v>5</v>
      </c>
      <c r="K388" s="2">
        <v>9</v>
      </c>
      <c r="L388" s="2" t="str">
        <f>IF(F388&gt;=4,"Positive",IF(F388=3,"Neutral","Negative"))</f>
        <v>Positive</v>
      </c>
      <c r="M388" s="2" t="str">
        <f>IF(K388&gt;=9,"Promoter",IF(K388&gt;=7,"Passive","Detractor"))</f>
        <v>Promoter</v>
      </c>
      <c r="N388" s="2" t="s">
        <v>7737</v>
      </c>
    </row>
    <row r="389" spans="1:14" x14ac:dyDescent="0.2">
      <c r="A389" s="2" t="s">
        <v>8124</v>
      </c>
      <c r="B389" s="2" t="s">
        <v>3472</v>
      </c>
      <c r="C389" s="2" t="s">
        <v>2349</v>
      </c>
      <c r="D389" s="2" t="s">
        <v>81</v>
      </c>
      <c r="E389" s="11">
        <v>45676</v>
      </c>
      <c r="F389" s="2">
        <v>5</v>
      </c>
      <c r="G389" s="2">
        <v>4</v>
      </c>
      <c r="H389" s="2">
        <v>5</v>
      </c>
      <c r="I389" s="2">
        <v>5</v>
      </c>
      <c r="J389" s="2">
        <v>5</v>
      </c>
      <c r="K389" s="2">
        <v>10</v>
      </c>
      <c r="L389" s="2" t="str">
        <f>IF(F389&gt;=4,"Positive",IF(F389=3,"Neutral","Negative"))</f>
        <v>Positive</v>
      </c>
      <c r="M389" s="2" t="str">
        <f>IF(K389&gt;=9,"Promoter",IF(K389&gt;=7,"Passive","Detractor"))</f>
        <v>Promoter</v>
      </c>
      <c r="N389" s="2" t="s">
        <v>7743</v>
      </c>
    </row>
    <row r="390" spans="1:14" x14ac:dyDescent="0.2">
      <c r="A390" s="2" t="s">
        <v>8125</v>
      </c>
      <c r="B390" s="2" t="s">
        <v>3550</v>
      </c>
      <c r="C390" s="2" t="s">
        <v>2212</v>
      </c>
      <c r="D390" s="2" t="s">
        <v>71</v>
      </c>
      <c r="E390" s="11">
        <v>45676</v>
      </c>
      <c r="F390" s="2">
        <v>4</v>
      </c>
      <c r="G390" s="2">
        <v>4</v>
      </c>
      <c r="H390" s="2">
        <v>5</v>
      </c>
      <c r="I390" s="2">
        <v>3</v>
      </c>
      <c r="J390" s="2">
        <v>4</v>
      </c>
      <c r="K390" s="2">
        <v>9</v>
      </c>
      <c r="L390" s="2" t="str">
        <f>IF(F390&gt;=4,"Positive",IF(F390=3,"Neutral","Negative"))</f>
        <v>Positive</v>
      </c>
      <c r="M390" s="2" t="str">
        <f>IF(K390&gt;=9,"Promoter",IF(K390&gt;=7,"Passive","Detractor"))</f>
        <v>Promoter</v>
      </c>
      <c r="N390" s="2" t="s">
        <v>7737</v>
      </c>
    </row>
    <row r="391" spans="1:14" x14ac:dyDescent="0.2">
      <c r="A391" s="2" t="s">
        <v>8126</v>
      </c>
      <c r="B391" s="2" t="s">
        <v>3463</v>
      </c>
      <c r="C391" s="2" t="s">
        <v>1986</v>
      </c>
      <c r="D391" s="2" t="s">
        <v>63</v>
      </c>
      <c r="E391" s="11">
        <v>45677</v>
      </c>
      <c r="F391" s="2">
        <v>4</v>
      </c>
      <c r="G391" s="2">
        <v>4</v>
      </c>
      <c r="H391" s="2">
        <v>4</v>
      </c>
      <c r="I391" s="2">
        <v>3</v>
      </c>
      <c r="J391" s="2">
        <v>4</v>
      </c>
      <c r="K391" s="2">
        <v>8</v>
      </c>
      <c r="L391" s="2" t="str">
        <f>IF(F391&gt;=4,"Positive",IF(F391=3,"Neutral","Negative"))</f>
        <v>Positive</v>
      </c>
      <c r="M391" s="2" t="str">
        <f>IF(K391&gt;=9,"Promoter",IF(K391&gt;=7,"Passive","Detractor"))</f>
        <v>Passive</v>
      </c>
      <c r="N391" s="2" t="s">
        <v>7733</v>
      </c>
    </row>
    <row r="392" spans="1:14" x14ac:dyDescent="0.2">
      <c r="A392" s="2" t="s">
        <v>8127</v>
      </c>
      <c r="B392" s="2" t="s">
        <v>3665</v>
      </c>
      <c r="C392" s="2" t="s">
        <v>737</v>
      </c>
      <c r="D392" s="2" t="s">
        <v>108</v>
      </c>
      <c r="E392" s="11">
        <v>45677</v>
      </c>
      <c r="F392" s="2">
        <v>4</v>
      </c>
      <c r="G392" s="2">
        <v>5</v>
      </c>
      <c r="H392" s="2">
        <v>4</v>
      </c>
      <c r="I392" s="2">
        <v>5</v>
      </c>
      <c r="J392" s="2">
        <v>4</v>
      </c>
      <c r="K392" s="2">
        <v>7</v>
      </c>
      <c r="L392" s="2" t="str">
        <f>IF(F392&gt;=4,"Positive",IF(F392=3,"Neutral","Negative"))</f>
        <v>Positive</v>
      </c>
      <c r="M392" s="2" t="str">
        <f>IF(K392&gt;=9,"Promoter",IF(K392&gt;=7,"Passive","Detractor"))</f>
        <v>Passive</v>
      </c>
      <c r="N392" s="2" t="s">
        <v>7743</v>
      </c>
    </row>
    <row r="393" spans="1:14" x14ac:dyDescent="0.2">
      <c r="A393" s="2" t="s">
        <v>8128</v>
      </c>
      <c r="B393" s="2" t="s">
        <v>3682</v>
      </c>
      <c r="C393" s="2" t="s">
        <v>2117</v>
      </c>
      <c r="D393" s="2" t="s">
        <v>37</v>
      </c>
      <c r="E393" s="11">
        <v>45677</v>
      </c>
      <c r="F393" s="2">
        <v>4</v>
      </c>
      <c r="G393" s="2">
        <v>4</v>
      </c>
      <c r="H393" s="2">
        <v>4</v>
      </c>
      <c r="I393" s="2">
        <v>4</v>
      </c>
      <c r="J393" s="2">
        <v>4</v>
      </c>
      <c r="K393" s="2">
        <v>7</v>
      </c>
      <c r="L393" s="2" t="str">
        <f>IF(F393&gt;=4,"Positive",IF(F393=3,"Neutral","Negative"))</f>
        <v>Positive</v>
      </c>
      <c r="M393" s="2" t="str">
        <f>IF(K393&gt;=9,"Promoter",IF(K393&gt;=7,"Passive","Detractor"))</f>
        <v>Passive</v>
      </c>
      <c r="N393" s="2" t="s">
        <v>7733</v>
      </c>
    </row>
    <row r="394" spans="1:14" x14ac:dyDescent="0.2">
      <c r="A394" s="2" t="s">
        <v>8129</v>
      </c>
      <c r="B394" s="2" t="s">
        <v>2999</v>
      </c>
      <c r="C394" s="2" t="s">
        <v>1477</v>
      </c>
      <c r="D394" s="2" t="s">
        <v>43</v>
      </c>
      <c r="E394" s="11">
        <v>45678</v>
      </c>
      <c r="F394" s="2">
        <v>4</v>
      </c>
      <c r="G394" s="2">
        <v>4</v>
      </c>
      <c r="H394" s="2">
        <v>4</v>
      </c>
      <c r="I394" s="2">
        <v>3</v>
      </c>
      <c r="J394" s="2">
        <v>4</v>
      </c>
      <c r="K394" s="2">
        <v>7</v>
      </c>
      <c r="L394" s="2" t="str">
        <f>IF(F394&gt;=4,"Positive",IF(F394=3,"Neutral","Negative"))</f>
        <v>Positive</v>
      </c>
      <c r="M394" s="2" t="str">
        <f>IF(K394&gt;=9,"Promoter",IF(K394&gt;=7,"Passive","Detractor"))</f>
        <v>Passive</v>
      </c>
      <c r="N394" s="2" t="s">
        <v>7749</v>
      </c>
    </row>
    <row r="395" spans="1:14" x14ac:dyDescent="0.2">
      <c r="A395" s="2" t="s">
        <v>8130</v>
      </c>
      <c r="B395" s="2" t="s">
        <v>3691</v>
      </c>
      <c r="C395" s="2" t="s">
        <v>492</v>
      </c>
      <c r="D395" s="2" t="s">
        <v>83</v>
      </c>
      <c r="E395" s="11">
        <v>45678</v>
      </c>
      <c r="F395" s="2">
        <v>5</v>
      </c>
      <c r="G395" s="2">
        <v>4</v>
      </c>
      <c r="H395" s="2">
        <v>4</v>
      </c>
      <c r="I395" s="2">
        <v>5</v>
      </c>
      <c r="J395" s="2">
        <v>5</v>
      </c>
      <c r="K395" s="2">
        <v>10</v>
      </c>
      <c r="L395" s="2" t="str">
        <f>IF(F395&gt;=4,"Positive",IF(F395=3,"Neutral","Negative"))</f>
        <v>Positive</v>
      </c>
      <c r="M395" s="2" t="str">
        <f>IF(K395&gt;=9,"Promoter",IF(K395&gt;=7,"Passive","Detractor"))</f>
        <v>Promoter</v>
      </c>
      <c r="N395" s="2" t="s">
        <v>7749</v>
      </c>
    </row>
    <row r="396" spans="1:14" x14ac:dyDescent="0.2">
      <c r="A396" s="2" t="s">
        <v>8131</v>
      </c>
      <c r="B396" s="2" t="s">
        <v>2686</v>
      </c>
      <c r="C396" s="2" t="s">
        <v>1076</v>
      </c>
      <c r="D396" s="2" t="s">
        <v>69</v>
      </c>
      <c r="E396" s="11">
        <v>45679</v>
      </c>
      <c r="F396" s="2">
        <v>5</v>
      </c>
      <c r="G396" s="2">
        <v>5</v>
      </c>
      <c r="H396" s="2">
        <v>5</v>
      </c>
      <c r="I396" s="2">
        <v>4</v>
      </c>
      <c r="J396" s="2">
        <v>5</v>
      </c>
      <c r="K396" s="2">
        <v>9</v>
      </c>
      <c r="L396" s="2" t="str">
        <f>IF(F396&gt;=4,"Positive",IF(F396=3,"Neutral","Negative"))</f>
        <v>Positive</v>
      </c>
      <c r="M396" s="2" t="str">
        <f>IF(K396&gt;=9,"Promoter",IF(K396&gt;=7,"Passive","Detractor"))</f>
        <v>Promoter</v>
      </c>
      <c r="N396" s="2" t="s">
        <v>7735</v>
      </c>
    </row>
    <row r="397" spans="1:14" x14ac:dyDescent="0.2">
      <c r="A397" s="2" t="s">
        <v>8132</v>
      </c>
      <c r="B397" s="2" t="s">
        <v>2730</v>
      </c>
      <c r="C397" s="2" t="s">
        <v>916</v>
      </c>
      <c r="D397" s="2" t="s">
        <v>32</v>
      </c>
      <c r="E397" s="11">
        <v>45679</v>
      </c>
      <c r="F397" s="2">
        <v>3</v>
      </c>
      <c r="G397" s="2">
        <v>4</v>
      </c>
      <c r="H397" s="2">
        <v>2</v>
      </c>
      <c r="I397" s="2">
        <v>4</v>
      </c>
      <c r="J397" s="2">
        <v>3</v>
      </c>
      <c r="K397" s="2">
        <v>6</v>
      </c>
      <c r="L397" s="2" t="str">
        <f>IF(F397&gt;=4,"Positive",IF(F397=3,"Neutral","Negative"))</f>
        <v>Neutral</v>
      </c>
      <c r="M397" s="2" t="str">
        <f>IF(K397&gt;=9,"Promoter",IF(K397&gt;=7,"Passive","Detractor"))</f>
        <v>Detractor</v>
      </c>
      <c r="N397" s="2" t="s">
        <v>7735</v>
      </c>
    </row>
    <row r="398" spans="1:14" x14ac:dyDescent="0.2">
      <c r="A398" s="2" t="s">
        <v>8133</v>
      </c>
      <c r="B398" s="2" t="s">
        <v>2761</v>
      </c>
      <c r="C398" s="2" t="s">
        <v>400</v>
      </c>
      <c r="D398" s="2" t="s">
        <v>13</v>
      </c>
      <c r="E398" s="11">
        <v>45679</v>
      </c>
      <c r="F398" s="2">
        <v>5</v>
      </c>
      <c r="G398" s="2">
        <v>4</v>
      </c>
      <c r="H398" s="2">
        <v>5</v>
      </c>
      <c r="I398" s="2">
        <v>5</v>
      </c>
      <c r="J398" s="2">
        <v>5</v>
      </c>
      <c r="K398" s="2">
        <v>8</v>
      </c>
      <c r="L398" s="2" t="str">
        <f>IF(F398&gt;=4,"Positive",IF(F398=3,"Neutral","Negative"))</f>
        <v>Positive</v>
      </c>
      <c r="M398" s="2" t="str">
        <f>IF(K398&gt;=9,"Promoter",IF(K398&gt;=7,"Passive","Detractor"))</f>
        <v>Passive</v>
      </c>
      <c r="N398" s="2" t="s">
        <v>7737</v>
      </c>
    </row>
    <row r="399" spans="1:14" x14ac:dyDescent="0.2">
      <c r="A399" s="2" t="s">
        <v>8134</v>
      </c>
      <c r="B399" s="2" t="s">
        <v>3278</v>
      </c>
      <c r="C399" s="2" t="s">
        <v>1978</v>
      </c>
      <c r="D399" s="2" t="s">
        <v>13</v>
      </c>
      <c r="E399" s="11">
        <v>45679</v>
      </c>
      <c r="F399" s="2">
        <v>5</v>
      </c>
      <c r="G399" s="2">
        <v>5</v>
      </c>
      <c r="H399" s="2">
        <v>5</v>
      </c>
      <c r="I399" s="2">
        <v>5</v>
      </c>
      <c r="J399" s="2">
        <v>5</v>
      </c>
      <c r="K399" s="2">
        <v>9</v>
      </c>
      <c r="L399" s="2" t="str">
        <f>IF(F399&gt;=4,"Positive",IF(F399=3,"Neutral","Negative"))</f>
        <v>Positive</v>
      </c>
      <c r="M399" s="2" t="str">
        <f>IF(K399&gt;=9,"Promoter",IF(K399&gt;=7,"Passive","Detractor"))</f>
        <v>Promoter</v>
      </c>
      <c r="N399" s="2" t="s">
        <v>7737</v>
      </c>
    </row>
    <row r="400" spans="1:14" x14ac:dyDescent="0.2">
      <c r="A400" s="2" t="s">
        <v>8135</v>
      </c>
      <c r="B400" s="2" t="s">
        <v>3700</v>
      </c>
      <c r="C400" s="2" t="s">
        <v>2599</v>
      </c>
      <c r="D400" s="2" t="s">
        <v>19</v>
      </c>
      <c r="E400" s="11">
        <v>45679</v>
      </c>
      <c r="F400" s="2">
        <v>3</v>
      </c>
      <c r="G400" s="2">
        <v>2</v>
      </c>
      <c r="H400" s="2">
        <v>3</v>
      </c>
      <c r="I400" s="2">
        <v>4</v>
      </c>
      <c r="J400" s="2">
        <v>3</v>
      </c>
      <c r="K400" s="2">
        <v>6</v>
      </c>
      <c r="L400" s="2" t="str">
        <f>IF(F400&gt;=4,"Positive",IF(F400=3,"Neutral","Negative"))</f>
        <v>Neutral</v>
      </c>
      <c r="M400" s="2" t="str">
        <f>IF(K400&gt;=9,"Promoter",IF(K400&gt;=7,"Passive","Detractor"))</f>
        <v>Detractor</v>
      </c>
      <c r="N400" s="2" t="s">
        <v>7737</v>
      </c>
    </row>
    <row r="401" spans="1:14" x14ac:dyDescent="0.2">
      <c r="A401" s="2" t="s">
        <v>8136</v>
      </c>
      <c r="B401" s="2" t="s">
        <v>3224</v>
      </c>
      <c r="C401" s="2" t="s">
        <v>1843</v>
      </c>
      <c r="D401" s="2" t="s">
        <v>13</v>
      </c>
      <c r="E401" s="11">
        <v>45680</v>
      </c>
      <c r="F401" s="2">
        <v>5</v>
      </c>
      <c r="G401" s="2">
        <v>5</v>
      </c>
      <c r="H401" s="2">
        <v>4</v>
      </c>
      <c r="I401" s="2">
        <v>5</v>
      </c>
      <c r="J401" s="2">
        <v>5</v>
      </c>
      <c r="K401" s="2">
        <v>9</v>
      </c>
      <c r="L401" s="2" t="str">
        <f>IF(F401&gt;=4,"Positive",IF(F401=3,"Neutral","Negative"))</f>
        <v>Positive</v>
      </c>
      <c r="M401" s="2" t="str">
        <f>IF(K401&gt;=9,"Promoter",IF(K401&gt;=7,"Passive","Detractor"))</f>
        <v>Promoter</v>
      </c>
      <c r="N401" s="2" t="s">
        <v>7735</v>
      </c>
    </row>
    <row r="402" spans="1:14" x14ac:dyDescent="0.2">
      <c r="A402" s="2" t="s">
        <v>8137</v>
      </c>
      <c r="B402" s="2" t="s">
        <v>3468</v>
      </c>
      <c r="C402" s="2" t="s">
        <v>1659</v>
      </c>
      <c r="D402" s="2" t="s">
        <v>79</v>
      </c>
      <c r="E402" s="11">
        <v>45680</v>
      </c>
      <c r="F402" s="2">
        <v>3</v>
      </c>
      <c r="G402" s="2">
        <v>3</v>
      </c>
      <c r="H402" s="2">
        <v>3</v>
      </c>
      <c r="I402" s="2">
        <v>4</v>
      </c>
      <c r="J402" s="2">
        <v>3</v>
      </c>
      <c r="K402" s="2">
        <v>5</v>
      </c>
      <c r="L402" s="2" t="str">
        <f>IF(F402&gt;=4,"Positive",IF(F402=3,"Neutral","Negative"))</f>
        <v>Neutral</v>
      </c>
      <c r="M402" s="2" t="str">
        <f>IF(K402&gt;=9,"Promoter",IF(K402&gt;=7,"Passive","Detractor"))</f>
        <v>Detractor</v>
      </c>
      <c r="N402" s="2" t="s">
        <v>7749</v>
      </c>
    </row>
    <row r="403" spans="1:14" x14ac:dyDescent="0.2">
      <c r="A403" s="2" t="s">
        <v>8138</v>
      </c>
      <c r="B403" s="2" t="s">
        <v>3494</v>
      </c>
      <c r="C403" s="2" t="s">
        <v>1434</v>
      </c>
      <c r="D403" s="2" t="s">
        <v>26</v>
      </c>
      <c r="E403" s="11">
        <v>45680</v>
      </c>
      <c r="F403" s="2">
        <v>5</v>
      </c>
      <c r="G403" s="2">
        <v>4</v>
      </c>
      <c r="H403" s="2">
        <v>5</v>
      </c>
      <c r="I403" s="2">
        <v>5</v>
      </c>
      <c r="J403" s="2">
        <v>5</v>
      </c>
      <c r="K403" s="2">
        <v>9</v>
      </c>
      <c r="L403" s="2" t="str">
        <f>IF(F403&gt;=4,"Positive",IF(F403=3,"Neutral","Negative"))</f>
        <v>Positive</v>
      </c>
      <c r="M403" s="2" t="str">
        <f>IF(K403&gt;=9,"Promoter",IF(K403&gt;=7,"Passive","Detractor"))</f>
        <v>Promoter</v>
      </c>
      <c r="N403" s="2" t="s">
        <v>7735</v>
      </c>
    </row>
    <row r="404" spans="1:14" x14ac:dyDescent="0.2">
      <c r="A404" s="2" t="s">
        <v>8139</v>
      </c>
      <c r="B404" s="2" t="s">
        <v>3592</v>
      </c>
      <c r="C404" s="2" t="s">
        <v>1917</v>
      </c>
      <c r="D404" s="2" t="s">
        <v>43</v>
      </c>
      <c r="E404" s="11">
        <v>45680</v>
      </c>
      <c r="F404" s="2">
        <v>2</v>
      </c>
      <c r="G404" s="2">
        <v>1</v>
      </c>
      <c r="H404" s="2">
        <v>3</v>
      </c>
      <c r="I404" s="2">
        <v>2</v>
      </c>
      <c r="J404" s="2">
        <v>2</v>
      </c>
      <c r="K404" s="2">
        <v>3</v>
      </c>
      <c r="L404" s="2" t="str">
        <f>IF(F404&gt;=4,"Positive",IF(F404=3,"Neutral","Negative"))</f>
        <v>Negative</v>
      </c>
      <c r="M404" s="2" t="str">
        <f>IF(K404&gt;=9,"Promoter",IF(K404&gt;=7,"Passive","Detractor"))</f>
        <v>Detractor</v>
      </c>
      <c r="N404" s="2" t="s">
        <v>7733</v>
      </c>
    </row>
    <row r="405" spans="1:14" x14ac:dyDescent="0.2">
      <c r="A405" s="2" t="s">
        <v>8140</v>
      </c>
      <c r="B405" s="2" t="s">
        <v>3596</v>
      </c>
      <c r="C405" s="2" t="s">
        <v>2450</v>
      </c>
      <c r="D405" s="2" t="s">
        <v>29</v>
      </c>
      <c r="E405" s="11">
        <v>45680</v>
      </c>
      <c r="F405" s="2">
        <v>4</v>
      </c>
      <c r="G405" s="2">
        <v>5</v>
      </c>
      <c r="H405" s="2">
        <v>4</v>
      </c>
      <c r="I405" s="2">
        <v>3</v>
      </c>
      <c r="J405" s="2">
        <v>4</v>
      </c>
      <c r="K405" s="2">
        <v>8</v>
      </c>
      <c r="L405" s="2" t="str">
        <f>IF(F405&gt;=4,"Positive",IF(F405=3,"Neutral","Negative"))</f>
        <v>Positive</v>
      </c>
      <c r="M405" s="2" t="str">
        <f>IF(K405&gt;=9,"Promoter",IF(K405&gt;=7,"Passive","Detractor"))</f>
        <v>Passive</v>
      </c>
      <c r="N405" s="2" t="s">
        <v>7743</v>
      </c>
    </row>
    <row r="406" spans="1:14" x14ac:dyDescent="0.2">
      <c r="A406" s="2" t="s">
        <v>8141</v>
      </c>
      <c r="B406" s="2" t="s">
        <v>3599</v>
      </c>
      <c r="C406" s="2" t="s">
        <v>1447</v>
      </c>
      <c r="D406" s="2" t="s">
        <v>108</v>
      </c>
      <c r="E406" s="11">
        <v>45680</v>
      </c>
      <c r="F406" s="2">
        <v>4</v>
      </c>
      <c r="G406" s="2">
        <v>4</v>
      </c>
      <c r="H406" s="2">
        <v>4</v>
      </c>
      <c r="I406" s="2">
        <v>4</v>
      </c>
      <c r="J406" s="2">
        <v>4</v>
      </c>
      <c r="K406" s="2">
        <v>7</v>
      </c>
      <c r="L406" s="2" t="str">
        <f>IF(F406&gt;=4,"Positive",IF(F406=3,"Neutral","Negative"))</f>
        <v>Positive</v>
      </c>
      <c r="M406" s="2" t="str">
        <f>IF(K406&gt;=9,"Promoter",IF(K406&gt;=7,"Passive","Detractor"))</f>
        <v>Passive</v>
      </c>
      <c r="N406" s="2" t="s">
        <v>7737</v>
      </c>
    </row>
    <row r="407" spans="1:14" x14ac:dyDescent="0.2">
      <c r="A407" s="2" t="s">
        <v>8142</v>
      </c>
      <c r="B407" s="2" t="s">
        <v>3686</v>
      </c>
      <c r="C407" s="2" t="s">
        <v>1156</v>
      </c>
      <c r="D407" s="2" t="s">
        <v>81</v>
      </c>
      <c r="E407" s="11">
        <v>45681</v>
      </c>
      <c r="F407" s="2">
        <v>3</v>
      </c>
      <c r="G407" s="2">
        <v>3</v>
      </c>
      <c r="H407" s="2">
        <v>3</v>
      </c>
      <c r="I407" s="2">
        <v>3</v>
      </c>
      <c r="J407" s="2">
        <v>3</v>
      </c>
      <c r="K407" s="2">
        <v>5</v>
      </c>
      <c r="L407" s="2" t="str">
        <f>IF(F407&gt;=4,"Positive",IF(F407=3,"Neutral","Negative"))</f>
        <v>Neutral</v>
      </c>
      <c r="M407" s="2" t="str">
        <f>IF(K407&gt;=9,"Promoter",IF(K407&gt;=7,"Passive","Detractor"))</f>
        <v>Detractor</v>
      </c>
      <c r="N407" s="2" t="s">
        <v>7735</v>
      </c>
    </row>
    <row r="408" spans="1:14" x14ac:dyDescent="0.2">
      <c r="A408" s="2" t="s">
        <v>8143</v>
      </c>
      <c r="B408" s="2" t="s">
        <v>3746</v>
      </c>
      <c r="C408" s="2" t="s">
        <v>1065</v>
      </c>
      <c r="D408" s="2" t="s">
        <v>125</v>
      </c>
      <c r="E408" s="11">
        <v>45681</v>
      </c>
      <c r="F408" s="2">
        <v>5</v>
      </c>
      <c r="G408" s="2">
        <v>5</v>
      </c>
      <c r="H408" s="2">
        <v>4</v>
      </c>
      <c r="I408" s="2">
        <v>4</v>
      </c>
      <c r="J408" s="2">
        <v>5</v>
      </c>
      <c r="K408" s="2">
        <v>10</v>
      </c>
      <c r="L408" s="2" t="str">
        <f>IF(F408&gt;=4,"Positive",IF(F408=3,"Neutral","Negative"))</f>
        <v>Positive</v>
      </c>
      <c r="M408" s="2" t="str">
        <f>IF(K408&gt;=9,"Promoter",IF(K408&gt;=7,"Passive","Detractor"))</f>
        <v>Promoter</v>
      </c>
      <c r="N408" s="2" t="s">
        <v>7737</v>
      </c>
    </row>
    <row r="409" spans="1:14" x14ac:dyDescent="0.2">
      <c r="A409" s="2" t="s">
        <v>8144</v>
      </c>
      <c r="B409" s="2" t="s">
        <v>3218</v>
      </c>
      <c r="C409" s="2" t="s">
        <v>920</v>
      </c>
      <c r="D409" s="2" t="s">
        <v>53</v>
      </c>
      <c r="E409" s="11">
        <v>45682</v>
      </c>
      <c r="F409" s="2">
        <v>3</v>
      </c>
      <c r="G409" s="2">
        <v>3</v>
      </c>
      <c r="H409" s="2">
        <v>3</v>
      </c>
      <c r="I409" s="2">
        <v>3</v>
      </c>
      <c r="J409" s="2">
        <v>3</v>
      </c>
      <c r="K409" s="2">
        <v>5</v>
      </c>
      <c r="L409" s="2" t="str">
        <f>IF(F409&gt;=4,"Positive",IF(F409=3,"Neutral","Negative"))</f>
        <v>Neutral</v>
      </c>
      <c r="M409" s="2" t="str">
        <f>IF(K409&gt;=9,"Promoter",IF(K409&gt;=7,"Passive","Detractor"))</f>
        <v>Detractor</v>
      </c>
      <c r="N409" s="2" t="s">
        <v>7737</v>
      </c>
    </row>
    <row r="410" spans="1:14" x14ac:dyDescent="0.2">
      <c r="A410" s="2" t="s">
        <v>8145</v>
      </c>
      <c r="B410" s="2" t="s">
        <v>3227</v>
      </c>
      <c r="C410" s="2" t="s">
        <v>2231</v>
      </c>
      <c r="D410" s="2" t="s">
        <v>87</v>
      </c>
      <c r="E410" s="11">
        <v>45682</v>
      </c>
      <c r="F410" s="2">
        <v>5</v>
      </c>
      <c r="G410" s="2">
        <v>5</v>
      </c>
      <c r="H410" s="2">
        <v>5</v>
      </c>
      <c r="I410" s="2">
        <v>5</v>
      </c>
      <c r="J410" s="2">
        <v>5</v>
      </c>
      <c r="K410" s="2">
        <v>9</v>
      </c>
      <c r="L410" s="2" t="str">
        <f>IF(F410&gt;=4,"Positive",IF(F410=3,"Neutral","Negative"))</f>
        <v>Positive</v>
      </c>
      <c r="M410" s="2" t="str">
        <f>IF(K410&gt;=9,"Promoter",IF(K410&gt;=7,"Passive","Detractor"))</f>
        <v>Promoter</v>
      </c>
      <c r="N410" s="2" t="s">
        <v>7743</v>
      </c>
    </row>
    <row r="411" spans="1:14" x14ac:dyDescent="0.2">
      <c r="A411" s="2" t="s">
        <v>8146</v>
      </c>
      <c r="B411" s="2" t="s">
        <v>3423</v>
      </c>
      <c r="C411" s="2" t="s">
        <v>1311</v>
      </c>
      <c r="D411" s="2" t="s">
        <v>26</v>
      </c>
      <c r="E411" s="11">
        <v>45682</v>
      </c>
      <c r="F411" s="2">
        <v>5</v>
      </c>
      <c r="G411" s="2">
        <v>4</v>
      </c>
      <c r="H411" s="2">
        <v>4</v>
      </c>
      <c r="I411" s="2">
        <v>4</v>
      </c>
      <c r="J411" s="2">
        <v>5</v>
      </c>
      <c r="K411" s="2">
        <v>10</v>
      </c>
      <c r="L411" s="2" t="str">
        <f>IF(F411&gt;=4,"Positive",IF(F411=3,"Neutral","Negative"))</f>
        <v>Positive</v>
      </c>
      <c r="M411" s="2" t="str">
        <f>IF(K411&gt;=9,"Promoter",IF(K411&gt;=7,"Passive","Detractor"))</f>
        <v>Promoter</v>
      </c>
      <c r="N411" s="2" t="s">
        <v>7737</v>
      </c>
    </row>
    <row r="412" spans="1:14" x14ac:dyDescent="0.2">
      <c r="A412" s="2" t="s">
        <v>8147</v>
      </c>
      <c r="B412" s="2" t="s">
        <v>3567</v>
      </c>
      <c r="C412" s="2" t="s">
        <v>752</v>
      </c>
      <c r="D412" s="2" t="s">
        <v>51</v>
      </c>
      <c r="E412" s="11">
        <v>45682</v>
      </c>
      <c r="F412" s="2">
        <v>4</v>
      </c>
      <c r="G412" s="2">
        <v>5</v>
      </c>
      <c r="H412" s="2">
        <v>4</v>
      </c>
      <c r="I412" s="2">
        <v>4</v>
      </c>
      <c r="J412" s="2">
        <v>4</v>
      </c>
      <c r="K412" s="2">
        <v>8</v>
      </c>
      <c r="L412" s="2" t="str">
        <f>IF(F412&gt;=4,"Positive",IF(F412=3,"Neutral","Negative"))</f>
        <v>Positive</v>
      </c>
      <c r="M412" s="2" t="str">
        <f>IF(K412&gt;=9,"Promoter",IF(K412&gt;=7,"Passive","Detractor"))</f>
        <v>Passive</v>
      </c>
      <c r="N412" s="2" t="s">
        <v>7743</v>
      </c>
    </row>
    <row r="413" spans="1:14" x14ac:dyDescent="0.2">
      <c r="A413" s="2" t="s">
        <v>8148</v>
      </c>
      <c r="B413" s="2" t="s">
        <v>3581</v>
      </c>
      <c r="C413" s="2" t="s">
        <v>1228</v>
      </c>
      <c r="D413" s="2" t="s">
        <v>49</v>
      </c>
      <c r="E413" s="11">
        <v>45682</v>
      </c>
      <c r="F413" s="2">
        <v>3</v>
      </c>
      <c r="G413" s="2">
        <v>2</v>
      </c>
      <c r="H413" s="2">
        <v>3</v>
      </c>
      <c r="I413" s="2">
        <v>3</v>
      </c>
      <c r="J413" s="2">
        <v>2</v>
      </c>
      <c r="K413" s="2">
        <v>6</v>
      </c>
      <c r="L413" s="2" t="str">
        <f>IF(F413&gt;=4,"Positive",IF(F413=3,"Neutral","Negative"))</f>
        <v>Neutral</v>
      </c>
      <c r="M413" s="2" t="str">
        <f>IF(K413&gt;=9,"Promoter",IF(K413&gt;=7,"Passive","Detractor"))</f>
        <v>Detractor</v>
      </c>
      <c r="N413" s="2" t="s">
        <v>7735</v>
      </c>
    </row>
    <row r="414" spans="1:14" x14ac:dyDescent="0.2">
      <c r="A414" s="2" t="s">
        <v>8149</v>
      </c>
      <c r="B414" s="2" t="s">
        <v>3595</v>
      </c>
      <c r="C414" s="2" t="s">
        <v>2268</v>
      </c>
      <c r="D414" s="2" t="s">
        <v>43</v>
      </c>
      <c r="E414" s="11">
        <v>45682</v>
      </c>
      <c r="F414" s="2">
        <v>3</v>
      </c>
      <c r="G414" s="2">
        <v>2</v>
      </c>
      <c r="H414" s="2">
        <v>3</v>
      </c>
      <c r="I414" s="2">
        <v>3</v>
      </c>
      <c r="J414" s="2">
        <v>2</v>
      </c>
      <c r="K414" s="2">
        <v>7</v>
      </c>
      <c r="L414" s="2" t="str">
        <f>IF(F414&gt;=4,"Positive",IF(F414=3,"Neutral","Negative"))</f>
        <v>Neutral</v>
      </c>
      <c r="M414" s="2" t="str">
        <f>IF(K414&gt;=9,"Promoter",IF(K414&gt;=7,"Passive","Detractor"))</f>
        <v>Passive</v>
      </c>
      <c r="N414" s="2" t="s">
        <v>7743</v>
      </c>
    </row>
    <row r="415" spans="1:14" x14ac:dyDescent="0.2">
      <c r="A415" s="2" t="s">
        <v>8150</v>
      </c>
      <c r="B415" s="2" t="s">
        <v>3769</v>
      </c>
      <c r="C415" s="2" t="s">
        <v>2375</v>
      </c>
      <c r="D415" s="2" t="s">
        <v>125</v>
      </c>
      <c r="E415" s="11">
        <v>45682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7</v>
      </c>
      <c r="L415" s="2" t="str">
        <f>IF(F415&gt;=4,"Positive",IF(F415=3,"Neutral","Negative"))</f>
        <v>Positive</v>
      </c>
      <c r="M415" s="2" t="str">
        <f>IF(K415&gt;=9,"Promoter",IF(K415&gt;=7,"Passive","Detractor"))</f>
        <v>Passive</v>
      </c>
      <c r="N415" s="2" t="s">
        <v>7733</v>
      </c>
    </row>
    <row r="416" spans="1:14" x14ac:dyDescent="0.2">
      <c r="A416" s="2" t="s">
        <v>8151</v>
      </c>
      <c r="B416" s="2" t="s">
        <v>2676</v>
      </c>
      <c r="C416" s="2" t="s">
        <v>1913</v>
      </c>
      <c r="D416" s="2" t="s">
        <v>26</v>
      </c>
      <c r="E416" s="11">
        <v>45683</v>
      </c>
      <c r="F416" s="2">
        <v>4</v>
      </c>
      <c r="G416" s="2">
        <v>3</v>
      </c>
      <c r="H416" s="2">
        <v>4</v>
      </c>
      <c r="I416" s="2">
        <v>5</v>
      </c>
      <c r="J416" s="2">
        <v>3</v>
      </c>
      <c r="K416" s="2">
        <v>8</v>
      </c>
      <c r="L416" s="2" t="str">
        <f>IF(F416&gt;=4,"Positive",IF(F416=3,"Neutral","Negative"))</f>
        <v>Positive</v>
      </c>
      <c r="M416" s="2" t="str">
        <f>IF(K416&gt;=9,"Promoter",IF(K416&gt;=7,"Passive","Detractor"))</f>
        <v>Passive</v>
      </c>
      <c r="N416" s="2" t="s">
        <v>7743</v>
      </c>
    </row>
    <row r="417" spans="1:14" x14ac:dyDescent="0.2">
      <c r="A417" s="2" t="s">
        <v>8152</v>
      </c>
      <c r="B417" s="2" t="s">
        <v>3013</v>
      </c>
      <c r="C417" s="2" t="s">
        <v>2591</v>
      </c>
      <c r="D417" s="2" t="s">
        <v>93</v>
      </c>
      <c r="E417" s="11">
        <v>45683</v>
      </c>
      <c r="F417" s="2">
        <v>3</v>
      </c>
      <c r="G417" s="2">
        <v>3</v>
      </c>
      <c r="H417" s="2">
        <v>3</v>
      </c>
      <c r="I417" s="2">
        <v>4</v>
      </c>
      <c r="J417" s="2">
        <v>4</v>
      </c>
      <c r="K417" s="2">
        <v>7</v>
      </c>
      <c r="L417" s="2" t="str">
        <f>IF(F417&gt;=4,"Positive",IF(F417=3,"Neutral","Negative"))</f>
        <v>Neutral</v>
      </c>
      <c r="M417" s="2" t="str">
        <f>IF(K417&gt;=9,"Promoter",IF(K417&gt;=7,"Passive","Detractor"))</f>
        <v>Passive</v>
      </c>
      <c r="N417" s="2" t="s">
        <v>7737</v>
      </c>
    </row>
    <row r="418" spans="1:14" x14ac:dyDescent="0.2">
      <c r="A418" s="2" t="s">
        <v>8153</v>
      </c>
      <c r="B418" s="2" t="s">
        <v>3473</v>
      </c>
      <c r="C418" s="2" t="s">
        <v>2515</v>
      </c>
      <c r="D418" s="2" t="s">
        <v>110</v>
      </c>
      <c r="E418" s="11">
        <v>45683</v>
      </c>
      <c r="F418" s="2">
        <v>4</v>
      </c>
      <c r="G418" s="2">
        <v>3</v>
      </c>
      <c r="H418" s="2">
        <v>4</v>
      </c>
      <c r="I418" s="2">
        <v>4</v>
      </c>
      <c r="J418" s="2">
        <v>5</v>
      </c>
      <c r="K418" s="2">
        <v>8</v>
      </c>
      <c r="L418" s="2" t="str">
        <f>IF(F418&gt;=4,"Positive",IF(F418=3,"Neutral","Negative"))</f>
        <v>Positive</v>
      </c>
      <c r="M418" s="2" t="str">
        <f>IF(K418&gt;=9,"Promoter",IF(K418&gt;=7,"Passive","Detractor"))</f>
        <v>Passive</v>
      </c>
      <c r="N418" s="2" t="s">
        <v>7749</v>
      </c>
    </row>
    <row r="419" spans="1:14" x14ac:dyDescent="0.2">
      <c r="A419" s="2" t="s">
        <v>8154</v>
      </c>
      <c r="B419" s="2" t="s">
        <v>3651</v>
      </c>
      <c r="C419" s="2" t="s">
        <v>974</v>
      </c>
      <c r="D419" s="2" t="s">
        <v>81</v>
      </c>
      <c r="E419" s="11">
        <v>45683</v>
      </c>
      <c r="F419" s="2">
        <v>4</v>
      </c>
      <c r="G419" s="2">
        <v>3</v>
      </c>
      <c r="H419" s="2">
        <v>4</v>
      </c>
      <c r="I419" s="2">
        <v>5</v>
      </c>
      <c r="J419" s="2">
        <v>4</v>
      </c>
      <c r="K419" s="2">
        <v>8</v>
      </c>
      <c r="L419" s="2" t="str">
        <f>IF(F419&gt;=4,"Positive",IF(F419=3,"Neutral","Negative"))</f>
        <v>Positive</v>
      </c>
      <c r="M419" s="2" t="str">
        <f>IF(K419&gt;=9,"Promoter",IF(K419&gt;=7,"Passive","Detractor"))</f>
        <v>Passive</v>
      </c>
      <c r="N419" s="2" t="s">
        <v>7735</v>
      </c>
    </row>
    <row r="420" spans="1:14" x14ac:dyDescent="0.2">
      <c r="A420" s="2" t="s">
        <v>8155</v>
      </c>
      <c r="B420" s="2" t="s">
        <v>3670</v>
      </c>
      <c r="C420" s="2" t="s">
        <v>2038</v>
      </c>
      <c r="D420" s="2" t="s">
        <v>43</v>
      </c>
      <c r="E420" s="11">
        <v>45683</v>
      </c>
      <c r="F420" s="2">
        <v>4</v>
      </c>
      <c r="G420" s="2">
        <v>4</v>
      </c>
      <c r="H420" s="2">
        <v>3</v>
      </c>
      <c r="I420" s="2">
        <v>3</v>
      </c>
      <c r="J420" s="2">
        <v>4</v>
      </c>
      <c r="K420" s="2">
        <v>8</v>
      </c>
      <c r="L420" s="2" t="str">
        <f>IF(F420&gt;=4,"Positive",IF(F420=3,"Neutral","Negative"))</f>
        <v>Positive</v>
      </c>
      <c r="M420" s="2" t="str">
        <f>IF(K420&gt;=9,"Promoter",IF(K420&gt;=7,"Passive","Detractor"))</f>
        <v>Passive</v>
      </c>
      <c r="N420" s="2" t="s">
        <v>7733</v>
      </c>
    </row>
    <row r="421" spans="1:14" x14ac:dyDescent="0.2">
      <c r="A421" s="2" t="s">
        <v>8156</v>
      </c>
      <c r="B421" s="2" t="s">
        <v>3711</v>
      </c>
      <c r="C421" s="2" t="s">
        <v>1194</v>
      </c>
      <c r="D421" s="2" t="s">
        <v>81</v>
      </c>
      <c r="E421" s="11">
        <v>45683</v>
      </c>
      <c r="F421" s="2">
        <v>5</v>
      </c>
      <c r="G421" s="2">
        <v>5</v>
      </c>
      <c r="H421" s="2">
        <v>4</v>
      </c>
      <c r="I421" s="2">
        <v>4</v>
      </c>
      <c r="J421" s="2">
        <v>5</v>
      </c>
      <c r="K421" s="2">
        <v>10</v>
      </c>
      <c r="L421" s="2" t="str">
        <f>IF(F421&gt;=4,"Positive",IF(F421=3,"Neutral","Negative"))</f>
        <v>Positive</v>
      </c>
      <c r="M421" s="2" t="str">
        <f>IF(K421&gt;=9,"Promoter",IF(K421&gt;=7,"Passive","Detractor"))</f>
        <v>Promoter</v>
      </c>
      <c r="N421" s="2" t="s">
        <v>7743</v>
      </c>
    </row>
    <row r="422" spans="1:14" x14ac:dyDescent="0.2">
      <c r="A422" s="2" t="s">
        <v>8157</v>
      </c>
      <c r="B422" s="2" t="s">
        <v>3721</v>
      </c>
      <c r="C422" s="2" t="s">
        <v>1095</v>
      </c>
      <c r="D422" s="2" t="s">
        <v>89</v>
      </c>
      <c r="E422" s="11">
        <v>45683</v>
      </c>
      <c r="F422" s="2">
        <v>4</v>
      </c>
      <c r="G422" s="2">
        <v>4</v>
      </c>
      <c r="H422" s="2">
        <v>5</v>
      </c>
      <c r="I422" s="2">
        <v>5</v>
      </c>
      <c r="J422" s="2">
        <v>3</v>
      </c>
      <c r="K422" s="2">
        <v>7</v>
      </c>
      <c r="L422" s="2" t="str">
        <f>IF(F422&gt;=4,"Positive",IF(F422=3,"Neutral","Negative"))</f>
        <v>Positive</v>
      </c>
      <c r="M422" s="2" t="str">
        <f>IF(K422&gt;=9,"Promoter",IF(K422&gt;=7,"Passive","Detractor"))</f>
        <v>Passive</v>
      </c>
      <c r="N422" s="2" t="s">
        <v>7743</v>
      </c>
    </row>
    <row r="423" spans="1:14" x14ac:dyDescent="0.2">
      <c r="A423" s="2" t="s">
        <v>8158</v>
      </c>
      <c r="B423" s="2" t="s">
        <v>2764</v>
      </c>
      <c r="C423" s="2" t="s">
        <v>1365</v>
      </c>
      <c r="D423" s="2" t="s">
        <v>73</v>
      </c>
      <c r="E423" s="11">
        <v>45684</v>
      </c>
      <c r="F423" s="2">
        <v>4</v>
      </c>
      <c r="G423" s="2">
        <v>4</v>
      </c>
      <c r="H423" s="2">
        <v>5</v>
      </c>
      <c r="I423" s="2">
        <v>4</v>
      </c>
      <c r="J423" s="2">
        <v>5</v>
      </c>
      <c r="K423" s="2">
        <v>9</v>
      </c>
      <c r="L423" s="2" t="str">
        <f>IF(F423&gt;=4,"Positive",IF(F423=3,"Neutral","Negative"))</f>
        <v>Positive</v>
      </c>
      <c r="M423" s="2" t="str">
        <f>IF(K423&gt;=9,"Promoter",IF(K423&gt;=7,"Passive","Detractor"))</f>
        <v>Promoter</v>
      </c>
      <c r="N423" s="2" t="s">
        <v>7743</v>
      </c>
    </row>
    <row r="424" spans="1:14" x14ac:dyDescent="0.2">
      <c r="A424" s="2" t="s">
        <v>8159</v>
      </c>
      <c r="B424" s="2" t="s">
        <v>3095</v>
      </c>
      <c r="C424" s="2" t="s">
        <v>1679</v>
      </c>
      <c r="D424" s="2" t="s">
        <v>110</v>
      </c>
      <c r="E424" s="11">
        <v>45684</v>
      </c>
      <c r="F424" s="2">
        <v>4</v>
      </c>
      <c r="G424" s="2">
        <v>5</v>
      </c>
      <c r="H424" s="2">
        <v>4</v>
      </c>
      <c r="I424" s="2">
        <v>4</v>
      </c>
      <c r="J424" s="2">
        <v>4</v>
      </c>
      <c r="K424" s="2">
        <v>8</v>
      </c>
      <c r="L424" s="2" t="str">
        <f>IF(F424&gt;=4,"Positive",IF(F424=3,"Neutral","Negative"))</f>
        <v>Positive</v>
      </c>
      <c r="M424" s="2" t="str">
        <f>IF(K424&gt;=9,"Promoter",IF(K424&gt;=7,"Passive","Detractor"))</f>
        <v>Passive</v>
      </c>
      <c r="N424" s="2" t="s">
        <v>7735</v>
      </c>
    </row>
    <row r="425" spans="1:14" x14ac:dyDescent="0.2">
      <c r="A425" s="2" t="s">
        <v>8160</v>
      </c>
      <c r="B425" s="2" t="s">
        <v>3174</v>
      </c>
      <c r="C425" s="2" t="s">
        <v>1089</v>
      </c>
      <c r="D425" s="2" t="s">
        <v>101</v>
      </c>
      <c r="E425" s="11">
        <v>45684</v>
      </c>
      <c r="F425" s="2">
        <v>5</v>
      </c>
      <c r="G425" s="2">
        <v>4</v>
      </c>
      <c r="H425" s="2">
        <v>5</v>
      </c>
      <c r="I425" s="2">
        <v>5</v>
      </c>
      <c r="J425" s="2">
        <v>5</v>
      </c>
      <c r="K425" s="2">
        <v>8</v>
      </c>
      <c r="L425" s="2" t="str">
        <f>IF(F425&gt;=4,"Positive",IF(F425=3,"Neutral","Negative"))</f>
        <v>Positive</v>
      </c>
      <c r="M425" s="2" t="str">
        <f>IF(K425&gt;=9,"Promoter",IF(K425&gt;=7,"Passive","Detractor"))</f>
        <v>Passive</v>
      </c>
      <c r="N425" s="2" t="s">
        <v>7743</v>
      </c>
    </row>
    <row r="426" spans="1:14" x14ac:dyDescent="0.2">
      <c r="A426" s="2" t="s">
        <v>8161</v>
      </c>
      <c r="B426" s="2" t="s">
        <v>3448</v>
      </c>
      <c r="C426" s="2" t="s">
        <v>2118</v>
      </c>
      <c r="D426" s="2" t="s">
        <v>69</v>
      </c>
      <c r="E426" s="11">
        <v>45684</v>
      </c>
      <c r="F426" s="2">
        <v>5</v>
      </c>
      <c r="G426" s="2">
        <v>5</v>
      </c>
      <c r="H426" s="2">
        <v>5</v>
      </c>
      <c r="I426" s="2">
        <v>5</v>
      </c>
      <c r="J426" s="2">
        <v>5</v>
      </c>
      <c r="K426" s="2">
        <v>9</v>
      </c>
      <c r="L426" s="2" t="str">
        <f>IF(F426&gt;=4,"Positive",IF(F426=3,"Neutral","Negative"))</f>
        <v>Positive</v>
      </c>
      <c r="M426" s="2" t="str">
        <f>IF(K426&gt;=9,"Promoter",IF(K426&gt;=7,"Passive","Detractor"))</f>
        <v>Promoter</v>
      </c>
      <c r="N426" s="2" t="s">
        <v>7737</v>
      </c>
    </row>
    <row r="427" spans="1:14" x14ac:dyDescent="0.2">
      <c r="A427" s="2" t="s">
        <v>8162</v>
      </c>
      <c r="B427" s="2" t="s">
        <v>3504</v>
      </c>
      <c r="C427" s="2" t="s">
        <v>2439</v>
      </c>
      <c r="D427" s="2" t="s">
        <v>57</v>
      </c>
      <c r="E427" s="11">
        <v>45684</v>
      </c>
      <c r="F427" s="2">
        <v>5</v>
      </c>
      <c r="G427" s="2">
        <v>5</v>
      </c>
      <c r="H427" s="2">
        <v>5</v>
      </c>
      <c r="I427" s="2">
        <v>5</v>
      </c>
      <c r="J427" s="2">
        <v>4</v>
      </c>
      <c r="K427" s="2">
        <v>8</v>
      </c>
      <c r="L427" s="2" t="str">
        <f>IF(F427&gt;=4,"Positive",IF(F427=3,"Neutral","Negative"))</f>
        <v>Positive</v>
      </c>
      <c r="M427" s="2" t="str">
        <f>IF(K427&gt;=9,"Promoter",IF(K427&gt;=7,"Passive","Detractor"))</f>
        <v>Passive</v>
      </c>
      <c r="N427" s="2" t="s">
        <v>7743</v>
      </c>
    </row>
    <row r="428" spans="1:14" x14ac:dyDescent="0.2">
      <c r="A428" s="2" t="s">
        <v>8163</v>
      </c>
      <c r="B428" s="2" t="s">
        <v>3566</v>
      </c>
      <c r="C428" s="2" t="s">
        <v>673</v>
      </c>
      <c r="D428" s="2" t="s">
        <v>112</v>
      </c>
      <c r="E428" s="11">
        <v>45684</v>
      </c>
      <c r="F428" s="2">
        <v>5</v>
      </c>
      <c r="G428" s="2">
        <v>5</v>
      </c>
      <c r="H428" s="2">
        <v>5</v>
      </c>
      <c r="I428" s="2">
        <v>4</v>
      </c>
      <c r="J428" s="2">
        <v>5</v>
      </c>
      <c r="K428" s="2">
        <v>9</v>
      </c>
      <c r="L428" s="2" t="str">
        <f>IF(F428&gt;=4,"Positive",IF(F428=3,"Neutral","Negative"))</f>
        <v>Positive</v>
      </c>
      <c r="M428" s="2" t="str">
        <f>IF(K428&gt;=9,"Promoter",IF(K428&gt;=7,"Passive","Detractor"))</f>
        <v>Promoter</v>
      </c>
      <c r="N428" s="2" t="s">
        <v>7743</v>
      </c>
    </row>
    <row r="429" spans="1:14" x14ac:dyDescent="0.2">
      <c r="A429" s="2" t="s">
        <v>8164</v>
      </c>
      <c r="B429" s="2" t="s">
        <v>3707</v>
      </c>
      <c r="C429" s="2" t="s">
        <v>2312</v>
      </c>
      <c r="D429" s="2" t="s">
        <v>61</v>
      </c>
      <c r="E429" s="11">
        <v>45684</v>
      </c>
      <c r="F429" s="2">
        <v>4</v>
      </c>
      <c r="G429" s="2">
        <v>4</v>
      </c>
      <c r="H429" s="2">
        <v>4</v>
      </c>
      <c r="I429" s="2">
        <v>3</v>
      </c>
      <c r="J429" s="2">
        <v>4</v>
      </c>
      <c r="K429" s="2">
        <v>7</v>
      </c>
      <c r="L429" s="2" t="str">
        <f>IF(F429&gt;=4,"Positive",IF(F429=3,"Neutral","Negative"))</f>
        <v>Positive</v>
      </c>
      <c r="M429" s="2" t="str">
        <f>IF(K429&gt;=9,"Promoter",IF(K429&gt;=7,"Passive","Detractor"))</f>
        <v>Passive</v>
      </c>
      <c r="N429" s="2" t="s">
        <v>7733</v>
      </c>
    </row>
    <row r="430" spans="1:14" x14ac:dyDescent="0.2">
      <c r="A430" s="2" t="s">
        <v>8165</v>
      </c>
      <c r="B430" s="2" t="s">
        <v>3722</v>
      </c>
      <c r="C430" s="2" t="s">
        <v>1268</v>
      </c>
      <c r="D430" s="2" t="s">
        <v>53</v>
      </c>
      <c r="E430" s="11">
        <v>45684</v>
      </c>
      <c r="F430" s="2">
        <v>5</v>
      </c>
      <c r="G430" s="2">
        <v>5</v>
      </c>
      <c r="H430" s="2">
        <v>4</v>
      </c>
      <c r="I430" s="2">
        <v>5</v>
      </c>
      <c r="J430" s="2">
        <v>4</v>
      </c>
      <c r="K430" s="2">
        <v>10</v>
      </c>
      <c r="L430" s="2" t="str">
        <f>IF(F430&gt;=4,"Positive",IF(F430=3,"Neutral","Negative"))</f>
        <v>Positive</v>
      </c>
      <c r="M430" s="2" t="str">
        <f>IF(K430&gt;=9,"Promoter",IF(K430&gt;=7,"Passive","Detractor"))</f>
        <v>Promoter</v>
      </c>
      <c r="N430" s="2" t="s">
        <v>7743</v>
      </c>
    </row>
    <row r="431" spans="1:14" x14ac:dyDescent="0.2">
      <c r="A431" s="2" t="s">
        <v>8166</v>
      </c>
      <c r="B431" s="2" t="s">
        <v>3726</v>
      </c>
      <c r="C431" s="2" t="s">
        <v>2547</v>
      </c>
      <c r="D431" s="2" t="s">
        <v>49</v>
      </c>
      <c r="E431" s="11">
        <v>45684</v>
      </c>
      <c r="F431" s="2">
        <v>3</v>
      </c>
      <c r="G431" s="2">
        <v>3</v>
      </c>
      <c r="H431" s="2">
        <v>3</v>
      </c>
      <c r="I431" s="2">
        <v>3</v>
      </c>
      <c r="J431" s="2">
        <v>3</v>
      </c>
      <c r="K431" s="2">
        <v>6</v>
      </c>
      <c r="L431" s="2" t="str">
        <f>IF(F431&gt;=4,"Positive",IF(F431=3,"Neutral","Negative"))</f>
        <v>Neutral</v>
      </c>
      <c r="M431" s="2" t="str">
        <f>IF(K431&gt;=9,"Promoter",IF(K431&gt;=7,"Passive","Detractor"))</f>
        <v>Detractor</v>
      </c>
      <c r="N431" s="2" t="s">
        <v>7735</v>
      </c>
    </row>
    <row r="432" spans="1:14" x14ac:dyDescent="0.2">
      <c r="A432" s="2" t="s">
        <v>8167</v>
      </c>
      <c r="B432" s="2" t="s">
        <v>2854</v>
      </c>
      <c r="C432" s="2" t="s">
        <v>1089</v>
      </c>
      <c r="D432" s="2" t="s">
        <v>122</v>
      </c>
      <c r="E432" s="11">
        <v>45685</v>
      </c>
      <c r="F432" s="2">
        <v>4</v>
      </c>
      <c r="G432" s="2">
        <v>5</v>
      </c>
      <c r="H432" s="2">
        <v>4</v>
      </c>
      <c r="I432" s="2">
        <v>3</v>
      </c>
      <c r="J432" s="2">
        <v>5</v>
      </c>
      <c r="K432" s="2">
        <v>9</v>
      </c>
      <c r="L432" s="2" t="str">
        <f>IF(F432&gt;=4,"Positive",IF(F432=3,"Neutral","Negative"))</f>
        <v>Positive</v>
      </c>
      <c r="M432" s="2" t="str">
        <f>IF(K432&gt;=9,"Promoter",IF(K432&gt;=7,"Passive","Detractor"))</f>
        <v>Promoter</v>
      </c>
      <c r="N432" s="2" t="s">
        <v>7743</v>
      </c>
    </row>
    <row r="433" spans="1:14" x14ac:dyDescent="0.2">
      <c r="A433" s="2" t="s">
        <v>8168</v>
      </c>
      <c r="B433" s="2" t="s">
        <v>2929</v>
      </c>
      <c r="C433" s="2" t="s">
        <v>1562</v>
      </c>
      <c r="D433" s="2" t="s">
        <v>118</v>
      </c>
      <c r="E433" s="11">
        <v>45685</v>
      </c>
      <c r="F433" s="2">
        <v>5</v>
      </c>
      <c r="G433" s="2">
        <v>5</v>
      </c>
      <c r="H433" s="2">
        <v>4</v>
      </c>
      <c r="I433" s="2">
        <v>5</v>
      </c>
      <c r="J433" s="2">
        <v>5</v>
      </c>
      <c r="K433" s="2">
        <v>8</v>
      </c>
      <c r="L433" s="2" t="str">
        <f>IF(F433&gt;=4,"Positive",IF(F433=3,"Neutral","Negative"))</f>
        <v>Positive</v>
      </c>
      <c r="M433" s="2" t="str">
        <f>IF(K433&gt;=9,"Promoter",IF(K433&gt;=7,"Passive","Detractor"))</f>
        <v>Passive</v>
      </c>
      <c r="N433" s="2" t="s">
        <v>7743</v>
      </c>
    </row>
    <row r="434" spans="1:14" x14ac:dyDescent="0.2">
      <c r="A434" s="2" t="s">
        <v>8169</v>
      </c>
      <c r="B434" s="2" t="s">
        <v>3344</v>
      </c>
      <c r="C434" s="2" t="s">
        <v>601</v>
      </c>
      <c r="D434" s="2" t="s">
        <v>19</v>
      </c>
      <c r="E434" s="11">
        <v>45685</v>
      </c>
      <c r="F434" s="2">
        <v>3</v>
      </c>
      <c r="G434" s="2">
        <v>3</v>
      </c>
      <c r="H434" s="2">
        <v>3</v>
      </c>
      <c r="I434" s="2">
        <v>3</v>
      </c>
      <c r="J434" s="2">
        <v>3</v>
      </c>
      <c r="K434" s="2">
        <v>7</v>
      </c>
      <c r="L434" s="2" t="str">
        <f>IF(F434&gt;=4,"Positive",IF(F434=3,"Neutral","Negative"))</f>
        <v>Neutral</v>
      </c>
      <c r="M434" s="2" t="str">
        <f>IF(K434&gt;=9,"Promoter",IF(K434&gt;=7,"Passive","Detractor"))</f>
        <v>Passive</v>
      </c>
      <c r="N434" s="2" t="s">
        <v>7743</v>
      </c>
    </row>
    <row r="435" spans="1:14" x14ac:dyDescent="0.2">
      <c r="A435" s="2" t="s">
        <v>8170</v>
      </c>
      <c r="B435" s="2" t="s">
        <v>3614</v>
      </c>
      <c r="C435" s="2" t="s">
        <v>1290</v>
      </c>
      <c r="D435" s="2" t="s">
        <v>127</v>
      </c>
      <c r="E435" s="11">
        <v>45685</v>
      </c>
      <c r="F435" s="2">
        <v>4</v>
      </c>
      <c r="G435" s="2">
        <v>5</v>
      </c>
      <c r="H435" s="2">
        <v>4</v>
      </c>
      <c r="I435" s="2">
        <v>4</v>
      </c>
      <c r="J435" s="2">
        <v>3</v>
      </c>
      <c r="K435" s="2">
        <v>9</v>
      </c>
      <c r="L435" s="2" t="str">
        <f>IF(F435&gt;=4,"Positive",IF(F435=3,"Neutral","Negative"))</f>
        <v>Positive</v>
      </c>
      <c r="M435" s="2" t="str">
        <f>IF(K435&gt;=9,"Promoter",IF(K435&gt;=7,"Passive","Detractor"))</f>
        <v>Promoter</v>
      </c>
      <c r="N435" s="2" t="s">
        <v>7737</v>
      </c>
    </row>
    <row r="436" spans="1:14" x14ac:dyDescent="0.2">
      <c r="A436" s="2" t="s">
        <v>8171</v>
      </c>
      <c r="B436" s="2" t="s">
        <v>3419</v>
      </c>
      <c r="C436" s="2" t="s">
        <v>641</v>
      </c>
      <c r="D436" s="2" t="s">
        <v>51</v>
      </c>
      <c r="E436" s="11">
        <v>45686</v>
      </c>
      <c r="F436" s="2">
        <v>4</v>
      </c>
      <c r="G436" s="2">
        <v>3</v>
      </c>
      <c r="H436" s="2">
        <v>3</v>
      </c>
      <c r="I436" s="2">
        <v>3</v>
      </c>
      <c r="J436" s="2">
        <v>3</v>
      </c>
      <c r="K436" s="2">
        <v>7</v>
      </c>
      <c r="L436" s="2" t="str">
        <f>IF(F436&gt;=4,"Positive",IF(F436=3,"Neutral","Negative"))</f>
        <v>Positive</v>
      </c>
      <c r="M436" s="2" t="str">
        <f>IF(K436&gt;=9,"Promoter",IF(K436&gt;=7,"Passive","Detractor"))</f>
        <v>Passive</v>
      </c>
      <c r="N436" s="2" t="s">
        <v>7737</v>
      </c>
    </row>
    <row r="437" spans="1:14" x14ac:dyDescent="0.2">
      <c r="A437" s="2" t="s">
        <v>8172</v>
      </c>
      <c r="B437" s="2" t="s">
        <v>3650</v>
      </c>
      <c r="C437" s="2" t="s">
        <v>819</v>
      </c>
      <c r="D437" s="2" t="s">
        <v>32</v>
      </c>
      <c r="E437" s="11">
        <v>45686</v>
      </c>
      <c r="F437" s="2">
        <v>4</v>
      </c>
      <c r="G437" s="2">
        <v>5</v>
      </c>
      <c r="H437" s="2">
        <v>4</v>
      </c>
      <c r="I437" s="2">
        <v>4</v>
      </c>
      <c r="J437" s="2">
        <v>5</v>
      </c>
      <c r="K437" s="2">
        <v>8</v>
      </c>
      <c r="L437" s="2" t="str">
        <f>IF(F437&gt;=4,"Positive",IF(F437=3,"Neutral","Negative"))</f>
        <v>Positive</v>
      </c>
      <c r="M437" s="2" t="str">
        <f>IF(K437&gt;=9,"Promoter",IF(K437&gt;=7,"Passive","Detractor"))</f>
        <v>Passive</v>
      </c>
      <c r="N437" s="2" t="s">
        <v>7749</v>
      </c>
    </row>
    <row r="438" spans="1:14" x14ac:dyDescent="0.2">
      <c r="A438" s="2" t="s">
        <v>8173</v>
      </c>
      <c r="B438" s="2" t="s">
        <v>3633</v>
      </c>
      <c r="C438" s="2" t="s">
        <v>1314</v>
      </c>
      <c r="D438" s="2" t="s">
        <v>129</v>
      </c>
      <c r="E438" s="11">
        <v>45687</v>
      </c>
      <c r="F438" s="2">
        <v>3</v>
      </c>
      <c r="G438" s="2">
        <v>2</v>
      </c>
      <c r="H438" s="2">
        <v>4</v>
      </c>
      <c r="I438" s="2">
        <v>3</v>
      </c>
      <c r="J438" s="2">
        <v>2</v>
      </c>
      <c r="K438" s="2">
        <v>5</v>
      </c>
      <c r="L438" s="2" t="str">
        <f>IF(F438&gt;=4,"Positive",IF(F438=3,"Neutral","Negative"))</f>
        <v>Neutral</v>
      </c>
      <c r="M438" s="2" t="str">
        <f>IF(K438&gt;=9,"Promoter",IF(K438&gt;=7,"Passive","Detractor"))</f>
        <v>Detractor</v>
      </c>
      <c r="N438" s="2" t="s">
        <v>7735</v>
      </c>
    </row>
    <row r="439" spans="1:14" x14ac:dyDescent="0.2">
      <c r="A439" s="2" t="s">
        <v>8174</v>
      </c>
      <c r="B439" s="2" t="s">
        <v>3812</v>
      </c>
      <c r="C439" s="2" t="s">
        <v>974</v>
      </c>
      <c r="D439" s="2" t="s">
        <v>83</v>
      </c>
      <c r="E439" s="11">
        <v>45687</v>
      </c>
      <c r="F439" s="2">
        <v>5</v>
      </c>
      <c r="G439" s="2">
        <v>5</v>
      </c>
      <c r="H439" s="2">
        <v>5</v>
      </c>
      <c r="I439" s="2">
        <v>5</v>
      </c>
      <c r="J439" s="2">
        <v>5</v>
      </c>
      <c r="K439" s="2">
        <v>9</v>
      </c>
      <c r="L439" s="2" t="str">
        <f>IF(F439&gt;=4,"Positive",IF(F439=3,"Neutral","Negative"))</f>
        <v>Positive</v>
      </c>
      <c r="M439" s="2" t="str">
        <f>IF(K439&gt;=9,"Promoter",IF(K439&gt;=7,"Passive","Detractor"))</f>
        <v>Promoter</v>
      </c>
      <c r="N439" s="2" t="s">
        <v>7749</v>
      </c>
    </row>
    <row r="440" spans="1:14" x14ac:dyDescent="0.2">
      <c r="A440" s="2" t="s">
        <v>8175</v>
      </c>
      <c r="B440" s="2" t="s">
        <v>3568</v>
      </c>
      <c r="C440" s="2" t="s">
        <v>1031</v>
      </c>
      <c r="D440" s="2" t="s">
        <v>9</v>
      </c>
      <c r="E440" s="11">
        <v>45688</v>
      </c>
      <c r="F440" s="2">
        <v>3</v>
      </c>
      <c r="G440" s="2">
        <v>3</v>
      </c>
      <c r="H440" s="2">
        <v>4</v>
      </c>
      <c r="I440" s="2">
        <v>3</v>
      </c>
      <c r="J440" s="2">
        <v>3</v>
      </c>
      <c r="K440" s="2">
        <v>6</v>
      </c>
      <c r="L440" s="2" t="str">
        <f>IF(F440&gt;=4,"Positive",IF(F440=3,"Neutral","Negative"))</f>
        <v>Neutral</v>
      </c>
      <c r="M440" s="2" t="str">
        <f>IF(K440&gt;=9,"Promoter",IF(K440&gt;=7,"Passive","Detractor"))</f>
        <v>Detractor</v>
      </c>
      <c r="N440" s="2" t="s">
        <v>7749</v>
      </c>
    </row>
    <row r="441" spans="1:14" x14ac:dyDescent="0.2">
      <c r="A441" s="2" t="s">
        <v>8176</v>
      </c>
      <c r="B441" s="2" t="s">
        <v>3813</v>
      </c>
      <c r="C441" s="2" t="s">
        <v>1370</v>
      </c>
      <c r="D441" s="2" t="s">
        <v>57</v>
      </c>
      <c r="E441" s="11">
        <v>45689</v>
      </c>
      <c r="F441" s="2">
        <v>4</v>
      </c>
      <c r="G441" s="2">
        <v>5</v>
      </c>
      <c r="H441" s="2">
        <v>3</v>
      </c>
      <c r="I441" s="2">
        <v>5</v>
      </c>
      <c r="J441" s="2">
        <v>4</v>
      </c>
      <c r="K441" s="2">
        <v>8</v>
      </c>
      <c r="L441" s="2" t="str">
        <f>IF(F441&gt;=4,"Positive",IF(F441=3,"Neutral","Negative"))</f>
        <v>Positive</v>
      </c>
      <c r="M441" s="2" t="str">
        <f>IF(K441&gt;=9,"Promoter",IF(K441&gt;=7,"Passive","Detractor"))</f>
        <v>Passive</v>
      </c>
      <c r="N441" s="2" t="s">
        <v>7735</v>
      </c>
    </row>
    <row r="442" spans="1:14" x14ac:dyDescent="0.2">
      <c r="A442" s="2" t="s">
        <v>8177</v>
      </c>
      <c r="B442" s="2" t="s">
        <v>3677</v>
      </c>
      <c r="C442" s="2" t="s">
        <v>821</v>
      </c>
      <c r="D442" s="2" t="s">
        <v>118</v>
      </c>
      <c r="E442" s="11">
        <v>45690</v>
      </c>
      <c r="F442" s="2">
        <v>5</v>
      </c>
      <c r="G442" s="2">
        <v>4</v>
      </c>
      <c r="H442" s="2">
        <v>4</v>
      </c>
      <c r="I442" s="2">
        <v>5</v>
      </c>
      <c r="J442" s="2">
        <v>5</v>
      </c>
      <c r="K442" s="2">
        <v>9</v>
      </c>
      <c r="L442" s="2" t="str">
        <f>IF(F442&gt;=4,"Positive",IF(F442=3,"Neutral","Negative"))</f>
        <v>Positive</v>
      </c>
      <c r="M442" s="2" t="str">
        <f>IF(K442&gt;=9,"Promoter",IF(K442&gt;=7,"Passive","Detractor"))</f>
        <v>Promoter</v>
      </c>
      <c r="N442" s="2" t="s">
        <v>7735</v>
      </c>
    </row>
    <row r="443" spans="1:14" x14ac:dyDescent="0.2">
      <c r="A443" s="2" t="s">
        <v>8178</v>
      </c>
      <c r="B443" s="2" t="s">
        <v>3708</v>
      </c>
      <c r="C443" s="2" t="s">
        <v>381</v>
      </c>
      <c r="D443" s="2" t="s">
        <v>47</v>
      </c>
      <c r="E443" s="11">
        <v>45690</v>
      </c>
      <c r="F443" s="2">
        <v>3</v>
      </c>
      <c r="G443" s="2">
        <v>3</v>
      </c>
      <c r="H443" s="2">
        <v>3</v>
      </c>
      <c r="I443" s="2">
        <v>2</v>
      </c>
      <c r="J443" s="2">
        <v>3</v>
      </c>
      <c r="K443" s="2">
        <v>5</v>
      </c>
      <c r="L443" s="2" t="str">
        <f>IF(F443&gt;=4,"Positive",IF(F443=3,"Neutral","Negative"))</f>
        <v>Neutral</v>
      </c>
      <c r="M443" s="2" t="str">
        <f>IF(K443&gt;=9,"Promoter",IF(K443&gt;=7,"Passive","Detractor"))</f>
        <v>Detractor</v>
      </c>
      <c r="N443" s="2" t="s">
        <v>7735</v>
      </c>
    </row>
    <row r="444" spans="1:14" x14ac:dyDescent="0.2">
      <c r="A444" s="2" t="s">
        <v>8179</v>
      </c>
      <c r="B444" s="2" t="s">
        <v>3339</v>
      </c>
      <c r="C444" s="2" t="s">
        <v>794</v>
      </c>
      <c r="D444" s="2" t="s">
        <v>13</v>
      </c>
      <c r="E444" s="11">
        <v>45691</v>
      </c>
      <c r="F444" s="2">
        <v>4</v>
      </c>
      <c r="G444" s="2">
        <v>4</v>
      </c>
      <c r="H444" s="2">
        <v>4</v>
      </c>
      <c r="I444" s="2">
        <v>4</v>
      </c>
      <c r="J444" s="2">
        <v>4</v>
      </c>
      <c r="K444" s="2">
        <v>8</v>
      </c>
      <c r="L444" s="2" t="str">
        <f>IF(F444&gt;=4,"Positive",IF(F444=3,"Neutral","Negative"))</f>
        <v>Positive</v>
      </c>
      <c r="M444" s="2" t="str">
        <f>IF(K444&gt;=9,"Promoter",IF(K444&gt;=7,"Passive","Detractor"))</f>
        <v>Passive</v>
      </c>
      <c r="N444" s="2" t="s">
        <v>7743</v>
      </c>
    </row>
    <row r="445" spans="1:14" x14ac:dyDescent="0.2">
      <c r="A445" s="2" t="s">
        <v>8180</v>
      </c>
      <c r="B445" s="2" t="s">
        <v>3623</v>
      </c>
      <c r="C445" s="2" t="s">
        <v>2318</v>
      </c>
      <c r="D445" s="2" t="s">
        <v>63</v>
      </c>
      <c r="E445" s="11">
        <v>45691</v>
      </c>
      <c r="F445" s="2">
        <v>5</v>
      </c>
      <c r="G445" s="2">
        <v>5</v>
      </c>
      <c r="H445" s="2">
        <v>5</v>
      </c>
      <c r="I445" s="2">
        <v>5</v>
      </c>
      <c r="J445" s="2">
        <v>5</v>
      </c>
      <c r="K445" s="2">
        <v>10</v>
      </c>
      <c r="L445" s="2" t="str">
        <f>IF(F445&gt;=4,"Positive",IF(F445=3,"Neutral","Negative"))</f>
        <v>Positive</v>
      </c>
      <c r="M445" s="2" t="str">
        <f>IF(K445&gt;=9,"Promoter",IF(K445&gt;=7,"Passive","Detractor"))</f>
        <v>Promoter</v>
      </c>
      <c r="N445" s="2" t="s">
        <v>7735</v>
      </c>
    </row>
    <row r="446" spans="1:14" x14ac:dyDescent="0.2">
      <c r="A446" s="2" t="s">
        <v>8181</v>
      </c>
      <c r="B446" s="2" t="s">
        <v>3008</v>
      </c>
      <c r="C446" s="2" t="s">
        <v>1673</v>
      </c>
      <c r="D446" s="2" t="s">
        <v>125</v>
      </c>
      <c r="E446" s="11">
        <v>45692</v>
      </c>
      <c r="F446" s="2">
        <v>5</v>
      </c>
      <c r="G446" s="2">
        <v>5</v>
      </c>
      <c r="H446" s="2">
        <v>5</v>
      </c>
      <c r="I446" s="2">
        <v>5</v>
      </c>
      <c r="J446" s="2">
        <v>5</v>
      </c>
      <c r="K446" s="2">
        <v>10</v>
      </c>
      <c r="L446" s="2" t="str">
        <f>IF(F446&gt;=4,"Positive",IF(F446=3,"Neutral","Negative"))</f>
        <v>Positive</v>
      </c>
      <c r="M446" s="2" t="str">
        <f>IF(K446&gt;=9,"Promoter",IF(K446&gt;=7,"Passive","Detractor"))</f>
        <v>Promoter</v>
      </c>
      <c r="N446" s="2" t="s">
        <v>7733</v>
      </c>
    </row>
    <row r="447" spans="1:14" x14ac:dyDescent="0.2">
      <c r="A447" s="2" t="s">
        <v>8182</v>
      </c>
      <c r="B447" s="2" t="s">
        <v>3573</v>
      </c>
      <c r="C447" s="2" t="s">
        <v>1458</v>
      </c>
      <c r="D447" s="2" t="s">
        <v>99</v>
      </c>
      <c r="E447" s="11">
        <v>45692</v>
      </c>
      <c r="F447" s="2">
        <v>4</v>
      </c>
      <c r="G447" s="2">
        <v>5</v>
      </c>
      <c r="H447" s="2">
        <v>5</v>
      </c>
      <c r="I447" s="2">
        <v>3</v>
      </c>
      <c r="J447" s="2">
        <v>3</v>
      </c>
      <c r="K447" s="2">
        <v>9</v>
      </c>
      <c r="L447" s="2" t="str">
        <f>IF(F447&gt;=4,"Positive",IF(F447=3,"Neutral","Negative"))</f>
        <v>Positive</v>
      </c>
      <c r="M447" s="2" t="str">
        <f>IF(K447&gt;=9,"Promoter",IF(K447&gt;=7,"Passive","Detractor"))</f>
        <v>Promoter</v>
      </c>
      <c r="N447" s="2" t="s">
        <v>7735</v>
      </c>
    </row>
    <row r="448" spans="1:14" x14ac:dyDescent="0.2">
      <c r="A448" s="2" t="s">
        <v>8183</v>
      </c>
      <c r="B448" s="2" t="s">
        <v>3738</v>
      </c>
      <c r="C448" s="2" t="s">
        <v>1563</v>
      </c>
      <c r="D448" s="2" t="s">
        <v>19</v>
      </c>
      <c r="E448" s="11">
        <v>45692</v>
      </c>
      <c r="F448" s="2">
        <v>4</v>
      </c>
      <c r="G448" s="2">
        <v>4</v>
      </c>
      <c r="H448" s="2">
        <v>4</v>
      </c>
      <c r="I448" s="2">
        <v>4</v>
      </c>
      <c r="J448" s="2">
        <v>3</v>
      </c>
      <c r="K448" s="2">
        <v>7</v>
      </c>
      <c r="L448" s="2" t="str">
        <f>IF(F448&gt;=4,"Positive",IF(F448=3,"Neutral","Negative"))</f>
        <v>Positive</v>
      </c>
      <c r="M448" s="2" t="str">
        <f>IF(K448&gt;=9,"Promoter",IF(K448&gt;=7,"Passive","Detractor"))</f>
        <v>Passive</v>
      </c>
      <c r="N448" s="2" t="s">
        <v>7743</v>
      </c>
    </row>
    <row r="449" spans="1:14" x14ac:dyDescent="0.2">
      <c r="A449" s="2" t="s">
        <v>8184</v>
      </c>
      <c r="B449" s="2" t="s">
        <v>3748</v>
      </c>
      <c r="C449" s="2" t="s">
        <v>1208</v>
      </c>
      <c r="D449" s="2" t="s">
        <v>53</v>
      </c>
      <c r="E449" s="11">
        <v>45692</v>
      </c>
      <c r="F449" s="2">
        <v>4</v>
      </c>
      <c r="G449" s="2">
        <v>4</v>
      </c>
      <c r="H449" s="2">
        <v>5</v>
      </c>
      <c r="I449" s="2">
        <v>3</v>
      </c>
      <c r="J449" s="2">
        <v>4</v>
      </c>
      <c r="K449" s="2">
        <v>8</v>
      </c>
      <c r="L449" s="2" t="str">
        <f>IF(F449&gt;=4,"Positive",IF(F449=3,"Neutral","Negative"))</f>
        <v>Positive</v>
      </c>
      <c r="M449" s="2" t="str">
        <f>IF(K449&gt;=9,"Promoter",IF(K449&gt;=7,"Passive","Detractor"))</f>
        <v>Passive</v>
      </c>
      <c r="N449" s="2" t="s">
        <v>7743</v>
      </c>
    </row>
    <row r="450" spans="1:14" x14ac:dyDescent="0.2">
      <c r="A450" s="2" t="s">
        <v>8185</v>
      </c>
      <c r="B450" s="2" t="s">
        <v>2982</v>
      </c>
      <c r="C450" s="2" t="s">
        <v>1365</v>
      </c>
      <c r="D450" s="2" t="s">
        <v>51</v>
      </c>
      <c r="E450" s="11">
        <v>45693</v>
      </c>
      <c r="F450" s="2">
        <v>5</v>
      </c>
      <c r="G450" s="2">
        <v>5</v>
      </c>
      <c r="H450" s="2">
        <v>4</v>
      </c>
      <c r="I450" s="2">
        <v>5</v>
      </c>
      <c r="J450" s="2">
        <v>5</v>
      </c>
      <c r="K450" s="2">
        <v>10</v>
      </c>
      <c r="L450" s="2" t="str">
        <f>IF(F450&gt;=4,"Positive",IF(F450=3,"Neutral","Negative"))</f>
        <v>Positive</v>
      </c>
      <c r="M450" s="2" t="str">
        <f>IF(K450&gt;=9,"Promoter",IF(K450&gt;=7,"Passive","Detractor"))</f>
        <v>Promoter</v>
      </c>
      <c r="N450" s="2" t="s">
        <v>7737</v>
      </c>
    </row>
    <row r="451" spans="1:14" x14ac:dyDescent="0.2">
      <c r="A451" s="2" t="s">
        <v>8186</v>
      </c>
      <c r="B451" s="2" t="s">
        <v>3265</v>
      </c>
      <c r="C451" s="2" t="s">
        <v>1089</v>
      </c>
      <c r="D451" s="2" t="s">
        <v>61</v>
      </c>
      <c r="E451" s="11">
        <v>45693</v>
      </c>
      <c r="F451" s="2">
        <v>4</v>
      </c>
      <c r="G451" s="2">
        <v>4</v>
      </c>
      <c r="H451" s="2">
        <v>5</v>
      </c>
      <c r="I451" s="2">
        <v>5</v>
      </c>
      <c r="J451" s="2">
        <v>4</v>
      </c>
      <c r="K451" s="2">
        <v>7</v>
      </c>
      <c r="L451" s="2" t="str">
        <f>IF(F451&gt;=4,"Positive",IF(F451=3,"Neutral","Negative"))</f>
        <v>Positive</v>
      </c>
      <c r="M451" s="2" t="str">
        <f>IF(K451&gt;=9,"Promoter",IF(K451&gt;=7,"Passive","Detractor"))</f>
        <v>Passive</v>
      </c>
      <c r="N451" s="2" t="s">
        <v>7735</v>
      </c>
    </row>
    <row r="452" spans="1:14" x14ac:dyDescent="0.2">
      <c r="A452" s="2" t="s">
        <v>8187</v>
      </c>
      <c r="B452" s="2" t="s">
        <v>3835</v>
      </c>
      <c r="C452" s="2" t="s">
        <v>2319</v>
      </c>
      <c r="D452" s="2" t="s">
        <v>51</v>
      </c>
      <c r="E452" s="11">
        <v>45693</v>
      </c>
      <c r="F452" s="2">
        <v>4</v>
      </c>
      <c r="G452" s="2">
        <v>5</v>
      </c>
      <c r="H452" s="2">
        <v>5</v>
      </c>
      <c r="I452" s="2">
        <v>4</v>
      </c>
      <c r="J452" s="2">
        <v>4</v>
      </c>
      <c r="K452" s="2">
        <v>7</v>
      </c>
      <c r="L452" s="2" t="str">
        <f>IF(F452&gt;=4,"Positive",IF(F452=3,"Neutral","Negative"))</f>
        <v>Positive</v>
      </c>
      <c r="M452" s="2" t="str">
        <f>IF(K452&gt;=9,"Promoter",IF(K452&gt;=7,"Passive","Detractor"))</f>
        <v>Passive</v>
      </c>
      <c r="N452" s="2" t="s">
        <v>7737</v>
      </c>
    </row>
    <row r="453" spans="1:14" x14ac:dyDescent="0.2">
      <c r="A453" s="2" t="s">
        <v>8188</v>
      </c>
      <c r="B453" s="2" t="s">
        <v>3843</v>
      </c>
      <c r="C453" s="2" t="s">
        <v>915</v>
      </c>
      <c r="D453" s="2" t="s">
        <v>106</v>
      </c>
      <c r="E453" s="11">
        <v>45693</v>
      </c>
      <c r="F453" s="2">
        <v>2</v>
      </c>
      <c r="G453" s="2">
        <v>2</v>
      </c>
      <c r="H453" s="2">
        <v>1</v>
      </c>
      <c r="I453" s="2">
        <v>2</v>
      </c>
      <c r="J453" s="2">
        <v>2</v>
      </c>
      <c r="K453" s="2">
        <v>3</v>
      </c>
      <c r="L453" s="2" t="str">
        <f>IF(F453&gt;=4,"Positive",IF(F453=3,"Neutral","Negative"))</f>
        <v>Negative</v>
      </c>
      <c r="M453" s="2" t="str">
        <f>IF(K453&gt;=9,"Promoter",IF(K453&gt;=7,"Passive","Detractor"))</f>
        <v>Detractor</v>
      </c>
      <c r="N453" s="2" t="s">
        <v>7735</v>
      </c>
    </row>
    <row r="454" spans="1:14" x14ac:dyDescent="0.2">
      <c r="A454" s="2" t="s">
        <v>8189</v>
      </c>
      <c r="B454" s="2" t="s">
        <v>2884</v>
      </c>
      <c r="C454" s="2" t="s">
        <v>1998</v>
      </c>
      <c r="D454" s="2" t="s">
        <v>29</v>
      </c>
      <c r="E454" s="11">
        <v>45694</v>
      </c>
      <c r="F454" s="2">
        <v>5</v>
      </c>
      <c r="G454" s="2">
        <v>4</v>
      </c>
      <c r="H454" s="2">
        <v>4</v>
      </c>
      <c r="I454" s="2">
        <v>4</v>
      </c>
      <c r="J454" s="2">
        <v>5</v>
      </c>
      <c r="K454" s="2">
        <v>8</v>
      </c>
      <c r="L454" s="2" t="str">
        <f>IF(F454&gt;=4,"Positive",IF(F454=3,"Neutral","Negative"))</f>
        <v>Positive</v>
      </c>
      <c r="M454" s="2" t="str">
        <f>IF(K454&gt;=9,"Promoter",IF(K454&gt;=7,"Passive","Detractor"))</f>
        <v>Passive</v>
      </c>
      <c r="N454" s="2" t="s">
        <v>7733</v>
      </c>
    </row>
    <row r="455" spans="1:14" x14ac:dyDescent="0.2">
      <c r="A455" s="2" t="s">
        <v>8190</v>
      </c>
      <c r="B455" s="2" t="s">
        <v>3230</v>
      </c>
      <c r="C455" s="2" t="s">
        <v>969</v>
      </c>
      <c r="D455" s="2" t="s">
        <v>29</v>
      </c>
      <c r="E455" s="11">
        <v>45694</v>
      </c>
      <c r="F455" s="2">
        <v>4</v>
      </c>
      <c r="G455" s="2">
        <v>4</v>
      </c>
      <c r="H455" s="2">
        <v>3</v>
      </c>
      <c r="I455" s="2">
        <v>3</v>
      </c>
      <c r="J455" s="2">
        <v>4</v>
      </c>
      <c r="K455" s="2">
        <v>8</v>
      </c>
      <c r="L455" s="2" t="str">
        <f>IF(F455&gt;=4,"Positive",IF(F455=3,"Neutral","Negative"))</f>
        <v>Positive</v>
      </c>
      <c r="M455" s="2" t="str">
        <f>IF(K455&gt;=9,"Promoter",IF(K455&gt;=7,"Passive","Detractor"))</f>
        <v>Passive</v>
      </c>
      <c r="N455" s="2" t="s">
        <v>7735</v>
      </c>
    </row>
    <row r="456" spans="1:14" x14ac:dyDescent="0.2">
      <c r="A456" s="2" t="s">
        <v>8191</v>
      </c>
      <c r="B456" s="2" t="s">
        <v>3800</v>
      </c>
      <c r="C456" s="2" t="s">
        <v>484</v>
      </c>
      <c r="D456" s="2" t="s">
        <v>9</v>
      </c>
      <c r="E456" s="11">
        <v>45694</v>
      </c>
      <c r="F456" s="2">
        <v>5</v>
      </c>
      <c r="G456" s="2">
        <v>5</v>
      </c>
      <c r="H456" s="2">
        <v>5</v>
      </c>
      <c r="I456" s="2">
        <v>5</v>
      </c>
      <c r="J456" s="2">
        <v>5</v>
      </c>
      <c r="K456" s="2">
        <v>9</v>
      </c>
      <c r="L456" s="2" t="str">
        <f>IF(F456&gt;=4,"Positive",IF(F456=3,"Neutral","Negative"))</f>
        <v>Positive</v>
      </c>
      <c r="M456" s="2" t="str">
        <f>IF(K456&gt;=9,"Promoter",IF(K456&gt;=7,"Passive","Detractor"))</f>
        <v>Promoter</v>
      </c>
      <c r="N456" s="2" t="s">
        <v>7733</v>
      </c>
    </row>
    <row r="457" spans="1:14" x14ac:dyDescent="0.2">
      <c r="A457" s="2" t="s">
        <v>8192</v>
      </c>
      <c r="B457" s="2" t="s">
        <v>3649</v>
      </c>
      <c r="C457" s="2" t="s">
        <v>272</v>
      </c>
      <c r="D457" s="2" t="s">
        <v>61</v>
      </c>
      <c r="E457" s="11">
        <v>45695</v>
      </c>
      <c r="F457" s="2">
        <v>4</v>
      </c>
      <c r="G457" s="2">
        <v>4</v>
      </c>
      <c r="H457" s="2">
        <v>5</v>
      </c>
      <c r="I457" s="2">
        <v>3</v>
      </c>
      <c r="J457" s="2">
        <v>5</v>
      </c>
      <c r="K457" s="2">
        <v>7</v>
      </c>
      <c r="L457" s="2" t="str">
        <f>IF(F457&gt;=4,"Positive",IF(F457=3,"Neutral","Negative"))</f>
        <v>Positive</v>
      </c>
      <c r="M457" s="2" t="str">
        <f>IF(K457&gt;=9,"Promoter",IF(K457&gt;=7,"Passive","Detractor"))</f>
        <v>Passive</v>
      </c>
      <c r="N457" s="2" t="s">
        <v>7743</v>
      </c>
    </row>
    <row r="458" spans="1:14" x14ac:dyDescent="0.2">
      <c r="A458" s="2" t="s">
        <v>8193</v>
      </c>
      <c r="B458" s="2" t="s">
        <v>3699</v>
      </c>
      <c r="C458" s="2" t="s">
        <v>2576</v>
      </c>
      <c r="D458" s="2" t="s">
        <v>81</v>
      </c>
      <c r="E458" s="11">
        <v>45695</v>
      </c>
      <c r="F458" s="2">
        <v>3</v>
      </c>
      <c r="G458" s="2">
        <v>3</v>
      </c>
      <c r="H458" s="2">
        <v>3</v>
      </c>
      <c r="I458" s="2">
        <v>3</v>
      </c>
      <c r="J458" s="2">
        <v>2</v>
      </c>
      <c r="K458" s="2">
        <v>7</v>
      </c>
      <c r="L458" s="2" t="str">
        <f>IF(F458&gt;=4,"Positive",IF(F458=3,"Neutral","Negative"))</f>
        <v>Neutral</v>
      </c>
      <c r="M458" s="2" t="str">
        <f>IF(K458&gt;=9,"Promoter",IF(K458&gt;=7,"Passive","Detractor"))</f>
        <v>Passive</v>
      </c>
      <c r="N458" s="2" t="s">
        <v>7743</v>
      </c>
    </row>
    <row r="459" spans="1:14" x14ac:dyDescent="0.2">
      <c r="A459" s="2" t="s">
        <v>8194</v>
      </c>
      <c r="B459" s="2" t="s">
        <v>3862</v>
      </c>
      <c r="C459" s="2" t="s">
        <v>1323</v>
      </c>
      <c r="D459" s="2" t="s">
        <v>51</v>
      </c>
      <c r="E459" s="11">
        <v>45695</v>
      </c>
      <c r="F459" s="2">
        <v>5</v>
      </c>
      <c r="G459" s="2">
        <v>4</v>
      </c>
      <c r="H459" s="2">
        <v>5</v>
      </c>
      <c r="I459" s="2">
        <v>5</v>
      </c>
      <c r="J459" s="2">
        <v>5</v>
      </c>
      <c r="K459" s="2">
        <v>10</v>
      </c>
      <c r="L459" s="2" t="str">
        <f>IF(F459&gt;=4,"Positive",IF(F459=3,"Neutral","Negative"))</f>
        <v>Positive</v>
      </c>
      <c r="M459" s="2" t="str">
        <f>IF(K459&gt;=9,"Promoter",IF(K459&gt;=7,"Passive","Detractor"))</f>
        <v>Promoter</v>
      </c>
      <c r="N459" s="2" t="s">
        <v>7735</v>
      </c>
    </row>
    <row r="460" spans="1:14" x14ac:dyDescent="0.2">
      <c r="A460" s="2" t="s">
        <v>8195</v>
      </c>
      <c r="B460" s="2" t="s">
        <v>3873</v>
      </c>
      <c r="C460" s="2" t="s">
        <v>305</v>
      </c>
      <c r="D460" s="2" t="s">
        <v>83</v>
      </c>
      <c r="E460" s="11">
        <v>45695</v>
      </c>
      <c r="F460" s="2">
        <v>5</v>
      </c>
      <c r="G460" s="2">
        <v>4</v>
      </c>
      <c r="H460" s="2">
        <v>4</v>
      </c>
      <c r="I460" s="2">
        <v>5</v>
      </c>
      <c r="J460" s="2">
        <v>5</v>
      </c>
      <c r="K460" s="2">
        <v>10</v>
      </c>
      <c r="L460" s="2" t="str">
        <f>IF(F460&gt;=4,"Positive",IF(F460=3,"Neutral","Negative"))</f>
        <v>Positive</v>
      </c>
      <c r="M460" s="2" t="str">
        <f>IF(K460&gt;=9,"Promoter",IF(K460&gt;=7,"Passive","Detractor"))</f>
        <v>Promoter</v>
      </c>
      <c r="N460" s="2" t="s">
        <v>7733</v>
      </c>
    </row>
    <row r="461" spans="1:14" x14ac:dyDescent="0.2">
      <c r="A461" s="2" t="s">
        <v>8196</v>
      </c>
      <c r="B461" s="2" t="s">
        <v>3105</v>
      </c>
      <c r="C461" s="2" t="s">
        <v>1261</v>
      </c>
      <c r="D461" s="2" t="s">
        <v>29</v>
      </c>
      <c r="E461" s="11">
        <v>45696</v>
      </c>
      <c r="F461" s="2">
        <v>2</v>
      </c>
      <c r="G461" s="2">
        <v>2</v>
      </c>
      <c r="H461" s="2">
        <v>1</v>
      </c>
      <c r="I461" s="2">
        <v>2</v>
      </c>
      <c r="J461" s="2">
        <v>3</v>
      </c>
      <c r="K461" s="2">
        <v>5</v>
      </c>
      <c r="L461" s="2" t="str">
        <f>IF(F461&gt;=4,"Positive",IF(F461=3,"Neutral","Negative"))</f>
        <v>Negative</v>
      </c>
      <c r="M461" s="2" t="str">
        <f>IF(K461&gt;=9,"Promoter",IF(K461&gt;=7,"Passive","Detractor"))</f>
        <v>Detractor</v>
      </c>
      <c r="N461" s="2" t="s">
        <v>7749</v>
      </c>
    </row>
    <row r="462" spans="1:14" x14ac:dyDescent="0.2">
      <c r="A462" s="2" t="s">
        <v>8197</v>
      </c>
      <c r="B462" s="2" t="s">
        <v>3706</v>
      </c>
      <c r="C462" s="2" t="s">
        <v>2283</v>
      </c>
      <c r="D462" s="2" t="s">
        <v>71</v>
      </c>
      <c r="E462" s="11">
        <v>45696</v>
      </c>
      <c r="F462" s="2">
        <v>4</v>
      </c>
      <c r="G462" s="2">
        <v>4</v>
      </c>
      <c r="H462" s="2">
        <v>5</v>
      </c>
      <c r="I462" s="2">
        <v>5</v>
      </c>
      <c r="J462" s="2">
        <v>5</v>
      </c>
      <c r="K462" s="2">
        <v>9</v>
      </c>
      <c r="L462" s="2" t="str">
        <f>IF(F462&gt;=4,"Positive",IF(F462=3,"Neutral","Negative"))</f>
        <v>Positive</v>
      </c>
      <c r="M462" s="2" t="str">
        <f>IF(K462&gt;=9,"Promoter",IF(K462&gt;=7,"Passive","Detractor"))</f>
        <v>Promoter</v>
      </c>
      <c r="N462" s="2" t="s">
        <v>7743</v>
      </c>
    </row>
    <row r="463" spans="1:14" x14ac:dyDescent="0.2">
      <c r="A463" s="2" t="s">
        <v>8198</v>
      </c>
      <c r="B463" s="2" t="s">
        <v>3752</v>
      </c>
      <c r="C463" s="2" t="s">
        <v>2212</v>
      </c>
      <c r="D463" s="2" t="s">
        <v>59</v>
      </c>
      <c r="E463" s="11">
        <v>45696</v>
      </c>
      <c r="F463" s="2">
        <v>3</v>
      </c>
      <c r="G463" s="2">
        <v>3</v>
      </c>
      <c r="H463" s="2">
        <v>4</v>
      </c>
      <c r="I463" s="2">
        <v>2</v>
      </c>
      <c r="J463" s="2">
        <v>4</v>
      </c>
      <c r="K463" s="2">
        <v>6</v>
      </c>
      <c r="L463" s="2" t="str">
        <f>IF(F463&gt;=4,"Positive",IF(F463=3,"Neutral","Negative"))</f>
        <v>Neutral</v>
      </c>
      <c r="M463" s="2" t="str">
        <f>IF(K463&gt;=9,"Promoter",IF(K463&gt;=7,"Passive","Detractor"))</f>
        <v>Detractor</v>
      </c>
      <c r="N463" s="2" t="s">
        <v>7735</v>
      </c>
    </row>
    <row r="464" spans="1:14" x14ac:dyDescent="0.2">
      <c r="A464" s="2" t="s">
        <v>8199</v>
      </c>
      <c r="B464" s="2" t="s">
        <v>3336</v>
      </c>
      <c r="C464" s="2" t="s">
        <v>1824</v>
      </c>
      <c r="D464" s="2" t="s">
        <v>26</v>
      </c>
      <c r="E464" s="11">
        <v>45697</v>
      </c>
      <c r="F464" s="2">
        <v>5</v>
      </c>
      <c r="G464" s="2">
        <v>5</v>
      </c>
      <c r="H464" s="2">
        <v>5</v>
      </c>
      <c r="I464" s="2">
        <v>5</v>
      </c>
      <c r="J464" s="2">
        <v>5</v>
      </c>
      <c r="K464" s="2">
        <v>10</v>
      </c>
      <c r="L464" s="2" t="str">
        <f>IF(F464&gt;=4,"Positive",IF(F464=3,"Neutral","Negative"))</f>
        <v>Positive</v>
      </c>
      <c r="M464" s="2" t="str">
        <f>IF(K464&gt;=9,"Promoter",IF(K464&gt;=7,"Passive","Detractor"))</f>
        <v>Promoter</v>
      </c>
      <c r="N464" s="2" t="s">
        <v>7743</v>
      </c>
    </row>
    <row r="465" spans="1:14" x14ac:dyDescent="0.2">
      <c r="A465" s="2" t="s">
        <v>8200</v>
      </c>
      <c r="B465" s="2" t="s">
        <v>3671</v>
      </c>
      <c r="C465" s="2" t="s">
        <v>2107</v>
      </c>
      <c r="D465" s="2" t="s">
        <v>89</v>
      </c>
      <c r="E465" s="11">
        <v>45697</v>
      </c>
      <c r="F465" s="2">
        <v>4</v>
      </c>
      <c r="G465" s="2">
        <v>4</v>
      </c>
      <c r="H465" s="2">
        <v>4</v>
      </c>
      <c r="I465" s="2">
        <v>4</v>
      </c>
      <c r="J465" s="2">
        <v>4</v>
      </c>
      <c r="K465" s="2">
        <v>7</v>
      </c>
      <c r="L465" s="2" t="str">
        <f>IF(F465&gt;=4,"Positive",IF(F465=3,"Neutral","Negative"))</f>
        <v>Positive</v>
      </c>
      <c r="M465" s="2" t="str">
        <f>IF(K465&gt;=9,"Promoter",IF(K465&gt;=7,"Passive","Detractor"))</f>
        <v>Passive</v>
      </c>
      <c r="N465" s="2" t="s">
        <v>7735</v>
      </c>
    </row>
    <row r="466" spans="1:14" x14ac:dyDescent="0.2">
      <c r="A466" s="2" t="s">
        <v>8201</v>
      </c>
      <c r="B466" s="2" t="s">
        <v>3787</v>
      </c>
      <c r="C466" s="2" t="s">
        <v>1131</v>
      </c>
      <c r="D466" s="2" t="s">
        <v>108</v>
      </c>
      <c r="E466" s="11">
        <v>45697</v>
      </c>
      <c r="F466" s="2">
        <v>2</v>
      </c>
      <c r="G466" s="2">
        <v>2</v>
      </c>
      <c r="H466" s="2">
        <v>2</v>
      </c>
      <c r="I466" s="2">
        <v>2</v>
      </c>
      <c r="J466" s="2">
        <v>2</v>
      </c>
      <c r="K466" s="2">
        <v>4</v>
      </c>
      <c r="L466" s="2" t="str">
        <f>IF(F466&gt;=4,"Positive",IF(F466=3,"Neutral","Negative"))</f>
        <v>Negative</v>
      </c>
      <c r="M466" s="2" t="str">
        <f>IF(K466&gt;=9,"Promoter",IF(K466&gt;=7,"Passive","Detractor"))</f>
        <v>Detractor</v>
      </c>
      <c r="N466" s="2" t="s">
        <v>7743</v>
      </c>
    </row>
    <row r="467" spans="1:14" x14ac:dyDescent="0.2">
      <c r="A467" s="2" t="s">
        <v>8202</v>
      </c>
      <c r="B467" s="2" t="s">
        <v>3819</v>
      </c>
      <c r="C467" s="2" t="s">
        <v>1494</v>
      </c>
      <c r="D467" s="2" t="s">
        <v>83</v>
      </c>
      <c r="E467" s="11">
        <v>45697</v>
      </c>
      <c r="F467" s="2">
        <v>5</v>
      </c>
      <c r="G467" s="2">
        <v>5</v>
      </c>
      <c r="H467" s="2">
        <v>5</v>
      </c>
      <c r="I467" s="2">
        <v>4</v>
      </c>
      <c r="J467" s="2">
        <v>5</v>
      </c>
      <c r="K467" s="2">
        <v>9</v>
      </c>
      <c r="L467" s="2" t="str">
        <f>IF(F467&gt;=4,"Positive",IF(F467=3,"Neutral","Negative"))</f>
        <v>Positive</v>
      </c>
      <c r="M467" s="2" t="str">
        <f>IF(K467&gt;=9,"Promoter",IF(K467&gt;=7,"Passive","Detractor"))</f>
        <v>Promoter</v>
      </c>
      <c r="N467" s="2" t="s">
        <v>7737</v>
      </c>
    </row>
    <row r="468" spans="1:14" x14ac:dyDescent="0.2">
      <c r="A468" s="2" t="s">
        <v>8203</v>
      </c>
      <c r="B468" s="2" t="s">
        <v>3871</v>
      </c>
      <c r="C468" s="2" t="s">
        <v>2020</v>
      </c>
      <c r="D468" s="2" t="s">
        <v>13</v>
      </c>
      <c r="E468" s="11">
        <v>45697</v>
      </c>
      <c r="F468" s="2">
        <v>4</v>
      </c>
      <c r="G468" s="2">
        <v>5</v>
      </c>
      <c r="H468" s="2">
        <v>5</v>
      </c>
      <c r="I468" s="2">
        <v>3</v>
      </c>
      <c r="J468" s="2">
        <v>4</v>
      </c>
      <c r="K468" s="2">
        <v>9</v>
      </c>
      <c r="L468" s="2" t="str">
        <f>IF(F468&gt;=4,"Positive",IF(F468=3,"Neutral","Negative"))</f>
        <v>Positive</v>
      </c>
      <c r="M468" s="2" t="str">
        <f>IF(K468&gt;=9,"Promoter",IF(K468&gt;=7,"Passive","Detractor"))</f>
        <v>Promoter</v>
      </c>
      <c r="N468" s="2" t="s">
        <v>7749</v>
      </c>
    </row>
    <row r="469" spans="1:14" x14ac:dyDescent="0.2">
      <c r="A469" s="2" t="s">
        <v>8204</v>
      </c>
      <c r="B469" s="2" t="s">
        <v>3696</v>
      </c>
      <c r="C469" s="2" t="s">
        <v>2184</v>
      </c>
      <c r="D469" s="2" t="s">
        <v>69</v>
      </c>
      <c r="E469" s="11">
        <v>45698</v>
      </c>
      <c r="F469" s="2">
        <v>5</v>
      </c>
      <c r="G469" s="2">
        <v>5</v>
      </c>
      <c r="H469" s="2">
        <v>5</v>
      </c>
      <c r="I469" s="2">
        <v>5</v>
      </c>
      <c r="J469" s="2">
        <v>5</v>
      </c>
      <c r="K469" s="2">
        <v>9</v>
      </c>
      <c r="L469" s="2" t="str">
        <f>IF(F469&gt;=4,"Positive",IF(F469=3,"Neutral","Negative"))</f>
        <v>Positive</v>
      </c>
      <c r="M469" s="2" t="str">
        <f>IF(K469&gt;=9,"Promoter",IF(K469&gt;=7,"Passive","Detractor"))</f>
        <v>Promoter</v>
      </c>
      <c r="N469" s="2" t="s">
        <v>7743</v>
      </c>
    </row>
    <row r="470" spans="1:14" x14ac:dyDescent="0.2">
      <c r="A470" s="2" t="s">
        <v>8205</v>
      </c>
      <c r="B470" s="2" t="s">
        <v>3847</v>
      </c>
      <c r="C470" s="2" t="s">
        <v>1483</v>
      </c>
      <c r="D470" s="2" t="s">
        <v>32</v>
      </c>
      <c r="E470" s="11">
        <v>45698</v>
      </c>
      <c r="F470" s="2">
        <v>4</v>
      </c>
      <c r="G470" s="2">
        <v>5</v>
      </c>
      <c r="H470" s="2">
        <v>4</v>
      </c>
      <c r="I470" s="2">
        <v>4</v>
      </c>
      <c r="J470" s="2">
        <v>5</v>
      </c>
      <c r="K470" s="2">
        <v>9</v>
      </c>
      <c r="L470" s="2" t="str">
        <f>IF(F470&gt;=4,"Positive",IF(F470=3,"Neutral","Negative"))</f>
        <v>Positive</v>
      </c>
      <c r="M470" s="2" t="str">
        <f>IF(K470&gt;=9,"Promoter",IF(K470&gt;=7,"Passive","Detractor"))</f>
        <v>Promoter</v>
      </c>
      <c r="N470" s="2" t="s">
        <v>7735</v>
      </c>
    </row>
    <row r="471" spans="1:14" x14ac:dyDescent="0.2">
      <c r="A471" s="2" t="s">
        <v>8206</v>
      </c>
      <c r="B471" s="2" t="s">
        <v>3891</v>
      </c>
      <c r="C471" s="2" t="s">
        <v>2403</v>
      </c>
      <c r="D471" s="2" t="s">
        <v>22</v>
      </c>
      <c r="E471" s="11">
        <v>45698</v>
      </c>
      <c r="F471" s="2">
        <v>5</v>
      </c>
      <c r="G471" s="2">
        <v>5</v>
      </c>
      <c r="H471" s="2">
        <v>5</v>
      </c>
      <c r="I471" s="2">
        <v>5</v>
      </c>
      <c r="J471" s="2">
        <v>5</v>
      </c>
      <c r="K471" s="2">
        <v>8</v>
      </c>
      <c r="L471" s="2" t="str">
        <f>IF(F471&gt;=4,"Positive",IF(F471=3,"Neutral","Negative"))</f>
        <v>Positive</v>
      </c>
      <c r="M471" s="2" t="str">
        <f>IF(K471&gt;=9,"Promoter",IF(K471&gt;=7,"Passive","Detractor"))</f>
        <v>Passive</v>
      </c>
      <c r="N471" s="2" t="s">
        <v>7735</v>
      </c>
    </row>
    <row r="472" spans="1:14" x14ac:dyDescent="0.2">
      <c r="A472" s="2" t="s">
        <v>8207</v>
      </c>
      <c r="B472" s="2" t="s">
        <v>2684</v>
      </c>
      <c r="C472" s="2" t="s">
        <v>1773</v>
      </c>
      <c r="D472" s="2" t="s">
        <v>53</v>
      </c>
      <c r="E472" s="11">
        <v>45699</v>
      </c>
      <c r="F472" s="2">
        <v>5</v>
      </c>
      <c r="G472" s="2">
        <v>5</v>
      </c>
      <c r="H472" s="2">
        <v>5</v>
      </c>
      <c r="I472" s="2">
        <v>5</v>
      </c>
      <c r="J472" s="2">
        <v>5</v>
      </c>
      <c r="K472" s="2">
        <v>10</v>
      </c>
      <c r="L472" s="2" t="str">
        <f>IF(F472&gt;=4,"Positive",IF(F472=3,"Neutral","Negative"))</f>
        <v>Positive</v>
      </c>
      <c r="M472" s="2" t="str">
        <f>IF(K472&gt;=9,"Promoter",IF(K472&gt;=7,"Passive","Detractor"))</f>
        <v>Promoter</v>
      </c>
      <c r="N472" s="2" t="s">
        <v>7743</v>
      </c>
    </row>
    <row r="473" spans="1:14" x14ac:dyDescent="0.2">
      <c r="A473" s="2" t="s">
        <v>8208</v>
      </c>
      <c r="B473" s="2" t="s">
        <v>3503</v>
      </c>
      <c r="C473" s="2" t="s">
        <v>2433</v>
      </c>
      <c r="D473" s="2" t="s">
        <v>19</v>
      </c>
      <c r="E473" s="11">
        <v>45699</v>
      </c>
      <c r="F473" s="2">
        <v>4</v>
      </c>
      <c r="G473" s="2">
        <v>3</v>
      </c>
      <c r="H473" s="2">
        <v>4</v>
      </c>
      <c r="I473" s="2">
        <v>3</v>
      </c>
      <c r="J473" s="2">
        <v>4</v>
      </c>
      <c r="K473" s="2">
        <v>8</v>
      </c>
      <c r="L473" s="2" t="str">
        <f>IF(F473&gt;=4,"Positive",IF(F473=3,"Neutral","Negative"))</f>
        <v>Positive</v>
      </c>
      <c r="M473" s="2" t="str">
        <f>IF(K473&gt;=9,"Promoter",IF(K473&gt;=7,"Passive","Detractor"))</f>
        <v>Passive</v>
      </c>
      <c r="N473" s="2" t="s">
        <v>7733</v>
      </c>
    </row>
    <row r="474" spans="1:14" x14ac:dyDescent="0.2">
      <c r="A474" s="2" t="s">
        <v>8209</v>
      </c>
      <c r="B474" s="2" t="s">
        <v>3519</v>
      </c>
      <c r="C474" s="2" t="s">
        <v>1969</v>
      </c>
      <c r="D474" s="2" t="s">
        <v>77</v>
      </c>
      <c r="E474" s="11">
        <v>45699</v>
      </c>
      <c r="F474" s="2">
        <v>5</v>
      </c>
      <c r="G474" s="2">
        <v>5</v>
      </c>
      <c r="H474" s="2">
        <v>5</v>
      </c>
      <c r="I474" s="2">
        <v>4</v>
      </c>
      <c r="J474" s="2">
        <v>5</v>
      </c>
      <c r="K474" s="2">
        <v>10</v>
      </c>
      <c r="L474" s="2" t="str">
        <f>IF(F474&gt;=4,"Positive",IF(F474=3,"Neutral","Negative"))</f>
        <v>Positive</v>
      </c>
      <c r="M474" s="2" t="str">
        <f>IF(K474&gt;=9,"Promoter",IF(K474&gt;=7,"Passive","Detractor"))</f>
        <v>Promoter</v>
      </c>
      <c r="N474" s="2" t="s">
        <v>7737</v>
      </c>
    </row>
    <row r="475" spans="1:14" x14ac:dyDescent="0.2">
      <c r="A475" s="2" t="s">
        <v>8210</v>
      </c>
      <c r="B475" s="2" t="s">
        <v>3529</v>
      </c>
      <c r="C475" s="2" t="s">
        <v>2457</v>
      </c>
      <c r="D475" s="2" t="s">
        <v>108</v>
      </c>
      <c r="E475" s="11">
        <v>45699</v>
      </c>
      <c r="F475" s="2">
        <v>4</v>
      </c>
      <c r="G475" s="2">
        <v>5</v>
      </c>
      <c r="H475" s="2">
        <v>4</v>
      </c>
      <c r="I475" s="2">
        <v>4</v>
      </c>
      <c r="J475" s="2">
        <v>4</v>
      </c>
      <c r="K475" s="2">
        <v>7</v>
      </c>
      <c r="L475" s="2" t="str">
        <f>IF(F475&gt;=4,"Positive",IF(F475=3,"Neutral","Negative"))</f>
        <v>Positive</v>
      </c>
      <c r="M475" s="2" t="str">
        <f>IF(K475&gt;=9,"Promoter",IF(K475&gt;=7,"Passive","Detractor"))</f>
        <v>Passive</v>
      </c>
      <c r="N475" s="2" t="s">
        <v>7737</v>
      </c>
    </row>
    <row r="476" spans="1:14" x14ac:dyDescent="0.2">
      <c r="A476" s="2" t="s">
        <v>8211</v>
      </c>
      <c r="B476" s="2" t="s">
        <v>3307</v>
      </c>
      <c r="C476" s="2" t="s">
        <v>400</v>
      </c>
      <c r="D476" s="2" t="s">
        <v>34</v>
      </c>
      <c r="E476" s="11">
        <v>45700</v>
      </c>
      <c r="F476" s="2">
        <v>3</v>
      </c>
      <c r="G476" s="2">
        <v>3</v>
      </c>
      <c r="H476" s="2">
        <v>2</v>
      </c>
      <c r="I476" s="2">
        <v>3</v>
      </c>
      <c r="J476" s="2">
        <v>3</v>
      </c>
      <c r="K476" s="2">
        <v>5</v>
      </c>
      <c r="L476" s="2" t="str">
        <f>IF(F476&gt;=4,"Positive",IF(F476=3,"Neutral","Negative"))</f>
        <v>Neutral</v>
      </c>
      <c r="M476" s="2" t="str">
        <f>IF(K476&gt;=9,"Promoter",IF(K476&gt;=7,"Passive","Detractor"))</f>
        <v>Detractor</v>
      </c>
      <c r="N476" s="2" t="s">
        <v>7735</v>
      </c>
    </row>
    <row r="477" spans="1:14" x14ac:dyDescent="0.2">
      <c r="A477" s="2" t="s">
        <v>8212</v>
      </c>
      <c r="B477" s="2" t="s">
        <v>3608</v>
      </c>
      <c r="C477" s="2" t="s">
        <v>1899</v>
      </c>
      <c r="D477" s="2" t="s">
        <v>29</v>
      </c>
      <c r="E477" s="11">
        <v>45700</v>
      </c>
      <c r="F477" s="2">
        <v>3</v>
      </c>
      <c r="G477" s="2">
        <v>4</v>
      </c>
      <c r="H477" s="2">
        <v>2</v>
      </c>
      <c r="I477" s="2">
        <v>3</v>
      </c>
      <c r="J477" s="2">
        <v>4</v>
      </c>
      <c r="K477" s="2">
        <v>7</v>
      </c>
      <c r="L477" s="2" t="str">
        <f>IF(F477&gt;=4,"Positive",IF(F477=3,"Neutral","Negative"))</f>
        <v>Neutral</v>
      </c>
      <c r="M477" s="2" t="str">
        <f>IF(K477&gt;=9,"Promoter",IF(K477&gt;=7,"Passive","Detractor"))</f>
        <v>Passive</v>
      </c>
      <c r="N477" s="2" t="s">
        <v>7735</v>
      </c>
    </row>
    <row r="478" spans="1:14" x14ac:dyDescent="0.2">
      <c r="A478" s="2" t="s">
        <v>8213</v>
      </c>
      <c r="B478" s="2" t="s">
        <v>3648</v>
      </c>
      <c r="C478" s="2" t="s">
        <v>2137</v>
      </c>
      <c r="D478" s="2" t="s">
        <v>34</v>
      </c>
      <c r="E478" s="11">
        <v>45700</v>
      </c>
      <c r="F478" s="2">
        <v>5</v>
      </c>
      <c r="G478" s="2">
        <v>5</v>
      </c>
      <c r="H478" s="2">
        <v>5</v>
      </c>
      <c r="I478" s="2">
        <v>5</v>
      </c>
      <c r="J478" s="2">
        <v>5</v>
      </c>
      <c r="K478" s="2">
        <v>8</v>
      </c>
      <c r="L478" s="2" t="str">
        <f>IF(F478&gt;=4,"Positive",IF(F478=3,"Neutral","Negative"))</f>
        <v>Positive</v>
      </c>
      <c r="M478" s="2" t="str">
        <f>IF(K478&gt;=9,"Promoter",IF(K478&gt;=7,"Passive","Detractor"))</f>
        <v>Passive</v>
      </c>
      <c r="N478" s="2" t="s">
        <v>7735</v>
      </c>
    </row>
    <row r="479" spans="1:14" x14ac:dyDescent="0.2">
      <c r="A479" s="2" t="s">
        <v>8214</v>
      </c>
      <c r="B479" s="2" t="s">
        <v>3772</v>
      </c>
      <c r="C479" s="2" t="s">
        <v>254</v>
      </c>
      <c r="D479" s="2" t="s">
        <v>13</v>
      </c>
      <c r="E479" s="11">
        <v>45700</v>
      </c>
      <c r="F479" s="2">
        <v>5</v>
      </c>
      <c r="G479" s="2">
        <v>5</v>
      </c>
      <c r="H479" s="2">
        <v>4</v>
      </c>
      <c r="I479" s="2">
        <v>5</v>
      </c>
      <c r="J479" s="2">
        <v>4</v>
      </c>
      <c r="K479" s="2">
        <v>8</v>
      </c>
      <c r="L479" s="2" t="str">
        <f>IF(F479&gt;=4,"Positive",IF(F479=3,"Neutral","Negative"))</f>
        <v>Positive</v>
      </c>
      <c r="M479" s="2" t="str">
        <f>IF(K479&gt;=9,"Promoter",IF(K479&gt;=7,"Passive","Detractor"))</f>
        <v>Passive</v>
      </c>
      <c r="N479" s="2" t="s">
        <v>7743</v>
      </c>
    </row>
    <row r="480" spans="1:14" x14ac:dyDescent="0.2">
      <c r="A480" s="2" t="s">
        <v>8215</v>
      </c>
      <c r="B480" s="2" t="s">
        <v>3869</v>
      </c>
      <c r="C480" s="2" t="s">
        <v>850</v>
      </c>
      <c r="D480" s="2" t="s">
        <v>39</v>
      </c>
      <c r="E480" s="11">
        <v>45700</v>
      </c>
      <c r="F480" s="2">
        <v>5</v>
      </c>
      <c r="G480" s="2">
        <v>5</v>
      </c>
      <c r="H480" s="2">
        <v>4</v>
      </c>
      <c r="I480" s="2">
        <v>5</v>
      </c>
      <c r="J480" s="2">
        <v>4</v>
      </c>
      <c r="K480" s="2">
        <v>9</v>
      </c>
      <c r="L480" s="2" t="str">
        <f>IF(F480&gt;=4,"Positive",IF(F480=3,"Neutral","Negative"))</f>
        <v>Positive</v>
      </c>
      <c r="M480" s="2" t="str">
        <f>IF(K480&gt;=9,"Promoter",IF(K480&gt;=7,"Passive","Detractor"))</f>
        <v>Promoter</v>
      </c>
      <c r="N480" s="2" t="s">
        <v>7743</v>
      </c>
    </row>
    <row r="481" spans="1:14" x14ac:dyDescent="0.2">
      <c r="A481" s="2" t="s">
        <v>8216</v>
      </c>
      <c r="B481" s="2" t="s">
        <v>2879</v>
      </c>
      <c r="C481" s="2" t="s">
        <v>1805</v>
      </c>
      <c r="D481" s="2" t="s">
        <v>34</v>
      </c>
      <c r="E481" s="11">
        <v>45701</v>
      </c>
      <c r="F481" s="2">
        <v>4</v>
      </c>
      <c r="G481" s="2">
        <v>4</v>
      </c>
      <c r="H481" s="2">
        <v>4</v>
      </c>
      <c r="I481" s="2">
        <v>4</v>
      </c>
      <c r="J481" s="2">
        <v>3</v>
      </c>
      <c r="K481" s="2">
        <v>9</v>
      </c>
      <c r="L481" s="2" t="str">
        <f>IF(F481&gt;=4,"Positive",IF(F481=3,"Neutral","Negative"))</f>
        <v>Positive</v>
      </c>
      <c r="M481" s="2" t="str">
        <f>IF(K481&gt;=9,"Promoter",IF(K481&gt;=7,"Passive","Detractor"))</f>
        <v>Promoter</v>
      </c>
      <c r="N481" s="2" t="s">
        <v>7733</v>
      </c>
    </row>
    <row r="482" spans="1:14" x14ac:dyDescent="0.2">
      <c r="A482" s="2" t="s">
        <v>8217</v>
      </c>
      <c r="B482" s="2" t="s">
        <v>3295</v>
      </c>
      <c r="C482" s="2" t="s">
        <v>1477</v>
      </c>
      <c r="D482" s="2" t="s">
        <v>99</v>
      </c>
      <c r="E482" s="11">
        <v>45701</v>
      </c>
      <c r="F482" s="2">
        <v>3</v>
      </c>
      <c r="G482" s="2">
        <v>4</v>
      </c>
      <c r="H482" s="2">
        <v>3</v>
      </c>
      <c r="I482" s="2">
        <v>4</v>
      </c>
      <c r="J482" s="2">
        <v>3</v>
      </c>
      <c r="K482" s="2">
        <v>7</v>
      </c>
      <c r="L482" s="2" t="str">
        <f>IF(F482&gt;=4,"Positive",IF(F482=3,"Neutral","Negative"))</f>
        <v>Neutral</v>
      </c>
      <c r="M482" s="2" t="str">
        <f>IF(K482&gt;=9,"Promoter",IF(K482&gt;=7,"Passive","Detractor"))</f>
        <v>Passive</v>
      </c>
      <c r="N482" s="2" t="s">
        <v>7735</v>
      </c>
    </row>
    <row r="483" spans="1:14" x14ac:dyDescent="0.2">
      <c r="A483" s="2" t="s">
        <v>8218</v>
      </c>
      <c r="B483" s="2" t="s">
        <v>3695</v>
      </c>
      <c r="C483" s="2" t="s">
        <v>1623</v>
      </c>
      <c r="D483" s="2" t="s">
        <v>57</v>
      </c>
      <c r="E483" s="11">
        <v>45701</v>
      </c>
      <c r="F483" s="2">
        <v>5</v>
      </c>
      <c r="G483" s="2">
        <v>5</v>
      </c>
      <c r="H483" s="2">
        <v>5</v>
      </c>
      <c r="I483" s="2">
        <v>4</v>
      </c>
      <c r="J483" s="2">
        <v>5</v>
      </c>
      <c r="K483" s="2">
        <v>10</v>
      </c>
      <c r="L483" s="2" t="str">
        <f>IF(F483&gt;=4,"Positive",IF(F483=3,"Neutral","Negative"))</f>
        <v>Positive</v>
      </c>
      <c r="M483" s="2" t="str">
        <f>IF(K483&gt;=9,"Promoter",IF(K483&gt;=7,"Passive","Detractor"))</f>
        <v>Promoter</v>
      </c>
      <c r="N483" s="2" t="s">
        <v>7737</v>
      </c>
    </row>
    <row r="484" spans="1:14" x14ac:dyDescent="0.2">
      <c r="A484" s="2" t="s">
        <v>8219</v>
      </c>
      <c r="B484" s="2" t="s">
        <v>3735</v>
      </c>
      <c r="C484" s="2" t="s">
        <v>821</v>
      </c>
      <c r="D484" s="2" t="s">
        <v>81</v>
      </c>
      <c r="E484" s="11">
        <v>45701</v>
      </c>
      <c r="F484" s="2">
        <v>4</v>
      </c>
      <c r="G484" s="2">
        <v>3</v>
      </c>
      <c r="H484" s="2">
        <v>4</v>
      </c>
      <c r="I484" s="2">
        <v>4</v>
      </c>
      <c r="J484" s="2">
        <v>3</v>
      </c>
      <c r="K484" s="2">
        <v>9</v>
      </c>
      <c r="L484" s="2" t="str">
        <f>IF(F484&gt;=4,"Positive",IF(F484=3,"Neutral","Negative"))</f>
        <v>Positive</v>
      </c>
      <c r="M484" s="2" t="str">
        <f>IF(K484&gt;=9,"Promoter",IF(K484&gt;=7,"Passive","Detractor"))</f>
        <v>Promoter</v>
      </c>
      <c r="N484" s="2" t="s">
        <v>7733</v>
      </c>
    </row>
    <row r="485" spans="1:14" x14ac:dyDescent="0.2">
      <c r="A485" s="2" t="s">
        <v>8220</v>
      </c>
      <c r="B485" s="2" t="s">
        <v>3838</v>
      </c>
      <c r="C485" s="2" t="s">
        <v>1030</v>
      </c>
      <c r="D485" s="2" t="s">
        <v>69</v>
      </c>
      <c r="E485" s="11">
        <v>45701</v>
      </c>
      <c r="F485" s="2">
        <v>5</v>
      </c>
      <c r="G485" s="2">
        <v>4</v>
      </c>
      <c r="H485" s="2">
        <v>5</v>
      </c>
      <c r="I485" s="2">
        <v>4</v>
      </c>
      <c r="J485" s="2">
        <v>5</v>
      </c>
      <c r="K485" s="2">
        <v>10</v>
      </c>
      <c r="L485" s="2" t="str">
        <f>IF(F485&gt;=4,"Positive",IF(F485=3,"Neutral","Negative"))</f>
        <v>Positive</v>
      </c>
      <c r="M485" s="2" t="str">
        <f>IF(K485&gt;=9,"Promoter",IF(K485&gt;=7,"Passive","Detractor"))</f>
        <v>Promoter</v>
      </c>
      <c r="N485" s="2" t="s">
        <v>7749</v>
      </c>
    </row>
    <row r="486" spans="1:14" x14ac:dyDescent="0.2">
      <c r="A486" s="2" t="s">
        <v>8221</v>
      </c>
      <c r="B486" s="2" t="s">
        <v>3856</v>
      </c>
      <c r="C486" s="2" t="s">
        <v>2288</v>
      </c>
      <c r="D486" s="2" t="s">
        <v>118</v>
      </c>
      <c r="E486" s="11">
        <v>45701</v>
      </c>
      <c r="F486" s="2">
        <v>4</v>
      </c>
      <c r="G486" s="2">
        <v>4</v>
      </c>
      <c r="H486" s="2">
        <v>3</v>
      </c>
      <c r="I486" s="2">
        <v>4</v>
      </c>
      <c r="J486" s="2">
        <v>4</v>
      </c>
      <c r="K486" s="2">
        <v>9</v>
      </c>
      <c r="L486" s="2" t="str">
        <f>IF(F486&gt;=4,"Positive",IF(F486=3,"Neutral","Negative"))</f>
        <v>Positive</v>
      </c>
      <c r="M486" s="2" t="str">
        <f>IF(K486&gt;=9,"Promoter",IF(K486&gt;=7,"Passive","Detractor"))</f>
        <v>Promoter</v>
      </c>
      <c r="N486" s="2" t="s">
        <v>7743</v>
      </c>
    </row>
    <row r="487" spans="1:14" x14ac:dyDescent="0.2">
      <c r="A487" s="2" t="s">
        <v>8222</v>
      </c>
      <c r="B487" s="2" t="s">
        <v>2715</v>
      </c>
      <c r="C487" s="2" t="s">
        <v>2261</v>
      </c>
      <c r="D487" s="2" t="s">
        <v>125</v>
      </c>
      <c r="E487" s="11">
        <v>45702</v>
      </c>
      <c r="F487" s="2">
        <v>4</v>
      </c>
      <c r="G487" s="2">
        <v>4</v>
      </c>
      <c r="H487" s="2">
        <v>4</v>
      </c>
      <c r="I487" s="2">
        <v>3</v>
      </c>
      <c r="J487" s="2">
        <v>4</v>
      </c>
      <c r="K487" s="2">
        <v>7</v>
      </c>
      <c r="L487" s="2" t="str">
        <f>IF(F487&gt;=4,"Positive",IF(F487=3,"Neutral","Negative"))</f>
        <v>Positive</v>
      </c>
      <c r="M487" s="2" t="str">
        <f>IF(K487&gt;=9,"Promoter",IF(K487&gt;=7,"Passive","Detractor"))</f>
        <v>Passive</v>
      </c>
      <c r="N487" s="2" t="s">
        <v>7749</v>
      </c>
    </row>
    <row r="488" spans="1:14" x14ac:dyDescent="0.2">
      <c r="A488" s="2" t="s">
        <v>8223</v>
      </c>
      <c r="B488" s="2" t="s">
        <v>3757</v>
      </c>
      <c r="C488" s="2" t="s">
        <v>976</v>
      </c>
      <c r="D488" s="2" t="s">
        <v>67</v>
      </c>
      <c r="E488" s="11">
        <v>45702</v>
      </c>
      <c r="F488" s="2">
        <v>3</v>
      </c>
      <c r="G488" s="2">
        <v>3</v>
      </c>
      <c r="H488" s="2">
        <v>4</v>
      </c>
      <c r="I488" s="2">
        <v>3</v>
      </c>
      <c r="J488" s="2">
        <v>3</v>
      </c>
      <c r="K488" s="2">
        <v>7</v>
      </c>
      <c r="L488" s="2" t="str">
        <f>IF(F488&gt;=4,"Positive",IF(F488=3,"Neutral","Negative"))</f>
        <v>Neutral</v>
      </c>
      <c r="M488" s="2" t="str">
        <f>IF(K488&gt;=9,"Promoter",IF(K488&gt;=7,"Passive","Detractor"))</f>
        <v>Passive</v>
      </c>
      <c r="N488" s="2" t="s">
        <v>7733</v>
      </c>
    </row>
    <row r="489" spans="1:14" x14ac:dyDescent="0.2">
      <c r="A489" s="2" t="s">
        <v>8224</v>
      </c>
      <c r="B489" s="2" t="s">
        <v>3832</v>
      </c>
      <c r="C489" s="2" t="s">
        <v>1940</v>
      </c>
      <c r="D489" s="2" t="s">
        <v>97</v>
      </c>
      <c r="E489" s="11">
        <v>45702</v>
      </c>
      <c r="F489" s="2">
        <v>4</v>
      </c>
      <c r="G489" s="2">
        <v>4</v>
      </c>
      <c r="H489" s="2">
        <v>4</v>
      </c>
      <c r="I489" s="2">
        <v>4</v>
      </c>
      <c r="J489" s="2">
        <v>4</v>
      </c>
      <c r="K489" s="2">
        <v>7</v>
      </c>
      <c r="L489" s="2" t="str">
        <f>IF(F489&gt;=4,"Positive",IF(F489=3,"Neutral","Negative"))</f>
        <v>Positive</v>
      </c>
      <c r="M489" s="2" t="str">
        <f>IF(K489&gt;=9,"Promoter",IF(K489&gt;=7,"Passive","Detractor"))</f>
        <v>Passive</v>
      </c>
      <c r="N489" s="2" t="s">
        <v>7743</v>
      </c>
    </row>
    <row r="490" spans="1:14" x14ac:dyDescent="0.2">
      <c r="A490" s="2" t="s">
        <v>8225</v>
      </c>
      <c r="B490" s="2" t="s">
        <v>3833</v>
      </c>
      <c r="C490" s="2" t="s">
        <v>2008</v>
      </c>
      <c r="D490" s="2" t="s">
        <v>91</v>
      </c>
      <c r="E490" s="11">
        <v>45702</v>
      </c>
      <c r="F490" s="2">
        <v>5</v>
      </c>
      <c r="G490" s="2">
        <v>5</v>
      </c>
      <c r="H490" s="2">
        <v>5</v>
      </c>
      <c r="I490" s="2">
        <v>5</v>
      </c>
      <c r="J490" s="2">
        <v>5</v>
      </c>
      <c r="K490" s="2">
        <v>10</v>
      </c>
      <c r="L490" s="2" t="str">
        <f>IF(F490&gt;=4,"Positive",IF(F490=3,"Neutral","Negative"))</f>
        <v>Positive</v>
      </c>
      <c r="M490" s="2" t="str">
        <f>IF(K490&gt;=9,"Promoter",IF(K490&gt;=7,"Passive","Detractor"))</f>
        <v>Promoter</v>
      </c>
      <c r="N490" s="2" t="s">
        <v>7737</v>
      </c>
    </row>
    <row r="491" spans="1:14" x14ac:dyDescent="0.2">
      <c r="A491" s="2" t="s">
        <v>8226</v>
      </c>
      <c r="B491" s="2" t="s">
        <v>3842</v>
      </c>
      <c r="C491" s="2" t="s">
        <v>529</v>
      </c>
      <c r="D491" s="2" t="s">
        <v>63</v>
      </c>
      <c r="E491" s="11">
        <v>45702</v>
      </c>
      <c r="F491" s="2">
        <v>4</v>
      </c>
      <c r="G491" s="2">
        <v>5</v>
      </c>
      <c r="H491" s="2">
        <v>3</v>
      </c>
      <c r="I491" s="2">
        <v>4</v>
      </c>
      <c r="J491" s="2">
        <v>3</v>
      </c>
      <c r="K491" s="2">
        <v>8</v>
      </c>
      <c r="L491" s="2" t="str">
        <f>IF(F491&gt;=4,"Positive",IF(F491=3,"Neutral","Negative"))</f>
        <v>Positive</v>
      </c>
      <c r="M491" s="2" t="str">
        <f>IF(K491&gt;=9,"Promoter",IF(K491&gt;=7,"Passive","Detractor"))</f>
        <v>Passive</v>
      </c>
      <c r="N491" s="2" t="s">
        <v>7743</v>
      </c>
    </row>
    <row r="492" spans="1:14" x14ac:dyDescent="0.2">
      <c r="A492" s="2" t="s">
        <v>8227</v>
      </c>
      <c r="B492" s="2" t="s">
        <v>3884</v>
      </c>
      <c r="C492" s="2" t="s">
        <v>924</v>
      </c>
      <c r="D492" s="2" t="s">
        <v>110</v>
      </c>
      <c r="E492" s="11">
        <v>45702</v>
      </c>
      <c r="F492" s="2">
        <v>5</v>
      </c>
      <c r="G492" s="2">
        <v>5</v>
      </c>
      <c r="H492" s="2">
        <v>4</v>
      </c>
      <c r="I492" s="2">
        <v>5</v>
      </c>
      <c r="J492" s="2">
        <v>5</v>
      </c>
      <c r="K492" s="2">
        <v>8</v>
      </c>
      <c r="L492" s="2" t="str">
        <f>IF(F492&gt;=4,"Positive",IF(F492=3,"Neutral","Negative"))</f>
        <v>Positive</v>
      </c>
      <c r="M492" s="2" t="str">
        <f>IF(K492&gt;=9,"Promoter",IF(K492&gt;=7,"Passive","Detractor"))</f>
        <v>Passive</v>
      </c>
      <c r="N492" s="2" t="s">
        <v>7733</v>
      </c>
    </row>
    <row r="493" spans="1:14" x14ac:dyDescent="0.2">
      <c r="A493" s="2" t="s">
        <v>8228</v>
      </c>
      <c r="B493" s="2" t="s">
        <v>3613</v>
      </c>
      <c r="C493" s="2" t="s">
        <v>1124</v>
      </c>
      <c r="D493" s="2" t="s">
        <v>83</v>
      </c>
      <c r="E493" s="11">
        <v>45703</v>
      </c>
      <c r="F493" s="2">
        <v>5</v>
      </c>
      <c r="G493" s="2">
        <v>4</v>
      </c>
      <c r="H493" s="2">
        <v>5</v>
      </c>
      <c r="I493" s="2">
        <v>4</v>
      </c>
      <c r="J493" s="2">
        <v>5</v>
      </c>
      <c r="K493" s="2">
        <v>10</v>
      </c>
      <c r="L493" s="2" t="str">
        <f>IF(F493&gt;=4,"Positive",IF(F493=3,"Neutral","Negative"))</f>
        <v>Positive</v>
      </c>
      <c r="M493" s="2" t="str">
        <f>IF(K493&gt;=9,"Promoter",IF(K493&gt;=7,"Passive","Detractor"))</f>
        <v>Promoter</v>
      </c>
      <c r="N493" s="2" t="s">
        <v>7743</v>
      </c>
    </row>
    <row r="494" spans="1:14" x14ac:dyDescent="0.2">
      <c r="A494" s="2" t="s">
        <v>8229</v>
      </c>
      <c r="B494" s="2" t="s">
        <v>3661</v>
      </c>
      <c r="C494" s="2" t="s">
        <v>2118</v>
      </c>
      <c r="D494" s="2" t="s">
        <v>13</v>
      </c>
      <c r="E494" s="11">
        <v>45703</v>
      </c>
      <c r="F494" s="2">
        <v>5</v>
      </c>
      <c r="G494" s="2">
        <v>5</v>
      </c>
      <c r="H494" s="2">
        <v>5</v>
      </c>
      <c r="I494" s="2">
        <v>5</v>
      </c>
      <c r="J494" s="2">
        <v>5</v>
      </c>
      <c r="K494" s="2">
        <v>9</v>
      </c>
      <c r="L494" s="2" t="str">
        <f>IF(F494&gt;=4,"Positive",IF(F494=3,"Neutral","Negative"))</f>
        <v>Positive</v>
      </c>
      <c r="M494" s="2" t="str">
        <f>IF(K494&gt;=9,"Promoter",IF(K494&gt;=7,"Passive","Detractor"))</f>
        <v>Promoter</v>
      </c>
      <c r="N494" s="2" t="s">
        <v>7737</v>
      </c>
    </row>
    <row r="495" spans="1:14" x14ac:dyDescent="0.2">
      <c r="A495" s="2" t="s">
        <v>8230</v>
      </c>
      <c r="B495" s="2" t="s">
        <v>3744</v>
      </c>
      <c r="C495" s="2" t="s">
        <v>916</v>
      </c>
      <c r="D495" s="2" t="s">
        <v>57</v>
      </c>
      <c r="E495" s="11">
        <v>45703</v>
      </c>
      <c r="F495" s="2">
        <v>5</v>
      </c>
      <c r="G495" s="2">
        <v>5</v>
      </c>
      <c r="H495" s="2">
        <v>5</v>
      </c>
      <c r="I495" s="2">
        <v>5</v>
      </c>
      <c r="J495" s="2">
        <v>4</v>
      </c>
      <c r="K495" s="2">
        <v>10</v>
      </c>
      <c r="L495" s="2" t="str">
        <f>IF(F495&gt;=4,"Positive",IF(F495=3,"Neutral","Negative"))</f>
        <v>Positive</v>
      </c>
      <c r="M495" s="2" t="str">
        <f>IF(K495&gt;=9,"Promoter",IF(K495&gt;=7,"Passive","Detractor"))</f>
        <v>Promoter</v>
      </c>
      <c r="N495" s="2" t="s">
        <v>7733</v>
      </c>
    </row>
    <row r="496" spans="1:14" x14ac:dyDescent="0.2">
      <c r="A496" s="2" t="s">
        <v>8231</v>
      </c>
      <c r="B496" s="2" t="s">
        <v>3857</v>
      </c>
      <c r="C496" s="2" t="s">
        <v>2288</v>
      </c>
      <c r="D496" s="2" t="s">
        <v>9</v>
      </c>
      <c r="E496" s="11">
        <v>45703</v>
      </c>
      <c r="F496" s="2">
        <v>2</v>
      </c>
      <c r="G496" s="2">
        <v>2</v>
      </c>
      <c r="H496" s="2">
        <v>3</v>
      </c>
      <c r="I496" s="2">
        <v>3</v>
      </c>
      <c r="J496" s="2">
        <v>2</v>
      </c>
      <c r="K496" s="2">
        <v>2</v>
      </c>
      <c r="L496" s="2" t="str">
        <f>IF(F496&gt;=4,"Positive",IF(F496=3,"Neutral","Negative"))</f>
        <v>Negative</v>
      </c>
      <c r="M496" s="2" t="str">
        <f>IF(K496&gt;=9,"Promoter",IF(K496&gt;=7,"Passive","Detractor"))</f>
        <v>Detractor</v>
      </c>
      <c r="N496" s="2" t="s">
        <v>7733</v>
      </c>
    </row>
    <row r="497" spans="1:14" x14ac:dyDescent="0.2">
      <c r="A497" s="2" t="s">
        <v>8232</v>
      </c>
      <c r="B497" s="2" t="s">
        <v>3493</v>
      </c>
      <c r="C497" s="2" t="s">
        <v>1124</v>
      </c>
      <c r="D497" s="2" t="s">
        <v>67</v>
      </c>
      <c r="E497" s="11">
        <v>45704</v>
      </c>
      <c r="F497" s="2">
        <v>4</v>
      </c>
      <c r="G497" s="2">
        <v>4</v>
      </c>
      <c r="H497" s="2">
        <v>3</v>
      </c>
      <c r="I497" s="2">
        <v>4</v>
      </c>
      <c r="J497" s="2">
        <v>5</v>
      </c>
      <c r="K497" s="2">
        <v>8</v>
      </c>
      <c r="L497" s="2" t="str">
        <f>IF(F497&gt;=4,"Positive",IF(F497=3,"Neutral","Negative"))</f>
        <v>Positive</v>
      </c>
      <c r="M497" s="2" t="str">
        <f>IF(K497&gt;=9,"Promoter",IF(K497&gt;=7,"Passive","Detractor"))</f>
        <v>Passive</v>
      </c>
      <c r="N497" s="2" t="s">
        <v>7735</v>
      </c>
    </row>
    <row r="498" spans="1:14" x14ac:dyDescent="0.2">
      <c r="A498" s="2" t="s">
        <v>8233</v>
      </c>
      <c r="B498" s="2" t="s">
        <v>3549</v>
      </c>
      <c r="C498" s="2" t="s">
        <v>2085</v>
      </c>
      <c r="D498" s="2" t="s">
        <v>49</v>
      </c>
      <c r="E498" s="11">
        <v>45704</v>
      </c>
      <c r="F498" s="2">
        <v>5</v>
      </c>
      <c r="G498" s="2">
        <v>5</v>
      </c>
      <c r="H498" s="2">
        <v>5</v>
      </c>
      <c r="I498" s="2">
        <v>5</v>
      </c>
      <c r="J498" s="2">
        <v>5</v>
      </c>
      <c r="K498" s="2">
        <v>9</v>
      </c>
      <c r="L498" s="2" t="str">
        <f>IF(F498&gt;=4,"Positive",IF(F498=3,"Neutral","Negative"))</f>
        <v>Positive</v>
      </c>
      <c r="M498" s="2" t="str">
        <f>IF(K498&gt;=9,"Promoter",IF(K498&gt;=7,"Passive","Detractor"))</f>
        <v>Promoter</v>
      </c>
      <c r="N498" s="2" t="s">
        <v>7735</v>
      </c>
    </row>
    <row r="499" spans="1:14" x14ac:dyDescent="0.2">
      <c r="A499" s="2" t="s">
        <v>8234</v>
      </c>
      <c r="B499" s="2" t="s">
        <v>3571</v>
      </c>
      <c r="C499" s="2" t="s">
        <v>1247</v>
      </c>
      <c r="D499" s="2" t="s">
        <v>71</v>
      </c>
      <c r="E499" s="11">
        <v>45704</v>
      </c>
      <c r="F499" s="2">
        <v>4</v>
      </c>
      <c r="G499" s="2">
        <v>5</v>
      </c>
      <c r="H499" s="2">
        <v>4</v>
      </c>
      <c r="I499" s="2">
        <v>4</v>
      </c>
      <c r="J499" s="2">
        <v>4</v>
      </c>
      <c r="K499" s="2">
        <v>7</v>
      </c>
      <c r="L499" s="2" t="str">
        <f>IF(F499&gt;=4,"Positive",IF(F499=3,"Neutral","Negative"))</f>
        <v>Positive</v>
      </c>
      <c r="M499" s="2" t="str">
        <f>IF(K499&gt;=9,"Promoter",IF(K499&gt;=7,"Passive","Detractor"))</f>
        <v>Passive</v>
      </c>
      <c r="N499" s="2" t="s">
        <v>7743</v>
      </c>
    </row>
    <row r="500" spans="1:14" x14ac:dyDescent="0.2">
      <c r="A500" s="2" t="s">
        <v>8235</v>
      </c>
      <c r="B500" s="2" t="s">
        <v>3632</v>
      </c>
      <c r="C500" s="2" t="s">
        <v>1192</v>
      </c>
      <c r="D500" s="2" t="s">
        <v>71</v>
      </c>
      <c r="E500" s="11">
        <v>45704</v>
      </c>
      <c r="F500" s="2">
        <v>5</v>
      </c>
      <c r="G500" s="2">
        <v>5</v>
      </c>
      <c r="H500" s="2">
        <v>5</v>
      </c>
      <c r="I500" s="2">
        <v>4</v>
      </c>
      <c r="J500" s="2">
        <v>5</v>
      </c>
      <c r="K500" s="2">
        <v>9</v>
      </c>
      <c r="L500" s="2" t="str">
        <f>IF(F500&gt;=4,"Positive",IF(F500=3,"Neutral","Negative"))</f>
        <v>Positive</v>
      </c>
      <c r="M500" s="2" t="str">
        <f>IF(K500&gt;=9,"Promoter",IF(K500&gt;=7,"Passive","Detractor"))</f>
        <v>Promoter</v>
      </c>
      <c r="N500" s="2" t="s">
        <v>7743</v>
      </c>
    </row>
    <row r="501" spans="1:14" x14ac:dyDescent="0.2">
      <c r="A501" s="2" t="s">
        <v>8236</v>
      </c>
      <c r="B501" s="2" t="s">
        <v>3750</v>
      </c>
      <c r="C501" s="2" t="s">
        <v>1808</v>
      </c>
      <c r="D501" s="2" t="s">
        <v>29</v>
      </c>
      <c r="E501" s="11">
        <v>45704</v>
      </c>
      <c r="F501" s="2">
        <v>5</v>
      </c>
      <c r="G501" s="2">
        <v>5</v>
      </c>
      <c r="H501" s="2">
        <v>5</v>
      </c>
      <c r="I501" s="2">
        <v>5</v>
      </c>
      <c r="J501" s="2">
        <v>5</v>
      </c>
      <c r="K501" s="2">
        <v>8</v>
      </c>
      <c r="L501" s="2" t="str">
        <f>IF(F501&gt;=4,"Positive",IF(F501=3,"Neutral","Negative"))</f>
        <v>Positive</v>
      </c>
      <c r="M501" s="2" t="str">
        <f>IF(K501&gt;=9,"Promoter",IF(K501&gt;=7,"Passive","Detractor"))</f>
        <v>Passive</v>
      </c>
      <c r="N501" s="2" t="s">
        <v>7735</v>
      </c>
    </row>
    <row r="502" spans="1:14" x14ac:dyDescent="0.2">
      <c r="A502" s="2" t="s">
        <v>8237</v>
      </c>
      <c r="B502" s="2" t="s">
        <v>3927</v>
      </c>
      <c r="C502" s="2" t="s">
        <v>2013</v>
      </c>
      <c r="D502" s="2" t="s">
        <v>116</v>
      </c>
      <c r="E502" s="11">
        <v>45704</v>
      </c>
      <c r="F502" s="2">
        <v>3</v>
      </c>
      <c r="G502" s="2">
        <v>3</v>
      </c>
      <c r="H502" s="2">
        <v>2</v>
      </c>
      <c r="I502" s="2">
        <v>3</v>
      </c>
      <c r="J502" s="2">
        <v>2</v>
      </c>
      <c r="K502" s="2">
        <v>7</v>
      </c>
      <c r="L502" s="2" t="str">
        <f>IF(F502&gt;=4,"Positive",IF(F502=3,"Neutral","Negative"))</f>
        <v>Neutral</v>
      </c>
      <c r="M502" s="2" t="str">
        <f>IF(K502&gt;=9,"Promoter",IF(K502&gt;=7,"Passive","Detractor"))</f>
        <v>Passive</v>
      </c>
      <c r="N502" s="2" t="s">
        <v>7737</v>
      </c>
    </row>
    <row r="503" spans="1:14" x14ac:dyDescent="0.2">
      <c r="A503" s="2" t="s">
        <v>8238</v>
      </c>
      <c r="B503" s="2" t="s">
        <v>2777</v>
      </c>
      <c r="C503" s="2" t="s">
        <v>1837</v>
      </c>
      <c r="D503" s="2" t="s">
        <v>127</v>
      </c>
      <c r="E503" s="11">
        <v>45705</v>
      </c>
      <c r="F503" s="2">
        <v>3</v>
      </c>
      <c r="G503" s="2">
        <v>3</v>
      </c>
      <c r="H503" s="2">
        <v>3</v>
      </c>
      <c r="I503" s="2">
        <v>4</v>
      </c>
      <c r="J503" s="2">
        <v>2</v>
      </c>
      <c r="K503" s="2">
        <v>6</v>
      </c>
      <c r="L503" s="2" t="str">
        <f>IF(F503&gt;=4,"Positive",IF(F503=3,"Neutral","Negative"))</f>
        <v>Neutral</v>
      </c>
      <c r="M503" s="2" t="str">
        <f>IF(K503&gt;=9,"Promoter",IF(K503&gt;=7,"Passive","Detractor"))</f>
        <v>Detractor</v>
      </c>
      <c r="N503" s="2" t="s">
        <v>7737</v>
      </c>
    </row>
    <row r="504" spans="1:14" x14ac:dyDescent="0.2">
      <c r="A504" s="2" t="s">
        <v>8239</v>
      </c>
      <c r="B504" s="2" t="s">
        <v>3858</v>
      </c>
      <c r="C504" s="2" t="s">
        <v>769</v>
      </c>
      <c r="D504" s="2" t="s">
        <v>13</v>
      </c>
      <c r="E504" s="11">
        <v>45705</v>
      </c>
      <c r="F504" s="2">
        <v>4</v>
      </c>
      <c r="G504" s="2">
        <v>4</v>
      </c>
      <c r="H504" s="2">
        <v>4</v>
      </c>
      <c r="I504" s="2">
        <v>3</v>
      </c>
      <c r="J504" s="2">
        <v>3</v>
      </c>
      <c r="K504" s="2">
        <v>9</v>
      </c>
      <c r="L504" s="2" t="str">
        <f>IF(F504&gt;=4,"Positive",IF(F504=3,"Neutral","Negative"))</f>
        <v>Positive</v>
      </c>
      <c r="M504" s="2" t="str">
        <f>IF(K504&gt;=9,"Promoter",IF(K504&gt;=7,"Passive","Detractor"))</f>
        <v>Promoter</v>
      </c>
      <c r="N504" s="2" t="s">
        <v>7733</v>
      </c>
    </row>
    <row r="505" spans="1:14" x14ac:dyDescent="0.2">
      <c r="A505" s="2" t="s">
        <v>8240</v>
      </c>
      <c r="B505" s="2" t="s">
        <v>3874</v>
      </c>
      <c r="C505" s="2" t="s">
        <v>529</v>
      </c>
      <c r="D505" s="2" t="s">
        <v>9</v>
      </c>
      <c r="E505" s="11">
        <v>45705</v>
      </c>
      <c r="F505" s="2">
        <v>4</v>
      </c>
      <c r="G505" s="2">
        <v>4</v>
      </c>
      <c r="H505" s="2">
        <v>5</v>
      </c>
      <c r="I505" s="2">
        <v>4</v>
      </c>
      <c r="J505" s="2">
        <v>3</v>
      </c>
      <c r="K505" s="2">
        <v>8</v>
      </c>
      <c r="L505" s="2" t="str">
        <f>IF(F505&gt;=4,"Positive",IF(F505=3,"Neutral","Negative"))</f>
        <v>Positive</v>
      </c>
      <c r="M505" s="2" t="str">
        <f>IF(K505&gt;=9,"Promoter",IF(K505&gt;=7,"Passive","Detractor"))</f>
        <v>Passive</v>
      </c>
      <c r="N505" s="2" t="s">
        <v>7743</v>
      </c>
    </row>
    <row r="506" spans="1:14" x14ac:dyDescent="0.2">
      <c r="A506" s="2" t="s">
        <v>8241</v>
      </c>
      <c r="B506" s="2" t="s">
        <v>3879</v>
      </c>
      <c r="C506" s="2" t="s">
        <v>2389</v>
      </c>
      <c r="D506" s="2" t="s">
        <v>41</v>
      </c>
      <c r="E506" s="11">
        <v>45705</v>
      </c>
      <c r="F506" s="2">
        <v>4</v>
      </c>
      <c r="G506" s="2">
        <v>3</v>
      </c>
      <c r="H506" s="2">
        <v>3</v>
      </c>
      <c r="I506" s="2">
        <v>5</v>
      </c>
      <c r="J506" s="2">
        <v>4</v>
      </c>
      <c r="K506" s="2">
        <v>8</v>
      </c>
      <c r="L506" s="2" t="str">
        <f>IF(F506&gt;=4,"Positive",IF(F506=3,"Neutral","Negative"))</f>
        <v>Positive</v>
      </c>
      <c r="M506" s="2" t="str">
        <f>IF(K506&gt;=9,"Promoter",IF(K506&gt;=7,"Passive","Detractor"))</f>
        <v>Passive</v>
      </c>
      <c r="N506" s="2" t="s">
        <v>7743</v>
      </c>
    </row>
    <row r="507" spans="1:14" x14ac:dyDescent="0.2">
      <c r="A507" s="2" t="s">
        <v>8242</v>
      </c>
      <c r="B507" s="2" t="s">
        <v>3917</v>
      </c>
      <c r="C507" s="2" t="s">
        <v>1841</v>
      </c>
      <c r="D507" s="2" t="s">
        <v>101</v>
      </c>
      <c r="E507" s="11">
        <v>45705</v>
      </c>
      <c r="F507" s="2">
        <v>5</v>
      </c>
      <c r="G507" s="2">
        <v>5</v>
      </c>
      <c r="H507" s="2">
        <v>4</v>
      </c>
      <c r="I507" s="2">
        <v>5</v>
      </c>
      <c r="J507" s="2">
        <v>5</v>
      </c>
      <c r="K507" s="2">
        <v>10</v>
      </c>
      <c r="L507" s="2" t="str">
        <f>IF(F507&gt;=4,"Positive",IF(F507=3,"Neutral","Negative"))</f>
        <v>Positive</v>
      </c>
      <c r="M507" s="2" t="str">
        <f>IF(K507&gt;=9,"Promoter",IF(K507&gt;=7,"Passive","Detractor"))</f>
        <v>Promoter</v>
      </c>
      <c r="N507" s="2" t="s">
        <v>7743</v>
      </c>
    </row>
    <row r="508" spans="1:14" x14ac:dyDescent="0.2">
      <c r="A508" s="2" t="s">
        <v>8243</v>
      </c>
      <c r="B508" s="2" t="s">
        <v>3935</v>
      </c>
      <c r="C508" s="2" t="s">
        <v>1240</v>
      </c>
      <c r="D508" s="2" t="s">
        <v>69</v>
      </c>
      <c r="E508" s="11">
        <v>45705</v>
      </c>
      <c r="F508" s="2">
        <v>4</v>
      </c>
      <c r="G508" s="2">
        <v>4</v>
      </c>
      <c r="H508" s="2">
        <v>3</v>
      </c>
      <c r="I508" s="2">
        <v>4</v>
      </c>
      <c r="J508" s="2">
        <v>3</v>
      </c>
      <c r="K508" s="2">
        <v>9</v>
      </c>
      <c r="L508" s="2" t="str">
        <f>IF(F508&gt;=4,"Positive",IF(F508=3,"Neutral","Negative"))</f>
        <v>Positive</v>
      </c>
      <c r="M508" s="2" t="str">
        <f>IF(K508&gt;=9,"Promoter",IF(K508&gt;=7,"Passive","Detractor"))</f>
        <v>Promoter</v>
      </c>
      <c r="N508" s="2" t="s">
        <v>7749</v>
      </c>
    </row>
    <row r="509" spans="1:14" x14ac:dyDescent="0.2">
      <c r="A509" s="2" t="s">
        <v>8244</v>
      </c>
      <c r="B509" s="2" t="s">
        <v>3017</v>
      </c>
      <c r="C509" s="2" t="s">
        <v>1145</v>
      </c>
      <c r="D509" s="2" t="s">
        <v>125</v>
      </c>
      <c r="E509" s="11">
        <v>45706</v>
      </c>
      <c r="F509" s="2">
        <v>4</v>
      </c>
      <c r="G509" s="2">
        <v>4</v>
      </c>
      <c r="H509" s="2">
        <v>3</v>
      </c>
      <c r="I509" s="2">
        <v>5</v>
      </c>
      <c r="J509" s="2">
        <v>4</v>
      </c>
      <c r="K509" s="2">
        <v>9</v>
      </c>
      <c r="L509" s="2" t="str">
        <f>IF(F509&gt;=4,"Positive",IF(F509=3,"Neutral","Negative"))</f>
        <v>Positive</v>
      </c>
      <c r="M509" s="2" t="str">
        <f>IF(K509&gt;=9,"Promoter",IF(K509&gt;=7,"Passive","Detractor"))</f>
        <v>Promoter</v>
      </c>
      <c r="N509" s="2" t="s">
        <v>7735</v>
      </c>
    </row>
    <row r="510" spans="1:14" x14ac:dyDescent="0.2">
      <c r="A510" s="2" t="s">
        <v>8245</v>
      </c>
      <c r="B510" s="2" t="s">
        <v>3251</v>
      </c>
      <c r="C510" s="2" t="s">
        <v>2028</v>
      </c>
      <c r="D510" s="2" t="s">
        <v>106</v>
      </c>
      <c r="E510" s="11">
        <v>45706</v>
      </c>
      <c r="F510" s="2">
        <v>4</v>
      </c>
      <c r="G510" s="2">
        <v>3</v>
      </c>
      <c r="H510" s="2">
        <v>5</v>
      </c>
      <c r="I510" s="2">
        <v>3</v>
      </c>
      <c r="J510" s="2">
        <v>5</v>
      </c>
      <c r="K510" s="2">
        <v>8</v>
      </c>
      <c r="L510" s="2" t="str">
        <f>IF(F510&gt;=4,"Positive",IF(F510=3,"Neutral","Negative"))</f>
        <v>Positive</v>
      </c>
      <c r="M510" s="2" t="str">
        <f>IF(K510&gt;=9,"Promoter",IF(K510&gt;=7,"Passive","Detractor"))</f>
        <v>Passive</v>
      </c>
      <c r="N510" s="2" t="s">
        <v>7735</v>
      </c>
    </row>
    <row r="511" spans="1:14" x14ac:dyDescent="0.2">
      <c r="A511" s="2" t="s">
        <v>8246</v>
      </c>
      <c r="B511" s="2" t="s">
        <v>3252</v>
      </c>
      <c r="C511" s="2" t="s">
        <v>2303</v>
      </c>
      <c r="D511" s="2" t="s">
        <v>39</v>
      </c>
      <c r="E511" s="11">
        <v>45706</v>
      </c>
      <c r="F511" s="2">
        <v>4</v>
      </c>
      <c r="G511" s="2">
        <v>4</v>
      </c>
      <c r="H511" s="2">
        <v>4</v>
      </c>
      <c r="I511" s="2">
        <v>5</v>
      </c>
      <c r="J511" s="2">
        <v>3</v>
      </c>
      <c r="K511" s="2">
        <v>7</v>
      </c>
      <c r="L511" s="2" t="str">
        <f>IF(F511&gt;=4,"Positive",IF(F511=3,"Neutral","Negative"))</f>
        <v>Positive</v>
      </c>
      <c r="M511" s="2" t="str">
        <f>IF(K511&gt;=9,"Promoter",IF(K511&gt;=7,"Passive","Detractor"))</f>
        <v>Passive</v>
      </c>
      <c r="N511" s="2" t="s">
        <v>7733</v>
      </c>
    </row>
    <row r="512" spans="1:14" x14ac:dyDescent="0.2">
      <c r="A512" s="2" t="s">
        <v>8247</v>
      </c>
      <c r="B512" s="2" t="s">
        <v>3768</v>
      </c>
      <c r="C512" s="2" t="s">
        <v>1917</v>
      </c>
      <c r="D512" s="2" t="s">
        <v>91</v>
      </c>
      <c r="E512" s="11">
        <v>45706</v>
      </c>
      <c r="F512" s="2">
        <v>4</v>
      </c>
      <c r="G512" s="2">
        <v>3</v>
      </c>
      <c r="H512" s="2">
        <v>5</v>
      </c>
      <c r="I512" s="2">
        <v>3</v>
      </c>
      <c r="J512" s="2">
        <v>5</v>
      </c>
      <c r="K512" s="2">
        <v>9</v>
      </c>
      <c r="L512" s="2" t="str">
        <f>IF(F512&gt;=4,"Positive",IF(F512=3,"Neutral","Negative"))</f>
        <v>Positive</v>
      </c>
      <c r="M512" s="2" t="str">
        <f>IF(K512&gt;=9,"Promoter",IF(K512&gt;=7,"Passive","Detractor"))</f>
        <v>Promoter</v>
      </c>
      <c r="N512" s="2" t="s">
        <v>7733</v>
      </c>
    </row>
    <row r="513" spans="1:14" x14ac:dyDescent="0.2">
      <c r="A513" s="2" t="s">
        <v>8248</v>
      </c>
      <c r="B513" s="2" t="s">
        <v>3818</v>
      </c>
      <c r="C513" s="2" t="s">
        <v>1412</v>
      </c>
      <c r="D513" s="2" t="s">
        <v>120</v>
      </c>
      <c r="E513" s="11">
        <v>45706</v>
      </c>
      <c r="F513" s="2">
        <v>3</v>
      </c>
      <c r="G513" s="2">
        <v>3</v>
      </c>
      <c r="H513" s="2">
        <v>3</v>
      </c>
      <c r="I513" s="2">
        <v>4</v>
      </c>
      <c r="J513" s="2">
        <v>4</v>
      </c>
      <c r="K513" s="2">
        <v>6</v>
      </c>
      <c r="L513" s="2" t="str">
        <f>IF(F513&gt;=4,"Positive",IF(F513=3,"Neutral","Negative"))</f>
        <v>Neutral</v>
      </c>
      <c r="M513" s="2" t="str">
        <f>IF(K513&gt;=9,"Promoter",IF(K513&gt;=7,"Passive","Detractor"))</f>
        <v>Detractor</v>
      </c>
      <c r="N513" s="2" t="s">
        <v>7735</v>
      </c>
    </row>
    <row r="514" spans="1:14" x14ac:dyDescent="0.2">
      <c r="A514" s="2" t="s">
        <v>8249</v>
      </c>
      <c r="B514" s="2" t="s">
        <v>3826</v>
      </c>
      <c r="C514" s="2" t="s">
        <v>1477</v>
      </c>
      <c r="D514" s="2" t="s">
        <v>125</v>
      </c>
      <c r="E514" s="11">
        <v>45706</v>
      </c>
      <c r="F514" s="2">
        <v>5</v>
      </c>
      <c r="G514" s="2">
        <v>4</v>
      </c>
      <c r="H514" s="2">
        <v>5</v>
      </c>
      <c r="I514" s="2">
        <v>5</v>
      </c>
      <c r="J514" s="2">
        <v>4</v>
      </c>
      <c r="K514" s="2">
        <v>8</v>
      </c>
      <c r="L514" s="2" t="str">
        <f>IF(F514&gt;=4,"Positive",IF(F514=3,"Neutral","Negative"))</f>
        <v>Positive</v>
      </c>
      <c r="M514" s="2" t="str">
        <f>IF(K514&gt;=9,"Promoter",IF(K514&gt;=7,"Passive","Detractor"))</f>
        <v>Passive</v>
      </c>
      <c r="N514" s="2" t="s">
        <v>7735</v>
      </c>
    </row>
    <row r="515" spans="1:14" x14ac:dyDescent="0.2">
      <c r="A515" s="2" t="s">
        <v>8250</v>
      </c>
      <c r="B515" s="2" t="s">
        <v>3889</v>
      </c>
      <c r="C515" s="2" t="s">
        <v>1982</v>
      </c>
      <c r="D515" s="2" t="s">
        <v>127</v>
      </c>
      <c r="E515" s="11">
        <v>45707</v>
      </c>
      <c r="F515" s="2">
        <v>4</v>
      </c>
      <c r="G515" s="2">
        <v>4</v>
      </c>
      <c r="H515" s="2">
        <v>4</v>
      </c>
      <c r="I515" s="2">
        <v>3</v>
      </c>
      <c r="J515" s="2">
        <v>3</v>
      </c>
      <c r="K515" s="2">
        <v>8</v>
      </c>
      <c r="L515" s="2" t="str">
        <f>IF(F515&gt;=4,"Positive",IF(F515=3,"Neutral","Negative"))</f>
        <v>Positive</v>
      </c>
      <c r="M515" s="2" t="str">
        <f>IF(K515&gt;=9,"Promoter",IF(K515&gt;=7,"Passive","Detractor"))</f>
        <v>Passive</v>
      </c>
      <c r="N515" s="2" t="s">
        <v>7743</v>
      </c>
    </row>
    <row r="516" spans="1:14" x14ac:dyDescent="0.2">
      <c r="A516" s="2" t="s">
        <v>8251</v>
      </c>
      <c r="B516" s="2" t="s">
        <v>3942</v>
      </c>
      <c r="C516" s="2" t="s">
        <v>811</v>
      </c>
      <c r="D516" s="2" t="s">
        <v>22</v>
      </c>
      <c r="E516" s="11">
        <v>45707</v>
      </c>
      <c r="F516" s="2">
        <v>4</v>
      </c>
      <c r="G516" s="2">
        <v>4</v>
      </c>
      <c r="H516" s="2">
        <v>4</v>
      </c>
      <c r="I516" s="2">
        <v>3</v>
      </c>
      <c r="J516" s="2">
        <v>4</v>
      </c>
      <c r="K516" s="2">
        <v>9</v>
      </c>
      <c r="L516" s="2" t="str">
        <f>IF(F516&gt;=4,"Positive",IF(F516=3,"Neutral","Negative"))</f>
        <v>Positive</v>
      </c>
      <c r="M516" s="2" t="str">
        <f>IF(K516&gt;=9,"Promoter",IF(K516&gt;=7,"Passive","Detractor"))</f>
        <v>Promoter</v>
      </c>
      <c r="N516" s="2" t="s">
        <v>7735</v>
      </c>
    </row>
    <row r="517" spans="1:14" x14ac:dyDescent="0.2">
      <c r="A517" s="2" t="s">
        <v>8252</v>
      </c>
      <c r="B517" s="2" t="s">
        <v>3710</v>
      </c>
      <c r="C517" s="2" t="s">
        <v>897</v>
      </c>
      <c r="D517" s="2" t="s">
        <v>116</v>
      </c>
      <c r="E517" s="11">
        <v>45708</v>
      </c>
      <c r="F517" s="2">
        <v>4</v>
      </c>
      <c r="G517" s="2">
        <v>4</v>
      </c>
      <c r="H517" s="2">
        <v>5</v>
      </c>
      <c r="I517" s="2">
        <v>3</v>
      </c>
      <c r="J517" s="2">
        <v>3</v>
      </c>
      <c r="K517" s="2">
        <v>8</v>
      </c>
      <c r="L517" s="2" t="str">
        <f>IF(F517&gt;=4,"Positive",IF(F517=3,"Neutral","Negative"))</f>
        <v>Positive</v>
      </c>
      <c r="M517" s="2" t="str">
        <f>IF(K517&gt;=9,"Promoter",IF(K517&gt;=7,"Passive","Detractor"))</f>
        <v>Passive</v>
      </c>
      <c r="N517" s="2" t="s">
        <v>7743</v>
      </c>
    </row>
    <row r="518" spans="1:14" x14ac:dyDescent="0.2">
      <c r="A518" s="2" t="s">
        <v>8253</v>
      </c>
      <c r="B518" s="2" t="s">
        <v>3849</v>
      </c>
      <c r="C518" s="2" t="s">
        <v>1708</v>
      </c>
      <c r="D518" s="2" t="s">
        <v>89</v>
      </c>
      <c r="E518" s="11">
        <v>45708</v>
      </c>
      <c r="F518" s="2">
        <v>5</v>
      </c>
      <c r="G518" s="2">
        <v>5</v>
      </c>
      <c r="H518" s="2">
        <v>5</v>
      </c>
      <c r="I518" s="2">
        <v>5</v>
      </c>
      <c r="J518" s="2">
        <v>5</v>
      </c>
      <c r="K518" s="2">
        <v>10</v>
      </c>
      <c r="L518" s="2" t="str">
        <f>IF(F518&gt;=4,"Positive",IF(F518=3,"Neutral","Negative"))</f>
        <v>Positive</v>
      </c>
      <c r="M518" s="2" t="str">
        <f>IF(K518&gt;=9,"Promoter",IF(K518&gt;=7,"Passive","Detractor"))</f>
        <v>Promoter</v>
      </c>
      <c r="N518" s="2" t="s">
        <v>7743</v>
      </c>
    </row>
    <row r="519" spans="1:14" x14ac:dyDescent="0.2">
      <c r="A519" s="2" t="s">
        <v>8254</v>
      </c>
      <c r="B519" s="2" t="s">
        <v>3943</v>
      </c>
      <c r="C519" s="2" t="s">
        <v>811</v>
      </c>
      <c r="D519" s="2" t="s">
        <v>71</v>
      </c>
      <c r="E519" s="11">
        <v>45708</v>
      </c>
      <c r="F519" s="2">
        <v>4</v>
      </c>
      <c r="G519" s="2">
        <v>3</v>
      </c>
      <c r="H519" s="2">
        <v>3</v>
      </c>
      <c r="I519" s="2">
        <v>4</v>
      </c>
      <c r="J519" s="2">
        <v>4</v>
      </c>
      <c r="K519" s="2">
        <v>9</v>
      </c>
      <c r="L519" s="2" t="str">
        <f>IF(F519&gt;=4,"Positive",IF(F519=3,"Neutral","Negative"))</f>
        <v>Positive</v>
      </c>
      <c r="M519" s="2" t="str">
        <f>IF(K519&gt;=9,"Promoter",IF(K519&gt;=7,"Passive","Detractor"))</f>
        <v>Promoter</v>
      </c>
      <c r="N519" s="2" t="s">
        <v>7743</v>
      </c>
    </row>
    <row r="520" spans="1:14" x14ac:dyDescent="0.2">
      <c r="A520" s="2" t="s">
        <v>8255</v>
      </c>
      <c r="B520" s="2" t="s">
        <v>3975</v>
      </c>
      <c r="C520" s="2" t="s">
        <v>402</v>
      </c>
      <c r="D520" s="2" t="s">
        <v>13</v>
      </c>
      <c r="E520" s="11">
        <v>45708</v>
      </c>
      <c r="F520" s="2">
        <v>4</v>
      </c>
      <c r="G520" s="2">
        <v>5</v>
      </c>
      <c r="H520" s="2">
        <v>4</v>
      </c>
      <c r="I520" s="2">
        <v>5</v>
      </c>
      <c r="J520" s="2">
        <v>5</v>
      </c>
      <c r="K520" s="2">
        <v>7</v>
      </c>
      <c r="L520" s="2" t="str">
        <f>IF(F520&gt;=4,"Positive",IF(F520=3,"Neutral","Negative"))</f>
        <v>Positive</v>
      </c>
      <c r="M520" s="2" t="str">
        <f>IF(K520&gt;=9,"Promoter",IF(K520&gt;=7,"Passive","Detractor"))</f>
        <v>Passive</v>
      </c>
      <c r="N520" s="2" t="s">
        <v>7749</v>
      </c>
    </row>
    <row r="521" spans="1:14" x14ac:dyDescent="0.2">
      <c r="A521" s="2" t="s">
        <v>8256</v>
      </c>
      <c r="B521" s="2" t="s">
        <v>3920</v>
      </c>
      <c r="C521" s="2" t="s">
        <v>416</v>
      </c>
      <c r="D521" s="2" t="s">
        <v>29</v>
      </c>
      <c r="E521" s="11">
        <v>45709</v>
      </c>
      <c r="F521" s="2">
        <v>3</v>
      </c>
      <c r="G521" s="2">
        <v>3</v>
      </c>
      <c r="H521" s="2">
        <v>2</v>
      </c>
      <c r="I521" s="2">
        <v>3</v>
      </c>
      <c r="J521" s="2">
        <v>3</v>
      </c>
      <c r="K521" s="2">
        <v>7</v>
      </c>
      <c r="L521" s="2" t="str">
        <f>IF(F521&gt;=4,"Positive",IF(F521=3,"Neutral","Negative"))</f>
        <v>Neutral</v>
      </c>
      <c r="M521" s="2" t="str">
        <f>IF(K521&gt;=9,"Promoter",IF(K521&gt;=7,"Passive","Detractor"))</f>
        <v>Passive</v>
      </c>
      <c r="N521" s="2" t="s">
        <v>7735</v>
      </c>
    </row>
    <row r="522" spans="1:14" x14ac:dyDescent="0.2">
      <c r="A522" s="2" t="s">
        <v>8257</v>
      </c>
      <c r="B522" s="2" t="s">
        <v>2701</v>
      </c>
      <c r="C522" s="2" t="s">
        <v>1355</v>
      </c>
      <c r="D522" s="2" t="s">
        <v>129</v>
      </c>
      <c r="E522" s="11">
        <v>45710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8</v>
      </c>
      <c r="L522" s="2" t="str">
        <f>IF(F522&gt;=4,"Positive",IF(F522=3,"Neutral","Negative"))</f>
        <v>Positive</v>
      </c>
      <c r="M522" s="2" t="str">
        <f>IF(K522&gt;=9,"Promoter",IF(K522&gt;=7,"Passive","Detractor"))</f>
        <v>Passive</v>
      </c>
      <c r="N522" s="2" t="s">
        <v>7743</v>
      </c>
    </row>
    <row r="523" spans="1:14" x14ac:dyDescent="0.2">
      <c r="A523" s="2" t="s">
        <v>8258</v>
      </c>
      <c r="B523" s="2" t="s">
        <v>2759</v>
      </c>
      <c r="C523" s="2" t="s">
        <v>1367</v>
      </c>
      <c r="D523" s="2" t="s">
        <v>116</v>
      </c>
      <c r="E523" s="11">
        <v>45710</v>
      </c>
      <c r="F523" s="2">
        <v>4</v>
      </c>
      <c r="G523" s="2">
        <v>4</v>
      </c>
      <c r="H523" s="2">
        <v>5</v>
      </c>
      <c r="I523" s="2">
        <v>4</v>
      </c>
      <c r="J523" s="2">
        <v>5</v>
      </c>
      <c r="K523" s="2">
        <v>8</v>
      </c>
      <c r="L523" s="2" t="str">
        <f>IF(F523&gt;=4,"Positive",IF(F523=3,"Neutral","Negative"))</f>
        <v>Positive</v>
      </c>
      <c r="M523" s="2" t="str">
        <f>IF(K523&gt;=9,"Promoter",IF(K523&gt;=7,"Passive","Detractor"))</f>
        <v>Passive</v>
      </c>
      <c r="N523" s="2" t="s">
        <v>7735</v>
      </c>
    </row>
    <row r="524" spans="1:14" x14ac:dyDescent="0.2">
      <c r="A524" s="2" t="s">
        <v>8259</v>
      </c>
      <c r="B524" s="2" t="s">
        <v>3333</v>
      </c>
      <c r="C524" s="2" t="s">
        <v>968</v>
      </c>
      <c r="D524" s="2" t="s">
        <v>108</v>
      </c>
      <c r="E524" s="11">
        <v>45710</v>
      </c>
      <c r="F524" s="2">
        <v>5</v>
      </c>
      <c r="G524" s="2">
        <v>5</v>
      </c>
      <c r="H524" s="2">
        <v>5</v>
      </c>
      <c r="I524" s="2">
        <v>5</v>
      </c>
      <c r="J524" s="2">
        <v>5</v>
      </c>
      <c r="K524" s="2">
        <v>9</v>
      </c>
      <c r="L524" s="2" t="str">
        <f>IF(F524&gt;=4,"Positive",IF(F524=3,"Neutral","Negative"))</f>
        <v>Positive</v>
      </c>
      <c r="M524" s="2" t="str">
        <f>IF(K524&gt;=9,"Promoter",IF(K524&gt;=7,"Passive","Detractor"))</f>
        <v>Promoter</v>
      </c>
      <c r="N524" s="2" t="s">
        <v>7743</v>
      </c>
    </row>
    <row r="525" spans="1:14" x14ac:dyDescent="0.2">
      <c r="A525" s="2" t="s">
        <v>8260</v>
      </c>
      <c r="B525" s="2" t="s">
        <v>3705</v>
      </c>
      <c r="C525" s="2" t="s">
        <v>2111</v>
      </c>
      <c r="D525" s="2" t="s">
        <v>47</v>
      </c>
      <c r="E525" s="11">
        <v>45710</v>
      </c>
      <c r="F525" s="2">
        <v>4</v>
      </c>
      <c r="G525" s="2">
        <v>4</v>
      </c>
      <c r="H525" s="2">
        <v>3</v>
      </c>
      <c r="I525" s="2">
        <v>4</v>
      </c>
      <c r="J525" s="2">
        <v>4</v>
      </c>
      <c r="K525" s="2">
        <v>9</v>
      </c>
      <c r="L525" s="2" t="str">
        <f>IF(F525&gt;=4,"Positive",IF(F525=3,"Neutral","Negative"))</f>
        <v>Positive</v>
      </c>
      <c r="M525" s="2" t="str">
        <f>IF(K525&gt;=9,"Promoter",IF(K525&gt;=7,"Passive","Detractor"))</f>
        <v>Promoter</v>
      </c>
      <c r="N525" s="2" t="s">
        <v>7733</v>
      </c>
    </row>
    <row r="526" spans="1:14" x14ac:dyDescent="0.2">
      <c r="A526" s="2" t="s">
        <v>8261</v>
      </c>
      <c r="B526" s="2" t="s">
        <v>3771</v>
      </c>
      <c r="C526" s="2" t="s">
        <v>2543</v>
      </c>
      <c r="D526" s="2" t="s">
        <v>26</v>
      </c>
      <c r="E526" s="11">
        <v>45710</v>
      </c>
      <c r="F526" s="2">
        <v>4</v>
      </c>
      <c r="G526" s="2">
        <v>4</v>
      </c>
      <c r="H526" s="2">
        <v>4</v>
      </c>
      <c r="I526" s="2">
        <v>3</v>
      </c>
      <c r="J526" s="2">
        <v>5</v>
      </c>
      <c r="K526" s="2">
        <v>7</v>
      </c>
      <c r="L526" s="2" t="str">
        <f>IF(F526&gt;=4,"Positive",IF(F526=3,"Neutral","Negative"))</f>
        <v>Positive</v>
      </c>
      <c r="M526" s="2" t="str">
        <f>IF(K526&gt;=9,"Promoter",IF(K526&gt;=7,"Passive","Detractor"))</f>
        <v>Passive</v>
      </c>
      <c r="N526" s="2" t="s">
        <v>7737</v>
      </c>
    </row>
    <row r="527" spans="1:14" x14ac:dyDescent="0.2">
      <c r="A527" s="2" t="s">
        <v>8262</v>
      </c>
      <c r="B527" s="2" t="s">
        <v>3796</v>
      </c>
      <c r="C527" s="2" t="s">
        <v>867</v>
      </c>
      <c r="D527" s="2" t="s">
        <v>39</v>
      </c>
      <c r="E527" s="11">
        <v>45710</v>
      </c>
      <c r="F527" s="2">
        <v>4</v>
      </c>
      <c r="G527" s="2">
        <v>3</v>
      </c>
      <c r="H527" s="2">
        <v>4</v>
      </c>
      <c r="I527" s="2">
        <v>4</v>
      </c>
      <c r="J527" s="2">
        <v>5</v>
      </c>
      <c r="K527" s="2">
        <v>7</v>
      </c>
      <c r="L527" s="2" t="str">
        <f>IF(F527&gt;=4,"Positive",IF(F527=3,"Neutral","Negative"))</f>
        <v>Positive</v>
      </c>
      <c r="M527" s="2" t="str">
        <f>IF(K527&gt;=9,"Promoter",IF(K527&gt;=7,"Passive","Detractor"))</f>
        <v>Passive</v>
      </c>
      <c r="N527" s="2" t="s">
        <v>7735</v>
      </c>
    </row>
    <row r="528" spans="1:14" x14ac:dyDescent="0.2">
      <c r="A528" s="2" t="s">
        <v>8263</v>
      </c>
      <c r="B528" s="2" t="s">
        <v>3932</v>
      </c>
      <c r="C528" s="2" t="s">
        <v>538</v>
      </c>
      <c r="D528" s="2" t="s">
        <v>47</v>
      </c>
      <c r="E528" s="11">
        <v>45710</v>
      </c>
      <c r="F528" s="2">
        <v>4</v>
      </c>
      <c r="G528" s="2">
        <v>4</v>
      </c>
      <c r="H528" s="2">
        <v>5</v>
      </c>
      <c r="I528" s="2">
        <v>3</v>
      </c>
      <c r="J528" s="2">
        <v>4</v>
      </c>
      <c r="K528" s="2">
        <v>8</v>
      </c>
      <c r="L528" s="2" t="str">
        <f>IF(F528&gt;=4,"Positive",IF(F528=3,"Neutral","Negative"))</f>
        <v>Positive</v>
      </c>
      <c r="M528" s="2" t="str">
        <f>IF(K528&gt;=9,"Promoter",IF(K528&gt;=7,"Passive","Detractor"))</f>
        <v>Passive</v>
      </c>
      <c r="N528" s="2" t="s">
        <v>7743</v>
      </c>
    </row>
    <row r="529" spans="1:14" x14ac:dyDescent="0.2">
      <c r="A529" s="2" t="s">
        <v>8264</v>
      </c>
      <c r="B529" s="2" t="s">
        <v>3957</v>
      </c>
      <c r="C529" s="2" t="s">
        <v>848</v>
      </c>
      <c r="D529" s="2" t="s">
        <v>13</v>
      </c>
      <c r="E529" s="11">
        <v>45710</v>
      </c>
      <c r="F529" s="2">
        <v>4</v>
      </c>
      <c r="G529" s="2">
        <v>3</v>
      </c>
      <c r="H529" s="2">
        <v>4</v>
      </c>
      <c r="I529" s="2">
        <v>5</v>
      </c>
      <c r="J529" s="2">
        <v>5</v>
      </c>
      <c r="K529" s="2">
        <v>7</v>
      </c>
      <c r="L529" s="2" t="str">
        <f>IF(F529&gt;=4,"Positive",IF(F529=3,"Neutral","Negative"))</f>
        <v>Positive</v>
      </c>
      <c r="M529" s="2" t="str">
        <f>IF(K529&gt;=9,"Promoter",IF(K529&gt;=7,"Passive","Detractor"))</f>
        <v>Passive</v>
      </c>
      <c r="N529" s="2" t="s">
        <v>7733</v>
      </c>
    </row>
    <row r="530" spans="1:14" x14ac:dyDescent="0.2">
      <c r="A530" s="2" t="s">
        <v>8265</v>
      </c>
      <c r="B530" s="2" t="s">
        <v>3978</v>
      </c>
      <c r="C530" s="2" t="s">
        <v>1407</v>
      </c>
      <c r="D530" s="2" t="s">
        <v>49</v>
      </c>
      <c r="E530" s="11">
        <v>45710</v>
      </c>
      <c r="F530" s="2">
        <v>4</v>
      </c>
      <c r="G530" s="2">
        <v>4</v>
      </c>
      <c r="H530" s="2">
        <v>4</v>
      </c>
      <c r="I530" s="2">
        <v>5</v>
      </c>
      <c r="J530" s="2">
        <v>3</v>
      </c>
      <c r="K530" s="2">
        <v>9</v>
      </c>
      <c r="L530" s="2" t="str">
        <f>IF(F530&gt;=4,"Positive",IF(F530=3,"Neutral","Negative"))</f>
        <v>Positive</v>
      </c>
      <c r="M530" s="2" t="str">
        <f>IF(K530&gt;=9,"Promoter",IF(K530&gt;=7,"Passive","Detractor"))</f>
        <v>Promoter</v>
      </c>
      <c r="N530" s="2" t="s">
        <v>7737</v>
      </c>
    </row>
    <row r="531" spans="1:14" x14ac:dyDescent="0.2">
      <c r="A531" s="2" t="s">
        <v>8266</v>
      </c>
      <c r="B531" s="2" t="s">
        <v>3983</v>
      </c>
      <c r="C531" s="2" t="s">
        <v>2410</v>
      </c>
      <c r="D531" s="2" t="s">
        <v>22</v>
      </c>
      <c r="E531" s="11">
        <v>45710</v>
      </c>
      <c r="F531" s="2">
        <v>4</v>
      </c>
      <c r="G531" s="2">
        <v>4</v>
      </c>
      <c r="H531" s="2">
        <v>4</v>
      </c>
      <c r="I531" s="2">
        <v>4</v>
      </c>
      <c r="J531" s="2">
        <v>5</v>
      </c>
      <c r="K531" s="2">
        <v>9</v>
      </c>
      <c r="L531" s="2" t="str">
        <f>IF(F531&gt;=4,"Positive",IF(F531=3,"Neutral","Negative"))</f>
        <v>Positive</v>
      </c>
      <c r="M531" s="2" t="str">
        <f>IF(K531&gt;=9,"Promoter",IF(K531&gt;=7,"Passive","Detractor"))</f>
        <v>Promoter</v>
      </c>
      <c r="N531" s="2" t="s">
        <v>7735</v>
      </c>
    </row>
    <row r="532" spans="1:14" x14ac:dyDescent="0.2">
      <c r="A532" s="2" t="s">
        <v>8267</v>
      </c>
      <c r="B532" s="2" t="s">
        <v>3990</v>
      </c>
      <c r="C532" s="2" t="s">
        <v>2375</v>
      </c>
      <c r="D532" s="2" t="s">
        <v>81</v>
      </c>
      <c r="E532" s="11">
        <v>45710</v>
      </c>
      <c r="F532" s="2">
        <v>4</v>
      </c>
      <c r="G532" s="2">
        <v>3</v>
      </c>
      <c r="H532" s="2">
        <v>4</v>
      </c>
      <c r="I532" s="2">
        <v>4</v>
      </c>
      <c r="J532" s="2">
        <v>3</v>
      </c>
      <c r="K532" s="2">
        <v>9</v>
      </c>
      <c r="L532" s="2" t="str">
        <f>IF(F532&gt;=4,"Positive",IF(F532=3,"Neutral","Negative"))</f>
        <v>Positive</v>
      </c>
      <c r="M532" s="2" t="str">
        <f>IF(K532&gt;=9,"Promoter",IF(K532&gt;=7,"Passive","Detractor"))</f>
        <v>Promoter</v>
      </c>
      <c r="N532" s="2" t="s">
        <v>7743</v>
      </c>
    </row>
    <row r="533" spans="1:14" x14ac:dyDescent="0.2">
      <c r="A533" s="2" t="s">
        <v>8268</v>
      </c>
      <c r="B533" s="2" t="s">
        <v>2818</v>
      </c>
      <c r="C533" s="2" t="s">
        <v>400</v>
      </c>
      <c r="D533" s="2" t="s">
        <v>71</v>
      </c>
      <c r="E533" s="11">
        <v>45711</v>
      </c>
      <c r="F533" s="2">
        <v>4</v>
      </c>
      <c r="G533" s="2">
        <v>4</v>
      </c>
      <c r="H533" s="2">
        <v>5</v>
      </c>
      <c r="I533" s="2">
        <v>4</v>
      </c>
      <c r="J533" s="2">
        <v>4</v>
      </c>
      <c r="K533" s="2">
        <v>8</v>
      </c>
      <c r="L533" s="2" t="str">
        <f>IF(F533&gt;=4,"Positive",IF(F533=3,"Neutral","Negative"))</f>
        <v>Positive</v>
      </c>
      <c r="M533" s="2" t="str">
        <f>IF(K533&gt;=9,"Promoter",IF(K533&gt;=7,"Passive","Detractor"))</f>
        <v>Passive</v>
      </c>
      <c r="N533" s="2" t="s">
        <v>7735</v>
      </c>
    </row>
    <row r="534" spans="1:14" x14ac:dyDescent="0.2">
      <c r="A534" s="2" t="s">
        <v>8269</v>
      </c>
      <c r="B534" s="2" t="s">
        <v>3258</v>
      </c>
      <c r="C534" s="2" t="s">
        <v>2433</v>
      </c>
      <c r="D534" s="2" t="s">
        <v>69</v>
      </c>
      <c r="E534" s="11">
        <v>45711</v>
      </c>
      <c r="F534" s="2">
        <v>5</v>
      </c>
      <c r="G534" s="2">
        <v>4</v>
      </c>
      <c r="H534" s="2">
        <v>5</v>
      </c>
      <c r="I534" s="2">
        <v>5</v>
      </c>
      <c r="J534" s="2">
        <v>5</v>
      </c>
      <c r="K534" s="2">
        <v>10</v>
      </c>
      <c r="L534" s="2" t="str">
        <f>IF(F534&gt;=4,"Positive",IF(F534=3,"Neutral","Negative"))</f>
        <v>Positive</v>
      </c>
      <c r="M534" s="2" t="str">
        <f>IF(K534&gt;=9,"Promoter",IF(K534&gt;=7,"Passive","Detractor"))</f>
        <v>Promoter</v>
      </c>
      <c r="N534" s="2" t="s">
        <v>7735</v>
      </c>
    </row>
    <row r="535" spans="1:14" x14ac:dyDescent="0.2">
      <c r="A535" s="2" t="s">
        <v>8270</v>
      </c>
      <c r="B535" s="2" t="s">
        <v>2803</v>
      </c>
      <c r="C535" s="2" t="s">
        <v>2149</v>
      </c>
      <c r="D535" s="2" t="s">
        <v>93</v>
      </c>
      <c r="E535" s="11">
        <v>45712</v>
      </c>
      <c r="F535" s="2">
        <v>4</v>
      </c>
      <c r="G535" s="2">
        <v>3</v>
      </c>
      <c r="H535" s="2">
        <v>3</v>
      </c>
      <c r="I535" s="2">
        <v>4</v>
      </c>
      <c r="J535" s="2">
        <v>4</v>
      </c>
      <c r="K535" s="2">
        <v>7</v>
      </c>
      <c r="L535" s="2" t="str">
        <f>IF(F535&gt;=4,"Positive",IF(F535=3,"Neutral","Negative"))</f>
        <v>Positive</v>
      </c>
      <c r="M535" s="2" t="str">
        <f>IF(K535&gt;=9,"Promoter",IF(K535&gt;=7,"Passive","Detractor"))</f>
        <v>Passive</v>
      </c>
      <c r="N535" s="2" t="s">
        <v>7749</v>
      </c>
    </row>
    <row r="536" spans="1:14" x14ac:dyDescent="0.2">
      <c r="A536" s="2" t="s">
        <v>8271</v>
      </c>
      <c r="B536" s="2" t="s">
        <v>3203</v>
      </c>
      <c r="C536" s="2" t="s">
        <v>761</v>
      </c>
      <c r="D536" s="2" t="s">
        <v>81</v>
      </c>
      <c r="E536" s="11">
        <v>45712</v>
      </c>
      <c r="F536" s="2">
        <v>5</v>
      </c>
      <c r="G536" s="2">
        <v>5</v>
      </c>
      <c r="H536" s="2">
        <v>5</v>
      </c>
      <c r="I536" s="2">
        <v>5</v>
      </c>
      <c r="J536" s="2">
        <v>5</v>
      </c>
      <c r="K536" s="2">
        <v>9</v>
      </c>
      <c r="L536" s="2" t="str">
        <f>IF(F536&gt;=4,"Positive",IF(F536=3,"Neutral","Negative"))</f>
        <v>Positive</v>
      </c>
      <c r="M536" s="2" t="str">
        <f>IF(K536&gt;=9,"Promoter",IF(K536&gt;=7,"Passive","Detractor"))</f>
        <v>Promoter</v>
      </c>
      <c r="N536" s="2" t="s">
        <v>7743</v>
      </c>
    </row>
    <row r="537" spans="1:14" x14ac:dyDescent="0.2">
      <c r="A537" s="2" t="s">
        <v>8272</v>
      </c>
      <c r="B537" s="2" t="s">
        <v>3407</v>
      </c>
      <c r="C537" s="2" t="s">
        <v>2522</v>
      </c>
      <c r="D537" s="2" t="s">
        <v>83</v>
      </c>
      <c r="E537" s="11">
        <v>45712</v>
      </c>
      <c r="F537" s="2">
        <v>5</v>
      </c>
      <c r="G537" s="2">
        <v>5</v>
      </c>
      <c r="H537" s="2">
        <v>5</v>
      </c>
      <c r="I537" s="2">
        <v>5</v>
      </c>
      <c r="J537" s="2">
        <v>5</v>
      </c>
      <c r="K537" s="2">
        <v>10</v>
      </c>
      <c r="L537" s="2" t="str">
        <f>IF(F537&gt;=4,"Positive",IF(F537=3,"Neutral","Negative"))</f>
        <v>Positive</v>
      </c>
      <c r="M537" s="2" t="str">
        <f>IF(K537&gt;=9,"Promoter",IF(K537&gt;=7,"Passive","Detractor"))</f>
        <v>Promoter</v>
      </c>
      <c r="N537" s="2" t="s">
        <v>7737</v>
      </c>
    </row>
    <row r="538" spans="1:14" x14ac:dyDescent="0.2">
      <c r="A538" s="2" t="s">
        <v>8273</v>
      </c>
      <c r="B538" s="2" t="s">
        <v>3809</v>
      </c>
      <c r="C538" s="2" t="s">
        <v>752</v>
      </c>
      <c r="D538" s="2" t="s">
        <v>73</v>
      </c>
      <c r="E538" s="11">
        <v>45712</v>
      </c>
      <c r="F538" s="2">
        <v>4</v>
      </c>
      <c r="G538" s="2">
        <v>4</v>
      </c>
      <c r="H538" s="2">
        <v>4</v>
      </c>
      <c r="I538" s="2">
        <v>3</v>
      </c>
      <c r="J538" s="2">
        <v>4</v>
      </c>
      <c r="K538" s="2">
        <v>9</v>
      </c>
      <c r="L538" s="2" t="str">
        <f>IF(F538&gt;=4,"Positive",IF(F538=3,"Neutral","Negative"))</f>
        <v>Positive</v>
      </c>
      <c r="M538" s="2" t="str">
        <f>IF(K538&gt;=9,"Promoter",IF(K538&gt;=7,"Passive","Detractor"))</f>
        <v>Promoter</v>
      </c>
      <c r="N538" s="2" t="s">
        <v>7735</v>
      </c>
    </row>
    <row r="539" spans="1:14" x14ac:dyDescent="0.2">
      <c r="A539" s="2" t="s">
        <v>8274</v>
      </c>
      <c r="B539" s="2" t="s">
        <v>3906</v>
      </c>
      <c r="C539" s="2" t="s">
        <v>2309</v>
      </c>
      <c r="D539" s="2" t="s">
        <v>39</v>
      </c>
      <c r="E539" s="11">
        <v>45712</v>
      </c>
      <c r="F539" s="2">
        <v>4</v>
      </c>
      <c r="G539" s="2">
        <v>3</v>
      </c>
      <c r="H539" s="2">
        <v>4</v>
      </c>
      <c r="I539" s="2">
        <v>3</v>
      </c>
      <c r="J539" s="2">
        <v>4</v>
      </c>
      <c r="K539" s="2">
        <v>9</v>
      </c>
      <c r="L539" s="2" t="str">
        <f>IF(F539&gt;=4,"Positive",IF(F539=3,"Neutral","Negative"))</f>
        <v>Positive</v>
      </c>
      <c r="M539" s="2" t="str">
        <f>IF(K539&gt;=9,"Promoter",IF(K539&gt;=7,"Passive","Detractor"))</f>
        <v>Promoter</v>
      </c>
      <c r="N539" s="2" t="s">
        <v>7735</v>
      </c>
    </row>
    <row r="540" spans="1:14" x14ac:dyDescent="0.2">
      <c r="A540" s="2" t="s">
        <v>8275</v>
      </c>
      <c r="B540" s="2" t="s">
        <v>4024</v>
      </c>
      <c r="C540" s="2" t="s">
        <v>2406</v>
      </c>
      <c r="D540" s="2" t="s">
        <v>99</v>
      </c>
      <c r="E540" s="11">
        <v>45712</v>
      </c>
      <c r="F540" s="2">
        <v>3</v>
      </c>
      <c r="G540" s="2">
        <v>4</v>
      </c>
      <c r="H540" s="2">
        <v>3</v>
      </c>
      <c r="I540" s="2">
        <v>4</v>
      </c>
      <c r="J540" s="2">
        <v>3</v>
      </c>
      <c r="K540" s="2">
        <v>6</v>
      </c>
      <c r="L540" s="2" t="str">
        <f>IF(F540&gt;=4,"Positive",IF(F540=3,"Neutral","Negative"))</f>
        <v>Neutral</v>
      </c>
      <c r="M540" s="2" t="str">
        <f>IF(K540&gt;=9,"Promoter",IF(K540&gt;=7,"Passive","Detractor"))</f>
        <v>Detractor</v>
      </c>
      <c r="N540" s="2" t="s">
        <v>7735</v>
      </c>
    </row>
    <row r="541" spans="1:14" x14ac:dyDescent="0.2">
      <c r="A541" s="2" t="s">
        <v>8276</v>
      </c>
      <c r="B541" s="2" t="s">
        <v>2690</v>
      </c>
      <c r="C541" s="2" t="s">
        <v>1538</v>
      </c>
      <c r="D541" s="2" t="s">
        <v>37</v>
      </c>
      <c r="E541" s="11">
        <v>45713</v>
      </c>
      <c r="F541" s="2">
        <v>5</v>
      </c>
      <c r="G541" s="2">
        <v>4</v>
      </c>
      <c r="H541" s="2">
        <v>5</v>
      </c>
      <c r="I541" s="2">
        <v>5</v>
      </c>
      <c r="J541" s="2">
        <v>5</v>
      </c>
      <c r="K541" s="2">
        <v>9</v>
      </c>
      <c r="L541" s="2" t="str">
        <f>IF(F541&gt;=4,"Positive",IF(F541=3,"Neutral","Negative"))</f>
        <v>Positive</v>
      </c>
      <c r="M541" s="2" t="str">
        <f>IF(K541&gt;=9,"Promoter",IF(K541&gt;=7,"Passive","Detractor"))</f>
        <v>Promoter</v>
      </c>
      <c r="N541" s="2" t="s">
        <v>7743</v>
      </c>
    </row>
    <row r="542" spans="1:14" x14ac:dyDescent="0.2">
      <c r="A542" s="2" t="s">
        <v>8277</v>
      </c>
      <c r="B542" s="2" t="s">
        <v>3424</v>
      </c>
      <c r="C542" s="2" t="s">
        <v>1713</v>
      </c>
      <c r="D542" s="2" t="s">
        <v>49</v>
      </c>
      <c r="E542" s="11">
        <v>45713</v>
      </c>
      <c r="F542" s="2">
        <v>4</v>
      </c>
      <c r="G542" s="2">
        <v>4</v>
      </c>
      <c r="H542" s="2">
        <v>5</v>
      </c>
      <c r="I542" s="2">
        <v>4</v>
      </c>
      <c r="J542" s="2">
        <v>3</v>
      </c>
      <c r="K542" s="2">
        <v>9</v>
      </c>
      <c r="L542" s="2" t="str">
        <f>IF(F542&gt;=4,"Positive",IF(F542=3,"Neutral","Negative"))</f>
        <v>Positive</v>
      </c>
      <c r="M542" s="2" t="str">
        <f>IF(K542&gt;=9,"Promoter",IF(K542&gt;=7,"Passive","Detractor"))</f>
        <v>Promoter</v>
      </c>
      <c r="N542" s="2" t="s">
        <v>7735</v>
      </c>
    </row>
    <row r="543" spans="1:14" x14ac:dyDescent="0.2">
      <c r="A543" s="2" t="s">
        <v>8278</v>
      </c>
      <c r="B543" s="2" t="s">
        <v>3878</v>
      </c>
      <c r="C543" s="2" t="s">
        <v>2375</v>
      </c>
      <c r="D543" s="2" t="s">
        <v>69</v>
      </c>
      <c r="E543" s="11">
        <v>45713</v>
      </c>
      <c r="F543" s="2">
        <v>4</v>
      </c>
      <c r="G543" s="2">
        <v>4</v>
      </c>
      <c r="H543" s="2">
        <v>5</v>
      </c>
      <c r="I543" s="2">
        <v>4</v>
      </c>
      <c r="J543" s="2">
        <v>3</v>
      </c>
      <c r="K543" s="2">
        <v>9</v>
      </c>
      <c r="L543" s="2" t="str">
        <f>IF(F543&gt;=4,"Positive",IF(F543=3,"Neutral","Negative"))</f>
        <v>Positive</v>
      </c>
      <c r="M543" s="2" t="str">
        <f>IF(K543&gt;=9,"Promoter",IF(K543&gt;=7,"Passive","Detractor"))</f>
        <v>Promoter</v>
      </c>
      <c r="N543" s="2" t="s">
        <v>7735</v>
      </c>
    </row>
    <row r="544" spans="1:14" x14ac:dyDescent="0.2">
      <c r="A544" s="2" t="s">
        <v>8279</v>
      </c>
      <c r="B544" s="2" t="s">
        <v>3902</v>
      </c>
      <c r="C544" s="2" t="s">
        <v>2565</v>
      </c>
      <c r="D544" s="2" t="s">
        <v>13</v>
      </c>
      <c r="E544" s="11">
        <v>45713</v>
      </c>
      <c r="F544" s="2">
        <v>5</v>
      </c>
      <c r="G544" s="2">
        <v>5</v>
      </c>
      <c r="H544" s="2">
        <v>4</v>
      </c>
      <c r="I544" s="2">
        <v>5</v>
      </c>
      <c r="J544" s="2">
        <v>5</v>
      </c>
      <c r="K544" s="2">
        <v>10</v>
      </c>
      <c r="L544" s="2" t="str">
        <f>IF(F544&gt;=4,"Positive",IF(F544=3,"Neutral","Negative"))</f>
        <v>Positive</v>
      </c>
      <c r="M544" s="2" t="str">
        <f>IF(K544&gt;=9,"Promoter",IF(K544&gt;=7,"Passive","Detractor"))</f>
        <v>Promoter</v>
      </c>
      <c r="N544" s="2" t="s">
        <v>7749</v>
      </c>
    </row>
    <row r="545" spans="1:14" x14ac:dyDescent="0.2">
      <c r="A545" s="2" t="s">
        <v>8280</v>
      </c>
      <c r="B545" s="2" t="s">
        <v>3882</v>
      </c>
      <c r="C545" s="2" t="s">
        <v>800</v>
      </c>
      <c r="D545" s="2" t="s">
        <v>43</v>
      </c>
      <c r="E545" s="11">
        <v>45714</v>
      </c>
      <c r="F545" s="2">
        <v>4</v>
      </c>
      <c r="G545" s="2">
        <v>3</v>
      </c>
      <c r="H545" s="2">
        <v>4</v>
      </c>
      <c r="I545" s="2">
        <v>4</v>
      </c>
      <c r="J545" s="2">
        <v>4</v>
      </c>
      <c r="K545" s="2">
        <v>7</v>
      </c>
      <c r="L545" s="2" t="str">
        <f>IF(F545&gt;=4,"Positive",IF(F545=3,"Neutral","Negative"))</f>
        <v>Positive</v>
      </c>
      <c r="M545" s="2" t="str">
        <f>IF(K545&gt;=9,"Promoter",IF(K545&gt;=7,"Passive","Detractor"))</f>
        <v>Passive</v>
      </c>
      <c r="N545" s="2" t="s">
        <v>7743</v>
      </c>
    </row>
    <row r="546" spans="1:14" x14ac:dyDescent="0.2">
      <c r="A546" s="2" t="s">
        <v>8281</v>
      </c>
      <c r="B546" s="2" t="s">
        <v>3989</v>
      </c>
      <c r="C546" s="2" t="s">
        <v>2099</v>
      </c>
      <c r="D546" s="2" t="s">
        <v>83</v>
      </c>
      <c r="E546" s="11">
        <v>45714</v>
      </c>
      <c r="F546" s="2">
        <v>4</v>
      </c>
      <c r="G546" s="2">
        <v>5</v>
      </c>
      <c r="H546" s="2">
        <v>3</v>
      </c>
      <c r="I546" s="2">
        <v>4</v>
      </c>
      <c r="J546" s="2">
        <v>5</v>
      </c>
      <c r="K546" s="2">
        <v>9</v>
      </c>
      <c r="L546" s="2" t="str">
        <f>IF(F546&gt;=4,"Positive",IF(F546=3,"Neutral","Negative"))</f>
        <v>Positive</v>
      </c>
      <c r="M546" s="2" t="str">
        <f>IF(K546&gt;=9,"Promoter",IF(K546&gt;=7,"Passive","Detractor"))</f>
        <v>Promoter</v>
      </c>
      <c r="N546" s="2" t="s">
        <v>7749</v>
      </c>
    </row>
    <row r="547" spans="1:14" x14ac:dyDescent="0.2">
      <c r="A547" s="2" t="s">
        <v>8282</v>
      </c>
      <c r="B547" s="2" t="s">
        <v>2693</v>
      </c>
      <c r="C547" s="2" t="s">
        <v>1713</v>
      </c>
      <c r="D547" s="2" t="s">
        <v>93</v>
      </c>
      <c r="E547" s="11">
        <v>45715</v>
      </c>
      <c r="F547" s="2">
        <v>5</v>
      </c>
      <c r="G547" s="2">
        <v>5</v>
      </c>
      <c r="H547" s="2">
        <v>5</v>
      </c>
      <c r="I547" s="2">
        <v>5</v>
      </c>
      <c r="J547" s="2">
        <v>5</v>
      </c>
      <c r="K547" s="2">
        <v>10</v>
      </c>
      <c r="L547" s="2" t="str">
        <f>IF(F547&gt;=4,"Positive",IF(F547=3,"Neutral","Negative"))</f>
        <v>Positive</v>
      </c>
      <c r="M547" s="2" t="str">
        <f>IF(K547&gt;=9,"Promoter",IF(K547&gt;=7,"Passive","Detractor"))</f>
        <v>Promoter</v>
      </c>
      <c r="N547" s="2" t="s">
        <v>7733</v>
      </c>
    </row>
    <row r="548" spans="1:14" x14ac:dyDescent="0.2">
      <c r="A548" s="2" t="s">
        <v>8283</v>
      </c>
      <c r="B548" s="2" t="s">
        <v>3570</v>
      </c>
      <c r="C548" s="2" t="s">
        <v>1124</v>
      </c>
      <c r="D548" s="2" t="s">
        <v>79</v>
      </c>
      <c r="E548" s="11">
        <v>45715</v>
      </c>
      <c r="F548" s="2">
        <v>4</v>
      </c>
      <c r="G548" s="2">
        <v>3</v>
      </c>
      <c r="H548" s="2">
        <v>3</v>
      </c>
      <c r="I548" s="2">
        <v>5</v>
      </c>
      <c r="J548" s="2">
        <v>3</v>
      </c>
      <c r="K548" s="2">
        <v>7</v>
      </c>
      <c r="L548" s="2" t="str">
        <f>IF(F548&gt;=4,"Positive",IF(F548=3,"Neutral","Negative"))</f>
        <v>Positive</v>
      </c>
      <c r="M548" s="2" t="str">
        <f>IF(K548&gt;=9,"Promoter",IF(K548&gt;=7,"Passive","Detractor"))</f>
        <v>Passive</v>
      </c>
      <c r="N548" s="2" t="s">
        <v>7735</v>
      </c>
    </row>
    <row r="549" spans="1:14" x14ac:dyDescent="0.2">
      <c r="A549" s="2" t="s">
        <v>8284</v>
      </c>
      <c r="B549" s="2" t="s">
        <v>3804</v>
      </c>
      <c r="C549" s="2" t="s">
        <v>1837</v>
      </c>
      <c r="D549" s="2" t="s">
        <v>32</v>
      </c>
      <c r="E549" s="11">
        <v>45715</v>
      </c>
      <c r="F549" s="2">
        <v>3</v>
      </c>
      <c r="G549" s="2">
        <v>3</v>
      </c>
      <c r="H549" s="2">
        <v>2</v>
      </c>
      <c r="I549" s="2">
        <v>3</v>
      </c>
      <c r="J549" s="2">
        <v>3</v>
      </c>
      <c r="K549" s="2">
        <v>5</v>
      </c>
      <c r="L549" s="2" t="str">
        <f>IF(F549&gt;=4,"Positive",IF(F549=3,"Neutral","Negative"))</f>
        <v>Neutral</v>
      </c>
      <c r="M549" s="2" t="str">
        <f>IF(K549&gt;=9,"Promoter",IF(K549&gt;=7,"Passive","Detractor"))</f>
        <v>Detractor</v>
      </c>
      <c r="N549" s="2" t="s">
        <v>7737</v>
      </c>
    </row>
    <row r="550" spans="1:14" x14ac:dyDescent="0.2">
      <c r="A550" s="2" t="s">
        <v>8285</v>
      </c>
      <c r="B550" s="2" t="s">
        <v>4048</v>
      </c>
      <c r="C550" s="2" t="s">
        <v>2367</v>
      </c>
      <c r="D550" s="2" t="s">
        <v>19</v>
      </c>
      <c r="E550" s="11">
        <v>45715</v>
      </c>
      <c r="F550" s="2">
        <v>3</v>
      </c>
      <c r="G550" s="2">
        <v>2</v>
      </c>
      <c r="H550" s="2">
        <v>4</v>
      </c>
      <c r="I550" s="2">
        <v>3</v>
      </c>
      <c r="J550" s="2">
        <v>4</v>
      </c>
      <c r="K550" s="2">
        <v>5</v>
      </c>
      <c r="L550" s="2" t="str">
        <f>IF(F550&gt;=4,"Positive",IF(F550=3,"Neutral","Negative"))</f>
        <v>Neutral</v>
      </c>
      <c r="M550" s="2" t="str">
        <f>IF(K550&gt;=9,"Promoter",IF(K550&gt;=7,"Passive","Detractor"))</f>
        <v>Detractor</v>
      </c>
      <c r="N550" s="2" t="s">
        <v>7735</v>
      </c>
    </row>
    <row r="551" spans="1:14" x14ac:dyDescent="0.2">
      <c r="A551" s="2" t="s">
        <v>8286</v>
      </c>
      <c r="B551" s="2" t="s">
        <v>4053</v>
      </c>
      <c r="C551" s="2" t="s">
        <v>728</v>
      </c>
      <c r="D551" s="2" t="s">
        <v>51</v>
      </c>
      <c r="E551" s="11">
        <v>45715</v>
      </c>
      <c r="F551" s="2">
        <v>4</v>
      </c>
      <c r="G551" s="2">
        <v>4</v>
      </c>
      <c r="H551" s="2">
        <v>3</v>
      </c>
      <c r="I551" s="2">
        <v>4</v>
      </c>
      <c r="J551" s="2">
        <v>5</v>
      </c>
      <c r="K551" s="2">
        <v>7</v>
      </c>
      <c r="L551" s="2" t="str">
        <f>IF(F551&gt;=4,"Positive",IF(F551=3,"Neutral","Negative"))</f>
        <v>Positive</v>
      </c>
      <c r="M551" s="2" t="str">
        <f>IF(K551&gt;=9,"Promoter",IF(K551&gt;=7,"Passive","Detractor"))</f>
        <v>Passive</v>
      </c>
      <c r="N551" s="2" t="s">
        <v>7743</v>
      </c>
    </row>
    <row r="552" spans="1:14" x14ac:dyDescent="0.2">
      <c r="A552" s="2" t="s">
        <v>8287</v>
      </c>
      <c r="B552" s="2" t="s">
        <v>2687</v>
      </c>
      <c r="C552" s="2" t="s">
        <v>744</v>
      </c>
      <c r="D552" s="2" t="s">
        <v>110</v>
      </c>
      <c r="E552" s="11">
        <v>45716</v>
      </c>
      <c r="F552" s="2">
        <v>4</v>
      </c>
      <c r="G552" s="2">
        <v>4</v>
      </c>
      <c r="H552" s="2">
        <v>5</v>
      </c>
      <c r="I552" s="2">
        <v>4</v>
      </c>
      <c r="J552" s="2">
        <v>3</v>
      </c>
      <c r="K552" s="2">
        <v>9</v>
      </c>
      <c r="L552" s="2" t="str">
        <f>IF(F552&gt;=4,"Positive",IF(F552=3,"Neutral","Negative"))</f>
        <v>Positive</v>
      </c>
      <c r="M552" s="2" t="str">
        <f>IF(K552&gt;=9,"Promoter",IF(K552&gt;=7,"Passive","Detractor"))</f>
        <v>Promoter</v>
      </c>
      <c r="N552" s="2" t="s">
        <v>7743</v>
      </c>
    </row>
    <row r="553" spans="1:14" x14ac:dyDescent="0.2">
      <c r="A553" s="2" t="s">
        <v>8288</v>
      </c>
      <c r="B553" s="2" t="s">
        <v>3689</v>
      </c>
      <c r="C553" s="2" t="s">
        <v>2112</v>
      </c>
      <c r="D553" s="2" t="s">
        <v>118</v>
      </c>
      <c r="E553" s="11">
        <v>45716</v>
      </c>
      <c r="F553" s="2">
        <v>5</v>
      </c>
      <c r="G553" s="2">
        <v>4</v>
      </c>
      <c r="H553" s="2">
        <v>4</v>
      </c>
      <c r="I553" s="2">
        <v>5</v>
      </c>
      <c r="J553" s="2">
        <v>4</v>
      </c>
      <c r="K553" s="2">
        <v>8</v>
      </c>
      <c r="L553" s="2" t="str">
        <f>IF(F553&gt;=4,"Positive",IF(F553=3,"Neutral","Negative"))</f>
        <v>Positive</v>
      </c>
      <c r="M553" s="2" t="str">
        <f>IF(K553&gt;=9,"Promoter",IF(K553&gt;=7,"Passive","Detractor"))</f>
        <v>Passive</v>
      </c>
      <c r="N553" s="2" t="s">
        <v>7737</v>
      </c>
    </row>
    <row r="554" spans="1:14" x14ac:dyDescent="0.2">
      <c r="A554" s="2" t="s">
        <v>8289</v>
      </c>
      <c r="B554" s="2" t="s">
        <v>3799</v>
      </c>
      <c r="C554" s="2" t="s">
        <v>1808</v>
      </c>
      <c r="D554" s="2" t="s">
        <v>13</v>
      </c>
      <c r="E554" s="11">
        <v>45716</v>
      </c>
      <c r="F554" s="2">
        <v>4</v>
      </c>
      <c r="G554" s="2">
        <v>5</v>
      </c>
      <c r="H554" s="2">
        <v>4</v>
      </c>
      <c r="I554" s="2">
        <v>5</v>
      </c>
      <c r="J554" s="2">
        <v>3</v>
      </c>
      <c r="K554" s="2">
        <v>8</v>
      </c>
      <c r="L554" s="2" t="str">
        <f>IF(F554&gt;=4,"Positive",IF(F554=3,"Neutral","Negative"))</f>
        <v>Positive</v>
      </c>
      <c r="M554" s="2" t="str">
        <f>IF(K554&gt;=9,"Promoter",IF(K554&gt;=7,"Passive","Detractor"))</f>
        <v>Passive</v>
      </c>
      <c r="N554" s="2" t="s">
        <v>7735</v>
      </c>
    </row>
    <row r="555" spans="1:14" x14ac:dyDescent="0.2">
      <c r="A555" s="2" t="s">
        <v>8290</v>
      </c>
      <c r="B555" s="2" t="s">
        <v>3841</v>
      </c>
      <c r="C555" s="2" t="s">
        <v>2040</v>
      </c>
      <c r="D555" s="2" t="s">
        <v>63</v>
      </c>
      <c r="E555" s="11">
        <v>45716</v>
      </c>
      <c r="F555" s="2">
        <v>3</v>
      </c>
      <c r="G555" s="2">
        <v>4</v>
      </c>
      <c r="H555" s="2">
        <v>3</v>
      </c>
      <c r="I555" s="2">
        <v>2</v>
      </c>
      <c r="J555" s="2">
        <v>3</v>
      </c>
      <c r="K555" s="2">
        <v>7</v>
      </c>
      <c r="L555" s="2" t="str">
        <f>IF(F555&gt;=4,"Positive",IF(F555=3,"Neutral","Negative"))</f>
        <v>Neutral</v>
      </c>
      <c r="M555" s="2" t="str">
        <f>IF(K555&gt;=9,"Promoter",IF(K555&gt;=7,"Passive","Detractor"))</f>
        <v>Passive</v>
      </c>
      <c r="N555" s="2" t="s">
        <v>7743</v>
      </c>
    </row>
    <row r="556" spans="1:14" x14ac:dyDescent="0.2">
      <c r="A556" s="2" t="s">
        <v>8291</v>
      </c>
      <c r="B556" s="2" t="s">
        <v>3898</v>
      </c>
      <c r="C556" s="2" t="s">
        <v>1808</v>
      </c>
      <c r="D556" s="2" t="s">
        <v>118</v>
      </c>
      <c r="E556" s="11">
        <v>45716</v>
      </c>
      <c r="F556" s="2">
        <v>4</v>
      </c>
      <c r="G556" s="2">
        <v>5</v>
      </c>
      <c r="H556" s="2">
        <v>5</v>
      </c>
      <c r="I556" s="2">
        <v>5</v>
      </c>
      <c r="J556" s="2">
        <v>5</v>
      </c>
      <c r="K556" s="2">
        <v>9</v>
      </c>
      <c r="L556" s="2" t="str">
        <f>IF(F556&gt;=4,"Positive",IF(F556=3,"Neutral","Negative"))</f>
        <v>Positive</v>
      </c>
      <c r="M556" s="2" t="str">
        <f>IF(K556&gt;=9,"Promoter",IF(K556&gt;=7,"Passive","Detractor"))</f>
        <v>Promoter</v>
      </c>
      <c r="N556" s="2" t="s">
        <v>7733</v>
      </c>
    </row>
    <row r="557" spans="1:14" x14ac:dyDescent="0.2">
      <c r="A557" s="2" t="s">
        <v>8292</v>
      </c>
      <c r="B557" s="2" t="s">
        <v>3950</v>
      </c>
      <c r="C557" s="2" t="s">
        <v>798</v>
      </c>
      <c r="D557" s="2" t="s">
        <v>63</v>
      </c>
      <c r="E557" s="11">
        <v>45716</v>
      </c>
      <c r="F557" s="2">
        <v>5</v>
      </c>
      <c r="G557" s="2">
        <v>4</v>
      </c>
      <c r="H557" s="2">
        <v>5</v>
      </c>
      <c r="I557" s="2">
        <v>5</v>
      </c>
      <c r="J557" s="2">
        <v>5</v>
      </c>
      <c r="K557" s="2">
        <v>10</v>
      </c>
      <c r="L557" s="2" t="str">
        <f>IF(F557&gt;=4,"Positive",IF(F557=3,"Neutral","Negative"))</f>
        <v>Positive</v>
      </c>
      <c r="M557" s="2" t="str">
        <f>IF(K557&gt;=9,"Promoter",IF(K557&gt;=7,"Passive","Detractor"))</f>
        <v>Promoter</v>
      </c>
      <c r="N557" s="2" t="s">
        <v>7743</v>
      </c>
    </row>
    <row r="558" spans="1:14" x14ac:dyDescent="0.2">
      <c r="A558" s="2" t="s">
        <v>8293</v>
      </c>
      <c r="B558" s="2" t="s">
        <v>4008</v>
      </c>
      <c r="C558" s="2" t="s">
        <v>2115</v>
      </c>
      <c r="D558" s="2" t="s">
        <v>26</v>
      </c>
      <c r="E558" s="11">
        <v>45716</v>
      </c>
      <c r="F558" s="2">
        <v>4</v>
      </c>
      <c r="G558" s="2">
        <v>5</v>
      </c>
      <c r="H558" s="2">
        <v>4</v>
      </c>
      <c r="I558" s="2">
        <v>4</v>
      </c>
      <c r="J558" s="2">
        <v>5</v>
      </c>
      <c r="K558" s="2">
        <v>7</v>
      </c>
      <c r="L558" s="2" t="str">
        <f>IF(F558&gt;=4,"Positive",IF(F558=3,"Neutral","Negative"))</f>
        <v>Positive</v>
      </c>
      <c r="M558" s="2" t="str">
        <f>IF(K558&gt;=9,"Promoter",IF(K558&gt;=7,"Passive","Detractor"))</f>
        <v>Passive</v>
      </c>
      <c r="N558" s="2" t="s">
        <v>7735</v>
      </c>
    </row>
    <row r="559" spans="1:14" x14ac:dyDescent="0.2">
      <c r="A559" s="2" t="s">
        <v>8294</v>
      </c>
      <c r="B559" s="2" t="s">
        <v>3065</v>
      </c>
      <c r="C559" s="2" t="s">
        <v>293</v>
      </c>
      <c r="D559" s="2" t="s">
        <v>103</v>
      </c>
      <c r="E559" s="11">
        <v>45717</v>
      </c>
      <c r="F559" s="2">
        <v>3</v>
      </c>
      <c r="G559" s="2">
        <v>2</v>
      </c>
      <c r="H559" s="2">
        <v>3</v>
      </c>
      <c r="I559" s="2">
        <v>3</v>
      </c>
      <c r="J559" s="2">
        <v>3</v>
      </c>
      <c r="K559" s="2">
        <v>7</v>
      </c>
      <c r="L559" s="2" t="str">
        <f>IF(F559&gt;=4,"Positive",IF(F559=3,"Neutral","Negative"))</f>
        <v>Neutral</v>
      </c>
      <c r="M559" s="2" t="str">
        <f>IF(K559&gt;=9,"Promoter",IF(K559&gt;=7,"Passive","Detractor"))</f>
        <v>Passive</v>
      </c>
      <c r="N559" s="2" t="s">
        <v>7735</v>
      </c>
    </row>
    <row r="560" spans="1:14" x14ac:dyDescent="0.2">
      <c r="A560" s="2" t="s">
        <v>8295</v>
      </c>
      <c r="B560" s="2" t="s">
        <v>3382</v>
      </c>
      <c r="C560" s="2" t="s">
        <v>406</v>
      </c>
      <c r="D560" s="2" t="s">
        <v>89</v>
      </c>
      <c r="E560" s="11">
        <v>45717</v>
      </c>
      <c r="F560" s="2">
        <v>3</v>
      </c>
      <c r="G560" s="2">
        <v>2</v>
      </c>
      <c r="H560" s="2">
        <v>3</v>
      </c>
      <c r="I560" s="2">
        <v>2</v>
      </c>
      <c r="J560" s="2">
        <v>3</v>
      </c>
      <c r="K560" s="2">
        <v>6</v>
      </c>
      <c r="L560" s="2" t="str">
        <f>IF(F560&gt;=4,"Positive",IF(F560=3,"Neutral","Negative"))</f>
        <v>Neutral</v>
      </c>
      <c r="M560" s="2" t="str">
        <f>IF(K560&gt;=9,"Promoter",IF(K560&gt;=7,"Passive","Detractor"))</f>
        <v>Detractor</v>
      </c>
      <c r="N560" s="2" t="s">
        <v>7733</v>
      </c>
    </row>
    <row r="561" spans="1:14" x14ac:dyDescent="0.2">
      <c r="A561" s="2" t="s">
        <v>8296</v>
      </c>
      <c r="B561" s="2" t="s">
        <v>3585</v>
      </c>
      <c r="C561" s="2" t="s">
        <v>2217</v>
      </c>
      <c r="D561" s="2" t="s">
        <v>77</v>
      </c>
      <c r="E561" s="11">
        <v>45717</v>
      </c>
      <c r="F561" s="2">
        <v>2</v>
      </c>
      <c r="G561" s="2">
        <v>3</v>
      </c>
      <c r="H561" s="2">
        <v>2</v>
      </c>
      <c r="I561" s="2">
        <v>2</v>
      </c>
      <c r="J561" s="2">
        <v>2</v>
      </c>
      <c r="K561" s="2">
        <v>5</v>
      </c>
      <c r="L561" s="2" t="str">
        <f>IF(F561&gt;=4,"Positive",IF(F561=3,"Neutral","Negative"))</f>
        <v>Negative</v>
      </c>
      <c r="M561" s="2" t="str">
        <f>IF(K561&gt;=9,"Promoter",IF(K561&gt;=7,"Passive","Detractor"))</f>
        <v>Detractor</v>
      </c>
      <c r="N561" s="2" t="s">
        <v>7735</v>
      </c>
    </row>
    <row r="562" spans="1:14" x14ac:dyDescent="0.2">
      <c r="A562" s="2" t="s">
        <v>8297</v>
      </c>
      <c r="B562" s="2" t="s">
        <v>3698</v>
      </c>
      <c r="C562" s="2" t="s">
        <v>2538</v>
      </c>
      <c r="D562" s="2" t="s">
        <v>108</v>
      </c>
      <c r="E562" s="11">
        <v>45717</v>
      </c>
      <c r="F562" s="2">
        <v>3</v>
      </c>
      <c r="G562" s="2">
        <v>3</v>
      </c>
      <c r="H562" s="2">
        <v>4</v>
      </c>
      <c r="I562" s="2">
        <v>4</v>
      </c>
      <c r="J562" s="2">
        <v>3</v>
      </c>
      <c r="K562" s="2">
        <v>5</v>
      </c>
      <c r="L562" s="2" t="str">
        <f>IF(F562&gt;=4,"Positive",IF(F562=3,"Neutral","Negative"))</f>
        <v>Neutral</v>
      </c>
      <c r="M562" s="2" t="str">
        <f>IF(K562&gt;=9,"Promoter",IF(K562&gt;=7,"Passive","Detractor"))</f>
        <v>Detractor</v>
      </c>
      <c r="N562" s="2" t="s">
        <v>7743</v>
      </c>
    </row>
    <row r="563" spans="1:14" x14ac:dyDescent="0.2">
      <c r="A563" s="2" t="s">
        <v>8298</v>
      </c>
      <c r="B563" s="2" t="s">
        <v>3860</v>
      </c>
      <c r="C563" s="2" t="s">
        <v>1116</v>
      </c>
      <c r="D563" s="2" t="s">
        <v>116</v>
      </c>
      <c r="E563" s="11">
        <v>45717</v>
      </c>
      <c r="F563" s="2">
        <v>5</v>
      </c>
      <c r="G563" s="2">
        <v>5</v>
      </c>
      <c r="H563" s="2">
        <v>5</v>
      </c>
      <c r="I563" s="2">
        <v>5</v>
      </c>
      <c r="J563" s="2">
        <v>5</v>
      </c>
      <c r="K563" s="2">
        <v>8</v>
      </c>
      <c r="L563" s="2" t="str">
        <f>IF(F563&gt;=4,"Positive",IF(F563=3,"Neutral","Negative"))</f>
        <v>Positive</v>
      </c>
      <c r="M563" s="2" t="str">
        <f>IF(K563&gt;=9,"Promoter",IF(K563&gt;=7,"Passive","Detractor"))</f>
        <v>Passive</v>
      </c>
      <c r="N563" s="2" t="s">
        <v>7749</v>
      </c>
    </row>
    <row r="564" spans="1:14" x14ac:dyDescent="0.2">
      <c r="A564" s="2" t="s">
        <v>8299</v>
      </c>
      <c r="B564" s="2" t="s">
        <v>3881</v>
      </c>
      <c r="C564" s="2" t="s">
        <v>236</v>
      </c>
      <c r="D564" s="2" t="s">
        <v>13</v>
      </c>
      <c r="E564" s="11">
        <v>45717</v>
      </c>
      <c r="F564" s="2">
        <v>5</v>
      </c>
      <c r="G564" s="2">
        <v>5</v>
      </c>
      <c r="H564" s="2">
        <v>5</v>
      </c>
      <c r="I564" s="2">
        <v>5</v>
      </c>
      <c r="J564" s="2">
        <v>5</v>
      </c>
      <c r="K564" s="2">
        <v>10</v>
      </c>
      <c r="L564" s="2" t="str">
        <f>IF(F564&gt;=4,"Positive",IF(F564=3,"Neutral","Negative"))</f>
        <v>Positive</v>
      </c>
      <c r="M564" s="2" t="str">
        <f>IF(K564&gt;=9,"Promoter",IF(K564&gt;=7,"Passive","Detractor"))</f>
        <v>Promoter</v>
      </c>
      <c r="N564" s="2" t="s">
        <v>7743</v>
      </c>
    </row>
    <row r="565" spans="1:14" x14ac:dyDescent="0.2">
      <c r="A565" s="2" t="s">
        <v>8300</v>
      </c>
      <c r="B565" s="2" t="s">
        <v>2694</v>
      </c>
      <c r="C565" s="2" t="s">
        <v>2253</v>
      </c>
      <c r="D565" s="2" t="s">
        <v>63</v>
      </c>
      <c r="E565" s="11">
        <v>45718</v>
      </c>
      <c r="F565" s="2">
        <v>5</v>
      </c>
      <c r="G565" s="2">
        <v>5</v>
      </c>
      <c r="H565" s="2">
        <v>4</v>
      </c>
      <c r="I565" s="2">
        <v>5</v>
      </c>
      <c r="J565" s="2">
        <v>5</v>
      </c>
      <c r="K565" s="2">
        <v>10</v>
      </c>
      <c r="L565" s="2" t="str">
        <f>IF(F565&gt;=4,"Positive",IF(F565=3,"Neutral","Negative"))</f>
        <v>Positive</v>
      </c>
      <c r="M565" s="2" t="str">
        <f>IF(K565&gt;=9,"Promoter",IF(K565&gt;=7,"Passive","Detractor"))</f>
        <v>Promoter</v>
      </c>
      <c r="N565" s="2" t="s">
        <v>7749</v>
      </c>
    </row>
    <row r="566" spans="1:14" x14ac:dyDescent="0.2">
      <c r="A566" s="2" t="s">
        <v>8301</v>
      </c>
      <c r="B566" s="2" t="s">
        <v>2883</v>
      </c>
      <c r="C566" s="2" t="s">
        <v>918</v>
      </c>
      <c r="D566" s="2" t="s">
        <v>83</v>
      </c>
      <c r="E566" s="11">
        <v>45718</v>
      </c>
      <c r="F566" s="2">
        <v>4</v>
      </c>
      <c r="G566" s="2">
        <v>5</v>
      </c>
      <c r="H566" s="2">
        <v>3</v>
      </c>
      <c r="I566" s="2">
        <v>4</v>
      </c>
      <c r="J566" s="2">
        <v>3</v>
      </c>
      <c r="K566" s="2">
        <v>8</v>
      </c>
      <c r="L566" s="2" t="str">
        <f>IF(F566&gt;=4,"Positive",IF(F566=3,"Neutral","Negative"))</f>
        <v>Positive</v>
      </c>
      <c r="M566" s="2" t="str">
        <f>IF(K566&gt;=9,"Promoter",IF(K566&gt;=7,"Passive","Detractor"))</f>
        <v>Passive</v>
      </c>
      <c r="N566" s="2" t="s">
        <v>7735</v>
      </c>
    </row>
    <row r="567" spans="1:14" x14ac:dyDescent="0.2">
      <c r="A567" s="2" t="s">
        <v>8302</v>
      </c>
      <c r="B567" s="2" t="s">
        <v>3388</v>
      </c>
      <c r="C567" s="2" t="s">
        <v>2175</v>
      </c>
      <c r="D567" s="2" t="s">
        <v>26</v>
      </c>
      <c r="E567" s="11">
        <v>45718</v>
      </c>
      <c r="F567" s="2">
        <v>5</v>
      </c>
      <c r="G567" s="2">
        <v>5</v>
      </c>
      <c r="H567" s="2">
        <v>5</v>
      </c>
      <c r="I567" s="2">
        <v>5</v>
      </c>
      <c r="J567" s="2">
        <v>5</v>
      </c>
      <c r="K567" s="2">
        <v>9</v>
      </c>
      <c r="L567" s="2" t="str">
        <f>IF(F567&gt;=4,"Positive",IF(F567=3,"Neutral","Negative"))</f>
        <v>Positive</v>
      </c>
      <c r="M567" s="2" t="str">
        <f>IF(K567&gt;=9,"Promoter",IF(K567&gt;=7,"Passive","Detractor"))</f>
        <v>Promoter</v>
      </c>
      <c r="N567" s="2" t="s">
        <v>7735</v>
      </c>
    </row>
    <row r="568" spans="1:14" x14ac:dyDescent="0.2">
      <c r="A568" s="2" t="s">
        <v>8303</v>
      </c>
      <c r="B568" s="2" t="s">
        <v>3712</v>
      </c>
      <c r="C568" s="2" t="s">
        <v>1621</v>
      </c>
      <c r="D568" s="2" t="s">
        <v>49</v>
      </c>
      <c r="E568" s="11">
        <v>45718</v>
      </c>
      <c r="F568" s="2">
        <v>4</v>
      </c>
      <c r="G568" s="2">
        <v>5</v>
      </c>
      <c r="H568" s="2">
        <v>4</v>
      </c>
      <c r="I568" s="2">
        <v>4</v>
      </c>
      <c r="J568" s="2">
        <v>5</v>
      </c>
      <c r="K568" s="2">
        <v>8</v>
      </c>
      <c r="L568" s="2" t="str">
        <f>IF(F568&gt;=4,"Positive",IF(F568=3,"Neutral","Negative"))</f>
        <v>Positive</v>
      </c>
      <c r="M568" s="2" t="str">
        <f>IF(K568&gt;=9,"Promoter",IF(K568&gt;=7,"Passive","Detractor"))</f>
        <v>Passive</v>
      </c>
      <c r="N568" s="2" t="s">
        <v>7749</v>
      </c>
    </row>
    <row r="569" spans="1:14" x14ac:dyDescent="0.2">
      <c r="A569" s="2" t="s">
        <v>8304</v>
      </c>
      <c r="B569" s="2" t="s">
        <v>3785</v>
      </c>
      <c r="C569" s="2" t="s">
        <v>2269</v>
      </c>
      <c r="D569" s="2" t="s">
        <v>87</v>
      </c>
      <c r="E569" s="11">
        <v>45718</v>
      </c>
      <c r="F569" s="2">
        <v>5</v>
      </c>
      <c r="G569" s="2">
        <v>4</v>
      </c>
      <c r="H569" s="2">
        <v>5</v>
      </c>
      <c r="I569" s="2">
        <v>4</v>
      </c>
      <c r="J569" s="2">
        <v>4</v>
      </c>
      <c r="K569" s="2">
        <v>9</v>
      </c>
      <c r="L569" s="2" t="str">
        <f>IF(F569&gt;=4,"Positive",IF(F569=3,"Neutral","Negative"))</f>
        <v>Positive</v>
      </c>
      <c r="M569" s="2" t="str">
        <f>IF(K569&gt;=9,"Promoter",IF(K569&gt;=7,"Passive","Detractor"))</f>
        <v>Promoter</v>
      </c>
      <c r="N569" s="2" t="s">
        <v>7735</v>
      </c>
    </row>
    <row r="570" spans="1:14" x14ac:dyDescent="0.2">
      <c r="A570" s="2" t="s">
        <v>8305</v>
      </c>
      <c r="B570" s="2" t="s">
        <v>3806</v>
      </c>
      <c r="C570" s="2" t="s">
        <v>550</v>
      </c>
      <c r="D570" s="2" t="s">
        <v>34</v>
      </c>
      <c r="E570" s="11">
        <v>45718</v>
      </c>
      <c r="F570" s="2">
        <v>3</v>
      </c>
      <c r="G570" s="2">
        <v>2</v>
      </c>
      <c r="H570" s="2">
        <v>3</v>
      </c>
      <c r="I570" s="2">
        <v>2</v>
      </c>
      <c r="J570" s="2">
        <v>4</v>
      </c>
      <c r="K570" s="2">
        <v>6</v>
      </c>
      <c r="L570" s="2" t="str">
        <f>IF(F570&gt;=4,"Positive",IF(F570=3,"Neutral","Negative"))</f>
        <v>Neutral</v>
      </c>
      <c r="M570" s="2" t="str">
        <f>IF(K570&gt;=9,"Promoter",IF(K570&gt;=7,"Passive","Detractor"))</f>
        <v>Detractor</v>
      </c>
      <c r="N570" s="2" t="s">
        <v>7743</v>
      </c>
    </row>
    <row r="571" spans="1:14" x14ac:dyDescent="0.2">
      <c r="A571" s="2" t="s">
        <v>8306</v>
      </c>
      <c r="B571" s="2" t="s">
        <v>3904</v>
      </c>
      <c r="C571" s="2" t="s">
        <v>1140</v>
      </c>
      <c r="D571" s="2" t="s">
        <v>81</v>
      </c>
      <c r="E571" s="11">
        <v>45718</v>
      </c>
      <c r="F571" s="2">
        <v>2</v>
      </c>
      <c r="G571" s="2">
        <v>2</v>
      </c>
      <c r="H571" s="2">
        <v>3</v>
      </c>
      <c r="I571" s="2">
        <v>2</v>
      </c>
      <c r="J571" s="2">
        <v>2</v>
      </c>
      <c r="K571" s="2">
        <v>2</v>
      </c>
      <c r="L571" s="2" t="str">
        <f>IF(F571&gt;=4,"Positive",IF(F571=3,"Neutral","Negative"))</f>
        <v>Negative</v>
      </c>
      <c r="M571" s="2" t="str">
        <f>IF(K571&gt;=9,"Promoter",IF(K571&gt;=7,"Passive","Detractor"))</f>
        <v>Detractor</v>
      </c>
      <c r="N571" s="2" t="s">
        <v>7743</v>
      </c>
    </row>
    <row r="572" spans="1:14" x14ac:dyDescent="0.2">
      <c r="A572" s="2" t="s">
        <v>8307</v>
      </c>
      <c r="B572" s="2" t="s">
        <v>3939</v>
      </c>
      <c r="C572" s="2" t="s">
        <v>2070</v>
      </c>
      <c r="D572" s="2" t="s">
        <v>32</v>
      </c>
      <c r="E572" s="11">
        <v>45718</v>
      </c>
      <c r="F572" s="2">
        <v>5</v>
      </c>
      <c r="G572" s="2">
        <v>5</v>
      </c>
      <c r="H572" s="2">
        <v>5</v>
      </c>
      <c r="I572" s="2">
        <v>4</v>
      </c>
      <c r="J572" s="2">
        <v>5</v>
      </c>
      <c r="K572" s="2">
        <v>10</v>
      </c>
      <c r="L572" s="2" t="str">
        <f>IF(F572&gt;=4,"Positive",IF(F572=3,"Neutral","Negative"))</f>
        <v>Positive</v>
      </c>
      <c r="M572" s="2" t="str">
        <f>IF(K572&gt;=9,"Promoter",IF(K572&gt;=7,"Passive","Detractor"))</f>
        <v>Promoter</v>
      </c>
      <c r="N572" s="2" t="s">
        <v>7735</v>
      </c>
    </row>
    <row r="573" spans="1:14" x14ac:dyDescent="0.2">
      <c r="A573" s="2" t="s">
        <v>8308</v>
      </c>
      <c r="B573" s="2" t="s">
        <v>3979</v>
      </c>
      <c r="C573" s="2" t="s">
        <v>1563</v>
      </c>
      <c r="D573" s="2" t="s">
        <v>81</v>
      </c>
      <c r="E573" s="11">
        <v>45718</v>
      </c>
      <c r="F573" s="2">
        <v>5</v>
      </c>
      <c r="G573" s="2">
        <v>5</v>
      </c>
      <c r="H573" s="2">
        <v>5</v>
      </c>
      <c r="I573" s="2">
        <v>4</v>
      </c>
      <c r="J573" s="2">
        <v>5</v>
      </c>
      <c r="K573" s="2">
        <v>9</v>
      </c>
      <c r="L573" s="2" t="str">
        <f>IF(F573&gt;=4,"Positive",IF(F573=3,"Neutral","Negative"))</f>
        <v>Positive</v>
      </c>
      <c r="M573" s="2" t="str">
        <f>IF(K573&gt;=9,"Promoter",IF(K573&gt;=7,"Passive","Detractor"))</f>
        <v>Promoter</v>
      </c>
      <c r="N573" s="2" t="s">
        <v>7743</v>
      </c>
    </row>
    <row r="574" spans="1:14" x14ac:dyDescent="0.2">
      <c r="A574" s="2" t="s">
        <v>8309</v>
      </c>
      <c r="B574" s="2" t="s">
        <v>4023</v>
      </c>
      <c r="C574" s="2" t="s">
        <v>2381</v>
      </c>
      <c r="D574" s="2" t="s">
        <v>118</v>
      </c>
      <c r="E574" s="11">
        <v>45718</v>
      </c>
      <c r="F574" s="2">
        <v>5</v>
      </c>
      <c r="G574" s="2">
        <v>5</v>
      </c>
      <c r="H574" s="2">
        <v>4</v>
      </c>
      <c r="I574" s="2">
        <v>4</v>
      </c>
      <c r="J574" s="2">
        <v>4</v>
      </c>
      <c r="K574" s="2">
        <v>8</v>
      </c>
      <c r="L574" s="2" t="str">
        <f>IF(F574&gt;=4,"Positive",IF(F574=3,"Neutral","Negative"))</f>
        <v>Positive</v>
      </c>
      <c r="M574" s="2" t="str">
        <f>IF(K574&gt;=9,"Promoter",IF(K574&gt;=7,"Passive","Detractor"))</f>
        <v>Passive</v>
      </c>
      <c r="N574" s="2" t="s">
        <v>7737</v>
      </c>
    </row>
    <row r="575" spans="1:14" x14ac:dyDescent="0.2">
      <c r="A575" s="2" t="s">
        <v>8310</v>
      </c>
      <c r="B575" s="2" t="s">
        <v>3469</v>
      </c>
      <c r="C575" s="2" t="s">
        <v>1773</v>
      </c>
      <c r="D575" s="2" t="s">
        <v>81</v>
      </c>
      <c r="E575" s="11">
        <v>45719</v>
      </c>
      <c r="F575" s="2">
        <v>5</v>
      </c>
      <c r="G575" s="2">
        <v>5</v>
      </c>
      <c r="H575" s="2">
        <v>5</v>
      </c>
      <c r="I575" s="2">
        <v>5</v>
      </c>
      <c r="J575" s="2">
        <v>5</v>
      </c>
      <c r="K575" s="2">
        <v>10</v>
      </c>
      <c r="L575" s="2" t="str">
        <f>IF(F575&gt;=4,"Positive",IF(F575=3,"Neutral","Negative"))</f>
        <v>Positive</v>
      </c>
      <c r="M575" s="2" t="str">
        <f>IF(K575&gt;=9,"Promoter",IF(K575&gt;=7,"Passive","Detractor"))</f>
        <v>Promoter</v>
      </c>
      <c r="N575" s="2" t="s">
        <v>7737</v>
      </c>
    </row>
    <row r="576" spans="1:14" x14ac:dyDescent="0.2">
      <c r="A576" s="2" t="s">
        <v>8311</v>
      </c>
      <c r="B576" s="2" t="s">
        <v>3560</v>
      </c>
      <c r="C576" s="2" t="s">
        <v>1881</v>
      </c>
      <c r="D576" s="2" t="s">
        <v>63</v>
      </c>
      <c r="E576" s="11">
        <v>45719</v>
      </c>
      <c r="F576" s="2">
        <v>4</v>
      </c>
      <c r="G576" s="2">
        <v>3</v>
      </c>
      <c r="H576" s="2">
        <v>3</v>
      </c>
      <c r="I576" s="2">
        <v>4</v>
      </c>
      <c r="J576" s="2">
        <v>4</v>
      </c>
      <c r="K576" s="2">
        <v>7</v>
      </c>
      <c r="L576" s="2" t="str">
        <f>IF(F576&gt;=4,"Positive",IF(F576=3,"Neutral","Negative"))</f>
        <v>Positive</v>
      </c>
      <c r="M576" s="2" t="str">
        <f>IF(K576&gt;=9,"Promoter",IF(K576&gt;=7,"Passive","Detractor"))</f>
        <v>Passive</v>
      </c>
      <c r="N576" s="2" t="s">
        <v>7735</v>
      </c>
    </row>
    <row r="577" spans="1:14" x14ac:dyDescent="0.2">
      <c r="A577" s="2" t="s">
        <v>8312</v>
      </c>
      <c r="B577" s="2" t="s">
        <v>3830</v>
      </c>
      <c r="C577" s="2" t="s">
        <v>1771</v>
      </c>
      <c r="D577" s="2" t="s">
        <v>83</v>
      </c>
      <c r="E577" s="11">
        <v>45719</v>
      </c>
      <c r="F577" s="2">
        <v>4</v>
      </c>
      <c r="G577" s="2">
        <v>5</v>
      </c>
      <c r="H577" s="2">
        <v>5</v>
      </c>
      <c r="I577" s="2">
        <v>5</v>
      </c>
      <c r="J577" s="2">
        <v>4</v>
      </c>
      <c r="K577" s="2">
        <v>7</v>
      </c>
      <c r="L577" s="2" t="str">
        <f>IF(F577&gt;=4,"Positive",IF(F577=3,"Neutral","Negative"))</f>
        <v>Positive</v>
      </c>
      <c r="M577" s="2" t="str">
        <f>IF(K577&gt;=9,"Promoter",IF(K577&gt;=7,"Passive","Detractor"))</f>
        <v>Passive</v>
      </c>
      <c r="N577" s="2" t="s">
        <v>7733</v>
      </c>
    </row>
    <row r="578" spans="1:14" x14ac:dyDescent="0.2">
      <c r="A578" s="2" t="s">
        <v>8313</v>
      </c>
      <c r="B578" s="2" t="s">
        <v>3866</v>
      </c>
      <c r="C578" s="2" t="s">
        <v>2115</v>
      </c>
      <c r="D578" s="2" t="s">
        <v>26</v>
      </c>
      <c r="E578" s="11">
        <v>45719</v>
      </c>
      <c r="F578" s="2">
        <v>3</v>
      </c>
      <c r="G578" s="2">
        <v>3</v>
      </c>
      <c r="H578" s="2">
        <v>3</v>
      </c>
      <c r="I578" s="2">
        <v>3</v>
      </c>
      <c r="J578" s="2">
        <v>2</v>
      </c>
      <c r="K578" s="2">
        <v>7</v>
      </c>
      <c r="L578" s="2" t="str">
        <f>IF(F578&gt;=4,"Positive",IF(F578=3,"Neutral","Negative"))</f>
        <v>Neutral</v>
      </c>
      <c r="M578" s="2" t="str">
        <f>IF(K578&gt;=9,"Promoter",IF(K578&gt;=7,"Passive","Detractor"))</f>
        <v>Passive</v>
      </c>
      <c r="N578" s="2" t="s">
        <v>7735</v>
      </c>
    </row>
    <row r="579" spans="1:14" x14ac:dyDescent="0.2">
      <c r="A579" s="2" t="s">
        <v>8314</v>
      </c>
      <c r="B579" s="2" t="s">
        <v>4056</v>
      </c>
      <c r="C579" s="2" t="s">
        <v>1950</v>
      </c>
      <c r="D579" s="2" t="s">
        <v>9</v>
      </c>
      <c r="E579" s="11">
        <v>45719</v>
      </c>
      <c r="F579" s="2">
        <v>4</v>
      </c>
      <c r="G579" s="2">
        <v>5</v>
      </c>
      <c r="H579" s="2">
        <v>4</v>
      </c>
      <c r="I579" s="2">
        <v>5</v>
      </c>
      <c r="J579" s="2">
        <v>4</v>
      </c>
      <c r="K579" s="2">
        <v>8</v>
      </c>
      <c r="L579" s="2" t="str">
        <f>IF(F579&gt;=4,"Positive",IF(F579=3,"Neutral","Negative"))</f>
        <v>Positive</v>
      </c>
      <c r="M579" s="2" t="str">
        <f>IF(K579&gt;=9,"Promoter",IF(K579&gt;=7,"Passive","Detractor"))</f>
        <v>Passive</v>
      </c>
      <c r="N579" s="2" t="s">
        <v>7743</v>
      </c>
    </row>
    <row r="580" spans="1:14" x14ac:dyDescent="0.2">
      <c r="A580" s="2" t="s">
        <v>8315</v>
      </c>
      <c r="B580" s="2" t="s">
        <v>3302</v>
      </c>
      <c r="C580" s="2" t="s">
        <v>1192</v>
      </c>
      <c r="D580" s="2" t="s">
        <v>91</v>
      </c>
      <c r="E580" s="11">
        <v>45720</v>
      </c>
      <c r="F580" s="2">
        <v>3</v>
      </c>
      <c r="G580" s="2">
        <v>3</v>
      </c>
      <c r="H580" s="2">
        <v>3</v>
      </c>
      <c r="I580" s="2">
        <v>3</v>
      </c>
      <c r="J580" s="2">
        <v>3</v>
      </c>
      <c r="K580" s="2">
        <v>6</v>
      </c>
      <c r="L580" s="2" t="str">
        <f>IF(F580&gt;=4,"Positive",IF(F580=3,"Neutral","Negative"))</f>
        <v>Neutral</v>
      </c>
      <c r="M580" s="2" t="str">
        <f>IF(K580&gt;=9,"Promoter",IF(K580&gt;=7,"Passive","Detractor"))</f>
        <v>Detractor</v>
      </c>
      <c r="N580" s="2" t="s">
        <v>7735</v>
      </c>
    </row>
    <row r="581" spans="1:14" x14ac:dyDescent="0.2">
      <c r="A581" s="2" t="s">
        <v>8316</v>
      </c>
      <c r="B581" s="2" t="s">
        <v>3657</v>
      </c>
      <c r="C581" s="2" t="s">
        <v>752</v>
      </c>
      <c r="D581" s="2" t="s">
        <v>57</v>
      </c>
      <c r="E581" s="11">
        <v>45720</v>
      </c>
      <c r="F581" s="2">
        <v>4</v>
      </c>
      <c r="G581" s="2">
        <v>4</v>
      </c>
      <c r="H581" s="2">
        <v>4</v>
      </c>
      <c r="I581" s="2">
        <v>4</v>
      </c>
      <c r="J581" s="2">
        <v>4</v>
      </c>
      <c r="K581" s="2">
        <v>8</v>
      </c>
      <c r="L581" s="2" t="str">
        <f>IF(F581&gt;=4,"Positive",IF(F581=3,"Neutral","Negative"))</f>
        <v>Positive</v>
      </c>
      <c r="M581" s="2" t="str">
        <f>IF(K581&gt;=9,"Promoter",IF(K581&gt;=7,"Passive","Detractor"))</f>
        <v>Passive</v>
      </c>
      <c r="N581" s="2" t="s">
        <v>7743</v>
      </c>
    </row>
    <row r="582" spans="1:14" x14ac:dyDescent="0.2">
      <c r="A582" s="2" t="s">
        <v>8317</v>
      </c>
      <c r="B582" s="2" t="s">
        <v>3753</v>
      </c>
      <c r="C582" s="2" t="s">
        <v>2234</v>
      </c>
      <c r="D582" s="2" t="s">
        <v>13</v>
      </c>
      <c r="E582" s="11">
        <v>45720</v>
      </c>
      <c r="F582" s="2">
        <v>3</v>
      </c>
      <c r="G582" s="2">
        <v>3</v>
      </c>
      <c r="H582" s="2">
        <v>2</v>
      </c>
      <c r="I582" s="2">
        <v>3</v>
      </c>
      <c r="J582" s="2">
        <v>2</v>
      </c>
      <c r="K582" s="2">
        <v>7</v>
      </c>
      <c r="L582" s="2" t="str">
        <f>IF(F582&gt;=4,"Positive",IF(F582=3,"Neutral","Negative"))</f>
        <v>Neutral</v>
      </c>
      <c r="M582" s="2" t="str">
        <f>IF(K582&gt;=9,"Promoter",IF(K582&gt;=7,"Passive","Detractor"))</f>
        <v>Passive</v>
      </c>
      <c r="N582" s="2" t="s">
        <v>7743</v>
      </c>
    </row>
    <row r="583" spans="1:14" x14ac:dyDescent="0.2">
      <c r="A583" s="2" t="s">
        <v>8318</v>
      </c>
      <c r="B583" s="2" t="s">
        <v>3970</v>
      </c>
      <c r="C583" s="2" t="s">
        <v>974</v>
      </c>
      <c r="D583" s="2" t="s">
        <v>57</v>
      </c>
      <c r="E583" s="11">
        <v>45720</v>
      </c>
      <c r="F583" s="2">
        <v>4</v>
      </c>
      <c r="G583" s="2">
        <v>5</v>
      </c>
      <c r="H583" s="2">
        <v>3</v>
      </c>
      <c r="I583" s="2">
        <v>4</v>
      </c>
      <c r="J583" s="2">
        <v>3</v>
      </c>
      <c r="K583" s="2">
        <v>8</v>
      </c>
      <c r="L583" s="2" t="str">
        <f>IF(F583&gt;=4,"Positive",IF(F583=3,"Neutral","Negative"))</f>
        <v>Positive</v>
      </c>
      <c r="M583" s="2" t="str">
        <f>IF(K583&gt;=9,"Promoter",IF(K583&gt;=7,"Passive","Detractor"))</f>
        <v>Passive</v>
      </c>
      <c r="N583" s="2" t="s">
        <v>7735</v>
      </c>
    </row>
    <row r="584" spans="1:14" x14ac:dyDescent="0.2">
      <c r="A584" s="2" t="s">
        <v>8319</v>
      </c>
      <c r="B584" s="2" t="s">
        <v>4057</v>
      </c>
      <c r="C584" s="2" t="s">
        <v>2187</v>
      </c>
      <c r="D584" s="2" t="s">
        <v>26</v>
      </c>
      <c r="E584" s="11">
        <v>45720</v>
      </c>
      <c r="F584" s="2">
        <v>4</v>
      </c>
      <c r="G584" s="2">
        <v>4</v>
      </c>
      <c r="H584" s="2">
        <v>4</v>
      </c>
      <c r="I584" s="2">
        <v>4</v>
      </c>
      <c r="J584" s="2">
        <v>4</v>
      </c>
      <c r="K584" s="2">
        <v>8</v>
      </c>
      <c r="L584" s="2" t="str">
        <f>IF(F584&gt;=4,"Positive",IF(F584=3,"Neutral","Negative"))</f>
        <v>Positive</v>
      </c>
      <c r="M584" s="2" t="str">
        <f>IF(K584&gt;=9,"Promoter",IF(K584&gt;=7,"Passive","Detractor"))</f>
        <v>Passive</v>
      </c>
      <c r="N584" s="2" t="s">
        <v>7737</v>
      </c>
    </row>
    <row r="585" spans="1:14" x14ac:dyDescent="0.2">
      <c r="A585" s="2" t="s">
        <v>8320</v>
      </c>
      <c r="B585" s="2" t="s">
        <v>3720</v>
      </c>
      <c r="C585" s="2" t="s">
        <v>937</v>
      </c>
      <c r="D585" s="2" t="s">
        <v>77</v>
      </c>
      <c r="E585" s="11">
        <v>45721</v>
      </c>
      <c r="F585" s="2">
        <v>4</v>
      </c>
      <c r="G585" s="2">
        <v>4</v>
      </c>
      <c r="H585" s="2">
        <v>3</v>
      </c>
      <c r="I585" s="2">
        <v>3</v>
      </c>
      <c r="J585" s="2">
        <v>4</v>
      </c>
      <c r="K585" s="2">
        <v>9</v>
      </c>
      <c r="L585" s="2" t="str">
        <f>IF(F585&gt;=4,"Positive",IF(F585=3,"Neutral","Negative"))</f>
        <v>Positive</v>
      </c>
      <c r="M585" s="2" t="str">
        <f>IF(K585&gt;=9,"Promoter",IF(K585&gt;=7,"Passive","Detractor"))</f>
        <v>Promoter</v>
      </c>
      <c r="N585" s="2" t="s">
        <v>7743</v>
      </c>
    </row>
    <row r="586" spans="1:14" x14ac:dyDescent="0.2">
      <c r="A586" s="2" t="s">
        <v>8321</v>
      </c>
      <c r="B586" s="2" t="s">
        <v>3836</v>
      </c>
      <c r="C586" s="2" t="s">
        <v>383</v>
      </c>
      <c r="D586" s="2" t="s">
        <v>67</v>
      </c>
      <c r="E586" s="11">
        <v>45721</v>
      </c>
      <c r="F586" s="2">
        <v>3</v>
      </c>
      <c r="G586" s="2">
        <v>3</v>
      </c>
      <c r="H586" s="2">
        <v>4</v>
      </c>
      <c r="I586" s="2">
        <v>3</v>
      </c>
      <c r="J586" s="2">
        <v>2</v>
      </c>
      <c r="K586" s="2">
        <v>5</v>
      </c>
      <c r="L586" s="2" t="str">
        <f>IF(F586&gt;=4,"Positive",IF(F586=3,"Neutral","Negative"))</f>
        <v>Neutral</v>
      </c>
      <c r="M586" s="2" t="str">
        <f>IF(K586&gt;=9,"Promoter",IF(K586&gt;=7,"Passive","Detractor"))</f>
        <v>Detractor</v>
      </c>
      <c r="N586" s="2" t="s">
        <v>7737</v>
      </c>
    </row>
    <row r="587" spans="1:14" x14ac:dyDescent="0.2">
      <c r="A587" s="2" t="s">
        <v>8322</v>
      </c>
      <c r="B587" s="2" t="s">
        <v>3946</v>
      </c>
      <c r="C587" s="2" t="s">
        <v>2197</v>
      </c>
      <c r="D587" s="2" t="s">
        <v>118</v>
      </c>
      <c r="E587" s="11">
        <v>45721</v>
      </c>
      <c r="F587" s="2">
        <v>5</v>
      </c>
      <c r="G587" s="2">
        <v>4</v>
      </c>
      <c r="H587" s="2">
        <v>5</v>
      </c>
      <c r="I587" s="2">
        <v>5</v>
      </c>
      <c r="J587" s="2">
        <v>4</v>
      </c>
      <c r="K587" s="2">
        <v>10</v>
      </c>
      <c r="L587" s="2" t="str">
        <f>IF(F587&gt;=4,"Positive",IF(F587=3,"Neutral","Negative"))</f>
        <v>Positive</v>
      </c>
      <c r="M587" s="2" t="str">
        <f>IF(K587&gt;=9,"Promoter",IF(K587&gt;=7,"Passive","Detractor"))</f>
        <v>Promoter</v>
      </c>
      <c r="N587" s="2" t="s">
        <v>7737</v>
      </c>
    </row>
    <row r="588" spans="1:14" x14ac:dyDescent="0.2">
      <c r="A588" s="2" t="s">
        <v>8323</v>
      </c>
      <c r="B588" s="2" t="s">
        <v>3976</v>
      </c>
      <c r="C588" s="2" t="s">
        <v>974</v>
      </c>
      <c r="D588" s="2" t="s">
        <v>47</v>
      </c>
      <c r="E588" s="11">
        <v>45721</v>
      </c>
      <c r="F588" s="2">
        <v>2</v>
      </c>
      <c r="G588" s="2">
        <v>3</v>
      </c>
      <c r="H588" s="2">
        <v>2</v>
      </c>
      <c r="I588" s="2">
        <v>3</v>
      </c>
      <c r="J588" s="2">
        <v>2</v>
      </c>
      <c r="K588" s="2">
        <v>4</v>
      </c>
      <c r="L588" s="2" t="str">
        <f>IF(F588&gt;=4,"Positive",IF(F588=3,"Neutral","Negative"))</f>
        <v>Negative</v>
      </c>
      <c r="M588" s="2" t="str">
        <f>IF(K588&gt;=9,"Promoter",IF(K588&gt;=7,"Passive","Detractor"))</f>
        <v>Detractor</v>
      </c>
      <c r="N588" s="2" t="s">
        <v>7735</v>
      </c>
    </row>
    <row r="589" spans="1:14" x14ac:dyDescent="0.2">
      <c r="A589" s="2" t="s">
        <v>8324</v>
      </c>
      <c r="B589" s="2" t="s">
        <v>3399</v>
      </c>
      <c r="C589" s="2" t="s">
        <v>416</v>
      </c>
      <c r="D589" s="2" t="s">
        <v>108</v>
      </c>
      <c r="E589" s="11">
        <v>45722</v>
      </c>
      <c r="F589" s="2">
        <v>4</v>
      </c>
      <c r="G589" s="2">
        <v>3</v>
      </c>
      <c r="H589" s="2">
        <v>5</v>
      </c>
      <c r="I589" s="2">
        <v>5</v>
      </c>
      <c r="J589" s="2">
        <v>4</v>
      </c>
      <c r="K589" s="2">
        <v>8</v>
      </c>
      <c r="L589" s="2" t="str">
        <f>IF(F589&gt;=4,"Positive",IF(F589=3,"Neutral","Negative"))</f>
        <v>Positive</v>
      </c>
      <c r="M589" s="2" t="str">
        <f>IF(K589&gt;=9,"Promoter",IF(K589&gt;=7,"Passive","Detractor"))</f>
        <v>Passive</v>
      </c>
      <c r="N589" s="2" t="s">
        <v>7743</v>
      </c>
    </row>
    <row r="590" spans="1:14" x14ac:dyDescent="0.2">
      <c r="A590" s="2" t="s">
        <v>8325</v>
      </c>
      <c r="B590" s="2" t="s">
        <v>3565</v>
      </c>
      <c r="C590" s="2" t="s">
        <v>538</v>
      </c>
      <c r="D590" s="2" t="s">
        <v>49</v>
      </c>
      <c r="E590" s="11">
        <v>45722</v>
      </c>
      <c r="F590" s="2">
        <v>5</v>
      </c>
      <c r="G590" s="2">
        <v>5</v>
      </c>
      <c r="H590" s="2">
        <v>4</v>
      </c>
      <c r="I590" s="2">
        <v>5</v>
      </c>
      <c r="J590" s="2">
        <v>5</v>
      </c>
      <c r="K590" s="2">
        <v>10</v>
      </c>
      <c r="L590" s="2" t="str">
        <f>IF(F590&gt;=4,"Positive",IF(F590=3,"Neutral","Negative"))</f>
        <v>Positive</v>
      </c>
      <c r="M590" s="2" t="str">
        <f>IF(K590&gt;=9,"Promoter",IF(K590&gt;=7,"Passive","Detractor"))</f>
        <v>Promoter</v>
      </c>
      <c r="N590" s="2" t="s">
        <v>7743</v>
      </c>
    </row>
    <row r="591" spans="1:14" x14ac:dyDescent="0.2">
      <c r="A591" s="2" t="s">
        <v>8326</v>
      </c>
      <c r="B591" s="2" t="s">
        <v>3694</v>
      </c>
      <c r="C591" s="2" t="s">
        <v>1562</v>
      </c>
      <c r="D591" s="2" t="s">
        <v>83</v>
      </c>
      <c r="E591" s="11">
        <v>45722</v>
      </c>
      <c r="F591" s="2">
        <v>3</v>
      </c>
      <c r="G591" s="2">
        <v>3</v>
      </c>
      <c r="H591" s="2">
        <v>3</v>
      </c>
      <c r="I591" s="2">
        <v>3</v>
      </c>
      <c r="J591" s="2">
        <v>2</v>
      </c>
      <c r="K591" s="2">
        <v>5</v>
      </c>
      <c r="L591" s="2" t="str">
        <f>IF(F591&gt;=4,"Positive",IF(F591=3,"Neutral","Negative"))</f>
        <v>Neutral</v>
      </c>
      <c r="M591" s="2" t="str">
        <f>IF(K591&gt;=9,"Promoter",IF(K591&gt;=7,"Passive","Detractor"))</f>
        <v>Detractor</v>
      </c>
      <c r="N591" s="2" t="s">
        <v>7735</v>
      </c>
    </row>
    <row r="592" spans="1:14" x14ac:dyDescent="0.2">
      <c r="A592" s="2" t="s">
        <v>8327</v>
      </c>
      <c r="B592" s="2" t="s">
        <v>3823</v>
      </c>
      <c r="C592" s="2" t="s">
        <v>2186</v>
      </c>
      <c r="D592" s="2" t="s">
        <v>110</v>
      </c>
      <c r="E592" s="11">
        <v>45722</v>
      </c>
      <c r="F592" s="2">
        <v>4</v>
      </c>
      <c r="G592" s="2">
        <v>4</v>
      </c>
      <c r="H592" s="2">
        <v>4</v>
      </c>
      <c r="I592" s="2">
        <v>4</v>
      </c>
      <c r="J592" s="2">
        <v>3</v>
      </c>
      <c r="K592" s="2">
        <v>7</v>
      </c>
      <c r="L592" s="2" t="str">
        <f>IF(F592&gt;=4,"Positive",IF(F592=3,"Neutral","Negative"))</f>
        <v>Positive</v>
      </c>
      <c r="M592" s="2" t="str">
        <f>IF(K592&gt;=9,"Promoter",IF(K592&gt;=7,"Passive","Detractor"))</f>
        <v>Passive</v>
      </c>
      <c r="N592" s="2" t="s">
        <v>7743</v>
      </c>
    </row>
    <row r="593" spans="1:14" x14ac:dyDescent="0.2">
      <c r="A593" s="2" t="s">
        <v>8328</v>
      </c>
      <c r="B593" s="2" t="s">
        <v>3977</v>
      </c>
      <c r="C593" s="2" t="s">
        <v>1361</v>
      </c>
      <c r="D593" s="2" t="s">
        <v>32</v>
      </c>
      <c r="E593" s="11">
        <v>45722</v>
      </c>
      <c r="F593" s="2">
        <v>4</v>
      </c>
      <c r="G593" s="2">
        <v>4</v>
      </c>
      <c r="H593" s="2">
        <v>3</v>
      </c>
      <c r="I593" s="2">
        <v>3</v>
      </c>
      <c r="J593" s="2">
        <v>3</v>
      </c>
      <c r="K593" s="2">
        <v>8</v>
      </c>
      <c r="L593" s="2" t="str">
        <f>IF(F593&gt;=4,"Positive",IF(F593=3,"Neutral","Negative"))</f>
        <v>Positive</v>
      </c>
      <c r="M593" s="2" t="str">
        <f>IF(K593&gt;=9,"Promoter",IF(K593&gt;=7,"Passive","Detractor"))</f>
        <v>Passive</v>
      </c>
      <c r="N593" s="2" t="s">
        <v>7735</v>
      </c>
    </row>
    <row r="594" spans="1:14" x14ac:dyDescent="0.2">
      <c r="A594" s="2" t="s">
        <v>8329</v>
      </c>
      <c r="B594" s="2" t="s">
        <v>4020</v>
      </c>
      <c r="C594" s="2" t="s">
        <v>1717</v>
      </c>
      <c r="D594" s="2" t="s">
        <v>83</v>
      </c>
      <c r="E594" s="11">
        <v>45722</v>
      </c>
      <c r="F594" s="2">
        <v>4</v>
      </c>
      <c r="G594" s="2">
        <v>5</v>
      </c>
      <c r="H594" s="2">
        <v>4</v>
      </c>
      <c r="I594" s="2">
        <v>5</v>
      </c>
      <c r="J594" s="2">
        <v>3</v>
      </c>
      <c r="K594" s="2">
        <v>7</v>
      </c>
      <c r="L594" s="2" t="str">
        <f>IF(F594&gt;=4,"Positive",IF(F594=3,"Neutral","Negative"))</f>
        <v>Positive</v>
      </c>
      <c r="M594" s="2" t="str">
        <f>IF(K594&gt;=9,"Promoter",IF(K594&gt;=7,"Passive","Detractor"))</f>
        <v>Passive</v>
      </c>
      <c r="N594" s="2" t="s">
        <v>7743</v>
      </c>
    </row>
    <row r="595" spans="1:14" x14ac:dyDescent="0.2">
      <c r="A595" s="2" t="s">
        <v>8330</v>
      </c>
      <c r="B595" s="2" t="s">
        <v>3783</v>
      </c>
      <c r="C595" s="2" t="s">
        <v>1610</v>
      </c>
      <c r="D595" s="2" t="s">
        <v>125</v>
      </c>
      <c r="E595" s="11">
        <v>45723</v>
      </c>
      <c r="F595" s="2">
        <v>5</v>
      </c>
      <c r="G595" s="2">
        <v>5</v>
      </c>
      <c r="H595" s="2">
        <v>5</v>
      </c>
      <c r="I595" s="2">
        <v>4</v>
      </c>
      <c r="J595" s="2">
        <v>5</v>
      </c>
      <c r="K595" s="2">
        <v>9</v>
      </c>
      <c r="L595" s="2" t="str">
        <f>IF(F595&gt;=4,"Positive",IF(F595=3,"Neutral","Negative"))</f>
        <v>Positive</v>
      </c>
      <c r="M595" s="2" t="str">
        <f>IF(K595&gt;=9,"Promoter",IF(K595&gt;=7,"Passive","Detractor"))</f>
        <v>Promoter</v>
      </c>
      <c r="N595" s="2" t="s">
        <v>7743</v>
      </c>
    </row>
    <row r="596" spans="1:14" x14ac:dyDescent="0.2">
      <c r="A596" s="2" t="s">
        <v>8331</v>
      </c>
      <c r="B596" s="2" t="s">
        <v>3821</v>
      </c>
      <c r="C596" s="2" t="s">
        <v>1999</v>
      </c>
      <c r="D596" s="2" t="s">
        <v>9</v>
      </c>
      <c r="E596" s="11">
        <v>45723</v>
      </c>
      <c r="F596" s="2">
        <v>3</v>
      </c>
      <c r="G596" s="2">
        <v>3</v>
      </c>
      <c r="H596" s="2">
        <v>2</v>
      </c>
      <c r="I596" s="2">
        <v>4</v>
      </c>
      <c r="J596" s="2">
        <v>3</v>
      </c>
      <c r="K596" s="2">
        <v>5</v>
      </c>
      <c r="L596" s="2" t="str">
        <f>IF(F596&gt;=4,"Positive",IF(F596=3,"Neutral","Negative"))</f>
        <v>Neutral</v>
      </c>
      <c r="M596" s="2" t="str">
        <f>IF(K596&gt;=9,"Promoter",IF(K596&gt;=7,"Passive","Detractor"))</f>
        <v>Detractor</v>
      </c>
      <c r="N596" s="2" t="s">
        <v>7743</v>
      </c>
    </row>
    <row r="597" spans="1:14" x14ac:dyDescent="0.2">
      <c r="A597" s="2" t="s">
        <v>8332</v>
      </c>
      <c r="B597" s="2" t="s">
        <v>3828</v>
      </c>
      <c r="C597" s="2" t="s">
        <v>1562</v>
      </c>
      <c r="D597" s="2" t="s">
        <v>112</v>
      </c>
      <c r="E597" s="11">
        <v>45723</v>
      </c>
      <c r="F597" s="2">
        <v>4</v>
      </c>
      <c r="G597" s="2">
        <v>5</v>
      </c>
      <c r="H597" s="2">
        <v>3</v>
      </c>
      <c r="I597" s="2">
        <v>4</v>
      </c>
      <c r="J597" s="2">
        <v>3</v>
      </c>
      <c r="K597" s="2">
        <v>8</v>
      </c>
      <c r="L597" s="2" t="str">
        <f>IF(F597&gt;=4,"Positive",IF(F597=3,"Neutral","Negative"))</f>
        <v>Positive</v>
      </c>
      <c r="M597" s="2" t="str">
        <f>IF(K597&gt;=9,"Promoter",IF(K597&gt;=7,"Passive","Detractor"))</f>
        <v>Passive</v>
      </c>
      <c r="N597" s="2" t="s">
        <v>7733</v>
      </c>
    </row>
    <row r="598" spans="1:14" x14ac:dyDescent="0.2">
      <c r="A598" s="2" t="s">
        <v>8333</v>
      </c>
      <c r="B598" s="2" t="s">
        <v>3859</v>
      </c>
      <c r="C598" s="2" t="s">
        <v>1048</v>
      </c>
      <c r="D598" s="2" t="s">
        <v>122</v>
      </c>
      <c r="E598" s="11">
        <v>45723</v>
      </c>
      <c r="F598" s="2">
        <v>3</v>
      </c>
      <c r="G598" s="2">
        <v>2</v>
      </c>
      <c r="H598" s="2">
        <v>3</v>
      </c>
      <c r="I598" s="2">
        <v>3</v>
      </c>
      <c r="J598" s="2">
        <v>3</v>
      </c>
      <c r="K598" s="2">
        <v>6</v>
      </c>
      <c r="L598" s="2" t="str">
        <f>IF(F598&gt;=4,"Positive",IF(F598=3,"Neutral","Negative"))</f>
        <v>Neutral</v>
      </c>
      <c r="M598" s="2" t="str">
        <f>IF(K598&gt;=9,"Promoter",IF(K598&gt;=7,"Passive","Detractor"))</f>
        <v>Detractor</v>
      </c>
      <c r="N598" s="2" t="s">
        <v>7737</v>
      </c>
    </row>
    <row r="599" spans="1:14" x14ac:dyDescent="0.2">
      <c r="A599" s="2" t="s">
        <v>8334</v>
      </c>
      <c r="B599" s="2" t="s">
        <v>3974</v>
      </c>
      <c r="C599" s="2" t="s">
        <v>2448</v>
      </c>
      <c r="D599" s="2" t="s">
        <v>61</v>
      </c>
      <c r="E599" s="11">
        <v>45723</v>
      </c>
      <c r="F599" s="2">
        <v>5</v>
      </c>
      <c r="G599" s="2">
        <v>5</v>
      </c>
      <c r="H599" s="2">
        <v>5</v>
      </c>
      <c r="I599" s="2">
        <v>5</v>
      </c>
      <c r="J599" s="2">
        <v>4</v>
      </c>
      <c r="K599" s="2">
        <v>8</v>
      </c>
      <c r="L599" s="2" t="str">
        <f>IF(F599&gt;=4,"Positive",IF(F599=3,"Neutral","Negative"))</f>
        <v>Positive</v>
      </c>
      <c r="M599" s="2" t="str">
        <f>IF(K599&gt;=9,"Promoter",IF(K599&gt;=7,"Passive","Detractor"))</f>
        <v>Passive</v>
      </c>
      <c r="N599" s="2" t="s">
        <v>7733</v>
      </c>
    </row>
    <row r="600" spans="1:14" x14ac:dyDescent="0.2">
      <c r="A600" s="2" t="s">
        <v>8335</v>
      </c>
      <c r="B600" s="2" t="s">
        <v>3994</v>
      </c>
      <c r="C600" s="2" t="s">
        <v>2505</v>
      </c>
      <c r="D600" s="2" t="s">
        <v>108</v>
      </c>
      <c r="E600" s="11">
        <v>45723</v>
      </c>
      <c r="F600" s="2">
        <v>5</v>
      </c>
      <c r="G600" s="2">
        <v>5</v>
      </c>
      <c r="H600" s="2">
        <v>5</v>
      </c>
      <c r="I600" s="2">
        <v>5</v>
      </c>
      <c r="J600" s="2">
        <v>5</v>
      </c>
      <c r="K600" s="2">
        <v>10</v>
      </c>
      <c r="L600" s="2" t="str">
        <f>IF(F600&gt;=4,"Positive",IF(F600=3,"Neutral","Negative"))</f>
        <v>Positive</v>
      </c>
      <c r="M600" s="2" t="str">
        <f>IF(K600&gt;=9,"Promoter",IF(K600&gt;=7,"Passive","Detractor"))</f>
        <v>Promoter</v>
      </c>
      <c r="N600" s="2" t="s">
        <v>7743</v>
      </c>
    </row>
    <row r="601" spans="1:14" x14ac:dyDescent="0.2">
      <c r="A601" s="2" t="s">
        <v>8336</v>
      </c>
      <c r="B601" s="2" t="s">
        <v>4075</v>
      </c>
      <c r="C601" s="2" t="s">
        <v>865</v>
      </c>
      <c r="D601" s="2" t="s">
        <v>57</v>
      </c>
      <c r="E601" s="11">
        <v>45724</v>
      </c>
      <c r="F601" s="2">
        <v>4</v>
      </c>
      <c r="G601" s="2">
        <v>4</v>
      </c>
      <c r="H601" s="2">
        <v>5</v>
      </c>
      <c r="I601" s="2">
        <v>4</v>
      </c>
      <c r="J601" s="2">
        <v>4</v>
      </c>
      <c r="K601" s="2">
        <v>7</v>
      </c>
      <c r="L601" s="2" t="str">
        <f>IF(F601&gt;=4,"Positive",IF(F601=3,"Neutral","Negative"))</f>
        <v>Positive</v>
      </c>
      <c r="M601" s="2" t="str">
        <f>IF(K601&gt;=9,"Promoter",IF(K601&gt;=7,"Passive","Detractor"))</f>
        <v>Passive</v>
      </c>
      <c r="N601" s="2" t="s">
        <v>7743</v>
      </c>
    </row>
    <row r="602" spans="1:14" x14ac:dyDescent="0.2">
      <c r="A602" s="2" t="s">
        <v>8337</v>
      </c>
      <c r="B602" s="2" t="s">
        <v>4079</v>
      </c>
      <c r="C602" s="2" t="s">
        <v>974</v>
      </c>
      <c r="D602" s="2" t="s">
        <v>125</v>
      </c>
      <c r="E602" s="11">
        <v>45724</v>
      </c>
      <c r="F602" s="2">
        <v>5</v>
      </c>
      <c r="G602" s="2">
        <v>5</v>
      </c>
      <c r="H602" s="2">
        <v>5</v>
      </c>
      <c r="I602" s="2">
        <v>5</v>
      </c>
      <c r="J602" s="2">
        <v>4</v>
      </c>
      <c r="K602" s="2">
        <v>8</v>
      </c>
      <c r="L602" s="2" t="str">
        <f>IF(F602&gt;=4,"Positive",IF(F602=3,"Neutral","Negative"))</f>
        <v>Positive</v>
      </c>
      <c r="M602" s="2" t="str">
        <f>IF(K602&gt;=9,"Promoter",IF(K602&gt;=7,"Passive","Detractor"))</f>
        <v>Passive</v>
      </c>
      <c r="N602" s="2" t="s">
        <v>7733</v>
      </c>
    </row>
    <row r="603" spans="1:14" x14ac:dyDescent="0.2">
      <c r="A603" s="2" t="s">
        <v>8338</v>
      </c>
      <c r="B603" s="2" t="s">
        <v>4099</v>
      </c>
      <c r="C603" s="2" t="s">
        <v>2013</v>
      </c>
      <c r="D603" s="2" t="s">
        <v>43</v>
      </c>
      <c r="E603" s="11">
        <v>45724</v>
      </c>
      <c r="F603" s="2">
        <v>4</v>
      </c>
      <c r="G603" s="2">
        <v>5</v>
      </c>
      <c r="H603" s="2">
        <v>4</v>
      </c>
      <c r="I603" s="2">
        <v>5</v>
      </c>
      <c r="J603" s="2">
        <v>5</v>
      </c>
      <c r="K603" s="2">
        <v>8</v>
      </c>
      <c r="L603" s="2" t="str">
        <f>IF(F603&gt;=4,"Positive",IF(F603=3,"Neutral","Negative"))</f>
        <v>Positive</v>
      </c>
      <c r="M603" s="2" t="str">
        <f>IF(K603&gt;=9,"Promoter",IF(K603&gt;=7,"Passive","Detractor"))</f>
        <v>Passive</v>
      </c>
      <c r="N603" s="2" t="s">
        <v>7743</v>
      </c>
    </row>
    <row r="604" spans="1:14" x14ac:dyDescent="0.2">
      <c r="A604" s="2" t="s">
        <v>8339</v>
      </c>
      <c r="B604" s="2" t="s">
        <v>2697</v>
      </c>
      <c r="C604" s="2" t="s">
        <v>779</v>
      </c>
      <c r="D604" s="2" t="s">
        <v>81</v>
      </c>
      <c r="E604" s="11">
        <v>45725</v>
      </c>
      <c r="F604" s="2">
        <v>5</v>
      </c>
      <c r="G604" s="2">
        <v>4</v>
      </c>
      <c r="H604" s="2">
        <v>5</v>
      </c>
      <c r="I604" s="2">
        <v>5</v>
      </c>
      <c r="J604" s="2">
        <v>5</v>
      </c>
      <c r="K604" s="2">
        <v>9</v>
      </c>
      <c r="L604" s="2" t="str">
        <f>IF(F604&gt;=4,"Positive",IF(F604=3,"Neutral","Negative"))</f>
        <v>Positive</v>
      </c>
      <c r="M604" s="2" t="str">
        <f>IF(K604&gt;=9,"Promoter",IF(K604&gt;=7,"Passive","Detractor"))</f>
        <v>Promoter</v>
      </c>
      <c r="N604" s="2" t="s">
        <v>7737</v>
      </c>
    </row>
    <row r="605" spans="1:14" x14ac:dyDescent="0.2">
      <c r="A605" s="2" t="s">
        <v>8340</v>
      </c>
      <c r="B605" s="2" t="s">
        <v>2965</v>
      </c>
      <c r="C605" s="2" t="s">
        <v>1940</v>
      </c>
      <c r="D605" s="2" t="s">
        <v>29</v>
      </c>
      <c r="E605" s="11">
        <v>45725</v>
      </c>
      <c r="F605" s="2">
        <v>3</v>
      </c>
      <c r="G605" s="2">
        <v>3</v>
      </c>
      <c r="H605" s="2">
        <v>3</v>
      </c>
      <c r="I605" s="2">
        <v>3</v>
      </c>
      <c r="J605" s="2">
        <v>3</v>
      </c>
      <c r="K605" s="2">
        <v>5</v>
      </c>
      <c r="L605" s="2" t="str">
        <f>IF(F605&gt;=4,"Positive",IF(F605=3,"Neutral","Negative"))</f>
        <v>Neutral</v>
      </c>
      <c r="M605" s="2" t="str">
        <f>IF(K605&gt;=9,"Promoter",IF(K605&gt;=7,"Passive","Detractor"))</f>
        <v>Detractor</v>
      </c>
      <c r="N605" s="2" t="s">
        <v>7749</v>
      </c>
    </row>
    <row r="606" spans="1:14" x14ac:dyDescent="0.2">
      <c r="A606" s="2" t="s">
        <v>8341</v>
      </c>
      <c r="B606" s="2" t="s">
        <v>3551</v>
      </c>
      <c r="C606" s="2" t="s">
        <v>2417</v>
      </c>
      <c r="D606" s="2" t="s">
        <v>37</v>
      </c>
      <c r="E606" s="11">
        <v>45725</v>
      </c>
      <c r="F606" s="2">
        <v>5</v>
      </c>
      <c r="G606" s="2">
        <v>4</v>
      </c>
      <c r="H606" s="2">
        <v>5</v>
      </c>
      <c r="I606" s="2">
        <v>5</v>
      </c>
      <c r="J606" s="2">
        <v>5</v>
      </c>
      <c r="K606" s="2">
        <v>8</v>
      </c>
      <c r="L606" s="2" t="str">
        <f>IF(F606&gt;=4,"Positive",IF(F606=3,"Neutral","Negative"))</f>
        <v>Positive</v>
      </c>
      <c r="M606" s="2" t="str">
        <f>IF(K606&gt;=9,"Promoter",IF(K606&gt;=7,"Passive","Detractor"))</f>
        <v>Passive</v>
      </c>
      <c r="N606" s="2" t="s">
        <v>7733</v>
      </c>
    </row>
    <row r="607" spans="1:14" x14ac:dyDescent="0.2">
      <c r="A607" s="2" t="s">
        <v>8342</v>
      </c>
      <c r="B607" s="2" t="s">
        <v>3730</v>
      </c>
      <c r="C607" s="2" t="s">
        <v>1247</v>
      </c>
      <c r="D607" s="2" t="s">
        <v>39</v>
      </c>
      <c r="E607" s="11">
        <v>45725</v>
      </c>
      <c r="F607" s="2">
        <v>3</v>
      </c>
      <c r="G607" s="2">
        <v>4</v>
      </c>
      <c r="H607" s="2">
        <v>3</v>
      </c>
      <c r="I607" s="2">
        <v>2</v>
      </c>
      <c r="J607" s="2">
        <v>4</v>
      </c>
      <c r="K607" s="2">
        <v>6</v>
      </c>
      <c r="L607" s="2" t="str">
        <f>IF(F607&gt;=4,"Positive",IF(F607=3,"Neutral","Negative"))</f>
        <v>Neutral</v>
      </c>
      <c r="M607" s="2" t="str">
        <f>IF(K607&gt;=9,"Promoter",IF(K607&gt;=7,"Passive","Detractor"))</f>
        <v>Detractor</v>
      </c>
      <c r="N607" s="2" t="s">
        <v>7743</v>
      </c>
    </row>
    <row r="608" spans="1:14" x14ac:dyDescent="0.2">
      <c r="A608" s="2" t="s">
        <v>8343</v>
      </c>
      <c r="B608" s="2" t="s">
        <v>3971</v>
      </c>
      <c r="C608" s="2" t="s">
        <v>1365</v>
      </c>
      <c r="D608" s="2" t="s">
        <v>49</v>
      </c>
      <c r="E608" s="11">
        <v>45725</v>
      </c>
      <c r="F608" s="2">
        <v>4</v>
      </c>
      <c r="G608" s="2">
        <v>4</v>
      </c>
      <c r="H608" s="2">
        <v>5</v>
      </c>
      <c r="I608" s="2">
        <v>5</v>
      </c>
      <c r="J608" s="2">
        <v>4</v>
      </c>
      <c r="K608" s="2">
        <v>9</v>
      </c>
      <c r="L608" s="2" t="str">
        <f>IF(F608&gt;=4,"Positive",IF(F608=3,"Neutral","Negative"))</f>
        <v>Positive</v>
      </c>
      <c r="M608" s="2" t="str">
        <f>IF(K608&gt;=9,"Promoter",IF(K608&gt;=7,"Passive","Detractor"))</f>
        <v>Promoter</v>
      </c>
      <c r="N608" s="2" t="s">
        <v>7743</v>
      </c>
    </row>
    <row r="609" spans="1:14" x14ac:dyDescent="0.2">
      <c r="A609" s="2" t="s">
        <v>8344</v>
      </c>
      <c r="B609" s="2" t="s">
        <v>3985</v>
      </c>
      <c r="C609" s="2" t="s">
        <v>811</v>
      </c>
      <c r="D609" s="2" t="s">
        <v>125</v>
      </c>
      <c r="E609" s="11">
        <v>45725</v>
      </c>
      <c r="F609" s="2">
        <v>5</v>
      </c>
      <c r="G609" s="2">
        <v>4</v>
      </c>
      <c r="H609" s="2">
        <v>5</v>
      </c>
      <c r="I609" s="2">
        <v>5</v>
      </c>
      <c r="J609" s="2">
        <v>5</v>
      </c>
      <c r="K609" s="2">
        <v>10</v>
      </c>
      <c r="L609" s="2" t="str">
        <f>IF(F609&gt;=4,"Positive",IF(F609=3,"Neutral","Negative"))</f>
        <v>Positive</v>
      </c>
      <c r="M609" s="2" t="str">
        <f>IF(K609&gt;=9,"Promoter",IF(K609&gt;=7,"Passive","Detractor"))</f>
        <v>Promoter</v>
      </c>
      <c r="N609" s="2" t="s">
        <v>7749</v>
      </c>
    </row>
    <row r="610" spans="1:14" x14ac:dyDescent="0.2">
      <c r="A610" s="2" t="s">
        <v>8345</v>
      </c>
      <c r="B610" s="2" t="s">
        <v>4080</v>
      </c>
      <c r="C610" s="2" t="s">
        <v>1268</v>
      </c>
      <c r="D610" s="2" t="s">
        <v>108</v>
      </c>
      <c r="E610" s="11">
        <v>45725</v>
      </c>
      <c r="F610" s="2">
        <v>5</v>
      </c>
      <c r="G610" s="2">
        <v>5</v>
      </c>
      <c r="H610" s="2">
        <v>5</v>
      </c>
      <c r="I610" s="2">
        <v>5</v>
      </c>
      <c r="J610" s="2">
        <v>5</v>
      </c>
      <c r="K610" s="2">
        <v>9</v>
      </c>
      <c r="L610" s="2" t="str">
        <f>IF(F610&gt;=4,"Positive",IF(F610=3,"Neutral","Negative"))</f>
        <v>Positive</v>
      </c>
      <c r="M610" s="2" t="str">
        <f>IF(K610&gt;=9,"Promoter",IF(K610&gt;=7,"Passive","Detractor"))</f>
        <v>Promoter</v>
      </c>
      <c r="N610" s="2" t="s">
        <v>7749</v>
      </c>
    </row>
    <row r="611" spans="1:14" x14ac:dyDescent="0.2">
      <c r="A611" s="2" t="s">
        <v>8346</v>
      </c>
      <c r="B611" s="2" t="s">
        <v>3736</v>
      </c>
      <c r="C611" s="2" t="s">
        <v>1156</v>
      </c>
      <c r="D611" s="2" t="s">
        <v>81</v>
      </c>
      <c r="E611" s="11">
        <v>45726</v>
      </c>
      <c r="F611" s="2">
        <v>5</v>
      </c>
      <c r="G611" s="2">
        <v>5</v>
      </c>
      <c r="H611" s="2">
        <v>5</v>
      </c>
      <c r="I611" s="2">
        <v>5</v>
      </c>
      <c r="J611" s="2">
        <v>5</v>
      </c>
      <c r="K611" s="2">
        <v>8</v>
      </c>
      <c r="L611" s="2" t="str">
        <f>IF(F611&gt;=4,"Positive",IF(F611=3,"Neutral","Negative"))</f>
        <v>Positive</v>
      </c>
      <c r="M611" s="2" t="str">
        <f>IF(K611&gt;=9,"Promoter",IF(K611&gt;=7,"Passive","Detractor"))</f>
        <v>Passive</v>
      </c>
      <c r="N611" s="2" t="s">
        <v>7735</v>
      </c>
    </row>
    <row r="612" spans="1:14" x14ac:dyDescent="0.2">
      <c r="A612" s="2" t="s">
        <v>8347</v>
      </c>
      <c r="B612" s="2" t="s">
        <v>3980</v>
      </c>
      <c r="C612" s="2" t="s">
        <v>1773</v>
      </c>
      <c r="D612" s="2" t="s">
        <v>57</v>
      </c>
      <c r="E612" s="11">
        <v>45726</v>
      </c>
      <c r="F612" s="2">
        <v>5</v>
      </c>
      <c r="G612" s="2">
        <v>4</v>
      </c>
      <c r="H612" s="2">
        <v>4</v>
      </c>
      <c r="I612" s="2">
        <v>5</v>
      </c>
      <c r="J612" s="2">
        <v>4</v>
      </c>
      <c r="K612" s="2">
        <v>10</v>
      </c>
      <c r="L612" s="2" t="str">
        <f>IF(F612&gt;=4,"Positive",IF(F612=3,"Neutral","Negative"))</f>
        <v>Positive</v>
      </c>
      <c r="M612" s="2" t="str">
        <f>IF(K612&gt;=9,"Promoter",IF(K612&gt;=7,"Passive","Detractor"))</f>
        <v>Promoter</v>
      </c>
      <c r="N612" s="2" t="s">
        <v>7749</v>
      </c>
    </row>
    <row r="613" spans="1:14" x14ac:dyDescent="0.2">
      <c r="A613" s="2" t="s">
        <v>8348</v>
      </c>
      <c r="B613" s="2" t="s">
        <v>2819</v>
      </c>
      <c r="C613" s="2" t="s">
        <v>1731</v>
      </c>
      <c r="D613" s="2" t="s">
        <v>69</v>
      </c>
      <c r="E613" s="11">
        <v>45727</v>
      </c>
      <c r="F613" s="2">
        <v>5</v>
      </c>
      <c r="G613" s="2">
        <v>4</v>
      </c>
      <c r="H613" s="2">
        <v>5</v>
      </c>
      <c r="I613" s="2">
        <v>4</v>
      </c>
      <c r="J613" s="2">
        <v>5</v>
      </c>
      <c r="K613" s="2">
        <v>10</v>
      </c>
      <c r="L613" s="2" t="str">
        <f>IF(F613&gt;=4,"Positive",IF(F613=3,"Neutral","Negative"))</f>
        <v>Positive</v>
      </c>
      <c r="M613" s="2" t="str">
        <f>IF(K613&gt;=9,"Promoter",IF(K613&gt;=7,"Passive","Detractor"))</f>
        <v>Promoter</v>
      </c>
      <c r="N613" s="2" t="s">
        <v>7735</v>
      </c>
    </row>
    <row r="614" spans="1:14" x14ac:dyDescent="0.2">
      <c r="A614" s="2" t="s">
        <v>8349</v>
      </c>
      <c r="B614" s="2" t="s">
        <v>3724</v>
      </c>
      <c r="C614" s="2" t="s">
        <v>552</v>
      </c>
      <c r="D614" s="2" t="s">
        <v>103</v>
      </c>
      <c r="E614" s="11">
        <v>45727</v>
      </c>
      <c r="F614" s="2">
        <v>2</v>
      </c>
      <c r="G614" s="2">
        <v>2</v>
      </c>
      <c r="H614" s="2">
        <v>3</v>
      </c>
      <c r="I614" s="2">
        <v>2</v>
      </c>
      <c r="J614" s="2">
        <v>3</v>
      </c>
      <c r="K614" s="2">
        <v>5</v>
      </c>
      <c r="L614" s="2" t="str">
        <f>IF(F614&gt;=4,"Positive",IF(F614=3,"Neutral","Negative"))</f>
        <v>Negative</v>
      </c>
      <c r="M614" s="2" t="str">
        <f>IF(K614&gt;=9,"Promoter",IF(K614&gt;=7,"Passive","Detractor"))</f>
        <v>Detractor</v>
      </c>
      <c r="N614" s="2" t="s">
        <v>7735</v>
      </c>
    </row>
    <row r="615" spans="1:14" x14ac:dyDescent="0.2">
      <c r="A615" s="2" t="s">
        <v>8350</v>
      </c>
      <c r="B615" s="2" t="s">
        <v>4055</v>
      </c>
      <c r="C615" s="2" t="s">
        <v>1866</v>
      </c>
      <c r="D615" s="2" t="s">
        <v>125</v>
      </c>
      <c r="E615" s="11">
        <v>45727</v>
      </c>
      <c r="F615" s="2">
        <v>4</v>
      </c>
      <c r="G615" s="2">
        <v>4</v>
      </c>
      <c r="H615" s="2">
        <v>5</v>
      </c>
      <c r="I615" s="2">
        <v>3</v>
      </c>
      <c r="J615" s="2">
        <v>4</v>
      </c>
      <c r="K615" s="2">
        <v>9</v>
      </c>
      <c r="L615" s="2" t="str">
        <f>IF(F615&gt;=4,"Positive",IF(F615=3,"Neutral","Negative"))</f>
        <v>Positive</v>
      </c>
      <c r="M615" s="2" t="str">
        <f>IF(K615&gt;=9,"Promoter",IF(K615&gt;=7,"Passive","Detractor"))</f>
        <v>Promoter</v>
      </c>
      <c r="N615" s="2" t="s">
        <v>7735</v>
      </c>
    </row>
    <row r="616" spans="1:14" x14ac:dyDescent="0.2">
      <c r="A616" s="2" t="s">
        <v>8351</v>
      </c>
      <c r="B616" s="2" t="s">
        <v>4076</v>
      </c>
      <c r="C616" s="2" t="s">
        <v>1246</v>
      </c>
      <c r="D616" s="2" t="s">
        <v>69</v>
      </c>
      <c r="E616" s="11">
        <v>45727</v>
      </c>
      <c r="F616" s="2">
        <v>5</v>
      </c>
      <c r="G616" s="2">
        <v>5</v>
      </c>
      <c r="H616" s="2">
        <v>4</v>
      </c>
      <c r="I616" s="2">
        <v>5</v>
      </c>
      <c r="J616" s="2">
        <v>5</v>
      </c>
      <c r="K616" s="2">
        <v>9</v>
      </c>
      <c r="L616" s="2" t="str">
        <f>IF(F616&gt;=4,"Positive",IF(F616=3,"Neutral","Negative"))</f>
        <v>Positive</v>
      </c>
      <c r="M616" s="2" t="str">
        <f>IF(K616&gt;=9,"Promoter",IF(K616&gt;=7,"Passive","Detractor"))</f>
        <v>Promoter</v>
      </c>
      <c r="N616" s="2" t="s">
        <v>7737</v>
      </c>
    </row>
    <row r="617" spans="1:14" x14ac:dyDescent="0.2">
      <c r="A617" s="2" t="s">
        <v>8352</v>
      </c>
      <c r="B617" s="2" t="s">
        <v>4084</v>
      </c>
      <c r="C617" s="2" t="s">
        <v>2410</v>
      </c>
      <c r="D617" s="2" t="s">
        <v>108</v>
      </c>
      <c r="E617" s="11">
        <v>45727</v>
      </c>
      <c r="F617" s="2">
        <v>5</v>
      </c>
      <c r="G617" s="2">
        <v>5</v>
      </c>
      <c r="H617" s="2">
        <v>5</v>
      </c>
      <c r="I617" s="2">
        <v>4</v>
      </c>
      <c r="J617" s="2">
        <v>5</v>
      </c>
      <c r="K617" s="2">
        <v>8</v>
      </c>
      <c r="L617" s="2" t="str">
        <f>IF(F617&gt;=4,"Positive",IF(F617=3,"Neutral","Negative"))</f>
        <v>Positive</v>
      </c>
      <c r="M617" s="2" t="str">
        <f>IF(K617&gt;=9,"Promoter",IF(K617&gt;=7,"Passive","Detractor"))</f>
        <v>Passive</v>
      </c>
      <c r="N617" s="2" t="s">
        <v>7749</v>
      </c>
    </row>
    <row r="618" spans="1:14" x14ac:dyDescent="0.2">
      <c r="A618" s="2" t="s">
        <v>8353</v>
      </c>
      <c r="B618" s="2" t="s">
        <v>3926</v>
      </c>
      <c r="C618" s="2" t="s">
        <v>1981</v>
      </c>
      <c r="D618" s="2" t="s">
        <v>71</v>
      </c>
      <c r="E618" s="11">
        <v>45728</v>
      </c>
      <c r="F618" s="2">
        <v>4</v>
      </c>
      <c r="G618" s="2">
        <v>5</v>
      </c>
      <c r="H618" s="2">
        <v>3</v>
      </c>
      <c r="I618" s="2">
        <v>5</v>
      </c>
      <c r="J618" s="2">
        <v>4</v>
      </c>
      <c r="K618" s="2">
        <v>9</v>
      </c>
      <c r="L618" s="2" t="str">
        <f>IF(F618&gt;=4,"Positive",IF(F618=3,"Neutral","Negative"))</f>
        <v>Positive</v>
      </c>
      <c r="M618" s="2" t="str">
        <f>IF(K618&gt;=9,"Promoter",IF(K618&gt;=7,"Passive","Detractor"))</f>
        <v>Promoter</v>
      </c>
      <c r="N618" s="2" t="s">
        <v>7743</v>
      </c>
    </row>
    <row r="619" spans="1:14" x14ac:dyDescent="0.2">
      <c r="A619" s="2" t="s">
        <v>8354</v>
      </c>
      <c r="B619" s="2" t="s">
        <v>3959</v>
      </c>
      <c r="C619" s="2" t="s">
        <v>1268</v>
      </c>
      <c r="D619" s="2" t="s">
        <v>69</v>
      </c>
      <c r="E619" s="11">
        <v>45728</v>
      </c>
      <c r="F619" s="2">
        <v>5</v>
      </c>
      <c r="G619" s="2">
        <v>5</v>
      </c>
      <c r="H619" s="2">
        <v>4</v>
      </c>
      <c r="I619" s="2">
        <v>5</v>
      </c>
      <c r="J619" s="2">
        <v>5</v>
      </c>
      <c r="K619" s="2">
        <v>8</v>
      </c>
      <c r="L619" s="2" t="str">
        <f>IF(F619&gt;=4,"Positive",IF(F619=3,"Neutral","Negative"))</f>
        <v>Positive</v>
      </c>
      <c r="M619" s="2" t="str">
        <f>IF(K619&gt;=9,"Promoter",IF(K619&gt;=7,"Passive","Detractor"))</f>
        <v>Passive</v>
      </c>
      <c r="N619" s="2" t="s">
        <v>7735</v>
      </c>
    </row>
    <row r="620" spans="1:14" x14ac:dyDescent="0.2">
      <c r="A620" s="2" t="s">
        <v>8355</v>
      </c>
      <c r="B620" s="2" t="s">
        <v>4018</v>
      </c>
      <c r="C620" s="2" t="s">
        <v>1688</v>
      </c>
      <c r="D620" s="2" t="s">
        <v>112</v>
      </c>
      <c r="E620" s="11">
        <v>45728</v>
      </c>
      <c r="F620" s="2">
        <v>4</v>
      </c>
      <c r="G620" s="2">
        <v>5</v>
      </c>
      <c r="H620" s="2">
        <v>4</v>
      </c>
      <c r="I620" s="2">
        <v>4</v>
      </c>
      <c r="J620" s="2">
        <v>4</v>
      </c>
      <c r="K620" s="2">
        <v>9</v>
      </c>
      <c r="L620" s="2" t="str">
        <f>IF(F620&gt;=4,"Positive",IF(F620=3,"Neutral","Negative"))</f>
        <v>Positive</v>
      </c>
      <c r="M620" s="2" t="str">
        <f>IF(K620&gt;=9,"Promoter",IF(K620&gt;=7,"Passive","Detractor"))</f>
        <v>Promoter</v>
      </c>
      <c r="N620" s="2" t="s">
        <v>7733</v>
      </c>
    </row>
    <row r="621" spans="1:14" x14ac:dyDescent="0.2">
      <c r="A621" s="2" t="s">
        <v>8356</v>
      </c>
      <c r="B621" s="2" t="s">
        <v>4046</v>
      </c>
      <c r="C621" s="2" t="s">
        <v>2054</v>
      </c>
      <c r="D621" s="2" t="s">
        <v>63</v>
      </c>
      <c r="E621" s="11">
        <v>45728</v>
      </c>
      <c r="F621" s="2">
        <v>4</v>
      </c>
      <c r="G621" s="2">
        <v>3</v>
      </c>
      <c r="H621" s="2">
        <v>4</v>
      </c>
      <c r="I621" s="2">
        <v>3</v>
      </c>
      <c r="J621" s="2">
        <v>4</v>
      </c>
      <c r="K621" s="2">
        <v>9</v>
      </c>
      <c r="L621" s="2" t="str">
        <f>IF(F621&gt;=4,"Positive",IF(F621=3,"Neutral","Negative"))</f>
        <v>Positive</v>
      </c>
      <c r="M621" s="2" t="str">
        <f>IF(K621&gt;=9,"Promoter",IF(K621&gt;=7,"Passive","Detractor"))</f>
        <v>Promoter</v>
      </c>
      <c r="N621" s="2" t="s">
        <v>7743</v>
      </c>
    </row>
    <row r="622" spans="1:14" x14ac:dyDescent="0.2">
      <c r="A622" s="2" t="s">
        <v>8357</v>
      </c>
      <c r="B622" s="2" t="s">
        <v>4107</v>
      </c>
      <c r="C622" s="2" t="s">
        <v>1421</v>
      </c>
      <c r="D622" s="2" t="s">
        <v>69</v>
      </c>
      <c r="E622" s="11">
        <v>45728</v>
      </c>
      <c r="F622" s="2">
        <v>5</v>
      </c>
      <c r="G622" s="2">
        <v>5</v>
      </c>
      <c r="H622" s="2">
        <v>5</v>
      </c>
      <c r="I622" s="2">
        <v>5</v>
      </c>
      <c r="J622" s="2">
        <v>5</v>
      </c>
      <c r="K622" s="2">
        <v>10</v>
      </c>
      <c r="L622" s="2" t="str">
        <f>IF(F622&gt;=4,"Positive",IF(F622=3,"Neutral","Negative"))</f>
        <v>Positive</v>
      </c>
      <c r="M622" s="2" t="str">
        <f>IF(K622&gt;=9,"Promoter",IF(K622&gt;=7,"Passive","Detractor"))</f>
        <v>Promoter</v>
      </c>
      <c r="N622" s="2" t="s">
        <v>7737</v>
      </c>
    </row>
    <row r="623" spans="1:14" x14ac:dyDescent="0.2">
      <c r="A623" s="2" t="s">
        <v>8358</v>
      </c>
      <c r="B623" s="2" t="s">
        <v>3940</v>
      </c>
      <c r="C623" s="2" t="s">
        <v>2225</v>
      </c>
      <c r="D623" s="2" t="s">
        <v>81</v>
      </c>
      <c r="E623" s="11">
        <v>45729</v>
      </c>
      <c r="F623" s="2">
        <v>5</v>
      </c>
      <c r="G623" s="2">
        <v>5</v>
      </c>
      <c r="H623" s="2">
        <v>5</v>
      </c>
      <c r="I623" s="2">
        <v>5</v>
      </c>
      <c r="J623" s="2">
        <v>4</v>
      </c>
      <c r="K623" s="2">
        <v>9</v>
      </c>
      <c r="L623" s="2" t="str">
        <f>IF(F623&gt;=4,"Positive",IF(F623=3,"Neutral","Negative"))</f>
        <v>Positive</v>
      </c>
      <c r="M623" s="2" t="str">
        <f>IF(K623&gt;=9,"Promoter",IF(K623&gt;=7,"Passive","Detractor"))</f>
        <v>Promoter</v>
      </c>
      <c r="N623" s="2" t="s">
        <v>7735</v>
      </c>
    </row>
    <row r="624" spans="1:14" x14ac:dyDescent="0.2">
      <c r="A624" s="2" t="s">
        <v>8359</v>
      </c>
      <c r="B624" s="2" t="s">
        <v>4132</v>
      </c>
      <c r="C624" s="2" t="s">
        <v>1707</v>
      </c>
      <c r="D624" s="2" t="s">
        <v>93</v>
      </c>
      <c r="E624" s="11">
        <v>45729</v>
      </c>
      <c r="F624" s="2">
        <v>5</v>
      </c>
      <c r="G624" s="2">
        <v>4</v>
      </c>
      <c r="H624" s="2">
        <v>5</v>
      </c>
      <c r="I624" s="2">
        <v>5</v>
      </c>
      <c r="J624" s="2">
        <v>5</v>
      </c>
      <c r="K624" s="2">
        <v>10</v>
      </c>
      <c r="L624" s="2" t="str">
        <f>IF(F624&gt;=4,"Positive",IF(F624=3,"Neutral","Negative"))</f>
        <v>Positive</v>
      </c>
      <c r="M624" s="2" t="str">
        <f>IF(K624&gt;=9,"Promoter",IF(K624&gt;=7,"Passive","Detractor"))</f>
        <v>Promoter</v>
      </c>
      <c r="N624" s="2" t="s">
        <v>7735</v>
      </c>
    </row>
    <row r="625" spans="1:14" x14ac:dyDescent="0.2">
      <c r="A625" s="2" t="s">
        <v>8360</v>
      </c>
      <c r="B625" s="2" t="s">
        <v>4017</v>
      </c>
      <c r="C625" s="2" t="s">
        <v>1562</v>
      </c>
      <c r="D625" s="2" t="s">
        <v>57</v>
      </c>
      <c r="E625" s="11">
        <v>45730</v>
      </c>
      <c r="F625" s="2">
        <v>4</v>
      </c>
      <c r="G625" s="2">
        <v>3</v>
      </c>
      <c r="H625" s="2">
        <v>3</v>
      </c>
      <c r="I625" s="2">
        <v>4</v>
      </c>
      <c r="J625" s="2">
        <v>4</v>
      </c>
      <c r="K625" s="2">
        <v>8</v>
      </c>
      <c r="L625" s="2" t="str">
        <f>IF(F625&gt;=4,"Positive",IF(F625=3,"Neutral","Negative"))</f>
        <v>Positive</v>
      </c>
      <c r="M625" s="2" t="str">
        <f>IF(K625&gt;=9,"Promoter",IF(K625&gt;=7,"Passive","Detractor"))</f>
        <v>Passive</v>
      </c>
      <c r="N625" s="2" t="s">
        <v>7733</v>
      </c>
    </row>
    <row r="626" spans="1:14" x14ac:dyDescent="0.2">
      <c r="A626" s="2" t="s">
        <v>8361</v>
      </c>
      <c r="B626" s="2" t="s">
        <v>3743</v>
      </c>
      <c r="C626" s="2" t="s">
        <v>673</v>
      </c>
      <c r="D626" s="2" t="s">
        <v>47</v>
      </c>
      <c r="E626" s="11">
        <v>45731</v>
      </c>
      <c r="F626" s="2">
        <v>5</v>
      </c>
      <c r="G626" s="2">
        <v>4</v>
      </c>
      <c r="H626" s="2">
        <v>4</v>
      </c>
      <c r="I626" s="2">
        <v>5</v>
      </c>
      <c r="J626" s="2">
        <v>5</v>
      </c>
      <c r="K626" s="2">
        <v>8</v>
      </c>
      <c r="L626" s="2" t="str">
        <f>IF(F626&gt;=4,"Positive",IF(F626=3,"Neutral","Negative"))</f>
        <v>Positive</v>
      </c>
      <c r="M626" s="2" t="str">
        <f>IF(K626&gt;=9,"Promoter",IF(K626&gt;=7,"Passive","Detractor"))</f>
        <v>Passive</v>
      </c>
      <c r="N626" s="2" t="s">
        <v>7737</v>
      </c>
    </row>
    <row r="627" spans="1:14" x14ac:dyDescent="0.2">
      <c r="A627" s="2" t="s">
        <v>8362</v>
      </c>
      <c r="B627" s="2" t="s">
        <v>3929</v>
      </c>
      <c r="C627" s="2" t="s">
        <v>2189</v>
      </c>
      <c r="D627" s="2" t="s">
        <v>19</v>
      </c>
      <c r="E627" s="11">
        <v>45731</v>
      </c>
      <c r="F627" s="2">
        <v>5</v>
      </c>
      <c r="G627" s="2">
        <v>5</v>
      </c>
      <c r="H627" s="2">
        <v>5</v>
      </c>
      <c r="I627" s="2">
        <v>5</v>
      </c>
      <c r="J627" s="2">
        <v>5</v>
      </c>
      <c r="K627" s="2">
        <v>8</v>
      </c>
      <c r="L627" s="2" t="str">
        <f>IF(F627&gt;=4,"Positive",IF(F627=3,"Neutral","Negative"))</f>
        <v>Positive</v>
      </c>
      <c r="M627" s="2" t="str">
        <f>IF(K627&gt;=9,"Promoter",IF(K627&gt;=7,"Passive","Detractor"))</f>
        <v>Passive</v>
      </c>
      <c r="N627" s="2" t="s">
        <v>7735</v>
      </c>
    </row>
    <row r="628" spans="1:14" x14ac:dyDescent="0.2">
      <c r="A628" s="2" t="s">
        <v>8363</v>
      </c>
      <c r="B628" s="2" t="s">
        <v>3965</v>
      </c>
      <c r="C628" s="2" t="s">
        <v>2170</v>
      </c>
      <c r="D628" s="2" t="s">
        <v>87</v>
      </c>
      <c r="E628" s="11">
        <v>45731</v>
      </c>
      <c r="F628" s="2">
        <v>5</v>
      </c>
      <c r="G628" s="2">
        <v>5</v>
      </c>
      <c r="H628" s="2">
        <v>5</v>
      </c>
      <c r="I628" s="2">
        <v>5</v>
      </c>
      <c r="J628" s="2">
        <v>5</v>
      </c>
      <c r="K628" s="2">
        <v>10</v>
      </c>
      <c r="L628" s="2" t="str">
        <f>IF(F628&gt;=4,"Positive",IF(F628=3,"Neutral","Negative"))</f>
        <v>Positive</v>
      </c>
      <c r="M628" s="2" t="str">
        <f>IF(K628&gt;=9,"Promoter",IF(K628&gt;=7,"Passive","Detractor"))</f>
        <v>Promoter</v>
      </c>
      <c r="N628" s="2" t="s">
        <v>7743</v>
      </c>
    </row>
    <row r="629" spans="1:14" x14ac:dyDescent="0.2">
      <c r="A629" s="2" t="s">
        <v>8364</v>
      </c>
      <c r="B629" s="2" t="s">
        <v>4063</v>
      </c>
      <c r="C629" s="2" t="s">
        <v>1574</v>
      </c>
      <c r="D629" s="2" t="s">
        <v>73</v>
      </c>
      <c r="E629" s="11">
        <v>45731</v>
      </c>
      <c r="F629" s="2">
        <v>3</v>
      </c>
      <c r="G629" s="2">
        <v>2</v>
      </c>
      <c r="H629" s="2">
        <v>4</v>
      </c>
      <c r="I629" s="2">
        <v>3</v>
      </c>
      <c r="J629" s="2">
        <v>4</v>
      </c>
      <c r="K629" s="2">
        <v>6</v>
      </c>
      <c r="L629" s="2" t="str">
        <f>IF(F629&gt;=4,"Positive",IF(F629=3,"Neutral","Negative"))</f>
        <v>Neutral</v>
      </c>
      <c r="M629" s="2" t="str">
        <f>IF(K629&gt;=9,"Promoter",IF(K629&gt;=7,"Passive","Detractor"))</f>
        <v>Detractor</v>
      </c>
      <c r="N629" s="2" t="s">
        <v>7743</v>
      </c>
    </row>
    <row r="630" spans="1:14" x14ac:dyDescent="0.2">
      <c r="A630" s="2" t="s">
        <v>8365</v>
      </c>
      <c r="B630" s="2" t="s">
        <v>4067</v>
      </c>
      <c r="C630" s="2" t="s">
        <v>673</v>
      </c>
      <c r="D630" s="2" t="s">
        <v>77</v>
      </c>
      <c r="E630" s="11">
        <v>45731</v>
      </c>
      <c r="F630" s="2">
        <v>4</v>
      </c>
      <c r="G630" s="2">
        <v>4</v>
      </c>
      <c r="H630" s="2">
        <v>4</v>
      </c>
      <c r="I630" s="2">
        <v>4</v>
      </c>
      <c r="J630" s="2">
        <v>4</v>
      </c>
      <c r="K630" s="2">
        <v>7</v>
      </c>
      <c r="L630" s="2" t="str">
        <f>IF(F630&gt;=4,"Positive",IF(F630=3,"Neutral","Negative"))</f>
        <v>Positive</v>
      </c>
      <c r="M630" s="2" t="str">
        <f>IF(K630&gt;=9,"Promoter",IF(K630&gt;=7,"Passive","Detractor"))</f>
        <v>Passive</v>
      </c>
      <c r="N630" s="2" t="s">
        <v>7743</v>
      </c>
    </row>
    <row r="631" spans="1:14" x14ac:dyDescent="0.2">
      <c r="A631" s="2" t="s">
        <v>8366</v>
      </c>
      <c r="B631" s="2" t="s">
        <v>4116</v>
      </c>
      <c r="C631" s="2" t="s">
        <v>1618</v>
      </c>
      <c r="D631" s="2" t="s">
        <v>51</v>
      </c>
      <c r="E631" s="11">
        <v>45731</v>
      </c>
      <c r="F631" s="2">
        <v>5</v>
      </c>
      <c r="G631" s="2">
        <v>5</v>
      </c>
      <c r="H631" s="2">
        <v>5</v>
      </c>
      <c r="I631" s="2">
        <v>4</v>
      </c>
      <c r="J631" s="2">
        <v>5</v>
      </c>
      <c r="K631" s="2">
        <v>8</v>
      </c>
      <c r="L631" s="2" t="str">
        <f>IF(F631&gt;=4,"Positive",IF(F631=3,"Neutral","Negative"))</f>
        <v>Positive</v>
      </c>
      <c r="M631" s="2" t="str">
        <f>IF(K631&gt;=9,"Promoter",IF(K631&gt;=7,"Passive","Detractor"))</f>
        <v>Passive</v>
      </c>
      <c r="N631" s="2" t="s">
        <v>7743</v>
      </c>
    </row>
    <row r="632" spans="1:14" x14ac:dyDescent="0.2">
      <c r="A632" s="2" t="s">
        <v>8367</v>
      </c>
      <c r="B632" s="2" t="s">
        <v>4135</v>
      </c>
      <c r="C632" s="2" t="s">
        <v>2195</v>
      </c>
      <c r="D632" s="2" t="s">
        <v>53</v>
      </c>
      <c r="E632" s="11">
        <v>45731</v>
      </c>
      <c r="F632" s="2">
        <v>5</v>
      </c>
      <c r="G632" s="2">
        <v>5</v>
      </c>
      <c r="H632" s="2">
        <v>4</v>
      </c>
      <c r="I632" s="2">
        <v>4</v>
      </c>
      <c r="J632" s="2">
        <v>5</v>
      </c>
      <c r="K632" s="2">
        <v>8</v>
      </c>
      <c r="L632" s="2" t="str">
        <f>IF(F632&gt;=4,"Positive",IF(F632=3,"Neutral","Negative"))</f>
        <v>Positive</v>
      </c>
      <c r="M632" s="2" t="str">
        <f>IF(K632&gt;=9,"Promoter",IF(K632&gt;=7,"Passive","Detractor"))</f>
        <v>Passive</v>
      </c>
      <c r="N632" s="2" t="s">
        <v>7743</v>
      </c>
    </row>
    <row r="633" spans="1:14" x14ac:dyDescent="0.2">
      <c r="A633" s="2" t="s">
        <v>8368</v>
      </c>
      <c r="B633" s="2" t="s">
        <v>4044</v>
      </c>
      <c r="C633" s="2" t="s">
        <v>773</v>
      </c>
      <c r="D633" s="2" t="s">
        <v>39</v>
      </c>
      <c r="E633" s="11">
        <v>45732</v>
      </c>
      <c r="F633" s="2">
        <v>4</v>
      </c>
      <c r="G633" s="2">
        <v>4</v>
      </c>
      <c r="H633" s="2">
        <v>4</v>
      </c>
      <c r="I633" s="2">
        <v>4</v>
      </c>
      <c r="J633" s="2">
        <v>3</v>
      </c>
      <c r="K633" s="2">
        <v>7</v>
      </c>
      <c r="L633" s="2" t="str">
        <f>IF(F633&gt;=4,"Positive",IF(F633=3,"Neutral","Negative"))</f>
        <v>Positive</v>
      </c>
      <c r="M633" s="2" t="str">
        <f>IF(K633&gt;=9,"Promoter",IF(K633&gt;=7,"Passive","Detractor"))</f>
        <v>Passive</v>
      </c>
      <c r="N633" s="2" t="s">
        <v>7735</v>
      </c>
    </row>
    <row r="634" spans="1:14" x14ac:dyDescent="0.2">
      <c r="A634" s="2" t="s">
        <v>8369</v>
      </c>
      <c r="B634" s="2" t="s">
        <v>4078</v>
      </c>
      <c r="C634" s="2" t="s">
        <v>907</v>
      </c>
      <c r="D634" s="2" t="s">
        <v>116</v>
      </c>
      <c r="E634" s="11">
        <v>45732</v>
      </c>
      <c r="F634" s="2">
        <v>5</v>
      </c>
      <c r="G634" s="2">
        <v>5</v>
      </c>
      <c r="H634" s="2">
        <v>5</v>
      </c>
      <c r="I634" s="2">
        <v>5</v>
      </c>
      <c r="J634" s="2">
        <v>5</v>
      </c>
      <c r="K634" s="2">
        <v>8</v>
      </c>
      <c r="L634" s="2" t="str">
        <f>IF(F634&gt;=4,"Positive",IF(F634=3,"Neutral","Negative"))</f>
        <v>Positive</v>
      </c>
      <c r="M634" s="2" t="str">
        <f>IF(K634&gt;=9,"Promoter",IF(K634&gt;=7,"Passive","Detractor"))</f>
        <v>Passive</v>
      </c>
      <c r="N634" s="2" t="s">
        <v>7735</v>
      </c>
    </row>
    <row r="635" spans="1:14" x14ac:dyDescent="0.2">
      <c r="A635" s="2" t="s">
        <v>8370</v>
      </c>
      <c r="B635" s="2" t="s">
        <v>2930</v>
      </c>
      <c r="C635" s="2" t="s">
        <v>1826</v>
      </c>
      <c r="D635" s="2" t="s">
        <v>83</v>
      </c>
      <c r="E635" s="11">
        <v>45733</v>
      </c>
      <c r="F635" s="2">
        <v>3</v>
      </c>
      <c r="G635" s="2">
        <v>2</v>
      </c>
      <c r="H635" s="2">
        <v>3</v>
      </c>
      <c r="I635" s="2">
        <v>2</v>
      </c>
      <c r="J635" s="2">
        <v>4</v>
      </c>
      <c r="K635" s="2">
        <v>6</v>
      </c>
      <c r="L635" s="2" t="str">
        <f>IF(F635&gt;=4,"Positive",IF(F635=3,"Neutral","Negative"))</f>
        <v>Neutral</v>
      </c>
      <c r="M635" s="2" t="str">
        <f>IF(K635&gt;=9,"Promoter",IF(K635&gt;=7,"Passive","Detractor"))</f>
        <v>Detractor</v>
      </c>
      <c r="N635" s="2" t="s">
        <v>7733</v>
      </c>
    </row>
    <row r="636" spans="1:14" x14ac:dyDescent="0.2">
      <c r="A636" s="2" t="s">
        <v>8371</v>
      </c>
      <c r="B636" s="2" t="s">
        <v>3643</v>
      </c>
      <c r="C636" s="2" t="s">
        <v>512</v>
      </c>
      <c r="D636" s="2" t="s">
        <v>63</v>
      </c>
      <c r="E636" s="11">
        <v>45733</v>
      </c>
      <c r="F636" s="2">
        <v>2</v>
      </c>
      <c r="G636" s="2">
        <v>3</v>
      </c>
      <c r="H636" s="2">
        <v>2</v>
      </c>
      <c r="I636" s="2">
        <v>2</v>
      </c>
      <c r="J636" s="2">
        <v>3</v>
      </c>
      <c r="K636" s="2">
        <v>5</v>
      </c>
      <c r="L636" s="2" t="str">
        <f>IF(F636&gt;=4,"Positive",IF(F636=3,"Neutral","Negative"))</f>
        <v>Negative</v>
      </c>
      <c r="M636" s="2" t="str">
        <f>IF(K636&gt;=9,"Promoter",IF(K636&gt;=7,"Passive","Detractor"))</f>
        <v>Detractor</v>
      </c>
      <c r="N636" s="2" t="s">
        <v>7749</v>
      </c>
    </row>
    <row r="637" spans="1:14" x14ac:dyDescent="0.2">
      <c r="A637" s="2" t="s">
        <v>8372</v>
      </c>
      <c r="B637" s="2" t="s">
        <v>3673</v>
      </c>
      <c r="C637" s="2" t="s">
        <v>346</v>
      </c>
      <c r="D637" s="2" t="s">
        <v>19</v>
      </c>
      <c r="E637" s="11">
        <v>45733</v>
      </c>
      <c r="F637" s="2">
        <v>3</v>
      </c>
      <c r="G637" s="2">
        <v>3</v>
      </c>
      <c r="H637" s="2">
        <v>3</v>
      </c>
      <c r="I637" s="2">
        <v>2</v>
      </c>
      <c r="J637" s="2">
        <v>4</v>
      </c>
      <c r="K637" s="2">
        <v>5</v>
      </c>
      <c r="L637" s="2" t="str">
        <f>IF(F637&gt;=4,"Positive",IF(F637=3,"Neutral","Negative"))</f>
        <v>Neutral</v>
      </c>
      <c r="M637" s="2" t="str">
        <f>IF(K637&gt;=9,"Promoter",IF(K637&gt;=7,"Passive","Detractor"))</f>
        <v>Detractor</v>
      </c>
      <c r="N637" s="2" t="s">
        <v>7743</v>
      </c>
    </row>
    <row r="638" spans="1:14" x14ac:dyDescent="0.2">
      <c r="A638" s="2" t="s">
        <v>8373</v>
      </c>
      <c r="B638" s="2" t="s">
        <v>4089</v>
      </c>
      <c r="C638" s="2" t="s">
        <v>1145</v>
      </c>
      <c r="D638" s="2" t="s">
        <v>47</v>
      </c>
      <c r="E638" s="11">
        <v>45733</v>
      </c>
      <c r="F638" s="2">
        <v>3</v>
      </c>
      <c r="G638" s="2">
        <v>4</v>
      </c>
      <c r="H638" s="2">
        <v>4</v>
      </c>
      <c r="I638" s="2">
        <v>2</v>
      </c>
      <c r="J638" s="2">
        <v>3</v>
      </c>
      <c r="K638" s="2">
        <v>5</v>
      </c>
      <c r="L638" s="2" t="str">
        <f>IF(F638&gt;=4,"Positive",IF(F638=3,"Neutral","Negative"))</f>
        <v>Neutral</v>
      </c>
      <c r="M638" s="2" t="str">
        <f>IF(K638&gt;=9,"Promoter",IF(K638&gt;=7,"Passive","Detractor"))</f>
        <v>Detractor</v>
      </c>
      <c r="N638" s="2" t="s">
        <v>7737</v>
      </c>
    </row>
    <row r="639" spans="1:14" x14ac:dyDescent="0.2">
      <c r="A639" s="2" t="s">
        <v>8374</v>
      </c>
      <c r="B639" s="2" t="s">
        <v>4117</v>
      </c>
      <c r="C639" s="2" t="s">
        <v>2003</v>
      </c>
      <c r="D639" s="2" t="s">
        <v>29</v>
      </c>
      <c r="E639" s="11">
        <v>45733</v>
      </c>
      <c r="F639" s="2">
        <v>4</v>
      </c>
      <c r="G639" s="2">
        <v>4</v>
      </c>
      <c r="H639" s="2">
        <v>4</v>
      </c>
      <c r="I639" s="2">
        <v>3</v>
      </c>
      <c r="J639" s="2">
        <v>4</v>
      </c>
      <c r="K639" s="2">
        <v>9</v>
      </c>
      <c r="L639" s="2" t="str">
        <f>IF(F639&gt;=4,"Positive",IF(F639=3,"Neutral","Negative"))</f>
        <v>Positive</v>
      </c>
      <c r="M639" s="2" t="str">
        <f>IF(K639&gt;=9,"Promoter",IF(K639&gt;=7,"Passive","Detractor"))</f>
        <v>Promoter</v>
      </c>
      <c r="N639" s="2" t="s">
        <v>7749</v>
      </c>
    </row>
    <row r="640" spans="1:14" x14ac:dyDescent="0.2">
      <c r="A640" s="2" t="s">
        <v>8375</v>
      </c>
      <c r="B640" s="2" t="s">
        <v>4130</v>
      </c>
      <c r="C640" s="2" t="s">
        <v>2452</v>
      </c>
      <c r="D640" s="2" t="s">
        <v>125</v>
      </c>
      <c r="E640" s="11">
        <v>45733</v>
      </c>
      <c r="F640" s="2">
        <v>4</v>
      </c>
      <c r="G640" s="2">
        <v>5</v>
      </c>
      <c r="H640" s="2">
        <v>5</v>
      </c>
      <c r="I640" s="2">
        <v>5</v>
      </c>
      <c r="J640" s="2">
        <v>5</v>
      </c>
      <c r="K640" s="2">
        <v>8</v>
      </c>
      <c r="L640" s="2" t="str">
        <f>IF(F640&gt;=4,"Positive",IF(F640=3,"Neutral","Negative"))</f>
        <v>Positive</v>
      </c>
      <c r="M640" s="2" t="str">
        <f>IF(K640&gt;=9,"Promoter",IF(K640&gt;=7,"Passive","Detractor"))</f>
        <v>Passive</v>
      </c>
      <c r="N640" s="2" t="s">
        <v>7743</v>
      </c>
    </row>
    <row r="641" spans="1:14" x14ac:dyDescent="0.2">
      <c r="A641" s="2" t="s">
        <v>8376</v>
      </c>
      <c r="B641" s="2" t="s">
        <v>4171</v>
      </c>
      <c r="C641" s="2" t="s">
        <v>330</v>
      </c>
      <c r="D641" s="2" t="s">
        <v>110</v>
      </c>
      <c r="E641" s="11">
        <v>45733</v>
      </c>
      <c r="F641" s="2">
        <v>3</v>
      </c>
      <c r="G641" s="2">
        <v>4</v>
      </c>
      <c r="H641" s="2">
        <v>3</v>
      </c>
      <c r="I641" s="2">
        <v>2</v>
      </c>
      <c r="J641" s="2">
        <v>4</v>
      </c>
      <c r="K641" s="2">
        <v>6</v>
      </c>
      <c r="L641" s="2" t="str">
        <f>IF(F641&gt;=4,"Positive",IF(F641=3,"Neutral","Negative"))</f>
        <v>Neutral</v>
      </c>
      <c r="M641" s="2" t="str">
        <f>IF(K641&gt;=9,"Promoter",IF(K641&gt;=7,"Passive","Detractor"))</f>
        <v>Detractor</v>
      </c>
      <c r="N641" s="2" t="s">
        <v>7743</v>
      </c>
    </row>
    <row r="642" spans="1:14" x14ac:dyDescent="0.2">
      <c r="A642" s="2" t="s">
        <v>8377</v>
      </c>
      <c r="B642" s="2" t="s">
        <v>3749</v>
      </c>
      <c r="C642" s="2" t="s">
        <v>1507</v>
      </c>
      <c r="D642" s="2" t="s">
        <v>101</v>
      </c>
      <c r="E642" s="11">
        <v>45734</v>
      </c>
      <c r="F642" s="2">
        <v>3</v>
      </c>
      <c r="G642" s="2">
        <v>4</v>
      </c>
      <c r="H642" s="2">
        <v>2</v>
      </c>
      <c r="I642" s="2">
        <v>3</v>
      </c>
      <c r="J642" s="2">
        <v>3</v>
      </c>
      <c r="K642" s="2">
        <v>6</v>
      </c>
      <c r="L642" s="2" t="str">
        <f>IF(F642&gt;=4,"Positive",IF(F642=3,"Neutral","Negative"))</f>
        <v>Neutral</v>
      </c>
      <c r="M642" s="2" t="str">
        <f>IF(K642&gt;=9,"Promoter",IF(K642&gt;=7,"Passive","Detractor"))</f>
        <v>Detractor</v>
      </c>
      <c r="N642" s="2" t="s">
        <v>7743</v>
      </c>
    </row>
    <row r="643" spans="1:14" x14ac:dyDescent="0.2">
      <c r="A643" s="2" t="s">
        <v>8378</v>
      </c>
      <c r="B643" s="2" t="s">
        <v>4021</v>
      </c>
      <c r="C643" s="2" t="s">
        <v>1943</v>
      </c>
      <c r="D643" s="2" t="s">
        <v>91</v>
      </c>
      <c r="E643" s="11">
        <v>45734</v>
      </c>
      <c r="F643" s="2">
        <v>4</v>
      </c>
      <c r="G643" s="2">
        <v>3</v>
      </c>
      <c r="H643" s="2">
        <v>5</v>
      </c>
      <c r="I643" s="2">
        <v>3</v>
      </c>
      <c r="J643" s="2">
        <v>4</v>
      </c>
      <c r="K643" s="2">
        <v>8</v>
      </c>
      <c r="L643" s="2" t="str">
        <f>IF(F643&gt;=4,"Positive",IF(F643=3,"Neutral","Negative"))</f>
        <v>Positive</v>
      </c>
      <c r="M643" s="2" t="str">
        <f>IF(K643&gt;=9,"Promoter",IF(K643&gt;=7,"Passive","Detractor"))</f>
        <v>Passive</v>
      </c>
      <c r="N643" s="2" t="s">
        <v>7737</v>
      </c>
    </row>
    <row r="644" spans="1:14" x14ac:dyDescent="0.2">
      <c r="A644" s="2" t="s">
        <v>8379</v>
      </c>
      <c r="B644" s="2" t="s">
        <v>4065</v>
      </c>
      <c r="C644" s="2" t="s">
        <v>441</v>
      </c>
      <c r="D644" s="2" t="s">
        <v>67</v>
      </c>
      <c r="E644" s="11">
        <v>45734</v>
      </c>
      <c r="F644" s="2">
        <v>4</v>
      </c>
      <c r="G644" s="2">
        <v>4</v>
      </c>
      <c r="H644" s="2">
        <v>4</v>
      </c>
      <c r="I644" s="2">
        <v>5</v>
      </c>
      <c r="J644" s="2">
        <v>4</v>
      </c>
      <c r="K644" s="2">
        <v>9</v>
      </c>
      <c r="L644" s="2" t="str">
        <f>IF(F644&gt;=4,"Positive",IF(F644=3,"Neutral","Negative"))</f>
        <v>Positive</v>
      </c>
      <c r="M644" s="2" t="str">
        <f>IF(K644&gt;=9,"Promoter",IF(K644&gt;=7,"Passive","Detractor"))</f>
        <v>Promoter</v>
      </c>
      <c r="N644" s="2" t="s">
        <v>7749</v>
      </c>
    </row>
    <row r="645" spans="1:14" x14ac:dyDescent="0.2">
      <c r="A645" s="2" t="s">
        <v>8380</v>
      </c>
      <c r="B645" s="2" t="s">
        <v>3642</v>
      </c>
      <c r="C645" s="2" t="s">
        <v>288</v>
      </c>
      <c r="D645" s="2" t="s">
        <v>120</v>
      </c>
      <c r="E645" s="11">
        <v>45735</v>
      </c>
      <c r="F645" s="2">
        <v>5</v>
      </c>
      <c r="G645" s="2">
        <v>5</v>
      </c>
      <c r="H645" s="2">
        <v>5</v>
      </c>
      <c r="I645" s="2">
        <v>5</v>
      </c>
      <c r="J645" s="2">
        <v>5</v>
      </c>
      <c r="K645" s="2">
        <v>8</v>
      </c>
      <c r="L645" s="2" t="str">
        <f>IF(F645&gt;=4,"Positive",IF(F645=3,"Neutral","Negative"))</f>
        <v>Positive</v>
      </c>
      <c r="M645" s="2" t="str">
        <f>IF(K645&gt;=9,"Promoter",IF(K645&gt;=7,"Passive","Detractor"))</f>
        <v>Passive</v>
      </c>
      <c r="N645" s="2" t="s">
        <v>7743</v>
      </c>
    </row>
    <row r="646" spans="1:14" x14ac:dyDescent="0.2">
      <c r="A646" s="2" t="s">
        <v>8381</v>
      </c>
      <c r="B646" s="2" t="s">
        <v>4002</v>
      </c>
      <c r="C646" s="2" t="s">
        <v>597</v>
      </c>
      <c r="D646" s="2" t="s">
        <v>83</v>
      </c>
      <c r="E646" s="11">
        <v>45735</v>
      </c>
      <c r="F646" s="2">
        <v>3</v>
      </c>
      <c r="G646" s="2">
        <v>2</v>
      </c>
      <c r="H646" s="2">
        <v>3</v>
      </c>
      <c r="I646" s="2">
        <v>3</v>
      </c>
      <c r="J646" s="2">
        <v>3</v>
      </c>
      <c r="K646" s="2">
        <v>7</v>
      </c>
      <c r="L646" s="2" t="str">
        <f>IF(F646&gt;=4,"Positive",IF(F646=3,"Neutral","Negative"))</f>
        <v>Neutral</v>
      </c>
      <c r="M646" s="2" t="str">
        <f>IF(K646&gt;=9,"Promoter",IF(K646&gt;=7,"Passive","Detractor"))</f>
        <v>Passive</v>
      </c>
      <c r="N646" s="2" t="s">
        <v>7737</v>
      </c>
    </row>
    <row r="647" spans="1:14" x14ac:dyDescent="0.2">
      <c r="A647" s="2" t="s">
        <v>8382</v>
      </c>
      <c r="B647" s="2" t="s">
        <v>4153</v>
      </c>
      <c r="C647" s="2" t="s">
        <v>2520</v>
      </c>
      <c r="D647" s="2" t="s">
        <v>26</v>
      </c>
      <c r="E647" s="11">
        <v>45735</v>
      </c>
      <c r="F647" s="2">
        <v>5</v>
      </c>
      <c r="G647" s="2">
        <v>4</v>
      </c>
      <c r="H647" s="2">
        <v>5</v>
      </c>
      <c r="I647" s="2">
        <v>5</v>
      </c>
      <c r="J647" s="2">
        <v>5</v>
      </c>
      <c r="K647" s="2">
        <v>8</v>
      </c>
      <c r="L647" s="2" t="str">
        <f>IF(F647&gt;=4,"Positive",IF(F647=3,"Neutral","Negative"))</f>
        <v>Positive</v>
      </c>
      <c r="M647" s="2" t="str">
        <f>IF(K647&gt;=9,"Promoter",IF(K647&gt;=7,"Passive","Detractor"))</f>
        <v>Passive</v>
      </c>
      <c r="N647" s="2" t="s">
        <v>7743</v>
      </c>
    </row>
    <row r="648" spans="1:14" x14ac:dyDescent="0.2">
      <c r="A648" s="2" t="s">
        <v>8383</v>
      </c>
      <c r="B648" s="2" t="s">
        <v>3572</v>
      </c>
      <c r="C648" s="2" t="s">
        <v>1332</v>
      </c>
      <c r="D648" s="2" t="s">
        <v>101</v>
      </c>
      <c r="E648" s="11">
        <v>45736</v>
      </c>
      <c r="F648" s="2">
        <v>4</v>
      </c>
      <c r="G648" s="2">
        <v>5</v>
      </c>
      <c r="H648" s="2">
        <v>3</v>
      </c>
      <c r="I648" s="2">
        <v>4</v>
      </c>
      <c r="J648" s="2">
        <v>3</v>
      </c>
      <c r="K648" s="2">
        <v>8</v>
      </c>
      <c r="L648" s="2" t="str">
        <f>IF(F648&gt;=4,"Positive",IF(F648=3,"Neutral","Negative"))</f>
        <v>Positive</v>
      </c>
      <c r="M648" s="2" t="str">
        <f>IF(K648&gt;=9,"Promoter",IF(K648&gt;=7,"Passive","Detractor"))</f>
        <v>Passive</v>
      </c>
      <c r="N648" s="2" t="s">
        <v>7735</v>
      </c>
    </row>
    <row r="649" spans="1:14" x14ac:dyDescent="0.2">
      <c r="A649" s="2" t="s">
        <v>8384</v>
      </c>
      <c r="B649" s="2" t="s">
        <v>3928</v>
      </c>
      <c r="C649" s="2" t="s">
        <v>2033</v>
      </c>
      <c r="D649" s="2" t="s">
        <v>77</v>
      </c>
      <c r="E649" s="11">
        <v>45736</v>
      </c>
      <c r="F649" s="2">
        <v>4</v>
      </c>
      <c r="G649" s="2">
        <v>4</v>
      </c>
      <c r="H649" s="2">
        <v>4</v>
      </c>
      <c r="I649" s="2">
        <v>3</v>
      </c>
      <c r="J649" s="2">
        <v>4</v>
      </c>
      <c r="K649" s="2">
        <v>7</v>
      </c>
      <c r="L649" s="2" t="str">
        <f>IF(F649&gt;=4,"Positive",IF(F649=3,"Neutral","Negative"))</f>
        <v>Positive</v>
      </c>
      <c r="M649" s="2" t="str">
        <f>IF(K649&gt;=9,"Promoter",IF(K649&gt;=7,"Passive","Detractor"))</f>
        <v>Passive</v>
      </c>
      <c r="N649" s="2" t="s">
        <v>7737</v>
      </c>
    </row>
    <row r="650" spans="1:14" x14ac:dyDescent="0.2">
      <c r="A650" s="2" t="s">
        <v>8385</v>
      </c>
      <c r="B650" s="2" t="s">
        <v>4026</v>
      </c>
      <c r="C650" s="2" t="s">
        <v>763</v>
      </c>
      <c r="D650" s="2" t="s">
        <v>13</v>
      </c>
      <c r="E650" s="11">
        <v>45736</v>
      </c>
      <c r="F650" s="2">
        <v>5</v>
      </c>
      <c r="G650" s="2">
        <v>5</v>
      </c>
      <c r="H650" s="2">
        <v>4</v>
      </c>
      <c r="I650" s="2">
        <v>5</v>
      </c>
      <c r="J650" s="2">
        <v>5</v>
      </c>
      <c r="K650" s="2">
        <v>8</v>
      </c>
      <c r="L650" s="2" t="str">
        <f>IF(F650&gt;=4,"Positive",IF(F650=3,"Neutral","Negative"))</f>
        <v>Positive</v>
      </c>
      <c r="M650" s="2" t="str">
        <f>IF(K650&gt;=9,"Promoter",IF(K650&gt;=7,"Passive","Detractor"))</f>
        <v>Passive</v>
      </c>
      <c r="N650" s="2" t="s">
        <v>7743</v>
      </c>
    </row>
    <row r="651" spans="1:14" x14ac:dyDescent="0.2">
      <c r="A651" s="2" t="s">
        <v>8386</v>
      </c>
      <c r="B651" s="2" t="s">
        <v>3394</v>
      </c>
      <c r="C651" s="2" t="s">
        <v>1102</v>
      </c>
      <c r="D651" s="2" t="s">
        <v>32</v>
      </c>
      <c r="E651" s="11">
        <v>45737</v>
      </c>
      <c r="F651" s="2">
        <v>5</v>
      </c>
      <c r="G651" s="2">
        <v>5</v>
      </c>
      <c r="H651" s="2">
        <v>4</v>
      </c>
      <c r="I651" s="2">
        <v>5</v>
      </c>
      <c r="J651" s="2">
        <v>5</v>
      </c>
      <c r="K651" s="2">
        <v>10</v>
      </c>
      <c r="L651" s="2" t="str">
        <f>IF(F651&gt;=4,"Positive",IF(F651=3,"Neutral","Negative"))</f>
        <v>Positive</v>
      </c>
      <c r="M651" s="2" t="str">
        <f>IF(K651&gt;=9,"Promoter",IF(K651&gt;=7,"Passive","Detractor"))</f>
        <v>Promoter</v>
      </c>
      <c r="N651" s="2" t="s">
        <v>7735</v>
      </c>
    </row>
    <row r="652" spans="1:14" x14ac:dyDescent="0.2">
      <c r="A652" s="2" t="s">
        <v>8387</v>
      </c>
      <c r="B652" s="2" t="s">
        <v>4092</v>
      </c>
      <c r="C652" s="2" t="s">
        <v>1343</v>
      </c>
      <c r="D652" s="2" t="s">
        <v>43</v>
      </c>
      <c r="E652" s="11">
        <v>45737</v>
      </c>
      <c r="F652" s="2">
        <v>3</v>
      </c>
      <c r="G652" s="2">
        <v>3</v>
      </c>
      <c r="H652" s="2">
        <v>4</v>
      </c>
      <c r="I652" s="2">
        <v>2</v>
      </c>
      <c r="J652" s="2">
        <v>4</v>
      </c>
      <c r="K652" s="2">
        <v>5</v>
      </c>
      <c r="L652" s="2" t="str">
        <f>IF(F652&gt;=4,"Positive",IF(F652=3,"Neutral","Negative"))</f>
        <v>Neutral</v>
      </c>
      <c r="M652" s="2" t="str">
        <f>IF(K652&gt;=9,"Promoter",IF(K652&gt;=7,"Passive","Detractor"))</f>
        <v>Detractor</v>
      </c>
      <c r="N652" s="2" t="s">
        <v>7735</v>
      </c>
    </row>
    <row r="653" spans="1:14" x14ac:dyDescent="0.2">
      <c r="A653" s="2" t="s">
        <v>8388</v>
      </c>
      <c r="B653" s="2" t="s">
        <v>4122</v>
      </c>
      <c r="C653" s="2" t="s">
        <v>2358</v>
      </c>
      <c r="D653" s="2" t="s">
        <v>87</v>
      </c>
      <c r="E653" s="11">
        <v>45737</v>
      </c>
      <c r="F653" s="2">
        <v>4</v>
      </c>
      <c r="G653" s="2">
        <v>5</v>
      </c>
      <c r="H653" s="2">
        <v>3</v>
      </c>
      <c r="I653" s="2">
        <v>4</v>
      </c>
      <c r="J653" s="2">
        <v>4</v>
      </c>
      <c r="K653" s="2">
        <v>7</v>
      </c>
      <c r="L653" s="2" t="str">
        <f>IF(F653&gt;=4,"Positive",IF(F653=3,"Neutral","Negative"))</f>
        <v>Positive</v>
      </c>
      <c r="M653" s="2" t="str">
        <f>IF(K653&gt;=9,"Promoter",IF(K653&gt;=7,"Passive","Detractor"))</f>
        <v>Passive</v>
      </c>
      <c r="N653" s="2" t="s">
        <v>7735</v>
      </c>
    </row>
    <row r="654" spans="1:14" x14ac:dyDescent="0.2">
      <c r="A654" s="2" t="s">
        <v>8389</v>
      </c>
      <c r="B654" s="2" t="s">
        <v>3315</v>
      </c>
      <c r="C654" s="2" t="s">
        <v>2263</v>
      </c>
      <c r="D654" s="2" t="s">
        <v>63</v>
      </c>
      <c r="E654" s="11">
        <v>45738</v>
      </c>
      <c r="F654" s="2">
        <v>5</v>
      </c>
      <c r="G654" s="2">
        <v>5</v>
      </c>
      <c r="H654" s="2">
        <v>5</v>
      </c>
      <c r="I654" s="2">
        <v>5</v>
      </c>
      <c r="J654" s="2">
        <v>4</v>
      </c>
      <c r="K654" s="2">
        <v>9</v>
      </c>
      <c r="L654" s="2" t="str">
        <f>IF(F654&gt;=4,"Positive",IF(F654=3,"Neutral","Negative"))</f>
        <v>Positive</v>
      </c>
      <c r="M654" s="2" t="str">
        <f>IF(K654&gt;=9,"Promoter",IF(K654&gt;=7,"Passive","Detractor"))</f>
        <v>Promoter</v>
      </c>
      <c r="N654" s="2" t="s">
        <v>7743</v>
      </c>
    </row>
    <row r="655" spans="1:14" x14ac:dyDescent="0.2">
      <c r="A655" s="2" t="s">
        <v>8390</v>
      </c>
      <c r="B655" s="2" t="s">
        <v>3897</v>
      </c>
      <c r="C655" s="2" t="s">
        <v>1562</v>
      </c>
      <c r="D655" s="2" t="s">
        <v>108</v>
      </c>
      <c r="E655" s="11">
        <v>45738</v>
      </c>
      <c r="F655" s="2">
        <v>2</v>
      </c>
      <c r="G655" s="2">
        <v>2</v>
      </c>
      <c r="H655" s="2">
        <v>2</v>
      </c>
      <c r="I655" s="2">
        <v>2</v>
      </c>
      <c r="J655" s="2">
        <v>3</v>
      </c>
      <c r="K655" s="2">
        <v>3</v>
      </c>
      <c r="L655" s="2" t="str">
        <f>IF(F655&gt;=4,"Positive",IF(F655=3,"Neutral","Negative"))</f>
        <v>Negative</v>
      </c>
      <c r="M655" s="2" t="str">
        <f>IF(K655&gt;=9,"Promoter",IF(K655&gt;=7,"Passive","Detractor"))</f>
        <v>Detractor</v>
      </c>
      <c r="N655" s="2" t="s">
        <v>7733</v>
      </c>
    </row>
    <row r="656" spans="1:14" x14ac:dyDescent="0.2">
      <c r="A656" s="2" t="s">
        <v>8391</v>
      </c>
      <c r="B656" s="2" t="s">
        <v>4123</v>
      </c>
      <c r="C656" s="2" t="s">
        <v>2396</v>
      </c>
      <c r="D656" s="2" t="s">
        <v>118</v>
      </c>
      <c r="E656" s="11">
        <v>45739</v>
      </c>
      <c r="F656" s="2">
        <v>4</v>
      </c>
      <c r="G656" s="2">
        <v>3</v>
      </c>
      <c r="H656" s="2">
        <v>5</v>
      </c>
      <c r="I656" s="2">
        <v>3</v>
      </c>
      <c r="J656" s="2">
        <v>4</v>
      </c>
      <c r="K656" s="2">
        <v>9</v>
      </c>
      <c r="L656" s="2" t="str">
        <f>IF(F656&gt;=4,"Positive",IF(F656=3,"Neutral","Negative"))</f>
        <v>Positive</v>
      </c>
      <c r="M656" s="2" t="str">
        <f>IF(K656&gt;=9,"Promoter",IF(K656&gt;=7,"Passive","Detractor"))</f>
        <v>Promoter</v>
      </c>
      <c r="N656" s="2" t="s">
        <v>7733</v>
      </c>
    </row>
    <row r="657" spans="1:14" x14ac:dyDescent="0.2">
      <c r="A657" s="2" t="s">
        <v>8392</v>
      </c>
      <c r="B657" s="2" t="s">
        <v>4145</v>
      </c>
      <c r="C657" s="2" t="s">
        <v>1974</v>
      </c>
      <c r="D657" s="2" t="s">
        <v>89</v>
      </c>
      <c r="E657" s="11">
        <v>45739</v>
      </c>
      <c r="F657" s="2">
        <v>4</v>
      </c>
      <c r="G657" s="2">
        <v>5</v>
      </c>
      <c r="H657" s="2">
        <v>4</v>
      </c>
      <c r="I657" s="2">
        <v>5</v>
      </c>
      <c r="J657" s="2">
        <v>3</v>
      </c>
      <c r="K657" s="2">
        <v>7</v>
      </c>
      <c r="L657" s="2" t="str">
        <f>IF(F657&gt;=4,"Positive",IF(F657=3,"Neutral","Negative"))</f>
        <v>Positive</v>
      </c>
      <c r="M657" s="2" t="str">
        <f>IF(K657&gt;=9,"Promoter",IF(K657&gt;=7,"Passive","Detractor"))</f>
        <v>Passive</v>
      </c>
      <c r="N657" s="2" t="s">
        <v>7735</v>
      </c>
    </row>
    <row r="658" spans="1:14" x14ac:dyDescent="0.2">
      <c r="A658" s="2" t="s">
        <v>8393</v>
      </c>
      <c r="B658" s="2" t="s">
        <v>4157</v>
      </c>
      <c r="C658" s="2" t="s">
        <v>1915</v>
      </c>
      <c r="D658" s="2" t="s">
        <v>81</v>
      </c>
      <c r="E658" s="11">
        <v>45739</v>
      </c>
      <c r="F658" s="2">
        <v>5</v>
      </c>
      <c r="G658" s="2">
        <v>4</v>
      </c>
      <c r="H658" s="2">
        <v>5</v>
      </c>
      <c r="I658" s="2">
        <v>5</v>
      </c>
      <c r="J658" s="2">
        <v>5</v>
      </c>
      <c r="K658" s="2">
        <v>9</v>
      </c>
      <c r="L658" s="2" t="str">
        <f>IF(F658&gt;=4,"Positive",IF(F658=3,"Neutral","Negative"))</f>
        <v>Positive</v>
      </c>
      <c r="M658" s="2" t="str">
        <f>IF(K658&gt;=9,"Promoter",IF(K658&gt;=7,"Passive","Detractor"))</f>
        <v>Promoter</v>
      </c>
      <c r="N658" s="2" t="s">
        <v>7735</v>
      </c>
    </row>
    <row r="659" spans="1:14" x14ac:dyDescent="0.2">
      <c r="A659" s="2" t="s">
        <v>8394</v>
      </c>
      <c r="B659" s="2" t="s">
        <v>3177</v>
      </c>
      <c r="C659" s="2" t="s">
        <v>1876</v>
      </c>
      <c r="D659" s="2" t="s">
        <v>43</v>
      </c>
      <c r="E659" s="11">
        <v>45740</v>
      </c>
      <c r="F659" s="2">
        <v>5</v>
      </c>
      <c r="G659" s="2">
        <v>5</v>
      </c>
      <c r="H659" s="2">
        <v>5</v>
      </c>
      <c r="I659" s="2">
        <v>5</v>
      </c>
      <c r="J659" s="2">
        <v>5</v>
      </c>
      <c r="K659" s="2">
        <v>10</v>
      </c>
      <c r="L659" s="2" t="str">
        <f>IF(F659&gt;=4,"Positive",IF(F659=3,"Neutral","Negative"))</f>
        <v>Positive</v>
      </c>
      <c r="M659" s="2" t="str">
        <f>IF(K659&gt;=9,"Promoter",IF(K659&gt;=7,"Passive","Detractor"))</f>
        <v>Promoter</v>
      </c>
      <c r="N659" s="2" t="s">
        <v>7735</v>
      </c>
    </row>
    <row r="660" spans="1:14" x14ac:dyDescent="0.2">
      <c r="A660" s="2" t="s">
        <v>8395</v>
      </c>
      <c r="B660" s="2" t="s">
        <v>3852</v>
      </c>
      <c r="C660" s="2" t="s">
        <v>903</v>
      </c>
      <c r="D660" s="2" t="s">
        <v>69</v>
      </c>
      <c r="E660" s="11">
        <v>45740</v>
      </c>
      <c r="F660" s="2">
        <v>4</v>
      </c>
      <c r="G660" s="2">
        <v>3</v>
      </c>
      <c r="H660" s="2">
        <v>3</v>
      </c>
      <c r="I660" s="2">
        <v>5</v>
      </c>
      <c r="J660" s="2">
        <v>4</v>
      </c>
      <c r="K660" s="2">
        <v>7</v>
      </c>
      <c r="L660" s="2" t="str">
        <f>IF(F660&gt;=4,"Positive",IF(F660=3,"Neutral","Negative"))</f>
        <v>Positive</v>
      </c>
      <c r="M660" s="2" t="str">
        <f>IF(K660&gt;=9,"Promoter",IF(K660&gt;=7,"Passive","Detractor"))</f>
        <v>Passive</v>
      </c>
      <c r="N660" s="2" t="s">
        <v>7743</v>
      </c>
    </row>
    <row r="661" spans="1:14" x14ac:dyDescent="0.2">
      <c r="A661" s="2" t="s">
        <v>8396</v>
      </c>
      <c r="B661" s="2" t="s">
        <v>3854</v>
      </c>
      <c r="C661" s="2" t="s">
        <v>1035</v>
      </c>
      <c r="D661" s="2" t="s">
        <v>110</v>
      </c>
      <c r="E661" s="11">
        <v>45740</v>
      </c>
      <c r="F661" s="2">
        <v>3</v>
      </c>
      <c r="G661" s="2">
        <v>3</v>
      </c>
      <c r="H661" s="2">
        <v>3</v>
      </c>
      <c r="I661" s="2">
        <v>3</v>
      </c>
      <c r="J661" s="2">
        <v>4</v>
      </c>
      <c r="K661" s="2">
        <v>6</v>
      </c>
      <c r="L661" s="2" t="str">
        <f>IF(F661&gt;=4,"Positive",IF(F661=3,"Neutral","Negative"))</f>
        <v>Neutral</v>
      </c>
      <c r="M661" s="2" t="str">
        <f>IF(K661&gt;=9,"Promoter",IF(K661&gt;=7,"Passive","Detractor"))</f>
        <v>Detractor</v>
      </c>
      <c r="N661" s="2" t="s">
        <v>7733</v>
      </c>
    </row>
    <row r="662" spans="1:14" x14ac:dyDescent="0.2">
      <c r="A662" s="2" t="s">
        <v>8397</v>
      </c>
      <c r="B662" s="2" t="s">
        <v>4085</v>
      </c>
      <c r="C662" s="2" t="s">
        <v>2451</v>
      </c>
      <c r="D662" s="2" t="s">
        <v>103</v>
      </c>
      <c r="E662" s="11">
        <v>45740</v>
      </c>
      <c r="F662" s="2">
        <v>2</v>
      </c>
      <c r="G662" s="2">
        <v>3</v>
      </c>
      <c r="H662" s="2">
        <v>3</v>
      </c>
      <c r="I662" s="2">
        <v>2</v>
      </c>
      <c r="J662" s="2">
        <v>2</v>
      </c>
      <c r="K662" s="2">
        <v>2</v>
      </c>
      <c r="L662" s="2" t="str">
        <f>IF(F662&gt;=4,"Positive",IF(F662=3,"Neutral","Negative"))</f>
        <v>Negative</v>
      </c>
      <c r="M662" s="2" t="str">
        <f>IF(K662&gt;=9,"Promoter",IF(K662&gt;=7,"Passive","Detractor"))</f>
        <v>Detractor</v>
      </c>
      <c r="N662" s="2" t="s">
        <v>7735</v>
      </c>
    </row>
    <row r="663" spans="1:14" x14ac:dyDescent="0.2">
      <c r="A663" s="2" t="s">
        <v>8398</v>
      </c>
      <c r="B663" s="2" t="s">
        <v>4166</v>
      </c>
      <c r="C663" s="2" t="s">
        <v>842</v>
      </c>
      <c r="D663" s="2" t="s">
        <v>43</v>
      </c>
      <c r="E663" s="11">
        <v>45740</v>
      </c>
      <c r="F663" s="2">
        <v>4</v>
      </c>
      <c r="G663" s="2">
        <v>4</v>
      </c>
      <c r="H663" s="2">
        <v>5</v>
      </c>
      <c r="I663" s="2">
        <v>3</v>
      </c>
      <c r="J663" s="2">
        <v>4</v>
      </c>
      <c r="K663" s="2">
        <v>9</v>
      </c>
      <c r="L663" s="2" t="str">
        <f>IF(F663&gt;=4,"Positive",IF(F663=3,"Neutral","Negative"))</f>
        <v>Positive</v>
      </c>
      <c r="M663" s="2" t="str">
        <f>IF(K663&gt;=9,"Promoter",IF(K663&gt;=7,"Passive","Detractor"))</f>
        <v>Promoter</v>
      </c>
      <c r="N663" s="2" t="s">
        <v>7735</v>
      </c>
    </row>
    <row r="664" spans="1:14" x14ac:dyDescent="0.2">
      <c r="A664" s="2" t="s">
        <v>8399</v>
      </c>
      <c r="B664" s="2" t="s">
        <v>4031</v>
      </c>
      <c r="C664" s="2" t="s">
        <v>1858</v>
      </c>
      <c r="D664" s="2" t="s">
        <v>32</v>
      </c>
      <c r="E664" s="11">
        <v>45741</v>
      </c>
      <c r="F664" s="2">
        <v>4</v>
      </c>
      <c r="G664" s="2">
        <v>4</v>
      </c>
      <c r="H664" s="2">
        <v>4</v>
      </c>
      <c r="I664" s="2">
        <v>4</v>
      </c>
      <c r="J664" s="2">
        <v>3</v>
      </c>
      <c r="K664" s="2">
        <v>7</v>
      </c>
      <c r="L664" s="2" t="str">
        <f>IF(F664&gt;=4,"Positive",IF(F664=3,"Neutral","Negative"))</f>
        <v>Positive</v>
      </c>
      <c r="M664" s="2" t="str">
        <f>IF(K664&gt;=9,"Promoter",IF(K664&gt;=7,"Passive","Detractor"))</f>
        <v>Passive</v>
      </c>
      <c r="N664" s="2" t="s">
        <v>7735</v>
      </c>
    </row>
    <row r="665" spans="1:14" x14ac:dyDescent="0.2">
      <c r="A665" s="2" t="s">
        <v>8400</v>
      </c>
      <c r="B665" s="2" t="s">
        <v>3964</v>
      </c>
      <c r="C665" s="2" t="s">
        <v>1630</v>
      </c>
      <c r="D665" s="2" t="s">
        <v>53</v>
      </c>
      <c r="E665" s="11">
        <v>45742</v>
      </c>
      <c r="F665" s="2">
        <v>4</v>
      </c>
      <c r="G665" s="2">
        <v>3</v>
      </c>
      <c r="H665" s="2">
        <v>4</v>
      </c>
      <c r="I665" s="2">
        <v>5</v>
      </c>
      <c r="J665" s="2">
        <v>5</v>
      </c>
      <c r="K665" s="2">
        <v>7</v>
      </c>
      <c r="L665" s="2" t="str">
        <f>IF(F665&gt;=4,"Positive",IF(F665=3,"Neutral","Negative"))</f>
        <v>Positive</v>
      </c>
      <c r="M665" s="2" t="str">
        <f>IF(K665&gt;=9,"Promoter",IF(K665&gt;=7,"Passive","Detractor"))</f>
        <v>Passive</v>
      </c>
      <c r="N665" s="2" t="s">
        <v>7735</v>
      </c>
    </row>
    <row r="666" spans="1:14" x14ac:dyDescent="0.2">
      <c r="A666" s="2" t="s">
        <v>8401</v>
      </c>
      <c r="B666" s="2" t="s">
        <v>4154</v>
      </c>
      <c r="C666" s="2" t="s">
        <v>1432</v>
      </c>
      <c r="D666" s="2" t="s">
        <v>29</v>
      </c>
      <c r="E666" s="11">
        <v>45742</v>
      </c>
      <c r="F666" s="2">
        <v>4</v>
      </c>
      <c r="G666" s="2">
        <v>4</v>
      </c>
      <c r="H666" s="2">
        <v>4</v>
      </c>
      <c r="I666" s="2">
        <v>4</v>
      </c>
      <c r="J666" s="2">
        <v>4</v>
      </c>
      <c r="K666" s="2">
        <v>8</v>
      </c>
      <c r="L666" s="2" t="str">
        <f>IF(F666&gt;=4,"Positive",IF(F666=3,"Neutral","Negative"))</f>
        <v>Positive</v>
      </c>
      <c r="M666" s="2" t="str">
        <f>IF(K666&gt;=9,"Promoter",IF(K666&gt;=7,"Passive","Detractor"))</f>
        <v>Passive</v>
      </c>
      <c r="N666" s="2" t="s">
        <v>7733</v>
      </c>
    </row>
    <row r="667" spans="1:14" x14ac:dyDescent="0.2">
      <c r="A667" s="2" t="s">
        <v>8402</v>
      </c>
      <c r="B667" s="2" t="s">
        <v>2920</v>
      </c>
      <c r="C667" s="2" t="s">
        <v>968</v>
      </c>
      <c r="D667" s="2" t="s">
        <v>22</v>
      </c>
      <c r="E667" s="11">
        <v>45743</v>
      </c>
      <c r="F667" s="2">
        <v>3</v>
      </c>
      <c r="G667" s="2">
        <v>4</v>
      </c>
      <c r="H667" s="2">
        <v>4</v>
      </c>
      <c r="I667" s="2">
        <v>2</v>
      </c>
      <c r="J667" s="2">
        <v>3</v>
      </c>
      <c r="K667" s="2">
        <v>7</v>
      </c>
      <c r="L667" s="2" t="str">
        <f>IF(F667&gt;=4,"Positive",IF(F667=3,"Neutral","Negative"))</f>
        <v>Neutral</v>
      </c>
      <c r="M667" s="2" t="str">
        <f>IF(K667&gt;=9,"Promoter",IF(K667&gt;=7,"Passive","Detractor"))</f>
        <v>Passive</v>
      </c>
      <c r="N667" s="2" t="s">
        <v>7743</v>
      </c>
    </row>
    <row r="668" spans="1:14" x14ac:dyDescent="0.2">
      <c r="A668" s="2" t="s">
        <v>8403</v>
      </c>
      <c r="B668" s="2" t="s">
        <v>3163</v>
      </c>
      <c r="C668" s="2" t="s">
        <v>1159</v>
      </c>
      <c r="D668" s="2" t="s">
        <v>77</v>
      </c>
      <c r="E668" s="11">
        <v>45743</v>
      </c>
      <c r="F668" s="2">
        <v>5</v>
      </c>
      <c r="G668" s="2">
        <v>4</v>
      </c>
      <c r="H668" s="2">
        <v>5</v>
      </c>
      <c r="I668" s="2">
        <v>4</v>
      </c>
      <c r="J668" s="2">
        <v>4</v>
      </c>
      <c r="K668" s="2">
        <v>9</v>
      </c>
      <c r="L668" s="2" t="str">
        <f>IF(F668&gt;=4,"Positive",IF(F668=3,"Neutral","Negative"))</f>
        <v>Positive</v>
      </c>
      <c r="M668" s="2" t="str">
        <f>IF(K668&gt;=9,"Promoter",IF(K668&gt;=7,"Passive","Detractor"))</f>
        <v>Promoter</v>
      </c>
      <c r="N668" s="2" t="s">
        <v>7749</v>
      </c>
    </row>
    <row r="669" spans="1:14" x14ac:dyDescent="0.2">
      <c r="A669" s="2" t="s">
        <v>8404</v>
      </c>
      <c r="B669" s="2" t="s">
        <v>3952</v>
      </c>
      <c r="C669" s="2" t="s">
        <v>1268</v>
      </c>
      <c r="D669" s="2" t="s">
        <v>97</v>
      </c>
      <c r="E669" s="11">
        <v>45743</v>
      </c>
      <c r="F669" s="2">
        <v>5</v>
      </c>
      <c r="G669" s="2">
        <v>5</v>
      </c>
      <c r="H669" s="2">
        <v>5</v>
      </c>
      <c r="I669" s="2">
        <v>4</v>
      </c>
      <c r="J669" s="2">
        <v>4</v>
      </c>
      <c r="K669" s="2">
        <v>8</v>
      </c>
      <c r="L669" s="2" t="str">
        <f>IF(F669&gt;=4,"Positive",IF(F669=3,"Neutral","Negative"))</f>
        <v>Positive</v>
      </c>
      <c r="M669" s="2" t="str">
        <f>IF(K669&gt;=9,"Promoter",IF(K669&gt;=7,"Passive","Detractor"))</f>
        <v>Passive</v>
      </c>
      <c r="N669" s="2" t="s">
        <v>7743</v>
      </c>
    </row>
    <row r="670" spans="1:14" x14ac:dyDescent="0.2">
      <c r="A670" s="2" t="s">
        <v>8405</v>
      </c>
      <c r="B670" s="2" t="s">
        <v>3986</v>
      </c>
      <c r="C670" s="2" t="s">
        <v>825</v>
      </c>
      <c r="D670" s="2" t="s">
        <v>112</v>
      </c>
      <c r="E670" s="11">
        <v>45743</v>
      </c>
      <c r="F670" s="2">
        <v>3</v>
      </c>
      <c r="G670" s="2">
        <v>3</v>
      </c>
      <c r="H670" s="2">
        <v>2</v>
      </c>
      <c r="I670" s="2">
        <v>3</v>
      </c>
      <c r="J670" s="2">
        <v>3</v>
      </c>
      <c r="K670" s="2">
        <v>5</v>
      </c>
      <c r="L670" s="2" t="str">
        <f>IF(F670&gt;=4,"Positive",IF(F670=3,"Neutral","Negative"))</f>
        <v>Neutral</v>
      </c>
      <c r="M670" s="2" t="str">
        <f>IF(K670&gt;=9,"Promoter",IF(K670&gt;=7,"Passive","Detractor"))</f>
        <v>Detractor</v>
      </c>
      <c r="N670" s="2" t="s">
        <v>7743</v>
      </c>
    </row>
    <row r="671" spans="1:14" x14ac:dyDescent="0.2">
      <c r="A671" s="2" t="s">
        <v>8406</v>
      </c>
      <c r="B671" s="2" t="s">
        <v>4133</v>
      </c>
      <c r="C671" s="2" t="s">
        <v>1143</v>
      </c>
      <c r="D671" s="2" t="s">
        <v>69</v>
      </c>
      <c r="E671" s="11">
        <v>45743</v>
      </c>
      <c r="F671" s="2">
        <v>4</v>
      </c>
      <c r="G671" s="2">
        <v>3</v>
      </c>
      <c r="H671" s="2">
        <v>4</v>
      </c>
      <c r="I671" s="2">
        <v>3</v>
      </c>
      <c r="J671" s="2">
        <v>4</v>
      </c>
      <c r="K671" s="2">
        <v>8</v>
      </c>
      <c r="L671" s="2" t="str">
        <f>IF(F671&gt;=4,"Positive",IF(F671=3,"Neutral","Negative"))</f>
        <v>Positive</v>
      </c>
      <c r="M671" s="2" t="str">
        <f>IF(K671&gt;=9,"Promoter",IF(K671&gt;=7,"Passive","Detractor"))</f>
        <v>Passive</v>
      </c>
      <c r="N671" s="2" t="s">
        <v>7735</v>
      </c>
    </row>
    <row r="672" spans="1:14" x14ac:dyDescent="0.2">
      <c r="A672" s="2" t="s">
        <v>8407</v>
      </c>
      <c r="B672" s="2" t="s">
        <v>4139</v>
      </c>
      <c r="C672" s="2" t="s">
        <v>918</v>
      </c>
      <c r="D672" s="2" t="s">
        <v>118</v>
      </c>
      <c r="E672" s="11">
        <v>45743</v>
      </c>
      <c r="F672" s="2">
        <v>5</v>
      </c>
      <c r="G672" s="2">
        <v>5</v>
      </c>
      <c r="H672" s="2">
        <v>5</v>
      </c>
      <c r="I672" s="2">
        <v>5</v>
      </c>
      <c r="J672" s="2">
        <v>5</v>
      </c>
      <c r="K672" s="2">
        <v>8</v>
      </c>
      <c r="L672" s="2" t="str">
        <f>IF(F672&gt;=4,"Positive",IF(F672=3,"Neutral","Negative"))</f>
        <v>Positive</v>
      </c>
      <c r="M672" s="2" t="str">
        <f>IF(K672&gt;=9,"Promoter",IF(K672&gt;=7,"Passive","Detractor"))</f>
        <v>Passive</v>
      </c>
      <c r="N672" s="2" t="s">
        <v>7749</v>
      </c>
    </row>
    <row r="673" spans="1:14" x14ac:dyDescent="0.2">
      <c r="A673" s="2" t="s">
        <v>8408</v>
      </c>
      <c r="B673" s="2" t="s">
        <v>3719</v>
      </c>
      <c r="C673" s="2" t="s">
        <v>914</v>
      </c>
      <c r="D673" s="2" t="s">
        <v>73</v>
      </c>
      <c r="E673" s="11">
        <v>45744</v>
      </c>
      <c r="F673" s="2">
        <v>4</v>
      </c>
      <c r="G673" s="2">
        <v>5</v>
      </c>
      <c r="H673" s="2">
        <v>3</v>
      </c>
      <c r="I673" s="2">
        <v>3</v>
      </c>
      <c r="J673" s="2">
        <v>5</v>
      </c>
      <c r="K673" s="2">
        <v>9</v>
      </c>
      <c r="L673" s="2" t="str">
        <f>IF(F673&gt;=4,"Positive",IF(F673=3,"Neutral","Negative"))</f>
        <v>Positive</v>
      </c>
      <c r="M673" s="2" t="str">
        <f>IF(K673&gt;=9,"Promoter",IF(K673&gt;=7,"Passive","Detractor"))</f>
        <v>Promoter</v>
      </c>
      <c r="N673" s="2" t="s">
        <v>7735</v>
      </c>
    </row>
    <row r="674" spans="1:14" x14ac:dyDescent="0.2">
      <c r="A674" s="2" t="s">
        <v>8409</v>
      </c>
      <c r="B674" s="2" t="s">
        <v>4072</v>
      </c>
      <c r="C674" s="2" t="s">
        <v>2133</v>
      </c>
      <c r="D674" s="2" t="s">
        <v>43</v>
      </c>
      <c r="E674" s="11">
        <v>45744</v>
      </c>
      <c r="F674" s="2">
        <v>4</v>
      </c>
      <c r="G674" s="2">
        <v>5</v>
      </c>
      <c r="H674" s="2">
        <v>3</v>
      </c>
      <c r="I674" s="2">
        <v>3</v>
      </c>
      <c r="J674" s="2">
        <v>4</v>
      </c>
      <c r="K674" s="2">
        <v>8</v>
      </c>
      <c r="L674" s="2" t="str">
        <f>IF(F674&gt;=4,"Positive",IF(F674=3,"Neutral","Negative"))</f>
        <v>Positive</v>
      </c>
      <c r="M674" s="2" t="str">
        <f>IF(K674&gt;=9,"Promoter",IF(K674&gt;=7,"Passive","Detractor"))</f>
        <v>Passive</v>
      </c>
      <c r="N674" s="2" t="s">
        <v>7743</v>
      </c>
    </row>
    <row r="675" spans="1:14" x14ac:dyDescent="0.2">
      <c r="A675" s="2" t="s">
        <v>8410</v>
      </c>
      <c r="B675" s="2" t="s">
        <v>4144</v>
      </c>
      <c r="C675" s="2" t="s">
        <v>1854</v>
      </c>
      <c r="D675" s="2" t="s">
        <v>112</v>
      </c>
      <c r="E675" s="11">
        <v>45744</v>
      </c>
      <c r="F675" s="2">
        <v>4</v>
      </c>
      <c r="G675" s="2">
        <v>4</v>
      </c>
      <c r="H675" s="2">
        <v>3</v>
      </c>
      <c r="I675" s="2">
        <v>3</v>
      </c>
      <c r="J675" s="2">
        <v>4</v>
      </c>
      <c r="K675" s="2">
        <v>7</v>
      </c>
      <c r="L675" s="2" t="str">
        <f>IF(F675&gt;=4,"Positive",IF(F675=3,"Neutral","Negative"))</f>
        <v>Positive</v>
      </c>
      <c r="M675" s="2" t="str">
        <f>IF(K675&gt;=9,"Promoter",IF(K675&gt;=7,"Passive","Detractor"))</f>
        <v>Passive</v>
      </c>
      <c r="N675" s="2" t="s">
        <v>7735</v>
      </c>
    </row>
    <row r="676" spans="1:14" x14ac:dyDescent="0.2">
      <c r="A676" s="2" t="s">
        <v>8411</v>
      </c>
      <c r="B676" s="2" t="s">
        <v>4177</v>
      </c>
      <c r="C676" s="2" t="s">
        <v>974</v>
      </c>
      <c r="D676" s="2" t="s">
        <v>63</v>
      </c>
      <c r="E676" s="11">
        <v>45744</v>
      </c>
      <c r="F676" s="2">
        <v>4</v>
      </c>
      <c r="G676" s="2">
        <v>4</v>
      </c>
      <c r="H676" s="2">
        <v>5</v>
      </c>
      <c r="I676" s="2">
        <v>3</v>
      </c>
      <c r="J676" s="2">
        <v>4</v>
      </c>
      <c r="K676" s="2">
        <v>8</v>
      </c>
      <c r="L676" s="2" t="str">
        <f>IF(F676&gt;=4,"Positive",IF(F676=3,"Neutral","Negative"))</f>
        <v>Positive</v>
      </c>
      <c r="M676" s="2" t="str">
        <f>IF(K676&gt;=9,"Promoter",IF(K676&gt;=7,"Passive","Detractor"))</f>
        <v>Passive</v>
      </c>
      <c r="N676" s="2" t="s">
        <v>7735</v>
      </c>
    </row>
    <row r="677" spans="1:14" x14ac:dyDescent="0.2">
      <c r="A677" s="2" t="s">
        <v>8412</v>
      </c>
      <c r="B677" s="2" t="s">
        <v>4027</v>
      </c>
      <c r="C677" s="2" t="s">
        <v>1833</v>
      </c>
      <c r="D677" s="2" t="s">
        <v>77</v>
      </c>
      <c r="E677" s="11">
        <v>45745</v>
      </c>
      <c r="F677" s="2">
        <v>3</v>
      </c>
      <c r="G677" s="2">
        <v>3</v>
      </c>
      <c r="H677" s="2">
        <v>3</v>
      </c>
      <c r="I677" s="2">
        <v>2</v>
      </c>
      <c r="J677" s="2">
        <v>2</v>
      </c>
      <c r="K677" s="2">
        <v>7</v>
      </c>
      <c r="L677" s="2" t="str">
        <f>IF(F677&gt;=4,"Positive",IF(F677=3,"Neutral","Negative"))</f>
        <v>Neutral</v>
      </c>
      <c r="M677" s="2" t="str">
        <f>IF(K677&gt;=9,"Promoter",IF(K677&gt;=7,"Passive","Detractor"))</f>
        <v>Passive</v>
      </c>
      <c r="N677" s="2" t="s">
        <v>7743</v>
      </c>
    </row>
    <row r="678" spans="1:14" x14ac:dyDescent="0.2">
      <c r="A678" s="2" t="s">
        <v>8413</v>
      </c>
      <c r="B678" s="2" t="s">
        <v>4184</v>
      </c>
      <c r="C678" s="2" t="s">
        <v>1696</v>
      </c>
      <c r="D678" s="2" t="s">
        <v>49</v>
      </c>
      <c r="E678" s="11">
        <v>45745</v>
      </c>
      <c r="F678" s="2">
        <v>3</v>
      </c>
      <c r="G678" s="2">
        <v>3</v>
      </c>
      <c r="H678" s="2">
        <v>3</v>
      </c>
      <c r="I678" s="2">
        <v>2</v>
      </c>
      <c r="J678" s="2">
        <v>3</v>
      </c>
      <c r="K678" s="2">
        <v>7</v>
      </c>
      <c r="L678" s="2" t="str">
        <f>IF(F678&gt;=4,"Positive",IF(F678=3,"Neutral","Negative"))</f>
        <v>Neutral</v>
      </c>
      <c r="M678" s="2" t="str">
        <f>IF(K678&gt;=9,"Promoter",IF(K678&gt;=7,"Passive","Detractor"))</f>
        <v>Passive</v>
      </c>
      <c r="N678" s="2" t="s">
        <v>7743</v>
      </c>
    </row>
    <row r="679" spans="1:14" x14ac:dyDescent="0.2">
      <c r="A679" s="2" t="s">
        <v>8414</v>
      </c>
      <c r="B679" s="2" t="s">
        <v>4225</v>
      </c>
      <c r="C679" s="2" t="s">
        <v>1240</v>
      </c>
      <c r="D679" s="2" t="s">
        <v>29</v>
      </c>
      <c r="E679" s="11">
        <v>45745</v>
      </c>
      <c r="F679" s="2">
        <v>5</v>
      </c>
      <c r="G679" s="2">
        <v>5</v>
      </c>
      <c r="H679" s="2">
        <v>5</v>
      </c>
      <c r="I679" s="2">
        <v>5</v>
      </c>
      <c r="J679" s="2">
        <v>5</v>
      </c>
      <c r="K679" s="2">
        <v>9</v>
      </c>
      <c r="L679" s="2" t="str">
        <f>IF(F679&gt;=4,"Positive",IF(F679=3,"Neutral","Negative"))</f>
        <v>Positive</v>
      </c>
      <c r="M679" s="2" t="str">
        <f>IF(K679&gt;=9,"Promoter",IF(K679&gt;=7,"Passive","Detractor"))</f>
        <v>Promoter</v>
      </c>
      <c r="N679" s="2" t="s">
        <v>7743</v>
      </c>
    </row>
    <row r="680" spans="1:14" x14ac:dyDescent="0.2">
      <c r="A680" s="2" t="s">
        <v>8415</v>
      </c>
      <c r="B680" s="2" t="s">
        <v>3780</v>
      </c>
      <c r="C680" s="2" t="s">
        <v>282</v>
      </c>
      <c r="D680" s="2" t="s">
        <v>89</v>
      </c>
      <c r="E680" s="11">
        <v>45746</v>
      </c>
      <c r="F680" s="2">
        <v>5</v>
      </c>
      <c r="G680" s="2">
        <v>5</v>
      </c>
      <c r="H680" s="2">
        <v>4</v>
      </c>
      <c r="I680" s="2">
        <v>5</v>
      </c>
      <c r="J680" s="2">
        <v>4</v>
      </c>
      <c r="K680" s="2">
        <v>8</v>
      </c>
      <c r="L680" s="2" t="str">
        <f>IF(F680&gt;=4,"Positive",IF(F680=3,"Neutral","Negative"))</f>
        <v>Positive</v>
      </c>
      <c r="M680" s="2" t="str">
        <f>IF(K680&gt;=9,"Promoter",IF(K680&gt;=7,"Passive","Detractor"))</f>
        <v>Passive</v>
      </c>
      <c r="N680" s="2" t="s">
        <v>7735</v>
      </c>
    </row>
    <row r="681" spans="1:14" x14ac:dyDescent="0.2">
      <c r="A681" s="2" t="s">
        <v>8416</v>
      </c>
      <c r="B681" s="2" t="s">
        <v>3984</v>
      </c>
      <c r="C681" s="2" t="s">
        <v>2520</v>
      </c>
      <c r="D681" s="2" t="s">
        <v>59</v>
      </c>
      <c r="E681" s="11">
        <v>45746</v>
      </c>
      <c r="F681" s="2">
        <v>4</v>
      </c>
      <c r="G681" s="2">
        <v>4</v>
      </c>
      <c r="H681" s="2">
        <v>5</v>
      </c>
      <c r="I681" s="2">
        <v>5</v>
      </c>
      <c r="J681" s="2">
        <v>4</v>
      </c>
      <c r="K681" s="2">
        <v>9</v>
      </c>
      <c r="L681" s="2" t="str">
        <f>IF(F681&gt;=4,"Positive",IF(F681=3,"Neutral","Negative"))</f>
        <v>Positive</v>
      </c>
      <c r="M681" s="2" t="str">
        <f>IF(K681&gt;=9,"Promoter",IF(K681&gt;=7,"Passive","Detractor"))</f>
        <v>Promoter</v>
      </c>
      <c r="N681" s="2" t="s">
        <v>7735</v>
      </c>
    </row>
    <row r="682" spans="1:14" x14ac:dyDescent="0.2">
      <c r="A682" s="2" t="s">
        <v>8417</v>
      </c>
      <c r="B682" s="2" t="s">
        <v>4083</v>
      </c>
      <c r="C682" s="2" t="s">
        <v>2094</v>
      </c>
      <c r="D682" s="2" t="s">
        <v>106</v>
      </c>
      <c r="E682" s="11">
        <v>45746</v>
      </c>
      <c r="F682" s="2">
        <v>2</v>
      </c>
      <c r="G682" s="2">
        <v>1</v>
      </c>
      <c r="H682" s="2">
        <v>2</v>
      </c>
      <c r="I682" s="2">
        <v>2</v>
      </c>
      <c r="J682" s="2">
        <v>3</v>
      </c>
      <c r="K682" s="2">
        <v>4</v>
      </c>
      <c r="L682" s="2" t="str">
        <f>IF(F682&gt;=4,"Positive",IF(F682=3,"Neutral","Negative"))</f>
        <v>Negative</v>
      </c>
      <c r="M682" s="2" t="str">
        <f>IF(K682&gt;=9,"Promoter",IF(K682&gt;=7,"Passive","Detractor"))</f>
        <v>Detractor</v>
      </c>
      <c r="N682" s="2" t="s">
        <v>7743</v>
      </c>
    </row>
    <row r="683" spans="1:14" x14ac:dyDescent="0.2">
      <c r="A683" s="2" t="s">
        <v>8418</v>
      </c>
      <c r="B683" s="2" t="s">
        <v>4112</v>
      </c>
      <c r="C683" s="2" t="s">
        <v>381</v>
      </c>
      <c r="D683" s="2" t="s">
        <v>39</v>
      </c>
      <c r="E683" s="11">
        <v>45746</v>
      </c>
      <c r="F683" s="2">
        <v>5</v>
      </c>
      <c r="G683" s="2">
        <v>4</v>
      </c>
      <c r="H683" s="2">
        <v>5</v>
      </c>
      <c r="I683" s="2">
        <v>4</v>
      </c>
      <c r="J683" s="2">
        <v>5</v>
      </c>
      <c r="K683" s="2">
        <v>8</v>
      </c>
      <c r="L683" s="2" t="str">
        <f>IF(F683&gt;=4,"Positive",IF(F683=3,"Neutral","Negative"))</f>
        <v>Positive</v>
      </c>
      <c r="M683" s="2" t="str">
        <f>IF(K683&gt;=9,"Promoter",IF(K683&gt;=7,"Passive","Detractor"))</f>
        <v>Passive</v>
      </c>
      <c r="N683" s="2" t="s">
        <v>7743</v>
      </c>
    </row>
    <row r="684" spans="1:14" x14ac:dyDescent="0.2">
      <c r="A684" s="2" t="s">
        <v>8419</v>
      </c>
      <c r="B684" s="2" t="s">
        <v>3660</v>
      </c>
      <c r="C684" s="2" t="s">
        <v>1319</v>
      </c>
      <c r="D684" s="2" t="s">
        <v>89</v>
      </c>
      <c r="E684" s="11">
        <v>45747</v>
      </c>
      <c r="F684" s="2">
        <v>5</v>
      </c>
      <c r="G684" s="2">
        <v>5</v>
      </c>
      <c r="H684" s="2">
        <v>4</v>
      </c>
      <c r="I684" s="2">
        <v>4</v>
      </c>
      <c r="J684" s="2">
        <v>5</v>
      </c>
      <c r="K684" s="2">
        <v>10</v>
      </c>
      <c r="L684" s="2" t="str">
        <f>IF(F684&gt;=4,"Positive",IF(F684=3,"Neutral","Negative"))</f>
        <v>Positive</v>
      </c>
      <c r="M684" s="2" t="str">
        <f>IF(K684&gt;=9,"Promoter",IF(K684&gt;=7,"Passive","Detractor"))</f>
        <v>Promoter</v>
      </c>
      <c r="N684" s="2" t="s">
        <v>7735</v>
      </c>
    </row>
    <row r="685" spans="1:14" x14ac:dyDescent="0.2">
      <c r="A685" s="2" t="s">
        <v>8420</v>
      </c>
      <c r="B685" s="2" t="s">
        <v>4142</v>
      </c>
      <c r="C685" s="2" t="s">
        <v>1565</v>
      </c>
      <c r="D685" s="2" t="s">
        <v>26</v>
      </c>
      <c r="E685" s="11">
        <v>45747</v>
      </c>
      <c r="F685" s="2">
        <v>3</v>
      </c>
      <c r="G685" s="2">
        <v>3</v>
      </c>
      <c r="H685" s="2">
        <v>3</v>
      </c>
      <c r="I685" s="2">
        <v>3</v>
      </c>
      <c r="J685" s="2">
        <v>2</v>
      </c>
      <c r="K685" s="2">
        <v>7</v>
      </c>
      <c r="L685" s="2" t="str">
        <f>IF(F685&gt;=4,"Positive",IF(F685=3,"Neutral","Negative"))</f>
        <v>Neutral</v>
      </c>
      <c r="M685" s="2" t="str">
        <f>IF(K685&gt;=9,"Promoter",IF(K685&gt;=7,"Passive","Detractor"))</f>
        <v>Passive</v>
      </c>
      <c r="N685" s="2" t="s">
        <v>7749</v>
      </c>
    </row>
    <row r="686" spans="1:14" x14ac:dyDescent="0.2">
      <c r="A686" s="2" t="s">
        <v>8421</v>
      </c>
      <c r="B686" s="2" t="s">
        <v>4235</v>
      </c>
      <c r="C686" s="2" t="s">
        <v>2020</v>
      </c>
      <c r="D686" s="2" t="s">
        <v>43</v>
      </c>
      <c r="E686" s="11">
        <v>45747</v>
      </c>
      <c r="F686" s="2">
        <v>4</v>
      </c>
      <c r="G686" s="2">
        <v>4</v>
      </c>
      <c r="H686" s="2">
        <v>3</v>
      </c>
      <c r="I686" s="2">
        <v>3</v>
      </c>
      <c r="J686" s="2">
        <v>5</v>
      </c>
      <c r="K686" s="2">
        <v>7</v>
      </c>
      <c r="L686" s="2" t="str">
        <f>IF(F686&gt;=4,"Positive",IF(F686=3,"Neutral","Negative"))</f>
        <v>Positive</v>
      </c>
      <c r="M686" s="2" t="str">
        <f>IF(K686&gt;=9,"Promoter",IF(K686&gt;=7,"Passive","Detractor"))</f>
        <v>Passive</v>
      </c>
      <c r="N686" s="2" t="s">
        <v>7743</v>
      </c>
    </row>
    <row r="687" spans="1:14" x14ac:dyDescent="0.2">
      <c r="A687" s="2" t="s">
        <v>8422</v>
      </c>
      <c r="B687" s="2" t="s">
        <v>3685</v>
      </c>
      <c r="C687" s="2" t="s">
        <v>976</v>
      </c>
      <c r="D687" s="2" t="s">
        <v>106</v>
      </c>
      <c r="E687" s="11">
        <v>45748</v>
      </c>
      <c r="F687" s="2">
        <v>4</v>
      </c>
      <c r="G687" s="2">
        <v>3</v>
      </c>
      <c r="H687" s="2">
        <v>4</v>
      </c>
      <c r="I687" s="2">
        <v>4</v>
      </c>
      <c r="J687" s="2">
        <v>3</v>
      </c>
      <c r="K687" s="2">
        <v>9</v>
      </c>
      <c r="L687" s="2" t="str">
        <f>IF(F687&gt;=4,"Positive",IF(F687=3,"Neutral","Negative"))</f>
        <v>Positive</v>
      </c>
      <c r="M687" s="2" t="str">
        <f>IF(K687&gt;=9,"Promoter",IF(K687&gt;=7,"Passive","Detractor"))</f>
        <v>Promoter</v>
      </c>
      <c r="N687" s="2" t="s">
        <v>7733</v>
      </c>
    </row>
    <row r="688" spans="1:14" x14ac:dyDescent="0.2">
      <c r="A688" s="2" t="s">
        <v>8423</v>
      </c>
      <c r="B688" s="2" t="s">
        <v>4090</v>
      </c>
      <c r="C688" s="2" t="s">
        <v>1763</v>
      </c>
      <c r="D688" s="2" t="s">
        <v>127</v>
      </c>
      <c r="E688" s="11">
        <v>45748</v>
      </c>
      <c r="F688" s="2">
        <v>4</v>
      </c>
      <c r="G688" s="2">
        <v>4</v>
      </c>
      <c r="H688" s="2">
        <v>4</v>
      </c>
      <c r="I688" s="2">
        <v>5</v>
      </c>
      <c r="J688" s="2">
        <v>3</v>
      </c>
      <c r="K688" s="2">
        <v>7</v>
      </c>
      <c r="L688" s="2" t="str">
        <f>IF(F688&gt;=4,"Positive",IF(F688=3,"Neutral","Negative"))</f>
        <v>Positive</v>
      </c>
      <c r="M688" s="2" t="str">
        <f>IF(K688&gt;=9,"Promoter",IF(K688&gt;=7,"Passive","Detractor"))</f>
        <v>Passive</v>
      </c>
      <c r="N688" s="2" t="s">
        <v>7749</v>
      </c>
    </row>
    <row r="689" spans="1:14" x14ac:dyDescent="0.2">
      <c r="A689" s="2" t="s">
        <v>8424</v>
      </c>
      <c r="B689" s="2" t="s">
        <v>4037</v>
      </c>
      <c r="C689" s="2" t="s">
        <v>1956</v>
      </c>
      <c r="D689" s="2" t="s">
        <v>29</v>
      </c>
      <c r="E689" s="11">
        <v>45749</v>
      </c>
      <c r="F689" s="2">
        <v>4</v>
      </c>
      <c r="G689" s="2">
        <v>5</v>
      </c>
      <c r="H689" s="2">
        <v>4</v>
      </c>
      <c r="I689" s="2">
        <v>4</v>
      </c>
      <c r="J689" s="2">
        <v>3</v>
      </c>
      <c r="K689" s="2">
        <v>8</v>
      </c>
      <c r="L689" s="2" t="str">
        <f>IF(F689&gt;=4,"Positive",IF(F689=3,"Neutral","Negative"))</f>
        <v>Positive</v>
      </c>
      <c r="M689" s="2" t="str">
        <f>IF(K689&gt;=9,"Promoter",IF(K689&gt;=7,"Passive","Detractor"))</f>
        <v>Passive</v>
      </c>
      <c r="N689" s="2" t="s">
        <v>7743</v>
      </c>
    </row>
    <row r="690" spans="1:14" x14ac:dyDescent="0.2">
      <c r="A690" s="2" t="s">
        <v>8425</v>
      </c>
      <c r="B690" s="2" t="s">
        <v>4203</v>
      </c>
      <c r="C690" s="2" t="s">
        <v>2269</v>
      </c>
      <c r="D690" s="2" t="s">
        <v>9</v>
      </c>
      <c r="E690" s="11">
        <v>45749</v>
      </c>
      <c r="F690" s="2">
        <v>4</v>
      </c>
      <c r="G690" s="2">
        <v>3</v>
      </c>
      <c r="H690" s="2">
        <v>4</v>
      </c>
      <c r="I690" s="2">
        <v>4</v>
      </c>
      <c r="J690" s="2">
        <v>5</v>
      </c>
      <c r="K690" s="2">
        <v>7</v>
      </c>
      <c r="L690" s="2" t="str">
        <f>IF(F690&gt;=4,"Positive",IF(F690=3,"Neutral","Negative"))</f>
        <v>Positive</v>
      </c>
      <c r="M690" s="2" t="str">
        <f>IF(K690&gt;=9,"Promoter",IF(K690&gt;=7,"Passive","Detractor"))</f>
        <v>Passive</v>
      </c>
      <c r="N690" s="2" t="s">
        <v>7737</v>
      </c>
    </row>
    <row r="691" spans="1:14" x14ac:dyDescent="0.2">
      <c r="A691" s="2" t="s">
        <v>8426</v>
      </c>
      <c r="B691" s="2" t="s">
        <v>4218</v>
      </c>
      <c r="C691" s="2" t="s">
        <v>974</v>
      </c>
      <c r="D691" s="2" t="s">
        <v>81</v>
      </c>
      <c r="E691" s="11">
        <v>45749</v>
      </c>
      <c r="F691" s="2">
        <v>5</v>
      </c>
      <c r="G691" s="2">
        <v>5</v>
      </c>
      <c r="H691" s="2">
        <v>5</v>
      </c>
      <c r="I691" s="2">
        <v>5</v>
      </c>
      <c r="J691" s="2">
        <v>5</v>
      </c>
      <c r="K691" s="2">
        <v>10</v>
      </c>
      <c r="L691" s="2" t="str">
        <f>IF(F691&gt;=4,"Positive",IF(F691=3,"Neutral","Negative"))</f>
        <v>Positive</v>
      </c>
      <c r="M691" s="2" t="str">
        <f>IF(K691&gt;=9,"Promoter",IF(K691&gt;=7,"Passive","Detractor"))</f>
        <v>Promoter</v>
      </c>
      <c r="N691" s="2" t="s">
        <v>7737</v>
      </c>
    </row>
    <row r="692" spans="1:14" x14ac:dyDescent="0.2">
      <c r="A692" s="2" t="s">
        <v>8427</v>
      </c>
      <c r="B692" s="2" t="s">
        <v>4041</v>
      </c>
      <c r="C692" s="2" t="s">
        <v>2540</v>
      </c>
      <c r="D692" s="2" t="s">
        <v>108</v>
      </c>
      <c r="E692" s="11">
        <v>45750</v>
      </c>
      <c r="F692" s="2">
        <v>5</v>
      </c>
      <c r="G692" s="2">
        <v>5</v>
      </c>
      <c r="H692" s="2">
        <v>5</v>
      </c>
      <c r="I692" s="2">
        <v>4</v>
      </c>
      <c r="J692" s="2">
        <v>5</v>
      </c>
      <c r="K692" s="2">
        <v>8</v>
      </c>
      <c r="L692" s="2" t="str">
        <f>IF(F692&gt;=4,"Positive",IF(F692=3,"Neutral","Negative"))</f>
        <v>Positive</v>
      </c>
      <c r="M692" s="2" t="str">
        <f>IF(K692&gt;=9,"Promoter",IF(K692&gt;=7,"Passive","Detractor"))</f>
        <v>Passive</v>
      </c>
      <c r="N692" s="2" t="s">
        <v>7737</v>
      </c>
    </row>
    <row r="693" spans="1:14" x14ac:dyDescent="0.2">
      <c r="A693" s="2" t="s">
        <v>8428</v>
      </c>
      <c r="B693" s="2" t="s">
        <v>4158</v>
      </c>
      <c r="C693" s="2" t="s">
        <v>2020</v>
      </c>
      <c r="D693" s="2" t="s">
        <v>81</v>
      </c>
      <c r="E693" s="11">
        <v>45750</v>
      </c>
      <c r="F693" s="2">
        <v>5</v>
      </c>
      <c r="G693" s="2">
        <v>5</v>
      </c>
      <c r="H693" s="2">
        <v>5</v>
      </c>
      <c r="I693" s="2">
        <v>4</v>
      </c>
      <c r="J693" s="2">
        <v>5</v>
      </c>
      <c r="K693" s="2">
        <v>8</v>
      </c>
      <c r="L693" s="2" t="str">
        <f>IF(F693&gt;=4,"Positive",IF(F693=3,"Neutral","Negative"))</f>
        <v>Positive</v>
      </c>
      <c r="M693" s="2" t="str">
        <f>IF(K693&gt;=9,"Promoter",IF(K693&gt;=7,"Passive","Detractor"))</f>
        <v>Passive</v>
      </c>
      <c r="N693" s="2" t="s">
        <v>7743</v>
      </c>
    </row>
    <row r="694" spans="1:14" x14ac:dyDescent="0.2">
      <c r="A694" s="2" t="s">
        <v>8429</v>
      </c>
      <c r="B694" s="2" t="s">
        <v>4174</v>
      </c>
      <c r="C694" s="2" t="s">
        <v>1093</v>
      </c>
      <c r="D694" s="2" t="s">
        <v>116</v>
      </c>
      <c r="E694" s="11">
        <v>45750</v>
      </c>
      <c r="F694" s="2">
        <v>4</v>
      </c>
      <c r="G694" s="2">
        <v>5</v>
      </c>
      <c r="H694" s="2">
        <v>4</v>
      </c>
      <c r="I694" s="2">
        <v>4</v>
      </c>
      <c r="J694" s="2">
        <v>4</v>
      </c>
      <c r="K694" s="2">
        <v>9</v>
      </c>
      <c r="L694" s="2" t="str">
        <f>IF(F694&gt;=4,"Positive",IF(F694=3,"Neutral","Negative"))</f>
        <v>Positive</v>
      </c>
      <c r="M694" s="2" t="str">
        <f>IF(K694&gt;=9,"Promoter",IF(K694&gt;=7,"Passive","Detractor"))</f>
        <v>Promoter</v>
      </c>
      <c r="N694" s="2" t="s">
        <v>7743</v>
      </c>
    </row>
    <row r="695" spans="1:14" x14ac:dyDescent="0.2">
      <c r="A695" s="2" t="s">
        <v>8430</v>
      </c>
      <c r="B695" s="2" t="s">
        <v>3524</v>
      </c>
      <c r="C695" s="2" t="s">
        <v>1140</v>
      </c>
      <c r="D695" s="2" t="s">
        <v>69</v>
      </c>
      <c r="E695" s="11">
        <v>45751</v>
      </c>
      <c r="F695" s="2">
        <v>5</v>
      </c>
      <c r="G695" s="2">
        <v>5</v>
      </c>
      <c r="H695" s="2">
        <v>5</v>
      </c>
      <c r="I695" s="2">
        <v>5</v>
      </c>
      <c r="J695" s="2">
        <v>5</v>
      </c>
      <c r="K695" s="2">
        <v>9</v>
      </c>
      <c r="L695" s="2" t="str">
        <f>IF(F695&gt;=4,"Positive",IF(F695=3,"Neutral","Negative"))</f>
        <v>Positive</v>
      </c>
      <c r="M695" s="2" t="str">
        <f>IF(K695&gt;=9,"Promoter",IF(K695&gt;=7,"Passive","Detractor"))</f>
        <v>Promoter</v>
      </c>
      <c r="N695" s="2" t="s">
        <v>7735</v>
      </c>
    </row>
    <row r="696" spans="1:14" x14ac:dyDescent="0.2">
      <c r="A696" s="2" t="s">
        <v>8431</v>
      </c>
      <c r="B696" s="2" t="s">
        <v>3829</v>
      </c>
      <c r="C696" s="2" t="s">
        <v>1629</v>
      </c>
      <c r="D696" s="2" t="s">
        <v>79</v>
      </c>
      <c r="E696" s="11">
        <v>45751</v>
      </c>
      <c r="F696" s="2">
        <v>3</v>
      </c>
      <c r="G696" s="2">
        <v>3</v>
      </c>
      <c r="H696" s="2">
        <v>3</v>
      </c>
      <c r="I696" s="2">
        <v>3</v>
      </c>
      <c r="J696" s="2">
        <v>3</v>
      </c>
      <c r="K696" s="2">
        <v>6</v>
      </c>
      <c r="L696" s="2" t="str">
        <f>IF(F696&gt;=4,"Positive",IF(F696=3,"Neutral","Negative"))</f>
        <v>Neutral</v>
      </c>
      <c r="M696" s="2" t="str">
        <f>IF(K696&gt;=9,"Promoter",IF(K696&gt;=7,"Passive","Detractor"))</f>
        <v>Detractor</v>
      </c>
      <c r="N696" s="2" t="s">
        <v>7743</v>
      </c>
    </row>
    <row r="697" spans="1:14" x14ac:dyDescent="0.2">
      <c r="A697" s="2" t="s">
        <v>8432</v>
      </c>
      <c r="B697" s="2" t="s">
        <v>3896</v>
      </c>
      <c r="C697" s="2" t="s">
        <v>1438</v>
      </c>
      <c r="D697" s="2" t="s">
        <v>32</v>
      </c>
      <c r="E697" s="11">
        <v>45751</v>
      </c>
      <c r="F697" s="2">
        <v>3</v>
      </c>
      <c r="G697" s="2">
        <v>4</v>
      </c>
      <c r="H697" s="2">
        <v>2</v>
      </c>
      <c r="I697" s="2">
        <v>3</v>
      </c>
      <c r="J697" s="2">
        <v>3</v>
      </c>
      <c r="K697" s="2">
        <v>5</v>
      </c>
      <c r="L697" s="2" t="str">
        <f>IF(F697&gt;=4,"Positive",IF(F697=3,"Neutral","Negative"))</f>
        <v>Neutral</v>
      </c>
      <c r="M697" s="2" t="str">
        <f>IF(K697&gt;=9,"Promoter",IF(K697&gt;=7,"Passive","Detractor"))</f>
        <v>Detractor</v>
      </c>
      <c r="N697" s="2" t="s">
        <v>7743</v>
      </c>
    </row>
    <row r="698" spans="1:14" x14ac:dyDescent="0.2">
      <c r="A698" s="2" t="s">
        <v>8433</v>
      </c>
      <c r="B698" s="2" t="s">
        <v>4106</v>
      </c>
      <c r="C698" s="2" t="s">
        <v>1134</v>
      </c>
      <c r="D698" s="2" t="s">
        <v>87</v>
      </c>
      <c r="E698" s="11">
        <v>45751</v>
      </c>
      <c r="F698" s="2">
        <v>5</v>
      </c>
      <c r="G698" s="2">
        <v>5</v>
      </c>
      <c r="H698" s="2">
        <v>5</v>
      </c>
      <c r="I698" s="2">
        <v>5</v>
      </c>
      <c r="J698" s="2">
        <v>5</v>
      </c>
      <c r="K698" s="2">
        <v>8</v>
      </c>
      <c r="L698" s="2" t="str">
        <f>IF(F698&gt;=4,"Positive",IF(F698=3,"Neutral","Negative"))</f>
        <v>Positive</v>
      </c>
      <c r="M698" s="2" t="str">
        <f>IF(K698&gt;=9,"Promoter",IF(K698&gt;=7,"Passive","Detractor"))</f>
        <v>Passive</v>
      </c>
      <c r="N698" s="2" t="s">
        <v>7743</v>
      </c>
    </row>
    <row r="699" spans="1:14" x14ac:dyDescent="0.2">
      <c r="A699" s="2" t="s">
        <v>8434</v>
      </c>
      <c r="B699" s="2" t="s">
        <v>4149</v>
      </c>
      <c r="C699" s="2" t="s">
        <v>804</v>
      </c>
      <c r="D699" s="2" t="s">
        <v>101</v>
      </c>
      <c r="E699" s="11">
        <v>45751</v>
      </c>
      <c r="F699" s="2">
        <v>5</v>
      </c>
      <c r="G699" s="2">
        <v>5</v>
      </c>
      <c r="H699" s="2">
        <v>5</v>
      </c>
      <c r="I699" s="2">
        <v>4</v>
      </c>
      <c r="J699" s="2">
        <v>5</v>
      </c>
      <c r="K699" s="2">
        <v>10</v>
      </c>
      <c r="L699" s="2" t="str">
        <f>IF(F699&gt;=4,"Positive",IF(F699=3,"Neutral","Negative"))</f>
        <v>Positive</v>
      </c>
      <c r="M699" s="2" t="str">
        <f>IF(K699&gt;=9,"Promoter",IF(K699&gt;=7,"Passive","Detractor"))</f>
        <v>Promoter</v>
      </c>
      <c r="N699" s="2" t="s">
        <v>7735</v>
      </c>
    </row>
    <row r="700" spans="1:14" x14ac:dyDescent="0.2">
      <c r="A700" s="2" t="s">
        <v>8435</v>
      </c>
      <c r="B700" s="2" t="s">
        <v>4214</v>
      </c>
      <c r="C700" s="2" t="s">
        <v>2456</v>
      </c>
      <c r="D700" s="2" t="s">
        <v>101</v>
      </c>
      <c r="E700" s="11">
        <v>45751</v>
      </c>
      <c r="F700" s="2">
        <v>4</v>
      </c>
      <c r="G700" s="2">
        <v>4</v>
      </c>
      <c r="H700" s="2">
        <v>5</v>
      </c>
      <c r="I700" s="2">
        <v>3</v>
      </c>
      <c r="J700" s="2">
        <v>4</v>
      </c>
      <c r="K700" s="2">
        <v>8</v>
      </c>
      <c r="L700" s="2" t="str">
        <f>IF(F700&gt;=4,"Positive",IF(F700=3,"Neutral","Negative"))</f>
        <v>Positive</v>
      </c>
      <c r="M700" s="2" t="str">
        <f>IF(K700&gt;=9,"Promoter",IF(K700&gt;=7,"Passive","Detractor"))</f>
        <v>Passive</v>
      </c>
      <c r="N700" s="2" t="s">
        <v>7743</v>
      </c>
    </row>
    <row r="701" spans="1:14" x14ac:dyDescent="0.2">
      <c r="A701" s="2" t="s">
        <v>8436</v>
      </c>
      <c r="B701" s="2" t="s">
        <v>4232</v>
      </c>
      <c r="C701" s="2" t="s">
        <v>1808</v>
      </c>
      <c r="D701" s="2" t="s">
        <v>69</v>
      </c>
      <c r="E701" s="11">
        <v>45751</v>
      </c>
      <c r="F701" s="2">
        <v>3</v>
      </c>
      <c r="G701" s="2">
        <v>3</v>
      </c>
      <c r="H701" s="2">
        <v>4</v>
      </c>
      <c r="I701" s="2">
        <v>3</v>
      </c>
      <c r="J701" s="2">
        <v>2</v>
      </c>
      <c r="K701" s="2">
        <v>5</v>
      </c>
      <c r="L701" s="2" t="str">
        <f>IF(F701&gt;=4,"Positive",IF(F701=3,"Neutral","Negative"))</f>
        <v>Neutral</v>
      </c>
      <c r="M701" s="2" t="str">
        <f>IF(K701&gt;=9,"Promoter",IF(K701&gt;=7,"Passive","Detractor"))</f>
        <v>Detractor</v>
      </c>
      <c r="N701" s="2" t="s">
        <v>7733</v>
      </c>
    </row>
    <row r="702" spans="1:14" x14ac:dyDescent="0.2">
      <c r="A702" s="2" t="s">
        <v>8437</v>
      </c>
      <c r="B702" s="2" t="s">
        <v>4239</v>
      </c>
      <c r="C702" s="2" t="s">
        <v>525</v>
      </c>
      <c r="D702" s="2" t="s">
        <v>106</v>
      </c>
      <c r="E702" s="11">
        <v>45751</v>
      </c>
      <c r="F702" s="2">
        <v>3</v>
      </c>
      <c r="G702" s="2">
        <v>2</v>
      </c>
      <c r="H702" s="2">
        <v>4</v>
      </c>
      <c r="I702" s="2">
        <v>2</v>
      </c>
      <c r="J702" s="2">
        <v>4</v>
      </c>
      <c r="K702" s="2">
        <v>7</v>
      </c>
      <c r="L702" s="2" t="str">
        <f>IF(F702&gt;=4,"Positive",IF(F702=3,"Neutral","Negative"))</f>
        <v>Neutral</v>
      </c>
      <c r="M702" s="2" t="str">
        <f>IF(K702&gt;=9,"Promoter",IF(K702&gt;=7,"Passive","Detractor"))</f>
        <v>Passive</v>
      </c>
      <c r="N702" s="2" t="s">
        <v>7749</v>
      </c>
    </row>
    <row r="703" spans="1:14" x14ac:dyDescent="0.2">
      <c r="A703" s="2" t="s">
        <v>8438</v>
      </c>
      <c r="B703" s="2" t="s">
        <v>4224</v>
      </c>
      <c r="C703" s="2" t="s">
        <v>492</v>
      </c>
      <c r="D703" s="2" t="s">
        <v>39</v>
      </c>
      <c r="E703" s="11">
        <v>45752</v>
      </c>
      <c r="F703" s="2">
        <v>5</v>
      </c>
      <c r="G703" s="2">
        <v>5</v>
      </c>
      <c r="H703" s="2">
        <v>5</v>
      </c>
      <c r="I703" s="2">
        <v>4</v>
      </c>
      <c r="J703" s="2">
        <v>5</v>
      </c>
      <c r="K703" s="2">
        <v>8</v>
      </c>
      <c r="L703" s="2" t="str">
        <f>IF(F703&gt;=4,"Positive",IF(F703=3,"Neutral","Negative"))</f>
        <v>Positive</v>
      </c>
      <c r="M703" s="2" t="str">
        <f>IF(K703&gt;=9,"Promoter",IF(K703&gt;=7,"Passive","Detractor"))</f>
        <v>Passive</v>
      </c>
      <c r="N703" s="2" t="s">
        <v>7733</v>
      </c>
    </row>
    <row r="704" spans="1:14" x14ac:dyDescent="0.2">
      <c r="A704" s="2" t="s">
        <v>8439</v>
      </c>
      <c r="B704" s="2" t="s">
        <v>4029</v>
      </c>
      <c r="C704" s="2" t="s">
        <v>2015</v>
      </c>
      <c r="D704" s="2" t="s">
        <v>89</v>
      </c>
      <c r="E704" s="11">
        <v>45753</v>
      </c>
      <c r="F704" s="2">
        <v>4</v>
      </c>
      <c r="G704" s="2">
        <v>5</v>
      </c>
      <c r="H704" s="2">
        <v>4</v>
      </c>
      <c r="I704" s="2">
        <v>4</v>
      </c>
      <c r="J704" s="2">
        <v>4</v>
      </c>
      <c r="K704" s="2">
        <v>8</v>
      </c>
      <c r="L704" s="2" t="str">
        <f>IF(F704&gt;=4,"Positive",IF(F704=3,"Neutral","Negative"))</f>
        <v>Positive</v>
      </c>
      <c r="M704" s="2" t="str">
        <f>IF(K704&gt;=9,"Promoter",IF(K704&gt;=7,"Passive","Detractor"))</f>
        <v>Passive</v>
      </c>
      <c r="N704" s="2" t="s">
        <v>7749</v>
      </c>
    </row>
    <row r="705" spans="1:14" x14ac:dyDescent="0.2">
      <c r="A705" s="2" t="s">
        <v>8440</v>
      </c>
      <c r="B705" s="2" t="s">
        <v>4140</v>
      </c>
      <c r="C705" s="2" t="s">
        <v>1424</v>
      </c>
      <c r="D705" s="2" t="s">
        <v>71</v>
      </c>
      <c r="E705" s="11">
        <v>45753</v>
      </c>
      <c r="F705" s="2">
        <v>5</v>
      </c>
      <c r="G705" s="2">
        <v>5</v>
      </c>
      <c r="H705" s="2">
        <v>5</v>
      </c>
      <c r="I705" s="2">
        <v>5</v>
      </c>
      <c r="J705" s="2">
        <v>4</v>
      </c>
      <c r="K705" s="2">
        <v>10</v>
      </c>
      <c r="L705" s="2" t="str">
        <f>IF(F705&gt;=4,"Positive",IF(F705=3,"Neutral","Negative"))</f>
        <v>Positive</v>
      </c>
      <c r="M705" s="2" t="str">
        <f>IF(K705&gt;=9,"Promoter",IF(K705&gt;=7,"Passive","Detractor"))</f>
        <v>Promoter</v>
      </c>
      <c r="N705" s="2" t="s">
        <v>7733</v>
      </c>
    </row>
    <row r="706" spans="1:14" x14ac:dyDescent="0.2">
      <c r="A706" s="2" t="s">
        <v>8441</v>
      </c>
      <c r="B706" s="2" t="s">
        <v>4172</v>
      </c>
      <c r="C706" s="2" t="s">
        <v>336</v>
      </c>
      <c r="D706" s="2" t="s">
        <v>97</v>
      </c>
      <c r="E706" s="11">
        <v>45753</v>
      </c>
      <c r="F706" s="2">
        <v>4</v>
      </c>
      <c r="G706" s="2">
        <v>4</v>
      </c>
      <c r="H706" s="2">
        <v>5</v>
      </c>
      <c r="I706" s="2">
        <v>3</v>
      </c>
      <c r="J706" s="2">
        <v>5</v>
      </c>
      <c r="K706" s="2">
        <v>7</v>
      </c>
      <c r="L706" s="2" t="str">
        <f>IF(F706&gt;=4,"Positive",IF(F706=3,"Neutral","Negative"))</f>
        <v>Positive</v>
      </c>
      <c r="M706" s="2" t="str">
        <f>IF(K706&gt;=9,"Promoter",IF(K706&gt;=7,"Passive","Detractor"))</f>
        <v>Passive</v>
      </c>
      <c r="N706" s="2" t="s">
        <v>7733</v>
      </c>
    </row>
    <row r="707" spans="1:14" x14ac:dyDescent="0.2">
      <c r="A707" s="2" t="s">
        <v>8442</v>
      </c>
      <c r="B707" s="2" t="s">
        <v>4179</v>
      </c>
      <c r="C707" s="2" t="s">
        <v>1497</v>
      </c>
      <c r="D707" s="2" t="s">
        <v>34</v>
      </c>
      <c r="E707" s="11">
        <v>45753</v>
      </c>
      <c r="F707" s="2">
        <v>4</v>
      </c>
      <c r="G707" s="2">
        <v>3</v>
      </c>
      <c r="H707" s="2">
        <v>3</v>
      </c>
      <c r="I707" s="2">
        <v>4</v>
      </c>
      <c r="J707" s="2">
        <v>5</v>
      </c>
      <c r="K707" s="2">
        <v>8</v>
      </c>
      <c r="L707" s="2" t="str">
        <f>IF(F707&gt;=4,"Positive",IF(F707=3,"Neutral","Negative"))</f>
        <v>Positive</v>
      </c>
      <c r="M707" s="2" t="str">
        <f>IF(K707&gt;=9,"Promoter",IF(K707&gt;=7,"Passive","Detractor"))</f>
        <v>Passive</v>
      </c>
      <c r="N707" s="2" t="s">
        <v>7743</v>
      </c>
    </row>
    <row r="708" spans="1:14" x14ac:dyDescent="0.2">
      <c r="A708" s="2" t="s">
        <v>8443</v>
      </c>
      <c r="B708" s="2" t="s">
        <v>4178</v>
      </c>
      <c r="C708" s="2" t="s">
        <v>1462</v>
      </c>
      <c r="D708" s="2" t="s">
        <v>19</v>
      </c>
      <c r="E708" s="11">
        <v>45754</v>
      </c>
      <c r="F708" s="2">
        <v>5</v>
      </c>
      <c r="G708" s="2">
        <v>5</v>
      </c>
      <c r="H708" s="2">
        <v>5</v>
      </c>
      <c r="I708" s="2">
        <v>5</v>
      </c>
      <c r="J708" s="2">
        <v>5</v>
      </c>
      <c r="K708" s="2">
        <v>8</v>
      </c>
      <c r="L708" s="2" t="str">
        <f>IF(F708&gt;=4,"Positive",IF(F708=3,"Neutral","Negative"))</f>
        <v>Positive</v>
      </c>
      <c r="M708" s="2" t="str">
        <f>IF(K708&gt;=9,"Promoter",IF(K708&gt;=7,"Passive","Detractor"))</f>
        <v>Passive</v>
      </c>
      <c r="N708" s="2" t="s">
        <v>7733</v>
      </c>
    </row>
    <row r="709" spans="1:14" x14ac:dyDescent="0.2">
      <c r="A709" s="2" t="s">
        <v>8444</v>
      </c>
      <c r="B709" s="2" t="s">
        <v>4245</v>
      </c>
      <c r="C709" s="2" t="s">
        <v>305</v>
      </c>
      <c r="D709" s="2" t="s">
        <v>118</v>
      </c>
      <c r="E709" s="11">
        <v>45754</v>
      </c>
      <c r="F709" s="2">
        <v>4</v>
      </c>
      <c r="G709" s="2">
        <v>4</v>
      </c>
      <c r="H709" s="2">
        <v>4</v>
      </c>
      <c r="I709" s="2">
        <v>4</v>
      </c>
      <c r="J709" s="2">
        <v>3</v>
      </c>
      <c r="K709" s="2">
        <v>9</v>
      </c>
      <c r="L709" s="2" t="str">
        <f>IF(F709&gt;=4,"Positive",IF(F709=3,"Neutral","Negative"))</f>
        <v>Positive</v>
      </c>
      <c r="M709" s="2" t="str">
        <f>IF(K709&gt;=9,"Promoter",IF(K709&gt;=7,"Passive","Detractor"))</f>
        <v>Promoter</v>
      </c>
      <c r="N709" s="2" t="s">
        <v>7735</v>
      </c>
    </row>
    <row r="710" spans="1:14" x14ac:dyDescent="0.2">
      <c r="A710" s="2" t="s">
        <v>8445</v>
      </c>
      <c r="B710" s="2" t="s">
        <v>3934</v>
      </c>
      <c r="C710" s="2" t="s">
        <v>620</v>
      </c>
      <c r="D710" s="2" t="s">
        <v>106</v>
      </c>
      <c r="E710" s="11">
        <v>45755</v>
      </c>
      <c r="F710" s="2">
        <v>4</v>
      </c>
      <c r="G710" s="2">
        <v>4</v>
      </c>
      <c r="H710" s="2">
        <v>4</v>
      </c>
      <c r="I710" s="2">
        <v>4</v>
      </c>
      <c r="J710" s="2">
        <v>3</v>
      </c>
      <c r="K710" s="2">
        <v>7</v>
      </c>
      <c r="L710" s="2" t="str">
        <f>IF(F710&gt;=4,"Positive",IF(F710=3,"Neutral","Negative"))</f>
        <v>Positive</v>
      </c>
      <c r="M710" s="2" t="str">
        <f>IF(K710&gt;=9,"Promoter",IF(K710&gt;=7,"Passive","Detractor"))</f>
        <v>Passive</v>
      </c>
      <c r="N710" s="2" t="s">
        <v>7737</v>
      </c>
    </row>
    <row r="711" spans="1:14" x14ac:dyDescent="0.2">
      <c r="A711" s="2" t="s">
        <v>8446</v>
      </c>
      <c r="B711" s="2" t="s">
        <v>4098</v>
      </c>
      <c r="C711" s="2" t="s">
        <v>1107</v>
      </c>
      <c r="D711" s="2" t="s">
        <v>51</v>
      </c>
      <c r="E711" s="11">
        <v>45755</v>
      </c>
      <c r="F711" s="2">
        <v>3</v>
      </c>
      <c r="G711" s="2">
        <v>2</v>
      </c>
      <c r="H711" s="2">
        <v>3</v>
      </c>
      <c r="I711" s="2">
        <v>3</v>
      </c>
      <c r="J711" s="2">
        <v>4</v>
      </c>
      <c r="K711" s="2">
        <v>5</v>
      </c>
      <c r="L711" s="2" t="str">
        <f>IF(F711&gt;=4,"Positive",IF(F711=3,"Neutral","Negative"))</f>
        <v>Neutral</v>
      </c>
      <c r="M711" s="2" t="str">
        <f>IF(K711&gt;=9,"Promoter",IF(K711&gt;=7,"Passive","Detractor"))</f>
        <v>Detractor</v>
      </c>
      <c r="N711" s="2" t="s">
        <v>7737</v>
      </c>
    </row>
    <row r="712" spans="1:14" x14ac:dyDescent="0.2">
      <c r="A712" s="2" t="s">
        <v>8447</v>
      </c>
      <c r="B712" s="2" t="s">
        <v>4229</v>
      </c>
      <c r="C712" s="2" t="s">
        <v>2519</v>
      </c>
      <c r="D712" s="2" t="s">
        <v>116</v>
      </c>
      <c r="E712" s="11">
        <v>45755</v>
      </c>
      <c r="F712" s="2">
        <v>4</v>
      </c>
      <c r="G712" s="2">
        <v>4</v>
      </c>
      <c r="H712" s="2">
        <v>4</v>
      </c>
      <c r="I712" s="2">
        <v>3</v>
      </c>
      <c r="J712" s="2">
        <v>4</v>
      </c>
      <c r="K712" s="2">
        <v>9</v>
      </c>
      <c r="L712" s="2" t="str">
        <f>IF(F712&gt;=4,"Positive",IF(F712=3,"Neutral","Negative"))</f>
        <v>Positive</v>
      </c>
      <c r="M712" s="2" t="str">
        <f>IF(K712&gt;=9,"Promoter",IF(K712&gt;=7,"Passive","Detractor"))</f>
        <v>Promoter</v>
      </c>
      <c r="N712" s="2" t="s">
        <v>7743</v>
      </c>
    </row>
    <row r="713" spans="1:14" x14ac:dyDescent="0.2">
      <c r="A713" s="2" t="s">
        <v>8448</v>
      </c>
      <c r="B713" s="2" t="s">
        <v>4230</v>
      </c>
      <c r="C713" s="2" t="s">
        <v>593</v>
      </c>
      <c r="D713" s="2" t="s">
        <v>73</v>
      </c>
      <c r="E713" s="11">
        <v>45755</v>
      </c>
      <c r="F713" s="2">
        <v>3</v>
      </c>
      <c r="G713" s="2">
        <v>4</v>
      </c>
      <c r="H713" s="2">
        <v>4</v>
      </c>
      <c r="I713" s="2">
        <v>2</v>
      </c>
      <c r="J713" s="2">
        <v>3</v>
      </c>
      <c r="K713" s="2">
        <v>6</v>
      </c>
      <c r="L713" s="2" t="str">
        <f>IF(F713&gt;=4,"Positive",IF(F713=3,"Neutral","Negative"))</f>
        <v>Neutral</v>
      </c>
      <c r="M713" s="2" t="str">
        <f>IF(K713&gt;=9,"Promoter",IF(K713&gt;=7,"Passive","Detractor"))</f>
        <v>Detractor</v>
      </c>
      <c r="N713" s="2" t="s">
        <v>7743</v>
      </c>
    </row>
    <row r="714" spans="1:14" x14ac:dyDescent="0.2">
      <c r="A714" s="2" t="s">
        <v>8449</v>
      </c>
      <c r="B714" s="2" t="s">
        <v>4273</v>
      </c>
      <c r="C714" s="2" t="s">
        <v>291</v>
      </c>
      <c r="D714" s="2" t="s">
        <v>81</v>
      </c>
      <c r="E714" s="11">
        <v>45755</v>
      </c>
      <c r="F714" s="2">
        <v>4</v>
      </c>
      <c r="G714" s="2">
        <v>4</v>
      </c>
      <c r="H714" s="2">
        <v>4</v>
      </c>
      <c r="I714" s="2">
        <v>4</v>
      </c>
      <c r="J714" s="2">
        <v>5</v>
      </c>
      <c r="K714" s="2">
        <v>7</v>
      </c>
      <c r="L714" s="2" t="str">
        <f>IF(F714&gt;=4,"Positive",IF(F714=3,"Neutral","Negative"))</f>
        <v>Positive</v>
      </c>
      <c r="M714" s="2" t="str">
        <f>IF(K714&gt;=9,"Promoter",IF(K714&gt;=7,"Passive","Detractor"))</f>
        <v>Passive</v>
      </c>
      <c r="N714" s="2" t="s">
        <v>7737</v>
      </c>
    </row>
    <row r="715" spans="1:14" x14ac:dyDescent="0.2">
      <c r="A715" s="2" t="s">
        <v>8450</v>
      </c>
      <c r="B715" s="2" t="s">
        <v>4282</v>
      </c>
      <c r="C715" s="2" t="s">
        <v>1136</v>
      </c>
      <c r="D715" s="2" t="s">
        <v>26</v>
      </c>
      <c r="E715" s="11">
        <v>45755</v>
      </c>
      <c r="F715" s="2">
        <v>3</v>
      </c>
      <c r="G715" s="2">
        <v>3</v>
      </c>
      <c r="H715" s="2">
        <v>3</v>
      </c>
      <c r="I715" s="2">
        <v>3</v>
      </c>
      <c r="J715" s="2">
        <v>3</v>
      </c>
      <c r="K715" s="2">
        <v>6</v>
      </c>
      <c r="L715" s="2" t="str">
        <f>IF(F715&gt;=4,"Positive",IF(F715=3,"Neutral","Negative"))</f>
        <v>Neutral</v>
      </c>
      <c r="M715" s="2" t="str">
        <f>IF(K715&gt;=9,"Promoter",IF(K715&gt;=7,"Passive","Detractor"))</f>
        <v>Detractor</v>
      </c>
      <c r="N715" s="2" t="s">
        <v>7743</v>
      </c>
    </row>
    <row r="716" spans="1:14" x14ac:dyDescent="0.2">
      <c r="A716" s="2" t="s">
        <v>8451</v>
      </c>
      <c r="B716" s="2" t="s">
        <v>4288</v>
      </c>
      <c r="C716" s="2" t="s">
        <v>1057</v>
      </c>
      <c r="D716" s="2" t="s">
        <v>89</v>
      </c>
      <c r="E716" s="11">
        <v>45755</v>
      </c>
      <c r="F716" s="2">
        <v>4</v>
      </c>
      <c r="G716" s="2">
        <v>4</v>
      </c>
      <c r="H716" s="2">
        <v>3</v>
      </c>
      <c r="I716" s="2">
        <v>3</v>
      </c>
      <c r="J716" s="2">
        <v>3</v>
      </c>
      <c r="K716" s="2">
        <v>7</v>
      </c>
      <c r="L716" s="2" t="str">
        <f>IF(F716&gt;=4,"Positive",IF(F716=3,"Neutral","Negative"))</f>
        <v>Positive</v>
      </c>
      <c r="M716" s="2" t="str">
        <f>IF(K716&gt;=9,"Promoter",IF(K716&gt;=7,"Passive","Detractor"))</f>
        <v>Passive</v>
      </c>
      <c r="N716" s="2" t="s">
        <v>7743</v>
      </c>
    </row>
    <row r="717" spans="1:14" x14ac:dyDescent="0.2">
      <c r="A717" s="2" t="s">
        <v>8452</v>
      </c>
      <c r="B717" s="2" t="s">
        <v>4134</v>
      </c>
      <c r="C717" s="2" t="s">
        <v>1225</v>
      </c>
      <c r="D717" s="2" t="s">
        <v>39</v>
      </c>
      <c r="E717" s="11">
        <v>45756</v>
      </c>
      <c r="F717" s="2">
        <v>4</v>
      </c>
      <c r="G717" s="2">
        <v>3</v>
      </c>
      <c r="H717" s="2">
        <v>5</v>
      </c>
      <c r="I717" s="2">
        <v>4</v>
      </c>
      <c r="J717" s="2">
        <v>3</v>
      </c>
      <c r="K717" s="2">
        <v>9</v>
      </c>
      <c r="L717" s="2" t="str">
        <f>IF(F717&gt;=4,"Positive",IF(F717=3,"Neutral","Negative"))</f>
        <v>Positive</v>
      </c>
      <c r="M717" s="2" t="str">
        <f>IF(K717&gt;=9,"Promoter",IF(K717&gt;=7,"Passive","Detractor"))</f>
        <v>Promoter</v>
      </c>
      <c r="N717" s="2" t="s">
        <v>7743</v>
      </c>
    </row>
    <row r="718" spans="1:14" x14ac:dyDescent="0.2">
      <c r="A718" s="2" t="s">
        <v>8453</v>
      </c>
      <c r="B718" s="2" t="s">
        <v>4222</v>
      </c>
      <c r="C718" s="2" t="s">
        <v>2339</v>
      </c>
      <c r="D718" s="2" t="s">
        <v>77</v>
      </c>
      <c r="E718" s="11">
        <v>45756</v>
      </c>
      <c r="F718" s="2">
        <v>4</v>
      </c>
      <c r="G718" s="2">
        <v>3</v>
      </c>
      <c r="H718" s="2">
        <v>3</v>
      </c>
      <c r="I718" s="2">
        <v>4</v>
      </c>
      <c r="J718" s="2">
        <v>4</v>
      </c>
      <c r="K718" s="2">
        <v>9</v>
      </c>
      <c r="L718" s="2" t="str">
        <f>IF(F718&gt;=4,"Positive",IF(F718=3,"Neutral","Negative"))</f>
        <v>Positive</v>
      </c>
      <c r="M718" s="2" t="str">
        <f>IF(K718&gt;=9,"Promoter",IF(K718&gt;=7,"Passive","Detractor"))</f>
        <v>Promoter</v>
      </c>
      <c r="N718" s="2" t="s">
        <v>7743</v>
      </c>
    </row>
    <row r="719" spans="1:14" x14ac:dyDescent="0.2">
      <c r="A719" s="2" t="s">
        <v>8454</v>
      </c>
      <c r="B719" s="2" t="s">
        <v>3982</v>
      </c>
      <c r="C719" s="2" t="s">
        <v>2376</v>
      </c>
      <c r="D719" s="2" t="s">
        <v>97</v>
      </c>
      <c r="E719" s="11">
        <v>45757</v>
      </c>
      <c r="F719" s="2">
        <v>4</v>
      </c>
      <c r="G719" s="2">
        <v>4</v>
      </c>
      <c r="H719" s="2">
        <v>4</v>
      </c>
      <c r="I719" s="2">
        <v>4</v>
      </c>
      <c r="J719" s="2">
        <v>4</v>
      </c>
      <c r="K719" s="2">
        <v>7</v>
      </c>
      <c r="L719" s="2" t="str">
        <f>IF(F719&gt;=4,"Positive",IF(F719=3,"Neutral","Negative"))</f>
        <v>Positive</v>
      </c>
      <c r="M719" s="2" t="str">
        <f>IF(K719&gt;=9,"Promoter",IF(K719&gt;=7,"Passive","Detractor"))</f>
        <v>Passive</v>
      </c>
      <c r="N719" s="2" t="s">
        <v>7743</v>
      </c>
    </row>
    <row r="720" spans="1:14" x14ac:dyDescent="0.2">
      <c r="A720" s="2" t="s">
        <v>8455</v>
      </c>
      <c r="B720" s="2" t="s">
        <v>4113</v>
      </c>
      <c r="C720" s="2" t="s">
        <v>622</v>
      </c>
      <c r="D720" s="2" t="s">
        <v>47</v>
      </c>
      <c r="E720" s="11">
        <v>45758</v>
      </c>
      <c r="F720" s="2">
        <v>4</v>
      </c>
      <c r="G720" s="2">
        <v>3</v>
      </c>
      <c r="H720" s="2">
        <v>3</v>
      </c>
      <c r="I720" s="2">
        <v>4</v>
      </c>
      <c r="J720" s="2">
        <v>4</v>
      </c>
      <c r="K720" s="2">
        <v>7</v>
      </c>
      <c r="L720" s="2" t="str">
        <f>IF(F720&gt;=4,"Positive",IF(F720=3,"Neutral","Negative"))</f>
        <v>Positive</v>
      </c>
      <c r="M720" s="2" t="str">
        <f>IF(K720&gt;=9,"Promoter",IF(K720&gt;=7,"Passive","Detractor"))</f>
        <v>Passive</v>
      </c>
      <c r="N720" s="2" t="s">
        <v>7735</v>
      </c>
    </row>
    <row r="721" spans="1:14" x14ac:dyDescent="0.2">
      <c r="A721" s="2" t="s">
        <v>8456</v>
      </c>
      <c r="B721" s="2" t="s">
        <v>4228</v>
      </c>
      <c r="C721" s="2" t="s">
        <v>2417</v>
      </c>
      <c r="D721" s="2" t="s">
        <v>29</v>
      </c>
      <c r="E721" s="11">
        <v>45758</v>
      </c>
      <c r="F721" s="2">
        <v>5</v>
      </c>
      <c r="G721" s="2">
        <v>5</v>
      </c>
      <c r="H721" s="2">
        <v>5</v>
      </c>
      <c r="I721" s="2">
        <v>5</v>
      </c>
      <c r="J721" s="2">
        <v>5</v>
      </c>
      <c r="K721" s="2">
        <v>9</v>
      </c>
      <c r="L721" s="2" t="str">
        <f>IF(F721&gt;=4,"Positive",IF(F721=3,"Neutral","Negative"))</f>
        <v>Positive</v>
      </c>
      <c r="M721" s="2" t="str">
        <f>IF(K721&gt;=9,"Promoter",IF(K721&gt;=7,"Passive","Detractor"))</f>
        <v>Promoter</v>
      </c>
      <c r="N721" s="2" t="s">
        <v>7749</v>
      </c>
    </row>
    <row r="722" spans="1:14" x14ac:dyDescent="0.2">
      <c r="A722" s="2" t="s">
        <v>8457</v>
      </c>
      <c r="B722" s="2" t="s">
        <v>4231</v>
      </c>
      <c r="C722" s="2" t="s">
        <v>599</v>
      </c>
      <c r="D722" s="2" t="s">
        <v>26</v>
      </c>
      <c r="E722" s="11">
        <v>45758</v>
      </c>
      <c r="F722" s="2">
        <v>4</v>
      </c>
      <c r="G722" s="2">
        <v>4</v>
      </c>
      <c r="H722" s="2">
        <v>3</v>
      </c>
      <c r="I722" s="2">
        <v>3</v>
      </c>
      <c r="J722" s="2">
        <v>4</v>
      </c>
      <c r="K722" s="2">
        <v>7</v>
      </c>
      <c r="L722" s="2" t="str">
        <f>IF(F722&gt;=4,"Positive",IF(F722=3,"Neutral","Negative"))</f>
        <v>Positive</v>
      </c>
      <c r="M722" s="2" t="str">
        <f>IF(K722&gt;=9,"Promoter",IF(K722&gt;=7,"Passive","Detractor"))</f>
        <v>Passive</v>
      </c>
      <c r="N722" s="2" t="s">
        <v>7749</v>
      </c>
    </row>
    <row r="723" spans="1:14" x14ac:dyDescent="0.2">
      <c r="A723" s="2" t="s">
        <v>8458</v>
      </c>
      <c r="B723" s="2" t="s">
        <v>4242</v>
      </c>
      <c r="C723" s="2" t="s">
        <v>1727</v>
      </c>
      <c r="D723" s="2" t="s">
        <v>51</v>
      </c>
      <c r="E723" s="11">
        <v>45758</v>
      </c>
      <c r="F723" s="2">
        <v>4</v>
      </c>
      <c r="G723" s="2">
        <v>5</v>
      </c>
      <c r="H723" s="2">
        <v>3</v>
      </c>
      <c r="I723" s="2">
        <v>4</v>
      </c>
      <c r="J723" s="2">
        <v>4</v>
      </c>
      <c r="K723" s="2">
        <v>9</v>
      </c>
      <c r="L723" s="2" t="str">
        <f>IF(F723&gt;=4,"Positive",IF(F723=3,"Neutral","Negative"))</f>
        <v>Positive</v>
      </c>
      <c r="M723" s="2" t="str">
        <f>IF(K723&gt;=9,"Promoter",IF(K723&gt;=7,"Passive","Detractor"))</f>
        <v>Promoter</v>
      </c>
      <c r="N723" s="2" t="s">
        <v>7735</v>
      </c>
    </row>
    <row r="724" spans="1:14" x14ac:dyDescent="0.2">
      <c r="A724" s="2" t="s">
        <v>8459</v>
      </c>
      <c r="B724" s="2" t="s">
        <v>4196</v>
      </c>
      <c r="C724" s="2" t="s">
        <v>1159</v>
      </c>
      <c r="D724" s="2" t="s">
        <v>101</v>
      </c>
      <c r="E724" s="11">
        <v>45759</v>
      </c>
      <c r="F724" s="2">
        <v>5</v>
      </c>
      <c r="G724" s="2">
        <v>5</v>
      </c>
      <c r="H724" s="2">
        <v>5</v>
      </c>
      <c r="I724" s="2">
        <v>4</v>
      </c>
      <c r="J724" s="2">
        <v>5</v>
      </c>
      <c r="K724" s="2">
        <v>9</v>
      </c>
      <c r="L724" s="2" t="str">
        <f>IF(F724&gt;=4,"Positive",IF(F724=3,"Neutral","Negative"))</f>
        <v>Positive</v>
      </c>
      <c r="M724" s="2" t="str">
        <f>IF(K724&gt;=9,"Promoter",IF(K724&gt;=7,"Passive","Detractor"))</f>
        <v>Promoter</v>
      </c>
      <c r="N724" s="2" t="s">
        <v>7743</v>
      </c>
    </row>
    <row r="725" spans="1:14" x14ac:dyDescent="0.2">
      <c r="A725" s="2" t="s">
        <v>8460</v>
      </c>
      <c r="B725" s="2" t="s">
        <v>4251</v>
      </c>
      <c r="C725" s="2" t="s">
        <v>2518</v>
      </c>
      <c r="D725" s="2" t="s">
        <v>61</v>
      </c>
      <c r="E725" s="11">
        <v>45759</v>
      </c>
      <c r="F725" s="2">
        <v>5</v>
      </c>
      <c r="G725" s="2">
        <v>5</v>
      </c>
      <c r="H725" s="2">
        <v>4</v>
      </c>
      <c r="I725" s="2">
        <v>5</v>
      </c>
      <c r="J725" s="2">
        <v>5</v>
      </c>
      <c r="K725" s="2">
        <v>10</v>
      </c>
      <c r="L725" s="2" t="str">
        <f>IF(F725&gt;=4,"Positive",IF(F725=3,"Neutral","Negative"))</f>
        <v>Positive</v>
      </c>
      <c r="M725" s="2" t="str">
        <f>IF(K725&gt;=9,"Promoter",IF(K725&gt;=7,"Passive","Detractor"))</f>
        <v>Promoter</v>
      </c>
      <c r="N725" s="2" t="s">
        <v>7733</v>
      </c>
    </row>
    <row r="726" spans="1:14" x14ac:dyDescent="0.2">
      <c r="A726" s="2" t="s">
        <v>8461</v>
      </c>
      <c r="B726" s="2" t="s">
        <v>4256</v>
      </c>
      <c r="C726" s="2" t="s">
        <v>1873</v>
      </c>
      <c r="D726" s="2" t="s">
        <v>39</v>
      </c>
      <c r="E726" s="11">
        <v>45759</v>
      </c>
      <c r="F726" s="2">
        <v>3</v>
      </c>
      <c r="G726" s="2">
        <v>2</v>
      </c>
      <c r="H726" s="2">
        <v>3</v>
      </c>
      <c r="I726" s="2">
        <v>2</v>
      </c>
      <c r="J726" s="2">
        <v>3</v>
      </c>
      <c r="K726" s="2">
        <v>7</v>
      </c>
      <c r="L726" s="2" t="str">
        <f>IF(F726&gt;=4,"Positive",IF(F726=3,"Neutral","Negative"))</f>
        <v>Neutral</v>
      </c>
      <c r="M726" s="2" t="str">
        <f>IF(K726&gt;=9,"Promoter",IF(K726&gt;=7,"Passive","Detractor"))</f>
        <v>Passive</v>
      </c>
      <c r="N726" s="2" t="s">
        <v>7735</v>
      </c>
    </row>
    <row r="727" spans="1:14" x14ac:dyDescent="0.2">
      <c r="A727" s="2" t="s">
        <v>8462</v>
      </c>
      <c r="B727" s="2" t="s">
        <v>3778</v>
      </c>
      <c r="C727" s="2" t="s">
        <v>2197</v>
      </c>
      <c r="D727" s="2" t="s">
        <v>116</v>
      </c>
      <c r="E727" s="11">
        <v>45760</v>
      </c>
      <c r="F727" s="2">
        <v>5</v>
      </c>
      <c r="G727" s="2">
        <v>5</v>
      </c>
      <c r="H727" s="2">
        <v>5</v>
      </c>
      <c r="I727" s="2">
        <v>5</v>
      </c>
      <c r="J727" s="2">
        <v>5</v>
      </c>
      <c r="K727" s="2">
        <v>10</v>
      </c>
      <c r="L727" s="2" t="str">
        <f>IF(F727&gt;=4,"Positive",IF(F727=3,"Neutral","Negative"))</f>
        <v>Positive</v>
      </c>
      <c r="M727" s="2" t="str">
        <f>IF(K727&gt;=9,"Promoter",IF(K727&gt;=7,"Passive","Detractor"))</f>
        <v>Promoter</v>
      </c>
      <c r="N727" s="2" t="s">
        <v>7737</v>
      </c>
    </row>
    <row r="728" spans="1:14" x14ac:dyDescent="0.2">
      <c r="A728" s="2" t="s">
        <v>8463</v>
      </c>
      <c r="B728" s="2" t="s">
        <v>4197</v>
      </c>
      <c r="C728" s="2" t="s">
        <v>2518</v>
      </c>
      <c r="D728" s="2" t="s">
        <v>63</v>
      </c>
      <c r="E728" s="11">
        <v>45761</v>
      </c>
      <c r="F728" s="2">
        <v>5</v>
      </c>
      <c r="G728" s="2">
        <v>5</v>
      </c>
      <c r="H728" s="2">
        <v>4</v>
      </c>
      <c r="I728" s="2">
        <v>5</v>
      </c>
      <c r="J728" s="2">
        <v>5</v>
      </c>
      <c r="K728" s="2">
        <v>9</v>
      </c>
      <c r="L728" s="2" t="str">
        <f>IF(F728&gt;=4,"Positive",IF(F728=3,"Neutral","Negative"))</f>
        <v>Positive</v>
      </c>
      <c r="M728" s="2" t="str">
        <f>IF(K728&gt;=9,"Promoter",IF(K728&gt;=7,"Passive","Detractor"))</f>
        <v>Promoter</v>
      </c>
      <c r="N728" s="2" t="s">
        <v>7743</v>
      </c>
    </row>
    <row r="729" spans="1:14" x14ac:dyDescent="0.2">
      <c r="A729" s="2" t="s">
        <v>8464</v>
      </c>
      <c r="B729" s="2" t="s">
        <v>4009</v>
      </c>
      <c r="C729" s="2" t="s">
        <v>2418</v>
      </c>
      <c r="D729" s="2" t="s">
        <v>120</v>
      </c>
      <c r="E729" s="11">
        <v>45762</v>
      </c>
      <c r="F729" s="2">
        <v>4</v>
      </c>
      <c r="G729" s="2">
        <v>4</v>
      </c>
      <c r="H729" s="2">
        <v>3</v>
      </c>
      <c r="I729" s="2">
        <v>5</v>
      </c>
      <c r="J729" s="2">
        <v>4</v>
      </c>
      <c r="K729" s="2">
        <v>7</v>
      </c>
      <c r="L729" s="2" t="str">
        <f>IF(F729&gt;=4,"Positive",IF(F729=3,"Neutral","Negative"))</f>
        <v>Positive</v>
      </c>
      <c r="M729" s="2" t="str">
        <f>IF(K729&gt;=9,"Promoter",IF(K729&gt;=7,"Passive","Detractor"))</f>
        <v>Passive</v>
      </c>
      <c r="N729" s="2" t="s">
        <v>7743</v>
      </c>
    </row>
    <row r="730" spans="1:14" x14ac:dyDescent="0.2">
      <c r="A730" s="2" t="s">
        <v>8465</v>
      </c>
      <c r="B730" s="2" t="s">
        <v>3949</v>
      </c>
      <c r="C730" s="2" t="s">
        <v>691</v>
      </c>
      <c r="D730" s="2" t="s">
        <v>77</v>
      </c>
      <c r="E730" s="11">
        <v>45764</v>
      </c>
      <c r="F730" s="2">
        <v>3</v>
      </c>
      <c r="G730" s="2">
        <v>2</v>
      </c>
      <c r="H730" s="2">
        <v>2</v>
      </c>
      <c r="I730" s="2">
        <v>3</v>
      </c>
      <c r="J730" s="2">
        <v>3</v>
      </c>
      <c r="K730" s="2">
        <v>7</v>
      </c>
      <c r="L730" s="2" t="str">
        <f>IF(F730&gt;=4,"Positive",IF(F730=3,"Neutral","Negative"))</f>
        <v>Neutral</v>
      </c>
      <c r="M730" s="2" t="str">
        <f>IF(K730&gt;=9,"Promoter",IF(K730&gt;=7,"Passive","Detractor"))</f>
        <v>Passive</v>
      </c>
      <c r="N730" s="2" t="s">
        <v>7737</v>
      </c>
    </row>
    <row r="731" spans="1:14" x14ac:dyDescent="0.2">
      <c r="A731" s="2" t="s">
        <v>8466</v>
      </c>
      <c r="B731" s="2" t="s">
        <v>3953</v>
      </c>
      <c r="C731" s="2" t="s">
        <v>1299</v>
      </c>
      <c r="D731" s="2" t="s">
        <v>67</v>
      </c>
      <c r="E731" s="11">
        <v>45764</v>
      </c>
      <c r="F731" s="2">
        <v>4</v>
      </c>
      <c r="G731" s="2">
        <v>3</v>
      </c>
      <c r="H731" s="2">
        <v>4</v>
      </c>
      <c r="I731" s="2">
        <v>5</v>
      </c>
      <c r="J731" s="2">
        <v>5</v>
      </c>
      <c r="K731" s="2">
        <v>8</v>
      </c>
      <c r="L731" s="2" t="str">
        <f>IF(F731&gt;=4,"Positive",IF(F731=3,"Neutral","Negative"))</f>
        <v>Positive</v>
      </c>
      <c r="M731" s="2" t="str">
        <f>IF(K731&gt;=9,"Promoter",IF(K731&gt;=7,"Passive","Detractor"))</f>
        <v>Passive</v>
      </c>
      <c r="N731" s="2" t="s">
        <v>7743</v>
      </c>
    </row>
    <row r="732" spans="1:14" x14ac:dyDescent="0.2">
      <c r="A732" s="2" t="s">
        <v>8467</v>
      </c>
      <c r="B732" s="2" t="s">
        <v>4119</v>
      </c>
      <c r="C732" s="2" t="s">
        <v>648</v>
      </c>
      <c r="D732" s="2" t="s">
        <v>93</v>
      </c>
      <c r="E732" s="11">
        <v>45764</v>
      </c>
      <c r="F732" s="2">
        <v>4</v>
      </c>
      <c r="G732" s="2">
        <v>5</v>
      </c>
      <c r="H732" s="2">
        <v>3</v>
      </c>
      <c r="I732" s="2">
        <v>3</v>
      </c>
      <c r="J732" s="2">
        <v>3</v>
      </c>
      <c r="K732" s="2">
        <v>8</v>
      </c>
      <c r="L732" s="2" t="str">
        <f>IF(F732&gt;=4,"Positive",IF(F732=3,"Neutral","Negative"))</f>
        <v>Positive</v>
      </c>
      <c r="M732" s="2" t="str">
        <f>IF(K732&gt;=9,"Promoter",IF(K732&gt;=7,"Passive","Detractor"))</f>
        <v>Passive</v>
      </c>
      <c r="N732" s="2" t="s">
        <v>7735</v>
      </c>
    </row>
    <row r="733" spans="1:14" x14ac:dyDescent="0.2">
      <c r="A733" s="2" t="s">
        <v>8468</v>
      </c>
      <c r="B733" s="2" t="s">
        <v>4183</v>
      </c>
      <c r="C733" s="2" t="s">
        <v>1536</v>
      </c>
      <c r="D733" s="2" t="s">
        <v>37</v>
      </c>
      <c r="E733" s="11">
        <v>45764</v>
      </c>
      <c r="F733" s="2">
        <v>5</v>
      </c>
      <c r="G733" s="2">
        <v>5</v>
      </c>
      <c r="H733" s="2">
        <v>5</v>
      </c>
      <c r="I733" s="2">
        <v>5</v>
      </c>
      <c r="J733" s="2">
        <v>5</v>
      </c>
      <c r="K733" s="2">
        <v>9</v>
      </c>
      <c r="L733" s="2" t="str">
        <f>IF(F733&gt;=4,"Positive",IF(F733=3,"Neutral","Negative"))</f>
        <v>Positive</v>
      </c>
      <c r="M733" s="2" t="str">
        <f>IF(K733&gt;=9,"Promoter",IF(K733&gt;=7,"Passive","Detractor"))</f>
        <v>Promoter</v>
      </c>
      <c r="N733" s="2" t="s">
        <v>7737</v>
      </c>
    </row>
    <row r="734" spans="1:14" x14ac:dyDescent="0.2">
      <c r="A734" s="2" t="s">
        <v>8469</v>
      </c>
      <c r="B734" s="2" t="s">
        <v>3948</v>
      </c>
      <c r="C734" s="2" t="s">
        <v>2572</v>
      </c>
      <c r="D734" s="2" t="s">
        <v>81</v>
      </c>
      <c r="E734" s="11">
        <v>45765</v>
      </c>
      <c r="F734" s="2">
        <v>5</v>
      </c>
      <c r="G734" s="2">
        <v>5</v>
      </c>
      <c r="H734" s="2">
        <v>4</v>
      </c>
      <c r="I734" s="2">
        <v>5</v>
      </c>
      <c r="J734" s="2">
        <v>4</v>
      </c>
      <c r="K734" s="2">
        <v>9</v>
      </c>
      <c r="L734" s="2" t="str">
        <f>IF(F734&gt;=4,"Positive",IF(F734=3,"Neutral","Negative"))</f>
        <v>Positive</v>
      </c>
      <c r="M734" s="2" t="str">
        <f>IF(K734&gt;=9,"Promoter",IF(K734&gt;=7,"Passive","Detractor"))</f>
        <v>Promoter</v>
      </c>
      <c r="N734" s="2" t="s">
        <v>7737</v>
      </c>
    </row>
    <row r="735" spans="1:14" x14ac:dyDescent="0.2">
      <c r="A735" s="2" t="s">
        <v>8470</v>
      </c>
      <c r="B735" s="2" t="s">
        <v>4278</v>
      </c>
      <c r="C735" s="2" t="s">
        <v>1723</v>
      </c>
      <c r="D735" s="2" t="s">
        <v>127</v>
      </c>
      <c r="E735" s="11">
        <v>45765</v>
      </c>
      <c r="F735" s="2">
        <v>4</v>
      </c>
      <c r="G735" s="2">
        <v>5</v>
      </c>
      <c r="H735" s="2">
        <v>4</v>
      </c>
      <c r="I735" s="2">
        <v>5</v>
      </c>
      <c r="J735" s="2">
        <v>4</v>
      </c>
      <c r="K735" s="2">
        <v>7</v>
      </c>
      <c r="L735" s="2" t="str">
        <f>IF(F735&gt;=4,"Positive",IF(F735=3,"Neutral","Negative"))</f>
        <v>Positive</v>
      </c>
      <c r="M735" s="2" t="str">
        <f>IF(K735&gt;=9,"Promoter",IF(K735&gt;=7,"Passive","Detractor"))</f>
        <v>Passive</v>
      </c>
      <c r="N735" s="2" t="s">
        <v>7743</v>
      </c>
    </row>
    <row r="736" spans="1:14" x14ac:dyDescent="0.2">
      <c r="A736" s="2" t="s">
        <v>8471</v>
      </c>
      <c r="B736" s="2" t="s">
        <v>3907</v>
      </c>
      <c r="C736" s="2" t="s">
        <v>2495</v>
      </c>
      <c r="D736" s="2" t="s">
        <v>13</v>
      </c>
      <c r="E736" s="11">
        <v>45766</v>
      </c>
      <c r="F736" s="2">
        <v>5</v>
      </c>
      <c r="G736" s="2">
        <v>5</v>
      </c>
      <c r="H736" s="2">
        <v>4</v>
      </c>
      <c r="I736" s="2">
        <v>5</v>
      </c>
      <c r="J736" s="2">
        <v>5</v>
      </c>
      <c r="K736" s="2">
        <v>10</v>
      </c>
      <c r="L736" s="2" t="str">
        <f>IF(F736&gt;=4,"Positive",IF(F736=3,"Neutral","Negative"))</f>
        <v>Positive</v>
      </c>
      <c r="M736" s="2" t="str">
        <f>IF(K736&gt;=9,"Promoter",IF(K736&gt;=7,"Passive","Detractor"))</f>
        <v>Promoter</v>
      </c>
      <c r="N736" s="2" t="s">
        <v>7733</v>
      </c>
    </row>
    <row r="737" spans="1:14" x14ac:dyDescent="0.2">
      <c r="A737" s="2" t="s">
        <v>8472</v>
      </c>
      <c r="B737" s="2" t="s">
        <v>3933</v>
      </c>
      <c r="C737" s="2" t="s">
        <v>580</v>
      </c>
      <c r="D737" s="2" t="s">
        <v>63</v>
      </c>
      <c r="E737" s="11">
        <v>45766</v>
      </c>
      <c r="F737" s="2">
        <v>4</v>
      </c>
      <c r="G737" s="2">
        <v>4</v>
      </c>
      <c r="H737" s="2">
        <v>3</v>
      </c>
      <c r="I737" s="2">
        <v>3</v>
      </c>
      <c r="J737" s="2">
        <v>4</v>
      </c>
      <c r="K737" s="2">
        <v>8</v>
      </c>
      <c r="L737" s="2" t="str">
        <f>IF(F737&gt;=4,"Positive",IF(F737=3,"Neutral","Negative"))</f>
        <v>Positive</v>
      </c>
      <c r="M737" s="2" t="str">
        <f>IF(K737&gt;=9,"Promoter",IF(K737&gt;=7,"Passive","Detractor"))</f>
        <v>Passive</v>
      </c>
      <c r="N737" s="2" t="s">
        <v>7735</v>
      </c>
    </row>
    <row r="738" spans="1:14" x14ac:dyDescent="0.2">
      <c r="A738" s="2" t="s">
        <v>8473</v>
      </c>
      <c r="B738" s="2" t="s">
        <v>4060</v>
      </c>
      <c r="C738" s="2" t="s">
        <v>1261</v>
      </c>
      <c r="D738" s="2" t="s">
        <v>112</v>
      </c>
      <c r="E738" s="11">
        <v>45766</v>
      </c>
      <c r="F738" s="2">
        <v>4</v>
      </c>
      <c r="G738" s="2">
        <v>4</v>
      </c>
      <c r="H738" s="2">
        <v>4</v>
      </c>
      <c r="I738" s="2">
        <v>5</v>
      </c>
      <c r="J738" s="2">
        <v>4</v>
      </c>
      <c r="K738" s="2">
        <v>7</v>
      </c>
      <c r="L738" s="2" t="str">
        <f>IF(F738&gt;=4,"Positive",IF(F738=3,"Neutral","Negative"))</f>
        <v>Positive</v>
      </c>
      <c r="M738" s="2" t="str">
        <f>IF(K738&gt;=9,"Promoter",IF(K738&gt;=7,"Passive","Detractor"))</f>
        <v>Passive</v>
      </c>
      <c r="N738" s="2" t="s">
        <v>7743</v>
      </c>
    </row>
    <row r="739" spans="1:14" x14ac:dyDescent="0.2">
      <c r="A739" s="2" t="s">
        <v>8474</v>
      </c>
      <c r="B739" s="2" t="s">
        <v>4181</v>
      </c>
      <c r="C739" s="2" t="s">
        <v>2131</v>
      </c>
      <c r="D739" s="2" t="s">
        <v>32</v>
      </c>
      <c r="E739" s="11">
        <v>45766</v>
      </c>
      <c r="F739" s="2">
        <v>2</v>
      </c>
      <c r="G739" s="2">
        <v>1</v>
      </c>
      <c r="H739" s="2">
        <v>2</v>
      </c>
      <c r="I739" s="2">
        <v>2</v>
      </c>
      <c r="J739" s="2">
        <v>2</v>
      </c>
      <c r="K739" s="2">
        <v>5</v>
      </c>
      <c r="L739" s="2" t="str">
        <f>IF(F739&gt;=4,"Positive",IF(F739=3,"Neutral","Negative"))</f>
        <v>Negative</v>
      </c>
      <c r="M739" s="2" t="str">
        <f>IF(K739&gt;=9,"Promoter",IF(K739&gt;=7,"Passive","Detractor"))</f>
        <v>Detractor</v>
      </c>
      <c r="N739" s="2" t="s">
        <v>7743</v>
      </c>
    </row>
    <row r="740" spans="1:14" x14ac:dyDescent="0.2">
      <c r="A740" s="2" t="s">
        <v>8475</v>
      </c>
      <c r="B740" s="2" t="s">
        <v>4284</v>
      </c>
      <c r="C740" s="2" t="s">
        <v>1981</v>
      </c>
      <c r="D740" s="2" t="s">
        <v>13</v>
      </c>
      <c r="E740" s="11">
        <v>45766</v>
      </c>
      <c r="F740" s="2">
        <v>2</v>
      </c>
      <c r="G740" s="2">
        <v>3</v>
      </c>
      <c r="H740" s="2">
        <v>3</v>
      </c>
      <c r="I740" s="2">
        <v>2</v>
      </c>
      <c r="J740" s="2">
        <v>2</v>
      </c>
      <c r="K740" s="2">
        <v>4</v>
      </c>
      <c r="L740" s="2" t="str">
        <f>IF(F740&gt;=4,"Positive",IF(F740=3,"Neutral","Negative"))</f>
        <v>Negative</v>
      </c>
      <c r="M740" s="2" t="str">
        <f>IF(K740&gt;=9,"Promoter",IF(K740&gt;=7,"Passive","Detractor"))</f>
        <v>Detractor</v>
      </c>
      <c r="N740" s="2" t="s">
        <v>7743</v>
      </c>
    </row>
    <row r="741" spans="1:14" x14ac:dyDescent="0.2">
      <c r="A741" s="2" t="s">
        <v>8476</v>
      </c>
      <c r="B741" s="2" t="s">
        <v>4330</v>
      </c>
      <c r="C741" s="2" t="s">
        <v>758</v>
      </c>
      <c r="D741" s="2" t="s">
        <v>127</v>
      </c>
      <c r="E741" s="11">
        <v>45766</v>
      </c>
      <c r="F741" s="2">
        <v>4</v>
      </c>
      <c r="G741" s="2">
        <v>4</v>
      </c>
      <c r="H741" s="2">
        <v>3</v>
      </c>
      <c r="I741" s="2">
        <v>5</v>
      </c>
      <c r="J741" s="2">
        <v>4</v>
      </c>
      <c r="K741" s="2">
        <v>9</v>
      </c>
      <c r="L741" s="2" t="str">
        <f>IF(F741&gt;=4,"Positive",IF(F741=3,"Neutral","Negative"))</f>
        <v>Positive</v>
      </c>
      <c r="M741" s="2" t="str">
        <f>IF(K741&gt;=9,"Promoter",IF(K741&gt;=7,"Passive","Detractor"))</f>
        <v>Promoter</v>
      </c>
      <c r="N741" s="2" t="s">
        <v>7749</v>
      </c>
    </row>
    <row r="742" spans="1:14" x14ac:dyDescent="0.2">
      <c r="A742" s="2" t="s">
        <v>8477</v>
      </c>
      <c r="B742" s="2" t="s">
        <v>4341</v>
      </c>
      <c r="C742" s="2" t="s">
        <v>2191</v>
      </c>
      <c r="D742" s="2" t="s">
        <v>118</v>
      </c>
      <c r="E742" s="11">
        <v>45766</v>
      </c>
      <c r="F742" s="2">
        <v>5</v>
      </c>
      <c r="G742" s="2">
        <v>5</v>
      </c>
      <c r="H742" s="2">
        <v>5</v>
      </c>
      <c r="I742" s="2">
        <v>5</v>
      </c>
      <c r="J742" s="2">
        <v>5</v>
      </c>
      <c r="K742" s="2">
        <v>10</v>
      </c>
      <c r="L742" s="2" t="str">
        <f>IF(F742&gt;=4,"Positive",IF(F742=3,"Neutral","Negative"))</f>
        <v>Positive</v>
      </c>
      <c r="M742" s="2" t="str">
        <f>IF(K742&gt;=9,"Promoter",IF(K742&gt;=7,"Passive","Detractor"))</f>
        <v>Promoter</v>
      </c>
      <c r="N742" s="2" t="s">
        <v>7743</v>
      </c>
    </row>
    <row r="743" spans="1:14" x14ac:dyDescent="0.2">
      <c r="A743" s="2" t="s">
        <v>8478</v>
      </c>
      <c r="B743" s="2" t="s">
        <v>4345</v>
      </c>
      <c r="C743" s="2" t="s">
        <v>1511</v>
      </c>
      <c r="D743" s="2" t="s">
        <v>63</v>
      </c>
      <c r="E743" s="11">
        <v>45766</v>
      </c>
      <c r="F743" s="2">
        <v>5</v>
      </c>
      <c r="G743" s="2">
        <v>5</v>
      </c>
      <c r="H743" s="2">
        <v>5</v>
      </c>
      <c r="I743" s="2">
        <v>5</v>
      </c>
      <c r="J743" s="2">
        <v>5</v>
      </c>
      <c r="K743" s="2">
        <v>9</v>
      </c>
      <c r="L743" s="2" t="str">
        <f>IF(F743&gt;=4,"Positive",IF(F743=3,"Neutral","Negative"))</f>
        <v>Positive</v>
      </c>
      <c r="M743" s="2" t="str">
        <f>IF(K743&gt;=9,"Promoter",IF(K743&gt;=7,"Passive","Detractor"))</f>
        <v>Promoter</v>
      </c>
      <c r="N743" s="2" t="s">
        <v>7735</v>
      </c>
    </row>
    <row r="744" spans="1:14" x14ac:dyDescent="0.2">
      <c r="A744" s="2" t="s">
        <v>8479</v>
      </c>
      <c r="B744" s="2" t="s">
        <v>3913</v>
      </c>
      <c r="C744" s="2" t="s">
        <v>1271</v>
      </c>
      <c r="D744" s="2" t="s">
        <v>26</v>
      </c>
      <c r="E744" s="11">
        <v>45767</v>
      </c>
      <c r="F744" s="2">
        <v>3</v>
      </c>
      <c r="G744" s="2">
        <v>3</v>
      </c>
      <c r="H744" s="2">
        <v>3</v>
      </c>
      <c r="I744" s="2">
        <v>3</v>
      </c>
      <c r="J744" s="2">
        <v>4</v>
      </c>
      <c r="K744" s="2">
        <v>5</v>
      </c>
      <c r="L744" s="2" t="str">
        <f>IF(F744&gt;=4,"Positive",IF(F744=3,"Neutral","Negative"))</f>
        <v>Neutral</v>
      </c>
      <c r="M744" s="2" t="str">
        <f>IF(K744&gt;=9,"Promoter",IF(K744&gt;=7,"Passive","Detractor"))</f>
        <v>Detractor</v>
      </c>
      <c r="N744" s="2" t="s">
        <v>7737</v>
      </c>
    </row>
    <row r="745" spans="1:14" x14ac:dyDescent="0.2">
      <c r="A745" s="2" t="s">
        <v>8480</v>
      </c>
      <c r="B745" s="2" t="s">
        <v>4299</v>
      </c>
      <c r="C745" s="2" t="s">
        <v>1516</v>
      </c>
      <c r="D745" s="2" t="s">
        <v>63</v>
      </c>
      <c r="E745" s="11">
        <v>45767</v>
      </c>
      <c r="F745" s="2">
        <v>5</v>
      </c>
      <c r="G745" s="2">
        <v>5</v>
      </c>
      <c r="H745" s="2">
        <v>5</v>
      </c>
      <c r="I745" s="2">
        <v>4</v>
      </c>
      <c r="J745" s="2">
        <v>5</v>
      </c>
      <c r="K745" s="2">
        <v>9</v>
      </c>
      <c r="L745" s="2" t="str">
        <f>IF(F745&gt;=4,"Positive",IF(F745=3,"Neutral","Negative"))</f>
        <v>Positive</v>
      </c>
      <c r="M745" s="2" t="str">
        <f>IF(K745&gt;=9,"Promoter",IF(K745&gt;=7,"Passive","Detractor"))</f>
        <v>Promoter</v>
      </c>
      <c r="N745" s="2" t="s">
        <v>7735</v>
      </c>
    </row>
    <row r="746" spans="1:14" x14ac:dyDescent="0.2">
      <c r="A746" s="2" t="s">
        <v>8481</v>
      </c>
      <c r="B746" s="2" t="s">
        <v>3960</v>
      </c>
      <c r="C746" s="2" t="s">
        <v>1455</v>
      </c>
      <c r="D746" s="2" t="s">
        <v>57</v>
      </c>
      <c r="E746" s="11">
        <v>45768</v>
      </c>
      <c r="F746" s="2">
        <v>4</v>
      </c>
      <c r="G746" s="2">
        <v>4</v>
      </c>
      <c r="H746" s="2">
        <v>4</v>
      </c>
      <c r="I746" s="2">
        <v>3</v>
      </c>
      <c r="J746" s="2">
        <v>5</v>
      </c>
      <c r="K746" s="2">
        <v>9</v>
      </c>
      <c r="L746" s="2" t="str">
        <f>IF(F746&gt;=4,"Positive",IF(F746=3,"Neutral","Negative"))</f>
        <v>Positive</v>
      </c>
      <c r="M746" s="2" t="str">
        <f>IF(K746&gt;=9,"Promoter",IF(K746&gt;=7,"Passive","Detractor"))</f>
        <v>Promoter</v>
      </c>
      <c r="N746" s="2" t="s">
        <v>7743</v>
      </c>
    </row>
    <row r="747" spans="1:14" x14ac:dyDescent="0.2">
      <c r="A747" s="2" t="s">
        <v>8482</v>
      </c>
      <c r="B747" s="2" t="s">
        <v>4036</v>
      </c>
      <c r="C747" s="2" t="s">
        <v>1268</v>
      </c>
      <c r="D747" s="2" t="s">
        <v>106</v>
      </c>
      <c r="E747" s="11">
        <v>45768</v>
      </c>
      <c r="F747" s="2">
        <v>3</v>
      </c>
      <c r="G747" s="2">
        <v>4</v>
      </c>
      <c r="H747" s="2">
        <v>3</v>
      </c>
      <c r="I747" s="2">
        <v>3</v>
      </c>
      <c r="J747" s="2">
        <v>3</v>
      </c>
      <c r="K747" s="2">
        <v>5</v>
      </c>
      <c r="L747" s="2" t="str">
        <f>IF(F747&gt;=4,"Positive",IF(F747=3,"Neutral","Negative"))</f>
        <v>Neutral</v>
      </c>
      <c r="M747" s="2" t="str">
        <f>IF(K747&gt;=9,"Promoter",IF(K747&gt;=7,"Passive","Detractor"))</f>
        <v>Detractor</v>
      </c>
      <c r="N747" s="2" t="s">
        <v>7743</v>
      </c>
    </row>
    <row r="748" spans="1:14" x14ac:dyDescent="0.2">
      <c r="A748" s="2" t="s">
        <v>8483</v>
      </c>
      <c r="B748" s="2" t="s">
        <v>4050</v>
      </c>
      <c r="C748" s="2" t="s">
        <v>2520</v>
      </c>
      <c r="D748" s="2" t="s">
        <v>73</v>
      </c>
      <c r="E748" s="11">
        <v>45768</v>
      </c>
      <c r="F748" s="2">
        <v>3</v>
      </c>
      <c r="G748" s="2">
        <v>4</v>
      </c>
      <c r="H748" s="2">
        <v>4</v>
      </c>
      <c r="I748" s="2">
        <v>3</v>
      </c>
      <c r="J748" s="2">
        <v>3</v>
      </c>
      <c r="K748" s="2">
        <v>6</v>
      </c>
      <c r="L748" s="2" t="str">
        <f>IF(F748&gt;=4,"Positive",IF(F748=3,"Neutral","Negative"))</f>
        <v>Neutral</v>
      </c>
      <c r="M748" s="2" t="str">
        <f>IF(K748&gt;=9,"Promoter",IF(K748&gt;=7,"Passive","Detractor"))</f>
        <v>Detractor</v>
      </c>
      <c r="N748" s="2" t="s">
        <v>7749</v>
      </c>
    </row>
    <row r="749" spans="1:14" x14ac:dyDescent="0.2">
      <c r="A749" s="2" t="s">
        <v>8484</v>
      </c>
      <c r="B749" s="2" t="s">
        <v>4200</v>
      </c>
      <c r="C749" s="2" t="s">
        <v>1257</v>
      </c>
      <c r="D749" s="2" t="s">
        <v>108</v>
      </c>
      <c r="E749" s="11">
        <v>45768</v>
      </c>
      <c r="F749" s="2">
        <v>4</v>
      </c>
      <c r="G749" s="2">
        <v>5</v>
      </c>
      <c r="H749" s="2">
        <v>5</v>
      </c>
      <c r="I749" s="2">
        <v>4</v>
      </c>
      <c r="J749" s="2">
        <v>3</v>
      </c>
      <c r="K749" s="2">
        <v>8</v>
      </c>
      <c r="L749" s="2" t="str">
        <f>IF(F749&gt;=4,"Positive",IF(F749=3,"Neutral","Negative"))</f>
        <v>Positive</v>
      </c>
      <c r="M749" s="2" t="str">
        <f>IF(K749&gt;=9,"Promoter",IF(K749&gt;=7,"Passive","Detractor"))</f>
        <v>Passive</v>
      </c>
      <c r="N749" s="2" t="s">
        <v>7735</v>
      </c>
    </row>
    <row r="750" spans="1:14" x14ac:dyDescent="0.2">
      <c r="A750" s="2" t="s">
        <v>8485</v>
      </c>
      <c r="B750" s="2" t="s">
        <v>4212</v>
      </c>
      <c r="C750" s="2" t="s">
        <v>1794</v>
      </c>
      <c r="D750" s="2" t="s">
        <v>26</v>
      </c>
      <c r="E750" s="11">
        <v>45768</v>
      </c>
      <c r="F750" s="2">
        <v>5</v>
      </c>
      <c r="G750" s="2">
        <v>4</v>
      </c>
      <c r="H750" s="2">
        <v>4</v>
      </c>
      <c r="I750" s="2">
        <v>4</v>
      </c>
      <c r="J750" s="2">
        <v>5</v>
      </c>
      <c r="K750" s="2">
        <v>9</v>
      </c>
      <c r="L750" s="2" t="str">
        <f>IF(F750&gt;=4,"Positive",IF(F750=3,"Neutral","Negative"))</f>
        <v>Positive</v>
      </c>
      <c r="M750" s="2" t="str">
        <f>IF(K750&gt;=9,"Promoter",IF(K750&gt;=7,"Passive","Detractor"))</f>
        <v>Promoter</v>
      </c>
      <c r="N750" s="2" t="s">
        <v>7743</v>
      </c>
    </row>
    <row r="751" spans="1:14" x14ac:dyDescent="0.2">
      <c r="A751" s="2" t="s">
        <v>8486</v>
      </c>
      <c r="B751" s="2" t="s">
        <v>4287</v>
      </c>
      <c r="C751" s="2" t="s">
        <v>1055</v>
      </c>
      <c r="D751" s="2" t="s">
        <v>47</v>
      </c>
      <c r="E751" s="11">
        <v>45768</v>
      </c>
      <c r="F751" s="2">
        <v>5</v>
      </c>
      <c r="G751" s="2">
        <v>5</v>
      </c>
      <c r="H751" s="2">
        <v>4</v>
      </c>
      <c r="I751" s="2">
        <v>5</v>
      </c>
      <c r="J751" s="2">
        <v>5</v>
      </c>
      <c r="K751" s="2">
        <v>10</v>
      </c>
      <c r="L751" s="2" t="str">
        <f>IF(F751&gt;=4,"Positive",IF(F751=3,"Neutral","Negative"))</f>
        <v>Positive</v>
      </c>
      <c r="M751" s="2" t="str">
        <f>IF(K751&gt;=9,"Promoter",IF(K751&gt;=7,"Passive","Detractor"))</f>
        <v>Promoter</v>
      </c>
      <c r="N751" s="2" t="s">
        <v>7737</v>
      </c>
    </row>
    <row r="752" spans="1:14" x14ac:dyDescent="0.2">
      <c r="A752" s="2" t="s">
        <v>8487</v>
      </c>
      <c r="B752" s="2" t="s">
        <v>4321</v>
      </c>
      <c r="C752" s="2" t="s">
        <v>1801</v>
      </c>
      <c r="D752" s="2" t="s">
        <v>37</v>
      </c>
      <c r="E752" s="11">
        <v>45768</v>
      </c>
      <c r="F752" s="2">
        <v>4</v>
      </c>
      <c r="G752" s="2">
        <v>3</v>
      </c>
      <c r="H752" s="2">
        <v>5</v>
      </c>
      <c r="I752" s="2">
        <v>4</v>
      </c>
      <c r="J752" s="2">
        <v>4</v>
      </c>
      <c r="K752" s="2">
        <v>7</v>
      </c>
      <c r="L752" s="2" t="str">
        <f>IF(F752&gt;=4,"Positive",IF(F752=3,"Neutral","Negative"))</f>
        <v>Positive</v>
      </c>
      <c r="M752" s="2" t="str">
        <f>IF(K752&gt;=9,"Promoter",IF(K752&gt;=7,"Passive","Detractor"))</f>
        <v>Passive</v>
      </c>
      <c r="N752" s="2" t="s">
        <v>7749</v>
      </c>
    </row>
    <row r="753" spans="1:14" x14ac:dyDescent="0.2">
      <c r="A753" s="2" t="s">
        <v>8488</v>
      </c>
      <c r="B753" s="2" t="s">
        <v>4186</v>
      </c>
      <c r="C753" s="2" t="s">
        <v>1834</v>
      </c>
      <c r="D753" s="2" t="s">
        <v>108</v>
      </c>
      <c r="E753" s="11">
        <v>45769</v>
      </c>
      <c r="F753" s="2">
        <v>5</v>
      </c>
      <c r="G753" s="2">
        <v>5</v>
      </c>
      <c r="H753" s="2">
        <v>5</v>
      </c>
      <c r="I753" s="2">
        <v>5</v>
      </c>
      <c r="J753" s="2">
        <v>4</v>
      </c>
      <c r="K753" s="2">
        <v>8</v>
      </c>
      <c r="L753" s="2" t="str">
        <f>IF(F753&gt;=4,"Positive",IF(F753=3,"Neutral","Negative"))</f>
        <v>Positive</v>
      </c>
      <c r="M753" s="2" t="str">
        <f>IF(K753&gt;=9,"Promoter",IF(K753&gt;=7,"Passive","Detractor"))</f>
        <v>Passive</v>
      </c>
      <c r="N753" s="2" t="s">
        <v>7737</v>
      </c>
    </row>
    <row r="754" spans="1:14" x14ac:dyDescent="0.2">
      <c r="A754" s="2" t="s">
        <v>8489</v>
      </c>
      <c r="B754" s="2" t="s">
        <v>4305</v>
      </c>
      <c r="C754" s="2" t="s">
        <v>746</v>
      </c>
      <c r="D754" s="2" t="s">
        <v>120</v>
      </c>
      <c r="E754" s="11">
        <v>45769</v>
      </c>
      <c r="F754" s="2">
        <v>3</v>
      </c>
      <c r="G754" s="2">
        <v>2</v>
      </c>
      <c r="H754" s="2">
        <v>3</v>
      </c>
      <c r="I754" s="2">
        <v>3</v>
      </c>
      <c r="J754" s="2">
        <v>3</v>
      </c>
      <c r="K754" s="2">
        <v>7</v>
      </c>
      <c r="L754" s="2" t="str">
        <f>IF(F754&gt;=4,"Positive",IF(F754=3,"Neutral","Negative"))</f>
        <v>Neutral</v>
      </c>
      <c r="M754" s="2" t="str">
        <f>IF(K754&gt;=9,"Promoter",IF(K754&gt;=7,"Passive","Detractor"))</f>
        <v>Passive</v>
      </c>
      <c r="N754" s="2" t="s">
        <v>7733</v>
      </c>
    </row>
    <row r="755" spans="1:14" x14ac:dyDescent="0.2">
      <c r="A755" s="2" t="s">
        <v>8490</v>
      </c>
      <c r="B755" s="2" t="s">
        <v>3886</v>
      </c>
      <c r="C755" s="2" t="s">
        <v>1463</v>
      </c>
      <c r="D755" s="2" t="s">
        <v>116</v>
      </c>
      <c r="E755" s="11">
        <v>45770</v>
      </c>
      <c r="F755" s="2">
        <v>3</v>
      </c>
      <c r="G755" s="2">
        <v>4</v>
      </c>
      <c r="H755" s="2">
        <v>2</v>
      </c>
      <c r="I755" s="2">
        <v>2</v>
      </c>
      <c r="J755" s="2">
        <v>4</v>
      </c>
      <c r="K755" s="2">
        <v>6</v>
      </c>
      <c r="L755" s="2" t="str">
        <f>IF(F755&gt;=4,"Positive",IF(F755=3,"Neutral","Negative"))</f>
        <v>Neutral</v>
      </c>
      <c r="M755" s="2" t="str">
        <f>IF(K755&gt;=9,"Promoter",IF(K755&gt;=7,"Passive","Detractor"))</f>
        <v>Detractor</v>
      </c>
      <c r="N755" s="2" t="s">
        <v>7733</v>
      </c>
    </row>
    <row r="756" spans="1:14" x14ac:dyDescent="0.2">
      <c r="A756" s="2" t="s">
        <v>8491</v>
      </c>
      <c r="B756" s="2" t="s">
        <v>4188</v>
      </c>
      <c r="C756" s="2" t="s">
        <v>2094</v>
      </c>
      <c r="D756" s="2" t="s">
        <v>129</v>
      </c>
      <c r="E756" s="11">
        <v>45770</v>
      </c>
      <c r="F756" s="2">
        <v>4</v>
      </c>
      <c r="G756" s="2">
        <v>5</v>
      </c>
      <c r="H756" s="2">
        <v>4</v>
      </c>
      <c r="I756" s="2">
        <v>4</v>
      </c>
      <c r="J756" s="2">
        <v>4</v>
      </c>
      <c r="K756" s="2">
        <v>9</v>
      </c>
      <c r="L756" s="2" t="str">
        <f>IF(F756&gt;=4,"Positive",IF(F756=3,"Neutral","Negative"))</f>
        <v>Positive</v>
      </c>
      <c r="M756" s="2" t="str">
        <f>IF(K756&gt;=9,"Promoter",IF(K756&gt;=7,"Passive","Detractor"))</f>
        <v>Promoter</v>
      </c>
      <c r="N756" s="2" t="s">
        <v>7735</v>
      </c>
    </row>
    <row r="757" spans="1:14" x14ac:dyDescent="0.2">
      <c r="A757" s="2" t="s">
        <v>8492</v>
      </c>
      <c r="B757" s="2" t="s">
        <v>4221</v>
      </c>
      <c r="C757" s="2" t="s">
        <v>2070</v>
      </c>
      <c r="D757" s="2" t="s">
        <v>93</v>
      </c>
      <c r="E757" s="11">
        <v>45770</v>
      </c>
      <c r="F757" s="2">
        <v>3</v>
      </c>
      <c r="G757" s="2">
        <v>3</v>
      </c>
      <c r="H757" s="2">
        <v>4</v>
      </c>
      <c r="I757" s="2">
        <v>3</v>
      </c>
      <c r="J757" s="2">
        <v>3</v>
      </c>
      <c r="K757" s="2">
        <v>6</v>
      </c>
      <c r="L757" s="2" t="str">
        <f>IF(F757&gt;=4,"Positive",IF(F757=3,"Neutral","Negative"))</f>
        <v>Neutral</v>
      </c>
      <c r="M757" s="2" t="str">
        <f>IF(K757&gt;=9,"Promoter",IF(K757&gt;=7,"Passive","Detractor"))</f>
        <v>Detractor</v>
      </c>
      <c r="N757" s="2" t="s">
        <v>7749</v>
      </c>
    </row>
    <row r="758" spans="1:14" x14ac:dyDescent="0.2">
      <c r="A758" s="2" t="s">
        <v>8493</v>
      </c>
      <c r="B758" s="2" t="s">
        <v>4249</v>
      </c>
      <c r="C758" s="2" t="s">
        <v>1629</v>
      </c>
      <c r="D758" s="2" t="s">
        <v>26</v>
      </c>
      <c r="E758" s="11">
        <v>45770</v>
      </c>
      <c r="F758" s="2">
        <v>3</v>
      </c>
      <c r="G758" s="2">
        <v>4</v>
      </c>
      <c r="H758" s="2">
        <v>4</v>
      </c>
      <c r="I758" s="2">
        <v>2</v>
      </c>
      <c r="J758" s="2">
        <v>2</v>
      </c>
      <c r="K758" s="2">
        <v>5</v>
      </c>
      <c r="L758" s="2" t="str">
        <f>IF(F758&gt;=4,"Positive",IF(F758=3,"Neutral","Negative"))</f>
        <v>Neutral</v>
      </c>
      <c r="M758" s="2" t="str">
        <f>IF(K758&gt;=9,"Promoter",IF(K758&gt;=7,"Passive","Detractor"))</f>
        <v>Detractor</v>
      </c>
      <c r="N758" s="2" t="s">
        <v>7733</v>
      </c>
    </row>
    <row r="759" spans="1:14" x14ac:dyDescent="0.2">
      <c r="A759" s="2" t="s">
        <v>8494</v>
      </c>
      <c r="B759" s="2" t="s">
        <v>4272</v>
      </c>
      <c r="C759" s="2" t="s">
        <v>2239</v>
      </c>
      <c r="D759" s="2" t="s">
        <v>103</v>
      </c>
      <c r="E759" s="11">
        <v>45770</v>
      </c>
      <c r="F759" s="2">
        <v>4</v>
      </c>
      <c r="G759" s="2">
        <v>4</v>
      </c>
      <c r="H759" s="2">
        <v>4</v>
      </c>
      <c r="I759" s="2">
        <v>4</v>
      </c>
      <c r="J759" s="2">
        <v>4</v>
      </c>
      <c r="K759" s="2">
        <v>8</v>
      </c>
      <c r="L759" s="2" t="str">
        <f>IF(F759&gt;=4,"Positive",IF(F759=3,"Neutral","Negative"))</f>
        <v>Positive</v>
      </c>
      <c r="M759" s="2" t="str">
        <f>IF(K759&gt;=9,"Promoter",IF(K759&gt;=7,"Passive","Detractor"))</f>
        <v>Passive</v>
      </c>
      <c r="N759" s="2" t="s">
        <v>7735</v>
      </c>
    </row>
    <row r="760" spans="1:14" x14ac:dyDescent="0.2">
      <c r="A760" s="2" t="s">
        <v>8495</v>
      </c>
      <c r="B760" s="2" t="s">
        <v>4292</v>
      </c>
      <c r="C760" s="2" t="s">
        <v>1563</v>
      </c>
      <c r="D760" s="2" t="s">
        <v>101</v>
      </c>
      <c r="E760" s="11">
        <v>45770</v>
      </c>
      <c r="F760" s="2">
        <v>4</v>
      </c>
      <c r="G760" s="2">
        <v>4</v>
      </c>
      <c r="H760" s="2">
        <v>4</v>
      </c>
      <c r="I760" s="2">
        <v>4</v>
      </c>
      <c r="J760" s="2">
        <v>4</v>
      </c>
      <c r="K760" s="2">
        <v>7</v>
      </c>
      <c r="L760" s="2" t="str">
        <f>IF(F760&gt;=4,"Positive",IF(F760=3,"Neutral","Negative"))</f>
        <v>Positive</v>
      </c>
      <c r="M760" s="2" t="str">
        <f>IF(K760&gt;=9,"Promoter",IF(K760&gt;=7,"Passive","Detractor"))</f>
        <v>Passive</v>
      </c>
      <c r="N760" s="2" t="s">
        <v>7733</v>
      </c>
    </row>
    <row r="761" spans="1:14" x14ac:dyDescent="0.2">
      <c r="A761" s="2" t="s">
        <v>8496</v>
      </c>
      <c r="B761" s="2" t="s">
        <v>4279</v>
      </c>
      <c r="C761" s="2" t="s">
        <v>2321</v>
      </c>
      <c r="D761" s="2" t="s">
        <v>120</v>
      </c>
      <c r="E761" s="11">
        <v>45771</v>
      </c>
      <c r="F761" s="2">
        <v>4</v>
      </c>
      <c r="G761" s="2">
        <v>3</v>
      </c>
      <c r="H761" s="2">
        <v>5</v>
      </c>
      <c r="I761" s="2">
        <v>4</v>
      </c>
      <c r="J761" s="2">
        <v>3</v>
      </c>
      <c r="K761" s="2">
        <v>8</v>
      </c>
      <c r="L761" s="2" t="str">
        <f>IF(F761&gt;=4,"Positive",IF(F761=3,"Neutral","Negative"))</f>
        <v>Positive</v>
      </c>
      <c r="M761" s="2" t="str">
        <f>IF(K761&gt;=9,"Promoter",IF(K761&gt;=7,"Passive","Detractor"))</f>
        <v>Passive</v>
      </c>
      <c r="N761" s="2" t="s">
        <v>7737</v>
      </c>
    </row>
    <row r="762" spans="1:14" x14ac:dyDescent="0.2">
      <c r="A762" s="2" t="s">
        <v>8497</v>
      </c>
      <c r="B762" s="2" t="s">
        <v>4324</v>
      </c>
      <c r="C762" s="2" t="s">
        <v>529</v>
      </c>
      <c r="D762" s="2" t="s">
        <v>79</v>
      </c>
      <c r="E762" s="11">
        <v>45772</v>
      </c>
      <c r="F762" s="2">
        <v>3</v>
      </c>
      <c r="G762" s="2">
        <v>4</v>
      </c>
      <c r="H762" s="2">
        <v>3</v>
      </c>
      <c r="I762" s="2">
        <v>4</v>
      </c>
      <c r="J762" s="2">
        <v>4</v>
      </c>
      <c r="K762" s="2">
        <v>6</v>
      </c>
      <c r="L762" s="2" t="str">
        <f>IF(F762&gt;=4,"Positive",IF(F762=3,"Neutral","Negative"))</f>
        <v>Neutral</v>
      </c>
      <c r="M762" s="2" t="str">
        <f>IF(K762&gt;=9,"Promoter",IF(K762&gt;=7,"Passive","Detractor"))</f>
        <v>Detractor</v>
      </c>
      <c r="N762" s="2" t="s">
        <v>7735</v>
      </c>
    </row>
    <row r="763" spans="1:14" x14ac:dyDescent="0.2">
      <c r="A763" s="2" t="s">
        <v>8498</v>
      </c>
      <c r="B763" s="2" t="s">
        <v>4367</v>
      </c>
      <c r="C763" s="2" t="s">
        <v>1331</v>
      </c>
      <c r="D763" s="2" t="s">
        <v>97</v>
      </c>
      <c r="E763" s="11">
        <v>45772</v>
      </c>
      <c r="F763" s="2">
        <v>5</v>
      </c>
      <c r="G763" s="2">
        <v>5</v>
      </c>
      <c r="H763" s="2">
        <v>5</v>
      </c>
      <c r="I763" s="2">
        <v>5</v>
      </c>
      <c r="J763" s="2">
        <v>5</v>
      </c>
      <c r="K763" s="2">
        <v>10</v>
      </c>
      <c r="L763" s="2" t="str">
        <f>IF(F763&gt;=4,"Positive",IF(F763=3,"Neutral","Negative"))</f>
        <v>Positive</v>
      </c>
      <c r="M763" s="2" t="str">
        <f>IF(K763&gt;=9,"Promoter",IF(K763&gt;=7,"Passive","Detractor"))</f>
        <v>Promoter</v>
      </c>
      <c r="N763" s="2" t="s">
        <v>7743</v>
      </c>
    </row>
    <row r="764" spans="1:14" x14ac:dyDescent="0.2">
      <c r="A764" s="2" t="s">
        <v>8499</v>
      </c>
      <c r="B764" s="2" t="s">
        <v>4004</v>
      </c>
      <c r="C764" s="2" t="s">
        <v>1299</v>
      </c>
      <c r="D764" s="2" t="s">
        <v>83</v>
      </c>
      <c r="E764" s="11">
        <v>45773</v>
      </c>
      <c r="F764" s="2">
        <v>4</v>
      </c>
      <c r="G764" s="2">
        <v>4</v>
      </c>
      <c r="H764" s="2">
        <v>3</v>
      </c>
      <c r="I764" s="2">
        <v>3</v>
      </c>
      <c r="J764" s="2">
        <v>4</v>
      </c>
      <c r="K764" s="2">
        <v>8</v>
      </c>
      <c r="L764" s="2" t="str">
        <f>IF(F764&gt;=4,"Positive",IF(F764=3,"Neutral","Negative"))</f>
        <v>Positive</v>
      </c>
      <c r="M764" s="2" t="str">
        <f>IF(K764&gt;=9,"Promoter",IF(K764&gt;=7,"Passive","Detractor"))</f>
        <v>Passive</v>
      </c>
      <c r="N764" s="2" t="s">
        <v>7733</v>
      </c>
    </row>
    <row r="765" spans="1:14" x14ac:dyDescent="0.2">
      <c r="A765" s="2" t="s">
        <v>8500</v>
      </c>
      <c r="B765" s="2" t="s">
        <v>4209</v>
      </c>
      <c r="C765" s="2" t="s">
        <v>2581</v>
      </c>
      <c r="D765" s="2" t="s">
        <v>112</v>
      </c>
      <c r="E765" s="11">
        <v>45773</v>
      </c>
      <c r="F765" s="2">
        <v>3</v>
      </c>
      <c r="G765" s="2">
        <v>3</v>
      </c>
      <c r="H765" s="2">
        <v>3</v>
      </c>
      <c r="I765" s="2">
        <v>3</v>
      </c>
      <c r="J765" s="2">
        <v>3</v>
      </c>
      <c r="K765" s="2">
        <v>7</v>
      </c>
      <c r="L765" s="2" t="str">
        <f>IF(F765&gt;=4,"Positive",IF(F765=3,"Neutral","Negative"))</f>
        <v>Neutral</v>
      </c>
      <c r="M765" s="2" t="str">
        <f>IF(K765&gt;=9,"Promoter",IF(K765&gt;=7,"Passive","Detractor"))</f>
        <v>Passive</v>
      </c>
      <c r="N765" s="2" t="s">
        <v>7743</v>
      </c>
    </row>
    <row r="766" spans="1:14" x14ac:dyDescent="0.2">
      <c r="A766" s="2" t="s">
        <v>8501</v>
      </c>
      <c r="B766" s="2" t="s">
        <v>4217</v>
      </c>
      <c r="C766" s="2" t="s">
        <v>811</v>
      </c>
      <c r="D766" s="2" t="s">
        <v>122</v>
      </c>
      <c r="E766" s="11">
        <v>45773</v>
      </c>
      <c r="F766" s="2">
        <v>3</v>
      </c>
      <c r="G766" s="2">
        <v>2</v>
      </c>
      <c r="H766" s="2">
        <v>4</v>
      </c>
      <c r="I766" s="2">
        <v>2</v>
      </c>
      <c r="J766" s="2">
        <v>3</v>
      </c>
      <c r="K766" s="2">
        <v>6</v>
      </c>
      <c r="L766" s="2" t="str">
        <f>IF(F766&gt;=4,"Positive",IF(F766=3,"Neutral","Negative"))</f>
        <v>Neutral</v>
      </c>
      <c r="M766" s="2" t="str">
        <f>IF(K766&gt;=9,"Promoter",IF(K766&gt;=7,"Passive","Detractor"))</f>
        <v>Detractor</v>
      </c>
      <c r="N766" s="2" t="s">
        <v>7743</v>
      </c>
    </row>
    <row r="767" spans="1:14" x14ac:dyDescent="0.2">
      <c r="A767" s="2" t="s">
        <v>8502</v>
      </c>
      <c r="B767" s="2" t="s">
        <v>4297</v>
      </c>
      <c r="C767" s="2" t="s">
        <v>673</v>
      </c>
      <c r="D767" s="2" t="s">
        <v>13</v>
      </c>
      <c r="E767" s="11">
        <v>45773</v>
      </c>
      <c r="F767" s="2">
        <v>4</v>
      </c>
      <c r="G767" s="2">
        <v>4</v>
      </c>
      <c r="H767" s="2">
        <v>5</v>
      </c>
      <c r="I767" s="2">
        <v>4</v>
      </c>
      <c r="J767" s="2">
        <v>4</v>
      </c>
      <c r="K767" s="2">
        <v>7</v>
      </c>
      <c r="L767" s="2" t="str">
        <f>IF(F767&gt;=4,"Positive",IF(F767=3,"Neutral","Negative"))</f>
        <v>Positive</v>
      </c>
      <c r="M767" s="2" t="str">
        <f>IF(K767&gt;=9,"Promoter",IF(K767&gt;=7,"Passive","Detractor"))</f>
        <v>Passive</v>
      </c>
      <c r="N767" s="2" t="s">
        <v>7733</v>
      </c>
    </row>
    <row r="768" spans="1:14" x14ac:dyDescent="0.2">
      <c r="A768" s="2" t="s">
        <v>8503</v>
      </c>
      <c r="B768" s="2" t="s">
        <v>4382</v>
      </c>
      <c r="C768" s="2" t="s">
        <v>1841</v>
      </c>
      <c r="D768" s="2" t="s">
        <v>37</v>
      </c>
      <c r="E768" s="11">
        <v>45773</v>
      </c>
      <c r="F768" s="2">
        <v>5</v>
      </c>
      <c r="G768" s="2">
        <v>4</v>
      </c>
      <c r="H768" s="2">
        <v>4</v>
      </c>
      <c r="I768" s="2">
        <v>4</v>
      </c>
      <c r="J768" s="2">
        <v>4</v>
      </c>
      <c r="K768" s="2">
        <v>9</v>
      </c>
      <c r="L768" s="2" t="str">
        <f>IF(F768&gt;=4,"Positive",IF(F768=3,"Neutral","Negative"))</f>
        <v>Positive</v>
      </c>
      <c r="M768" s="2" t="str">
        <f>IF(K768&gt;=9,"Promoter",IF(K768&gt;=7,"Passive","Detractor"))</f>
        <v>Promoter</v>
      </c>
      <c r="N768" s="2" t="s">
        <v>7735</v>
      </c>
    </row>
    <row r="769" spans="1:14" x14ac:dyDescent="0.2">
      <c r="A769" s="2" t="s">
        <v>8504</v>
      </c>
      <c r="B769" s="2" t="s">
        <v>3460</v>
      </c>
      <c r="C769" s="2" t="s">
        <v>1361</v>
      </c>
      <c r="D769" s="2" t="s">
        <v>89</v>
      </c>
      <c r="E769" s="11">
        <v>45774</v>
      </c>
      <c r="F769" s="2">
        <v>5</v>
      </c>
      <c r="G769" s="2">
        <v>5</v>
      </c>
      <c r="H769" s="2">
        <v>5</v>
      </c>
      <c r="I769" s="2">
        <v>5</v>
      </c>
      <c r="J769" s="2">
        <v>5</v>
      </c>
      <c r="K769" s="2">
        <v>10</v>
      </c>
      <c r="L769" s="2" t="str">
        <f>IF(F769&gt;=4,"Positive",IF(F769=3,"Neutral","Negative"))</f>
        <v>Positive</v>
      </c>
      <c r="M769" s="2" t="str">
        <f>IF(K769&gt;=9,"Promoter",IF(K769&gt;=7,"Passive","Detractor"))</f>
        <v>Promoter</v>
      </c>
      <c r="N769" s="2" t="s">
        <v>7735</v>
      </c>
    </row>
    <row r="770" spans="1:14" x14ac:dyDescent="0.2">
      <c r="A770" s="2" t="s">
        <v>8505</v>
      </c>
      <c r="B770" s="2" t="s">
        <v>4227</v>
      </c>
      <c r="C770" s="2" t="s">
        <v>2087</v>
      </c>
      <c r="D770" s="2" t="s">
        <v>93</v>
      </c>
      <c r="E770" s="11">
        <v>45774</v>
      </c>
      <c r="F770" s="2">
        <v>3</v>
      </c>
      <c r="G770" s="2">
        <v>3</v>
      </c>
      <c r="H770" s="2">
        <v>3</v>
      </c>
      <c r="I770" s="2">
        <v>4</v>
      </c>
      <c r="J770" s="2">
        <v>2</v>
      </c>
      <c r="K770" s="2">
        <v>5</v>
      </c>
      <c r="L770" s="2" t="str">
        <f>IF(F770&gt;=4,"Positive",IF(F770=3,"Neutral","Negative"))</f>
        <v>Neutral</v>
      </c>
      <c r="M770" s="2" t="str">
        <f>IF(K770&gt;=9,"Promoter",IF(K770&gt;=7,"Passive","Detractor"))</f>
        <v>Detractor</v>
      </c>
      <c r="N770" s="2" t="s">
        <v>7737</v>
      </c>
    </row>
    <row r="771" spans="1:14" x14ac:dyDescent="0.2">
      <c r="A771" s="2" t="s">
        <v>8506</v>
      </c>
      <c r="B771" s="2" t="s">
        <v>4277</v>
      </c>
      <c r="C771" s="2" t="s">
        <v>1507</v>
      </c>
      <c r="D771" s="2" t="s">
        <v>108</v>
      </c>
      <c r="E771" s="11">
        <v>45774</v>
      </c>
      <c r="F771" s="2">
        <v>5</v>
      </c>
      <c r="G771" s="2">
        <v>5</v>
      </c>
      <c r="H771" s="2">
        <v>5</v>
      </c>
      <c r="I771" s="2">
        <v>5</v>
      </c>
      <c r="J771" s="2">
        <v>4</v>
      </c>
      <c r="K771" s="2">
        <v>8</v>
      </c>
      <c r="L771" s="2" t="str">
        <f>IF(F771&gt;=4,"Positive",IF(F771=3,"Neutral","Negative"))</f>
        <v>Positive</v>
      </c>
      <c r="M771" s="2" t="str">
        <f>IF(K771&gt;=9,"Promoter",IF(K771&gt;=7,"Passive","Detractor"))</f>
        <v>Passive</v>
      </c>
      <c r="N771" s="2" t="s">
        <v>7733</v>
      </c>
    </row>
    <row r="772" spans="1:14" x14ac:dyDescent="0.2">
      <c r="A772" s="2" t="s">
        <v>8507</v>
      </c>
      <c r="B772" s="2" t="s">
        <v>3576</v>
      </c>
      <c r="C772" s="2" t="s">
        <v>2419</v>
      </c>
      <c r="D772" s="2" t="s">
        <v>69</v>
      </c>
      <c r="E772" s="11">
        <v>45775</v>
      </c>
      <c r="F772" s="2">
        <v>4</v>
      </c>
      <c r="G772" s="2">
        <v>5</v>
      </c>
      <c r="H772" s="2">
        <v>5</v>
      </c>
      <c r="I772" s="2">
        <v>5</v>
      </c>
      <c r="J772" s="2">
        <v>5</v>
      </c>
      <c r="K772" s="2">
        <v>8</v>
      </c>
      <c r="L772" s="2" t="str">
        <f>IF(F772&gt;=4,"Positive",IF(F772=3,"Neutral","Negative"))</f>
        <v>Positive</v>
      </c>
      <c r="M772" s="2" t="str">
        <f>IF(K772&gt;=9,"Promoter",IF(K772&gt;=7,"Passive","Detractor"))</f>
        <v>Passive</v>
      </c>
      <c r="N772" s="2" t="s">
        <v>7743</v>
      </c>
    </row>
    <row r="773" spans="1:14" x14ac:dyDescent="0.2">
      <c r="A773" s="2" t="s">
        <v>8508</v>
      </c>
      <c r="B773" s="2" t="s">
        <v>4300</v>
      </c>
      <c r="C773" s="2" t="s">
        <v>1610</v>
      </c>
      <c r="D773" s="2" t="s">
        <v>43</v>
      </c>
      <c r="E773" s="11">
        <v>45775</v>
      </c>
      <c r="F773" s="2">
        <v>5</v>
      </c>
      <c r="G773" s="2">
        <v>5</v>
      </c>
      <c r="H773" s="2">
        <v>5</v>
      </c>
      <c r="I773" s="2">
        <v>5</v>
      </c>
      <c r="J773" s="2">
        <v>5</v>
      </c>
      <c r="K773" s="2">
        <v>9</v>
      </c>
      <c r="L773" s="2" t="str">
        <f>IF(F773&gt;=4,"Positive",IF(F773=3,"Neutral","Negative"))</f>
        <v>Positive</v>
      </c>
      <c r="M773" s="2" t="str">
        <f>IF(K773&gt;=9,"Promoter",IF(K773&gt;=7,"Passive","Detractor"))</f>
        <v>Promoter</v>
      </c>
      <c r="N773" s="2" t="s">
        <v>7735</v>
      </c>
    </row>
    <row r="774" spans="1:14" x14ac:dyDescent="0.2">
      <c r="A774" s="2" t="s">
        <v>8509</v>
      </c>
      <c r="B774" s="2" t="s">
        <v>4307</v>
      </c>
      <c r="C774" s="2" t="s">
        <v>1407</v>
      </c>
      <c r="D774" s="2" t="s">
        <v>91</v>
      </c>
      <c r="E774" s="11">
        <v>45775</v>
      </c>
      <c r="F774" s="2">
        <v>3</v>
      </c>
      <c r="G774" s="2">
        <v>4</v>
      </c>
      <c r="H774" s="2">
        <v>3</v>
      </c>
      <c r="I774" s="2">
        <v>3</v>
      </c>
      <c r="J774" s="2">
        <v>3</v>
      </c>
      <c r="K774" s="2">
        <v>7</v>
      </c>
      <c r="L774" s="2" t="str">
        <f>IF(F774&gt;=4,"Positive",IF(F774=3,"Neutral","Negative"))</f>
        <v>Neutral</v>
      </c>
      <c r="M774" s="2" t="str">
        <f>IF(K774&gt;=9,"Promoter",IF(K774&gt;=7,"Passive","Detractor"))</f>
        <v>Passive</v>
      </c>
      <c r="N774" s="2" t="s">
        <v>7735</v>
      </c>
    </row>
    <row r="775" spans="1:14" x14ac:dyDescent="0.2">
      <c r="A775" s="2" t="s">
        <v>8510</v>
      </c>
      <c r="B775" s="2" t="s">
        <v>4173</v>
      </c>
      <c r="C775" s="2" t="s">
        <v>733</v>
      </c>
      <c r="D775" s="2" t="s">
        <v>120</v>
      </c>
      <c r="E775" s="11">
        <v>45776</v>
      </c>
      <c r="F775" s="2">
        <v>3</v>
      </c>
      <c r="G775" s="2">
        <v>3</v>
      </c>
      <c r="H775" s="2">
        <v>3</v>
      </c>
      <c r="I775" s="2">
        <v>2</v>
      </c>
      <c r="J775" s="2">
        <v>3</v>
      </c>
      <c r="K775" s="2">
        <v>7</v>
      </c>
      <c r="L775" s="2" t="str">
        <f>IF(F775&gt;=4,"Positive",IF(F775=3,"Neutral","Negative"))</f>
        <v>Neutral</v>
      </c>
      <c r="M775" s="2" t="str">
        <f>IF(K775&gt;=9,"Promoter",IF(K775&gt;=7,"Passive","Detractor"))</f>
        <v>Passive</v>
      </c>
      <c r="N775" s="2" t="s">
        <v>7749</v>
      </c>
    </row>
    <row r="776" spans="1:14" x14ac:dyDescent="0.2">
      <c r="A776" s="2" t="s">
        <v>8511</v>
      </c>
      <c r="B776" s="2" t="s">
        <v>4357</v>
      </c>
      <c r="C776" s="2" t="s">
        <v>2558</v>
      </c>
      <c r="D776" s="2" t="s">
        <v>83</v>
      </c>
      <c r="E776" s="11">
        <v>45776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7</v>
      </c>
      <c r="L776" s="2" t="str">
        <f>IF(F776&gt;=4,"Positive",IF(F776=3,"Neutral","Negative"))</f>
        <v>Neutral</v>
      </c>
      <c r="M776" s="2" t="str">
        <f>IF(K776&gt;=9,"Promoter",IF(K776&gt;=7,"Passive","Detractor"))</f>
        <v>Passive</v>
      </c>
      <c r="N776" s="2" t="s">
        <v>7749</v>
      </c>
    </row>
    <row r="777" spans="1:14" x14ac:dyDescent="0.2">
      <c r="A777" s="2" t="s">
        <v>8512</v>
      </c>
      <c r="B777" s="2" t="s">
        <v>3310</v>
      </c>
      <c r="C777" s="2" t="s">
        <v>1095</v>
      </c>
      <c r="D777" s="2" t="s">
        <v>122</v>
      </c>
      <c r="E777" s="11">
        <v>45777</v>
      </c>
      <c r="F777" s="2">
        <v>2</v>
      </c>
      <c r="G777" s="2">
        <v>1</v>
      </c>
      <c r="H777" s="2">
        <v>2</v>
      </c>
      <c r="I777" s="2">
        <v>2</v>
      </c>
      <c r="J777" s="2">
        <v>1</v>
      </c>
      <c r="K777" s="2">
        <v>5</v>
      </c>
      <c r="L777" s="2" t="str">
        <f>IF(F777&gt;=4,"Positive",IF(F777=3,"Neutral","Negative"))</f>
        <v>Negative</v>
      </c>
      <c r="M777" s="2" t="str">
        <f>IF(K777&gt;=9,"Promoter",IF(K777&gt;=7,"Passive","Detractor"))</f>
        <v>Detractor</v>
      </c>
      <c r="N777" s="2" t="s">
        <v>7735</v>
      </c>
    </row>
    <row r="778" spans="1:14" x14ac:dyDescent="0.2">
      <c r="A778" s="2" t="s">
        <v>8513</v>
      </c>
      <c r="B778" s="2" t="s">
        <v>3893</v>
      </c>
      <c r="C778" s="2" t="s">
        <v>2602</v>
      </c>
      <c r="D778" s="2" t="s">
        <v>112</v>
      </c>
      <c r="E778" s="11">
        <v>45777</v>
      </c>
      <c r="F778" s="2">
        <v>3</v>
      </c>
      <c r="G778" s="2">
        <v>3</v>
      </c>
      <c r="H778" s="2">
        <v>3</v>
      </c>
      <c r="I778" s="2">
        <v>3</v>
      </c>
      <c r="J778" s="2">
        <v>3</v>
      </c>
      <c r="K778" s="2">
        <v>6</v>
      </c>
      <c r="L778" s="2" t="str">
        <f>IF(F778&gt;=4,"Positive",IF(F778=3,"Neutral","Negative"))</f>
        <v>Neutral</v>
      </c>
      <c r="M778" s="2" t="str">
        <f>IF(K778&gt;=9,"Promoter",IF(K778&gt;=7,"Passive","Detractor"))</f>
        <v>Detractor</v>
      </c>
      <c r="N778" s="2" t="s">
        <v>7743</v>
      </c>
    </row>
    <row r="779" spans="1:14" x14ac:dyDescent="0.2">
      <c r="A779" s="2" t="s">
        <v>8514</v>
      </c>
      <c r="B779" s="2" t="s">
        <v>4070</v>
      </c>
      <c r="C779" s="2" t="s">
        <v>1332</v>
      </c>
      <c r="D779" s="2" t="s">
        <v>32</v>
      </c>
      <c r="E779" s="11">
        <v>45778</v>
      </c>
      <c r="F779" s="2">
        <v>4</v>
      </c>
      <c r="G779" s="2">
        <v>3</v>
      </c>
      <c r="H779" s="2">
        <v>4</v>
      </c>
      <c r="I779" s="2">
        <v>4</v>
      </c>
      <c r="J779" s="2">
        <v>5</v>
      </c>
      <c r="K779" s="2">
        <v>9</v>
      </c>
      <c r="L779" s="2" t="str">
        <f>IF(F779&gt;=4,"Positive",IF(F779=3,"Neutral","Negative"))</f>
        <v>Positive</v>
      </c>
      <c r="M779" s="2" t="str">
        <f>IF(K779&gt;=9,"Promoter",IF(K779&gt;=7,"Passive","Detractor"))</f>
        <v>Promoter</v>
      </c>
      <c r="N779" s="2" t="s">
        <v>7737</v>
      </c>
    </row>
    <row r="780" spans="1:14" x14ac:dyDescent="0.2">
      <c r="A780" s="2" t="s">
        <v>8515</v>
      </c>
      <c r="B780" s="2" t="s">
        <v>3792</v>
      </c>
      <c r="C780" s="2" t="s">
        <v>2232</v>
      </c>
      <c r="D780" s="2" t="s">
        <v>106</v>
      </c>
      <c r="E780" s="11">
        <v>45779</v>
      </c>
      <c r="F780" s="2">
        <v>4</v>
      </c>
      <c r="G780" s="2">
        <v>3</v>
      </c>
      <c r="H780" s="2">
        <v>4</v>
      </c>
      <c r="I780" s="2">
        <v>4</v>
      </c>
      <c r="J780" s="2">
        <v>5</v>
      </c>
      <c r="K780" s="2">
        <v>7</v>
      </c>
      <c r="L780" s="2" t="str">
        <f>IF(F780&gt;=4,"Positive",IF(F780=3,"Neutral","Negative"))</f>
        <v>Positive</v>
      </c>
      <c r="M780" s="2" t="str">
        <f>IF(K780&gt;=9,"Promoter",IF(K780&gt;=7,"Passive","Detractor"))</f>
        <v>Passive</v>
      </c>
      <c r="N780" s="2" t="s">
        <v>7733</v>
      </c>
    </row>
    <row r="781" spans="1:14" x14ac:dyDescent="0.2">
      <c r="A781" s="2" t="s">
        <v>8516</v>
      </c>
      <c r="B781" s="2" t="s">
        <v>4086</v>
      </c>
      <c r="C781" s="2" t="s">
        <v>184</v>
      </c>
      <c r="D781" s="2" t="s">
        <v>87</v>
      </c>
      <c r="E781" s="11">
        <v>45779</v>
      </c>
      <c r="F781" s="2">
        <v>4</v>
      </c>
      <c r="G781" s="2">
        <v>4</v>
      </c>
      <c r="H781" s="2">
        <v>4</v>
      </c>
      <c r="I781" s="2">
        <v>4</v>
      </c>
      <c r="J781" s="2">
        <v>3</v>
      </c>
      <c r="K781" s="2">
        <v>8</v>
      </c>
      <c r="L781" s="2" t="str">
        <f>IF(F781&gt;=4,"Positive",IF(F781=3,"Neutral","Negative"))</f>
        <v>Positive</v>
      </c>
      <c r="M781" s="2" t="str">
        <f>IF(K781&gt;=9,"Promoter",IF(K781&gt;=7,"Passive","Detractor"))</f>
        <v>Passive</v>
      </c>
      <c r="N781" s="2" t="s">
        <v>7735</v>
      </c>
    </row>
    <row r="782" spans="1:14" x14ac:dyDescent="0.2">
      <c r="A782" s="2" t="s">
        <v>8517</v>
      </c>
      <c r="B782" s="2" t="s">
        <v>4088</v>
      </c>
      <c r="C782" s="2" t="s">
        <v>673</v>
      </c>
      <c r="D782" s="2" t="s">
        <v>97</v>
      </c>
      <c r="E782" s="11">
        <v>45779</v>
      </c>
      <c r="F782" s="2">
        <v>3</v>
      </c>
      <c r="G782" s="2">
        <v>3</v>
      </c>
      <c r="H782" s="2">
        <v>3</v>
      </c>
      <c r="I782" s="2">
        <v>3</v>
      </c>
      <c r="J782" s="2">
        <v>4</v>
      </c>
      <c r="K782" s="2">
        <v>6</v>
      </c>
      <c r="L782" s="2" t="str">
        <f>IF(F782&gt;=4,"Positive",IF(F782=3,"Neutral","Negative"))</f>
        <v>Neutral</v>
      </c>
      <c r="M782" s="2" t="str">
        <f>IF(K782&gt;=9,"Promoter",IF(K782&gt;=7,"Passive","Detractor"))</f>
        <v>Detractor</v>
      </c>
      <c r="N782" s="2" t="s">
        <v>7749</v>
      </c>
    </row>
    <row r="783" spans="1:14" x14ac:dyDescent="0.2">
      <c r="A783" s="2" t="s">
        <v>8518</v>
      </c>
      <c r="B783" s="2" t="s">
        <v>4215</v>
      </c>
      <c r="C783" s="2" t="s">
        <v>248</v>
      </c>
      <c r="D783" s="2" t="s">
        <v>81</v>
      </c>
      <c r="E783" s="11">
        <v>45779</v>
      </c>
      <c r="F783" s="2">
        <v>5</v>
      </c>
      <c r="G783" s="2">
        <v>5</v>
      </c>
      <c r="H783" s="2">
        <v>5</v>
      </c>
      <c r="I783" s="2">
        <v>5</v>
      </c>
      <c r="J783" s="2">
        <v>5</v>
      </c>
      <c r="K783" s="2">
        <v>10</v>
      </c>
      <c r="L783" s="2" t="str">
        <f>IF(F783&gt;=4,"Positive",IF(F783=3,"Neutral","Negative"))</f>
        <v>Positive</v>
      </c>
      <c r="M783" s="2" t="str">
        <f>IF(K783&gt;=9,"Promoter",IF(K783&gt;=7,"Passive","Detractor"))</f>
        <v>Promoter</v>
      </c>
      <c r="N783" s="2" t="s">
        <v>7737</v>
      </c>
    </row>
    <row r="784" spans="1:14" x14ac:dyDescent="0.2">
      <c r="A784" s="2" t="s">
        <v>8519</v>
      </c>
      <c r="B784" s="2" t="s">
        <v>4283</v>
      </c>
      <c r="C784" s="2" t="s">
        <v>1557</v>
      </c>
      <c r="D784" s="2" t="s">
        <v>99</v>
      </c>
      <c r="E784" s="11">
        <v>45779</v>
      </c>
      <c r="F784" s="2">
        <v>4</v>
      </c>
      <c r="G784" s="2">
        <v>3</v>
      </c>
      <c r="H784" s="2">
        <v>5</v>
      </c>
      <c r="I784" s="2">
        <v>4</v>
      </c>
      <c r="J784" s="2">
        <v>4</v>
      </c>
      <c r="K784" s="2">
        <v>7</v>
      </c>
      <c r="L784" s="2" t="str">
        <f>IF(F784&gt;=4,"Positive",IF(F784=3,"Neutral","Negative"))</f>
        <v>Positive</v>
      </c>
      <c r="M784" s="2" t="str">
        <f>IF(K784&gt;=9,"Promoter",IF(K784&gt;=7,"Passive","Detractor"))</f>
        <v>Passive</v>
      </c>
      <c r="N784" s="2" t="s">
        <v>7749</v>
      </c>
    </row>
    <row r="785" spans="1:14" x14ac:dyDescent="0.2">
      <c r="A785" s="2" t="s">
        <v>8520</v>
      </c>
      <c r="B785" s="2" t="s">
        <v>4342</v>
      </c>
      <c r="C785" s="2" t="s">
        <v>2435</v>
      </c>
      <c r="D785" s="2" t="s">
        <v>99</v>
      </c>
      <c r="E785" s="11">
        <v>45779</v>
      </c>
      <c r="F785" s="2">
        <v>5</v>
      </c>
      <c r="G785" s="2">
        <v>5</v>
      </c>
      <c r="H785" s="2">
        <v>5</v>
      </c>
      <c r="I785" s="2">
        <v>5</v>
      </c>
      <c r="J785" s="2">
        <v>5</v>
      </c>
      <c r="K785" s="2">
        <v>10</v>
      </c>
      <c r="L785" s="2" t="str">
        <f>IF(F785&gt;=4,"Positive",IF(F785=3,"Neutral","Negative"))</f>
        <v>Positive</v>
      </c>
      <c r="M785" s="2" t="str">
        <f>IF(K785&gt;=9,"Promoter",IF(K785&gt;=7,"Passive","Detractor"))</f>
        <v>Promoter</v>
      </c>
      <c r="N785" s="2" t="s">
        <v>7743</v>
      </c>
    </row>
    <row r="786" spans="1:14" x14ac:dyDescent="0.2">
      <c r="A786" s="2" t="s">
        <v>8521</v>
      </c>
      <c r="B786" s="2" t="s">
        <v>4206</v>
      </c>
      <c r="C786" s="2" t="s">
        <v>821</v>
      </c>
      <c r="D786" s="2" t="s">
        <v>26</v>
      </c>
      <c r="E786" s="11">
        <v>45780</v>
      </c>
      <c r="F786" s="2">
        <v>4</v>
      </c>
      <c r="G786" s="2">
        <v>4</v>
      </c>
      <c r="H786" s="2">
        <v>4</v>
      </c>
      <c r="I786" s="2">
        <v>5</v>
      </c>
      <c r="J786" s="2">
        <v>4</v>
      </c>
      <c r="K786" s="2">
        <v>9</v>
      </c>
      <c r="L786" s="2" t="str">
        <f>IF(F786&gt;=4,"Positive",IF(F786=3,"Neutral","Negative"))</f>
        <v>Positive</v>
      </c>
      <c r="M786" s="2" t="str">
        <f>IF(K786&gt;=9,"Promoter",IF(K786&gt;=7,"Passive","Detractor"))</f>
        <v>Promoter</v>
      </c>
      <c r="N786" s="2" t="s">
        <v>7735</v>
      </c>
    </row>
    <row r="787" spans="1:14" x14ac:dyDescent="0.2">
      <c r="A787" s="2" t="s">
        <v>8522</v>
      </c>
      <c r="B787" s="2" t="s">
        <v>4290</v>
      </c>
      <c r="C787" s="2" t="s">
        <v>2173</v>
      </c>
      <c r="D787" s="2" t="s">
        <v>61</v>
      </c>
      <c r="E787" s="11">
        <v>45780</v>
      </c>
      <c r="F787" s="2">
        <v>5</v>
      </c>
      <c r="G787" s="2">
        <v>5</v>
      </c>
      <c r="H787" s="2">
        <v>5</v>
      </c>
      <c r="I787" s="2">
        <v>4</v>
      </c>
      <c r="J787" s="2">
        <v>5</v>
      </c>
      <c r="K787" s="2">
        <v>9</v>
      </c>
      <c r="L787" s="2" t="str">
        <f>IF(F787&gt;=4,"Positive",IF(F787=3,"Neutral","Negative"))</f>
        <v>Positive</v>
      </c>
      <c r="M787" s="2" t="str">
        <f>IF(K787&gt;=9,"Promoter",IF(K787&gt;=7,"Passive","Detractor"))</f>
        <v>Promoter</v>
      </c>
      <c r="N787" s="2" t="s">
        <v>7737</v>
      </c>
    </row>
    <row r="788" spans="1:14" x14ac:dyDescent="0.2">
      <c r="A788" s="2" t="s">
        <v>8523</v>
      </c>
      <c r="B788" s="2" t="s">
        <v>4190</v>
      </c>
      <c r="C788" s="2" t="s">
        <v>2262</v>
      </c>
      <c r="D788" s="2" t="s">
        <v>37</v>
      </c>
      <c r="E788" s="11">
        <v>45782</v>
      </c>
      <c r="F788" s="2">
        <v>4</v>
      </c>
      <c r="G788" s="2">
        <v>4</v>
      </c>
      <c r="H788" s="2">
        <v>3</v>
      </c>
      <c r="I788" s="2">
        <v>4</v>
      </c>
      <c r="J788" s="2">
        <v>4</v>
      </c>
      <c r="K788" s="2">
        <v>8</v>
      </c>
      <c r="L788" s="2" t="str">
        <f>IF(F788&gt;=4,"Positive",IF(F788=3,"Neutral","Negative"))</f>
        <v>Positive</v>
      </c>
      <c r="M788" s="2" t="str">
        <f>IF(K788&gt;=9,"Promoter",IF(K788&gt;=7,"Passive","Detractor"))</f>
        <v>Passive</v>
      </c>
      <c r="N788" s="2" t="s">
        <v>7735</v>
      </c>
    </row>
    <row r="789" spans="1:14" x14ac:dyDescent="0.2">
      <c r="A789" s="2" t="s">
        <v>8524</v>
      </c>
      <c r="B789" s="2" t="s">
        <v>4368</v>
      </c>
      <c r="C789" s="2" t="s">
        <v>1885</v>
      </c>
      <c r="D789" s="2" t="s">
        <v>69</v>
      </c>
      <c r="E789" s="11">
        <v>45782</v>
      </c>
      <c r="F789" s="2">
        <v>5</v>
      </c>
      <c r="G789" s="2">
        <v>4</v>
      </c>
      <c r="H789" s="2">
        <v>4</v>
      </c>
      <c r="I789" s="2">
        <v>5</v>
      </c>
      <c r="J789" s="2">
        <v>5</v>
      </c>
      <c r="K789" s="2">
        <v>9</v>
      </c>
      <c r="L789" s="2" t="str">
        <f>IF(F789&gt;=4,"Positive",IF(F789=3,"Neutral","Negative"))</f>
        <v>Positive</v>
      </c>
      <c r="M789" s="2" t="str">
        <f>IF(K789&gt;=9,"Promoter",IF(K789&gt;=7,"Passive","Detractor"))</f>
        <v>Promoter</v>
      </c>
      <c r="N789" s="2" t="s">
        <v>7735</v>
      </c>
    </row>
    <row r="790" spans="1:14" x14ac:dyDescent="0.2">
      <c r="A790" s="2" t="s">
        <v>8525</v>
      </c>
      <c r="B790" s="2" t="s">
        <v>4360</v>
      </c>
      <c r="C790" s="2" t="s">
        <v>1246</v>
      </c>
      <c r="D790" s="2" t="s">
        <v>51</v>
      </c>
      <c r="E790" s="11">
        <v>45783</v>
      </c>
      <c r="F790" s="2">
        <v>5</v>
      </c>
      <c r="G790" s="2">
        <v>5</v>
      </c>
      <c r="H790" s="2">
        <v>5</v>
      </c>
      <c r="I790" s="2">
        <v>4</v>
      </c>
      <c r="J790" s="2">
        <v>4</v>
      </c>
      <c r="K790" s="2">
        <v>10</v>
      </c>
      <c r="L790" s="2" t="str">
        <f>IF(F790&gt;=4,"Positive",IF(F790=3,"Neutral","Negative"))</f>
        <v>Positive</v>
      </c>
      <c r="M790" s="2" t="str">
        <f>IF(K790&gt;=9,"Promoter",IF(K790&gt;=7,"Passive","Detractor"))</f>
        <v>Promoter</v>
      </c>
      <c r="N790" s="2" t="s">
        <v>7743</v>
      </c>
    </row>
    <row r="791" spans="1:14" x14ac:dyDescent="0.2">
      <c r="A791" s="2" t="s">
        <v>8526</v>
      </c>
      <c r="B791" s="2" t="s">
        <v>4366</v>
      </c>
      <c r="C791" s="2" t="s">
        <v>2375</v>
      </c>
      <c r="D791" s="2" t="s">
        <v>47</v>
      </c>
      <c r="E791" s="11">
        <v>45783</v>
      </c>
      <c r="F791" s="2">
        <v>3</v>
      </c>
      <c r="G791" s="2">
        <v>3</v>
      </c>
      <c r="H791" s="2">
        <v>4</v>
      </c>
      <c r="I791" s="2">
        <v>4</v>
      </c>
      <c r="J791" s="2">
        <v>3</v>
      </c>
      <c r="K791" s="2">
        <v>7</v>
      </c>
      <c r="L791" s="2" t="str">
        <f>IF(F791&gt;=4,"Positive",IF(F791=3,"Neutral","Negative"))</f>
        <v>Neutral</v>
      </c>
      <c r="M791" s="2" t="str">
        <f>IF(K791&gt;=9,"Promoter",IF(K791&gt;=7,"Passive","Detractor"))</f>
        <v>Passive</v>
      </c>
      <c r="N791" s="2" t="s">
        <v>7743</v>
      </c>
    </row>
    <row r="792" spans="1:14" x14ac:dyDescent="0.2">
      <c r="A792" s="2" t="s">
        <v>8527</v>
      </c>
      <c r="B792" s="2" t="s">
        <v>4399</v>
      </c>
      <c r="C792" s="2" t="s">
        <v>848</v>
      </c>
      <c r="D792" s="2" t="s">
        <v>118</v>
      </c>
      <c r="E792" s="11">
        <v>45783</v>
      </c>
      <c r="F792" s="2">
        <v>4</v>
      </c>
      <c r="G792" s="2">
        <v>4</v>
      </c>
      <c r="H792" s="2">
        <v>4</v>
      </c>
      <c r="I792" s="2">
        <v>4</v>
      </c>
      <c r="J792" s="2">
        <v>4</v>
      </c>
      <c r="K792" s="2">
        <v>9</v>
      </c>
      <c r="L792" s="2" t="str">
        <f>IF(F792&gt;=4,"Positive",IF(F792=3,"Neutral","Negative"))</f>
        <v>Positive</v>
      </c>
      <c r="M792" s="2" t="str">
        <f>IF(K792&gt;=9,"Promoter",IF(K792&gt;=7,"Passive","Detractor"))</f>
        <v>Promoter</v>
      </c>
      <c r="N792" s="2" t="s">
        <v>7743</v>
      </c>
    </row>
    <row r="793" spans="1:14" x14ac:dyDescent="0.2">
      <c r="A793" s="2" t="s">
        <v>8528</v>
      </c>
      <c r="B793" s="2" t="s">
        <v>3954</v>
      </c>
      <c r="C793" s="2" t="s">
        <v>1443</v>
      </c>
      <c r="D793" s="2" t="s">
        <v>57</v>
      </c>
      <c r="E793" s="11">
        <v>45784</v>
      </c>
      <c r="F793" s="2">
        <v>4</v>
      </c>
      <c r="G793" s="2">
        <v>4</v>
      </c>
      <c r="H793" s="2">
        <v>4</v>
      </c>
      <c r="I793" s="2">
        <v>3</v>
      </c>
      <c r="J793" s="2">
        <v>3</v>
      </c>
      <c r="K793" s="2">
        <v>9</v>
      </c>
      <c r="L793" s="2" t="str">
        <f>IF(F793&gt;=4,"Positive",IF(F793=3,"Neutral","Negative"))</f>
        <v>Positive</v>
      </c>
      <c r="M793" s="2" t="str">
        <f>IF(K793&gt;=9,"Promoter",IF(K793&gt;=7,"Passive","Detractor"))</f>
        <v>Promoter</v>
      </c>
      <c r="N793" s="2" t="s">
        <v>7733</v>
      </c>
    </row>
    <row r="794" spans="1:14" x14ac:dyDescent="0.2">
      <c r="A794" s="2" t="s">
        <v>8529</v>
      </c>
      <c r="B794" s="2" t="s">
        <v>4372</v>
      </c>
      <c r="C794" s="2" t="s">
        <v>918</v>
      </c>
      <c r="D794" s="2" t="s">
        <v>26</v>
      </c>
      <c r="E794" s="11">
        <v>45784</v>
      </c>
      <c r="F794" s="2">
        <v>4</v>
      </c>
      <c r="G794" s="2">
        <v>4</v>
      </c>
      <c r="H794" s="2">
        <v>4</v>
      </c>
      <c r="I794" s="2">
        <v>4</v>
      </c>
      <c r="J794" s="2">
        <v>3</v>
      </c>
      <c r="K794" s="2">
        <v>8</v>
      </c>
      <c r="L794" s="2" t="str">
        <f>IF(F794&gt;=4,"Positive",IF(F794=3,"Neutral","Negative"))</f>
        <v>Positive</v>
      </c>
      <c r="M794" s="2" t="str">
        <f>IF(K794&gt;=9,"Promoter",IF(K794&gt;=7,"Passive","Detractor"))</f>
        <v>Passive</v>
      </c>
      <c r="N794" s="2" t="s">
        <v>7733</v>
      </c>
    </row>
    <row r="795" spans="1:14" x14ac:dyDescent="0.2">
      <c r="A795" s="2" t="s">
        <v>8530</v>
      </c>
      <c r="B795" s="2" t="s">
        <v>4389</v>
      </c>
      <c r="C795" s="2" t="s">
        <v>2020</v>
      </c>
      <c r="D795" s="2" t="s">
        <v>97</v>
      </c>
      <c r="E795" s="11">
        <v>45784</v>
      </c>
      <c r="F795" s="2">
        <v>5</v>
      </c>
      <c r="G795" s="2">
        <v>5</v>
      </c>
      <c r="H795" s="2">
        <v>4</v>
      </c>
      <c r="I795" s="2">
        <v>5</v>
      </c>
      <c r="J795" s="2">
        <v>4</v>
      </c>
      <c r="K795" s="2">
        <v>10</v>
      </c>
      <c r="L795" s="2" t="str">
        <f>IF(F795&gt;=4,"Positive",IF(F795=3,"Neutral","Negative"))</f>
        <v>Positive</v>
      </c>
      <c r="M795" s="2" t="str">
        <f>IF(K795&gt;=9,"Promoter",IF(K795&gt;=7,"Passive","Detractor"))</f>
        <v>Promoter</v>
      </c>
      <c r="N795" s="2" t="s">
        <v>7743</v>
      </c>
    </row>
    <row r="796" spans="1:14" x14ac:dyDescent="0.2">
      <c r="A796" s="2" t="s">
        <v>8531</v>
      </c>
      <c r="B796" s="2" t="s">
        <v>4358</v>
      </c>
      <c r="C796" s="2" t="s">
        <v>605</v>
      </c>
      <c r="D796" s="2" t="s">
        <v>110</v>
      </c>
      <c r="E796" s="11">
        <v>45785</v>
      </c>
      <c r="F796" s="2">
        <v>5</v>
      </c>
      <c r="G796" s="2">
        <v>5</v>
      </c>
      <c r="H796" s="2">
        <v>4</v>
      </c>
      <c r="I796" s="2">
        <v>5</v>
      </c>
      <c r="J796" s="2">
        <v>5</v>
      </c>
      <c r="K796" s="2">
        <v>9</v>
      </c>
      <c r="L796" s="2" t="str">
        <f>IF(F796&gt;=4,"Positive",IF(F796=3,"Neutral","Negative"))</f>
        <v>Positive</v>
      </c>
      <c r="M796" s="2" t="str">
        <f>IF(K796&gt;=9,"Promoter",IF(K796&gt;=7,"Passive","Detractor"))</f>
        <v>Promoter</v>
      </c>
      <c r="N796" s="2" t="s">
        <v>7743</v>
      </c>
    </row>
    <row r="797" spans="1:14" x14ac:dyDescent="0.2">
      <c r="A797" s="2" t="s">
        <v>8532</v>
      </c>
      <c r="B797" s="2" t="s">
        <v>4012</v>
      </c>
      <c r="C797" s="2" t="s">
        <v>558</v>
      </c>
      <c r="D797" s="2" t="s">
        <v>13</v>
      </c>
      <c r="E797" s="11">
        <v>45786</v>
      </c>
      <c r="F797" s="2">
        <v>5</v>
      </c>
      <c r="G797" s="2">
        <v>5</v>
      </c>
      <c r="H797" s="2">
        <v>5</v>
      </c>
      <c r="I797" s="2">
        <v>5</v>
      </c>
      <c r="J797" s="2">
        <v>5</v>
      </c>
      <c r="K797" s="2">
        <v>8</v>
      </c>
      <c r="L797" s="2" t="str">
        <f>IF(F797&gt;=4,"Positive",IF(F797=3,"Neutral","Negative"))</f>
        <v>Positive</v>
      </c>
      <c r="M797" s="2" t="str">
        <f>IF(K797&gt;=9,"Promoter",IF(K797&gt;=7,"Passive","Detractor"))</f>
        <v>Passive</v>
      </c>
      <c r="N797" s="2" t="s">
        <v>7743</v>
      </c>
    </row>
    <row r="798" spans="1:14" x14ac:dyDescent="0.2">
      <c r="A798" s="2" t="s">
        <v>8533</v>
      </c>
      <c r="B798" s="2" t="s">
        <v>4403</v>
      </c>
      <c r="C798" s="2" t="s">
        <v>2599</v>
      </c>
      <c r="D798" s="2" t="s">
        <v>101</v>
      </c>
      <c r="E798" s="11">
        <v>45786</v>
      </c>
      <c r="F798" s="2">
        <v>3</v>
      </c>
      <c r="G798" s="2">
        <v>2</v>
      </c>
      <c r="H798" s="2">
        <v>4</v>
      </c>
      <c r="I798" s="2">
        <v>4</v>
      </c>
      <c r="J798" s="2">
        <v>2</v>
      </c>
      <c r="K798" s="2">
        <v>7</v>
      </c>
      <c r="L798" s="2" t="str">
        <f>IF(F798&gt;=4,"Positive",IF(F798=3,"Neutral","Negative"))</f>
        <v>Neutral</v>
      </c>
      <c r="M798" s="2" t="str">
        <f>IF(K798&gt;=9,"Promoter",IF(K798&gt;=7,"Passive","Detractor"))</f>
        <v>Passive</v>
      </c>
      <c r="N798" s="2" t="s">
        <v>7743</v>
      </c>
    </row>
    <row r="799" spans="1:14" x14ac:dyDescent="0.2">
      <c r="A799" s="2" t="s">
        <v>8534</v>
      </c>
      <c r="B799" s="2" t="s">
        <v>4338</v>
      </c>
      <c r="C799" s="2" t="s">
        <v>190</v>
      </c>
      <c r="D799" s="2" t="s">
        <v>97</v>
      </c>
      <c r="E799" s="11">
        <v>45788</v>
      </c>
      <c r="F799" s="2">
        <v>4</v>
      </c>
      <c r="G799" s="2">
        <v>4</v>
      </c>
      <c r="H799" s="2">
        <v>4</v>
      </c>
      <c r="I799" s="2">
        <v>4</v>
      </c>
      <c r="J799" s="2">
        <v>3</v>
      </c>
      <c r="K799" s="2">
        <v>9</v>
      </c>
      <c r="L799" s="2" t="str">
        <f>IF(F799&gt;=4,"Positive",IF(F799=3,"Neutral","Negative"))</f>
        <v>Positive</v>
      </c>
      <c r="M799" s="2" t="str">
        <f>IF(K799&gt;=9,"Promoter",IF(K799&gt;=7,"Passive","Detractor"))</f>
        <v>Promoter</v>
      </c>
      <c r="N799" s="2" t="s">
        <v>7733</v>
      </c>
    </row>
    <row r="800" spans="1:14" x14ac:dyDescent="0.2">
      <c r="A800" s="2" t="s">
        <v>8535</v>
      </c>
      <c r="B800" s="2" t="s">
        <v>4350</v>
      </c>
      <c r="C800" s="2" t="s">
        <v>742</v>
      </c>
      <c r="D800" s="2" t="s">
        <v>108</v>
      </c>
      <c r="E800" s="11">
        <v>45788</v>
      </c>
      <c r="F800" s="2">
        <v>3</v>
      </c>
      <c r="G800" s="2">
        <v>4</v>
      </c>
      <c r="H800" s="2">
        <v>2</v>
      </c>
      <c r="I800" s="2">
        <v>2</v>
      </c>
      <c r="J800" s="2">
        <v>3</v>
      </c>
      <c r="K800" s="2">
        <v>7</v>
      </c>
      <c r="L800" s="2" t="str">
        <f>IF(F800&gt;=4,"Positive",IF(F800=3,"Neutral","Negative"))</f>
        <v>Neutral</v>
      </c>
      <c r="M800" s="2" t="str">
        <f>IF(K800&gt;=9,"Promoter",IF(K800&gt;=7,"Passive","Detractor"))</f>
        <v>Passive</v>
      </c>
      <c r="N800" s="2" t="s">
        <v>7749</v>
      </c>
    </row>
    <row r="801" spans="1:14" x14ac:dyDescent="0.2">
      <c r="A801" s="2" t="s">
        <v>8536</v>
      </c>
      <c r="B801" s="2" t="s">
        <v>4385</v>
      </c>
      <c r="C801" s="2" t="s">
        <v>2326</v>
      </c>
      <c r="D801" s="2" t="s">
        <v>116</v>
      </c>
      <c r="E801" s="11">
        <v>45788</v>
      </c>
      <c r="F801" s="2">
        <v>3</v>
      </c>
      <c r="G801" s="2">
        <v>4</v>
      </c>
      <c r="H801" s="2">
        <v>3</v>
      </c>
      <c r="I801" s="2">
        <v>3</v>
      </c>
      <c r="J801" s="2">
        <v>3</v>
      </c>
      <c r="K801" s="2">
        <v>7</v>
      </c>
      <c r="L801" s="2" t="str">
        <f>IF(F801&gt;=4,"Positive",IF(F801=3,"Neutral","Negative"))</f>
        <v>Neutral</v>
      </c>
      <c r="M801" s="2" t="str">
        <f>IF(K801&gt;=9,"Promoter",IF(K801&gt;=7,"Passive","Detractor"))</f>
        <v>Passive</v>
      </c>
      <c r="N801" s="2" t="s">
        <v>7743</v>
      </c>
    </row>
    <row r="802" spans="1:14" x14ac:dyDescent="0.2">
      <c r="A802" s="2" t="s">
        <v>8537</v>
      </c>
      <c r="B802" s="2" t="s">
        <v>3688</v>
      </c>
      <c r="C802" s="2" t="s">
        <v>1631</v>
      </c>
      <c r="D802" s="2" t="s">
        <v>83</v>
      </c>
      <c r="E802" s="11">
        <v>45789</v>
      </c>
      <c r="F802" s="2">
        <v>3</v>
      </c>
      <c r="G802" s="2">
        <v>4</v>
      </c>
      <c r="H802" s="2">
        <v>3</v>
      </c>
      <c r="I802" s="2">
        <v>3</v>
      </c>
      <c r="J802" s="2">
        <v>3</v>
      </c>
      <c r="K802" s="2">
        <v>7</v>
      </c>
      <c r="L802" s="2" t="str">
        <f>IF(F802&gt;=4,"Positive",IF(F802=3,"Neutral","Negative"))</f>
        <v>Neutral</v>
      </c>
      <c r="M802" s="2" t="str">
        <f>IF(K802&gt;=9,"Promoter",IF(K802&gt;=7,"Passive","Detractor"))</f>
        <v>Passive</v>
      </c>
      <c r="N802" s="2" t="s">
        <v>7737</v>
      </c>
    </row>
    <row r="803" spans="1:14" x14ac:dyDescent="0.2">
      <c r="A803" s="2" t="s">
        <v>8538</v>
      </c>
      <c r="B803" s="2" t="s">
        <v>4362</v>
      </c>
      <c r="C803" s="2" t="s">
        <v>1378</v>
      </c>
      <c r="D803" s="2" t="s">
        <v>118</v>
      </c>
      <c r="E803" s="11">
        <v>45789</v>
      </c>
      <c r="F803" s="2">
        <v>3</v>
      </c>
      <c r="G803" s="2">
        <v>3</v>
      </c>
      <c r="H803" s="2">
        <v>3</v>
      </c>
      <c r="I803" s="2">
        <v>3</v>
      </c>
      <c r="J803" s="2">
        <v>4</v>
      </c>
      <c r="K803" s="2">
        <v>5</v>
      </c>
      <c r="L803" s="2" t="str">
        <f>IF(F803&gt;=4,"Positive",IF(F803=3,"Neutral","Negative"))</f>
        <v>Neutral</v>
      </c>
      <c r="M803" s="2" t="str">
        <f>IF(K803&gt;=9,"Promoter",IF(K803&gt;=7,"Passive","Detractor"))</f>
        <v>Detractor</v>
      </c>
      <c r="N803" s="2" t="s">
        <v>7733</v>
      </c>
    </row>
    <row r="804" spans="1:14" x14ac:dyDescent="0.2">
      <c r="A804" s="2" t="s">
        <v>8539</v>
      </c>
      <c r="B804" s="2" t="s">
        <v>4376</v>
      </c>
      <c r="C804" s="2" t="s">
        <v>2063</v>
      </c>
      <c r="D804" s="2" t="s">
        <v>51</v>
      </c>
      <c r="E804" s="11">
        <v>45789</v>
      </c>
      <c r="F804" s="2">
        <v>3</v>
      </c>
      <c r="G804" s="2">
        <v>4</v>
      </c>
      <c r="H804" s="2">
        <v>4</v>
      </c>
      <c r="I804" s="2">
        <v>2</v>
      </c>
      <c r="J804" s="2">
        <v>4</v>
      </c>
      <c r="K804" s="2">
        <v>6</v>
      </c>
      <c r="L804" s="2" t="str">
        <f>IF(F804&gt;=4,"Positive",IF(F804=3,"Neutral","Negative"))</f>
        <v>Neutral</v>
      </c>
      <c r="M804" s="2" t="str">
        <f>IF(K804&gt;=9,"Promoter",IF(K804&gt;=7,"Passive","Detractor"))</f>
        <v>Detractor</v>
      </c>
      <c r="N804" s="2" t="s">
        <v>7735</v>
      </c>
    </row>
    <row r="805" spans="1:14" x14ac:dyDescent="0.2">
      <c r="A805" s="2" t="s">
        <v>8540</v>
      </c>
      <c r="B805" s="2" t="s">
        <v>4417</v>
      </c>
      <c r="C805" s="2" t="s">
        <v>663</v>
      </c>
      <c r="D805" s="2" t="s">
        <v>93</v>
      </c>
      <c r="E805" s="11">
        <v>45789</v>
      </c>
      <c r="F805" s="2">
        <v>4</v>
      </c>
      <c r="G805" s="2">
        <v>5</v>
      </c>
      <c r="H805" s="2">
        <v>3</v>
      </c>
      <c r="I805" s="2">
        <v>3</v>
      </c>
      <c r="J805" s="2">
        <v>4</v>
      </c>
      <c r="K805" s="2">
        <v>8</v>
      </c>
      <c r="L805" s="2" t="str">
        <f>IF(F805&gt;=4,"Positive",IF(F805=3,"Neutral","Negative"))</f>
        <v>Positive</v>
      </c>
      <c r="M805" s="2" t="str">
        <f>IF(K805&gt;=9,"Promoter",IF(K805&gt;=7,"Passive","Detractor"))</f>
        <v>Passive</v>
      </c>
      <c r="N805" s="2" t="s">
        <v>7737</v>
      </c>
    </row>
    <row r="806" spans="1:14" x14ac:dyDescent="0.2">
      <c r="A806" s="2" t="s">
        <v>8541</v>
      </c>
      <c r="B806" s="2" t="s">
        <v>4109</v>
      </c>
      <c r="C806" s="2" t="s">
        <v>1904</v>
      </c>
      <c r="D806" s="2" t="s">
        <v>63</v>
      </c>
      <c r="E806" s="11">
        <v>45790</v>
      </c>
      <c r="F806" s="2">
        <v>4</v>
      </c>
      <c r="G806" s="2">
        <v>3</v>
      </c>
      <c r="H806" s="2">
        <v>4</v>
      </c>
      <c r="I806" s="2">
        <v>4</v>
      </c>
      <c r="J806" s="2">
        <v>5</v>
      </c>
      <c r="K806" s="2">
        <v>8</v>
      </c>
      <c r="L806" s="2" t="str">
        <f>IF(F806&gt;=4,"Positive",IF(F806=3,"Neutral","Negative"))</f>
        <v>Positive</v>
      </c>
      <c r="M806" s="2" t="str">
        <f>IF(K806&gt;=9,"Promoter",IF(K806&gt;=7,"Passive","Detractor"))</f>
        <v>Passive</v>
      </c>
      <c r="N806" s="2" t="s">
        <v>7743</v>
      </c>
    </row>
    <row r="807" spans="1:14" x14ac:dyDescent="0.2">
      <c r="A807" s="2" t="s">
        <v>8542</v>
      </c>
      <c r="B807" s="2" t="s">
        <v>4204</v>
      </c>
      <c r="C807" s="2" t="s">
        <v>2297</v>
      </c>
      <c r="D807" s="2" t="s">
        <v>47</v>
      </c>
      <c r="E807" s="11">
        <v>45790</v>
      </c>
      <c r="F807" s="2">
        <v>4</v>
      </c>
      <c r="G807" s="2">
        <v>5</v>
      </c>
      <c r="H807" s="2">
        <v>4</v>
      </c>
      <c r="I807" s="2">
        <v>4</v>
      </c>
      <c r="J807" s="2">
        <v>5</v>
      </c>
      <c r="K807" s="2">
        <v>7</v>
      </c>
      <c r="L807" s="2" t="str">
        <f>IF(F807&gt;=4,"Positive",IF(F807=3,"Neutral","Negative"))</f>
        <v>Positive</v>
      </c>
      <c r="M807" s="2" t="str">
        <f>IF(K807&gt;=9,"Promoter",IF(K807&gt;=7,"Passive","Detractor"))</f>
        <v>Passive</v>
      </c>
      <c r="N807" s="2" t="s">
        <v>7749</v>
      </c>
    </row>
    <row r="808" spans="1:14" x14ac:dyDescent="0.2">
      <c r="A808" s="2" t="s">
        <v>8543</v>
      </c>
      <c r="B808" s="2" t="s">
        <v>4274</v>
      </c>
      <c r="C808" s="2" t="s">
        <v>406</v>
      </c>
      <c r="D808" s="2" t="s">
        <v>61</v>
      </c>
      <c r="E808" s="11">
        <v>45790</v>
      </c>
      <c r="F808" s="2">
        <v>5</v>
      </c>
      <c r="G808" s="2">
        <v>5</v>
      </c>
      <c r="H808" s="2">
        <v>5</v>
      </c>
      <c r="I808" s="2">
        <v>5</v>
      </c>
      <c r="J808" s="2">
        <v>4</v>
      </c>
      <c r="K808" s="2">
        <v>9</v>
      </c>
      <c r="L808" s="2" t="str">
        <f>IF(F808&gt;=4,"Positive",IF(F808=3,"Neutral","Negative"))</f>
        <v>Positive</v>
      </c>
      <c r="M808" s="2" t="str">
        <f>IF(K808&gt;=9,"Promoter",IF(K808&gt;=7,"Passive","Detractor"))</f>
        <v>Promoter</v>
      </c>
      <c r="N808" s="2" t="s">
        <v>7749</v>
      </c>
    </row>
    <row r="809" spans="1:14" x14ac:dyDescent="0.2">
      <c r="A809" s="2" t="s">
        <v>8544</v>
      </c>
      <c r="B809" s="2" t="s">
        <v>4304</v>
      </c>
      <c r="C809" s="2" t="s">
        <v>673</v>
      </c>
      <c r="D809" s="2" t="s">
        <v>118</v>
      </c>
      <c r="E809" s="11">
        <v>45790</v>
      </c>
      <c r="F809" s="2">
        <v>5</v>
      </c>
      <c r="G809" s="2">
        <v>5</v>
      </c>
      <c r="H809" s="2">
        <v>4</v>
      </c>
      <c r="I809" s="2">
        <v>5</v>
      </c>
      <c r="J809" s="2">
        <v>5</v>
      </c>
      <c r="K809" s="2">
        <v>9</v>
      </c>
      <c r="L809" s="2" t="str">
        <f>IF(F809&gt;=4,"Positive",IF(F809=3,"Neutral","Negative"))</f>
        <v>Positive</v>
      </c>
      <c r="M809" s="2" t="str">
        <f>IF(K809&gt;=9,"Promoter",IF(K809&gt;=7,"Passive","Detractor"))</f>
        <v>Promoter</v>
      </c>
      <c r="N809" s="2" t="s">
        <v>7749</v>
      </c>
    </row>
    <row r="810" spans="1:14" x14ac:dyDescent="0.2">
      <c r="A810" s="2" t="s">
        <v>8545</v>
      </c>
      <c r="B810" s="2" t="s">
        <v>4355</v>
      </c>
      <c r="C810" s="2" t="s">
        <v>1914</v>
      </c>
      <c r="D810" s="2" t="s">
        <v>26</v>
      </c>
      <c r="E810" s="11">
        <v>45790</v>
      </c>
      <c r="F810" s="2">
        <v>5</v>
      </c>
      <c r="G810" s="2">
        <v>5</v>
      </c>
      <c r="H810" s="2">
        <v>5</v>
      </c>
      <c r="I810" s="2">
        <v>5</v>
      </c>
      <c r="J810" s="2">
        <v>5</v>
      </c>
      <c r="K810" s="2">
        <v>10</v>
      </c>
      <c r="L810" s="2" t="str">
        <f>IF(F810&gt;=4,"Positive",IF(F810=3,"Neutral","Negative"))</f>
        <v>Positive</v>
      </c>
      <c r="M810" s="2" t="str">
        <f>IF(K810&gt;=9,"Promoter",IF(K810&gt;=7,"Passive","Detractor"))</f>
        <v>Promoter</v>
      </c>
      <c r="N810" s="2" t="s">
        <v>7733</v>
      </c>
    </row>
    <row r="811" spans="1:14" x14ac:dyDescent="0.2">
      <c r="A811" s="2" t="s">
        <v>8546</v>
      </c>
      <c r="B811" s="2" t="s">
        <v>3130</v>
      </c>
      <c r="C811" s="2" t="s">
        <v>2316</v>
      </c>
      <c r="D811" s="2" t="s">
        <v>99</v>
      </c>
      <c r="E811" s="11">
        <v>45791</v>
      </c>
      <c r="F811" s="2">
        <v>4</v>
      </c>
      <c r="G811" s="2">
        <v>4</v>
      </c>
      <c r="H811" s="2">
        <v>4</v>
      </c>
      <c r="I811" s="2">
        <v>3</v>
      </c>
      <c r="J811" s="2">
        <v>4</v>
      </c>
      <c r="K811" s="2">
        <v>9</v>
      </c>
      <c r="L811" s="2" t="str">
        <f>IF(F811&gt;=4,"Positive",IF(F811=3,"Neutral","Negative"))</f>
        <v>Positive</v>
      </c>
      <c r="M811" s="2" t="str">
        <f>IF(K811&gt;=9,"Promoter",IF(K811&gt;=7,"Passive","Detractor"))</f>
        <v>Promoter</v>
      </c>
      <c r="N811" s="2" t="s">
        <v>7735</v>
      </c>
    </row>
    <row r="812" spans="1:14" x14ac:dyDescent="0.2">
      <c r="A812" s="2" t="s">
        <v>8547</v>
      </c>
      <c r="B812" s="2" t="s">
        <v>3370</v>
      </c>
      <c r="C812" s="2" t="s">
        <v>1248</v>
      </c>
      <c r="D812" s="2" t="s">
        <v>37</v>
      </c>
      <c r="E812" s="11">
        <v>45791</v>
      </c>
      <c r="F812" s="2">
        <v>5</v>
      </c>
      <c r="G812" s="2">
        <v>5</v>
      </c>
      <c r="H812" s="2">
        <v>5</v>
      </c>
      <c r="I812" s="2">
        <v>5</v>
      </c>
      <c r="J812" s="2">
        <v>5</v>
      </c>
      <c r="K812" s="2">
        <v>9</v>
      </c>
      <c r="L812" s="2" t="str">
        <f>IF(F812&gt;=4,"Positive",IF(F812=3,"Neutral","Negative"))</f>
        <v>Positive</v>
      </c>
      <c r="M812" s="2" t="str">
        <f>IF(K812&gt;=9,"Promoter",IF(K812&gt;=7,"Passive","Detractor"))</f>
        <v>Promoter</v>
      </c>
      <c r="N812" s="2" t="s">
        <v>7735</v>
      </c>
    </row>
    <row r="813" spans="1:14" x14ac:dyDescent="0.2">
      <c r="A813" s="2" t="s">
        <v>8548</v>
      </c>
      <c r="B813" s="2" t="s">
        <v>4402</v>
      </c>
      <c r="C813" s="2" t="s">
        <v>1993</v>
      </c>
      <c r="D813" s="2" t="s">
        <v>83</v>
      </c>
      <c r="E813" s="11">
        <v>45791</v>
      </c>
      <c r="F813" s="2">
        <v>4</v>
      </c>
      <c r="G813" s="2">
        <v>4</v>
      </c>
      <c r="H813" s="2">
        <v>5</v>
      </c>
      <c r="I813" s="2">
        <v>5</v>
      </c>
      <c r="J813" s="2">
        <v>3</v>
      </c>
      <c r="K813" s="2">
        <v>9</v>
      </c>
      <c r="L813" s="2" t="str">
        <f>IF(F813&gt;=4,"Positive",IF(F813=3,"Neutral","Negative"))</f>
        <v>Positive</v>
      </c>
      <c r="M813" s="2" t="str">
        <f>IF(K813&gt;=9,"Promoter",IF(K813&gt;=7,"Passive","Detractor"))</f>
        <v>Promoter</v>
      </c>
      <c r="N813" s="2" t="s">
        <v>7737</v>
      </c>
    </row>
    <row r="814" spans="1:14" x14ac:dyDescent="0.2">
      <c r="A814" s="2" t="s">
        <v>8549</v>
      </c>
      <c r="B814" s="2" t="s">
        <v>4420</v>
      </c>
      <c r="C814" s="2" t="s">
        <v>1093</v>
      </c>
      <c r="D814" s="2" t="s">
        <v>37</v>
      </c>
      <c r="E814" s="11">
        <v>45792</v>
      </c>
      <c r="F814" s="2">
        <v>2</v>
      </c>
      <c r="G814" s="2">
        <v>2</v>
      </c>
      <c r="H814" s="2">
        <v>2</v>
      </c>
      <c r="I814" s="2">
        <v>3</v>
      </c>
      <c r="J814" s="2">
        <v>2</v>
      </c>
      <c r="K814" s="2">
        <v>5</v>
      </c>
      <c r="L814" s="2" t="str">
        <f>IF(F814&gt;=4,"Positive",IF(F814=3,"Neutral","Negative"))</f>
        <v>Negative</v>
      </c>
      <c r="M814" s="2" t="str">
        <f>IF(K814&gt;=9,"Promoter",IF(K814&gt;=7,"Passive","Detractor"))</f>
        <v>Detractor</v>
      </c>
      <c r="N814" s="2" t="s">
        <v>7743</v>
      </c>
    </row>
    <row r="815" spans="1:14" x14ac:dyDescent="0.2">
      <c r="A815" s="2" t="s">
        <v>8550</v>
      </c>
      <c r="B815" s="2" t="s">
        <v>4473</v>
      </c>
      <c r="C815" s="2" t="s">
        <v>844</v>
      </c>
      <c r="D815" s="2" t="s">
        <v>69</v>
      </c>
      <c r="E815" s="11">
        <v>45793</v>
      </c>
      <c r="F815" s="2">
        <v>4</v>
      </c>
      <c r="G815" s="2">
        <v>4</v>
      </c>
      <c r="H815" s="2">
        <v>4</v>
      </c>
      <c r="I815" s="2">
        <v>3</v>
      </c>
      <c r="J815" s="2">
        <v>4</v>
      </c>
      <c r="K815" s="2">
        <v>9</v>
      </c>
      <c r="L815" s="2" t="str">
        <f>IF(F815&gt;=4,"Positive",IF(F815=3,"Neutral","Negative"))</f>
        <v>Positive</v>
      </c>
      <c r="M815" s="2" t="str">
        <f>IF(K815&gt;=9,"Promoter",IF(K815&gt;=7,"Passive","Detractor"))</f>
        <v>Promoter</v>
      </c>
      <c r="N815" s="2" t="s">
        <v>7743</v>
      </c>
    </row>
    <row r="816" spans="1:14" x14ac:dyDescent="0.2">
      <c r="A816" s="2" t="s">
        <v>8551</v>
      </c>
      <c r="B816" s="2" t="s">
        <v>3208</v>
      </c>
      <c r="C816" s="2" t="s">
        <v>1325</v>
      </c>
      <c r="D816" s="2" t="s">
        <v>120</v>
      </c>
      <c r="E816" s="11">
        <v>45794</v>
      </c>
      <c r="F816" s="2">
        <v>3</v>
      </c>
      <c r="G816" s="2">
        <v>3</v>
      </c>
      <c r="H816" s="2">
        <v>3</v>
      </c>
      <c r="I816" s="2">
        <v>2</v>
      </c>
      <c r="J816" s="2">
        <v>2</v>
      </c>
      <c r="K816" s="2">
        <v>6</v>
      </c>
      <c r="L816" s="2" t="str">
        <f>IF(F816&gt;=4,"Positive",IF(F816=3,"Neutral","Negative"))</f>
        <v>Neutral</v>
      </c>
      <c r="M816" s="2" t="str">
        <f>IF(K816&gt;=9,"Promoter",IF(K816&gt;=7,"Passive","Detractor"))</f>
        <v>Detractor</v>
      </c>
      <c r="N816" s="2" t="s">
        <v>7737</v>
      </c>
    </row>
    <row r="817" spans="1:14" x14ac:dyDescent="0.2">
      <c r="A817" s="2" t="s">
        <v>8552</v>
      </c>
      <c r="B817" s="2" t="s">
        <v>3991</v>
      </c>
      <c r="C817" s="2" t="s">
        <v>2402</v>
      </c>
      <c r="D817" s="2" t="s">
        <v>63</v>
      </c>
      <c r="E817" s="11">
        <v>45794</v>
      </c>
      <c r="F817" s="2">
        <v>4</v>
      </c>
      <c r="G817" s="2">
        <v>4</v>
      </c>
      <c r="H817" s="2">
        <v>4</v>
      </c>
      <c r="I817" s="2">
        <v>3</v>
      </c>
      <c r="J817" s="2">
        <v>4</v>
      </c>
      <c r="K817" s="2">
        <v>7</v>
      </c>
      <c r="L817" s="2" t="str">
        <f>IF(F817&gt;=4,"Positive",IF(F817=3,"Neutral","Negative"))</f>
        <v>Positive</v>
      </c>
      <c r="M817" s="2" t="str">
        <f>IF(K817&gt;=9,"Promoter",IF(K817&gt;=7,"Passive","Detractor"))</f>
        <v>Passive</v>
      </c>
      <c r="N817" s="2" t="s">
        <v>7735</v>
      </c>
    </row>
    <row r="818" spans="1:14" x14ac:dyDescent="0.2">
      <c r="A818" s="2" t="s">
        <v>8553</v>
      </c>
      <c r="B818" s="2" t="s">
        <v>4449</v>
      </c>
      <c r="C818" s="2" t="s">
        <v>1749</v>
      </c>
      <c r="D818" s="2" t="s">
        <v>110</v>
      </c>
      <c r="E818" s="11">
        <v>45794</v>
      </c>
      <c r="F818" s="2">
        <v>3</v>
      </c>
      <c r="G818" s="2">
        <v>3</v>
      </c>
      <c r="H818" s="2">
        <v>4</v>
      </c>
      <c r="I818" s="2">
        <v>4</v>
      </c>
      <c r="J818" s="2">
        <v>4</v>
      </c>
      <c r="K818" s="2">
        <v>7</v>
      </c>
      <c r="L818" s="2" t="str">
        <f>IF(F818&gt;=4,"Positive",IF(F818=3,"Neutral","Negative"))</f>
        <v>Neutral</v>
      </c>
      <c r="M818" s="2" t="str">
        <f>IF(K818&gt;=9,"Promoter",IF(K818&gt;=7,"Passive","Detractor"))</f>
        <v>Passive</v>
      </c>
      <c r="N818" s="2" t="s">
        <v>7735</v>
      </c>
    </row>
    <row r="819" spans="1:14" x14ac:dyDescent="0.2">
      <c r="A819" s="2" t="s">
        <v>8554</v>
      </c>
      <c r="B819" s="2" t="s">
        <v>4460</v>
      </c>
      <c r="C819" s="2" t="s">
        <v>518</v>
      </c>
      <c r="D819" s="2" t="s">
        <v>19</v>
      </c>
      <c r="E819" s="11">
        <v>45794</v>
      </c>
      <c r="F819" s="2">
        <v>5</v>
      </c>
      <c r="G819" s="2">
        <v>5</v>
      </c>
      <c r="H819" s="2">
        <v>5</v>
      </c>
      <c r="I819" s="2">
        <v>5</v>
      </c>
      <c r="J819" s="2">
        <v>5</v>
      </c>
      <c r="K819" s="2">
        <v>10</v>
      </c>
      <c r="L819" s="2" t="str">
        <f>IF(F819&gt;=4,"Positive",IF(F819=3,"Neutral","Negative"))</f>
        <v>Positive</v>
      </c>
      <c r="M819" s="2" t="str">
        <f>IF(K819&gt;=9,"Promoter",IF(K819&gt;=7,"Passive","Detractor"))</f>
        <v>Promoter</v>
      </c>
      <c r="N819" s="2" t="s">
        <v>7743</v>
      </c>
    </row>
    <row r="820" spans="1:14" x14ac:dyDescent="0.2">
      <c r="A820" s="2" t="s">
        <v>8555</v>
      </c>
      <c r="B820" s="2" t="s">
        <v>4476</v>
      </c>
      <c r="C820" s="2" t="s">
        <v>2231</v>
      </c>
      <c r="D820" s="2" t="s">
        <v>26</v>
      </c>
      <c r="E820" s="11">
        <v>45794</v>
      </c>
      <c r="F820" s="2">
        <v>5</v>
      </c>
      <c r="G820" s="2">
        <v>5</v>
      </c>
      <c r="H820" s="2">
        <v>5</v>
      </c>
      <c r="I820" s="2">
        <v>5</v>
      </c>
      <c r="J820" s="2">
        <v>5</v>
      </c>
      <c r="K820" s="2">
        <v>8</v>
      </c>
      <c r="L820" s="2" t="str">
        <f>IF(F820&gt;=4,"Positive",IF(F820=3,"Neutral","Negative"))</f>
        <v>Positive</v>
      </c>
      <c r="M820" s="2" t="str">
        <f>IF(K820&gt;=9,"Promoter",IF(K820&gt;=7,"Passive","Detractor"))</f>
        <v>Passive</v>
      </c>
      <c r="N820" s="2" t="s">
        <v>7735</v>
      </c>
    </row>
    <row r="821" spans="1:14" x14ac:dyDescent="0.2">
      <c r="A821" s="2" t="s">
        <v>8556</v>
      </c>
      <c r="B821" s="2" t="s">
        <v>2786</v>
      </c>
      <c r="C821" s="2" t="s">
        <v>648</v>
      </c>
      <c r="D821" s="2" t="s">
        <v>129</v>
      </c>
      <c r="E821" s="11">
        <v>45795</v>
      </c>
      <c r="F821" s="2">
        <v>3</v>
      </c>
      <c r="G821" s="2">
        <v>3</v>
      </c>
      <c r="H821" s="2">
        <v>3</v>
      </c>
      <c r="I821" s="2">
        <v>3</v>
      </c>
      <c r="J821" s="2">
        <v>2</v>
      </c>
      <c r="K821" s="2">
        <v>5</v>
      </c>
      <c r="L821" s="2" t="str">
        <f>IF(F821&gt;=4,"Positive",IF(F821=3,"Neutral","Negative"))</f>
        <v>Neutral</v>
      </c>
      <c r="M821" s="2" t="str">
        <f>IF(K821&gt;=9,"Promoter",IF(K821&gt;=7,"Passive","Detractor"))</f>
        <v>Detractor</v>
      </c>
      <c r="N821" s="2" t="s">
        <v>7743</v>
      </c>
    </row>
    <row r="822" spans="1:14" x14ac:dyDescent="0.2">
      <c r="A822" s="2" t="s">
        <v>8557</v>
      </c>
      <c r="B822" s="2" t="s">
        <v>4199</v>
      </c>
      <c r="C822" s="2" t="s">
        <v>850</v>
      </c>
      <c r="D822" s="2" t="s">
        <v>83</v>
      </c>
      <c r="E822" s="11">
        <v>45795</v>
      </c>
      <c r="F822" s="2">
        <v>3</v>
      </c>
      <c r="G822" s="2">
        <v>3</v>
      </c>
      <c r="H822" s="2">
        <v>3</v>
      </c>
      <c r="I822" s="2">
        <v>3</v>
      </c>
      <c r="J822" s="2">
        <v>4</v>
      </c>
      <c r="K822" s="2">
        <v>7</v>
      </c>
      <c r="L822" s="2" t="str">
        <f>IF(F822&gt;=4,"Positive",IF(F822=3,"Neutral","Negative"))</f>
        <v>Neutral</v>
      </c>
      <c r="M822" s="2" t="str">
        <f>IF(K822&gt;=9,"Promoter",IF(K822&gt;=7,"Passive","Detractor"))</f>
        <v>Passive</v>
      </c>
      <c r="N822" s="2" t="s">
        <v>7735</v>
      </c>
    </row>
    <row r="823" spans="1:14" x14ac:dyDescent="0.2">
      <c r="A823" s="2" t="s">
        <v>8558</v>
      </c>
      <c r="B823" s="2" t="s">
        <v>4308</v>
      </c>
      <c r="C823" s="2" t="s">
        <v>1549</v>
      </c>
      <c r="D823" s="2" t="s">
        <v>93</v>
      </c>
      <c r="E823" s="11">
        <v>45795</v>
      </c>
      <c r="F823" s="2">
        <v>3</v>
      </c>
      <c r="G823" s="2">
        <v>3</v>
      </c>
      <c r="H823" s="2">
        <v>3</v>
      </c>
      <c r="I823" s="2">
        <v>3</v>
      </c>
      <c r="J823" s="2">
        <v>4</v>
      </c>
      <c r="K823" s="2">
        <v>6</v>
      </c>
      <c r="L823" s="2" t="str">
        <f>IF(F823&gt;=4,"Positive",IF(F823=3,"Neutral","Negative"))</f>
        <v>Neutral</v>
      </c>
      <c r="M823" s="2" t="str">
        <f>IF(K823&gt;=9,"Promoter",IF(K823&gt;=7,"Passive","Detractor"))</f>
        <v>Detractor</v>
      </c>
      <c r="N823" s="2" t="s">
        <v>7749</v>
      </c>
    </row>
    <row r="824" spans="1:14" x14ac:dyDescent="0.2">
      <c r="A824" s="2" t="s">
        <v>8559</v>
      </c>
      <c r="B824" s="2" t="s">
        <v>4427</v>
      </c>
      <c r="C824" s="2" t="s">
        <v>1093</v>
      </c>
      <c r="D824" s="2" t="s">
        <v>89</v>
      </c>
      <c r="E824" s="11">
        <v>45795</v>
      </c>
      <c r="F824" s="2">
        <v>3</v>
      </c>
      <c r="G824" s="2">
        <v>3</v>
      </c>
      <c r="H824" s="2">
        <v>4</v>
      </c>
      <c r="I824" s="2">
        <v>4</v>
      </c>
      <c r="J824" s="2">
        <v>4</v>
      </c>
      <c r="K824" s="2">
        <v>6</v>
      </c>
      <c r="L824" s="2" t="str">
        <f>IF(F824&gt;=4,"Positive",IF(F824=3,"Neutral","Negative"))</f>
        <v>Neutral</v>
      </c>
      <c r="M824" s="2" t="str">
        <f>IF(K824&gt;=9,"Promoter",IF(K824&gt;=7,"Passive","Detractor"))</f>
        <v>Detractor</v>
      </c>
      <c r="N824" s="2" t="s">
        <v>7733</v>
      </c>
    </row>
    <row r="825" spans="1:14" x14ac:dyDescent="0.2">
      <c r="A825" s="2" t="s">
        <v>8560</v>
      </c>
      <c r="B825" s="2" t="s">
        <v>4472</v>
      </c>
      <c r="C825" s="2" t="s">
        <v>2375</v>
      </c>
      <c r="D825" s="2" t="s">
        <v>108</v>
      </c>
      <c r="E825" s="11">
        <v>45795</v>
      </c>
      <c r="F825" s="2">
        <v>3</v>
      </c>
      <c r="G825" s="2">
        <v>3</v>
      </c>
      <c r="H825" s="2">
        <v>4</v>
      </c>
      <c r="I825" s="2">
        <v>2</v>
      </c>
      <c r="J825" s="2">
        <v>3</v>
      </c>
      <c r="K825" s="2">
        <v>6</v>
      </c>
      <c r="L825" s="2" t="str">
        <f>IF(F825&gt;=4,"Positive",IF(F825=3,"Neutral","Negative"))</f>
        <v>Neutral</v>
      </c>
      <c r="M825" s="2" t="str">
        <f>IF(K825&gt;=9,"Promoter",IF(K825&gt;=7,"Passive","Detractor"))</f>
        <v>Detractor</v>
      </c>
      <c r="N825" s="2" t="s">
        <v>7737</v>
      </c>
    </row>
    <row r="826" spans="1:14" x14ac:dyDescent="0.2">
      <c r="A826" s="2" t="s">
        <v>8561</v>
      </c>
      <c r="B826" s="2" t="s">
        <v>4208</v>
      </c>
      <c r="C826" s="2" t="s">
        <v>2562</v>
      </c>
      <c r="D826" s="2" t="s">
        <v>110</v>
      </c>
      <c r="E826" s="11">
        <v>45796</v>
      </c>
      <c r="F826" s="2">
        <v>5</v>
      </c>
      <c r="G826" s="2">
        <v>5</v>
      </c>
      <c r="H826" s="2">
        <v>5</v>
      </c>
      <c r="I826" s="2">
        <v>5</v>
      </c>
      <c r="J826" s="2">
        <v>5</v>
      </c>
      <c r="K826" s="2">
        <v>8</v>
      </c>
      <c r="L826" s="2" t="str">
        <f>IF(F826&gt;=4,"Positive",IF(F826=3,"Neutral","Negative"))</f>
        <v>Positive</v>
      </c>
      <c r="M826" s="2" t="str">
        <f>IF(K826&gt;=9,"Promoter",IF(K826&gt;=7,"Passive","Detractor"))</f>
        <v>Passive</v>
      </c>
      <c r="N826" s="2" t="s">
        <v>7735</v>
      </c>
    </row>
    <row r="827" spans="1:14" x14ac:dyDescent="0.2">
      <c r="A827" s="2" t="s">
        <v>8562</v>
      </c>
      <c r="B827" s="2" t="s">
        <v>4450</v>
      </c>
      <c r="C827" s="2" t="s">
        <v>1808</v>
      </c>
      <c r="D827" s="2" t="s">
        <v>89</v>
      </c>
      <c r="E827" s="11">
        <v>45796</v>
      </c>
      <c r="F827" s="2">
        <v>3</v>
      </c>
      <c r="G827" s="2">
        <v>4</v>
      </c>
      <c r="H827" s="2">
        <v>3</v>
      </c>
      <c r="I827" s="2">
        <v>3</v>
      </c>
      <c r="J827" s="2">
        <v>3</v>
      </c>
      <c r="K827" s="2">
        <v>5</v>
      </c>
      <c r="L827" s="2" t="str">
        <f>IF(F827&gt;=4,"Positive",IF(F827=3,"Neutral","Negative"))</f>
        <v>Neutral</v>
      </c>
      <c r="M827" s="2" t="str">
        <f>IF(K827&gt;=9,"Promoter",IF(K827&gt;=7,"Passive","Detractor"))</f>
        <v>Detractor</v>
      </c>
      <c r="N827" s="2" t="s">
        <v>7733</v>
      </c>
    </row>
    <row r="828" spans="1:14" x14ac:dyDescent="0.2">
      <c r="A828" s="2" t="s">
        <v>8563</v>
      </c>
      <c r="B828" s="2" t="s">
        <v>4440</v>
      </c>
      <c r="C828" s="2" t="s">
        <v>2499</v>
      </c>
      <c r="D828" s="2" t="s">
        <v>83</v>
      </c>
      <c r="E828" s="11">
        <v>45797</v>
      </c>
      <c r="F828" s="2">
        <v>4</v>
      </c>
      <c r="G828" s="2">
        <v>5</v>
      </c>
      <c r="H828" s="2">
        <v>3</v>
      </c>
      <c r="I828" s="2">
        <v>4</v>
      </c>
      <c r="J828" s="2">
        <v>4</v>
      </c>
      <c r="K828" s="2">
        <v>7</v>
      </c>
      <c r="L828" s="2" t="str">
        <f>IF(F828&gt;=4,"Positive",IF(F828=3,"Neutral","Negative"))</f>
        <v>Positive</v>
      </c>
      <c r="M828" s="2" t="str">
        <f>IF(K828&gt;=9,"Promoter",IF(K828&gt;=7,"Passive","Detractor"))</f>
        <v>Passive</v>
      </c>
      <c r="N828" s="2" t="s">
        <v>7743</v>
      </c>
    </row>
    <row r="829" spans="1:14" x14ac:dyDescent="0.2">
      <c r="A829" s="2" t="s">
        <v>8564</v>
      </c>
      <c r="B829" s="2" t="s">
        <v>4441</v>
      </c>
      <c r="C829" s="2" t="s">
        <v>518</v>
      </c>
      <c r="D829" s="2" t="s">
        <v>69</v>
      </c>
      <c r="E829" s="11">
        <v>45797</v>
      </c>
      <c r="F829" s="2">
        <v>4</v>
      </c>
      <c r="G829" s="2">
        <v>4</v>
      </c>
      <c r="H829" s="2">
        <v>5</v>
      </c>
      <c r="I829" s="2">
        <v>4</v>
      </c>
      <c r="J829" s="2">
        <v>4</v>
      </c>
      <c r="K829" s="2">
        <v>8</v>
      </c>
      <c r="L829" s="2" t="str">
        <f>IF(F829&gt;=4,"Positive",IF(F829=3,"Neutral","Negative"))</f>
        <v>Positive</v>
      </c>
      <c r="M829" s="2" t="str">
        <f>IF(K829&gt;=9,"Promoter",IF(K829&gt;=7,"Passive","Detractor"))</f>
        <v>Passive</v>
      </c>
      <c r="N829" s="2" t="s">
        <v>7735</v>
      </c>
    </row>
    <row r="830" spans="1:14" x14ac:dyDescent="0.2">
      <c r="A830" s="2" t="s">
        <v>8565</v>
      </c>
      <c r="B830" s="2" t="s">
        <v>4479</v>
      </c>
      <c r="C830" s="2" t="s">
        <v>2402</v>
      </c>
      <c r="D830" s="2" t="s">
        <v>51</v>
      </c>
      <c r="E830" s="11">
        <v>45797</v>
      </c>
      <c r="F830" s="2">
        <v>3</v>
      </c>
      <c r="G830" s="2">
        <v>3</v>
      </c>
      <c r="H830" s="2">
        <v>3</v>
      </c>
      <c r="I830" s="2">
        <v>2</v>
      </c>
      <c r="J830" s="2">
        <v>3</v>
      </c>
      <c r="K830" s="2">
        <v>6</v>
      </c>
      <c r="L830" s="2" t="str">
        <f>IF(F830&gt;=4,"Positive",IF(F830=3,"Neutral","Negative"))</f>
        <v>Neutral</v>
      </c>
      <c r="M830" s="2" t="str">
        <f>IF(K830&gt;=9,"Promoter",IF(K830&gt;=7,"Passive","Detractor"))</f>
        <v>Detractor</v>
      </c>
      <c r="N830" s="2" t="s">
        <v>7749</v>
      </c>
    </row>
    <row r="831" spans="1:14" x14ac:dyDescent="0.2">
      <c r="A831" s="2" t="s">
        <v>8566</v>
      </c>
      <c r="B831" s="2" t="s">
        <v>3837</v>
      </c>
      <c r="C831" s="2" t="s">
        <v>452</v>
      </c>
      <c r="D831" s="2" t="s">
        <v>13</v>
      </c>
      <c r="E831" s="11">
        <v>45798</v>
      </c>
      <c r="F831" s="2">
        <v>4</v>
      </c>
      <c r="G831" s="2">
        <v>3</v>
      </c>
      <c r="H831" s="2">
        <v>4</v>
      </c>
      <c r="I831" s="2">
        <v>3</v>
      </c>
      <c r="J831" s="2">
        <v>4</v>
      </c>
      <c r="K831" s="2">
        <v>9</v>
      </c>
      <c r="L831" s="2" t="str">
        <f>IF(F831&gt;=4,"Positive",IF(F831=3,"Neutral","Negative"))</f>
        <v>Positive</v>
      </c>
      <c r="M831" s="2" t="str">
        <f>IF(K831&gt;=9,"Promoter",IF(K831&gt;=7,"Passive","Detractor"))</f>
        <v>Promoter</v>
      </c>
      <c r="N831" s="2" t="s">
        <v>7737</v>
      </c>
    </row>
    <row r="832" spans="1:14" x14ac:dyDescent="0.2">
      <c r="A832" s="2" t="s">
        <v>8567</v>
      </c>
      <c r="B832" s="2" t="s">
        <v>4045</v>
      </c>
      <c r="C832" s="2" t="s">
        <v>1194</v>
      </c>
      <c r="D832" s="2" t="s">
        <v>41</v>
      </c>
      <c r="E832" s="11">
        <v>45798</v>
      </c>
      <c r="F832" s="2">
        <v>3</v>
      </c>
      <c r="G832" s="2">
        <v>4</v>
      </c>
      <c r="H832" s="2">
        <v>3</v>
      </c>
      <c r="I832" s="2">
        <v>3</v>
      </c>
      <c r="J832" s="2">
        <v>2</v>
      </c>
      <c r="K832" s="2">
        <v>6</v>
      </c>
      <c r="L832" s="2" t="str">
        <f>IF(F832&gt;=4,"Positive",IF(F832=3,"Neutral","Negative"))</f>
        <v>Neutral</v>
      </c>
      <c r="M832" s="2" t="str">
        <f>IF(K832&gt;=9,"Promoter",IF(K832&gt;=7,"Passive","Detractor"))</f>
        <v>Detractor</v>
      </c>
      <c r="N832" s="2" t="s">
        <v>7737</v>
      </c>
    </row>
    <row r="833" spans="1:14" x14ac:dyDescent="0.2">
      <c r="A833" s="2" t="s">
        <v>8568</v>
      </c>
      <c r="B833" s="2" t="s">
        <v>4115</v>
      </c>
      <c r="C833" s="2" t="s">
        <v>1562</v>
      </c>
      <c r="D833" s="2" t="s">
        <v>89</v>
      </c>
      <c r="E833" s="11">
        <v>45798</v>
      </c>
      <c r="F833" s="2">
        <v>5</v>
      </c>
      <c r="G833" s="2">
        <v>5</v>
      </c>
      <c r="H833" s="2">
        <v>5</v>
      </c>
      <c r="I833" s="2">
        <v>5</v>
      </c>
      <c r="J833" s="2">
        <v>5</v>
      </c>
      <c r="K833" s="2">
        <v>10</v>
      </c>
      <c r="L833" s="2" t="str">
        <f>IF(F833&gt;=4,"Positive",IF(F833=3,"Neutral","Negative"))</f>
        <v>Positive</v>
      </c>
      <c r="M833" s="2" t="str">
        <f>IF(K833&gt;=9,"Promoter",IF(K833&gt;=7,"Passive","Detractor"))</f>
        <v>Promoter</v>
      </c>
      <c r="N833" s="2" t="s">
        <v>7743</v>
      </c>
    </row>
    <row r="834" spans="1:14" x14ac:dyDescent="0.2">
      <c r="A834" s="2" t="s">
        <v>8569</v>
      </c>
      <c r="B834" s="2" t="s">
        <v>4475</v>
      </c>
      <c r="C834" s="2" t="s">
        <v>1618</v>
      </c>
      <c r="D834" s="2" t="s">
        <v>112</v>
      </c>
      <c r="E834" s="11">
        <v>45798</v>
      </c>
      <c r="F834" s="2">
        <v>5</v>
      </c>
      <c r="G834" s="2">
        <v>5</v>
      </c>
      <c r="H834" s="2">
        <v>5</v>
      </c>
      <c r="I834" s="2">
        <v>5</v>
      </c>
      <c r="J834" s="2">
        <v>5</v>
      </c>
      <c r="K834" s="2">
        <v>9</v>
      </c>
      <c r="L834" s="2" t="str">
        <f>IF(F834&gt;=4,"Positive",IF(F834=3,"Neutral","Negative"))</f>
        <v>Positive</v>
      </c>
      <c r="M834" s="2" t="str">
        <f>IF(K834&gt;=9,"Promoter",IF(K834&gt;=7,"Passive","Detractor"))</f>
        <v>Promoter</v>
      </c>
      <c r="N834" s="2" t="s">
        <v>7743</v>
      </c>
    </row>
    <row r="835" spans="1:14" x14ac:dyDescent="0.2">
      <c r="A835" s="2" t="s">
        <v>8570</v>
      </c>
      <c r="B835" s="2" t="s">
        <v>4487</v>
      </c>
      <c r="C835" s="2" t="s">
        <v>2175</v>
      </c>
      <c r="D835" s="2" t="s">
        <v>97</v>
      </c>
      <c r="E835" s="11">
        <v>45798</v>
      </c>
      <c r="F835" s="2">
        <v>5</v>
      </c>
      <c r="G835" s="2">
        <v>4</v>
      </c>
      <c r="H835" s="2">
        <v>5</v>
      </c>
      <c r="I835" s="2">
        <v>5</v>
      </c>
      <c r="J835" s="2">
        <v>5</v>
      </c>
      <c r="K835" s="2">
        <v>10</v>
      </c>
      <c r="L835" s="2" t="str">
        <f>IF(F835&gt;=4,"Positive",IF(F835=3,"Neutral","Negative"))</f>
        <v>Positive</v>
      </c>
      <c r="M835" s="2" t="str">
        <f>IF(K835&gt;=9,"Promoter",IF(K835&gt;=7,"Passive","Detractor"))</f>
        <v>Promoter</v>
      </c>
      <c r="N835" s="2" t="s">
        <v>7733</v>
      </c>
    </row>
    <row r="836" spans="1:14" x14ac:dyDescent="0.2">
      <c r="A836" s="2" t="s">
        <v>8571</v>
      </c>
      <c r="B836" s="2" t="s">
        <v>4490</v>
      </c>
      <c r="C836" s="2" t="s">
        <v>1240</v>
      </c>
      <c r="D836" s="2" t="s">
        <v>118</v>
      </c>
      <c r="E836" s="11">
        <v>45798</v>
      </c>
      <c r="F836" s="2">
        <v>5</v>
      </c>
      <c r="G836" s="2">
        <v>4</v>
      </c>
      <c r="H836" s="2">
        <v>5</v>
      </c>
      <c r="I836" s="2">
        <v>4</v>
      </c>
      <c r="J836" s="2">
        <v>5</v>
      </c>
      <c r="K836" s="2">
        <v>8</v>
      </c>
      <c r="L836" s="2" t="str">
        <f>IF(F836&gt;=4,"Positive",IF(F836=3,"Neutral","Negative"))</f>
        <v>Positive</v>
      </c>
      <c r="M836" s="2" t="str">
        <f>IF(K836&gt;=9,"Promoter",IF(K836&gt;=7,"Passive","Detractor"))</f>
        <v>Passive</v>
      </c>
      <c r="N836" s="2" t="s">
        <v>7749</v>
      </c>
    </row>
    <row r="837" spans="1:14" x14ac:dyDescent="0.2">
      <c r="A837" s="2" t="s">
        <v>8572</v>
      </c>
      <c r="B837" s="2" t="s">
        <v>4529</v>
      </c>
      <c r="C837" s="2" t="s">
        <v>1702</v>
      </c>
      <c r="D837" s="2" t="s">
        <v>116</v>
      </c>
      <c r="E837" s="11">
        <v>45798</v>
      </c>
      <c r="F837" s="2">
        <v>5</v>
      </c>
      <c r="G837" s="2">
        <v>5</v>
      </c>
      <c r="H837" s="2">
        <v>5</v>
      </c>
      <c r="I837" s="2">
        <v>5</v>
      </c>
      <c r="J837" s="2">
        <v>5</v>
      </c>
      <c r="K837" s="2">
        <v>8</v>
      </c>
      <c r="L837" s="2" t="str">
        <f>IF(F837&gt;=4,"Positive",IF(F837=3,"Neutral","Negative"))</f>
        <v>Positive</v>
      </c>
      <c r="M837" s="2" t="str">
        <f>IF(K837&gt;=9,"Promoter",IF(K837&gt;=7,"Passive","Detractor"))</f>
        <v>Passive</v>
      </c>
      <c r="N837" s="2" t="s">
        <v>7743</v>
      </c>
    </row>
    <row r="838" spans="1:14" x14ac:dyDescent="0.2">
      <c r="A838" s="2" t="s">
        <v>8573</v>
      </c>
      <c r="B838" s="2" t="s">
        <v>3951</v>
      </c>
      <c r="C838" s="2" t="s">
        <v>1058</v>
      </c>
      <c r="D838" s="2" t="s">
        <v>34</v>
      </c>
      <c r="E838" s="11">
        <v>45799</v>
      </c>
      <c r="F838" s="2">
        <v>5</v>
      </c>
      <c r="G838" s="2">
        <v>4</v>
      </c>
      <c r="H838" s="2">
        <v>5</v>
      </c>
      <c r="I838" s="2">
        <v>5</v>
      </c>
      <c r="J838" s="2">
        <v>5</v>
      </c>
      <c r="K838" s="2">
        <v>8</v>
      </c>
      <c r="L838" s="2" t="str">
        <f>IF(F838&gt;=4,"Positive",IF(F838=3,"Neutral","Negative"))</f>
        <v>Positive</v>
      </c>
      <c r="M838" s="2" t="str">
        <f>IF(K838&gt;=9,"Promoter",IF(K838&gt;=7,"Passive","Detractor"))</f>
        <v>Passive</v>
      </c>
      <c r="N838" s="2" t="s">
        <v>7743</v>
      </c>
    </row>
    <row r="839" spans="1:14" x14ac:dyDescent="0.2">
      <c r="A839" s="2" t="s">
        <v>8574</v>
      </c>
      <c r="B839" s="2" t="s">
        <v>4387</v>
      </c>
      <c r="C839" s="2" t="s">
        <v>987</v>
      </c>
      <c r="D839" s="2" t="s">
        <v>83</v>
      </c>
      <c r="E839" s="11">
        <v>45799</v>
      </c>
      <c r="F839" s="2">
        <v>3</v>
      </c>
      <c r="G839" s="2">
        <v>3</v>
      </c>
      <c r="H839" s="2">
        <v>3</v>
      </c>
      <c r="I839" s="2">
        <v>3</v>
      </c>
      <c r="J839" s="2">
        <v>3</v>
      </c>
      <c r="K839" s="2">
        <v>7</v>
      </c>
      <c r="L839" s="2" t="str">
        <f>IF(F839&gt;=4,"Positive",IF(F839=3,"Neutral","Negative"))</f>
        <v>Neutral</v>
      </c>
      <c r="M839" s="2" t="str">
        <f>IF(K839&gt;=9,"Promoter",IF(K839&gt;=7,"Passive","Detractor"))</f>
        <v>Passive</v>
      </c>
      <c r="N839" s="2" t="s">
        <v>7743</v>
      </c>
    </row>
    <row r="840" spans="1:14" x14ac:dyDescent="0.2">
      <c r="A840" s="2" t="s">
        <v>8575</v>
      </c>
      <c r="B840" s="2" t="s">
        <v>4435</v>
      </c>
      <c r="C840" s="2" t="s">
        <v>1131</v>
      </c>
      <c r="D840" s="2" t="s">
        <v>59</v>
      </c>
      <c r="E840" s="11">
        <v>45799</v>
      </c>
      <c r="F840" s="2">
        <v>4</v>
      </c>
      <c r="G840" s="2">
        <v>5</v>
      </c>
      <c r="H840" s="2">
        <v>5</v>
      </c>
      <c r="I840" s="2">
        <v>5</v>
      </c>
      <c r="J840" s="2">
        <v>4</v>
      </c>
      <c r="K840" s="2">
        <v>9</v>
      </c>
      <c r="L840" s="2" t="str">
        <f>IF(F840&gt;=4,"Positive",IF(F840=3,"Neutral","Negative"))</f>
        <v>Positive</v>
      </c>
      <c r="M840" s="2" t="str">
        <f>IF(K840&gt;=9,"Promoter",IF(K840&gt;=7,"Passive","Detractor"))</f>
        <v>Promoter</v>
      </c>
      <c r="N840" s="2" t="s">
        <v>7749</v>
      </c>
    </row>
    <row r="841" spans="1:14" x14ac:dyDescent="0.2">
      <c r="A841" s="2" t="s">
        <v>8576</v>
      </c>
      <c r="B841" s="2" t="s">
        <v>4442</v>
      </c>
      <c r="C841" s="2" t="s">
        <v>1268</v>
      </c>
      <c r="D841" s="2" t="s">
        <v>87</v>
      </c>
      <c r="E841" s="11">
        <v>45799</v>
      </c>
      <c r="F841" s="2">
        <v>4</v>
      </c>
      <c r="G841" s="2">
        <v>4</v>
      </c>
      <c r="H841" s="2">
        <v>4</v>
      </c>
      <c r="I841" s="2">
        <v>4</v>
      </c>
      <c r="J841" s="2">
        <v>4</v>
      </c>
      <c r="K841" s="2">
        <v>9</v>
      </c>
      <c r="L841" s="2" t="str">
        <f>IF(F841&gt;=4,"Positive",IF(F841=3,"Neutral","Negative"))</f>
        <v>Positive</v>
      </c>
      <c r="M841" s="2" t="str">
        <f>IF(K841&gt;=9,"Promoter",IF(K841&gt;=7,"Passive","Detractor"))</f>
        <v>Promoter</v>
      </c>
      <c r="N841" s="2" t="s">
        <v>7735</v>
      </c>
    </row>
    <row r="842" spans="1:14" x14ac:dyDescent="0.2">
      <c r="A842" s="2" t="s">
        <v>8577</v>
      </c>
      <c r="B842" s="2" t="s">
        <v>3374</v>
      </c>
      <c r="C842" s="2" t="s">
        <v>521</v>
      </c>
      <c r="D842" s="2" t="s">
        <v>37</v>
      </c>
      <c r="E842" s="11">
        <v>45800</v>
      </c>
      <c r="F842" s="2">
        <v>4</v>
      </c>
      <c r="G842" s="2">
        <v>5</v>
      </c>
      <c r="H842" s="2">
        <v>3</v>
      </c>
      <c r="I842" s="2">
        <v>4</v>
      </c>
      <c r="J842" s="2">
        <v>5</v>
      </c>
      <c r="K842" s="2">
        <v>9</v>
      </c>
      <c r="L842" s="2" t="str">
        <f>IF(F842&gt;=4,"Positive",IF(F842=3,"Neutral","Negative"))</f>
        <v>Positive</v>
      </c>
      <c r="M842" s="2" t="str">
        <f>IF(K842&gt;=9,"Promoter",IF(K842&gt;=7,"Passive","Detractor"))</f>
        <v>Promoter</v>
      </c>
      <c r="N842" s="2" t="s">
        <v>7749</v>
      </c>
    </row>
    <row r="843" spans="1:14" x14ac:dyDescent="0.2">
      <c r="A843" s="2" t="s">
        <v>8578</v>
      </c>
      <c r="B843" s="2" t="s">
        <v>3937</v>
      </c>
      <c r="C843" s="2" t="s">
        <v>1562</v>
      </c>
      <c r="D843" s="2" t="s">
        <v>93</v>
      </c>
      <c r="E843" s="11">
        <v>45800</v>
      </c>
      <c r="F843" s="2">
        <v>5</v>
      </c>
      <c r="G843" s="2">
        <v>5</v>
      </c>
      <c r="H843" s="2">
        <v>5</v>
      </c>
      <c r="I843" s="2">
        <v>5</v>
      </c>
      <c r="J843" s="2">
        <v>4</v>
      </c>
      <c r="K843" s="2">
        <v>10</v>
      </c>
      <c r="L843" s="2" t="str">
        <f>IF(F843&gt;=4,"Positive",IF(F843=3,"Neutral","Negative"))</f>
        <v>Positive</v>
      </c>
      <c r="M843" s="2" t="str">
        <f>IF(K843&gt;=9,"Promoter",IF(K843&gt;=7,"Passive","Detractor"))</f>
        <v>Promoter</v>
      </c>
      <c r="N843" s="2" t="s">
        <v>7733</v>
      </c>
    </row>
    <row r="844" spans="1:14" x14ac:dyDescent="0.2">
      <c r="A844" s="2" t="s">
        <v>8579</v>
      </c>
      <c r="B844" s="2" t="s">
        <v>4129</v>
      </c>
      <c r="C844" s="2" t="s">
        <v>1906</v>
      </c>
      <c r="D844" s="2" t="s">
        <v>69</v>
      </c>
      <c r="E844" s="11">
        <v>45800</v>
      </c>
      <c r="F844" s="2">
        <v>5</v>
      </c>
      <c r="G844" s="2">
        <v>5</v>
      </c>
      <c r="H844" s="2">
        <v>5</v>
      </c>
      <c r="I844" s="2">
        <v>5</v>
      </c>
      <c r="J844" s="2">
        <v>5</v>
      </c>
      <c r="K844" s="2">
        <v>8</v>
      </c>
      <c r="L844" s="2" t="str">
        <f>IF(F844&gt;=4,"Positive",IF(F844=3,"Neutral","Negative"))</f>
        <v>Positive</v>
      </c>
      <c r="M844" s="2" t="str">
        <f>IF(K844&gt;=9,"Promoter",IF(K844&gt;=7,"Passive","Detractor"))</f>
        <v>Passive</v>
      </c>
      <c r="N844" s="2" t="s">
        <v>7749</v>
      </c>
    </row>
    <row r="845" spans="1:14" x14ac:dyDescent="0.2">
      <c r="A845" s="2" t="s">
        <v>8580</v>
      </c>
      <c r="B845" s="2" t="s">
        <v>4336</v>
      </c>
      <c r="C845" s="2" t="s">
        <v>2456</v>
      </c>
      <c r="D845" s="2" t="s">
        <v>81</v>
      </c>
      <c r="E845" s="11">
        <v>45800</v>
      </c>
      <c r="F845" s="2">
        <v>5</v>
      </c>
      <c r="G845" s="2">
        <v>5</v>
      </c>
      <c r="H845" s="2">
        <v>5</v>
      </c>
      <c r="I845" s="2">
        <v>5</v>
      </c>
      <c r="J845" s="2">
        <v>5</v>
      </c>
      <c r="K845" s="2">
        <v>8</v>
      </c>
      <c r="L845" s="2" t="str">
        <f>IF(F845&gt;=4,"Positive",IF(F845=3,"Neutral","Negative"))</f>
        <v>Positive</v>
      </c>
      <c r="M845" s="2" t="str">
        <f>IF(K845&gt;=9,"Promoter",IF(K845&gt;=7,"Passive","Detractor"))</f>
        <v>Passive</v>
      </c>
      <c r="N845" s="2" t="s">
        <v>7735</v>
      </c>
    </row>
    <row r="846" spans="1:14" x14ac:dyDescent="0.2">
      <c r="A846" s="2" t="s">
        <v>8581</v>
      </c>
      <c r="B846" s="2" t="s">
        <v>2779</v>
      </c>
      <c r="C846" s="2" t="s">
        <v>1031</v>
      </c>
      <c r="D846" s="2" t="s">
        <v>19</v>
      </c>
      <c r="E846" s="11">
        <v>45801</v>
      </c>
      <c r="F846" s="2">
        <v>4</v>
      </c>
      <c r="G846" s="2">
        <v>4</v>
      </c>
      <c r="H846" s="2">
        <v>4</v>
      </c>
      <c r="I846" s="2">
        <v>4</v>
      </c>
      <c r="J846" s="2">
        <v>5</v>
      </c>
      <c r="K846" s="2">
        <v>7</v>
      </c>
      <c r="L846" s="2" t="str">
        <f>IF(F846&gt;=4,"Positive",IF(F846=3,"Neutral","Negative"))</f>
        <v>Positive</v>
      </c>
      <c r="M846" s="2" t="str">
        <f>IF(K846&gt;=9,"Promoter",IF(K846&gt;=7,"Passive","Detractor"))</f>
        <v>Passive</v>
      </c>
      <c r="N846" s="2" t="s">
        <v>7743</v>
      </c>
    </row>
    <row r="847" spans="1:14" x14ac:dyDescent="0.2">
      <c r="A847" s="2" t="s">
        <v>8582</v>
      </c>
      <c r="B847" s="2" t="s">
        <v>4213</v>
      </c>
      <c r="C847" s="2" t="s">
        <v>1978</v>
      </c>
      <c r="D847" s="2" t="s">
        <v>97</v>
      </c>
      <c r="E847" s="11">
        <v>45801</v>
      </c>
      <c r="F847" s="2">
        <v>4</v>
      </c>
      <c r="G847" s="2">
        <v>5</v>
      </c>
      <c r="H847" s="2">
        <v>5</v>
      </c>
      <c r="I847" s="2">
        <v>3</v>
      </c>
      <c r="J847" s="2">
        <v>5</v>
      </c>
      <c r="K847" s="2">
        <v>8</v>
      </c>
      <c r="L847" s="2" t="str">
        <f>IF(F847&gt;=4,"Positive",IF(F847=3,"Neutral","Negative"))</f>
        <v>Positive</v>
      </c>
      <c r="M847" s="2" t="str">
        <f>IF(K847&gt;=9,"Promoter",IF(K847&gt;=7,"Passive","Detractor"))</f>
        <v>Passive</v>
      </c>
      <c r="N847" s="2" t="s">
        <v>7735</v>
      </c>
    </row>
    <row r="848" spans="1:14" x14ac:dyDescent="0.2">
      <c r="A848" s="2" t="s">
        <v>8583</v>
      </c>
      <c r="B848" s="2" t="s">
        <v>4293</v>
      </c>
      <c r="C848" s="2" t="s">
        <v>1998</v>
      </c>
      <c r="D848" s="2" t="s">
        <v>108</v>
      </c>
      <c r="E848" s="11">
        <v>45802</v>
      </c>
      <c r="F848" s="2">
        <v>3</v>
      </c>
      <c r="G848" s="2">
        <v>2</v>
      </c>
      <c r="H848" s="2">
        <v>3</v>
      </c>
      <c r="I848" s="2">
        <v>4</v>
      </c>
      <c r="J848" s="2">
        <v>3</v>
      </c>
      <c r="K848" s="2">
        <v>5</v>
      </c>
      <c r="L848" s="2" t="str">
        <f>IF(F848&gt;=4,"Positive",IF(F848=3,"Neutral","Negative"))</f>
        <v>Neutral</v>
      </c>
      <c r="M848" s="2" t="str">
        <f>IF(K848&gt;=9,"Promoter",IF(K848&gt;=7,"Passive","Detractor"))</f>
        <v>Detractor</v>
      </c>
      <c r="N848" s="2" t="s">
        <v>7749</v>
      </c>
    </row>
    <row r="849" spans="1:14" x14ac:dyDescent="0.2">
      <c r="A849" s="2" t="s">
        <v>8584</v>
      </c>
      <c r="B849" s="2" t="s">
        <v>4443</v>
      </c>
      <c r="C849" s="2" t="s">
        <v>2483</v>
      </c>
      <c r="D849" s="2" t="s">
        <v>93</v>
      </c>
      <c r="E849" s="11">
        <v>45802</v>
      </c>
      <c r="F849" s="2">
        <v>5</v>
      </c>
      <c r="G849" s="2">
        <v>5</v>
      </c>
      <c r="H849" s="2">
        <v>4</v>
      </c>
      <c r="I849" s="2">
        <v>4</v>
      </c>
      <c r="J849" s="2">
        <v>5</v>
      </c>
      <c r="K849" s="2">
        <v>10</v>
      </c>
      <c r="L849" s="2" t="str">
        <f>IF(F849&gt;=4,"Positive",IF(F849=3,"Neutral","Negative"))</f>
        <v>Positive</v>
      </c>
      <c r="M849" s="2" t="str">
        <f>IF(K849&gt;=9,"Promoter",IF(K849&gt;=7,"Passive","Detractor"))</f>
        <v>Promoter</v>
      </c>
      <c r="N849" s="2" t="s">
        <v>7743</v>
      </c>
    </row>
    <row r="850" spans="1:14" x14ac:dyDescent="0.2">
      <c r="A850" s="2" t="s">
        <v>8585</v>
      </c>
      <c r="B850" s="2" t="s">
        <v>4444</v>
      </c>
      <c r="C850" s="2" t="s">
        <v>811</v>
      </c>
      <c r="D850" s="2" t="s">
        <v>81</v>
      </c>
      <c r="E850" s="11">
        <v>45802</v>
      </c>
      <c r="F850" s="2">
        <v>4</v>
      </c>
      <c r="G850" s="2">
        <v>5</v>
      </c>
      <c r="H850" s="2">
        <v>3</v>
      </c>
      <c r="I850" s="2">
        <v>4</v>
      </c>
      <c r="J850" s="2">
        <v>4</v>
      </c>
      <c r="K850" s="2">
        <v>7</v>
      </c>
      <c r="L850" s="2" t="str">
        <f>IF(F850&gt;=4,"Positive",IF(F850=3,"Neutral","Negative"))</f>
        <v>Positive</v>
      </c>
      <c r="M850" s="2" t="str">
        <f>IF(K850&gt;=9,"Promoter",IF(K850&gt;=7,"Passive","Detractor"))</f>
        <v>Passive</v>
      </c>
      <c r="N850" s="2" t="s">
        <v>7735</v>
      </c>
    </row>
    <row r="851" spans="1:14" x14ac:dyDescent="0.2">
      <c r="A851" s="2" t="s">
        <v>8586</v>
      </c>
      <c r="B851" s="2" t="s">
        <v>4466</v>
      </c>
      <c r="C851" s="2" t="s">
        <v>1460</v>
      </c>
      <c r="D851" s="2" t="s">
        <v>37</v>
      </c>
      <c r="E851" s="11">
        <v>45802</v>
      </c>
      <c r="F851" s="2">
        <v>4</v>
      </c>
      <c r="G851" s="2">
        <v>3</v>
      </c>
      <c r="H851" s="2">
        <v>5</v>
      </c>
      <c r="I851" s="2">
        <v>4</v>
      </c>
      <c r="J851" s="2">
        <v>3</v>
      </c>
      <c r="K851" s="2">
        <v>7</v>
      </c>
      <c r="L851" s="2" t="str">
        <f>IF(F851&gt;=4,"Positive",IF(F851=3,"Neutral","Negative"))</f>
        <v>Positive</v>
      </c>
      <c r="M851" s="2" t="str">
        <f>IF(K851&gt;=9,"Promoter",IF(K851&gt;=7,"Passive","Detractor"))</f>
        <v>Passive</v>
      </c>
      <c r="N851" s="2" t="s">
        <v>7749</v>
      </c>
    </row>
    <row r="852" spans="1:14" x14ac:dyDescent="0.2">
      <c r="A852" s="2" t="s">
        <v>8587</v>
      </c>
      <c r="B852" s="2" t="s">
        <v>3231</v>
      </c>
      <c r="C852" s="2" t="s">
        <v>1562</v>
      </c>
      <c r="D852" s="2" t="s">
        <v>63</v>
      </c>
      <c r="E852" s="11">
        <v>45803</v>
      </c>
      <c r="F852" s="2">
        <v>3</v>
      </c>
      <c r="G852" s="2">
        <v>3</v>
      </c>
      <c r="H852" s="2">
        <v>3</v>
      </c>
      <c r="I852" s="2">
        <v>2</v>
      </c>
      <c r="J852" s="2">
        <v>4</v>
      </c>
      <c r="K852" s="2">
        <v>5</v>
      </c>
      <c r="L852" s="2" t="str">
        <f>IF(F852&gt;=4,"Positive",IF(F852=3,"Neutral","Negative"))</f>
        <v>Neutral</v>
      </c>
      <c r="M852" s="2" t="str">
        <f>IF(K852&gt;=9,"Promoter",IF(K852&gt;=7,"Passive","Detractor"))</f>
        <v>Detractor</v>
      </c>
      <c r="N852" s="2" t="s">
        <v>7737</v>
      </c>
    </row>
    <row r="853" spans="1:14" x14ac:dyDescent="0.2">
      <c r="A853" s="2" t="s">
        <v>8588</v>
      </c>
      <c r="B853" s="2" t="s">
        <v>4091</v>
      </c>
      <c r="C853" s="2" t="s">
        <v>789</v>
      </c>
      <c r="D853" s="2" t="s">
        <v>29</v>
      </c>
      <c r="E853" s="11">
        <v>45803</v>
      </c>
      <c r="F853" s="2">
        <v>4</v>
      </c>
      <c r="G853" s="2">
        <v>5</v>
      </c>
      <c r="H853" s="2">
        <v>4</v>
      </c>
      <c r="I853" s="2">
        <v>3</v>
      </c>
      <c r="J853" s="2">
        <v>5</v>
      </c>
      <c r="K853" s="2">
        <v>7</v>
      </c>
      <c r="L853" s="2" t="str">
        <f>IF(F853&gt;=4,"Positive",IF(F853=3,"Neutral","Negative"))</f>
        <v>Positive</v>
      </c>
      <c r="M853" s="2" t="str">
        <f>IF(K853&gt;=9,"Promoter",IF(K853&gt;=7,"Passive","Detractor"))</f>
        <v>Passive</v>
      </c>
      <c r="N853" s="2" t="s">
        <v>7737</v>
      </c>
    </row>
    <row r="854" spans="1:14" x14ac:dyDescent="0.2">
      <c r="A854" s="2" t="s">
        <v>8589</v>
      </c>
      <c r="B854" s="2" t="s">
        <v>4289</v>
      </c>
      <c r="C854" s="2" t="s">
        <v>1914</v>
      </c>
      <c r="D854" s="2" t="s">
        <v>89</v>
      </c>
      <c r="E854" s="11">
        <v>45803</v>
      </c>
      <c r="F854" s="2">
        <v>2</v>
      </c>
      <c r="G854" s="2">
        <v>2</v>
      </c>
      <c r="H854" s="2">
        <v>1</v>
      </c>
      <c r="I854" s="2">
        <v>3</v>
      </c>
      <c r="J854" s="2">
        <v>1</v>
      </c>
      <c r="K854" s="2">
        <v>3</v>
      </c>
      <c r="L854" s="2" t="str">
        <f>IF(F854&gt;=4,"Positive",IF(F854=3,"Neutral","Negative"))</f>
        <v>Negative</v>
      </c>
      <c r="M854" s="2" t="str">
        <f>IF(K854&gt;=9,"Promoter",IF(K854&gt;=7,"Passive","Detractor"))</f>
        <v>Detractor</v>
      </c>
      <c r="N854" s="2" t="s">
        <v>7735</v>
      </c>
    </row>
    <row r="855" spans="1:14" x14ac:dyDescent="0.2">
      <c r="A855" s="2" t="s">
        <v>8590</v>
      </c>
      <c r="B855" s="2" t="s">
        <v>4469</v>
      </c>
      <c r="C855" s="2" t="s">
        <v>1757</v>
      </c>
      <c r="D855" s="2" t="s">
        <v>122</v>
      </c>
      <c r="E855" s="11">
        <v>45803</v>
      </c>
      <c r="F855" s="2">
        <v>4</v>
      </c>
      <c r="G855" s="2">
        <v>5</v>
      </c>
      <c r="H855" s="2">
        <v>5</v>
      </c>
      <c r="I855" s="2">
        <v>3</v>
      </c>
      <c r="J855" s="2">
        <v>5</v>
      </c>
      <c r="K855" s="2">
        <v>7</v>
      </c>
      <c r="L855" s="2" t="str">
        <f>IF(F855&gt;=4,"Positive",IF(F855=3,"Neutral","Negative"))</f>
        <v>Positive</v>
      </c>
      <c r="M855" s="2" t="str">
        <f>IF(K855&gt;=9,"Promoter",IF(K855&gt;=7,"Passive","Detractor"))</f>
        <v>Passive</v>
      </c>
      <c r="N855" s="2" t="s">
        <v>7743</v>
      </c>
    </row>
    <row r="856" spans="1:14" x14ac:dyDescent="0.2">
      <c r="A856" s="2" t="s">
        <v>8591</v>
      </c>
      <c r="B856" s="2" t="s">
        <v>4498</v>
      </c>
      <c r="C856" s="2" t="s">
        <v>1999</v>
      </c>
      <c r="D856" s="2" t="s">
        <v>69</v>
      </c>
      <c r="E856" s="11">
        <v>45803</v>
      </c>
      <c r="F856" s="2">
        <v>5</v>
      </c>
      <c r="G856" s="2">
        <v>5</v>
      </c>
      <c r="H856" s="2">
        <v>4</v>
      </c>
      <c r="I856" s="2">
        <v>5</v>
      </c>
      <c r="J856" s="2">
        <v>4</v>
      </c>
      <c r="K856" s="2">
        <v>9</v>
      </c>
      <c r="L856" s="2" t="str">
        <f>IF(F856&gt;=4,"Positive",IF(F856=3,"Neutral","Negative"))</f>
        <v>Positive</v>
      </c>
      <c r="M856" s="2" t="str">
        <f>IF(K856&gt;=9,"Promoter",IF(K856&gt;=7,"Passive","Detractor"))</f>
        <v>Promoter</v>
      </c>
      <c r="N856" s="2" t="s">
        <v>7743</v>
      </c>
    </row>
    <row r="857" spans="1:14" x14ac:dyDescent="0.2">
      <c r="A857" s="2" t="s">
        <v>8592</v>
      </c>
      <c r="B857" s="2" t="s">
        <v>4543</v>
      </c>
      <c r="C857" s="2" t="s">
        <v>2571</v>
      </c>
      <c r="D857" s="2" t="s">
        <v>26</v>
      </c>
      <c r="E857" s="11">
        <v>45803</v>
      </c>
      <c r="F857" s="2">
        <v>3</v>
      </c>
      <c r="G857" s="2">
        <v>4</v>
      </c>
      <c r="H857" s="2">
        <v>2</v>
      </c>
      <c r="I857" s="2">
        <v>3</v>
      </c>
      <c r="J857" s="2">
        <v>2</v>
      </c>
      <c r="K857" s="2">
        <v>7</v>
      </c>
      <c r="L857" s="2" t="str">
        <f>IF(F857&gt;=4,"Positive",IF(F857=3,"Neutral","Negative"))</f>
        <v>Neutral</v>
      </c>
      <c r="M857" s="2" t="str">
        <f>IF(K857&gt;=9,"Promoter",IF(K857&gt;=7,"Passive","Detractor"))</f>
        <v>Passive</v>
      </c>
      <c r="N857" s="2" t="s">
        <v>7743</v>
      </c>
    </row>
    <row r="858" spans="1:14" x14ac:dyDescent="0.2">
      <c r="A858" s="2" t="s">
        <v>8593</v>
      </c>
      <c r="B858" s="2" t="s">
        <v>4302</v>
      </c>
      <c r="C858" s="2" t="s">
        <v>2468</v>
      </c>
      <c r="D858" s="2" t="s">
        <v>26</v>
      </c>
      <c r="E858" s="11">
        <v>45804</v>
      </c>
      <c r="F858" s="2">
        <v>3</v>
      </c>
      <c r="G858" s="2">
        <v>4</v>
      </c>
      <c r="H858" s="2">
        <v>3</v>
      </c>
      <c r="I858" s="2">
        <v>3</v>
      </c>
      <c r="J858" s="2">
        <v>3</v>
      </c>
      <c r="K858" s="2">
        <v>6</v>
      </c>
      <c r="L858" s="2" t="str">
        <f>IF(F858&gt;=4,"Positive",IF(F858=3,"Neutral","Negative"))</f>
        <v>Neutral</v>
      </c>
      <c r="M858" s="2" t="str">
        <f>IF(K858&gt;=9,"Promoter",IF(K858&gt;=7,"Passive","Detractor"))</f>
        <v>Detractor</v>
      </c>
      <c r="N858" s="2" t="s">
        <v>7735</v>
      </c>
    </row>
    <row r="859" spans="1:14" x14ac:dyDescent="0.2">
      <c r="A859" s="2" t="s">
        <v>8594</v>
      </c>
      <c r="B859" s="2" t="s">
        <v>4492</v>
      </c>
      <c r="C859" s="2" t="s">
        <v>1343</v>
      </c>
      <c r="D859" s="2" t="s">
        <v>53</v>
      </c>
      <c r="E859" s="11">
        <v>45804</v>
      </c>
      <c r="F859" s="2">
        <v>5</v>
      </c>
      <c r="G859" s="2">
        <v>5</v>
      </c>
      <c r="H859" s="2">
        <v>5</v>
      </c>
      <c r="I859" s="2">
        <v>5</v>
      </c>
      <c r="J859" s="2">
        <v>5</v>
      </c>
      <c r="K859" s="2">
        <v>10</v>
      </c>
      <c r="L859" s="2" t="str">
        <f>IF(F859&gt;=4,"Positive",IF(F859=3,"Neutral","Negative"))</f>
        <v>Positive</v>
      </c>
      <c r="M859" s="2" t="str">
        <f>IF(K859&gt;=9,"Promoter",IF(K859&gt;=7,"Passive","Detractor"))</f>
        <v>Promoter</v>
      </c>
      <c r="N859" s="2" t="s">
        <v>7743</v>
      </c>
    </row>
    <row r="860" spans="1:14" x14ac:dyDescent="0.2">
      <c r="A860" s="2" t="s">
        <v>8595</v>
      </c>
      <c r="B860" s="2" t="s">
        <v>3458</v>
      </c>
      <c r="C860" s="2" t="s">
        <v>324</v>
      </c>
      <c r="D860" s="2" t="s">
        <v>63</v>
      </c>
      <c r="E860" s="11">
        <v>45805</v>
      </c>
      <c r="F860" s="2">
        <v>4</v>
      </c>
      <c r="G860" s="2">
        <v>5</v>
      </c>
      <c r="H860" s="2">
        <v>5</v>
      </c>
      <c r="I860" s="2">
        <v>3</v>
      </c>
      <c r="J860" s="2">
        <v>3</v>
      </c>
      <c r="K860" s="2">
        <v>7</v>
      </c>
      <c r="L860" s="2" t="str">
        <f>IF(F860&gt;=4,"Positive",IF(F860=3,"Neutral","Negative"))</f>
        <v>Positive</v>
      </c>
      <c r="M860" s="2" t="str">
        <f>IF(K860&gt;=9,"Promoter",IF(K860&gt;=7,"Passive","Detractor"))</f>
        <v>Passive</v>
      </c>
      <c r="N860" s="2" t="s">
        <v>7733</v>
      </c>
    </row>
    <row r="861" spans="1:14" x14ac:dyDescent="0.2">
      <c r="A861" s="2" t="s">
        <v>8596</v>
      </c>
      <c r="B861" s="2" t="s">
        <v>3725</v>
      </c>
      <c r="C861" s="2" t="s">
        <v>1587</v>
      </c>
      <c r="D861" s="2" t="s">
        <v>43</v>
      </c>
      <c r="E861" s="11">
        <v>45805</v>
      </c>
      <c r="F861" s="2">
        <v>3</v>
      </c>
      <c r="G861" s="2">
        <v>4</v>
      </c>
      <c r="H861" s="2">
        <v>4</v>
      </c>
      <c r="I861" s="2">
        <v>3</v>
      </c>
      <c r="J861" s="2">
        <v>4</v>
      </c>
      <c r="K861" s="2">
        <v>7</v>
      </c>
      <c r="L861" s="2" t="str">
        <f>IF(F861&gt;=4,"Positive",IF(F861=3,"Neutral","Negative"))</f>
        <v>Neutral</v>
      </c>
      <c r="M861" s="2" t="str">
        <f>IF(K861&gt;=9,"Promoter",IF(K861&gt;=7,"Passive","Detractor"))</f>
        <v>Passive</v>
      </c>
      <c r="N861" s="2" t="s">
        <v>7737</v>
      </c>
    </row>
    <row r="862" spans="1:14" x14ac:dyDescent="0.2">
      <c r="A862" s="2" t="s">
        <v>8597</v>
      </c>
      <c r="B862" s="2" t="s">
        <v>4393</v>
      </c>
      <c r="C862" s="2" t="s">
        <v>1289</v>
      </c>
      <c r="D862" s="2" t="s">
        <v>112</v>
      </c>
      <c r="E862" s="11">
        <v>45805</v>
      </c>
      <c r="F862" s="2">
        <v>4</v>
      </c>
      <c r="G862" s="2">
        <v>3</v>
      </c>
      <c r="H862" s="2">
        <v>3</v>
      </c>
      <c r="I862" s="2">
        <v>5</v>
      </c>
      <c r="J862" s="2">
        <v>3</v>
      </c>
      <c r="K862" s="2">
        <v>9</v>
      </c>
      <c r="L862" s="2" t="str">
        <f>IF(F862&gt;=4,"Positive",IF(F862=3,"Neutral","Negative"))</f>
        <v>Positive</v>
      </c>
      <c r="M862" s="2" t="str">
        <f>IF(K862&gt;=9,"Promoter",IF(K862&gt;=7,"Passive","Detractor"))</f>
        <v>Promoter</v>
      </c>
      <c r="N862" s="2" t="s">
        <v>7733</v>
      </c>
    </row>
    <row r="863" spans="1:14" x14ac:dyDescent="0.2">
      <c r="A863" s="2" t="s">
        <v>8598</v>
      </c>
      <c r="B863" s="2" t="s">
        <v>4456</v>
      </c>
      <c r="C863" s="2" t="s">
        <v>740</v>
      </c>
      <c r="D863" s="2" t="s">
        <v>97</v>
      </c>
      <c r="E863" s="11">
        <v>45805</v>
      </c>
      <c r="F863" s="2">
        <v>5</v>
      </c>
      <c r="G863" s="2">
        <v>5</v>
      </c>
      <c r="H863" s="2">
        <v>5</v>
      </c>
      <c r="I863" s="2">
        <v>5</v>
      </c>
      <c r="J863" s="2">
        <v>5</v>
      </c>
      <c r="K863" s="2">
        <v>9</v>
      </c>
      <c r="L863" s="2" t="str">
        <f>IF(F863&gt;=4,"Positive",IF(F863=3,"Neutral","Negative"))</f>
        <v>Positive</v>
      </c>
      <c r="M863" s="2" t="str">
        <f>IF(K863&gt;=9,"Promoter",IF(K863&gt;=7,"Passive","Detractor"))</f>
        <v>Promoter</v>
      </c>
      <c r="N863" s="2" t="s">
        <v>7743</v>
      </c>
    </row>
    <row r="864" spans="1:14" x14ac:dyDescent="0.2">
      <c r="A864" s="2" t="s">
        <v>8599</v>
      </c>
      <c r="B864" s="2" t="s">
        <v>4484</v>
      </c>
      <c r="C864" s="2" t="s">
        <v>1732</v>
      </c>
      <c r="D864" s="2" t="s">
        <v>63</v>
      </c>
      <c r="E864" s="11">
        <v>45805</v>
      </c>
      <c r="F864" s="2">
        <v>5</v>
      </c>
      <c r="G864" s="2">
        <v>4</v>
      </c>
      <c r="H864" s="2">
        <v>4</v>
      </c>
      <c r="I864" s="2">
        <v>4</v>
      </c>
      <c r="J864" s="2">
        <v>4</v>
      </c>
      <c r="K864" s="2">
        <v>10</v>
      </c>
      <c r="L864" s="2" t="str">
        <f>IF(F864&gt;=4,"Positive",IF(F864=3,"Neutral","Negative"))</f>
        <v>Positive</v>
      </c>
      <c r="M864" s="2" t="str">
        <f>IF(K864&gt;=9,"Promoter",IF(K864&gt;=7,"Passive","Detractor"))</f>
        <v>Promoter</v>
      </c>
      <c r="N864" s="2" t="s">
        <v>7743</v>
      </c>
    </row>
    <row r="865" spans="1:14" x14ac:dyDescent="0.2">
      <c r="A865" s="2" t="s">
        <v>8600</v>
      </c>
      <c r="B865" s="2" t="s">
        <v>4563</v>
      </c>
      <c r="C865" s="2" t="s">
        <v>2042</v>
      </c>
      <c r="D865" s="2" t="s">
        <v>22</v>
      </c>
      <c r="E865" s="11">
        <v>45805</v>
      </c>
      <c r="F865" s="2">
        <v>4</v>
      </c>
      <c r="G865" s="2">
        <v>4</v>
      </c>
      <c r="H865" s="2">
        <v>4</v>
      </c>
      <c r="I865" s="2">
        <v>5</v>
      </c>
      <c r="J865" s="2">
        <v>4</v>
      </c>
      <c r="K865" s="2">
        <v>8</v>
      </c>
      <c r="L865" s="2" t="str">
        <f>IF(F865&gt;=4,"Positive",IF(F865=3,"Neutral","Negative"))</f>
        <v>Positive</v>
      </c>
      <c r="M865" s="2" t="str">
        <f>IF(K865&gt;=9,"Promoter",IF(K865&gt;=7,"Passive","Detractor"))</f>
        <v>Passive</v>
      </c>
      <c r="N865" s="2" t="s">
        <v>7735</v>
      </c>
    </row>
    <row r="866" spans="1:14" x14ac:dyDescent="0.2">
      <c r="A866" s="2" t="s">
        <v>8601</v>
      </c>
      <c r="B866" s="2" t="s">
        <v>4254</v>
      </c>
      <c r="C866" s="2" t="s">
        <v>1438</v>
      </c>
      <c r="D866" s="2" t="s">
        <v>19</v>
      </c>
      <c r="E866" s="11">
        <v>45806</v>
      </c>
      <c r="F866" s="2">
        <v>5</v>
      </c>
      <c r="G866" s="2">
        <v>5</v>
      </c>
      <c r="H866" s="2">
        <v>5</v>
      </c>
      <c r="I866" s="2">
        <v>5</v>
      </c>
      <c r="J866" s="2">
        <v>5</v>
      </c>
      <c r="K866" s="2">
        <v>10</v>
      </c>
      <c r="L866" s="2" t="str">
        <f>IF(F866&gt;=4,"Positive",IF(F866=3,"Neutral","Negative"))</f>
        <v>Positive</v>
      </c>
      <c r="M866" s="2" t="str">
        <f>IF(K866&gt;=9,"Promoter",IF(K866&gt;=7,"Passive","Detractor"))</f>
        <v>Promoter</v>
      </c>
      <c r="N866" s="2" t="s">
        <v>7743</v>
      </c>
    </row>
    <row r="867" spans="1:14" x14ac:dyDescent="0.2">
      <c r="A867" s="2" t="s">
        <v>8602</v>
      </c>
      <c r="B867" s="2" t="s">
        <v>4546</v>
      </c>
      <c r="C867" s="2" t="s">
        <v>865</v>
      </c>
      <c r="D867" s="2" t="s">
        <v>29</v>
      </c>
      <c r="E867" s="11">
        <v>45806</v>
      </c>
      <c r="F867" s="2">
        <v>4</v>
      </c>
      <c r="G867" s="2">
        <v>3</v>
      </c>
      <c r="H867" s="2">
        <v>5</v>
      </c>
      <c r="I867" s="2">
        <v>5</v>
      </c>
      <c r="J867" s="2">
        <v>4</v>
      </c>
      <c r="K867" s="2">
        <v>8</v>
      </c>
      <c r="L867" s="2" t="str">
        <f>IF(F867&gt;=4,"Positive",IF(F867=3,"Neutral","Negative"))</f>
        <v>Positive</v>
      </c>
      <c r="M867" s="2" t="str">
        <f>IF(K867&gt;=9,"Promoter",IF(K867&gt;=7,"Passive","Detractor"))</f>
        <v>Passive</v>
      </c>
      <c r="N867" s="2" t="s">
        <v>7733</v>
      </c>
    </row>
    <row r="868" spans="1:14" x14ac:dyDescent="0.2">
      <c r="A868" s="2" t="s">
        <v>8603</v>
      </c>
      <c r="B868" s="2" t="s">
        <v>4562</v>
      </c>
      <c r="C868" s="2" t="s">
        <v>1549</v>
      </c>
      <c r="D868" s="2" t="s">
        <v>112</v>
      </c>
      <c r="E868" s="11">
        <v>45806</v>
      </c>
      <c r="F868" s="2">
        <v>5</v>
      </c>
      <c r="G868" s="2">
        <v>5</v>
      </c>
      <c r="H868" s="2">
        <v>4</v>
      </c>
      <c r="I868" s="2">
        <v>5</v>
      </c>
      <c r="J868" s="2">
        <v>5</v>
      </c>
      <c r="K868" s="2">
        <v>9</v>
      </c>
      <c r="L868" s="2" t="str">
        <f>IF(F868&gt;=4,"Positive",IF(F868=3,"Neutral","Negative"))</f>
        <v>Positive</v>
      </c>
      <c r="M868" s="2" t="str">
        <f>IF(K868&gt;=9,"Promoter",IF(K868&gt;=7,"Passive","Detractor"))</f>
        <v>Promoter</v>
      </c>
      <c r="N868" s="2" t="s">
        <v>7743</v>
      </c>
    </row>
    <row r="869" spans="1:14" x14ac:dyDescent="0.2">
      <c r="A869" s="2" t="s">
        <v>8604</v>
      </c>
      <c r="B869" s="2" t="s">
        <v>3824</v>
      </c>
      <c r="C869" s="2" t="s">
        <v>669</v>
      </c>
      <c r="D869" s="2" t="s">
        <v>108</v>
      </c>
      <c r="E869" s="11">
        <v>45807</v>
      </c>
      <c r="F869" s="2">
        <v>4</v>
      </c>
      <c r="G869" s="2">
        <v>4</v>
      </c>
      <c r="H869" s="2">
        <v>5</v>
      </c>
      <c r="I869" s="2">
        <v>4</v>
      </c>
      <c r="J869" s="2">
        <v>5</v>
      </c>
      <c r="K869" s="2">
        <v>8</v>
      </c>
      <c r="L869" s="2" t="str">
        <f>IF(F869&gt;=4,"Positive",IF(F869=3,"Neutral","Negative"))</f>
        <v>Positive</v>
      </c>
      <c r="M869" s="2" t="str">
        <f>IF(K869&gt;=9,"Promoter",IF(K869&gt;=7,"Passive","Detractor"))</f>
        <v>Passive</v>
      </c>
      <c r="N869" s="2" t="s">
        <v>7743</v>
      </c>
    </row>
    <row r="870" spans="1:14" x14ac:dyDescent="0.2">
      <c r="A870" s="2" t="s">
        <v>8605</v>
      </c>
      <c r="B870" s="2" t="s">
        <v>4175</v>
      </c>
      <c r="C870" s="2" t="s">
        <v>538</v>
      </c>
      <c r="D870" s="2" t="s">
        <v>118</v>
      </c>
      <c r="E870" s="11">
        <v>45807</v>
      </c>
      <c r="F870" s="2">
        <v>5</v>
      </c>
      <c r="G870" s="2">
        <v>5</v>
      </c>
      <c r="H870" s="2">
        <v>5</v>
      </c>
      <c r="I870" s="2">
        <v>5</v>
      </c>
      <c r="J870" s="2">
        <v>4</v>
      </c>
      <c r="K870" s="2">
        <v>10</v>
      </c>
      <c r="L870" s="2" t="str">
        <f>IF(F870&gt;=4,"Positive",IF(F870=3,"Neutral","Negative"))</f>
        <v>Positive</v>
      </c>
      <c r="M870" s="2" t="str">
        <f>IF(K870&gt;=9,"Promoter",IF(K870&gt;=7,"Passive","Detractor"))</f>
        <v>Promoter</v>
      </c>
      <c r="N870" s="2" t="s">
        <v>7743</v>
      </c>
    </row>
    <row r="871" spans="1:14" x14ac:dyDescent="0.2">
      <c r="A871" s="2" t="s">
        <v>8606</v>
      </c>
      <c r="B871" s="2" t="s">
        <v>4243</v>
      </c>
      <c r="C871" s="2" t="s">
        <v>1855</v>
      </c>
      <c r="D871" s="2" t="s">
        <v>19</v>
      </c>
      <c r="E871" s="11">
        <v>45807</v>
      </c>
      <c r="F871" s="2">
        <v>5</v>
      </c>
      <c r="G871" s="2">
        <v>5</v>
      </c>
      <c r="H871" s="2">
        <v>5</v>
      </c>
      <c r="I871" s="2">
        <v>5</v>
      </c>
      <c r="J871" s="2">
        <v>5</v>
      </c>
      <c r="K871" s="2">
        <v>10</v>
      </c>
      <c r="L871" s="2" t="str">
        <f>IF(F871&gt;=4,"Positive",IF(F871=3,"Neutral","Negative"))</f>
        <v>Positive</v>
      </c>
      <c r="M871" s="2" t="str">
        <f>IF(K871&gt;=9,"Promoter",IF(K871&gt;=7,"Passive","Detractor"))</f>
        <v>Promoter</v>
      </c>
      <c r="N871" s="2" t="s">
        <v>7735</v>
      </c>
    </row>
    <row r="872" spans="1:14" x14ac:dyDescent="0.2">
      <c r="A872" s="2" t="s">
        <v>8607</v>
      </c>
      <c r="B872" s="2" t="s">
        <v>4429</v>
      </c>
      <c r="C872" s="2" t="s">
        <v>2171</v>
      </c>
      <c r="D872" s="2" t="s">
        <v>71</v>
      </c>
      <c r="E872" s="11">
        <v>45807</v>
      </c>
      <c r="F872" s="2">
        <v>5</v>
      </c>
      <c r="G872" s="2">
        <v>5</v>
      </c>
      <c r="H872" s="2">
        <v>5</v>
      </c>
      <c r="I872" s="2">
        <v>5</v>
      </c>
      <c r="J872" s="2">
        <v>5</v>
      </c>
      <c r="K872" s="2">
        <v>10</v>
      </c>
      <c r="L872" s="2" t="str">
        <f>IF(F872&gt;=4,"Positive",IF(F872=3,"Neutral","Negative"))</f>
        <v>Positive</v>
      </c>
      <c r="M872" s="2" t="str">
        <f>IF(K872&gt;=9,"Promoter",IF(K872&gt;=7,"Passive","Detractor"))</f>
        <v>Promoter</v>
      </c>
      <c r="N872" s="2" t="s">
        <v>7733</v>
      </c>
    </row>
    <row r="873" spans="1:14" x14ac:dyDescent="0.2">
      <c r="A873" s="2" t="s">
        <v>8608</v>
      </c>
      <c r="B873" s="2" t="s">
        <v>2824</v>
      </c>
      <c r="C873" s="2" t="s">
        <v>756</v>
      </c>
      <c r="D873" s="2" t="s">
        <v>99</v>
      </c>
      <c r="E873" s="11">
        <v>45808</v>
      </c>
      <c r="F873" s="2">
        <v>3</v>
      </c>
      <c r="G873" s="2">
        <v>3</v>
      </c>
      <c r="H873" s="2">
        <v>2</v>
      </c>
      <c r="I873" s="2">
        <v>3</v>
      </c>
      <c r="J873" s="2">
        <v>3</v>
      </c>
      <c r="K873" s="2">
        <v>5</v>
      </c>
      <c r="L873" s="2" t="str">
        <f>IF(F873&gt;=4,"Positive",IF(F873=3,"Neutral","Negative"))</f>
        <v>Neutral</v>
      </c>
      <c r="M873" s="2" t="str">
        <f>IF(K873&gt;=9,"Promoter",IF(K873&gt;=7,"Passive","Detractor"))</f>
        <v>Detractor</v>
      </c>
      <c r="N873" s="2" t="s">
        <v>7733</v>
      </c>
    </row>
    <row r="874" spans="1:14" x14ac:dyDescent="0.2">
      <c r="A874" s="2" t="s">
        <v>8609</v>
      </c>
      <c r="B874" s="2" t="s">
        <v>4326</v>
      </c>
      <c r="C874" s="2" t="s">
        <v>1978</v>
      </c>
      <c r="D874" s="2" t="s">
        <v>43</v>
      </c>
      <c r="E874" s="11">
        <v>45808</v>
      </c>
      <c r="F874" s="2">
        <v>4</v>
      </c>
      <c r="G874" s="2">
        <v>4</v>
      </c>
      <c r="H874" s="2">
        <v>4</v>
      </c>
      <c r="I874" s="2">
        <v>4</v>
      </c>
      <c r="J874" s="2">
        <v>4</v>
      </c>
      <c r="K874" s="2">
        <v>8</v>
      </c>
      <c r="L874" s="2" t="str">
        <f>IF(F874&gt;=4,"Positive",IF(F874=3,"Neutral","Negative"))</f>
        <v>Positive</v>
      </c>
      <c r="M874" s="2" t="str">
        <f>IF(K874&gt;=9,"Promoter",IF(K874&gt;=7,"Passive","Detractor"))</f>
        <v>Passive</v>
      </c>
      <c r="N874" s="2" t="s">
        <v>7737</v>
      </c>
    </row>
    <row r="875" spans="1:14" x14ac:dyDescent="0.2">
      <c r="A875" s="2" t="s">
        <v>8610</v>
      </c>
      <c r="B875" s="2" t="s">
        <v>4457</v>
      </c>
      <c r="C875" s="2" t="s">
        <v>754</v>
      </c>
      <c r="D875" s="2" t="s">
        <v>69</v>
      </c>
      <c r="E875" s="11">
        <v>45808</v>
      </c>
      <c r="F875" s="2">
        <v>3</v>
      </c>
      <c r="G875" s="2">
        <v>3</v>
      </c>
      <c r="H875" s="2">
        <v>3</v>
      </c>
      <c r="I875" s="2">
        <v>3</v>
      </c>
      <c r="J875" s="2">
        <v>4</v>
      </c>
      <c r="K875" s="2">
        <v>5</v>
      </c>
      <c r="L875" s="2" t="str">
        <f>IF(F875&gt;=4,"Positive",IF(F875=3,"Neutral","Negative"))</f>
        <v>Neutral</v>
      </c>
      <c r="M875" s="2" t="str">
        <f>IF(K875&gt;=9,"Promoter",IF(K875&gt;=7,"Passive","Detractor"))</f>
        <v>Detractor</v>
      </c>
      <c r="N875" s="2" t="s">
        <v>7743</v>
      </c>
    </row>
    <row r="876" spans="1:14" x14ac:dyDescent="0.2">
      <c r="A876" s="2" t="s">
        <v>8611</v>
      </c>
      <c r="B876" s="2" t="s">
        <v>4502</v>
      </c>
      <c r="C876" s="2" t="s">
        <v>2114</v>
      </c>
      <c r="D876" s="2" t="s">
        <v>110</v>
      </c>
      <c r="E876" s="11">
        <v>45808</v>
      </c>
      <c r="F876" s="2">
        <v>4</v>
      </c>
      <c r="G876" s="2">
        <v>4</v>
      </c>
      <c r="H876" s="2">
        <v>4</v>
      </c>
      <c r="I876" s="2">
        <v>3</v>
      </c>
      <c r="J876" s="2">
        <v>4</v>
      </c>
      <c r="K876" s="2">
        <v>7</v>
      </c>
      <c r="L876" s="2" t="str">
        <f>IF(F876&gt;=4,"Positive",IF(F876=3,"Neutral","Negative"))</f>
        <v>Positive</v>
      </c>
      <c r="M876" s="2" t="str">
        <f>IF(K876&gt;=9,"Promoter",IF(K876&gt;=7,"Passive","Detractor"))</f>
        <v>Passive</v>
      </c>
      <c r="N876" s="2" t="s">
        <v>7735</v>
      </c>
    </row>
    <row r="877" spans="1:14" x14ac:dyDescent="0.2">
      <c r="A877" s="2" t="s">
        <v>8612</v>
      </c>
      <c r="B877" s="2" t="s">
        <v>4568</v>
      </c>
      <c r="C877" s="2" t="s">
        <v>2375</v>
      </c>
      <c r="D877" s="2" t="s">
        <v>108</v>
      </c>
      <c r="E877" s="11">
        <v>45808</v>
      </c>
      <c r="F877" s="2">
        <v>3</v>
      </c>
      <c r="G877" s="2">
        <v>4</v>
      </c>
      <c r="H877" s="2">
        <v>3</v>
      </c>
      <c r="I877" s="2">
        <v>3</v>
      </c>
      <c r="J877" s="2">
        <v>2</v>
      </c>
      <c r="K877" s="2">
        <v>6</v>
      </c>
      <c r="L877" s="2" t="str">
        <f>IF(F877&gt;=4,"Positive",IF(F877=3,"Neutral","Negative"))</f>
        <v>Neutral</v>
      </c>
      <c r="M877" s="2" t="str">
        <f>IF(K877&gt;=9,"Promoter",IF(K877&gt;=7,"Passive","Detractor"))</f>
        <v>Detractor</v>
      </c>
      <c r="N877" s="2" t="s">
        <v>7743</v>
      </c>
    </row>
    <row r="878" spans="1:14" x14ac:dyDescent="0.2">
      <c r="A878" s="2" t="s">
        <v>8613</v>
      </c>
      <c r="B878" s="2" t="s">
        <v>4425</v>
      </c>
      <c r="C878" s="2" t="s">
        <v>2339</v>
      </c>
      <c r="D878" s="2" t="s">
        <v>108</v>
      </c>
      <c r="E878" s="11">
        <v>45809</v>
      </c>
      <c r="F878" s="2">
        <v>4</v>
      </c>
      <c r="G878" s="2">
        <v>5</v>
      </c>
      <c r="H878" s="2">
        <v>5</v>
      </c>
      <c r="I878" s="2">
        <v>4</v>
      </c>
      <c r="J878" s="2">
        <v>3</v>
      </c>
      <c r="K878" s="2">
        <v>7</v>
      </c>
      <c r="L878" s="2" t="str">
        <f>IF(F878&gt;=4,"Positive",IF(F878=3,"Neutral","Negative"))</f>
        <v>Positive</v>
      </c>
      <c r="M878" s="2" t="str">
        <f>IF(K878&gt;=9,"Promoter",IF(K878&gt;=7,"Passive","Detractor"))</f>
        <v>Passive</v>
      </c>
      <c r="N878" s="2" t="s">
        <v>7735</v>
      </c>
    </row>
    <row r="879" spans="1:14" x14ac:dyDescent="0.2">
      <c r="A879" s="2" t="s">
        <v>8614</v>
      </c>
      <c r="B879" s="2" t="s">
        <v>4483</v>
      </c>
      <c r="C879" s="2" t="s">
        <v>1708</v>
      </c>
      <c r="D879" s="2" t="s">
        <v>93</v>
      </c>
      <c r="E879" s="11">
        <v>45809</v>
      </c>
      <c r="F879" s="2">
        <v>3</v>
      </c>
      <c r="G879" s="2">
        <v>3</v>
      </c>
      <c r="H879" s="2">
        <v>2</v>
      </c>
      <c r="I879" s="2">
        <v>2</v>
      </c>
      <c r="J879" s="2">
        <v>2</v>
      </c>
      <c r="K879" s="2">
        <v>6</v>
      </c>
      <c r="L879" s="2" t="str">
        <f>IF(F879&gt;=4,"Positive",IF(F879=3,"Neutral","Negative"))</f>
        <v>Neutral</v>
      </c>
      <c r="M879" s="2" t="str">
        <f>IF(K879&gt;=9,"Promoter",IF(K879&gt;=7,"Passive","Detractor"))</f>
        <v>Detractor</v>
      </c>
      <c r="N879" s="2" t="s">
        <v>7743</v>
      </c>
    </row>
    <row r="880" spans="1:14" x14ac:dyDescent="0.2">
      <c r="A880" s="2" t="s">
        <v>8615</v>
      </c>
      <c r="B880" s="2" t="s">
        <v>4535</v>
      </c>
      <c r="C880" s="2" t="s">
        <v>1316</v>
      </c>
      <c r="D880" s="2" t="s">
        <v>13</v>
      </c>
      <c r="E880" s="11">
        <v>45809</v>
      </c>
      <c r="F880" s="2">
        <v>4</v>
      </c>
      <c r="G880" s="2">
        <v>3</v>
      </c>
      <c r="H880" s="2">
        <v>4</v>
      </c>
      <c r="I880" s="2">
        <v>4</v>
      </c>
      <c r="J880" s="2">
        <v>5</v>
      </c>
      <c r="K880" s="2">
        <v>8</v>
      </c>
      <c r="L880" s="2" t="str">
        <f>IF(F880&gt;=4,"Positive",IF(F880=3,"Neutral","Negative"))</f>
        <v>Positive</v>
      </c>
      <c r="M880" s="2" t="str">
        <f>IF(K880&gt;=9,"Promoter",IF(K880&gt;=7,"Passive","Detractor"))</f>
        <v>Passive</v>
      </c>
      <c r="N880" s="2" t="s">
        <v>7735</v>
      </c>
    </row>
    <row r="881" spans="1:14" x14ac:dyDescent="0.2">
      <c r="A881" s="2" t="s">
        <v>8616</v>
      </c>
      <c r="B881" s="2" t="s">
        <v>4545</v>
      </c>
      <c r="C881" s="2" t="s">
        <v>846</v>
      </c>
      <c r="D881" s="2" t="s">
        <v>118</v>
      </c>
      <c r="E881" s="11">
        <v>45809</v>
      </c>
      <c r="F881" s="2">
        <v>5</v>
      </c>
      <c r="G881" s="2">
        <v>5</v>
      </c>
      <c r="H881" s="2">
        <v>5</v>
      </c>
      <c r="I881" s="2">
        <v>5</v>
      </c>
      <c r="J881" s="2">
        <v>5</v>
      </c>
      <c r="K881" s="2">
        <v>9</v>
      </c>
      <c r="L881" s="2" t="str">
        <f>IF(F881&gt;=4,"Positive",IF(F881=3,"Neutral","Negative"))</f>
        <v>Positive</v>
      </c>
      <c r="M881" s="2" t="str">
        <f>IF(K881&gt;=9,"Promoter",IF(K881&gt;=7,"Passive","Detractor"))</f>
        <v>Promoter</v>
      </c>
      <c r="N881" s="2" t="s">
        <v>7735</v>
      </c>
    </row>
    <row r="882" spans="1:14" x14ac:dyDescent="0.2">
      <c r="A882" s="2" t="s">
        <v>8617</v>
      </c>
      <c r="B882" s="2" t="s">
        <v>4548</v>
      </c>
      <c r="C882" s="2" t="s">
        <v>1585</v>
      </c>
      <c r="D882" s="2" t="s">
        <v>118</v>
      </c>
      <c r="E882" s="11">
        <v>45809</v>
      </c>
      <c r="F882" s="2">
        <v>5</v>
      </c>
      <c r="G882" s="2">
        <v>5</v>
      </c>
      <c r="H882" s="2">
        <v>5</v>
      </c>
      <c r="I882" s="2">
        <v>5</v>
      </c>
      <c r="J882" s="2">
        <v>5</v>
      </c>
      <c r="K882" s="2">
        <v>8</v>
      </c>
      <c r="L882" s="2" t="str">
        <f>IF(F882&gt;=4,"Positive",IF(F882=3,"Neutral","Negative"))</f>
        <v>Positive</v>
      </c>
      <c r="M882" s="2" t="str">
        <f>IF(K882&gt;=9,"Promoter",IF(K882&gt;=7,"Passive","Detractor"))</f>
        <v>Passive</v>
      </c>
      <c r="N882" s="2" t="s">
        <v>7733</v>
      </c>
    </row>
    <row r="883" spans="1:14" x14ac:dyDescent="0.2">
      <c r="A883" s="2" t="s">
        <v>8618</v>
      </c>
      <c r="B883" s="2" t="s">
        <v>3840</v>
      </c>
      <c r="C883" s="2" t="s">
        <v>1680</v>
      </c>
      <c r="D883" s="2" t="s">
        <v>89</v>
      </c>
      <c r="E883" s="11">
        <v>45810</v>
      </c>
      <c r="F883" s="2">
        <v>4</v>
      </c>
      <c r="G883" s="2">
        <v>3</v>
      </c>
      <c r="H883" s="2">
        <v>4</v>
      </c>
      <c r="I883" s="2">
        <v>4</v>
      </c>
      <c r="J883" s="2">
        <v>4</v>
      </c>
      <c r="K883" s="2">
        <v>8</v>
      </c>
      <c r="L883" s="2" t="str">
        <f>IF(F883&gt;=4,"Positive",IF(F883=3,"Neutral","Negative"))</f>
        <v>Positive</v>
      </c>
      <c r="M883" s="2" t="str">
        <f>IF(K883&gt;=9,"Promoter",IF(K883&gt;=7,"Passive","Detractor"))</f>
        <v>Passive</v>
      </c>
      <c r="N883" s="2" t="s">
        <v>7737</v>
      </c>
    </row>
    <row r="884" spans="1:14" x14ac:dyDescent="0.2">
      <c r="A884" s="2" t="s">
        <v>8619</v>
      </c>
      <c r="B884" s="2" t="s">
        <v>3987</v>
      </c>
      <c r="C884" s="2" t="s">
        <v>870</v>
      </c>
      <c r="D884" s="2" t="s">
        <v>97</v>
      </c>
      <c r="E884" s="11">
        <v>45810</v>
      </c>
      <c r="F884" s="2">
        <v>4</v>
      </c>
      <c r="G884" s="2">
        <v>3</v>
      </c>
      <c r="H884" s="2">
        <v>4</v>
      </c>
      <c r="I884" s="2">
        <v>4</v>
      </c>
      <c r="J884" s="2">
        <v>3</v>
      </c>
      <c r="K884" s="2">
        <v>8</v>
      </c>
      <c r="L884" s="2" t="str">
        <f>IF(F884&gt;=4,"Positive",IF(F884=3,"Neutral","Negative"))</f>
        <v>Positive</v>
      </c>
      <c r="M884" s="2" t="str">
        <f>IF(K884&gt;=9,"Promoter",IF(K884&gt;=7,"Passive","Detractor"))</f>
        <v>Passive</v>
      </c>
      <c r="N884" s="2" t="s">
        <v>7735</v>
      </c>
    </row>
    <row r="885" spans="1:14" x14ac:dyDescent="0.2">
      <c r="A885" s="2" t="s">
        <v>8620</v>
      </c>
      <c r="B885" s="2" t="s">
        <v>4405</v>
      </c>
      <c r="C885" s="2" t="s">
        <v>974</v>
      </c>
      <c r="D885" s="2" t="s">
        <v>43</v>
      </c>
      <c r="E885" s="11">
        <v>45810</v>
      </c>
      <c r="F885" s="2">
        <v>3</v>
      </c>
      <c r="G885" s="2">
        <v>3</v>
      </c>
      <c r="H885" s="2">
        <v>2</v>
      </c>
      <c r="I885" s="2">
        <v>3</v>
      </c>
      <c r="J885" s="2">
        <v>3</v>
      </c>
      <c r="K885" s="2">
        <v>5</v>
      </c>
      <c r="L885" s="2" t="str">
        <f>IF(F885&gt;=4,"Positive",IF(F885=3,"Neutral","Negative"))</f>
        <v>Neutral</v>
      </c>
      <c r="M885" s="2" t="str">
        <f>IF(K885&gt;=9,"Promoter",IF(K885&gt;=7,"Passive","Detractor"))</f>
        <v>Detractor</v>
      </c>
      <c r="N885" s="2" t="s">
        <v>7743</v>
      </c>
    </row>
    <row r="886" spans="1:14" x14ac:dyDescent="0.2">
      <c r="A886" s="2" t="s">
        <v>8621</v>
      </c>
      <c r="B886" s="2" t="s">
        <v>4446</v>
      </c>
      <c r="C886" s="2" t="s">
        <v>1978</v>
      </c>
      <c r="D886" s="2" t="s">
        <v>41</v>
      </c>
      <c r="E886" s="11">
        <v>45810</v>
      </c>
      <c r="F886" s="2">
        <v>3</v>
      </c>
      <c r="G886" s="2">
        <v>3</v>
      </c>
      <c r="H886" s="2">
        <v>2</v>
      </c>
      <c r="I886" s="2">
        <v>3</v>
      </c>
      <c r="J886" s="2">
        <v>4</v>
      </c>
      <c r="K886" s="2">
        <v>7</v>
      </c>
      <c r="L886" s="2" t="str">
        <f>IF(F886&gt;=4,"Positive",IF(F886=3,"Neutral","Negative"))</f>
        <v>Neutral</v>
      </c>
      <c r="M886" s="2" t="str">
        <f>IF(K886&gt;=9,"Promoter",IF(K886&gt;=7,"Passive","Detractor"))</f>
        <v>Passive</v>
      </c>
      <c r="N886" s="2" t="s">
        <v>7735</v>
      </c>
    </row>
    <row r="887" spans="1:14" x14ac:dyDescent="0.2">
      <c r="A887" s="2" t="s">
        <v>8622</v>
      </c>
      <c r="B887" s="2" t="s">
        <v>4500</v>
      </c>
      <c r="C887" s="2" t="s">
        <v>2287</v>
      </c>
      <c r="D887" s="2" t="s">
        <v>29</v>
      </c>
      <c r="E887" s="11">
        <v>45810</v>
      </c>
      <c r="F887" s="2">
        <v>4</v>
      </c>
      <c r="G887" s="2">
        <v>3</v>
      </c>
      <c r="H887" s="2">
        <v>4</v>
      </c>
      <c r="I887" s="2">
        <v>5</v>
      </c>
      <c r="J887" s="2">
        <v>4</v>
      </c>
      <c r="K887" s="2">
        <v>8</v>
      </c>
      <c r="L887" s="2" t="str">
        <f>IF(F887&gt;=4,"Positive",IF(F887=3,"Neutral","Negative"))</f>
        <v>Positive</v>
      </c>
      <c r="M887" s="2" t="str">
        <f>IF(K887&gt;=9,"Promoter",IF(K887&gt;=7,"Passive","Detractor"))</f>
        <v>Passive</v>
      </c>
      <c r="N887" s="2" t="s">
        <v>7735</v>
      </c>
    </row>
    <row r="888" spans="1:14" x14ac:dyDescent="0.2">
      <c r="A888" s="2" t="s">
        <v>8623</v>
      </c>
      <c r="B888" s="2" t="s">
        <v>4551</v>
      </c>
      <c r="C888" s="2" t="s">
        <v>2186</v>
      </c>
      <c r="D888" s="2" t="s">
        <v>34</v>
      </c>
      <c r="E888" s="11">
        <v>45810</v>
      </c>
      <c r="F888" s="2">
        <v>5</v>
      </c>
      <c r="G888" s="2">
        <v>4</v>
      </c>
      <c r="H888" s="2">
        <v>4</v>
      </c>
      <c r="I888" s="2">
        <v>5</v>
      </c>
      <c r="J888" s="2">
        <v>5</v>
      </c>
      <c r="K888" s="2">
        <v>9</v>
      </c>
      <c r="L888" s="2" t="str">
        <f>IF(F888&gt;=4,"Positive",IF(F888=3,"Neutral","Negative"))</f>
        <v>Positive</v>
      </c>
      <c r="M888" s="2" t="str">
        <f>IF(K888&gt;=9,"Promoter",IF(K888&gt;=7,"Passive","Detractor"))</f>
        <v>Promoter</v>
      </c>
      <c r="N888" s="2" t="s">
        <v>7735</v>
      </c>
    </row>
    <row r="889" spans="1:14" x14ac:dyDescent="0.2">
      <c r="A889" s="2" t="s">
        <v>8624</v>
      </c>
      <c r="B889" s="2" t="s">
        <v>4381</v>
      </c>
      <c r="C889" s="2" t="s">
        <v>1830</v>
      </c>
      <c r="D889" s="2" t="s">
        <v>93</v>
      </c>
      <c r="E889" s="11">
        <v>45811</v>
      </c>
      <c r="F889" s="2">
        <v>4</v>
      </c>
      <c r="G889" s="2">
        <v>4</v>
      </c>
      <c r="H889" s="2">
        <v>3</v>
      </c>
      <c r="I889" s="2">
        <v>4</v>
      </c>
      <c r="J889" s="2">
        <v>4</v>
      </c>
      <c r="K889" s="2">
        <v>7</v>
      </c>
      <c r="L889" s="2" t="str">
        <f>IF(F889&gt;=4,"Positive",IF(F889=3,"Neutral","Negative"))</f>
        <v>Positive</v>
      </c>
      <c r="M889" s="2" t="str">
        <f>IF(K889&gt;=9,"Promoter",IF(K889&gt;=7,"Passive","Detractor"))</f>
        <v>Passive</v>
      </c>
      <c r="N889" s="2" t="s">
        <v>7733</v>
      </c>
    </row>
    <row r="890" spans="1:14" x14ac:dyDescent="0.2">
      <c r="A890" s="2" t="s">
        <v>8625</v>
      </c>
      <c r="B890" s="2" t="s">
        <v>4505</v>
      </c>
      <c r="C890" s="2" t="s">
        <v>1505</v>
      </c>
      <c r="D890" s="2" t="s">
        <v>118</v>
      </c>
      <c r="E890" s="11">
        <v>45811</v>
      </c>
      <c r="F890" s="2">
        <v>4</v>
      </c>
      <c r="G890" s="2">
        <v>4</v>
      </c>
      <c r="H890" s="2">
        <v>3</v>
      </c>
      <c r="I890" s="2">
        <v>4</v>
      </c>
      <c r="J890" s="2">
        <v>5</v>
      </c>
      <c r="K890" s="2">
        <v>9</v>
      </c>
      <c r="L890" s="2" t="str">
        <f>IF(F890&gt;=4,"Positive",IF(F890=3,"Neutral","Negative"))</f>
        <v>Positive</v>
      </c>
      <c r="M890" s="2" t="str">
        <f>IF(K890&gt;=9,"Promoter",IF(K890&gt;=7,"Passive","Detractor"))</f>
        <v>Promoter</v>
      </c>
      <c r="N890" s="2" t="s">
        <v>7743</v>
      </c>
    </row>
    <row r="891" spans="1:14" x14ac:dyDescent="0.2">
      <c r="A891" s="2" t="s">
        <v>8626</v>
      </c>
      <c r="B891" s="2" t="s">
        <v>4547</v>
      </c>
      <c r="C891" s="2" t="s">
        <v>974</v>
      </c>
      <c r="D891" s="2" t="s">
        <v>118</v>
      </c>
      <c r="E891" s="11">
        <v>45812</v>
      </c>
      <c r="F891" s="2">
        <v>5</v>
      </c>
      <c r="G891" s="2">
        <v>4</v>
      </c>
      <c r="H891" s="2">
        <v>4</v>
      </c>
      <c r="I891" s="2">
        <v>4</v>
      </c>
      <c r="J891" s="2">
        <v>4</v>
      </c>
      <c r="K891" s="2">
        <v>10</v>
      </c>
      <c r="L891" s="2" t="str">
        <f>IF(F891&gt;=4,"Positive",IF(F891=3,"Neutral","Negative"))</f>
        <v>Positive</v>
      </c>
      <c r="M891" s="2" t="str">
        <f>IF(K891&gt;=9,"Promoter",IF(K891&gt;=7,"Passive","Detractor"))</f>
        <v>Promoter</v>
      </c>
      <c r="N891" s="2" t="s">
        <v>7737</v>
      </c>
    </row>
    <row r="892" spans="1:14" x14ac:dyDescent="0.2">
      <c r="A892" s="2" t="s">
        <v>8627</v>
      </c>
      <c r="B892" s="2" t="s">
        <v>4458</v>
      </c>
      <c r="C892" s="2" t="s">
        <v>916</v>
      </c>
      <c r="D892" s="2" t="s">
        <v>9</v>
      </c>
      <c r="E892" s="11">
        <v>45813</v>
      </c>
      <c r="F892" s="2">
        <v>3</v>
      </c>
      <c r="G892" s="2">
        <v>3</v>
      </c>
      <c r="H892" s="2">
        <v>2</v>
      </c>
      <c r="I892" s="2">
        <v>4</v>
      </c>
      <c r="J892" s="2">
        <v>3</v>
      </c>
      <c r="K892" s="2">
        <v>6</v>
      </c>
      <c r="L892" s="2" t="str">
        <f>IF(F892&gt;=4,"Positive",IF(F892=3,"Neutral","Negative"))</f>
        <v>Neutral</v>
      </c>
      <c r="M892" s="2" t="str">
        <f>IF(K892&gt;=9,"Promoter",IF(K892&gt;=7,"Passive","Detractor"))</f>
        <v>Detractor</v>
      </c>
      <c r="N892" s="2" t="s">
        <v>7735</v>
      </c>
    </row>
    <row r="893" spans="1:14" x14ac:dyDescent="0.2">
      <c r="A893" s="2" t="s">
        <v>8628</v>
      </c>
      <c r="B893" s="2" t="s">
        <v>4514</v>
      </c>
      <c r="C893" s="2" t="s">
        <v>974</v>
      </c>
      <c r="D893" s="2" t="s">
        <v>67</v>
      </c>
      <c r="E893" s="11">
        <v>45814</v>
      </c>
      <c r="F893" s="2">
        <v>4</v>
      </c>
      <c r="G893" s="2">
        <v>5</v>
      </c>
      <c r="H893" s="2">
        <v>4</v>
      </c>
      <c r="I893" s="2">
        <v>4</v>
      </c>
      <c r="J893" s="2">
        <v>5</v>
      </c>
      <c r="K893" s="2">
        <v>9</v>
      </c>
      <c r="L893" s="2" t="str">
        <f>IF(F893&gt;=4,"Positive",IF(F893=3,"Neutral","Negative"))</f>
        <v>Positive</v>
      </c>
      <c r="M893" s="2" t="str">
        <f>IF(K893&gt;=9,"Promoter",IF(K893&gt;=7,"Passive","Detractor"))</f>
        <v>Promoter</v>
      </c>
      <c r="N893" s="2" t="s">
        <v>7737</v>
      </c>
    </row>
    <row r="894" spans="1:14" x14ac:dyDescent="0.2">
      <c r="A894" s="2" t="s">
        <v>8629</v>
      </c>
      <c r="B894" s="2" t="s">
        <v>4538</v>
      </c>
      <c r="C894" s="2" t="s">
        <v>1915</v>
      </c>
      <c r="D894" s="2" t="s">
        <v>97</v>
      </c>
      <c r="E894" s="11">
        <v>45814</v>
      </c>
      <c r="F894" s="2">
        <v>4</v>
      </c>
      <c r="G894" s="2">
        <v>5</v>
      </c>
      <c r="H894" s="2">
        <v>4</v>
      </c>
      <c r="I894" s="2">
        <v>4</v>
      </c>
      <c r="J894" s="2">
        <v>3</v>
      </c>
      <c r="K894" s="2">
        <v>7</v>
      </c>
      <c r="L894" s="2" t="str">
        <f>IF(F894&gt;=4,"Positive",IF(F894=3,"Neutral","Negative"))</f>
        <v>Positive</v>
      </c>
      <c r="M894" s="2" t="str">
        <f>IF(K894&gt;=9,"Promoter",IF(K894&gt;=7,"Passive","Detractor"))</f>
        <v>Passive</v>
      </c>
      <c r="N894" s="2" t="s">
        <v>7737</v>
      </c>
    </row>
    <row r="895" spans="1:14" x14ac:dyDescent="0.2">
      <c r="A895" s="2" t="s">
        <v>8630</v>
      </c>
      <c r="B895" s="2" t="s">
        <v>4128</v>
      </c>
      <c r="C895" s="2" t="s">
        <v>1633</v>
      </c>
      <c r="D895" s="2" t="s">
        <v>118</v>
      </c>
      <c r="E895" s="11">
        <v>45815</v>
      </c>
      <c r="F895" s="2">
        <v>4</v>
      </c>
      <c r="G895" s="2">
        <v>4</v>
      </c>
      <c r="H895" s="2">
        <v>4</v>
      </c>
      <c r="I895" s="2">
        <v>3</v>
      </c>
      <c r="J895" s="2">
        <v>5</v>
      </c>
      <c r="K895" s="2">
        <v>8</v>
      </c>
      <c r="L895" s="2" t="str">
        <f>IF(F895&gt;=4,"Positive",IF(F895=3,"Neutral","Negative"))</f>
        <v>Positive</v>
      </c>
      <c r="M895" s="2" t="str">
        <f>IF(K895&gt;=9,"Promoter",IF(K895&gt;=7,"Passive","Detractor"))</f>
        <v>Passive</v>
      </c>
      <c r="N895" s="2" t="s">
        <v>7743</v>
      </c>
    </row>
    <row r="896" spans="1:14" x14ac:dyDescent="0.2">
      <c r="A896" s="2" t="s">
        <v>8631</v>
      </c>
      <c r="B896" s="2" t="s">
        <v>4373</v>
      </c>
      <c r="C896" s="2" t="s">
        <v>1361</v>
      </c>
      <c r="D896" s="2" t="s">
        <v>106</v>
      </c>
      <c r="E896" s="11">
        <v>45815</v>
      </c>
      <c r="F896" s="2">
        <v>5</v>
      </c>
      <c r="G896" s="2">
        <v>5</v>
      </c>
      <c r="H896" s="2">
        <v>5</v>
      </c>
      <c r="I896" s="2">
        <v>5</v>
      </c>
      <c r="J896" s="2">
        <v>5</v>
      </c>
      <c r="K896" s="2">
        <v>8</v>
      </c>
      <c r="L896" s="2" t="str">
        <f>IF(F896&gt;=4,"Positive",IF(F896=3,"Neutral","Negative"))</f>
        <v>Positive</v>
      </c>
      <c r="M896" s="2" t="str">
        <f>IF(K896&gt;=9,"Promoter",IF(K896&gt;=7,"Passive","Detractor"))</f>
        <v>Passive</v>
      </c>
      <c r="N896" s="2" t="s">
        <v>7743</v>
      </c>
    </row>
    <row r="897" spans="1:14" x14ac:dyDescent="0.2">
      <c r="A897" s="2" t="s">
        <v>8632</v>
      </c>
      <c r="B897" s="2" t="s">
        <v>4471</v>
      </c>
      <c r="C897" s="2" t="s">
        <v>2368</v>
      </c>
      <c r="D897" s="2" t="s">
        <v>77</v>
      </c>
      <c r="E897" s="11">
        <v>45815</v>
      </c>
      <c r="F897" s="2">
        <v>4</v>
      </c>
      <c r="G897" s="2">
        <v>5</v>
      </c>
      <c r="H897" s="2">
        <v>4</v>
      </c>
      <c r="I897" s="2">
        <v>5</v>
      </c>
      <c r="J897" s="2">
        <v>4</v>
      </c>
      <c r="K897" s="2">
        <v>8</v>
      </c>
      <c r="L897" s="2" t="str">
        <f>IF(F897&gt;=4,"Positive",IF(F897=3,"Neutral","Negative"))</f>
        <v>Positive</v>
      </c>
      <c r="M897" s="2" t="str">
        <f>IF(K897&gt;=9,"Promoter",IF(K897&gt;=7,"Passive","Detractor"))</f>
        <v>Passive</v>
      </c>
      <c r="N897" s="2" t="s">
        <v>7733</v>
      </c>
    </row>
    <row r="898" spans="1:14" x14ac:dyDescent="0.2">
      <c r="A898" s="2" t="s">
        <v>8633</v>
      </c>
      <c r="B898" s="2" t="s">
        <v>4581</v>
      </c>
      <c r="C898" s="2" t="s">
        <v>713</v>
      </c>
      <c r="D898" s="2" t="s">
        <v>13</v>
      </c>
      <c r="E898" s="11">
        <v>45815</v>
      </c>
      <c r="F898" s="2">
        <v>5</v>
      </c>
      <c r="G898" s="2">
        <v>5</v>
      </c>
      <c r="H898" s="2">
        <v>4</v>
      </c>
      <c r="I898" s="2">
        <v>5</v>
      </c>
      <c r="J898" s="2">
        <v>5</v>
      </c>
      <c r="K898" s="2">
        <v>8</v>
      </c>
      <c r="L898" s="2" t="str">
        <f>IF(F898&gt;=4,"Positive",IF(F898=3,"Neutral","Negative"))</f>
        <v>Positive</v>
      </c>
      <c r="M898" s="2" t="str">
        <f>IF(K898&gt;=9,"Promoter",IF(K898&gt;=7,"Passive","Detractor"))</f>
        <v>Passive</v>
      </c>
      <c r="N898" s="2" t="s">
        <v>7733</v>
      </c>
    </row>
    <row r="899" spans="1:14" x14ac:dyDescent="0.2">
      <c r="A899" s="2" t="s">
        <v>8634</v>
      </c>
      <c r="B899" s="2" t="s">
        <v>4411</v>
      </c>
      <c r="C899" s="2" t="s">
        <v>2433</v>
      </c>
      <c r="D899" s="2" t="s">
        <v>63</v>
      </c>
      <c r="E899" s="11">
        <v>45816</v>
      </c>
      <c r="F899" s="2">
        <v>3</v>
      </c>
      <c r="G899" s="2">
        <v>4</v>
      </c>
      <c r="H899" s="2">
        <v>3</v>
      </c>
      <c r="I899" s="2">
        <v>2</v>
      </c>
      <c r="J899" s="2">
        <v>4</v>
      </c>
      <c r="K899" s="2">
        <v>6</v>
      </c>
      <c r="L899" s="2" t="str">
        <f>IF(F899&gt;=4,"Positive",IF(F899=3,"Neutral","Negative"))</f>
        <v>Neutral</v>
      </c>
      <c r="M899" s="2" t="str">
        <f>IF(K899&gt;=9,"Promoter",IF(K899&gt;=7,"Passive","Detractor"))</f>
        <v>Detractor</v>
      </c>
      <c r="N899" s="2" t="s">
        <v>7749</v>
      </c>
    </row>
    <row r="900" spans="1:14" x14ac:dyDescent="0.2">
      <c r="A900" s="2" t="s">
        <v>8635</v>
      </c>
      <c r="B900" s="2" t="s">
        <v>4244</v>
      </c>
      <c r="C900" s="2" t="s">
        <v>2247</v>
      </c>
      <c r="D900" s="2" t="s">
        <v>16</v>
      </c>
      <c r="E900" s="11">
        <v>45817</v>
      </c>
      <c r="F900" s="2">
        <v>4</v>
      </c>
      <c r="G900" s="2">
        <v>5</v>
      </c>
      <c r="H900" s="2">
        <v>4</v>
      </c>
      <c r="I900" s="2">
        <v>5</v>
      </c>
      <c r="J900" s="2">
        <v>4</v>
      </c>
      <c r="K900" s="2">
        <v>7</v>
      </c>
      <c r="L900" s="2" t="str">
        <f>IF(F900&gt;=4,"Positive",IF(F900=3,"Neutral","Negative"))</f>
        <v>Positive</v>
      </c>
      <c r="M900" s="2" t="str">
        <f>IF(K900&gt;=9,"Promoter",IF(K900&gt;=7,"Passive","Detractor"))</f>
        <v>Passive</v>
      </c>
      <c r="N900" s="2" t="s">
        <v>7749</v>
      </c>
    </row>
    <row r="901" spans="1:14" x14ac:dyDescent="0.2">
      <c r="A901" s="2" t="s">
        <v>8636</v>
      </c>
      <c r="B901" s="2" t="s">
        <v>4467</v>
      </c>
      <c r="C901" s="2" t="s">
        <v>1587</v>
      </c>
      <c r="D901" s="2" t="s">
        <v>73</v>
      </c>
      <c r="E901" s="11">
        <v>45817</v>
      </c>
      <c r="F901" s="2">
        <v>5</v>
      </c>
      <c r="G901" s="2">
        <v>5</v>
      </c>
      <c r="H901" s="2">
        <v>5</v>
      </c>
      <c r="I901" s="2">
        <v>5</v>
      </c>
      <c r="J901" s="2">
        <v>5</v>
      </c>
      <c r="K901" s="2">
        <v>8</v>
      </c>
      <c r="L901" s="2" t="str">
        <f>IF(F901&gt;=4,"Positive",IF(F901=3,"Neutral","Negative"))</f>
        <v>Positive</v>
      </c>
      <c r="M901" s="2" t="str">
        <f>IF(K901&gt;=9,"Promoter",IF(K901&gt;=7,"Passive","Detractor"))</f>
        <v>Passive</v>
      </c>
      <c r="N901" s="2" t="s">
        <v>7749</v>
      </c>
    </row>
    <row r="902" spans="1:14" x14ac:dyDescent="0.2">
      <c r="A902" s="2" t="s">
        <v>8637</v>
      </c>
      <c r="B902" s="2" t="s">
        <v>4555</v>
      </c>
      <c r="C902" s="2" t="s">
        <v>892</v>
      </c>
      <c r="D902" s="2" t="s">
        <v>125</v>
      </c>
      <c r="E902" s="11">
        <v>45817</v>
      </c>
      <c r="F902" s="2">
        <v>4</v>
      </c>
      <c r="G902" s="2">
        <v>3</v>
      </c>
      <c r="H902" s="2">
        <v>3</v>
      </c>
      <c r="I902" s="2">
        <v>3</v>
      </c>
      <c r="J902" s="2">
        <v>4</v>
      </c>
      <c r="K902" s="2">
        <v>7</v>
      </c>
      <c r="L902" s="2" t="str">
        <f>IF(F902&gt;=4,"Positive",IF(F902=3,"Neutral","Negative"))</f>
        <v>Positive</v>
      </c>
      <c r="M902" s="2" t="str">
        <f>IF(K902&gt;=9,"Promoter",IF(K902&gt;=7,"Passive","Detractor"))</f>
        <v>Passive</v>
      </c>
      <c r="N902" s="2" t="s">
        <v>7743</v>
      </c>
    </row>
    <row r="903" spans="1:14" x14ac:dyDescent="0.2">
      <c r="A903" s="2" t="s">
        <v>8638</v>
      </c>
      <c r="B903" s="2" t="s">
        <v>4398</v>
      </c>
      <c r="C903" s="2" t="s">
        <v>428</v>
      </c>
      <c r="D903" s="2" t="s">
        <v>93</v>
      </c>
      <c r="E903" s="11">
        <v>45818</v>
      </c>
      <c r="F903" s="2">
        <v>5</v>
      </c>
      <c r="G903" s="2">
        <v>5</v>
      </c>
      <c r="H903" s="2">
        <v>5</v>
      </c>
      <c r="I903" s="2">
        <v>5</v>
      </c>
      <c r="J903" s="2">
        <v>5</v>
      </c>
      <c r="K903" s="2">
        <v>8</v>
      </c>
      <c r="L903" s="2" t="str">
        <f>IF(F903&gt;=4,"Positive",IF(F903=3,"Neutral","Negative"))</f>
        <v>Positive</v>
      </c>
      <c r="M903" s="2" t="str">
        <f>IF(K903&gt;=9,"Promoter",IF(K903&gt;=7,"Passive","Detractor"))</f>
        <v>Passive</v>
      </c>
      <c r="N903" s="2" t="s">
        <v>7743</v>
      </c>
    </row>
    <row r="904" spans="1:14" x14ac:dyDescent="0.2">
      <c r="A904" s="2" t="s">
        <v>8639</v>
      </c>
      <c r="B904" s="2" t="s">
        <v>4462</v>
      </c>
      <c r="C904" s="2" t="s">
        <v>1200</v>
      </c>
      <c r="D904" s="2" t="s">
        <v>63</v>
      </c>
      <c r="E904" s="11">
        <v>45818</v>
      </c>
      <c r="F904" s="2">
        <v>3</v>
      </c>
      <c r="G904" s="2">
        <v>3</v>
      </c>
      <c r="H904" s="2">
        <v>4</v>
      </c>
      <c r="I904" s="2">
        <v>3</v>
      </c>
      <c r="J904" s="2">
        <v>3</v>
      </c>
      <c r="K904" s="2">
        <v>6</v>
      </c>
      <c r="L904" s="2" t="str">
        <f>IF(F904&gt;=4,"Positive",IF(F904=3,"Neutral","Negative"))</f>
        <v>Neutral</v>
      </c>
      <c r="M904" s="2" t="str">
        <f>IF(K904&gt;=9,"Promoter",IF(K904&gt;=7,"Passive","Detractor"))</f>
        <v>Detractor</v>
      </c>
      <c r="N904" s="2" t="s">
        <v>7735</v>
      </c>
    </row>
    <row r="905" spans="1:14" x14ac:dyDescent="0.2">
      <c r="A905" s="2" t="s">
        <v>8640</v>
      </c>
      <c r="B905" s="2" t="s">
        <v>4570</v>
      </c>
      <c r="C905" s="2" t="s">
        <v>903</v>
      </c>
      <c r="D905" s="2" t="s">
        <v>83</v>
      </c>
      <c r="E905" s="11">
        <v>45818</v>
      </c>
      <c r="F905" s="2">
        <v>5</v>
      </c>
      <c r="G905" s="2">
        <v>5</v>
      </c>
      <c r="H905" s="2">
        <v>4</v>
      </c>
      <c r="I905" s="2">
        <v>5</v>
      </c>
      <c r="J905" s="2">
        <v>5</v>
      </c>
      <c r="K905" s="2">
        <v>9</v>
      </c>
      <c r="L905" s="2" t="str">
        <f>IF(F905&gt;=4,"Positive",IF(F905=3,"Neutral","Negative"))</f>
        <v>Positive</v>
      </c>
      <c r="M905" s="2" t="str">
        <f>IF(K905&gt;=9,"Promoter",IF(K905&gt;=7,"Passive","Detractor"))</f>
        <v>Promoter</v>
      </c>
      <c r="N905" s="2" t="s">
        <v>7743</v>
      </c>
    </row>
    <row r="906" spans="1:14" x14ac:dyDescent="0.2">
      <c r="A906" s="2" t="s">
        <v>8641</v>
      </c>
      <c r="B906" s="2" t="s">
        <v>4138</v>
      </c>
      <c r="C906" s="2" t="s">
        <v>819</v>
      </c>
      <c r="D906" s="2" t="s">
        <v>97</v>
      </c>
      <c r="E906" s="11">
        <v>45819</v>
      </c>
      <c r="F906" s="2">
        <v>4</v>
      </c>
      <c r="G906" s="2">
        <v>3</v>
      </c>
      <c r="H906" s="2">
        <v>4</v>
      </c>
      <c r="I906" s="2">
        <v>4</v>
      </c>
      <c r="J906" s="2">
        <v>5</v>
      </c>
      <c r="K906" s="2">
        <v>8</v>
      </c>
      <c r="L906" s="2" t="str">
        <f>IF(F906&gt;=4,"Positive",IF(F906=3,"Neutral","Negative"))</f>
        <v>Positive</v>
      </c>
      <c r="M906" s="2" t="str">
        <f>IF(K906&gt;=9,"Promoter",IF(K906&gt;=7,"Passive","Detractor"))</f>
        <v>Passive</v>
      </c>
      <c r="N906" s="2" t="s">
        <v>7737</v>
      </c>
    </row>
    <row r="907" spans="1:14" x14ac:dyDescent="0.2">
      <c r="A907" s="2" t="s">
        <v>8642</v>
      </c>
      <c r="B907" s="2" t="s">
        <v>4374</v>
      </c>
      <c r="C907" s="2" t="s">
        <v>1526</v>
      </c>
      <c r="D907" s="2" t="s">
        <v>83</v>
      </c>
      <c r="E907" s="11">
        <v>45819</v>
      </c>
      <c r="F907" s="2">
        <v>4</v>
      </c>
      <c r="G907" s="2">
        <v>4</v>
      </c>
      <c r="H907" s="2">
        <v>4</v>
      </c>
      <c r="I907" s="2">
        <v>5</v>
      </c>
      <c r="J907" s="2">
        <v>4</v>
      </c>
      <c r="K907" s="2">
        <v>8</v>
      </c>
      <c r="L907" s="2" t="str">
        <f>IF(F907&gt;=4,"Positive",IF(F907=3,"Neutral","Negative"))</f>
        <v>Positive</v>
      </c>
      <c r="M907" s="2" t="str">
        <f>IF(K907&gt;=9,"Promoter",IF(K907&gt;=7,"Passive","Detractor"))</f>
        <v>Passive</v>
      </c>
      <c r="N907" s="2" t="s">
        <v>7749</v>
      </c>
    </row>
    <row r="908" spans="1:14" x14ac:dyDescent="0.2">
      <c r="A908" s="2" t="s">
        <v>8643</v>
      </c>
      <c r="B908" s="2" t="s">
        <v>4623</v>
      </c>
      <c r="C908" s="2" t="s">
        <v>974</v>
      </c>
      <c r="D908" s="2" t="s">
        <v>129</v>
      </c>
      <c r="E908" s="11">
        <v>45819</v>
      </c>
      <c r="F908" s="2">
        <v>3</v>
      </c>
      <c r="G908" s="2">
        <v>3</v>
      </c>
      <c r="H908" s="2">
        <v>4</v>
      </c>
      <c r="I908" s="2">
        <v>2</v>
      </c>
      <c r="J908" s="2">
        <v>3</v>
      </c>
      <c r="K908" s="2">
        <v>7</v>
      </c>
      <c r="L908" s="2" t="str">
        <f>IF(F908&gt;=4,"Positive",IF(F908=3,"Neutral","Negative"))</f>
        <v>Neutral</v>
      </c>
      <c r="M908" s="2" t="str">
        <f>IF(K908&gt;=9,"Promoter",IF(K908&gt;=7,"Passive","Detractor"))</f>
        <v>Passive</v>
      </c>
      <c r="N908" s="2" t="s">
        <v>7733</v>
      </c>
    </row>
    <row r="909" spans="1:14" x14ac:dyDescent="0.2">
      <c r="A909" s="2" t="s">
        <v>8644</v>
      </c>
      <c r="B909" s="2" t="s">
        <v>4481</v>
      </c>
      <c r="C909" s="2" t="s">
        <v>408</v>
      </c>
      <c r="D909" s="2" t="s">
        <v>122</v>
      </c>
      <c r="E909" s="11">
        <v>45820</v>
      </c>
      <c r="F909" s="2">
        <v>3</v>
      </c>
      <c r="G909" s="2">
        <v>3</v>
      </c>
      <c r="H909" s="2">
        <v>2</v>
      </c>
      <c r="I909" s="2">
        <v>3</v>
      </c>
      <c r="J909" s="2">
        <v>3</v>
      </c>
      <c r="K909" s="2">
        <v>7</v>
      </c>
      <c r="L909" s="2" t="str">
        <f>IF(F909&gt;=4,"Positive",IF(F909=3,"Neutral","Negative"))</f>
        <v>Neutral</v>
      </c>
      <c r="M909" s="2" t="str">
        <f>IF(K909&gt;=9,"Promoter",IF(K909&gt;=7,"Passive","Detractor"))</f>
        <v>Passive</v>
      </c>
      <c r="N909" s="2" t="s">
        <v>7735</v>
      </c>
    </row>
    <row r="910" spans="1:14" x14ac:dyDescent="0.2">
      <c r="A910" s="2" t="s">
        <v>8645</v>
      </c>
      <c r="B910" s="2" t="s">
        <v>4518</v>
      </c>
      <c r="C910" s="2" t="s">
        <v>1841</v>
      </c>
      <c r="D910" s="2" t="s">
        <v>53</v>
      </c>
      <c r="E910" s="11">
        <v>45820</v>
      </c>
      <c r="F910" s="2">
        <v>4</v>
      </c>
      <c r="G910" s="2">
        <v>3</v>
      </c>
      <c r="H910" s="2">
        <v>3</v>
      </c>
      <c r="I910" s="2">
        <v>4</v>
      </c>
      <c r="J910" s="2">
        <v>3</v>
      </c>
      <c r="K910" s="2">
        <v>7</v>
      </c>
      <c r="L910" s="2" t="str">
        <f>IF(F910&gt;=4,"Positive",IF(F910=3,"Neutral","Negative"))</f>
        <v>Positive</v>
      </c>
      <c r="M910" s="2" t="str">
        <f>IF(K910&gt;=9,"Promoter",IF(K910&gt;=7,"Passive","Detractor"))</f>
        <v>Passive</v>
      </c>
      <c r="N910" s="2" t="s">
        <v>7737</v>
      </c>
    </row>
    <row r="911" spans="1:14" x14ac:dyDescent="0.2">
      <c r="A911" s="2" t="s">
        <v>8646</v>
      </c>
      <c r="B911" s="2" t="s">
        <v>4607</v>
      </c>
      <c r="C911" s="2" t="s">
        <v>991</v>
      </c>
      <c r="D911" s="2" t="s">
        <v>69</v>
      </c>
      <c r="E911" s="11">
        <v>45820</v>
      </c>
      <c r="F911" s="2">
        <v>5</v>
      </c>
      <c r="G911" s="2">
        <v>5</v>
      </c>
      <c r="H911" s="2">
        <v>5</v>
      </c>
      <c r="I911" s="2">
        <v>4</v>
      </c>
      <c r="J911" s="2">
        <v>4</v>
      </c>
      <c r="K911" s="2">
        <v>10</v>
      </c>
      <c r="L911" s="2" t="str">
        <f>IF(F911&gt;=4,"Positive",IF(F911=3,"Neutral","Negative"))</f>
        <v>Positive</v>
      </c>
      <c r="M911" s="2" t="str">
        <f>IF(K911&gt;=9,"Promoter",IF(K911&gt;=7,"Passive","Detractor"))</f>
        <v>Promoter</v>
      </c>
      <c r="N911" s="2" t="s">
        <v>7743</v>
      </c>
    </row>
    <row r="912" spans="1:14" x14ac:dyDescent="0.2">
      <c r="A912" s="2" t="s">
        <v>8647</v>
      </c>
      <c r="B912" s="2" t="s">
        <v>4616</v>
      </c>
      <c r="C912" s="2" t="s">
        <v>305</v>
      </c>
      <c r="D912" s="2" t="s">
        <v>71</v>
      </c>
      <c r="E912" s="11">
        <v>45820</v>
      </c>
      <c r="F912" s="2">
        <v>5</v>
      </c>
      <c r="G912" s="2">
        <v>5</v>
      </c>
      <c r="H912" s="2">
        <v>5</v>
      </c>
      <c r="I912" s="2">
        <v>4</v>
      </c>
      <c r="J912" s="2">
        <v>4</v>
      </c>
      <c r="K912" s="2">
        <v>10</v>
      </c>
      <c r="L912" s="2" t="str">
        <f>IF(F912&gt;=4,"Positive",IF(F912=3,"Neutral","Negative"))</f>
        <v>Positive</v>
      </c>
      <c r="M912" s="2" t="str">
        <f>IF(K912&gt;=9,"Promoter",IF(K912&gt;=7,"Passive","Detractor"))</f>
        <v>Promoter</v>
      </c>
      <c r="N912" s="2" t="s">
        <v>7735</v>
      </c>
    </row>
    <row r="913" spans="1:14" x14ac:dyDescent="0.2">
      <c r="A913" s="2" t="s">
        <v>8648</v>
      </c>
      <c r="B913" s="2" t="s">
        <v>3369</v>
      </c>
      <c r="C913" s="2" t="s">
        <v>925</v>
      </c>
      <c r="D913" s="2" t="s">
        <v>108</v>
      </c>
      <c r="E913" s="11">
        <v>45821</v>
      </c>
      <c r="F913" s="2">
        <v>5</v>
      </c>
      <c r="G913" s="2">
        <v>5</v>
      </c>
      <c r="H913" s="2">
        <v>5</v>
      </c>
      <c r="I913" s="2">
        <v>5</v>
      </c>
      <c r="J913" s="2">
        <v>5</v>
      </c>
      <c r="K913" s="2">
        <v>8</v>
      </c>
      <c r="L913" s="2" t="str">
        <f>IF(F913&gt;=4,"Positive",IF(F913=3,"Neutral","Negative"))</f>
        <v>Positive</v>
      </c>
      <c r="M913" s="2" t="str">
        <f>IF(K913&gt;=9,"Promoter",IF(K913&gt;=7,"Passive","Detractor"))</f>
        <v>Passive</v>
      </c>
      <c r="N913" s="2" t="s">
        <v>7735</v>
      </c>
    </row>
    <row r="914" spans="1:14" x14ac:dyDescent="0.2">
      <c r="A914" s="2" t="s">
        <v>8649</v>
      </c>
      <c r="B914" s="2" t="s">
        <v>4118</v>
      </c>
      <c r="C914" s="2" t="s">
        <v>2175</v>
      </c>
      <c r="D914" s="2" t="s">
        <v>89</v>
      </c>
      <c r="E914" s="11">
        <v>45823</v>
      </c>
      <c r="F914" s="2">
        <v>3</v>
      </c>
      <c r="G914" s="2">
        <v>3</v>
      </c>
      <c r="H914" s="2">
        <v>4</v>
      </c>
      <c r="I914" s="2">
        <v>3</v>
      </c>
      <c r="J914" s="2">
        <v>4</v>
      </c>
      <c r="K914" s="2">
        <v>7</v>
      </c>
      <c r="L914" s="2" t="str">
        <f>IF(F914&gt;=4,"Positive",IF(F914=3,"Neutral","Negative"))</f>
        <v>Neutral</v>
      </c>
      <c r="M914" s="2" t="str">
        <f>IF(K914&gt;=9,"Promoter",IF(K914&gt;=7,"Passive","Detractor"))</f>
        <v>Passive</v>
      </c>
      <c r="N914" s="2" t="s">
        <v>7735</v>
      </c>
    </row>
    <row r="915" spans="1:14" x14ac:dyDescent="0.2">
      <c r="A915" s="2" t="s">
        <v>8650</v>
      </c>
      <c r="B915" s="2" t="s">
        <v>4434</v>
      </c>
      <c r="C915" s="2" t="s">
        <v>603</v>
      </c>
      <c r="D915" s="2" t="s">
        <v>108</v>
      </c>
      <c r="E915" s="11">
        <v>45823</v>
      </c>
      <c r="F915" s="2">
        <v>5</v>
      </c>
      <c r="G915" s="2">
        <v>5</v>
      </c>
      <c r="H915" s="2">
        <v>5</v>
      </c>
      <c r="I915" s="2">
        <v>5</v>
      </c>
      <c r="J915" s="2">
        <v>4</v>
      </c>
      <c r="K915" s="2">
        <v>9</v>
      </c>
      <c r="L915" s="2" t="str">
        <f>IF(F915&gt;=4,"Positive",IF(F915=3,"Neutral","Negative"))</f>
        <v>Positive</v>
      </c>
      <c r="M915" s="2" t="str">
        <f>IF(K915&gt;=9,"Promoter",IF(K915&gt;=7,"Passive","Detractor"))</f>
        <v>Promoter</v>
      </c>
      <c r="N915" s="2" t="s">
        <v>7733</v>
      </c>
    </row>
    <row r="916" spans="1:14" x14ac:dyDescent="0.2">
      <c r="A916" s="2" t="s">
        <v>8651</v>
      </c>
      <c r="B916" s="2" t="s">
        <v>4656</v>
      </c>
      <c r="C916" s="2" t="s">
        <v>1015</v>
      </c>
      <c r="D916" s="2" t="s">
        <v>108</v>
      </c>
      <c r="E916" s="11">
        <v>45823</v>
      </c>
      <c r="F916" s="2">
        <v>3</v>
      </c>
      <c r="G916" s="2">
        <v>3</v>
      </c>
      <c r="H916" s="2">
        <v>2</v>
      </c>
      <c r="I916" s="2">
        <v>3</v>
      </c>
      <c r="J916" s="2">
        <v>2</v>
      </c>
      <c r="K916" s="2">
        <v>7</v>
      </c>
      <c r="L916" s="2" t="str">
        <f>IF(F916&gt;=4,"Positive",IF(F916=3,"Neutral","Negative"))</f>
        <v>Neutral</v>
      </c>
      <c r="M916" s="2" t="str">
        <f>IF(K916&gt;=9,"Promoter",IF(K916&gt;=7,"Passive","Detractor"))</f>
        <v>Passive</v>
      </c>
      <c r="N916" s="2" t="s">
        <v>7743</v>
      </c>
    </row>
    <row r="917" spans="1:14" x14ac:dyDescent="0.2">
      <c r="A917" s="2" t="s">
        <v>8652</v>
      </c>
      <c r="B917" s="2" t="s">
        <v>4226</v>
      </c>
      <c r="C917" s="2" t="s">
        <v>1978</v>
      </c>
      <c r="D917" s="2" t="s">
        <v>101</v>
      </c>
      <c r="E917" s="11">
        <v>45824</v>
      </c>
      <c r="F917" s="2">
        <v>5</v>
      </c>
      <c r="G917" s="2">
        <v>5</v>
      </c>
      <c r="H917" s="2">
        <v>5</v>
      </c>
      <c r="I917" s="2">
        <v>5</v>
      </c>
      <c r="J917" s="2">
        <v>4</v>
      </c>
      <c r="K917" s="2">
        <v>10</v>
      </c>
      <c r="L917" s="2" t="str">
        <f>IF(F917&gt;=4,"Positive",IF(F917=3,"Neutral","Negative"))</f>
        <v>Positive</v>
      </c>
      <c r="M917" s="2" t="str">
        <f>IF(K917&gt;=9,"Promoter",IF(K917&gt;=7,"Passive","Detractor"))</f>
        <v>Promoter</v>
      </c>
      <c r="N917" s="2" t="s">
        <v>7733</v>
      </c>
    </row>
    <row r="918" spans="1:14" x14ac:dyDescent="0.2">
      <c r="A918" s="2" t="s">
        <v>8653</v>
      </c>
      <c r="B918" s="2" t="s">
        <v>4618</v>
      </c>
      <c r="C918" s="2" t="s">
        <v>584</v>
      </c>
      <c r="D918" s="2" t="s">
        <v>127</v>
      </c>
      <c r="E918" s="11">
        <v>45824</v>
      </c>
      <c r="F918" s="2">
        <v>4</v>
      </c>
      <c r="G918" s="2">
        <v>4</v>
      </c>
      <c r="H918" s="2">
        <v>4</v>
      </c>
      <c r="I918" s="2">
        <v>4</v>
      </c>
      <c r="J918" s="2">
        <v>5</v>
      </c>
      <c r="K918" s="2">
        <v>9</v>
      </c>
      <c r="L918" s="2" t="str">
        <f>IF(F918&gt;=4,"Positive",IF(F918=3,"Neutral","Negative"))</f>
        <v>Positive</v>
      </c>
      <c r="M918" s="2" t="str">
        <f>IF(K918&gt;=9,"Promoter",IF(K918&gt;=7,"Passive","Detractor"))</f>
        <v>Promoter</v>
      </c>
      <c r="N918" s="2" t="s">
        <v>7749</v>
      </c>
    </row>
    <row r="919" spans="1:14" x14ac:dyDescent="0.2">
      <c r="A919" s="2" t="s">
        <v>8654</v>
      </c>
      <c r="B919" s="2" t="s">
        <v>4644</v>
      </c>
      <c r="C919" s="2" t="s">
        <v>903</v>
      </c>
      <c r="D919" s="2" t="s">
        <v>37</v>
      </c>
      <c r="E919" s="11">
        <v>45824</v>
      </c>
      <c r="F919" s="2">
        <v>4</v>
      </c>
      <c r="G919" s="2">
        <v>5</v>
      </c>
      <c r="H919" s="2">
        <v>4</v>
      </c>
      <c r="I919" s="2">
        <v>4</v>
      </c>
      <c r="J919" s="2">
        <v>3</v>
      </c>
      <c r="K919" s="2">
        <v>9</v>
      </c>
      <c r="L919" s="2" t="str">
        <f>IF(F919&gt;=4,"Positive",IF(F919=3,"Neutral","Negative"))</f>
        <v>Positive</v>
      </c>
      <c r="M919" s="2" t="str">
        <f>IF(K919&gt;=9,"Promoter",IF(K919&gt;=7,"Passive","Detractor"))</f>
        <v>Promoter</v>
      </c>
      <c r="N919" s="2" t="s">
        <v>7737</v>
      </c>
    </row>
    <row r="920" spans="1:14" x14ac:dyDescent="0.2">
      <c r="A920" s="2" t="s">
        <v>8655</v>
      </c>
      <c r="B920" s="2" t="s">
        <v>4459</v>
      </c>
      <c r="C920" s="2" t="s">
        <v>2285</v>
      </c>
      <c r="D920" s="2" t="s">
        <v>29</v>
      </c>
      <c r="E920" s="11">
        <v>45826</v>
      </c>
      <c r="F920" s="2">
        <v>3</v>
      </c>
      <c r="G920" s="2">
        <v>4</v>
      </c>
      <c r="H920" s="2">
        <v>3</v>
      </c>
      <c r="I920" s="2">
        <v>4</v>
      </c>
      <c r="J920" s="2">
        <v>3</v>
      </c>
      <c r="K920" s="2">
        <v>5</v>
      </c>
      <c r="L920" s="2" t="str">
        <f>IF(F920&gt;=4,"Positive",IF(F920=3,"Neutral","Negative"))</f>
        <v>Neutral</v>
      </c>
      <c r="M920" s="2" t="str">
        <f>IF(K920&gt;=9,"Promoter",IF(K920&gt;=7,"Passive","Detractor"))</f>
        <v>Detractor</v>
      </c>
      <c r="N920" s="2" t="s">
        <v>7749</v>
      </c>
    </row>
    <row r="921" spans="1:14" x14ac:dyDescent="0.2">
      <c r="A921" s="2" t="s">
        <v>8656</v>
      </c>
      <c r="B921" s="2" t="s">
        <v>4497</v>
      </c>
      <c r="C921" s="2" t="s">
        <v>1644</v>
      </c>
      <c r="D921" s="2" t="s">
        <v>125</v>
      </c>
      <c r="E921" s="11">
        <v>45826</v>
      </c>
      <c r="F921" s="2">
        <v>4</v>
      </c>
      <c r="G921" s="2">
        <v>3</v>
      </c>
      <c r="H921" s="2">
        <v>4</v>
      </c>
      <c r="I921" s="2">
        <v>5</v>
      </c>
      <c r="J921" s="2">
        <v>3</v>
      </c>
      <c r="K921" s="2">
        <v>8</v>
      </c>
      <c r="L921" s="2" t="str">
        <f>IF(F921&gt;=4,"Positive",IF(F921=3,"Neutral","Negative"))</f>
        <v>Positive</v>
      </c>
      <c r="M921" s="2" t="str">
        <f>IF(K921&gt;=9,"Promoter",IF(K921&gt;=7,"Passive","Detractor"))</f>
        <v>Passive</v>
      </c>
      <c r="N921" s="2" t="s">
        <v>7743</v>
      </c>
    </row>
    <row r="922" spans="1:14" x14ac:dyDescent="0.2">
      <c r="A922" s="2" t="s">
        <v>8657</v>
      </c>
      <c r="B922" s="2" t="s">
        <v>4512</v>
      </c>
      <c r="C922" s="2" t="s">
        <v>320</v>
      </c>
      <c r="D922" s="2" t="s">
        <v>93</v>
      </c>
      <c r="E922" s="11">
        <v>45826</v>
      </c>
      <c r="F922" s="2">
        <v>3</v>
      </c>
      <c r="G922" s="2">
        <v>4</v>
      </c>
      <c r="H922" s="2">
        <v>2</v>
      </c>
      <c r="I922" s="2">
        <v>2</v>
      </c>
      <c r="J922" s="2">
        <v>2</v>
      </c>
      <c r="K922" s="2">
        <v>6</v>
      </c>
      <c r="L922" s="2" t="str">
        <f>IF(F922&gt;=4,"Positive",IF(F922=3,"Neutral","Negative"))</f>
        <v>Neutral</v>
      </c>
      <c r="M922" s="2" t="str">
        <f>IF(K922&gt;=9,"Promoter",IF(K922&gt;=7,"Passive","Detractor"))</f>
        <v>Detractor</v>
      </c>
      <c r="N922" s="2" t="s">
        <v>7733</v>
      </c>
    </row>
    <row r="923" spans="1:14" x14ac:dyDescent="0.2">
      <c r="A923" s="2" t="s">
        <v>8658</v>
      </c>
      <c r="B923" s="2" t="s">
        <v>4559</v>
      </c>
      <c r="C923" s="2" t="s">
        <v>2336</v>
      </c>
      <c r="D923" s="2" t="s">
        <v>69</v>
      </c>
      <c r="E923" s="11">
        <v>45826</v>
      </c>
      <c r="F923" s="2">
        <v>4</v>
      </c>
      <c r="G923" s="2">
        <v>4</v>
      </c>
      <c r="H923" s="2">
        <v>5</v>
      </c>
      <c r="I923" s="2">
        <v>3</v>
      </c>
      <c r="J923" s="2">
        <v>4</v>
      </c>
      <c r="K923" s="2">
        <v>9</v>
      </c>
      <c r="L923" s="2" t="str">
        <f>IF(F923&gt;=4,"Positive",IF(F923=3,"Neutral","Negative"))</f>
        <v>Positive</v>
      </c>
      <c r="M923" s="2" t="str">
        <f>IF(K923&gt;=9,"Promoter",IF(K923&gt;=7,"Passive","Detractor"))</f>
        <v>Promoter</v>
      </c>
      <c r="N923" s="2" t="s">
        <v>7735</v>
      </c>
    </row>
    <row r="924" spans="1:14" x14ac:dyDescent="0.2">
      <c r="A924" s="2" t="s">
        <v>8659</v>
      </c>
      <c r="B924" s="2" t="s">
        <v>4658</v>
      </c>
      <c r="C924" s="2" t="s">
        <v>532</v>
      </c>
      <c r="D924" s="2" t="s">
        <v>127</v>
      </c>
      <c r="E924" s="11">
        <v>45826</v>
      </c>
      <c r="F924" s="2">
        <v>4</v>
      </c>
      <c r="G924" s="2">
        <v>3</v>
      </c>
      <c r="H924" s="2">
        <v>3</v>
      </c>
      <c r="I924" s="2">
        <v>3</v>
      </c>
      <c r="J924" s="2">
        <v>4</v>
      </c>
      <c r="K924" s="2">
        <v>9</v>
      </c>
      <c r="L924" s="2" t="str">
        <f>IF(F924&gt;=4,"Positive",IF(F924=3,"Neutral","Negative"))</f>
        <v>Positive</v>
      </c>
      <c r="M924" s="2" t="str">
        <f>IF(K924&gt;=9,"Promoter",IF(K924&gt;=7,"Passive","Detractor"))</f>
        <v>Promoter</v>
      </c>
      <c r="N924" s="2" t="s">
        <v>7737</v>
      </c>
    </row>
    <row r="925" spans="1:14" x14ac:dyDescent="0.2">
      <c r="A925" s="2" t="s">
        <v>8660</v>
      </c>
      <c r="B925" s="2" t="s">
        <v>4000</v>
      </c>
      <c r="C925" s="2" t="s">
        <v>330</v>
      </c>
      <c r="D925" s="2" t="s">
        <v>103</v>
      </c>
      <c r="E925" s="11">
        <v>45827</v>
      </c>
      <c r="F925" s="2">
        <v>5</v>
      </c>
      <c r="G925" s="2">
        <v>4</v>
      </c>
      <c r="H925" s="2">
        <v>5</v>
      </c>
      <c r="I925" s="2">
        <v>5</v>
      </c>
      <c r="J925" s="2">
        <v>5</v>
      </c>
      <c r="K925" s="2">
        <v>8</v>
      </c>
      <c r="L925" s="2" t="str">
        <f>IF(F925&gt;=4,"Positive",IF(F925=3,"Neutral","Negative"))</f>
        <v>Positive</v>
      </c>
      <c r="M925" s="2" t="str">
        <f>IF(K925&gt;=9,"Promoter",IF(K925&gt;=7,"Passive","Detractor"))</f>
        <v>Passive</v>
      </c>
      <c r="N925" s="2" t="s">
        <v>7737</v>
      </c>
    </row>
    <row r="926" spans="1:14" x14ac:dyDescent="0.2">
      <c r="A926" s="2" t="s">
        <v>8661</v>
      </c>
      <c r="B926" s="2" t="s">
        <v>4430</v>
      </c>
      <c r="C926" s="2" t="s">
        <v>2358</v>
      </c>
      <c r="D926" s="2" t="s">
        <v>49</v>
      </c>
      <c r="E926" s="11">
        <v>45827</v>
      </c>
      <c r="F926" s="2">
        <v>5</v>
      </c>
      <c r="G926" s="2">
        <v>5</v>
      </c>
      <c r="H926" s="2">
        <v>4</v>
      </c>
      <c r="I926" s="2">
        <v>5</v>
      </c>
      <c r="J926" s="2">
        <v>5</v>
      </c>
      <c r="K926" s="2">
        <v>8</v>
      </c>
      <c r="L926" s="2" t="str">
        <f>IF(F926&gt;=4,"Positive",IF(F926=3,"Neutral","Negative"))</f>
        <v>Positive</v>
      </c>
      <c r="M926" s="2" t="str">
        <f>IF(K926&gt;=9,"Promoter",IF(K926&gt;=7,"Passive","Detractor"))</f>
        <v>Passive</v>
      </c>
      <c r="N926" s="2" t="s">
        <v>7737</v>
      </c>
    </row>
    <row r="927" spans="1:14" x14ac:dyDescent="0.2">
      <c r="A927" s="2" t="s">
        <v>8662</v>
      </c>
      <c r="B927" s="2" t="s">
        <v>4553</v>
      </c>
      <c r="C927" s="2" t="s">
        <v>175</v>
      </c>
      <c r="D927" s="2" t="s">
        <v>108</v>
      </c>
      <c r="E927" s="11">
        <v>45827</v>
      </c>
      <c r="F927" s="2">
        <v>4</v>
      </c>
      <c r="G927" s="2">
        <v>4</v>
      </c>
      <c r="H927" s="2">
        <v>4</v>
      </c>
      <c r="I927" s="2">
        <v>5</v>
      </c>
      <c r="J927" s="2">
        <v>3</v>
      </c>
      <c r="K927" s="2">
        <v>7</v>
      </c>
      <c r="L927" s="2" t="str">
        <f>IF(F927&gt;=4,"Positive",IF(F927=3,"Neutral","Negative"))</f>
        <v>Positive</v>
      </c>
      <c r="M927" s="2" t="str">
        <f>IF(K927&gt;=9,"Promoter",IF(K927&gt;=7,"Passive","Detractor"))</f>
        <v>Passive</v>
      </c>
      <c r="N927" s="2" t="s">
        <v>7733</v>
      </c>
    </row>
    <row r="928" spans="1:14" x14ac:dyDescent="0.2">
      <c r="A928" s="2" t="s">
        <v>8663</v>
      </c>
      <c r="B928" s="2" t="s">
        <v>4673</v>
      </c>
      <c r="C928" s="2" t="s">
        <v>1138</v>
      </c>
      <c r="D928" s="2" t="s">
        <v>108</v>
      </c>
      <c r="E928" s="11">
        <v>45827</v>
      </c>
      <c r="F928" s="2">
        <v>4</v>
      </c>
      <c r="G928" s="2">
        <v>5</v>
      </c>
      <c r="H928" s="2">
        <v>3</v>
      </c>
      <c r="I928" s="2">
        <v>5</v>
      </c>
      <c r="J928" s="2">
        <v>4</v>
      </c>
      <c r="K928" s="2">
        <v>8</v>
      </c>
      <c r="L928" s="2" t="str">
        <f>IF(F928&gt;=4,"Positive",IF(F928=3,"Neutral","Negative"))</f>
        <v>Positive</v>
      </c>
      <c r="M928" s="2" t="str">
        <f>IF(K928&gt;=9,"Promoter",IF(K928&gt;=7,"Passive","Detractor"))</f>
        <v>Passive</v>
      </c>
      <c r="N928" s="2" t="s">
        <v>7735</v>
      </c>
    </row>
    <row r="929" spans="1:14" x14ac:dyDescent="0.2">
      <c r="A929" s="2" t="s">
        <v>8664</v>
      </c>
      <c r="B929" s="2" t="s">
        <v>4439</v>
      </c>
      <c r="C929" s="2" t="s">
        <v>2239</v>
      </c>
      <c r="D929" s="2" t="s">
        <v>69</v>
      </c>
      <c r="E929" s="11">
        <v>45828</v>
      </c>
      <c r="F929" s="2">
        <v>5</v>
      </c>
      <c r="G929" s="2">
        <v>5</v>
      </c>
      <c r="H929" s="2">
        <v>5</v>
      </c>
      <c r="I929" s="2">
        <v>5</v>
      </c>
      <c r="J929" s="2">
        <v>5</v>
      </c>
      <c r="K929" s="2">
        <v>10</v>
      </c>
      <c r="L929" s="2" t="str">
        <f>IF(F929&gt;=4,"Positive",IF(F929=3,"Neutral","Negative"))</f>
        <v>Positive</v>
      </c>
      <c r="M929" s="2" t="str">
        <f>IF(K929&gt;=9,"Promoter",IF(K929&gt;=7,"Passive","Detractor"))</f>
        <v>Promoter</v>
      </c>
      <c r="N929" s="2" t="s">
        <v>7743</v>
      </c>
    </row>
    <row r="930" spans="1:14" x14ac:dyDescent="0.2">
      <c r="A930" s="2" t="s">
        <v>8665</v>
      </c>
      <c r="B930" s="2" t="s">
        <v>4561</v>
      </c>
      <c r="C930" s="2" t="s">
        <v>1441</v>
      </c>
      <c r="D930" s="2" t="s">
        <v>51</v>
      </c>
      <c r="E930" s="11">
        <v>45828</v>
      </c>
      <c r="F930" s="2">
        <v>4</v>
      </c>
      <c r="G930" s="2">
        <v>3</v>
      </c>
      <c r="H930" s="2">
        <v>5</v>
      </c>
      <c r="I930" s="2">
        <v>3</v>
      </c>
      <c r="J930" s="2">
        <v>3</v>
      </c>
      <c r="K930" s="2">
        <v>9</v>
      </c>
      <c r="L930" s="2" t="str">
        <f>IF(F930&gt;=4,"Positive",IF(F930=3,"Neutral","Negative"))</f>
        <v>Positive</v>
      </c>
      <c r="M930" s="2" t="str">
        <f>IF(K930&gt;=9,"Promoter",IF(K930&gt;=7,"Passive","Detractor"))</f>
        <v>Promoter</v>
      </c>
      <c r="N930" s="2" t="s">
        <v>7735</v>
      </c>
    </row>
    <row r="931" spans="1:14" x14ac:dyDescent="0.2">
      <c r="A931" s="2" t="s">
        <v>8666</v>
      </c>
      <c r="B931" s="2" t="s">
        <v>4659</v>
      </c>
      <c r="C931" s="2" t="s">
        <v>1217</v>
      </c>
      <c r="D931" s="2" t="s">
        <v>13</v>
      </c>
      <c r="E931" s="11">
        <v>45828</v>
      </c>
      <c r="F931" s="2">
        <v>5</v>
      </c>
      <c r="G931" s="2">
        <v>5</v>
      </c>
      <c r="H931" s="2">
        <v>5</v>
      </c>
      <c r="I931" s="2">
        <v>4</v>
      </c>
      <c r="J931" s="2">
        <v>4</v>
      </c>
      <c r="K931" s="2">
        <v>10</v>
      </c>
      <c r="L931" s="2" t="str">
        <f>IF(F931&gt;=4,"Positive",IF(F931=3,"Neutral","Negative"))</f>
        <v>Positive</v>
      </c>
      <c r="M931" s="2" t="str">
        <f>IF(K931&gt;=9,"Promoter",IF(K931&gt;=7,"Passive","Detractor"))</f>
        <v>Promoter</v>
      </c>
      <c r="N931" s="2" t="s">
        <v>7737</v>
      </c>
    </row>
    <row r="932" spans="1:14" x14ac:dyDescent="0.2">
      <c r="A932" s="2" t="s">
        <v>8667</v>
      </c>
      <c r="B932" s="2" t="s">
        <v>4665</v>
      </c>
      <c r="C932" s="2" t="s">
        <v>1943</v>
      </c>
      <c r="D932" s="2" t="s">
        <v>106</v>
      </c>
      <c r="E932" s="11">
        <v>45828</v>
      </c>
      <c r="F932" s="2">
        <v>5</v>
      </c>
      <c r="G932" s="2">
        <v>5</v>
      </c>
      <c r="H932" s="2">
        <v>5</v>
      </c>
      <c r="I932" s="2">
        <v>5</v>
      </c>
      <c r="J932" s="2">
        <v>4</v>
      </c>
      <c r="K932" s="2">
        <v>10</v>
      </c>
      <c r="L932" s="2" t="str">
        <f>IF(F932&gt;=4,"Positive",IF(F932=3,"Neutral","Negative"))</f>
        <v>Positive</v>
      </c>
      <c r="M932" s="2" t="str">
        <f>IF(K932&gt;=9,"Promoter",IF(K932&gt;=7,"Passive","Detractor"))</f>
        <v>Promoter</v>
      </c>
      <c r="N932" s="2" t="s">
        <v>7733</v>
      </c>
    </row>
    <row r="933" spans="1:14" x14ac:dyDescent="0.2">
      <c r="A933" s="2" t="s">
        <v>8668</v>
      </c>
      <c r="B933" s="2" t="s">
        <v>4571</v>
      </c>
      <c r="C933" s="2" t="s">
        <v>987</v>
      </c>
      <c r="D933" s="2" t="s">
        <v>108</v>
      </c>
      <c r="E933" s="11">
        <v>45829</v>
      </c>
      <c r="F933" s="2">
        <v>2</v>
      </c>
      <c r="G933" s="2">
        <v>2</v>
      </c>
      <c r="H933" s="2">
        <v>2</v>
      </c>
      <c r="I933" s="2">
        <v>3</v>
      </c>
      <c r="J933" s="2">
        <v>1</v>
      </c>
      <c r="K933" s="2">
        <v>2</v>
      </c>
      <c r="L933" s="2" t="str">
        <f>IF(F933&gt;=4,"Positive",IF(F933=3,"Neutral","Negative"))</f>
        <v>Negative</v>
      </c>
      <c r="M933" s="2" t="str">
        <f>IF(K933&gt;=9,"Promoter",IF(K933&gt;=7,"Passive","Detractor"))</f>
        <v>Detractor</v>
      </c>
      <c r="N933" s="2" t="s">
        <v>7743</v>
      </c>
    </row>
    <row r="934" spans="1:14" x14ac:dyDescent="0.2">
      <c r="A934" s="2" t="s">
        <v>8669</v>
      </c>
      <c r="B934" s="2" t="s">
        <v>4495</v>
      </c>
      <c r="C934" s="2" t="s">
        <v>861</v>
      </c>
      <c r="D934" s="2" t="s">
        <v>116</v>
      </c>
      <c r="E934" s="11">
        <v>45830</v>
      </c>
      <c r="F934" s="2">
        <v>5</v>
      </c>
      <c r="G934" s="2">
        <v>5</v>
      </c>
      <c r="H934" s="2">
        <v>5</v>
      </c>
      <c r="I934" s="2">
        <v>5</v>
      </c>
      <c r="J934" s="2">
        <v>5</v>
      </c>
      <c r="K934" s="2">
        <v>8</v>
      </c>
      <c r="L934" s="2" t="str">
        <f>IF(F934&gt;=4,"Positive",IF(F934=3,"Neutral","Negative"))</f>
        <v>Positive</v>
      </c>
      <c r="M934" s="2" t="str">
        <f>IF(K934&gt;=9,"Promoter",IF(K934&gt;=7,"Passive","Detractor"))</f>
        <v>Passive</v>
      </c>
      <c r="N934" s="2" t="s">
        <v>7733</v>
      </c>
    </row>
    <row r="935" spans="1:14" x14ac:dyDescent="0.2">
      <c r="A935" s="2" t="s">
        <v>8670</v>
      </c>
      <c r="B935" s="2" t="s">
        <v>4688</v>
      </c>
      <c r="C935" s="2" t="s">
        <v>1936</v>
      </c>
      <c r="D935" s="2" t="s">
        <v>67</v>
      </c>
      <c r="E935" s="11">
        <v>45830</v>
      </c>
      <c r="F935" s="2">
        <v>4</v>
      </c>
      <c r="G935" s="2">
        <v>5</v>
      </c>
      <c r="H935" s="2">
        <v>4</v>
      </c>
      <c r="I935" s="2">
        <v>3</v>
      </c>
      <c r="J935" s="2">
        <v>4</v>
      </c>
      <c r="K935" s="2">
        <v>9</v>
      </c>
      <c r="L935" s="2" t="str">
        <f>IF(F935&gt;=4,"Positive",IF(F935=3,"Neutral","Negative"))</f>
        <v>Positive</v>
      </c>
      <c r="M935" s="2" t="str">
        <f>IF(K935&gt;=9,"Promoter",IF(K935&gt;=7,"Passive","Detractor"))</f>
        <v>Promoter</v>
      </c>
      <c r="N935" s="2" t="s">
        <v>7743</v>
      </c>
    </row>
    <row r="936" spans="1:14" x14ac:dyDescent="0.2">
      <c r="A936" s="2" t="s">
        <v>8671</v>
      </c>
      <c r="B936" s="2" t="s">
        <v>4585</v>
      </c>
      <c r="C936" s="2" t="s">
        <v>991</v>
      </c>
      <c r="D936" s="2" t="s">
        <v>79</v>
      </c>
      <c r="E936" s="11">
        <v>45831</v>
      </c>
      <c r="F936" s="2">
        <v>4</v>
      </c>
      <c r="G936" s="2">
        <v>5</v>
      </c>
      <c r="H936" s="2">
        <v>3</v>
      </c>
      <c r="I936" s="2">
        <v>4</v>
      </c>
      <c r="J936" s="2">
        <v>4</v>
      </c>
      <c r="K936" s="2">
        <v>9</v>
      </c>
      <c r="L936" s="2" t="str">
        <f>IF(F936&gt;=4,"Positive",IF(F936=3,"Neutral","Negative"))</f>
        <v>Positive</v>
      </c>
      <c r="M936" s="2" t="str">
        <f>IF(K936&gt;=9,"Promoter",IF(K936&gt;=7,"Passive","Detractor"))</f>
        <v>Promoter</v>
      </c>
      <c r="N936" s="2" t="s">
        <v>7735</v>
      </c>
    </row>
    <row r="937" spans="1:14" x14ac:dyDescent="0.2">
      <c r="A937" s="2" t="s">
        <v>8672</v>
      </c>
      <c r="B937" s="2" t="s">
        <v>4428</v>
      </c>
      <c r="C937" s="2" t="s">
        <v>1349</v>
      </c>
      <c r="D937" s="2" t="s">
        <v>83</v>
      </c>
      <c r="E937" s="11">
        <v>45832</v>
      </c>
      <c r="F937" s="2">
        <v>5</v>
      </c>
      <c r="G937" s="2">
        <v>5</v>
      </c>
      <c r="H937" s="2">
        <v>5</v>
      </c>
      <c r="I937" s="2">
        <v>5</v>
      </c>
      <c r="J937" s="2">
        <v>4</v>
      </c>
      <c r="K937" s="2">
        <v>10</v>
      </c>
      <c r="L937" s="2" t="str">
        <f>IF(F937&gt;=4,"Positive",IF(F937=3,"Neutral","Negative"))</f>
        <v>Positive</v>
      </c>
      <c r="M937" s="2" t="str">
        <f>IF(K937&gt;=9,"Promoter",IF(K937&gt;=7,"Passive","Detractor"))</f>
        <v>Promoter</v>
      </c>
      <c r="N937" s="2" t="s">
        <v>7743</v>
      </c>
    </row>
    <row r="938" spans="1:14" x14ac:dyDescent="0.2">
      <c r="A938" s="2" t="s">
        <v>8673</v>
      </c>
      <c r="B938" s="2" t="s">
        <v>4587</v>
      </c>
      <c r="C938" s="2" t="s">
        <v>1545</v>
      </c>
      <c r="D938" s="2" t="s">
        <v>13</v>
      </c>
      <c r="E938" s="11">
        <v>45832</v>
      </c>
      <c r="F938" s="2">
        <v>4</v>
      </c>
      <c r="G938" s="2">
        <v>4</v>
      </c>
      <c r="H938" s="2">
        <v>4</v>
      </c>
      <c r="I938" s="2">
        <v>3</v>
      </c>
      <c r="J938" s="2">
        <v>3</v>
      </c>
      <c r="K938" s="2">
        <v>7</v>
      </c>
      <c r="L938" s="2" t="str">
        <f>IF(F938&gt;=4,"Positive",IF(F938=3,"Neutral","Negative"))</f>
        <v>Positive</v>
      </c>
      <c r="M938" s="2" t="str">
        <f>IF(K938&gt;=9,"Promoter",IF(K938&gt;=7,"Passive","Detractor"))</f>
        <v>Passive</v>
      </c>
      <c r="N938" s="2" t="s">
        <v>7733</v>
      </c>
    </row>
    <row r="939" spans="1:14" x14ac:dyDescent="0.2">
      <c r="A939" s="2" t="s">
        <v>8674</v>
      </c>
      <c r="B939" s="2" t="s">
        <v>4619</v>
      </c>
      <c r="C939" s="2" t="s">
        <v>873</v>
      </c>
      <c r="D939" s="2" t="s">
        <v>103</v>
      </c>
      <c r="E939" s="11">
        <v>45832</v>
      </c>
      <c r="F939" s="2">
        <v>5</v>
      </c>
      <c r="G939" s="2">
        <v>5</v>
      </c>
      <c r="H939" s="2">
        <v>5</v>
      </c>
      <c r="I939" s="2">
        <v>4</v>
      </c>
      <c r="J939" s="2">
        <v>5</v>
      </c>
      <c r="K939" s="2">
        <v>9</v>
      </c>
      <c r="L939" s="2" t="str">
        <f>IF(F939&gt;=4,"Positive",IF(F939=3,"Neutral","Negative"))</f>
        <v>Positive</v>
      </c>
      <c r="M939" s="2" t="str">
        <f>IF(K939&gt;=9,"Promoter",IF(K939&gt;=7,"Passive","Detractor"))</f>
        <v>Promoter</v>
      </c>
      <c r="N939" s="2" t="s">
        <v>7733</v>
      </c>
    </row>
    <row r="940" spans="1:14" x14ac:dyDescent="0.2">
      <c r="A940" s="2" t="s">
        <v>8675</v>
      </c>
      <c r="B940" s="2" t="s">
        <v>4634</v>
      </c>
      <c r="C940" s="2" t="s">
        <v>495</v>
      </c>
      <c r="D940" s="2" t="s">
        <v>120</v>
      </c>
      <c r="E940" s="11">
        <v>45832</v>
      </c>
      <c r="F940" s="2">
        <v>5</v>
      </c>
      <c r="G940" s="2">
        <v>5</v>
      </c>
      <c r="H940" s="2">
        <v>5</v>
      </c>
      <c r="I940" s="2">
        <v>5</v>
      </c>
      <c r="J940" s="2">
        <v>5</v>
      </c>
      <c r="K940" s="2">
        <v>10</v>
      </c>
      <c r="L940" s="2" t="str">
        <f>IF(F940&gt;=4,"Positive",IF(F940=3,"Neutral","Negative"))</f>
        <v>Positive</v>
      </c>
      <c r="M940" s="2" t="str">
        <f>IF(K940&gt;=9,"Promoter",IF(K940&gt;=7,"Passive","Detractor"))</f>
        <v>Promoter</v>
      </c>
      <c r="N940" s="2" t="s">
        <v>7749</v>
      </c>
    </row>
    <row r="941" spans="1:14" x14ac:dyDescent="0.2">
      <c r="A941" s="2" t="s">
        <v>8676</v>
      </c>
      <c r="B941" s="2" t="s">
        <v>4643</v>
      </c>
      <c r="C941" s="2" t="s">
        <v>2266</v>
      </c>
      <c r="D941" s="2" t="s">
        <v>37</v>
      </c>
      <c r="E941" s="11">
        <v>45832</v>
      </c>
      <c r="F941" s="2">
        <v>5</v>
      </c>
      <c r="G941" s="2">
        <v>4</v>
      </c>
      <c r="H941" s="2">
        <v>4</v>
      </c>
      <c r="I941" s="2">
        <v>5</v>
      </c>
      <c r="J941" s="2">
        <v>5</v>
      </c>
      <c r="K941" s="2">
        <v>10</v>
      </c>
      <c r="L941" s="2" t="str">
        <f>IF(F941&gt;=4,"Positive",IF(F941=3,"Neutral","Negative"))</f>
        <v>Positive</v>
      </c>
      <c r="M941" s="2" t="str">
        <f>IF(K941&gt;=9,"Promoter",IF(K941&gt;=7,"Passive","Detractor"))</f>
        <v>Promoter</v>
      </c>
      <c r="N941" s="2" t="s">
        <v>7735</v>
      </c>
    </row>
    <row r="942" spans="1:14" x14ac:dyDescent="0.2">
      <c r="A942" s="2" t="s">
        <v>8677</v>
      </c>
      <c r="B942" s="2" t="s">
        <v>4687</v>
      </c>
      <c r="C942" s="2" t="s">
        <v>1671</v>
      </c>
      <c r="D942" s="2" t="s">
        <v>118</v>
      </c>
      <c r="E942" s="11">
        <v>45832</v>
      </c>
      <c r="F942" s="2">
        <v>5</v>
      </c>
      <c r="G942" s="2">
        <v>5</v>
      </c>
      <c r="H942" s="2">
        <v>5</v>
      </c>
      <c r="I942" s="2">
        <v>5</v>
      </c>
      <c r="J942" s="2">
        <v>4</v>
      </c>
      <c r="K942" s="2">
        <v>8</v>
      </c>
      <c r="L942" s="2" t="str">
        <f>IF(F942&gt;=4,"Positive",IF(F942=3,"Neutral","Negative"))</f>
        <v>Positive</v>
      </c>
      <c r="M942" s="2" t="str">
        <f>IF(K942&gt;=9,"Promoter",IF(K942&gt;=7,"Passive","Detractor"))</f>
        <v>Passive</v>
      </c>
      <c r="N942" s="2" t="s">
        <v>7737</v>
      </c>
    </row>
    <row r="943" spans="1:14" x14ac:dyDescent="0.2">
      <c r="A943" s="2" t="s">
        <v>8678</v>
      </c>
      <c r="B943" s="2" t="s">
        <v>4470</v>
      </c>
      <c r="C943" s="2" t="s">
        <v>2235</v>
      </c>
      <c r="D943" s="2" t="s">
        <v>106</v>
      </c>
      <c r="E943" s="11">
        <v>45833</v>
      </c>
      <c r="F943" s="2">
        <v>4</v>
      </c>
      <c r="G943" s="2">
        <v>5</v>
      </c>
      <c r="H943" s="2">
        <v>4</v>
      </c>
      <c r="I943" s="2">
        <v>3</v>
      </c>
      <c r="J943" s="2">
        <v>4</v>
      </c>
      <c r="K943" s="2">
        <v>7</v>
      </c>
      <c r="L943" s="2" t="str">
        <f>IF(F943&gt;=4,"Positive",IF(F943=3,"Neutral","Negative"))</f>
        <v>Positive</v>
      </c>
      <c r="M943" s="2" t="str">
        <f>IF(K943&gt;=9,"Promoter",IF(K943&gt;=7,"Passive","Detractor"))</f>
        <v>Passive</v>
      </c>
      <c r="N943" s="2" t="s">
        <v>7743</v>
      </c>
    </row>
    <row r="944" spans="1:14" x14ac:dyDescent="0.2">
      <c r="A944" s="2" t="s">
        <v>8679</v>
      </c>
      <c r="B944" s="2" t="s">
        <v>4516</v>
      </c>
      <c r="C944" s="2" t="s">
        <v>1248</v>
      </c>
      <c r="D944" s="2" t="s">
        <v>129</v>
      </c>
      <c r="E944" s="11">
        <v>45834</v>
      </c>
      <c r="F944" s="2">
        <v>4</v>
      </c>
      <c r="G944" s="2">
        <v>3</v>
      </c>
      <c r="H944" s="2">
        <v>5</v>
      </c>
      <c r="I944" s="2">
        <v>4</v>
      </c>
      <c r="J944" s="2">
        <v>4</v>
      </c>
      <c r="K944" s="2">
        <v>8</v>
      </c>
      <c r="L944" s="2" t="str">
        <f>IF(F944&gt;=4,"Positive",IF(F944=3,"Neutral","Negative"))</f>
        <v>Positive</v>
      </c>
      <c r="M944" s="2" t="str">
        <f>IF(K944&gt;=9,"Promoter",IF(K944&gt;=7,"Passive","Detractor"))</f>
        <v>Passive</v>
      </c>
      <c r="N944" s="2" t="s">
        <v>7749</v>
      </c>
    </row>
    <row r="945" spans="1:14" x14ac:dyDescent="0.2">
      <c r="A945" s="2" t="s">
        <v>8680</v>
      </c>
      <c r="B945" s="2" t="s">
        <v>4530</v>
      </c>
      <c r="C945" s="2" t="s">
        <v>1717</v>
      </c>
      <c r="D945" s="2" t="s">
        <v>101</v>
      </c>
      <c r="E945" s="11">
        <v>45834</v>
      </c>
      <c r="F945" s="2">
        <v>3</v>
      </c>
      <c r="G945" s="2">
        <v>3</v>
      </c>
      <c r="H945" s="2">
        <v>3</v>
      </c>
      <c r="I945" s="2">
        <v>2</v>
      </c>
      <c r="J945" s="2">
        <v>2</v>
      </c>
      <c r="K945" s="2">
        <v>5</v>
      </c>
      <c r="L945" s="2" t="str">
        <f>IF(F945&gt;=4,"Positive",IF(F945=3,"Neutral","Negative"))</f>
        <v>Neutral</v>
      </c>
      <c r="M945" s="2" t="str">
        <f>IF(K945&gt;=9,"Promoter",IF(K945&gt;=7,"Passive","Detractor"))</f>
        <v>Detractor</v>
      </c>
      <c r="N945" s="2" t="s">
        <v>7735</v>
      </c>
    </row>
    <row r="946" spans="1:14" x14ac:dyDescent="0.2">
      <c r="A946" s="2" t="s">
        <v>8681</v>
      </c>
      <c r="B946" s="2" t="s">
        <v>4642</v>
      </c>
      <c r="C946" s="2" t="s">
        <v>1473</v>
      </c>
      <c r="D946" s="2" t="s">
        <v>49</v>
      </c>
      <c r="E946" s="11">
        <v>45834</v>
      </c>
      <c r="F946" s="2">
        <v>4</v>
      </c>
      <c r="G946" s="2">
        <v>3</v>
      </c>
      <c r="H946" s="2">
        <v>3</v>
      </c>
      <c r="I946" s="2">
        <v>5</v>
      </c>
      <c r="J946" s="2">
        <v>4</v>
      </c>
      <c r="K946" s="2">
        <v>8</v>
      </c>
      <c r="L946" s="2" t="str">
        <f>IF(F946&gt;=4,"Positive",IF(F946=3,"Neutral","Negative"))</f>
        <v>Positive</v>
      </c>
      <c r="M946" s="2" t="str">
        <f>IF(K946&gt;=9,"Promoter",IF(K946&gt;=7,"Passive","Detractor"))</f>
        <v>Passive</v>
      </c>
      <c r="N946" s="2" t="s">
        <v>7749</v>
      </c>
    </row>
    <row r="947" spans="1:14" x14ac:dyDescent="0.2">
      <c r="A947" s="2" t="s">
        <v>8682</v>
      </c>
      <c r="B947" s="2" t="s">
        <v>4649</v>
      </c>
      <c r="C947" s="2" t="s">
        <v>1228</v>
      </c>
      <c r="D947" s="2" t="s">
        <v>37</v>
      </c>
      <c r="E947" s="11">
        <v>45834</v>
      </c>
      <c r="F947" s="2">
        <v>5</v>
      </c>
      <c r="G947" s="2">
        <v>4</v>
      </c>
      <c r="H947" s="2">
        <v>5</v>
      </c>
      <c r="I947" s="2">
        <v>5</v>
      </c>
      <c r="J947" s="2">
        <v>5</v>
      </c>
      <c r="K947" s="2">
        <v>10</v>
      </c>
      <c r="L947" s="2" t="str">
        <f>IF(F947&gt;=4,"Positive",IF(F947=3,"Neutral","Negative"))</f>
        <v>Positive</v>
      </c>
      <c r="M947" s="2" t="str">
        <f>IF(K947&gt;=9,"Promoter",IF(K947&gt;=7,"Passive","Detractor"))</f>
        <v>Promoter</v>
      </c>
      <c r="N947" s="2" t="s">
        <v>7743</v>
      </c>
    </row>
    <row r="948" spans="1:14" x14ac:dyDescent="0.2">
      <c r="A948" s="2" t="s">
        <v>8683</v>
      </c>
      <c r="B948" s="2" t="s">
        <v>4584</v>
      </c>
      <c r="C948" s="2" t="s">
        <v>974</v>
      </c>
      <c r="D948" s="2" t="s">
        <v>97</v>
      </c>
      <c r="E948" s="11">
        <v>45835</v>
      </c>
      <c r="F948" s="2">
        <v>5</v>
      </c>
      <c r="G948" s="2">
        <v>5</v>
      </c>
      <c r="H948" s="2">
        <v>5</v>
      </c>
      <c r="I948" s="2">
        <v>4</v>
      </c>
      <c r="J948" s="2">
        <v>4</v>
      </c>
      <c r="K948" s="2">
        <v>10</v>
      </c>
      <c r="L948" s="2" t="str">
        <f>IF(F948&gt;=4,"Positive",IF(F948=3,"Neutral","Negative"))</f>
        <v>Positive</v>
      </c>
      <c r="M948" s="2" t="str">
        <f>IF(K948&gt;=9,"Promoter",IF(K948&gt;=7,"Passive","Detractor"))</f>
        <v>Promoter</v>
      </c>
      <c r="N948" s="2" t="s">
        <v>7733</v>
      </c>
    </row>
    <row r="949" spans="1:14" x14ac:dyDescent="0.2">
      <c r="A949" s="2" t="s">
        <v>8684</v>
      </c>
      <c r="B949" s="2" t="s">
        <v>4698</v>
      </c>
      <c r="C949" s="2" t="s">
        <v>1950</v>
      </c>
      <c r="D949" s="2" t="s">
        <v>13</v>
      </c>
      <c r="E949" s="11">
        <v>45835</v>
      </c>
      <c r="F949" s="2">
        <v>5</v>
      </c>
      <c r="G949" s="2">
        <v>5</v>
      </c>
      <c r="H949" s="2">
        <v>5</v>
      </c>
      <c r="I949" s="2">
        <v>4</v>
      </c>
      <c r="J949" s="2">
        <v>5</v>
      </c>
      <c r="K949" s="2">
        <v>8</v>
      </c>
      <c r="L949" s="2" t="str">
        <f>IF(F949&gt;=4,"Positive",IF(F949=3,"Neutral","Negative"))</f>
        <v>Positive</v>
      </c>
      <c r="M949" s="2" t="str">
        <f>IF(K949&gt;=9,"Promoter",IF(K949&gt;=7,"Passive","Detractor"))</f>
        <v>Passive</v>
      </c>
      <c r="N949" s="2" t="s">
        <v>7743</v>
      </c>
    </row>
    <row r="950" spans="1:14" x14ac:dyDescent="0.2">
      <c r="A950" s="2" t="s">
        <v>8685</v>
      </c>
      <c r="B950" s="2" t="s">
        <v>4319</v>
      </c>
      <c r="C950" s="2" t="s">
        <v>1640</v>
      </c>
      <c r="D950" s="2" t="s">
        <v>83</v>
      </c>
      <c r="E950" s="11">
        <v>45836</v>
      </c>
      <c r="F950" s="2">
        <v>4</v>
      </c>
      <c r="G950" s="2">
        <v>4</v>
      </c>
      <c r="H950" s="2">
        <v>5</v>
      </c>
      <c r="I950" s="2">
        <v>4</v>
      </c>
      <c r="J950" s="2">
        <v>4</v>
      </c>
      <c r="K950" s="2">
        <v>7</v>
      </c>
      <c r="L950" s="2" t="str">
        <f>IF(F950&gt;=4,"Positive",IF(F950=3,"Neutral","Negative"))</f>
        <v>Positive</v>
      </c>
      <c r="M950" s="2" t="str">
        <f>IF(K950&gt;=9,"Promoter",IF(K950&gt;=7,"Passive","Detractor"))</f>
        <v>Passive</v>
      </c>
      <c r="N950" s="2" t="s">
        <v>7743</v>
      </c>
    </row>
    <row r="951" spans="1:14" x14ac:dyDescent="0.2">
      <c r="A951" s="2" t="s">
        <v>8686</v>
      </c>
      <c r="B951" s="2" t="s">
        <v>4364</v>
      </c>
      <c r="C951" s="2" t="s">
        <v>2175</v>
      </c>
      <c r="D951" s="2" t="s">
        <v>63</v>
      </c>
      <c r="E951" s="11">
        <v>45836</v>
      </c>
      <c r="F951" s="2">
        <v>3</v>
      </c>
      <c r="G951" s="2">
        <v>2</v>
      </c>
      <c r="H951" s="2">
        <v>3</v>
      </c>
      <c r="I951" s="2">
        <v>3</v>
      </c>
      <c r="J951" s="2">
        <v>2</v>
      </c>
      <c r="K951" s="2">
        <v>7</v>
      </c>
      <c r="L951" s="2" t="str">
        <f>IF(F951&gt;=4,"Positive",IF(F951=3,"Neutral","Negative"))</f>
        <v>Neutral</v>
      </c>
      <c r="M951" s="2" t="str">
        <f>IF(K951&gt;=9,"Promoter",IF(K951&gt;=7,"Passive","Detractor"))</f>
        <v>Passive</v>
      </c>
      <c r="N951" s="2" t="s">
        <v>7735</v>
      </c>
    </row>
    <row r="952" spans="1:14" x14ac:dyDescent="0.2">
      <c r="A952" s="2" t="s">
        <v>8687</v>
      </c>
      <c r="B952" s="2" t="s">
        <v>3864</v>
      </c>
      <c r="C952" s="2" t="s">
        <v>1762</v>
      </c>
      <c r="D952" s="2" t="s">
        <v>97</v>
      </c>
      <c r="E952" s="11">
        <v>45837</v>
      </c>
      <c r="F952" s="2">
        <v>4</v>
      </c>
      <c r="G952" s="2">
        <v>3</v>
      </c>
      <c r="H952" s="2">
        <v>5</v>
      </c>
      <c r="I952" s="2">
        <v>4</v>
      </c>
      <c r="J952" s="2">
        <v>4</v>
      </c>
      <c r="K952" s="2">
        <v>7</v>
      </c>
      <c r="L952" s="2" t="str">
        <f>IF(F952&gt;=4,"Positive",IF(F952=3,"Neutral","Negative"))</f>
        <v>Positive</v>
      </c>
      <c r="M952" s="2" t="str">
        <f>IF(K952&gt;=9,"Promoter",IF(K952&gt;=7,"Passive","Detractor"))</f>
        <v>Passive</v>
      </c>
      <c r="N952" s="2" t="s">
        <v>7733</v>
      </c>
    </row>
    <row r="953" spans="1:14" x14ac:dyDescent="0.2">
      <c r="A953" s="2" t="s">
        <v>8688</v>
      </c>
      <c r="B953" s="2" t="s">
        <v>4396</v>
      </c>
      <c r="C953" s="2" t="s">
        <v>2387</v>
      </c>
      <c r="D953" s="2" t="s">
        <v>63</v>
      </c>
      <c r="E953" s="11">
        <v>45837</v>
      </c>
      <c r="F953" s="2">
        <v>3</v>
      </c>
      <c r="G953" s="2">
        <v>3</v>
      </c>
      <c r="H953" s="2">
        <v>3</v>
      </c>
      <c r="I953" s="2">
        <v>2</v>
      </c>
      <c r="J953" s="2">
        <v>3</v>
      </c>
      <c r="K953" s="2">
        <v>7</v>
      </c>
      <c r="L953" s="2" t="str">
        <f>IF(F953&gt;=4,"Positive",IF(F953=3,"Neutral","Negative"))</f>
        <v>Neutral</v>
      </c>
      <c r="M953" s="2" t="str">
        <f>IF(K953&gt;=9,"Promoter",IF(K953&gt;=7,"Passive","Detractor"))</f>
        <v>Passive</v>
      </c>
      <c r="N953" s="2" t="s">
        <v>7735</v>
      </c>
    </row>
    <row r="954" spans="1:14" x14ac:dyDescent="0.2">
      <c r="A954" s="2" t="s">
        <v>8689</v>
      </c>
      <c r="B954" s="2" t="s">
        <v>4672</v>
      </c>
      <c r="C954" s="2" t="s">
        <v>974</v>
      </c>
      <c r="D954" s="2" t="s">
        <v>37</v>
      </c>
      <c r="E954" s="11">
        <v>45837</v>
      </c>
      <c r="F954" s="2">
        <v>5</v>
      </c>
      <c r="G954" s="2">
        <v>5</v>
      </c>
      <c r="H954" s="2">
        <v>4</v>
      </c>
      <c r="I954" s="2">
        <v>5</v>
      </c>
      <c r="J954" s="2">
        <v>4</v>
      </c>
      <c r="K954" s="2">
        <v>8</v>
      </c>
      <c r="L954" s="2" t="str">
        <f>IF(F954&gt;=4,"Positive",IF(F954=3,"Neutral","Negative"))</f>
        <v>Positive</v>
      </c>
      <c r="M954" s="2" t="str">
        <f>IF(K954&gt;=9,"Promoter",IF(K954&gt;=7,"Passive","Detractor"))</f>
        <v>Passive</v>
      </c>
      <c r="N954" s="2" t="s">
        <v>7733</v>
      </c>
    </row>
    <row r="955" spans="1:14" x14ac:dyDescent="0.2">
      <c r="A955" s="2" t="s">
        <v>8690</v>
      </c>
      <c r="B955" s="2" t="s">
        <v>4714</v>
      </c>
      <c r="C955" s="2" t="s">
        <v>1705</v>
      </c>
      <c r="D955" s="2" t="s">
        <v>19</v>
      </c>
      <c r="E955" s="11">
        <v>45837</v>
      </c>
      <c r="F955" s="2">
        <v>5</v>
      </c>
      <c r="G955" s="2">
        <v>5</v>
      </c>
      <c r="H955" s="2">
        <v>5</v>
      </c>
      <c r="I955" s="2">
        <v>4</v>
      </c>
      <c r="J955" s="2">
        <v>5</v>
      </c>
      <c r="K955" s="2">
        <v>8</v>
      </c>
      <c r="L955" s="2" t="str">
        <f>IF(F955&gt;=4,"Positive",IF(F955=3,"Neutral","Negative"))</f>
        <v>Positive</v>
      </c>
      <c r="M955" s="2" t="str">
        <f>IF(K955&gt;=9,"Promoter",IF(K955&gt;=7,"Passive","Detractor"))</f>
        <v>Passive</v>
      </c>
      <c r="N955" s="2" t="s">
        <v>7735</v>
      </c>
    </row>
    <row r="956" spans="1:14" x14ac:dyDescent="0.2">
      <c r="A956" s="2" t="s">
        <v>8691</v>
      </c>
      <c r="B956" s="2" t="s">
        <v>3839</v>
      </c>
      <c r="C956" s="2" t="s">
        <v>1551</v>
      </c>
      <c r="D956" s="2" t="s">
        <v>87</v>
      </c>
      <c r="E956" s="11">
        <v>45838</v>
      </c>
      <c r="F956" s="2">
        <v>5</v>
      </c>
      <c r="G956" s="2">
        <v>5</v>
      </c>
      <c r="H956" s="2">
        <v>4</v>
      </c>
      <c r="I956" s="2">
        <v>4</v>
      </c>
      <c r="J956" s="2">
        <v>4</v>
      </c>
      <c r="K956" s="2">
        <v>9</v>
      </c>
      <c r="L956" s="2" t="str">
        <f>IF(F956&gt;=4,"Positive",IF(F956=3,"Neutral","Negative"))</f>
        <v>Positive</v>
      </c>
      <c r="M956" s="2" t="str">
        <f>IF(K956&gt;=9,"Promoter",IF(K956&gt;=7,"Passive","Detractor"))</f>
        <v>Promoter</v>
      </c>
      <c r="N956" s="2" t="s">
        <v>7743</v>
      </c>
    </row>
    <row r="957" spans="1:14" x14ac:dyDescent="0.2">
      <c r="A957" s="2" t="s">
        <v>8692</v>
      </c>
      <c r="B957" s="2" t="s">
        <v>4596</v>
      </c>
      <c r="C957" s="2" t="s">
        <v>728</v>
      </c>
      <c r="D957" s="2" t="s">
        <v>103</v>
      </c>
      <c r="E957" s="11">
        <v>45838</v>
      </c>
      <c r="F957" s="2">
        <v>3</v>
      </c>
      <c r="G957" s="2">
        <v>2</v>
      </c>
      <c r="H957" s="2">
        <v>3</v>
      </c>
      <c r="I957" s="2">
        <v>3</v>
      </c>
      <c r="J957" s="2">
        <v>2</v>
      </c>
      <c r="K957" s="2">
        <v>5</v>
      </c>
      <c r="L957" s="2" t="str">
        <f>IF(F957&gt;=4,"Positive",IF(F957=3,"Neutral","Negative"))</f>
        <v>Neutral</v>
      </c>
      <c r="M957" s="2" t="str">
        <f>IF(K957&gt;=9,"Promoter",IF(K957&gt;=7,"Passive","Detractor"))</f>
        <v>Detractor</v>
      </c>
      <c r="N957" s="2" t="s">
        <v>7743</v>
      </c>
    </row>
    <row r="958" spans="1:14" x14ac:dyDescent="0.2">
      <c r="A958" s="2" t="s">
        <v>8693</v>
      </c>
      <c r="B958" s="2" t="s">
        <v>4598</v>
      </c>
      <c r="C958" s="2" t="s">
        <v>1863</v>
      </c>
      <c r="D958" s="2" t="s">
        <v>129</v>
      </c>
      <c r="E958" s="11">
        <v>45838</v>
      </c>
      <c r="F958" s="2">
        <v>3</v>
      </c>
      <c r="G958" s="2">
        <v>4</v>
      </c>
      <c r="H958" s="2">
        <v>3</v>
      </c>
      <c r="I958" s="2">
        <v>3</v>
      </c>
      <c r="J958" s="2">
        <v>4</v>
      </c>
      <c r="K958" s="2">
        <v>5</v>
      </c>
      <c r="L958" s="2" t="str">
        <f>IF(F958&gt;=4,"Positive",IF(F958=3,"Neutral","Negative"))</f>
        <v>Neutral</v>
      </c>
      <c r="M958" s="2" t="str">
        <f>IF(K958&gt;=9,"Promoter",IF(K958&gt;=7,"Passive","Detractor"))</f>
        <v>Detractor</v>
      </c>
      <c r="N958" s="2" t="s">
        <v>7737</v>
      </c>
    </row>
    <row r="959" spans="1:14" x14ac:dyDescent="0.2">
      <c r="A959" s="2" t="s">
        <v>8694</v>
      </c>
      <c r="B959" s="2" t="s">
        <v>4629</v>
      </c>
      <c r="C959" s="2" t="s">
        <v>365</v>
      </c>
      <c r="D959" s="2" t="s">
        <v>37</v>
      </c>
      <c r="E959" s="11">
        <v>45838</v>
      </c>
      <c r="F959" s="2">
        <v>5</v>
      </c>
      <c r="G959" s="2">
        <v>5</v>
      </c>
      <c r="H959" s="2">
        <v>5</v>
      </c>
      <c r="I959" s="2">
        <v>5</v>
      </c>
      <c r="J959" s="2">
        <v>5</v>
      </c>
      <c r="K959" s="2">
        <v>8</v>
      </c>
      <c r="L959" s="2" t="str">
        <f>IF(F959&gt;=4,"Positive",IF(F959=3,"Neutral","Negative"))</f>
        <v>Positive</v>
      </c>
      <c r="M959" s="2" t="str">
        <f>IF(K959&gt;=9,"Promoter",IF(K959&gt;=7,"Passive","Detractor"))</f>
        <v>Passive</v>
      </c>
      <c r="N959" s="2" t="s">
        <v>7735</v>
      </c>
    </row>
    <row r="960" spans="1:14" x14ac:dyDescent="0.2">
      <c r="A960" s="2" t="s">
        <v>8695</v>
      </c>
      <c r="B960" s="2" t="s">
        <v>4636</v>
      </c>
      <c r="C960" s="2" t="s">
        <v>1372</v>
      </c>
      <c r="D960" s="2" t="s">
        <v>47</v>
      </c>
      <c r="E960" s="11">
        <v>45838</v>
      </c>
      <c r="F960" s="2">
        <v>4</v>
      </c>
      <c r="G960" s="2">
        <v>4</v>
      </c>
      <c r="H960" s="2">
        <v>5</v>
      </c>
      <c r="I960" s="2">
        <v>3</v>
      </c>
      <c r="J960" s="2">
        <v>3</v>
      </c>
      <c r="K960" s="2">
        <v>9</v>
      </c>
      <c r="L960" s="2" t="str">
        <f>IF(F960&gt;=4,"Positive",IF(F960=3,"Neutral","Negative"))</f>
        <v>Positive</v>
      </c>
      <c r="M960" s="2" t="str">
        <f>IF(K960&gt;=9,"Promoter",IF(K960&gt;=7,"Passive","Detractor"))</f>
        <v>Promoter</v>
      </c>
      <c r="N960" s="2" t="s">
        <v>7743</v>
      </c>
    </row>
    <row r="961" spans="1:14" x14ac:dyDescent="0.2">
      <c r="A961" s="2" t="s">
        <v>8696</v>
      </c>
      <c r="B961" s="2" t="s">
        <v>4691</v>
      </c>
      <c r="C961" s="2" t="s">
        <v>2581</v>
      </c>
      <c r="D961" s="2" t="s">
        <v>63</v>
      </c>
      <c r="E961" s="11">
        <v>45838</v>
      </c>
      <c r="F961" s="2">
        <v>3</v>
      </c>
      <c r="G961" s="2">
        <v>3</v>
      </c>
      <c r="H961" s="2">
        <v>3</v>
      </c>
      <c r="I961" s="2">
        <v>2</v>
      </c>
      <c r="J961" s="2">
        <v>4</v>
      </c>
      <c r="K961" s="2">
        <v>7</v>
      </c>
      <c r="L961" s="2" t="str">
        <f>IF(F961&gt;=4,"Positive",IF(F961=3,"Neutral","Negative"))</f>
        <v>Neutral</v>
      </c>
      <c r="M961" s="2" t="str">
        <f>IF(K961&gt;=9,"Promoter",IF(K961&gt;=7,"Passive","Detractor"))</f>
        <v>Passive</v>
      </c>
      <c r="N961" s="2" t="s">
        <v>7749</v>
      </c>
    </row>
    <row r="962" spans="1:14" x14ac:dyDescent="0.2">
      <c r="A962" s="2" t="s">
        <v>8697</v>
      </c>
      <c r="B962" s="2" t="s">
        <v>4503</v>
      </c>
      <c r="C962" s="2" t="s">
        <v>2318</v>
      </c>
      <c r="D962" s="2" t="s">
        <v>47</v>
      </c>
      <c r="E962" s="11">
        <v>45839</v>
      </c>
      <c r="F962" s="2">
        <v>4</v>
      </c>
      <c r="G962" s="2">
        <v>4</v>
      </c>
      <c r="H962" s="2">
        <v>4</v>
      </c>
      <c r="I962" s="2">
        <v>4</v>
      </c>
      <c r="J962" s="2">
        <v>5</v>
      </c>
      <c r="K962" s="2">
        <v>9</v>
      </c>
      <c r="L962" s="2" t="str">
        <f>IF(F962&gt;=4,"Positive",IF(F962=3,"Neutral","Negative"))</f>
        <v>Positive</v>
      </c>
      <c r="M962" s="2" t="str">
        <f>IF(K962&gt;=9,"Promoter",IF(K962&gt;=7,"Passive","Detractor"))</f>
        <v>Promoter</v>
      </c>
      <c r="N962" s="2" t="s">
        <v>7743</v>
      </c>
    </row>
    <row r="963" spans="1:14" x14ac:dyDescent="0.2">
      <c r="A963" s="2" t="s">
        <v>8698</v>
      </c>
      <c r="B963" s="2" t="s">
        <v>4539</v>
      </c>
      <c r="C963" s="2" t="s">
        <v>1940</v>
      </c>
      <c r="D963" s="2" t="s">
        <v>57</v>
      </c>
      <c r="E963" s="11">
        <v>45839</v>
      </c>
      <c r="F963" s="2">
        <v>4</v>
      </c>
      <c r="G963" s="2">
        <v>3</v>
      </c>
      <c r="H963" s="2">
        <v>4</v>
      </c>
      <c r="I963" s="2">
        <v>3</v>
      </c>
      <c r="J963" s="2">
        <v>4</v>
      </c>
      <c r="K963" s="2">
        <v>7</v>
      </c>
      <c r="L963" s="2" t="str">
        <f>IF(F963&gt;=4,"Positive",IF(F963=3,"Neutral","Negative"))</f>
        <v>Positive</v>
      </c>
      <c r="M963" s="2" t="str">
        <f>IF(K963&gt;=9,"Promoter",IF(K963&gt;=7,"Passive","Detractor"))</f>
        <v>Passive</v>
      </c>
      <c r="N963" s="2" t="s">
        <v>7749</v>
      </c>
    </row>
    <row r="964" spans="1:14" x14ac:dyDescent="0.2">
      <c r="A964" s="2" t="s">
        <v>8699</v>
      </c>
      <c r="B964" s="2" t="s">
        <v>4011</v>
      </c>
      <c r="C964" s="2" t="s">
        <v>2584</v>
      </c>
      <c r="D964" s="2" t="s">
        <v>19</v>
      </c>
      <c r="E964" s="11">
        <v>45841</v>
      </c>
      <c r="F964" s="2">
        <v>4</v>
      </c>
      <c r="G964" s="2">
        <v>4</v>
      </c>
      <c r="H964" s="2">
        <v>4</v>
      </c>
      <c r="I964" s="2">
        <v>4</v>
      </c>
      <c r="J964" s="2">
        <v>4</v>
      </c>
      <c r="K964" s="2">
        <v>9</v>
      </c>
      <c r="L964" s="2" t="str">
        <f>IF(F964&gt;=4,"Positive",IF(F964=3,"Neutral","Negative"))</f>
        <v>Positive</v>
      </c>
      <c r="M964" s="2" t="str">
        <f>IF(K964&gt;=9,"Promoter",IF(K964&gt;=7,"Passive","Detractor"))</f>
        <v>Promoter</v>
      </c>
      <c r="N964" s="2" t="s">
        <v>7743</v>
      </c>
    </row>
    <row r="965" spans="1:14" x14ac:dyDescent="0.2">
      <c r="A965" s="2" t="s">
        <v>8700</v>
      </c>
      <c r="B965" s="2" t="s">
        <v>4247</v>
      </c>
      <c r="C965" s="2" t="s">
        <v>737</v>
      </c>
      <c r="D965" s="2" t="s">
        <v>91</v>
      </c>
      <c r="E965" s="11">
        <v>45841</v>
      </c>
      <c r="F965" s="2">
        <v>4</v>
      </c>
      <c r="G965" s="2">
        <v>3</v>
      </c>
      <c r="H965" s="2">
        <v>5</v>
      </c>
      <c r="I965" s="2">
        <v>4</v>
      </c>
      <c r="J965" s="2">
        <v>4</v>
      </c>
      <c r="K965" s="2">
        <v>9</v>
      </c>
      <c r="L965" s="2" t="str">
        <f>IF(F965&gt;=4,"Positive",IF(F965=3,"Neutral","Negative"))</f>
        <v>Positive</v>
      </c>
      <c r="M965" s="2" t="str">
        <f>IF(K965&gt;=9,"Promoter",IF(K965&gt;=7,"Passive","Detractor"))</f>
        <v>Promoter</v>
      </c>
      <c r="N965" s="2" t="s">
        <v>7743</v>
      </c>
    </row>
    <row r="966" spans="1:14" x14ac:dyDescent="0.2">
      <c r="A966" s="2" t="s">
        <v>8701</v>
      </c>
      <c r="B966" s="2" t="s">
        <v>4301</v>
      </c>
      <c r="C966" s="2" t="s">
        <v>2197</v>
      </c>
      <c r="D966" s="2" t="s">
        <v>103</v>
      </c>
      <c r="E966" s="11">
        <v>45841</v>
      </c>
      <c r="F966" s="2">
        <v>5</v>
      </c>
      <c r="G966" s="2">
        <v>5</v>
      </c>
      <c r="H966" s="2">
        <v>4</v>
      </c>
      <c r="I966" s="2">
        <v>4</v>
      </c>
      <c r="J966" s="2">
        <v>5</v>
      </c>
      <c r="K966" s="2">
        <v>10</v>
      </c>
      <c r="L966" s="2" t="str">
        <f>IF(F966&gt;=4,"Positive",IF(F966=3,"Neutral","Negative"))</f>
        <v>Positive</v>
      </c>
      <c r="M966" s="2" t="str">
        <f>IF(K966&gt;=9,"Promoter",IF(K966&gt;=7,"Passive","Detractor"))</f>
        <v>Promoter</v>
      </c>
      <c r="N966" s="2" t="s">
        <v>7749</v>
      </c>
    </row>
    <row r="967" spans="1:14" x14ac:dyDescent="0.2">
      <c r="A967" s="2" t="s">
        <v>8702</v>
      </c>
      <c r="B967" s="2" t="s">
        <v>4394</v>
      </c>
      <c r="C967" s="2" t="s">
        <v>1720</v>
      </c>
      <c r="D967" s="2" t="s">
        <v>83</v>
      </c>
      <c r="E967" s="11">
        <v>45841</v>
      </c>
      <c r="F967" s="2">
        <v>4</v>
      </c>
      <c r="G967" s="2">
        <v>3</v>
      </c>
      <c r="H967" s="2">
        <v>4</v>
      </c>
      <c r="I967" s="2">
        <v>3</v>
      </c>
      <c r="J967" s="2">
        <v>3</v>
      </c>
      <c r="K967" s="2">
        <v>8</v>
      </c>
      <c r="L967" s="2" t="str">
        <f>IF(F967&gt;=4,"Positive",IF(F967=3,"Neutral","Negative"))</f>
        <v>Positive</v>
      </c>
      <c r="M967" s="2" t="str">
        <f>IF(K967&gt;=9,"Promoter",IF(K967&gt;=7,"Passive","Detractor"))</f>
        <v>Passive</v>
      </c>
      <c r="N967" s="2" t="s">
        <v>7735</v>
      </c>
    </row>
    <row r="968" spans="1:14" x14ac:dyDescent="0.2">
      <c r="A968" s="2" t="s">
        <v>8703</v>
      </c>
      <c r="B968" s="2" t="s">
        <v>4674</v>
      </c>
      <c r="C968" s="2" t="s">
        <v>1268</v>
      </c>
      <c r="D968" s="2" t="s">
        <v>129</v>
      </c>
      <c r="E968" s="11">
        <v>45841</v>
      </c>
      <c r="F968" s="2">
        <v>5</v>
      </c>
      <c r="G968" s="2">
        <v>5</v>
      </c>
      <c r="H968" s="2">
        <v>4</v>
      </c>
      <c r="I968" s="2">
        <v>5</v>
      </c>
      <c r="J968" s="2">
        <v>5</v>
      </c>
      <c r="K968" s="2">
        <v>10</v>
      </c>
      <c r="L968" s="2" t="str">
        <f>IF(F968&gt;=4,"Positive",IF(F968=3,"Neutral","Negative"))</f>
        <v>Positive</v>
      </c>
      <c r="M968" s="2" t="str">
        <f>IF(K968&gt;=9,"Promoter",IF(K968&gt;=7,"Passive","Detractor"))</f>
        <v>Promoter</v>
      </c>
      <c r="N968" s="2" t="s">
        <v>7743</v>
      </c>
    </row>
    <row r="969" spans="1:14" x14ac:dyDescent="0.2">
      <c r="A969" s="2" t="s">
        <v>8704</v>
      </c>
      <c r="B969" s="2" t="s">
        <v>4697</v>
      </c>
      <c r="C969" s="2" t="s">
        <v>1447</v>
      </c>
      <c r="D969" s="2" t="s">
        <v>83</v>
      </c>
      <c r="E969" s="11">
        <v>45841</v>
      </c>
      <c r="F969" s="2">
        <v>5</v>
      </c>
      <c r="G969" s="2">
        <v>5</v>
      </c>
      <c r="H969" s="2">
        <v>5</v>
      </c>
      <c r="I969" s="2">
        <v>4</v>
      </c>
      <c r="J969" s="2">
        <v>5</v>
      </c>
      <c r="K969" s="2">
        <v>9</v>
      </c>
      <c r="L969" s="2" t="str">
        <f>IF(F969&gt;=4,"Positive",IF(F969=3,"Neutral","Negative"))</f>
        <v>Positive</v>
      </c>
      <c r="M969" s="2" t="str">
        <f>IF(K969&gt;=9,"Promoter",IF(K969&gt;=7,"Passive","Detractor"))</f>
        <v>Promoter</v>
      </c>
      <c r="N969" s="2" t="s">
        <v>7743</v>
      </c>
    </row>
    <row r="970" spans="1:14" x14ac:dyDescent="0.2">
      <c r="A970" s="2" t="s">
        <v>8705</v>
      </c>
      <c r="B970" s="2" t="s">
        <v>4724</v>
      </c>
      <c r="C970" s="2" t="s">
        <v>1329</v>
      </c>
      <c r="D970" s="2" t="s">
        <v>93</v>
      </c>
      <c r="E970" s="11">
        <v>45841</v>
      </c>
      <c r="F970" s="2">
        <v>5</v>
      </c>
      <c r="G970" s="2">
        <v>5</v>
      </c>
      <c r="H970" s="2">
        <v>5</v>
      </c>
      <c r="I970" s="2">
        <v>5</v>
      </c>
      <c r="J970" s="2">
        <v>5</v>
      </c>
      <c r="K970" s="2">
        <v>10</v>
      </c>
      <c r="L970" s="2" t="str">
        <f>IF(F970&gt;=4,"Positive",IF(F970=3,"Neutral","Negative"))</f>
        <v>Positive</v>
      </c>
      <c r="M970" s="2" t="str">
        <f>IF(K970&gt;=9,"Promoter",IF(K970&gt;=7,"Passive","Detractor"))</f>
        <v>Promoter</v>
      </c>
      <c r="N970" s="2" t="s">
        <v>7735</v>
      </c>
    </row>
    <row r="971" spans="1:14" x14ac:dyDescent="0.2">
      <c r="A971" s="2" t="s">
        <v>8706</v>
      </c>
      <c r="B971" s="2" t="s">
        <v>4732</v>
      </c>
      <c r="C971" s="2" t="s">
        <v>811</v>
      </c>
      <c r="D971" s="2" t="s">
        <v>103</v>
      </c>
      <c r="E971" s="11">
        <v>45841</v>
      </c>
      <c r="F971" s="2">
        <v>4</v>
      </c>
      <c r="G971" s="2">
        <v>5</v>
      </c>
      <c r="H971" s="2">
        <v>3</v>
      </c>
      <c r="I971" s="2">
        <v>4</v>
      </c>
      <c r="J971" s="2">
        <v>4</v>
      </c>
      <c r="K971" s="2">
        <v>7</v>
      </c>
      <c r="L971" s="2" t="str">
        <f>IF(F971&gt;=4,"Positive",IF(F971=3,"Neutral","Negative"))</f>
        <v>Positive</v>
      </c>
      <c r="M971" s="2" t="str">
        <f>IF(K971&gt;=9,"Promoter",IF(K971&gt;=7,"Passive","Detractor"))</f>
        <v>Passive</v>
      </c>
      <c r="N971" s="2" t="s">
        <v>7735</v>
      </c>
    </row>
    <row r="972" spans="1:14" x14ac:dyDescent="0.2">
      <c r="A972" s="2" t="s">
        <v>8707</v>
      </c>
      <c r="B972" s="2" t="s">
        <v>4637</v>
      </c>
      <c r="C972" s="2" t="s">
        <v>2592</v>
      </c>
      <c r="D972" s="2" t="s">
        <v>129</v>
      </c>
      <c r="E972" s="11">
        <v>45842</v>
      </c>
      <c r="F972" s="2">
        <v>5</v>
      </c>
      <c r="G972" s="2">
        <v>5</v>
      </c>
      <c r="H972" s="2">
        <v>5</v>
      </c>
      <c r="I972" s="2">
        <v>4</v>
      </c>
      <c r="J972" s="2">
        <v>4</v>
      </c>
      <c r="K972" s="2">
        <v>8</v>
      </c>
      <c r="L972" s="2" t="str">
        <f>IF(F972&gt;=4,"Positive",IF(F972=3,"Neutral","Negative"))</f>
        <v>Positive</v>
      </c>
      <c r="M972" s="2" t="str">
        <f>IF(K972&gt;=9,"Promoter",IF(K972&gt;=7,"Passive","Detractor"))</f>
        <v>Passive</v>
      </c>
      <c r="N972" s="2" t="s">
        <v>7735</v>
      </c>
    </row>
    <row r="973" spans="1:14" x14ac:dyDescent="0.2">
      <c r="A973" s="2" t="s">
        <v>8708</v>
      </c>
      <c r="B973" s="2" t="s">
        <v>4682</v>
      </c>
      <c r="C973" s="2" t="s">
        <v>974</v>
      </c>
      <c r="D973" s="2" t="s">
        <v>93</v>
      </c>
      <c r="E973" s="11">
        <v>45842</v>
      </c>
      <c r="F973" s="2">
        <v>5</v>
      </c>
      <c r="G973" s="2">
        <v>5</v>
      </c>
      <c r="H973" s="2">
        <v>5</v>
      </c>
      <c r="I973" s="2">
        <v>5</v>
      </c>
      <c r="J973" s="2">
        <v>5</v>
      </c>
      <c r="K973" s="2">
        <v>9</v>
      </c>
      <c r="L973" s="2" t="str">
        <f>IF(F973&gt;=4,"Positive",IF(F973=3,"Neutral","Negative"))</f>
        <v>Positive</v>
      </c>
      <c r="M973" s="2" t="str">
        <f>IF(K973&gt;=9,"Promoter",IF(K973&gt;=7,"Passive","Detractor"))</f>
        <v>Promoter</v>
      </c>
      <c r="N973" s="2" t="s">
        <v>7743</v>
      </c>
    </row>
    <row r="974" spans="1:14" x14ac:dyDescent="0.2">
      <c r="A974" s="2" t="s">
        <v>8709</v>
      </c>
      <c r="B974" s="2" t="s">
        <v>4729</v>
      </c>
      <c r="C974" s="2" t="s">
        <v>550</v>
      </c>
      <c r="D974" s="2" t="s">
        <v>89</v>
      </c>
      <c r="E974" s="11">
        <v>45842</v>
      </c>
      <c r="F974" s="2">
        <v>4</v>
      </c>
      <c r="G974" s="2">
        <v>4</v>
      </c>
      <c r="H974" s="2">
        <v>3</v>
      </c>
      <c r="I974" s="2">
        <v>3</v>
      </c>
      <c r="J974" s="2">
        <v>4</v>
      </c>
      <c r="K974" s="2">
        <v>9</v>
      </c>
      <c r="L974" s="2" t="str">
        <f>IF(F974&gt;=4,"Positive",IF(F974=3,"Neutral","Negative"))</f>
        <v>Positive</v>
      </c>
      <c r="M974" s="2" t="str">
        <f>IF(K974&gt;=9,"Promoter",IF(K974&gt;=7,"Passive","Detractor"))</f>
        <v>Promoter</v>
      </c>
      <c r="N974" s="2" t="s">
        <v>7733</v>
      </c>
    </row>
    <row r="975" spans="1:14" x14ac:dyDescent="0.2">
      <c r="A975" s="2" t="s">
        <v>8710</v>
      </c>
      <c r="B975" s="2" t="s">
        <v>4537</v>
      </c>
      <c r="C975" s="2" t="s">
        <v>1899</v>
      </c>
      <c r="D975" s="2" t="s">
        <v>26</v>
      </c>
      <c r="E975" s="11">
        <v>45843</v>
      </c>
      <c r="F975" s="2">
        <v>4</v>
      </c>
      <c r="G975" s="2">
        <v>4</v>
      </c>
      <c r="H975" s="2">
        <v>3</v>
      </c>
      <c r="I975" s="2">
        <v>4</v>
      </c>
      <c r="J975" s="2">
        <v>4</v>
      </c>
      <c r="K975" s="2">
        <v>9</v>
      </c>
      <c r="L975" s="2" t="str">
        <f>IF(F975&gt;=4,"Positive",IF(F975=3,"Neutral","Negative"))</f>
        <v>Positive</v>
      </c>
      <c r="M975" s="2" t="str">
        <f>IF(K975&gt;=9,"Promoter",IF(K975&gt;=7,"Passive","Detractor"))</f>
        <v>Promoter</v>
      </c>
      <c r="N975" s="2" t="s">
        <v>7735</v>
      </c>
    </row>
    <row r="976" spans="1:14" x14ac:dyDescent="0.2">
      <c r="A976" s="2" t="s">
        <v>8711</v>
      </c>
      <c r="B976" s="2" t="s">
        <v>4670</v>
      </c>
      <c r="C976" s="2" t="s">
        <v>974</v>
      </c>
      <c r="D976" s="2" t="s">
        <v>77</v>
      </c>
      <c r="E976" s="11">
        <v>45843</v>
      </c>
      <c r="F976" s="2">
        <v>4</v>
      </c>
      <c r="G976" s="2">
        <v>5</v>
      </c>
      <c r="H976" s="2">
        <v>3</v>
      </c>
      <c r="I976" s="2">
        <v>4</v>
      </c>
      <c r="J976" s="2">
        <v>5</v>
      </c>
      <c r="K976" s="2">
        <v>8</v>
      </c>
      <c r="L976" s="2" t="str">
        <f>IF(F976&gt;=4,"Positive",IF(F976=3,"Neutral","Negative"))</f>
        <v>Positive</v>
      </c>
      <c r="M976" s="2" t="str">
        <f>IF(K976&gt;=9,"Promoter",IF(K976&gt;=7,"Passive","Detractor"))</f>
        <v>Passive</v>
      </c>
      <c r="N976" s="2" t="s">
        <v>7743</v>
      </c>
    </row>
    <row r="977" spans="1:14" x14ac:dyDescent="0.2">
      <c r="A977" s="2" t="s">
        <v>8712</v>
      </c>
      <c r="B977" s="2" t="s">
        <v>4236</v>
      </c>
      <c r="C977" s="2" t="s">
        <v>696</v>
      </c>
      <c r="D977" s="2" t="s">
        <v>89</v>
      </c>
      <c r="E977" s="11">
        <v>45844</v>
      </c>
      <c r="F977" s="2">
        <v>5</v>
      </c>
      <c r="G977" s="2">
        <v>5</v>
      </c>
      <c r="H977" s="2">
        <v>5</v>
      </c>
      <c r="I977" s="2">
        <v>5</v>
      </c>
      <c r="J977" s="2">
        <v>5</v>
      </c>
      <c r="K977" s="2">
        <v>8</v>
      </c>
      <c r="L977" s="2" t="str">
        <f>IF(F977&gt;=4,"Positive",IF(F977=3,"Neutral","Negative"))</f>
        <v>Positive</v>
      </c>
      <c r="M977" s="2" t="str">
        <f>IF(K977&gt;=9,"Promoter",IF(K977&gt;=7,"Passive","Detractor"))</f>
        <v>Passive</v>
      </c>
      <c r="N977" s="2" t="s">
        <v>7733</v>
      </c>
    </row>
    <row r="978" spans="1:14" x14ac:dyDescent="0.2">
      <c r="A978" s="2" t="s">
        <v>8713</v>
      </c>
      <c r="B978" s="2" t="s">
        <v>4028</v>
      </c>
      <c r="C978" s="2" t="s">
        <v>1837</v>
      </c>
      <c r="D978" s="2" t="s">
        <v>34</v>
      </c>
      <c r="E978" s="11">
        <v>45845</v>
      </c>
      <c r="F978" s="2">
        <v>3</v>
      </c>
      <c r="G978" s="2">
        <v>4</v>
      </c>
      <c r="H978" s="2">
        <v>4</v>
      </c>
      <c r="I978" s="2">
        <v>3</v>
      </c>
      <c r="J978" s="2">
        <v>4</v>
      </c>
      <c r="K978" s="2">
        <v>6</v>
      </c>
      <c r="L978" s="2" t="str">
        <f>IF(F978&gt;=4,"Positive",IF(F978=3,"Neutral","Negative"))</f>
        <v>Neutral</v>
      </c>
      <c r="M978" s="2" t="str">
        <f>IF(K978&gt;=9,"Promoter",IF(K978&gt;=7,"Passive","Detractor"))</f>
        <v>Detractor</v>
      </c>
      <c r="N978" s="2" t="s">
        <v>7737</v>
      </c>
    </row>
    <row r="979" spans="1:14" x14ac:dyDescent="0.2">
      <c r="A979" s="2" t="s">
        <v>8714</v>
      </c>
      <c r="B979" s="2" t="s">
        <v>4205</v>
      </c>
      <c r="C979" s="2" t="s">
        <v>673</v>
      </c>
      <c r="D979" s="2" t="s">
        <v>37</v>
      </c>
      <c r="E979" s="11">
        <v>45845</v>
      </c>
      <c r="F979" s="2">
        <v>4</v>
      </c>
      <c r="G979" s="2">
        <v>5</v>
      </c>
      <c r="H979" s="2">
        <v>5</v>
      </c>
      <c r="I979" s="2">
        <v>4</v>
      </c>
      <c r="J979" s="2">
        <v>4</v>
      </c>
      <c r="K979" s="2">
        <v>7</v>
      </c>
      <c r="L979" s="2" t="str">
        <f>IF(F979&gt;=4,"Positive",IF(F979=3,"Neutral","Negative"))</f>
        <v>Positive</v>
      </c>
      <c r="M979" s="2" t="str">
        <f>IF(K979&gt;=9,"Promoter",IF(K979&gt;=7,"Passive","Detractor"))</f>
        <v>Passive</v>
      </c>
      <c r="N979" s="2" t="s">
        <v>7743</v>
      </c>
    </row>
    <row r="980" spans="1:14" x14ac:dyDescent="0.2">
      <c r="A980" s="2" t="s">
        <v>8715</v>
      </c>
      <c r="B980" s="2" t="s">
        <v>4614</v>
      </c>
      <c r="C980" s="2" t="s">
        <v>2214</v>
      </c>
      <c r="D980" s="2" t="s">
        <v>73</v>
      </c>
      <c r="E980" s="11">
        <v>45845</v>
      </c>
      <c r="F980" s="2">
        <v>3</v>
      </c>
      <c r="G980" s="2">
        <v>3</v>
      </c>
      <c r="H980" s="2">
        <v>3</v>
      </c>
      <c r="I980" s="2">
        <v>2</v>
      </c>
      <c r="J980" s="2">
        <v>3</v>
      </c>
      <c r="K980" s="2">
        <v>6</v>
      </c>
      <c r="L980" s="2" t="str">
        <f>IF(F980&gt;=4,"Positive",IF(F980=3,"Neutral","Negative"))</f>
        <v>Neutral</v>
      </c>
      <c r="M980" s="2" t="str">
        <f>IF(K980&gt;=9,"Promoter",IF(K980&gt;=7,"Passive","Detractor"))</f>
        <v>Detractor</v>
      </c>
      <c r="N980" s="2" t="s">
        <v>7737</v>
      </c>
    </row>
    <row r="981" spans="1:14" x14ac:dyDescent="0.2">
      <c r="A981" s="2" t="s">
        <v>8716</v>
      </c>
      <c r="B981" s="2" t="s">
        <v>4737</v>
      </c>
      <c r="C981" s="2" t="s">
        <v>2590</v>
      </c>
      <c r="D981" s="2" t="s">
        <v>29</v>
      </c>
      <c r="E981" s="11">
        <v>45845</v>
      </c>
      <c r="F981" s="2">
        <v>4</v>
      </c>
      <c r="G981" s="2">
        <v>4</v>
      </c>
      <c r="H981" s="2">
        <v>3</v>
      </c>
      <c r="I981" s="2">
        <v>5</v>
      </c>
      <c r="J981" s="2">
        <v>4</v>
      </c>
      <c r="K981" s="2">
        <v>7</v>
      </c>
      <c r="L981" s="2" t="str">
        <f>IF(F981&gt;=4,"Positive",IF(F981=3,"Neutral","Negative"))</f>
        <v>Positive</v>
      </c>
      <c r="M981" s="2" t="str">
        <f>IF(K981&gt;=9,"Promoter",IF(K981&gt;=7,"Passive","Detractor"))</f>
        <v>Passive</v>
      </c>
      <c r="N981" s="2" t="s">
        <v>7737</v>
      </c>
    </row>
    <row r="982" spans="1:14" x14ac:dyDescent="0.2">
      <c r="A982" s="2" t="s">
        <v>8717</v>
      </c>
      <c r="B982" s="2" t="s">
        <v>4762</v>
      </c>
      <c r="C982" s="2" t="s">
        <v>1921</v>
      </c>
      <c r="D982" s="2" t="s">
        <v>83</v>
      </c>
      <c r="E982" s="11">
        <v>45845</v>
      </c>
      <c r="F982" s="2">
        <v>4</v>
      </c>
      <c r="G982" s="2">
        <v>4</v>
      </c>
      <c r="H982" s="2">
        <v>5</v>
      </c>
      <c r="I982" s="2">
        <v>4</v>
      </c>
      <c r="J982" s="2">
        <v>5</v>
      </c>
      <c r="K982" s="2">
        <v>9</v>
      </c>
      <c r="L982" s="2" t="str">
        <f>IF(F982&gt;=4,"Positive",IF(F982=3,"Neutral","Negative"))</f>
        <v>Positive</v>
      </c>
      <c r="M982" s="2" t="str">
        <f>IF(K982&gt;=9,"Promoter",IF(K982&gt;=7,"Passive","Detractor"))</f>
        <v>Promoter</v>
      </c>
      <c r="N982" s="2" t="s">
        <v>7733</v>
      </c>
    </row>
    <row r="983" spans="1:14" x14ac:dyDescent="0.2">
      <c r="A983" s="2" t="s">
        <v>8718</v>
      </c>
      <c r="B983" s="2" t="s">
        <v>4582</v>
      </c>
      <c r="C983" s="2" t="s">
        <v>1568</v>
      </c>
      <c r="D983" s="2" t="s">
        <v>34</v>
      </c>
      <c r="E983" s="11">
        <v>45846</v>
      </c>
      <c r="F983" s="2">
        <v>2</v>
      </c>
      <c r="G983" s="2">
        <v>3</v>
      </c>
      <c r="H983" s="2">
        <v>2</v>
      </c>
      <c r="I983" s="2">
        <v>2</v>
      </c>
      <c r="J983" s="2">
        <v>2</v>
      </c>
      <c r="K983" s="2">
        <v>5</v>
      </c>
      <c r="L983" s="2" t="str">
        <f>IF(F983&gt;=4,"Positive",IF(F983=3,"Neutral","Negative"))</f>
        <v>Negative</v>
      </c>
      <c r="M983" s="2" t="str">
        <f>IF(K983&gt;=9,"Promoter",IF(K983&gt;=7,"Passive","Detractor"))</f>
        <v>Detractor</v>
      </c>
      <c r="N983" s="2" t="s">
        <v>7743</v>
      </c>
    </row>
    <row r="984" spans="1:14" x14ac:dyDescent="0.2">
      <c r="A984" s="2" t="s">
        <v>8719</v>
      </c>
      <c r="B984" s="2" t="s">
        <v>4240</v>
      </c>
      <c r="C984" s="2" t="s">
        <v>1098</v>
      </c>
      <c r="D984" s="2" t="s">
        <v>81</v>
      </c>
      <c r="E984" s="11">
        <v>45848</v>
      </c>
      <c r="F984" s="2">
        <v>5</v>
      </c>
      <c r="G984" s="2">
        <v>5</v>
      </c>
      <c r="H984" s="2">
        <v>5</v>
      </c>
      <c r="I984" s="2">
        <v>4</v>
      </c>
      <c r="J984" s="2">
        <v>5</v>
      </c>
      <c r="K984" s="2">
        <v>8</v>
      </c>
      <c r="L984" s="2" t="str">
        <f>IF(F984&gt;=4,"Positive",IF(F984=3,"Neutral","Negative"))</f>
        <v>Positive</v>
      </c>
      <c r="M984" s="2" t="str">
        <f>IF(K984&gt;=9,"Promoter",IF(K984&gt;=7,"Passive","Detractor"))</f>
        <v>Passive</v>
      </c>
      <c r="N984" s="2" t="s">
        <v>7737</v>
      </c>
    </row>
    <row r="985" spans="1:14" x14ac:dyDescent="0.2">
      <c r="A985" s="2" t="s">
        <v>8720</v>
      </c>
      <c r="B985" s="2" t="s">
        <v>4580</v>
      </c>
      <c r="C985" s="2" t="s">
        <v>2579</v>
      </c>
      <c r="D985" s="2" t="s">
        <v>108</v>
      </c>
      <c r="E985" s="11">
        <v>45848</v>
      </c>
      <c r="F985" s="2">
        <v>4</v>
      </c>
      <c r="G985" s="2">
        <v>4</v>
      </c>
      <c r="H985" s="2">
        <v>4</v>
      </c>
      <c r="I985" s="2">
        <v>3</v>
      </c>
      <c r="J985" s="2">
        <v>4</v>
      </c>
      <c r="K985" s="2">
        <v>7</v>
      </c>
      <c r="L985" s="2" t="str">
        <f>IF(F985&gt;=4,"Positive",IF(F985=3,"Neutral","Negative"))</f>
        <v>Positive</v>
      </c>
      <c r="M985" s="2" t="str">
        <f>IF(K985&gt;=9,"Promoter",IF(K985&gt;=7,"Passive","Detractor"))</f>
        <v>Passive</v>
      </c>
      <c r="N985" s="2" t="s">
        <v>7735</v>
      </c>
    </row>
    <row r="986" spans="1:14" x14ac:dyDescent="0.2">
      <c r="A986" s="2" t="s">
        <v>8721</v>
      </c>
      <c r="B986" s="2" t="s">
        <v>4611</v>
      </c>
      <c r="C986" s="2" t="s">
        <v>1458</v>
      </c>
      <c r="D986" s="2" t="s">
        <v>19</v>
      </c>
      <c r="E986" s="11">
        <v>45848</v>
      </c>
      <c r="F986" s="2">
        <v>3</v>
      </c>
      <c r="G986" s="2">
        <v>4</v>
      </c>
      <c r="H986" s="2">
        <v>2</v>
      </c>
      <c r="I986" s="2">
        <v>4</v>
      </c>
      <c r="J986" s="2">
        <v>3</v>
      </c>
      <c r="K986" s="2">
        <v>5</v>
      </c>
      <c r="L986" s="2" t="str">
        <f>IF(F986&gt;=4,"Positive",IF(F986=3,"Neutral","Negative"))</f>
        <v>Neutral</v>
      </c>
      <c r="M986" s="2" t="str">
        <f>IF(K986&gt;=9,"Promoter",IF(K986&gt;=7,"Passive","Detractor"))</f>
        <v>Detractor</v>
      </c>
      <c r="N986" s="2" t="s">
        <v>7733</v>
      </c>
    </row>
    <row r="987" spans="1:14" x14ac:dyDescent="0.2">
      <c r="A987" s="2" t="s">
        <v>8722</v>
      </c>
      <c r="B987" s="2" t="s">
        <v>4727</v>
      </c>
      <c r="C987" s="2" t="s">
        <v>732</v>
      </c>
      <c r="D987" s="2" t="s">
        <v>89</v>
      </c>
      <c r="E987" s="11">
        <v>45848</v>
      </c>
      <c r="F987" s="2">
        <v>3</v>
      </c>
      <c r="G987" s="2">
        <v>3</v>
      </c>
      <c r="H987" s="2">
        <v>4</v>
      </c>
      <c r="I987" s="2">
        <v>4</v>
      </c>
      <c r="J987" s="2">
        <v>3</v>
      </c>
      <c r="K987" s="2">
        <v>7</v>
      </c>
      <c r="L987" s="2" t="str">
        <f>IF(F987&gt;=4,"Positive",IF(F987=3,"Neutral","Negative"))</f>
        <v>Neutral</v>
      </c>
      <c r="M987" s="2" t="str">
        <f>IF(K987&gt;=9,"Promoter",IF(K987&gt;=7,"Passive","Detractor"))</f>
        <v>Passive</v>
      </c>
      <c r="N987" s="2" t="s">
        <v>7743</v>
      </c>
    </row>
    <row r="988" spans="1:14" x14ac:dyDescent="0.2">
      <c r="A988" s="2" t="s">
        <v>8723</v>
      </c>
      <c r="B988" s="2" t="s">
        <v>4262</v>
      </c>
      <c r="C988" s="2" t="s">
        <v>1319</v>
      </c>
      <c r="D988" s="2" t="s">
        <v>89</v>
      </c>
      <c r="E988" s="11">
        <v>45849</v>
      </c>
      <c r="F988" s="2">
        <v>4</v>
      </c>
      <c r="G988" s="2">
        <v>5</v>
      </c>
      <c r="H988" s="2">
        <v>3</v>
      </c>
      <c r="I988" s="2">
        <v>5</v>
      </c>
      <c r="J988" s="2">
        <v>4</v>
      </c>
      <c r="K988" s="2">
        <v>9</v>
      </c>
      <c r="L988" s="2" t="str">
        <f>IF(F988&gt;=4,"Positive",IF(F988=3,"Neutral","Negative"))</f>
        <v>Positive</v>
      </c>
      <c r="M988" s="2" t="str">
        <f>IF(K988&gt;=9,"Promoter",IF(K988&gt;=7,"Passive","Detractor"))</f>
        <v>Promoter</v>
      </c>
      <c r="N988" s="2" t="s">
        <v>7743</v>
      </c>
    </row>
    <row r="989" spans="1:14" x14ac:dyDescent="0.2">
      <c r="A989" s="2" t="s">
        <v>8724</v>
      </c>
      <c r="B989" s="2" t="s">
        <v>4379</v>
      </c>
      <c r="C989" s="2" t="s">
        <v>934</v>
      </c>
      <c r="D989" s="2" t="s">
        <v>47</v>
      </c>
      <c r="E989" s="11">
        <v>45849</v>
      </c>
      <c r="F989" s="2">
        <v>5</v>
      </c>
      <c r="G989" s="2">
        <v>5</v>
      </c>
      <c r="H989" s="2">
        <v>5</v>
      </c>
      <c r="I989" s="2">
        <v>5</v>
      </c>
      <c r="J989" s="2">
        <v>5</v>
      </c>
      <c r="K989" s="2">
        <v>9</v>
      </c>
      <c r="L989" s="2" t="str">
        <f>IF(F989&gt;=4,"Positive",IF(F989=3,"Neutral","Negative"))</f>
        <v>Positive</v>
      </c>
      <c r="M989" s="2" t="str">
        <f>IF(K989&gt;=9,"Promoter",IF(K989&gt;=7,"Passive","Detractor"))</f>
        <v>Promoter</v>
      </c>
      <c r="N989" s="2" t="s">
        <v>7737</v>
      </c>
    </row>
    <row r="990" spans="1:14" x14ac:dyDescent="0.2">
      <c r="A990" s="2" t="s">
        <v>8725</v>
      </c>
      <c r="B990" s="2" t="s">
        <v>4510</v>
      </c>
      <c r="C990" s="2" t="s">
        <v>2370</v>
      </c>
      <c r="D990" s="2" t="s">
        <v>118</v>
      </c>
      <c r="E990" s="11">
        <v>45849</v>
      </c>
      <c r="F990" s="2">
        <v>4</v>
      </c>
      <c r="G990" s="2">
        <v>5</v>
      </c>
      <c r="H990" s="2">
        <v>3</v>
      </c>
      <c r="I990" s="2">
        <v>5</v>
      </c>
      <c r="J990" s="2">
        <v>4</v>
      </c>
      <c r="K990" s="2">
        <v>7</v>
      </c>
      <c r="L990" s="2" t="str">
        <f>IF(F990&gt;=4,"Positive",IF(F990=3,"Neutral","Negative"))</f>
        <v>Positive</v>
      </c>
      <c r="M990" s="2" t="str">
        <f>IF(K990&gt;=9,"Promoter",IF(K990&gt;=7,"Passive","Detractor"))</f>
        <v>Passive</v>
      </c>
      <c r="N990" s="2" t="s">
        <v>7743</v>
      </c>
    </row>
    <row r="991" spans="1:14" x14ac:dyDescent="0.2">
      <c r="A991" s="2" t="s">
        <v>8726</v>
      </c>
      <c r="B991" s="2" t="s">
        <v>4613</v>
      </c>
      <c r="C991" s="2" t="s">
        <v>1696</v>
      </c>
      <c r="D991" s="2" t="s">
        <v>49</v>
      </c>
      <c r="E991" s="11">
        <v>45849</v>
      </c>
      <c r="F991" s="2">
        <v>5</v>
      </c>
      <c r="G991" s="2">
        <v>5</v>
      </c>
      <c r="H991" s="2">
        <v>5</v>
      </c>
      <c r="I991" s="2">
        <v>5</v>
      </c>
      <c r="J991" s="2">
        <v>4</v>
      </c>
      <c r="K991" s="2">
        <v>10</v>
      </c>
      <c r="L991" s="2" t="str">
        <f>IF(F991&gt;=4,"Positive",IF(F991=3,"Neutral","Negative"))</f>
        <v>Positive</v>
      </c>
      <c r="M991" s="2" t="str">
        <f>IF(K991&gt;=9,"Promoter",IF(K991&gt;=7,"Passive","Detractor"))</f>
        <v>Promoter</v>
      </c>
      <c r="N991" s="2" t="s">
        <v>7743</v>
      </c>
    </row>
    <row r="992" spans="1:14" x14ac:dyDescent="0.2">
      <c r="A992" s="2" t="s">
        <v>8727</v>
      </c>
      <c r="B992" s="2" t="s">
        <v>4520</v>
      </c>
      <c r="C992" s="2" t="s">
        <v>2419</v>
      </c>
      <c r="D992" s="2" t="s">
        <v>83</v>
      </c>
      <c r="E992" s="11">
        <v>45850</v>
      </c>
      <c r="F992" s="2">
        <v>4</v>
      </c>
      <c r="G992" s="2">
        <v>4</v>
      </c>
      <c r="H992" s="2">
        <v>4</v>
      </c>
      <c r="I992" s="2">
        <v>3</v>
      </c>
      <c r="J992" s="2">
        <v>4</v>
      </c>
      <c r="K992" s="2">
        <v>8</v>
      </c>
      <c r="L992" s="2" t="str">
        <f>IF(F992&gt;=4,"Positive",IF(F992=3,"Neutral","Negative"))</f>
        <v>Positive</v>
      </c>
      <c r="M992" s="2" t="str">
        <f>IF(K992&gt;=9,"Promoter",IF(K992&gt;=7,"Passive","Detractor"))</f>
        <v>Passive</v>
      </c>
      <c r="N992" s="2" t="s">
        <v>7735</v>
      </c>
    </row>
    <row r="993" spans="1:14" x14ac:dyDescent="0.2">
      <c r="A993" s="2" t="s">
        <v>8728</v>
      </c>
      <c r="B993" s="2" t="s">
        <v>4739</v>
      </c>
      <c r="C993" s="2" t="s">
        <v>1380</v>
      </c>
      <c r="D993" s="2" t="s">
        <v>87</v>
      </c>
      <c r="E993" s="11">
        <v>45850</v>
      </c>
      <c r="F993" s="2">
        <v>4</v>
      </c>
      <c r="G993" s="2">
        <v>5</v>
      </c>
      <c r="H993" s="2">
        <v>3</v>
      </c>
      <c r="I993" s="2">
        <v>3</v>
      </c>
      <c r="J993" s="2">
        <v>5</v>
      </c>
      <c r="K993" s="2">
        <v>7</v>
      </c>
      <c r="L993" s="2" t="str">
        <f>IF(F993&gt;=4,"Positive",IF(F993=3,"Neutral","Negative"))</f>
        <v>Positive</v>
      </c>
      <c r="M993" s="2" t="str">
        <f>IF(K993&gt;=9,"Promoter",IF(K993&gt;=7,"Passive","Detractor"))</f>
        <v>Passive</v>
      </c>
      <c r="N993" s="2" t="s">
        <v>7743</v>
      </c>
    </row>
    <row r="994" spans="1:14" x14ac:dyDescent="0.2">
      <c r="A994" s="2" t="s">
        <v>8729</v>
      </c>
      <c r="B994" s="2" t="s">
        <v>4781</v>
      </c>
      <c r="C994" s="2" t="s">
        <v>2482</v>
      </c>
      <c r="D994" s="2" t="s">
        <v>91</v>
      </c>
      <c r="E994" s="11">
        <v>45850</v>
      </c>
      <c r="F994" s="2">
        <v>3</v>
      </c>
      <c r="G994" s="2">
        <v>3</v>
      </c>
      <c r="H994" s="2">
        <v>3</v>
      </c>
      <c r="I994" s="2">
        <v>3</v>
      </c>
      <c r="J994" s="2">
        <v>3</v>
      </c>
      <c r="K994" s="2">
        <v>5</v>
      </c>
      <c r="L994" s="2" t="str">
        <f>IF(F994&gt;=4,"Positive",IF(F994=3,"Neutral","Negative"))</f>
        <v>Neutral</v>
      </c>
      <c r="M994" s="2" t="str">
        <f>IF(K994&gt;=9,"Promoter",IF(K994&gt;=7,"Passive","Detractor"))</f>
        <v>Detractor</v>
      </c>
      <c r="N994" s="2" t="s">
        <v>7743</v>
      </c>
    </row>
    <row r="995" spans="1:14" x14ac:dyDescent="0.2">
      <c r="A995" s="2" t="s">
        <v>8730</v>
      </c>
      <c r="B995" s="2" t="s">
        <v>4782</v>
      </c>
      <c r="C995" s="2" t="s">
        <v>638</v>
      </c>
      <c r="D995" s="2" t="s">
        <v>79</v>
      </c>
      <c r="E995" s="11">
        <v>45850</v>
      </c>
      <c r="F995" s="2">
        <v>3</v>
      </c>
      <c r="G995" s="2">
        <v>2</v>
      </c>
      <c r="H995" s="2">
        <v>3</v>
      </c>
      <c r="I995" s="2">
        <v>4</v>
      </c>
      <c r="J995" s="2">
        <v>2</v>
      </c>
      <c r="K995" s="2">
        <v>7</v>
      </c>
      <c r="L995" s="2" t="str">
        <f>IF(F995&gt;=4,"Positive",IF(F995=3,"Neutral","Negative"))</f>
        <v>Neutral</v>
      </c>
      <c r="M995" s="2" t="str">
        <f>IF(K995&gt;=9,"Promoter",IF(K995&gt;=7,"Passive","Detractor"))</f>
        <v>Passive</v>
      </c>
      <c r="N995" s="2" t="s">
        <v>7735</v>
      </c>
    </row>
    <row r="996" spans="1:14" x14ac:dyDescent="0.2">
      <c r="A996" s="2" t="s">
        <v>8731</v>
      </c>
      <c r="B996" s="2" t="s">
        <v>4325</v>
      </c>
      <c r="C996" s="2" t="s">
        <v>1583</v>
      </c>
      <c r="D996" s="2" t="s">
        <v>51</v>
      </c>
      <c r="E996" s="11">
        <v>45851</v>
      </c>
      <c r="F996" s="2">
        <v>3</v>
      </c>
      <c r="G996" s="2">
        <v>3</v>
      </c>
      <c r="H996" s="2">
        <v>3</v>
      </c>
      <c r="I996" s="2">
        <v>4</v>
      </c>
      <c r="J996" s="2">
        <v>2</v>
      </c>
      <c r="K996" s="2">
        <v>7</v>
      </c>
      <c r="L996" s="2" t="str">
        <f>IF(F996&gt;=4,"Positive",IF(F996=3,"Neutral","Negative"))</f>
        <v>Neutral</v>
      </c>
      <c r="M996" s="2" t="str">
        <f>IF(K996&gt;=9,"Promoter",IF(K996&gt;=7,"Passive","Detractor"))</f>
        <v>Passive</v>
      </c>
      <c r="N996" s="2" t="s">
        <v>7743</v>
      </c>
    </row>
    <row r="997" spans="1:14" x14ac:dyDescent="0.2">
      <c r="A997" s="2" t="s">
        <v>8732</v>
      </c>
      <c r="B997" s="2" t="s">
        <v>4767</v>
      </c>
      <c r="C997" s="2" t="s">
        <v>916</v>
      </c>
      <c r="D997" s="2" t="s">
        <v>13</v>
      </c>
      <c r="E997" s="11">
        <v>45851</v>
      </c>
      <c r="F997" s="2">
        <v>5</v>
      </c>
      <c r="G997" s="2">
        <v>5</v>
      </c>
      <c r="H997" s="2">
        <v>5</v>
      </c>
      <c r="I997" s="2">
        <v>4</v>
      </c>
      <c r="J997" s="2">
        <v>5</v>
      </c>
      <c r="K997" s="2">
        <v>9</v>
      </c>
      <c r="L997" s="2" t="str">
        <f>IF(F997&gt;=4,"Positive",IF(F997=3,"Neutral","Negative"))</f>
        <v>Positive</v>
      </c>
      <c r="M997" s="2" t="str">
        <f>IF(K997&gt;=9,"Promoter",IF(K997&gt;=7,"Passive","Detractor"))</f>
        <v>Promoter</v>
      </c>
      <c r="N997" s="2" t="s">
        <v>7749</v>
      </c>
    </row>
    <row r="998" spans="1:14" x14ac:dyDescent="0.2">
      <c r="A998" s="2" t="s">
        <v>8733</v>
      </c>
      <c r="B998" s="2" t="s">
        <v>4779</v>
      </c>
      <c r="C998" s="2" t="s">
        <v>2358</v>
      </c>
      <c r="D998" s="2" t="s">
        <v>67</v>
      </c>
      <c r="E998" s="11">
        <v>45851</v>
      </c>
      <c r="F998" s="2">
        <v>3</v>
      </c>
      <c r="G998" s="2">
        <v>3</v>
      </c>
      <c r="H998" s="2">
        <v>4</v>
      </c>
      <c r="I998" s="2">
        <v>3</v>
      </c>
      <c r="J998" s="2">
        <v>3</v>
      </c>
      <c r="K998" s="2">
        <v>6</v>
      </c>
      <c r="L998" s="2" t="str">
        <f>IF(F998&gt;=4,"Positive",IF(F998=3,"Neutral","Negative"))</f>
        <v>Neutral</v>
      </c>
      <c r="M998" s="2" t="str">
        <f>IF(K998&gt;=9,"Promoter",IF(K998&gt;=7,"Passive","Detractor"))</f>
        <v>Detractor</v>
      </c>
      <c r="N998" s="2" t="s">
        <v>7735</v>
      </c>
    </row>
    <row r="999" spans="1:14" x14ac:dyDescent="0.2">
      <c r="A999" s="2" t="s">
        <v>8734</v>
      </c>
      <c r="B999" s="2" t="s">
        <v>4784</v>
      </c>
      <c r="C999" s="2" t="s">
        <v>1225</v>
      </c>
      <c r="D999" s="2" t="s">
        <v>37</v>
      </c>
      <c r="E999" s="11">
        <v>45851</v>
      </c>
      <c r="F999" s="2">
        <v>4</v>
      </c>
      <c r="G999" s="2">
        <v>5</v>
      </c>
      <c r="H999" s="2">
        <v>4</v>
      </c>
      <c r="I999" s="2">
        <v>4</v>
      </c>
      <c r="J999" s="2">
        <v>3</v>
      </c>
      <c r="K999" s="2">
        <v>8</v>
      </c>
      <c r="L999" s="2" t="str">
        <f>IF(F999&gt;=4,"Positive",IF(F999=3,"Neutral","Negative"))</f>
        <v>Positive</v>
      </c>
      <c r="M999" s="2" t="str">
        <f>IF(K999&gt;=9,"Promoter",IF(K999&gt;=7,"Passive","Detractor"))</f>
        <v>Passive</v>
      </c>
      <c r="N999" s="2" t="s">
        <v>7743</v>
      </c>
    </row>
    <row r="1000" spans="1:14" x14ac:dyDescent="0.2">
      <c r="A1000" s="2" t="s">
        <v>8735</v>
      </c>
      <c r="B1000" s="2" t="s">
        <v>4664</v>
      </c>
      <c r="C1000" s="2" t="s">
        <v>1290</v>
      </c>
      <c r="D1000" s="2" t="s">
        <v>59</v>
      </c>
      <c r="E1000" s="11">
        <v>45852</v>
      </c>
      <c r="F1000" s="2">
        <v>3</v>
      </c>
      <c r="G1000" s="2">
        <v>2</v>
      </c>
      <c r="H1000" s="2">
        <v>3</v>
      </c>
      <c r="I1000" s="2">
        <v>4</v>
      </c>
      <c r="J1000" s="2">
        <v>3</v>
      </c>
      <c r="K1000" s="2">
        <v>5</v>
      </c>
      <c r="L1000" s="2" t="str">
        <f>IF(F1000&gt;=4,"Positive",IF(F1000=3,"Neutral","Negative"))</f>
        <v>Neutral</v>
      </c>
      <c r="M1000" s="2" t="str">
        <f>IF(K1000&gt;=9,"Promoter",IF(K1000&gt;=7,"Passive","Detractor"))</f>
        <v>Detractor</v>
      </c>
      <c r="N1000" s="2" t="s">
        <v>7743</v>
      </c>
    </row>
    <row r="1001" spans="1:14" x14ac:dyDescent="0.2">
      <c r="A1001" s="2" t="s">
        <v>8736</v>
      </c>
      <c r="B1001" s="2" t="s">
        <v>4707</v>
      </c>
      <c r="C1001" s="2" t="s">
        <v>1095</v>
      </c>
      <c r="D1001" s="2" t="s">
        <v>69</v>
      </c>
      <c r="E1001" s="11">
        <v>45853</v>
      </c>
      <c r="F1001" s="2">
        <v>5</v>
      </c>
      <c r="G1001" s="2">
        <v>5</v>
      </c>
      <c r="H1001" s="2">
        <v>5</v>
      </c>
      <c r="I1001" s="2">
        <v>5</v>
      </c>
      <c r="J1001" s="2">
        <v>4</v>
      </c>
      <c r="K1001" s="2">
        <v>10</v>
      </c>
      <c r="L1001" s="2" t="str">
        <f>IF(F1001&gt;=4,"Positive",IF(F1001=3,"Neutral","Negative"))</f>
        <v>Positive</v>
      </c>
      <c r="M1001" s="2" t="str">
        <f>IF(K1001&gt;=9,"Promoter",IF(K1001&gt;=7,"Passive","Detractor"))</f>
        <v>Promoter</v>
      </c>
      <c r="N1001" s="2" t="s">
        <v>7743</v>
      </c>
    </row>
    <row r="1002" spans="1:14" x14ac:dyDescent="0.2">
      <c r="A1002" s="2" t="s">
        <v>8737</v>
      </c>
      <c r="B1002" s="2" t="s">
        <v>4730</v>
      </c>
      <c r="C1002" s="2" t="s">
        <v>651</v>
      </c>
      <c r="D1002" s="2" t="s">
        <v>93</v>
      </c>
      <c r="E1002" s="11">
        <v>45853</v>
      </c>
      <c r="F1002" s="2">
        <v>5</v>
      </c>
      <c r="G1002" s="2">
        <v>5</v>
      </c>
      <c r="H1002" s="2">
        <v>5</v>
      </c>
      <c r="I1002" s="2">
        <v>4</v>
      </c>
      <c r="J1002" s="2">
        <v>5</v>
      </c>
      <c r="K1002" s="2">
        <v>9</v>
      </c>
      <c r="L1002" s="2" t="str">
        <f>IF(F1002&gt;=4,"Positive",IF(F1002=3,"Neutral","Negative"))</f>
        <v>Positive</v>
      </c>
      <c r="M1002" s="2" t="str">
        <f>IF(K1002&gt;=9,"Promoter",IF(K1002&gt;=7,"Passive","Detractor"))</f>
        <v>Promoter</v>
      </c>
      <c r="N1002" s="2" t="s">
        <v>7735</v>
      </c>
    </row>
    <row r="1003" spans="1:14" x14ac:dyDescent="0.2">
      <c r="A1003" s="2" t="s">
        <v>8738</v>
      </c>
      <c r="B1003" s="2" t="s">
        <v>4822</v>
      </c>
      <c r="C1003" s="2" t="s">
        <v>930</v>
      </c>
      <c r="D1003" s="2" t="s">
        <v>37</v>
      </c>
      <c r="E1003" s="11">
        <v>45853</v>
      </c>
      <c r="F1003" s="2">
        <v>5</v>
      </c>
      <c r="G1003" s="2">
        <v>5</v>
      </c>
      <c r="H1003" s="2">
        <v>5</v>
      </c>
      <c r="I1003" s="2">
        <v>5</v>
      </c>
      <c r="J1003" s="2">
        <v>5</v>
      </c>
      <c r="K1003" s="2">
        <v>10</v>
      </c>
      <c r="L1003" s="2" t="str">
        <f>IF(F1003&gt;=4,"Positive",IF(F1003=3,"Neutral","Negative"))</f>
        <v>Positive</v>
      </c>
      <c r="M1003" s="2" t="str">
        <f>IF(K1003&gt;=9,"Promoter",IF(K1003&gt;=7,"Passive","Detractor"))</f>
        <v>Promoter</v>
      </c>
      <c r="N1003" s="2" t="s">
        <v>7733</v>
      </c>
    </row>
    <row r="1004" spans="1:14" x14ac:dyDescent="0.2">
      <c r="A1004" s="2" t="s">
        <v>8739</v>
      </c>
      <c r="B1004" s="2" t="s">
        <v>4606</v>
      </c>
      <c r="C1004" s="2" t="s">
        <v>2599</v>
      </c>
      <c r="D1004" s="2" t="s">
        <v>51</v>
      </c>
      <c r="E1004" s="11">
        <v>45854</v>
      </c>
      <c r="F1004" s="2">
        <v>3</v>
      </c>
      <c r="G1004" s="2">
        <v>2</v>
      </c>
      <c r="H1004" s="2">
        <v>4</v>
      </c>
      <c r="I1004" s="2">
        <v>3</v>
      </c>
      <c r="J1004" s="2">
        <v>3</v>
      </c>
      <c r="K1004" s="2">
        <v>5</v>
      </c>
      <c r="L1004" s="2" t="str">
        <f>IF(F1004&gt;=4,"Positive",IF(F1004=3,"Neutral","Negative"))</f>
        <v>Neutral</v>
      </c>
      <c r="M1004" s="2" t="str">
        <f>IF(K1004&gt;=9,"Promoter",IF(K1004&gt;=7,"Passive","Detractor"))</f>
        <v>Detractor</v>
      </c>
      <c r="N1004" s="2" t="s">
        <v>7733</v>
      </c>
    </row>
    <row r="1005" spans="1:14" x14ac:dyDescent="0.2">
      <c r="A1005" s="2" t="s">
        <v>8740</v>
      </c>
      <c r="B1005" s="2" t="s">
        <v>4747</v>
      </c>
      <c r="C1005" s="2" t="s">
        <v>1219</v>
      </c>
      <c r="D1005" s="2" t="s">
        <v>83</v>
      </c>
      <c r="E1005" s="11">
        <v>45854</v>
      </c>
      <c r="F1005" s="2">
        <v>4</v>
      </c>
      <c r="G1005" s="2">
        <v>4</v>
      </c>
      <c r="H1005" s="2">
        <v>3</v>
      </c>
      <c r="I1005" s="2">
        <v>4</v>
      </c>
      <c r="J1005" s="2">
        <v>5</v>
      </c>
      <c r="K1005" s="2">
        <v>8</v>
      </c>
      <c r="L1005" s="2" t="str">
        <f>IF(F1005&gt;=4,"Positive",IF(F1005=3,"Neutral","Negative"))</f>
        <v>Positive</v>
      </c>
      <c r="M1005" s="2" t="str">
        <f>IF(K1005&gt;=9,"Promoter",IF(K1005&gt;=7,"Passive","Detractor"))</f>
        <v>Passive</v>
      </c>
      <c r="N1005" s="2" t="s">
        <v>7737</v>
      </c>
    </row>
    <row r="1006" spans="1:14" x14ac:dyDescent="0.2">
      <c r="A1006" s="2" t="s">
        <v>8741</v>
      </c>
      <c r="B1006" s="2" t="s">
        <v>4758</v>
      </c>
      <c r="C1006" s="2" t="s">
        <v>2244</v>
      </c>
      <c r="D1006" s="2" t="s">
        <v>51</v>
      </c>
      <c r="E1006" s="11">
        <v>45854</v>
      </c>
      <c r="F1006" s="2">
        <v>4</v>
      </c>
      <c r="G1006" s="2">
        <v>4</v>
      </c>
      <c r="H1006" s="2">
        <v>4</v>
      </c>
      <c r="I1006" s="2">
        <v>4</v>
      </c>
      <c r="J1006" s="2">
        <v>4</v>
      </c>
      <c r="K1006" s="2">
        <v>7</v>
      </c>
      <c r="L1006" s="2" t="str">
        <f>IF(F1006&gt;=4,"Positive",IF(F1006=3,"Neutral","Negative"))</f>
        <v>Positive</v>
      </c>
      <c r="M1006" s="2" t="str">
        <f>IF(K1006&gt;=9,"Promoter",IF(K1006&gt;=7,"Passive","Detractor"))</f>
        <v>Passive</v>
      </c>
      <c r="N1006" s="2" t="s">
        <v>7733</v>
      </c>
    </row>
    <row r="1007" spans="1:14" x14ac:dyDescent="0.2">
      <c r="A1007" s="2" t="s">
        <v>8742</v>
      </c>
      <c r="B1007" s="2" t="s">
        <v>4681</v>
      </c>
      <c r="C1007" s="2" t="s">
        <v>752</v>
      </c>
      <c r="D1007" s="2" t="s">
        <v>61</v>
      </c>
      <c r="E1007" s="11">
        <v>45855</v>
      </c>
      <c r="F1007" s="2">
        <v>5</v>
      </c>
      <c r="G1007" s="2">
        <v>4</v>
      </c>
      <c r="H1007" s="2">
        <v>5</v>
      </c>
      <c r="I1007" s="2">
        <v>5</v>
      </c>
      <c r="J1007" s="2">
        <v>5</v>
      </c>
      <c r="K1007" s="2">
        <v>8</v>
      </c>
      <c r="L1007" s="2" t="str">
        <f>IF(F1007&gt;=4,"Positive",IF(F1007=3,"Neutral","Negative"))</f>
        <v>Positive</v>
      </c>
      <c r="M1007" s="2" t="str">
        <f>IF(K1007&gt;=9,"Promoter",IF(K1007&gt;=7,"Passive","Detractor"))</f>
        <v>Passive</v>
      </c>
      <c r="N1007" s="2" t="s">
        <v>7737</v>
      </c>
    </row>
    <row r="1008" spans="1:14" x14ac:dyDescent="0.2">
      <c r="A1008" s="2" t="s">
        <v>8743</v>
      </c>
      <c r="B1008" s="2" t="s">
        <v>4728</v>
      </c>
      <c r="C1008" s="2" t="s">
        <v>424</v>
      </c>
      <c r="D1008" s="2" t="s">
        <v>57</v>
      </c>
      <c r="E1008" s="11">
        <v>45855</v>
      </c>
      <c r="F1008" s="2">
        <v>4</v>
      </c>
      <c r="G1008" s="2">
        <v>4</v>
      </c>
      <c r="H1008" s="2">
        <v>5</v>
      </c>
      <c r="I1008" s="2">
        <v>5</v>
      </c>
      <c r="J1008" s="2">
        <v>4</v>
      </c>
      <c r="K1008" s="2">
        <v>9</v>
      </c>
      <c r="L1008" s="2" t="str">
        <f>IF(F1008&gt;=4,"Positive",IF(F1008=3,"Neutral","Negative"))</f>
        <v>Positive</v>
      </c>
      <c r="M1008" s="2" t="str">
        <f>IF(K1008&gt;=9,"Promoter",IF(K1008&gt;=7,"Passive","Detractor"))</f>
        <v>Promoter</v>
      </c>
      <c r="N1008" s="2" t="s">
        <v>7743</v>
      </c>
    </row>
    <row r="1009" spans="1:14" x14ac:dyDescent="0.2">
      <c r="A1009" s="2" t="s">
        <v>8744</v>
      </c>
      <c r="B1009" s="2" t="s">
        <v>4774</v>
      </c>
      <c r="C1009" s="2" t="s">
        <v>1131</v>
      </c>
      <c r="D1009" s="2" t="s">
        <v>97</v>
      </c>
      <c r="E1009" s="11">
        <v>45855</v>
      </c>
      <c r="F1009" s="2">
        <v>5</v>
      </c>
      <c r="G1009" s="2">
        <v>5</v>
      </c>
      <c r="H1009" s="2">
        <v>4</v>
      </c>
      <c r="I1009" s="2">
        <v>5</v>
      </c>
      <c r="J1009" s="2">
        <v>5</v>
      </c>
      <c r="K1009" s="2">
        <v>8</v>
      </c>
      <c r="L1009" s="2" t="str">
        <f>IF(F1009&gt;=4,"Positive",IF(F1009=3,"Neutral","Negative"))</f>
        <v>Positive</v>
      </c>
      <c r="M1009" s="2" t="str">
        <f>IF(K1009&gt;=9,"Promoter",IF(K1009&gt;=7,"Passive","Detractor"))</f>
        <v>Passive</v>
      </c>
      <c r="N1009" s="2" t="s">
        <v>7749</v>
      </c>
    </row>
    <row r="1010" spans="1:14" x14ac:dyDescent="0.2">
      <c r="A1010" s="2" t="s">
        <v>8745</v>
      </c>
      <c r="B1010" s="2" t="s">
        <v>4783</v>
      </c>
      <c r="C1010" s="2" t="s">
        <v>1136</v>
      </c>
      <c r="D1010" s="2" t="s">
        <v>125</v>
      </c>
      <c r="E1010" s="11">
        <v>45855</v>
      </c>
      <c r="F1010" s="2">
        <v>4</v>
      </c>
      <c r="G1010" s="2">
        <v>5</v>
      </c>
      <c r="H1010" s="2">
        <v>4</v>
      </c>
      <c r="I1010" s="2">
        <v>4</v>
      </c>
      <c r="J1010" s="2">
        <v>5</v>
      </c>
      <c r="K1010" s="2">
        <v>7</v>
      </c>
      <c r="L1010" s="2" t="str">
        <f>IF(F1010&gt;=4,"Positive",IF(F1010=3,"Neutral","Negative"))</f>
        <v>Positive</v>
      </c>
      <c r="M1010" s="2" t="str">
        <f>IF(K1010&gt;=9,"Promoter",IF(K1010&gt;=7,"Passive","Detractor"))</f>
        <v>Passive</v>
      </c>
      <c r="N1010" s="2" t="s">
        <v>7737</v>
      </c>
    </row>
    <row r="1011" spans="1:14" x14ac:dyDescent="0.2">
      <c r="A1011" s="2" t="s">
        <v>8746</v>
      </c>
      <c r="B1011" s="2" t="s">
        <v>4791</v>
      </c>
      <c r="C1011" s="2" t="s">
        <v>2403</v>
      </c>
      <c r="D1011" s="2" t="s">
        <v>118</v>
      </c>
      <c r="E1011" s="11">
        <v>45855</v>
      </c>
      <c r="F1011" s="2">
        <v>4</v>
      </c>
      <c r="G1011" s="2">
        <v>4</v>
      </c>
      <c r="H1011" s="2">
        <v>4</v>
      </c>
      <c r="I1011" s="2">
        <v>4</v>
      </c>
      <c r="J1011" s="2">
        <v>3</v>
      </c>
      <c r="K1011" s="2">
        <v>8</v>
      </c>
      <c r="L1011" s="2" t="str">
        <f>IF(F1011&gt;=4,"Positive",IF(F1011=3,"Neutral","Negative"))</f>
        <v>Positive</v>
      </c>
      <c r="M1011" s="2" t="str">
        <f>IF(K1011&gt;=9,"Promoter",IF(K1011&gt;=7,"Passive","Detractor"))</f>
        <v>Passive</v>
      </c>
      <c r="N1011" s="2" t="s">
        <v>7737</v>
      </c>
    </row>
    <row r="1012" spans="1:14" x14ac:dyDescent="0.2">
      <c r="A1012" s="2" t="s">
        <v>8747</v>
      </c>
      <c r="B1012" s="2" t="s">
        <v>4804</v>
      </c>
      <c r="C1012" s="2" t="s">
        <v>1455</v>
      </c>
      <c r="D1012" s="2" t="s">
        <v>103</v>
      </c>
      <c r="E1012" s="11">
        <v>45855</v>
      </c>
      <c r="F1012" s="2">
        <v>3</v>
      </c>
      <c r="G1012" s="2">
        <v>3</v>
      </c>
      <c r="H1012" s="2">
        <v>3</v>
      </c>
      <c r="I1012" s="2">
        <v>2</v>
      </c>
      <c r="J1012" s="2">
        <v>4</v>
      </c>
      <c r="K1012" s="2">
        <v>6</v>
      </c>
      <c r="L1012" s="2" t="str">
        <f>IF(F1012&gt;=4,"Positive",IF(F1012=3,"Neutral","Negative"))</f>
        <v>Neutral</v>
      </c>
      <c r="M1012" s="2" t="str">
        <f>IF(K1012&gt;=9,"Promoter",IF(K1012&gt;=7,"Passive","Detractor"))</f>
        <v>Detractor</v>
      </c>
      <c r="N1012" s="2" t="s">
        <v>7735</v>
      </c>
    </row>
    <row r="1013" spans="1:14" x14ac:dyDescent="0.2">
      <c r="A1013" s="2" t="s">
        <v>8748</v>
      </c>
      <c r="B1013" s="2" t="s">
        <v>4370</v>
      </c>
      <c r="C1013" s="2" t="s">
        <v>756</v>
      </c>
      <c r="D1013" s="2" t="s">
        <v>71</v>
      </c>
      <c r="E1013" s="11">
        <v>45856</v>
      </c>
      <c r="F1013" s="2">
        <v>3</v>
      </c>
      <c r="G1013" s="2">
        <v>3</v>
      </c>
      <c r="H1013" s="2">
        <v>3</v>
      </c>
      <c r="I1013" s="2">
        <v>3</v>
      </c>
      <c r="J1013" s="2">
        <v>4</v>
      </c>
      <c r="K1013" s="2">
        <v>5</v>
      </c>
      <c r="L1013" s="2" t="str">
        <f>IF(F1013&gt;=4,"Positive",IF(F1013=3,"Neutral","Negative"))</f>
        <v>Neutral</v>
      </c>
      <c r="M1013" s="2" t="str">
        <f>IF(K1013&gt;=9,"Promoter",IF(K1013&gt;=7,"Passive","Detractor"))</f>
        <v>Detractor</v>
      </c>
      <c r="N1013" s="2" t="s">
        <v>7743</v>
      </c>
    </row>
    <row r="1014" spans="1:14" x14ac:dyDescent="0.2">
      <c r="A1014" s="2" t="s">
        <v>8749</v>
      </c>
      <c r="B1014" s="2" t="s">
        <v>4600</v>
      </c>
      <c r="C1014" s="2" t="s">
        <v>2038</v>
      </c>
      <c r="D1014" s="2" t="s">
        <v>127</v>
      </c>
      <c r="E1014" s="11">
        <v>45856</v>
      </c>
      <c r="F1014" s="2">
        <v>5</v>
      </c>
      <c r="G1014" s="2">
        <v>5</v>
      </c>
      <c r="H1014" s="2">
        <v>5</v>
      </c>
      <c r="I1014" s="2">
        <v>4</v>
      </c>
      <c r="J1014" s="2">
        <v>4</v>
      </c>
      <c r="K1014" s="2">
        <v>10</v>
      </c>
      <c r="L1014" s="2" t="str">
        <f>IF(F1014&gt;=4,"Positive",IF(F1014=3,"Neutral","Negative"))</f>
        <v>Positive</v>
      </c>
      <c r="M1014" s="2" t="str">
        <f>IF(K1014&gt;=9,"Promoter",IF(K1014&gt;=7,"Passive","Detractor"))</f>
        <v>Promoter</v>
      </c>
      <c r="N1014" s="2" t="s">
        <v>7735</v>
      </c>
    </row>
    <row r="1015" spans="1:14" x14ac:dyDescent="0.2">
      <c r="A1015" s="2" t="s">
        <v>8750</v>
      </c>
      <c r="B1015" s="2" t="s">
        <v>4734</v>
      </c>
      <c r="C1015" s="2" t="s">
        <v>1781</v>
      </c>
      <c r="D1015" s="2" t="s">
        <v>97</v>
      </c>
      <c r="E1015" s="11">
        <v>45856</v>
      </c>
      <c r="F1015" s="2">
        <v>5</v>
      </c>
      <c r="G1015" s="2">
        <v>5</v>
      </c>
      <c r="H1015" s="2">
        <v>5</v>
      </c>
      <c r="I1015" s="2">
        <v>5</v>
      </c>
      <c r="J1015" s="2">
        <v>5</v>
      </c>
      <c r="K1015" s="2">
        <v>9</v>
      </c>
      <c r="L1015" s="2" t="str">
        <f>IF(F1015&gt;=4,"Positive",IF(F1015=3,"Neutral","Negative"))</f>
        <v>Positive</v>
      </c>
      <c r="M1015" s="2" t="str">
        <f>IF(K1015&gt;=9,"Promoter",IF(K1015&gt;=7,"Passive","Detractor"))</f>
        <v>Promoter</v>
      </c>
      <c r="N1015" s="2" t="s">
        <v>7743</v>
      </c>
    </row>
    <row r="1016" spans="1:14" x14ac:dyDescent="0.2">
      <c r="A1016" s="2" t="s">
        <v>8751</v>
      </c>
      <c r="B1016" s="2" t="s">
        <v>4769</v>
      </c>
      <c r="C1016" s="2" t="s">
        <v>1577</v>
      </c>
      <c r="D1016" s="2" t="s">
        <v>16</v>
      </c>
      <c r="E1016" s="11">
        <v>45856</v>
      </c>
      <c r="F1016" s="2">
        <v>3</v>
      </c>
      <c r="G1016" s="2">
        <v>3</v>
      </c>
      <c r="H1016" s="2">
        <v>4</v>
      </c>
      <c r="I1016" s="2">
        <v>3</v>
      </c>
      <c r="J1016" s="2">
        <v>4</v>
      </c>
      <c r="K1016" s="2">
        <v>7</v>
      </c>
      <c r="L1016" s="2" t="str">
        <f>IF(F1016&gt;=4,"Positive",IF(F1016=3,"Neutral","Negative"))</f>
        <v>Neutral</v>
      </c>
      <c r="M1016" s="2" t="str">
        <f>IF(K1016&gt;=9,"Promoter",IF(K1016&gt;=7,"Passive","Detractor"))</f>
        <v>Passive</v>
      </c>
      <c r="N1016" s="2" t="s">
        <v>7735</v>
      </c>
    </row>
    <row r="1017" spans="1:14" x14ac:dyDescent="0.2">
      <c r="A1017" s="2" t="s">
        <v>8752</v>
      </c>
      <c r="B1017" s="2" t="s">
        <v>4813</v>
      </c>
      <c r="C1017" s="2" t="s">
        <v>474</v>
      </c>
      <c r="D1017" s="2" t="s">
        <v>83</v>
      </c>
      <c r="E1017" s="11">
        <v>45856</v>
      </c>
      <c r="F1017" s="2">
        <v>4</v>
      </c>
      <c r="G1017" s="2">
        <v>5</v>
      </c>
      <c r="H1017" s="2">
        <v>3</v>
      </c>
      <c r="I1017" s="2">
        <v>3</v>
      </c>
      <c r="J1017" s="2">
        <v>3</v>
      </c>
      <c r="K1017" s="2">
        <v>8</v>
      </c>
      <c r="L1017" s="2" t="str">
        <f>IF(F1017&gt;=4,"Positive",IF(F1017=3,"Neutral","Negative"))</f>
        <v>Positive</v>
      </c>
      <c r="M1017" s="2" t="str">
        <f>IF(K1017&gt;=9,"Promoter",IF(K1017&gt;=7,"Passive","Detractor"))</f>
        <v>Passive</v>
      </c>
      <c r="N1017" s="2" t="s">
        <v>7743</v>
      </c>
    </row>
    <row r="1018" spans="1:14" x14ac:dyDescent="0.2">
      <c r="A1018" s="2" t="s">
        <v>8753</v>
      </c>
      <c r="B1018" s="2" t="s">
        <v>4824</v>
      </c>
      <c r="C1018" s="2" t="s">
        <v>2087</v>
      </c>
      <c r="D1018" s="2" t="s">
        <v>19</v>
      </c>
      <c r="E1018" s="11">
        <v>45856</v>
      </c>
      <c r="F1018" s="2">
        <v>3</v>
      </c>
      <c r="G1018" s="2">
        <v>3</v>
      </c>
      <c r="H1018" s="2">
        <v>4</v>
      </c>
      <c r="I1018" s="2">
        <v>4</v>
      </c>
      <c r="J1018" s="2">
        <v>3</v>
      </c>
      <c r="K1018" s="2">
        <v>7</v>
      </c>
      <c r="L1018" s="2" t="str">
        <f>IF(F1018&gt;=4,"Positive",IF(F1018=3,"Neutral","Negative"))</f>
        <v>Neutral</v>
      </c>
      <c r="M1018" s="2" t="str">
        <f>IF(K1018&gt;=9,"Promoter",IF(K1018&gt;=7,"Passive","Detractor"))</f>
        <v>Passive</v>
      </c>
      <c r="N1018" s="2" t="s">
        <v>7743</v>
      </c>
    </row>
    <row r="1019" spans="1:14" x14ac:dyDescent="0.2">
      <c r="A1019" s="2" t="s">
        <v>8754</v>
      </c>
      <c r="B1019" s="2" t="s">
        <v>4356</v>
      </c>
      <c r="C1019" s="2" t="s">
        <v>2199</v>
      </c>
      <c r="D1019" s="2" t="s">
        <v>69</v>
      </c>
      <c r="E1019" s="11">
        <v>45857</v>
      </c>
      <c r="F1019" s="2">
        <v>5</v>
      </c>
      <c r="G1019" s="2">
        <v>5</v>
      </c>
      <c r="H1019" s="2">
        <v>5</v>
      </c>
      <c r="I1019" s="2">
        <v>4</v>
      </c>
      <c r="J1019" s="2">
        <v>5</v>
      </c>
      <c r="K1019" s="2">
        <v>9</v>
      </c>
      <c r="L1019" s="2" t="str">
        <f>IF(F1019&gt;=4,"Positive",IF(F1019=3,"Neutral","Negative"))</f>
        <v>Positive</v>
      </c>
      <c r="M1019" s="2" t="str">
        <f>IF(K1019&gt;=9,"Promoter",IF(K1019&gt;=7,"Passive","Detractor"))</f>
        <v>Promoter</v>
      </c>
      <c r="N1019" s="2" t="s">
        <v>7743</v>
      </c>
    </row>
    <row r="1020" spans="1:14" x14ac:dyDescent="0.2">
      <c r="A1020" s="2" t="s">
        <v>8755</v>
      </c>
      <c r="B1020" s="2" t="s">
        <v>4648</v>
      </c>
      <c r="C1020" s="2" t="s">
        <v>1140</v>
      </c>
      <c r="D1020" s="2" t="s">
        <v>37</v>
      </c>
      <c r="E1020" s="11">
        <v>45857</v>
      </c>
      <c r="F1020" s="2">
        <v>5</v>
      </c>
      <c r="G1020" s="2">
        <v>5</v>
      </c>
      <c r="H1020" s="2">
        <v>5</v>
      </c>
      <c r="I1020" s="2">
        <v>5</v>
      </c>
      <c r="J1020" s="2">
        <v>5</v>
      </c>
      <c r="K1020" s="2">
        <v>8</v>
      </c>
      <c r="L1020" s="2" t="str">
        <f>IF(F1020&gt;=4,"Positive",IF(F1020=3,"Neutral","Negative"))</f>
        <v>Positive</v>
      </c>
      <c r="M1020" s="2" t="str">
        <f>IF(K1020&gt;=9,"Promoter",IF(K1020&gt;=7,"Passive","Detractor"))</f>
        <v>Passive</v>
      </c>
      <c r="N1020" s="2" t="s">
        <v>7743</v>
      </c>
    </row>
    <row r="1021" spans="1:14" x14ac:dyDescent="0.2">
      <c r="A1021" s="2" t="s">
        <v>8756</v>
      </c>
      <c r="B1021" s="2" t="s">
        <v>4717</v>
      </c>
      <c r="C1021" s="2" t="s">
        <v>2579</v>
      </c>
      <c r="D1021" s="2" t="s">
        <v>129</v>
      </c>
      <c r="E1021" s="11">
        <v>45857</v>
      </c>
      <c r="F1021" s="2">
        <v>4</v>
      </c>
      <c r="G1021" s="2">
        <v>3</v>
      </c>
      <c r="H1021" s="2">
        <v>5</v>
      </c>
      <c r="I1021" s="2">
        <v>4</v>
      </c>
      <c r="J1021" s="2">
        <v>5</v>
      </c>
      <c r="K1021" s="2">
        <v>7</v>
      </c>
      <c r="L1021" s="2" t="str">
        <f>IF(F1021&gt;=4,"Positive",IF(F1021=3,"Neutral","Negative"))</f>
        <v>Positive</v>
      </c>
      <c r="M1021" s="2" t="str">
        <f>IF(K1021&gt;=9,"Promoter",IF(K1021&gt;=7,"Passive","Detractor"))</f>
        <v>Passive</v>
      </c>
      <c r="N1021" s="2" t="s">
        <v>7749</v>
      </c>
    </row>
    <row r="1022" spans="1:14" x14ac:dyDescent="0.2">
      <c r="A1022" s="2" t="s">
        <v>8757</v>
      </c>
      <c r="B1022" s="2" t="s">
        <v>4765</v>
      </c>
      <c r="C1022" s="2" t="s">
        <v>2592</v>
      </c>
      <c r="D1022" s="2" t="s">
        <v>129</v>
      </c>
      <c r="E1022" s="11">
        <v>45857</v>
      </c>
      <c r="F1022" s="2">
        <v>3</v>
      </c>
      <c r="G1022" s="2">
        <v>3</v>
      </c>
      <c r="H1022" s="2">
        <v>2</v>
      </c>
      <c r="I1022" s="2">
        <v>4</v>
      </c>
      <c r="J1022" s="2">
        <v>3</v>
      </c>
      <c r="K1022" s="2">
        <v>6</v>
      </c>
      <c r="L1022" s="2" t="str">
        <f>IF(F1022&gt;=4,"Positive",IF(F1022=3,"Neutral","Negative"))</f>
        <v>Neutral</v>
      </c>
      <c r="M1022" s="2" t="str">
        <f>IF(K1022&gt;=9,"Promoter",IF(K1022&gt;=7,"Passive","Detractor"))</f>
        <v>Detractor</v>
      </c>
      <c r="N1022" s="2" t="s">
        <v>7735</v>
      </c>
    </row>
    <row r="1023" spans="1:14" x14ac:dyDescent="0.2">
      <c r="A1023" s="2" t="s">
        <v>8758</v>
      </c>
      <c r="B1023" s="2" t="s">
        <v>4825</v>
      </c>
      <c r="C1023" s="2" t="s">
        <v>2552</v>
      </c>
      <c r="D1023" s="2" t="s">
        <v>61</v>
      </c>
      <c r="E1023" s="11">
        <v>45857</v>
      </c>
      <c r="F1023" s="2">
        <v>4</v>
      </c>
      <c r="G1023" s="2">
        <v>4</v>
      </c>
      <c r="H1023" s="2">
        <v>5</v>
      </c>
      <c r="I1023" s="2">
        <v>4</v>
      </c>
      <c r="J1023" s="2">
        <v>3</v>
      </c>
      <c r="K1023" s="2">
        <v>7</v>
      </c>
      <c r="L1023" s="2" t="str">
        <f>IF(F1023&gt;=4,"Positive",IF(F1023=3,"Neutral","Negative"))</f>
        <v>Positive</v>
      </c>
      <c r="M1023" s="2" t="str">
        <f>IF(K1023&gt;=9,"Promoter",IF(K1023&gt;=7,"Passive","Detractor"))</f>
        <v>Passive</v>
      </c>
      <c r="N1023" s="2" t="s">
        <v>7735</v>
      </c>
    </row>
    <row r="1024" spans="1:14" x14ac:dyDescent="0.2">
      <c r="A1024" s="2" t="s">
        <v>8759</v>
      </c>
      <c r="B1024" s="2" t="s">
        <v>4378</v>
      </c>
      <c r="C1024" s="2" t="s">
        <v>897</v>
      </c>
      <c r="D1024" s="2" t="s">
        <v>69</v>
      </c>
      <c r="E1024" s="11">
        <v>45858</v>
      </c>
      <c r="F1024" s="2">
        <v>4</v>
      </c>
      <c r="G1024" s="2">
        <v>5</v>
      </c>
      <c r="H1024" s="2">
        <v>4</v>
      </c>
      <c r="I1024" s="2">
        <v>5</v>
      </c>
      <c r="J1024" s="2">
        <v>4</v>
      </c>
      <c r="K1024" s="2">
        <v>9</v>
      </c>
      <c r="L1024" s="2" t="str">
        <f>IF(F1024&gt;=4,"Positive",IF(F1024=3,"Neutral","Negative"))</f>
        <v>Positive</v>
      </c>
      <c r="M1024" s="2" t="str">
        <f>IF(K1024&gt;=9,"Promoter",IF(K1024&gt;=7,"Passive","Detractor"))</f>
        <v>Promoter</v>
      </c>
      <c r="N1024" s="2" t="s">
        <v>7737</v>
      </c>
    </row>
    <row r="1025" spans="1:14" x14ac:dyDescent="0.2">
      <c r="A1025" s="2" t="s">
        <v>8760</v>
      </c>
      <c r="B1025" s="2" t="s">
        <v>4744</v>
      </c>
      <c r="C1025" s="2" t="s">
        <v>1983</v>
      </c>
      <c r="D1025" s="2" t="s">
        <v>26</v>
      </c>
      <c r="E1025" s="11">
        <v>45858</v>
      </c>
      <c r="F1025" s="2">
        <v>5</v>
      </c>
      <c r="G1025" s="2">
        <v>4</v>
      </c>
      <c r="H1025" s="2">
        <v>5</v>
      </c>
      <c r="I1025" s="2">
        <v>5</v>
      </c>
      <c r="J1025" s="2">
        <v>5</v>
      </c>
      <c r="K1025" s="2">
        <v>10</v>
      </c>
      <c r="L1025" s="2" t="str">
        <f>IF(F1025&gt;=4,"Positive",IF(F1025=3,"Neutral","Negative"))</f>
        <v>Positive</v>
      </c>
      <c r="M1025" s="2" t="str">
        <f>IF(K1025&gt;=9,"Promoter",IF(K1025&gt;=7,"Passive","Detractor"))</f>
        <v>Promoter</v>
      </c>
      <c r="N1025" s="2" t="s">
        <v>7743</v>
      </c>
    </row>
    <row r="1026" spans="1:14" x14ac:dyDescent="0.2">
      <c r="A1026" s="2" t="s">
        <v>8761</v>
      </c>
      <c r="B1026" s="2" t="s">
        <v>4720</v>
      </c>
      <c r="C1026" s="2" t="s">
        <v>659</v>
      </c>
      <c r="D1026" s="2" t="s">
        <v>43</v>
      </c>
      <c r="E1026" s="11">
        <v>45859</v>
      </c>
      <c r="F1026" s="2">
        <v>5</v>
      </c>
      <c r="G1026" s="2">
        <v>5</v>
      </c>
      <c r="H1026" s="2">
        <v>5</v>
      </c>
      <c r="I1026" s="2">
        <v>5</v>
      </c>
      <c r="J1026" s="2">
        <v>5</v>
      </c>
      <c r="K1026" s="2">
        <v>9</v>
      </c>
      <c r="L1026" s="2" t="str">
        <f>IF(F1026&gt;=4,"Positive",IF(F1026=3,"Neutral","Negative"))</f>
        <v>Positive</v>
      </c>
      <c r="M1026" s="2" t="str">
        <f>IF(K1026&gt;=9,"Promoter",IF(K1026&gt;=7,"Passive","Detractor"))</f>
        <v>Promoter</v>
      </c>
      <c r="N1026" s="2" t="s">
        <v>7749</v>
      </c>
    </row>
    <row r="1027" spans="1:14" x14ac:dyDescent="0.2">
      <c r="A1027" s="2" t="s">
        <v>8762</v>
      </c>
      <c r="B1027" s="2" t="s">
        <v>4810</v>
      </c>
      <c r="C1027" s="2" t="s">
        <v>2127</v>
      </c>
      <c r="D1027" s="2" t="s">
        <v>61</v>
      </c>
      <c r="E1027" s="11">
        <v>45859</v>
      </c>
      <c r="F1027" s="2">
        <v>4</v>
      </c>
      <c r="G1027" s="2">
        <v>4</v>
      </c>
      <c r="H1027" s="2">
        <v>4</v>
      </c>
      <c r="I1027" s="2">
        <v>5</v>
      </c>
      <c r="J1027" s="2">
        <v>5</v>
      </c>
      <c r="K1027" s="2">
        <v>7</v>
      </c>
      <c r="L1027" s="2" t="str">
        <f>IF(F1027&gt;=4,"Positive",IF(F1027=3,"Neutral","Negative"))</f>
        <v>Positive</v>
      </c>
      <c r="M1027" s="2" t="str">
        <f>IF(K1027&gt;=9,"Promoter",IF(K1027&gt;=7,"Passive","Detractor"))</f>
        <v>Passive</v>
      </c>
      <c r="N1027" s="2" t="s">
        <v>7737</v>
      </c>
    </row>
    <row r="1028" spans="1:14" x14ac:dyDescent="0.2">
      <c r="A1028" s="2" t="s">
        <v>8763</v>
      </c>
      <c r="B1028" s="2" t="s">
        <v>4815</v>
      </c>
      <c r="C1028" s="2" t="s">
        <v>1480</v>
      </c>
      <c r="D1028" s="2" t="s">
        <v>108</v>
      </c>
      <c r="E1028" s="11">
        <v>45859</v>
      </c>
      <c r="F1028" s="2">
        <v>5</v>
      </c>
      <c r="G1028" s="2">
        <v>5</v>
      </c>
      <c r="H1028" s="2">
        <v>5</v>
      </c>
      <c r="I1028" s="2">
        <v>5</v>
      </c>
      <c r="J1028" s="2">
        <v>5</v>
      </c>
      <c r="K1028" s="2">
        <v>10</v>
      </c>
      <c r="L1028" s="2" t="str">
        <f>IF(F1028&gt;=4,"Positive",IF(F1028=3,"Neutral","Negative"))</f>
        <v>Positive</v>
      </c>
      <c r="M1028" s="2" t="str">
        <f>IF(K1028&gt;=9,"Promoter",IF(K1028&gt;=7,"Passive","Detractor"))</f>
        <v>Promoter</v>
      </c>
      <c r="N1028" s="2" t="s">
        <v>7735</v>
      </c>
    </row>
    <row r="1029" spans="1:14" x14ac:dyDescent="0.2">
      <c r="A1029" s="2" t="s">
        <v>8764</v>
      </c>
      <c r="B1029" s="2" t="s">
        <v>4821</v>
      </c>
      <c r="C1029" s="2" t="s">
        <v>867</v>
      </c>
      <c r="D1029" s="2" t="s">
        <v>108</v>
      </c>
      <c r="E1029" s="11">
        <v>45859</v>
      </c>
      <c r="F1029" s="2">
        <v>4</v>
      </c>
      <c r="G1029" s="2">
        <v>4</v>
      </c>
      <c r="H1029" s="2">
        <v>4</v>
      </c>
      <c r="I1029" s="2">
        <v>5</v>
      </c>
      <c r="J1029" s="2">
        <v>3</v>
      </c>
      <c r="K1029" s="2">
        <v>9</v>
      </c>
      <c r="L1029" s="2" t="str">
        <f>IF(F1029&gt;=4,"Positive",IF(F1029=3,"Neutral","Negative"))</f>
        <v>Positive</v>
      </c>
      <c r="M1029" s="2" t="str">
        <f>IF(K1029&gt;=9,"Promoter",IF(K1029&gt;=7,"Passive","Detractor"))</f>
        <v>Promoter</v>
      </c>
      <c r="N1029" s="2" t="s">
        <v>7733</v>
      </c>
    </row>
    <row r="1030" spans="1:14" x14ac:dyDescent="0.2">
      <c r="A1030" s="2" t="s">
        <v>8765</v>
      </c>
      <c r="B1030" s="2" t="s">
        <v>3909</v>
      </c>
      <c r="C1030" s="2" t="s">
        <v>850</v>
      </c>
      <c r="D1030" s="2" t="s">
        <v>13</v>
      </c>
      <c r="E1030" s="11">
        <v>45860</v>
      </c>
      <c r="F1030" s="2">
        <v>4</v>
      </c>
      <c r="G1030" s="2">
        <v>3</v>
      </c>
      <c r="H1030" s="2">
        <v>4</v>
      </c>
      <c r="I1030" s="2">
        <v>4</v>
      </c>
      <c r="J1030" s="2">
        <v>4</v>
      </c>
      <c r="K1030" s="2">
        <v>8</v>
      </c>
      <c r="L1030" s="2" t="str">
        <f>IF(F1030&gt;=4,"Positive",IF(F1030=3,"Neutral","Negative"))</f>
        <v>Positive</v>
      </c>
      <c r="M1030" s="2" t="str">
        <f>IF(K1030&gt;=9,"Promoter",IF(K1030&gt;=7,"Passive","Detractor"))</f>
        <v>Passive</v>
      </c>
      <c r="N1030" s="2" t="s">
        <v>7743</v>
      </c>
    </row>
    <row r="1031" spans="1:14" x14ac:dyDescent="0.2">
      <c r="A1031" s="2" t="s">
        <v>8766</v>
      </c>
      <c r="B1031" s="2" t="s">
        <v>4480</v>
      </c>
      <c r="C1031" s="2" t="s">
        <v>2433</v>
      </c>
      <c r="D1031" s="2" t="s">
        <v>63</v>
      </c>
      <c r="E1031" s="11">
        <v>45860</v>
      </c>
      <c r="F1031" s="2">
        <v>4</v>
      </c>
      <c r="G1031" s="2">
        <v>4</v>
      </c>
      <c r="H1031" s="2">
        <v>3</v>
      </c>
      <c r="I1031" s="2">
        <v>5</v>
      </c>
      <c r="J1031" s="2">
        <v>4</v>
      </c>
      <c r="K1031" s="2">
        <v>8</v>
      </c>
      <c r="L1031" s="2" t="str">
        <f>IF(F1031&gt;=4,"Positive",IF(F1031=3,"Neutral","Negative"))</f>
        <v>Positive</v>
      </c>
      <c r="M1031" s="2" t="str">
        <f>IF(K1031&gt;=9,"Promoter",IF(K1031&gt;=7,"Passive","Detractor"))</f>
        <v>Passive</v>
      </c>
      <c r="N1031" s="2" t="s">
        <v>7743</v>
      </c>
    </row>
    <row r="1032" spans="1:14" x14ac:dyDescent="0.2">
      <c r="A1032" s="2" t="s">
        <v>8767</v>
      </c>
      <c r="B1032" s="2" t="s">
        <v>4628</v>
      </c>
      <c r="C1032" s="2" t="s">
        <v>301</v>
      </c>
      <c r="D1032" s="2" t="s">
        <v>129</v>
      </c>
      <c r="E1032" s="11">
        <v>45860</v>
      </c>
      <c r="F1032" s="2">
        <v>2</v>
      </c>
      <c r="G1032" s="2">
        <v>2</v>
      </c>
      <c r="H1032" s="2">
        <v>2</v>
      </c>
      <c r="I1032" s="2">
        <v>2</v>
      </c>
      <c r="J1032" s="2">
        <v>2</v>
      </c>
      <c r="K1032" s="2">
        <v>2</v>
      </c>
      <c r="L1032" s="2" t="str">
        <f>IF(F1032&gt;=4,"Positive",IF(F1032=3,"Neutral","Negative"))</f>
        <v>Negative</v>
      </c>
      <c r="M1032" s="2" t="str">
        <f>IF(K1032&gt;=9,"Promoter",IF(K1032&gt;=7,"Passive","Detractor"))</f>
        <v>Detractor</v>
      </c>
      <c r="N1032" s="2" t="s">
        <v>7737</v>
      </c>
    </row>
    <row r="1033" spans="1:14" x14ac:dyDescent="0.2">
      <c r="A1033" s="2" t="s">
        <v>8768</v>
      </c>
      <c r="B1033" s="2" t="s">
        <v>4701</v>
      </c>
      <c r="C1033" s="2" t="s">
        <v>1122</v>
      </c>
      <c r="D1033" s="2" t="s">
        <v>89</v>
      </c>
      <c r="E1033" s="11">
        <v>45861</v>
      </c>
      <c r="F1033" s="2">
        <v>4</v>
      </c>
      <c r="G1033" s="2">
        <v>4</v>
      </c>
      <c r="H1033" s="2">
        <v>5</v>
      </c>
      <c r="I1033" s="2">
        <v>5</v>
      </c>
      <c r="J1033" s="2">
        <v>4</v>
      </c>
      <c r="K1033" s="2">
        <v>7</v>
      </c>
      <c r="L1033" s="2" t="str">
        <f>IF(F1033&gt;=4,"Positive",IF(F1033=3,"Neutral","Negative"))</f>
        <v>Positive</v>
      </c>
      <c r="M1033" s="2" t="str">
        <f>IF(K1033&gt;=9,"Promoter",IF(K1033&gt;=7,"Passive","Detractor"))</f>
        <v>Passive</v>
      </c>
      <c r="N1033" s="2" t="s">
        <v>7735</v>
      </c>
    </row>
    <row r="1034" spans="1:14" x14ac:dyDescent="0.2">
      <c r="A1034" s="2" t="s">
        <v>8769</v>
      </c>
      <c r="B1034" s="2" t="s">
        <v>4383</v>
      </c>
      <c r="C1034" s="2" t="s">
        <v>1972</v>
      </c>
      <c r="D1034" s="2" t="s">
        <v>37</v>
      </c>
      <c r="E1034" s="11">
        <v>45862</v>
      </c>
      <c r="F1034" s="2">
        <v>4</v>
      </c>
      <c r="G1034" s="2">
        <v>5</v>
      </c>
      <c r="H1034" s="2">
        <v>4</v>
      </c>
      <c r="I1034" s="2">
        <v>4</v>
      </c>
      <c r="J1034" s="2">
        <v>4</v>
      </c>
      <c r="K1034" s="2">
        <v>7</v>
      </c>
      <c r="L1034" s="2" t="str">
        <f>IF(F1034&gt;=4,"Positive",IF(F1034=3,"Neutral","Negative"))</f>
        <v>Positive</v>
      </c>
      <c r="M1034" s="2" t="str">
        <f>IF(K1034&gt;=9,"Promoter",IF(K1034&gt;=7,"Passive","Detractor"))</f>
        <v>Passive</v>
      </c>
      <c r="N1034" s="2" t="s">
        <v>7743</v>
      </c>
    </row>
    <row r="1035" spans="1:14" x14ac:dyDescent="0.2">
      <c r="A1035" s="2" t="s">
        <v>8770</v>
      </c>
      <c r="B1035" s="2" t="s">
        <v>4513</v>
      </c>
      <c r="C1035" s="2" t="s">
        <v>547</v>
      </c>
      <c r="D1035" s="2" t="s">
        <v>97</v>
      </c>
      <c r="E1035" s="11">
        <v>45862</v>
      </c>
      <c r="F1035" s="2">
        <v>4</v>
      </c>
      <c r="G1035" s="2">
        <v>4</v>
      </c>
      <c r="H1035" s="2">
        <v>4</v>
      </c>
      <c r="I1035" s="2">
        <v>3</v>
      </c>
      <c r="J1035" s="2">
        <v>3</v>
      </c>
      <c r="K1035" s="2">
        <v>9</v>
      </c>
      <c r="L1035" s="2" t="str">
        <f>IF(F1035&gt;=4,"Positive",IF(F1035=3,"Neutral","Negative"))</f>
        <v>Positive</v>
      </c>
      <c r="M1035" s="2" t="str">
        <f>IF(K1035&gt;=9,"Promoter",IF(K1035&gt;=7,"Passive","Detractor"))</f>
        <v>Promoter</v>
      </c>
      <c r="N1035" s="2" t="s">
        <v>7749</v>
      </c>
    </row>
    <row r="1036" spans="1:14" x14ac:dyDescent="0.2">
      <c r="A1036" s="2" t="s">
        <v>8771</v>
      </c>
      <c r="B1036" s="2" t="s">
        <v>4755</v>
      </c>
      <c r="C1036" s="2" t="s">
        <v>1306</v>
      </c>
      <c r="D1036" s="2" t="s">
        <v>26</v>
      </c>
      <c r="E1036" s="11">
        <v>45862</v>
      </c>
      <c r="F1036" s="2">
        <v>5</v>
      </c>
      <c r="G1036" s="2">
        <v>5</v>
      </c>
      <c r="H1036" s="2">
        <v>4</v>
      </c>
      <c r="I1036" s="2">
        <v>5</v>
      </c>
      <c r="J1036" s="2">
        <v>5</v>
      </c>
      <c r="K1036" s="2">
        <v>8</v>
      </c>
      <c r="L1036" s="2" t="str">
        <f>IF(F1036&gt;=4,"Positive",IF(F1036=3,"Neutral","Negative"))</f>
        <v>Positive</v>
      </c>
      <c r="M1036" s="2" t="str">
        <f>IF(K1036&gt;=9,"Promoter",IF(K1036&gt;=7,"Passive","Detractor"))</f>
        <v>Passive</v>
      </c>
      <c r="N1036" s="2" t="s">
        <v>7743</v>
      </c>
    </row>
    <row r="1037" spans="1:14" x14ac:dyDescent="0.2">
      <c r="A1037" s="2" t="s">
        <v>8772</v>
      </c>
      <c r="B1037" s="2" t="s">
        <v>4802</v>
      </c>
      <c r="C1037" s="2" t="s">
        <v>549</v>
      </c>
      <c r="D1037" s="2" t="s">
        <v>87</v>
      </c>
      <c r="E1037" s="11">
        <v>45862</v>
      </c>
      <c r="F1037" s="2">
        <v>4</v>
      </c>
      <c r="G1037" s="2">
        <v>5</v>
      </c>
      <c r="H1037" s="2">
        <v>4</v>
      </c>
      <c r="I1037" s="2">
        <v>4</v>
      </c>
      <c r="J1037" s="2">
        <v>3</v>
      </c>
      <c r="K1037" s="2">
        <v>9</v>
      </c>
      <c r="L1037" s="2" t="str">
        <f>IF(F1037&gt;=4,"Positive",IF(F1037=3,"Neutral","Negative"))</f>
        <v>Positive</v>
      </c>
      <c r="M1037" s="2" t="str">
        <f>IF(K1037&gt;=9,"Promoter",IF(K1037&gt;=7,"Passive","Detractor"))</f>
        <v>Promoter</v>
      </c>
      <c r="N1037" s="2" t="s">
        <v>7735</v>
      </c>
    </row>
    <row r="1038" spans="1:14" x14ac:dyDescent="0.2">
      <c r="A1038" s="2" t="s">
        <v>8773</v>
      </c>
      <c r="B1038" s="2" t="s">
        <v>4715</v>
      </c>
      <c r="C1038" s="2" t="s">
        <v>2226</v>
      </c>
      <c r="D1038" s="2" t="s">
        <v>26</v>
      </c>
      <c r="E1038" s="11">
        <v>45863</v>
      </c>
      <c r="F1038" s="2">
        <v>4</v>
      </c>
      <c r="G1038" s="2">
        <v>4</v>
      </c>
      <c r="H1038" s="2">
        <v>3</v>
      </c>
      <c r="I1038" s="2">
        <v>3</v>
      </c>
      <c r="J1038" s="2">
        <v>4</v>
      </c>
      <c r="K1038" s="2">
        <v>7</v>
      </c>
      <c r="L1038" s="2" t="str">
        <f>IF(F1038&gt;=4,"Positive",IF(F1038=3,"Neutral","Negative"))</f>
        <v>Positive</v>
      </c>
      <c r="M1038" s="2" t="str">
        <f>IF(K1038&gt;=9,"Promoter",IF(K1038&gt;=7,"Passive","Detractor"))</f>
        <v>Passive</v>
      </c>
      <c r="N1038" s="2" t="s">
        <v>7735</v>
      </c>
    </row>
    <row r="1039" spans="1:14" x14ac:dyDescent="0.2">
      <c r="A1039" s="2" t="s">
        <v>8774</v>
      </c>
      <c r="B1039" s="2" t="s">
        <v>4591</v>
      </c>
      <c r="C1039" s="2" t="s">
        <v>2162</v>
      </c>
      <c r="D1039" s="2" t="s">
        <v>9</v>
      </c>
      <c r="E1039" s="11">
        <v>45864</v>
      </c>
      <c r="F1039" s="2">
        <v>3</v>
      </c>
      <c r="G1039" s="2">
        <v>4</v>
      </c>
      <c r="H1039" s="2">
        <v>3</v>
      </c>
      <c r="I1039" s="2">
        <v>3</v>
      </c>
      <c r="J1039" s="2">
        <v>3</v>
      </c>
      <c r="K1039" s="2">
        <v>6</v>
      </c>
      <c r="L1039" s="2" t="str">
        <f>IF(F1039&gt;=4,"Positive",IF(F1039=3,"Neutral","Negative"))</f>
        <v>Neutral</v>
      </c>
      <c r="M1039" s="2" t="str">
        <f>IF(K1039&gt;=9,"Promoter",IF(K1039&gt;=7,"Passive","Detractor"))</f>
        <v>Detractor</v>
      </c>
      <c r="N1039" s="2" t="s">
        <v>7733</v>
      </c>
    </row>
    <row r="1040" spans="1:14" x14ac:dyDescent="0.2">
      <c r="A1040" s="2" t="s">
        <v>8775</v>
      </c>
      <c r="B1040" s="2" t="s">
        <v>4745</v>
      </c>
      <c r="C1040" s="2" t="s">
        <v>974</v>
      </c>
      <c r="D1040" s="2" t="s">
        <v>120</v>
      </c>
      <c r="E1040" s="11">
        <v>45864</v>
      </c>
      <c r="F1040" s="2">
        <v>4</v>
      </c>
      <c r="G1040" s="2">
        <v>3</v>
      </c>
      <c r="H1040" s="2">
        <v>4</v>
      </c>
      <c r="I1040" s="2">
        <v>3</v>
      </c>
      <c r="J1040" s="2">
        <v>5</v>
      </c>
      <c r="K1040" s="2">
        <v>8</v>
      </c>
      <c r="L1040" s="2" t="str">
        <f>IF(F1040&gt;=4,"Positive",IF(F1040=3,"Neutral","Negative"))</f>
        <v>Positive</v>
      </c>
      <c r="M1040" s="2" t="str">
        <f>IF(K1040&gt;=9,"Promoter",IF(K1040&gt;=7,"Passive","Detractor"))</f>
        <v>Passive</v>
      </c>
      <c r="N1040" s="2" t="s">
        <v>7735</v>
      </c>
    </row>
    <row r="1041" spans="1:14" x14ac:dyDescent="0.2">
      <c r="A1041" s="2" t="s">
        <v>8776</v>
      </c>
      <c r="B1041" s="2" t="s">
        <v>4780</v>
      </c>
      <c r="C1041" s="2" t="s">
        <v>2410</v>
      </c>
      <c r="D1041" s="2" t="s">
        <v>69</v>
      </c>
      <c r="E1041" s="11">
        <v>45864</v>
      </c>
      <c r="F1041" s="2">
        <v>5</v>
      </c>
      <c r="G1041" s="2">
        <v>5</v>
      </c>
      <c r="H1041" s="2">
        <v>5</v>
      </c>
      <c r="I1041" s="2">
        <v>4</v>
      </c>
      <c r="J1041" s="2">
        <v>4</v>
      </c>
      <c r="K1041" s="2">
        <v>9</v>
      </c>
      <c r="L1041" s="2" t="str">
        <f>IF(F1041&gt;=4,"Positive",IF(F1041=3,"Neutral","Negative"))</f>
        <v>Positive</v>
      </c>
      <c r="M1041" s="2" t="str">
        <f>IF(K1041&gt;=9,"Promoter",IF(K1041&gt;=7,"Passive","Detractor"))</f>
        <v>Promoter</v>
      </c>
      <c r="N1041" s="2" t="s">
        <v>7749</v>
      </c>
    </row>
    <row r="1042" spans="1:14" x14ac:dyDescent="0.2">
      <c r="A1042" s="2" t="s">
        <v>8777</v>
      </c>
      <c r="B1042" s="2" t="s">
        <v>4610</v>
      </c>
      <c r="C1042" s="2" t="s">
        <v>1268</v>
      </c>
      <c r="D1042" s="2" t="s">
        <v>87</v>
      </c>
      <c r="E1042" s="11">
        <v>45865</v>
      </c>
      <c r="F1042" s="2">
        <v>5</v>
      </c>
      <c r="G1042" s="2">
        <v>5</v>
      </c>
      <c r="H1042" s="2">
        <v>5</v>
      </c>
      <c r="I1042" s="2">
        <v>5</v>
      </c>
      <c r="J1042" s="2">
        <v>5</v>
      </c>
      <c r="K1042" s="2">
        <v>9</v>
      </c>
      <c r="L1042" s="2" t="str">
        <f>IF(F1042&gt;=4,"Positive",IF(F1042=3,"Neutral","Negative"))</f>
        <v>Positive</v>
      </c>
      <c r="M1042" s="2" t="str">
        <f>IF(K1042&gt;=9,"Promoter",IF(K1042&gt;=7,"Passive","Detractor"))</f>
        <v>Promoter</v>
      </c>
      <c r="N1042" s="2" t="s">
        <v>7733</v>
      </c>
    </row>
    <row r="1043" spans="1:14" x14ac:dyDescent="0.2">
      <c r="A1043" s="2" t="s">
        <v>8778</v>
      </c>
      <c r="B1043" s="2" t="s">
        <v>4835</v>
      </c>
      <c r="C1043" s="2" t="s">
        <v>1803</v>
      </c>
      <c r="D1043" s="2" t="s">
        <v>51</v>
      </c>
      <c r="E1043" s="11">
        <v>45865</v>
      </c>
      <c r="F1043" s="2">
        <v>5</v>
      </c>
      <c r="G1043" s="2">
        <v>4</v>
      </c>
      <c r="H1043" s="2">
        <v>5</v>
      </c>
      <c r="I1043" s="2">
        <v>4</v>
      </c>
      <c r="J1043" s="2">
        <v>5</v>
      </c>
      <c r="K1043" s="2">
        <v>10</v>
      </c>
      <c r="L1043" s="2" t="str">
        <f>IF(F1043&gt;=4,"Positive",IF(F1043=3,"Neutral","Negative"))</f>
        <v>Positive</v>
      </c>
      <c r="M1043" s="2" t="str">
        <f>IF(K1043&gt;=9,"Promoter",IF(K1043&gt;=7,"Passive","Detractor"))</f>
        <v>Promoter</v>
      </c>
      <c r="N1043" s="2" t="s">
        <v>7737</v>
      </c>
    </row>
    <row r="1044" spans="1:14" x14ac:dyDescent="0.2">
      <c r="A1044" s="2" t="s">
        <v>8779</v>
      </c>
      <c r="B1044" s="2" t="s">
        <v>4708</v>
      </c>
      <c r="C1044" s="2" t="s">
        <v>1247</v>
      </c>
      <c r="D1044" s="2" t="s">
        <v>13</v>
      </c>
      <c r="E1044" s="11">
        <v>45867</v>
      </c>
      <c r="F1044" s="2">
        <v>5</v>
      </c>
      <c r="G1044" s="2">
        <v>5</v>
      </c>
      <c r="H1044" s="2">
        <v>5</v>
      </c>
      <c r="I1044" s="2">
        <v>5</v>
      </c>
      <c r="J1044" s="2">
        <v>5</v>
      </c>
      <c r="K1044" s="2">
        <v>10</v>
      </c>
      <c r="L1044" s="2" t="str">
        <f>IF(F1044&gt;=4,"Positive",IF(F1044=3,"Neutral","Negative"))</f>
        <v>Positive</v>
      </c>
      <c r="M1044" s="2" t="str">
        <f>IF(K1044&gt;=9,"Promoter",IF(K1044&gt;=7,"Passive","Detractor"))</f>
        <v>Promoter</v>
      </c>
      <c r="N1044" s="2" t="s">
        <v>7743</v>
      </c>
    </row>
    <row r="1045" spans="1:14" x14ac:dyDescent="0.2">
      <c r="A1045" s="2" t="s">
        <v>8780</v>
      </c>
      <c r="B1045" s="2" t="s">
        <v>4796</v>
      </c>
      <c r="C1045" s="2" t="s">
        <v>2519</v>
      </c>
      <c r="D1045" s="2" t="s">
        <v>13</v>
      </c>
      <c r="E1045" s="11">
        <v>45867</v>
      </c>
      <c r="F1045" s="2">
        <v>5</v>
      </c>
      <c r="G1045" s="2">
        <v>5</v>
      </c>
      <c r="H1045" s="2">
        <v>4</v>
      </c>
      <c r="I1045" s="2">
        <v>5</v>
      </c>
      <c r="J1045" s="2">
        <v>5</v>
      </c>
      <c r="K1045" s="2">
        <v>10</v>
      </c>
      <c r="L1045" s="2" t="str">
        <f>IF(F1045&gt;=4,"Positive",IF(F1045=3,"Neutral","Negative"))</f>
        <v>Positive</v>
      </c>
      <c r="M1045" s="2" t="str">
        <f>IF(K1045&gt;=9,"Promoter",IF(K1045&gt;=7,"Passive","Detractor"))</f>
        <v>Promoter</v>
      </c>
      <c r="N1045" s="2" t="s">
        <v>7743</v>
      </c>
    </row>
    <row r="1046" spans="1:14" x14ac:dyDescent="0.2">
      <c r="A1046" s="2" t="s">
        <v>8781</v>
      </c>
      <c r="B1046" s="2" t="s">
        <v>4576</v>
      </c>
      <c r="C1046" s="2" t="s">
        <v>2433</v>
      </c>
      <c r="D1046" s="2" t="s">
        <v>73</v>
      </c>
      <c r="E1046" s="11">
        <v>45868</v>
      </c>
      <c r="F1046" s="2">
        <v>3</v>
      </c>
      <c r="G1046" s="2">
        <v>3</v>
      </c>
      <c r="H1046" s="2">
        <v>3</v>
      </c>
      <c r="I1046" s="2">
        <v>2</v>
      </c>
      <c r="J1046" s="2">
        <v>4</v>
      </c>
      <c r="K1046" s="2">
        <v>7</v>
      </c>
      <c r="L1046" s="2" t="str">
        <f>IF(F1046&gt;=4,"Positive",IF(F1046=3,"Neutral","Negative"))</f>
        <v>Neutral</v>
      </c>
      <c r="M1046" s="2" t="str">
        <f>IF(K1046&gt;=9,"Promoter",IF(K1046&gt;=7,"Passive","Detractor"))</f>
        <v>Passive</v>
      </c>
      <c r="N1046" s="2" t="s">
        <v>7735</v>
      </c>
    </row>
    <row r="1047" spans="1:14" x14ac:dyDescent="0.2">
      <c r="A1047" s="2" t="s">
        <v>8782</v>
      </c>
      <c r="B1047" s="2" t="s">
        <v>4725</v>
      </c>
      <c r="C1047" s="2" t="s">
        <v>2433</v>
      </c>
      <c r="D1047" s="2" t="s">
        <v>59</v>
      </c>
      <c r="E1047" s="11">
        <v>45868</v>
      </c>
      <c r="F1047" s="2">
        <v>5</v>
      </c>
      <c r="G1047" s="2">
        <v>5</v>
      </c>
      <c r="H1047" s="2">
        <v>5</v>
      </c>
      <c r="I1047" s="2">
        <v>5</v>
      </c>
      <c r="J1047" s="2">
        <v>5</v>
      </c>
      <c r="K1047" s="2">
        <v>10</v>
      </c>
      <c r="L1047" s="2" t="str">
        <f>IF(F1047&gt;=4,"Positive",IF(F1047=3,"Neutral","Negative"))</f>
        <v>Positive</v>
      </c>
      <c r="M1047" s="2" t="str">
        <f>IF(K1047&gt;=9,"Promoter",IF(K1047&gt;=7,"Passive","Detractor"))</f>
        <v>Promoter</v>
      </c>
      <c r="N1047" s="2" t="s">
        <v>7735</v>
      </c>
    </row>
    <row r="1048" spans="1:14" x14ac:dyDescent="0.2">
      <c r="A1048" s="2" t="s">
        <v>8783</v>
      </c>
      <c r="B1048" s="2" t="s">
        <v>4280</v>
      </c>
      <c r="C1048" s="2" t="s">
        <v>763</v>
      </c>
      <c r="D1048" s="2" t="s">
        <v>129</v>
      </c>
      <c r="E1048" s="11">
        <v>45870</v>
      </c>
      <c r="F1048" s="2">
        <v>4</v>
      </c>
      <c r="G1048" s="2">
        <v>4</v>
      </c>
      <c r="H1048" s="2">
        <v>5</v>
      </c>
      <c r="I1048" s="2">
        <v>5</v>
      </c>
      <c r="J1048" s="2">
        <v>4</v>
      </c>
      <c r="K1048" s="2">
        <v>8</v>
      </c>
      <c r="L1048" s="2" t="str">
        <f>IF(F1048&gt;=4,"Positive",IF(F1048=3,"Neutral","Negative"))</f>
        <v>Positive</v>
      </c>
      <c r="M1048" s="2" t="str">
        <f>IF(K1048&gt;=9,"Promoter",IF(K1048&gt;=7,"Passive","Detractor"))</f>
        <v>Passive</v>
      </c>
      <c r="N1048" s="2" t="s">
        <v>7743</v>
      </c>
    </row>
    <row r="1049" spans="1:14" x14ac:dyDescent="0.2">
      <c r="A1049" s="2" t="s">
        <v>8784</v>
      </c>
      <c r="B1049" s="2" t="s">
        <v>4685</v>
      </c>
      <c r="C1049" s="2" t="s">
        <v>691</v>
      </c>
      <c r="D1049" s="2" t="s">
        <v>63</v>
      </c>
      <c r="E1049" s="11">
        <v>45870</v>
      </c>
      <c r="F1049" s="2">
        <v>5</v>
      </c>
      <c r="G1049" s="2">
        <v>5</v>
      </c>
      <c r="H1049" s="2">
        <v>5</v>
      </c>
      <c r="I1049" s="2">
        <v>5</v>
      </c>
      <c r="J1049" s="2">
        <v>4</v>
      </c>
      <c r="K1049" s="2">
        <v>8</v>
      </c>
      <c r="L1049" s="2" t="str">
        <f>IF(F1049&gt;=4,"Positive",IF(F1049=3,"Neutral","Negative"))</f>
        <v>Positive</v>
      </c>
      <c r="M1049" s="2" t="str">
        <f>IF(K1049&gt;=9,"Promoter",IF(K1049&gt;=7,"Passive","Detractor"))</f>
        <v>Passive</v>
      </c>
      <c r="N1049" s="2" t="s">
        <v>7735</v>
      </c>
    </row>
    <row r="1050" spans="1:14" x14ac:dyDescent="0.2">
      <c r="A1050" s="2" t="s">
        <v>8785</v>
      </c>
      <c r="B1050" s="2" t="s">
        <v>4756</v>
      </c>
      <c r="C1050" s="2" t="s">
        <v>1505</v>
      </c>
      <c r="D1050" s="2" t="s">
        <v>125</v>
      </c>
      <c r="E1050" s="11">
        <v>45870</v>
      </c>
      <c r="F1050" s="2">
        <v>3</v>
      </c>
      <c r="G1050" s="2">
        <v>3</v>
      </c>
      <c r="H1050" s="2">
        <v>4</v>
      </c>
      <c r="I1050" s="2">
        <v>4</v>
      </c>
      <c r="J1050" s="2">
        <v>4</v>
      </c>
      <c r="K1050" s="2">
        <v>5</v>
      </c>
      <c r="L1050" s="2" t="str">
        <f>IF(F1050&gt;=4,"Positive",IF(F1050=3,"Neutral","Negative"))</f>
        <v>Neutral</v>
      </c>
      <c r="M1050" s="2" t="str">
        <f>IF(K1050&gt;=9,"Promoter",IF(K1050&gt;=7,"Passive","Detractor"))</f>
        <v>Detractor</v>
      </c>
      <c r="N1050" s="2" t="s">
        <v>7737</v>
      </c>
    </row>
    <row r="1051" spans="1:14" x14ac:dyDescent="0.2">
      <c r="A1051" s="2" t="s">
        <v>8786</v>
      </c>
      <c r="B1051" s="2" t="s">
        <v>4920</v>
      </c>
      <c r="C1051" s="2" t="s">
        <v>1689</v>
      </c>
      <c r="D1051" s="2" t="s">
        <v>13</v>
      </c>
      <c r="E1051" s="11">
        <v>45871</v>
      </c>
      <c r="F1051" s="2">
        <v>5</v>
      </c>
      <c r="G1051" s="2">
        <v>5</v>
      </c>
      <c r="H1051" s="2">
        <v>5</v>
      </c>
      <c r="I1051" s="2">
        <v>5</v>
      </c>
      <c r="J1051" s="2">
        <v>4</v>
      </c>
      <c r="K1051" s="2">
        <v>10</v>
      </c>
      <c r="L1051" s="2" t="str">
        <f>IF(F1051&gt;=4,"Positive",IF(F1051=3,"Neutral","Negative"))</f>
        <v>Positive</v>
      </c>
      <c r="M1051" s="2" t="str">
        <f>IF(K1051&gt;=9,"Promoter",IF(K1051&gt;=7,"Passive","Detractor"))</f>
        <v>Promoter</v>
      </c>
      <c r="N1051" s="2" t="s">
        <v>7743</v>
      </c>
    </row>
    <row r="1052" spans="1:14" x14ac:dyDescent="0.2">
      <c r="A1052" s="2" t="s">
        <v>8787</v>
      </c>
      <c r="B1052" s="2" t="s">
        <v>3912</v>
      </c>
      <c r="C1052" s="2" t="s">
        <v>1146</v>
      </c>
      <c r="D1052" s="2" t="s">
        <v>83</v>
      </c>
      <c r="E1052" s="11">
        <v>45872</v>
      </c>
      <c r="F1052" s="2">
        <v>5</v>
      </c>
      <c r="G1052" s="2">
        <v>5</v>
      </c>
      <c r="H1052" s="2">
        <v>5</v>
      </c>
      <c r="I1052" s="2">
        <v>5</v>
      </c>
      <c r="J1052" s="2">
        <v>5</v>
      </c>
      <c r="K1052" s="2">
        <v>10</v>
      </c>
      <c r="L1052" s="2" t="str">
        <f>IF(F1052&gt;=4,"Positive",IF(F1052=3,"Neutral","Negative"))</f>
        <v>Positive</v>
      </c>
      <c r="M1052" s="2" t="str">
        <f>IF(K1052&gt;=9,"Promoter",IF(K1052&gt;=7,"Passive","Detractor"))</f>
        <v>Promoter</v>
      </c>
      <c r="N1052" s="2" t="s">
        <v>7743</v>
      </c>
    </row>
    <row r="1053" spans="1:14" x14ac:dyDescent="0.2">
      <c r="A1053" s="2" t="s">
        <v>8788</v>
      </c>
      <c r="B1053" s="2" t="s">
        <v>4918</v>
      </c>
      <c r="C1053" s="2" t="s">
        <v>1170</v>
      </c>
      <c r="D1053" s="2" t="s">
        <v>122</v>
      </c>
      <c r="E1053" s="11">
        <v>45872</v>
      </c>
      <c r="F1053" s="2">
        <v>4</v>
      </c>
      <c r="G1053" s="2">
        <v>5</v>
      </c>
      <c r="H1053" s="2">
        <v>3</v>
      </c>
      <c r="I1053" s="2">
        <v>5</v>
      </c>
      <c r="J1053" s="2">
        <v>4</v>
      </c>
      <c r="K1053" s="2">
        <v>8</v>
      </c>
      <c r="L1053" s="2" t="str">
        <f>IF(F1053&gt;=4,"Positive",IF(F1053=3,"Neutral","Negative"))</f>
        <v>Positive</v>
      </c>
      <c r="M1053" s="2" t="str">
        <f>IF(K1053&gt;=9,"Promoter",IF(K1053&gt;=7,"Passive","Detractor"))</f>
        <v>Passive</v>
      </c>
      <c r="N1053" s="2" t="s">
        <v>7743</v>
      </c>
    </row>
    <row r="1054" spans="1:14" x14ac:dyDescent="0.2">
      <c r="A1054" s="2" t="s">
        <v>8789</v>
      </c>
      <c r="B1054" s="2" t="s">
        <v>4787</v>
      </c>
      <c r="C1054" s="2" t="s">
        <v>775</v>
      </c>
      <c r="D1054" s="2" t="s">
        <v>63</v>
      </c>
      <c r="E1054" s="11">
        <v>45874</v>
      </c>
      <c r="F1054" s="2">
        <v>3</v>
      </c>
      <c r="G1054" s="2">
        <v>2</v>
      </c>
      <c r="H1054" s="2">
        <v>3</v>
      </c>
      <c r="I1054" s="2">
        <v>2</v>
      </c>
      <c r="J1054" s="2">
        <v>2</v>
      </c>
      <c r="K1054" s="2">
        <v>6</v>
      </c>
      <c r="L1054" s="2" t="str">
        <f>IF(F1054&gt;=4,"Positive",IF(F1054=3,"Neutral","Negative"))</f>
        <v>Neutral</v>
      </c>
      <c r="M1054" s="2" t="str">
        <f>IF(K1054&gt;=9,"Promoter",IF(K1054&gt;=7,"Passive","Detractor"))</f>
        <v>Detractor</v>
      </c>
      <c r="N1054" s="2" t="s">
        <v>7743</v>
      </c>
    </row>
    <row r="1055" spans="1:14" x14ac:dyDescent="0.2">
      <c r="A1055" s="2" t="s">
        <v>8790</v>
      </c>
      <c r="B1055" s="2" t="s">
        <v>4814</v>
      </c>
      <c r="C1055" s="2" t="s">
        <v>1097</v>
      </c>
      <c r="D1055" s="2" t="s">
        <v>47</v>
      </c>
      <c r="E1055" s="11">
        <v>45874</v>
      </c>
      <c r="F1055" s="2">
        <v>5</v>
      </c>
      <c r="G1055" s="2">
        <v>5</v>
      </c>
      <c r="H1055" s="2">
        <v>5</v>
      </c>
      <c r="I1055" s="2">
        <v>5</v>
      </c>
      <c r="J1055" s="2">
        <v>5</v>
      </c>
      <c r="K1055" s="2">
        <v>8</v>
      </c>
      <c r="L1055" s="2" t="str">
        <f>IF(F1055&gt;=4,"Positive",IF(F1055=3,"Neutral","Negative"))</f>
        <v>Positive</v>
      </c>
      <c r="M1055" s="2" t="str">
        <f>IF(K1055&gt;=9,"Promoter",IF(K1055&gt;=7,"Passive","Detractor"))</f>
        <v>Passive</v>
      </c>
      <c r="N1055" s="2" t="s">
        <v>7749</v>
      </c>
    </row>
    <row r="1056" spans="1:14" x14ac:dyDescent="0.2">
      <c r="A1056" s="2" t="s">
        <v>8791</v>
      </c>
      <c r="B1056" s="2" t="s">
        <v>4890</v>
      </c>
      <c r="C1056" s="2" t="s">
        <v>2454</v>
      </c>
      <c r="D1056" s="2" t="s">
        <v>97</v>
      </c>
      <c r="E1056" s="11">
        <v>45874</v>
      </c>
      <c r="F1056" s="2">
        <v>3</v>
      </c>
      <c r="G1056" s="2">
        <v>4</v>
      </c>
      <c r="H1056" s="2">
        <v>4</v>
      </c>
      <c r="I1056" s="2">
        <v>3</v>
      </c>
      <c r="J1056" s="2">
        <v>3</v>
      </c>
      <c r="K1056" s="2">
        <v>6</v>
      </c>
      <c r="L1056" s="2" t="str">
        <f>IF(F1056&gt;=4,"Positive",IF(F1056=3,"Neutral","Negative"))</f>
        <v>Neutral</v>
      </c>
      <c r="M1056" s="2" t="str">
        <f>IF(K1056&gt;=9,"Promoter",IF(K1056&gt;=7,"Passive","Detractor"))</f>
        <v>Detractor</v>
      </c>
      <c r="N1056" s="2" t="s">
        <v>7749</v>
      </c>
    </row>
    <row r="1057" spans="1:14" x14ac:dyDescent="0.2">
      <c r="A1057" s="2" t="s">
        <v>8792</v>
      </c>
      <c r="B1057" s="2" t="s">
        <v>4770</v>
      </c>
      <c r="C1057" s="2" t="s">
        <v>1770</v>
      </c>
      <c r="D1057" s="2" t="s">
        <v>71</v>
      </c>
      <c r="E1057" s="11">
        <v>45875</v>
      </c>
      <c r="F1057" s="2">
        <v>5</v>
      </c>
      <c r="G1057" s="2">
        <v>5</v>
      </c>
      <c r="H1057" s="2">
        <v>5</v>
      </c>
      <c r="I1057" s="2">
        <v>4</v>
      </c>
      <c r="J1057" s="2">
        <v>5</v>
      </c>
      <c r="K1057" s="2">
        <v>10</v>
      </c>
      <c r="L1057" s="2" t="str">
        <f>IF(F1057&gt;=4,"Positive",IF(F1057=3,"Neutral","Negative"))</f>
        <v>Positive</v>
      </c>
      <c r="M1057" s="2" t="str">
        <f>IF(K1057&gt;=9,"Promoter",IF(K1057&gt;=7,"Passive","Detractor"))</f>
        <v>Promoter</v>
      </c>
      <c r="N1057" s="2" t="s">
        <v>7743</v>
      </c>
    </row>
    <row r="1058" spans="1:14" x14ac:dyDescent="0.2">
      <c r="A1058" s="2" t="s">
        <v>8793</v>
      </c>
      <c r="B1058" s="2" t="s">
        <v>4866</v>
      </c>
      <c r="C1058" s="2" t="s">
        <v>1268</v>
      </c>
      <c r="D1058" s="2" t="s">
        <v>51</v>
      </c>
      <c r="E1058" s="11">
        <v>45876</v>
      </c>
      <c r="F1058" s="2">
        <v>4</v>
      </c>
      <c r="G1058" s="2">
        <v>4</v>
      </c>
      <c r="H1058" s="2">
        <v>4</v>
      </c>
      <c r="I1058" s="2">
        <v>4</v>
      </c>
      <c r="J1058" s="2">
        <v>5</v>
      </c>
      <c r="K1058" s="2">
        <v>7</v>
      </c>
      <c r="L1058" s="2" t="str">
        <f>IF(F1058&gt;=4,"Positive",IF(F1058=3,"Neutral","Negative"))</f>
        <v>Positive</v>
      </c>
      <c r="M1058" s="2" t="str">
        <f>IF(K1058&gt;=9,"Promoter",IF(K1058&gt;=7,"Passive","Detractor"))</f>
        <v>Passive</v>
      </c>
      <c r="N1058" s="2" t="s">
        <v>7743</v>
      </c>
    </row>
    <row r="1059" spans="1:14" x14ac:dyDescent="0.2">
      <c r="A1059" s="2" t="s">
        <v>8794</v>
      </c>
      <c r="B1059" s="2" t="s">
        <v>4569</v>
      </c>
      <c r="C1059" s="2" t="s">
        <v>2413</v>
      </c>
      <c r="D1059" s="2" t="s">
        <v>69</v>
      </c>
      <c r="E1059" s="11">
        <v>45877</v>
      </c>
      <c r="F1059" s="2">
        <v>4</v>
      </c>
      <c r="G1059" s="2">
        <v>4</v>
      </c>
      <c r="H1059" s="2">
        <v>3</v>
      </c>
      <c r="I1059" s="2">
        <v>5</v>
      </c>
      <c r="J1059" s="2">
        <v>3</v>
      </c>
      <c r="K1059" s="2">
        <v>8</v>
      </c>
      <c r="L1059" s="2" t="str">
        <f>IF(F1059&gt;=4,"Positive",IF(F1059=3,"Neutral","Negative"))</f>
        <v>Positive</v>
      </c>
      <c r="M1059" s="2" t="str">
        <f>IF(K1059&gt;=9,"Promoter",IF(K1059&gt;=7,"Passive","Detractor"))</f>
        <v>Passive</v>
      </c>
      <c r="N1059" s="2" t="s">
        <v>7735</v>
      </c>
    </row>
    <row r="1060" spans="1:14" x14ac:dyDescent="0.2">
      <c r="A1060" s="2" t="s">
        <v>8795</v>
      </c>
      <c r="B1060" s="2" t="s">
        <v>4686</v>
      </c>
      <c r="C1060" s="2" t="s">
        <v>907</v>
      </c>
      <c r="D1060" s="2" t="s">
        <v>43</v>
      </c>
      <c r="E1060" s="11">
        <v>45877</v>
      </c>
      <c r="F1060" s="2">
        <v>4</v>
      </c>
      <c r="G1060" s="2">
        <v>4</v>
      </c>
      <c r="H1060" s="2">
        <v>4</v>
      </c>
      <c r="I1060" s="2">
        <v>4</v>
      </c>
      <c r="J1060" s="2">
        <v>5</v>
      </c>
      <c r="K1060" s="2">
        <v>8</v>
      </c>
      <c r="L1060" s="2" t="str">
        <f>IF(F1060&gt;=4,"Positive",IF(F1060=3,"Neutral","Negative"))</f>
        <v>Positive</v>
      </c>
      <c r="M1060" s="2" t="str">
        <f>IF(K1060&gt;=9,"Promoter",IF(K1060&gt;=7,"Passive","Detractor"))</f>
        <v>Passive</v>
      </c>
      <c r="N1060" s="2" t="s">
        <v>7735</v>
      </c>
    </row>
    <row r="1061" spans="1:14" x14ac:dyDescent="0.2">
      <c r="A1061" s="2" t="s">
        <v>8796</v>
      </c>
      <c r="B1061" s="2" t="s">
        <v>4892</v>
      </c>
      <c r="C1061" s="2" t="s">
        <v>1378</v>
      </c>
      <c r="D1061" s="2" t="s">
        <v>83</v>
      </c>
      <c r="E1061" s="11">
        <v>45878</v>
      </c>
      <c r="F1061" s="2">
        <v>4</v>
      </c>
      <c r="G1061" s="2">
        <v>3</v>
      </c>
      <c r="H1061" s="2">
        <v>4</v>
      </c>
      <c r="I1061" s="2">
        <v>4</v>
      </c>
      <c r="J1061" s="2">
        <v>5</v>
      </c>
      <c r="K1061" s="2">
        <v>7</v>
      </c>
      <c r="L1061" s="2" t="str">
        <f>IF(F1061&gt;=4,"Positive",IF(F1061=3,"Neutral","Negative"))</f>
        <v>Positive</v>
      </c>
      <c r="M1061" s="2" t="str">
        <f>IF(K1061&gt;=9,"Promoter",IF(K1061&gt;=7,"Passive","Detractor"))</f>
        <v>Passive</v>
      </c>
      <c r="N1061" s="2" t="s">
        <v>7749</v>
      </c>
    </row>
    <row r="1062" spans="1:14" x14ac:dyDescent="0.2">
      <c r="A1062" s="2" t="s">
        <v>8797</v>
      </c>
      <c r="B1062" s="2" t="s">
        <v>4897</v>
      </c>
      <c r="C1062" s="2" t="s">
        <v>715</v>
      </c>
      <c r="D1062" s="2" t="s">
        <v>110</v>
      </c>
      <c r="E1062" s="11">
        <v>45878</v>
      </c>
      <c r="F1062" s="2">
        <v>4</v>
      </c>
      <c r="G1062" s="2">
        <v>4</v>
      </c>
      <c r="H1062" s="2">
        <v>4</v>
      </c>
      <c r="I1062" s="2">
        <v>5</v>
      </c>
      <c r="J1062" s="2">
        <v>3</v>
      </c>
      <c r="K1062" s="2">
        <v>7</v>
      </c>
      <c r="L1062" s="2" t="str">
        <f>IF(F1062&gt;=4,"Positive",IF(F1062=3,"Neutral","Negative"))</f>
        <v>Positive</v>
      </c>
      <c r="M1062" s="2" t="str">
        <f>IF(K1062&gt;=9,"Promoter",IF(K1062&gt;=7,"Passive","Detractor"))</f>
        <v>Passive</v>
      </c>
      <c r="N1062" s="2" t="s">
        <v>7743</v>
      </c>
    </row>
    <row r="1063" spans="1:14" x14ac:dyDescent="0.2">
      <c r="A1063" s="2" t="s">
        <v>8798</v>
      </c>
      <c r="B1063" s="2" t="s">
        <v>4413</v>
      </c>
      <c r="C1063" s="2" t="s">
        <v>2433</v>
      </c>
      <c r="D1063" s="2" t="s">
        <v>89</v>
      </c>
      <c r="E1063" s="11">
        <v>45881</v>
      </c>
      <c r="F1063" s="2">
        <v>3</v>
      </c>
      <c r="G1063" s="2">
        <v>3</v>
      </c>
      <c r="H1063" s="2">
        <v>4</v>
      </c>
      <c r="I1063" s="2">
        <v>3</v>
      </c>
      <c r="J1063" s="2">
        <v>2</v>
      </c>
      <c r="K1063" s="2">
        <v>6</v>
      </c>
      <c r="L1063" s="2" t="str">
        <f>IF(F1063&gt;=4,"Positive",IF(F1063=3,"Neutral","Negative"))</f>
        <v>Neutral</v>
      </c>
      <c r="M1063" s="2" t="str">
        <f>IF(K1063&gt;=9,"Promoter",IF(K1063&gt;=7,"Passive","Detractor"))</f>
        <v>Detractor</v>
      </c>
      <c r="N1063" s="2" t="s">
        <v>7733</v>
      </c>
    </row>
    <row r="1064" spans="1:14" x14ac:dyDescent="0.2">
      <c r="A1064" s="2" t="s">
        <v>8799</v>
      </c>
      <c r="B1064" s="2" t="s">
        <v>4768</v>
      </c>
      <c r="C1064" s="2" t="s">
        <v>945</v>
      </c>
      <c r="D1064" s="2" t="s">
        <v>108</v>
      </c>
      <c r="E1064" s="11">
        <v>45881</v>
      </c>
      <c r="F1064" s="2">
        <v>4</v>
      </c>
      <c r="G1064" s="2">
        <v>4</v>
      </c>
      <c r="H1064" s="2">
        <v>3</v>
      </c>
      <c r="I1064" s="2">
        <v>5</v>
      </c>
      <c r="J1064" s="2">
        <v>3</v>
      </c>
      <c r="K1064" s="2">
        <v>7</v>
      </c>
      <c r="L1064" s="2" t="str">
        <f>IF(F1064&gt;=4,"Positive",IF(F1064=3,"Neutral","Negative"))</f>
        <v>Positive</v>
      </c>
      <c r="M1064" s="2" t="str">
        <f>IF(K1064&gt;=9,"Promoter",IF(K1064&gt;=7,"Passive","Detractor"))</f>
        <v>Passive</v>
      </c>
      <c r="N1064" s="2" t="s">
        <v>7743</v>
      </c>
    </row>
    <row r="1065" spans="1:14" x14ac:dyDescent="0.2">
      <c r="A1065" s="2" t="s">
        <v>8800</v>
      </c>
      <c r="B1065" s="2" t="s">
        <v>4759</v>
      </c>
      <c r="C1065" s="2" t="s">
        <v>2426</v>
      </c>
      <c r="D1065" s="2" t="s">
        <v>122</v>
      </c>
      <c r="E1065" s="11">
        <v>45882</v>
      </c>
      <c r="F1065" s="2">
        <v>4</v>
      </c>
      <c r="G1065" s="2">
        <v>5</v>
      </c>
      <c r="H1065" s="2">
        <v>5</v>
      </c>
      <c r="I1065" s="2">
        <v>4</v>
      </c>
      <c r="J1065" s="2">
        <v>4</v>
      </c>
      <c r="K1065" s="2">
        <v>8</v>
      </c>
      <c r="L1065" s="2" t="str">
        <f>IF(F1065&gt;=4,"Positive",IF(F1065=3,"Neutral","Negative"))</f>
        <v>Positive</v>
      </c>
      <c r="M1065" s="2" t="str">
        <f>IF(K1065&gt;=9,"Promoter",IF(K1065&gt;=7,"Passive","Detractor"))</f>
        <v>Passive</v>
      </c>
      <c r="N1065" s="2" t="s">
        <v>7735</v>
      </c>
    </row>
    <row r="1066" spans="1:14" x14ac:dyDescent="0.2">
      <c r="A1066" s="2" t="s">
        <v>8801</v>
      </c>
      <c r="B1066" s="2" t="s">
        <v>4855</v>
      </c>
      <c r="C1066" s="2" t="s">
        <v>2111</v>
      </c>
      <c r="D1066" s="2" t="s">
        <v>106</v>
      </c>
      <c r="E1066" s="11">
        <v>45882</v>
      </c>
      <c r="F1066" s="2">
        <v>3</v>
      </c>
      <c r="G1066" s="2">
        <v>3</v>
      </c>
      <c r="H1066" s="2">
        <v>3</v>
      </c>
      <c r="I1066" s="2">
        <v>3</v>
      </c>
      <c r="J1066" s="2">
        <v>3</v>
      </c>
      <c r="K1066" s="2">
        <v>5</v>
      </c>
      <c r="L1066" s="2" t="str">
        <f>IF(F1066&gt;=4,"Positive",IF(F1066=3,"Neutral","Negative"))</f>
        <v>Neutral</v>
      </c>
      <c r="M1066" s="2" t="str">
        <f>IF(K1066&gt;=9,"Promoter",IF(K1066&gt;=7,"Passive","Detractor"))</f>
        <v>Detractor</v>
      </c>
      <c r="N1066" s="2" t="s">
        <v>7749</v>
      </c>
    </row>
    <row r="1067" spans="1:14" x14ac:dyDescent="0.2">
      <c r="A1067" s="2" t="s">
        <v>8802</v>
      </c>
      <c r="B1067" s="2" t="s">
        <v>4898</v>
      </c>
      <c r="C1067" s="2" t="s">
        <v>993</v>
      </c>
      <c r="D1067" s="2" t="s">
        <v>53</v>
      </c>
      <c r="E1067" s="11">
        <v>45882</v>
      </c>
      <c r="F1067" s="2">
        <v>3</v>
      </c>
      <c r="G1067" s="2">
        <v>2</v>
      </c>
      <c r="H1067" s="2">
        <v>4</v>
      </c>
      <c r="I1067" s="2">
        <v>2</v>
      </c>
      <c r="J1067" s="2">
        <v>3</v>
      </c>
      <c r="K1067" s="2">
        <v>6</v>
      </c>
      <c r="L1067" s="2" t="str">
        <f>IF(F1067&gt;=4,"Positive",IF(F1067=3,"Neutral","Negative"))</f>
        <v>Neutral</v>
      </c>
      <c r="M1067" s="2" t="str">
        <f>IF(K1067&gt;=9,"Promoter",IF(K1067&gt;=7,"Passive","Detractor"))</f>
        <v>Detractor</v>
      </c>
      <c r="N1067" s="2" t="s">
        <v>7735</v>
      </c>
    </row>
    <row r="1068" spans="1:14" x14ac:dyDescent="0.2">
      <c r="A1068" s="2" t="s">
        <v>8803</v>
      </c>
      <c r="B1068" s="2" t="s">
        <v>4778</v>
      </c>
      <c r="C1068" s="2" t="s">
        <v>1950</v>
      </c>
      <c r="D1068" s="2" t="s">
        <v>37</v>
      </c>
      <c r="E1068" s="11">
        <v>45884</v>
      </c>
      <c r="F1068" s="2">
        <v>4</v>
      </c>
      <c r="G1068" s="2">
        <v>4</v>
      </c>
      <c r="H1068" s="2">
        <v>4</v>
      </c>
      <c r="I1068" s="2">
        <v>3</v>
      </c>
      <c r="J1068" s="2">
        <v>5</v>
      </c>
      <c r="K1068" s="2">
        <v>7</v>
      </c>
      <c r="L1068" s="2" t="str">
        <f>IF(F1068&gt;=4,"Positive",IF(F1068=3,"Neutral","Negative"))</f>
        <v>Positive</v>
      </c>
      <c r="M1068" s="2" t="str">
        <f>IF(K1068&gt;=9,"Promoter",IF(K1068&gt;=7,"Passive","Detractor"))</f>
        <v>Passive</v>
      </c>
      <c r="N1068" s="2" t="s">
        <v>7735</v>
      </c>
    </row>
    <row r="1069" spans="1:14" x14ac:dyDescent="0.2">
      <c r="A1069" s="2" t="s">
        <v>8804</v>
      </c>
      <c r="B1069" s="2" t="s">
        <v>4961</v>
      </c>
      <c r="C1069" s="2" t="s">
        <v>2191</v>
      </c>
      <c r="D1069" s="2" t="s">
        <v>13</v>
      </c>
      <c r="E1069" s="11">
        <v>45885</v>
      </c>
      <c r="F1069" s="2">
        <v>5</v>
      </c>
      <c r="G1069" s="2">
        <v>5</v>
      </c>
      <c r="H1069" s="2">
        <v>5</v>
      </c>
      <c r="I1069" s="2">
        <v>5</v>
      </c>
      <c r="J1069" s="2">
        <v>5</v>
      </c>
      <c r="K1069" s="2">
        <v>8</v>
      </c>
      <c r="L1069" s="2" t="str">
        <f>IF(F1069&gt;=4,"Positive",IF(F1069=3,"Neutral","Negative"))</f>
        <v>Positive</v>
      </c>
      <c r="M1069" s="2" t="str">
        <f>IF(K1069&gt;=9,"Promoter",IF(K1069&gt;=7,"Passive","Detractor"))</f>
        <v>Passive</v>
      </c>
      <c r="N1069" s="2" t="s">
        <v>7743</v>
      </c>
    </row>
    <row r="1070" spans="1:14" x14ac:dyDescent="0.2">
      <c r="A1070" s="2" t="s">
        <v>8805</v>
      </c>
      <c r="B1070" s="2" t="s">
        <v>4785</v>
      </c>
      <c r="C1070" s="2" t="s">
        <v>1293</v>
      </c>
      <c r="D1070" s="2" t="s">
        <v>93</v>
      </c>
      <c r="E1070" s="11">
        <v>45886</v>
      </c>
      <c r="F1070" s="2">
        <v>4</v>
      </c>
      <c r="G1070" s="2">
        <v>5</v>
      </c>
      <c r="H1070" s="2">
        <v>4</v>
      </c>
      <c r="I1070" s="2">
        <v>5</v>
      </c>
      <c r="J1070" s="2">
        <v>3</v>
      </c>
      <c r="K1070" s="2">
        <v>8</v>
      </c>
      <c r="L1070" s="2" t="str">
        <f>IF(F1070&gt;=4,"Positive",IF(F1070=3,"Neutral","Negative"))</f>
        <v>Positive</v>
      </c>
      <c r="M1070" s="2" t="str">
        <f>IF(K1070&gt;=9,"Promoter",IF(K1070&gt;=7,"Passive","Detractor"))</f>
        <v>Passive</v>
      </c>
      <c r="N1070" s="2" t="s">
        <v>7743</v>
      </c>
    </row>
    <row r="1071" spans="1:14" x14ac:dyDescent="0.2">
      <c r="A1071" s="2" t="s">
        <v>8806</v>
      </c>
      <c r="B1071" s="2" t="s">
        <v>4817</v>
      </c>
      <c r="C1071" s="2" t="s">
        <v>1930</v>
      </c>
      <c r="D1071" s="2" t="s">
        <v>125</v>
      </c>
      <c r="E1071" s="11">
        <v>45886</v>
      </c>
      <c r="F1071" s="2">
        <v>4</v>
      </c>
      <c r="G1071" s="2">
        <v>5</v>
      </c>
      <c r="H1071" s="2">
        <v>4</v>
      </c>
      <c r="I1071" s="2">
        <v>4</v>
      </c>
      <c r="J1071" s="2">
        <v>4</v>
      </c>
      <c r="K1071" s="2">
        <v>9</v>
      </c>
      <c r="L1071" s="2" t="str">
        <f>IF(F1071&gt;=4,"Positive",IF(F1071=3,"Neutral","Negative"))</f>
        <v>Positive</v>
      </c>
      <c r="M1071" s="2" t="str">
        <f>IF(K1071&gt;=9,"Promoter",IF(K1071&gt;=7,"Passive","Detractor"))</f>
        <v>Promoter</v>
      </c>
      <c r="N1071" s="2" t="s">
        <v>7735</v>
      </c>
    </row>
    <row r="1072" spans="1:14" x14ac:dyDescent="0.2">
      <c r="A1072" s="2" t="s">
        <v>8807</v>
      </c>
      <c r="B1072" s="2" t="s">
        <v>4937</v>
      </c>
      <c r="C1072" s="2" t="s">
        <v>974</v>
      </c>
      <c r="D1072" s="2" t="s">
        <v>63</v>
      </c>
      <c r="E1072" s="11">
        <v>45886</v>
      </c>
      <c r="F1072" s="2">
        <v>3</v>
      </c>
      <c r="G1072" s="2">
        <v>4</v>
      </c>
      <c r="H1072" s="2">
        <v>3</v>
      </c>
      <c r="I1072" s="2">
        <v>4</v>
      </c>
      <c r="J1072" s="2">
        <v>3</v>
      </c>
      <c r="K1072" s="2">
        <v>7</v>
      </c>
      <c r="L1072" s="2" t="str">
        <f>IF(F1072&gt;=4,"Positive",IF(F1072=3,"Neutral","Negative"))</f>
        <v>Neutral</v>
      </c>
      <c r="M1072" s="2" t="str">
        <f>IF(K1072&gt;=9,"Promoter",IF(K1072&gt;=7,"Passive","Detractor"))</f>
        <v>Passive</v>
      </c>
      <c r="N1072" s="2" t="s">
        <v>7733</v>
      </c>
    </row>
    <row r="1073" spans="1:14" x14ac:dyDescent="0.2">
      <c r="A1073" s="2" t="s">
        <v>8808</v>
      </c>
      <c r="B1073" s="2" t="s">
        <v>4900</v>
      </c>
      <c r="C1073" s="2" t="s">
        <v>1630</v>
      </c>
      <c r="D1073" s="2" t="s">
        <v>57</v>
      </c>
      <c r="E1073" s="11">
        <v>45888</v>
      </c>
      <c r="F1073" s="2">
        <v>4</v>
      </c>
      <c r="G1073" s="2">
        <v>4</v>
      </c>
      <c r="H1073" s="2">
        <v>5</v>
      </c>
      <c r="I1073" s="2">
        <v>5</v>
      </c>
      <c r="J1073" s="2">
        <v>4</v>
      </c>
      <c r="K1073" s="2">
        <v>7</v>
      </c>
      <c r="L1073" s="2" t="str">
        <f>IF(F1073&gt;=4,"Positive",IF(F1073=3,"Neutral","Negative"))</f>
        <v>Positive</v>
      </c>
      <c r="M1073" s="2" t="str">
        <f>IF(K1073&gt;=9,"Promoter",IF(K1073&gt;=7,"Passive","Detractor"))</f>
        <v>Passive</v>
      </c>
      <c r="N1073" s="2" t="s">
        <v>7733</v>
      </c>
    </row>
    <row r="1074" spans="1:14" x14ac:dyDescent="0.2">
      <c r="A1074" s="2" t="s">
        <v>8809</v>
      </c>
      <c r="B1074" s="2" t="s">
        <v>4943</v>
      </c>
      <c r="C1074" s="2" t="s">
        <v>512</v>
      </c>
      <c r="D1074" s="2" t="s">
        <v>43</v>
      </c>
      <c r="E1074" s="11">
        <v>45888</v>
      </c>
      <c r="F1074" s="2">
        <v>4</v>
      </c>
      <c r="G1074" s="2">
        <v>3</v>
      </c>
      <c r="H1074" s="2">
        <v>3</v>
      </c>
      <c r="I1074" s="2">
        <v>3</v>
      </c>
      <c r="J1074" s="2">
        <v>4</v>
      </c>
      <c r="K1074" s="2">
        <v>7</v>
      </c>
      <c r="L1074" s="2" t="str">
        <f>IF(F1074&gt;=4,"Positive",IF(F1074=3,"Neutral","Negative"))</f>
        <v>Positive</v>
      </c>
      <c r="M1074" s="2" t="str">
        <f>IF(K1074&gt;=9,"Promoter",IF(K1074&gt;=7,"Passive","Detractor"))</f>
        <v>Passive</v>
      </c>
      <c r="N1074" s="2" t="s">
        <v>7735</v>
      </c>
    </row>
    <row r="1075" spans="1:14" x14ac:dyDescent="0.2">
      <c r="A1075" s="2" t="s">
        <v>8810</v>
      </c>
      <c r="B1075" s="2" t="s">
        <v>4947</v>
      </c>
      <c r="C1075" s="2" t="s">
        <v>811</v>
      </c>
      <c r="D1075" s="2" t="s">
        <v>57</v>
      </c>
      <c r="E1075" s="11">
        <v>45888</v>
      </c>
      <c r="F1075" s="2">
        <v>4</v>
      </c>
      <c r="G1075" s="2">
        <v>3</v>
      </c>
      <c r="H1075" s="2">
        <v>4</v>
      </c>
      <c r="I1075" s="2">
        <v>4</v>
      </c>
      <c r="J1075" s="2">
        <v>4</v>
      </c>
      <c r="K1075" s="2">
        <v>8</v>
      </c>
      <c r="L1075" s="2" t="str">
        <f>IF(F1075&gt;=4,"Positive",IF(F1075=3,"Neutral","Negative"))</f>
        <v>Positive</v>
      </c>
      <c r="M1075" s="2" t="str">
        <f>IF(K1075&gt;=9,"Promoter",IF(K1075&gt;=7,"Passive","Detractor"))</f>
        <v>Passive</v>
      </c>
      <c r="N1075" s="2" t="s">
        <v>7735</v>
      </c>
    </row>
    <row r="1076" spans="1:14" x14ac:dyDescent="0.2">
      <c r="A1076" s="2" t="s">
        <v>8811</v>
      </c>
      <c r="B1076" s="2" t="s">
        <v>4958</v>
      </c>
      <c r="C1076" s="2" t="s">
        <v>1034</v>
      </c>
      <c r="D1076" s="2" t="s">
        <v>77</v>
      </c>
      <c r="E1076" s="11">
        <v>45888</v>
      </c>
      <c r="F1076" s="2">
        <v>3</v>
      </c>
      <c r="G1076" s="2">
        <v>3</v>
      </c>
      <c r="H1076" s="2">
        <v>4</v>
      </c>
      <c r="I1076" s="2">
        <v>2</v>
      </c>
      <c r="J1076" s="2">
        <v>2</v>
      </c>
      <c r="K1076" s="2">
        <v>7</v>
      </c>
      <c r="L1076" s="2" t="str">
        <f>IF(F1076&gt;=4,"Positive",IF(F1076=3,"Neutral","Negative"))</f>
        <v>Neutral</v>
      </c>
      <c r="M1076" s="2" t="str">
        <f>IF(K1076&gt;=9,"Promoter",IF(K1076&gt;=7,"Passive","Detractor"))</f>
        <v>Passive</v>
      </c>
      <c r="N1076" s="2" t="s">
        <v>7735</v>
      </c>
    </row>
    <row r="1077" spans="1:14" x14ac:dyDescent="0.2">
      <c r="A1077" s="2" t="s">
        <v>8812</v>
      </c>
      <c r="B1077" s="2" t="s">
        <v>4933</v>
      </c>
      <c r="C1077" s="2" t="s">
        <v>1600</v>
      </c>
      <c r="D1077" s="2" t="s">
        <v>93</v>
      </c>
      <c r="E1077" s="11">
        <v>45889</v>
      </c>
      <c r="F1077" s="2">
        <v>4</v>
      </c>
      <c r="G1077" s="2">
        <v>3</v>
      </c>
      <c r="H1077" s="2">
        <v>4</v>
      </c>
      <c r="I1077" s="2">
        <v>4</v>
      </c>
      <c r="J1077" s="2">
        <v>5</v>
      </c>
      <c r="K1077" s="2">
        <v>9</v>
      </c>
      <c r="L1077" s="2" t="str">
        <f>IF(F1077&gt;=4,"Positive",IF(F1077=3,"Neutral","Negative"))</f>
        <v>Positive</v>
      </c>
      <c r="M1077" s="2" t="str">
        <f>IF(K1077&gt;=9,"Promoter",IF(K1077&gt;=7,"Passive","Detractor"))</f>
        <v>Promoter</v>
      </c>
      <c r="N1077" s="2" t="s">
        <v>7735</v>
      </c>
    </row>
    <row r="1078" spans="1:14" x14ac:dyDescent="0.2">
      <c r="A1078" s="2" t="s">
        <v>8813</v>
      </c>
      <c r="B1078" s="2" t="s">
        <v>4973</v>
      </c>
      <c r="C1078" s="2" t="s">
        <v>1705</v>
      </c>
      <c r="D1078" s="2" t="s">
        <v>129</v>
      </c>
      <c r="E1078" s="11">
        <v>45890</v>
      </c>
      <c r="F1078" s="2">
        <v>3</v>
      </c>
      <c r="G1078" s="2">
        <v>3</v>
      </c>
      <c r="H1078" s="2">
        <v>3</v>
      </c>
      <c r="I1078" s="2">
        <v>2</v>
      </c>
      <c r="J1078" s="2">
        <v>3</v>
      </c>
      <c r="K1078" s="2">
        <v>6</v>
      </c>
      <c r="L1078" s="2" t="str">
        <f>IF(F1078&gt;=4,"Positive",IF(F1078=3,"Neutral","Negative"))</f>
        <v>Neutral</v>
      </c>
      <c r="M1078" s="2" t="str">
        <f>IF(K1078&gt;=9,"Promoter",IF(K1078&gt;=7,"Passive","Detractor"))</f>
        <v>Detractor</v>
      </c>
      <c r="N1078" s="2" t="s">
        <v>7749</v>
      </c>
    </row>
    <row r="1079" spans="1:14" x14ac:dyDescent="0.2">
      <c r="A1079" s="2" t="s">
        <v>8814</v>
      </c>
      <c r="B1079" s="2" t="s">
        <v>4588</v>
      </c>
      <c r="C1079" s="2" t="s">
        <v>1921</v>
      </c>
      <c r="D1079" s="2" t="s">
        <v>129</v>
      </c>
      <c r="E1079" s="11">
        <v>45891</v>
      </c>
      <c r="F1079" s="2">
        <v>4</v>
      </c>
      <c r="G1079" s="2">
        <v>5</v>
      </c>
      <c r="H1079" s="2">
        <v>4</v>
      </c>
      <c r="I1079" s="2">
        <v>4</v>
      </c>
      <c r="J1079" s="2">
        <v>3</v>
      </c>
      <c r="K1079" s="2">
        <v>7</v>
      </c>
      <c r="L1079" s="2" t="str">
        <f>IF(F1079&gt;=4,"Positive",IF(F1079=3,"Neutral","Negative"))</f>
        <v>Positive</v>
      </c>
      <c r="M1079" s="2" t="str">
        <f>IF(K1079&gt;=9,"Promoter",IF(K1079&gt;=7,"Passive","Detractor"))</f>
        <v>Passive</v>
      </c>
      <c r="N1079" s="2" t="s">
        <v>7743</v>
      </c>
    </row>
    <row r="1080" spans="1:14" x14ac:dyDescent="0.2">
      <c r="A1080" s="2" t="s">
        <v>8815</v>
      </c>
      <c r="B1080" s="2" t="s">
        <v>4902</v>
      </c>
      <c r="C1080" s="2" t="s">
        <v>2059</v>
      </c>
      <c r="D1080" s="2" t="s">
        <v>71</v>
      </c>
      <c r="E1080" s="11">
        <v>45891</v>
      </c>
      <c r="F1080" s="2">
        <v>5</v>
      </c>
      <c r="G1080" s="2">
        <v>5</v>
      </c>
      <c r="H1080" s="2">
        <v>5</v>
      </c>
      <c r="I1080" s="2">
        <v>4</v>
      </c>
      <c r="J1080" s="2">
        <v>5</v>
      </c>
      <c r="K1080" s="2">
        <v>8</v>
      </c>
      <c r="L1080" s="2" t="str">
        <f>IF(F1080&gt;=4,"Positive",IF(F1080=3,"Neutral","Negative"))</f>
        <v>Positive</v>
      </c>
      <c r="M1080" s="2" t="str">
        <f>IF(K1080&gt;=9,"Promoter",IF(K1080&gt;=7,"Passive","Detractor"))</f>
        <v>Passive</v>
      </c>
      <c r="N1080" s="2" t="s">
        <v>7735</v>
      </c>
    </row>
    <row r="1081" spans="1:14" x14ac:dyDescent="0.2">
      <c r="A1081" s="2" t="s">
        <v>8816</v>
      </c>
      <c r="B1081" s="2" t="s">
        <v>4966</v>
      </c>
      <c r="C1081" s="2" t="s">
        <v>2583</v>
      </c>
      <c r="D1081" s="2" t="s">
        <v>125</v>
      </c>
      <c r="E1081" s="11">
        <v>45891</v>
      </c>
      <c r="F1081" s="2">
        <v>4</v>
      </c>
      <c r="G1081" s="2">
        <v>5</v>
      </c>
      <c r="H1081" s="2">
        <v>5</v>
      </c>
      <c r="I1081" s="2">
        <v>4</v>
      </c>
      <c r="J1081" s="2">
        <v>5</v>
      </c>
      <c r="K1081" s="2">
        <v>8</v>
      </c>
      <c r="L1081" s="2" t="str">
        <f>IF(F1081&gt;=4,"Positive",IF(F1081=3,"Neutral","Negative"))</f>
        <v>Positive</v>
      </c>
      <c r="M1081" s="2" t="str">
        <f>IF(K1081&gt;=9,"Promoter",IF(K1081&gt;=7,"Passive","Detractor"))</f>
        <v>Passive</v>
      </c>
      <c r="N1081" s="2" t="s">
        <v>7743</v>
      </c>
    </row>
    <row r="1082" spans="1:14" x14ac:dyDescent="0.2">
      <c r="A1082" s="2" t="s">
        <v>8817</v>
      </c>
      <c r="B1082" s="2" t="s">
        <v>4999</v>
      </c>
      <c r="C1082" s="2" t="s">
        <v>1873</v>
      </c>
      <c r="D1082" s="2" t="s">
        <v>118</v>
      </c>
      <c r="E1082" s="11">
        <v>45891</v>
      </c>
      <c r="F1082" s="2">
        <v>4</v>
      </c>
      <c r="G1082" s="2">
        <v>5</v>
      </c>
      <c r="H1082" s="2">
        <v>5</v>
      </c>
      <c r="I1082" s="2">
        <v>4</v>
      </c>
      <c r="J1082" s="2">
        <v>4</v>
      </c>
      <c r="K1082" s="2">
        <v>7</v>
      </c>
      <c r="L1082" s="2" t="str">
        <f>IF(F1082&gt;=4,"Positive",IF(F1082=3,"Neutral","Negative"))</f>
        <v>Positive</v>
      </c>
      <c r="M1082" s="2" t="str">
        <f>IF(K1082&gt;=9,"Promoter",IF(K1082&gt;=7,"Passive","Detractor"))</f>
        <v>Passive</v>
      </c>
      <c r="N1082" s="2" t="s">
        <v>7733</v>
      </c>
    </row>
    <row r="1083" spans="1:14" x14ac:dyDescent="0.2">
      <c r="A1083" s="2" t="s">
        <v>8818</v>
      </c>
      <c r="B1083" s="2" t="s">
        <v>4647</v>
      </c>
      <c r="C1083" s="2" t="s">
        <v>1116</v>
      </c>
      <c r="D1083" s="2" t="s">
        <v>13</v>
      </c>
      <c r="E1083" s="11">
        <v>45892</v>
      </c>
      <c r="F1083" s="2">
        <v>5</v>
      </c>
      <c r="G1083" s="2">
        <v>5</v>
      </c>
      <c r="H1083" s="2">
        <v>5</v>
      </c>
      <c r="I1083" s="2">
        <v>5</v>
      </c>
      <c r="J1083" s="2">
        <v>5</v>
      </c>
      <c r="K1083" s="2">
        <v>9</v>
      </c>
      <c r="L1083" s="2" t="str">
        <f>IF(F1083&gt;=4,"Positive",IF(F1083=3,"Neutral","Negative"))</f>
        <v>Positive</v>
      </c>
      <c r="M1083" s="2" t="str">
        <f>IF(K1083&gt;=9,"Promoter",IF(K1083&gt;=7,"Passive","Detractor"))</f>
        <v>Promoter</v>
      </c>
      <c r="N1083" s="2" t="s">
        <v>7735</v>
      </c>
    </row>
    <row r="1084" spans="1:14" x14ac:dyDescent="0.2">
      <c r="A1084" s="2" t="s">
        <v>8819</v>
      </c>
      <c r="B1084" s="2" t="s">
        <v>4679</v>
      </c>
      <c r="C1084" s="2" t="s">
        <v>510</v>
      </c>
      <c r="D1084" s="2" t="s">
        <v>63</v>
      </c>
      <c r="E1084" s="11">
        <v>45892</v>
      </c>
      <c r="F1084" s="2">
        <v>5</v>
      </c>
      <c r="G1084" s="2">
        <v>5</v>
      </c>
      <c r="H1084" s="2">
        <v>5</v>
      </c>
      <c r="I1084" s="2">
        <v>4</v>
      </c>
      <c r="J1084" s="2">
        <v>5</v>
      </c>
      <c r="K1084" s="2">
        <v>9</v>
      </c>
      <c r="L1084" s="2" t="str">
        <f>IF(F1084&gt;=4,"Positive",IF(F1084=3,"Neutral","Negative"))</f>
        <v>Positive</v>
      </c>
      <c r="M1084" s="2" t="str">
        <f>IF(K1084&gt;=9,"Promoter",IF(K1084&gt;=7,"Passive","Detractor"))</f>
        <v>Promoter</v>
      </c>
      <c r="N1084" s="2" t="s">
        <v>7733</v>
      </c>
    </row>
    <row r="1085" spans="1:14" x14ac:dyDescent="0.2">
      <c r="A1085" s="2" t="s">
        <v>8820</v>
      </c>
      <c r="B1085" s="2" t="s">
        <v>4721</v>
      </c>
      <c r="C1085" s="2" t="s">
        <v>691</v>
      </c>
      <c r="D1085" s="2" t="s">
        <v>125</v>
      </c>
      <c r="E1085" s="11">
        <v>45893</v>
      </c>
      <c r="F1085" s="2">
        <v>4</v>
      </c>
      <c r="G1085" s="2">
        <v>3</v>
      </c>
      <c r="H1085" s="2">
        <v>5</v>
      </c>
      <c r="I1085" s="2">
        <v>5</v>
      </c>
      <c r="J1085" s="2">
        <v>4</v>
      </c>
      <c r="K1085" s="2">
        <v>7</v>
      </c>
      <c r="L1085" s="2" t="str">
        <f>IF(F1085&gt;=4,"Positive",IF(F1085=3,"Neutral","Negative"))</f>
        <v>Positive</v>
      </c>
      <c r="M1085" s="2" t="str">
        <f>IF(K1085&gt;=9,"Promoter",IF(K1085&gt;=7,"Passive","Detractor"))</f>
        <v>Passive</v>
      </c>
      <c r="N1085" s="2" t="s">
        <v>7735</v>
      </c>
    </row>
    <row r="1086" spans="1:14" x14ac:dyDescent="0.2">
      <c r="A1086" s="2" t="s">
        <v>8821</v>
      </c>
      <c r="B1086" s="2" t="s">
        <v>5013</v>
      </c>
      <c r="C1086" s="2" t="s">
        <v>1808</v>
      </c>
      <c r="D1086" s="2" t="s">
        <v>9</v>
      </c>
      <c r="E1086" s="11">
        <v>45893</v>
      </c>
      <c r="F1086" s="2">
        <v>2</v>
      </c>
      <c r="G1086" s="2">
        <v>3</v>
      </c>
      <c r="H1086" s="2">
        <v>2</v>
      </c>
      <c r="I1086" s="2">
        <v>3</v>
      </c>
      <c r="J1086" s="2">
        <v>2</v>
      </c>
      <c r="K1086" s="2">
        <v>3</v>
      </c>
      <c r="L1086" s="2" t="str">
        <f>IF(F1086&gt;=4,"Positive",IF(F1086=3,"Neutral","Negative"))</f>
        <v>Negative</v>
      </c>
      <c r="M1086" s="2" t="str">
        <f>IF(K1086&gt;=9,"Promoter",IF(K1086&gt;=7,"Passive","Detractor"))</f>
        <v>Detractor</v>
      </c>
      <c r="N1086" s="2" t="s">
        <v>7735</v>
      </c>
    </row>
    <row r="1087" spans="1:14" x14ac:dyDescent="0.2">
      <c r="A1087" s="2" t="s">
        <v>8822</v>
      </c>
      <c r="B1087" s="2" t="s">
        <v>4331</v>
      </c>
      <c r="C1087" s="2" t="s">
        <v>1080</v>
      </c>
      <c r="D1087" s="2" t="s">
        <v>57</v>
      </c>
      <c r="E1087" s="11">
        <v>45894</v>
      </c>
      <c r="F1087" s="2">
        <v>4</v>
      </c>
      <c r="G1087" s="2">
        <v>3</v>
      </c>
      <c r="H1087" s="2">
        <v>4</v>
      </c>
      <c r="I1087" s="2">
        <v>4</v>
      </c>
      <c r="J1087" s="2">
        <v>5</v>
      </c>
      <c r="K1087" s="2">
        <v>8</v>
      </c>
      <c r="L1087" s="2" t="str">
        <f>IF(F1087&gt;=4,"Positive",IF(F1087=3,"Neutral","Negative"))</f>
        <v>Positive</v>
      </c>
      <c r="M1087" s="2" t="str">
        <f>IF(K1087&gt;=9,"Promoter",IF(K1087&gt;=7,"Passive","Detractor"))</f>
        <v>Passive</v>
      </c>
      <c r="N1087" s="2" t="s">
        <v>7743</v>
      </c>
    </row>
    <row r="1088" spans="1:14" x14ac:dyDescent="0.2">
      <c r="A1088" s="2" t="s">
        <v>8823</v>
      </c>
      <c r="B1088" s="2" t="s">
        <v>4805</v>
      </c>
      <c r="C1088" s="2" t="s">
        <v>2111</v>
      </c>
      <c r="D1088" s="2" t="s">
        <v>83</v>
      </c>
      <c r="E1088" s="11">
        <v>45894</v>
      </c>
      <c r="F1088" s="2">
        <v>5</v>
      </c>
      <c r="G1088" s="2">
        <v>5</v>
      </c>
      <c r="H1088" s="2">
        <v>5</v>
      </c>
      <c r="I1088" s="2">
        <v>4</v>
      </c>
      <c r="J1088" s="2">
        <v>4</v>
      </c>
      <c r="K1088" s="2">
        <v>8</v>
      </c>
      <c r="L1088" s="2" t="str">
        <f>IF(F1088&gt;=4,"Positive",IF(F1088=3,"Neutral","Negative"))</f>
        <v>Positive</v>
      </c>
      <c r="M1088" s="2" t="str">
        <f>IF(K1088&gt;=9,"Promoter",IF(K1088&gt;=7,"Passive","Detractor"))</f>
        <v>Passive</v>
      </c>
      <c r="N1088" s="2" t="s">
        <v>7743</v>
      </c>
    </row>
    <row r="1089" spans="1:14" x14ac:dyDescent="0.2">
      <c r="A1089" s="2" t="s">
        <v>8824</v>
      </c>
      <c r="B1089" s="2" t="s">
        <v>4931</v>
      </c>
      <c r="C1089" s="2" t="s">
        <v>2456</v>
      </c>
      <c r="D1089" s="2" t="s">
        <v>120</v>
      </c>
      <c r="E1089" s="11">
        <v>45894</v>
      </c>
      <c r="F1089" s="2">
        <v>5</v>
      </c>
      <c r="G1089" s="2">
        <v>5</v>
      </c>
      <c r="H1089" s="2">
        <v>5</v>
      </c>
      <c r="I1089" s="2">
        <v>5</v>
      </c>
      <c r="J1089" s="2">
        <v>5</v>
      </c>
      <c r="K1089" s="2">
        <v>9</v>
      </c>
      <c r="L1089" s="2" t="str">
        <f>IF(F1089&gt;=4,"Positive",IF(F1089=3,"Neutral","Negative"))</f>
        <v>Positive</v>
      </c>
      <c r="M1089" s="2" t="str">
        <f>IF(K1089&gt;=9,"Promoter",IF(K1089&gt;=7,"Passive","Detractor"))</f>
        <v>Promoter</v>
      </c>
      <c r="N1089" s="2" t="s">
        <v>7733</v>
      </c>
    </row>
    <row r="1090" spans="1:14" x14ac:dyDescent="0.2">
      <c r="A1090" s="2" t="s">
        <v>8825</v>
      </c>
      <c r="B1090" s="2" t="s">
        <v>4415</v>
      </c>
      <c r="C1090" s="2" t="s">
        <v>2599</v>
      </c>
      <c r="D1090" s="2" t="s">
        <v>43</v>
      </c>
      <c r="E1090" s="11">
        <v>45895</v>
      </c>
      <c r="F1090" s="2">
        <v>5</v>
      </c>
      <c r="G1090" s="2">
        <v>4</v>
      </c>
      <c r="H1090" s="2">
        <v>5</v>
      </c>
      <c r="I1090" s="2">
        <v>5</v>
      </c>
      <c r="J1090" s="2">
        <v>4</v>
      </c>
      <c r="K1090" s="2">
        <v>10</v>
      </c>
      <c r="L1090" s="2" t="str">
        <f>IF(F1090&gt;=4,"Positive",IF(F1090=3,"Neutral","Negative"))</f>
        <v>Positive</v>
      </c>
      <c r="M1090" s="2" t="str">
        <f>IF(K1090&gt;=9,"Promoter",IF(K1090&gt;=7,"Passive","Detractor"))</f>
        <v>Promoter</v>
      </c>
      <c r="N1090" s="2" t="s">
        <v>7735</v>
      </c>
    </row>
    <row r="1091" spans="1:14" x14ac:dyDescent="0.2">
      <c r="A1091" s="2" t="s">
        <v>8826</v>
      </c>
      <c r="B1091" s="2" t="s">
        <v>4013</v>
      </c>
      <c r="C1091" s="2" t="s">
        <v>624</v>
      </c>
      <c r="D1091" s="2" t="s">
        <v>99</v>
      </c>
      <c r="E1091" s="11">
        <v>45896</v>
      </c>
      <c r="F1091" s="2">
        <v>5</v>
      </c>
      <c r="G1091" s="2">
        <v>4</v>
      </c>
      <c r="H1091" s="2">
        <v>5</v>
      </c>
      <c r="I1091" s="2">
        <v>5</v>
      </c>
      <c r="J1091" s="2">
        <v>5</v>
      </c>
      <c r="K1091" s="2">
        <v>8</v>
      </c>
      <c r="L1091" s="2" t="str">
        <f>IF(F1091&gt;=4,"Positive",IF(F1091=3,"Neutral","Negative"))</f>
        <v>Positive</v>
      </c>
      <c r="M1091" s="2" t="str">
        <f>IF(K1091&gt;=9,"Promoter",IF(K1091&gt;=7,"Passive","Detractor"))</f>
        <v>Passive</v>
      </c>
      <c r="N1091" s="2" t="s">
        <v>7743</v>
      </c>
    </row>
    <row r="1092" spans="1:14" x14ac:dyDescent="0.2">
      <c r="A1092" s="2" t="s">
        <v>8827</v>
      </c>
      <c r="B1092" s="2" t="s">
        <v>4865</v>
      </c>
      <c r="C1092" s="2" t="s">
        <v>945</v>
      </c>
      <c r="D1092" s="2" t="s">
        <v>129</v>
      </c>
      <c r="E1092" s="11">
        <v>45897</v>
      </c>
      <c r="F1092" s="2">
        <v>4</v>
      </c>
      <c r="G1092" s="2">
        <v>4</v>
      </c>
      <c r="H1092" s="2">
        <v>4</v>
      </c>
      <c r="I1092" s="2">
        <v>4</v>
      </c>
      <c r="J1092" s="2">
        <v>5</v>
      </c>
      <c r="K1092" s="2">
        <v>7</v>
      </c>
      <c r="L1092" s="2" t="str">
        <f>IF(F1092&gt;=4,"Positive",IF(F1092=3,"Neutral","Negative"))</f>
        <v>Positive</v>
      </c>
      <c r="M1092" s="2" t="str">
        <f>IF(K1092&gt;=9,"Promoter",IF(K1092&gt;=7,"Passive","Detractor"))</f>
        <v>Passive</v>
      </c>
      <c r="N1092" s="2" t="s">
        <v>7737</v>
      </c>
    </row>
    <row r="1093" spans="1:14" x14ac:dyDescent="0.2">
      <c r="A1093" s="2" t="s">
        <v>8828</v>
      </c>
      <c r="B1093" s="2" t="s">
        <v>4870</v>
      </c>
      <c r="C1093" s="2" t="s">
        <v>1095</v>
      </c>
      <c r="D1093" s="2" t="s">
        <v>49</v>
      </c>
      <c r="E1093" s="11">
        <v>45897</v>
      </c>
      <c r="F1093" s="2">
        <v>4</v>
      </c>
      <c r="G1093" s="2">
        <v>3</v>
      </c>
      <c r="H1093" s="2">
        <v>5</v>
      </c>
      <c r="I1093" s="2">
        <v>4</v>
      </c>
      <c r="J1093" s="2">
        <v>3</v>
      </c>
      <c r="K1093" s="2">
        <v>7</v>
      </c>
      <c r="L1093" s="2" t="str">
        <f>IF(F1093&gt;=4,"Positive",IF(F1093=3,"Neutral","Negative"))</f>
        <v>Positive</v>
      </c>
      <c r="M1093" s="2" t="str">
        <f>IF(K1093&gt;=9,"Promoter",IF(K1093&gt;=7,"Passive","Detractor"))</f>
        <v>Passive</v>
      </c>
      <c r="N1093" s="2" t="s">
        <v>7735</v>
      </c>
    </row>
    <row r="1094" spans="1:14" x14ac:dyDescent="0.2">
      <c r="A1094" s="2" t="s">
        <v>8829</v>
      </c>
      <c r="B1094" s="2" t="s">
        <v>5016</v>
      </c>
      <c r="C1094" s="2" t="s">
        <v>2519</v>
      </c>
      <c r="D1094" s="2" t="s">
        <v>97</v>
      </c>
      <c r="E1094" s="11">
        <v>45898</v>
      </c>
      <c r="F1094" s="2">
        <v>5</v>
      </c>
      <c r="G1094" s="2">
        <v>5</v>
      </c>
      <c r="H1094" s="2">
        <v>5</v>
      </c>
      <c r="I1094" s="2">
        <v>5</v>
      </c>
      <c r="J1094" s="2">
        <v>4</v>
      </c>
      <c r="K1094" s="2">
        <v>8</v>
      </c>
      <c r="L1094" s="2" t="str">
        <f>IF(F1094&gt;=4,"Positive",IF(F1094=3,"Neutral","Negative"))</f>
        <v>Positive</v>
      </c>
      <c r="M1094" s="2" t="str">
        <f>IF(K1094&gt;=9,"Promoter",IF(K1094&gt;=7,"Passive","Detractor"))</f>
        <v>Passive</v>
      </c>
      <c r="N1094" s="2" t="s">
        <v>7749</v>
      </c>
    </row>
    <row r="1095" spans="1:14" x14ac:dyDescent="0.2">
      <c r="A1095" s="2" t="s">
        <v>8830</v>
      </c>
      <c r="B1095" s="2" t="s">
        <v>3353</v>
      </c>
      <c r="C1095" s="2" t="s">
        <v>2223</v>
      </c>
      <c r="D1095" s="2" t="s">
        <v>110</v>
      </c>
      <c r="E1095" s="11">
        <v>45899</v>
      </c>
      <c r="F1095" s="2">
        <v>4</v>
      </c>
      <c r="G1095" s="2">
        <v>4</v>
      </c>
      <c r="H1095" s="2">
        <v>4</v>
      </c>
      <c r="I1095" s="2">
        <v>5</v>
      </c>
      <c r="J1095" s="2">
        <v>4</v>
      </c>
      <c r="K1095" s="2">
        <v>8</v>
      </c>
      <c r="L1095" s="2" t="str">
        <f>IF(F1095&gt;=4,"Positive",IF(F1095=3,"Neutral","Negative"))</f>
        <v>Positive</v>
      </c>
      <c r="M1095" s="2" t="str">
        <f>IF(K1095&gt;=9,"Promoter",IF(K1095&gt;=7,"Passive","Detractor"))</f>
        <v>Passive</v>
      </c>
      <c r="N1095" s="2" t="s">
        <v>7733</v>
      </c>
    </row>
    <row r="1096" spans="1:14" x14ac:dyDescent="0.2">
      <c r="A1096" s="2" t="s">
        <v>8831</v>
      </c>
      <c r="B1096" s="2" t="s">
        <v>4873</v>
      </c>
      <c r="C1096" s="2" t="s">
        <v>876</v>
      </c>
      <c r="D1096" s="2" t="s">
        <v>63</v>
      </c>
      <c r="E1096" s="11">
        <v>45899</v>
      </c>
      <c r="F1096" s="2">
        <v>5</v>
      </c>
      <c r="G1096" s="2">
        <v>5</v>
      </c>
      <c r="H1096" s="2">
        <v>5</v>
      </c>
      <c r="I1096" s="2">
        <v>5</v>
      </c>
      <c r="J1096" s="2">
        <v>5</v>
      </c>
      <c r="K1096" s="2">
        <v>8</v>
      </c>
      <c r="L1096" s="2" t="str">
        <f>IF(F1096&gt;=4,"Positive",IF(F1096=3,"Neutral","Negative"))</f>
        <v>Positive</v>
      </c>
      <c r="M1096" s="2" t="str">
        <f>IF(K1096&gt;=9,"Promoter",IF(K1096&gt;=7,"Passive","Detractor"))</f>
        <v>Passive</v>
      </c>
      <c r="N1096" s="2" t="s">
        <v>7743</v>
      </c>
    </row>
    <row r="1097" spans="1:14" x14ac:dyDescent="0.2">
      <c r="A1097" s="2" t="s">
        <v>8832</v>
      </c>
      <c r="B1097" s="2" t="s">
        <v>4954</v>
      </c>
      <c r="C1097" s="2" t="s">
        <v>2283</v>
      </c>
      <c r="D1097" s="2" t="s">
        <v>112</v>
      </c>
      <c r="E1097" s="11">
        <v>45899</v>
      </c>
      <c r="F1097" s="2">
        <v>3</v>
      </c>
      <c r="G1097" s="2">
        <v>3</v>
      </c>
      <c r="H1097" s="2">
        <v>3</v>
      </c>
      <c r="I1097" s="2">
        <v>4</v>
      </c>
      <c r="J1097" s="2">
        <v>3</v>
      </c>
      <c r="K1097" s="2">
        <v>7</v>
      </c>
      <c r="L1097" s="2" t="str">
        <f>IF(F1097&gt;=4,"Positive",IF(F1097=3,"Neutral","Negative"))</f>
        <v>Neutral</v>
      </c>
      <c r="M1097" s="2" t="str">
        <f>IF(K1097&gt;=9,"Promoter",IF(K1097&gt;=7,"Passive","Detractor"))</f>
        <v>Passive</v>
      </c>
      <c r="N1097" s="2" t="s">
        <v>7737</v>
      </c>
    </row>
    <row r="1098" spans="1:14" x14ac:dyDescent="0.2">
      <c r="A1098" s="2" t="s">
        <v>8833</v>
      </c>
      <c r="B1098" s="2" t="s">
        <v>4650</v>
      </c>
      <c r="C1098" s="2" t="s">
        <v>1626</v>
      </c>
      <c r="D1098" s="2" t="s">
        <v>87</v>
      </c>
      <c r="E1098" s="11">
        <v>45900</v>
      </c>
      <c r="F1098" s="2">
        <v>4</v>
      </c>
      <c r="G1098" s="2">
        <v>3</v>
      </c>
      <c r="H1098" s="2">
        <v>4</v>
      </c>
      <c r="I1098" s="2">
        <v>4</v>
      </c>
      <c r="J1098" s="2">
        <v>4</v>
      </c>
      <c r="K1098" s="2">
        <v>8</v>
      </c>
      <c r="L1098" s="2" t="str">
        <f>IF(F1098&gt;=4,"Positive",IF(F1098=3,"Neutral","Negative"))</f>
        <v>Positive</v>
      </c>
      <c r="M1098" s="2" t="str">
        <f>IF(K1098&gt;=9,"Promoter",IF(K1098&gt;=7,"Passive","Detractor"))</f>
        <v>Passive</v>
      </c>
      <c r="N1098" s="2" t="s">
        <v>7733</v>
      </c>
    </row>
    <row r="1099" spans="1:14" x14ac:dyDescent="0.2">
      <c r="A1099" s="2" t="s">
        <v>8834</v>
      </c>
      <c r="B1099" s="2" t="s">
        <v>5039</v>
      </c>
      <c r="C1099" s="2" t="s">
        <v>1161</v>
      </c>
      <c r="D1099" s="2" t="s">
        <v>57</v>
      </c>
      <c r="E1099" s="11">
        <v>45900</v>
      </c>
      <c r="F1099" s="2">
        <v>5</v>
      </c>
      <c r="G1099" s="2">
        <v>5</v>
      </c>
      <c r="H1099" s="2">
        <v>5</v>
      </c>
      <c r="I1099" s="2">
        <v>4</v>
      </c>
      <c r="J1099" s="2">
        <v>5</v>
      </c>
      <c r="K1099" s="2">
        <v>9</v>
      </c>
      <c r="L1099" s="2" t="str">
        <f>IF(F1099&gt;=4,"Positive",IF(F1099=3,"Neutral","Negative"))</f>
        <v>Positive</v>
      </c>
      <c r="M1099" s="2" t="str">
        <f>IF(K1099&gt;=9,"Promoter",IF(K1099&gt;=7,"Passive","Detractor"))</f>
        <v>Promoter</v>
      </c>
      <c r="N1099" s="2" t="s">
        <v>7735</v>
      </c>
    </row>
    <row r="1100" spans="1:14" x14ac:dyDescent="0.2">
      <c r="A1100" s="2" t="s">
        <v>8835</v>
      </c>
      <c r="B1100" s="2" t="s">
        <v>3900</v>
      </c>
      <c r="C1100" s="2" t="s">
        <v>2312</v>
      </c>
      <c r="D1100" s="2" t="s">
        <v>87</v>
      </c>
      <c r="E1100" s="11">
        <v>45901</v>
      </c>
      <c r="F1100" s="2">
        <v>4</v>
      </c>
      <c r="G1100" s="2">
        <v>4</v>
      </c>
      <c r="H1100" s="2">
        <v>4</v>
      </c>
      <c r="I1100" s="2">
        <v>4</v>
      </c>
      <c r="J1100" s="2">
        <v>4</v>
      </c>
      <c r="K1100" s="2">
        <v>8</v>
      </c>
      <c r="L1100" s="2" t="str">
        <f>IF(F1100&gt;=4,"Positive",IF(F1100=3,"Neutral","Negative"))</f>
        <v>Positive</v>
      </c>
      <c r="M1100" s="2" t="str">
        <f>IF(K1100&gt;=9,"Promoter",IF(K1100&gt;=7,"Passive","Detractor"))</f>
        <v>Passive</v>
      </c>
      <c r="N1100" s="2" t="s">
        <v>7749</v>
      </c>
    </row>
    <row r="1101" spans="1:14" x14ac:dyDescent="0.2">
      <c r="A1101" s="2" t="s">
        <v>8836</v>
      </c>
      <c r="B1101" s="2" t="s">
        <v>4763</v>
      </c>
      <c r="C1101" s="2" t="s">
        <v>2220</v>
      </c>
      <c r="D1101" s="2" t="s">
        <v>108</v>
      </c>
      <c r="E1101" s="11">
        <v>45901</v>
      </c>
      <c r="F1101" s="2">
        <v>5</v>
      </c>
      <c r="G1101" s="2">
        <v>4</v>
      </c>
      <c r="H1101" s="2">
        <v>5</v>
      </c>
      <c r="I1101" s="2">
        <v>5</v>
      </c>
      <c r="J1101" s="2">
        <v>5</v>
      </c>
      <c r="K1101" s="2">
        <v>8</v>
      </c>
      <c r="L1101" s="2" t="str">
        <f>IF(F1101&gt;=4,"Positive",IF(F1101=3,"Neutral","Negative"))</f>
        <v>Positive</v>
      </c>
      <c r="M1101" s="2" t="str">
        <f>IF(K1101&gt;=9,"Promoter",IF(K1101&gt;=7,"Passive","Detractor"))</f>
        <v>Passive</v>
      </c>
      <c r="N1101" s="2" t="s">
        <v>7735</v>
      </c>
    </row>
    <row r="1102" spans="1:14" x14ac:dyDescent="0.2">
      <c r="A1102" s="2" t="s">
        <v>8837</v>
      </c>
      <c r="B1102" s="2" t="s">
        <v>4803</v>
      </c>
      <c r="C1102" s="2" t="s">
        <v>850</v>
      </c>
      <c r="D1102" s="2" t="s">
        <v>129</v>
      </c>
      <c r="E1102" s="11">
        <v>45901</v>
      </c>
      <c r="F1102" s="2">
        <v>3</v>
      </c>
      <c r="G1102" s="2">
        <v>3</v>
      </c>
      <c r="H1102" s="2">
        <v>4</v>
      </c>
      <c r="I1102" s="2">
        <v>4</v>
      </c>
      <c r="J1102" s="2">
        <v>3</v>
      </c>
      <c r="K1102" s="2">
        <v>5</v>
      </c>
      <c r="L1102" s="2" t="str">
        <f>IF(F1102&gt;=4,"Positive",IF(F1102=3,"Neutral","Negative"))</f>
        <v>Neutral</v>
      </c>
      <c r="M1102" s="2" t="str">
        <f>IF(K1102&gt;=9,"Promoter",IF(K1102&gt;=7,"Passive","Detractor"))</f>
        <v>Detractor</v>
      </c>
      <c r="N1102" s="2" t="s">
        <v>7735</v>
      </c>
    </row>
    <row r="1103" spans="1:14" x14ac:dyDescent="0.2">
      <c r="A1103" s="2" t="s">
        <v>8838</v>
      </c>
      <c r="B1103" s="2" t="s">
        <v>4517</v>
      </c>
      <c r="C1103" s="2" t="s">
        <v>1396</v>
      </c>
      <c r="D1103" s="2" t="s">
        <v>69</v>
      </c>
      <c r="E1103" s="11">
        <v>45902</v>
      </c>
      <c r="F1103" s="2">
        <v>5</v>
      </c>
      <c r="G1103" s="2">
        <v>4</v>
      </c>
      <c r="H1103" s="2">
        <v>4</v>
      </c>
      <c r="I1103" s="2">
        <v>5</v>
      </c>
      <c r="J1103" s="2">
        <v>5</v>
      </c>
      <c r="K1103" s="2">
        <v>10</v>
      </c>
      <c r="L1103" s="2" t="str">
        <f>IF(F1103&gt;=4,"Positive",IF(F1103=3,"Neutral","Negative"))</f>
        <v>Positive</v>
      </c>
      <c r="M1103" s="2" t="str">
        <f>IF(K1103&gt;=9,"Promoter",IF(K1103&gt;=7,"Passive","Detractor"))</f>
        <v>Promoter</v>
      </c>
      <c r="N1103" s="2" t="s">
        <v>7735</v>
      </c>
    </row>
    <row r="1104" spans="1:14" x14ac:dyDescent="0.2">
      <c r="A1104" s="2" t="s">
        <v>8839</v>
      </c>
      <c r="B1104" s="2" t="s">
        <v>4970</v>
      </c>
      <c r="C1104" s="2" t="s">
        <v>2061</v>
      </c>
      <c r="D1104" s="2" t="s">
        <v>71</v>
      </c>
      <c r="E1104" s="11">
        <v>45902</v>
      </c>
      <c r="F1104" s="2">
        <v>5</v>
      </c>
      <c r="G1104" s="2">
        <v>4</v>
      </c>
      <c r="H1104" s="2">
        <v>5</v>
      </c>
      <c r="I1104" s="2">
        <v>4</v>
      </c>
      <c r="J1104" s="2">
        <v>4</v>
      </c>
      <c r="K1104" s="2">
        <v>8</v>
      </c>
      <c r="L1104" s="2" t="str">
        <f>IF(F1104&gt;=4,"Positive",IF(F1104=3,"Neutral","Negative"))</f>
        <v>Positive</v>
      </c>
      <c r="M1104" s="2" t="str">
        <f>IF(K1104&gt;=9,"Promoter",IF(K1104&gt;=7,"Passive","Detractor"))</f>
        <v>Passive</v>
      </c>
      <c r="N1104" s="2" t="s">
        <v>7735</v>
      </c>
    </row>
    <row r="1105" spans="1:14" x14ac:dyDescent="0.2">
      <c r="A1105" s="2" t="s">
        <v>8840</v>
      </c>
      <c r="B1105" s="2" t="s">
        <v>5018</v>
      </c>
      <c r="C1105" s="2" t="s">
        <v>848</v>
      </c>
      <c r="D1105" s="2" t="s">
        <v>69</v>
      </c>
      <c r="E1105" s="11">
        <v>45902</v>
      </c>
      <c r="F1105" s="2">
        <v>5</v>
      </c>
      <c r="G1105" s="2">
        <v>5</v>
      </c>
      <c r="H1105" s="2">
        <v>5</v>
      </c>
      <c r="I1105" s="2">
        <v>5</v>
      </c>
      <c r="J1105" s="2">
        <v>5</v>
      </c>
      <c r="K1105" s="2">
        <v>9</v>
      </c>
      <c r="L1105" s="2" t="str">
        <f>IF(F1105&gt;=4,"Positive",IF(F1105=3,"Neutral","Negative"))</f>
        <v>Positive</v>
      </c>
      <c r="M1105" s="2" t="str">
        <f>IF(K1105&gt;=9,"Promoter",IF(K1105&gt;=7,"Passive","Detractor"))</f>
        <v>Promoter</v>
      </c>
      <c r="N1105" s="2" t="s">
        <v>7737</v>
      </c>
    </row>
    <row r="1106" spans="1:14" x14ac:dyDescent="0.2">
      <c r="A1106" s="2" t="s">
        <v>8841</v>
      </c>
      <c r="B1106" s="2" t="s">
        <v>4808</v>
      </c>
      <c r="C1106" s="2" t="s">
        <v>1268</v>
      </c>
      <c r="D1106" s="2" t="s">
        <v>9</v>
      </c>
      <c r="E1106" s="11">
        <v>45904</v>
      </c>
      <c r="F1106" s="2">
        <v>5</v>
      </c>
      <c r="G1106" s="2">
        <v>5</v>
      </c>
      <c r="H1106" s="2">
        <v>5</v>
      </c>
      <c r="I1106" s="2">
        <v>5</v>
      </c>
      <c r="J1106" s="2">
        <v>5</v>
      </c>
      <c r="K1106" s="2">
        <v>10</v>
      </c>
      <c r="L1106" s="2" t="str">
        <f>IF(F1106&gt;=4,"Positive",IF(F1106=3,"Neutral","Negative"))</f>
        <v>Positive</v>
      </c>
      <c r="M1106" s="2" t="str">
        <f>IF(K1106&gt;=9,"Promoter",IF(K1106&gt;=7,"Passive","Detractor"))</f>
        <v>Promoter</v>
      </c>
      <c r="N1106" s="2" t="s">
        <v>7735</v>
      </c>
    </row>
    <row r="1107" spans="1:14" x14ac:dyDescent="0.2">
      <c r="A1107" s="2" t="s">
        <v>8842</v>
      </c>
      <c r="B1107" s="2" t="s">
        <v>4700</v>
      </c>
      <c r="C1107" s="2" t="s">
        <v>390</v>
      </c>
      <c r="D1107" s="2" t="s">
        <v>29</v>
      </c>
      <c r="E1107" s="11">
        <v>45905</v>
      </c>
      <c r="F1107" s="2">
        <v>4</v>
      </c>
      <c r="G1107" s="2">
        <v>3</v>
      </c>
      <c r="H1107" s="2">
        <v>4</v>
      </c>
      <c r="I1107" s="2">
        <v>5</v>
      </c>
      <c r="J1107" s="2">
        <v>3</v>
      </c>
      <c r="K1107" s="2">
        <v>7</v>
      </c>
      <c r="L1107" s="2" t="str">
        <f>IF(F1107&gt;=4,"Positive",IF(F1107=3,"Neutral","Negative"))</f>
        <v>Positive</v>
      </c>
      <c r="M1107" s="2" t="str">
        <f>IF(K1107&gt;=9,"Promoter",IF(K1107&gt;=7,"Passive","Detractor"))</f>
        <v>Passive</v>
      </c>
      <c r="N1107" s="2" t="s">
        <v>7743</v>
      </c>
    </row>
    <row r="1108" spans="1:14" x14ac:dyDescent="0.2">
      <c r="A1108" s="2" t="s">
        <v>8843</v>
      </c>
      <c r="B1108" s="2" t="s">
        <v>4888</v>
      </c>
      <c r="C1108" s="2" t="s">
        <v>1209</v>
      </c>
      <c r="D1108" s="2" t="s">
        <v>69</v>
      </c>
      <c r="E1108" s="11">
        <v>45905</v>
      </c>
      <c r="F1108" s="2">
        <v>5</v>
      </c>
      <c r="G1108" s="2">
        <v>5</v>
      </c>
      <c r="H1108" s="2">
        <v>4</v>
      </c>
      <c r="I1108" s="2">
        <v>5</v>
      </c>
      <c r="J1108" s="2">
        <v>5</v>
      </c>
      <c r="K1108" s="2">
        <v>10</v>
      </c>
      <c r="L1108" s="2" t="str">
        <f>IF(F1108&gt;=4,"Positive",IF(F1108=3,"Neutral","Negative"))</f>
        <v>Positive</v>
      </c>
      <c r="M1108" s="2" t="str">
        <f>IF(K1108&gt;=9,"Promoter",IF(K1108&gt;=7,"Passive","Detractor"))</f>
        <v>Promoter</v>
      </c>
      <c r="N1108" s="2" t="s">
        <v>7737</v>
      </c>
    </row>
    <row r="1109" spans="1:14" x14ac:dyDescent="0.2">
      <c r="A1109" s="2" t="s">
        <v>8844</v>
      </c>
      <c r="B1109" s="2" t="s">
        <v>4826</v>
      </c>
      <c r="C1109" s="2" t="s">
        <v>1048</v>
      </c>
      <c r="D1109" s="2" t="s">
        <v>32</v>
      </c>
      <c r="E1109" s="11">
        <v>45906</v>
      </c>
      <c r="F1109" s="2">
        <v>4</v>
      </c>
      <c r="G1109" s="2">
        <v>3</v>
      </c>
      <c r="H1109" s="2">
        <v>5</v>
      </c>
      <c r="I1109" s="2">
        <v>5</v>
      </c>
      <c r="J1109" s="2">
        <v>5</v>
      </c>
      <c r="K1109" s="2">
        <v>7</v>
      </c>
      <c r="L1109" s="2" t="str">
        <f>IF(F1109&gt;=4,"Positive",IF(F1109=3,"Neutral","Negative"))</f>
        <v>Positive</v>
      </c>
      <c r="M1109" s="2" t="str">
        <f>IF(K1109&gt;=9,"Promoter",IF(K1109&gt;=7,"Passive","Detractor"))</f>
        <v>Passive</v>
      </c>
      <c r="N1109" s="2" t="s">
        <v>7737</v>
      </c>
    </row>
    <row r="1110" spans="1:14" x14ac:dyDescent="0.2">
      <c r="A1110" s="2" t="s">
        <v>8845</v>
      </c>
      <c r="B1110" s="2" t="s">
        <v>4863</v>
      </c>
      <c r="C1110" s="2" t="s">
        <v>383</v>
      </c>
      <c r="D1110" s="2" t="s">
        <v>47</v>
      </c>
      <c r="E1110" s="11">
        <v>45908</v>
      </c>
      <c r="F1110" s="2">
        <v>4</v>
      </c>
      <c r="G1110" s="2">
        <v>5</v>
      </c>
      <c r="H1110" s="2">
        <v>4</v>
      </c>
      <c r="I1110" s="2">
        <v>4</v>
      </c>
      <c r="J1110" s="2">
        <v>4</v>
      </c>
      <c r="K1110" s="2">
        <v>7</v>
      </c>
      <c r="L1110" s="2" t="str">
        <f>IF(F1110&gt;=4,"Positive",IF(F1110=3,"Neutral","Negative"))</f>
        <v>Positive</v>
      </c>
      <c r="M1110" s="2" t="str">
        <f>IF(K1110&gt;=9,"Promoter",IF(K1110&gt;=7,"Passive","Detractor"))</f>
        <v>Passive</v>
      </c>
      <c r="N1110" s="2" t="s">
        <v>7735</v>
      </c>
    </row>
    <row r="1111" spans="1:14" x14ac:dyDescent="0.2">
      <c r="A1111" s="2" t="s">
        <v>8846</v>
      </c>
      <c r="B1111" s="2" t="s">
        <v>4979</v>
      </c>
      <c r="C1111" s="2" t="s">
        <v>1980</v>
      </c>
      <c r="D1111" s="2" t="s">
        <v>53</v>
      </c>
      <c r="E1111" s="11">
        <v>45909</v>
      </c>
      <c r="F1111" s="2">
        <v>5</v>
      </c>
      <c r="G1111" s="2">
        <v>4</v>
      </c>
      <c r="H1111" s="2">
        <v>5</v>
      </c>
      <c r="I1111" s="2">
        <v>5</v>
      </c>
      <c r="J1111" s="2">
        <v>5</v>
      </c>
      <c r="K1111" s="2">
        <v>8</v>
      </c>
      <c r="L1111" s="2" t="str">
        <f>IF(F1111&gt;=4,"Positive",IF(F1111=3,"Neutral","Negative"))</f>
        <v>Positive</v>
      </c>
      <c r="M1111" s="2" t="str">
        <f>IF(K1111&gt;=9,"Promoter",IF(K1111&gt;=7,"Passive","Detractor"))</f>
        <v>Passive</v>
      </c>
      <c r="N1111" s="2" t="s">
        <v>7737</v>
      </c>
    </row>
    <row r="1112" spans="1:14" x14ac:dyDescent="0.2">
      <c r="A1112" s="2" t="s">
        <v>8847</v>
      </c>
      <c r="B1112" s="2" t="s">
        <v>5125</v>
      </c>
      <c r="C1112" s="2" t="s">
        <v>2030</v>
      </c>
      <c r="D1112" s="2" t="s">
        <v>122</v>
      </c>
      <c r="E1112" s="11">
        <v>45909</v>
      </c>
      <c r="F1112" s="2">
        <v>4</v>
      </c>
      <c r="G1112" s="2">
        <v>4</v>
      </c>
      <c r="H1112" s="2">
        <v>4</v>
      </c>
      <c r="I1112" s="2">
        <v>4</v>
      </c>
      <c r="J1112" s="2">
        <v>5</v>
      </c>
      <c r="K1112" s="2">
        <v>7</v>
      </c>
      <c r="L1112" s="2" t="str">
        <f>IF(F1112&gt;=4,"Positive",IF(F1112=3,"Neutral","Negative"))</f>
        <v>Positive</v>
      </c>
      <c r="M1112" s="2" t="str">
        <f>IF(K1112&gt;=9,"Promoter",IF(K1112&gt;=7,"Passive","Detractor"))</f>
        <v>Passive</v>
      </c>
      <c r="N1112" s="2" t="s">
        <v>7735</v>
      </c>
    </row>
    <row r="1113" spans="1:14" x14ac:dyDescent="0.2">
      <c r="A1113" s="2" t="s">
        <v>8848</v>
      </c>
      <c r="B1113" s="2" t="s">
        <v>4766</v>
      </c>
      <c r="C1113" s="2" t="s">
        <v>800</v>
      </c>
      <c r="D1113" s="2" t="s">
        <v>51</v>
      </c>
      <c r="E1113" s="11">
        <v>45910</v>
      </c>
      <c r="F1113" s="2">
        <v>5</v>
      </c>
      <c r="G1113" s="2">
        <v>5</v>
      </c>
      <c r="H1113" s="2">
        <v>4</v>
      </c>
      <c r="I1113" s="2">
        <v>4</v>
      </c>
      <c r="J1113" s="2">
        <v>5</v>
      </c>
      <c r="K1113" s="2">
        <v>8</v>
      </c>
      <c r="L1113" s="2" t="str">
        <f>IF(F1113&gt;=4,"Positive",IF(F1113=3,"Neutral","Negative"))</f>
        <v>Positive</v>
      </c>
      <c r="M1113" s="2" t="str">
        <f>IF(K1113&gt;=9,"Promoter",IF(K1113&gt;=7,"Passive","Detractor"))</f>
        <v>Passive</v>
      </c>
      <c r="N1113" s="2" t="s">
        <v>7735</v>
      </c>
    </row>
    <row r="1114" spans="1:14" x14ac:dyDescent="0.2">
      <c r="A1114" s="2" t="s">
        <v>8849</v>
      </c>
      <c r="B1114" s="2" t="s">
        <v>4844</v>
      </c>
      <c r="C1114" s="2" t="s">
        <v>1891</v>
      </c>
      <c r="D1114" s="2" t="s">
        <v>69</v>
      </c>
      <c r="E1114" s="11">
        <v>45910</v>
      </c>
      <c r="F1114" s="2">
        <v>5</v>
      </c>
      <c r="G1114" s="2">
        <v>4</v>
      </c>
      <c r="H1114" s="2">
        <v>5</v>
      </c>
      <c r="I1114" s="2">
        <v>5</v>
      </c>
      <c r="J1114" s="2">
        <v>5</v>
      </c>
      <c r="K1114" s="2">
        <v>10</v>
      </c>
      <c r="L1114" s="2" t="str">
        <f>IF(F1114&gt;=4,"Positive",IF(F1114=3,"Neutral","Negative"))</f>
        <v>Positive</v>
      </c>
      <c r="M1114" s="2" t="str">
        <f>IF(K1114&gt;=9,"Promoter",IF(K1114&gt;=7,"Passive","Detractor"))</f>
        <v>Promoter</v>
      </c>
      <c r="N1114" s="2" t="s">
        <v>7749</v>
      </c>
    </row>
    <row r="1115" spans="1:14" x14ac:dyDescent="0.2">
      <c r="A1115" s="2" t="s">
        <v>8850</v>
      </c>
      <c r="B1115" s="2" t="s">
        <v>4860</v>
      </c>
      <c r="C1115" s="2" t="s">
        <v>2211</v>
      </c>
      <c r="D1115" s="2" t="s">
        <v>13</v>
      </c>
      <c r="E1115" s="11">
        <v>45910</v>
      </c>
      <c r="F1115" s="2">
        <v>3</v>
      </c>
      <c r="G1115" s="2">
        <v>2</v>
      </c>
      <c r="H1115" s="2">
        <v>3</v>
      </c>
      <c r="I1115" s="2">
        <v>3</v>
      </c>
      <c r="J1115" s="2">
        <v>4</v>
      </c>
      <c r="K1115" s="2">
        <v>7</v>
      </c>
      <c r="L1115" s="2" t="str">
        <f>IF(F1115&gt;=4,"Positive",IF(F1115=3,"Neutral","Negative"))</f>
        <v>Neutral</v>
      </c>
      <c r="M1115" s="2" t="str">
        <f>IF(K1115&gt;=9,"Promoter",IF(K1115&gt;=7,"Passive","Detractor"))</f>
        <v>Passive</v>
      </c>
      <c r="N1115" s="2" t="s">
        <v>7737</v>
      </c>
    </row>
    <row r="1116" spans="1:14" x14ac:dyDescent="0.2">
      <c r="A1116" s="2" t="s">
        <v>8851</v>
      </c>
      <c r="B1116" s="2" t="s">
        <v>5003</v>
      </c>
      <c r="C1116" s="2" t="s">
        <v>545</v>
      </c>
      <c r="D1116" s="2" t="s">
        <v>79</v>
      </c>
      <c r="E1116" s="11">
        <v>45910</v>
      </c>
      <c r="F1116" s="2">
        <v>3</v>
      </c>
      <c r="G1116" s="2">
        <v>3</v>
      </c>
      <c r="H1116" s="2">
        <v>3</v>
      </c>
      <c r="I1116" s="2">
        <v>4</v>
      </c>
      <c r="J1116" s="2">
        <v>4</v>
      </c>
      <c r="K1116" s="2">
        <v>5</v>
      </c>
      <c r="L1116" s="2" t="str">
        <f>IF(F1116&gt;=4,"Positive",IF(F1116=3,"Neutral","Negative"))</f>
        <v>Neutral</v>
      </c>
      <c r="M1116" s="2" t="str">
        <f>IF(K1116&gt;=9,"Promoter",IF(K1116&gt;=7,"Passive","Detractor"))</f>
        <v>Detractor</v>
      </c>
      <c r="N1116" s="2" t="s">
        <v>7733</v>
      </c>
    </row>
    <row r="1117" spans="1:14" x14ac:dyDescent="0.2">
      <c r="A1117" s="2" t="s">
        <v>8852</v>
      </c>
      <c r="B1117" s="2" t="s">
        <v>5101</v>
      </c>
      <c r="C1117" s="2" t="s">
        <v>769</v>
      </c>
      <c r="D1117" s="2" t="s">
        <v>112</v>
      </c>
      <c r="E1117" s="11">
        <v>45910</v>
      </c>
      <c r="F1117" s="2">
        <v>4</v>
      </c>
      <c r="G1117" s="2">
        <v>3</v>
      </c>
      <c r="H1117" s="2">
        <v>3</v>
      </c>
      <c r="I1117" s="2">
        <v>4</v>
      </c>
      <c r="J1117" s="2">
        <v>4</v>
      </c>
      <c r="K1117" s="2">
        <v>8</v>
      </c>
      <c r="L1117" s="2" t="str">
        <f>IF(F1117&gt;=4,"Positive",IF(F1117=3,"Neutral","Negative"))</f>
        <v>Positive</v>
      </c>
      <c r="M1117" s="2" t="str">
        <f>IF(K1117&gt;=9,"Promoter",IF(K1117&gt;=7,"Passive","Detractor"))</f>
        <v>Passive</v>
      </c>
      <c r="N1117" s="2" t="s">
        <v>7743</v>
      </c>
    </row>
    <row r="1118" spans="1:14" x14ac:dyDescent="0.2">
      <c r="A1118" s="2" t="s">
        <v>8853</v>
      </c>
      <c r="B1118" s="2" t="s">
        <v>5137</v>
      </c>
      <c r="C1118" s="2" t="s">
        <v>2540</v>
      </c>
      <c r="D1118" s="2" t="s">
        <v>53</v>
      </c>
      <c r="E1118" s="11">
        <v>45910</v>
      </c>
      <c r="F1118" s="2">
        <v>4</v>
      </c>
      <c r="G1118" s="2">
        <v>5</v>
      </c>
      <c r="H1118" s="2">
        <v>4</v>
      </c>
      <c r="I1118" s="2">
        <v>5</v>
      </c>
      <c r="J1118" s="2">
        <v>4</v>
      </c>
      <c r="K1118" s="2">
        <v>9</v>
      </c>
      <c r="L1118" s="2" t="str">
        <f>IF(F1118&gt;=4,"Positive",IF(F1118=3,"Neutral","Negative"))</f>
        <v>Positive</v>
      </c>
      <c r="M1118" s="2" t="str">
        <f>IF(K1118&gt;=9,"Promoter",IF(K1118&gt;=7,"Passive","Detractor"))</f>
        <v>Promoter</v>
      </c>
      <c r="N1118" s="2" t="s">
        <v>7743</v>
      </c>
    </row>
    <row r="1119" spans="1:14" x14ac:dyDescent="0.2">
      <c r="A1119" s="2" t="s">
        <v>8854</v>
      </c>
      <c r="B1119" s="2" t="s">
        <v>4639</v>
      </c>
      <c r="C1119" s="2" t="s">
        <v>1152</v>
      </c>
      <c r="D1119" s="2" t="s">
        <v>101</v>
      </c>
      <c r="E1119" s="11">
        <v>45911</v>
      </c>
      <c r="F1119" s="2">
        <v>4</v>
      </c>
      <c r="G1119" s="2">
        <v>5</v>
      </c>
      <c r="H1119" s="2">
        <v>4</v>
      </c>
      <c r="I1119" s="2">
        <v>4</v>
      </c>
      <c r="J1119" s="2">
        <v>3</v>
      </c>
      <c r="K1119" s="2">
        <v>7</v>
      </c>
      <c r="L1119" s="2" t="str">
        <f>IF(F1119&gt;=4,"Positive",IF(F1119=3,"Neutral","Negative"))</f>
        <v>Positive</v>
      </c>
      <c r="M1119" s="2" t="str">
        <f>IF(K1119&gt;=9,"Promoter",IF(K1119&gt;=7,"Passive","Detractor"))</f>
        <v>Passive</v>
      </c>
      <c r="N1119" s="2" t="s">
        <v>7733</v>
      </c>
    </row>
    <row r="1120" spans="1:14" x14ac:dyDescent="0.2">
      <c r="A1120" s="2" t="s">
        <v>8855</v>
      </c>
      <c r="B1120" s="2" t="s">
        <v>4925</v>
      </c>
      <c r="C1120" s="2" t="s">
        <v>1106</v>
      </c>
      <c r="D1120" s="2" t="s">
        <v>116</v>
      </c>
      <c r="E1120" s="11">
        <v>45911</v>
      </c>
      <c r="F1120" s="2">
        <v>4</v>
      </c>
      <c r="G1120" s="2">
        <v>4</v>
      </c>
      <c r="H1120" s="2">
        <v>5</v>
      </c>
      <c r="I1120" s="2">
        <v>4</v>
      </c>
      <c r="J1120" s="2">
        <v>4</v>
      </c>
      <c r="K1120" s="2">
        <v>9</v>
      </c>
      <c r="L1120" s="2" t="str">
        <f>IF(F1120&gt;=4,"Positive",IF(F1120=3,"Neutral","Negative"))</f>
        <v>Positive</v>
      </c>
      <c r="M1120" s="2" t="str">
        <f>IF(K1120&gt;=9,"Promoter",IF(K1120&gt;=7,"Passive","Detractor"))</f>
        <v>Promoter</v>
      </c>
      <c r="N1120" s="2" t="s">
        <v>7743</v>
      </c>
    </row>
    <row r="1121" spans="1:14" x14ac:dyDescent="0.2">
      <c r="A1121" s="2" t="s">
        <v>8856</v>
      </c>
      <c r="B1121" s="2" t="s">
        <v>4962</v>
      </c>
      <c r="C1121" s="2" t="s">
        <v>2303</v>
      </c>
      <c r="D1121" s="2" t="s">
        <v>99</v>
      </c>
      <c r="E1121" s="11">
        <v>45911</v>
      </c>
      <c r="F1121" s="2">
        <v>4</v>
      </c>
      <c r="G1121" s="2">
        <v>4</v>
      </c>
      <c r="H1121" s="2">
        <v>3</v>
      </c>
      <c r="I1121" s="2">
        <v>4</v>
      </c>
      <c r="J1121" s="2">
        <v>3</v>
      </c>
      <c r="K1121" s="2">
        <v>8</v>
      </c>
      <c r="L1121" s="2" t="str">
        <f>IF(F1121&gt;=4,"Positive",IF(F1121=3,"Neutral","Negative"))</f>
        <v>Positive</v>
      </c>
      <c r="M1121" s="2" t="str">
        <f>IF(K1121&gt;=9,"Promoter",IF(K1121&gt;=7,"Passive","Detractor"))</f>
        <v>Passive</v>
      </c>
      <c r="N1121" s="2" t="s">
        <v>7749</v>
      </c>
    </row>
    <row r="1122" spans="1:14" x14ac:dyDescent="0.2">
      <c r="A1122" s="2" t="s">
        <v>8857</v>
      </c>
      <c r="B1122" s="2" t="s">
        <v>4349</v>
      </c>
      <c r="C1122" s="2" t="s">
        <v>638</v>
      </c>
      <c r="D1122" s="2" t="s">
        <v>49</v>
      </c>
      <c r="E1122" s="11">
        <v>45912</v>
      </c>
      <c r="F1122" s="2">
        <v>4</v>
      </c>
      <c r="G1122" s="2">
        <v>5</v>
      </c>
      <c r="H1122" s="2">
        <v>5</v>
      </c>
      <c r="I1122" s="2">
        <v>3</v>
      </c>
      <c r="J1122" s="2">
        <v>3</v>
      </c>
      <c r="K1122" s="2">
        <v>8</v>
      </c>
      <c r="L1122" s="2" t="str">
        <f>IF(F1122&gt;=4,"Positive",IF(F1122=3,"Neutral","Negative"))</f>
        <v>Positive</v>
      </c>
      <c r="M1122" s="2" t="str">
        <f>IF(K1122&gt;=9,"Promoter",IF(K1122&gt;=7,"Passive","Detractor"))</f>
        <v>Passive</v>
      </c>
      <c r="N1122" s="2" t="s">
        <v>7735</v>
      </c>
    </row>
    <row r="1123" spans="1:14" x14ac:dyDescent="0.2">
      <c r="A1123" s="2" t="s">
        <v>8858</v>
      </c>
      <c r="B1123" s="2" t="s">
        <v>4531</v>
      </c>
      <c r="C1123" s="2" t="s">
        <v>2115</v>
      </c>
      <c r="D1123" s="2" t="s">
        <v>83</v>
      </c>
      <c r="E1123" s="11">
        <v>45912</v>
      </c>
      <c r="F1123" s="2">
        <v>5</v>
      </c>
      <c r="G1123" s="2">
        <v>4</v>
      </c>
      <c r="H1123" s="2">
        <v>5</v>
      </c>
      <c r="I1123" s="2">
        <v>4</v>
      </c>
      <c r="J1123" s="2">
        <v>5</v>
      </c>
      <c r="K1123" s="2">
        <v>8</v>
      </c>
      <c r="L1123" s="2" t="str">
        <f>IF(F1123&gt;=4,"Positive",IF(F1123=3,"Neutral","Negative"))</f>
        <v>Positive</v>
      </c>
      <c r="M1123" s="2" t="str">
        <f>IF(K1123&gt;=9,"Promoter",IF(K1123&gt;=7,"Passive","Detractor"))</f>
        <v>Passive</v>
      </c>
      <c r="N1123" s="2" t="s">
        <v>7743</v>
      </c>
    </row>
    <row r="1124" spans="1:14" x14ac:dyDescent="0.2">
      <c r="A1124" s="2" t="s">
        <v>8859</v>
      </c>
      <c r="B1124" s="2" t="s">
        <v>5083</v>
      </c>
      <c r="C1124" s="2" t="s">
        <v>1031</v>
      </c>
      <c r="D1124" s="2" t="s">
        <v>118</v>
      </c>
      <c r="E1124" s="11">
        <v>45912</v>
      </c>
      <c r="F1124" s="2">
        <v>5</v>
      </c>
      <c r="G1124" s="2">
        <v>4</v>
      </c>
      <c r="H1124" s="2">
        <v>4</v>
      </c>
      <c r="I1124" s="2">
        <v>5</v>
      </c>
      <c r="J1124" s="2">
        <v>5</v>
      </c>
      <c r="K1124" s="2">
        <v>9</v>
      </c>
      <c r="L1124" s="2" t="str">
        <f>IF(F1124&gt;=4,"Positive",IF(F1124=3,"Neutral","Negative"))</f>
        <v>Positive</v>
      </c>
      <c r="M1124" s="2" t="str">
        <f>IF(K1124&gt;=9,"Promoter",IF(K1124&gt;=7,"Passive","Detractor"))</f>
        <v>Promoter</v>
      </c>
      <c r="N1124" s="2" t="s">
        <v>7743</v>
      </c>
    </row>
    <row r="1125" spans="1:14" x14ac:dyDescent="0.2">
      <c r="A1125" s="2" t="s">
        <v>8860</v>
      </c>
      <c r="B1125" s="2" t="s">
        <v>5087</v>
      </c>
      <c r="C1125" s="2" t="s">
        <v>2107</v>
      </c>
      <c r="D1125" s="2" t="s">
        <v>112</v>
      </c>
      <c r="E1125" s="11">
        <v>45912</v>
      </c>
      <c r="F1125" s="2">
        <v>5</v>
      </c>
      <c r="G1125" s="2">
        <v>5</v>
      </c>
      <c r="H1125" s="2">
        <v>4</v>
      </c>
      <c r="I1125" s="2">
        <v>4</v>
      </c>
      <c r="J1125" s="2">
        <v>5</v>
      </c>
      <c r="K1125" s="2">
        <v>8</v>
      </c>
      <c r="L1125" s="2" t="str">
        <f>IF(F1125&gt;=4,"Positive",IF(F1125=3,"Neutral","Negative"))</f>
        <v>Positive</v>
      </c>
      <c r="M1125" s="2" t="str">
        <f>IF(K1125&gt;=9,"Promoter",IF(K1125&gt;=7,"Passive","Detractor"))</f>
        <v>Passive</v>
      </c>
      <c r="N1125" s="2" t="s">
        <v>7735</v>
      </c>
    </row>
    <row r="1126" spans="1:14" x14ac:dyDescent="0.2">
      <c r="A1126" s="2" t="s">
        <v>8861</v>
      </c>
      <c r="B1126" s="2" t="s">
        <v>5130</v>
      </c>
      <c r="C1126" s="2" t="s">
        <v>1202</v>
      </c>
      <c r="D1126" s="2" t="s">
        <v>116</v>
      </c>
      <c r="E1126" s="11">
        <v>45912</v>
      </c>
      <c r="F1126" s="2">
        <v>4</v>
      </c>
      <c r="G1126" s="2">
        <v>4</v>
      </c>
      <c r="H1126" s="2">
        <v>4</v>
      </c>
      <c r="I1126" s="2">
        <v>3</v>
      </c>
      <c r="J1126" s="2">
        <v>5</v>
      </c>
      <c r="K1126" s="2">
        <v>9</v>
      </c>
      <c r="L1126" s="2" t="str">
        <f>IF(F1126&gt;=4,"Positive",IF(F1126=3,"Neutral","Negative"))</f>
        <v>Positive</v>
      </c>
      <c r="M1126" s="2" t="str">
        <f>IF(K1126&gt;=9,"Promoter",IF(K1126&gt;=7,"Passive","Detractor"))</f>
        <v>Promoter</v>
      </c>
      <c r="N1126" s="2" t="s">
        <v>7735</v>
      </c>
    </row>
    <row r="1127" spans="1:14" x14ac:dyDescent="0.2">
      <c r="A1127" s="2" t="s">
        <v>8862</v>
      </c>
      <c r="B1127" s="2" t="s">
        <v>4605</v>
      </c>
      <c r="C1127" s="2" t="s">
        <v>1410</v>
      </c>
      <c r="D1127" s="2" t="s">
        <v>87</v>
      </c>
      <c r="E1127" s="11">
        <v>45913</v>
      </c>
      <c r="F1127" s="2">
        <v>3</v>
      </c>
      <c r="G1127" s="2">
        <v>4</v>
      </c>
      <c r="H1127" s="2">
        <v>3</v>
      </c>
      <c r="I1127" s="2">
        <v>3</v>
      </c>
      <c r="J1127" s="2">
        <v>4</v>
      </c>
      <c r="K1127" s="2">
        <v>6</v>
      </c>
      <c r="L1127" s="2" t="str">
        <f>IF(F1127&gt;=4,"Positive",IF(F1127=3,"Neutral","Negative"))</f>
        <v>Neutral</v>
      </c>
      <c r="M1127" s="2" t="str">
        <f>IF(K1127&gt;=9,"Promoter",IF(K1127&gt;=7,"Passive","Detractor"))</f>
        <v>Detractor</v>
      </c>
      <c r="N1127" s="2" t="s">
        <v>7733</v>
      </c>
    </row>
    <row r="1128" spans="1:14" x14ac:dyDescent="0.2">
      <c r="A1128" s="2" t="s">
        <v>8863</v>
      </c>
      <c r="B1128" s="2" t="s">
        <v>4733</v>
      </c>
      <c r="C1128" s="2" t="s">
        <v>1680</v>
      </c>
      <c r="D1128" s="2" t="s">
        <v>13</v>
      </c>
      <c r="E1128" s="11">
        <v>45913</v>
      </c>
      <c r="F1128" s="2">
        <v>5</v>
      </c>
      <c r="G1128" s="2">
        <v>5</v>
      </c>
      <c r="H1128" s="2">
        <v>5</v>
      </c>
      <c r="I1128" s="2">
        <v>5</v>
      </c>
      <c r="J1128" s="2">
        <v>5</v>
      </c>
      <c r="K1128" s="2">
        <v>10</v>
      </c>
      <c r="L1128" s="2" t="str">
        <f>IF(F1128&gt;=4,"Positive",IF(F1128=3,"Neutral","Negative"))</f>
        <v>Positive</v>
      </c>
      <c r="M1128" s="2" t="str">
        <f>IF(K1128&gt;=9,"Promoter",IF(K1128&gt;=7,"Passive","Detractor"))</f>
        <v>Promoter</v>
      </c>
      <c r="N1128" s="2" t="s">
        <v>7735</v>
      </c>
    </row>
    <row r="1129" spans="1:14" x14ac:dyDescent="0.2">
      <c r="A1129" s="2" t="s">
        <v>8864</v>
      </c>
      <c r="B1129" s="2" t="s">
        <v>4834</v>
      </c>
      <c r="C1129" s="2" t="s">
        <v>2293</v>
      </c>
      <c r="D1129" s="2" t="s">
        <v>22</v>
      </c>
      <c r="E1129" s="11">
        <v>45913</v>
      </c>
      <c r="F1129" s="2">
        <v>4</v>
      </c>
      <c r="G1129" s="2">
        <v>4</v>
      </c>
      <c r="H1129" s="2">
        <v>5</v>
      </c>
      <c r="I1129" s="2">
        <v>4</v>
      </c>
      <c r="J1129" s="2">
        <v>5</v>
      </c>
      <c r="K1129" s="2">
        <v>9</v>
      </c>
      <c r="L1129" s="2" t="str">
        <f>IF(F1129&gt;=4,"Positive",IF(F1129=3,"Neutral","Negative"))</f>
        <v>Positive</v>
      </c>
      <c r="M1129" s="2" t="str">
        <f>IF(K1129&gt;=9,"Promoter",IF(K1129&gt;=7,"Passive","Detractor"))</f>
        <v>Promoter</v>
      </c>
      <c r="N1129" s="2" t="s">
        <v>7743</v>
      </c>
    </row>
    <row r="1130" spans="1:14" x14ac:dyDescent="0.2">
      <c r="A1130" s="2" t="s">
        <v>8865</v>
      </c>
      <c r="B1130" s="2" t="s">
        <v>4984</v>
      </c>
      <c r="C1130" s="2" t="s">
        <v>445</v>
      </c>
      <c r="D1130" s="2" t="s">
        <v>51</v>
      </c>
      <c r="E1130" s="11">
        <v>45913</v>
      </c>
      <c r="F1130" s="2">
        <v>5</v>
      </c>
      <c r="G1130" s="2">
        <v>4</v>
      </c>
      <c r="H1130" s="2">
        <v>5</v>
      </c>
      <c r="I1130" s="2">
        <v>5</v>
      </c>
      <c r="J1130" s="2">
        <v>5</v>
      </c>
      <c r="K1130" s="2">
        <v>10</v>
      </c>
      <c r="L1130" s="2" t="str">
        <f>IF(F1130&gt;=4,"Positive",IF(F1130=3,"Neutral","Negative"))</f>
        <v>Positive</v>
      </c>
      <c r="M1130" s="2" t="str">
        <f>IF(K1130&gt;=9,"Promoter",IF(K1130&gt;=7,"Passive","Detractor"))</f>
        <v>Promoter</v>
      </c>
      <c r="N1130" s="2" t="s">
        <v>7749</v>
      </c>
    </row>
    <row r="1131" spans="1:14" x14ac:dyDescent="0.2">
      <c r="A1131" s="2" t="s">
        <v>8866</v>
      </c>
      <c r="B1131" s="2" t="s">
        <v>5044</v>
      </c>
      <c r="C1131" s="2" t="s">
        <v>2599</v>
      </c>
      <c r="D1131" s="2" t="s">
        <v>81</v>
      </c>
      <c r="E1131" s="11">
        <v>45913</v>
      </c>
      <c r="F1131" s="2">
        <v>5</v>
      </c>
      <c r="G1131" s="2">
        <v>4</v>
      </c>
      <c r="H1131" s="2">
        <v>4</v>
      </c>
      <c r="I1131" s="2">
        <v>5</v>
      </c>
      <c r="J1131" s="2">
        <v>5</v>
      </c>
      <c r="K1131" s="2">
        <v>10</v>
      </c>
      <c r="L1131" s="2" t="str">
        <f>IF(F1131&gt;=4,"Positive",IF(F1131=3,"Neutral","Negative"))</f>
        <v>Positive</v>
      </c>
      <c r="M1131" s="2" t="str">
        <f>IF(K1131&gt;=9,"Promoter",IF(K1131&gt;=7,"Passive","Detractor"))</f>
        <v>Promoter</v>
      </c>
      <c r="N1131" s="2" t="s">
        <v>7735</v>
      </c>
    </row>
    <row r="1132" spans="1:14" x14ac:dyDescent="0.2">
      <c r="A1132" s="2" t="s">
        <v>8867</v>
      </c>
      <c r="B1132" s="2" t="s">
        <v>3512</v>
      </c>
      <c r="C1132" s="2" t="s">
        <v>2283</v>
      </c>
      <c r="D1132" s="2" t="s">
        <v>116</v>
      </c>
      <c r="E1132" s="11">
        <v>45915</v>
      </c>
      <c r="F1132" s="2">
        <v>3</v>
      </c>
      <c r="G1132" s="2">
        <v>4</v>
      </c>
      <c r="H1132" s="2">
        <v>4</v>
      </c>
      <c r="I1132" s="2">
        <v>3</v>
      </c>
      <c r="J1132" s="2">
        <v>3</v>
      </c>
      <c r="K1132" s="2">
        <v>5</v>
      </c>
      <c r="L1132" s="2" t="str">
        <f>IF(F1132&gt;=4,"Positive",IF(F1132=3,"Neutral","Negative"))</f>
        <v>Neutral</v>
      </c>
      <c r="M1132" s="2" t="str">
        <f>IF(K1132&gt;=9,"Promoter",IF(K1132&gt;=7,"Passive","Detractor"))</f>
        <v>Detractor</v>
      </c>
      <c r="N1132" s="2" t="s">
        <v>7735</v>
      </c>
    </row>
    <row r="1133" spans="1:14" x14ac:dyDescent="0.2">
      <c r="A1133" s="2" t="s">
        <v>8868</v>
      </c>
      <c r="B1133" s="2" t="s">
        <v>4800</v>
      </c>
      <c r="C1133" s="2" t="s">
        <v>2592</v>
      </c>
      <c r="D1133" s="2" t="s">
        <v>63</v>
      </c>
      <c r="E1133" s="11">
        <v>45915</v>
      </c>
      <c r="F1133" s="2">
        <v>5</v>
      </c>
      <c r="G1133" s="2">
        <v>4</v>
      </c>
      <c r="H1133" s="2">
        <v>4</v>
      </c>
      <c r="I1133" s="2">
        <v>5</v>
      </c>
      <c r="J1133" s="2">
        <v>5</v>
      </c>
      <c r="K1133" s="2">
        <v>9</v>
      </c>
      <c r="L1133" s="2" t="str">
        <f>IF(F1133&gt;=4,"Positive",IF(F1133=3,"Neutral","Negative"))</f>
        <v>Positive</v>
      </c>
      <c r="M1133" s="2" t="str">
        <f>IF(K1133&gt;=9,"Promoter",IF(K1133&gt;=7,"Passive","Detractor"))</f>
        <v>Promoter</v>
      </c>
      <c r="N1133" s="2" t="s">
        <v>7743</v>
      </c>
    </row>
    <row r="1134" spans="1:14" x14ac:dyDescent="0.2">
      <c r="A1134" s="2" t="s">
        <v>8869</v>
      </c>
      <c r="B1134" s="2" t="s">
        <v>5012</v>
      </c>
      <c r="C1134" s="2" t="s">
        <v>733</v>
      </c>
      <c r="D1134" s="2" t="s">
        <v>108</v>
      </c>
      <c r="E1134" s="11">
        <v>45915</v>
      </c>
      <c r="F1134" s="2">
        <v>4</v>
      </c>
      <c r="G1134" s="2">
        <v>3</v>
      </c>
      <c r="H1134" s="2">
        <v>4</v>
      </c>
      <c r="I1134" s="2">
        <v>4</v>
      </c>
      <c r="J1134" s="2">
        <v>4</v>
      </c>
      <c r="K1134" s="2">
        <v>7</v>
      </c>
      <c r="L1134" s="2" t="str">
        <f>IF(F1134&gt;=4,"Positive",IF(F1134=3,"Neutral","Negative"))</f>
        <v>Positive</v>
      </c>
      <c r="M1134" s="2" t="str">
        <f>IF(K1134&gt;=9,"Promoter",IF(K1134&gt;=7,"Passive","Detractor"))</f>
        <v>Passive</v>
      </c>
      <c r="N1134" s="2" t="s">
        <v>7735</v>
      </c>
    </row>
    <row r="1135" spans="1:14" x14ac:dyDescent="0.2">
      <c r="A1135" s="2" t="s">
        <v>8870</v>
      </c>
      <c r="B1135" s="2" t="s">
        <v>5124</v>
      </c>
      <c r="C1135" s="2" t="s">
        <v>1161</v>
      </c>
      <c r="D1135" s="2" t="s">
        <v>116</v>
      </c>
      <c r="E1135" s="11">
        <v>45915</v>
      </c>
      <c r="F1135" s="2">
        <v>4</v>
      </c>
      <c r="G1135" s="2">
        <v>5</v>
      </c>
      <c r="H1135" s="2">
        <v>3</v>
      </c>
      <c r="I1135" s="2">
        <v>4</v>
      </c>
      <c r="J1135" s="2">
        <v>4</v>
      </c>
      <c r="K1135" s="2">
        <v>7</v>
      </c>
      <c r="L1135" s="2" t="str">
        <f>IF(F1135&gt;=4,"Positive",IF(F1135=3,"Neutral","Negative"))</f>
        <v>Positive</v>
      </c>
      <c r="M1135" s="2" t="str">
        <f>IF(K1135&gt;=9,"Promoter",IF(K1135&gt;=7,"Passive","Detractor"))</f>
        <v>Passive</v>
      </c>
      <c r="N1135" s="2" t="s">
        <v>7743</v>
      </c>
    </row>
    <row r="1136" spans="1:14" x14ac:dyDescent="0.2">
      <c r="A1136" s="2" t="s">
        <v>8871</v>
      </c>
      <c r="B1136" s="2" t="s">
        <v>5156</v>
      </c>
      <c r="C1136" s="2" t="s">
        <v>591</v>
      </c>
      <c r="D1136" s="2" t="s">
        <v>89</v>
      </c>
      <c r="E1136" s="11">
        <v>45915</v>
      </c>
      <c r="F1136" s="2">
        <v>5</v>
      </c>
      <c r="G1136" s="2">
        <v>4</v>
      </c>
      <c r="H1136" s="2">
        <v>5</v>
      </c>
      <c r="I1136" s="2">
        <v>4</v>
      </c>
      <c r="J1136" s="2">
        <v>4</v>
      </c>
      <c r="K1136" s="2">
        <v>9</v>
      </c>
      <c r="L1136" s="2" t="str">
        <f>IF(F1136&gt;=4,"Positive",IF(F1136=3,"Neutral","Negative"))</f>
        <v>Positive</v>
      </c>
      <c r="M1136" s="2" t="str">
        <f>IF(K1136&gt;=9,"Promoter",IF(K1136&gt;=7,"Passive","Detractor"))</f>
        <v>Promoter</v>
      </c>
      <c r="N1136" s="2" t="s">
        <v>7743</v>
      </c>
    </row>
    <row r="1137" spans="1:14" x14ac:dyDescent="0.2">
      <c r="A1137" s="2" t="s">
        <v>8872</v>
      </c>
      <c r="B1137" s="2" t="s">
        <v>5097</v>
      </c>
      <c r="C1137" s="2" t="s">
        <v>1451</v>
      </c>
      <c r="D1137" s="2" t="s">
        <v>19</v>
      </c>
      <c r="E1137" s="11">
        <v>45916</v>
      </c>
      <c r="F1137" s="2">
        <v>3</v>
      </c>
      <c r="G1137" s="2">
        <v>2</v>
      </c>
      <c r="H1137" s="2">
        <v>2</v>
      </c>
      <c r="I1137" s="2">
        <v>2</v>
      </c>
      <c r="J1137" s="2">
        <v>2</v>
      </c>
      <c r="K1137" s="2">
        <v>7</v>
      </c>
      <c r="L1137" s="2" t="str">
        <f>IF(F1137&gt;=4,"Positive",IF(F1137=3,"Neutral","Negative"))</f>
        <v>Neutral</v>
      </c>
      <c r="M1137" s="2" t="str">
        <f>IF(K1137&gt;=9,"Promoter",IF(K1137&gt;=7,"Passive","Detractor"))</f>
        <v>Passive</v>
      </c>
      <c r="N1137" s="2" t="s">
        <v>7743</v>
      </c>
    </row>
    <row r="1138" spans="1:14" x14ac:dyDescent="0.2">
      <c r="A1138" s="2" t="s">
        <v>8873</v>
      </c>
      <c r="B1138" s="2" t="s">
        <v>5128</v>
      </c>
      <c r="C1138" s="2" t="s">
        <v>671</v>
      </c>
      <c r="D1138" s="2" t="s">
        <v>106</v>
      </c>
      <c r="E1138" s="11">
        <v>45916</v>
      </c>
      <c r="F1138" s="2">
        <v>4</v>
      </c>
      <c r="G1138" s="2">
        <v>5</v>
      </c>
      <c r="H1138" s="2">
        <v>4</v>
      </c>
      <c r="I1138" s="2">
        <v>4</v>
      </c>
      <c r="J1138" s="2">
        <v>4</v>
      </c>
      <c r="K1138" s="2">
        <v>7</v>
      </c>
      <c r="L1138" s="2" t="str">
        <f>IF(F1138&gt;=4,"Positive",IF(F1138=3,"Neutral","Negative"))</f>
        <v>Positive</v>
      </c>
      <c r="M1138" s="2" t="str">
        <f>IF(K1138&gt;=9,"Promoter",IF(K1138&gt;=7,"Passive","Detractor"))</f>
        <v>Passive</v>
      </c>
      <c r="N1138" s="2" t="s">
        <v>7737</v>
      </c>
    </row>
    <row r="1139" spans="1:14" x14ac:dyDescent="0.2">
      <c r="A1139" s="2" t="s">
        <v>8874</v>
      </c>
      <c r="B1139" s="2" t="s">
        <v>5023</v>
      </c>
      <c r="C1139" s="2" t="s">
        <v>2322</v>
      </c>
      <c r="D1139" s="2" t="s">
        <v>29</v>
      </c>
      <c r="E1139" s="11">
        <v>45917</v>
      </c>
      <c r="F1139" s="2">
        <v>2</v>
      </c>
      <c r="G1139" s="2">
        <v>1</v>
      </c>
      <c r="H1139" s="2">
        <v>3</v>
      </c>
      <c r="I1139" s="2">
        <v>3</v>
      </c>
      <c r="J1139" s="2">
        <v>1</v>
      </c>
      <c r="K1139" s="2">
        <v>4</v>
      </c>
      <c r="L1139" s="2" t="str">
        <f>IF(F1139&gt;=4,"Positive",IF(F1139=3,"Neutral","Negative"))</f>
        <v>Negative</v>
      </c>
      <c r="M1139" s="2" t="str">
        <f>IF(K1139&gt;=9,"Promoter",IF(K1139&gt;=7,"Passive","Detractor"))</f>
        <v>Detractor</v>
      </c>
      <c r="N1139" s="2" t="s">
        <v>7737</v>
      </c>
    </row>
    <row r="1140" spans="1:14" x14ac:dyDescent="0.2">
      <c r="A1140" s="2" t="s">
        <v>8875</v>
      </c>
      <c r="B1140" s="2" t="s">
        <v>5073</v>
      </c>
      <c r="C1140" s="2" t="s">
        <v>2292</v>
      </c>
      <c r="D1140" s="2" t="s">
        <v>39</v>
      </c>
      <c r="E1140" s="11">
        <v>45917</v>
      </c>
      <c r="F1140" s="2">
        <v>5</v>
      </c>
      <c r="G1140" s="2">
        <v>5</v>
      </c>
      <c r="H1140" s="2">
        <v>5</v>
      </c>
      <c r="I1140" s="2">
        <v>4</v>
      </c>
      <c r="J1140" s="2">
        <v>4</v>
      </c>
      <c r="K1140" s="2">
        <v>8</v>
      </c>
      <c r="L1140" s="2" t="str">
        <f>IF(F1140&gt;=4,"Positive",IF(F1140=3,"Neutral","Negative"))</f>
        <v>Positive</v>
      </c>
      <c r="M1140" s="2" t="str">
        <f>IF(K1140&gt;=9,"Promoter",IF(K1140&gt;=7,"Passive","Detractor"))</f>
        <v>Passive</v>
      </c>
      <c r="N1140" s="2" t="s">
        <v>7737</v>
      </c>
    </row>
    <row r="1141" spans="1:14" x14ac:dyDescent="0.2">
      <c r="A1141" s="2" t="s">
        <v>8876</v>
      </c>
      <c r="B1141" s="2" t="s">
        <v>5074</v>
      </c>
      <c r="C1141" s="2" t="s">
        <v>2521</v>
      </c>
      <c r="D1141" s="2" t="s">
        <v>37</v>
      </c>
      <c r="E1141" s="11">
        <v>45917</v>
      </c>
      <c r="F1141" s="2">
        <v>4</v>
      </c>
      <c r="G1141" s="2">
        <v>4</v>
      </c>
      <c r="H1141" s="2">
        <v>4</v>
      </c>
      <c r="I1141" s="2">
        <v>4</v>
      </c>
      <c r="J1141" s="2">
        <v>4</v>
      </c>
      <c r="K1141" s="2">
        <v>9</v>
      </c>
      <c r="L1141" s="2" t="str">
        <f>IF(F1141&gt;=4,"Positive",IF(F1141=3,"Neutral","Negative"))</f>
        <v>Positive</v>
      </c>
      <c r="M1141" s="2" t="str">
        <f>IF(K1141&gt;=9,"Promoter",IF(K1141&gt;=7,"Passive","Detractor"))</f>
        <v>Promoter</v>
      </c>
      <c r="N1141" s="2" t="s">
        <v>7735</v>
      </c>
    </row>
    <row r="1142" spans="1:14" x14ac:dyDescent="0.2">
      <c r="A1142" s="2" t="s">
        <v>8877</v>
      </c>
      <c r="B1142" s="2" t="s">
        <v>4953</v>
      </c>
      <c r="C1142" s="2" t="s">
        <v>2087</v>
      </c>
      <c r="D1142" s="2" t="s">
        <v>116</v>
      </c>
      <c r="E1142" s="11">
        <v>45918</v>
      </c>
      <c r="F1142" s="2">
        <v>4</v>
      </c>
      <c r="G1142" s="2">
        <v>3</v>
      </c>
      <c r="H1142" s="2">
        <v>4</v>
      </c>
      <c r="I1142" s="2">
        <v>4</v>
      </c>
      <c r="J1142" s="2">
        <v>4</v>
      </c>
      <c r="K1142" s="2">
        <v>8</v>
      </c>
      <c r="L1142" s="2" t="str">
        <f>IF(F1142&gt;=4,"Positive",IF(F1142=3,"Neutral","Negative"))</f>
        <v>Positive</v>
      </c>
      <c r="M1142" s="2" t="str">
        <f>IF(K1142&gt;=9,"Promoter",IF(K1142&gt;=7,"Passive","Detractor"))</f>
        <v>Passive</v>
      </c>
      <c r="N1142" s="2" t="s">
        <v>7735</v>
      </c>
    </row>
    <row r="1143" spans="1:14" x14ac:dyDescent="0.2">
      <c r="A1143" s="2" t="s">
        <v>8878</v>
      </c>
      <c r="B1143" s="2" t="s">
        <v>5053</v>
      </c>
      <c r="C1143" s="2" t="s">
        <v>2410</v>
      </c>
      <c r="D1143" s="2" t="s">
        <v>39</v>
      </c>
      <c r="E1143" s="11">
        <v>45918</v>
      </c>
      <c r="F1143" s="2">
        <v>4</v>
      </c>
      <c r="G1143" s="2">
        <v>4</v>
      </c>
      <c r="H1143" s="2">
        <v>4</v>
      </c>
      <c r="I1143" s="2">
        <v>4</v>
      </c>
      <c r="J1143" s="2">
        <v>5</v>
      </c>
      <c r="K1143" s="2">
        <v>8</v>
      </c>
      <c r="L1143" s="2" t="str">
        <f>IF(F1143&gt;=4,"Positive",IF(F1143=3,"Neutral","Negative"))</f>
        <v>Positive</v>
      </c>
      <c r="M1143" s="2" t="str">
        <f>IF(K1143&gt;=9,"Promoter",IF(K1143&gt;=7,"Passive","Detractor"))</f>
        <v>Passive</v>
      </c>
      <c r="N1143" s="2" t="s">
        <v>7735</v>
      </c>
    </row>
    <row r="1144" spans="1:14" x14ac:dyDescent="0.2">
      <c r="A1144" s="2" t="s">
        <v>8879</v>
      </c>
      <c r="B1144" s="2" t="s">
        <v>5143</v>
      </c>
      <c r="C1144" s="2" t="s">
        <v>1640</v>
      </c>
      <c r="D1144" s="2" t="s">
        <v>116</v>
      </c>
      <c r="E1144" s="11">
        <v>45918</v>
      </c>
      <c r="F1144" s="2">
        <v>3</v>
      </c>
      <c r="G1144" s="2">
        <v>3</v>
      </c>
      <c r="H1144" s="2">
        <v>3</v>
      </c>
      <c r="I1144" s="2">
        <v>2</v>
      </c>
      <c r="J1144" s="2">
        <v>2</v>
      </c>
      <c r="K1144" s="2">
        <v>6</v>
      </c>
      <c r="L1144" s="2" t="str">
        <f>IF(F1144&gt;=4,"Positive",IF(F1144=3,"Neutral","Negative"))</f>
        <v>Neutral</v>
      </c>
      <c r="M1144" s="2" t="str">
        <f>IF(K1144&gt;=9,"Promoter",IF(K1144&gt;=7,"Passive","Detractor"))</f>
        <v>Detractor</v>
      </c>
      <c r="N1144" s="2" t="s">
        <v>7735</v>
      </c>
    </row>
    <row r="1145" spans="1:14" x14ac:dyDescent="0.2">
      <c r="A1145" s="2" t="s">
        <v>8880</v>
      </c>
      <c r="B1145" s="2" t="s">
        <v>3495</v>
      </c>
      <c r="C1145" s="2" t="s">
        <v>1713</v>
      </c>
      <c r="D1145" s="2" t="s">
        <v>34</v>
      </c>
      <c r="E1145" s="11">
        <v>45919</v>
      </c>
      <c r="F1145" s="2">
        <v>5</v>
      </c>
      <c r="G1145" s="2">
        <v>5</v>
      </c>
      <c r="H1145" s="2">
        <v>5</v>
      </c>
      <c r="I1145" s="2">
        <v>5</v>
      </c>
      <c r="J1145" s="2">
        <v>5</v>
      </c>
      <c r="K1145" s="2">
        <v>9</v>
      </c>
      <c r="L1145" s="2" t="str">
        <f>IF(F1145&gt;=4,"Positive",IF(F1145=3,"Neutral","Negative"))</f>
        <v>Positive</v>
      </c>
      <c r="M1145" s="2" t="str">
        <f>IF(K1145&gt;=9,"Promoter",IF(K1145&gt;=7,"Passive","Detractor"))</f>
        <v>Promoter</v>
      </c>
      <c r="N1145" s="2" t="s">
        <v>7743</v>
      </c>
    </row>
    <row r="1146" spans="1:14" x14ac:dyDescent="0.2">
      <c r="A1146" s="2" t="s">
        <v>8881</v>
      </c>
      <c r="B1146" s="2" t="s">
        <v>5104</v>
      </c>
      <c r="C1146" s="2" t="s">
        <v>1841</v>
      </c>
      <c r="D1146" s="2" t="s">
        <v>93</v>
      </c>
      <c r="E1146" s="11">
        <v>45919</v>
      </c>
      <c r="F1146" s="2">
        <v>4</v>
      </c>
      <c r="G1146" s="2">
        <v>3</v>
      </c>
      <c r="H1146" s="2">
        <v>4</v>
      </c>
      <c r="I1146" s="2">
        <v>4</v>
      </c>
      <c r="J1146" s="2">
        <v>5</v>
      </c>
      <c r="K1146" s="2">
        <v>8</v>
      </c>
      <c r="L1146" s="2" t="str">
        <f>IF(F1146&gt;=4,"Positive",IF(F1146=3,"Neutral","Negative"))</f>
        <v>Positive</v>
      </c>
      <c r="M1146" s="2" t="str">
        <f>IF(K1146&gt;=9,"Promoter",IF(K1146&gt;=7,"Passive","Detractor"))</f>
        <v>Passive</v>
      </c>
      <c r="N1146" s="2" t="s">
        <v>7743</v>
      </c>
    </row>
    <row r="1147" spans="1:14" x14ac:dyDescent="0.2">
      <c r="A1147" s="2" t="s">
        <v>8882</v>
      </c>
      <c r="B1147" s="2" t="s">
        <v>5191</v>
      </c>
      <c r="C1147" s="2" t="s">
        <v>1930</v>
      </c>
      <c r="D1147" s="2" t="s">
        <v>116</v>
      </c>
      <c r="E1147" s="11">
        <v>45919</v>
      </c>
      <c r="F1147" s="2">
        <v>5</v>
      </c>
      <c r="G1147" s="2">
        <v>5</v>
      </c>
      <c r="H1147" s="2">
        <v>5</v>
      </c>
      <c r="I1147" s="2">
        <v>5</v>
      </c>
      <c r="J1147" s="2">
        <v>4</v>
      </c>
      <c r="K1147" s="2">
        <v>9</v>
      </c>
      <c r="L1147" s="2" t="str">
        <f>IF(F1147&gt;=4,"Positive",IF(F1147=3,"Neutral","Negative"))</f>
        <v>Positive</v>
      </c>
      <c r="M1147" s="2" t="str">
        <f>IF(K1147&gt;=9,"Promoter",IF(K1147&gt;=7,"Passive","Detractor"))</f>
        <v>Promoter</v>
      </c>
      <c r="N1147" s="2" t="s">
        <v>7743</v>
      </c>
    </row>
    <row r="1148" spans="1:14" x14ac:dyDescent="0.2">
      <c r="A1148" s="2" t="s">
        <v>8883</v>
      </c>
      <c r="B1148" s="2" t="s">
        <v>4992</v>
      </c>
      <c r="C1148" s="2" t="s">
        <v>512</v>
      </c>
      <c r="D1148" s="2" t="s">
        <v>69</v>
      </c>
      <c r="E1148" s="11">
        <v>45920</v>
      </c>
      <c r="F1148" s="2">
        <v>5</v>
      </c>
      <c r="G1148" s="2">
        <v>5</v>
      </c>
      <c r="H1148" s="2">
        <v>5</v>
      </c>
      <c r="I1148" s="2">
        <v>5</v>
      </c>
      <c r="J1148" s="2">
        <v>4</v>
      </c>
      <c r="K1148" s="2">
        <v>8</v>
      </c>
      <c r="L1148" s="2" t="str">
        <f>IF(F1148&gt;=4,"Positive",IF(F1148=3,"Neutral","Negative"))</f>
        <v>Positive</v>
      </c>
      <c r="M1148" s="2" t="str">
        <f>IF(K1148&gt;=9,"Promoter",IF(K1148&gt;=7,"Passive","Detractor"))</f>
        <v>Passive</v>
      </c>
      <c r="N1148" s="2" t="s">
        <v>7737</v>
      </c>
    </row>
    <row r="1149" spans="1:14" x14ac:dyDescent="0.2">
      <c r="A1149" s="2" t="s">
        <v>8884</v>
      </c>
      <c r="B1149" s="2" t="s">
        <v>4884</v>
      </c>
      <c r="C1149" s="2" t="s">
        <v>2297</v>
      </c>
      <c r="D1149" s="2" t="s">
        <v>118</v>
      </c>
      <c r="E1149" s="11">
        <v>45921</v>
      </c>
      <c r="F1149" s="2">
        <v>3</v>
      </c>
      <c r="G1149" s="2">
        <v>2</v>
      </c>
      <c r="H1149" s="2">
        <v>3</v>
      </c>
      <c r="I1149" s="2">
        <v>2</v>
      </c>
      <c r="J1149" s="2">
        <v>3</v>
      </c>
      <c r="K1149" s="2">
        <v>7</v>
      </c>
      <c r="L1149" s="2" t="str">
        <f>IF(F1149&gt;=4,"Positive",IF(F1149=3,"Neutral","Negative"))</f>
        <v>Neutral</v>
      </c>
      <c r="M1149" s="2" t="str">
        <f>IF(K1149&gt;=9,"Promoter",IF(K1149&gt;=7,"Passive","Detractor"))</f>
        <v>Passive</v>
      </c>
      <c r="N1149" s="2" t="s">
        <v>7749</v>
      </c>
    </row>
    <row r="1150" spans="1:14" x14ac:dyDescent="0.2">
      <c r="A1150" s="2" t="s">
        <v>8885</v>
      </c>
      <c r="B1150" s="2" t="s">
        <v>5017</v>
      </c>
      <c r="C1150" s="2" t="s">
        <v>691</v>
      </c>
      <c r="D1150" s="2" t="s">
        <v>127</v>
      </c>
      <c r="E1150" s="11">
        <v>45921</v>
      </c>
      <c r="F1150" s="2">
        <v>4</v>
      </c>
      <c r="G1150" s="2">
        <v>4</v>
      </c>
      <c r="H1150" s="2">
        <v>3</v>
      </c>
      <c r="I1150" s="2">
        <v>4</v>
      </c>
      <c r="J1150" s="2">
        <v>5</v>
      </c>
      <c r="K1150" s="2">
        <v>9</v>
      </c>
      <c r="L1150" s="2" t="str">
        <f>IF(F1150&gt;=4,"Positive",IF(F1150=3,"Neutral","Negative"))</f>
        <v>Positive</v>
      </c>
      <c r="M1150" s="2" t="str">
        <f>IF(K1150&gt;=9,"Promoter",IF(K1150&gt;=7,"Passive","Detractor"))</f>
        <v>Promoter</v>
      </c>
      <c r="N1150" s="2" t="s">
        <v>7743</v>
      </c>
    </row>
    <row r="1151" spans="1:14" x14ac:dyDescent="0.2">
      <c r="A1151" s="2" t="s">
        <v>8886</v>
      </c>
      <c r="B1151" s="2" t="s">
        <v>5079</v>
      </c>
      <c r="C1151" s="2" t="s">
        <v>2402</v>
      </c>
      <c r="D1151" s="2" t="s">
        <v>26</v>
      </c>
      <c r="E1151" s="11">
        <v>45921</v>
      </c>
      <c r="F1151" s="2">
        <v>5</v>
      </c>
      <c r="G1151" s="2">
        <v>5</v>
      </c>
      <c r="H1151" s="2">
        <v>4</v>
      </c>
      <c r="I1151" s="2">
        <v>5</v>
      </c>
      <c r="J1151" s="2">
        <v>5</v>
      </c>
      <c r="K1151" s="2">
        <v>10</v>
      </c>
      <c r="L1151" s="2" t="str">
        <f>IF(F1151&gt;=4,"Positive",IF(F1151=3,"Neutral","Negative"))</f>
        <v>Positive</v>
      </c>
      <c r="M1151" s="2" t="str">
        <f>IF(K1151&gt;=9,"Promoter",IF(K1151&gt;=7,"Passive","Detractor"))</f>
        <v>Promoter</v>
      </c>
      <c r="N1151" s="2" t="s">
        <v>7743</v>
      </c>
    </row>
    <row r="1152" spans="1:14" x14ac:dyDescent="0.2">
      <c r="A1152" s="2" t="s">
        <v>8887</v>
      </c>
      <c r="B1152" s="2" t="s">
        <v>5121</v>
      </c>
      <c r="C1152" s="2" t="s">
        <v>422</v>
      </c>
      <c r="D1152" s="2" t="s">
        <v>87</v>
      </c>
      <c r="E1152" s="11">
        <v>45921</v>
      </c>
      <c r="F1152" s="2">
        <v>4</v>
      </c>
      <c r="G1152" s="2">
        <v>4</v>
      </c>
      <c r="H1152" s="2">
        <v>4</v>
      </c>
      <c r="I1152" s="2">
        <v>4</v>
      </c>
      <c r="J1152" s="2">
        <v>4</v>
      </c>
      <c r="K1152" s="2">
        <v>8</v>
      </c>
      <c r="L1152" s="2" t="str">
        <f>IF(F1152&gt;=4,"Positive",IF(F1152=3,"Neutral","Negative"))</f>
        <v>Positive</v>
      </c>
      <c r="M1152" s="2" t="str">
        <f>IF(K1152&gt;=9,"Promoter",IF(K1152&gt;=7,"Passive","Detractor"))</f>
        <v>Passive</v>
      </c>
      <c r="N1152" s="2" t="s">
        <v>7749</v>
      </c>
    </row>
    <row r="1153" spans="1:14" x14ac:dyDescent="0.2">
      <c r="A1153" s="2" t="s">
        <v>8888</v>
      </c>
      <c r="B1153" s="2" t="s">
        <v>5149</v>
      </c>
      <c r="C1153" s="2" t="s">
        <v>744</v>
      </c>
      <c r="D1153" s="2" t="s">
        <v>37</v>
      </c>
      <c r="E1153" s="11">
        <v>45921</v>
      </c>
      <c r="F1153" s="2">
        <v>3</v>
      </c>
      <c r="G1153" s="2">
        <v>3</v>
      </c>
      <c r="H1153" s="2">
        <v>3</v>
      </c>
      <c r="I1153" s="2">
        <v>4</v>
      </c>
      <c r="J1153" s="2">
        <v>3</v>
      </c>
      <c r="K1153" s="2">
        <v>6</v>
      </c>
      <c r="L1153" s="2" t="str">
        <f>IF(F1153&gt;=4,"Positive",IF(F1153=3,"Neutral","Negative"))</f>
        <v>Neutral</v>
      </c>
      <c r="M1153" s="2" t="str">
        <f>IF(K1153&gt;=9,"Promoter",IF(K1153&gt;=7,"Passive","Detractor"))</f>
        <v>Detractor</v>
      </c>
      <c r="N1153" s="2" t="s">
        <v>7743</v>
      </c>
    </row>
    <row r="1154" spans="1:14" x14ac:dyDescent="0.2">
      <c r="A1154" s="2" t="s">
        <v>8889</v>
      </c>
      <c r="B1154" s="2" t="s">
        <v>5167</v>
      </c>
      <c r="C1154" s="2" t="s">
        <v>236</v>
      </c>
      <c r="D1154" s="2" t="s">
        <v>125</v>
      </c>
      <c r="E1154" s="11">
        <v>45921</v>
      </c>
      <c r="F1154" s="2">
        <v>4</v>
      </c>
      <c r="G1154" s="2">
        <v>3</v>
      </c>
      <c r="H1154" s="2">
        <v>3</v>
      </c>
      <c r="I1154" s="2">
        <v>4</v>
      </c>
      <c r="J1154" s="2">
        <v>4</v>
      </c>
      <c r="K1154" s="2">
        <v>8</v>
      </c>
      <c r="L1154" s="2" t="str">
        <f>IF(F1154&gt;=4,"Positive",IF(F1154=3,"Neutral","Negative"))</f>
        <v>Positive</v>
      </c>
      <c r="M1154" s="2" t="str">
        <f>IF(K1154&gt;=9,"Promoter",IF(K1154&gt;=7,"Passive","Detractor"))</f>
        <v>Passive</v>
      </c>
      <c r="N1154" s="2" t="s">
        <v>7743</v>
      </c>
    </row>
    <row r="1155" spans="1:14" x14ac:dyDescent="0.2">
      <c r="A1155" s="2" t="s">
        <v>8890</v>
      </c>
      <c r="B1155" s="2" t="s">
        <v>4361</v>
      </c>
      <c r="C1155" s="2" t="s">
        <v>1365</v>
      </c>
      <c r="D1155" s="2" t="s">
        <v>112</v>
      </c>
      <c r="E1155" s="11">
        <v>45923</v>
      </c>
      <c r="F1155" s="2">
        <v>3</v>
      </c>
      <c r="G1155" s="2">
        <v>2</v>
      </c>
      <c r="H1155" s="2">
        <v>4</v>
      </c>
      <c r="I1155" s="2">
        <v>4</v>
      </c>
      <c r="J1155" s="2">
        <v>3</v>
      </c>
      <c r="K1155" s="2">
        <v>6</v>
      </c>
      <c r="L1155" s="2" t="str">
        <f>IF(F1155&gt;=4,"Positive",IF(F1155=3,"Neutral","Negative"))</f>
        <v>Neutral</v>
      </c>
      <c r="M1155" s="2" t="str">
        <f>IF(K1155&gt;=9,"Promoter",IF(K1155&gt;=7,"Passive","Detractor"))</f>
        <v>Detractor</v>
      </c>
      <c r="N1155" s="2" t="s">
        <v>7735</v>
      </c>
    </row>
    <row r="1156" spans="1:14" x14ac:dyDescent="0.2">
      <c r="A1156" s="2" t="s">
        <v>8891</v>
      </c>
      <c r="B1156" s="2" t="s">
        <v>4828</v>
      </c>
      <c r="C1156" s="2" t="s">
        <v>763</v>
      </c>
      <c r="D1156" s="2" t="s">
        <v>120</v>
      </c>
      <c r="E1156" s="11">
        <v>45923</v>
      </c>
      <c r="F1156" s="2">
        <v>5</v>
      </c>
      <c r="G1156" s="2">
        <v>4</v>
      </c>
      <c r="H1156" s="2">
        <v>5</v>
      </c>
      <c r="I1156" s="2">
        <v>4</v>
      </c>
      <c r="J1156" s="2">
        <v>5</v>
      </c>
      <c r="K1156" s="2">
        <v>9</v>
      </c>
      <c r="L1156" s="2" t="str">
        <f>IF(F1156&gt;=4,"Positive",IF(F1156=3,"Neutral","Negative"))</f>
        <v>Positive</v>
      </c>
      <c r="M1156" s="2" t="str">
        <f>IF(K1156&gt;=9,"Promoter",IF(K1156&gt;=7,"Passive","Detractor"))</f>
        <v>Promoter</v>
      </c>
      <c r="N1156" s="2" t="s">
        <v>7743</v>
      </c>
    </row>
    <row r="1157" spans="1:14" x14ac:dyDescent="0.2">
      <c r="A1157" s="2" t="s">
        <v>8892</v>
      </c>
      <c r="B1157" s="2" t="s">
        <v>4852</v>
      </c>
      <c r="C1157" s="2" t="s">
        <v>1024</v>
      </c>
      <c r="D1157" s="2" t="s">
        <v>34</v>
      </c>
      <c r="E1157" s="11">
        <v>45923</v>
      </c>
      <c r="F1157" s="2">
        <v>5</v>
      </c>
      <c r="G1157" s="2">
        <v>5</v>
      </c>
      <c r="H1157" s="2">
        <v>5</v>
      </c>
      <c r="I1157" s="2">
        <v>4</v>
      </c>
      <c r="J1157" s="2">
        <v>5</v>
      </c>
      <c r="K1157" s="2">
        <v>9</v>
      </c>
      <c r="L1157" s="2" t="str">
        <f>IF(F1157&gt;=4,"Positive",IF(F1157=3,"Neutral","Negative"))</f>
        <v>Positive</v>
      </c>
      <c r="M1157" s="2" t="str">
        <f>IF(K1157&gt;=9,"Promoter",IF(K1157&gt;=7,"Passive","Detractor"))</f>
        <v>Promoter</v>
      </c>
      <c r="N1157" s="2" t="s">
        <v>7735</v>
      </c>
    </row>
    <row r="1158" spans="1:14" x14ac:dyDescent="0.2">
      <c r="A1158" s="2" t="s">
        <v>8893</v>
      </c>
      <c r="B1158" s="2" t="s">
        <v>5094</v>
      </c>
      <c r="C1158" s="2" t="s">
        <v>2075</v>
      </c>
      <c r="D1158" s="2" t="s">
        <v>83</v>
      </c>
      <c r="E1158" s="11">
        <v>45923</v>
      </c>
      <c r="F1158" s="2">
        <v>5</v>
      </c>
      <c r="G1158" s="2">
        <v>5</v>
      </c>
      <c r="H1158" s="2">
        <v>5</v>
      </c>
      <c r="I1158" s="2">
        <v>5</v>
      </c>
      <c r="J1158" s="2">
        <v>5</v>
      </c>
      <c r="K1158" s="2">
        <v>9</v>
      </c>
      <c r="L1158" s="2" t="str">
        <f>IF(F1158&gt;=4,"Positive",IF(F1158=3,"Neutral","Negative"))</f>
        <v>Positive</v>
      </c>
      <c r="M1158" s="2" t="str">
        <f>IF(K1158&gt;=9,"Promoter",IF(K1158&gt;=7,"Passive","Detractor"))</f>
        <v>Promoter</v>
      </c>
      <c r="N1158" s="2" t="s">
        <v>7735</v>
      </c>
    </row>
    <row r="1159" spans="1:14" x14ac:dyDescent="0.2">
      <c r="A1159" s="2" t="s">
        <v>8894</v>
      </c>
      <c r="B1159" s="2" t="s">
        <v>5178</v>
      </c>
      <c r="C1159" s="2" t="s">
        <v>301</v>
      </c>
      <c r="D1159" s="2" t="s">
        <v>87</v>
      </c>
      <c r="E1159" s="11">
        <v>45923</v>
      </c>
      <c r="F1159" s="2">
        <v>4</v>
      </c>
      <c r="G1159" s="2">
        <v>3</v>
      </c>
      <c r="H1159" s="2">
        <v>4</v>
      </c>
      <c r="I1159" s="2">
        <v>4</v>
      </c>
      <c r="J1159" s="2">
        <v>3</v>
      </c>
      <c r="K1159" s="2">
        <v>8</v>
      </c>
      <c r="L1159" s="2" t="str">
        <f>IF(F1159&gt;=4,"Positive",IF(F1159=3,"Neutral","Negative"))</f>
        <v>Positive</v>
      </c>
      <c r="M1159" s="2" t="str">
        <f>IF(K1159&gt;=9,"Promoter",IF(K1159&gt;=7,"Passive","Detractor"))</f>
        <v>Passive</v>
      </c>
      <c r="N1159" s="2" t="s">
        <v>7735</v>
      </c>
    </row>
    <row r="1160" spans="1:14" x14ac:dyDescent="0.2">
      <c r="A1160" s="2" t="s">
        <v>8895</v>
      </c>
      <c r="B1160" s="2" t="s">
        <v>4935</v>
      </c>
      <c r="C1160" s="2" t="s">
        <v>2194</v>
      </c>
      <c r="D1160" s="2" t="s">
        <v>129</v>
      </c>
      <c r="E1160" s="11">
        <v>45924</v>
      </c>
      <c r="F1160" s="2">
        <v>4</v>
      </c>
      <c r="G1160" s="2">
        <v>3</v>
      </c>
      <c r="H1160" s="2">
        <v>3</v>
      </c>
      <c r="I1160" s="2">
        <v>4</v>
      </c>
      <c r="J1160" s="2">
        <v>3</v>
      </c>
      <c r="K1160" s="2">
        <v>9</v>
      </c>
      <c r="L1160" s="2" t="str">
        <f>IF(F1160&gt;=4,"Positive",IF(F1160=3,"Neutral","Negative"))</f>
        <v>Positive</v>
      </c>
      <c r="M1160" s="2" t="str">
        <f>IF(K1160&gt;=9,"Promoter",IF(K1160&gt;=7,"Passive","Detractor"))</f>
        <v>Promoter</v>
      </c>
      <c r="N1160" s="2" t="s">
        <v>7743</v>
      </c>
    </row>
    <row r="1161" spans="1:14" x14ac:dyDescent="0.2">
      <c r="A1161" s="2" t="s">
        <v>8896</v>
      </c>
      <c r="B1161" s="2" t="s">
        <v>5080</v>
      </c>
      <c r="C1161" s="2" t="s">
        <v>373</v>
      </c>
      <c r="D1161" s="2" t="s">
        <v>118</v>
      </c>
      <c r="E1161" s="11">
        <v>45924</v>
      </c>
      <c r="F1161" s="2">
        <v>5</v>
      </c>
      <c r="G1161" s="2">
        <v>5</v>
      </c>
      <c r="H1161" s="2">
        <v>5</v>
      </c>
      <c r="I1161" s="2">
        <v>4</v>
      </c>
      <c r="J1161" s="2">
        <v>5</v>
      </c>
      <c r="K1161" s="2">
        <v>8</v>
      </c>
      <c r="L1161" s="2" t="str">
        <f>IF(F1161&gt;=4,"Positive",IF(F1161=3,"Neutral","Negative"))</f>
        <v>Positive</v>
      </c>
      <c r="M1161" s="2" t="str">
        <f>IF(K1161&gt;=9,"Promoter",IF(K1161&gt;=7,"Passive","Detractor"))</f>
        <v>Passive</v>
      </c>
      <c r="N1161" s="2" t="s">
        <v>7735</v>
      </c>
    </row>
    <row r="1162" spans="1:14" x14ac:dyDescent="0.2">
      <c r="A1162" s="2" t="s">
        <v>8897</v>
      </c>
      <c r="B1162" s="2" t="s">
        <v>5140</v>
      </c>
      <c r="C1162" s="2" t="s">
        <v>2438</v>
      </c>
      <c r="D1162" s="2" t="s">
        <v>116</v>
      </c>
      <c r="E1162" s="11">
        <v>45924</v>
      </c>
      <c r="F1162" s="2">
        <v>3</v>
      </c>
      <c r="G1162" s="2">
        <v>3</v>
      </c>
      <c r="H1162" s="2">
        <v>3</v>
      </c>
      <c r="I1162" s="2">
        <v>4</v>
      </c>
      <c r="J1162" s="2">
        <v>3</v>
      </c>
      <c r="K1162" s="2">
        <v>6</v>
      </c>
      <c r="L1162" s="2" t="str">
        <f>IF(F1162&gt;=4,"Positive",IF(F1162=3,"Neutral","Negative"))</f>
        <v>Neutral</v>
      </c>
      <c r="M1162" s="2" t="str">
        <f>IF(K1162&gt;=9,"Promoter",IF(K1162&gt;=7,"Passive","Detractor"))</f>
        <v>Detractor</v>
      </c>
      <c r="N1162" s="2" t="s">
        <v>7743</v>
      </c>
    </row>
    <row r="1163" spans="1:14" x14ac:dyDescent="0.2">
      <c r="A1163" s="2" t="s">
        <v>8898</v>
      </c>
      <c r="B1163" s="2" t="s">
        <v>5166</v>
      </c>
      <c r="C1163" s="2" t="s">
        <v>2396</v>
      </c>
      <c r="D1163" s="2" t="s">
        <v>19</v>
      </c>
      <c r="E1163" s="11">
        <v>45924</v>
      </c>
      <c r="F1163" s="2">
        <v>2</v>
      </c>
      <c r="G1163" s="2">
        <v>2</v>
      </c>
      <c r="H1163" s="2">
        <v>2</v>
      </c>
      <c r="I1163" s="2">
        <v>3</v>
      </c>
      <c r="J1163" s="2">
        <v>1</v>
      </c>
      <c r="K1163" s="2">
        <v>3</v>
      </c>
      <c r="L1163" s="2" t="str">
        <f>IF(F1163&gt;=4,"Positive",IF(F1163=3,"Neutral","Negative"))</f>
        <v>Negative</v>
      </c>
      <c r="M1163" s="2" t="str">
        <f>IF(K1163&gt;=9,"Promoter",IF(K1163&gt;=7,"Passive","Detractor"))</f>
        <v>Detractor</v>
      </c>
      <c r="N1163" s="2" t="s">
        <v>7735</v>
      </c>
    </row>
    <row r="1164" spans="1:14" x14ac:dyDescent="0.2">
      <c r="A1164" s="2" t="s">
        <v>8899</v>
      </c>
      <c r="B1164" s="2" t="s">
        <v>5047</v>
      </c>
      <c r="C1164" s="2" t="s">
        <v>763</v>
      </c>
      <c r="D1164" s="2" t="s">
        <v>77</v>
      </c>
      <c r="E1164" s="11">
        <v>45925</v>
      </c>
      <c r="F1164" s="2">
        <v>4</v>
      </c>
      <c r="G1164" s="2">
        <v>4</v>
      </c>
      <c r="H1164" s="2">
        <v>5</v>
      </c>
      <c r="I1164" s="2">
        <v>3</v>
      </c>
      <c r="J1164" s="2">
        <v>4</v>
      </c>
      <c r="K1164" s="2">
        <v>7</v>
      </c>
      <c r="L1164" s="2" t="str">
        <f>IF(F1164&gt;=4,"Positive",IF(F1164=3,"Neutral","Negative"))</f>
        <v>Positive</v>
      </c>
      <c r="M1164" s="2" t="str">
        <f>IF(K1164&gt;=9,"Promoter",IF(K1164&gt;=7,"Passive","Detractor"))</f>
        <v>Passive</v>
      </c>
      <c r="N1164" s="2" t="s">
        <v>7735</v>
      </c>
    </row>
    <row r="1165" spans="1:14" x14ac:dyDescent="0.2">
      <c r="A1165" s="2" t="s">
        <v>8900</v>
      </c>
      <c r="B1165" s="2" t="s">
        <v>5109</v>
      </c>
      <c r="C1165" s="2" t="s">
        <v>2439</v>
      </c>
      <c r="D1165" s="2" t="s">
        <v>79</v>
      </c>
      <c r="E1165" s="11">
        <v>45925</v>
      </c>
      <c r="F1165" s="2">
        <v>3</v>
      </c>
      <c r="G1165" s="2">
        <v>4</v>
      </c>
      <c r="H1165" s="2">
        <v>4</v>
      </c>
      <c r="I1165" s="2">
        <v>4</v>
      </c>
      <c r="J1165" s="2">
        <v>2</v>
      </c>
      <c r="K1165" s="2">
        <v>7</v>
      </c>
      <c r="L1165" s="2" t="str">
        <f>IF(F1165&gt;=4,"Positive",IF(F1165=3,"Neutral","Negative"))</f>
        <v>Neutral</v>
      </c>
      <c r="M1165" s="2" t="str">
        <f>IF(K1165&gt;=9,"Promoter",IF(K1165&gt;=7,"Passive","Detractor"))</f>
        <v>Passive</v>
      </c>
      <c r="N1165" s="2" t="s">
        <v>7743</v>
      </c>
    </row>
    <row r="1166" spans="1:14" x14ac:dyDescent="0.2">
      <c r="A1166" s="2" t="s">
        <v>8901</v>
      </c>
      <c r="B1166" s="2" t="s">
        <v>5129</v>
      </c>
      <c r="C1166" s="2" t="s">
        <v>974</v>
      </c>
      <c r="D1166" s="2" t="s">
        <v>125</v>
      </c>
      <c r="E1166" s="11">
        <v>45925</v>
      </c>
      <c r="F1166" s="2">
        <v>4</v>
      </c>
      <c r="G1166" s="2">
        <v>5</v>
      </c>
      <c r="H1166" s="2">
        <v>5</v>
      </c>
      <c r="I1166" s="2">
        <v>3</v>
      </c>
      <c r="J1166" s="2">
        <v>5</v>
      </c>
      <c r="K1166" s="2">
        <v>8</v>
      </c>
      <c r="L1166" s="2" t="str">
        <f>IF(F1166&gt;=4,"Positive",IF(F1166=3,"Neutral","Negative"))</f>
        <v>Positive</v>
      </c>
      <c r="M1166" s="2" t="str">
        <f>IF(K1166&gt;=9,"Promoter",IF(K1166&gt;=7,"Passive","Detractor"))</f>
        <v>Passive</v>
      </c>
      <c r="N1166" s="2" t="s">
        <v>7737</v>
      </c>
    </row>
    <row r="1167" spans="1:14" x14ac:dyDescent="0.2">
      <c r="A1167" s="2" t="s">
        <v>8902</v>
      </c>
      <c r="B1167" s="2" t="s">
        <v>5227</v>
      </c>
      <c r="C1167" s="2" t="s">
        <v>381</v>
      </c>
      <c r="D1167" s="2" t="s">
        <v>89</v>
      </c>
      <c r="E1167" s="11">
        <v>45925</v>
      </c>
      <c r="F1167" s="2">
        <v>5</v>
      </c>
      <c r="G1167" s="2">
        <v>5</v>
      </c>
      <c r="H1167" s="2">
        <v>5</v>
      </c>
      <c r="I1167" s="2">
        <v>4</v>
      </c>
      <c r="J1167" s="2">
        <v>4</v>
      </c>
      <c r="K1167" s="2">
        <v>10</v>
      </c>
      <c r="L1167" s="2" t="str">
        <f>IF(F1167&gt;=4,"Positive",IF(F1167=3,"Neutral","Negative"))</f>
        <v>Positive</v>
      </c>
      <c r="M1167" s="2" t="str">
        <f>IF(K1167&gt;=9,"Promoter",IF(K1167&gt;=7,"Passive","Detractor"))</f>
        <v>Promoter</v>
      </c>
      <c r="N1167" s="2" t="s">
        <v>7743</v>
      </c>
    </row>
    <row r="1168" spans="1:14" x14ac:dyDescent="0.2">
      <c r="A1168" s="2" t="s">
        <v>8903</v>
      </c>
      <c r="B1168" s="2" t="s">
        <v>4886</v>
      </c>
      <c r="C1168" s="2" t="s">
        <v>2459</v>
      </c>
      <c r="D1168" s="2" t="s">
        <v>37</v>
      </c>
      <c r="E1168" s="11">
        <v>45926</v>
      </c>
      <c r="F1168" s="2">
        <v>4</v>
      </c>
      <c r="G1168" s="2">
        <v>4</v>
      </c>
      <c r="H1168" s="2">
        <v>4</v>
      </c>
      <c r="I1168" s="2">
        <v>5</v>
      </c>
      <c r="J1168" s="2">
        <v>3</v>
      </c>
      <c r="K1168" s="2">
        <v>9</v>
      </c>
      <c r="L1168" s="2" t="str">
        <f>IF(F1168&gt;=4,"Positive",IF(F1168=3,"Neutral","Negative"))</f>
        <v>Positive</v>
      </c>
      <c r="M1168" s="2" t="str">
        <f>IF(K1168&gt;=9,"Promoter",IF(K1168&gt;=7,"Passive","Detractor"))</f>
        <v>Promoter</v>
      </c>
      <c r="N1168" s="2" t="s">
        <v>7749</v>
      </c>
    </row>
    <row r="1169" spans="1:14" x14ac:dyDescent="0.2">
      <c r="A1169" s="2" t="s">
        <v>8904</v>
      </c>
      <c r="B1169" s="2" t="s">
        <v>4990</v>
      </c>
      <c r="C1169" s="2" t="s">
        <v>1862</v>
      </c>
      <c r="D1169" s="2" t="s">
        <v>13</v>
      </c>
      <c r="E1169" s="11">
        <v>45926</v>
      </c>
      <c r="F1169" s="2">
        <v>4</v>
      </c>
      <c r="G1169" s="2">
        <v>3</v>
      </c>
      <c r="H1169" s="2">
        <v>4</v>
      </c>
      <c r="I1169" s="2">
        <v>4</v>
      </c>
      <c r="J1169" s="2">
        <v>4</v>
      </c>
      <c r="K1169" s="2">
        <v>8</v>
      </c>
      <c r="L1169" s="2" t="str">
        <f>IF(F1169&gt;=4,"Positive",IF(F1169=3,"Neutral","Negative"))</f>
        <v>Positive</v>
      </c>
      <c r="M1169" s="2" t="str">
        <f>IF(K1169&gt;=9,"Promoter",IF(K1169&gt;=7,"Passive","Detractor"))</f>
        <v>Passive</v>
      </c>
      <c r="N1169" s="2" t="s">
        <v>7743</v>
      </c>
    </row>
    <row r="1170" spans="1:14" x14ac:dyDescent="0.2">
      <c r="A1170" s="2" t="s">
        <v>8905</v>
      </c>
      <c r="B1170" s="2" t="s">
        <v>5041</v>
      </c>
      <c r="C1170" s="2" t="s">
        <v>1570</v>
      </c>
      <c r="D1170" s="2" t="s">
        <v>32</v>
      </c>
      <c r="E1170" s="11">
        <v>45926</v>
      </c>
      <c r="F1170" s="2">
        <v>4</v>
      </c>
      <c r="G1170" s="2">
        <v>3</v>
      </c>
      <c r="H1170" s="2">
        <v>4</v>
      </c>
      <c r="I1170" s="2">
        <v>4</v>
      </c>
      <c r="J1170" s="2">
        <v>3</v>
      </c>
      <c r="K1170" s="2">
        <v>7</v>
      </c>
      <c r="L1170" s="2" t="str">
        <f>IF(F1170&gt;=4,"Positive",IF(F1170=3,"Neutral","Negative"))</f>
        <v>Positive</v>
      </c>
      <c r="M1170" s="2" t="str">
        <f>IF(K1170&gt;=9,"Promoter",IF(K1170&gt;=7,"Passive","Detractor"))</f>
        <v>Passive</v>
      </c>
      <c r="N1170" s="2" t="s">
        <v>7735</v>
      </c>
    </row>
    <row r="1171" spans="1:14" x14ac:dyDescent="0.2">
      <c r="A1171" s="2" t="s">
        <v>8906</v>
      </c>
      <c r="B1171" s="2" t="s">
        <v>5071</v>
      </c>
      <c r="C1171" s="2" t="s">
        <v>1718</v>
      </c>
      <c r="D1171" s="2" t="s">
        <v>83</v>
      </c>
      <c r="E1171" s="11">
        <v>45926</v>
      </c>
      <c r="F1171" s="2">
        <v>5</v>
      </c>
      <c r="G1171" s="2">
        <v>5</v>
      </c>
      <c r="H1171" s="2">
        <v>4</v>
      </c>
      <c r="I1171" s="2">
        <v>5</v>
      </c>
      <c r="J1171" s="2">
        <v>5</v>
      </c>
      <c r="K1171" s="2">
        <v>8</v>
      </c>
      <c r="L1171" s="2" t="str">
        <f>IF(F1171&gt;=4,"Positive",IF(F1171=3,"Neutral","Negative"))</f>
        <v>Positive</v>
      </c>
      <c r="M1171" s="2" t="str">
        <f>IF(K1171&gt;=9,"Promoter",IF(K1171&gt;=7,"Passive","Detractor"))</f>
        <v>Passive</v>
      </c>
      <c r="N1171" s="2" t="s">
        <v>7735</v>
      </c>
    </row>
    <row r="1172" spans="1:14" x14ac:dyDescent="0.2">
      <c r="A1172" s="2" t="s">
        <v>8907</v>
      </c>
      <c r="B1172" s="2" t="s">
        <v>5170</v>
      </c>
      <c r="C1172" s="2" t="s">
        <v>974</v>
      </c>
      <c r="D1172" s="2" t="s">
        <v>83</v>
      </c>
      <c r="E1172" s="11">
        <v>45926</v>
      </c>
      <c r="F1172" s="2">
        <v>3</v>
      </c>
      <c r="G1172" s="2">
        <v>4</v>
      </c>
      <c r="H1172" s="2">
        <v>2</v>
      </c>
      <c r="I1172" s="2">
        <v>4</v>
      </c>
      <c r="J1172" s="2">
        <v>4</v>
      </c>
      <c r="K1172" s="2">
        <v>5</v>
      </c>
      <c r="L1172" s="2" t="str">
        <f>IF(F1172&gt;=4,"Positive",IF(F1172=3,"Neutral","Negative"))</f>
        <v>Neutral</v>
      </c>
      <c r="M1172" s="2" t="str">
        <f>IF(K1172&gt;=9,"Promoter",IF(K1172&gt;=7,"Passive","Detractor"))</f>
        <v>Detractor</v>
      </c>
      <c r="N1172" s="2" t="s">
        <v>7749</v>
      </c>
    </row>
    <row r="1173" spans="1:14" x14ac:dyDescent="0.2">
      <c r="A1173" s="2" t="s">
        <v>8908</v>
      </c>
      <c r="B1173" s="2" t="s">
        <v>5212</v>
      </c>
      <c r="C1173" s="2" t="s">
        <v>974</v>
      </c>
      <c r="D1173" s="2" t="s">
        <v>101</v>
      </c>
      <c r="E1173" s="11">
        <v>45927</v>
      </c>
      <c r="F1173" s="2">
        <v>4</v>
      </c>
      <c r="G1173" s="2">
        <v>4</v>
      </c>
      <c r="H1173" s="2">
        <v>4</v>
      </c>
      <c r="I1173" s="2">
        <v>5</v>
      </c>
      <c r="J1173" s="2">
        <v>4</v>
      </c>
      <c r="K1173" s="2">
        <v>7</v>
      </c>
      <c r="L1173" s="2" t="str">
        <f>IF(F1173&gt;=4,"Positive",IF(F1173=3,"Neutral","Negative"))</f>
        <v>Positive</v>
      </c>
      <c r="M1173" s="2" t="str">
        <f>IF(K1173&gt;=9,"Promoter",IF(K1173&gt;=7,"Passive","Detractor"))</f>
        <v>Passive</v>
      </c>
      <c r="N1173" s="2" t="s">
        <v>7735</v>
      </c>
    </row>
    <row r="1174" spans="1:14" x14ac:dyDescent="0.2">
      <c r="A1174" s="2" t="s">
        <v>8909</v>
      </c>
      <c r="B1174" s="2" t="s">
        <v>4669</v>
      </c>
      <c r="C1174" s="2" t="s">
        <v>523</v>
      </c>
      <c r="D1174" s="2" t="s">
        <v>83</v>
      </c>
      <c r="E1174" s="11">
        <v>45929</v>
      </c>
      <c r="F1174" s="2">
        <v>4</v>
      </c>
      <c r="G1174" s="2">
        <v>5</v>
      </c>
      <c r="H1174" s="2">
        <v>3</v>
      </c>
      <c r="I1174" s="2">
        <v>5</v>
      </c>
      <c r="J1174" s="2">
        <v>4</v>
      </c>
      <c r="K1174" s="2">
        <v>8</v>
      </c>
      <c r="L1174" s="2" t="str">
        <f>IF(F1174&gt;=4,"Positive",IF(F1174=3,"Neutral","Negative"))</f>
        <v>Positive</v>
      </c>
      <c r="M1174" s="2" t="str">
        <f>IF(K1174&gt;=9,"Promoter",IF(K1174&gt;=7,"Passive","Detractor"))</f>
        <v>Passive</v>
      </c>
      <c r="N1174" s="2" t="s">
        <v>7737</v>
      </c>
    </row>
    <row r="1175" spans="1:14" x14ac:dyDescent="0.2">
      <c r="A1175" s="2" t="s">
        <v>8910</v>
      </c>
      <c r="B1175" s="2" t="s">
        <v>4978</v>
      </c>
      <c r="C1175" s="2" t="s">
        <v>1856</v>
      </c>
      <c r="D1175" s="2" t="s">
        <v>9</v>
      </c>
      <c r="E1175" s="11">
        <v>45929</v>
      </c>
      <c r="F1175" s="2">
        <v>4</v>
      </c>
      <c r="G1175" s="2">
        <v>4</v>
      </c>
      <c r="H1175" s="2">
        <v>4</v>
      </c>
      <c r="I1175" s="2">
        <v>3</v>
      </c>
      <c r="J1175" s="2">
        <v>4</v>
      </c>
      <c r="K1175" s="2">
        <v>9</v>
      </c>
      <c r="L1175" s="2" t="str">
        <f>IF(F1175&gt;=4,"Positive",IF(F1175=3,"Neutral","Negative"))</f>
        <v>Positive</v>
      </c>
      <c r="M1175" s="2" t="str">
        <f>IF(K1175&gt;=9,"Promoter",IF(K1175&gt;=7,"Passive","Detractor"))</f>
        <v>Promoter</v>
      </c>
      <c r="N1175" s="2" t="s">
        <v>7735</v>
      </c>
    </row>
    <row r="1176" spans="1:14" x14ac:dyDescent="0.2">
      <c r="A1176" s="2" t="s">
        <v>8911</v>
      </c>
      <c r="B1176" s="2" t="s">
        <v>5142</v>
      </c>
      <c r="C1176" s="2" t="s">
        <v>1131</v>
      </c>
      <c r="D1176" s="2" t="s">
        <v>69</v>
      </c>
      <c r="E1176" s="11">
        <v>45930</v>
      </c>
      <c r="F1176" s="2">
        <v>5</v>
      </c>
      <c r="G1176" s="2">
        <v>4</v>
      </c>
      <c r="H1176" s="2">
        <v>5</v>
      </c>
      <c r="I1176" s="2">
        <v>5</v>
      </c>
      <c r="J1176" s="2">
        <v>5</v>
      </c>
      <c r="K1176" s="2">
        <v>10</v>
      </c>
      <c r="L1176" s="2" t="str">
        <f>IF(F1176&gt;=4,"Positive",IF(F1176=3,"Neutral","Negative"))</f>
        <v>Positive</v>
      </c>
      <c r="M1176" s="2" t="str">
        <f>IF(K1176&gt;=9,"Promoter",IF(K1176&gt;=7,"Passive","Detractor"))</f>
        <v>Promoter</v>
      </c>
      <c r="N1176" s="2" t="s">
        <v>7749</v>
      </c>
    </row>
    <row r="1177" spans="1:14" x14ac:dyDescent="0.2">
      <c r="A1177" s="2" t="s">
        <v>8912</v>
      </c>
      <c r="B1177" s="2" t="s">
        <v>4401</v>
      </c>
      <c r="C1177" s="2" t="s">
        <v>1856</v>
      </c>
      <c r="D1177" s="2" t="s">
        <v>61</v>
      </c>
      <c r="E1177" s="11">
        <v>45931</v>
      </c>
      <c r="F1177" s="2">
        <v>5</v>
      </c>
      <c r="G1177" s="2">
        <v>5</v>
      </c>
      <c r="H1177" s="2">
        <v>5</v>
      </c>
      <c r="I1177" s="2">
        <v>5</v>
      </c>
      <c r="J1177" s="2">
        <v>5</v>
      </c>
      <c r="K1177" s="2">
        <v>10</v>
      </c>
      <c r="L1177" s="2" t="str">
        <f>IF(F1177&gt;=4,"Positive",IF(F1177=3,"Neutral","Negative"))</f>
        <v>Positive</v>
      </c>
      <c r="M1177" s="2" t="str">
        <f>IF(K1177&gt;=9,"Promoter",IF(K1177&gt;=7,"Passive","Detractor"))</f>
        <v>Promoter</v>
      </c>
      <c r="N1177" s="2" t="s">
        <v>7735</v>
      </c>
    </row>
    <row r="1178" spans="1:14" x14ac:dyDescent="0.2">
      <c r="A1178" s="2" t="s">
        <v>8913</v>
      </c>
      <c r="B1178" s="2" t="s">
        <v>4572</v>
      </c>
      <c r="C1178" s="2" t="s">
        <v>1844</v>
      </c>
      <c r="D1178" s="2" t="s">
        <v>103</v>
      </c>
      <c r="E1178" s="11">
        <v>45931</v>
      </c>
      <c r="F1178" s="2">
        <v>5</v>
      </c>
      <c r="G1178" s="2">
        <v>5</v>
      </c>
      <c r="H1178" s="2">
        <v>5</v>
      </c>
      <c r="I1178" s="2">
        <v>5</v>
      </c>
      <c r="J1178" s="2">
        <v>5</v>
      </c>
      <c r="K1178" s="2">
        <v>9</v>
      </c>
      <c r="L1178" s="2" t="str">
        <f>IF(F1178&gt;=4,"Positive",IF(F1178=3,"Neutral","Negative"))</f>
        <v>Positive</v>
      </c>
      <c r="M1178" s="2" t="str">
        <f>IF(K1178&gt;=9,"Promoter",IF(K1178&gt;=7,"Passive","Detractor"))</f>
        <v>Promoter</v>
      </c>
      <c r="N1178" s="2" t="s">
        <v>7737</v>
      </c>
    </row>
    <row r="1179" spans="1:14" x14ac:dyDescent="0.2">
      <c r="A1179" s="2" t="s">
        <v>8914</v>
      </c>
      <c r="B1179" s="2" t="s">
        <v>5183</v>
      </c>
      <c r="C1179" s="2" t="s">
        <v>1416</v>
      </c>
      <c r="D1179" s="2" t="s">
        <v>81</v>
      </c>
      <c r="E1179" s="11">
        <v>45931</v>
      </c>
      <c r="F1179" s="2">
        <v>4</v>
      </c>
      <c r="G1179" s="2">
        <v>4</v>
      </c>
      <c r="H1179" s="2">
        <v>4</v>
      </c>
      <c r="I1179" s="2">
        <v>5</v>
      </c>
      <c r="J1179" s="2">
        <v>3</v>
      </c>
      <c r="K1179" s="2">
        <v>8</v>
      </c>
      <c r="L1179" s="2" t="str">
        <f>IF(F1179&gt;=4,"Positive",IF(F1179=3,"Neutral","Negative"))</f>
        <v>Positive</v>
      </c>
      <c r="M1179" s="2" t="str">
        <f>IF(K1179&gt;=9,"Promoter",IF(K1179&gt;=7,"Passive","Detractor"))</f>
        <v>Passive</v>
      </c>
      <c r="N1179" s="2" t="s">
        <v>7735</v>
      </c>
    </row>
    <row r="1180" spans="1:14" x14ac:dyDescent="0.2">
      <c r="A1180" s="2" t="s">
        <v>8915</v>
      </c>
      <c r="B1180" s="2" t="s">
        <v>4742</v>
      </c>
      <c r="C1180" s="2" t="s">
        <v>1698</v>
      </c>
      <c r="D1180" s="2" t="s">
        <v>71</v>
      </c>
      <c r="E1180" s="11">
        <v>45932</v>
      </c>
      <c r="F1180" s="2">
        <v>5</v>
      </c>
      <c r="G1180" s="2">
        <v>5</v>
      </c>
      <c r="H1180" s="2">
        <v>5</v>
      </c>
      <c r="I1180" s="2">
        <v>4</v>
      </c>
      <c r="J1180" s="2">
        <v>5</v>
      </c>
      <c r="K1180" s="2">
        <v>9</v>
      </c>
      <c r="L1180" s="2" t="str">
        <f>IF(F1180&gt;=4,"Positive",IF(F1180=3,"Neutral","Negative"))</f>
        <v>Positive</v>
      </c>
      <c r="M1180" s="2" t="str">
        <f>IF(K1180&gt;=9,"Promoter",IF(K1180&gt;=7,"Passive","Detractor"))</f>
        <v>Promoter</v>
      </c>
      <c r="N1180" s="2" t="s">
        <v>7743</v>
      </c>
    </row>
    <row r="1181" spans="1:14" x14ac:dyDescent="0.2">
      <c r="A1181" s="2" t="s">
        <v>8916</v>
      </c>
      <c r="B1181" s="2" t="s">
        <v>5158</v>
      </c>
      <c r="C1181" s="2" t="s">
        <v>1538</v>
      </c>
      <c r="D1181" s="2" t="s">
        <v>83</v>
      </c>
      <c r="E1181" s="11">
        <v>45932</v>
      </c>
      <c r="F1181" s="2">
        <v>5</v>
      </c>
      <c r="G1181" s="2">
        <v>5</v>
      </c>
      <c r="H1181" s="2">
        <v>5</v>
      </c>
      <c r="I1181" s="2">
        <v>5</v>
      </c>
      <c r="J1181" s="2">
        <v>5</v>
      </c>
      <c r="K1181" s="2">
        <v>9</v>
      </c>
      <c r="L1181" s="2" t="str">
        <f>IF(F1181&gt;=4,"Positive",IF(F1181=3,"Neutral","Negative"))</f>
        <v>Positive</v>
      </c>
      <c r="M1181" s="2" t="str">
        <f>IF(K1181&gt;=9,"Promoter",IF(K1181&gt;=7,"Passive","Detractor"))</f>
        <v>Promoter</v>
      </c>
      <c r="N1181" s="2" t="s">
        <v>7743</v>
      </c>
    </row>
    <row r="1182" spans="1:14" x14ac:dyDescent="0.2">
      <c r="A1182" s="2" t="s">
        <v>8917</v>
      </c>
      <c r="B1182" s="2" t="s">
        <v>5200</v>
      </c>
      <c r="C1182" s="2" t="s">
        <v>2306</v>
      </c>
      <c r="D1182" s="2" t="s">
        <v>116</v>
      </c>
      <c r="E1182" s="11">
        <v>45932</v>
      </c>
      <c r="F1182" s="2">
        <v>4</v>
      </c>
      <c r="G1182" s="2">
        <v>4</v>
      </c>
      <c r="H1182" s="2">
        <v>4</v>
      </c>
      <c r="I1182" s="2">
        <v>4</v>
      </c>
      <c r="J1182" s="2">
        <v>4</v>
      </c>
      <c r="K1182" s="2">
        <v>7</v>
      </c>
      <c r="L1182" s="2" t="str">
        <f>IF(F1182&gt;=4,"Positive",IF(F1182=3,"Neutral","Negative"))</f>
        <v>Positive</v>
      </c>
      <c r="M1182" s="2" t="str">
        <f>IF(K1182&gt;=9,"Promoter",IF(K1182&gt;=7,"Passive","Detractor"))</f>
        <v>Passive</v>
      </c>
      <c r="N1182" s="2" t="s">
        <v>7743</v>
      </c>
    </row>
    <row r="1183" spans="1:14" x14ac:dyDescent="0.2">
      <c r="A1183" s="2" t="s">
        <v>8918</v>
      </c>
      <c r="B1183" s="2" t="s">
        <v>5279</v>
      </c>
      <c r="C1183" s="2" t="s">
        <v>2383</v>
      </c>
      <c r="D1183" s="2" t="s">
        <v>112</v>
      </c>
      <c r="E1183" s="11">
        <v>45932</v>
      </c>
      <c r="F1183" s="2">
        <v>5</v>
      </c>
      <c r="G1183" s="2">
        <v>5</v>
      </c>
      <c r="H1183" s="2">
        <v>4</v>
      </c>
      <c r="I1183" s="2">
        <v>5</v>
      </c>
      <c r="J1183" s="2">
        <v>5</v>
      </c>
      <c r="K1183" s="2">
        <v>8</v>
      </c>
      <c r="L1183" s="2" t="str">
        <f>IF(F1183&gt;=4,"Positive",IF(F1183=3,"Neutral","Negative"))</f>
        <v>Positive</v>
      </c>
      <c r="M1183" s="2" t="str">
        <f>IF(K1183&gt;=9,"Promoter",IF(K1183&gt;=7,"Passive","Detractor"))</f>
        <v>Passive</v>
      </c>
      <c r="N1183" s="2" t="s">
        <v>7733</v>
      </c>
    </row>
    <row r="1184" spans="1:14" x14ac:dyDescent="0.2">
      <c r="A1184" s="2" t="s">
        <v>8919</v>
      </c>
      <c r="B1184" s="2" t="s">
        <v>5276</v>
      </c>
      <c r="C1184" s="2" t="s">
        <v>998</v>
      </c>
      <c r="D1184" s="2" t="s">
        <v>39</v>
      </c>
      <c r="E1184" s="11">
        <v>45933</v>
      </c>
      <c r="F1184" s="2">
        <v>5</v>
      </c>
      <c r="G1184" s="2">
        <v>5</v>
      </c>
      <c r="H1184" s="2">
        <v>5</v>
      </c>
      <c r="I1184" s="2">
        <v>5</v>
      </c>
      <c r="J1184" s="2">
        <v>5</v>
      </c>
      <c r="K1184" s="2">
        <v>9</v>
      </c>
      <c r="L1184" s="2" t="str">
        <f>IF(F1184&gt;=4,"Positive",IF(F1184=3,"Neutral","Negative"))</f>
        <v>Positive</v>
      </c>
      <c r="M1184" s="2" t="str">
        <f>IF(K1184&gt;=9,"Promoter",IF(K1184&gt;=7,"Passive","Detractor"))</f>
        <v>Promoter</v>
      </c>
      <c r="N1184" s="2" t="s">
        <v>7749</v>
      </c>
    </row>
    <row r="1185" spans="1:14" x14ac:dyDescent="0.2">
      <c r="A1185" s="2" t="s">
        <v>8920</v>
      </c>
      <c r="B1185" s="2" t="s">
        <v>4641</v>
      </c>
      <c r="C1185" s="2" t="s">
        <v>1128</v>
      </c>
      <c r="D1185" s="2" t="s">
        <v>29</v>
      </c>
      <c r="E1185" s="11">
        <v>45934</v>
      </c>
      <c r="F1185" s="2">
        <v>5</v>
      </c>
      <c r="G1185" s="2">
        <v>5</v>
      </c>
      <c r="H1185" s="2">
        <v>5</v>
      </c>
      <c r="I1185" s="2">
        <v>5</v>
      </c>
      <c r="J1185" s="2">
        <v>5</v>
      </c>
      <c r="K1185" s="2">
        <v>9</v>
      </c>
      <c r="L1185" s="2" t="str">
        <f>IF(F1185&gt;=4,"Positive",IF(F1185=3,"Neutral","Negative"))</f>
        <v>Positive</v>
      </c>
      <c r="M1185" s="2" t="str">
        <f>IF(K1185&gt;=9,"Promoter",IF(K1185&gt;=7,"Passive","Detractor"))</f>
        <v>Promoter</v>
      </c>
      <c r="N1185" s="2" t="s">
        <v>7749</v>
      </c>
    </row>
    <row r="1186" spans="1:14" x14ac:dyDescent="0.2">
      <c r="A1186" s="2" t="s">
        <v>8921</v>
      </c>
      <c r="B1186" s="2" t="s">
        <v>5237</v>
      </c>
      <c r="C1186" s="2" t="s">
        <v>1915</v>
      </c>
      <c r="D1186" s="2" t="s">
        <v>61</v>
      </c>
      <c r="E1186" s="11">
        <v>45935</v>
      </c>
      <c r="F1186" s="2">
        <v>5</v>
      </c>
      <c r="G1186" s="2">
        <v>5</v>
      </c>
      <c r="H1186" s="2">
        <v>5</v>
      </c>
      <c r="I1186" s="2">
        <v>5</v>
      </c>
      <c r="J1186" s="2">
        <v>4</v>
      </c>
      <c r="K1186" s="2">
        <v>9</v>
      </c>
      <c r="L1186" s="2" t="str">
        <f>IF(F1186&gt;=4,"Positive",IF(F1186=3,"Neutral","Negative"))</f>
        <v>Positive</v>
      </c>
      <c r="M1186" s="2" t="str">
        <f>IF(K1186&gt;=9,"Promoter",IF(K1186&gt;=7,"Passive","Detractor"))</f>
        <v>Promoter</v>
      </c>
      <c r="N1186" s="2" t="s">
        <v>7735</v>
      </c>
    </row>
    <row r="1187" spans="1:14" x14ac:dyDescent="0.2">
      <c r="A1187" s="2" t="s">
        <v>8922</v>
      </c>
      <c r="B1187" s="2" t="s">
        <v>5049</v>
      </c>
      <c r="C1187" s="2" t="s">
        <v>1399</v>
      </c>
      <c r="D1187" s="2" t="s">
        <v>83</v>
      </c>
      <c r="E1187" s="11">
        <v>45936</v>
      </c>
      <c r="F1187" s="2">
        <v>3</v>
      </c>
      <c r="G1187" s="2">
        <v>3</v>
      </c>
      <c r="H1187" s="2">
        <v>2</v>
      </c>
      <c r="I1187" s="2">
        <v>3</v>
      </c>
      <c r="J1187" s="2">
        <v>3</v>
      </c>
      <c r="K1187" s="2">
        <v>7</v>
      </c>
      <c r="L1187" s="2" t="str">
        <f>IF(F1187&gt;=4,"Positive",IF(F1187=3,"Neutral","Negative"))</f>
        <v>Neutral</v>
      </c>
      <c r="M1187" s="2" t="str">
        <f>IF(K1187&gt;=9,"Promoter",IF(K1187&gt;=7,"Passive","Detractor"))</f>
        <v>Passive</v>
      </c>
      <c r="N1187" s="2" t="s">
        <v>7735</v>
      </c>
    </row>
    <row r="1188" spans="1:14" x14ac:dyDescent="0.2">
      <c r="A1188" s="2" t="s">
        <v>8923</v>
      </c>
      <c r="B1188" s="2" t="s">
        <v>5145</v>
      </c>
      <c r="C1188" s="2" t="s">
        <v>2368</v>
      </c>
      <c r="D1188" s="2" t="s">
        <v>37</v>
      </c>
      <c r="E1188" s="11">
        <v>45936</v>
      </c>
      <c r="F1188" s="2">
        <v>4</v>
      </c>
      <c r="G1188" s="2">
        <v>4</v>
      </c>
      <c r="H1188" s="2">
        <v>3</v>
      </c>
      <c r="I1188" s="2">
        <v>4</v>
      </c>
      <c r="J1188" s="2">
        <v>4</v>
      </c>
      <c r="K1188" s="2">
        <v>9</v>
      </c>
      <c r="L1188" s="2" t="str">
        <f>IF(F1188&gt;=4,"Positive",IF(F1188=3,"Neutral","Negative"))</f>
        <v>Positive</v>
      </c>
      <c r="M1188" s="2" t="str">
        <f>IF(K1188&gt;=9,"Promoter",IF(K1188&gt;=7,"Passive","Detractor"))</f>
        <v>Promoter</v>
      </c>
      <c r="N1188" s="2" t="s">
        <v>7743</v>
      </c>
    </row>
    <row r="1189" spans="1:14" x14ac:dyDescent="0.2">
      <c r="A1189" s="2" t="s">
        <v>8924</v>
      </c>
      <c r="B1189" s="2" t="s">
        <v>5218</v>
      </c>
      <c r="C1189" s="2" t="s">
        <v>1978</v>
      </c>
      <c r="D1189" s="2" t="s">
        <v>89</v>
      </c>
      <c r="E1189" s="11">
        <v>45936</v>
      </c>
      <c r="F1189" s="2">
        <v>3</v>
      </c>
      <c r="G1189" s="2">
        <v>3</v>
      </c>
      <c r="H1189" s="2">
        <v>3</v>
      </c>
      <c r="I1189" s="2">
        <v>2</v>
      </c>
      <c r="J1189" s="2">
        <v>3</v>
      </c>
      <c r="K1189" s="2">
        <v>7</v>
      </c>
      <c r="L1189" s="2" t="str">
        <f>IF(F1189&gt;=4,"Positive",IF(F1189=3,"Neutral","Negative"))</f>
        <v>Neutral</v>
      </c>
      <c r="M1189" s="2" t="str">
        <f>IF(K1189&gt;=9,"Promoter",IF(K1189&gt;=7,"Passive","Detractor"))</f>
        <v>Passive</v>
      </c>
      <c r="N1189" s="2" t="s">
        <v>7735</v>
      </c>
    </row>
    <row r="1190" spans="1:14" x14ac:dyDescent="0.2">
      <c r="A1190" s="2" t="s">
        <v>8925</v>
      </c>
      <c r="B1190" s="2" t="s">
        <v>4635</v>
      </c>
      <c r="C1190" s="2" t="s">
        <v>732</v>
      </c>
      <c r="D1190" s="2" t="s">
        <v>37</v>
      </c>
      <c r="E1190" s="11">
        <v>45937</v>
      </c>
      <c r="F1190" s="2">
        <v>3</v>
      </c>
      <c r="G1190" s="2">
        <v>2</v>
      </c>
      <c r="H1190" s="2">
        <v>3</v>
      </c>
      <c r="I1190" s="2">
        <v>3</v>
      </c>
      <c r="J1190" s="2">
        <v>3</v>
      </c>
      <c r="K1190" s="2">
        <v>5</v>
      </c>
      <c r="L1190" s="2" t="str">
        <f>IF(F1190&gt;=4,"Positive",IF(F1190=3,"Neutral","Negative"))</f>
        <v>Neutral</v>
      </c>
      <c r="M1190" s="2" t="str">
        <f>IF(K1190&gt;=9,"Promoter",IF(K1190&gt;=7,"Passive","Detractor"))</f>
        <v>Detractor</v>
      </c>
      <c r="N1190" s="2" t="s">
        <v>7735</v>
      </c>
    </row>
    <row r="1191" spans="1:14" x14ac:dyDescent="0.2">
      <c r="A1191" s="2" t="s">
        <v>8926</v>
      </c>
      <c r="B1191" s="2" t="s">
        <v>5175</v>
      </c>
      <c r="C1191" s="2" t="s">
        <v>2454</v>
      </c>
      <c r="D1191" s="2" t="s">
        <v>127</v>
      </c>
      <c r="E1191" s="11">
        <v>45937</v>
      </c>
      <c r="F1191" s="2">
        <v>4</v>
      </c>
      <c r="G1191" s="2">
        <v>4</v>
      </c>
      <c r="H1191" s="2">
        <v>5</v>
      </c>
      <c r="I1191" s="2">
        <v>4</v>
      </c>
      <c r="J1191" s="2">
        <v>3</v>
      </c>
      <c r="K1191" s="2">
        <v>9</v>
      </c>
      <c r="L1191" s="2" t="str">
        <f>IF(F1191&gt;=4,"Positive",IF(F1191=3,"Neutral","Negative"))</f>
        <v>Positive</v>
      </c>
      <c r="M1191" s="2" t="str">
        <f>IF(K1191&gt;=9,"Promoter",IF(K1191&gt;=7,"Passive","Detractor"))</f>
        <v>Promoter</v>
      </c>
      <c r="N1191" s="2" t="s">
        <v>7737</v>
      </c>
    </row>
    <row r="1192" spans="1:14" x14ac:dyDescent="0.2">
      <c r="A1192" s="2" t="s">
        <v>8927</v>
      </c>
      <c r="B1192" s="2" t="s">
        <v>5185</v>
      </c>
      <c r="C1192" s="2" t="s">
        <v>2189</v>
      </c>
      <c r="D1192" s="2" t="s">
        <v>120</v>
      </c>
      <c r="E1192" s="11">
        <v>45937</v>
      </c>
      <c r="F1192" s="2">
        <v>4</v>
      </c>
      <c r="G1192" s="2">
        <v>4</v>
      </c>
      <c r="H1192" s="2">
        <v>4</v>
      </c>
      <c r="I1192" s="2">
        <v>4</v>
      </c>
      <c r="J1192" s="2">
        <v>5</v>
      </c>
      <c r="K1192" s="2">
        <v>9</v>
      </c>
      <c r="L1192" s="2" t="str">
        <f>IF(F1192&gt;=4,"Positive",IF(F1192=3,"Neutral","Negative"))</f>
        <v>Positive</v>
      </c>
      <c r="M1192" s="2" t="str">
        <f>IF(K1192&gt;=9,"Promoter",IF(K1192&gt;=7,"Passive","Detractor"))</f>
        <v>Promoter</v>
      </c>
      <c r="N1192" s="2" t="s">
        <v>7735</v>
      </c>
    </row>
    <row r="1193" spans="1:14" x14ac:dyDescent="0.2">
      <c r="A1193" s="2" t="s">
        <v>8928</v>
      </c>
      <c r="B1193" s="2" t="s">
        <v>5275</v>
      </c>
      <c r="C1193" s="2" t="s">
        <v>927</v>
      </c>
      <c r="D1193" s="2" t="s">
        <v>71</v>
      </c>
      <c r="E1193" s="11">
        <v>45937</v>
      </c>
      <c r="F1193" s="2">
        <v>4</v>
      </c>
      <c r="G1193" s="2">
        <v>3</v>
      </c>
      <c r="H1193" s="2">
        <v>4</v>
      </c>
      <c r="I1193" s="2">
        <v>3</v>
      </c>
      <c r="J1193" s="2">
        <v>5</v>
      </c>
      <c r="K1193" s="2">
        <v>8</v>
      </c>
      <c r="L1193" s="2" t="str">
        <f>IF(F1193&gt;=4,"Positive",IF(F1193=3,"Neutral","Negative"))</f>
        <v>Positive</v>
      </c>
      <c r="M1193" s="2" t="str">
        <f>IF(K1193&gt;=9,"Promoter",IF(K1193&gt;=7,"Passive","Detractor"))</f>
        <v>Passive</v>
      </c>
      <c r="N1193" s="2" t="s">
        <v>7733</v>
      </c>
    </row>
    <row r="1194" spans="1:14" x14ac:dyDescent="0.2">
      <c r="A1194" s="2" t="s">
        <v>8929</v>
      </c>
      <c r="B1194" s="2" t="s">
        <v>5120</v>
      </c>
      <c r="C1194" s="2" t="s">
        <v>2498</v>
      </c>
      <c r="D1194" s="2" t="s">
        <v>57</v>
      </c>
      <c r="E1194" s="11">
        <v>45938</v>
      </c>
      <c r="F1194" s="2">
        <v>4</v>
      </c>
      <c r="G1194" s="2">
        <v>4</v>
      </c>
      <c r="H1194" s="2">
        <v>5</v>
      </c>
      <c r="I1194" s="2">
        <v>3</v>
      </c>
      <c r="J1194" s="2">
        <v>3</v>
      </c>
      <c r="K1194" s="2">
        <v>9</v>
      </c>
      <c r="L1194" s="2" t="str">
        <f>IF(F1194&gt;=4,"Positive",IF(F1194=3,"Neutral","Negative"))</f>
        <v>Positive</v>
      </c>
      <c r="M1194" s="2" t="str">
        <f>IF(K1194&gt;=9,"Promoter",IF(K1194&gt;=7,"Passive","Detractor"))</f>
        <v>Promoter</v>
      </c>
      <c r="N1194" s="2" t="s">
        <v>7749</v>
      </c>
    </row>
    <row r="1195" spans="1:14" x14ac:dyDescent="0.2">
      <c r="A1195" s="2" t="s">
        <v>8930</v>
      </c>
      <c r="B1195" s="2" t="s">
        <v>5181</v>
      </c>
      <c r="C1195" s="2" t="s">
        <v>1076</v>
      </c>
      <c r="D1195" s="2" t="s">
        <v>26</v>
      </c>
      <c r="E1195" s="11">
        <v>45938</v>
      </c>
      <c r="F1195" s="2">
        <v>4</v>
      </c>
      <c r="G1195" s="2">
        <v>4</v>
      </c>
      <c r="H1195" s="2">
        <v>4</v>
      </c>
      <c r="I1195" s="2">
        <v>4</v>
      </c>
      <c r="J1195" s="2">
        <v>3</v>
      </c>
      <c r="K1195" s="2">
        <v>8</v>
      </c>
      <c r="L1195" s="2" t="str">
        <f>IF(F1195&gt;=4,"Positive",IF(F1195=3,"Neutral","Negative"))</f>
        <v>Positive</v>
      </c>
      <c r="M1195" s="2" t="str">
        <f>IF(K1195&gt;=9,"Promoter",IF(K1195&gt;=7,"Passive","Detractor"))</f>
        <v>Passive</v>
      </c>
      <c r="N1195" s="2" t="s">
        <v>7733</v>
      </c>
    </row>
    <row r="1196" spans="1:14" x14ac:dyDescent="0.2">
      <c r="A1196" s="2" t="s">
        <v>8931</v>
      </c>
      <c r="B1196" s="2" t="s">
        <v>5202</v>
      </c>
      <c r="C1196" s="2" t="s">
        <v>2354</v>
      </c>
      <c r="D1196" s="2" t="s">
        <v>127</v>
      </c>
      <c r="E1196" s="11">
        <v>45938</v>
      </c>
      <c r="F1196" s="2">
        <v>3</v>
      </c>
      <c r="G1196" s="2">
        <v>3</v>
      </c>
      <c r="H1196" s="2">
        <v>3</v>
      </c>
      <c r="I1196" s="2">
        <v>2</v>
      </c>
      <c r="J1196" s="2">
        <v>3</v>
      </c>
      <c r="K1196" s="2">
        <v>5</v>
      </c>
      <c r="L1196" s="2" t="str">
        <f>IF(F1196&gt;=4,"Positive",IF(F1196=3,"Neutral","Negative"))</f>
        <v>Neutral</v>
      </c>
      <c r="M1196" s="2" t="str">
        <f>IF(K1196&gt;=9,"Promoter",IF(K1196&gt;=7,"Passive","Detractor"))</f>
        <v>Detractor</v>
      </c>
      <c r="N1196" s="2" t="s">
        <v>7735</v>
      </c>
    </row>
    <row r="1197" spans="1:14" x14ac:dyDescent="0.2">
      <c r="A1197" s="2" t="s">
        <v>8932</v>
      </c>
      <c r="B1197" s="2" t="s">
        <v>5247</v>
      </c>
      <c r="C1197" s="2" t="s">
        <v>927</v>
      </c>
      <c r="D1197" s="2" t="s">
        <v>116</v>
      </c>
      <c r="E1197" s="11">
        <v>45938</v>
      </c>
      <c r="F1197" s="2">
        <v>5</v>
      </c>
      <c r="G1197" s="2">
        <v>4</v>
      </c>
      <c r="H1197" s="2">
        <v>4</v>
      </c>
      <c r="I1197" s="2">
        <v>5</v>
      </c>
      <c r="J1197" s="2">
        <v>4</v>
      </c>
      <c r="K1197" s="2">
        <v>8</v>
      </c>
      <c r="L1197" s="2" t="str">
        <f>IF(F1197&gt;=4,"Positive",IF(F1197=3,"Neutral","Negative"))</f>
        <v>Positive</v>
      </c>
      <c r="M1197" s="2" t="str">
        <f>IF(K1197&gt;=9,"Promoter",IF(K1197&gt;=7,"Passive","Detractor"))</f>
        <v>Passive</v>
      </c>
      <c r="N1197" s="2" t="s">
        <v>7743</v>
      </c>
    </row>
    <row r="1198" spans="1:14" x14ac:dyDescent="0.2">
      <c r="A1198" s="2" t="s">
        <v>8933</v>
      </c>
      <c r="B1198" s="2" t="s">
        <v>4816</v>
      </c>
      <c r="C1198" s="2" t="s">
        <v>1640</v>
      </c>
      <c r="D1198" s="2" t="s">
        <v>81</v>
      </c>
      <c r="E1198" s="11">
        <v>45939</v>
      </c>
      <c r="F1198" s="2">
        <v>5</v>
      </c>
      <c r="G1198" s="2">
        <v>5</v>
      </c>
      <c r="H1198" s="2">
        <v>5</v>
      </c>
      <c r="I1198" s="2">
        <v>5</v>
      </c>
      <c r="J1198" s="2">
        <v>4</v>
      </c>
      <c r="K1198" s="2">
        <v>10</v>
      </c>
      <c r="L1198" s="2" t="str">
        <f>IF(F1198&gt;=4,"Positive",IF(F1198=3,"Neutral","Negative"))</f>
        <v>Positive</v>
      </c>
      <c r="M1198" s="2" t="str">
        <f>IF(K1198&gt;=9,"Promoter",IF(K1198&gt;=7,"Passive","Detractor"))</f>
        <v>Promoter</v>
      </c>
      <c r="N1198" s="2" t="s">
        <v>7743</v>
      </c>
    </row>
    <row r="1199" spans="1:14" x14ac:dyDescent="0.2">
      <c r="A1199" s="2" t="s">
        <v>8934</v>
      </c>
      <c r="B1199" s="2" t="s">
        <v>4857</v>
      </c>
      <c r="C1199" s="2" t="s">
        <v>377</v>
      </c>
      <c r="D1199" s="2" t="s">
        <v>41</v>
      </c>
      <c r="E1199" s="11">
        <v>45939</v>
      </c>
      <c r="F1199" s="2">
        <v>5</v>
      </c>
      <c r="G1199" s="2">
        <v>4</v>
      </c>
      <c r="H1199" s="2">
        <v>5</v>
      </c>
      <c r="I1199" s="2">
        <v>4</v>
      </c>
      <c r="J1199" s="2">
        <v>4</v>
      </c>
      <c r="K1199" s="2">
        <v>9</v>
      </c>
      <c r="L1199" s="2" t="str">
        <f>IF(F1199&gt;=4,"Positive",IF(F1199=3,"Neutral","Negative"))</f>
        <v>Positive</v>
      </c>
      <c r="M1199" s="2" t="str">
        <f>IF(K1199&gt;=9,"Promoter",IF(K1199&gt;=7,"Passive","Detractor"))</f>
        <v>Promoter</v>
      </c>
      <c r="N1199" s="2" t="s">
        <v>7743</v>
      </c>
    </row>
    <row r="1200" spans="1:14" x14ac:dyDescent="0.2">
      <c r="A1200" s="2" t="s">
        <v>8935</v>
      </c>
      <c r="B1200" s="2" t="s">
        <v>5067</v>
      </c>
      <c r="C1200" s="2" t="s">
        <v>2093</v>
      </c>
      <c r="D1200" s="2" t="s">
        <v>57</v>
      </c>
      <c r="E1200" s="11">
        <v>45939</v>
      </c>
      <c r="F1200" s="2">
        <v>4</v>
      </c>
      <c r="G1200" s="2">
        <v>4</v>
      </c>
      <c r="H1200" s="2">
        <v>4</v>
      </c>
      <c r="I1200" s="2">
        <v>4</v>
      </c>
      <c r="J1200" s="2">
        <v>3</v>
      </c>
      <c r="K1200" s="2">
        <v>9</v>
      </c>
      <c r="L1200" s="2" t="str">
        <f>IF(F1200&gt;=4,"Positive",IF(F1200=3,"Neutral","Negative"))</f>
        <v>Positive</v>
      </c>
      <c r="M1200" s="2" t="str">
        <f>IF(K1200&gt;=9,"Promoter",IF(K1200&gt;=7,"Passive","Detractor"))</f>
        <v>Promoter</v>
      </c>
      <c r="N1200" s="2" t="s">
        <v>7735</v>
      </c>
    </row>
    <row r="1201" spans="1:14" x14ac:dyDescent="0.2">
      <c r="A1201" s="2" t="s">
        <v>8936</v>
      </c>
      <c r="B1201" s="2" t="s">
        <v>5163</v>
      </c>
      <c r="C1201" s="2" t="s">
        <v>2184</v>
      </c>
      <c r="D1201" s="2" t="s">
        <v>37</v>
      </c>
      <c r="E1201" s="11">
        <v>45939</v>
      </c>
      <c r="F1201" s="2">
        <v>5</v>
      </c>
      <c r="G1201" s="2">
        <v>5</v>
      </c>
      <c r="H1201" s="2">
        <v>4</v>
      </c>
      <c r="I1201" s="2">
        <v>5</v>
      </c>
      <c r="J1201" s="2">
        <v>5</v>
      </c>
      <c r="K1201" s="2">
        <v>8</v>
      </c>
      <c r="L1201" s="2" t="str">
        <f>IF(F1201&gt;=4,"Positive",IF(F1201=3,"Neutral","Negative"))</f>
        <v>Positive</v>
      </c>
      <c r="M1201" s="2" t="str">
        <f>IF(K1201&gt;=9,"Promoter",IF(K1201&gt;=7,"Passive","Detractor"))</f>
        <v>Passive</v>
      </c>
      <c r="N1201" s="2" t="s">
        <v>7743</v>
      </c>
    </row>
    <row r="1202" spans="1:14" x14ac:dyDescent="0.2">
      <c r="A1202" s="2" t="s">
        <v>8937</v>
      </c>
      <c r="B1202" s="2" t="s">
        <v>5234</v>
      </c>
      <c r="C1202" s="2" t="s">
        <v>1556</v>
      </c>
      <c r="D1202" s="2" t="s">
        <v>125</v>
      </c>
      <c r="E1202" s="11">
        <v>45939</v>
      </c>
      <c r="F1202" s="2">
        <v>5</v>
      </c>
      <c r="G1202" s="2">
        <v>4</v>
      </c>
      <c r="H1202" s="2">
        <v>5</v>
      </c>
      <c r="I1202" s="2">
        <v>5</v>
      </c>
      <c r="J1202" s="2">
        <v>5</v>
      </c>
      <c r="K1202" s="2">
        <v>8</v>
      </c>
      <c r="L1202" s="2" t="str">
        <f>IF(F1202&gt;=4,"Positive",IF(F1202=3,"Neutral","Negative"))</f>
        <v>Positive</v>
      </c>
      <c r="M1202" s="2" t="str">
        <f>IF(K1202&gt;=9,"Promoter",IF(K1202&gt;=7,"Passive","Detractor"))</f>
        <v>Passive</v>
      </c>
      <c r="N1202" s="2" t="s">
        <v>7743</v>
      </c>
    </row>
    <row r="1203" spans="1:14" x14ac:dyDescent="0.2">
      <c r="A1203" s="2" t="s">
        <v>8938</v>
      </c>
      <c r="B1203" s="2" t="s">
        <v>5035</v>
      </c>
      <c r="C1203" s="2" t="s">
        <v>2451</v>
      </c>
      <c r="D1203" s="2" t="s">
        <v>34</v>
      </c>
      <c r="E1203" s="11">
        <v>45940</v>
      </c>
      <c r="F1203" s="2">
        <v>4</v>
      </c>
      <c r="G1203" s="2">
        <v>4</v>
      </c>
      <c r="H1203" s="2">
        <v>3</v>
      </c>
      <c r="I1203" s="2">
        <v>4</v>
      </c>
      <c r="J1203" s="2">
        <v>4</v>
      </c>
      <c r="K1203" s="2">
        <v>7</v>
      </c>
      <c r="L1203" s="2" t="str">
        <f>IF(F1203&gt;=4,"Positive",IF(F1203=3,"Neutral","Negative"))</f>
        <v>Positive</v>
      </c>
      <c r="M1203" s="2" t="str">
        <f>IF(K1203&gt;=9,"Promoter",IF(K1203&gt;=7,"Passive","Detractor"))</f>
        <v>Passive</v>
      </c>
      <c r="N1203" s="2" t="s">
        <v>7735</v>
      </c>
    </row>
    <row r="1204" spans="1:14" x14ac:dyDescent="0.2">
      <c r="A1204" s="2" t="s">
        <v>8939</v>
      </c>
      <c r="B1204" s="2" t="s">
        <v>5066</v>
      </c>
      <c r="C1204" s="2" t="s">
        <v>1902</v>
      </c>
      <c r="D1204" s="2" t="s">
        <v>69</v>
      </c>
      <c r="E1204" s="11">
        <v>45940</v>
      </c>
      <c r="F1204" s="2">
        <v>4</v>
      </c>
      <c r="G1204" s="2">
        <v>3</v>
      </c>
      <c r="H1204" s="2">
        <v>5</v>
      </c>
      <c r="I1204" s="2">
        <v>4</v>
      </c>
      <c r="J1204" s="2">
        <v>3</v>
      </c>
      <c r="K1204" s="2">
        <v>9</v>
      </c>
      <c r="L1204" s="2" t="str">
        <f>IF(F1204&gt;=4,"Positive",IF(F1204=3,"Neutral","Negative"))</f>
        <v>Positive</v>
      </c>
      <c r="M1204" s="2" t="str">
        <f>IF(K1204&gt;=9,"Promoter",IF(K1204&gt;=7,"Passive","Detractor"))</f>
        <v>Promoter</v>
      </c>
      <c r="N1204" s="2" t="s">
        <v>7733</v>
      </c>
    </row>
    <row r="1205" spans="1:14" x14ac:dyDescent="0.2">
      <c r="A1205" s="2" t="s">
        <v>8940</v>
      </c>
      <c r="B1205" s="2" t="s">
        <v>5328</v>
      </c>
      <c r="C1205" s="2" t="s">
        <v>628</v>
      </c>
      <c r="D1205" s="2" t="s">
        <v>99</v>
      </c>
      <c r="E1205" s="11">
        <v>45940</v>
      </c>
      <c r="F1205" s="2">
        <v>3</v>
      </c>
      <c r="G1205" s="2">
        <v>4</v>
      </c>
      <c r="H1205" s="2">
        <v>2</v>
      </c>
      <c r="I1205" s="2">
        <v>3</v>
      </c>
      <c r="J1205" s="2">
        <v>2</v>
      </c>
      <c r="K1205" s="2">
        <v>6</v>
      </c>
      <c r="L1205" s="2" t="str">
        <f>IF(F1205&gt;=4,"Positive",IF(F1205=3,"Neutral","Negative"))</f>
        <v>Neutral</v>
      </c>
      <c r="M1205" s="2" t="str">
        <f>IF(K1205&gt;=9,"Promoter",IF(K1205&gt;=7,"Passive","Detractor"))</f>
        <v>Detractor</v>
      </c>
      <c r="N1205" s="2" t="s">
        <v>7735</v>
      </c>
    </row>
    <row r="1206" spans="1:14" x14ac:dyDescent="0.2">
      <c r="A1206" s="2" t="s">
        <v>8941</v>
      </c>
      <c r="B1206" s="2" t="s">
        <v>5345</v>
      </c>
      <c r="C1206" s="2" t="s">
        <v>1225</v>
      </c>
      <c r="D1206" s="2" t="s">
        <v>71</v>
      </c>
      <c r="E1206" s="11">
        <v>45940</v>
      </c>
      <c r="F1206" s="2">
        <v>5</v>
      </c>
      <c r="G1206" s="2">
        <v>5</v>
      </c>
      <c r="H1206" s="2">
        <v>4</v>
      </c>
      <c r="I1206" s="2">
        <v>4</v>
      </c>
      <c r="J1206" s="2">
        <v>5</v>
      </c>
      <c r="K1206" s="2">
        <v>8</v>
      </c>
      <c r="L1206" s="2" t="str">
        <f>IF(F1206&gt;=4,"Positive",IF(F1206=3,"Neutral","Negative"))</f>
        <v>Positive</v>
      </c>
      <c r="M1206" s="2" t="str">
        <f>IF(K1206&gt;=9,"Promoter",IF(K1206&gt;=7,"Passive","Detractor"))</f>
        <v>Passive</v>
      </c>
      <c r="N1206" s="2" t="s">
        <v>7743</v>
      </c>
    </row>
    <row r="1207" spans="1:14" x14ac:dyDescent="0.2">
      <c r="A1207" s="2" t="s">
        <v>8942</v>
      </c>
      <c r="B1207" s="2" t="s">
        <v>5378</v>
      </c>
      <c r="C1207" s="2" t="s">
        <v>577</v>
      </c>
      <c r="D1207" s="2" t="s">
        <v>110</v>
      </c>
      <c r="E1207" s="11">
        <v>45940</v>
      </c>
      <c r="F1207" s="2">
        <v>4</v>
      </c>
      <c r="G1207" s="2">
        <v>4</v>
      </c>
      <c r="H1207" s="2">
        <v>3</v>
      </c>
      <c r="I1207" s="2">
        <v>3</v>
      </c>
      <c r="J1207" s="2">
        <v>4</v>
      </c>
      <c r="K1207" s="2">
        <v>7</v>
      </c>
      <c r="L1207" s="2" t="str">
        <f>IF(F1207&gt;=4,"Positive",IF(F1207=3,"Neutral","Negative"))</f>
        <v>Positive</v>
      </c>
      <c r="M1207" s="2" t="str">
        <f>IF(K1207&gt;=9,"Promoter",IF(K1207&gt;=7,"Passive","Detractor"))</f>
        <v>Passive</v>
      </c>
      <c r="N1207" s="2" t="s">
        <v>7743</v>
      </c>
    </row>
    <row r="1208" spans="1:14" x14ac:dyDescent="0.2">
      <c r="A1208" s="2" t="s">
        <v>8943</v>
      </c>
      <c r="B1208" s="2" t="s">
        <v>5161</v>
      </c>
      <c r="C1208" s="2" t="s">
        <v>2099</v>
      </c>
      <c r="D1208" s="2" t="s">
        <v>97</v>
      </c>
      <c r="E1208" s="11">
        <v>45941</v>
      </c>
      <c r="F1208" s="2">
        <v>5</v>
      </c>
      <c r="G1208" s="2">
        <v>4</v>
      </c>
      <c r="H1208" s="2">
        <v>5</v>
      </c>
      <c r="I1208" s="2">
        <v>5</v>
      </c>
      <c r="J1208" s="2">
        <v>5</v>
      </c>
      <c r="K1208" s="2">
        <v>10</v>
      </c>
      <c r="L1208" s="2" t="str">
        <f>IF(F1208&gt;=4,"Positive",IF(F1208=3,"Neutral","Negative"))</f>
        <v>Positive</v>
      </c>
      <c r="M1208" s="2" t="str">
        <f>IF(K1208&gt;=9,"Promoter",IF(K1208&gt;=7,"Passive","Detractor"))</f>
        <v>Promoter</v>
      </c>
      <c r="N1208" s="2" t="s">
        <v>7737</v>
      </c>
    </row>
    <row r="1209" spans="1:14" x14ac:dyDescent="0.2">
      <c r="A1209" s="2" t="s">
        <v>8944</v>
      </c>
      <c r="B1209" s="2" t="s">
        <v>5305</v>
      </c>
      <c r="C1209" s="2" t="s">
        <v>1557</v>
      </c>
      <c r="D1209" s="2" t="s">
        <v>106</v>
      </c>
      <c r="E1209" s="11">
        <v>45941</v>
      </c>
      <c r="F1209" s="2">
        <v>5</v>
      </c>
      <c r="G1209" s="2">
        <v>5</v>
      </c>
      <c r="H1209" s="2">
        <v>5</v>
      </c>
      <c r="I1209" s="2">
        <v>5</v>
      </c>
      <c r="J1209" s="2">
        <v>5</v>
      </c>
      <c r="K1209" s="2">
        <v>9</v>
      </c>
      <c r="L1209" s="2" t="str">
        <f>IF(F1209&gt;=4,"Positive",IF(F1209=3,"Neutral","Negative"))</f>
        <v>Positive</v>
      </c>
      <c r="M1209" s="2" t="str">
        <f>IF(K1209&gt;=9,"Promoter",IF(K1209&gt;=7,"Passive","Detractor"))</f>
        <v>Promoter</v>
      </c>
      <c r="N1209" s="2" t="s">
        <v>7733</v>
      </c>
    </row>
    <row r="1210" spans="1:14" x14ac:dyDescent="0.2">
      <c r="A1210" s="2" t="s">
        <v>8945</v>
      </c>
      <c r="B1210" s="2" t="s">
        <v>5336</v>
      </c>
      <c r="C1210" s="2" t="s">
        <v>2325</v>
      </c>
      <c r="D1210" s="2" t="s">
        <v>103</v>
      </c>
      <c r="E1210" s="11">
        <v>45941</v>
      </c>
      <c r="F1210" s="2">
        <v>3</v>
      </c>
      <c r="G1210" s="2">
        <v>4</v>
      </c>
      <c r="H1210" s="2">
        <v>3</v>
      </c>
      <c r="I1210" s="2">
        <v>3</v>
      </c>
      <c r="J1210" s="2">
        <v>4</v>
      </c>
      <c r="K1210" s="2">
        <v>5</v>
      </c>
      <c r="L1210" s="2" t="str">
        <f>IF(F1210&gt;=4,"Positive",IF(F1210=3,"Neutral","Negative"))</f>
        <v>Neutral</v>
      </c>
      <c r="M1210" s="2" t="str">
        <f>IF(K1210&gt;=9,"Promoter",IF(K1210&gt;=7,"Passive","Detractor"))</f>
        <v>Detractor</v>
      </c>
      <c r="N1210" s="2" t="s">
        <v>7743</v>
      </c>
    </row>
    <row r="1211" spans="1:14" x14ac:dyDescent="0.2">
      <c r="A1211" s="2" t="s">
        <v>8946</v>
      </c>
      <c r="B1211" s="2" t="s">
        <v>4879</v>
      </c>
      <c r="C1211" s="2" t="s">
        <v>1095</v>
      </c>
      <c r="D1211" s="2" t="s">
        <v>9</v>
      </c>
      <c r="E1211" s="11">
        <v>45942</v>
      </c>
      <c r="F1211" s="2">
        <v>4</v>
      </c>
      <c r="G1211" s="2">
        <v>5</v>
      </c>
      <c r="H1211" s="2">
        <v>4</v>
      </c>
      <c r="I1211" s="2">
        <v>4</v>
      </c>
      <c r="J1211" s="2">
        <v>4</v>
      </c>
      <c r="K1211" s="2">
        <v>7</v>
      </c>
      <c r="L1211" s="2" t="str">
        <f>IF(F1211&gt;=4,"Positive",IF(F1211=3,"Neutral","Negative"))</f>
        <v>Positive</v>
      </c>
      <c r="M1211" s="2" t="str">
        <f>IF(K1211&gt;=9,"Promoter",IF(K1211&gt;=7,"Passive","Detractor"))</f>
        <v>Passive</v>
      </c>
      <c r="N1211" s="2" t="s">
        <v>7743</v>
      </c>
    </row>
    <row r="1212" spans="1:14" x14ac:dyDescent="0.2">
      <c r="A1212" s="2" t="s">
        <v>8947</v>
      </c>
      <c r="B1212" s="2" t="s">
        <v>5330</v>
      </c>
      <c r="C1212" s="2" t="s">
        <v>974</v>
      </c>
      <c r="D1212" s="2" t="s">
        <v>26</v>
      </c>
      <c r="E1212" s="11">
        <v>45942</v>
      </c>
      <c r="F1212" s="2">
        <v>5</v>
      </c>
      <c r="G1212" s="2">
        <v>5</v>
      </c>
      <c r="H1212" s="2">
        <v>5</v>
      </c>
      <c r="I1212" s="2">
        <v>5</v>
      </c>
      <c r="J1212" s="2">
        <v>4</v>
      </c>
      <c r="K1212" s="2">
        <v>8</v>
      </c>
      <c r="L1212" s="2" t="str">
        <f>IF(F1212&gt;=4,"Positive",IF(F1212=3,"Neutral","Negative"))</f>
        <v>Positive</v>
      </c>
      <c r="M1212" s="2" t="str">
        <f>IF(K1212&gt;=9,"Promoter",IF(K1212&gt;=7,"Passive","Detractor"))</f>
        <v>Passive</v>
      </c>
      <c r="N1212" s="2" t="s">
        <v>7735</v>
      </c>
    </row>
    <row r="1213" spans="1:14" x14ac:dyDescent="0.2">
      <c r="A1213" s="2" t="s">
        <v>8948</v>
      </c>
      <c r="B1213" s="2" t="s">
        <v>5361</v>
      </c>
      <c r="C1213" s="2" t="s">
        <v>2091</v>
      </c>
      <c r="D1213" s="2" t="s">
        <v>67</v>
      </c>
      <c r="E1213" s="11">
        <v>45942</v>
      </c>
      <c r="F1213" s="2">
        <v>4</v>
      </c>
      <c r="G1213" s="2">
        <v>4</v>
      </c>
      <c r="H1213" s="2">
        <v>3</v>
      </c>
      <c r="I1213" s="2">
        <v>4</v>
      </c>
      <c r="J1213" s="2">
        <v>3</v>
      </c>
      <c r="K1213" s="2">
        <v>7</v>
      </c>
      <c r="L1213" s="2" t="str">
        <f>IF(F1213&gt;=4,"Positive",IF(F1213=3,"Neutral","Negative"))</f>
        <v>Positive</v>
      </c>
      <c r="M1213" s="2" t="str">
        <f>IF(K1213&gt;=9,"Promoter",IF(K1213&gt;=7,"Passive","Detractor"))</f>
        <v>Passive</v>
      </c>
      <c r="N1213" s="2" t="s">
        <v>7743</v>
      </c>
    </row>
    <row r="1214" spans="1:14" x14ac:dyDescent="0.2">
      <c r="A1214" s="2" t="s">
        <v>8949</v>
      </c>
      <c r="B1214" s="2" t="s">
        <v>5266</v>
      </c>
      <c r="C1214" s="2" t="s">
        <v>1223</v>
      </c>
      <c r="D1214" s="2" t="s">
        <v>29</v>
      </c>
      <c r="E1214" s="11">
        <v>45943</v>
      </c>
      <c r="F1214" s="2">
        <v>5</v>
      </c>
      <c r="G1214" s="2">
        <v>5</v>
      </c>
      <c r="H1214" s="2">
        <v>5</v>
      </c>
      <c r="I1214" s="2">
        <v>5</v>
      </c>
      <c r="J1214" s="2">
        <v>4</v>
      </c>
      <c r="K1214" s="2">
        <v>8</v>
      </c>
      <c r="L1214" s="2" t="str">
        <f>IF(F1214&gt;=4,"Positive",IF(F1214=3,"Neutral","Negative"))</f>
        <v>Positive</v>
      </c>
      <c r="M1214" s="2" t="str">
        <f>IF(K1214&gt;=9,"Promoter",IF(K1214&gt;=7,"Passive","Detractor"))</f>
        <v>Passive</v>
      </c>
      <c r="N1214" s="2" t="s">
        <v>7743</v>
      </c>
    </row>
    <row r="1215" spans="1:14" x14ac:dyDescent="0.2">
      <c r="A1215" s="2" t="s">
        <v>8950</v>
      </c>
      <c r="B1215" s="2" t="s">
        <v>5278</v>
      </c>
      <c r="C1215" s="2" t="s">
        <v>2085</v>
      </c>
      <c r="D1215" s="2" t="s">
        <v>125</v>
      </c>
      <c r="E1215" s="11">
        <v>45943</v>
      </c>
      <c r="F1215" s="2">
        <v>5</v>
      </c>
      <c r="G1215" s="2">
        <v>5</v>
      </c>
      <c r="H1215" s="2">
        <v>4</v>
      </c>
      <c r="I1215" s="2">
        <v>4</v>
      </c>
      <c r="J1215" s="2">
        <v>5</v>
      </c>
      <c r="K1215" s="2">
        <v>9</v>
      </c>
      <c r="L1215" s="2" t="str">
        <f>IF(F1215&gt;=4,"Positive",IF(F1215=3,"Neutral","Negative"))</f>
        <v>Positive</v>
      </c>
      <c r="M1215" s="2" t="str">
        <f>IF(K1215&gt;=9,"Promoter",IF(K1215&gt;=7,"Passive","Detractor"))</f>
        <v>Promoter</v>
      </c>
      <c r="N1215" s="2" t="s">
        <v>7735</v>
      </c>
    </row>
    <row r="1216" spans="1:14" x14ac:dyDescent="0.2">
      <c r="A1216" s="2" t="s">
        <v>8951</v>
      </c>
      <c r="B1216" s="2" t="s">
        <v>5303</v>
      </c>
      <c r="C1216" s="2" t="s">
        <v>641</v>
      </c>
      <c r="D1216" s="2" t="s">
        <v>37</v>
      </c>
      <c r="E1216" s="11">
        <v>45943</v>
      </c>
      <c r="F1216" s="2">
        <v>4</v>
      </c>
      <c r="G1216" s="2">
        <v>4</v>
      </c>
      <c r="H1216" s="2">
        <v>4</v>
      </c>
      <c r="I1216" s="2">
        <v>5</v>
      </c>
      <c r="J1216" s="2">
        <v>5</v>
      </c>
      <c r="K1216" s="2">
        <v>9</v>
      </c>
      <c r="L1216" s="2" t="str">
        <f>IF(F1216&gt;=4,"Positive",IF(F1216=3,"Neutral","Negative"))</f>
        <v>Positive</v>
      </c>
      <c r="M1216" s="2" t="str">
        <f>IF(K1216&gt;=9,"Promoter",IF(K1216&gt;=7,"Passive","Detractor"))</f>
        <v>Promoter</v>
      </c>
      <c r="N1216" s="2" t="s">
        <v>7733</v>
      </c>
    </row>
    <row r="1217" spans="1:14" x14ac:dyDescent="0.2">
      <c r="A1217" s="2" t="s">
        <v>8952</v>
      </c>
      <c r="B1217" s="2" t="s">
        <v>5114</v>
      </c>
      <c r="C1217" s="2" t="s">
        <v>1443</v>
      </c>
      <c r="D1217" s="2" t="s">
        <v>32</v>
      </c>
      <c r="E1217" s="11">
        <v>45944</v>
      </c>
      <c r="F1217" s="2">
        <v>3</v>
      </c>
      <c r="G1217" s="2">
        <v>3</v>
      </c>
      <c r="H1217" s="2">
        <v>3</v>
      </c>
      <c r="I1217" s="2">
        <v>3</v>
      </c>
      <c r="J1217" s="2">
        <v>4</v>
      </c>
      <c r="K1217" s="2">
        <v>7</v>
      </c>
      <c r="L1217" s="2" t="str">
        <f>IF(F1217&gt;=4,"Positive",IF(F1217=3,"Neutral","Negative"))</f>
        <v>Neutral</v>
      </c>
      <c r="M1217" s="2" t="str">
        <f>IF(K1217&gt;=9,"Promoter",IF(K1217&gt;=7,"Passive","Detractor"))</f>
        <v>Passive</v>
      </c>
      <c r="N1217" s="2" t="s">
        <v>7735</v>
      </c>
    </row>
    <row r="1218" spans="1:14" x14ac:dyDescent="0.2">
      <c r="A1218" s="2" t="s">
        <v>8953</v>
      </c>
      <c r="B1218" s="2" t="s">
        <v>5255</v>
      </c>
      <c r="C1218" s="2" t="s">
        <v>1885</v>
      </c>
      <c r="D1218" s="2" t="s">
        <v>116</v>
      </c>
      <c r="E1218" s="11">
        <v>45944</v>
      </c>
      <c r="F1218" s="2">
        <v>5</v>
      </c>
      <c r="G1218" s="2">
        <v>5</v>
      </c>
      <c r="H1218" s="2">
        <v>4</v>
      </c>
      <c r="I1218" s="2">
        <v>5</v>
      </c>
      <c r="J1218" s="2">
        <v>4</v>
      </c>
      <c r="K1218" s="2">
        <v>10</v>
      </c>
      <c r="L1218" s="2" t="str">
        <f>IF(F1218&gt;=4,"Positive",IF(F1218=3,"Neutral","Negative"))</f>
        <v>Positive</v>
      </c>
      <c r="M1218" s="2" t="str">
        <f>IF(K1218&gt;=9,"Promoter",IF(K1218&gt;=7,"Passive","Detractor"))</f>
        <v>Promoter</v>
      </c>
      <c r="N1218" s="2" t="s">
        <v>7743</v>
      </c>
    </row>
    <row r="1219" spans="1:14" x14ac:dyDescent="0.2">
      <c r="A1219" s="2" t="s">
        <v>8954</v>
      </c>
      <c r="B1219" s="2" t="s">
        <v>5350</v>
      </c>
      <c r="C1219" s="2" t="s">
        <v>1343</v>
      </c>
      <c r="D1219" s="2" t="s">
        <v>47</v>
      </c>
      <c r="E1219" s="11">
        <v>45944</v>
      </c>
      <c r="F1219" s="2">
        <v>3</v>
      </c>
      <c r="G1219" s="2">
        <v>2</v>
      </c>
      <c r="H1219" s="2">
        <v>3</v>
      </c>
      <c r="I1219" s="2">
        <v>3</v>
      </c>
      <c r="J1219" s="2">
        <v>3</v>
      </c>
      <c r="K1219" s="2">
        <v>5</v>
      </c>
      <c r="L1219" s="2" t="str">
        <f>IF(F1219&gt;=4,"Positive",IF(F1219=3,"Neutral","Negative"))</f>
        <v>Neutral</v>
      </c>
      <c r="M1219" s="2" t="str">
        <f>IF(K1219&gt;=9,"Promoter",IF(K1219&gt;=7,"Passive","Detractor"))</f>
        <v>Detractor</v>
      </c>
      <c r="N1219" s="2" t="s">
        <v>7737</v>
      </c>
    </row>
    <row r="1220" spans="1:14" x14ac:dyDescent="0.2">
      <c r="A1220" s="2" t="s">
        <v>8955</v>
      </c>
      <c r="B1220" s="2" t="s">
        <v>5046</v>
      </c>
      <c r="C1220" s="2" t="s">
        <v>573</v>
      </c>
      <c r="D1220" s="2" t="s">
        <v>118</v>
      </c>
      <c r="E1220" s="11">
        <v>45945</v>
      </c>
      <c r="F1220" s="2">
        <v>4</v>
      </c>
      <c r="G1220" s="2">
        <v>4</v>
      </c>
      <c r="H1220" s="2">
        <v>4</v>
      </c>
      <c r="I1220" s="2">
        <v>3</v>
      </c>
      <c r="J1220" s="2">
        <v>5</v>
      </c>
      <c r="K1220" s="2">
        <v>7</v>
      </c>
      <c r="L1220" s="2" t="str">
        <f>IF(F1220&gt;=4,"Positive",IF(F1220=3,"Neutral","Negative"))</f>
        <v>Positive</v>
      </c>
      <c r="M1220" s="2" t="str">
        <f>IF(K1220&gt;=9,"Promoter",IF(K1220&gt;=7,"Passive","Detractor"))</f>
        <v>Passive</v>
      </c>
      <c r="N1220" s="2" t="s">
        <v>7743</v>
      </c>
    </row>
    <row r="1221" spans="1:14" x14ac:dyDescent="0.2">
      <c r="A1221" s="2" t="s">
        <v>8956</v>
      </c>
      <c r="B1221" s="2" t="s">
        <v>5335</v>
      </c>
      <c r="C1221" s="2" t="s">
        <v>2182</v>
      </c>
      <c r="D1221" s="2" t="s">
        <v>120</v>
      </c>
      <c r="E1221" s="11">
        <v>45945</v>
      </c>
      <c r="F1221" s="2">
        <v>2</v>
      </c>
      <c r="G1221" s="2">
        <v>3</v>
      </c>
      <c r="H1221" s="2">
        <v>3</v>
      </c>
      <c r="I1221" s="2">
        <v>2</v>
      </c>
      <c r="J1221" s="2">
        <v>1</v>
      </c>
      <c r="K1221" s="2">
        <v>4</v>
      </c>
      <c r="L1221" s="2" t="str">
        <f>IF(F1221&gt;=4,"Positive",IF(F1221=3,"Neutral","Negative"))</f>
        <v>Negative</v>
      </c>
      <c r="M1221" s="2" t="str">
        <f>IF(K1221&gt;=9,"Promoter",IF(K1221&gt;=7,"Passive","Detractor"))</f>
        <v>Detractor</v>
      </c>
      <c r="N1221" s="2" t="s">
        <v>7735</v>
      </c>
    </row>
    <row r="1222" spans="1:14" x14ac:dyDescent="0.2">
      <c r="A1222" s="2" t="s">
        <v>8957</v>
      </c>
      <c r="B1222" s="2" t="s">
        <v>5373</v>
      </c>
      <c r="C1222" s="2" t="s">
        <v>1708</v>
      </c>
      <c r="D1222" s="2" t="s">
        <v>51</v>
      </c>
      <c r="E1222" s="11">
        <v>45945</v>
      </c>
      <c r="F1222" s="2">
        <v>5</v>
      </c>
      <c r="G1222" s="2">
        <v>4</v>
      </c>
      <c r="H1222" s="2">
        <v>5</v>
      </c>
      <c r="I1222" s="2">
        <v>5</v>
      </c>
      <c r="J1222" s="2">
        <v>5</v>
      </c>
      <c r="K1222" s="2">
        <v>9</v>
      </c>
      <c r="L1222" s="2" t="str">
        <f>IF(F1222&gt;=4,"Positive",IF(F1222=3,"Neutral","Negative"))</f>
        <v>Positive</v>
      </c>
      <c r="M1222" s="2" t="str">
        <f>IF(K1222&gt;=9,"Promoter",IF(K1222&gt;=7,"Passive","Detractor"))</f>
        <v>Promoter</v>
      </c>
      <c r="N1222" s="2" t="s">
        <v>7733</v>
      </c>
    </row>
    <row r="1223" spans="1:14" x14ac:dyDescent="0.2">
      <c r="A1223" s="2" t="s">
        <v>8958</v>
      </c>
      <c r="B1223" s="2" t="s">
        <v>4921</v>
      </c>
      <c r="C1223" s="2" t="s">
        <v>2101</v>
      </c>
      <c r="D1223" s="2" t="s">
        <v>32</v>
      </c>
      <c r="E1223" s="11">
        <v>45946</v>
      </c>
      <c r="F1223" s="2">
        <v>5</v>
      </c>
      <c r="G1223" s="2">
        <v>5</v>
      </c>
      <c r="H1223" s="2">
        <v>5</v>
      </c>
      <c r="I1223" s="2">
        <v>5</v>
      </c>
      <c r="J1223" s="2">
        <v>5</v>
      </c>
      <c r="K1223" s="2">
        <v>9</v>
      </c>
      <c r="L1223" s="2" t="str">
        <f>IF(F1223&gt;=4,"Positive",IF(F1223=3,"Neutral","Negative"))</f>
        <v>Positive</v>
      </c>
      <c r="M1223" s="2" t="str">
        <f>IF(K1223&gt;=9,"Promoter",IF(K1223&gt;=7,"Passive","Detractor"))</f>
        <v>Promoter</v>
      </c>
      <c r="N1223" s="2" t="s">
        <v>7735</v>
      </c>
    </row>
    <row r="1224" spans="1:14" x14ac:dyDescent="0.2">
      <c r="A1224" s="2" t="s">
        <v>8959</v>
      </c>
      <c r="B1224" s="2" t="s">
        <v>4952</v>
      </c>
      <c r="C1224" s="2" t="s">
        <v>1749</v>
      </c>
      <c r="D1224" s="2" t="s">
        <v>53</v>
      </c>
      <c r="E1224" s="11">
        <v>45946</v>
      </c>
      <c r="F1224" s="2">
        <v>5</v>
      </c>
      <c r="G1224" s="2">
        <v>4</v>
      </c>
      <c r="H1224" s="2">
        <v>5</v>
      </c>
      <c r="I1224" s="2">
        <v>5</v>
      </c>
      <c r="J1224" s="2">
        <v>5</v>
      </c>
      <c r="K1224" s="2">
        <v>10</v>
      </c>
      <c r="L1224" s="2" t="str">
        <f>IF(F1224&gt;=4,"Positive",IF(F1224=3,"Neutral","Negative"))</f>
        <v>Positive</v>
      </c>
      <c r="M1224" s="2" t="str">
        <f>IF(K1224&gt;=9,"Promoter",IF(K1224&gt;=7,"Passive","Detractor"))</f>
        <v>Promoter</v>
      </c>
      <c r="N1224" s="2" t="s">
        <v>7743</v>
      </c>
    </row>
    <row r="1225" spans="1:14" x14ac:dyDescent="0.2">
      <c r="A1225" s="2" t="s">
        <v>8960</v>
      </c>
      <c r="B1225" s="2" t="s">
        <v>5084</v>
      </c>
      <c r="C1225" s="2" t="s">
        <v>1095</v>
      </c>
      <c r="D1225" s="2" t="s">
        <v>129</v>
      </c>
      <c r="E1225" s="11">
        <v>45946</v>
      </c>
      <c r="F1225" s="2">
        <v>5</v>
      </c>
      <c r="G1225" s="2">
        <v>5</v>
      </c>
      <c r="H1225" s="2">
        <v>5</v>
      </c>
      <c r="I1225" s="2">
        <v>5</v>
      </c>
      <c r="J1225" s="2">
        <v>5</v>
      </c>
      <c r="K1225" s="2">
        <v>10</v>
      </c>
      <c r="L1225" s="2" t="str">
        <f>IF(F1225&gt;=4,"Positive",IF(F1225=3,"Neutral","Negative"))</f>
        <v>Positive</v>
      </c>
      <c r="M1225" s="2" t="str">
        <f>IF(K1225&gt;=9,"Promoter",IF(K1225&gt;=7,"Passive","Detractor"))</f>
        <v>Promoter</v>
      </c>
      <c r="N1225" s="2" t="s">
        <v>7743</v>
      </c>
    </row>
    <row r="1226" spans="1:14" x14ac:dyDescent="0.2">
      <c r="A1226" s="2" t="s">
        <v>8961</v>
      </c>
      <c r="B1226" s="2" t="s">
        <v>5198</v>
      </c>
      <c r="C1226" s="2" t="s">
        <v>918</v>
      </c>
      <c r="D1226" s="2" t="s">
        <v>32</v>
      </c>
      <c r="E1226" s="11">
        <v>45946</v>
      </c>
      <c r="F1226" s="2">
        <v>4</v>
      </c>
      <c r="G1226" s="2">
        <v>5</v>
      </c>
      <c r="H1226" s="2">
        <v>4</v>
      </c>
      <c r="I1226" s="2">
        <v>5</v>
      </c>
      <c r="J1226" s="2">
        <v>5</v>
      </c>
      <c r="K1226" s="2">
        <v>8</v>
      </c>
      <c r="L1226" s="2" t="str">
        <f>IF(F1226&gt;=4,"Positive",IF(F1226=3,"Neutral","Negative"))</f>
        <v>Positive</v>
      </c>
      <c r="M1226" s="2" t="str">
        <f>IF(K1226&gt;=9,"Promoter",IF(K1226&gt;=7,"Passive","Detractor"))</f>
        <v>Passive</v>
      </c>
      <c r="N1226" s="2" t="s">
        <v>7743</v>
      </c>
    </row>
    <row r="1227" spans="1:14" x14ac:dyDescent="0.2">
      <c r="A1227" s="2" t="s">
        <v>8962</v>
      </c>
      <c r="B1227" s="2" t="s">
        <v>5390</v>
      </c>
      <c r="C1227" s="2" t="s">
        <v>1343</v>
      </c>
      <c r="D1227" s="2" t="s">
        <v>118</v>
      </c>
      <c r="E1227" s="11">
        <v>45947</v>
      </c>
      <c r="F1227" s="2">
        <v>4</v>
      </c>
      <c r="G1227" s="2">
        <v>5</v>
      </c>
      <c r="H1227" s="2">
        <v>4</v>
      </c>
      <c r="I1227" s="2">
        <v>4</v>
      </c>
      <c r="J1227" s="2">
        <v>4</v>
      </c>
      <c r="K1227" s="2">
        <v>9</v>
      </c>
      <c r="L1227" s="2" t="str">
        <f>IF(F1227&gt;=4,"Positive",IF(F1227=3,"Neutral","Negative"))</f>
        <v>Positive</v>
      </c>
      <c r="M1227" s="2" t="str">
        <f>IF(K1227&gt;=9,"Promoter",IF(K1227&gt;=7,"Passive","Detractor"))</f>
        <v>Promoter</v>
      </c>
      <c r="N1227" s="2" t="s">
        <v>7743</v>
      </c>
    </row>
    <row r="1228" spans="1:14" x14ac:dyDescent="0.2">
      <c r="A1228" s="2" t="s">
        <v>8963</v>
      </c>
      <c r="B1228" s="2" t="s">
        <v>4875</v>
      </c>
      <c r="C1228" s="2" t="s">
        <v>2413</v>
      </c>
      <c r="D1228" s="2" t="s">
        <v>26</v>
      </c>
      <c r="E1228" s="11">
        <v>45948</v>
      </c>
      <c r="F1228" s="2">
        <v>4</v>
      </c>
      <c r="G1228" s="2">
        <v>5</v>
      </c>
      <c r="H1228" s="2">
        <v>4</v>
      </c>
      <c r="I1228" s="2">
        <v>3</v>
      </c>
      <c r="J1228" s="2">
        <v>5</v>
      </c>
      <c r="K1228" s="2">
        <v>7</v>
      </c>
      <c r="L1228" s="2" t="str">
        <f>IF(F1228&gt;=4,"Positive",IF(F1228=3,"Neutral","Negative"))</f>
        <v>Positive</v>
      </c>
      <c r="M1228" s="2" t="str">
        <f>IF(K1228&gt;=9,"Promoter",IF(K1228&gt;=7,"Passive","Detractor"))</f>
        <v>Passive</v>
      </c>
      <c r="N1228" s="2" t="s">
        <v>7743</v>
      </c>
    </row>
    <row r="1229" spans="1:14" x14ac:dyDescent="0.2">
      <c r="A1229" s="2" t="s">
        <v>8964</v>
      </c>
      <c r="B1229" s="2" t="s">
        <v>5096</v>
      </c>
      <c r="C1229" s="2" t="s">
        <v>1409</v>
      </c>
      <c r="D1229" s="2" t="s">
        <v>69</v>
      </c>
      <c r="E1229" s="11">
        <v>45948</v>
      </c>
      <c r="F1229" s="2">
        <v>3</v>
      </c>
      <c r="G1229" s="2">
        <v>3</v>
      </c>
      <c r="H1229" s="2">
        <v>2</v>
      </c>
      <c r="I1229" s="2">
        <v>3</v>
      </c>
      <c r="J1229" s="2">
        <v>3</v>
      </c>
      <c r="K1229" s="2">
        <v>7</v>
      </c>
      <c r="L1229" s="2" t="str">
        <f>IF(F1229&gt;=4,"Positive",IF(F1229=3,"Neutral","Negative"))</f>
        <v>Neutral</v>
      </c>
      <c r="M1229" s="2" t="str">
        <f>IF(K1229&gt;=9,"Promoter",IF(K1229&gt;=7,"Passive","Detractor"))</f>
        <v>Passive</v>
      </c>
      <c r="N1229" s="2" t="s">
        <v>7735</v>
      </c>
    </row>
    <row r="1230" spans="1:14" x14ac:dyDescent="0.2">
      <c r="A1230" s="2" t="s">
        <v>8965</v>
      </c>
      <c r="B1230" s="2" t="s">
        <v>5207</v>
      </c>
      <c r="C1230" s="2" t="s">
        <v>1194</v>
      </c>
      <c r="D1230" s="2" t="s">
        <v>108</v>
      </c>
      <c r="E1230" s="11">
        <v>45948</v>
      </c>
      <c r="F1230" s="2">
        <v>4</v>
      </c>
      <c r="G1230" s="2">
        <v>3</v>
      </c>
      <c r="H1230" s="2">
        <v>4</v>
      </c>
      <c r="I1230" s="2">
        <v>5</v>
      </c>
      <c r="J1230" s="2">
        <v>3</v>
      </c>
      <c r="K1230" s="2">
        <v>7</v>
      </c>
      <c r="L1230" s="2" t="str">
        <f>IF(F1230&gt;=4,"Positive",IF(F1230=3,"Neutral","Negative"))</f>
        <v>Positive</v>
      </c>
      <c r="M1230" s="2" t="str">
        <f>IF(K1230&gt;=9,"Promoter",IF(K1230&gt;=7,"Passive","Detractor"))</f>
        <v>Passive</v>
      </c>
      <c r="N1230" s="2" t="s">
        <v>7733</v>
      </c>
    </row>
    <row r="1231" spans="1:14" x14ac:dyDescent="0.2">
      <c r="A1231" s="2" t="s">
        <v>8966</v>
      </c>
      <c r="B1231" s="2" t="s">
        <v>5327</v>
      </c>
      <c r="C1231" s="2" t="s">
        <v>2575</v>
      </c>
      <c r="D1231" s="2" t="s">
        <v>29</v>
      </c>
      <c r="E1231" s="11">
        <v>45948</v>
      </c>
      <c r="F1231" s="2">
        <v>3</v>
      </c>
      <c r="G1231" s="2">
        <v>3</v>
      </c>
      <c r="H1231" s="2">
        <v>3</v>
      </c>
      <c r="I1231" s="2">
        <v>4</v>
      </c>
      <c r="J1231" s="2">
        <v>3</v>
      </c>
      <c r="K1231" s="2">
        <v>6</v>
      </c>
      <c r="L1231" s="2" t="str">
        <f>IF(F1231&gt;=4,"Positive",IF(F1231=3,"Neutral","Negative"))</f>
        <v>Neutral</v>
      </c>
      <c r="M1231" s="2" t="str">
        <f>IF(K1231&gt;=9,"Promoter",IF(K1231&gt;=7,"Passive","Detractor"))</f>
        <v>Detractor</v>
      </c>
      <c r="N1231" s="2" t="s">
        <v>7733</v>
      </c>
    </row>
    <row r="1232" spans="1:14" x14ac:dyDescent="0.2">
      <c r="A1232" s="2" t="s">
        <v>8967</v>
      </c>
      <c r="B1232" s="2" t="s">
        <v>5337</v>
      </c>
      <c r="C1232" s="2" t="s">
        <v>2459</v>
      </c>
      <c r="D1232" s="2" t="s">
        <v>59</v>
      </c>
      <c r="E1232" s="11">
        <v>45948</v>
      </c>
      <c r="F1232" s="2">
        <v>3</v>
      </c>
      <c r="G1232" s="2">
        <v>4</v>
      </c>
      <c r="H1232" s="2">
        <v>3</v>
      </c>
      <c r="I1232" s="2">
        <v>3</v>
      </c>
      <c r="J1232" s="2">
        <v>3</v>
      </c>
      <c r="K1232" s="2">
        <v>6</v>
      </c>
      <c r="L1232" s="2" t="str">
        <f>IF(F1232&gt;=4,"Positive",IF(F1232=3,"Neutral","Negative"))</f>
        <v>Neutral</v>
      </c>
      <c r="M1232" s="2" t="str">
        <f>IF(K1232&gt;=9,"Promoter",IF(K1232&gt;=7,"Passive","Detractor"))</f>
        <v>Detractor</v>
      </c>
      <c r="N1232" s="2" t="s">
        <v>7735</v>
      </c>
    </row>
    <row r="1233" spans="1:14" x14ac:dyDescent="0.2">
      <c r="A1233" s="2" t="s">
        <v>8968</v>
      </c>
      <c r="B1233" s="2" t="s">
        <v>4986</v>
      </c>
      <c r="C1233" s="2" t="s">
        <v>1051</v>
      </c>
      <c r="D1233" s="2" t="s">
        <v>116</v>
      </c>
      <c r="E1233" s="11">
        <v>45949</v>
      </c>
      <c r="F1233" s="2">
        <v>4</v>
      </c>
      <c r="G1233" s="2">
        <v>3</v>
      </c>
      <c r="H1233" s="2">
        <v>3</v>
      </c>
      <c r="I1233" s="2">
        <v>5</v>
      </c>
      <c r="J1233" s="2">
        <v>5</v>
      </c>
      <c r="K1233" s="2">
        <v>8</v>
      </c>
      <c r="L1233" s="2" t="str">
        <f>IF(F1233&gt;=4,"Positive",IF(F1233=3,"Neutral","Negative"))</f>
        <v>Positive</v>
      </c>
      <c r="M1233" s="2" t="str">
        <f>IF(K1233&gt;=9,"Promoter",IF(K1233&gt;=7,"Passive","Detractor"))</f>
        <v>Passive</v>
      </c>
      <c r="N1233" s="2" t="s">
        <v>7735</v>
      </c>
    </row>
    <row r="1234" spans="1:14" x14ac:dyDescent="0.2">
      <c r="A1234" s="2" t="s">
        <v>8969</v>
      </c>
      <c r="B1234" s="2" t="s">
        <v>5236</v>
      </c>
      <c r="C1234" s="2" t="s">
        <v>1582</v>
      </c>
      <c r="D1234" s="2" t="s">
        <v>91</v>
      </c>
      <c r="E1234" s="11">
        <v>45949</v>
      </c>
      <c r="F1234" s="2">
        <v>4</v>
      </c>
      <c r="G1234" s="2">
        <v>4</v>
      </c>
      <c r="H1234" s="2">
        <v>4</v>
      </c>
      <c r="I1234" s="2">
        <v>5</v>
      </c>
      <c r="J1234" s="2">
        <v>5</v>
      </c>
      <c r="K1234" s="2">
        <v>9</v>
      </c>
      <c r="L1234" s="2" t="str">
        <f>IF(F1234&gt;=4,"Positive",IF(F1234=3,"Neutral","Negative"))</f>
        <v>Positive</v>
      </c>
      <c r="M1234" s="2" t="str">
        <f>IF(K1234&gt;=9,"Promoter",IF(K1234&gt;=7,"Passive","Detractor"))</f>
        <v>Promoter</v>
      </c>
      <c r="N1234" s="2" t="s">
        <v>7735</v>
      </c>
    </row>
    <row r="1235" spans="1:14" x14ac:dyDescent="0.2">
      <c r="A1235" s="2" t="s">
        <v>8970</v>
      </c>
      <c r="B1235" s="2" t="s">
        <v>5262</v>
      </c>
      <c r="C1235" s="2" t="s">
        <v>1983</v>
      </c>
      <c r="D1235" s="2" t="s">
        <v>118</v>
      </c>
      <c r="E1235" s="11">
        <v>45949</v>
      </c>
      <c r="F1235" s="2">
        <v>5</v>
      </c>
      <c r="G1235" s="2">
        <v>5</v>
      </c>
      <c r="H1235" s="2">
        <v>4</v>
      </c>
      <c r="I1235" s="2">
        <v>5</v>
      </c>
      <c r="J1235" s="2">
        <v>5</v>
      </c>
      <c r="K1235" s="2">
        <v>10</v>
      </c>
      <c r="L1235" s="2" t="str">
        <f>IF(F1235&gt;=4,"Positive",IF(F1235=3,"Neutral","Negative"))</f>
        <v>Positive</v>
      </c>
      <c r="M1235" s="2" t="str">
        <f>IF(K1235&gt;=9,"Promoter",IF(K1235&gt;=7,"Passive","Detractor"))</f>
        <v>Promoter</v>
      </c>
      <c r="N1235" s="2" t="s">
        <v>7733</v>
      </c>
    </row>
    <row r="1236" spans="1:14" x14ac:dyDescent="0.2">
      <c r="A1236" s="2" t="s">
        <v>8971</v>
      </c>
      <c r="B1236" s="2" t="s">
        <v>3718</v>
      </c>
      <c r="C1236" s="2" t="s">
        <v>606</v>
      </c>
      <c r="D1236" s="2" t="s">
        <v>125</v>
      </c>
      <c r="E1236" s="11">
        <v>45950</v>
      </c>
      <c r="F1236" s="2">
        <v>5</v>
      </c>
      <c r="G1236" s="2">
        <v>5</v>
      </c>
      <c r="H1236" s="2">
        <v>5</v>
      </c>
      <c r="I1236" s="2">
        <v>4</v>
      </c>
      <c r="J1236" s="2">
        <v>5</v>
      </c>
      <c r="K1236" s="2">
        <v>10</v>
      </c>
      <c r="L1236" s="2" t="str">
        <f>IF(F1236&gt;=4,"Positive",IF(F1236=3,"Neutral","Negative"))</f>
        <v>Positive</v>
      </c>
      <c r="M1236" s="2" t="str">
        <f>IF(K1236&gt;=9,"Promoter",IF(K1236&gt;=7,"Passive","Detractor"))</f>
        <v>Promoter</v>
      </c>
      <c r="N1236" s="2" t="s">
        <v>7743</v>
      </c>
    </row>
    <row r="1237" spans="1:14" x14ac:dyDescent="0.2">
      <c r="A1237" s="2" t="s">
        <v>8972</v>
      </c>
      <c r="B1237" s="2" t="s">
        <v>5244</v>
      </c>
      <c r="C1237" s="2" t="s">
        <v>1281</v>
      </c>
      <c r="D1237" s="2" t="s">
        <v>26</v>
      </c>
      <c r="E1237" s="11">
        <v>45950</v>
      </c>
      <c r="F1237" s="2">
        <v>4</v>
      </c>
      <c r="G1237" s="2">
        <v>5</v>
      </c>
      <c r="H1237" s="2">
        <v>4</v>
      </c>
      <c r="I1237" s="2">
        <v>4</v>
      </c>
      <c r="J1237" s="2">
        <v>5</v>
      </c>
      <c r="K1237" s="2">
        <v>8</v>
      </c>
      <c r="L1237" s="2" t="str">
        <f>IF(F1237&gt;=4,"Positive",IF(F1237=3,"Neutral","Negative"))</f>
        <v>Positive</v>
      </c>
      <c r="M1237" s="2" t="str">
        <f>IF(K1237&gt;=9,"Promoter",IF(K1237&gt;=7,"Passive","Detractor"))</f>
        <v>Passive</v>
      </c>
      <c r="N1237" s="2" t="s">
        <v>7733</v>
      </c>
    </row>
    <row r="1238" spans="1:14" x14ac:dyDescent="0.2">
      <c r="A1238" s="2" t="s">
        <v>8973</v>
      </c>
      <c r="B1238" s="2" t="s">
        <v>5409</v>
      </c>
      <c r="C1238" s="2" t="s">
        <v>1183</v>
      </c>
      <c r="D1238" s="2" t="s">
        <v>129</v>
      </c>
      <c r="E1238" s="11">
        <v>45951</v>
      </c>
      <c r="F1238" s="2">
        <v>4</v>
      </c>
      <c r="G1238" s="2">
        <v>3</v>
      </c>
      <c r="H1238" s="2">
        <v>4</v>
      </c>
      <c r="I1238" s="2">
        <v>4</v>
      </c>
      <c r="J1238" s="2">
        <v>4</v>
      </c>
      <c r="K1238" s="2">
        <v>7</v>
      </c>
      <c r="L1238" s="2" t="str">
        <f>IF(F1238&gt;=4,"Positive",IF(F1238=3,"Neutral","Negative"))</f>
        <v>Positive</v>
      </c>
      <c r="M1238" s="2" t="str">
        <f>IF(K1238&gt;=9,"Promoter",IF(K1238&gt;=7,"Passive","Detractor"))</f>
        <v>Passive</v>
      </c>
      <c r="N1238" s="2" t="s">
        <v>7743</v>
      </c>
    </row>
    <row r="1239" spans="1:14" x14ac:dyDescent="0.2">
      <c r="A1239" s="2" t="s">
        <v>8974</v>
      </c>
      <c r="B1239" s="2" t="s">
        <v>3775</v>
      </c>
      <c r="C1239" s="2" t="s">
        <v>1629</v>
      </c>
      <c r="D1239" s="2" t="s">
        <v>53</v>
      </c>
      <c r="E1239" s="11">
        <v>45952</v>
      </c>
      <c r="F1239" s="2">
        <v>5</v>
      </c>
      <c r="G1239" s="2">
        <v>4</v>
      </c>
      <c r="H1239" s="2">
        <v>5</v>
      </c>
      <c r="I1239" s="2">
        <v>4</v>
      </c>
      <c r="J1239" s="2">
        <v>5</v>
      </c>
      <c r="K1239" s="2">
        <v>8</v>
      </c>
      <c r="L1239" s="2" t="str">
        <f>IF(F1239&gt;=4,"Positive",IF(F1239=3,"Neutral","Negative"))</f>
        <v>Positive</v>
      </c>
      <c r="M1239" s="2" t="str">
        <f>IF(K1239&gt;=9,"Promoter",IF(K1239&gt;=7,"Passive","Detractor"))</f>
        <v>Passive</v>
      </c>
      <c r="N1239" s="2" t="s">
        <v>7749</v>
      </c>
    </row>
    <row r="1240" spans="1:14" x14ac:dyDescent="0.2">
      <c r="A1240" s="2" t="s">
        <v>8975</v>
      </c>
      <c r="B1240" s="2" t="s">
        <v>4295</v>
      </c>
      <c r="C1240" s="2" t="s">
        <v>1089</v>
      </c>
      <c r="D1240" s="2" t="s">
        <v>93</v>
      </c>
      <c r="E1240" s="11">
        <v>45952</v>
      </c>
      <c r="F1240" s="2">
        <v>5</v>
      </c>
      <c r="G1240" s="2">
        <v>5</v>
      </c>
      <c r="H1240" s="2">
        <v>5</v>
      </c>
      <c r="I1240" s="2">
        <v>4</v>
      </c>
      <c r="J1240" s="2">
        <v>4</v>
      </c>
      <c r="K1240" s="2">
        <v>8</v>
      </c>
      <c r="L1240" s="2" t="str">
        <f>IF(F1240&gt;=4,"Positive",IF(F1240=3,"Neutral","Negative"))</f>
        <v>Positive</v>
      </c>
      <c r="M1240" s="2" t="str">
        <f>IF(K1240&gt;=9,"Promoter",IF(K1240&gt;=7,"Passive","Detractor"))</f>
        <v>Passive</v>
      </c>
      <c r="N1240" s="2" t="s">
        <v>7743</v>
      </c>
    </row>
    <row r="1241" spans="1:14" x14ac:dyDescent="0.2">
      <c r="A1241" s="2" t="s">
        <v>8976</v>
      </c>
      <c r="B1241" s="2" t="s">
        <v>4941</v>
      </c>
      <c r="C1241" s="2" t="s">
        <v>2036</v>
      </c>
      <c r="D1241" s="2" t="s">
        <v>89</v>
      </c>
      <c r="E1241" s="11">
        <v>45952</v>
      </c>
      <c r="F1241" s="2">
        <v>3</v>
      </c>
      <c r="G1241" s="2">
        <v>3</v>
      </c>
      <c r="H1241" s="2">
        <v>2</v>
      </c>
      <c r="I1241" s="2">
        <v>3</v>
      </c>
      <c r="J1241" s="2">
        <v>3</v>
      </c>
      <c r="K1241" s="2">
        <v>5</v>
      </c>
      <c r="L1241" s="2" t="str">
        <f>IF(F1241&gt;=4,"Positive",IF(F1241=3,"Neutral","Negative"))</f>
        <v>Neutral</v>
      </c>
      <c r="M1241" s="2" t="str">
        <f>IF(K1241&gt;=9,"Promoter",IF(K1241&gt;=7,"Passive","Detractor"))</f>
        <v>Detractor</v>
      </c>
      <c r="N1241" s="2" t="s">
        <v>7743</v>
      </c>
    </row>
    <row r="1242" spans="1:14" x14ac:dyDescent="0.2">
      <c r="A1242" s="2" t="s">
        <v>8977</v>
      </c>
      <c r="B1242" s="2" t="s">
        <v>5281</v>
      </c>
      <c r="C1242" s="2" t="s">
        <v>976</v>
      </c>
      <c r="D1242" s="2" t="s">
        <v>51</v>
      </c>
      <c r="E1242" s="11">
        <v>45952</v>
      </c>
      <c r="F1242" s="2">
        <v>5</v>
      </c>
      <c r="G1242" s="2">
        <v>5</v>
      </c>
      <c r="H1242" s="2">
        <v>5</v>
      </c>
      <c r="I1242" s="2">
        <v>4</v>
      </c>
      <c r="J1242" s="2">
        <v>4</v>
      </c>
      <c r="K1242" s="2">
        <v>9</v>
      </c>
      <c r="L1242" s="2" t="str">
        <f>IF(F1242&gt;=4,"Positive",IF(F1242=3,"Neutral","Negative"))</f>
        <v>Positive</v>
      </c>
      <c r="M1242" s="2" t="str">
        <f>IF(K1242&gt;=9,"Promoter",IF(K1242&gt;=7,"Passive","Detractor"))</f>
        <v>Promoter</v>
      </c>
      <c r="N1242" s="2" t="s">
        <v>7743</v>
      </c>
    </row>
    <row r="1243" spans="1:14" x14ac:dyDescent="0.2">
      <c r="A1243" s="2" t="s">
        <v>8978</v>
      </c>
      <c r="B1243" s="2" t="s">
        <v>4942</v>
      </c>
      <c r="C1243" s="2" t="s">
        <v>2386</v>
      </c>
      <c r="D1243" s="2" t="s">
        <v>108</v>
      </c>
      <c r="E1243" s="11">
        <v>45953</v>
      </c>
      <c r="F1243" s="2">
        <v>4</v>
      </c>
      <c r="G1243" s="2">
        <v>3</v>
      </c>
      <c r="H1243" s="2">
        <v>3</v>
      </c>
      <c r="I1243" s="2">
        <v>3</v>
      </c>
      <c r="J1243" s="2">
        <v>3</v>
      </c>
      <c r="K1243" s="2">
        <v>7</v>
      </c>
      <c r="L1243" s="2" t="str">
        <f>IF(F1243&gt;=4,"Positive",IF(F1243=3,"Neutral","Negative"))</f>
        <v>Positive</v>
      </c>
      <c r="M1243" s="2" t="str">
        <f>IF(K1243&gt;=9,"Promoter",IF(K1243&gt;=7,"Passive","Detractor"))</f>
        <v>Passive</v>
      </c>
      <c r="N1243" s="2" t="s">
        <v>7733</v>
      </c>
    </row>
    <row r="1244" spans="1:14" x14ac:dyDescent="0.2">
      <c r="A1244" s="2" t="s">
        <v>8979</v>
      </c>
      <c r="B1244" s="2" t="s">
        <v>5265</v>
      </c>
      <c r="C1244" s="2" t="s">
        <v>735</v>
      </c>
      <c r="D1244" s="2" t="s">
        <v>93</v>
      </c>
      <c r="E1244" s="11">
        <v>45953</v>
      </c>
      <c r="F1244" s="2">
        <v>4</v>
      </c>
      <c r="G1244" s="2">
        <v>4</v>
      </c>
      <c r="H1244" s="2">
        <v>4</v>
      </c>
      <c r="I1244" s="2">
        <v>5</v>
      </c>
      <c r="J1244" s="2">
        <v>4</v>
      </c>
      <c r="K1244" s="2">
        <v>9</v>
      </c>
      <c r="L1244" s="2" t="str">
        <f>IF(F1244&gt;=4,"Positive",IF(F1244=3,"Neutral","Negative"))</f>
        <v>Positive</v>
      </c>
      <c r="M1244" s="2" t="str">
        <f>IF(K1244&gt;=9,"Promoter",IF(K1244&gt;=7,"Passive","Detractor"))</f>
        <v>Promoter</v>
      </c>
      <c r="N1244" s="2" t="s">
        <v>7737</v>
      </c>
    </row>
    <row r="1245" spans="1:14" x14ac:dyDescent="0.2">
      <c r="A1245" s="2" t="s">
        <v>8980</v>
      </c>
      <c r="B1245" s="2" t="s">
        <v>5343</v>
      </c>
      <c r="C1245" s="2" t="s">
        <v>902</v>
      </c>
      <c r="D1245" s="2" t="s">
        <v>51</v>
      </c>
      <c r="E1245" s="11">
        <v>45953</v>
      </c>
      <c r="F1245" s="2">
        <v>3</v>
      </c>
      <c r="G1245" s="2">
        <v>3</v>
      </c>
      <c r="H1245" s="2">
        <v>3</v>
      </c>
      <c r="I1245" s="2">
        <v>2</v>
      </c>
      <c r="J1245" s="2">
        <v>2</v>
      </c>
      <c r="K1245" s="2">
        <v>7</v>
      </c>
      <c r="L1245" s="2" t="str">
        <f>IF(F1245&gt;=4,"Positive",IF(F1245=3,"Neutral","Negative"))</f>
        <v>Neutral</v>
      </c>
      <c r="M1245" s="2" t="str">
        <f>IF(K1245&gt;=9,"Promoter",IF(K1245&gt;=7,"Passive","Detractor"))</f>
        <v>Passive</v>
      </c>
      <c r="N1245" s="2" t="s">
        <v>7737</v>
      </c>
    </row>
    <row r="1246" spans="1:14" x14ac:dyDescent="0.2">
      <c r="A1246" s="2" t="s">
        <v>8981</v>
      </c>
      <c r="B1246" s="2" t="s">
        <v>5382</v>
      </c>
      <c r="C1246" s="2" t="s">
        <v>815</v>
      </c>
      <c r="D1246" s="2" t="s">
        <v>37</v>
      </c>
      <c r="E1246" s="11">
        <v>45953</v>
      </c>
      <c r="F1246" s="2">
        <v>5</v>
      </c>
      <c r="G1246" s="2">
        <v>5</v>
      </c>
      <c r="H1246" s="2">
        <v>5</v>
      </c>
      <c r="I1246" s="2">
        <v>5</v>
      </c>
      <c r="J1246" s="2">
        <v>4</v>
      </c>
      <c r="K1246" s="2">
        <v>9</v>
      </c>
      <c r="L1246" s="2" t="str">
        <f>IF(F1246&gt;=4,"Positive",IF(F1246=3,"Neutral","Negative"))</f>
        <v>Positive</v>
      </c>
      <c r="M1246" s="2" t="str">
        <f>IF(K1246&gt;=9,"Promoter",IF(K1246&gt;=7,"Passive","Detractor"))</f>
        <v>Promoter</v>
      </c>
      <c r="N1246" s="2" t="s">
        <v>7735</v>
      </c>
    </row>
    <row r="1247" spans="1:14" x14ac:dyDescent="0.2">
      <c r="A1247" s="2" t="s">
        <v>8982</v>
      </c>
      <c r="B1247" s="2" t="s">
        <v>4051</v>
      </c>
      <c r="C1247" s="2" t="s">
        <v>2541</v>
      </c>
      <c r="D1247" s="2" t="s">
        <v>83</v>
      </c>
      <c r="E1247" s="11">
        <v>45954</v>
      </c>
      <c r="F1247" s="2">
        <v>4</v>
      </c>
      <c r="G1247" s="2">
        <v>4</v>
      </c>
      <c r="H1247" s="2">
        <v>4</v>
      </c>
      <c r="I1247" s="2">
        <v>4</v>
      </c>
      <c r="J1247" s="2">
        <v>4</v>
      </c>
      <c r="K1247" s="2">
        <v>9</v>
      </c>
      <c r="L1247" s="2" t="str">
        <f>IF(F1247&gt;=4,"Positive",IF(F1247=3,"Neutral","Negative"))</f>
        <v>Positive</v>
      </c>
      <c r="M1247" s="2" t="str">
        <f>IF(K1247&gt;=9,"Promoter",IF(K1247&gt;=7,"Passive","Detractor"))</f>
        <v>Promoter</v>
      </c>
      <c r="N1247" s="2" t="s">
        <v>7735</v>
      </c>
    </row>
    <row r="1248" spans="1:14" x14ac:dyDescent="0.2">
      <c r="A1248" s="2" t="s">
        <v>8983</v>
      </c>
      <c r="B1248" s="2" t="s">
        <v>4911</v>
      </c>
      <c r="C1248" s="2" t="s">
        <v>742</v>
      </c>
      <c r="D1248" s="2" t="s">
        <v>61</v>
      </c>
      <c r="E1248" s="11">
        <v>45954</v>
      </c>
      <c r="F1248" s="2">
        <v>3</v>
      </c>
      <c r="G1248" s="2">
        <v>4</v>
      </c>
      <c r="H1248" s="2">
        <v>2</v>
      </c>
      <c r="I1248" s="2">
        <v>4</v>
      </c>
      <c r="J1248" s="2">
        <v>3</v>
      </c>
      <c r="K1248" s="2">
        <v>7</v>
      </c>
      <c r="L1248" s="2" t="str">
        <f>IF(F1248&gt;=4,"Positive",IF(F1248=3,"Neutral","Negative"))</f>
        <v>Neutral</v>
      </c>
      <c r="M1248" s="2" t="str">
        <f>IF(K1248&gt;=9,"Promoter",IF(K1248&gt;=7,"Passive","Detractor"))</f>
        <v>Passive</v>
      </c>
      <c r="N1248" s="2" t="s">
        <v>7735</v>
      </c>
    </row>
    <row r="1249" spans="1:14" x14ac:dyDescent="0.2">
      <c r="A1249" s="2" t="s">
        <v>8984</v>
      </c>
      <c r="B1249" s="2" t="s">
        <v>5105</v>
      </c>
      <c r="C1249" s="2" t="s">
        <v>1906</v>
      </c>
      <c r="D1249" s="2" t="s">
        <v>99</v>
      </c>
      <c r="E1249" s="11">
        <v>45954</v>
      </c>
      <c r="F1249" s="2">
        <v>5</v>
      </c>
      <c r="G1249" s="2">
        <v>5</v>
      </c>
      <c r="H1249" s="2">
        <v>5</v>
      </c>
      <c r="I1249" s="2">
        <v>5</v>
      </c>
      <c r="J1249" s="2">
        <v>5</v>
      </c>
      <c r="K1249" s="2">
        <v>9</v>
      </c>
      <c r="L1249" s="2" t="str">
        <f>IF(F1249&gt;=4,"Positive",IF(F1249=3,"Neutral","Negative"))</f>
        <v>Positive</v>
      </c>
      <c r="M1249" s="2" t="str">
        <f>IF(K1249&gt;=9,"Promoter",IF(K1249&gt;=7,"Passive","Detractor"))</f>
        <v>Promoter</v>
      </c>
      <c r="N1249" s="2" t="s">
        <v>7733</v>
      </c>
    </row>
    <row r="1250" spans="1:14" x14ac:dyDescent="0.2">
      <c r="A1250" s="2" t="s">
        <v>8985</v>
      </c>
      <c r="B1250" s="2" t="s">
        <v>4052</v>
      </c>
      <c r="C1250" s="2" t="s">
        <v>324</v>
      </c>
      <c r="D1250" s="2" t="s">
        <v>22</v>
      </c>
      <c r="E1250" s="11">
        <v>45955</v>
      </c>
      <c r="F1250" s="2">
        <v>4</v>
      </c>
      <c r="G1250" s="2">
        <v>4</v>
      </c>
      <c r="H1250" s="2">
        <v>5</v>
      </c>
      <c r="I1250" s="2">
        <v>4</v>
      </c>
      <c r="J1250" s="2">
        <v>3</v>
      </c>
      <c r="K1250" s="2">
        <v>7</v>
      </c>
      <c r="L1250" s="2" t="str">
        <f>IF(F1250&gt;=4,"Positive",IF(F1250=3,"Neutral","Negative"))</f>
        <v>Positive</v>
      </c>
      <c r="M1250" s="2" t="str">
        <f>IF(K1250&gt;=9,"Promoter",IF(K1250&gt;=7,"Passive","Detractor"))</f>
        <v>Passive</v>
      </c>
      <c r="N1250" s="2" t="s">
        <v>7743</v>
      </c>
    </row>
    <row r="1251" spans="1:14" x14ac:dyDescent="0.2">
      <c r="A1251" s="2" t="s">
        <v>8986</v>
      </c>
      <c r="B1251" s="2" t="s">
        <v>4981</v>
      </c>
      <c r="C1251" s="2" t="s">
        <v>2070</v>
      </c>
      <c r="D1251" s="2" t="s">
        <v>83</v>
      </c>
      <c r="E1251" s="11">
        <v>45955</v>
      </c>
      <c r="F1251" s="2">
        <v>5</v>
      </c>
      <c r="G1251" s="2">
        <v>5</v>
      </c>
      <c r="H1251" s="2">
        <v>5</v>
      </c>
      <c r="I1251" s="2">
        <v>5</v>
      </c>
      <c r="J1251" s="2">
        <v>4</v>
      </c>
      <c r="K1251" s="2">
        <v>8</v>
      </c>
      <c r="L1251" s="2" t="str">
        <f>IF(F1251&gt;=4,"Positive",IF(F1251=3,"Neutral","Negative"))</f>
        <v>Positive</v>
      </c>
      <c r="M1251" s="2" t="str">
        <f>IF(K1251&gt;=9,"Promoter",IF(K1251&gt;=7,"Passive","Detractor"))</f>
        <v>Passive</v>
      </c>
      <c r="N1251" s="2" t="s">
        <v>7749</v>
      </c>
    </row>
    <row r="1252" spans="1:14" x14ac:dyDescent="0.2">
      <c r="A1252" s="2" t="s">
        <v>8987</v>
      </c>
      <c r="B1252" s="2" t="s">
        <v>5180</v>
      </c>
      <c r="C1252" s="2" t="s">
        <v>935</v>
      </c>
      <c r="D1252" s="2" t="s">
        <v>120</v>
      </c>
      <c r="E1252" s="11">
        <v>45955</v>
      </c>
      <c r="F1252" s="2">
        <v>3</v>
      </c>
      <c r="G1252" s="2">
        <v>2</v>
      </c>
      <c r="H1252" s="2">
        <v>2</v>
      </c>
      <c r="I1252" s="2">
        <v>3</v>
      </c>
      <c r="J1252" s="2">
        <v>4</v>
      </c>
      <c r="K1252" s="2">
        <v>5</v>
      </c>
      <c r="L1252" s="2" t="str">
        <f>IF(F1252&gt;=4,"Positive",IF(F1252=3,"Neutral","Negative"))</f>
        <v>Neutral</v>
      </c>
      <c r="M1252" s="2" t="str">
        <f>IF(K1252&gt;=9,"Promoter",IF(K1252&gt;=7,"Passive","Detractor"))</f>
        <v>Detractor</v>
      </c>
      <c r="N1252" s="2" t="s">
        <v>7735</v>
      </c>
    </row>
    <row r="1253" spans="1:14" x14ac:dyDescent="0.2">
      <c r="A1253" s="2" t="s">
        <v>8988</v>
      </c>
      <c r="B1253" s="2" t="s">
        <v>5235</v>
      </c>
      <c r="C1253" s="2" t="s">
        <v>1557</v>
      </c>
      <c r="D1253" s="2" t="s">
        <v>22</v>
      </c>
      <c r="E1253" s="11">
        <v>45955</v>
      </c>
      <c r="F1253" s="2">
        <v>5</v>
      </c>
      <c r="G1253" s="2">
        <v>5</v>
      </c>
      <c r="H1253" s="2">
        <v>5</v>
      </c>
      <c r="I1253" s="2">
        <v>5</v>
      </c>
      <c r="J1253" s="2">
        <v>4</v>
      </c>
      <c r="K1253" s="2">
        <v>9</v>
      </c>
      <c r="L1253" s="2" t="str">
        <f>IF(F1253&gt;=4,"Positive",IF(F1253=3,"Neutral","Negative"))</f>
        <v>Positive</v>
      </c>
      <c r="M1253" s="2" t="str">
        <f>IF(K1253&gt;=9,"Promoter",IF(K1253&gt;=7,"Passive","Detractor"))</f>
        <v>Promoter</v>
      </c>
      <c r="N1253" s="2" t="s">
        <v>7737</v>
      </c>
    </row>
    <row r="1254" spans="1:14" x14ac:dyDescent="0.2">
      <c r="A1254" s="2" t="s">
        <v>8989</v>
      </c>
      <c r="B1254" s="2" t="s">
        <v>5304</v>
      </c>
      <c r="C1254" s="2" t="s">
        <v>1331</v>
      </c>
      <c r="D1254" s="2" t="s">
        <v>129</v>
      </c>
      <c r="E1254" s="11">
        <v>45955</v>
      </c>
      <c r="F1254" s="2">
        <v>5</v>
      </c>
      <c r="G1254" s="2">
        <v>4</v>
      </c>
      <c r="H1254" s="2">
        <v>4</v>
      </c>
      <c r="I1254" s="2">
        <v>5</v>
      </c>
      <c r="J1254" s="2">
        <v>5</v>
      </c>
      <c r="K1254" s="2">
        <v>10</v>
      </c>
      <c r="L1254" s="2" t="str">
        <f>IF(F1254&gt;=4,"Positive",IF(F1254=3,"Neutral","Negative"))</f>
        <v>Positive</v>
      </c>
      <c r="M1254" s="2" t="str">
        <f>IF(K1254&gt;=9,"Promoter",IF(K1254&gt;=7,"Passive","Detractor"))</f>
        <v>Promoter</v>
      </c>
      <c r="N1254" s="2" t="s">
        <v>7743</v>
      </c>
    </row>
    <row r="1255" spans="1:14" x14ac:dyDescent="0.2">
      <c r="A1255" s="2" t="s">
        <v>8990</v>
      </c>
      <c r="B1255" s="2" t="s">
        <v>5365</v>
      </c>
      <c r="C1255" s="2" t="s">
        <v>1808</v>
      </c>
      <c r="D1255" s="2" t="s">
        <v>71</v>
      </c>
      <c r="E1255" s="11">
        <v>45955</v>
      </c>
      <c r="F1255" s="2">
        <v>5</v>
      </c>
      <c r="G1255" s="2">
        <v>5</v>
      </c>
      <c r="H1255" s="2">
        <v>4</v>
      </c>
      <c r="I1255" s="2">
        <v>5</v>
      </c>
      <c r="J1255" s="2">
        <v>4</v>
      </c>
      <c r="K1255" s="2">
        <v>8</v>
      </c>
      <c r="L1255" s="2" t="str">
        <f>IF(F1255&gt;=4,"Positive",IF(F1255=3,"Neutral","Negative"))</f>
        <v>Positive</v>
      </c>
      <c r="M1255" s="2" t="str">
        <f>IF(K1255&gt;=9,"Promoter",IF(K1255&gt;=7,"Passive","Detractor"))</f>
        <v>Passive</v>
      </c>
      <c r="N1255" s="2" t="s">
        <v>7743</v>
      </c>
    </row>
    <row r="1256" spans="1:14" x14ac:dyDescent="0.2">
      <c r="A1256" s="2" t="s">
        <v>8991</v>
      </c>
      <c r="B1256" s="2" t="s">
        <v>5400</v>
      </c>
      <c r="C1256" s="2" t="s">
        <v>2054</v>
      </c>
      <c r="D1256" s="2" t="s">
        <v>59</v>
      </c>
      <c r="E1256" s="11">
        <v>45955</v>
      </c>
      <c r="F1256" s="2">
        <v>4</v>
      </c>
      <c r="G1256" s="2">
        <v>4</v>
      </c>
      <c r="H1256" s="2">
        <v>4</v>
      </c>
      <c r="I1256" s="2">
        <v>4</v>
      </c>
      <c r="J1256" s="2">
        <v>3</v>
      </c>
      <c r="K1256" s="2">
        <v>8</v>
      </c>
      <c r="L1256" s="2" t="str">
        <f>IF(F1256&gt;=4,"Positive",IF(F1256=3,"Neutral","Negative"))</f>
        <v>Positive</v>
      </c>
      <c r="M1256" s="2" t="str">
        <f>IF(K1256&gt;=9,"Promoter",IF(K1256&gt;=7,"Passive","Detractor"))</f>
        <v>Passive</v>
      </c>
      <c r="N1256" s="2" t="s">
        <v>7743</v>
      </c>
    </row>
    <row r="1257" spans="1:14" x14ac:dyDescent="0.2">
      <c r="A1257" s="2" t="s">
        <v>8992</v>
      </c>
      <c r="B1257" s="2" t="s">
        <v>5428</v>
      </c>
      <c r="C1257" s="2" t="s">
        <v>1940</v>
      </c>
      <c r="D1257" s="2" t="s">
        <v>34</v>
      </c>
      <c r="E1257" s="11">
        <v>45955</v>
      </c>
      <c r="F1257" s="2">
        <v>4</v>
      </c>
      <c r="G1257" s="2">
        <v>5</v>
      </c>
      <c r="H1257" s="2">
        <v>4</v>
      </c>
      <c r="I1257" s="2">
        <v>4</v>
      </c>
      <c r="J1257" s="2">
        <v>4</v>
      </c>
      <c r="K1257" s="2">
        <v>8</v>
      </c>
      <c r="L1257" s="2" t="str">
        <f>IF(F1257&gt;=4,"Positive",IF(F1257=3,"Neutral","Negative"))</f>
        <v>Positive</v>
      </c>
      <c r="M1257" s="2" t="str">
        <f>IF(K1257&gt;=9,"Promoter",IF(K1257&gt;=7,"Passive","Detractor"))</f>
        <v>Passive</v>
      </c>
      <c r="N1257" s="2" t="s">
        <v>7733</v>
      </c>
    </row>
    <row r="1258" spans="1:14" x14ac:dyDescent="0.2">
      <c r="A1258" s="2" t="s">
        <v>8993</v>
      </c>
      <c r="B1258" s="2" t="s">
        <v>5465</v>
      </c>
      <c r="C1258" s="2" t="s">
        <v>2085</v>
      </c>
      <c r="D1258" s="2" t="s">
        <v>34</v>
      </c>
      <c r="E1258" s="11">
        <v>45955</v>
      </c>
      <c r="F1258" s="2">
        <v>5</v>
      </c>
      <c r="G1258" s="2">
        <v>5</v>
      </c>
      <c r="H1258" s="2">
        <v>5</v>
      </c>
      <c r="I1258" s="2">
        <v>5</v>
      </c>
      <c r="J1258" s="2">
        <v>5</v>
      </c>
      <c r="K1258" s="2">
        <v>10</v>
      </c>
      <c r="L1258" s="2" t="str">
        <f>IF(F1258&gt;=4,"Positive",IF(F1258=3,"Neutral","Negative"))</f>
        <v>Positive</v>
      </c>
      <c r="M1258" s="2" t="str">
        <f>IF(K1258&gt;=9,"Promoter",IF(K1258&gt;=7,"Passive","Detractor"))</f>
        <v>Promoter</v>
      </c>
      <c r="N1258" s="2" t="s">
        <v>7735</v>
      </c>
    </row>
    <row r="1259" spans="1:14" x14ac:dyDescent="0.2">
      <c r="A1259" s="2" t="s">
        <v>8994</v>
      </c>
      <c r="B1259" s="2" t="s">
        <v>5490</v>
      </c>
      <c r="C1259" s="2" t="s">
        <v>2239</v>
      </c>
      <c r="D1259" s="2" t="s">
        <v>37</v>
      </c>
      <c r="E1259" s="11">
        <v>45955</v>
      </c>
      <c r="F1259" s="2">
        <v>5</v>
      </c>
      <c r="G1259" s="2">
        <v>5</v>
      </c>
      <c r="H1259" s="2">
        <v>5</v>
      </c>
      <c r="I1259" s="2">
        <v>5</v>
      </c>
      <c r="J1259" s="2">
        <v>5</v>
      </c>
      <c r="K1259" s="2">
        <v>9</v>
      </c>
      <c r="L1259" s="2" t="str">
        <f>IF(F1259&gt;=4,"Positive",IF(F1259=3,"Neutral","Negative"))</f>
        <v>Positive</v>
      </c>
      <c r="M1259" s="2" t="str">
        <f>IF(K1259&gt;=9,"Promoter",IF(K1259&gt;=7,"Passive","Detractor"))</f>
        <v>Promoter</v>
      </c>
      <c r="N1259" s="2" t="s">
        <v>7735</v>
      </c>
    </row>
    <row r="1260" spans="1:14" x14ac:dyDescent="0.2">
      <c r="A1260" s="2" t="s">
        <v>8995</v>
      </c>
      <c r="B1260" s="2" t="s">
        <v>5501</v>
      </c>
      <c r="C1260" s="2" t="s">
        <v>1030</v>
      </c>
      <c r="D1260" s="2" t="s">
        <v>89</v>
      </c>
      <c r="E1260" s="11">
        <v>45955</v>
      </c>
      <c r="F1260" s="2">
        <v>5</v>
      </c>
      <c r="G1260" s="2">
        <v>4</v>
      </c>
      <c r="H1260" s="2">
        <v>5</v>
      </c>
      <c r="I1260" s="2">
        <v>5</v>
      </c>
      <c r="J1260" s="2">
        <v>5</v>
      </c>
      <c r="K1260" s="2">
        <v>9</v>
      </c>
      <c r="L1260" s="2" t="str">
        <f>IF(F1260&gt;=4,"Positive",IF(F1260=3,"Neutral","Negative"))</f>
        <v>Positive</v>
      </c>
      <c r="M1260" s="2" t="str">
        <f>IF(K1260&gt;=9,"Promoter",IF(K1260&gt;=7,"Passive","Detractor"))</f>
        <v>Promoter</v>
      </c>
      <c r="N1260" s="2" t="s">
        <v>7743</v>
      </c>
    </row>
    <row r="1261" spans="1:14" x14ac:dyDescent="0.2">
      <c r="A1261" s="2" t="s">
        <v>8996</v>
      </c>
      <c r="B1261" s="2" t="s">
        <v>4909</v>
      </c>
      <c r="C1261" s="2" t="s">
        <v>2057</v>
      </c>
      <c r="D1261" s="2" t="s">
        <v>101</v>
      </c>
      <c r="E1261" s="11">
        <v>45956</v>
      </c>
      <c r="F1261" s="2">
        <v>5</v>
      </c>
      <c r="G1261" s="2">
        <v>4</v>
      </c>
      <c r="H1261" s="2">
        <v>4</v>
      </c>
      <c r="I1261" s="2">
        <v>4</v>
      </c>
      <c r="J1261" s="2">
        <v>5</v>
      </c>
      <c r="K1261" s="2">
        <v>9</v>
      </c>
      <c r="L1261" s="2" t="str">
        <f>IF(F1261&gt;=4,"Positive",IF(F1261=3,"Neutral","Negative"))</f>
        <v>Positive</v>
      </c>
      <c r="M1261" s="2" t="str">
        <f>IF(K1261&gt;=9,"Promoter",IF(K1261&gt;=7,"Passive","Detractor"))</f>
        <v>Promoter</v>
      </c>
      <c r="N1261" s="2" t="s">
        <v>7735</v>
      </c>
    </row>
    <row r="1262" spans="1:14" x14ac:dyDescent="0.2">
      <c r="A1262" s="2" t="s">
        <v>8997</v>
      </c>
      <c r="B1262" s="2" t="s">
        <v>4930</v>
      </c>
      <c r="C1262" s="2" t="s">
        <v>2358</v>
      </c>
      <c r="D1262" s="2" t="s">
        <v>91</v>
      </c>
      <c r="E1262" s="11">
        <v>45956</v>
      </c>
      <c r="F1262" s="2">
        <v>4</v>
      </c>
      <c r="G1262" s="2">
        <v>4</v>
      </c>
      <c r="H1262" s="2">
        <v>5</v>
      </c>
      <c r="I1262" s="2">
        <v>5</v>
      </c>
      <c r="J1262" s="2">
        <v>3</v>
      </c>
      <c r="K1262" s="2">
        <v>7</v>
      </c>
      <c r="L1262" s="2" t="str">
        <f>IF(F1262&gt;=4,"Positive",IF(F1262=3,"Neutral","Negative"))</f>
        <v>Positive</v>
      </c>
      <c r="M1262" s="2" t="str">
        <f>IF(K1262&gt;=9,"Promoter",IF(K1262&gt;=7,"Passive","Detractor"))</f>
        <v>Passive</v>
      </c>
      <c r="N1262" s="2" t="s">
        <v>7743</v>
      </c>
    </row>
    <row r="1263" spans="1:14" x14ac:dyDescent="0.2">
      <c r="A1263" s="2" t="s">
        <v>8998</v>
      </c>
      <c r="B1263" s="2" t="s">
        <v>5173</v>
      </c>
      <c r="C1263" s="2" t="s">
        <v>2063</v>
      </c>
      <c r="D1263" s="2" t="s">
        <v>93</v>
      </c>
      <c r="E1263" s="11">
        <v>45956</v>
      </c>
      <c r="F1263" s="2">
        <v>4</v>
      </c>
      <c r="G1263" s="2">
        <v>5</v>
      </c>
      <c r="H1263" s="2">
        <v>4</v>
      </c>
      <c r="I1263" s="2">
        <v>4</v>
      </c>
      <c r="J1263" s="2">
        <v>4</v>
      </c>
      <c r="K1263" s="2">
        <v>9</v>
      </c>
      <c r="L1263" s="2" t="str">
        <f>IF(F1263&gt;=4,"Positive",IF(F1263=3,"Neutral","Negative"))</f>
        <v>Positive</v>
      </c>
      <c r="M1263" s="2" t="str">
        <f>IF(K1263&gt;=9,"Promoter",IF(K1263&gt;=7,"Passive","Detractor"))</f>
        <v>Promoter</v>
      </c>
      <c r="N1263" s="2" t="s">
        <v>7735</v>
      </c>
    </row>
    <row r="1264" spans="1:14" x14ac:dyDescent="0.2">
      <c r="A1264" s="2" t="s">
        <v>8999</v>
      </c>
      <c r="B1264" s="2" t="s">
        <v>5317</v>
      </c>
      <c r="C1264" s="2" t="s">
        <v>1828</v>
      </c>
      <c r="D1264" s="2" t="s">
        <v>51</v>
      </c>
      <c r="E1264" s="11">
        <v>45956</v>
      </c>
      <c r="F1264" s="2">
        <v>4</v>
      </c>
      <c r="G1264" s="2">
        <v>5</v>
      </c>
      <c r="H1264" s="2">
        <v>3</v>
      </c>
      <c r="I1264" s="2">
        <v>3</v>
      </c>
      <c r="J1264" s="2">
        <v>3</v>
      </c>
      <c r="K1264" s="2">
        <v>9</v>
      </c>
      <c r="L1264" s="2" t="str">
        <f>IF(F1264&gt;=4,"Positive",IF(F1264=3,"Neutral","Negative"))</f>
        <v>Positive</v>
      </c>
      <c r="M1264" s="2" t="str">
        <f>IF(K1264&gt;=9,"Promoter",IF(K1264&gt;=7,"Passive","Detractor"))</f>
        <v>Promoter</v>
      </c>
      <c r="N1264" s="2" t="s">
        <v>7743</v>
      </c>
    </row>
    <row r="1265" spans="1:14" x14ac:dyDescent="0.2">
      <c r="A1265" s="2" t="s">
        <v>9000</v>
      </c>
      <c r="B1265" s="2" t="s">
        <v>5325</v>
      </c>
      <c r="C1265" s="2" t="s">
        <v>1945</v>
      </c>
      <c r="D1265" s="2" t="s">
        <v>13</v>
      </c>
      <c r="E1265" s="11">
        <v>45956</v>
      </c>
      <c r="F1265" s="2">
        <v>5</v>
      </c>
      <c r="G1265" s="2">
        <v>4</v>
      </c>
      <c r="H1265" s="2">
        <v>5</v>
      </c>
      <c r="I1265" s="2">
        <v>5</v>
      </c>
      <c r="J1265" s="2">
        <v>5</v>
      </c>
      <c r="K1265" s="2">
        <v>8</v>
      </c>
      <c r="L1265" s="2" t="str">
        <f>IF(F1265&gt;=4,"Positive",IF(F1265=3,"Neutral","Negative"))</f>
        <v>Positive</v>
      </c>
      <c r="M1265" s="2" t="str">
        <f>IF(K1265&gt;=9,"Promoter",IF(K1265&gt;=7,"Passive","Detractor"))</f>
        <v>Passive</v>
      </c>
      <c r="N1265" s="2" t="s">
        <v>7743</v>
      </c>
    </row>
    <row r="1266" spans="1:14" x14ac:dyDescent="0.2">
      <c r="A1266" s="2" t="s">
        <v>9001</v>
      </c>
      <c r="B1266" s="2" t="s">
        <v>5435</v>
      </c>
      <c r="C1266" s="2" t="s">
        <v>525</v>
      </c>
      <c r="D1266" s="2" t="s">
        <v>93</v>
      </c>
      <c r="E1266" s="11">
        <v>45956</v>
      </c>
      <c r="F1266" s="2">
        <v>3</v>
      </c>
      <c r="G1266" s="2">
        <v>2</v>
      </c>
      <c r="H1266" s="2">
        <v>3</v>
      </c>
      <c r="I1266" s="2">
        <v>3</v>
      </c>
      <c r="J1266" s="2">
        <v>4</v>
      </c>
      <c r="K1266" s="2">
        <v>6</v>
      </c>
      <c r="L1266" s="2" t="str">
        <f>IF(F1266&gt;=4,"Positive",IF(F1266=3,"Neutral","Negative"))</f>
        <v>Neutral</v>
      </c>
      <c r="M1266" s="2" t="str">
        <f>IF(K1266&gt;=9,"Promoter",IF(K1266&gt;=7,"Passive","Detractor"))</f>
        <v>Detractor</v>
      </c>
      <c r="N1266" s="2" t="s">
        <v>7749</v>
      </c>
    </row>
    <row r="1267" spans="1:14" x14ac:dyDescent="0.2">
      <c r="A1267" s="2" t="s">
        <v>9002</v>
      </c>
      <c r="B1267" s="2" t="s">
        <v>5021</v>
      </c>
      <c r="C1267" s="2" t="s">
        <v>1720</v>
      </c>
      <c r="D1267" s="2" t="s">
        <v>101</v>
      </c>
      <c r="E1267" s="11">
        <v>45957</v>
      </c>
      <c r="F1267" s="2">
        <v>4</v>
      </c>
      <c r="G1267" s="2">
        <v>5</v>
      </c>
      <c r="H1267" s="2">
        <v>4</v>
      </c>
      <c r="I1267" s="2">
        <v>3</v>
      </c>
      <c r="J1267" s="2">
        <v>4</v>
      </c>
      <c r="K1267" s="2">
        <v>7</v>
      </c>
      <c r="L1267" s="2" t="str">
        <f>IF(F1267&gt;=4,"Positive",IF(F1267=3,"Neutral","Negative"))</f>
        <v>Positive</v>
      </c>
      <c r="M1267" s="2" t="str">
        <f>IF(K1267&gt;=9,"Promoter",IF(K1267&gt;=7,"Passive","Detractor"))</f>
        <v>Passive</v>
      </c>
      <c r="N1267" s="2" t="s">
        <v>7733</v>
      </c>
    </row>
    <row r="1268" spans="1:14" x14ac:dyDescent="0.2">
      <c r="A1268" s="2" t="s">
        <v>9003</v>
      </c>
      <c r="B1268" s="2" t="s">
        <v>5418</v>
      </c>
      <c r="C1268" s="2" t="s">
        <v>1621</v>
      </c>
      <c r="D1268" s="2" t="s">
        <v>22</v>
      </c>
      <c r="E1268" s="11">
        <v>45957</v>
      </c>
      <c r="F1268" s="2">
        <v>2</v>
      </c>
      <c r="G1268" s="2">
        <v>3</v>
      </c>
      <c r="H1268" s="2">
        <v>1</v>
      </c>
      <c r="I1268" s="2">
        <v>2</v>
      </c>
      <c r="J1268" s="2">
        <v>2</v>
      </c>
      <c r="K1268" s="2">
        <v>4</v>
      </c>
      <c r="L1268" s="2" t="str">
        <f>IF(F1268&gt;=4,"Positive",IF(F1268=3,"Neutral","Negative"))</f>
        <v>Negative</v>
      </c>
      <c r="M1268" s="2" t="str">
        <f>IF(K1268&gt;=9,"Promoter",IF(K1268&gt;=7,"Passive","Detractor"))</f>
        <v>Detractor</v>
      </c>
      <c r="N1268" s="2" t="s">
        <v>7737</v>
      </c>
    </row>
    <row r="1269" spans="1:14" x14ac:dyDescent="0.2">
      <c r="A1269" s="2" t="s">
        <v>9004</v>
      </c>
      <c r="B1269" s="2" t="s">
        <v>4994</v>
      </c>
      <c r="C1269" s="2" t="s">
        <v>1617</v>
      </c>
      <c r="D1269" s="2" t="s">
        <v>51</v>
      </c>
      <c r="E1269" s="11">
        <v>45958</v>
      </c>
      <c r="F1269" s="2">
        <v>4</v>
      </c>
      <c r="G1269" s="2">
        <v>4</v>
      </c>
      <c r="H1269" s="2">
        <v>5</v>
      </c>
      <c r="I1269" s="2">
        <v>4</v>
      </c>
      <c r="J1269" s="2">
        <v>4</v>
      </c>
      <c r="K1269" s="2">
        <v>8</v>
      </c>
      <c r="L1269" s="2" t="str">
        <f>IF(F1269&gt;=4,"Positive",IF(F1269=3,"Neutral","Negative"))</f>
        <v>Positive</v>
      </c>
      <c r="M1269" s="2" t="str">
        <f>IF(K1269&gt;=9,"Promoter",IF(K1269&gt;=7,"Passive","Detractor"))</f>
        <v>Passive</v>
      </c>
      <c r="N1269" s="2" t="s">
        <v>7735</v>
      </c>
    </row>
    <row r="1270" spans="1:14" x14ac:dyDescent="0.2">
      <c r="A1270" s="2" t="s">
        <v>9005</v>
      </c>
      <c r="B1270" s="2" t="s">
        <v>5363</v>
      </c>
      <c r="C1270" s="2" t="s">
        <v>2189</v>
      </c>
      <c r="D1270" s="2" t="s">
        <v>34</v>
      </c>
      <c r="E1270" s="11">
        <v>45958</v>
      </c>
      <c r="F1270" s="2">
        <v>4</v>
      </c>
      <c r="G1270" s="2">
        <v>5</v>
      </c>
      <c r="H1270" s="2">
        <v>4</v>
      </c>
      <c r="I1270" s="2">
        <v>3</v>
      </c>
      <c r="J1270" s="2">
        <v>5</v>
      </c>
      <c r="K1270" s="2">
        <v>8</v>
      </c>
      <c r="L1270" s="2" t="str">
        <f>IF(F1270&gt;=4,"Positive",IF(F1270=3,"Neutral","Negative"))</f>
        <v>Positive</v>
      </c>
      <c r="M1270" s="2" t="str">
        <f>IF(K1270&gt;=9,"Promoter",IF(K1270&gt;=7,"Passive","Detractor"))</f>
        <v>Passive</v>
      </c>
      <c r="N1270" s="2" t="s">
        <v>7735</v>
      </c>
    </row>
    <row r="1271" spans="1:14" x14ac:dyDescent="0.2">
      <c r="A1271" s="2" t="s">
        <v>9006</v>
      </c>
      <c r="B1271" s="2" t="s">
        <v>5455</v>
      </c>
      <c r="C1271" s="2" t="s">
        <v>2375</v>
      </c>
      <c r="D1271" s="2" t="s">
        <v>122</v>
      </c>
      <c r="E1271" s="11">
        <v>45958</v>
      </c>
      <c r="F1271" s="2">
        <v>4</v>
      </c>
      <c r="G1271" s="2">
        <v>4</v>
      </c>
      <c r="H1271" s="2">
        <v>5</v>
      </c>
      <c r="I1271" s="2">
        <v>4</v>
      </c>
      <c r="J1271" s="2">
        <v>5</v>
      </c>
      <c r="K1271" s="2">
        <v>8</v>
      </c>
      <c r="L1271" s="2" t="str">
        <f>IF(F1271&gt;=4,"Positive",IF(F1271=3,"Neutral","Negative"))</f>
        <v>Positive</v>
      </c>
      <c r="M1271" s="2" t="str">
        <f>IF(K1271&gt;=9,"Promoter",IF(K1271&gt;=7,"Passive","Detractor"))</f>
        <v>Passive</v>
      </c>
      <c r="N1271" s="2" t="s">
        <v>7733</v>
      </c>
    </row>
    <row r="1272" spans="1:14" x14ac:dyDescent="0.2">
      <c r="A1272" s="2" t="s">
        <v>9007</v>
      </c>
      <c r="B1272" s="2" t="s">
        <v>5029</v>
      </c>
      <c r="C1272" s="2" t="s">
        <v>1614</v>
      </c>
      <c r="D1272" s="2" t="s">
        <v>43</v>
      </c>
      <c r="E1272" s="11">
        <v>45959</v>
      </c>
      <c r="F1272" s="2">
        <v>5</v>
      </c>
      <c r="G1272" s="2">
        <v>5</v>
      </c>
      <c r="H1272" s="2">
        <v>4</v>
      </c>
      <c r="I1272" s="2">
        <v>5</v>
      </c>
      <c r="J1272" s="2">
        <v>4</v>
      </c>
      <c r="K1272" s="2">
        <v>9</v>
      </c>
      <c r="L1272" s="2" t="str">
        <f>IF(F1272&gt;=4,"Positive",IF(F1272=3,"Neutral","Negative"))</f>
        <v>Positive</v>
      </c>
      <c r="M1272" s="2" t="str">
        <f>IF(K1272&gt;=9,"Promoter",IF(K1272&gt;=7,"Passive","Detractor"))</f>
        <v>Promoter</v>
      </c>
      <c r="N1272" s="2" t="s">
        <v>7743</v>
      </c>
    </row>
    <row r="1273" spans="1:14" x14ac:dyDescent="0.2">
      <c r="A1273" s="2" t="s">
        <v>9008</v>
      </c>
      <c r="B1273" s="2" t="s">
        <v>5117</v>
      </c>
      <c r="C1273" s="2" t="s">
        <v>2057</v>
      </c>
      <c r="D1273" s="2" t="s">
        <v>97</v>
      </c>
      <c r="E1273" s="11">
        <v>45959</v>
      </c>
      <c r="F1273" s="2">
        <v>3</v>
      </c>
      <c r="G1273" s="2">
        <v>4</v>
      </c>
      <c r="H1273" s="2">
        <v>2</v>
      </c>
      <c r="I1273" s="2">
        <v>3</v>
      </c>
      <c r="J1273" s="2">
        <v>3</v>
      </c>
      <c r="K1273" s="2">
        <v>7</v>
      </c>
      <c r="L1273" s="2" t="str">
        <f>IF(F1273&gt;=4,"Positive",IF(F1273=3,"Neutral","Negative"))</f>
        <v>Neutral</v>
      </c>
      <c r="M1273" s="2" t="str">
        <f>IF(K1273&gt;=9,"Promoter",IF(K1273&gt;=7,"Passive","Detractor"))</f>
        <v>Passive</v>
      </c>
      <c r="N1273" s="2" t="s">
        <v>7743</v>
      </c>
    </row>
    <row r="1274" spans="1:14" x14ac:dyDescent="0.2">
      <c r="A1274" s="2" t="s">
        <v>9009</v>
      </c>
      <c r="B1274" s="2" t="s">
        <v>5301</v>
      </c>
      <c r="C1274" s="2" t="s">
        <v>456</v>
      </c>
      <c r="D1274" s="2" t="s">
        <v>34</v>
      </c>
      <c r="E1274" s="11">
        <v>45959</v>
      </c>
      <c r="F1274" s="2">
        <v>5</v>
      </c>
      <c r="G1274" s="2">
        <v>5</v>
      </c>
      <c r="H1274" s="2">
        <v>5</v>
      </c>
      <c r="I1274" s="2">
        <v>5</v>
      </c>
      <c r="J1274" s="2">
        <v>5</v>
      </c>
      <c r="K1274" s="2">
        <v>10</v>
      </c>
      <c r="L1274" s="2" t="str">
        <f>IF(F1274&gt;=4,"Positive",IF(F1274=3,"Neutral","Negative"))</f>
        <v>Positive</v>
      </c>
      <c r="M1274" s="2" t="str">
        <f>IF(K1274&gt;=9,"Promoter",IF(K1274&gt;=7,"Passive","Detractor"))</f>
        <v>Promoter</v>
      </c>
      <c r="N1274" s="2" t="s">
        <v>7737</v>
      </c>
    </row>
    <row r="1275" spans="1:14" x14ac:dyDescent="0.2">
      <c r="A1275" s="2" t="s">
        <v>9010</v>
      </c>
      <c r="B1275" s="2" t="s">
        <v>5312</v>
      </c>
      <c r="C1275" s="2" t="s">
        <v>1299</v>
      </c>
      <c r="D1275" s="2" t="s">
        <v>69</v>
      </c>
      <c r="E1275" s="11">
        <v>45959</v>
      </c>
      <c r="F1275" s="2">
        <v>4</v>
      </c>
      <c r="G1275" s="2">
        <v>5</v>
      </c>
      <c r="H1275" s="2">
        <v>3</v>
      </c>
      <c r="I1275" s="2">
        <v>4</v>
      </c>
      <c r="J1275" s="2">
        <v>5</v>
      </c>
      <c r="K1275" s="2">
        <v>8</v>
      </c>
      <c r="L1275" s="2" t="str">
        <f>IF(F1275&gt;=4,"Positive",IF(F1275=3,"Neutral","Negative"))</f>
        <v>Positive</v>
      </c>
      <c r="M1275" s="2" t="str">
        <f>IF(K1275&gt;=9,"Promoter",IF(K1275&gt;=7,"Passive","Detractor"))</f>
        <v>Passive</v>
      </c>
      <c r="N1275" s="2" t="s">
        <v>7743</v>
      </c>
    </row>
    <row r="1276" spans="1:14" x14ac:dyDescent="0.2">
      <c r="A1276" s="2" t="s">
        <v>9011</v>
      </c>
      <c r="B1276" s="2" t="s">
        <v>5436</v>
      </c>
      <c r="C1276" s="2" t="s">
        <v>974</v>
      </c>
      <c r="D1276" s="2" t="s">
        <v>43</v>
      </c>
      <c r="E1276" s="11">
        <v>45959</v>
      </c>
      <c r="F1276" s="2">
        <v>3</v>
      </c>
      <c r="G1276" s="2">
        <v>3</v>
      </c>
      <c r="H1276" s="2">
        <v>2</v>
      </c>
      <c r="I1276" s="2">
        <v>2</v>
      </c>
      <c r="J1276" s="2">
        <v>3</v>
      </c>
      <c r="K1276" s="2">
        <v>6</v>
      </c>
      <c r="L1276" s="2" t="str">
        <f>IF(F1276&gt;=4,"Positive",IF(F1276=3,"Neutral","Negative"))</f>
        <v>Neutral</v>
      </c>
      <c r="M1276" s="2" t="str">
        <f>IF(K1276&gt;=9,"Promoter",IF(K1276&gt;=7,"Passive","Detractor"))</f>
        <v>Detractor</v>
      </c>
      <c r="N1276" s="2" t="s">
        <v>7737</v>
      </c>
    </row>
    <row r="1277" spans="1:14" x14ac:dyDescent="0.2">
      <c r="A1277" s="2" t="s">
        <v>9012</v>
      </c>
      <c r="B1277" s="2" t="s">
        <v>5451</v>
      </c>
      <c r="C1277" s="2" t="s">
        <v>2239</v>
      </c>
      <c r="D1277" s="2" t="s">
        <v>83</v>
      </c>
      <c r="E1277" s="11">
        <v>45959</v>
      </c>
      <c r="F1277" s="2">
        <v>5</v>
      </c>
      <c r="G1277" s="2">
        <v>5</v>
      </c>
      <c r="H1277" s="2">
        <v>5</v>
      </c>
      <c r="I1277" s="2">
        <v>5</v>
      </c>
      <c r="J1277" s="2">
        <v>5</v>
      </c>
      <c r="K1277" s="2">
        <v>10</v>
      </c>
      <c r="L1277" s="2" t="str">
        <f>IF(F1277&gt;=4,"Positive",IF(F1277=3,"Neutral","Negative"))</f>
        <v>Positive</v>
      </c>
      <c r="M1277" s="2" t="str">
        <f>IF(K1277&gt;=9,"Promoter",IF(K1277&gt;=7,"Passive","Detractor"))</f>
        <v>Promoter</v>
      </c>
      <c r="N1277" s="2" t="s">
        <v>7743</v>
      </c>
    </row>
    <row r="1278" spans="1:14" x14ac:dyDescent="0.2">
      <c r="A1278" s="2" t="s">
        <v>9013</v>
      </c>
      <c r="B1278" s="2" t="s">
        <v>5458</v>
      </c>
      <c r="C1278" s="2" t="s">
        <v>665</v>
      </c>
      <c r="D1278" s="2" t="s">
        <v>32</v>
      </c>
      <c r="E1278" s="11">
        <v>45959</v>
      </c>
      <c r="F1278" s="2">
        <v>4</v>
      </c>
      <c r="G1278" s="2">
        <v>5</v>
      </c>
      <c r="H1278" s="2">
        <v>4</v>
      </c>
      <c r="I1278" s="2">
        <v>4</v>
      </c>
      <c r="J1278" s="2">
        <v>5</v>
      </c>
      <c r="K1278" s="2">
        <v>7</v>
      </c>
      <c r="L1278" s="2" t="str">
        <f>IF(F1278&gt;=4,"Positive",IF(F1278=3,"Neutral","Negative"))</f>
        <v>Positive</v>
      </c>
      <c r="M1278" s="2" t="str">
        <f>IF(K1278&gt;=9,"Promoter",IF(K1278&gt;=7,"Passive","Detractor"))</f>
        <v>Passive</v>
      </c>
      <c r="N1278" s="2" t="s">
        <v>7733</v>
      </c>
    </row>
    <row r="1279" spans="1:14" x14ac:dyDescent="0.2">
      <c r="A1279" s="2" t="s">
        <v>9014</v>
      </c>
      <c r="B1279" s="2" t="s">
        <v>5543</v>
      </c>
      <c r="C1279" s="2" t="s">
        <v>1240</v>
      </c>
      <c r="D1279" s="2" t="s">
        <v>83</v>
      </c>
      <c r="E1279" s="11">
        <v>45959</v>
      </c>
      <c r="F1279" s="2">
        <v>4</v>
      </c>
      <c r="G1279" s="2">
        <v>4</v>
      </c>
      <c r="H1279" s="2">
        <v>4</v>
      </c>
      <c r="I1279" s="2">
        <v>4</v>
      </c>
      <c r="J1279" s="2">
        <v>4</v>
      </c>
      <c r="K1279" s="2">
        <v>9</v>
      </c>
      <c r="L1279" s="2" t="str">
        <f>IF(F1279&gt;=4,"Positive",IF(F1279=3,"Neutral","Negative"))</f>
        <v>Positive</v>
      </c>
      <c r="M1279" s="2" t="str">
        <f>IF(K1279&gt;=9,"Promoter",IF(K1279&gt;=7,"Passive","Detractor"))</f>
        <v>Promoter</v>
      </c>
      <c r="N1279" s="2" t="s">
        <v>7749</v>
      </c>
    </row>
    <row r="1280" spans="1:14" x14ac:dyDescent="0.2">
      <c r="A1280" s="2" t="s">
        <v>9015</v>
      </c>
      <c r="B1280" s="2" t="s">
        <v>4773</v>
      </c>
      <c r="C1280" s="2" t="s">
        <v>918</v>
      </c>
      <c r="D1280" s="2" t="s">
        <v>61</v>
      </c>
      <c r="E1280" s="11">
        <v>45960</v>
      </c>
      <c r="F1280" s="2">
        <v>5</v>
      </c>
      <c r="G1280" s="2">
        <v>5</v>
      </c>
      <c r="H1280" s="2">
        <v>5</v>
      </c>
      <c r="I1280" s="2">
        <v>4</v>
      </c>
      <c r="J1280" s="2">
        <v>5</v>
      </c>
      <c r="K1280" s="2">
        <v>10</v>
      </c>
      <c r="L1280" s="2" t="str">
        <f>IF(F1280&gt;=4,"Positive",IF(F1280=3,"Neutral","Negative"))</f>
        <v>Positive</v>
      </c>
      <c r="M1280" s="2" t="str">
        <f>IF(K1280&gt;=9,"Promoter",IF(K1280&gt;=7,"Passive","Detractor"))</f>
        <v>Promoter</v>
      </c>
      <c r="N1280" s="2" t="s">
        <v>7749</v>
      </c>
    </row>
    <row r="1281" spans="1:14" x14ac:dyDescent="0.2">
      <c r="A1281" s="2" t="s">
        <v>9016</v>
      </c>
      <c r="B1281" s="2" t="s">
        <v>4891</v>
      </c>
      <c r="C1281" s="2" t="s">
        <v>744</v>
      </c>
      <c r="D1281" s="2" t="s">
        <v>16</v>
      </c>
      <c r="E1281" s="11">
        <v>45960</v>
      </c>
      <c r="F1281" s="2">
        <v>4</v>
      </c>
      <c r="G1281" s="2">
        <v>4</v>
      </c>
      <c r="H1281" s="2">
        <v>3</v>
      </c>
      <c r="I1281" s="2">
        <v>5</v>
      </c>
      <c r="J1281" s="2">
        <v>3</v>
      </c>
      <c r="K1281" s="2">
        <v>9</v>
      </c>
      <c r="L1281" s="2" t="str">
        <f>IF(F1281&gt;=4,"Positive",IF(F1281=3,"Neutral","Negative"))</f>
        <v>Positive</v>
      </c>
      <c r="M1281" s="2" t="str">
        <f>IF(K1281&gt;=9,"Promoter",IF(K1281&gt;=7,"Passive","Detractor"))</f>
        <v>Promoter</v>
      </c>
      <c r="N1281" s="2" t="s">
        <v>7743</v>
      </c>
    </row>
    <row r="1282" spans="1:14" x14ac:dyDescent="0.2">
      <c r="A1282" s="2" t="s">
        <v>9017</v>
      </c>
      <c r="B1282" s="2" t="s">
        <v>4904</v>
      </c>
      <c r="C1282" s="2" t="s">
        <v>918</v>
      </c>
      <c r="D1282" s="2" t="s">
        <v>39</v>
      </c>
      <c r="E1282" s="11">
        <v>45960</v>
      </c>
      <c r="F1282" s="2">
        <v>5</v>
      </c>
      <c r="G1282" s="2">
        <v>5</v>
      </c>
      <c r="H1282" s="2">
        <v>4</v>
      </c>
      <c r="I1282" s="2">
        <v>5</v>
      </c>
      <c r="J1282" s="2">
        <v>5</v>
      </c>
      <c r="K1282" s="2">
        <v>8</v>
      </c>
      <c r="L1282" s="2" t="str">
        <f>IF(F1282&gt;=4,"Positive",IF(F1282=3,"Neutral","Negative"))</f>
        <v>Positive</v>
      </c>
      <c r="M1282" s="2" t="str">
        <f>IF(K1282&gt;=9,"Promoter",IF(K1282&gt;=7,"Passive","Detractor"))</f>
        <v>Passive</v>
      </c>
      <c r="N1282" s="2" t="s">
        <v>7749</v>
      </c>
    </row>
    <row r="1283" spans="1:14" x14ac:dyDescent="0.2">
      <c r="A1283" s="2" t="s">
        <v>9018</v>
      </c>
      <c r="B1283" s="2" t="s">
        <v>4968</v>
      </c>
      <c r="C1283" s="2" t="s">
        <v>1095</v>
      </c>
      <c r="D1283" s="2" t="s">
        <v>51</v>
      </c>
      <c r="E1283" s="11">
        <v>45960</v>
      </c>
      <c r="F1283" s="2">
        <v>4</v>
      </c>
      <c r="G1283" s="2">
        <v>5</v>
      </c>
      <c r="H1283" s="2">
        <v>4</v>
      </c>
      <c r="I1283" s="2">
        <v>4</v>
      </c>
      <c r="J1283" s="2">
        <v>5</v>
      </c>
      <c r="K1283" s="2">
        <v>8</v>
      </c>
      <c r="L1283" s="2" t="str">
        <f>IF(F1283&gt;=4,"Positive",IF(F1283=3,"Neutral","Negative"))</f>
        <v>Positive</v>
      </c>
      <c r="M1283" s="2" t="str">
        <f>IF(K1283&gt;=9,"Promoter",IF(K1283&gt;=7,"Passive","Detractor"))</f>
        <v>Passive</v>
      </c>
      <c r="N1283" s="2" t="s">
        <v>7743</v>
      </c>
    </row>
    <row r="1284" spans="1:14" x14ac:dyDescent="0.2">
      <c r="A1284" s="2" t="s">
        <v>9019</v>
      </c>
      <c r="B1284" s="2" t="s">
        <v>4985</v>
      </c>
      <c r="C1284" s="2" t="s">
        <v>678</v>
      </c>
      <c r="D1284" s="2" t="s">
        <v>73</v>
      </c>
      <c r="E1284" s="11">
        <v>45960</v>
      </c>
      <c r="F1284" s="2">
        <v>3</v>
      </c>
      <c r="G1284" s="2">
        <v>2</v>
      </c>
      <c r="H1284" s="2">
        <v>4</v>
      </c>
      <c r="I1284" s="2">
        <v>3</v>
      </c>
      <c r="J1284" s="2">
        <v>4</v>
      </c>
      <c r="K1284" s="2">
        <v>6</v>
      </c>
      <c r="L1284" s="2" t="str">
        <f>IF(F1284&gt;=4,"Positive",IF(F1284=3,"Neutral","Negative"))</f>
        <v>Neutral</v>
      </c>
      <c r="M1284" s="2" t="str">
        <f>IF(K1284&gt;=9,"Promoter",IF(K1284&gt;=7,"Passive","Detractor"))</f>
        <v>Detractor</v>
      </c>
      <c r="N1284" s="2" t="s">
        <v>7743</v>
      </c>
    </row>
    <row r="1285" spans="1:14" x14ac:dyDescent="0.2">
      <c r="A1285" s="2" t="s">
        <v>9020</v>
      </c>
      <c r="B1285" s="2" t="s">
        <v>5272</v>
      </c>
      <c r="C1285" s="2" t="s">
        <v>424</v>
      </c>
      <c r="D1285" s="2" t="s">
        <v>53</v>
      </c>
      <c r="E1285" s="11">
        <v>45960</v>
      </c>
      <c r="F1285" s="2">
        <v>4</v>
      </c>
      <c r="G1285" s="2">
        <v>4</v>
      </c>
      <c r="H1285" s="2">
        <v>3</v>
      </c>
      <c r="I1285" s="2">
        <v>5</v>
      </c>
      <c r="J1285" s="2">
        <v>5</v>
      </c>
      <c r="K1285" s="2">
        <v>8</v>
      </c>
      <c r="L1285" s="2" t="str">
        <f>IF(F1285&gt;=4,"Positive",IF(F1285=3,"Neutral","Negative"))</f>
        <v>Positive</v>
      </c>
      <c r="M1285" s="2" t="str">
        <f>IF(K1285&gt;=9,"Promoter",IF(K1285&gt;=7,"Passive","Detractor"))</f>
        <v>Passive</v>
      </c>
      <c r="N1285" s="2" t="s">
        <v>7749</v>
      </c>
    </row>
    <row r="1286" spans="1:14" x14ac:dyDescent="0.2">
      <c r="A1286" s="2" t="s">
        <v>9021</v>
      </c>
      <c r="B1286" s="2" t="s">
        <v>5273</v>
      </c>
      <c r="C1286" s="2" t="s">
        <v>873</v>
      </c>
      <c r="D1286" s="2" t="s">
        <v>69</v>
      </c>
      <c r="E1286" s="11">
        <v>45960</v>
      </c>
      <c r="F1286" s="2">
        <v>3</v>
      </c>
      <c r="G1286" s="2">
        <v>3</v>
      </c>
      <c r="H1286" s="2">
        <v>3</v>
      </c>
      <c r="I1286" s="2">
        <v>3</v>
      </c>
      <c r="J1286" s="2">
        <v>3</v>
      </c>
      <c r="K1286" s="2">
        <v>7</v>
      </c>
      <c r="L1286" s="2" t="str">
        <f>IF(F1286&gt;=4,"Positive",IF(F1286=3,"Neutral","Negative"))</f>
        <v>Neutral</v>
      </c>
      <c r="M1286" s="2" t="str">
        <f>IF(K1286&gt;=9,"Promoter",IF(K1286&gt;=7,"Passive","Detractor"))</f>
        <v>Passive</v>
      </c>
      <c r="N1286" s="2" t="s">
        <v>7737</v>
      </c>
    </row>
    <row r="1287" spans="1:14" x14ac:dyDescent="0.2">
      <c r="A1287" s="2" t="s">
        <v>9022</v>
      </c>
      <c r="B1287" s="2" t="s">
        <v>5314</v>
      </c>
      <c r="C1287" s="2" t="s">
        <v>1458</v>
      </c>
      <c r="D1287" s="2" t="s">
        <v>49</v>
      </c>
      <c r="E1287" s="11">
        <v>45960</v>
      </c>
      <c r="F1287" s="2">
        <v>4</v>
      </c>
      <c r="G1287" s="2">
        <v>3</v>
      </c>
      <c r="H1287" s="2">
        <v>4</v>
      </c>
      <c r="I1287" s="2">
        <v>5</v>
      </c>
      <c r="J1287" s="2">
        <v>3</v>
      </c>
      <c r="K1287" s="2">
        <v>7</v>
      </c>
      <c r="L1287" s="2" t="str">
        <f>IF(F1287&gt;=4,"Positive",IF(F1287=3,"Neutral","Negative"))</f>
        <v>Positive</v>
      </c>
      <c r="M1287" s="2" t="str">
        <f>IF(K1287&gt;=9,"Promoter",IF(K1287&gt;=7,"Passive","Detractor"))</f>
        <v>Passive</v>
      </c>
      <c r="N1287" s="2" t="s">
        <v>7733</v>
      </c>
    </row>
    <row r="1288" spans="1:14" x14ac:dyDescent="0.2">
      <c r="A1288" s="2" t="s">
        <v>9023</v>
      </c>
      <c r="B1288" s="2" t="s">
        <v>5372</v>
      </c>
      <c r="C1288" s="2" t="s">
        <v>974</v>
      </c>
      <c r="D1288" s="2" t="s">
        <v>118</v>
      </c>
      <c r="E1288" s="11">
        <v>45960</v>
      </c>
      <c r="F1288" s="2">
        <v>5</v>
      </c>
      <c r="G1288" s="2">
        <v>5</v>
      </c>
      <c r="H1288" s="2">
        <v>5</v>
      </c>
      <c r="I1288" s="2">
        <v>5</v>
      </c>
      <c r="J1288" s="2">
        <v>4</v>
      </c>
      <c r="K1288" s="2">
        <v>10</v>
      </c>
      <c r="L1288" s="2" t="str">
        <f>IF(F1288&gt;=4,"Positive",IF(F1288=3,"Neutral","Negative"))</f>
        <v>Positive</v>
      </c>
      <c r="M1288" s="2" t="str">
        <f>IF(K1288&gt;=9,"Promoter",IF(K1288&gt;=7,"Passive","Detractor"))</f>
        <v>Promoter</v>
      </c>
      <c r="N1288" s="2" t="s">
        <v>7743</v>
      </c>
    </row>
    <row r="1289" spans="1:14" x14ac:dyDescent="0.2">
      <c r="A1289" s="2" t="s">
        <v>9024</v>
      </c>
      <c r="B1289" s="2" t="s">
        <v>5476</v>
      </c>
      <c r="C1289" s="2" t="s">
        <v>274</v>
      </c>
      <c r="D1289" s="2" t="s">
        <v>69</v>
      </c>
      <c r="E1289" s="11">
        <v>45960</v>
      </c>
      <c r="F1289" s="2">
        <v>5</v>
      </c>
      <c r="G1289" s="2">
        <v>5</v>
      </c>
      <c r="H1289" s="2">
        <v>5</v>
      </c>
      <c r="I1289" s="2">
        <v>4</v>
      </c>
      <c r="J1289" s="2">
        <v>5</v>
      </c>
      <c r="K1289" s="2">
        <v>10</v>
      </c>
      <c r="L1289" s="2" t="str">
        <f>IF(F1289&gt;=4,"Positive",IF(F1289=3,"Neutral","Negative"))</f>
        <v>Positive</v>
      </c>
      <c r="M1289" s="2" t="str">
        <f>IF(K1289&gt;=9,"Promoter",IF(K1289&gt;=7,"Passive","Detractor"))</f>
        <v>Promoter</v>
      </c>
      <c r="N1289" s="2" t="s">
        <v>7733</v>
      </c>
    </row>
    <row r="1290" spans="1:14" x14ac:dyDescent="0.2">
      <c r="A1290" s="2" t="s">
        <v>9025</v>
      </c>
      <c r="B1290" s="2" t="s">
        <v>5499</v>
      </c>
      <c r="C1290" s="2" t="s">
        <v>385</v>
      </c>
      <c r="D1290" s="2" t="s">
        <v>51</v>
      </c>
      <c r="E1290" s="11">
        <v>45960</v>
      </c>
      <c r="F1290" s="2">
        <v>2</v>
      </c>
      <c r="G1290" s="2">
        <v>2</v>
      </c>
      <c r="H1290" s="2">
        <v>1</v>
      </c>
      <c r="I1290" s="2">
        <v>3</v>
      </c>
      <c r="J1290" s="2">
        <v>2</v>
      </c>
      <c r="K1290" s="2">
        <v>3</v>
      </c>
      <c r="L1290" s="2" t="str">
        <f>IF(F1290&gt;=4,"Positive",IF(F1290=3,"Neutral","Negative"))</f>
        <v>Negative</v>
      </c>
      <c r="M1290" s="2" t="str">
        <f>IF(K1290&gt;=9,"Promoter",IF(K1290&gt;=7,"Passive","Detractor"))</f>
        <v>Detractor</v>
      </c>
      <c r="N1290" s="2" t="s">
        <v>7735</v>
      </c>
    </row>
    <row r="1291" spans="1:14" x14ac:dyDescent="0.2">
      <c r="A1291" s="2" t="s">
        <v>9026</v>
      </c>
      <c r="B1291" s="2" t="s">
        <v>5463</v>
      </c>
      <c r="C1291" s="2" t="s">
        <v>1932</v>
      </c>
      <c r="D1291" s="2" t="s">
        <v>89</v>
      </c>
      <c r="E1291" s="11">
        <v>45961</v>
      </c>
      <c r="F1291" s="2">
        <v>4</v>
      </c>
      <c r="G1291" s="2">
        <v>4</v>
      </c>
      <c r="H1291" s="2">
        <v>4</v>
      </c>
      <c r="I1291" s="2">
        <v>3</v>
      </c>
      <c r="J1291" s="2">
        <v>3</v>
      </c>
      <c r="K1291" s="2">
        <v>7</v>
      </c>
      <c r="L1291" s="2" t="str">
        <f>IF(F1291&gt;=4,"Positive",IF(F1291=3,"Neutral","Negative"))</f>
        <v>Positive</v>
      </c>
      <c r="M1291" s="2" t="str">
        <f>IF(K1291&gt;=9,"Promoter",IF(K1291&gt;=7,"Passive","Detractor"))</f>
        <v>Passive</v>
      </c>
      <c r="N1291" s="2" t="s">
        <v>7737</v>
      </c>
    </row>
    <row r="1292" spans="1:14" x14ac:dyDescent="0.2">
      <c r="A1292" s="2" t="s">
        <v>9027</v>
      </c>
      <c r="B1292" s="2" t="s">
        <v>5439</v>
      </c>
      <c r="C1292" s="2" t="s">
        <v>1568</v>
      </c>
      <c r="D1292" s="2" t="s">
        <v>91</v>
      </c>
      <c r="E1292" s="11">
        <v>45962</v>
      </c>
      <c r="F1292" s="2">
        <v>4</v>
      </c>
      <c r="G1292" s="2">
        <v>3</v>
      </c>
      <c r="H1292" s="2">
        <v>5</v>
      </c>
      <c r="I1292" s="2">
        <v>4</v>
      </c>
      <c r="J1292" s="2">
        <v>4</v>
      </c>
      <c r="K1292" s="2">
        <v>9</v>
      </c>
      <c r="L1292" s="2" t="str">
        <f>IF(F1292&gt;=4,"Positive",IF(F1292=3,"Neutral","Negative"))</f>
        <v>Positive</v>
      </c>
      <c r="M1292" s="2" t="str">
        <f>IF(K1292&gt;=9,"Promoter",IF(K1292&gt;=7,"Passive","Detractor"))</f>
        <v>Promoter</v>
      </c>
      <c r="N1292" s="2" t="s">
        <v>7749</v>
      </c>
    </row>
    <row r="1293" spans="1:14" x14ac:dyDescent="0.2">
      <c r="A1293" s="2" t="s">
        <v>9028</v>
      </c>
      <c r="B1293" s="2" t="s">
        <v>5480</v>
      </c>
      <c r="C1293" s="2" t="s">
        <v>1815</v>
      </c>
      <c r="D1293" s="2" t="s">
        <v>37</v>
      </c>
      <c r="E1293" s="11">
        <v>45962</v>
      </c>
      <c r="F1293" s="2">
        <v>5</v>
      </c>
      <c r="G1293" s="2">
        <v>5</v>
      </c>
      <c r="H1293" s="2">
        <v>4</v>
      </c>
      <c r="I1293" s="2">
        <v>5</v>
      </c>
      <c r="J1293" s="2">
        <v>4</v>
      </c>
      <c r="K1293" s="2">
        <v>10</v>
      </c>
      <c r="L1293" s="2" t="str">
        <f>IF(F1293&gt;=4,"Positive",IF(F1293=3,"Neutral","Negative"))</f>
        <v>Positive</v>
      </c>
      <c r="M1293" s="2" t="str">
        <f>IF(K1293&gt;=9,"Promoter",IF(K1293&gt;=7,"Passive","Detractor"))</f>
        <v>Promoter</v>
      </c>
      <c r="N1293" s="2" t="s">
        <v>7735</v>
      </c>
    </row>
    <row r="1294" spans="1:14" x14ac:dyDescent="0.2">
      <c r="A1294" s="2" t="s">
        <v>9029</v>
      </c>
      <c r="B1294" s="2" t="s">
        <v>4491</v>
      </c>
      <c r="C1294" s="2" t="s">
        <v>1323</v>
      </c>
      <c r="D1294" s="2" t="s">
        <v>120</v>
      </c>
      <c r="E1294" s="11">
        <v>45963</v>
      </c>
      <c r="F1294" s="2">
        <v>4</v>
      </c>
      <c r="G1294" s="2">
        <v>4</v>
      </c>
      <c r="H1294" s="2">
        <v>4</v>
      </c>
      <c r="I1294" s="2">
        <v>4</v>
      </c>
      <c r="J1294" s="2">
        <v>4</v>
      </c>
      <c r="K1294" s="2">
        <v>8</v>
      </c>
      <c r="L1294" s="2" t="str">
        <f>IF(F1294&gt;=4,"Positive",IF(F1294=3,"Neutral","Negative"))</f>
        <v>Positive</v>
      </c>
      <c r="M1294" s="2" t="str">
        <f>IF(K1294&gt;=9,"Promoter",IF(K1294&gt;=7,"Passive","Detractor"))</f>
        <v>Passive</v>
      </c>
      <c r="N1294" s="2" t="s">
        <v>7743</v>
      </c>
    </row>
    <row r="1295" spans="1:14" x14ac:dyDescent="0.2">
      <c r="A1295" s="2" t="s">
        <v>9030</v>
      </c>
      <c r="B1295" s="2" t="s">
        <v>4951</v>
      </c>
      <c r="C1295" s="2" t="s">
        <v>1713</v>
      </c>
      <c r="D1295" s="2" t="s">
        <v>61</v>
      </c>
      <c r="E1295" s="11">
        <v>45963</v>
      </c>
      <c r="F1295" s="2">
        <v>3</v>
      </c>
      <c r="G1295" s="2">
        <v>4</v>
      </c>
      <c r="H1295" s="2">
        <v>3</v>
      </c>
      <c r="I1295" s="2">
        <v>3</v>
      </c>
      <c r="J1295" s="2">
        <v>2</v>
      </c>
      <c r="K1295" s="2">
        <v>7</v>
      </c>
      <c r="L1295" s="2" t="str">
        <f>IF(F1295&gt;=4,"Positive",IF(F1295=3,"Neutral","Negative"))</f>
        <v>Neutral</v>
      </c>
      <c r="M1295" s="2" t="str">
        <f>IF(K1295&gt;=9,"Promoter",IF(K1295&gt;=7,"Passive","Detractor"))</f>
        <v>Passive</v>
      </c>
      <c r="N1295" s="2" t="s">
        <v>7733</v>
      </c>
    </row>
    <row r="1296" spans="1:14" x14ac:dyDescent="0.2">
      <c r="A1296" s="2" t="s">
        <v>9031</v>
      </c>
      <c r="B1296" s="2" t="s">
        <v>4365</v>
      </c>
      <c r="C1296" s="2" t="s">
        <v>2232</v>
      </c>
      <c r="D1296" s="2" t="s">
        <v>106</v>
      </c>
      <c r="E1296" s="11">
        <v>45964</v>
      </c>
      <c r="F1296" s="2">
        <v>4</v>
      </c>
      <c r="G1296" s="2">
        <v>4</v>
      </c>
      <c r="H1296" s="2">
        <v>4</v>
      </c>
      <c r="I1296" s="2">
        <v>5</v>
      </c>
      <c r="J1296" s="2">
        <v>3</v>
      </c>
      <c r="K1296" s="2">
        <v>9</v>
      </c>
      <c r="L1296" s="2" t="str">
        <f>IF(F1296&gt;=4,"Positive",IF(F1296=3,"Neutral","Negative"))</f>
        <v>Positive</v>
      </c>
      <c r="M1296" s="2" t="str">
        <f>IF(K1296&gt;=9,"Promoter",IF(K1296&gt;=7,"Passive","Detractor"))</f>
        <v>Promoter</v>
      </c>
      <c r="N1296" s="2" t="s">
        <v>7737</v>
      </c>
    </row>
    <row r="1297" spans="1:14" x14ac:dyDescent="0.2">
      <c r="A1297" s="2" t="s">
        <v>9032</v>
      </c>
      <c r="B1297" s="2" t="s">
        <v>5099</v>
      </c>
      <c r="C1297" s="2" t="s">
        <v>2599</v>
      </c>
      <c r="D1297" s="2" t="s">
        <v>32</v>
      </c>
      <c r="E1297" s="11">
        <v>45964</v>
      </c>
      <c r="F1297" s="2">
        <v>4</v>
      </c>
      <c r="G1297" s="2">
        <v>4</v>
      </c>
      <c r="H1297" s="2">
        <v>4</v>
      </c>
      <c r="I1297" s="2">
        <v>4</v>
      </c>
      <c r="J1297" s="2">
        <v>4</v>
      </c>
      <c r="K1297" s="2">
        <v>9</v>
      </c>
      <c r="L1297" s="2" t="str">
        <f>IF(F1297&gt;=4,"Positive",IF(F1297=3,"Neutral","Negative"))</f>
        <v>Positive</v>
      </c>
      <c r="M1297" s="2" t="str">
        <f>IF(K1297&gt;=9,"Promoter",IF(K1297&gt;=7,"Passive","Detractor"))</f>
        <v>Promoter</v>
      </c>
      <c r="N1297" s="2" t="s">
        <v>7743</v>
      </c>
    </row>
    <row r="1298" spans="1:14" x14ac:dyDescent="0.2">
      <c r="A1298" s="2" t="s">
        <v>9033</v>
      </c>
      <c r="B1298" s="2" t="s">
        <v>5500</v>
      </c>
      <c r="C1298" s="2" t="s">
        <v>974</v>
      </c>
      <c r="D1298" s="2" t="s">
        <v>26</v>
      </c>
      <c r="E1298" s="11">
        <v>45964</v>
      </c>
      <c r="F1298" s="2">
        <v>5</v>
      </c>
      <c r="G1298" s="2">
        <v>4</v>
      </c>
      <c r="H1298" s="2">
        <v>5</v>
      </c>
      <c r="I1298" s="2">
        <v>5</v>
      </c>
      <c r="J1298" s="2">
        <v>5</v>
      </c>
      <c r="K1298" s="2">
        <v>8</v>
      </c>
      <c r="L1298" s="2" t="str">
        <f>IF(F1298&gt;=4,"Positive",IF(F1298=3,"Neutral","Negative"))</f>
        <v>Positive</v>
      </c>
      <c r="M1298" s="2" t="str">
        <f>IF(K1298&gt;=9,"Promoter",IF(K1298&gt;=7,"Passive","Detractor"))</f>
        <v>Passive</v>
      </c>
      <c r="N1298" s="2" t="s">
        <v>7749</v>
      </c>
    </row>
    <row r="1299" spans="1:14" x14ac:dyDescent="0.2">
      <c r="A1299" s="2" t="s">
        <v>9034</v>
      </c>
      <c r="B1299" s="2" t="s">
        <v>3880</v>
      </c>
      <c r="C1299" s="2" t="s">
        <v>2402</v>
      </c>
      <c r="D1299" s="2" t="s">
        <v>118</v>
      </c>
      <c r="E1299" s="11">
        <v>45965</v>
      </c>
      <c r="F1299" s="2">
        <v>4</v>
      </c>
      <c r="G1299" s="2">
        <v>3</v>
      </c>
      <c r="H1299" s="2">
        <v>5</v>
      </c>
      <c r="I1299" s="2">
        <v>4</v>
      </c>
      <c r="J1299" s="2">
        <v>4</v>
      </c>
      <c r="K1299" s="2">
        <v>8</v>
      </c>
      <c r="L1299" s="2" t="str">
        <f>IF(F1299&gt;=4,"Positive",IF(F1299=3,"Neutral","Negative"))</f>
        <v>Positive</v>
      </c>
      <c r="M1299" s="2" t="str">
        <f>IF(K1299&gt;=9,"Promoter",IF(K1299&gt;=7,"Passive","Detractor"))</f>
        <v>Passive</v>
      </c>
      <c r="N1299" s="2" t="s">
        <v>7749</v>
      </c>
    </row>
    <row r="1300" spans="1:14" x14ac:dyDescent="0.2">
      <c r="A1300" s="2" t="s">
        <v>9035</v>
      </c>
      <c r="B1300" s="2" t="s">
        <v>5293</v>
      </c>
      <c r="C1300" s="2" t="s">
        <v>1140</v>
      </c>
      <c r="D1300" s="2" t="s">
        <v>89</v>
      </c>
      <c r="E1300" s="11">
        <v>45965</v>
      </c>
      <c r="F1300" s="2">
        <v>3</v>
      </c>
      <c r="G1300" s="2">
        <v>2</v>
      </c>
      <c r="H1300" s="2">
        <v>2</v>
      </c>
      <c r="I1300" s="2">
        <v>2</v>
      </c>
      <c r="J1300" s="2">
        <v>3</v>
      </c>
      <c r="K1300" s="2">
        <v>6</v>
      </c>
      <c r="L1300" s="2" t="str">
        <f>IF(F1300&gt;=4,"Positive",IF(F1300=3,"Neutral","Negative"))</f>
        <v>Neutral</v>
      </c>
      <c r="M1300" s="2" t="str">
        <f>IF(K1300&gt;=9,"Promoter",IF(K1300&gt;=7,"Passive","Detractor"))</f>
        <v>Detractor</v>
      </c>
      <c r="N1300" s="2" t="s">
        <v>7749</v>
      </c>
    </row>
    <row r="1301" spans="1:14" x14ac:dyDescent="0.2">
      <c r="A1301" s="2" t="s">
        <v>9036</v>
      </c>
      <c r="B1301" s="2" t="s">
        <v>5412</v>
      </c>
      <c r="C1301" s="2" t="s">
        <v>909</v>
      </c>
      <c r="D1301" s="2" t="s">
        <v>101</v>
      </c>
      <c r="E1301" s="11">
        <v>45965</v>
      </c>
      <c r="F1301" s="2">
        <v>4</v>
      </c>
      <c r="G1301" s="2">
        <v>4</v>
      </c>
      <c r="H1301" s="2">
        <v>4</v>
      </c>
      <c r="I1301" s="2">
        <v>5</v>
      </c>
      <c r="J1301" s="2">
        <v>3</v>
      </c>
      <c r="K1301" s="2">
        <v>9</v>
      </c>
      <c r="L1301" s="2" t="str">
        <f>IF(F1301&gt;=4,"Positive",IF(F1301=3,"Neutral","Negative"))</f>
        <v>Positive</v>
      </c>
      <c r="M1301" s="2" t="str">
        <f>IF(K1301&gt;=9,"Promoter",IF(K1301&gt;=7,"Passive","Detractor"))</f>
        <v>Promoter</v>
      </c>
      <c r="N1301" s="2" t="s">
        <v>7737</v>
      </c>
    </row>
    <row r="1302" spans="1:14" x14ac:dyDescent="0.2">
      <c r="A1302" s="2" t="s">
        <v>9037</v>
      </c>
      <c r="B1302" s="2" t="s">
        <v>5484</v>
      </c>
      <c r="C1302" s="2" t="s">
        <v>1225</v>
      </c>
      <c r="D1302" s="2" t="s">
        <v>89</v>
      </c>
      <c r="E1302" s="11">
        <v>45965</v>
      </c>
      <c r="F1302" s="2">
        <v>5</v>
      </c>
      <c r="G1302" s="2">
        <v>4</v>
      </c>
      <c r="H1302" s="2">
        <v>5</v>
      </c>
      <c r="I1302" s="2">
        <v>4</v>
      </c>
      <c r="J1302" s="2">
        <v>5</v>
      </c>
      <c r="K1302" s="2">
        <v>9</v>
      </c>
      <c r="L1302" s="2" t="str">
        <f>IF(F1302&gt;=4,"Positive",IF(F1302=3,"Neutral","Negative"))</f>
        <v>Positive</v>
      </c>
      <c r="M1302" s="2" t="str">
        <f>IF(K1302&gt;=9,"Promoter",IF(K1302&gt;=7,"Passive","Detractor"))</f>
        <v>Promoter</v>
      </c>
      <c r="N1302" s="2" t="s">
        <v>7749</v>
      </c>
    </row>
    <row r="1303" spans="1:14" x14ac:dyDescent="0.2">
      <c r="A1303" s="2" t="s">
        <v>9038</v>
      </c>
      <c r="B1303" s="2" t="s">
        <v>5488</v>
      </c>
      <c r="C1303" s="2" t="s">
        <v>1950</v>
      </c>
      <c r="D1303" s="2" t="s">
        <v>19</v>
      </c>
      <c r="E1303" s="11">
        <v>45965</v>
      </c>
      <c r="F1303" s="2">
        <v>5</v>
      </c>
      <c r="G1303" s="2">
        <v>5</v>
      </c>
      <c r="H1303" s="2">
        <v>5</v>
      </c>
      <c r="I1303" s="2">
        <v>4</v>
      </c>
      <c r="J1303" s="2">
        <v>5</v>
      </c>
      <c r="K1303" s="2">
        <v>10</v>
      </c>
      <c r="L1303" s="2" t="str">
        <f>IF(F1303&gt;=4,"Positive",IF(F1303=3,"Neutral","Negative"))</f>
        <v>Positive</v>
      </c>
      <c r="M1303" s="2" t="str">
        <f>IF(K1303&gt;=9,"Promoter",IF(K1303&gt;=7,"Passive","Detractor"))</f>
        <v>Promoter</v>
      </c>
      <c r="N1303" s="2" t="s">
        <v>7743</v>
      </c>
    </row>
    <row r="1304" spans="1:14" x14ac:dyDescent="0.2">
      <c r="A1304" s="2" t="s">
        <v>9039</v>
      </c>
      <c r="B1304" s="2" t="s">
        <v>5580</v>
      </c>
      <c r="C1304" s="2" t="s">
        <v>2128</v>
      </c>
      <c r="D1304" s="2" t="s">
        <v>47</v>
      </c>
      <c r="E1304" s="11">
        <v>45965</v>
      </c>
      <c r="F1304" s="2">
        <v>5</v>
      </c>
      <c r="G1304" s="2">
        <v>4</v>
      </c>
      <c r="H1304" s="2">
        <v>4</v>
      </c>
      <c r="I1304" s="2">
        <v>5</v>
      </c>
      <c r="J1304" s="2">
        <v>5</v>
      </c>
      <c r="K1304" s="2">
        <v>9</v>
      </c>
      <c r="L1304" s="2" t="str">
        <f>IF(F1304&gt;=4,"Positive",IF(F1304=3,"Neutral","Negative"))</f>
        <v>Positive</v>
      </c>
      <c r="M1304" s="2" t="str">
        <f>IF(K1304&gt;=9,"Promoter",IF(K1304&gt;=7,"Passive","Detractor"))</f>
        <v>Promoter</v>
      </c>
      <c r="N1304" s="2" t="s">
        <v>7733</v>
      </c>
    </row>
    <row r="1305" spans="1:14" x14ac:dyDescent="0.2">
      <c r="A1305" s="2" t="s">
        <v>9040</v>
      </c>
      <c r="B1305" s="2" t="s">
        <v>5040</v>
      </c>
      <c r="C1305" s="2" t="s">
        <v>1367</v>
      </c>
      <c r="D1305" s="2" t="s">
        <v>57</v>
      </c>
      <c r="E1305" s="11">
        <v>45966</v>
      </c>
      <c r="F1305" s="2">
        <v>3</v>
      </c>
      <c r="G1305" s="2">
        <v>4</v>
      </c>
      <c r="H1305" s="2">
        <v>2</v>
      </c>
      <c r="I1305" s="2">
        <v>2</v>
      </c>
      <c r="J1305" s="2">
        <v>3</v>
      </c>
      <c r="K1305" s="2">
        <v>7</v>
      </c>
      <c r="L1305" s="2" t="str">
        <f>IF(F1305&gt;=4,"Positive",IF(F1305=3,"Neutral","Negative"))</f>
        <v>Neutral</v>
      </c>
      <c r="M1305" s="2" t="str">
        <f>IF(K1305&gt;=9,"Promoter",IF(K1305&gt;=7,"Passive","Detractor"))</f>
        <v>Passive</v>
      </c>
      <c r="N1305" s="2" t="s">
        <v>7733</v>
      </c>
    </row>
    <row r="1306" spans="1:14" x14ac:dyDescent="0.2">
      <c r="A1306" s="2" t="s">
        <v>9041</v>
      </c>
      <c r="B1306" s="2" t="s">
        <v>5113</v>
      </c>
      <c r="C1306" s="2" t="s">
        <v>1095</v>
      </c>
      <c r="D1306" s="2" t="s">
        <v>87</v>
      </c>
      <c r="E1306" s="11">
        <v>45966</v>
      </c>
      <c r="F1306" s="2">
        <v>5</v>
      </c>
      <c r="G1306" s="2">
        <v>4</v>
      </c>
      <c r="H1306" s="2">
        <v>5</v>
      </c>
      <c r="I1306" s="2">
        <v>5</v>
      </c>
      <c r="J1306" s="2">
        <v>5</v>
      </c>
      <c r="K1306" s="2">
        <v>8</v>
      </c>
      <c r="L1306" s="2" t="str">
        <f>IF(F1306&gt;=4,"Positive",IF(F1306=3,"Neutral","Negative"))</f>
        <v>Positive</v>
      </c>
      <c r="M1306" s="2" t="str">
        <f>IF(K1306&gt;=9,"Promoter",IF(K1306&gt;=7,"Passive","Detractor"))</f>
        <v>Passive</v>
      </c>
      <c r="N1306" s="2" t="s">
        <v>7735</v>
      </c>
    </row>
    <row r="1307" spans="1:14" x14ac:dyDescent="0.2">
      <c r="A1307" s="2" t="s">
        <v>9042</v>
      </c>
      <c r="B1307" s="2" t="s">
        <v>5159</v>
      </c>
      <c r="C1307" s="2" t="s">
        <v>1907</v>
      </c>
      <c r="D1307" s="2" t="s">
        <v>116</v>
      </c>
      <c r="E1307" s="11">
        <v>45966</v>
      </c>
      <c r="F1307" s="2">
        <v>4</v>
      </c>
      <c r="G1307" s="2">
        <v>5</v>
      </c>
      <c r="H1307" s="2">
        <v>4</v>
      </c>
      <c r="I1307" s="2">
        <v>3</v>
      </c>
      <c r="J1307" s="2">
        <v>3</v>
      </c>
      <c r="K1307" s="2">
        <v>7</v>
      </c>
      <c r="L1307" s="2" t="str">
        <f>IF(F1307&gt;=4,"Positive",IF(F1307=3,"Neutral","Negative"))</f>
        <v>Positive</v>
      </c>
      <c r="M1307" s="2" t="str">
        <f>IF(K1307&gt;=9,"Promoter",IF(K1307&gt;=7,"Passive","Detractor"))</f>
        <v>Passive</v>
      </c>
      <c r="N1307" s="2" t="s">
        <v>7737</v>
      </c>
    </row>
    <row r="1308" spans="1:14" x14ac:dyDescent="0.2">
      <c r="A1308" s="2" t="s">
        <v>9043</v>
      </c>
      <c r="B1308" s="2" t="s">
        <v>5353</v>
      </c>
      <c r="C1308" s="2" t="s">
        <v>2231</v>
      </c>
      <c r="D1308" s="2" t="s">
        <v>87</v>
      </c>
      <c r="E1308" s="11">
        <v>45966</v>
      </c>
      <c r="F1308" s="2">
        <v>4</v>
      </c>
      <c r="G1308" s="2">
        <v>4</v>
      </c>
      <c r="H1308" s="2">
        <v>4</v>
      </c>
      <c r="I1308" s="2">
        <v>4</v>
      </c>
      <c r="J1308" s="2">
        <v>4</v>
      </c>
      <c r="K1308" s="2">
        <v>9</v>
      </c>
      <c r="L1308" s="2" t="str">
        <f>IF(F1308&gt;=4,"Positive",IF(F1308=3,"Neutral","Negative"))</f>
        <v>Positive</v>
      </c>
      <c r="M1308" s="2" t="str">
        <f>IF(K1308&gt;=9,"Promoter",IF(K1308&gt;=7,"Passive","Detractor"))</f>
        <v>Promoter</v>
      </c>
      <c r="N1308" s="2" t="s">
        <v>7743</v>
      </c>
    </row>
    <row r="1309" spans="1:14" x14ac:dyDescent="0.2">
      <c r="A1309" s="2" t="s">
        <v>9044</v>
      </c>
      <c r="B1309" s="2" t="s">
        <v>5176</v>
      </c>
      <c r="C1309" s="2" t="s">
        <v>2531</v>
      </c>
      <c r="D1309" s="2" t="s">
        <v>106</v>
      </c>
      <c r="E1309" s="11">
        <v>45967</v>
      </c>
      <c r="F1309" s="2">
        <v>3</v>
      </c>
      <c r="G1309" s="2">
        <v>4</v>
      </c>
      <c r="H1309" s="2">
        <v>2</v>
      </c>
      <c r="I1309" s="2">
        <v>3</v>
      </c>
      <c r="J1309" s="2">
        <v>4</v>
      </c>
      <c r="K1309" s="2">
        <v>7</v>
      </c>
      <c r="L1309" s="2" t="str">
        <f>IF(F1309&gt;=4,"Positive",IF(F1309=3,"Neutral","Negative"))</f>
        <v>Neutral</v>
      </c>
      <c r="M1309" s="2" t="str">
        <f>IF(K1309&gt;=9,"Promoter",IF(K1309&gt;=7,"Passive","Detractor"))</f>
        <v>Passive</v>
      </c>
      <c r="N1309" s="2" t="s">
        <v>7743</v>
      </c>
    </row>
    <row r="1310" spans="1:14" x14ac:dyDescent="0.2">
      <c r="A1310" s="2" t="s">
        <v>9045</v>
      </c>
      <c r="B1310" s="2" t="s">
        <v>5291</v>
      </c>
      <c r="C1310" s="2" t="s">
        <v>786</v>
      </c>
      <c r="D1310" s="2" t="s">
        <v>71</v>
      </c>
      <c r="E1310" s="11">
        <v>45967</v>
      </c>
      <c r="F1310" s="2">
        <v>5</v>
      </c>
      <c r="G1310" s="2">
        <v>4</v>
      </c>
      <c r="H1310" s="2">
        <v>5</v>
      </c>
      <c r="I1310" s="2">
        <v>4</v>
      </c>
      <c r="J1310" s="2">
        <v>5</v>
      </c>
      <c r="K1310" s="2">
        <v>8</v>
      </c>
      <c r="L1310" s="2" t="str">
        <f>IF(F1310&gt;=4,"Positive",IF(F1310=3,"Neutral","Negative"))</f>
        <v>Positive</v>
      </c>
      <c r="M1310" s="2" t="str">
        <f>IF(K1310&gt;=9,"Promoter",IF(K1310&gt;=7,"Passive","Detractor"))</f>
        <v>Passive</v>
      </c>
      <c r="N1310" s="2" t="s">
        <v>7737</v>
      </c>
    </row>
    <row r="1311" spans="1:14" x14ac:dyDescent="0.2">
      <c r="A1311" s="2" t="s">
        <v>9046</v>
      </c>
      <c r="B1311" s="2" t="s">
        <v>5333</v>
      </c>
      <c r="C1311" s="2" t="s">
        <v>1940</v>
      </c>
      <c r="D1311" s="2" t="s">
        <v>47</v>
      </c>
      <c r="E1311" s="11">
        <v>45967</v>
      </c>
      <c r="F1311" s="2">
        <v>3</v>
      </c>
      <c r="G1311" s="2">
        <v>3</v>
      </c>
      <c r="H1311" s="2">
        <v>2</v>
      </c>
      <c r="I1311" s="2">
        <v>3</v>
      </c>
      <c r="J1311" s="2">
        <v>3</v>
      </c>
      <c r="K1311" s="2">
        <v>5</v>
      </c>
      <c r="L1311" s="2" t="str">
        <f>IF(F1311&gt;=4,"Positive",IF(F1311=3,"Neutral","Negative"))</f>
        <v>Neutral</v>
      </c>
      <c r="M1311" s="2" t="str">
        <f>IF(K1311&gt;=9,"Promoter",IF(K1311&gt;=7,"Passive","Detractor"))</f>
        <v>Detractor</v>
      </c>
      <c r="N1311" s="2" t="s">
        <v>7733</v>
      </c>
    </row>
    <row r="1312" spans="1:14" x14ac:dyDescent="0.2">
      <c r="A1312" s="2" t="s">
        <v>9047</v>
      </c>
      <c r="B1312" s="2" t="s">
        <v>5464</v>
      </c>
      <c r="C1312" s="2" t="s">
        <v>1979</v>
      </c>
      <c r="D1312" s="2" t="s">
        <v>87</v>
      </c>
      <c r="E1312" s="11">
        <v>45967</v>
      </c>
      <c r="F1312" s="2">
        <v>3</v>
      </c>
      <c r="G1312" s="2">
        <v>3</v>
      </c>
      <c r="H1312" s="2">
        <v>3</v>
      </c>
      <c r="I1312" s="2">
        <v>3</v>
      </c>
      <c r="J1312" s="2">
        <v>2</v>
      </c>
      <c r="K1312" s="2">
        <v>7</v>
      </c>
      <c r="L1312" s="2" t="str">
        <f>IF(F1312&gt;=4,"Positive",IF(F1312=3,"Neutral","Negative"))</f>
        <v>Neutral</v>
      </c>
      <c r="M1312" s="2" t="str">
        <f>IF(K1312&gt;=9,"Promoter",IF(K1312&gt;=7,"Passive","Detractor"))</f>
        <v>Passive</v>
      </c>
      <c r="N1312" s="2" t="s">
        <v>7735</v>
      </c>
    </row>
    <row r="1313" spans="1:14" x14ac:dyDescent="0.2">
      <c r="A1313" s="2" t="s">
        <v>9048</v>
      </c>
      <c r="B1313" s="2" t="s">
        <v>4908</v>
      </c>
      <c r="C1313" s="2" t="s">
        <v>1630</v>
      </c>
      <c r="D1313" s="2" t="s">
        <v>51</v>
      </c>
      <c r="E1313" s="11">
        <v>45968</v>
      </c>
      <c r="F1313" s="2">
        <v>5</v>
      </c>
      <c r="G1313" s="2">
        <v>5</v>
      </c>
      <c r="H1313" s="2">
        <v>4</v>
      </c>
      <c r="I1313" s="2">
        <v>5</v>
      </c>
      <c r="J1313" s="2">
        <v>5</v>
      </c>
      <c r="K1313" s="2">
        <v>10</v>
      </c>
      <c r="L1313" s="2" t="str">
        <f>IF(F1313&gt;=4,"Positive",IF(F1313=3,"Neutral","Negative"))</f>
        <v>Positive</v>
      </c>
      <c r="M1313" s="2" t="str">
        <f>IF(K1313&gt;=9,"Promoter",IF(K1313&gt;=7,"Passive","Detractor"))</f>
        <v>Promoter</v>
      </c>
      <c r="N1313" s="2" t="s">
        <v>7737</v>
      </c>
    </row>
    <row r="1314" spans="1:14" x14ac:dyDescent="0.2">
      <c r="A1314" s="2" t="s">
        <v>9049</v>
      </c>
      <c r="B1314" s="2" t="s">
        <v>5440</v>
      </c>
      <c r="C1314" s="2" t="s">
        <v>1648</v>
      </c>
      <c r="D1314" s="2" t="s">
        <v>51</v>
      </c>
      <c r="E1314" s="11">
        <v>45968</v>
      </c>
      <c r="F1314" s="2">
        <v>5</v>
      </c>
      <c r="G1314" s="2">
        <v>5</v>
      </c>
      <c r="H1314" s="2">
        <v>5</v>
      </c>
      <c r="I1314" s="2">
        <v>4</v>
      </c>
      <c r="J1314" s="2">
        <v>5</v>
      </c>
      <c r="K1314" s="2">
        <v>8</v>
      </c>
      <c r="L1314" s="2" t="str">
        <f>IF(F1314&gt;=4,"Positive",IF(F1314=3,"Neutral","Negative"))</f>
        <v>Positive</v>
      </c>
      <c r="M1314" s="2" t="str">
        <f>IF(K1314&gt;=9,"Promoter",IF(K1314&gt;=7,"Passive","Detractor"))</f>
        <v>Passive</v>
      </c>
      <c r="N1314" s="2" t="s">
        <v>7733</v>
      </c>
    </row>
    <row r="1315" spans="1:14" x14ac:dyDescent="0.2">
      <c r="A1315" s="2" t="s">
        <v>9050</v>
      </c>
      <c r="B1315" s="2" t="s">
        <v>4776</v>
      </c>
      <c r="C1315" s="2" t="s">
        <v>1640</v>
      </c>
      <c r="D1315" s="2" t="s">
        <v>101</v>
      </c>
      <c r="E1315" s="11">
        <v>45969</v>
      </c>
      <c r="F1315" s="2">
        <v>5</v>
      </c>
      <c r="G1315" s="2">
        <v>5</v>
      </c>
      <c r="H1315" s="2">
        <v>5</v>
      </c>
      <c r="I1315" s="2">
        <v>4</v>
      </c>
      <c r="J1315" s="2">
        <v>5</v>
      </c>
      <c r="K1315" s="2">
        <v>8</v>
      </c>
      <c r="L1315" s="2" t="str">
        <f>IF(F1315&gt;=4,"Positive",IF(F1315=3,"Neutral","Negative"))</f>
        <v>Positive</v>
      </c>
      <c r="M1315" s="2" t="str">
        <f>IF(K1315&gt;=9,"Promoter",IF(K1315&gt;=7,"Passive","Detractor"))</f>
        <v>Passive</v>
      </c>
      <c r="N1315" s="2" t="s">
        <v>7743</v>
      </c>
    </row>
    <row r="1316" spans="1:14" x14ac:dyDescent="0.2">
      <c r="A1316" s="2" t="s">
        <v>9051</v>
      </c>
      <c r="B1316" s="2" t="s">
        <v>4916</v>
      </c>
      <c r="C1316" s="2" t="s">
        <v>2000</v>
      </c>
      <c r="D1316" s="2" t="s">
        <v>83</v>
      </c>
      <c r="E1316" s="11">
        <v>45969</v>
      </c>
      <c r="F1316" s="2">
        <v>5</v>
      </c>
      <c r="G1316" s="2">
        <v>4</v>
      </c>
      <c r="H1316" s="2">
        <v>5</v>
      </c>
      <c r="I1316" s="2">
        <v>5</v>
      </c>
      <c r="J1316" s="2">
        <v>5</v>
      </c>
      <c r="K1316" s="2">
        <v>8</v>
      </c>
      <c r="L1316" s="2" t="str">
        <f>IF(F1316&gt;=4,"Positive",IF(F1316=3,"Neutral","Negative"))</f>
        <v>Positive</v>
      </c>
      <c r="M1316" s="2" t="str">
        <f>IF(K1316&gt;=9,"Promoter",IF(K1316&gt;=7,"Passive","Detractor"))</f>
        <v>Passive</v>
      </c>
      <c r="N1316" s="2" t="s">
        <v>7735</v>
      </c>
    </row>
    <row r="1317" spans="1:14" x14ac:dyDescent="0.2">
      <c r="A1317" s="2" t="s">
        <v>9052</v>
      </c>
      <c r="B1317" s="2" t="s">
        <v>5092</v>
      </c>
      <c r="C1317" s="2" t="s">
        <v>868</v>
      </c>
      <c r="D1317" s="2" t="s">
        <v>19</v>
      </c>
      <c r="E1317" s="11">
        <v>45969</v>
      </c>
      <c r="F1317" s="2">
        <v>3</v>
      </c>
      <c r="G1317" s="2">
        <v>3</v>
      </c>
      <c r="H1317" s="2">
        <v>2</v>
      </c>
      <c r="I1317" s="2">
        <v>4</v>
      </c>
      <c r="J1317" s="2">
        <v>2</v>
      </c>
      <c r="K1317" s="2">
        <v>6</v>
      </c>
      <c r="L1317" s="2" t="str">
        <f>IF(F1317&gt;=4,"Positive",IF(F1317=3,"Neutral","Negative"))</f>
        <v>Neutral</v>
      </c>
      <c r="M1317" s="2" t="str">
        <f>IF(K1317&gt;=9,"Promoter",IF(K1317&gt;=7,"Passive","Detractor"))</f>
        <v>Detractor</v>
      </c>
      <c r="N1317" s="2" t="s">
        <v>7743</v>
      </c>
    </row>
    <row r="1318" spans="1:14" x14ac:dyDescent="0.2">
      <c r="A1318" s="2" t="s">
        <v>9053</v>
      </c>
      <c r="B1318" s="2" t="s">
        <v>5194</v>
      </c>
      <c r="C1318" s="2" t="s">
        <v>2481</v>
      </c>
      <c r="D1318" s="2" t="s">
        <v>34</v>
      </c>
      <c r="E1318" s="11">
        <v>45969</v>
      </c>
      <c r="F1318" s="2">
        <v>3</v>
      </c>
      <c r="G1318" s="2">
        <v>3</v>
      </c>
      <c r="H1318" s="2">
        <v>2</v>
      </c>
      <c r="I1318" s="2">
        <v>3</v>
      </c>
      <c r="J1318" s="2">
        <v>4</v>
      </c>
      <c r="K1318" s="2">
        <v>5</v>
      </c>
      <c r="L1318" s="2" t="str">
        <f>IF(F1318&gt;=4,"Positive",IF(F1318=3,"Neutral","Negative"))</f>
        <v>Neutral</v>
      </c>
      <c r="M1318" s="2" t="str">
        <f>IF(K1318&gt;=9,"Promoter",IF(K1318&gt;=7,"Passive","Detractor"))</f>
        <v>Detractor</v>
      </c>
      <c r="N1318" s="2" t="s">
        <v>7749</v>
      </c>
    </row>
    <row r="1319" spans="1:14" x14ac:dyDescent="0.2">
      <c r="A1319" s="2" t="s">
        <v>9054</v>
      </c>
      <c r="B1319" s="2" t="s">
        <v>5359</v>
      </c>
      <c r="C1319" s="2" t="s">
        <v>1143</v>
      </c>
      <c r="D1319" s="2" t="s">
        <v>129</v>
      </c>
      <c r="E1319" s="11">
        <v>45969</v>
      </c>
      <c r="F1319" s="2">
        <v>3</v>
      </c>
      <c r="G1319" s="2">
        <v>2</v>
      </c>
      <c r="H1319" s="2">
        <v>4</v>
      </c>
      <c r="I1319" s="2">
        <v>2</v>
      </c>
      <c r="J1319" s="2">
        <v>4</v>
      </c>
      <c r="K1319" s="2">
        <v>5</v>
      </c>
      <c r="L1319" s="2" t="str">
        <f>IF(F1319&gt;=4,"Positive",IF(F1319=3,"Neutral","Negative"))</f>
        <v>Neutral</v>
      </c>
      <c r="M1319" s="2" t="str">
        <f>IF(K1319&gt;=9,"Promoter",IF(K1319&gt;=7,"Passive","Detractor"))</f>
        <v>Detractor</v>
      </c>
      <c r="N1319" s="2" t="s">
        <v>7743</v>
      </c>
    </row>
    <row r="1320" spans="1:14" x14ac:dyDescent="0.2">
      <c r="A1320" s="2" t="s">
        <v>9055</v>
      </c>
      <c r="B1320" s="2" t="s">
        <v>5548</v>
      </c>
      <c r="C1320" s="2" t="s">
        <v>2258</v>
      </c>
      <c r="D1320" s="2" t="s">
        <v>13</v>
      </c>
      <c r="E1320" s="11">
        <v>45969</v>
      </c>
      <c r="F1320" s="2">
        <v>3</v>
      </c>
      <c r="G1320" s="2">
        <v>4</v>
      </c>
      <c r="H1320" s="2">
        <v>2</v>
      </c>
      <c r="I1320" s="2">
        <v>2</v>
      </c>
      <c r="J1320" s="2">
        <v>3</v>
      </c>
      <c r="K1320" s="2">
        <v>6</v>
      </c>
      <c r="L1320" s="2" t="str">
        <f>IF(F1320&gt;=4,"Positive",IF(F1320=3,"Neutral","Negative"))</f>
        <v>Neutral</v>
      </c>
      <c r="M1320" s="2" t="str">
        <f>IF(K1320&gt;=9,"Promoter",IF(K1320&gt;=7,"Passive","Detractor"))</f>
        <v>Detractor</v>
      </c>
      <c r="N1320" s="2" t="s">
        <v>7735</v>
      </c>
    </row>
    <row r="1321" spans="1:14" x14ac:dyDescent="0.2">
      <c r="A1321" s="2" t="s">
        <v>9056</v>
      </c>
      <c r="B1321" s="2" t="s">
        <v>5559</v>
      </c>
      <c r="C1321" s="2" t="s">
        <v>564</v>
      </c>
      <c r="D1321" s="2" t="s">
        <v>53</v>
      </c>
      <c r="E1321" s="11">
        <v>45969</v>
      </c>
      <c r="F1321" s="2">
        <v>5</v>
      </c>
      <c r="G1321" s="2">
        <v>5</v>
      </c>
      <c r="H1321" s="2">
        <v>5</v>
      </c>
      <c r="I1321" s="2">
        <v>5</v>
      </c>
      <c r="J1321" s="2">
        <v>5</v>
      </c>
      <c r="K1321" s="2">
        <v>9</v>
      </c>
      <c r="L1321" s="2" t="str">
        <f>IF(F1321&gt;=4,"Positive",IF(F1321=3,"Neutral","Negative"))</f>
        <v>Positive</v>
      </c>
      <c r="M1321" s="2" t="str">
        <f>IF(K1321&gt;=9,"Promoter",IF(K1321&gt;=7,"Passive","Detractor"))</f>
        <v>Promoter</v>
      </c>
      <c r="N1321" s="2" t="s">
        <v>7733</v>
      </c>
    </row>
    <row r="1322" spans="1:14" x14ac:dyDescent="0.2">
      <c r="A1322" s="2" t="s">
        <v>9057</v>
      </c>
      <c r="B1322" s="2" t="s">
        <v>5583</v>
      </c>
      <c r="C1322" s="2" t="s">
        <v>593</v>
      </c>
      <c r="D1322" s="2" t="s">
        <v>9</v>
      </c>
      <c r="E1322" s="11">
        <v>45969</v>
      </c>
      <c r="F1322" s="2">
        <v>4</v>
      </c>
      <c r="G1322" s="2">
        <v>5</v>
      </c>
      <c r="H1322" s="2">
        <v>4</v>
      </c>
      <c r="I1322" s="2">
        <v>5</v>
      </c>
      <c r="J1322" s="2">
        <v>4</v>
      </c>
      <c r="K1322" s="2">
        <v>7</v>
      </c>
      <c r="L1322" s="2" t="str">
        <f>IF(F1322&gt;=4,"Positive",IF(F1322=3,"Neutral","Negative"))</f>
        <v>Positive</v>
      </c>
      <c r="M1322" s="2" t="str">
        <f>IF(K1322&gt;=9,"Promoter",IF(K1322&gt;=7,"Passive","Detractor"))</f>
        <v>Passive</v>
      </c>
      <c r="N1322" s="2" t="s">
        <v>7743</v>
      </c>
    </row>
    <row r="1323" spans="1:14" x14ac:dyDescent="0.2">
      <c r="A1323" s="2" t="s">
        <v>9058</v>
      </c>
      <c r="B1323" s="2" t="s">
        <v>5594</v>
      </c>
      <c r="C1323" s="2" t="s">
        <v>1617</v>
      </c>
      <c r="D1323" s="2" t="s">
        <v>49</v>
      </c>
      <c r="E1323" s="11">
        <v>45969</v>
      </c>
      <c r="F1323" s="2">
        <v>5</v>
      </c>
      <c r="G1323" s="2">
        <v>4</v>
      </c>
      <c r="H1323" s="2">
        <v>4</v>
      </c>
      <c r="I1323" s="2">
        <v>4</v>
      </c>
      <c r="J1323" s="2">
        <v>5</v>
      </c>
      <c r="K1323" s="2">
        <v>9</v>
      </c>
      <c r="L1323" s="2" t="str">
        <f>IF(F1323&gt;=4,"Positive",IF(F1323=3,"Neutral","Negative"))</f>
        <v>Positive</v>
      </c>
      <c r="M1323" s="2" t="str">
        <f>IF(K1323&gt;=9,"Promoter",IF(K1323&gt;=7,"Passive","Detractor"))</f>
        <v>Promoter</v>
      </c>
      <c r="N1323" s="2" t="s">
        <v>7737</v>
      </c>
    </row>
    <row r="1324" spans="1:14" x14ac:dyDescent="0.2">
      <c r="A1324" s="2" t="s">
        <v>9059</v>
      </c>
      <c r="B1324" s="2" t="s">
        <v>5370</v>
      </c>
      <c r="C1324" s="2" t="s">
        <v>699</v>
      </c>
      <c r="D1324" s="2" t="s">
        <v>51</v>
      </c>
      <c r="E1324" s="11">
        <v>45970</v>
      </c>
      <c r="F1324" s="2">
        <v>4</v>
      </c>
      <c r="G1324" s="2">
        <v>4</v>
      </c>
      <c r="H1324" s="2">
        <v>4</v>
      </c>
      <c r="I1324" s="2">
        <v>5</v>
      </c>
      <c r="J1324" s="2">
        <v>4</v>
      </c>
      <c r="K1324" s="2">
        <v>8</v>
      </c>
      <c r="L1324" s="2" t="str">
        <f>IF(F1324&gt;=4,"Positive",IF(F1324=3,"Neutral","Negative"))</f>
        <v>Positive</v>
      </c>
      <c r="M1324" s="2" t="str">
        <f>IF(K1324&gt;=9,"Promoter",IF(K1324&gt;=7,"Passive","Detractor"))</f>
        <v>Passive</v>
      </c>
      <c r="N1324" s="2" t="s">
        <v>7735</v>
      </c>
    </row>
    <row r="1325" spans="1:14" x14ac:dyDescent="0.2">
      <c r="A1325" s="2" t="s">
        <v>9060</v>
      </c>
      <c r="B1325" s="2" t="s">
        <v>5467</v>
      </c>
      <c r="C1325" s="2" t="s">
        <v>2589</v>
      </c>
      <c r="D1325" s="2" t="s">
        <v>69</v>
      </c>
      <c r="E1325" s="11">
        <v>45970</v>
      </c>
      <c r="F1325" s="2">
        <v>4</v>
      </c>
      <c r="G1325" s="2">
        <v>3</v>
      </c>
      <c r="H1325" s="2">
        <v>3</v>
      </c>
      <c r="I1325" s="2">
        <v>3</v>
      </c>
      <c r="J1325" s="2">
        <v>4</v>
      </c>
      <c r="K1325" s="2">
        <v>7</v>
      </c>
      <c r="L1325" s="2" t="str">
        <f>IF(F1325&gt;=4,"Positive",IF(F1325=3,"Neutral","Negative"))</f>
        <v>Positive</v>
      </c>
      <c r="M1325" s="2" t="str">
        <f>IF(K1325&gt;=9,"Promoter",IF(K1325&gt;=7,"Passive","Detractor"))</f>
        <v>Passive</v>
      </c>
      <c r="N1325" s="2" t="s">
        <v>7743</v>
      </c>
    </row>
    <row r="1326" spans="1:14" x14ac:dyDescent="0.2">
      <c r="A1326" s="2" t="s">
        <v>9061</v>
      </c>
      <c r="B1326" s="2" t="s">
        <v>5544</v>
      </c>
      <c r="C1326" s="2" t="s">
        <v>1266</v>
      </c>
      <c r="D1326" s="2" t="s">
        <v>63</v>
      </c>
      <c r="E1326" s="11">
        <v>45970</v>
      </c>
      <c r="F1326" s="2">
        <v>5</v>
      </c>
      <c r="G1326" s="2">
        <v>5</v>
      </c>
      <c r="H1326" s="2">
        <v>5</v>
      </c>
      <c r="I1326" s="2">
        <v>5</v>
      </c>
      <c r="J1326" s="2">
        <v>5</v>
      </c>
      <c r="K1326" s="2">
        <v>8</v>
      </c>
      <c r="L1326" s="2" t="str">
        <f>IF(F1326&gt;=4,"Positive",IF(F1326=3,"Neutral","Negative"))</f>
        <v>Positive</v>
      </c>
      <c r="M1326" s="2" t="str">
        <f>IF(K1326&gt;=9,"Promoter",IF(K1326&gt;=7,"Passive","Detractor"))</f>
        <v>Passive</v>
      </c>
      <c r="N1326" s="2" t="s">
        <v>7737</v>
      </c>
    </row>
    <row r="1327" spans="1:14" x14ac:dyDescent="0.2">
      <c r="A1327" s="2" t="s">
        <v>9062</v>
      </c>
      <c r="B1327" s="2" t="s">
        <v>5589</v>
      </c>
      <c r="C1327" s="2" t="s">
        <v>2128</v>
      </c>
      <c r="D1327" s="2" t="s">
        <v>69</v>
      </c>
      <c r="E1327" s="11">
        <v>45970</v>
      </c>
      <c r="F1327" s="2">
        <v>5</v>
      </c>
      <c r="G1327" s="2">
        <v>4</v>
      </c>
      <c r="H1327" s="2">
        <v>5</v>
      </c>
      <c r="I1327" s="2">
        <v>5</v>
      </c>
      <c r="J1327" s="2">
        <v>5</v>
      </c>
      <c r="K1327" s="2">
        <v>9</v>
      </c>
      <c r="L1327" s="2" t="str">
        <f>IF(F1327&gt;=4,"Positive",IF(F1327=3,"Neutral","Negative"))</f>
        <v>Positive</v>
      </c>
      <c r="M1327" s="2" t="str">
        <f>IF(K1327&gt;=9,"Promoter",IF(K1327&gt;=7,"Passive","Detractor"))</f>
        <v>Promoter</v>
      </c>
      <c r="N1327" s="2" t="s">
        <v>7749</v>
      </c>
    </row>
    <row r="1328" spans="1:14" x14ac:dyDescent="0.2">
      <c r="A1328" s="2" t="s">
        <v>9063</v>
      </c>
      <c r="B1328" s="2" t="s">
        <v>4797</v>
      </c>
      <c r="C1328" s="2" t="s">
        <v>701</v>
      </c>
      <c r="D1328" s="2" t="s">
        <v>61</v>
      </c>
      <c r="E1328" s="11">
        <v>45971</v>
      </c>
      <c r="F1328" s="2">
        <v>5</v>
      </c>
      <c r="G1328" s="2">
        <v>5</v>
      </c>
      <c r="H1328" s="2">
        <v>5</v>
      </c>
      <c r="I1328" s="2">
        <v>5</v>
      </c>
      <c r="J1328" s="2">
        <v>5</v>
      </c>
      <c r="K1328" s="2">
        <v>9</v>
      </c>
      <c r="L1328" s="2" t="str">
        <f>IF(F1328&gt;=4,"Positive",IF(F1328=3,"Neutral","Negative"))</f>
        <v>Positive</v>
      </c>
      <c r="M1328" s="2" t="str">
        <f>IF(K1328&gt;=9,"Promoter",IF(K1328&gt;=7,"Passive","Detractor"))</f>
        <v>Promoter</v>
      </c>
      <c r="N1328" s="2" t="s">
        <v>7733</v>
      </c>
    </row>
    <row r="1329" spans="1:14" x14ac:dyDescent="0.2">
      <c r="A1329" s="2" t="s">
        <v>9064</v>
      </c>
      <c r="B1329" s="2" t="s">
        <v>5190</v>
      </c>
      <c r="C1329" s="2" t="s">
        <v>1889</v>
      </c>
      <c r="D1329" s="2" t="s">
        <v>81</v>
      </c>
      <c r="E1329" s="11">
        <v>45971</v>
      </c>
      <c r="F1329" s="2">
        <v>5</v>
      </c>
      <c r="G1329" s="2">
        <v>5</v>
      </c>
      <c r="H1329" s="2">
        <v>4</v>
      </c>
      <c r="I1329" s="2">
        <v>4</v>
      </c>
      <c r="J1329" s="2">
        <v>5</v>
      </c>
      <c r="K1329" s="2">
        <v>8</v>
      </c>
      <c r="L1329" s="2" t="str">
        <f>IF(F1329&gt;=4,"Positive",IF(F1329=3,"Neutral","Negative"))</f>
        <v>Positive</v>
      </c>
      <c r="M1329" s="2" t="str">
        <f>IF(K1329&gt;=9,"Promoter",IF(K1329&gt;=7,"Passive","Detractor"))</f>
        <v>Passive</v>
      </c>
      <c r="N1329" s="2" t="s">
        <v>7743</v>
      </c>
    </row>
    <row r="1330" spans="1:14" x14ac:dyDescent="0.2">
      <c r="A1330" s="2" t="s">
        <v>9065</v>
      </c>
      <c r="B1330" s="2" t="s">
        <v>5626</v>
      </c>
      <c r="C1330" s="2" t="s">
        <v>1297</v>
      </c>
      <c r="D1330" s="2" t="s">
        <v>108</v>
      </c>
      <c r="E1330" s="11">
        <v>45971</v>
      </c>
      <c r="F1330" s="2">
        <v>4</v>
      </c>
      <c r="G1330" s="2">
        <v>3</v>
      </c>
      <c r="H1330" s="2">
        <v>4</v>
      </c>
      <c r="I1330" s="2">
        <v>4</v>
      </c>
      <c r="J1330" s="2">
        <v>3</v>
      </c>
      <c r="K1330" s="2">
        <v>9</v>
      </c>
      <c r="L1330" s="2" t="str">
        <f>IF(F1330&gt;=4,"Positive",IF(F1330=3,"Neutral","Negative"))</f>
        <v>Positive</v>
      </c>
      <c r="M1330" s="2" t="str">
        <f>IF(K1330&gt;=9,"Promoter",IF(K1330&gt;=7,"Passive","Detractor"))</f>
        <v>Promoter</v>
      </c>
      <c r="N1330" s="2" t="s">
        <v>7743</v>
      </c>
    </row>
    <row r="1331" spans="1:14" x14ac:dyDescent="0.2">
      <c r="A1331" s="2" t="s">
        <v>9066</v>
      </c>
      <c r="B1331" s="2" t="s">
        <v>4874</v>
      </c>
      <c r="C1331" s="2" t="s">
        <v>1554</v>
      </c>
      <c r="D1331" s="2" t="s">
        <v>101</v>
      </c>
      <c r="E1331" s="11">
        <v>45972</v>
      </c>
      <c r="F1331" s="2">
        <v>5</v>
      </c>
      <c r="G1331" s="2">
        <v>5</v>
      </c>
      <c r="H1331" s="2">
        <v>4</v>
      </c>
      <c r="I1331" s="2">
        <v>5</v>
      </c>
      <c r="J1331" s="2">
        <v>5</v>
      </c>
      <c r="K1331" s="2">
        <v>8</v>
      </c>
      <c r="L1331" s="2" t="str">
        <f>IF(F1331&gt;=4,"Positive",IF(F1331=3,"Neutral","Negative"))</f>
        <v>Positive</v>
      </c>
      <c r="M1331" s="2" t="str">
        <f>IF(K1331&gt;=9,"Promoter",IF(K1331&gt;=7,"Passive","Detractor"))</f>
        <v>Passive</v>
      </c>
      <c r="N1331" s="2" t="s">
        <v>7743</v>
      </c>
    </row>
    <row r="1332" spans="1:14" x14ac:dyDescent="0.2">
      <c r="A1332" s="2" t="s">
        <v>9067</v>
      </c>
      <c r="B1332" s="2" t="s">
        <v>5206</v>
      </c>
      <c r="C1332" s="2" t="s">
        <v>597</v>
      </c>
      <c r="D1332" s="2" t="s">
        <v>37</v>
      </c>
      <c r="E1332" s="11">
        <v>45972</v>
      </c>
      <c r="F1332" s="2">
        <v>5</v>
      </c>
      <c r="G1332" s="2">
        <v>4</v>
      </c>
      <c r="H1332" s="2">
        <v>5</v>
      </c>
      <c r="I1332" s="2">
        <v>5</v>
      </c>
      <c r="J1332" s="2">
        <v>5</v>
      </c>
      <c r="K1332" s="2">
        <v>10</v>
      </c>
      <c r="L1332" s="2" t="str">
        <f>IF(F1332&gt;=4,"Positive",IF(F1332=3,"Neutral","Negative"))</f>
        <v>Positive</v>
      </c>
      <c r="M1332" s="2" t="str">
        <f>IF(K1332&gt;=9,"Promoter",IF(K1332&gt;=7,"Passive","Detractor"))</f>
        <v>Promoter</v>
      </c>
      <c r="N1332" s="2" t="s">
        <v>7737</v>
      </c>
    </row>
    <row r="1333" spans="1:14" x14ac:dyDescent="0.2">
      <c r="A1333" s="2" t="s">
        <v>9068</v>
      </c>
      <c r="B1333" s="2" t="s">
        <v>5288</v>
      </c>
      <c r="C1333" s="2" t="s">
        <v>2512</v>
      </c>
      <c r="D1333" s="2" t="s">
        <v>19</v>
      </c>
      <c r="E1333" s="11">
        <v>45972</v>
      </c>
      <c r="F1333" s="2">
        <v>3</v>
      </c>
      <c r="G1333" s="2">
        <v>3</v>
      </c>
      <c r="H1333" s="2">
        <v>3</v>
      </c>
      <c r="I1333" s="2">
        <v>3</v>
      </c>
      <c r="J1333" s="2">
        <v>3</v>
      </c>
      <c r="K1333" s="2">
        <v>5</v>
      </c>
      <c r="L1333" s="2" t="str">
        <f>IF(F1333&gt;=4,"Positive",IF(F1333=3,"Neutral","Negative"))</f>
        <v>Neutral</v>
      </c>
      <c r="M1333" s="2" t="str">
        <f>IF(K1333&gt;=9,"Promoter",IF(K1333&gt;=7,"Passive","Detractor"))</f>
        <v>Detractor</v>
      </c>
      <c r="N1333" s="2" t="s">
        <v>7743</v>
      </c>
    </row>
    <row r="1334" spans="1:14" x14ac:dyDescent="0.2">
      <c r="A1334" s="2" t="s">
        <v>9069</v>
      </c>
      <c r="B1334" s="2" t="s">
        <v>5437</v>
      </c>
      <c r="C1334" s="2" t="s">
        <v>974</v>
      </c>
      <c r="D1334" s="2" t="s">
        <v>81</v>
      </c>
      <c r="E1334" s="11">
        <v>45972</v>
      </c>
      <c r="F1334" s="2">
        <v>4</v>
      </c>
      <c r="G1334" s="2">
        <v>5</v>
      </c>
      <c r="H1334" s="2">
        <v>4</v>
      </c>
      <c r="I1334" s="2">
        <v>3</v>
      </c>
      <c r="J1334" s="2">
        <v>5</v>
      </c>
      <c r="K1334" s="2">
        <v>9</v>
      </c>
      <c r="L1334" s="2" t="str">
        <f>IF(F1334&gt;=4,"Positive",IF(F1334=3,"Neutral","Negative"))</f>
        <v>Positive</v>
      </c>
      <c r="M1334" s="2" t="str">
        <f>IF(K1334&gt;=9,"Promoter",IF(K1334&gt;=7,"Passive","Detractor"))</f>
        <v>Promoter</v>
      </c>
      <c r="N1334" s="2" t="s">
        <v>7737</v>
      </c>
    </row>
    <row r="1335" spans="1:14" x14ac:dyDescent="0.2">
      <c r="A1335" s="2" t="s">
        <v>9070</v>
      </c>
      <c r="B1335" s="2" t="s">
        <v>5574</v>
      </c>
      <c r="C1335" s="2" t="s">
        <v>1868</v>
      </c>
      <c r="D1335" s="2" t="s">
        <v>129</v>
      </c>
      <c r="E1335" s="11">
        <v>45972</v>
      </c>
      <c r="F1335" s="2">
        <v>4</v>
      </c>
      <c r="G1335" s="2">
        <v>4</v>
      </c>
      <c r="H1335" s="2">
        <v>4</v>
      </c>
      <c r="I1335" s="2">
        <v>3</v>
      </c>
      <c r="J1335" s="2">
        <v>4</v>
      </c>
      <c r="K1335" s="2">
        <v>8</v>
      </c>
      <c r="L1335" s="2" t="str">
        <f>IF(F1335&gt;=4,"Positive",IF(F1335=3,"Neutral","Negative"))</f>
        <v>Positive</v>
      </c>
      <c r="M1335" s="2" t="str">
        <f>IF(K1335&gt;=9,"Promoter",IF(K1335&gt;=7,"Passive","Detractor"))</f>
        <v>Passive</v>
      </c>
      <c r="N1335" s="2" t="s">
        <v>7743</v>
      </c>
    </row>
    <row r="1336" spans="1:14" x14ac:dyDescent="0.2">
      <c r="A1336" s="2" t="s">
        <v>9071</v>
      </c>
      <c r="B1336" s="2" t="s">
        <v>4895</v>
      </c>
      <c r="C1336" s="2" t="s">
        <v>2197</v>
      </c>
      <c r="D1336" s="2" t="s">
        <v>47</v>
      </c>
      <c r="E1336" s="11">
        <v>45973</v>
      </c>
      <c r="F1336" s="2">
        <v>4</v>
      </c>
      <c r="G1336" s="2">
        <v>3</v>
      </c>
      <c r="H1336" s="2">
        <v>3</v>
      </c>
      <c r="I1336" s="2">
        <v>3</v>
      </c>
      <c r="J1336" s="2">
        <v>5</v>
      </c>
      <c r="K1336" s="2">
        <v>8</v>
      </c>
      <c r="L1336" s="2" t="str">
        <f>IF(F1336&gt;=4,"Positive",IF(F1336=3,"Neutral","Negative"))</f>
        <v>Positive</v>
      </c>
      <c r="M1336" s="2" t="str">
        <f>IF(K1336&gt;=9,"Promoter",IF(K1336&gt;=7,"Passive","Detractor"))</f>
        <v>Passive</v>
      </c>
      <c r="N1336" s="2" t="s">
        <v>7735</v>
      </c>
    </row>
    <row r="1337" spans="1:14" x14ac:dyDescent="0.2">
      <c r="A1337" s="2" t="s">
        <v>9072</v>
      </c>
      <c r="B1337" s="2" t="s">
        <v>4907</v>
      </c>
      <c r="C1337" s="2" t="s">
        <v>1319</v>
      </c>
      <c r="D1337" s="2" t="s">
        <v>69</v>
      </c>
      <c r="E1337" s="11">
        <v>45973</v>
      </c>
      <c r="F1337" s="2">
        <v>5</v>
      </c>
      <c r="G1337" s="2">
        <v>5</v>
      </c>
      <c r="H1337" s="2">
        <v>5</v>
      </c>
      <c r="I1337" s="2">
        <v>5</v>
      </c>
      <c r="J1337" s="2">
        <v>5</v>
      </c>
      <c r="K1337" s="2">
        <v>8</v>
      </c>
      <c r="L1337" s="2" t="str">
        <f>IF(F1337&gt;=4,"Positive",IF(F1337=3,"Neutral","Negative"))</f>
        <v>Positive</v>
      </c>
      <c r="M1337" s="2" t="str">
        <f>IF(K1337&gt;=9,"Promoter",IF(K1337&gt;=7,"Passive","Detractor"))</f>
        <v>Passive</v>
      </c>
      <c r="N1337" s="2" t="s">
        <v>7749</v>
      </c>
    </row>
    <row r="1338" spans="1:14" x14ac:dyDescent="0.2">
      <c r="A1338" s="2" t="s">
        <v>9073</v>
      </c>
      <c r="B1338" s="2" t="s">
        <v>4969</v>
      </c>
      <c r="C1338" s="2" t="s">
        <v>1696</v>
      </c>
      <c r="D1338" s="2" t="s">
        <v>108</v>
      </c>
      <c r="E1338" s="11">
        <v>45973</v>
      </c>
      <c r="F1338" s="2">
        <v>4</v>
      </c>
      <c r="G1338" s="2">
        <v>3</v>
      </c>
      <c r="H1338" s="2">
        <v>3</v>
      </c>
      <c r="I1338" s="2">
        <v>4</v>
      </c>
      <c r="J1338" s="2">
        <v>3</v>
      </c>
      <c r="K1338" s="2">
        <v>8</v>
      </c>
      <c r="L1338" s="2" t="str">
        <f>IF(F1338&gt;=4,"Positive",IF(F1338=3,"Neutral","Negative"))</f>
        <v>Positive</v>
      </c>
      <c r="M1338" s="2" t="str">
        <f>IF(K1338&gt;=9,"Promoter",IF(K1338&gt;=7,"Passive","Detractor"))</f>
        <v>Passive</v>
      </c>
      <c r="N1338" s="2" t="s">
        <v>7743</v>
      </c>
    </row>
    <row r="1339" spans="1:14" x14ac:dyDescent="0.2">
      <c r="A1339" s="2" t="s">
        <v>9074</v>
      </c>
      <c r="B1339" s="2" t="s">
        <v>5086</v>
      </c>
      <c r="C1339" s="2" t="s">
        <v>1698</v>
      </c>
      <c r="D1339" s="2" t="s">
        <v>43</v>
      </c>
      <c r="E1339" s="11">
        <v>45973</v>
      </c>
      <c r="F1339" s="2">
        <v>4</v>
      </c>
      <c r="G1339" s="2">
        <v>5</v>
      </c>
      <c r="H1339" s="2">
        <v>3</v>
      </c>
      <c r="I1339" s="2">
        <v>4</v>
      </c>
      <c r="J1339" s="2">
        <v>4</v>
      </c>
      <c r="K1339" s="2">
        <v>9</v>
      </c>
      <c r="L1339" s="2" t="str">
        <f>IF(F1339&gt;=4,"Positive",IF(F1339=3,"Neutral","Negative"))</f>
        <v>Positive</v>
      </c>
      <c r="M1339" s="2" t="str">
        <f>IF(K1339&gt;=9,"Promoter",IF(K1339&gt;=7,"Passive","Detractor"))</f>
        <v>Promoter</v>
      </c>
      <c r="N1339" s="2" t="s">
        <v>7743</v>
      </c>
    </row>
    <row r="1340" spans="1:14" x14ac:dyDescent="0.2">
      <c r="A1340" s="2" t="s">
        <v>9075</v>
      </c>
      <c r="B1340" s="2" t="s">
        <v>5269</v>
      </c>
      <c r="C1340" s="2" t="s">
        <v>1803</v>
      </c>
      <c r="D1340" s="2" t="s">
        <v>37</v>
      </c>
      <c r="E1340" s="11">
        <v>45973</v>
      </c>
      <c r="F1340" s="2">
        <v>4</v>
      </c>
      <c r="G1340" s="2">
        <v>4</v>
      </c>
      <c r="H1340" s="2">
        <v>3</v>
      </c>
      <c r="I1340" s="2">
        <v>5</v>
      </c>
      <c r="J1340" s="2">
        <v>4</v>
      </c>
      <c r="K1340" s="2">
        <v>7</v>
      </c>
      <c r="L1340" s="2" t="str">
        <f>IF(F1340&gt;=4,"Positive",IF(F1340=3,"Neutral","Negative"))</f>
        <v>Positive</v>
      </c>
      <c r="M1340" s="2" t="str">
        <f>IF(K1340&gt;=9,"Promoter",IF(K1340&gt;=7,"Passive","Detractor"))</f>
        <v>Passive</v>
      </c>
      <c r="N1340" s="2" t="s">
        <v>7735</v>
      </c>
    </row>
    <row r="1341" spans="1:14" x14ac:dyDescent="0.2">
      <c r="A1341" s="2" t="s">
        <v>9076</v>
      </c>
      <c r="B1341" s="2" t="s">
        <v>5403</v>
      </c>
      <c r="C1341" s="2" t="s">
        <v>346</v>
      </c>
      <c r="D1341" s="2" t="s">
        <v>16</v>
      </c>
      <c r="E1341" s="11">
        <v>45973</v>
      </c>
      <c r="F1341" s="2">
        <v>3</v>
      </c>
      <c r="G1341" s="2">
        <v>2</v>
      </c>
      <c r="H1341" s="2">
        <v>3</v>
      </c>
      <c r="I1341" s="2">
        <v>3</v>
      </c>
      <c r="J1341" s="2">
        <v>3</v>
      </c>
      <c r="K1341" s="2">
        <v>5</v>
      </c>
      <c r="L1341" s="2" t="str">
        <f>IF(F1341&gt;=4,"Positive",IF(F1341=3,"Neutral","Negative"))</f>
        <v>Neutral</v>
      </c>
      <c r="M1341" s="2" t="str">
        <f>IF(K1341&gt;=9,"Promoter",IF(K1341&gt;=7,"Passive","Detractor"))</f>
        <v>Detractor</v>
      </c>
      <c r="N1341" s="2" t="s">
        <v>7749</v>
      </c>
    </row>
    <row r="1342" spans="1:14" x14ac:dyDescent="0.2">
      <c r="A1342" s="2" t="s">
        <v>9077</v>
      </c>
      <c r="B1342" s="2" t="s">
        <v>5495</v>
      </c>
      <c r="C1342" s="2" t="s">
        <v>2089</v>
      </c>
      <c r="D1342" s="2" t="s">
        <v>39</v>
      </c>
      <c r="E1342" s="11">
        <v>45973</v>
      </c>
      <c r="F1342" s="2">
        <v>5</v>
      </c>
      <c r="G1342" s="2">
        <v>4</v>
      </c>
      <c r="H1342" s="2">
        <v>5</v>
      </c>
      <c r="I1342" s="2">
        <v>5</v>
      </c>
      <c r="J1342" s="2">
        <v>5</v>
      </c>
      <c r="K1342" s="2">
        <v>10</v>
      </c>
      <c r="L1342" s="2" t="str">
        <f>IF(F1342&gt;=4,"Positive",IF(F1342=3,"Neutral","Negative"))</f>
        <v>Positive</v>
      </c>
      <c r="M1342" s="2" t="str">
        <f>IF(K1342&gt;=9,"Promoter",IF(K1342&gt;=7,"Passive","Detractor"))</f>
        <v>Promoter</v>
      </c>
      <c r="N1342" s="2" t="s">
        <v>7743</v>
      </c>
    </row>
    <row r="1343" spans="1:14" x14ac:dyDescent="0.2">
      <c r="A1343" s="2" t="s">
        <v>9078</v>
      </c>
      <c r="B1343" s="2" t="s">
        <v>5524</v>
      </c>
      <c r="C1343" s="2" t="s">
        <v>1906</v>
      </c>
      <c r="D1343" s="2" t="s">
        <v>97</v>
      </c>
      <c r="E1343" s="11">
        <v>45973</v>
      </c>
      <c r="F1343" s="2">
        <v>5</v>
      </c>
      <c r="G1343" s="2">
        <v>4</v>
      </c>
      <c r="H1343" s="2">
        <v>5</v>
      </c>
      <c r="I1343" s="2">
        <v>5</v>
      </c>
      <c r="J1343" s="2">
        <v>5</v>
      </c>
      <c r="K1343" s="2">
        <v>8</v>
      </c>
      <c r="L1343" s="2" t="str">
        <f>IF(F1343&gt;=4,"Positive",IF(F1343=3,"Neutral","Negative"))</f>
        <v>Positive</v>
      </c>
      <c r="M1343" s="2" t="str">
        <f>IF(K1343&gt;=9,"Promoter",IF(K1343&gt;=7,"Passive","Detractor"))</f>
        <v>Passive</v>
      </c>
      <c r="N1343" s="2" t="s">
        <v>7737</v>
      </c>
    </row>
    <row r="1344" spans="1:14" x14ac:dyDescent="0.2">
      <c r="A1344" s="2" t="s">
        <v>9079</v>
      </c>
      <c r="B1344" s="2" t="s">
        <v>5602</v>
      </c>
      <c r="C1344" s="2" t="s">
        <v>1030</v>
      </c>
      <c r="D1344" s="2" t="s">
        <v>47</v>
      </c>
      <c r="E1344" s="11">
        <v>45973</v>
      </c>
      <c r="F1344" s="2">
        <v>4</v>
      </c>
      <c r="G1344" s="2">
        <v>4</v>
      </c>
      <c r="H1344" s="2">
        <v>4</v>
      </c>
      <c r="I1344" s="2">
        <v>4</v>
      </c>
      <c r="J1344" s="2">
        <v>4</v>
      </c>
      <c r="K1344" s="2">
        <v>8</v>
      </c>
      <c r="L1344" s="2" t="str">
        <f>IF(F1344&gt;=4,"Positive",IF(F1344=3,"Neutral","Negative"))</f>
        <v>Positive</v>
      </c>
      <c r="M1344" s="2" t="str">
        <f>IF(K1344&gt;=9,"Promoter",IF(K1344&gt;=7,"Passive","Detractor"))</f>
        <v>Passive</v>
      </c>
      <c r="N1344" s="2" t="s">
        <v>7743</v>
      </c>
    </row>
    <row r="1345" spans="1:14" x14ac:dyDescent="0.2">
      <c r="A1345" s="2" t="s">
        <v>9080</v>
      </c>
      <c r="B1345" s="2" t="s">
        <v>4677</v>
      </c>
      <c r="C1345" s="2" t="s">
        <v>2087</v>
      </c>
      <c r="D1345" s="2" t="s">
        <v>71</v>
      </c>
      <c r="E1345" s="11">
        <v>45974</v>
      </c>
      <c r="F1345" s="2">
        <v>4</v>
      </c>
      <c r="G1345" s="2">
        <v>4</v>
      </c>
      <c r="H1345" s="2">
        <v>4</v>
      </c>
      <c r="I1345" s="2">
        <v>4</v>
      </c>
      <c r="J1345" s="2">
        <v>5</v>
      </c>
      <c r="K1345" s="2">
        <v>7</v>
      </c>
      <c r="L1345" s="2" t="str">
        <f>IF(F1345&gt;=4,"Positive",IF(F1345=3,"Neutral","Negative"))</f>
        <v>Positive</v>
      </c>
      <c r="M1345" s="2" t="str">
        <f>IF(K1345&gt;=9,"Promoter",IF(K1345&gt;=7,"Passive","Detractor"))</f>
        <v>Passive</v>
      </c>
      <c r="N1345" s="2" t="s">
        <v>7737</v>
      </c>
    </row>
    <row r="1346" spans="1:14" x14ac:dyDescent="0.2">
      <c r="A1346" s="2" t="s">
        <v>9081</v>
      </c>
      <c r="B1346" s="2" t="s">
        <v>4946</v>
      </c>
      <c r="C1346" s="2" t="s">
        <v>1999</v>
      </c>
      <c r="D1346" s="2" t="s">
        <v>26</v>
      </c>
      <c r="E1346" s="11">
        <v>45974</v>
      </c>
      <c r="F1346" s="2">
        <v>5</v>
      </c>
      <c r="G1346" s="2">
        <v>4</v>
      </c>
      <c r="H1346" s="2">
        <v>5</v>
      </c>
      <c r="I1346" s="2">
        <v>5</v>
      </c>
      <c r="J1346" s="2">
        <v>5</v>
      </c>
      <c r="K1346" s="2">
        <v>9</v>
      </c>
      <c r="L1346" s="2" t="str">
        <f>IF(F1346&gt;=4,"Positive",IF(F1346=3,"Neutral","Negative"))</f>
        <v>Positive</v>
      </c>
      <c r="M1346" s="2" t="str">
        <f>IF(K1346&gt;=9,"Promoter",IF(K1346&gt;=7,"Passive","Detractor"))</f>
        <v>Promoter</v>
      </c>
      <c r="N1346" s="2" t="s">
        <v>7735</v>
      </c>
    </row>
    <row r="1347" spans="1:14" x14ac:dyDescent="0.2">
      <c r="A1347" s="2" t="s">
        <v>9082</v>
      </c>
      <c r="B1347" s="2" t="s">
        <v>5054</v>
      </c>
      <c r="C1347" s="2" t="s">
        <v>324</v>
      </c>
      <c r="D1347" s="2" t="s">
        <v>59</v>
      </c>
      <c r="E1347" s="11">
        <v>45974</v>
      </c>
      <c r="F1347" s="2">
        <v>2</v>
      </c>
      <c r="G1347" s="2">
        <v>3</v>
      </c>
      <c r="H1347" s="2">
        <v>1</v>
      </c>
      <c r="I1347" s="2">
        <v>1</v>
      </c>
      <c r="J1347" s="2">
        <v>2</v>
      </c>
      <c r="K1347" s="2">
        <v>5</v>
      </c>
      <c r="L1347" s="2" t="str">
        <f>IF(F1347&gt;=4,"Positive",IF(F1347=3,"Neutral","Negative"))</f>
        <v>Negative</v>
      </c>
      <c r="M1347" s="2" t="str">
        <f>IF(K1347&gt;=9,"Promoter",IF(K1347&gt;=7,"Passive","Detractor"))</f>
        <v>Detractor</v>
      </c>
      <c r="N1347" s="2" t="s">
        <v>7737</v>
      </c>
    </row>
    <row r="1348" spans="1:14" x14ac:dyDescent="0.2">
      <c r="A1348" s="2" t="s">
        <v>9083</v>
      </c>
      <c r="B1348" s="2" t="s">
        <v>5146</v>
      </c>
      <c r="C1348" s="2" t="s">
        <v>2422</v>
      </c>
      <c r="D1348" s="2" t="s">
        <v>13</v>
      </c>
      <c r="E1348" s="11">
        <v>45974</v>
      </c>
      <c r="F1348" s="2">
        <v>5</v>
      </c>
      <c r="G1348" s="2">
        <v>4</v>
      </c>
      <c r="H1348" s="2">
        <v>5</v>
      </c>
      <c r="I1348" s="2">
        <v>5</v>
      </c>
      <c r="J1348" s="2">
        <v>4</v>
      </c>
      <c r="K1348" s="2">
        <v>9</v>
      </c>
      <c r="L1348" s="2" t="str">
        <f>IF(F1348&gt;=4,"Positive",IF(F1348=3,"Neutral","Negative"))</f>
        <v>Positive</v>
      </c>
      <c r="M1348" s="2" t="str">
        <f>IF(K1348&gt;=9,"Promoter",IF(K1348&gt;=7,"Passive","Detractor"))</f>
        <v>Promoter</v>
      </c>
      <c r="N1348" s="2" t="s">
        <v>7735</v>
      </c>
    </row>
    <row r="1349" spans="1:14" x14ac:dyDescent="0.2">
      <c r="A1349" s="2" t="s">
        <v>9084</v>
      </c>
      <c r="B1349" s="2" t="s">
        <v>5389</v>
      </c>
      <c r="C1349" s="2" t="s">
        <v>1024</v>
      </c>
      <c r="D1349" s="2" t="s">
        <v>69</v>
      </c>
      <c r="E1349" s="11">
        <v>45974</v>
      </c>
      <c r="F1349" s="2">
        <v>4</v>
      </c>
      <c r="G1349" s="2">
        <v>3</v>
      </c>
      <c r="H1349" s="2">
        <v>4</v>
      </c>
      <c r="I1349" s="2">
        <v>5</v>
      </c>
      <c r="J1349" s="2">
        <v>5</v>
      </c>
      <c r="K1349" s="2">
        <v>9</v>
      </c>
      <c r="L1349" s="2" t="str">
        <f>IF(F1349&gt;=4,"Positive",IF(F1349=3,"Neutral","Negative"))</f>
        <v>Positive</v>
      </c>
      <c r="M1349" s="2" t="str">
        <f>IF(K1349&gt;=9,"Promoter",IF(K1349&gt;=7,"Passive","Detractor"))</f>
        <v>Promoter</v>
      </c>
      <c r="N1349" s="2" t="s">
        <v>7737</v>
      </c>
    </row>
    <row r="1350" spans="1:14" x14ac:dyDescent="0.2">
      <c r="A1350" s="2" t="s">
        <v>9085</v>
      </c>
      <c r="B1350" s="2" t="s">
        <v>5521</v>
      </c>
      <c r="C1350" s="2" t="s">
        <v>1114</v>
      </c>
      <c r="D1350" s="2" t="s">
        <v>51</v>
      </c>
      <c r="E1350" s="11">
        <v>45974</v>
      </c>
      <c r="F1350" s="2">
        <v>5</v>
      </c>
      <c r="G1350" s="2">
        <v>5</v>
      </c>
      <c r="H1350" s="2">
        <v>5</v>
      </c>
      <c r="I1350" s="2">
        <v>5</v>
      </c>
      <c r="J1350" s="2">
        <v>4</v>
      </c>
      <c r="K1350" s="2">
        <v>10</v>
      </c>
      <c r="L1350" s="2" t="str">
        <f>IF(F1350&gt;=4,"Positive",IF(F1350=3,"Neutral","Negative"))</f>
        <v>Positive</v>
      </c>
      <c r="M1350" s="2" t="str">
        <f>IF(K1350&gt;=9,"Promoter",IF(K1350&gt;=7,"Passive","Detractor"))</f>
        <v>Promoter</v>
      </c>
      <c r="N1350" s="2" t="s">
        <v>7737</v>
      </c>
    </row>
    <row r="1351" spans="1:14" x14ac:dyDescent="0.2">
      <c r="A1351" s="2" t="s">
        <v>9086</v>
      </c>
      <c r="B1351" s="2" t="s">
        <v>5667</v>
      </c>
      <c r="C1351" s="2" t="s">
        <v>974</v>
      </c>
      <c r="D1351" s="2" t="s">
        <v>53</v>
      </c>
      <c r="E1351" s="11">
        <v>45974</v>
      </c>
      <c r="F1351" s="2">
        <v>5</v>
      </c>
      <c r="G1351" s="2">
        <v>4</v>
      </c>
      <c r="H1351" s="2">
        <v>5</v>
      </c>
      <c r="I1351" s="2">
        <v>4</v>
      </c>
      <c r="J1351" s="2">
        <v>5</v>
      </c>
      <c r="K1351" s="2">
        <v>9</v>
      </c>
      <c r="L1351" s="2" t="str">
        <f>IF(F1351&gt;=4,"Positive",IF(F1351=3,"Neutral","Negative"))</f>
        <v>Positive</v>
      </c>
      <c r="M1351" s="2" t="str">
        <f>IF(K1351&gt;=9,"Promoter",IF(K1351&gt;=7,"Passive","Detractor"))</f>
        <v>Promoter</v>
      </c>
      <c r="N1351" s="2" t="s">
        <v>7735</v>
      </c>
    </row>
    <row r="1352" spans="1:14" x14ac:dyDescent="0.2">
      <c r="A1352" s="2" t="s">
        <v>9087</v>
      </c>
      <c r="B1352" s="2" t="s">
        <v>5386</v>
      </c>
      <c r="C1352" s="2" t="s">
        <v>2220</v>
      </c>
      <c r="D1352" s="2" t="s">
        <v>101</v>
      </c>
      <c r="E1352" s="11">
        <v>45975</v>
      </c>
      <c r="F1352" s="2">
        <v>3</v>
      </c>
      <c r="G1352" s="2">
        <v>2</v>
      </c>
      <c r="H1352" s="2">
        <v>4</v>
      </c>
      <c r="I1352" s="2">
        <v>3</v>
      </c>
      <c r="J1352" s="2">
        <v>3</v>
      </c>
      <c r="K1352" s="2">
        <v>7</v>
      </c>
      <c r="L1352" s="2" t="str">
        <f>IF(F1352&gt;=4,"Positive",IF(F1352=3,"Neutral","Negative"))</f>
        <v>Neutral</v>
      </c>
      <c r="M1352" s="2" t="str">
        <f>IF(K1352&gt;=9,"Promoter",IF(K1352&gt;=7,"Passive","Detractor"))</f>
        <v>Passive</v>
      </c>
      <c r="N1352" s="2" t="s">
        <v>7743</v>
      </c>
    </row>
    <row r="1353" spans="1:14" x14ac:dyDescent="0.2">
      <c r="A1353" s="2" t="s">
        <v>9088</v>
      </c>
      <c r="B1353" s="2" t="s">
        <v>5554</v>
      </c>
      <c r="C1353" s="2" t="s">
        <v>671</v>
      </c>
      <c r="D1353" s="2" t="s">
        <v>43</v>
      </c>
      <c r="E1353" s="11">
        <v>45975</v>
      </c>
      <c r="F1353" s="2">
        <v>3</v>
      </c>
      <c r="G1353" s="2">
        <v>3</v>
      </c>
      <c r="H1353" s="2">
        <v>3</v>
      </c>
      <c r="I1353" s="2">
        <v>2</v>
      </c>
      <c r="J1353" s="2">
        <v>4</v>
      </c>
      <c r="K1353" s="2">
        <v>5</v>
      </c>
      <c r="L1353" s="2" t="str">
        <f>IF(F1353&gt;=4,"Positive",IF(F1353=3,"Neutral","Negative"))</f>
        <v>Neutral</v>
      </c>
      <c r="M1353" s="2" t="str">
        <f>IF(K1353&gt;=9,"Promoter",IF(K1353&gt;=7,"Passive","Detractor"))</f>
        <v>Detractor</v>
      </c>
      <c r="N1353" s="2" t="s">
        <v>7743</v>
      </c>
    </row>
    <row r="1354" spans="1:14" x14ac:dyDescent="0.2">
      <c r="A1354" s="2" t="s">
        <v>9089</v>
      </c>
      <c r="B1354" s="2" t="s">
        <v>5584</v>
      </c>
      <c r="C1354" s="2" t="s">
        <v>806</v>
      </c>
      <c r="D1354" s="2" t="s">
        <v>32</v>
      </c>
      <c r="E1354" s="11">
        <v>45975</v>
      </c>
      <c r="F1354" s="2">
        <v>5</v>
      </c>
      <c r="G1354" s="2">
        <v>5</v>
      </c>
      <c r="H1354" s="2">
        <v>4</v>
      </c>
      <c r="I1354" s="2">
        <v>5</v>
      </c>
      <c r="J1354" s="2">
        <v>5</v>
      </c>
      <c r="K1354" s="2">
        <v>9</v>
      </c>
      <c r="L1354" s="2" t="str">
        <f>IF(F1354&gt;=4,"Positive",IF(F1354=3,"Neutral","Negative"))</f>
        <v>Positive</v>
      </c>
      <c r="M1354" s="2" t="str">
        <f>IF(K1354&gt;=9,"Promoter",IF(K1354&gt;=7,"Passive","Detractor"))</f>
        <v>Promoter</v>
      </c>
      <c r="N1354" s="2" t="s">
        <v>7737</v>
      </c>
    </row>
    <row r="1355" spans="1:14" x14ac:dyDescent="0.2">
      <c r="A1355" s="2" t="s">
        <v>9090</v>
      </c>
      <c r="B1355" s="2" t="s">
        <v>5621</v>
      </c>
      <c r="C1355" s="2" t="s">
        <v>2415</v>
      </c>
      <c r="D1355" s="2" t="s">
        <v>37</v>
      </c>
      <c r="E1355" s="11">
        <v>45975</v>
      </c>
      <c r="F1355" s="2">
        <v>5</v>
      </c>
      <c r="G1355" s="2">
        <v>4</v>
      </c>
      <c r="H1355" s="2">
        <v>5</v>
      </c>
      <c r="I1355" s="2">
        <v>4</v>
      </c>
      <c r="J1355" s="2">
        <v>5</v>
      </c>
      <c r="K1355" s="2">
        <v>8</v>
      </c>
      <c r="L1355" s="2" t="str">
        <f>IF(F1355&gt;=4,"Positive",IF(F1355=3,"Neutral","Negative"))</f>
        <v>Positive</v>
      </c>
      <c r="M1355" s="2" t="str">
        <f>IF(K1355&gt;=9,"Promoter",IF(K1355&gt;=7,"Passive","Detractor"))</f>
        <v>Passive</v>
      </c>
      <c r="N1355" s="2" t="s">
        <v>7735</v>
      </c>
    </row>
    <row r="1356" spans="1:14" x14ac:dyDescent="0.2">
      <c r="A1356" s="2" t="s">
        <v>9091</v>
      </c>
      <c r="B1356" s="2" t="s">
        <v>5642</v>
      </c>
      <c r="C1356" s="2" t="s">
        <v>1917</v>
      </c>
      <c r="D1356" s="2" t="s">
        <v>61</v>
      </c>
      <c r="E1356" s="11">
        <v>45975</v>
      </c>
      <c r="F1356" s="2">
        <v>4</v>
      </c>
      <c r="G1356" s="2">
        <v>3</v>
      </c>
      <c r="H1356" s="2">
        <v>5</v>
      </c>
      <c r="I1356" s="2">
        <v>4</v>
      </c>
      <c r="J1356" s="2">
        <v>4</v>
      </c>
      <c r="K1356" s="2">
        <v>9</v>
      </c>
      <c r="L1356" s="2" t="str">
        <f>IF(F1356&gt;=4,"Positive",IF(F1356=3,"Neutral","Negative"))</f>
        <v>Positive</v>
      </c>
      <c r="M1356" s="2" t="str">
        <f>IF(K1356&gt;=9,"Promoter",IF(K1356&gt;=7,"Passive","Detractor"))</f>
        <v>Promoter</v>
      </c>
      <c r="N1356" s="2" t="s">
        <v>7733</v>
      </c>
    </row>
    <row r="1357" spans="1:14" x14ac:dyDescent="0.2">
      <c r="A1357" s="2" t="s">
        <v>9092</v>
      </c>
      <c r="B1357" s="2" t="s">
        <v>5679</v>
      </c>
      <c r="C1357" s="2" t="s">
        <v>1577</v>
      </c>
      <c r="D1357" s="2" t="s">
        <v>81</v>
      </c>
      <c r="E1357" s="11">
        <v>45975</v>
      </c>
      <c r="F1357" s="2">
        <v>4</v>
      </c>
      <c r="G1357" s="2">
        <v>4</v>
      </c>
      <c r="H1357" s="2">
        <v>5</v>
      </c>
      <c r="I1357" s="2">
        <v>3</v>
      </c>
      <c r="J1357" s="2">
        <v>3</v>
      </c>
      <c r="K1357" s="2">
        <v>8</v>
      </c>
      <c r="L1357" s="2" t="str">
        <f>IF(F1357&gt;=4,"Positive",IF(F1357=3,"Neutral","Negative"))</f>
        <v>Positive</v>
      </c>
      <c r="M1357" s="2" t="str">
        <f>IF(K1357&gt;=9,"Promoter",IF(K1357&gt;=7,"Passive","Detractor"))</f>
        <v>Passive</v>
      </c>
      <c r="N1357" s="2" t="s">
        <v>7733</v>
      </c>
    </row>
    <row r="1358" spans="1:14" x14ac:dyDescent="0.2">
      <c r="A1358" s="2" t="s">
        <v>9093</v>
      </c>
      <c r="B1358" s="2" t="s">
        <v>4652</v>
      </c>
      <c r="C1358" s="2" t="s">
        <v>2481</v>
      </c>
      <c r="D1358" s="2" t="s">
        <v>51</v>
      </c>
      <c r="E1358" s="11">
        <v>45976</v>
      </c>
      <c r="F1358" s="2">
        <v>3</v>
      </c>
      <c r="G1358" s="2">
        <v>3</v>
      </c>
      <c r="H1358" s="2">
        <v>3</v>
      </c>
      <c r="I1358" s="2">
        <v>3</v>
      </c>
      <c r="J1358" s="2">
        <v>3</v>
      </c>
      <c r="K1358" s="2">
        <v>5</v>
      </c>
      <c r="L1358" s="2" t="str">
        <f>IF(F1358&gt;=4,"Positive",IF(F1358=3,"Neutral","Negative"))</f>
        <v>Neutral</v>
      </c>
      <c r="M1358" s="2" t="str">
        <f>IF(K1358&gt;=9,"Promoter",IF(K1358&gt;=7,"Passive","Detractor"))</f>
        <v>Detractor</v>
      </c>
      <c r="N1358" s="2" t="s">
        <v>7735</v>
      </c>
    </row>
    <row r="1359" spans="1:14" x14ac:dyDescent="0.2">
      <c r="A1359" s="2" t="s">
        <v>9094</v>
      </c>
      <c r="B1359" s="2" t="s">
        <v>5392</v>
      </c>
      <c r="C1359" s="2" t="s">
        <v>1689</v>
      </c>
      <c r="D1359" s="2" t="s">
        <v>81</v>
      </c>
      <c r="E1359" s="11">
        <v>45976</v>
      </c>
      <c r="F1359" s="2">
        <v>5</v>
      </c>
      <c r="G1359" s="2">
        <v>4</v>
      </c>
      <c r="H1359" s="2">
        <v>4</v>
      </c>
      <c r="I1359" s="2">
        <v>5</v>
      </c>
      <c r="J1359" s="2">
        <v>5</v>
      </c>
      <c r="K1359" s="2">
        <v>10</v>
      </c>
      <c r="L1359" s="2" t="str">
        <f>IF(F1359&gt;=4,"Positive",IF(F1359=3,"Neutral","Negative"))</f>
        <v>Positive</v>
      </c>
      <c r="M1359" s="2" t="str">
        <f>IF(K1359&gt;=9,"Promoter",IF(K1359&gt;=7,"Passive","Detractor"))</f>
        <v>Promoter</v>
      </c>
      <c r="N1359" s="2" t="s">
        <v>7735</v>
      </c>
    </row>
    <row r="1360" spans="1:14" x14ac:dyDescent="0.2">
      <c r="A1360" s="2" t="s">
        <v>9095</v>
      </c>
      <c r="B1360" s="2" t="s">
        <v>5424</v>
      </c>
      <c r="C1360" s="2" t="s">
        <v>209</v>
      </c>
      <c r="D1360" s="2" t="s">
        <v>63</v>
      </c>
      <c r="E1360" s="11">
        <v>45976</v>
      </c>
      <c r="F1360" s="2">
        <v>4</v>
      </c>
      <c r="G1360" s="2">
        <v>3</v>
      </c>
      <c r="H1360" s="2">
        <v>3</v>
      </c>
      <c r="I1360" s="2">
        <v>4</v>
      </c>
      <c r="J1360" s="2">
        <v>5</v>
      </c>
      <c r="K1360" s="2">
        <v>7</v>
      </c>
      <c r="L1360" s="2" t="str">
        <f>IF(F1360&gt;=4,"Positive",IF(F1360=3,"Neutral","Negative"))</f>
        <v>Positive</v>
      </c>
      <c r="M1360" s="2" t="str">
        <f>IF(K1360&gt;=9,"Promoter",IF(K1360&gt;=7,"Passive","Detractor"))</f>
        <v>Passive</v>
      </c>
      <c r="N1360" s="2" t="s">
        <v>7743</v>
      </c>
    </row>
    <row r="1361" spans="1:14" x14ac:dyDescent="0.2">
      <c r="A1361" s="2" t="s">
        <v>9096</v>
      </c>
      <c r="B1361" s="2" t="s">
        <v>5627</v>
      </c>
      <c r="C1361" s="2" t="s">
        <v>1426</v>
      </c>
      <c r="D1361" s="2" t="s">
        <v>34</v>
      </c>
      <c r="E1361" s="11">
        <v>45976</v>
      </c>
      <c r="F1361" s="2">
        <v>3</v>
      </c>
      <c r="G1361" s="2">
        <v>2</v>
      </c>
      <c r="H1361" s="2">
        <v>2</v>
      </c>
      <c r="I1361" s="2">
        <v>3</v>
      </c>
      <c r="J1361" s="2">
        <v>3</v>
      </c>
      <c r="K1361" s="2">
        <v>5</v>
      </c>
      <c r="L1361" s="2" t="str">
        <f>IF(F1361&gt;=4,"Positive",IF(F1361=3,"Neutral","Negative"))</f>
        <v>Neutral</v>
      </c>
      <c r="M1361" s="2" t="str">
        <f>IF(K1361&gt;=9,"Promoter",IF(K1361&gt;=7,"Passive","Detractor"))</f>
        <v>Detractor</v>
      </c>
      <c r="N1361" s="2" t="s">
        <v>7749</v>
      </c>
    </row>
    <row r="1362" spans="1:14" x14ac:dyDescent="0.2">
      <c r="A1362" s="2" t="s">
        <v>9097</v>
      </c>
      <c r="B1362" s="2" t="s">
        <v>4653</v>
      </c>
      <c r="C1362" s="2" t="s">
        <v>763</v>
      </c>
      <c r="D1362" s="2" t="s">
        <v>53</v>
      </c>
      <c r="E1362" s="11">
        <v>45977</v>
      </c>
      <c r="F1362" s="2">
        <v>4</v>
      </c>
      <c r="G1362" s="2">
        <v>4</v>
      </c>
      <c r="H1362" s="2">
        <v>5</v>
      </c>
      <c r="I1362" s="2">
        <v>4</v>
      </c>
      <c r="J1362" s="2">
        <v>4</v>
      </c>
      <c r="K1362" s="2">
        <v>8</v>
      </c>
      <c r="L1362" s="2" t="str">
        <f>IF(F1362&gt;=4,"Positive",IF(F1362=3,"Neutral","Negative"))</f>
        <v>Positive</v>
      </c>
      <c r="M1362" s="2" t="str">
        <f>IF(K1362&gt;=9,"Promoter",IF(K1362&gt;=7,"Passive","Detractor"))</f>
        <v>Passive</v>
      </c>
      <c r="N1362" s="2" t="s">
        <v>7743</v>
      </c>
    </row>
    <row r="1363" spans="1:14" x14ac:dyDescent="0.2">
      <c r="A1363" s="2" t="s">
        <v>9098</v>
      </c>
      <c r="B1363" s="2" t="s">
        <v>4743</v>
      </c>
      <c r="C1363" s="2" t="s">
        <v>1858</v>
      </c>
      <c r="D1363" s="2" t="s">
        <v>77</v>
      </c>
      <c r="E1363" s="11">
        <v>45978</v>
      </c>
      <c r="F1363" s="2">
        <v>4</v>
      </c>
      <c r="G1363" s="2">
        <v>5</v>
      </c>
      <c r="H1363" s="2">
        <v>3</v>
      </c>
      <c r="I1363" s="2">
        <v>4</v>
      </c>
      <c r="J1363" s="2">
        <v>4</v>
      </c>
      <c r="K1363" s="2">
        <v>7</v>
      </c>
      <c r="L1363" s="2" t="str">
        <f>IF(F1363&gt;=4,"Positive",IF(F1363=3,"Neutral","Negative"))</f>
        <v>Positive</v>
      </c>
      <c r="M1363" s="2" t="str">
        <f>IF(K1363&gt;=9,"Promoter",IF(K1363&gt;=7,"Passive","Detractor"))</f>
        <v>Passive</v>
      </c>
      <c r="N1363" s="2" t="s">
        <v>7735</v>
      </c>
    </row>
    <row r="1364" spans="1:14" x14ac:dyDescent="0.2">
      <c r="A1364" s="2" t="s">
        <v>9099</v>
      </c>
      <c r="B1364" s="2" t="s">
        <v>5493</v>
      </c>
      <c r="C1364" s="2" t="s">
        <v>1104</v>
      </c>
      <c r="D1364" s="2" t="s">
        <v>13</v>
      </c>
      <c r="E1364" s="11">
        <v>45979</v>
      </c>
      <c r="F1364" s="2">
        <v>3</v>
      </c>
      <c r="G1364" s="2">
        <v>4</v>
      </c>
      <c r="H1364" s="2">
        <v>4</v>
      </c>
      <c r="I1364" s="2">
        <v>3</v>
      </c>
      <c r="J1364" s="2">
        <v>3</v>
      </c>
      <c r="K1364" s="2">
        <v>5</v>
      </c>
      <c r="L1364" s="2" t="str">
        <f>IF(F1364&gt;=4,"Positive",IF(F1364=3,"Neutral","Negative"))</f>
        <v>Neutral</v>
      </c>
      <c r="M1364" s="2" t="str">
        <f>IF(K1364&gt;=9,"Promoter",IF(K1364&gt;=7,"Passive","Detractor"))</f>
        <v>Detractor</v>
      </c>
      <c r="N1364" s="2" t="s">
        <v>7733</v>
      </c>
    </row>
    <row r="1365" spans="1:14" x14ac:dyDescent="0.2">
      <c r="A1365" s="2" t="s">
        <v>9100</v>
      </c>
      <c r="B1365" s="2" t="s">
        <v>5549</v>
      </c>
      <c r="C1365" s="2" t="s">
        <v>2411</v>
      </c>
      <c r="D1365" s="2" t="s">
        <v>108</v>
      </c>
      <c r="E1365" s="11">
        <v>45979</v>
      </c>
      <c r="F1365" s="2">
        <v>3</v>
      </c>
      <c r="G1365" s="2">
        <v>3</v>
      </c>
      <c r="H1365" s="2">
        <v>2</v>
      </c>
      <c r="I1365" s="2">
        <v>4</v>
      </c>
      <c r="J1365" s="2">
        <v>3</v>
      </c>
      <c r="K1365" s="2">
        <v>7</v>
      </c>
      <c r="L1365" s="2" t="str">
        <f>IF(F1365&gt;=4,"Positive",IF(F1365=3,"Neutral","Negative"))</f>
        <v>Neutral</v>
      </c>
      <c r="M1365" s="2" t="str">
        <f>IF(K1365&gt;=9,"Promoter",IF(K1365&gt;=7,"Passive","Detractor"))</f>
        <v>Passive</v>
      </c>
      <c r="N1365" s="2" t="s">
        <v>7733</v>
      </c>
    </row>
    <row r="1366" spans="1:14" x14ac:dyDescent="0.2">
      <c r="A1366" s="2" t="s">
        <v>9101</v>
      </c>
      <c r="B1366" s="2" t="s">
        <v>4845</v>
      </c>
      <c r="C1366" s="2" t="s">
        <v>2022</v>
      </c>
      <c r="D1366" s="2" t="s">
        <v>57</v>
      </c>
      <c r="E1366" s="11">
        <v>45980</v>
      </c>
      <c r="F1366" s="2">
        <v>4</v>
      </c>
      <c r="G1366" s="2">
        <v>5</v>
      </c>
      <c r="H1366" s="2">
        <v>4</v>
      </c>
      <c r="I1366" s="2">
        <v>4</v>
      </c>
      <c r="J1366" s="2">
        <v>4</v>
      </c>
      <c r="K1366" s="2">
        <v>8</v>
      </c>
      <c r="L1366" s="2" t="str">
        <f>IF(F1366&gt;=4,"Positive",IF(F1366=3,"Neutral","Negative"))</f>
        <v>Positive</v>
      </c>
      <c r="M1366" s="2" t="str">
        <f>IF(K1366&gt;=9,"Promoter",IF(K1366&gt;=7,"Passive","Detractor"))</f>
        <v>Passive</v>
      </c>
      <c r="N1366" s="2" t="s">
        <v>7733</v>
      </c>
    </row>
    <row r="1367" spans="1:14" x14ac:dyDescent="0.2">
      <c r="A1367" s="2" t="s">
        <v>9102</v>
      </c>
      <c r="B1367" s="2" t="s">
        <v>5001</v>
      </c>
      <c r="C1367" s="2" t="s">
        <v>394</v>
      </c>
      <c r="D1367" s="2" t="s">
        <v>49</v>
      </c>
      <c r="E1367" s="11">
        <v>45980</v>
      </c>
      <c r="F1367" s="2">
        <v>4</v>
      </c>
      <c r="G1367" s="2">
        <v>4</v>
      </c>
      <c r="H1367" s="2">
        <v>5</v>
      </c>
      <c r="I1367" s="2">
        <v>3</v>
      </c>
      <c r="J1367" s="2">
        <v>4</v>
      </c>
      <c r="K1367" s="2">
        <v>9</v>
      </c>
      <c r="L1367" s="2" t="str">
        <f>IF(F1367&gt;=4,"Positive",IF(F1367=3,"Neutral","Negative"))</f>
        <v>Positive</v>
      </c>
      <c r="M1367" s="2" t="str">
        <f>IF(K1367&gt;=9,"Promoter",IF(K1367&gt;=7,"Passive","Detractor"))</f>
        <v>Promoter</v>
      </c>
      <c r="N1367" s="2" t="s">
        <v>7743</v>
      </c>
    </row>
    <row r="1368" spans="1:14" x14ac:dyDescent="0.2">
      <c r="A1368" s="2" t="s">
        <v>9103</v>
      </c>
      <c r="B1368" s="2" t="s">
        <v>5229</v>
      </c>
      <c r="C1368" s="2" t="s">
        <v>1187</v>
      </c>
      <c r="D1368" s="2" t="s">
        <v>32</v>
      </c>
      <c r="E1368" s="11">
        <v>45980</v>
      </c>
      <c r="F1368" s="2">
        <v>4</v>
      </c>
      <c r="G1368" s="2">
        <v>3</v>
      </c>
      <c r="H1368" s="2">
        <v>3</v>
      </c>
      <c r="I1368" s="2">
        <v>3</v>
      </c>
      <c r="J1368" s="2">
        <v>5</v>
      </c>
      <c r="K1368" s="2">
        <v>9</v>
      </c>
      <c r="L1368" s="2" t="str">
        <f>IF(F1368&gt;=4,"Positive",IF(F1368=3,"Neutral","Negative"))</f>
        <v>Positive</v>
      </c>
      <c r="M1368" s="2" t="str">
        <f>IF(K1368&gt;=9,"Promoter",IF(K1368&gt;=7,"Passive","Detractor"))</f>
        <v>Promoter</v>
      </c>
      <c r="N1368" s="2" t="s">
        <v>7735</v>
      </c>
    </row>
    <row r="1369" spans="1:14" x14ac:dyDescent="0.2">
      <c r="A1369" s="2" t="s">
        <v>9104</v>
      </c>
      <c r="B1369" s="2" t="s">
        <v>5286</v>
      </c>
      <c r="C1369" s="2" t="s">
        <v>2040</v>
      </c>
      <c r="D1369" s="2" t="s">
        <v>87</v>
      </c>
      <c r="E1369" s="11">
        <v>45980</v>
      </c>
      <c r="F1369" s="2">
        <v>4</v>
      </c>
      <c r="G1369" s="2">
        <v>5</v>
      </c>
      <c r="H1369" s="2">
        <v>4</v>
      </c>
      <c r="I1369" s="2">
        <v>3</v>
      </c>
      <c r="J1369" s="2">
        <v>5</v>
      </c>
      <c r="K1369" s="2">
        <v>7</v>
      </c>
      <c r="L1369" s="2" t="str">
        <f>IF(F1369&gt;=4,"Positive",IF(F1369=3,"Neutral","Negative"))</f>
        <v>Positive</v>
      </c>
      <c r="M1369" s="2" t="str">
        <f>IF(K1369&gt;=9,"Promoter",IF(K1369&gt;=7,"Passive","Detractor"))</f>
        <v>Passive</v>
      </c>
      <c r="N1369" s="2" t="s">
        <v>7735</v>
      </c>
    </row>
    <row r="1370" spans="1:14" x14ac:dyDescent="0.2">
      <c r="A1370" s="2" t="s">
        <v>9105</v>
      </c>
      <c r="B1370" s="2" t="s">
        <v>5423</v>
      </c>
      <c r="C1370" s="2" t="s">
        <v>209</v>
      </c>
      <c r="D1370" s="2" t="s">
        <v>108</v>
      </c>
      <c r="E1370" s="11">
        <v>45980</v>
      </c>
      <c r="F1370" s="2">
        <v>3</v>
      </c>
      <c r="G1370" s="2">
        <v>4</v>
      </c>
      <c r="H1370" s="2">
        <v>2</v>
      </c>
      <c r="I1370" s="2">
        <v>2</v>
      </c>
      <c r="J1370" s="2">
        <v>4</v>
      </c>
      <c r="K1370" s="2">
        <v>7</v>
      </c>
      <c r="L1370" s="2" t="str">
        <f>IF(F1370&gt;=4,"Positive",IF(F1370=3,"Neutral","Negative"))</f>
        <v>Neutral</v>
      </c>
      <c r="M1370" s="2" t="str">
        <f>IF(K1370&gt;=9,"Promoter",IF(K1370&gt;=7,"Passive","Detractor"))</f>
        <v>Passive</v>
      </c>
      <c r="N1370" s="2" t="s">
        <v>7743</v>
      </c>
    </row>
    <row r="1371" spans="1:14" x14ac:dyDescent="0.2">
      <c r="A1371" s="2" t="s">
        <v>9106</v>
      </c>
      <c r="B1371" s="2" t="s">
        <v>5558</v>
      </c>
      <c r="C1371" s="2" t="s">
        <v>441</v>
      </c>
      <c r="D1371" s="2" t="s">
        <v>49</v>
      </c>
      <c r="E1371" s="11">
        <v>45980</v>
      </c>
      <c r="F1371" s="2">
        <v>4</v>
      </c>
      <c r="G1371" s="2">
        <v>3</v>
      </c>
      <c r="H1371" s="2">
        <v>5</v>
      </c>
      <c r="I1371" s="2">
        <v>4</v>
      </c>
      <c r="J1371" s="2">
        <v>4</v>
      </c>
      <c r="K1371" s="2">
        <v>8</v>
      </c>
      <c r="L1371" s="2" t="str">
        <f>IF(F1371&gt;=4,"Positive",IF(F1371=3,"Neutral","Negative"))</f>
        <v>Positive</v>
      </c>
      <c r="M1371" s="2" t="str">
        <f>IF(K1371&gt;=9,"Promoter",IF(K1371&gt;=7,"Passive","Detractor"))</f>
        <v>Passive</v>
      </c>
      <c r="N1371" s="2" t="s">
        <v>7737</v>
      </c>
    </row>
    <row r="1372" spans="1:14" x14ac:dyDescent="0.2">
      <c r="A1372" s="2" t="s">
        <v>9107</v>
      </c>
      <c r="B1372" s="2" t="s">
        <v>5566</v>
      </c>
      <c r="C1372" s="2" t="s">
        <v>2292</v>
      </c>
      <c r="D1372" s="2" t="s">
        <v>16</v>
      </c>
      <c r="E1372" s="11">
        <v>45980</v>
      </c>
      <c r="F1372" s="2">
        <v>4</v>
      </c>
      <c r="G1372" s="2">
        <v>5</v>
      </c>
      <c r="H1372" s="2">
        <v>4</v>
      </c>
      <c r="I1372" s="2">
        <v>4</v>
      </c>
      <c r="J1372" s="2">
        <v>4</v>
      </c>
      <c r="K1372" s="2">
        <v>9</v>
      </c>
      <c r="L1372" s="2" t="str">
        <f>IF(F1372&gt;=4,"Positive",IF(F1372=3,"Neutral","Negative"))</f>
        <v>Positive</v>
      </c>
      <c r="M1372" s="2" t="str">
        <f>IF(K1372&gt;=9,"Promoter",IF(K1372&gt;=7,"Passive","Detractor"))</f>
        <v>Promoter</v>
      </c>
      <c r="N1372" s="2" t="s">
        <v>7735</v>
      </c>
    </row>
    <row r="1373" spans="1:14" x14ac:dyDescent="0.2">
      <c r="A1373" s="2" t="s">
        <v>9108</v>
      </c>
      <c r="B1373" s="2" t="s">
        <v>5616</v>
      </c>
      <c r="C1373" s="2" t="s">
        <v>1240</v>
      </c>
      <c r="D1373" s="2" t="s">
        <v>83</v>
      </c>
      <c r="E1373" s="11">
        <v>45980</v>
      </c>
      <c r="F1373" s="2">
        <v>2</v>
      </c>
      <c r="G1373" s="2">
        <v>2</v>
      </c>
      <c r="H1373" s="2">
        <v>1</v>
      </c>
      <c r="I1373" s="2">
        <v>1</v>
      </c>
      <c r="J1373" s="2">
        <v>1</v>
      </c>
      <c r="K1373" s="2">
        <v>3</v>
      </c>
      <c r="L1373" s="2" t="str">
        <f>IF(F1373&gt;=4,"Positive",IF(F1373=3,"Neutral","Negative"))</f>
        <v>Negative</v>
      </c>
      <c r="M1373" s="2" t="str">
        <f>IF(K1373&gt;=9,"Promoter",IF(K1373&gt;=7,"Passive","Detractor"))</f>
        <v>Detractor</v>
      </c>
      <c r="N1373" s="2" t="s">
        <v>7733</v>
      </c>
    </row>
    <row r="1374" spans="1:14" x14ac:dyDescent="0.2">
      <c r="A1374" s="2" t="s">
        <v>9109</v>
      </c>
      <c r="B1374" s="2" t="s">
        <v>5620</v>
      </c>
      <c r="C1374" s="2" t="s">
        <v>2133</v>
      </c>
      <c r="D1374" s="2" t="s">
        <v>37</v>
      </c>
      <c r="E1374" s="11">
        <v>45980</v>
      </c>
      <c r="F1374" s="2">
        <v>4</v>
      </c>
      <c r="G1374" s="2">
        <v>4</v>
      </c>
      <c r="H1374" s="2">
        <v>5</v>
      </c>
      <c r="I1374" s="2">
        <v>4</v>
      </c>
      <c r="J1374" s="2">
        <v>4</v>
      </c>
      <c r="K1374" s="2">
        <v>8</v>
      </c>
      <c r="L1374" s="2" t="str">
        <f>IF(F1374&gt;=4,"Positive",IF(F1374=3,"Neutral","Negative"))</f>
        <v>Positive</v>
      </c>
      <c r="M1374" s="2" t="str">
        <f>IF(K1374&gt;=9,"Promoter",IF(K1374&gt;=7,"Passive","Detractor"))</f>
        <v>Passive</v>
      </c>
      <c r="N1374" s="2" t="s">
        <v>7743</v>
      </c>
    </row>
    <row r="1375" spans="1:14" x14ac:dyDescent="0.2">
      <c r="A1375" s="2" t="s">
        <v>9110</v>
      </c>
      <c r="B1375" s="2" t="s">
        <v>5643</v>
      </c>
      <c r="C1375" s="2" t="s">
        <v>236</v>
      </c>
      <c r="D1375" s="2" t="s">
        <v>26</v>
      </c>
      <c r="E1375" s="11">
        <v>45980</v>
      </c>
      <c r="F1375" s="2">
        <v>5</v>
      </c>
      <c r="G1375" s="2">
        <v>5</v>
      </c>
      <c r="H1375" s="2">
        <v>4</v>
      </c>
      <c r="I1375" s="2">
        <v>5</v>
      </c>
      <c r="J1375" s="2">
        <v>5</v>
      </c>
      <c r="K1375" s="2">
        <v>8</v>
      </c>
      <c r="L1375" s="2" t="str">
        <f>IF(F1375&gt;=4,"Positive",IF(F1375=3,"Neutral","Negative"))</f>
        <v>Positive</v>
      </c>
      <c r="M1375" s="2" t="str">
        <f>IF(K1375&gt;=9,"Promoter",IF(K1375&gt;=7,"Passive","Detractor"))</f>
        <v>Passive</v>
      </c>
      <c r="N1375" s="2" t="s">
        <v>7735</v>
      </c>
    </row>
    <row r="1376" spans="1:14" x14ac:dyDescent="0.2">
      <c r="A1376" s="2" t="s">
        <v>9111</v>
      </c>
      <c r="B1376" s="2" t="s">
        <v>5691</v>
      </c>
      <c r="C1376" s="2" t="s">
        <v>1380</v>
      </c>
      <c r="D1376" s="2" t="s">
        <v>57</v>
      </c>
      <c r="E1376" s="11">
        <v>45980</v>
      </c>
      <c r="F1376" s="2">
        <v>5</v>
      </c>
      <c r="G1376" s="2">
        <v>4</v>
      </c>
      <c r="H1376" s="2">
        <v>5</v>
      </c>
      <c r="I1376" s="2">
        <v>5</v>
      </c>
      <c r="J1376" s="2">
        <v>5</v>
      </c>
      <c r="K1376" s="2">
        <v>8</v>
      </c>
      <c r="L1376" s="2" t="str">
        <f>IF(F1376&gt;=4,"Positive",IF(F1376=3,"Neutral","Negative"))</f>
        <v>Positive</v>
      </c>
      <c r="M1376" s="2" t="str">
        <f>IF(K1376&gt;=9,"Promoter",IF(K1376&gt;=7,"Passive","Detractor"))</f>
        <v>Passive</v>
      </c>
      <c r="N1376" s="2" t="s">
        <v>7733</v>
      </c>
    </row>
    <row r="1377" spans="1:14" x14ac:dyDescent="0.2">
      <c r="A1377" s="2" t="s">
        <v>9112</v>
      </c>
      <c r="B1377" s="2" t="s">
        <v>5082</v>
      </c>
      <c r="C1377" s="2" t="s">
        <v>858</v>
      </c>
      <c r="D1377" s="2" t="s">
        <v>101</v>
      </c>
      <c r="E1377" s="11">
        <v>45982</v>
      </c>
      <c r="F1377" s="2">
        <v>4</v>
      </c>
      <c r="G1377" s="2">
        <v>5</v>
      </c>
      <c r="H1377" s="2">
        <v>3</v>
      </c>
      <c r="I1377" s="2">
        <v>4</v>
      </c>
      <c r="J1377" s="2">
        <v>4</v>
      </c>
      <c r="K1377" s="2">
        <v>7</v>
      </c>
      <c r="L1377" s="2" t="str">
        <f>IF(F1377&gt;=4,"Positive",IF(F1377=3,"Neutral","Negative"))</f>
        <v>Positive</v>
      </c>
      <c r="M1377" s="2" t="str">
        <f>IF(K1377&gt;=9,"Promoter",IF(K1377&gt;=7,"Passive","Detractor"))</f>
        <v>Passive</v>
      </c>
      <c r="N1377" s="2" t="s">
        <v>7743</v>
      </c>
    </row>
    <row r="1378" spans="1:14" x14ac:dyDescent="0.2">
      <c r="A1378" s="2" t="s">
        <v>9113</v>
      </c>
      <c r="B1378" s="2" t="s">
        <v>5133</v>
      </c>
      <c r="C1378" s="2" t="s">
        <v>1511</v>
      </c>
      <c r="D1378" s="2" t="s">
        <v>79</v>
      </c>
      <c r="E1378" s="11">
        <v>45982</v>
      </c>
      <c r="F1378" s="2">
        <v>5</v>
      </c>
      <c r="G1378" s="2">
        <v>5</v>
      </c>
      <c r="H1378" s="2">
        <v>5</v>
      </c>
      <c r="I1378" s="2">
        <v>4</v>
      </c>
      <c r="J1378" s="2">
        <v>5</v>
      </c>
      <c r="K1378" s="2">
        <v>10</v>
      </c>
      <c r="L1378" s="2" t="str">
        <f>IF(F1378&gt;=4,"Positive",IF(F1378=3,"Neutral","Negative"))</f>
        <v>Positive</v>
      </c>
      <c r="M1378" s="2" t="str">
        <f>IF(K1378&gt;=9,"Promoter",IF(K1378&gt;=7,"Passive","Detractor"))</f>
        <v>Promoter</v>
      </c>
      <c r="N1378" s="2" t="s">
        <v>7733</v>
      </c>
    </row>
    <row r="1379" spans="1:14" x14ac:dyDescent="0.2">
      <c r="A1379" s="2" t="s">
        <v>9114</v>
      </c>
      <c r="B1379" s="2" t="s">
        <v>5309</v>
      </c>
      <c r="C1379" s="2" t="s">
        <v>763</v>
      </c>
      <c r="D1379" s="2" t="s">
        <v>99</v>
      </c>
      <c r="E1379" s="11">
        <v>45982</v>
      </c>
      <c r="F1379" s="2">
        <v>3</v>
      </c>
      <c r="G1379" s="2">
        <v>3</v>
      </c>
      <c r="H1379" s="2">
        <v>3</v>
      </c>
      <c r="I1379" s="2">
        <v>3</v>
      </c>
      <c r="J1379" s="2">
        <v>4</v>
      </c>
      <c r="K1379" s="2">
        <v>7</v>
      </c>
      <c r="L1379" s="2" t="str">
        <f>IF(F1379&gt;=4,"Positive",IF(F1379=3,"Neutral","Negative"))</f>
        <v>Neutral</v>
      </c>
      <c r="M1379" s="2" t="str">
        <f>IF(K1379&gt;=9,"Promoter",IF(K1379&gt;=7,"Passive","Detractor"))</f>
        <v>Passive</v>
      </c>
      <c r="N1379" s="2" t="s">
        <v>7735</v>
      </c>
    </row>
    <row r="1380" spans="1:14" x14ac:dyDescent="0.2">
      <c r="A1380" s="2" t="s">
        <v>9115</v>
      </c>
      <c r="B1380" s="2" t="s">
        <v>5516</v>
      </c>
      <c r="C1380" s="2" t="s">
        <v>1194</v>
      </c>
      <c r="D1380" s="2" t="s">
        <v>120</v>
      </c>
      <c r="E1380" s="11">
        <v>45982</v>
      </c>
      <c r="F1380" s="2">
        <v>3</v>
      </c>
      <c r="G1380" s="2">
        <v>3</v>
      </c>
      <c r="H1380" s="2">
        <v>4</v>
      </c>
      <c r="I1380" s="2">
        <v>3</v>
      </c>
      <c r="J1380" s="2">
        <v>3</v>
      </c>
      <c r="K1380" s="2">
        <v>6</v>
      </c>
      <c r="L1380" s="2" t="str">
        <f>IF(F1380&gt;=4,"Positive",IF(F1380=3,"Neutral","Negative"))</f>
        <v>Neutral</v>
      </c>
      <c r="M1380" s="2" t="str">
        <f>IF(K1380&gt;=9,"Promoter",IF(K1380&gt;=7,"Passive","Detractor"))</f>
        <v>Detractor</v>
      </c>
      <c r="N1380" s="2" t="s">
        <v>7743</v>
      </c>
    </row>
    <row r="1381" spans="1:14" x14ac:dyDescent="0.2">
      <c r="A1381" s="2" t="s">
        <v>9116</v>
      </c>
      <c r="B1381" s="2" t="s">
        <v>5671</v>
      </c>
      <c r="C1381" s="2" t="s">
        <v>1982</v>
      </c>
      <c r="D1381" s="2" t="s">
        <v>69</v>
      </c>
      <c r="E1381" s="11">
        <v>45982</v>
      </c>
      <c r="F1381" s="2">
        <v>4</v>
      </c>
      <c r="G1381" s="2">
        <v>5</v>
      </c>
      <c r="H1381" s="2">
        <v>4</v>
      </c>
      <c r="I1381" s="2">
        <v>5</v>
      </c>
      <c r="J1381" s="2">
        <v>4</v>
      </c>
      <c r="K1381" s="2">
        <v>7</v>
      </c>
      <c r="L1381" s="2" t="str">
        <f>IF(F1381&gt;=4,"Positive",IF(F1381=3,"Neutral","Negative"))</f>
        <v>Positive</v>
      </c>
      <c r="M1381" s="2" t="str">
        <f>IF(K1381&gt;=9,"Promoter",IF(K1381&gt;=7,"Passive","Detractor"))</f>
        <v>Passive</v>
      </c>
      <c r="N1381" s="2" t="s">
        <v>7733</v>
      </c>
    </row>
    <row r="1382" spans="1:14" x14ac:dyDescent="0.2">
      <c r="A1382" s="2" t="s">
        <v>9117</v>
      </c>
      <c r="B1382" s="2" t="s">
        <v>5683</v>
      </c>
      <c r="C1382" s="2" t="s">
        <v>2516</v>
      </c>
      <c r="D1382" s="2" t="s">
        <v>19</v>
      </c>
      <c r="E1382" s="11">
        <v>45982</v>
      </c>
      <c r="F1382" s="2">
        <v>4</v>
      </c>
      <c r="G1382" s="2">
        <v>3</v>
      </c>
      <c r="H1382" s="2">
        <v>3</v>
      </c>
      <c r="I1382" s="2">
        <v>4</v>
      </c>
      <c r="J1382" s="2">
        <v>5</v>
      </c>
      <c r="K1382" s="2">
        <v>8</v>
      </c>
      <c r="L1382" s="2" t="str">
        <f>IF(F1382&gt;=4,"Positive",IF(F1382=3,"Neutral","Negative"))</f>
        <v>Positive</v>
      </c>
      <c r="M1382" s="2" t="str">
        <f>IF(K1382&gt;=9,"Promoter",IF(K1382&gt;=7,"Passive","Detractor"))</f>
        <v>Passive</v>
      </c>
      <c r="N1382" s="2" t="s">
        <v>7743</v>
      </c>
    </row>
    <row r="1383" spans="1:14" x14ac:dyDescent="0.2">
      <c r="A1383" s="2" t="s">
        <v>9118</v>
      </c>
      <c r="B1383" s="2" t="s">
        <v>5612</v>
      </c>
      <c r="C1383" s="2" t="s">
        <v>844</v>
      </c>
      <c r="D1383" s="2" t="s">
        <v>97</v>
      </c>
      <c r="E1383" s="11">
        <v>45983</v>
      </c>
      <c r="F1383" s="2">
        <v>5</v>
      </c>
      <c r="G1383" s="2">
        <v>4</v>
      </c>
      <c r="H1383" s="2">
        <v>5</v>
      </c>
      <c r="I1383" s="2">
        <v>5</v>
      </c>
      <c r="J1383" s="2">
        <v>5</v>
      </c>
      <c r="K1383" s="2">
        <v>10</v>
      </c>
      <c r="L1383" s="2" t="str">
        <f>IF(F1383&gt;=4,"Positive",IF(F1383=3,"Neutral","Negative"))</f>
        <v>Positive</v>
      </c>
      <c r="M1383" s="2" t="str">
        <f>IF(K1383&gt;=9,"Promoter",IF(K1383&gt;=7,"Passive","Detractor"))</f>
        <v>Promoter</v>
      </c>
      <c r="N1383" s="2" t="s">
        <v>7749</v>
      </c>
    </row>
    <row r="1384" spans="1:14" x14ac:dyDescent="0.2">
      <c r="A1384" s="2" t="s">
        <v>9119</v>
      </c>
      <c r="B1384" s="2" t="s">
        <v>5160</v>
      </c>
      <c r="C1384" s="2" t="s">
        <v>2004</v>
      </c>
      <c r="D1384" s="2" t="s">
        <v>97</v>
      </c>
      <c r="E1384" s="11">
        <v>45984</v>
      </c>
      <c r="F1384" s="2">
        <v>5</v>
      </c>
      <c r="G1384" s="2">
        <v>5</v>
      </c>
      <c r="H1384" s="2">
        <v>5</v>
      </c>
      <c r="I1384" s="2">
        <v>5</v>
      </c>
      <c r="J1384" s="2">
        <v>5</v>
      </c>
      <c r="K1384" s="2">
        <v>8</v>
      </c>
      <c r="L1384" s="2" t="str">
        <f>IF(F1384&gt;=4,"Positive",IF(F1384=3,"Neutral","Negative"))</f>
        <v>Positive</v>
      </c>
      <c r="M1384" s="2" t="str">
        <f>IF(K1384&gt;=9,"Promoter",IF(K1384&gt;=7,"Passive","Detractor"))</f>
        <v>Passive</v>
      </c>
      <c r="N1384" s="2" t="s">
        <v>7737</v>
      </c>
    </row>
    <row r="1385" spans="1:14" x14ac:dyDescent="0.2">
      <c r="A1385" s="2" t="s">
        <v>9120</v>
      </c>
      <c r="B1385" s="2" t="s">
        <v>5482</v>
      </c>
      <c r="C1385" s="2" t="s">
        <v>2059</v>
      </c>
      <c r="D1385" s="2" t="s">
        <v>39</v>
      </c>
      <c r="E1385" s="11">
        <v>45984</v>
      </c>
      <c r="F1385" s="2">
        <v>3</v>
      </c>
      <c r="G1385" s="2">
        <v>4</v>
      </c>
      <c r="H1385" s="2">
        <v>4</v>
      </c>
      <c r="I1385" s="2">
        <v>3</v>
      </c>
      <c r="J1385" s="2">
        <v>2</v>
      </c>
      <c r="K1385" s="2">
        <v>7</v>
      </c>
      <c r="L1385" s="2" t="str">
        <f>IF(F1385&gt;=4,"Positive",IF(F1385=3,"Neutral","Negative"))</f>
        <v>Neutral</v>
      </c>
      <c r="M1385" s="2" t="str">
        <f>IF(K1385&gt;=9,"Promoter",IF(K1385&gt;=7,"Passive","Detractor"))</f>
        <v>Passive</v>
      </c>
      <c r="N1385" s="2" t="s">
        <v>7743</v>
      </c>
    </row>
    <row r="1386" spans="1:14" x14ac:dyDescent="0.2">
      <c r="A1386" s="2" t="s">
        <v>9121</v>
      </c>
      <c r="B1386" s="2" t="s">
        <v>4662</v>
      </c>
      <c r="C1386" s="2" t="s">
        <v>2501</v>
      </c>
      <c r="D1386" s="2" t="s">
        <v>106</v>
      </c>
      <c r="E1386" s="11">
        <v>45985</v>
      </c>
      <c r="F1386" s="2">
        <v>4</v>
      </c>
      <c r="G1386" s="2">
        <v>3</v>
      </c>
      <c r="H1386" s="2">
        <v>3</v>
      </c>
      <c r="I1386" s="2">
        <v>4</v>
      </c>
      <c r="J1386" s="2">
        <v>5</v>
      </c>
      <c r="K1386" s="2">
        <v>9</v>
      </c>
      <c r="L1386" s="2" t="str">
        <f>IF(F1386&gt;=4,"Positive",IF(F1386=3,"Neutral","Negative"))</f>
        <v>Positive</v>
      </c>
      <c r="M1386" s="2" t="str">
        <f>IF(K1386&gt;=9,"Promoter",IF(K1386&gt;=7,"Passive","Detractor"))</f>
        <v>Promoter</v>
      </c>
      <c r="N1386" s="2" t="s">
        <v>7733</v>
      </c>
    </row>
    <row r="1387" spans="1:14" x14ac:dyDescent="0.2">
      <c r="A1387" s="2" t="s">
        <v>9122</v>
      </c>
      <c r="B1387" s="2" t="s">
        <v>5098</v>
      </c>
      <c r="C1387" s="2" t="s">
        <v>1732</v>
      </c>
      <c r="D1387" s="2" t="s">
        <v>129</v>
      </c>
      <c r="E1387" s="11">
        <v>45985</v>
      </c>
      <c r="F1387" s="2">
        <v>5</v>
      </c>
      <c r="G1387" s="2">
        <v>5</v>
      </c>
      <c r="H1387" s="2">
        <v>4</v>
      </c>
      <c r="I1387" s="2">
        <v>5</v>
      </c>
      <c r="J1387" s="2">
        <v>4</v>
      </c>
      <c r="K1387" s="2">
        <v>10</v>
      </c>
      <c r="L1387" s="2" t="str">
        <f>IF(F1387&gt;=4,"Positive",IF(F1387=3,"Neutral","Negative"))</f>
        <v>Positive</v>
      </c>
      <c r="M1387" s="2" t="str">
        <f>IF(K1387&gt;=9,"Promoter",IF(K1387&gt;=7,"Passive","Detractor"))</f>
        <v>Promoter</v>
      </c>
      <c r="N1387" s="2" t="s">
        <v>7733</v>
      </c>
    </row>
    <row r="1388" spans="1:14" x14ac:dyDescent="0.2">
      <c r="A1388" s="2" t="s">
        <v>9123</v>
      </c>
      <c r="B1388" s="2" t="s">
        <v>5320</v>
      </c>
      <c r="C1388" s="2" t="s">
        <v>2094</v>
      </c>
      <c r="D1388" s="2" t="s">
        <v>61</v>
      </c>
      <c r="E1388" s="11">
        <v>45985</v>
      </c>
      <c r="F1388" s="2">
        <v>4</v>
      </c>
      <c r="G1388" s="2">
        <v>4</v>
      </c>
      <c r="H1388" s="2">
        <v>5</v>
      </c>
      <c r="I1388" s="2">
        <v>3</v>
      </c>
      <c r="J1388" s="2">
        <v>4</v>
      </c>
      <c r="K1388" s="2">
        <v>9</v>
      </c>
      <c r="L1388" s="2" t="str">
        <f>IF(F1388&gt;=4,"Positive",IF(F1388=3,"Neutral","Negative"))</f>
        <v>Positive</v>
      </c>
      <c r="M1388" s="2" t="str">
        <f>IF(K1388&gt;=9,"Promoter",IF(K1388&gt;=7,"Passive","Detractor"))</f>
        <v>Promoter</v>
      </c>
      <c r="N1388" s="2" t="s">
        <v>7749</v>
      </c>
    </row>
    <row r="1389" spans="1:14" x14ac:dyDescent="0.2">
      <c r="A1389" s="2" t="s">
        <v>9124</v>
      </c>
      <c r="B1389" s="2" t="s">
        <v>5429</v>
      </c>
      <c r="C1389" s="2" t="s">
        <v>2001</v>
      </c>
      <c r="D1389" s="2" t="s">
        <v>37</v>
      </c>
      <c r="E1389" s="11">
        <v>45985</v>
      </c>
      <c r="F1389" s="2">
        <v>4</v>
      </c>
      <c r="G1389" s="2">
        <v>4</v>
      </c>
      <c r="H1389" s="2">
        <v>3</v>
      </c>
      <c r="I1389" s="2">
        <v>4</v>
      </c>
      <c r="J1389" s="2">
        <v>3</v>
      </c>
      <c r="K1389" s="2">
        <v>7</v>
      </c>
      <c r="L1389" s="2" t="str">
        <f>IF(F1389&gt;=4,"Positive",IF(F1389=3,"Neutral","Negative"))</f>
        <v>Positive</v>
      </c>
      <c r="M1389" s="2" t="str">
        <f>IF(K1389&gt;=9,"Promoter",IF(K1389&gt;=7,"Passive","Detractor"))</f>
        <v>Passive</v>
      </c>
      <c r="N1389" s="2" t="s">
        <v>7749</v>
      </c>
    </row>
    <row r="1390" spans="1:14" x14ac:dyDescent="0.2">
      <c r="A1390" s="2" t="s">
        <v>9125</v>
      </c>
      <c r="B1390" s="2" t="s">
        <v>4617</v>
      </c>
      <c r="C1390" s="2" t="s">
        <v>507</v>
      </c>
      <c r="D1390" s="2" t="s">
        <v>37</v>
      </c>
      <c r="E1390" s="11">
        <v>45986</v>
      </c>
      <c r="F1390" s="2">
        <v>5</v>
      </c>
      <c r="G1390" s="2">
        <v>5</v>
      </c>
      <c r="H1390" s="2">
        <v>5</v>
      </c>
      <c r="I1390" s="2">
        <v>5</v>
      </c>
      <c r="J1390" s="2">
        <v>5</v>
      </c>
      <c r="K1390" s="2">
        <v>9</v>
      </c>
      <c r="L1390" s="2" t="str">
        <f>IF(F1390&gt;=4,"Positive",IF(F1390=3,"Neutral","Negative"))</f>
        <v>Positive</v>
      </c>
      <c r="M1390" s="2" t="str">
        <f>IF(K1390&gt;=9,"Promoter",IF(K1390&gt;=7,"Passive","Detractor"))</f>
        <v>Promoter</v>
      </c>
      <c r="N1390" s="2" t="s">
        <v>7749</v>
      </c>
    </row>
    <row r="1391" spans="1:14" x14ac:dyDescent="0.2">
      <c r="A1391" s="2" t="s">
        <v>9126</v>
      </c>
      <c r="B1391" s="2" t="s">
        <v>5004</v>
      </c>
      <c r="C1391" s="2" t="s">
        <v>628</v>
      </c>
      <c r="D1391" s="2" t="s">
        <v>16</v>
      </c>
      <c r="E1391" s="11">
        <v>45986</v>
      </c>
      <c r="F1391" s="2">
        <v>3</v>
      </c>
      <c r="G1391" s="2">
        <v>4</v>
      </c>
      <c r="H1391" s="2">
        <v>3</v>
      </c>
      <c r="I1391" s="2">
        <v>4</v>
      </c>
      <c r="J1391" s="2">
        <v>4</v>
      </c>
      <c r="K1391" s="2">
        <v>7</v>
      </c>
      <c r="L1391" s="2" t="str">
        <f>IF(F1391&gt;=4,"Positive",IF(F1391=3,"Neutral","Negative"))</f>
        <v>Neutral</v>
      </c>
      <c r="M1391" s="2" t="str">
        <f>IF(K1391&gt;=9,"Promoter",IF(K1391&gt;=7,"Passive","Detractor"))</f>
        <v>Passive</v>
      </c>
      <c r="N1391" s="2" t="s">
        <v>7743</v>
      </c>
    </row>
    <row r="1392" spans="1:14" x14ac:dyDescent="0.2">
      <c r="A1392" s="2" t="s">
        <v>9127</v>
      </c>
      <c r="B1392" s="2" t="s">
        <v>5277</v>
      </c>
      <c r="C1392" s="2" t="s">
        <v>1215</v>
      </c>
      <c r="D1392" s="2" t="s">
        <v>61</v>
      </c>
      <c r="E1392" s="11">
        <v>45986</v>
      </c>
      <c r="F1392" s="2">
        <v>5</v>
      </c>
      <c r="G1392" s="2">
        <v>4</v>
      </c>
      <c r="H1392" s="2">
        <v>4</v>
      </c>
      <c r="I1392" s="2">
        <v>4</v>
      </c>
      <c r="J1392" s="2">
        <v>4</v>
      </c>
      <c r="K1392" s="2">
        <v>9</v>
      </c>
      <c r="L1392" s="2" t="str">
        <f>IF(F1392&gt;=4,"Positive",IF(F1392=3,"Neutral","Negative"))</f>
        <v>Positive</v>
      </c>
      <c r="M1392" s="2" t="str">
        <f>IF(K1392&gt;=9,"Promoter",IF(K1392&gt;=7,"Passive","Detractor"))</f>
        <v>Promoter</v>
      </c>
      <c r="N1392" s="2" t="s">
        <v>7743</v>
      </c>
    </row>
    <row r="1393" spans="1:14" x14ac:dyDescent="0.2">
      <c r="A1393" s="2" t="s">
        <v>9128</v>
      </c>
      <c r="B1393" s="2" t="s">
        <v>5496</v>
      </c>
      <c r="C1393" s="2" t="s">
        <v>2124</v>
      </c>
      <c r="D1393" s="2" t="s">
        <v>89</v>
      </c>
      <c r="E1393" s="11">
        <v>45986</v>
      </c>
      <c r="F1393" s="2">
        <v>4</v>
      </c>
      <c r="G1393" s="2">
        <v>3</v>
      </c>
      <c r="H1393" s="2">
        <v>4</v>
      </c>
      <c r="I1393" s="2">
        <v>4</v>
      </c>
      <c r="J1393" s="2">
        <v>4</v>
      </c>
      <c r="K1393" s="2">
        <v>7</v>
      </c>
      <c r="L1393" s="2" t="str">
        <f>IF(F1393&gt;=4,"Positive",IF(F1393=3,"Neutral","Negative"))</f>
        <v>Positive</v>
      </c>
      <c r="M1393" s="2" t="str">
        <f>IF(K1393&gt;=9,"Promoter",IF(K1393&gt;=7,"Passive","Detractor"))</f>
        <v>Passive</v>
      </c>
      <c r="N1393" s="2" t="s">
        <v>7733</v>
      </c>
    </row>
    <row r="1394" spans="1:14" x14ac:dyDescent="0.2">
      <c r="A1394" s="2" t="s">
        <v>9129</v>
      </c>
      <c r="B1394" s="2" t="s">
        <v>5565</v>
      </c>
      <c r="C1394" s="2" t="s">
        <v>2223</v>
      </c>
      <c r="D1394" s="2" t="s">
        <v>53</v>
      </c>
      <c r="E1394" s="11">
        <v>45986</v>
      </c>
      <c r="F1394" s="2">
        <v>5</v>
      </c>
      <c r="G1394" s="2">
        <v>4</v>
      </c>
      <c r="H1394" s="2">
        <v>5</v>
      </c>
      <c r="I1394" s="2">
        <v>5</v>
      </c>
      <c r="J1394" s="2">
        <v>5</v>
      </c>
      <c r="K1394" s="2">
        <v>10</v>
      </c>
      <c r="L1394" s="2" t="str">
        <f>IF(F1394&gt;=4,"Positive",IF(F1394=3,"Neutral","Negative"))</f>
        <v>Positive</v>
      </c>
      <c r="M1394" s="2" t="str">
        <f>IF(K1394&gt;=9,"Promoter",IF(K1394&gt;=7,"Passive","Detractor"))</f>
        <v>Promoter</v>
      </c>
      <c r="N1394" s="2" t="s">
        <v>7735</v>
      </c>
    </row>
    <row r="1395" spans="1:14" x14ac:dyDescent="0.2">
      <c r="A1395" s="2" t="s">
        <v>9130</v>
      </c>
      <c r="B1395" s="2" t="s">
        <v>5711</v>
      </c>
      <c r="C1395" s="2" t="s">
        <v>2413</v>
      </c>
      <c r="D1395" s="2" t="s">
        <v>87</v>
      </c>
      <c r="E1395" s="11">
        <v>45986</v>
      </c>
      <c r="F1395" s="2">
        <v>4</v>
      </c>
      <c r="G1395" s="2">
        <v>4</v>
      </c>
      <c r="H1395" s="2">
        <v>4</v>
      </c>
      <c r="I1395" s="2">
        <v>4</v>
      </c>
      <c r="J1395" s="2">
        <v>5</v>
      </c>
      <c r="K1395" s="2">
        <v>8</v>
      </c>
      <c r="L1395" s="2" t="str">
        <f>IF(F1395&gt;=4,"Positive",IF(F1395=3,"Neutral","Negative"))</f>
        <v>Positive</v>
      </c>
      <c r="M1395" s="2" t="str">
        <f>IF(K1395&gt;=9,"Promoter",IF(K1395&gt;=7,"Passive","Detractor"))</f>
        <v>Passive</v>
      </c>
      <c r="N1395" s="2" t="s">
        <v>7743</v>
      </c>
    </row>
    <row r="1396" spans="1:14" x14ac:dyDescent="0.2">
      <c r="A1396" s="2" t="s">
        <v>9131</v>
      </c>
      <c r="B1396" s="2" t="s">
        <v>5717</v>
      </c>
      <c r="C1396" s="2" t="s">
        <v>2042</v>
      </c>
      <c r="D1396" s="2" t="s">
        <v>37</v>
      </c>
      <c r="E1396" s="11">
        <v>45986</v>
      </c>
      <c r="F1396" s="2">
        <v>5</v>
      </c>
      <c r="G1396" s="2">
        <v>5</v>
      </c>
      <c r="H1396" s="2">
        <v>5</v>
      </c>
      <c r="I1396" s="2">
        <v>5</v>
      </c>
      <c r="J1396" s="2">
        <v>5</v>
      </c>
      <c r="K1396" s="2">
        <v>8</v>
      </c>
      <c r="L1396" s="2" t="str">
        <f>IF(F1396&gt;=4,"Positive",IF(F1396=3,"Neutral","Negative"))</f>
        <v>Positive</v>
      </c>
      <c r="M1396" s="2" t="str">
        <f>IF(K1396&gt;=9,"Promoter",IF(K1396&gt;=7,"Passive","Detractor"))</f>
        <v>Passive</v>
      </c>
      <c r="N1396" s="2" t="s">
        <v>7733</v>
      </c>
    </row>
    <row r="1397" spans="1:14" x14ac:dyDescent="0.2">
      <c r="A1397" s="2" t="s">
        <v>9132</v>
      </c>
      <c r="B1397" s="2" t="s">
        <v>5754</v>
      </c>
      <c r="C1397" s="2" t="s">
        <v>2452</v>
      </c>
      <c r="D1397" s="2" t="s">
        <v>81</v>
      </c>
      <c r="E1397" s="11">
        <v>45986</v>
      </c>
      <c r="F1397" s="2">
        <v>4</v>
      </c>
      <c r="G1397" s="2">
        <v>5</v>
      </c>
      <c r="H1397" s="2">
        <v>3</v>
      </c>
      <c r="I1397" s="2">
        <v>3</v>
      </c>
      <c r="J1397" s="2">
        <v>5</v>
      </c>
      <c r="K1397" s="2">
        <v>7</v>
      </c>
      <c r="L1397" s="2" t="str">
        <f>IF(F1397&gt;=4,"Positive",IF(F1397=3,"Neutral","Negative"))</f>
        <v>Positive</v>
      </c>
      <c r="M1397" s="2" t="str">
        <f>IF(K1397&gt;=9,"Promoter",IF(K1397&gt;=7,"Passive","Detractor"))</f>
        <v>Passive</v>
      </c>
      <c r="N1397" s="2" t="s">
        <v>7733</v>
      </c>
    </row>
    <row r="1398" spans="1:14" x14ac:dyDescent="0.2">
      <c r="A1398" s="2" t="s">
        <v>9133</v>
      </c>
      <c r="B1398" s="2" t="s">
        <v>5405</v>
      </c>
      <c r="C1398" s="2" t="s">
        <v>608</v>
      </c>
      <c r="D1398" s="2" t="s">
        <v>51</v>
      </c>
      <c r="E1398" s="11">
        <v>45987</v>
      </c>
      <c r="F1398" s="2">
        <v>4</v>
      </c>
      <c r="G1398" s="2">
        <v>4</v>
      </c>
      <c r="H1398" s="2">
        <v>4</v>
      </c>
      <c r="I1398" s="2">
        <v>4</v>
      </c>
      <c r="J1398" s="2">
        <v>5</v>
      </c>
      <c r="K1398" s="2">
        <v>9</v>
      </c>
      <c r="L1398" s="2" t="str">
        <f>IF(F1398&gt;=4,"Positive",IF(F1398=3,"Neutral","Negative"))</f>
        <v>Positive</v>
      </c>
      <c r="M1398" s="2" t="str">
        <f>IF(K1398&gt;=9,"Promoter",IF(K1398&gt;=7,"Passive","Detractor"))</f>
        <v>Promoter</v>
      </c>
      <c r="N1398" s="2" t="s">
        <v>7743</v>
      </c>
    </row>
    <row r="1399" spans="1:14" x14ac:dyDescent="0.2">
      <c r="A1399" s="2" t="s">
        <v>9134</v>
      </c>
      <c r="B1399" s="2" t="s">
        <v>5684</v>
      </c>
      <c r="C1399" s="2" t="s">
        <v>495</v>
      </c>
      <c r="D1399" s="2" t="s">
        <v>81</v>
      </c>
      <c r="E1399" s="11">
        <v>45987</v>
      </c>
      <c r="F1399" s="2">
        <v>4</v>
      </c>
      <c r="G1399" s="2">
        <v>4</v>
      </c>
      <c r="H1399" s="2">
        <v>4</v>
      </c>
      <c r="I1399" s="2">
        <v>4</v>
      </c>
      <c r="J1399" s="2">
        <v>4</v>
      </c>
      <c r="K1399" s="2">
        <v>9</v>
      </c>
      <c r="L1399" s="2" t="str">
        <f>IF(F1399&gt;=4,"Positive",IF(F1399=3,"Neutral","Negative"))</f>
        <v>Positive</v>
      </c>
      <c r="M1399" s="2" t="str">
        <f>IF(K1399&gt;=9,"Promoter",IF(K1399&gt;=7,"Passive","Detractor"))</f>
        <v>Promoter</v>
      </c>
      <c r="N1399" s="2" t="s">
        <v>7737</v>
      </c>
    </row>
    <row r="1400" spans="1:14" x14ac:dyDescent="0.2">
      <c r="A1400" s="2" t="s">
        <v>9135</v>
      </c>
      <c r="B1400" s="2" t="s">
        <v>5706</v>
      </c>
      <c r="C1400" s="2" t="s">
        <v>1563</v>
      </c>
      <c r="D1400" s="2" t="s">
        <v>110</v>
      </c>
      <c r="E1400" s="11">
        <v>45987</v>
      </c>
      <c r="F1400" s="2">
        <v>5</v>
      </c>
      <c r="G1400" s="2">
        <v>5</v>
      </c>
      <c r="H1400" s="2">
        <v>5</v>
      </c>
      <c r="I1400" s="2">
        <v>5</v>
      </c>
      <c r="J1400" s="2">
        <v>4</v>
      </c>
      <c r="K1400" s="2">
        <v>9</v>
      </c>
      <c r="L1400" s="2" t="str">
        <f>IF(F1400&gt;=4,"Positive",IF(F1400=3,"Neutral","Negative"))</f>
        <v>Positive</v>
      </c>
      <c r="M1400" s="2" t="str">
        <f>IF(K1400&gt;=9,"Promoter",IF(K1400&gt;=7,"Passive","Detractor"))</f>
        <v>Promoter</v>
      </c>
      <c r="N1400" s="2" t="s">
        <v>7749</v>
      </c>
    </row>
    <row r="1401" spans="1:14" x14ac:dyDescent="0.2">
      <c r="A1401" s="2" t="s">
        <v>9136</v>
      </c>
      <c r="B1401" s="2" t="s">
        <v>4485</v>
      </c>
      <c r="C1401" s="2" t="s">
        <v>214</v>
      </c>
      <c r="D1401" s="2" t="s">
        <v>71</v>
      </c>
      <c r="E1401" s="11">
        <v>45988</v>
      </c>
      <c r="F1401" s="2">
        <v>4</v>
      </c>
      <c r="G1401" s="2">
        <v>5</v>
      </c>
      <c r="H1401" s="2">
        <v>5</v>
      </c>
      <c r="I1401" s="2">
        <v>3</v>
      </c>
      <c r="J1401" s="2">
        <v>4</v>
      </c>
      <c r="K1401" s="2">
        <v>7</v>
      </c>
      <c r="L1401" s="2" t="str">
        <f>IF(F1401&gt;=4,"Positive",IF(F1401=3,"Neutral","Negative"))</f>
        <v>Positive</v>
      </c>
      <c r="M1401" s="2" t="str">
        <f>IF(K1401&gt;=9,"Promoter",IF(K1401&gt;=7,"Passive","Detractor"))</f>
        <v>Passive</v>
      </c>
      <c r="N1401" s="2" t="s">
        <v>7735</v>
      </c>
    </row>
    <row r="1402" spans="1:14" x14ac:dyDescent="0.2">
      <c r="A1402" s="2" t="s">
        <v>9137</v>
      </c>
      <c r="B1402" s="2" t="s">
        <v>5542</v>
      </c>
      <c r="C1402" s="2" t="s">
        <v>1197</v>
      </c>
      <c r="D1402" s="2" t="s">
        <v>69</v>
      </c>
      <c r="E1402" s="11">
        <v>45988</v>
      </c>
      <c r="F1402" s="2">
        <v>5</v>
      </c>
      <c r="G1402" s="2">
        <v>5</v>
      </c>
      <c r="H1402" s="2">
        <v>5</v>
      </c>
      <c r="I1402" s="2">
        <v>5</v>
      </c>
      <c r="J1402" s="2">
        <v>5</v>
      </c>
      <c r="K1402" s="2">
        <v>10</v>
      </c>
      <c r="L1402" s="2" t="str">
        <f>IF(F1402&gt;=4,"Positive",IF(F1402=3,"Neutral","Negative"))</f>
        <v>Positive</v>
      </c>
      <c r="M1402" s="2" t="str">
        <f>IF(K1402&gt;=9,"Promoter",IF(K1402&gt;=7,"Passive","Detractor"))</f>
        <v>Promoter</v>
      </c>
      <c r="N1402" s="2" t="s">
        <v>7743</v>
      </c>
    </row>
    <row r="1403" spans="1:14" x14ac:dyDescent="0.2">
      <c r="A1403" s="2" t="s">
        <v>9138</v>
      </c>
      <c r="B1403" s="2" t="s">
        <v>5599</v>
      </c>
      <c r="C1403" s="2" t="s">
        <v>2570</v>
      </c>
      <c r="D1403" s="2" t="s">
        <v>26</v>
      </c>
      <c r="E1403" s="11">
        <v>45988</v>
      </c>
      <c r="F1403" s="2">
        <v>5</v>
      </c>
      <c r="G1403" s="2">
        <v>5</v>
      </c>
      <c r="H1403" s="2">
        <v>4</v>
      </c>
      <c r="I1403" s="2">
        <v>4</v>
      </c>
      <c r="J1403" s="2">
        <v>5</v>
      </c>
      <c r="K1403" s="2">
        <v>8</v>
      </c>
      <c r="L1403" s="2" t="str">
        <f>IF(F1403&gt;=4,"Positive",IF(F1403=3,"Neutral","Negative"))</f>
        <v>Positive</v>
      </c>
      <c r="M1403" s="2" t="str">
        <f>IF(K1403&gt;=9,"Promoter",IF(K1403&gt;=7,"Passive","Detractor"))</f>
        <v>Passive</v>
      </c>
      <c r="N1403" s="2" t="s">
        <v>7733</v>
      </c>
    </row>
    <row r="1404" spans="1:14" x14ac:dyDescent="0.2">
      <c r="A1404" s="2" t="s">
        <v>9139</v>
      </c>
      <c r="B1404" s="2" t="s">
        <v>5397</v>
      </c>
      <c r="C1404" s="2" t="s">
        <v>947</v>
      </c>
      <c r="D1404" s="2" t="s">
        <v>49</v>
      </c>
      <c r="E1404" s="11">
        <v>45989</v>
      </c>
      <c r="F1404" s="2">
        <v>4</v>
      </c>
      <c r="G1404" s="2">
        <v>5</v>
      </c>
      <c r="H1404" s="2">
        <v>4</v>
      </c>
      <c r="I1404" s="2">
        <v>3</v>
      </c>
      <c r="J1404" s="2">
        <v>3</v>
      </c>
      <c r="K1404" s="2">
        <v>7</v>
      </c>
      <c r="L1404" s="2" t="str">
        <f>IF(F1404&gt;=4,"Positive",IF(F1404=3,"Neutral","Negative"))</f>
        <v>Positive</v>
      </c>
      <c r="M1404" s="2" t="str">
        <f>IF(K1404&gt;=9,"Promoter",IF(K1404&gt;=7,"Passive","Detractor"))</f>
        <v>Passive</v>
      </c>
      <c r="N1404" s="2" t="s">
        <v>7737</v>
      </c>
    </row>
    <row r="1405" spans="1:14" x14ac:dyDescent="0.2">
      <c r="A1405" s="2" t="s">
        <v>9140</v>
      </c>
      <c r="B1405" s="2" t="s">
        <v>5658</v>
      </c>
      <c r="C1405" s="2" t="s">
        <v>1299</v>
      </c>
      <c r="D1405" s="2" t="s">
        <v>116</v>
      </c>
      <c r="E1405" s="11">
        <v>45989</v>
      </c>
      <c r="F1405" s="2">
        <v>4</v>
      </c>
      <c r="G1405" s="2">
        <v>5</v>
      </c>
      <c r="H1405" s="2">
        <v>4</v>
      </c>
      <c r="I1405" s="2">
        <v>5</v>
      </c>
      <c r="J1405" s="2">
        <v>5</v>
      </c>
      <c r="K1405" s="2">
        <v>9</v>
      </c>
      <c r="L1405" s="2" t="str">
        <f>IF(F1405&gt;=4,"Positive",IF(F1405=3,"Neutral","Negative"))</f>
        <v>Positive</v>
      </c>
      <c r="M1405" s="2" t="str">
        <f>IF(K1405&gt;=9,"Promoter",IF(K1405&gt;=7,"Passive","Detractor"))</f>
        <v>Promoter</v>
      </c>
      <c r="N1405" s="2" t="s">
        <v>7749</v>
      </c>
    </row>
    <row r="1406" spans="1:14" x14ac:dyDescent="0.2">
      <c r="A1406" s="2" t="s">
        <v>9141</v>
      </c>
      <c r="B1406" s="2" t="s">
        <v>5714</v>
      </c>
      <c r="C1406" s="2" t="s">
        <v>696</v>
      </c>
      <c r="D1406" s="2" t="s">
        <v>43</v>
      </c>
      <c r="E1406" s="11">
        <v>45989</v>
      </c>
      <c r="F1406" s="2">
        <v>4</v>
      </c>
      <c r="G1406" s="2">
        <v>3</v>
      </c>
      <c r="H1406" s="2">
        <v>4</v>
      </c>
      <c r="I1406" s="2">
        <v>4</v>
      </c>
      <c r="J1406" s="2">
        <v>3</v>
      </c>
      <c r="K1406" s="2">
        <v>9</v>
      </c>
      <c r="L1406" s="2" t="str">
        <f>IF(F1406&gt;=4,"Positive",IF(F1406=3,"Neutral","Negative"))</f>
        <v>Positive</v>
      </c>
      <c r="M1406" s="2" t="str">
        <f>IF(K1406&gt;=9,"Promoter",IF(K1406&gt;=7,"Passive","Detractor"))</f>
        <v>Promoter</v>
      </c>
      <c r="N1406" s="2" t="s">
        <v>7743</v>
      </c>
    </row>
    <row r="1407" spans="1:14" x14ac:dyDescent="0.2">
      <c r="A1407" s="2" t="s">
        <v>9142</v>
      </c>
      <c r="B1407" s="2" t="s">
        <v>4519</v>
      </c>
      <c r="C1407" s="2" t="s">
        <v>1914</v>
      </c>
      <c r="D1407" s="2" t="s">
        <v>9</v>
      </c>
      <c r="E1407" s="11">
        <v>45990</v>
      </c>
      <c r="F1407" s="2">
        <v>3</v>
      </c>
      <c r="G1407" s="2">
        <v>3</v>
      </c>
      <c r="H1407" s="2">
        <v>3</v>
      </c>
      <c r="I1407" s="2">
        <v>3</v>
      </c>
      <c r="J1407" s="2">
        <v>3</v>
      </c>
      <c r="K1407" s="2">
        <v>6</v>
      </c>
      <c r="L1407" s="2" t="str">
        <f>IF(F1407&gt;=4,"Positive",IF(F1407=3,"Neutral","Negative"))</f>
        <v>Neutral</v>
      </c>
      <c r="M1407" s="2" t="str">
        <f>IF(K1407&gt;=9,"Promoter",IF(K1407&gt;=7,"Passive","Detractor"))</f>
        <v>Detractor</v>
      </c>
      <c r="N1407" s="2" t="s">
        <v>7735</v>
      </c>
    </row>
    <row r="1408" spans="1:14" x14ac:dyDescent="0.2">
      <c r="A1408" s="2" t="s">
        <v>9143</v>
      </c>
      <c r="B1408" s="2" t="s">
        <v>5489</v>
      </c>
      <c r="C1408" s="2" t="s">
        <v>2089</v>
      </c>
      <c r="D1408" s="2" t="s">
        <v>37</v>
      </c>
      <c r="E1408" s="11">
        <v>45990</v>
      </c>
      <c r="F1408" s="2">
        <v>4</v>
      </c>
      <c r="G1408" s="2">
        <v>5</v>
      </c>
      <c r="H1408" s="2">
        <v>3</v>
      </c>
      <c r="I1408" s="2">
        <v>4</v>
      </c>
      <c r="J1408" s="2">
        <v>3</v>
      </c>
      <c r="K1408" s="2">
        <v>9</v>
      </c>
      <c r="L1408" s="2" t="str">
        <f>IF(F1408&gt;=4,"Positive",IF(F1408=3,"Neutral","Negative"))</f>
        <v>Positive</v>
      </c>
      <c r="M1408" s="2" t="str">
        <f>IF(K1408&gt;=9,"Promoter",IF(K1408&gt;=7,"Passive","Detractor"))</f>
        <v>Promoter</v>
      </c>
      <c r="N1408" s="2" t="s">
        <v>7737</v>
      </c>
    </row>
    <row r="1409" spans="1:14" x14ac:dyDescent="0.2">
      <c r="A1409" s="2" t="s">
        <v>9144</v>
      </c>
      <c r="B1409" s="2" t="s">
        <v>5590</v>
      </c>
      <c r="C1409" s="2" t="s">
        <v>236</v>
      </c>
      <c r="D1409" s="2" t="s">
        <v>110</v>
      </c>
      <c r="E1409" s="11">
        <v>45990</v>
      </c>
      <c r="F1409" s="2">
        <v>5</v>
      </c>
      <c r="G1409" s="2">
        <v>5</v>
      </c>
      <c r="H1409" s="2">
        <v>5</v>
      </c>
      <c r="I1409" s="2">
        <v>5</v>
      </c>
      <c r="J1409" s="2">
        <v>5</v>
      </c>
      <c r="K1409" s="2">
        <v>10</v>
      </c>
      <c r="L1409" s="2" t="str">
        <f>IF(F1409&gt;=4,"Positive",IF(F1409=3,"Neutral","Negative"))</f>
        <v>Positive</v>
      </c>
      <c r="M1409" s="2" t="str">
        <f>IF(K1409&gt;=9,"Promoter",IF(K1409&gt;=7,"Passive","Detractor"))</f>
        <v>Promoter</v>
      </c>
      <c r="N1409" s="2" t="s">
        <v>7733</v>
      </c>
    </row>
    <row r="1410" spans="1:14" x14ac:dyDescent="0.2">
      <c r="A1410" s="2" t="s">
        <v>9145</v>
      </c>
      <c r="B1410" s="2" t="s">
        <v>5604</v>
      </c>
      <c r="C1410" s="2" t="s">
        <v>1640</v>
      </c>
      <c r="D1410" s="2" t="s">
        <v>118</v>
      </c>
      <c r="E1410" s="11">
        <v>45990</v>
      </c>
      <c r="F1410" s="2">
        <v>5</v>
      </c>
      <c r="G1410" s="2">
        <v>5</v>
      </c>
      <c r="H1410" s="2">
        <v>5</v>
      </c>
      <c r="I1410" s="2">
        <v>4</v>
      </c>
      <c r="J1410" s="2">
        <v>5</v>
      </c>
      <c r="K1410" s="2">
        <v>9</v>
      </c>
      <c r="L1410" s="2" t="str">
        <f>IF(F1410&gt;=4,"Positive",IF(F1410=3,"Neutral","Negative"))</f>
        <v>Positive</v>
      </c>
      <c r="M1410" s="2" t="str">
        <f>IF(K1410&gt;=9,"Promoter",IF(K1410&gt;=7,"Passive","Detractor"))</f>
        <v>Promoter</v>
      </c>
      <c r="N1410" s="2" t="s">
        <v>7733</v>
      </c>
    </row>
    <row r="1411" spans="1:14" x14ac:dyDescent="0.2">
      <c r="A1411" s="2" t="s">
        <v>9146</v>
      </c>
      <c r="B1411" s="2" t="s">
        <v>5663</v>
      </c>
      <c r="C1411" s="2" t="s">
        <v>2592</v>
      </c>
      <c r="D1411" s="2" t="s">
        <v>112</v>
      </c>
      <c r="E1411" s="11">
        <v>45990</v>
      </c>
      <c r="F1411" s="2">
        <v>3</v>
      </c>
      <c r="G1411" s="2">
        <v>2</v>
      </c>
      <c r="H1411" s="2">
        <v>4</v>
      </c>
      <c r="I1411" s="2">
        <v>3</v>
      </c>
      <c r="J1411" s="2">
        <v>4</v>
      </c>
      <c r="K1411" s="2">
        <v>6</v>
      </c>
      <c r="L1411" s="2" t="str">
        <f>IF(F1411&gt;=4,"Positive",IF(F1411=3,"Neutral","Negative"))</f>
        <v>Neutral</v>
      </c>
      <c r="M1411" s="2" t="str">
        <f>IF(K1411&gt;=9,"Promoter",IF(K1411&gt;=7,"Passive","Detractor"))</f>
        <v>Detractor</v>
      </c>
      <c r="N1411" s="2" t="s">
        <v>7749</v>
      </c>
    </row>
    <row r="1412" spans="1:14" x14ac:dyDescent="0.2">
      <c r="A1412" s="2" t="s">
        <v>9147</v>
      </c>
      <c r="B1412" s="2" t="s">
        <v>5187</v>
      </c>
      <c r="C1412" s="2" t="s">
        <v>1119</v>
      </c>
      <c r="D1412" s="2" t="s">
        <v>127</v>
      </c>
      <c r="E1412" s="11">
        <v>45991</v>
      </c>
      <c r="F1412" s="2">
        <v>4</v>
      </c>
      <c r="G1412" s="2">
        <v>5</v>
      </c>
      <c r="H1412" s="2">
        <v>5</v>
      </c>
      <c r="I1412" s="2">
        <v>4</v>
      </c>
      <c r="J1412" s="2">
        <v>4</v>
      </c>
      <c r="K1412" s="2">
        <v>7</v>
      </c>
      <c r="L1412" s="2" t="str">
        <f>IF(F1412&gt;=4,"Positive",IF(F1412=3,"Neutral","Negative"))</f>
        <v>Positive</v>
      </c>
      <c r="M1412" s="2" t="str">
        <f>IF(K1412&gt;=9,"Promoter",IF(K1412&gt;=7,"Passive","Detractor"))</f>
        <v>Passive</v>
      </c>
      <c r="N1412" s="2" t="s">
        <v>7743</v>
      </c>
    </row>
    <row r="1413" spans="1:14" x14ac:dyDescent="0.2">
      <c r="A1413" s="2" t="s">
        <v>9148</v>
      </c>
      <c r="B1413" s="2" t="s">
        <v>5759</v>
      </c>
      <c r="C1413" s="2" t="s">
        <v>1906</v>
      </c>
      <c r="D1413" s="2" t="s">
        <v>69</v>
      </c>
      <c r="E1413" s="11">
        <v>45991</v>
      </c>
      <c r="F1413" s="2">
        <v>5</v>
      </c>
      <c r="G1413" s="2">
        <v>5</v>
      </c>
      <c r="H1413" s="2">
        <v>5</v>
      </c>
      <c r="I1413" s="2">
        <v>4</v>
      </c>
      <c r="J1413" s="2">
        <v>4</v>
      </c>
      <c r="K1413" s="2">
        <v>10</v>
      </c>
      <c r="L1413" s="2" t="str">
        <f>IF(F1413&gt;=4,"Positive",IF(F1413=3,"Neutral","Negative"))</f>
        <v>Positive</v>
      </c>
      <c r="M1413" s="2" t="str">
        <f>IF(K1413&gt;=9,"Promoter",IF(K1413&gt;=7,"Passive","Detractor"))</f>
        <v>Promoter</v>
      </c>
      <c r="N1413" s="2" t="s">
        <v>7749</v>
      </c>
    </row>
    <row r="1414" spans="1:14" x14ac:dyDescent="0.2">
      <c r="A1414" s="2" t="s">
        <v>9149</v>
      </c>
      <c r="B1414" s="2" t="s">
        <v>5238</v>
      </c>
      <c r="C1414" s="2" t="s">
        <v>2433</v>
      </c>
      <c r="D1414" s="2" t="s">
        <v>125</v>
      </c>
      <c r="E1414" s="11">
        <v>45992</v>
      </c>
      <c r="F1414" s="2">
        <v>5</v>
      </c>
      <c r="G1414" s="2">
        <v>5</v>
      </c>
      <c r="H1414" s="2">
        <v>5</v>
      </c>
      <c r="I1414" s="2">
        <v>5</v>
      </c>
      <c r="J1414" s="2">
        <v>5</v>
      </c>
      <c r="K1414" s="2">
        <v>8</v>
      </c>
      <c r="L1414" s="2" t="str">
        <f>IF(F1414&gt;=4,"Positive",IF(F1414=3,"Neutral","Negative"))</f>
        <v>Positive</v>
      </c>
      <c r="M1414" s="2" t="str">
        <f>IF(K1414&gt;=9,"Promoter",IF(K1414&gt;=7,"Passive","Detractor"))</f>
        <v>Passive</v>
      </c>
      <c r="N1414" s="2" t="s">
        <v>7735</v>
      </c>
    </row>
    <row r="1415" spans="1:14" x14ac:dyDescent="0.2">
      <c r="A1415" s="2" t="s">
        <v>9150</v>
      </c>
      <c r="B1415" s="2" t="s">
        <v>5444</v>
      </c>
      <c r="C1415" s="2" t="s">
        <v>523</v>
      </c>
      <c r="D1415" s="2" t="s">
        <v>106</v>
      </c>
      <c r="E1415" s="11">
        <v>45992</v>
      </c>
      <c r="F1415" s="2">
        <v>5</v>
      </c>
      <c r="G1415" s="2">
        <v>5</v>
      </c>
      <c r="H1415" s="2">
        <v>5</v>
      </c>
      <c r="I1415" s="2">
        <v>5</v>
      </c>
      <c r="J1415" s="2">
        <v>5</v>
      </c>
      <c r="K1415" s="2">
        <v>8</v>
      </c>
      <c r="L1415" s="2" t="str">
        <f>IF(F1415&gt;=4,"Positive",IF(F1415=3,"Neutral","Negative"))</f>
        <v>Positive</v>
      </c>
      <c r="M1415" s="2" t="str">
        <f>IF(K1415&gt;=9,"Promoter",IF(K1415&gt;=7,"Passive","Detractor"))</f>
        <v>Passive</v>
      </c>
      <c r="N1415" s="2" t="s">
        <v>7743</v>
      </c>
    </row>
    <row r="1416" spans="1:14" x14ac:dyDescent="0.2">
      <c r="A1416" s="2" t="s">
        <v>9151</v>
      </c>
      <c r="B1416" s="2" t="s">
        <v>5494</v>
      </c>
      <c r="C1416" s="2" t="s">
        <v>1763</v>
      </c>
      <c r="D1416" s="2" t="s">
        <v>13</v>
      </c>
      <c r="E1416" s="11">
        <v>45992</v>
      </c>
      <c r="F1416" s="2">
        <v>5</v>
      </c>
      <c r="G1416" s="2">
        <v>5</v>
      </c>
      <c r="H1416" s="2">
        <v>5</v>
      </c>
      <c r="I1416" s="2">
        <v>5</v>
      </c>
      <c r="J1416" s="2">
        <v>5</v>
      </c>
      <c r="K1416" s="2">
        <v>8</v>
      </c>
      <c r="L1416" s="2" t="str">
        <f>IF(F1416&gt;=4,"Positive",IF(F1416=3,"Neutral","Negative"))</f>
        <v>Positive</v>
      </c>
      <c r="M1416" s="2" t="str">
        <f>IF(K1416&gt;=9,"Promoter",IF(K1416&gt;=7,"Passive","Detractor"))</f>
        <v>Passive</v>
      </c>
      <c r="N1416" s="2" t="s">
        <v>7743</v>
      </c>
    </row>
    <row r="1417" spans="1:14" x14ac:dyDescent="0.2">
      <c r="A1417" s="2" t="s">
        <v>9152</v>
      </c>
      <c r="B1417" s="2" t="s">
        <v>5647</v>
      </c>
      <c r="C1417" s="2" t="s">
        <v>1348</v>
      </c>
      <c r="D1417" s="2" t="s">
        <v>118</v>
      </c>
      <c r="E1417" s="11">
        <v>45992</v>
      </c>
      <c r="F1417" s="2">
        <v>5</v>
      </c>
      <c r="G1417" s="2">
        <v>5</v>
      </c>
      <c r="H1417" s="2">
        <v>5</v>
      </c>
      <c r="I1417" s="2">
        <v>5</v>
      </c>
      <c r="J1417" s="2">
        <v>4</v>
      </c>
      <c r="K1417" s="2">
        <v>10</v>
      </c>
      <c r="L1417" s="2" t="str">
        <f>IF(F1417&gt;=4,"Positive",IF(F1417=3,"Neutral","Negative"))</f>
        <v>Positive</v>
      </c>
      <c r="M1417" s="2" t="str">
        <f>IF(K1417&gt;=9,"Promoter",IF(K1417&gt;=7,"Passive","Detractor"))</f>
        <v>Promoter</v>
      </c>
      <c r="N1417" s="2" t="s">
        <v>7735</v>
      </c>
    </row>
    <row r="1418" spans="1:14" x14ac:dyDescent="0.2">
      <c r="A1418" s="2" t="s">
        <v>9153</v>
      </c>
      <c r="B1418" s="2" t="s">
        <v>5774</v>
      </c>
      <c r="C1418" s="2" t="s">
        <v>987</v>
      </c>
      <c r="D1418" s="2" t="s">
        <v>129</v>
      </c>
      <c r="E1418" s="11">
        <v>45992</v>
      </c>
      <c r="F1418" s="2">
        <v>4</v>
      </c>
      <c r="G1418" s="2">
        <v>5</v>
      </c>
      <c r="H1418" s="2">
        <v>5</v>
      </c>
      <c r="I1418" s="2">
        <v>3</v>
      </c>
      <c r="J1418" s="2">
        <v>4</v>
      </c>
      <c r="K1418" s="2">
        <v>7</v>
      </c>
      <c r="L1418" s="2" t="str">
        <f>IF(F1418&gt;=4,"Positive",IF(F1418=3,"Neutral","Negative"))</f>
        <v>Positive</v>
      </c>
      <c r="M1418" s="2" t="str">
        <f>IF(K1418&gt;=9,"Promoter",IF(K1418&gt;=7,"Passive","Detractor"))</f>
        <v>Passive</v>
      </c>
      <c r="N1418" s="2" t="s">
        <v>7737</v>
      </c>
    </row>
    <row r="1419" spans="1:14" x14ac:dyDescent="0.2">
      <c r="A1419" s="2" t="s">
        <v>9154</v>
      </c>
      <c r="B1419" s="2" t="s">
        <v>5151</v>
      </c>
      <c r="C1419" s="2" t="s">
        <v>1717</v>
      </c>
      <c r="D1419" s="2" t="s">
        <v>77</v>
      </c>
      <c r="E1419" s="11">
        <v>45993</v>
      </c>
      <c r="F1419" s="2">
        <v>4</v>
      </c>
      <c r="G1419" s="2">
        <v>4</v>
      </c>
      <c r="H1419" s="2">
        <v>4</v>
      </c>
      <c r="I1419" s="2">
        <v>5</v>
      </c>
      <c r="J1419" s="2">
        <v>4</v>
      </c>
      <c r="K1419" s="2">
        <v>9</v>
      </c>
      <c r="L1419" s="2" t="str">
        <f>IF(F1419&gt;=4,"Positive",IF(F1419=3,"Neutral","Negative"))</f>
        <v>Positive</v>
      </c>
      <c r="M1419" s="2" t="str">
        <f>IF(K1419&gt;=9,"Promoter",IF(K1419&gt;=7,"Passive","Detractor"))</f>
        <v>Promoter</v>
      </c>
      <c r="N1419" s="2" t="s">
        <v>7733</v>
      </c>
    </row>
    <row r="1420" spans="1:14" x14ac:dyDescent="0.2">
      <c r="A1420" s="2" t="s">
        <v>9155</v>
      </c>
      <c r="B1420" s="2" t="s">
        <v>5487</v>
      </c>
      <c r="C1420" s="2" t="s">
        <v>1621</v>
      </c>
      <c r="D1420" s="2" t="s">
        <v>37</v>
      </c>
      <c r="E1420" s="11">
        <v>45994</v>
      </c>
      <c r="F1420" s="2">
        <v>5</v>
      </c>
      <c r="G1420" s="2">
        <v>5</v>
      </c>
      <c r="H1420" s="2">
        <v>5</v>
      </c>
      <c r="I1420" s="2">
        <v>5</v>
      </c>
      <c r="J1420" s="2">
        <v>5</v>
      </c>
      <c r="K1420" s="2">
        <v>10</v>
      </c>
      <c r="L1420" s="2" t="str">
        <f>IF(F1420&gt;=4,"Positive",IF(F1420=3,"Neutral","Negative"))</f>
        <v>Positive</v>
      </c>
      <c r="M1420" s="2" t="str">
        <f>IF(K1420&gt;=9,"Promoter",IF(K1420&gt;=7,"Passive","Detractor"))</f>
        <v>Promoter</v>
      </c>
      <c r="N1420" s="2" t="s">
        <v>7743</v>
      </c>
    </row>
    <row r="1421" spans="1:14" x14ac:dyDescent="0.2">
      <c r="A1421" s="2" t="s">
        <v>9156</v>
      </c>
      <c r="B1421" s="2" t="s">
        <v>5618</v>
      </c>
      <c r="C1421" s="2" t="s">
        <v>1551</v>
      </c>
      <c r="D1421" s="2" t="s">
        <v>77</v>
      </c>
      <c r="E1421" s="11">
        <v>45994</v>
      </c>
      <c r="F1421" s="2">
        <v>4</v>
      </c>
      <c r="G1421" s="2">
        <v>4</v>
      </c>
      <c r="H1421" s="2">
        <v>4</v>
      </c>
      <c r="I1421" s="2">
        <v>3</v>
      </c>
      <c r="J1421" s="2">
        <v>4</v>
      </c>
      <c r="K1421" s="2">
        <v>7</v>
      </c>
      <c r="L1421" s="2" t="str">
        <f>IF(F1421&gt;=4,"Positive",IF(F1421=3,"Neutral","Negative"))</f>
        <v>Positive</v>
      </c>
      <c r="M1421" s="2" t="str">
        <f>IF(K1421&gt;=9,"Promoter",IF(K1421&gt;=7,"Passive","Detractor"))</f>
        <v>Passive</v>
      </c>
      <c r="N1421" s="2" t="s">
        <v>7737</v>
      </c>
    </row>
    <row r="1422" spans="1:14" x14ac:dyDescent="0.2">
      <c r="A1422" s="2" t="s">
        <v>9157</v>
      </c>
      <c r="B1422" s="2" t="s">
        <v>5680</v>
      </c>
      <c r="C1422" s="2" t="s">
        <v>1797</v>
      </c>
      <c r="D1422" s="2" t="s">
        <v>9</v>
      </c>
      <c r="E1422" s="11">
        <v>45994</v>
      </c>
      <c r="F1422" s="2">
        <v>4</v>
      </c>
      <c r="G1422" s="2">
        <v>5</v>
      </c>
      <c r="H1422" s="2">
        <v>4</v>
      </c>
      <c r="I1422" s="2">
        <v>5</v>
      </c>
      <c r="J1422" s="2">
        <v>4</v>
      </c>
      <c r="K1422" s="2">
        <v>9</v>
      </c>
      <c r="L1422" s="2" t="str">
        <f>IF(F1422&gt;=4,"Positive",IF(F1422=3,"Neutral","Negative"))</f>
        <v>Positive</v>
      </c>
      <c r="M1422" s="2" t="str">
        <f>IF(K1422&gt;=9,"Promoter",IF(K1422&gt;=7,"Passive","Detractor"))</f>
        <v>Promoter</v>
      </c>
      <c r="N1422" s="2" t="s">
        <v>7743</v>
      </c>
    </row>
    <row r="1423" spans="1:14" x14ac:dyDescent="0.2">
      <c r="A1423" s="2" t="s">
        <v>9158</v>
      </c>
      <c r="B1423" s="2" t="s">
        <v>5752</v>
      </c>
      <c r="C1423" s="2" t="s">
        <v>758</v>
      </c>
      <c r="D1423" s="2" t="s">
        <v>51</v>
      </c>
      <c r="E1423" s="11">
        <v>45994</v>
      </c>
      <c r="F1423" s="2">
        <v>5</v>
      </c>
      <c r="G1423" s="2">
        <v>5</v>
      </c>
      <c r="H1423" s="2">
        <v>5</v>
      </c>
      <c r="I1423" s="2">
        <v>5</v>
      </c>
      <c r="J1423" s="2">
        <v>4</v>
      </c>
      <c r="K1423" s="2">
        <v>9</v>
      </c>
      <c r="L1423" s="2" t="str">
        <f>IF(F1423&gt;=4,"Positive",IF(F1423=3,"Neutral","Negative"))</f>
        <v>Positive</v>
      </c>
      <c r="M1423" s="2" t="str">
        <f>IF(K1423&gt;=9,"Promoter",IF(K1423&gt;=7,"Passive","Detractor"))</f>
        <v>Promoter</v>
      </c>
      <c r="N1423" s="2" t="s">
        <v>7733</v>
      </c>
    </row>
    <row r="1424" spans="1:14" x14ac:dyDescent="0.2">
      <c r="A1424" s="2" t="s">
        <v>9159</v>
      </c>
      <c r="B1424" s="2" t="s">
        <v>5793</v>
      </c>
      <c r="C1424" s="2" t="s">
        <v>974</v>
      </c>
      <c r="D1424" s="2" t="s">
        <v>127</v>
      </c>
      <c r="E1424" s="11">
        <v>45994</v>
      </c>
      <c r="F1424" s="2">
        <v>4</v>
      </c>
      <c r="G1424" s="2">
        <v>4</v>
      </c>
      <c r="H1424" s="2">
        <v>3</v>
      </c>
      <c r="I1424" s="2">
        <v>5</v>
      </c>
      <c r="J1424" s="2">
        <v>3</v>
      </c>
      <c r="K1424" s="2">
        <v>9</v>
      </c>
      <c r="L1424" s="2" t="str">
        <f>IF(F1424&gt;=4,"Positive",IF(F1424=3,"Neutral","Negative"))</f>
        <v>Positive</v>
      </c>
      <c r="M1424" s="2" t="str">
        <f>IF(K1424&gt;=9,"Promoter",IF(K1424&gt;=7,"Passive","Detractor"))</f>
        <v>Promoter</v>
      </c>
      <c r="N1424" s="2" t="s">
        <v>7749</v>
      </c>
    </row>
    <row r="1425" spans="1:14" x14ac:dyDescent="0.2">
      <c r="A1425" s="2" t="s">
        <v>9160</v>
      </c>
      <c r="B1425" s="2" t="s">
        <v>5025</v>
      </c>
      <c r="C1425" s="2" t="s">
        <v>2581</v>
      </c>
      <c r="D1425" s="2" t="s">
        <v>47</v>
      </c>
      <c r="E1425" s="11">
        <v>45995</v>
      </c>
      <c r="F1425" s="2">
        <v>3</v>
      </c>
      <c r="G1425" s="2">
        <v>4</v>
      </c>
      <c r="H1425" s="2">
        <v>3</v>
      </c>
      <c r="I1425" s="2">
        <v>3</v>
      </c>
      <c r="J1425" s="2">
        <v>4</v>
      </c>
      <c r="K1425" s="2">
        <v>7</v>
      </c>
      <c r="L1425" s="2" t="str">
        <f>IF(F1425&gt;=4,"Positive",IF(F1425=3,"Neutral","Negative"))</f>
        <v>Neutral</v>
      </c>
      <c r="M1425" s="2" t="str">
        <f>IF(K1425&gt;=9,"Promoter",IF(K1425&gt;=7,"Passive","Detractor"))</f>
        <v>Passive</v>
      </c>
      <c r="N1425" s="2" t="s">
        <v>7733</v>
      </c>
    </row>
    <row r="1426" spans="1:14" x14ac:dyDescent="0.2">
      <c r="A1426" s="2" t="s">
        <v>9161</v>
      </c>
      <c r="B1426" s="2" t="s">
        <v>5366</v>
      </c>
      <c r="C1426" s="2" t="s">
        <v>2187</v>
      </c>
      <c r="D1426" s="2" t="s">
        <v>77</v>
      </c>
      <c r="E1426" s="11">
        <v>45995</v>
      </c>
      <c r="F1426" s="2">
        <v>4</v>
      </c>
      <c r="G1426" s="2">
        <v>3</v>
      </c>
      <c r="H1426" s="2">
        <v>4</v>
      </c>
      <c r="I1426" s="2">
        <v>4</v>
      </c>
      <c r="J1426" s="2">
        <v>4</v>
      </c>
      <c r="K1426" s="2">
        <v>7</v>
      </c>
      <c r="L1426" s="2" t="str">
        <f>IF(F1426&gt;=4,"Positive",IF(F1426=3,"Neutral","Negative"))</f>
        <v>Positive</v>
      </c>
      <c r="M1426" s="2" t="str">
        <f>IF(K1426&gt;=9,"Promoter",IF(K1426&gt;=7,"Passive","Detractor"))</f>
        <v>Passive</v>
      </c>
      <c r="N1426" s="2" t="s">
        <v>7735</v>
      </c>
    </row>
    <row r="1427" spans="1:14" x14ac:dyDescent="0.2">
      <c r="A1427" s="2" t="s">
        <v>9162</v>
      </c>
      <c r="B1427" s="2" t="s">
        <v>5740</v>
      </c>
      <c r="C1427" s="2" t="s">
        <v>1072</v>
      </c>
      <c r="D1427" s="2" t="s">
        <v>73</v>
      </c>
      <c r="E1427" s="11">
        <v>45995</v>
      </c>
      <c r="F1427" s="2">
        <v>5</v>
      </c>
      <c r="G1427" s="2">
        <v>5</v>
      </c>
      <c r="H1427" s="2">
        <v>5</v>
      </c>
      <c r="I1427" s="2">
        <v>5</v>
      </c>
      <c r="J1427" s="2">
        <v>5</v>
      </c>
      <c r="K1427" s="2">
        <v>9</v>
      </c>
      <c r="L1427" s="2" t="str">
        <f>IF(F1427&gt;=4,"Positive",IF(F1427=3,"Neutral","Negative"))</f>
        <v>Positive</v>
      </c>
      <c r="M1427" s="2" t="str">
        <f>IF(K1427&gt;=9,"Promoter",IF(K1427&gt;=7,"Passive","Detractor"))</f>
        <v>Promoter</v>
      </c>
      <c r="N1427" s="2" t="s">
        <v>7743</v>
      </c>
    </row>
    <row r="1428" spans="1:14" x14ac:dyDescent="0.2">
      <c r="A1428" s="2" t="s">
        <v>9163</v>
      </c>
      <c r="B1428" s="2" t="s">
        <v>5787</v>
      </c>
      <c r="C1428" s="2" t="s">
        <v>2309</v>
      </c>
      <c r="D1428" s="2" t="s">
        <v>53</v>
      </c>
      <c r="E1428" s="11">
        <v>45995</v>
      </c>
      <c r="F1428" s="2">
        <v>4</v>
      </c>
      <c r="G1428" s="2">
        <v>3</v>
      </c>
      <c r="H1428" s="2">
        <v>4</v>
      </c>
      <c r="I1428" s="2">
        <v>5</v>
      </c>
      <c r="J1428" s="2">
        <v>4</v>
      </c>
      <c r="K1428" s="2">
        <v>8</v>
      </c>
      <c r="L1428" s="2" t="str">
        <f>IF(F1428&gt;=4,"Positive",IF(F1428=3,"Neutral","Negative"))</f>
        <v>Positive</v>
      </c>
      <c r="M1428" s="2" t="str">
        <f>IF(K1428&gt;=9,"Promoter",IF(K1428&gt;=7,"Passive","Detractor"))</f>
        <v>Passive</v>
      </c>
      <c r="N1428" s="2" t="s">
        <v>7733</v>
      </c>
    </row>
    <row r="1429" spans="1:14" x14ac:dyDescent="0.2">
      <c r="A1429" s="2" t="s">
        <v>9164</v>
      </c>
      <c r="B1429" s="2" t="s">
        <v>5214</v>
      </c>
      <c r="C1429" s="2" t="s">
        <v>1803</v>
      </c>
      <c r="D1429" s="2" t="s">
        <v>83</v>
      </c>
      <c r="E1429" s="11">
        <v>45996</v>
      </c>
      <c r="F1429" s="2">
        <v>5</v>
      </c>
      <c r="G1429" s="2">
        <v>5</v>
      </c>
      <c r="H1429" s="2">
        <v>5</v>
      </c>
      <c r="I1429" s="2">
        <v>5</v>
      </c>
      <c r="J1429" s="2">
        <v>5</v>
      </c>
      <c r="K1429" s="2">
        <v>8</v>
      </c>
      <c r="L1429" s="2" t="str">
        <f>IF(F1429&gt;=4,"Positive",IF(F1429=3,"Neutral","Negative"))</f>
        <v>Positive</v>
      </c>
      <c r="M1429" s="2" t="str">
        <f>IF(K1429&gt;=9,"Promoter",IF(K1429&gt;=7,"Passive","Detractor"))</f>
        <v>Passive</v>
      </c>
      <c r="N1429" s="2" t="s">
        <v>7737</v>
      </c>
    </row>
    <row r="1430" spans="1:14" x14ac:dyDescent="0.2">
      <c r="A1430" s="2" t="s">
        <v>9165</v>
      </c>
      <c r="B1430" s="2" t="s">
        <v>5505</v>
      </c>
      <c r="C1430" s="2" t="s">
        <v>2408</v>
      </c>
      <c r="D1430" s="2" t="s">
        <v>77</v>
      </c>
      <c r="E1430" s="11">
        <v>45996</v>
      </c>
      <c r="F1430" s="2">
        <v>4</v>
      </c>
      <c r="G1430" s="2">
        <v>4</v>
      </c>
      <c r="H1430" s="2">
        <v>5</v>
      </c>
      <c r="I1430" s="2">
        <v>3</v>
      </c>
      <c r="J1430" s="2">
        <v>4</v>
      </c>
      <c r="K1430" s="2">
        <v>8</v>
      </c>
      <c r="L1430" s="2" t="str">
        <f>IF(F1430&gt;=4,"Positive",IF(F1430=3,"Neutral","Negative"))</f>
        <v>Positive</v>
      </c>
      <c r="M1430" s="2" t="str">
        <f>IF(K1430&gt;=9,"Promoter",IF(K1430&gt;=7,"Passive","Detractor"))</f>
        <v>Passive</v>
      </c>
      <c r="N1430" s="2" t="s">
        <v>7743</v>
      </c>
    </row>
    <row r="1431" spans="1:14" x14ac:dyDescent="0.2">
      <c r="A1431" s="2" t="s">
        <v>9166</v>
      </c>
      <c r="B1431" s="2" t="s">
        <v>5693</v>
      </c>
      <c r="C1431" s="2" t="s">
        <v>2369</v>
      </c>
      <c r="D1431" s="2" t="s">
        <v>67</v>
      </c>
      <c r="E1431" s="11">
        <v>45996</v>
      </c>
      <c r="F1431" s="2">
        <v>3</v>
      </c>
      <c r="G1431" s="2">
        <v>4</v>
      </c>
      <c r="H1431" s="2">
        <v>4</v>
      </c>
      <c r="I1431" s="2">
        <v>4</v>
      </c>
      <c r="J1431" s="2">
        <v>2</v>
      </c>
      <c r="K1431" s="2">
        <v>5</v>
      </c>
      <c r="L1431" s="2" t="str">
        <f>IF(F1431&gt;=4,"Positive",IF(F1431=3,"Neutral","Negative"))</f>
        <v>Neutral</v>
      </c>
      <c r="M1431" s="2" t="str">
        <f>IF(K1431&gt;=9,"Promoter",IF(K1431&gt;=7,"Passive","Detractor"))</f>
        <v>Detractor</v>
      </c>
      <c r="N1431" s="2" t="s">
        <v>7733</v>
      </c>
    </row>
    <row r="1432" spans="1:14" x14ac:dyDescent="0.2">
      <c r="A1432" s="2" t="s">
        <v>9167</v>
      </c>
      <c r="B1432" s="2" t="s">
        <v>5731</v>
      </c>
      <c r="C1432" s="2" t="s">
        <v>2375</v>
      </c>
      <c r="D1432" s="2" t="s">
        <v>118</v>
      </c>
      <c r="E1432" s="11">
        <v>45996</v>
      </c>
      <c r="F1432" s="2">
        <v>3</v>
      </c>
      <c r="G1432" s="2">
        <v>3</v>
      </c>
      <c r="H1432" s="2">
        <v>4</v>
      </c>
      <c r="I1432" s="2">
        <v>3</v>
      </c>
      <c r="J1432" s="2">
        <v>4</v>
      </c>
      <c r="K1432" s="2">
        <v>5</v>
      </c>
      <c r="L1432" s="2" t="str">
        <f>IF(F1432&gt;=4,"Positive",IF(F1432=3,"Neutral","Negative"))</f>
        <v>Neutral</v>
      </c>
      <c r="M1432" s="2" t="str">
        <f>IF(K1432&gt;=9,"Promoter",IF(K1432&gt;=7,"Passive","Detractor"))</f>
        <v>Detractor</v>
      </c>
      <c r="N1432" s="2" t="s">
        <v>7737</v>
      </c>
    </row>
    <row r="1433" spans="1:14" x14ac:dyDescent="0.2">
      <c r="A1433" s="2" t="s">
        <v>9168</v>
      </c>
      <c r="B1433" s="2" t="s">
        <v>5758</v>
      </c>
      <c r="C1433" s="2" t="s">
        <v>1089</v>
      </c>
      <c r="D1433" s="2" t="s">
        <v>26</v>
      </c>
      <c r="E1433" s="11">
        <v>45996</v>
      </c>
      <c r="F1433" s="2">
        <v>5</v>
      </c>
      <c r="G1433" s="2">
        <v>5</v>
      </c>
      <c r="H1433" s="2">
        <v>5</v>
      </c>
      <c r="I1433" s="2">
        <v>5</v>
      </c>
      <c r="J1433" s="2">
        <v>5</v>
      </c>
      <c r="K1433" s="2">
        <v>9</v>
      </c>
      <c r="L1433" s="2" t="str">
        <f>IF(F1433&gt;=4,"Positive",IF(F1433=3,"Neutral","Negative"))</f>
        <v>Positive</v>
      </c>
      <c r="M1433" s="2" t="str">
        <f>IF(K1433&gt;=9,"Promoter",IF(K1433&gt;=7,"Passive","Detractor"))</f>
        <v>Promoter</v>
      </c>
      <c r="N1433" s="2" t="s">
        <v>7735</v>
      </c>
    </row>
    <row r="1434" spans="1:14" x14ac:dyDescent="0.2">
      <c r="A1434" s="2" t="s">
        <v>9169</v>
      </c>
      <c r="B1434" s="2" t="s">
        <v>5292</v>
      </c>
      <c r="C1434" s="2" t="s">
        <v>1072</v>
      </c>
      <c r="D1434" s="2" t="s">
        <v>99</v>
      </c>
      <c r="E1434" s="11">
        <v>45997</v>
      </c>
      <c r="F1434" s="2">
        <v>4</v>
      </c>
      <c r="G1434" s="2">
        <v>5</v>
      </c>
      <c r="H1434" s="2">
        <v>4</v>
      </c>
      <c r="I1434" s="2">
        <v>4</v>
      </c>
      <c r="J1434" s="2">
        <v>5</v>
      </c>
      <c r="K1434" s="2">
        <v>7</v>
      </c>
      <c r="L1434" s="2" t="str">
        <f>IF(F1434&gt;=4,"Positive",IF(F1434=3,"Neutral","Negative"))</f>
        <v>Positive</v>
      </c>
      <c r="M1434" s="2" t="str">
        <f>IF(K1434&gt;=9,"Promoter",IF(K1434&gt;=7,"Passive","Detractor"))</f>
        <v>Passive</v>
      </c>
      <c r="N1434" s="2" t="s">
        <v>7749</v>
      </c>
    </row>
    <row r="1435" spans="1:14" x14ac:dyDescent="0.2">
      <c r="A1435" s="2" t="s">
        <v>9170</v>
      </c>
      <c r="B1435" s="2" t="s">
        <v>5431</v>
      </c>
      <c r="C1435" s="2" t="s">
        <v>2184</v>
      </c>
      <c r="D1435" s="2" t="s">
        <v>118</v>
      </c>
      <c r="E1435" s="11">
        <v>45997</v>
      </c>
      <c r="F1435" s="2">
        <v>4</v>
      </c>
      <c r="G1435" s="2">
        <v>4</v>
      </c>
      <c r="H1435" s="2">
        <v>5</v>
      </c>
      <c r="I1435" s="2">
        <v>5</v>
      </c>
      <c r="J1435" s="2">
        <v>4</v>
      </c>
      <c r="K1435" s="2">
        <v>7</v>
      </c>
      <c r="L1435" s="2" t="str">
        <f>IF(F1435&gt;=4,"Positive",IF(F1435=3,"Neutral","Negative"))</f>
        <v>Positive</v>
      </c>
      <c r="M1435" s="2" t="str">
        <f>IF(K1435&gt;=9,"Promoter",IF(K1435&gt;=7,"Passive","Detractor"))</f>
        <v>Passive</v>
      </c>
      <c r="N1435" s="2" t="s">
        <v>7743</v>
      </c>
    </row>
    <row r="1436" spans="1:14" x14ac:dyDescent="0.2">
      <c r="A1436" s="2" t="s">
        <v>9171</v>
      </c>
      <c r="B1436" s="2" t="s">
        <v>5808</v>
      </c>
      <c r="C1436" s="2" t="s">
        <v>1194</v>
      </c>
      <c r="D1436" s="2" t="s">
        <v>87</v>
      </c>
      <c r="E1436" s="11">
        <v>45997</v>
      </c>
      <c r="F1436" s="2">
        <v>3</v>
      </c>
      <c r="G1436" s="2">
        <v>3</v>
      </c>
      <c r="H1436" s="2">
        <v>3</v>
      </c>
      <c r="I1436" s="2">
        <v>4</v>
      </c>
      <c r="J1436" s="2">
        <v>2</v>
      </c>
      <c r="K1436" s="2">
        <v>5</v>
      </c>
      <c r="L1436" s="2" t="str">
        <f>IF(F1436&gt;=4,"Positive",IF(F1436=3,"Neutral","Negative"))</f>
        <v>Neutral</v>
      </c>
      <c r="M1436" s="2" t="str">
        <f>IF(K1436&gt;=9,"Promoter",IF(K1436&gt;=7,"Passive","Detractor"))</f>
        <v>Detractor</v>
      </c>
      <c r="N1436" s="2" t="s">
        <v>7737</v>
      </c>
    </row>
    <row r="1437" spans="1:14" x14ac:dyDescent="0.2">
      <c r="A1437" s="2" t="s">
        <v>9172</v>
      </c>
      <c r="B1437" s="2" t="s">
        <v>4878</v>
      </c>
      <c r="C1437" s="2" t="s">
        <v>937</v>
      </c>
      <c r="D1437" s="2" t="s">
        <v>53</v>
      </c>
      <c r="E1437" s="11">
        <v>45998</v>
      </c>
      <c r="F1437" s="2">
        <v>4</v>
      </c>
      <c r="G1437" s="2">
        <v>4</v>
      </c>
      <c r="H1437" s="2">
        <v>4</v>
      </c>
      <c r="I1437" s="2">
        <v>4</v>
      </c>
      <c r="J1437" s="2">
        <v>3</v>
      </c>
      <c r="K1437" s="2">
        <v>8</v>
      </c>
      <c r="L1437" s="2" t="str">
        <f>IF(F1437&gt;=4,"Positive",IF(F1437=3,"Neutral","Negative"))</f>
        <v>Positive</v>
      </c>
      <c r="M1437" s="2" t="str">
        <f>IF(K1437&gt;=9,"Promoter",IF(K1437&gt;=7,"Passive","Detractor"))</f>
        <v>Passive</v>
      </c>
      <c r="N1437" s="2" t="s">
        <v>7733</v>
      </c>
    </row>
    <row r="1438" spans="1:14" x14ac:dyDescent="0.2">
      <c r="A1438" s="2" t="s">
        <v>9173</v>
      </c>
      <c r="B1438" s="2" t="s">
        <v>4989</v>
      </c>
      <c r="C1438" s="2" t="s">
        <v>1552</v>
      </c>
      <c r="D1438" s="2" t="s">
        <v>110</v>
      </c>
      <c r="E1438" s="11">
        <v>45998</v>
      </c>
      <c r="F1438" s="2">
        <v>4</v>
      </c>
      <c r="G1438" s="2">
        <v>3</v>
      </c>
      <c r="H1438" s="2">
        <v>3</v>
      </c>
      <c r="I1438" s="2">
        <v>4</v>
      </c>
      <c r="J1438" s="2">
        <v>4</v>
      </c>
      <c r="K1438" s="2">
        <v>9</v>
      </c>
      <c r="L1438" s="2" t="str">
        <f>IF(F1438&gt;=4,"Positive",IF(F1438=3,"Neutral","Negative"))</f>
        <v>Positive</v>
      </c>
      <c r="M1438" s="2" t="str">
        <f>IF(K1438&gt;=9,"Promoter",IF(K1438&gt;=7,"Passive","Detractor"))</f>
        <v>Promoter</v>
      </c>
      <c r="N1438" s="2" t="s">
        <v>7737</v>
      </c>
    </row>
    <row r="1439" spans="1:14" x14ac:dyDescent="0.2">
      <c r="A1439" s="2" t="s">
        <v>9174</v>
      </c>
      <c r="B1439" s="2" t="s">
        <v>5557</v>
      </c>
      <c r="C1439" s="2" t="s">
        <v>1866</v>
      </c>
      <c r="D1439" s="2" t="s">
        <v>118</v>
      </c>
      <c r="E1439" s="11">
        <v>45998</v>
      </c>
      <c r="F1439" s="2">
        <v>4</v>
      </c>
      <c r="G1439" s="2">
        <v>3</v>
      </c>
      <c r="H1439" s="2">
        <v>4</v>
      </c>
      <c r="I1439" s="2">
        <v>5</v>
      </c>
      <c r="J1439" s="2">
        <v>4</v>
      </c>
      <c r="K1439" s="2">
        <v>9</v>
      </c>
      <c r="L1439" s="2" t="str">
        <f>IF(F1439&gt;=4,"Positive",IF(F1439=3,"Neutral","Negative"))</f>
        <v>Positive</v>
      </c>
      <c r="M1439" s="2" t="str">
        <f>IF(K1439&gt;=9,"Promoter",IF(K1439&gt;=7,"Passive","Detractor"))</f>
        <v>Promoter</v>
      </c>
      <c r="N1439" s="2" t="s">
        <v>7733</v>
      </c>
    </row>
    <row r="1440" spans="1:14" x14ac:dyDescent="0.2">
      <c r="A1440" s="2" t="s">
        <v>9175</v>
      </c>
      <c r="B1440" s="2" t="s">
        <v>5766</v>
      </c>
      <c r="C1440" s="2" t="s">
        <v>1808</v>
      </c>
      <c r="D1440" s="2" t="s">
        <v>112</v>
      </c>
      <c r="E1440" s="11">
        <v>45998</v>
      </c>
      <c r="F1440" s="2">
        <v>5</v>
      </c>
      <c r="G1440" s="2">
        <v>4</v>
      </c>
      <c r="H1440" s="2">
        <v>5</v>
      </c>
      <c r="I1440" s="2">
        <v>5</v>
      </c>
      <c r="J1440" s="2">
        <v>5</v>
      </c>
      <c r="K1440" s="2">
        <v>10</v>
      </c>
      <c r="L1440" s="2" t="str">
        <f>IF(F1440&gt;=4,"Positive",IF(F1440=3,"Neutral","Negative"))</f>
        <v>Positive</v>
      </c>
      <c r="M1440" s="2" t="str">
        <f>IF(K1440&gt;=9,"Promoter",IF(K1440&gt;=7,"Passive","Detractor"))</f>
        <v>Promoter</v>
      </c>
      <c r="N1440" s="2" t="s">
        <v>7737</v>
      </c>
    </row>
    <row r="1441" spans="1:14" x14ac:dyDescent="0.2">
      <c r="A1441" s="2" t="s">
        <v>9176</v>
      </c>
      <c r="B1441" s="2" t="s">
        <v>5825</v>
      </c>
      <c r="C1441" s="2" t="s">
        <v>980</v>
      </c>
      <c r="D1441" s="2" t="s">
        <v>26</v>
      </c>
      <c r="E1441" s="11">
        <v>45998</v>
      </c>
      <c r="F1441" s="2">
        <v>5</v>
      </c>
      <c r="G1441" s="2">
        <v>5</v>
      </c>
      <c r="H1441" s="2">
        <v>5</v>
      </c>
      <c r="I1441" s="2">
        <v>5</v>
      </c>
      <c r="J1441" s="2">
        <v>5</v>
      </c>
      <c r="K1441" s="2">
        <v>8</v>
      </c>
      <c r="L1441" s="2" t="str">
        <f>IF(F1441&gt;=4,"Positive",IF(F1441=3,"Neutral","Negative"))</f>
        <v>Positive</v>
      </c>
      <c r="M1441" s="2" t="str">
        <f>IF(K1441&gt;=9,"Promoter",IF(K1441&gt;=7,"Passive","Detractor"))</f>
        <v>Passive</v>
      </c>
      <c r="N1441" s="2" t="s">
        <v>7743</v>
      </c>
    </row>
    <row r="1442" spans="1:14" x14ac:dyDescent="0.2">
      <c r="A1442" s="2" t="s">
        <v>9177</v>
      </c>
      <c r="B1442" s="2" t="s">
        <v>5498</v>
      </c>
      <c r="C1442" s="2" t="s">
        <v>2234</v>
      </c>
      <c r="D1442" s="2" t="s">
        <v>61</v>
      </c>
      <c r="E1442" s="11">
        <v>45999</v>
      </c>
      <c r="F1442" s="2">
        <v>4</v>
      </c>
      <c r="G1442" s="2">
        <v>3</v>
      </c>
      <c r="H1442" s="2">
        <v>3</v>
      </c>
      <c r="I1442" s="2">
        <v>4</v>
      </c>
      <c r="J1442" s="2">
        <v>4</v>
      </c>
      <c r="K1442" s="2">
        <v>9</v>
      </c>
      <c r="L1442" s="2" t="str">
        <f>IF(F1442&gt;=4,"Positive",IF(F1442=3,"Neutral","Negative"))</f>
        <v>Positive</v>
      </c>
      <c r="M1442" s="2" t="str">
        <f>IF(K1442&gt;=9,"Promoter",IF(K1442&gt;=7,"Passive","Detractor"))</f>
        <v>Promoter</v>
      </c>
      <c r="N1442" s="2" t="s">
        <v>7733</v>
      </c>
    </row>
    <row r="1443" spans="1:14" x14ac:dyDescent="0.2">
      <c r="A1443" s="2" t="s">
        <v>9178</v>
      </c>
      <c r="B1443" s="2" t="s">
        <v>5792</v>
      </c>
      <c r="C1443" s="2" t="s">
        <v>464</v>
      </c>
      <c r="D1443" s="2" t="s">
        <v>93</v>
      </c>
      <c r="E1443" s="11">
        <v>45999</v>
      </c>
      <c r="F1443" s="2">
        <v>5</v>
      </c>
      <c r="G1443" s="2">
        <v>4</v>
      </c>
      <c r="H1443" s="2">
        <v>4</v>
      </c>
      <c r="I1443" s="2">
        <v>5</v>
      </c>
      <c r="J1443" s="2">
        <v>5</v>
      </c>
      <c r="K1443" s="2">
        <v>9</v>
      </c>
      <c r="L1443" s="2" t="str">
        <f>IF(F1443&gt;=4,"Positive",IF(F1443=3,"Neutral","Negative"))</f>
        <v>Positive</v>
      </c>
      <c r="M1443" s="2" t="str">
        <f>IF(K1443&gt;=9,"Promoter",IF(K1443&gt;=7,"Passive","Detractor"))</f>
        <v>Promoter</v>
      </c>
      <c r="N1443" s="2" t="s">
        <v>7743</v>
      </c>
    </row>
    <row r="1444" spans="1:14" x14ac:dyDescent="0.2">
      <c r="A1444" s="2" t="s">
        <v>9179</v>
      </c>
      <c r="B1444" s="2" t="s">
        <v>5815</v>
      </c>
      <c r="C1444" s="2" t="s">
        <v>976</v>
      </c>
      <c r="D1444" s="2" t="s">
        <v>53</v>
      </c>
      <c r="E1444" s="11">
        <v>45999</v>
      </c>
      <c r="F1444" s="2">
        <v>4</v>
      </c>
      <c r="G1444" s="2">
        <v>5</v>
      </c>
      <c r="H1444" s="2">
        <v>4</v>
      </c>
      <c r="I1444" s="2">
        <v>3</v>
      </c>
      <c r="J1444" s="2">
        <v>5</v>
      </c>
      <c r="K1444" s="2">
        <v>7</v>
      </c>
      <c r="L1444" s="2" t="str">
        <f>IF(F1444&gt;=4,"Positive",IF(F1444=3,"Neutral","Negative"))</f>
        <v>Positive</v>
      </c>
      <c r="M1444" s="2" t="str">
        <f>IF(K1444&gt;=9,"Promoter",IF(K1444&gt;=7,"Passive","Detractor"))</f>
        <v>Passive</v>
      </c>
      <c r="N1444" s="2" t="s">
        <v>7743</v>
      </c>
    </row>
    <row r="1445" spans="1:14" x14ac:dyDescent="0.2">
      <c r="A1445" s="2" t="s">
        <v>9180</v>
      </c>
      <c r="B1445" s="2" t="s">
        <v>5103</v>
      </c>
      <c r="C1445" s="2" t="s">
        <v>1815</v>
      </c>
      <c r="D1445" s="2" t="s">
        <v>81</v>
      </c>
      <c r="E1445" s="11">
        <v>46000</v>
      </c>
      <c r="F1445" s="2">
        <v>5</v>
      </c>
      <c r="G1445" s="2">
        <v>5</v>
      </c>
      <c r="H1445" s="2">
        <v>5</v>
      </c>
      <c r="I1445" s="2">
        <v>4</v>
      </c>
      <c r="J1445" s="2">
        <v>5</v>
      </c>
      <c r="K1445" s="2">
        <v>9</v>
      </c>
      <c r="L1445" s="2" t="str">
        <f>IF(F1445&gt;=4,"Positive",IF(F1445=3,"Neutral","Negative"))</f>
        <v>Positive</v>
      </c>
      <c r="M1445" s="2" t="str">
        <f>IF(K1445&gt;=9,"Promoter",IF(K1445&gt;=7,"Passive","Detractor"))</f>
        <v>Promoter</v>
      </c>
      <c r="N1445" s="2" t="s">
        <v>7735</v>
      </c>
    </row>
    <row r="1446" spans="1:14" x14ac:dyDescent="0.2">
      <c r="A1446" s="2" t="s">
        <v>9181</v>
      </c>
      <c r="B1446" s="2" t="s">
        <v>5334</v>
      </c>
      <c r="C1446" s="2" t="s">
        <v>2118</v>
      </c>
      <c r="D1446" s="2" t="s">
        <v>34</v>
      </c>
      <c r="E1446" s="11">
        <v>46001</v>
      </c>
      <c r="F1446" s="2">
        <v>4</v>
      </c>
      <c r="G1446" s="2">
        <v>4</v>
      </c>
      <c r="H1446" s="2">
        <v>4</v>
      </c>
      <c r="I1446" s="2">
        <v>4</v>
      </c>
      <c r="J1446" s="2">
        <v>4</v>
      </c>
      <c r="K1446" s="2">
        <v>7</v>
      </c>
      <c r="L1446" s="2" t="str">
        <f>IF(F1446&gt;=4,"Positive",IF(F1446=3,"Neutral","Negative"))</f>
        <v>Positive</v>
      </c>
      <c r="M1446" s="2" t="str">
        <f>IF(K1446&gt;=9,"Promoter",IF(K1446&gt;=7,"Passive","Detractor"))</f>
        <v>Passive</v>
      </c>
      <c r="N1446" s="2" t="s">
        <v>7733</v>
      </c>
    </row>
    <row r="1447" spans="1:14" x14ac:dyDescent="0.2">
      <c r="A1447" s="2" t="s">
        <v>9182</v>
      </c>
      <c r="B1447" s="2" t="s">
        <v>5485</v>
      </c>
      <c r="C1447" s="2" t="s">
        <v>1496</v>
      </c>
      <c r="D1447" s="2" t="s">
        <v>19</v>
      </c>
      <c r="E1447" s="11">
        <v>46001</v>
      </c>
      <c r="F1447" s="2">
        <v>4</v>
      </c>
      <c r="G1447" s="2">
        <v>3</v>
      </c>
      <c r="H1447" s="2">
        <v>5</v>
      </c>
      <c r="I1447" s="2">
        <v>5</v>
      </c>
      <c r="J1447" s="2">
        <v>4</v>
      </c>
      <c r="K1447" s="2">
        <v>7</v>
      </c>
      <c r="L1447" s="2" t="str">
        <f>IF(F1447&gt;=4,"Positive",IF(F1447=3,"Neutral","Negative"))</f>
        <v>Positive</v>
      </c>
      <c r="M1447" s="2" t="str">
        <f>IF(K1447&gt;=9,"Promoter",IF(K1447&gt;=7,"Passive","Detractor"))</f>
        <v>Passive</v>
      </c>
      <c r="N1447" s="2" t="s">
        <v>7743</v>
      </c>
    </row>
    <row r="1448" spans="1:14" x14ac:dyDescent="0.2">
      <c r="A1448" s="2" t="s">
        <v>9183</v>
      </c>
      <c r="B1448" s="2" t="s">
        <v>5835</v>
      </c>
      <c r="C1448" s="2" t="s">
        <v>1577</v>
      </c>
      <c r="D1448" s="2" t="s">
        <v>39</v>
      </c>
      <c r="E1448" s="11">
        <v>46001</v>
      </c>
      <c r="F1448" s="2">
        <v>5</v>
      </c>
      <c r="G1448" s="2">
        <v>5</v>
      </c>
      <c r="H1448" s="2">
        <v>4</v>
      </c>
      <c r="I1448" s="2">
        <v>5</v>
      </c>
      <c r="J1448" s="2">
        <v>5</v>
      </c>
      <c r="K1448" s="2">
        <v>8</v>
      </c>
      <c r="L1448" s="2" t="str">
        <f>IF(F1448&gt;=4,"Positive",IF(F1448=3,"Neutral","Negative"))</f>
        <v>Positive</v>
      </c>
      <c r="M1448" s="2" t="str">
        <f>IF(K1448&gt;=9,"Promoter",IF(K1448&gt;=7,"Passive","Detractor"))</f>
        <v>Passive</v>
      </c>
      <c r="N1448" s="2" t="s">
        <v>7743</v>
      </c>
    </row>
    <row r="1449" spans="1:14" x14ac:dyDescent="0.2">
      <c r="A1449" s="2" t="s">
        <v>9184</v>
      </c>
      <c r="B1449" s="2" t="s">
        <v>5461</v>
      </c>
      <c r="C1449" s="2" t="s">
        <v>1365</v>
      </c>
      <c r="D1449" s="2" t="s">
        <v>19</v>
      </c>
      <c r="E1449" s="11">
        <v>46002</v>
      </c>
      <c r="F1449" s="2">
        <v>5</v>
      </c>
      <c r="G1449" s="2">
        <v>5</v>
      </c>
      <c r="H1449" s="2">
        <v>5</v>
      </c>
      <c r="I1449" s="2">
        <v>5</v>
      </c>
      <c r="J1449" s="2">
        <v>5</v>
      </c>
      <c r="K1449" s="2">
        <v>8</v>
      </c>
      <c r="L1449" s="2" t="str">
        <f>IF(F1449&gt;=4,"Positive",IF(F1449=3,"Neutral","Negative"))</f>
        <v>Positive</v>
      </c>
      <c r="M1449" s="2" t="str">
        <f>IF(K1449&gt;=9,"Promoter",IF(K1449&gt;=7,"Passive","Detractor"))</f>
        <v>Passive</v>
      </c>
      <c r="N1449" s="2" t="s">
        <v>7737</v>
      </c>
    </row>
    <row r="1450" spans="1:14" x14ac:dyDescent="0.2">
      <c r="A1450" s="2" t="s">
        <v>9185</v>
      </c>
      <c r="B1450" s="2" t="s">
        <v>5578</v>
      </c>
      <c r="C1450" s="2" t="s">
        <v>1717</v>
      </c>
      <c r="D1450" s="2" t="s">
        <v>13</v>
      </c>
      <c r="E1450" s="11">
        <v>46002</v>
      </c>
      <c r="F1450" s="2">
        <v>5</v>
      </c>
      <c r="G1450" s="2">
        <v>4</v>
      </c>
      <c r="H1450" s="2">
        <v>5</v>
      </c>
      <c r="I1450" s="2">
        <v>5</v>
      </c>
      <c r="J1450" s="2">
        <v>5</v>
      </c>
      <c r="K1450" s="2">
        <v>9</v>
      </c>
      <c r="L1450" s="2" t="str">
        <f>IF(F1450&gt;=4,"Positive",IF(F1450=3,"Neutral","Negative"))</f>
        <v>Positive</v>
      </c>
      <c r="M1450" s="2" t="str">
        <f>IF(K1450&gt;=9,"Promoter",IF(K1450&gt;=7,"Passive","Detractor"))</f>
        <v>Promoter</v>
      </c>
      <c r="N1450" s="2" t="s">
        <v>7737</v>
      </c>
    </row>
    <row r="1451" spans="1:14" x14ac:dyDescent="0.2">
      <c r="A1451" s="2" t="s">
        <v>9186</v>
      </c>
      <c r="B1451" s="2" t="s">
        <v>5764</v>
      </c>
      <c r="C1451" s="2" t="s">
        <v>974</v>
      </c>
      <c r="D1451" s="2" t="s">
        <v>93</v>
      </c>
      <c r="E1451" s="11">
        <v>46002</v>
      </c>
      <c r="F1451" s="2">
        <v>5</v>
      </c>
      <c r="G1451" s="2">
        <v>5</v>
      </c>
      <c r="H1451" s="2">
        <v>5</v>
      </c>
      <c r="I1451" s="2">
        <v>5</v>
      </c>
      <c r="J1451" s="2">
        <v>5</v>
      </c>
      <c r="K1451" s="2">
        <v>9</v>
      </c>
      <c r="L1451" s="2" t="str">
        <f>IF(F1451&gt;=4,"Positive",IF(F1451=3,"Neutral","Negative"))</f>
        <v>Positive</v>
      </c>
      <c r="M1451" s="2" t="str">
        <f>IF(K1451&gt;=9,"Promoter",IF(K1451&gt;=7,"Passive","Detractor"))</f>
        <v>Promoter</v>
      </c>
      <c r="N1451" s="2" t="s">
        <v>7743</v>
      </c>
    </row>
    <row r="1452" spans="1:14" x14ac:dyDescent="0.2">
      <c r="A1452" s="2" t="s">
        <v>9187</v>
      </c>
      <c r="B1452" s="2" t="s">
        <v>5856</v>
      </c>
      <c r="C1452" s="2" t="s">
        <v>305</v>
      </c>
      <c r="D1452" s="2" t="s">
        <v>127</v>
      </c>
      <c r="E1452" s="11">
        <v>46002</v>
      </c>
      <c r="F1452" s="2">
        <v>3</v>
      </c>
      <c r="G1452" s="2">
        <v>4</v>
      </c>
      <c r="H1452" s="2">
        <v>3</v>
      </c>
      <c r="I1452" s="2">
        <v>3</v>
      </c>
      <c r="J1452" s="2">
        <v>4</v>
      </c>
      <c r="K1452" s="2">
        <v>7</v>
      </c>
      <c r="L1452" s="2" t="str">
        <f>IF(F1452&gt;=4,"Positive",IF(F1452=3,"Neutral","Negative"))</f>
        <v>Neutral</v>
      </c>
      <c r="M1452" s="2" t="str">
        <f>IF(K1452&gt;=9,"Promoter",IF(K1452&gt;=7,"Passive","Detractor"))</f>
        <v>Passive</v>
      </c>
      <c r="N1452" s="2" t="s">
        <v>7743</v>
      </c>
    </row>
    <row r="1453" spans="1:14" x14ac:dyDescent="0.2">
      <c r="A1453" s="2" t="s">
        <v>9188</v>
      </c>
      <c r="B1453" s="2" t="s">
        <v>5862</v>
      </c>
      <c r="C1453" s="2" t="s">
        <v>2161</v>
      </c>
      <c r="D1453" s="2" t="s">
        <v>67</v>
      </c>
      <c r="E1453" s="11">
        <v>46002</v>
      </c>
      <c r="F1453" s="2">
        <v>3</v>
      </c>
      <c r="G1453" s="2">
        <v>4</v>
      </c>
      <c r="H1453" s="2">
        <v>4</v>
      </c>
      <c r="I1453" s="2">
        <v>2</v>
      </c>
      <c r="J1453" s="2">
        <v>3</v>
      </c>
      <c r="K1453" s="2">
        <v>7</v>
      </c>
      <c r="L1453" s="2" t="str">
        <f>IF(F1453&gt;=4,"Positive",IF(F1453=3,"Neutral","Negative"))</f>
        <v>Neutral</v>
      </c>
      <c r="M1453" s="2" t="str">
        <f>IF(K1453&gt;=9,"Promoter",IF(K1453&gt;=7,"Passive","Detractor"))</f>
        <v>Passive</v>
      </c>
      <c r="N1453" s="2" t="s">
        <v>7749</v>
      </c>
    </row>
    <row r="1454" spans="1:14" x14ac:dyDescent="0.2">
      <c r="A1454" s="2" t="s">
        <v>9189</v>
      </c>
      <c r="B1454" s="2" t="s">
        <v>5089</v>
      </c>
      <c r="C1454" s="2" t="s">
        <v>2312</v>
      </c>
      <c r="D1454" s="2" t="s">
        <v>73</v>
      </c>
      <c r="E1454" s="11">
        <v>46003</v>
      </c>
      <c r="F1454" s="2">
        <v>3</v>
      </c>
      <c r="G1454" s="2">
        <v>2</v>
      </c>
      <c r="H1454" s="2">
        <v>4</v>
      </c>
      <c r="I1454" s="2">
        <v>2</v>
      </c>
      <c r="J1454" s="2">
        <v>2</v>
      </c>
      <c r="K1454" s="2">
        <v>7</v>
      </c>
      <c r="L1454" s="2" t="str">
        <f>IF(F1454&gt;=4,"Positive",IF(F1454=3,"Neutral","Negative"))</f>
        <v>Neutral</v>
      </c>
      <c r="M1454" s="2" t="str">
        <f>IF(K1454&gt;=9,"Promoter",IF(K1454&gt;=7,"Passive","Detractor"))</f>
        <v>Passive</v>
      </c>
      <c r="N1454" s="2" t="s">
        <v>7749</v>
      </c>
    </row>
    <row r="1455" spans="1:14" x14ac:dyDescent="0.2">
      <c r="A1455" s="2" t="s">
        <v>9190</v>
      </c>
      <c r="B1455" s="2" t="s">
        <v>5282</v>
      </c>
      <c r="C1455" s="2" t="s">
        <v>1150</v>
      </c>
      <c r="D1455" s="2" t="s">
        <v>99</v>
      </c>
      <c r="E1455" s="11">
        <v>46003</v>
      </c>
      <c r="F1455" s="2">
        <v>4</v>
      </c>
      <c r="G1455" s="2">
        <v>5</v>
      </c>
      <c r="H1455" s="2">
        <v>5</v>
      </c>
      <c r="I1455" s="2">
        <v>4</v>
      </c>
      <c r="J1455" s="2">
        <v>4</v>
      </c>
      <c r="K1455" s="2">
        <v>9</v>
      </c>
      <c r="L1455" s="2" t="str">
        <f>IF(F1455&gt;=4,"Positive",IF(F1455=3,"Neutral","Negative"))</f>
        <v>Positive</v>
      </c>
      <c r="M1455" s="2" t="str">
        <f>IF(K1455&gt;=9,"Promoter",IF(K1455&gt;=7,"Passive","Detractor"))</f>
        <v>Promoter</v>
      </c>
      <c r="N1455" s="2" t="s">
        <v>7735</v>
      </c>
    </row>
    <row r="1456" spans="1:14" x14ac:dyDescent="0.2">
      <c r="A1456" s="2" t="s">
        <v>9191</v>
      </c>
      <c r="B1456" s="2" t="s">
        <v>5662</v>
      </c>
      <c r="C1456" s="2" t="s">
        <v>2247</v>
      </c>
      <c r="D1456" s="2" t="s">
        <v>32</v>
      </c>
      <c r="E1456" s="11">
        <v>46003</v>
      </c>
      <c r="F1456" s="2">
        <v>4</v>
      </c>
      <c r="G1456" s="2">
        <v>4</v>
      </c>
      <c r="H1456" s="2">
        <v>4</v>
      </c>
      <c r="I1456" s="2">
        <v>5</v>
      </c>
      <c r="J1456" s="2">
        <v>3</v>
      </c>
      <c r="K1456" s="2">
        <v>7</v>
      </c>
      <c r="L1456" s="2" t="str">
        <f>IF(F1456&gt;=4,"Positive",IF(F1456=3,"Neutral","Negative"))</f>
        <v>Positive</v>
      </c>
      <c r="M1456" s="2" t="str">
        <f>IF(K1456&gt;=9,"Promoter",IF(K1456&gt;=7,"Passive","Detractor"))</f>
        <v>Passive</v>
      </c>
      <c r="N1456" s="2" t="s">
        <v>7743</v>
      </c>
    </row>
    <row r="1457" spans="1:14" x14ac:dyDescent="0.2">
      <c r="A1457" s="2" t="s">
        <v>9192</v>
      </c>
      <c r="B1457" s="2" t="s">
        <v>5703</v>
      </c>
      <c r="C1457" s="2" t="s">
        <v>1086</v>
      </c>
      <c r="D1457" s="2" t="s">
        <v>13</v>
      </c>
      <c r="E1457" s="11">
        <v>46003</v>
      </c>
      <c r="F1457" s="2">
        <v>5</v>
      </c>
      <c r="G1457" s="2">
        <v>5</v>
      </c>
      <c r="H1457" s="2">
        <v>4</v>
      </c>
      <c r="I1457" s="2">
        <v>4</v>
      </c>
      <c r="J1457" s="2">
        <v>5</v>
      </c>
      <c r="K1457" s="2">
        <v>9</v>
      </c>
      <c r="L1457" s="2" t="str">
        <f>IF(F1457&gt;=4,"Positive",IF(F1457=3,"Neutral","Negative"))</f>
        <v>Positive</v>
      </c>
      <c r="M1457" s="2" t="str">
        <f>IF(K1457&gt;=9,"Promoter",IF(K1457&gt;=7,"Passive","Detractor"))</f>
        <v>Promoter</v>
      </c>
      <c r="N1457" s="2" t="s">
        <v>7749</v>
      </c>
    </row>
    <row r="1458" spans="1:14" x14ac:dyDescent="0.2">
      <c r="A1458" s="2" t="s">
        <v>9193</v>
      </c>
      <c r="B1458" s="2" t="s">
        <v>5716</v>
      </c>
      <c r="C1458" s="2" t="s">
        <v>2020</v>
      </c>
      <c r="D1458" s="2" t="s">
        <v>37</v>
      </c>
      <c r="E1458" s="11">
        <v>46003</v>
      </c>
      <c r="F1458" s="2">
        <v>5</v>
      </c>
      <c r="G1458" s="2">
        <v>5</v>
      </c>
      <c r="H1458" s="2">
        <v>5</v>
      </c>
      <c r="I1458" s="2">
        <v>5</v>
      </c>
      <c r="J1458" s="2">
        <v>5</v>
      </c>
      <c r="K1458" s="2">
        <v>10</v>
      </c>
      <c r="L1458" s="2" t="str">
        <f>IF(F1458&gt;=4,"Positive",IF(F1458=3,"Neutral","Negative"))</f>
        <v>Positive</v>
      </c>
      <c r="M1458" s="2" t="str">
        <f>IF(K1458&gt;=9,"Promoter",IF(K1458&gt;=7,"Passive","Detractor"))</f>
        <v>Promoter</v>
      </c>
      <c r="N1458" s="2" t="s">
        <v>7737</v>
      </c>
    </row>
    <row r="1459" spans="1:14" x14ac:dyDescent="0.2">
      <c r="A1459" s="2" t="s">
        <v>9194</v>
      </c>
      <c r="B1459" s="2" t="s">
        <v>5682</v>
      </c>
      <c r="C1459" s="2" t="s">
        <v>2202</v>
      </c>
      <c r="D1459" s="2" t="s">
        <v>101</v>
      </c>
      <c r="E1459" s="11">
        <v>46004</v>
      </c>
      <c r="F1459" s="2">
        <v>5</v>
      </c>
      <c r="G1459" s="2">
        <v>5</v>
      </c>
      <c r="H1459" s="2">
        <v>4</v>
      </c>
      <c r="I1459" s="2">
        <v>4</v>
      </c>
      <c r="J1459" s="2">
        <v>5</v>
      </c>
      <c r="K1459" s="2">
        <v>9</v>
      </c>
      <c r="L1459" s="2" t="str">
        <f>IF(F1459&gt;=4,"Positive",IF(F1459=3,"Neutral","Negative"))</f>
        <v>Positive</v>
      </c>
      <c r="M1459" s="2" t="str">
        <f>IF(K1459&gt;=9,"Promoter",IF(K1459&gt;=7,"Passive","Detractor"))</f>
        <v>Promoter</v>
      </c>
      <c r="N1459" s="2" t="s">
        <v>7733</v>
      </c>
    </row>
    <row r="1460" spans="1:14" x14ac:dyDescent="0.2">
      <c r="A1460" s="2" t="s">
        <v>9195</v>
      </c>
      <c r="B1460" s="2" t="s">
        <v>5718</v>
      </c>
      <c r="C1460" s="2" t="s">
        <v>2133</v>
      </c>
      <c r="D1460" s="2" t="s">
        <v>9</v>
      </c>
      <c r="E1460" s="11">
        <v>46004</v>
      </c>
      <c r="F1460" s="2">
        <v>3</v>
      </c>
      <c r="G1460" s="2">
        <v>2</v>
      </c>
      <c r="H1460" s="2">
        <v>4</v>
      </c>
      <c r="I1460" s="2">
        <v>2</v>
      </c>
      <c r="J1460" s="2">
        <v>3</v>
      </c>
      <c r="K1460" s="2">
        <v>5</v>
      </c>
      <c r="L1460" s="2" t="str">
        <f>IF(F1460&gt;=4,"Positive",IF(F1460=3,"Neutral","Negative"))</f>
        <v>Neutral</v>
      </c>
      <c r="M1460" s="2" t="str">
        <f>IF(K1460&gt;=9,"Promoter",IF(K1460&gt;=7,"Passive","Detractor"))</f>
        <v>Detractor</v>
      </c>
      <c r="N1460" s="2" t="s">
        <v>7737</v>
      </c>
    </row>
    <row r="1461" spans="1:14" x14ac:dyDescent="0.2">
      <c r="A1461" s="2" t="s">
        <v>9196</v>
      </c>
      <c r="B1461" s="2" t="s">
        <v>5735</v>
      </c>
      <c r="C1461" s="2" t="s">
        <v>1708</v>
      </c>
      <c r="D1461" s="2" t="s">
        <v>73</v>
      </c>
      <c r="E1461" s="11">
        <v>46004</v>
      </c>
      <c r="F1461" s="2">
        <v>3</v>
      </c>
      <c r="G1461" s="2">
        <v>4</v>
      </c>
      <c r="H1461" s="2">
        <v>3</v>
      </c>
      <c r="I1461" s="2">
        <v>3</v>
      </c>
      <c r="J1461" s="2">
        <v>3</v>
      </c>
      <c r="K1461" s="2">
        <v>5</v>
      </c>
      <c r="L1461" s="2" t="str">
        <f>IF(F1461&gt;=4,"Positive",IF(F1461=3,"Neutral","Negative"))</f>
        <v>Neutral</v>
      </c>
      <c r="M1461" s="2" t="str">
        <f>IF(K1461&gt;=9,"Promoter",IF(K1461&gt;=7,"Passive","Detractor"))</f>
        <v>Detractor</v>
      </c>
      <c r="N1461" s="2" t="s">
        <v>7733</v>
      </c>
    </row>
    <row r="1462" spans="1:14" x14ac:dyDescent="0.2">
      <c r="A1462" s="2" t="s">
        <v>9197</v>
      </c>
      <c r="B1462" s="2" t="s">
        <v>5791</v>
      </c>
      <c r="C1462" s="2" t="s">
        <v>434</v>
      </c>
      <c r="D1462" s="2" t="s">
        <v>51</v>
      </c>
      <c r="E1462" s="11">
        <v>46004</v>
      </c>
      <c r="F1462" s="2">
        <v>3</v>
      </c>
      <c r="G1462" s="2">
        <v>4</v>
      </c>
      <c r="H1462" s="2">
        <v>4</v>
      </c>
      <c r="I1462" s="2">
        <v>2</v>
      </c>
      <c r="J1462" s="2">
        <v>3</v>
      </c>
      <c r="K1462" s="2">
        <v>6</v>
      </c>
      <c r="L1462" s="2" t="str">
        <f>IF(F1462&gt;=4,"Positive",IF(F1462=3,"Neutral","Negative"))</f>
        <v>Neutral</v>
      </c>
      <c r="M1462" s="2" t="str">
        <f>IF(K1462&gt;=9,"Promoter",IF(K1462&gt;=7,"Passive","Detractor"))</f>
        <v>Detractor</v>
      </c>
      <c r="N1462" s="2" t="s">
        <v>7743</v>
      </c>
    </row>
    <row r="1463" spans="1:14" x14ac:dyDescent="0.2">
      <c r="A1463" s="2" t="s">
        <v>9198</v>
      </c>
      <c r="B1463" s="2" t="s">
        <v>5805</v>
      </c>
      <c r="C1463" s="2" t="s">
        <v>2586</v>
      </c>
      <c r="D1463" s="2" t="s">
        <v>53</v>
      </c>
      <c r="E1463" s="11">
        <v>46004</v>
      </c>
      <c r="F1463" s="2">
        <v>3</v>
      </c>
      <c r="G1463" s="2">
        <v>4</v>
      </c>
      <c r="H1463" s="2">
        <v>4</v>
      </c>
      <c r="I1463" s="2">
        <v>4</v>
      </c>
      <c r="J1463" s="2">
        <v>3</v>
      </c>
      <c r="K1463" s="2">
        <v>7</v>
      </c>
      <c r="L1463" s="2" t="str">
        <f>IF(F1463&gt;=4,"Positive",IF(F1463=3,"Neutral","Negative"))</f>
        <v>Neutral</v>
      </c>
      <c r="M1463" s="2" t="str">
        <f>IF(K1463&gt;=9,"Promoter",IF(K1463&gt;=7,"Passive","Detractor"))</f>
        <v>Passive</v>
      </c>
      <c r="N1463" s="2" t="s">
        <v>7733</v>
      </c>
    </row>
    <row r="1464" spans="1:14" x14ac:dyDescent="0.2">
      <c r="A1464" s="2" t="s">
        <v>9199</v>
      </c>
      <c r="B1464" s="2" t="s">
        <v>5841</v>
      </c>
      <c r="C1464" s="2" t="s">
        <v>1268</v>
      </c>
      <c r="D1464" s="2" t="s">
        <v>103</v>
      </c>
      <c r="E1464" s="11">
        <v>46004</v>
      </c>
      <c r="F1464" s="2">
        <v>2</v>
      </c>
      <c r="G1464" s="2">
        <v>3</v>
      </c>
      <c r="H1464" s="2">
        <v>3</v>
      </c>
      <c r="I1464" s="2">
        <v>1</v>
      </c>
      <c r="J1464" s="2">
        <v>1</v>
      </c>
      <c r="K1464" s="2">
        <v>5</v>
      </c>
      <c r="L1464" s="2" t="str">
        <f>IF(F1464&gt;=4,"Positive",IF(F1464=3,"Neutral","Negative"))</f>
        <v>Negative</v>
      </c>
      <c r="M1464" s="2" t="str">
        <f>IF(K1464&gt;=9,"Promoter",IF(K1464&gt;=7,"Passive","Detractor"))</f>
        <v>Detractor</v>
      </c>
      <c r="N1464" s="2" t="s">
        <v>7733</v>
      </c>
    </row>
    <row r="1465" spans="1:14" x14ac:dyDescent="0.2">
      <c r="A1465" s="2" t="s">
        <v>9200</v>
      </c>
      <c r="B1465" s="2" t="s">
        <v>5930</v>
      </c>
      <c r="C1465" s="2" t="s">
        <v>2069</v>
      </c>
      <c r="D1465" s="2" t="s">
        <v>69</v>
      </c>
      <c r="E1465" s="11">
        <v>46004</v>
      </c>
      <c r="F1465" s="2">
        <v>3</v>
      </c>
      <c r="G1465" s="2">
        <v>4</v>
      </c>
      <c r="H1465" s="2">
        <v>3</v>
      </c>
      <c r="I1465" s="2">
        <v>3</v>
      </c>
      <c r="J1465" s="2">
        <v>2</v>
      </c>
      <c r="K1465" s="2">
        <v>5</v>
      </c>
      <c r="L1465" s="2" t="str">
        <f>IF(F1465&gt;=4,"Positive",IF(F1465=3,"Neutral","Negative"))</f>
        <v>Neutral</v>
      </c>
      <c r="M1465" s="2" t="str">
        <f>IF(K1465&gt;=9,"Promoter",IF(K1465&gt;=7,"Passive","Detractor"))</f>
        <v>Detractor</v>
      </c>
      <c r="N1465" s="2" t="s">
        <v>7737</v>
      </c>
    </row>
    <row r="1466" spans="1:14" x14ac:dyDescent="0.2">
      <c r="A1466" s="2" t="s">
        <v>9201</v>
      </c>
      <c r="B1466" s="2" t="s">
        <v>5267</v>
      </c>
      <c r="C1466" s="2" t="s">
        <v>1268</v>
      </c>
      <c r="D1466" s="2" t="s">
        <v>77</v>
      </c>
      <c r="E1466" s="11">
        <v>46005</v>
      </c>
      <c r="F1466" s="2">
        <v>4</v>
      </c>
      <c r="G1466" s="2">
        <v>5</v>
      </c>
      <c r="H1466" s="2">
        <v>3</v>
      </c>
      <c r="I1466" s="2">
        <v>5</v>
      </c>
      <c r="J1466" s="2">
        <v>4</v>
      </c>
      <c r="K1466" s="2">
        <v>8</v>
      </c>
      <c r="L1466" s="2" t="str">
        <f>IF(F1466&gt;=4,"Positive",IF(F1466=3,"Neutral","Negative"))</f>
        <v>Positive</v>
      </c>
      <c r="M1466" s="2" t="str">
        <f>IF(K1466&gt;=9,"Promoter",IF(K1466&gt;=7,"Passive","Detractor"))</f>
        <v>Passive</v>
      </c>
      <c r="N1466" s="2" t="s">
        <v>7733</v>
      </c>
    </row>
    <row r="1467" spans="1:14" x14ac:dyDescent="0.2">
      <c r="A1467" s="2" t="s">
        <v>9202</v>
      </c>
      <c r="B1467" s="2" t="s">
        <v>5551</v>
      </c>
      <c r="C1467" s="2" t="s">
        <v>2494</v>
      </c>
      <c r="D1467" s="2" t="s">
        <v>37</v>
      </c>
      <c r="E1467" s="11">
        <v>46005</v>
      </c>
      <c r="F1467" s="2">
        <v>5</v>
      </c>
      <c r="G1467" s="2">
        <v>4</v>
      </c>
      <c r="H1467" s="2">
        <v>4</v>
      </c>
      <c r="I1467" s="2">
        <v>4</v>
      </c>
      <c r="J1467" s="2">
        <v>4</v>
      </c>
      <c r="K1467" s="2">
        <v>9</v>
      </c>
      <c r="L1467" s="2" t="str">
        <f>IF(F1467&gt;=4,"Positive",IF(F1467=3,"Neutral","Negative"))</f>
        <v>Positive</v>
      </c>
      <c r="M1467" s="2" t="str">
        <f>IF(K1467&gt;=9,"Promoter",IF(K1467&gt;=7,"Passive","Detractor"))</f>
        <v>Promoter</v>
      </c>
      <c r="N1467" s="2" t="s">
        <v>7743</v>
      </c>
    </row>
    <row r="1468" spans="1:14" x14ac:dyDescent="0.2">
      <c r="A1468" s="2" t="s">
        <v>9203</v>
      </c>
      <c r="B1468" s="2" t="s">
        <v>5582</v>
      </c>
      <c r="C1468" s="2" t="s">
        <v>2505</v>
      </c>
      <c r="D1468" s="2" t="s">
        <v>101</v>
      </c>
      <c r="E1468" s="11">
        <v>46005</v>
      </c>
      <c r="F1468" s="2">
        <v>5</v>
      </c>
      <c r="G1468" s="2">
        <v>5</v>
      </c>
      <c r="H1468" s="2">
        <v>5</v>
      </c>
      <c r="I1468" s="2">
        <v>5</v>
      </c>
      <c r="J1468" s="2">
        <v>5</v>
      </c>
      <c r="K1468" s="2">
        <v>9</v>
      </c>
      <c r="L1468" s="2" t="str">
        <f>IF(F1468&gt;=4,"Positive",IF(F1468=3,"Neutral","Negative"))</f>
        <v>Positive</v>
      </c>
      <c r="M1468" s="2" t="str">
        <f>IF(K1468&gt;=9,"Promoter",IF(K1468&gt;=7,"Passive","Detractor"))</f>
        <v>Promoter</v>
      </c>
      <c r="N1468" s="2" t="s">
        <v>7743</v>
      </c>
    </row>
    <row r="1469" spans="1:14" x14ac:dyDescent="0.2">
      <c r="A1469" s="2" t="s">
        <v>9204</v>
      </c>
      <c r="B1469" s="2" t="s">
        <v>5783</v>
      </c>
      <c r="C1469" s="2" t="s">
        <v>1950</v>
      </c>
      <c r="D1469" s="2" t="s">
        <v>125</v>
      </c>
      <c r="E1469" s="11">
        <v>46005</v>
      </c>
      <c r="F1469" s="2">
        <v>4</v>
      </c>
      <c r="G1469" s="2">
        <v>4</v>
      </c>
      <c r="H1469" s="2">
        <v>4</v>
      </c>
      <c r="I1469" s="2">
        <v>4</v>
      </c>
      <c r="J1469" s="2">
        <v>3</v>
      </c>
      <c r="K1469" s="2">
        <v>7</v>
      </c>
      <c r="L1469" s="2" t="str">
        <f>IF(F1469&gt;=4,"Positive",IF(F1469=3,"Neutral","Negative"))</f>
        <v>Positive</v>
      </c>
      <c r="M1469" s="2" t="str">
        <f>IF(K1469&gt;=9,"Promoter",IF(K1469&gt;=7,"Passive","Detractor"))</f>
        <v>Passive</v>
      </c>
      <c r="N1469" s="2" t="s">
        <v>7733</v>
      </c>
    </row>
    <row r="1470" spans="1:14" x14ac:dyDescent="0.2">
      <c r="A1470" s="2" t="s">
        <v>9205</v>
      </c>
      <c r="B1470" s="2" t="s">
        <v>5875</v>
      </c>
      <c r="C1470" s="2" t="s">
        <v>236</v>
      </c>
      <c r="D1470" s="2" t="s">
        <v>127</v>
      </c>
      <c r="E1470" s="11">
        <v>46005</v>
      </c>
      <c r="F1470" s="2">
        <v>4</v>
      </c>
      <c r="G1470" s="2">
        <v>4</v>
      </c>
      <c r="H1470" s="2">
        <v>3</v>
      </c>
      <c r="I1470" s="2">
        <v>3</v>
      </c>
      <c r="J1470" s="2">
        <v>3</v>
      </c>
      <c r="K1470" s="2">
        <v>9</v>
      </c>
      <c r="L1470" s="2" t="str">
        <f>IF(F1470&gt;=4,"Positive",IF(F1470=3,"Neutral","Negative"))</f>
        <v>Positive</v>
      </c>
      <c r="M1470" s="2" t="str">
        <f>IF(K1470&gt;=9,"Promoter",IF(K1470&gt;=7,"Passive","Detractor"))</f>
        <v>Promoter</v>
      </c>
      <c r="N1470" s="2" t="s">
        <v>7737</v>
      </c>
    </row>
    <row r="1471" spans="1:14" x14ac:dyDescent="0.2">
      <c r="A1471" s="2" t="s">
        <v>9206</v>
      </c>
      <c r="B1471" s="2" t="s">
        <v>5884</v>
      </c>
      <c r="C1471" s="2" t="s">
        <v>2317</v>
      </c>
      <c r="D1471" s="2" t="s">
        <v>43</v>
      </c>
      <c r="E1471" s="11">
        <v>46005</v>
      </c>
      <c r="F1471" s="2">
        <v>4</v>
      </c>
      <c r="G1471" s="2">
        <v>4</v>
      </c>
      <c r="H1471" s="2">
        <v>3</v>
      </c>
      <c r="I1471" s="2">
        <v>3</v>
      </c>
      <c r="J1471" s="2">
        <v>4</v>
      </c>
      <c r="K1471" s="2">
        <v>8</v>
      </c>
      <c r="L1471" s="2" t="str">
        <f>IF(F1471&gt;=4,"Positive",IF(F1471=3,"Neutral","Negative"))</f>
        <v>Positive</v>
      </c>
      <c r="M1471" s="2" t="str">
        <f>IF(K1471&gt;=9,"Promoter",IF(K1471&gt;=7,"Passive","Detractor"))</f>
        <v>Passive</v>
      </c>
      <c r="N1471" s="2" t="s">
        <v>7733</v>
      </c>
    </row>
    <row r="1472" spans="1:14" x14ac:dyDescent="0.2">
      <c r="A1472" s="2" t="s">
        <v>9207</v>
      </c>
      <c r="B1472" s="2" t="s">
        <v>5010</v>
      </c>
      <c r="C1472" s="2" t="s">
        <v>2253</v>
      </c>
      <c r="D1472" s="2" t="s">
        <v>53</v>
      </c>
      <c r="E1472" s="11">
        <v>46006</v>
      </c>
      <c r="F1472" s="2">
        <v>5</v>
      </c>
      <c r="G1472" s="2">
        <v>4</v>
      </c>
      <c r="H1472" s="2">
        <v>5</v>
      </c>
      <c r="I1472" s="2">
        <v>4</v>
      </c>
      <c r="J1472" s="2">
        <v>5</v>
      </c>
      <c r="K1472" s="2">
        <v>8</v>
      </c>
      <c r="L1472" s="2" t="str">
        <f>IF(F1472&gt;=4,"Positive",IF(F1472=3,"Neutral","Negative"))</f>
        <v>Positive</v>
      </c>
      <c r="M1472" s="2" t="str">
        <f>IF(K1472&gt;=9,"Promoter",IF(K1472&gt;=7,"Passive","Detractor"))</f>
        <v>Passive</v>
      </c>
      <c r="N1472" s="2" t="s">
        <v>7749</v>
      </c>
    </row>
    <row r="1473" spans="1:14" x14ac:dyDescent="0.2">
      <c r="A1473" s="2" t="s">
        <v>9208</v>
      </c>
      <c r="B1473" s="2" t="s">
        <v>5347</v>
      </c>
      <c r="C1473" s="2" t="s">
        <v>2358</v>
      </c>
      <c r="D1473" s="2" t="s">
        <v>106</v>
      </c>
      <c r="E1473" s="11">
        <v>46006</v>
      </c>
      <c r="F1473" s="2">
        <v>3</v>
      </c>
      <c r="G1473" s="2">
        <v>2</v>
      </c>
      <c r="H1473" s="2">
        <v>2</v>
      </c>
      <c r="I1473" s="2">
        <v>3</v>
      </c>
      <c r="J1473" s="2">
        <v>2</v>
      </c>
      <c r="K1473" s="2">
        <v>6</v>
      </c>
      <c r="L1473" s="2" t="str">
        <f>IF(F1473&gt;=4,"Positive",IF(F1473=3,"Neutral","Negative"))</f>
        <v>Neutral</v>
      </c>
      <c r="M1473" s="2" t="str">
        <f>IF(K1473&gt;=9,"Promoter",IF(K1473&gt;=7,"Passive","Detractor"))</f>
        <v>Detractor</v>
      </c>
      <c r="N1473" s="2" t="s">
        <v>7737</v>
      </c>
    </row>
    <row r="1474" spans="1:14" x14ac:dyDescent="0.2">
      <c r="A1474" s="2" t="s">
        <v>9209</v>
      </c>
      <c r="B1474" s="2" t="s">
        <v>5655</v>
      </c>
      <c r="C1474" s="2" t="s">
        <v>2539</v>
      </c>
      <c r="D1474" s="2" t="s">
        <v>37</v>
      </c>
      <c r="E1474" s="11">
        <v>46006</v>
      </c>
      <c r="F1474" s="2">
        <v>4</v>
      </c>
      <c r="G1474" s="2">
        <v>5</v>
      </c>
      <c r="H1474" s="2">
        <v>4</v>
      </c>
      <c r="I1474" s="2">
        <v>5</v>
      </c>
      <c r="J1474" s="2">
        <v>5</v>
      </c>
      <c r="K1474" s="2">
        <v>8</v>
      </c>
      <c r="L1474" s="2" t="str">
        <f>IF(F1474&gt;=4,"Positive",IF(F1474=3,"Neutral","Negative"))</f>
        <v>Positive</v>
      </c>
      <c r="M1474" s="2" t="str">
        <f>IF(K1474&gt;=9,"Promoter",IF(K1474&gt;=7,"Passive","Detractor"))</f>
        <v>Passive</v>
      </c>
      <c r="N1474" s="2" t="s">
        <v>7733</v>
      </c>
    </row>
    <row r="1475" spans="1:14" x14ac:dyDescent="0.2">
      <c r="A1475" s="2" t="s">
        <v>9210</v>
      </c>
      <c r="B1475" s="2" t="s">
        <v>5852</v>
      </c>
      <c r="C1475" s="2" t="s">
        <v>2161</v>
      </c>
      <c r="D1475" s="2" t="s">
        <v>122</v>
      </c>
      <c r="E1475" s="11">
        <v>46006</v>
      </c>
      <c r="F1475" s="2">
        <v>3</v>
      </c>
      <c r="G1475" s="2">
        <v>3</v>
      </c>
      <c r="H1475" s="2">
        <v>3</v>
      </c>
      <c r="I1475" s="2">
        <v>4</v>
      </c>
      <c r="J1475" s="2">
        <v>2</v>
      </c>
      <c r="K1475" s="2">
        <v>6</v>
      </c>
      <c r="L1475" s="2" t="str">
        <f>IF(F1475&gt;=4,"Positive",IF(F1475=3,"Neutral","Negative"))</f>
        <v>Neutral</v>
      </c>
      <c r="M1475" s="2" t="str">
        <f>IF(K1475&gt;=9,"Promoter",IF(K1475&gt;=7,"Passive","Detractor"))</f>
        <v>Detractor</v>
      </c>
      <c r="N1475" s="2" t="s">
        <v>7735</v>
      </c>
    </row>
    <row r="1476" spans="1:14" x14ac:dyDescent="0.2">
      <c r="A1476" s="2" t="s">
        <v>9211</v>
      </c>
      <c r="B1476" s="2" t="s">
        <v>5892</v>
      </c>
      <c r="C1476" s="2" t="s">
        <v>1618</v>
      </c>
      <c r="D1476" s="2" t="s">
        <v>13</v>
      </c>
      <c r="E1476" s="11">
        <v>46006</v>
      </c>
      <c r="F1476" s="2">
        <v>5</v>
      </c>
      <c r="G1476" s="2">
        <v>5</v>
      </c>
      <c r="H1476" s="2">
        <v>5</v>
      </c>
      <c r="I1476" s="2">
        <v>5</v>
      </c>
      <c r="J1476" s="2">
        <v>5</v>
      </c>
      <c r="K1476" s="2">
        <v>8</v>
      </c>
      <c r="L1476" s="2" t="str">
        <f>IF(F1476&gt;=4,"Positive",IF(F1476=3,"Neutral","Negative"))</f>
        <v>Positive</v>
      </c>
      <c r="M1476" s="2" t="str">
        <f>IF(K1476&gt;=9,"Promoter",IF(K1476&gt;=7,"Passive","Detractor"))</f>
        <v>Passive</v>
      </c>
      <c r="N1476" s="2" t="s">
        <v>7733</v>
      </c>
    </row>
    <row r="1477" spans="1:14" x14ac:dyDescent="0.2">
      <c r="A1477" s="2" t="s">
        <v>9212</v>
      </c>
      <c r="B1477" s="2" t="s">
        <v>5919</v>
      </c>
      <c r="C1477" s="2" t="s">
        <v>2452</v>
      </c>
      <c r="D1477" s="2" t="s">
        <v>71</v>
      </c>
      <c r="E1477" s="11">
        <v>46006</v>
      </c>
      <c r="F1477" s="2">
        <v>5</v>
      </c>
      <c r="G1477" s="2">
        <v>5</v>
      </c>
      <c r="H1477" s="2">
        <v>4</v>
      </c>
      <c r="I1477" s="2">
        <v>5</v>
      </c>
      <c r="J1477" s="2">
        <v>5</v>
      </c>
      <c r="K1477" s="2">
        <v>10</v>
      </c>
      <c r="L1477" s="2" t="str">
        <f>IF(F1477&gt;=4,"Positive",IF(F1477=3,"Neutral","Negative"))</f>
        <v>Positive</v>
      </c>
      <c r="M1477" s="2" t="str">
        <f>IF(K1477&gt;=9,"Promoter",IF(K1477&gt;=7,"Passive","Detractor"))</f>
        <v>Promoter</v>
      </c>
      <c r="N1477" s="2" t="s">
        <v>7743</v>
      </c>
    </row>
    <row r="1478" spans="1:14" x14ac:dyDescent="0.2">
      <c r="A1478" s="2" t="s">
        <v>9213</v>
      </c>
      <c r="B1478" s="2" t="s">
        <v>5950</v>
      </c>
      <c r="C1478" s="2" t="s">
        <v>1426</v>
      </c>
      <c r="D1478" s="2" t="s">
        <v>101</v>
      </c>
      <c r="E1478" s="11">
        <v>46006</v>
      </c>
      <c r="F1478" s="2">
        <v>3</v>
      </c>
      <c r="G1478" s="2">
        <v>3</v>
      </c>
      <c r="H1478" s="2">
        <v>3</v>
      </c>
      <c r="I1478" s="2">
        <v>2</v>
      </c>
      <c r="J1478" s="2">
        <v>2</v>
      </c>
      <c r="K1478" s="2">
        <v>6</v>
      </c>
      <c r="L1478" s="2" t="str">
        <f>IF(F1478&gt;=4,"Positive",IF(F1478=3,"Neutral","Negative"))</f>
        <v>Neutral</v>
      </c>
      <c r="M1478" s="2" t="str">
        <f>IF(K1478&gt;=9,"Promoter",IF(K1478&gt;=7,"Passive","Detractor"))</f>
        <v>Detractor</v>
      </c>
      <c r="N1478" s="2" t="s">
        <v>7743</v>
      </c>
    </row>
    <row r="1479" spans="1:14" x14ac:dyDescent="0.2">
      <c r="A1479" s="2" t="s">
        <v>9214</v>
      </c>
      <c r="B1479" s="2" t="s">
        <v>4905</v>
      </c>
      <c r="C1479" s="2" t="s">
        <v>1234</v>
      </c>
      <c r="D1479" s="2" t="s">
        <v>16</v>
      </c>
      <c r="E1479" s="11">
        <v>46007</v>
      </c>
      <c r="F1479" s="2">
        <v>3</v>
      </c>
      <c r="G1479" s="2">
        <v>3</v>
      </c>
      <c r="H1479" s="2">
        <v>2</v>
      </c>
      <c r="I1479" s="2">
        <v>2</v>
      </c>
      <c r="J1479" s="2">
        <v>3</v>
      </c>
      <c r="K1479" s="2">
        <v>5</v>
      </c>
      <c r="L1479" s="2" t="str">
        <f>IF(F1479&gt;=4,"Positive",IF(F1479=3,"Neutral","Negative"))</f>
        <v>Neutral</v>
      </c>
      <c r="M1479" s="2" t="str">
        <f>IF(K1479&gt;=9,"Promoter",IF(K1479&gt;=7,"Passive","Detractor"))</f>
        <v>Detractor</v>
      </c>
      <c r="N1479" s="2" t="s">
        <v>7749</v>
      </c>
    </row>
    <row r="1480" spans="1:14" x14ac:dyDescent="0.2">
      <c r="A1480" s="2" t="s">
        <v>9215</v>
      </c>
      <c r="B1480" s="2" t="s">
        <v>5678</v>
      </c>
      <c r="C1480" s="2" t="s">
        <v>1378</v>
      </c>
      <c r="D1480" s="2" t="s">
        <v>53</v>
      </c>
      <c r="E1480" s="11">
        <v>46007</v>
      </c>
      <c r="F1480" s="2">
        <v>4</v>
      </c>
      <c r="G1480" s="2">
        <v>3</v>
      </c>
      <c r="H1480" s="2">
        <v>3</v>
      </c>
      <c r="I1480" s="2">
        <v>3</v>
      </c>
      <c r="J1480" s="2">
        <v>5</v>
      </c>
      <c r="K1480" s="2">
        <v>7</v>
      </c>
      <c r="L1480" s="2" t="str">
        <f>IF(F1480&gt;=4,"Positive",IF(F1480=3,"Neutral","Negative"))</f>
        <v>Positive</v>
      </c>
      <c r="M1480" s="2" t="str">
        <f>IF(K1480&gt;=9,"Promoter",IF(K1480&gt;=7,"Passive","Detractor"))</f>
        <v>Passive</v>
      </c>
      <c r="N1480" s="2" t="s">
        <v>7743</v>
      </c>
    </row>
    <row r="1481" spans="1:14" x14ac:dyDescent="0.2">
      <c r="A1481" s="2" t="s">
        <v>9216</v>
      </c>
      <c r="B1481" s="2" t="s">
        <v>5705</v>
      </c>
      <c r="C1481" s="2" t="s">
        <v>1443</v>
      </c>
      <c r="D1481" s="2" t="s">
        <v>63</v>
      </c>
      <c r="E1481" s="11">
        <v>46007</v>
      </c>
      <c r="F1481" s="2">
        <v>5</v>
      </c>
      <c r="G1481" s="2">
        <v>4</v>
      </c>
      <c r="H1481" s="2">
        <v>4</v>
      </c>
      <c r="I1481" s="2">
        <v>4</v>
      </c>
      <c r="J1481" s="2">
        <v>4</v>
      </c>
      <c r="K1481" s="2">
        <v>9</v>
      </c>
      <c r="L1481" s="2" t="str">
        <f>IF(F1481&gt;=4,"Positive",IF(F1481=3,"Neutral","Negative"))</f>
        <v>Positive</v>
      </c>
      <c r="M1481" s="2" t="str">
        <f>IF(K1481&gt;=9,"Promoter",IF(K1481&gt;=7,"Passive","Detractor"))</f>
        <v>Promoter</v>
      </c>
      <c r="N1481" s="2" t="s">
        <v>7735</v>
      </c>
    </row>
    <row r="1482" spans="1:14" x14ac:dyDescent="0.2">
      <c r="A1482" s="2" t="s">
        <v>9217</v>
      </c>
      <c r="B1482" s="2" t="s">
        <v>5708</v>
      </c>
      <c r="C1482" s="2" t="s">
        <v>1803</v>
      </c>
      <c r="D1482" s="2" t="s">
        <v>81</v>
      </c>
      <c r="E1482" s="11">
        <v>46007</v>
      </c>
      <c r="F1482" s="2">
        <v>4</v>
      </c>
      <c r="G1482" s="2">
        <v>5</v>
      </c>
      <c r="H1482" s="2">
        <v>4</v>
      </c>
      <c r="I1482" s="2">
        <v>4</v>
      </c>
      <c r="J1482" s="2">
        <v>5</v>
      </c>
      <c r="K1482" s="2">
        <v>8</v>
      </c>
      <c r="L1482" s="2" t="str">
        <f>IF(F1482&gt;=4,"Positive",IF(F1482=3,"Neutral","Negative"))</f>
        <v>Positive</v>
      </c>
      <c r="M1482" s="2" t="str">
        <f>IF(K1482&gt;=9,"Promoter",IF(K1482&gt;=7,"Passive","Detractor"))</f>
        <v>Passive</v>
      </c>
      <c r="N1482" s="2" t="s">
        <v>7735</v>
      </c>
    </row>
    <row r="1483" spans="1:14" x14ac:dyDescent="0.2">
      <c r="A1483" s="2" t="s">
        <v>9218</v>
      </c>
      <c r="B1483" s="2" t="s">
        <v>5738</v>
      </c>
      <c r="C1483" s="2" t="s">
        <v>381</v>
      </c>
      <c r="D1483" s="2" t="s">
        <v>47</v>
      </c>
      <c r="E1483" s="11">
        <v>46007</v>
      </c>
      <c r="F1483" s="2">
        <v>4</v>
      </c>
      <c r="G1483" s="2">
        <v>4</v>
      </c>
      <c r="H1483" s="2">
        <v>5</v>
      </c>
      <c r="I1483" s="2">
        <v>3</v>
      </c>
      <c r="J1483" s="2">
        <v>5</v>
      </c>
      <c r="K1483" s="2">
        <v>9</v>
      </c>
      <c r="L1483" s="2" t="str">
        <f>IF(F1483&gt;=4,"Positive",IF(F1483=3,"Neutral","Negative"))</f>
        <v>Positive</v>
      </c>
      <c r="M1483" s="2" t="str">
        <f>IF(K1483&gt;=9,"Promoter",IF(K1483&gt;=7,"Passive","Detractor"))</f>
        <v>Promoter</v>
      </c>
      <c r="N1483" s="2" t="s">
        <v>7737</v>
      </c>
    </row>
    <row r="1484" spans="1:14" x14ac:dyDescent="0.2">
      <c r="A1484" s="2" t="s">
        <v>9219</v>
      </c>
      <c r="B1484" s="2" t="s">
        <v>5785</v>
      </c>
      <c r="C1484" s="2" t="s">
        <v>2078</v>
      </c>
      <c r="D1484" s="2" t="s">
        <v>32</v>
      </c>
      <c r="E1484" s="11">
        <v>46007</v>
      </c>
      <c r="F1484" s="2">
        <v>5</v>
      </c>
      <c r="G1484" s="2">
        <v>5</v>
      </c>
      <c r="H1484" s="2">
        <v>5</v>
      </c>
      <c r="I1484" s="2">
        <v>5</v>
      </c>
      <c r="J1484" s="2">
        <v>5</v>
      </c>
      <c r="K1484" s="2">
        <v>8</v>
      </c>
      <c r="L1484" s="2" t="str">
        <f>IF(F1484&gt;=4,"Positive",IF(F1484=3,"Neutral","Negative"))</f>
        <v>Positive</v>
      </c>
      <c r="M1484" s="2" t="str">
        <f>IF(K1484&gt;=9,"Promoter",IF(K1484&gt;=7,"Passive","Detractor"))</f>
        <v>Passive</v>
      </c>
      <c r="N1484" s="2" t="s">
        <v>7737</v>
      </c>
    </row>
    <row r="1485" spans="1:14" x14ac:dyDescent="0.2">
      <c r="A1485" s="2" t="s">
        <v>9220</v>
      </c>
      <c r="B1485" s="2" t="s">
        <v>5804</v>
      </c>
      <c r="C1485" s="2" t="s">
        <v>2137</v>
      </c>
      <c r="D1485" s="2" t="s">
        <v>108</v>
      </c>
      <c r="E1485" s="11">
        <v>46007</v>
      </c>
      <c r="F1485" s="2">
        <v>5</v>
      </c>
      <c r="G1485" s="2">
        <v>5</v>
      </c>
      <c r="H1485" s="2">
        <v>4</v>
      </c>
      <c r="I1485" s="2">
        <v>5</v>
      </c>
      <c r="J1485" s="2">
        <v>5</v>
      </c>
      <c r="K1485" s="2">
        <v>9</v>
      </c>
      <c r="L1485" s="2" t="str">
        <f>IF(F1485&gt;=4,"Positive",IF(F1485=3,"Neutral","Negative"))</f>
        <v>Positive</v>
      </c>
      <c r="M1485" s="2" t="str">
        <f>IF(K1485&gt;=9,"Promoter",IF(K1485&gt;=7,"Passive","Detractor"))</f>
        <v>Promoter</v>
      </c>
      <c r="N1485" s="2" t="s">
        <v>7735</v>
      </c>
    </row>
    <row r="1486" spans="1:14" x14ac:dyDescent="0.2">
      <c r="A1486" s="2" t="s">
        <v>9221</v>
      </c>
      <c r="B1486" s="2" t="s">
        <v>5869</v>
      </c>
      <c r="C1486" s="2" t="s">
        <v>1833</v>
      </c>
      <c r="D1486" s="2" t="s">
        <v>32</v>
      </c>
      <c r="E1486" s="11">
        <v>46007</v>
      </c>
      <c r="F1486" s="2">
        <v>5</v>
      </c>
      <c r="G1486" s="2">
        <v>5</v>
      </c>
      <c r="H1486" s="2">
        <v>5</v>
      </c>
      <c r="I1486" s="2">
        <v>5</v>
      </c>
      <c r="J1486" s="2">
        <v>5</v>
      </c>
      <c r="K1486" s="2">
        <v>10</v>
      </c>
      <c r="L1486" s="2" t="str">
        <f>IF(F1486&gt;=4,"Positive",IF(F1486=3,"Neutral","Negative"))</f>
        <v>Positive</v>
      </c>
      <c r="M1486" s="2" t="str">
        <f>IF(K1486&gt;=9,"Promoter",IF(K1486&gt;=7,"Passive","Detractor"))</f>
        <v>Promoter</v>
      </c>
      <c r="N1486" s="2" t="s">
        <v>7749</v>
      </c>
    </row>
    <row r="1487" spans="1:14" x14ac:dyDescent="0.2">
      <c r="A1487" s="2" t="s">
        <v>9222</v>
      </c>
      <c r="B1487" s="2" t="s">
        <v>5886</v>
      </c>
      <c r="C1487" s="2" t="s">
        <v>2383</v>
      </c>
      <c r="D1487" s="2" t="s">
        <v>57</v>
      </c>
      <c r="E1487" s="11">
        <v>46007</v>
      </c>
      <c r="F1487" s="2">
        <v>5</v>
      </c>
      <c r="G1487" s="2">
        <v>5</v>
      </c>
      <c r="H1487" s="2">
        <v>5</v>
      </c>
      <c r="I1487" s="2">
        <v>5</v>
      </c>
      <c r="J1487" s="2">
        <v>5</v>
      </c>
      <c r="K1487" s="2">
        <v>10</v>
      </c>
      <c r="L1487" s="2" t="str">
        <f>IF(F1487&gt;=4,"Positive",IF(F1487=3,"Neutral","Negative"))</f>
        <v>Positive</v>
      </c>
      <c r="M1487" s="2" t="str">
        <f>IF(K1487&gt;=9,"Promoter",IF(K1487&gt;=7,"Passive","Detractor"))</f>
        <v>Promoter</v>
      </c>
      <c r="N1487" s="2" t="s">
        <v>7743</v>
      </c>
    </row>
    <row r="1488" spans="1:14" x14ac:dyDescent="0.2">
      <c r="A1488" s="2" t="s">
        <v>9223</v>
      </c>
      <c r="B1488" s="2" t="s">
        <v>5887</v>
      </c>
      <c r="C1488" s="2" t="s">
        <v>462</v>
      </c>
      <c r="D1488" s="2" t="s">
        <v>63</v>
      </c>
      <c r="E1488" s="11">
        <v>46007</v>
      </c>
      <c r="F1488" s="2">
        <v>4</v>
      </c>
      <c r="G1488" s="2">
        <v>4</v>
      </c>
      <c r="H1488" s="2">
        <v>4</v>
      </c>
      <c r="I1488" s="2">
        <v>4</v>
      </c>
      <c r="J1488" s="2">
        <v>3</v>
      </c>
      <c r="K1488" s="2">
        <v>7</v>
      </c>
      <c r="L1488" s="2" t="str">
        <f>IF(F1488&gt;=4,"Positive",IF(F1488=3,"Neutral","Negative"))</f>
        <v>Positive</v>
      </c>
      <c r="M1488" s="2" t="str">
        <f>IF(K1488&gt;=9,"Promoter",IF(K1488&gt;=7,"Passive","Detractor"))</f>
        <v>Passive</v>
      </c>
      <c r="N1488" s="2" t="s">
        <v>7737</v>
      </c>
    </row>
    <row r="1489" spans="1:14" x14ac:dyDescent="0.2">
      <c r="A1489" s="2" t="s">
        <v>9224</v>
      </c>
      <c r="B1489" s="2" t="s">
        <v>5899</v>
      </c>
      <c r="C1489" s="2" t="s">
        <v>2433</v>
      </c>
      <c r="D1489" s="2" t="s">
        <v>103</v>
      </c>
      <c r="E1489" s="11">
        <v>46007</v>
      </c>
      <c r="F1489" s="2">
        <v>4</v>
      </c>
      <c r="G1489" s="2">
        <v>4</v>
      </c>
      <c r="H1489" s="2">
        <v>4</v>
      </c>
      <c r="I1489" s="2">
        <v>4</v>
      </c>
      <c r="J1489" s="2">
        <v>5</v>
      </c>
      <c r="K1489" s="2">
        <v>7</v>
      </c>
      <c r="L1489" s="2" t="str">
        <f>IF(F1489&gt;=4,"Positive",IF(F1489=3,"Neutral","Negative"))</f>
        <v>Positive</v>
      </c>
      <c r="M1489" s="2" t="str">
        <f>IF(K1489&gt;=9,"Promoter",IF(K1489&gt;=7,"Passive","Detractor"))</f>
        <v>Passive</v>
      </c>
      <c r="N1489" s="2" t="s">
        <v>7737</v>
      </c>
    </row>
    <row r="1490" spans="1:14" x14ac:dyDescent="0.2">
      <c r="A1490" s="2" t="s">
        <v>9225</v>
      </c>
      <c r="B1490" s="2" t="s">
        <v>5905</v>
      </c>
      <c r="C1490" s="2" t="s">
        <v>1801</v>
      </c>
      <c r="D1490" s="2" t="s">
        <v>81</v>
      </c>
      <c r="E1490" s="11">
        <v>46007</v>
      </c>
      <c r="F1490" s="2">
        <v>5</v>
      </c>
      <c r="G1490" s="2">
        <v>4</v>
      </c>
      <c r="H1490" s="2">
        <v>5</v>
      </c>
      <c r="I1490" s="2">
        <v>5</v>
      </c>
      <c r="J1490" s="2">
        <v>5</v>
      </c>
      <c r="K1490" s="2">
        <v>9</v>
      </c>
      <c r="L1490" s="2" t="str">
        <f>IF(F1490&gt;=4,"Positive",IF(F1490=3,"Neutral","Negative"))</f>
        <v>Positive</v>
      </c>
      <c r="M1490" s="2" t="str">
        <f>IF(K1490&gt;=9,"Promoter",IF(K1490&gt;=7,"Passive","Detractor"))</f>
        <v>Promoter</v>
      </c>
      <c r="N1490" s="2" t="s">
        <v>7733</v>
      </c>
    </row>
    <row r="1491" spans="1:14" x14ac:dyDescent="0.2">
      <c r="A1491" s="2" t="s">
        <v>9226</v>
      </c>
      <c r="B1491" s="2" t="s">
        <v>4922</v>
      </c>
      <c r="C1491" s="2" t="s">
        <v>2297</v>
      </c>
      <c r="D1491" s="2" t="s">
        <v>79</v>
      </c>
      <c r="E1491" s="11">
        <v>46008</v>
      </c>
      <c r="F1491" s="2">
        <v>4</v>
      </c>
      <c r="G1491" s="2">
        <v>3</v>
      </c>
      <c r="H1491" s="2">
        <v>4</v>
      </c>
      <c r="I1491" s="2">
        <v>5</v>
      </c>
      <c r="J1491" s="2">
        <v>3</v>
      </c>
      <c r="K1491" s="2">
        <v>8</v>
      </c>
      <c r="L1491" s="2" t="str">
        <f>IF(F1491&gt;=4,"Positive",IF(F1491=3,"Neutral","Negative"))</f>
        <v>Positive</v>
      </c>
      <c r="M1491" s="2" t="str">
        <f>IF(K1491&gt;=9,"Promoter",IF(K1491&gt;=7,"Passive","Detractor"))</f>
        <v>Passive</v>
      </c>
      <c r="N1491" s="2" t="s">
        <v>7743</v>
      </c>
    </row>
    <row r="1492" spans="1:14" x14ac:dyDescent="0.2">
      <c r="A1492" s="2" t="s">
        <v>9227</v>
      </c>
      <c r="B1492" s="2" t="s">
        <v>5241</v>
      </c>
      <c r="C1492" s="2" t="s">
        <v>1358</v>
      </c>
      <c r="D1492" s="2" t="s">
        <v>87</v>
      </c>
      <c r="E1492" s="11">
        <v>46008</v>
      </c>
      <c r="F1492" s="2">
        <v>4</v>
      </c>
      <c r="G1492" s="2">
        <v>3</v>
      </c>
      <c r="H1492" s="2">
        <v>5</v>
      </c>
      <c r="I1492" s="2">
        <v>5</v>
      </c>
      <c r="J1492" s="2">
        <v>5</v>
      </c>
      <c r="K1492" s="2">
        <v>8</v>
      </c>
      <c r="L1492" s="2" t="str">
        <f>IF(F1492&gt;=4,"Positive",IF(F1492=3,"Neutral","Negative"))</f>
        <v>Positive</v>
      </c>
      <c r="M1492" s="2" t="str">
        <f>IF(K1492&gt;=9,"Promoter",IF(K1492&gt;=7,"Passive","Detractor"))</f>
        <v>Passive</v>
      </c>
      <c r="N1492" s="2" t="s">
        <v>7743</v>
      </c>
    </row>
    <row r="1493" spans="1:14" x14ac:dyDescent="0.2">
      <c r="A1493" s="2" t="s">
        <v>9228</v>
      </c>
      <c r="B1493" s="2" t="s">
        <v>5270</v>
      </c>
      <c r="C1493" s="2" t="s">
        <v>1881</v>
      </c>
      <c r="D1493" s="2" t="s">
        <v>129</v>
      </c>
      <c r="E1493" s="11">
        <v>46008</v>
      </c>
      <c r="F1493" s="2">
        <v>4</v>
      </c>
      <c r="G1493" s="2">
        <v>4</v>
      </c>
      <c r="H1493" s="2">
        <v>4</v>
      </c>
      <c r="I1493" s="2">
        <v>4</v>
      </c>
      <c r="J1493" s="2">
        <v>5</v>
      </c>
      <c r="K1493" s="2">
        <v>9</v>
      </c>
      <c r="L1493" s="2" t="str">
        <f>IF(F1493&gt;=4,"Positive",IF(F1493=3,"Neutral","Negative"))</f>
        <v>Positive</v>
      </c>
      <c r="M1493" s="2" t="str">
        <f>IF(K1493&gt;=9,"Promoter",IF(K1493&gt;=7,"Passive","Detractor"))</f>
        <v>Promoter</v>
      </c>
      <c r="N1493" s="2" t="s">
        <v>7735</v>
      </c>
    </row>
    <row r="1494" spans="1:14" x14ac:dyDescent="0.2">
      <c r="A1494" s="2" t="s">
        <v>9229</v>
      </c>
      <c r="B1494" s="2" t="s">
        <v>5601</v>
      </c>
      <c r="C1494" s="2" t="s">
        <v>605</v>
      </c>
      <c r="D1494" s="2" t="s">
        <v>43</v>
      </c>
      <c r="E1494" s="11">
        <v>46008</v>
      </c>
      <c r="F1494" s="2">
        <v>4</v>
      </c>
      <c r="G1494" s="2">
        <v>4</v>
      </c>
      <c r="H1494" s="2">
        <v>4</v>
      </c>
      <c r="I1494" s="2">
        <v>4</v>
      </c>
      <c r="J1494" s="2">
        <v>4</v>
      </c>
      <c r="K1494" s="2">
        <v>7</v>
      </c>
      <c r="L1494" s="2" t="str">
        <f>IF(F1494&gt;=4,"Positive",IF(F1494=3,"Neutral","Negative"))</f>
        <v>Positive</v>
      </c>
      <c r="M1494" s="2" t="str">
        <f>IF(K1494&gt;=9,"Promoter",IF(K1494&gt;=7,"Passive","Detractor"))</f>
        <v>Passive</v>
      </c>
      <c r="N1494" s="2" t="s">
        <v>7743</v>
      </c>
    </row>
    <row r="1495" spans="1:14" x14ac:dyDescent="0.2">
      <c r="A1495" s="2" t="s">
        <v>9230</v>
      </c>
      <c r="B1495" s="2" t="s">
        <v>5651</v>
      </c>
      <c r="C1495" s="2" t="s">
        <v>1630</v>
      </c>
      <c r="D1495" s="2" t="s">
        <v>26</v>
      </c>
      <c r="E1495" s="11">
        <v>46008</v>
      </c>
      <c r="F1495" s="2">
        <v>4</v>
      </c>
      <c r="G1495" s="2">
        <v>5</v>
      </c>
      <c r="H1495" s="2">
        <v>3</v>
      </c>
      <c r="I1495" s="2">
        <v>3</v>
      </c>
      <c r="J1495" s="2">
        <v>4</v>
      </c>
      <c r="K1495" s="2">
        <v>7</v>
      </c>
      <c r="L1495" s="2" t="str">
        <f>IF(F1495&gt;=4,"Positive",IF(F1495=3,"Neutral","Negative"))</f>
        <v>Positive</v>
      </c>
      <c r="M1495" s="2" t="str">
        <f>IF(K1495&gt;=9,"Promoter",IF(K1495&gt;=7,"Passive","Detractor"))</f>
        <v>Passive</v>
      </c>
      <c r="N1495" s="2" t="s">
        <v>7743</v>
      </c>
    </row>
    <row r="1496" spans="1:14" x14ac:dyDescent="0.2">
      <c r="A1496" s="2" t="s">
        <v>9231</v>
      </c>
      <c r="B1496" s="2" t="s">
        <v>5824</v>
      </c>
      <c r="C1496" s="2" t="s">
        <v>512</v>
      </c>
      <c r="D1496" s="2" t="s">
        <v>93</v>
      </c>
      <c r="E1496" s="11">
        <v>46008</v>
      </c>
      <c r="F1496" s="2">
        <v>4</v>
      </c>
      <c r="G1496" s="2">
        <v>3</v>
      </c>
      <c r="H1496" s="2">
        <v>4</v>
      </c>
      <c r="I1496" s="2">
        <v>3</v>
      </c>
      <c r="J1496" s="2">
        <v>3</v>
      </c>
      <c r="K1496" s="2">
        <v>7</v>
      </c>
      <c r="L1496" s="2" t="str">
        <f>IF(F1496&gt;=4,"Positive",IF(F1496=3,"Neutral","Negative"))</f>
        <v>Positive</v>
      </c>
      <c r="M1496" s="2" t="str">
        <f>IF(K1496&gt;=9,"Promoter",IF(K1496&gt;=7,"Passive","Detractor"))</f>
        <v>Passive</v>
      </c>
      <c r="N1496" s="2" t="s">
        <v>7743</v>
      </c>
    </row>
    <row r="1497" spans="1:14" x14ac:dyDescent="0.2">
      <c r="A1497" s="2" t="s">
        <v>9232</v>
      </c>
      <c r="B1497" s="2" t="s">
        <v>5534</v>
      </c>
      <c r="C1497" s="2" t="s">
        <v>1332</v>
      </c>
      <c r="D1497" s="2" t="s">
        <v>120</v>
      </c>
      <c r="E1497" s="11">
        <v>46009</v>
      </c>
      <c r="F1497" s="2">
        <v>2</v>
      </c>
      <c r="G1497" s="2">
        <v>1</v>
      </c>
      <c r="H1497" s="2">
        <v>2</v>
      </c>
      <c r="I1497" s="2">
        <v>3</v>
      </c>
      <c r="J1497" s="2">
        <v>1</v>
      </c>
      <c r="K1497" s="2">
        <v>3</v>
      </c>
      <c r="L1497" s="2" t="str">
        <f>IF(F1497&gt;=4,"Positive",IF(F1497=3,"Neutral","Negative"))</f>
        <v>Negative</v>
      </c>
      <c r="M1497" s="2" t="str">
        <f>IF(K1497&gt;=9,"Promoter",IF(K1497&gt;=7,"Passive","Detractor"))</f>
        <v>Detractor</v>
      </c>
      <c r="N1497" s="2" t="s">
        <v>7743</v>
      </c>
    </row>
    <row r="1498" spans="1:14" x14ac:dyDescent="0.2">
      <c r="A1498" s="2" t="s">
        <v>9233</v>
      </c>
      <c r="B1498" s="2" t="s">
        <v>5576</v>
      </c>
      <c r="C1498" s="2" t="s">
        <v>876</v>
      </c>
      <c r="D1498" s="2" t="s">
        <v>118</v>
      </c>
      <c r="E1498" s="11">
        <v>46009</v>
      </c>
      <c r="F1498" s="2">
        <v>5</v>
      </c>
      <c r="G1498" s="2">
        <v>5</v>
      </c>
      <c r="H1498" s="2">
        <v>5</v>
      </c>
      <c r="I1498" s="2">
        <v>5</v>
      </c>
      <c r="J1498" s="2">
        <v>5</v>
      </c>
      <c r="K1498" s="2">
        <v>9</v>
      </c>
      <c r="L1498" s="2" t="str">
        <f>IF(F1498&gt;=4,"Positive",IF(F1498=3,"Neutral","Negative"))</f>
        <v>Positive</v>
      </c>
      <c r="M1498" s="2" t="str">
        <f>IF(K1498&gt;=9,"Promoter",IF(K1498&gt;=7,"Passive","Detractor"))</f>
        <v>Promoter</v>
      </c>
      <c r="N1498" s="2" t="s">
        <v>7733</v>
      </c>
    </row>
    <row r="1499" spans="1:14" x14ac:dyDescent="0.2">
      <c r="A1499" s="2" t="s">
        <v>9234</v>
      </c>
      <c r="B1499" s="2" t="s">
        <v>5646</v>
      </c>
      <c r="C1499" s="2" t="s">
        <v>1346</v>
      </c>
      <c r="D1499" s="2" t="s">
        <v>47</v>
      </c>
      <c r="E1499" s="11">
        <v>46009</v>
      </c>
      <c r="F1499" s="2">
        <v>5</v>
      </c>
      <c r="G1499" s="2">
        <v>5</v>
      </c>
      <c r="H1499" s="2">
        <v>5</v>
      </c>
      <c r="I1499" s="2">
        <v>5</v>
      </c>
      <c r="J1499" s="2">
        <v>5</v>
      </c>
      <c r="K1499" s="2">
        <v>9</v>
      </c>
      <c r="L1499" s="2" t="str">
        <f>IF(F1499&gt;=4,"Positive",IF(F1499=3,"Neutral","Negative"))</f>
        <v>Positive</v>
      </c>
      <c r="M1499" s="2" t="str">
        <f>IF(K1499&gt;=9,"Promoter",IF(K1499&gt;=7,"Passive","Detractor"))</f>
        <v>Promoter</v>
      </c>
      <c r="N1499" s="2" t="s">
        <v>7737</v>
      </c>
    </row>
    <row r="1500" spans="1:14" x14ac:dyDescent="0.2">
      <c r="A1500" s="2" t="s">
        <v>9235</v>
      </c>
      <c r="B1500" s="2" t="s">
        <v>5927</v>
      </c>
      <c r="C1500" s="2" t="s">
        <v>1273</v>
      </c>
      <c r="D1500" s="2" t="s">
        <v>9</v>
      </c>
      <c r="E1500" s="11">
        <v>46009</v>
      </c>
      <c r="F1500" s="2">
        <v>4</v>
      </c>
      <c r="G1500" s="2">
        <v>3</v>
      </c>
      <c r="H1500" s="2">
        <v>3</v>
      </c>
      <c r="I1500" s="2">
        <v>3</v>
      </c>
      <c r="J1500" s="2">
        <v>4</v>
      </c>
      <c r="K1500" s="2">
        <v>7</v>
      </c>
      <c r="L1500" s="2" t="str">
        <f>IF(F1500&gt;=4,"Positive",IF(F1500=3,"Neutral","Negative"))</f>
        <v>Positive</v>
      </c>
      <c r="M1500" s="2" t="str">
        <f>IF(K1500&gt;=9,"Promoter",IF(K1500&gt;=7,"Passive","Detractor"))</f>
        <v>Passive</v>
      </c>
      <c r="N1500" s="2" t="s">
        <v>7737</v>
      </c>
    </row>
    <row r="1501" spans="1:14" x14ac:dyDescent="0.2">
      <c r="A1501" s="2" t="s">
        <v>9236</v>
      </c>
      <c r="B1501" s="2" t="s">
        <v>4913</v>
      </c>
      <c r="C1501" s="2" t="s">
        <v>1367</v>
      </c>
      <c r="D1501" s="2" t="s">
        <v>103</v>
      </c>
      <c r="E1501" s="11">
        <v>46010</v>
      </c>
      <c r="F1501" s="2">
        <v>5</v>
      </c>
      <c r="G1501" s="2">
        <v>5</v>
      </c>
      <c r="H1501" s="2">
        <v>5</v>
      </c>
      <c r="I1501" s="2">
        <v>5</v>
      </c>
      <c r="J1501" s="2">
        <v>5</v>
      </c>
      <c r="K1501" s="2">
        <v>8</v>
      </c>
      <c r="L1501" s="2" t="str">
        <f>IF(F1501&gt;=4,"Positive",IF(F1501=3,"Neutral","Negative"))</f>
        <v>Positive</v>
      </c>
      <c r="M1501" s="2" t="str">
        <f>IF(K1501&gt;=9,"Promoter",IF(K1501&gt;=7,"Passive","Detractor"))</f>
        <v>Passive</v>
      </c>
      <c r="N1501" s="2" t="s">
        <v>7735</v>
      </c>
    </row>
    <row r="1502" spans="1:14" x14ac:dyDescent="0.2">
      <c r="A1502" s="2" t="s">
        <v>9237</v>
      </c>
      <c r="B1502" s="2" t="s">
        <v>5014</v>
      </c>
      <c r="C1502" s="2" t="s">
        <v>2337</v>
      </c>
      <c r="D1502" s="2" t="s">
        <v>61</v>
      </c>
      <c r="E1502" s="11">
        <v>46010</v>
      </c>
      <c r="F1502" s="2">
        <v>4</v>
      </c>
      <c r="G1502" s="2">
        <v>4</v>
      </c>
      <c r="H1502" s="2">
        <v>4</v>
      </c>
      <c r="I1502" s="2">
        <v>4</v>
      </c>
      <c r="J1502" s="2">
        <v>5</v>
      </c>
      <c r="K1502" s="2">
        <v>8</v>
      </c>
      <c r="L1502" s="2" t="str">
        <f>IF(F1502&gt;=4,"Positive",IF(F1502=3,"Neutral","Negative"))</f>
        <v>Positive</v>
      </c>
      <c r="M1502" s="2" t="str">
        <f>IF(K1502&gt;=9,"Promoter",IF(K1502&gt;=7,"Passive","Detractor"))</f>
        <v>Passive</v>
      </c>
      <c r="N1502" s="2" t="s">
        <v>7743</v>
      </c>
    </row>
    <row r="1503" spans="1:14" x14ac:dyDescent="0.2">
      <c r="A1503" s="2" t="s">
        <v>9238</v>
      </c>
      <c r="B1503" s="2" t="s">
        <v>5575</v>
      </c>
      <c r="C1503" s="2" t="s">
        <v>2287</v>
      </c>
      <c r="D1503" s="2" t="s">
        <v>13</v>
      </c>
      <c r="E1503" s="11">
        <v>46010</v>
      </c>
      <c r="F1503" s="2">
        <v>5</v>
      </c>
      <c r="G1503" s="2">
        <v>5</v>
      </c>
      <c r="H1503" s="2">
        <v>5</v>
      </c>
      <c r="I1503" s="2">
        <v>5</v>
      </c>
      <c r="J1503" s="2">
        <v>5</v>
      </c>
      <c r="K1503" s="2">
        <v>8</v>
      </c>
      <c r="L1503" s="2" t="str">
        <f>IF(F1503&gt;=4,"Positive",IF(F1503=3,"Neutral","Negative"))</f>
        <v>Positive</v>
      </c>
      <c r="M1503" s="2" t="str">
        <f>IF(K1503&gt;=9,"Promoter",IF(K1503&gt;=7,"Passive","Detractor"))</f>
        <v>Passive</v>
      </c>
      <c r="N1503" s="2" t="s">
        <v>7737</v>
      </c>
    </row>
    <row r="1504" spans="1:14" x14ac:dyDescent="0.2">
      <c r="A1504" s="2" t="s">
        <v>9239</v>
      </c>
      <c r="B1504" s="2" t="s">
        <v>5779</v>
      </c>
      <c r="C1504" s="2" t="s">
        <v>1107</v>
      </c>
      <c r="D1504" s="2" t="s">
        <v>73</v>
      </c>
      <c r="E1504" s="11">
        <v>46010</v>
      </c>
      <c r="F1504" s="2">
        <v>5</v>
      </c>
      <c r="G1504" s="2">
        <v>5</v>
      </c>
      <c r="H1504" s="2">
        <v>5</v>
      </c>
      <c r="I1504" s="2">
        <v>5</v>
      </c>
      <c r="J1504" s="2">
        <v>5</v>
      </c>
      <c r="K1504" s="2">
        <v>9</v>
      </c>
      <c r="L1504" s="2" t="str">
        <f>IF(F1504&gt;=4,"Positive",IF(F1504=3,"Neutral","Negative"))</f>
        <v>Positive</v>
      </c>
      <c r="M1504" s="2" t="str">
        <f>IF(K1504&gt;=9,"Promoter",IF(K1504&gt;=7,"Passive","Detractor"))</f>
        <v>Promoter</v>
      </c>
      <c r="N1504" s="2" t="s">
        <v>7737</v>
      </c>
    </row>
    <row r="1505" spans="1:14" x14ac:dyDescent="0.2">
      <c r="A1505" s="2" t="s">
        <v>9240</v>
      </c>
      <c r="B1505" s="2" t="s">
        <v>5939</v>
      </c>
      <c r="C1505" s="2" t="s">
        <v>1409</v>
      </c>
      <c r="D1505" s="2" t="s">
        <v>34</v>
      </c>
      <c r="E1505" s="11">
        <v>46010</v>
      </c>
      <c r="F1505" s="2">
        <v>4</v>
      </c>
      <c r="G1505" s="2">
        <v>3</v>
      </c>
      <c r="H1505" s="2">
        <v>4</v>
      </c>
      <c r="I1505" s="2">
        <v>4</v>
      </c>
      <c r="J1505" s="2">
        <v>3</v>
      </c>
      <c r="K1505" s="2">
        <v>8</v>
      </c>
      <c r="L1505" s="2" t="str">
        <f>IF(F1505&gt;=4,"Positive",IF(F1505=3,"Neutral","Negative"))</f>
        <v>Positive</v>
      </c>
      <c r="M1505" s="2" t="str">
        <f>IF(K1505&gt;=9,"Promoter",IF(K1505&gt;=7,"Passive","Detractor"))</f>
        <v>Passive</v>
      </c>
      <c r="N1505" s="2" t="s">
        <v>7735</v>
      </c>
    </row>
    <row r="1506" spans="1:14" x14ac:dyDescent="0.2">
      <c r="A1506" s="2" t="s">
        <v>9241</v>
      </c>
      <c r="B1506" s="2" t="s">
        <v>5116</v>
      </c>
      <c r="C1506" s="2" t="s">
        <v>2038</v>
      </c>
      <c r="D1506" s="2" t="s">
        <v>77</v>
      </c>
      <c r="E1506" s="11">
        <v>46011</v>
      </c>
      <c r="F1506" s="2">
        <v>5</v>
      </c>
      <c r="G1506" s="2">
        <v>5</v>
      </c>
      <c r="H1506" s="2">
        <v>5</v>
      </c>
      <c r="I1506" s="2">
        <v>5</v>
      </c>
      <c r="J1506" s="2">
        <v>5</v>
      </c>
      <c r="K1506" s="2">
        <v>10</v>
      </c>
      <c r="L1506" s="2" t="str">
        <f>IF(F1506&gt;=4,"Positive",IF(F1506=3,"Neutral","Negative"))</f>
        <v>Positive</v>
      </c>
      <c r="M1506" s="2" t="str">
        <f>IF(K1506&gt;=9,"Promoter",IF(K1506&gt;=7,"Passive","Detractor"))</f>
        <v>Promoter</v>
      </c>
      <c r="N1506" s="2" t="s">
        <v>7743</v>
      </c>
    </row>
    <row r="1507" spans="1:14" x14ac:dyDescent="0.2">
      <c r="A1507" s="2" t="s">
        <v>9242</v>
      </c>
      <c r="B1507" s="2" t="s">
        <v>5586</v>
      </c>
      <c r="C1507" s="2" t="s">
        <v>1283</v>
      </c>
      <c r="D1507" s="2" t="s">
        <v>81</v>
      </c>
      <c r="E1507" s="11">
        <v>46011</v>
      </c>
      <c r="F1507" s="2">
        <v>4</v>
      </c>
      <c r="G1507" s="2">
        <v>3</v>
      </c>
      <c r="H1507" s="2">
        <v>4</v>
      </c>
      <c r="I1507" s="2">
        <v>4</v>
      </c>
      <c r="J1507" s="2">
        <v>4</v>
      </c>
      <c r="K1507" s="2">
        <v>8</v>
      </c>
      <c r="L1507" s="2" t="str">
        <f>IF(F1507&gt;=4,"Positive",IF(F1507=3,"Neutral","Negative"))</f>
        <v>Positive</v>
      </c>
      <c r="M1507" s="2" t="str">
        <f>IF(K1507&gt;=9,"Promoter",IF(K1507&gt;=7,"Passive","Detractor"))</f>
        <v>Passive</v>
      </c>
      <c r="N1507" s="2" t="s">
        <v>7733</v>
      </c>
    </row>
    <row r="1508" spans="1:14" x14ac:dyDescent="0.2">
      <c r="A1508" s="2" t="s">
        <v>9243</v>
      </c>
      <c r="B1508" s="2" t="s">
        <v>5831</v>
      </c>
      <c r="C1508" s="2" t="s">
        <v>699</v>
      </c>
      <c r="D1508" s="2" t="s">
        <v>89</v>
      </c>
      <c r="E1508" s="11">
        <v>46011</v>
      </c>
      <c r="F1508" s="2">
        <v>4</v>
      </c>
      <c r="G1508" s="2">
        <v>4</v>
      </c>
      <c r="H1508" s="2">
        <v>4</v>
      </c>
      <c r="I1508" s="2">
        <v>4</v>
      </c>
      <c r="J1508" s="2">
        <v>5</v>
      </c>
      <c r="K1508" s="2">
        <v>7</v>
      </c>
      <c r="L1508" s="2" t="str">
        <f>IF(F1508&gt;=4,"Positive",IF(F1508=3,"Neutral","Negative"))</f>
        <v>Positive</v>
      </c>
      <c r="M1508" s="2" t="str">
        <f>IF(K1508&gt;=9,"Promoter",IF(K1508&gt;=7,"Passive","Detractor"))</f>
        <v>Passive</v>
      </c>
      <c r="N1508" s="2" t="s">
        <v>7735</v>
      </c>
    </row>
    <row r="1509" spans="1:14" x14ac:dyDescent="0.2">
      <c r="A1509" s="2" t="s">
        <v>9244</v>
      </c>
      <c r="B1509" s="2" t="s">
        <v>5920</v>
      </c>
      <c r="C1509" s="2" t="s">
        <v>2538</v>
      </c>
      <c r="D1509" s="2" t="s">
        <v>79</v>
      </c>
      <c r="E1509" s="11">
        <v>46011</v>
      </c>
      <c r="F1509" s="2">
        <v>4</v>
      </c>
      <c r="G1509" s="2">
        <v>4</v>
      </c>
      <c r="H1509" s="2">
        <v>3</v>
      </c>
      <c r="I1509" s="2">
        <v>4</v>
      </c>
      <c r="J1509" s="2">
        <v>3</v>
      </c>
      <c r="K1509" s="2">
        <v>8</v>
      </c>
      <c r="L1509" s="2" t="str">
        <f>IF(F1509&gt;=4,"Positive",IF(F1509=3,"Neutral","Negative"))</f>
        <v>Positive</v>
      </c>
      <c r="M1509" s="2" t="str">
        <f>IF(K1509&gt;=9,"Promoter",IF(K1509&gt;=7,"Passive","Detractor"))</f>
        <v>Passive</v>
      </c>
      <c r="N1509" s="2" t="s">
        <v>7749</v>
      </c>
    </row>
    <row r="1510" spans="1:14" x14ac:dyDescent="0.2">
      <c r="A1510" s="2" t="s">
        <v>9245</v>
      </c>
      <c r="B1510" s="2" t="s">
        <v>5963</v>
      </c>
      <c r="C1510" s="2" t="s">
        <v>2375</v>
      </c>
      <c r="D1510" s="2" t="s">
        <v>77</v>
      </c>
      <c r="E1510" s="11">
        <v>46011</v>
      </c>
      <c r="F1510" s="2">
        <v>3</v>
      </c>
      <c r="G1510" s="2">
        <v>3</v>
      </c>
      <c r="H1510" s="2">
        <v>4</v>
      </c>
      <c r="I1510" s="2">
        <v>3</v>
      </c>
      <c r="J1510" s="2">
        <v>3</v>
      </c>
      <c r="K1510" s="2">
        <v>6</v>
      </c>
      <c r="L1510" s="2" t="str">
        <f>IF(F1510&gt;=4,"Positive",IF(F1510=3,"Neutral","Negative"))</f>
        <v>Neutral</v>
      </c>
      <c r="M1510" s="2" t="str">
        <f>IF(K1510&gt;=9,"Promoter",IF(K1510&gt;=7,"Passive","Detractor"))</f>
        <v>Detractor</v>
      </c>
      <c r="N1510" s="2" t="s">
        <v>7735</v>
      </c>
    </row>
    <row r="1511" spans="1:14" x14ac:dyDescent="0.2">
      <c r="A1511" s="2" t="s">
        <v>9246</v>
      </c>
      <c r="B1511" s="2" t="s">
        <v>6018</v>
      </c>
      <c r="C1511" s="2" t="s">
        <v>2124</v>
      </c>
      <c r="D1511" s="2" t="s">
        <v>103</v>
      </c>
      <c r="E1511" s="11">
        <v>46011</v>
      </c>
      <c r="F1511" s="2">
        <v>2</v>
      </c>
      <c r="G1511" s="2">
        <v>2</v>
      </c>
      <c r="H1511" s="2">
        <v>1</v>
      </c>
      <c r="I1511" s="2">
        <v>2</v>
      </c>
      <c r="J1511" s="2">
        <v>3</v>
      </c>
      <c r="K1511" s="2">
        <v>2</v>
      </c>
      <c r="L1511" s="2" t="str">
        <f>IF(F1511&gt;=4,"Positive",IF(F1511=3,"Neutral","Negative"))</f>
        <v>Negative</v>
      </c>
      <c r="M1511" s="2" t="str">
        <f>IF(K1511&gt;=9,"Promoter",IF(K1511&gt;=7,"Passive","Detractor"))</f>
        <v>Detractor</v>
      </c>
      <c r="N1511" s="2" t="s">
        <v>7743</v>
      </c>
    </row>
    <row r="1512" spans="1:14" x14ac:dyDescent="0.2">
      <c r="A1512" s="2" t="s">
        <v>9247</v>
      </c>
      <c r="B1512" s="2" t="s">
        <v>4881</v>
      </c>
      <c r="C1512" s="2" t="s">
        <v>1981</v>
      </c>
      <c r="D1512" s="2" t="s">
        <v>69</v>
      </c>
      <c r="E1512" s="11">
        <v>46012</v>
      </c>
      <c r="F1512" s="2">
        <v>4</v>
      </c>
      <c r="G1512" s="2">
        <v>4</v>
      </c>
      <c r="H1512" s="2">
        <v>3</v>
      </c>
      <c r="I1512" s="2">
        <v>3</v>
      </c>
      <c r="J1512" s="2">
        <v>5</v>
      </c>
      <c r="K1512" s="2">
        <v>7</v>
      </c>
      <c r="L1512" s="2" t="str">
        <f>IF(F1512&gt;=4,"Positive",IF(F1512=3,"Neutral","Negative"))</f>
        <v>Positive</v>
      </c>
      <c r="M1512" s="2" t="str">
        <f>IF(K1512&gt;=9,"Promoter",IF(K1512&gt;=7,"Passive","Detractor"))</f>
        <v>Passive</v>
      </c>
      <c r="N1512" s="2" t="s">
        <v>7743</v>
      </c>
    </row>
    <row r="1513" spans="1:14" x14ac:dyDescent="0.2">
      <c r="A1513" s="2" t="s">
        <v>9248</v>
      </c>
      <c r="B1513" s="2" t="s">
        <v>5107</v>
      </c>
      <c r="C1513" s="2" t="s">
        <v>2125</v>
      </c>
      <c r="D1513" s="2" t="s">
        <v>127</v>
      </c>
      <c r="E1513" s="11">
        <v>46012</v>
      </c>
      <c r="F1513" s="2">
        <v>3</v>
      </c>
      <c r="G1513" s="2">
        <v>2</v>
      </c>
      <c r="H1513" s="2">
        <v>4</v>
      </c>
      <c r="I1513" s="2">
        <v>3</v>
      </c>
      <c r="J1513" s="2">
        <v>2</v>
      </c>
      <c r="K1513" s="2">
        <v>6</v>
      </c>
      <c r="L1513" s="2" t="str">
        <f>IF(F1513&gt;=4,"Positive",IF(F1513=3,"Neutral","Negative"))</f>
        <v>Neutral</v>
      </c>
      <c r="M1513" s="2" t="str">
        <f>IF(K1513&gt;=9,"Promoter",IF(K1513&gt;=7,"Passive","Detractor"))</f>
        <v>Detractor</v>
      </c>
      <c r="N1513" s="2" t="s">
        <v>7733</v>
      </c>
    </row>
    <row r="1514" spans="1:14" x14ac:dyDescent="0.2">
      <c r="A1514" s="2" t="s">
        <v>9249</v>
      </c>
      <c r="B1514" s="2" t="s">
        <v>5374</v>
      </c>
      <c r="C1514" s="2" t="s">
        <v>2044</v>
      </c>
      <c r="D1514" s="2" t="s">
        <v>118</v>
      </c>
      <c r="E1514" s="11">
        <v>46012</v>
      </c>
      <c r="F1514" s="2">
        <v>4</v>
      </c>
      <c r="G1514" s="2">
        <v>4</v>
      </c>
      <c r="H1514" s="2">
        <v>4</v>
      </c>
      <c r="I1514" s="2">
        <v>4</v>
      </c>
      <c r="J1514" s="2">
        <v>3</v>
      </c>
      <c r="K1514" s="2">
        <v>8</v>
      </c>
      <c r="L1514" s="2" t="str">
        <f>IF(F1514&gt;=4,"Positive",IF(F1514=3,"Neutral","Negative"))</f>
        <v>Positive</v>
      </c>
      <c r="M1514" s="2" t="str">
        <f>IF(K1514&gt;=9,"Promoter",IF(K1514&gt;=7,"Passive","Detractor"))</f>
        <v>Passive</v>
      </c>
      <c r="N1514" s="2" t="s">
        <v>7749</v>
      </c>
    </row>
    <row r="1515" spans="1:14" x14ac:dyDescent="0.2">
      <c r="A1515" s="2" t="s">
        <v>9250</v>
      </c>
      <c r="B1515" s="2" t="s">
        <v>5377</v>
      </c>
      <c r="C1515" s="2" t="s">
        <v>441</v>
      </c>
      <c r="D1515" s="2" t="s">
        <v>116</v>
      </c>
      <c r="E1515" s="11">
        <v>46012</v>
      </c>
      <c r="F1515" s="2">
        <v>4</v>
      </c>
      <c r="G1515" s="2">
        <v>3</v>
      </c>
      <c r="H1515" s="2">
        <v>4</v>
      </c>
      <c r="I1515" s="2">
        <v>5</v>
      </c>
      <c r="J1515" s="2">
        <v>5</v>
      </c>
      <c r="K1515" s="2">
        <v>9</v>
      </c>
      <c r="L1515" s="2" t="str">
        <f>IF(F1515&gt;=4,"Positive",IF(F1515=3,"Neutral","Negative"))</f>
        <v>Positive</v>
      </c>
      <c r="M1515" s="2" t="str">
        <f>IF(K1515&gt;=9,"Promoter",IF(K1515&gt;=7,"Passive","Detractor"))</f>
        <v>Promoter</v>
      </c>
      <c r="N1515" s="2" t="s">
        <v>7743</v>
      </c>
    </row>
    <row r="1516" spans="1:14" x14ac:dyDescent="0.2">
      <c r="A1516" s="2" t="s">
        <v>9251</v>
      </c>
      <c r="B1516" s="2" t="s">
        <v>5674</v>
      </c>
      <c r="C1516" s="2" t="s">
        <v>771</v>
      </c>
      <c r="D1516" s="2" t="s">
        <v>108</v>
      </c>
      <c r="E1516" s="11">
        <v>46012</v>
      </c>
      <c r="F1516" s="2">
        <v>4</v>
      </c>
      <c r="G1516" s="2">
        <v>4</v>
      </c>
      <c r="H1516" s="2">
        <v>3</v>
      </c>
      <c r="I1516" s="2">
        <v>4</v>
      </c>
      <c r="J1516" s="2">
        <v>4</v>
      </c>
      <c r="K1516" s="2">
        <v>8</v>
      </c>
      <c r="L1516" s="2" t="str">
        <f>IF(F1516&gt;=4,"Positive",IF(F1516=3,"Neutral","Negative"))</f>
        <v>Positive</v>
      </c>
      <c r="M1516" s="2" t="str">
        <f>IF(K1516&gt;=9,"Promoter",IF(K1516&gt;=7,"Passive","Detractor"))</f>
        <v>Passive</v>
      </c>
      <c r="N1516" s="2" t="s">
        <v>7733</v>
      </c>
    </row>
    <row r="1517" spans="1:14" x14ac:dyDescent="0.2">
      <c r="A1517" s="2" t="s">
        <v>9252</v>
      </c>
      <c r="B1517" s="2" t="s">
        <v>5806</v>
      </c>
      <c r="C1517" s="2" t="s">
        <v>532</v>
      </c>
      <c r="D1517" s="2" t="s">
        <v>71</v>
      </c>
      <c r="E1517" s="11">
        <v>46012</v>
      </c>
      <c r="F1517" s="2">
        <v>4</v>
      </c>
      <c r="G1517" s="2">
        <v>4</v>
      </c>
      <c r="H1517" s="2">
        <v>4</v>
      </c>
      <c r="I1517" s="2">
        <v>4</v>
      </c>
      <c r="J1517" s="2">
        <v>4</v>
      </c>
      <c r="K1517" s="2">
        <v>7</v>
      </c>
      <c r="L1517" s="2" t="str">
        <f>IF(F1517&gt;=4,"Positive",IF(F1517=3,"Neutral","Negative"))</f>
        <v>Positive</v>
      </c>
      <c r="M1517" s="2" t="str">
        <f>IF(K1517&gt;=9,"Promoter",IF(K1517&gt;=7,"Passive","Detractor"))</f>
        <v>Passive</v>
      </c>
      <c r="N1517" s="2" t="s">
        <v>7743</v>
      </c>
    </row>
    <row r="1518" spans="1:14" x14ac:dyDescent="0.2">
      <c r="A1518" s="2" t="s">
        <v>9253</v>
      </c>
      <c r="B1518" s="2" t="s">
        <v>5826</v>
      </c>
      <c r="C1518" s="2" t="s">
        <v>1140</v>
      </c>
      <c r="D1518" s="2" t="s">
        <v>83</v>
      </c>
      <c r="E1518" s="11">
        <v>46012</v>
      </c>
      <c r="F1518" s="2">
        <v>5</v>
      </c>
      <c r="G1518" s="2">
        <v>5</v>
      </c>
      <c r="H1518" s="2">
        <v>5</v>
      </c>
      <c r="I1518" s="2">
        <v>5</v>
      </c>
      <c r="J1518" s="2">
        <v>5</v>
      </c>
      <c r="K1518" s="2">
        <v>9</v>
      </c>
      <c r="L1518" s="2" t="str">
        <f>IF(F1518&gt;=4,"Positive",IF(F1518=3,"Neutral","Negative"))</f>
        <v>Positive</v>
      </c>
      <c r="M1518" s="2" t="str">
        <f>IF(K1518&gt;=9,"Promoter",IF(K1518&gt;=7,"Passive","Detractor"))</f>
        <v>Promoter</v>
      </c>
      <c r="N1518" s="2" t="s">
        <v>7733</v>
      </c>
    </row>
    <row r="1519" spans="1:14" x14ac:dyDescent="0.2">
      <c r="A1519" s="2" t="s">
        <v>9254</v>
      </c>
      <c r="B1519" s="2" t="s">
        <v>5885</v>
      </c>
      <c r="C1519" s="2" t="s">
        <v>2326</v>
      </c>
      <c r="D1519" s="2" t="s">
        <v>81</v>
      </c>
      <c r="E1519" s="11">
        <v>46012</v>
      </c>
      <c r="F1519" s="2">
        <v>5</v>
      </c>
      <c r="G1519" s="2">
        <v>4</v>
      </c>
      <c r="H1519" s="2">
        <v>4</v>
      </c>
      <c r="I1519" s="2">
        <v>5</v>
      </c>
      <c r="J1519" s="2">
        <v>5</v>
      </c>
      <c r="K1519" s="2">
        <v>10</v>
      </c>
      <c r="L1519" s="2" t="str">
        <f>IF(F1519&gt;=4,"Positive",IF(F1519=3,"Neutral","Negative"))</f>
        <v>Positive</v>
      </c>
      <c r="M1519" s="2" t="str">
        <f>IF(K1519&gt;=9,"Promoter",IF(K1519&gt;=7,"Passive","Detractor"))</f>
        <v>Promoter</v>
      </c>
      <c r="N1519" s="2" t="s">
        <v>7743</v>
      </c>
    </row>
    <row r="1520" spans="1:14" x14ac:dyDescent="0.2">
      <c r="A1520" s="2" t="s">
        <v>9255</v>
      </c>
      <c r="B1520" s="2" t="s">
        <v>5966</v>
      </c>
      <c r="C1520" s="2" t="s">
        <v>2463</v>
      </c>
      <c r="D1520" s="2" t="s">
        <v>81</v>
      </c>
      <c r="E1520" s="11">
        <v>46012</v>
      </c>
      <c r="F1520" s="2">
        <v>4</v>
      </c>
      <c r="G1520" s="2">
        <v>3</v>
      </c>
      <c r="H1520" s="2">
        <v>4</v>
      </c>
      <c r="I1520" s="2">
        <v>3</v>
      </c>
      <c r="J1520" s="2">
        <v>4</v>
      </c>
      <c r="K1520" s="2">
        <v>9</v>
      </c>
      <c r="L1520" s="2" t="str">
        <f>IF(F1520&gt;=4,"Positive",IF(F1520=3,"Neutral","Negative"))</f>
        <v>Positive</v>
      </c>
      <c r="M1520" s="2" t="str">
        <f>IF(K1520&gt;=9,"Promoter",IF(K1520&gt;=7,"Passive","Detractor"))</f>
        <v>Promoter</v>
      </c>
      <c r="N1520" s="2" t="s">
        <v>7737</v>
      </c>
    </row>
    <row r="1521" spans="1:14" x14ac:dyDescent="0.2">
      <c r="A1521" s="2" t="s">
        <v>9256</v>
      </c>
      <c r="B1521" s="2" t="s">
        <v>5995</v>
      </c>
      <c r="C1521" s="2" t="s">
        <v>974</v>
      </c>
      <c r="D1521" s="2" t="s">
        <v>9</v>
      </c>
      <c r="E1521" s="11">
        <v>46012</v>
      </c>
      <c r="F1521" s="2">
        <v>4</v>
      </c>
      <c r="G1521" s="2">
        <v>4</v>
      </c>
      <c r="H1521" s="2">
        <v>4</v>
      </c>
      <c r="I1521" s="2">
        <v>4</v>
      </c>
      <c r="J1521" s="2">
        <v>3</v>
      </c>
      <c r="K1521" s="2">
        <v>7</v>
      </c>
      <c r="L1521" s="2" t="str">
        <f>IF(F1521&gt;=4,"Positive",IF(F1521=3,"Neutral","Negative"))</f>
        <v>Positive</v>
      </c>
      <c r="M1521" s="2" t="str">
        <f>IF(K1521&gt;=9,"Promoter",IF(K1521&gt;=7,"Passive","Detractor"))</f>
        <v>Passive</v>
      </c>
      <c r="N1521" s="2" t="s">
        <v>7743</v>
      </c>
    </row>
    <row r="1522" spans="1:14" x14ac:dyDescent="0.2">
      <c r="A1522" s="2" t="s">
        <v>9257</v>
      </c>
      <c r="B1522" s="2" t="s">
        <v>4414</v>
      </c>
      <c r="C1522" s="2" t="s">
        <v>2455</v>
      </c>
      <c r="D1522" s="2" t="s">
        <v>59</v>
      </c>
      <c r="E1522" s="11">
        <v>46013</v>
      </c>
      <c r="F1522" s="2">
        <v>4</v>
      </c>
      <c r="G1522" s="2">
        <v>5</v>
      </c>
      <c r="H1522" s="2">
        <v>4</v>
      </c>
      <c r="I1522" s="2">
        <v>4</v>
      </c>
      <c r="J1522" s="2">
        <v>4</v>
      </c>
      <c r="K1522" s="2">
        <v>9</v>
      </c>
      <c r="L1522" s="2" t="str">
        <f>IF(F1522&gt;=4,"Positive",IF(F1522=3,"Neutral","Negative"))</f>
        <v>Positive</v>
      </c>
      <c r="M1522" s="2" t="str">
        <f>IF(K1522&gt;=9,"Promoter",IF(K1522&gt;=7,"Passive","Detractor"))</f>
        <v>Promoter</v>
      </c>
      <c r="N1522" s="2" t="s">
        <v>7733</v>
      </c>
    </row>
    <row r="1523" spans="1:14" x14ac:dyDescent="0.2">
      <c r="A1523" s="2" t="s">
        <v>9258</v>
      </c>
      <c r="B1523" s="2" t="s">
        <v>4716</v>
      </c>
      <c r="C1523" s="2" t="s">
        <v>2433</v>
      </c>
      <c r="D1523" s="2" t="s">
        <v>47</v>
      </c>
      <c r="E1523" s="11">
        <v>46013</v>
      </c>
      <c r="F1523" s="2">
        <v>4</v>
      </c>
      <c r="G1523" s="2">
        <v>5</v>
      </c>
      <c r="H1523" s="2">
        <v>3</v>
      </c>
      <c r="I1523" s="2">
        <v>4</v>
      </c>
      <c r="J1523" s="2">
        <v>3</v>
      </c>
      <c r="K1523" s="2">
        <v>8</v>
      </c>
      <c r="L1523" s="2" t="str">
        <f>IF(F1523&gt;=4,"Positive",IF(F1523=3,"Neutral","Negative"))</f>
        <v>Positive</v>
      </c>
      <c r="M1523" s="2" t="str">
        <f>IF(K1523&gt;=9,"Promoter",IF(K1523&gt;=7,"Passive","Detractor"))</f>
        <v>Passive</v>
      </c>
      <c r="N1523" s="2" t="s">
        <v>7733</v>
      </c>
    </row>
    <row r="1524" spans="1:14" x14ac:dyDescent="0.2">
      <c r="A1524" s="2" t="s">
        <v>9259</v>
      </c>
      <c r="B1524" s="2" t="s">
        <v>5258</v>
      </c>
      <c r="C1524" s="2" t="s">
        <v>2481</v>
      </c>
      <c r="D1524" s="2" t="s">
        <v>13</v>
      </c>
      <c r="E1524" s="11">
        <v>46013</v>
      </c>
      <c r="F1524" s="2">
        <v>5</v>
      </c>
      <c r="G1524" s="2">
        <v>4</v>
      </c>
      <c r="H1524" s="2">
        <v>5</v>
      </c>
      <c r="I1524" s="2">
        <v>5</v>
      </c>
      <c r="J1524" s="2">
        <v>5</v>
      </c>
      <c r="K1524" s="2">
        <v>10</v>
      </c>
      <c r="L1524" s="2" t="str">
        <f>IF(F1524&gt;=4,"Positive",IF(F1524=3,"Neutral","Negative"))</f>
        <v>Positive</v>
      </c>
      <c r="M1524" s="2" t="str">
        <f>IF(K1524&gt;=9,"Promoter",IF(K1524&gt;=7,"Passive","Detractor"))</f>
        <v>Promoter</v>
      </c>
      <c r="N1524" s="2" t="s">
        <v>7733</v>
      </c>
    </row>
    <row r="1525" spans="1:14" x14ac:dyDescent="0.2">
      <c r="A1525" s="2" t="s">
        <v>9260</v>
      </c>
      <c r="B1525" s="2" t="s">
        <v>5404</v>
      </c>
      <c r="C1525" s="2" t="s">
        <v>505</v>
      </c>
      <c r="D1525" s="2" t="s">
        <v>87</v>
      </c>
      <c r="E1525" s="11">
        <v>46013</v>
      </c>
      <c r="F1525" s="2">
        <v>4</v>
      </c>
      <c r="G1525" s="2">
        <v>4</v>
      </c>
      <c r="H1525" s="2">
        <v>5</v>
      </c>
      <c r="I1525" s="2">
        <v>5</v>
      </c>
      <c r="J1525" s="2">
        <v>4</v>
      </c>
      <c r="K1525" s="2">
        <v>9</v>
      </c>
      <c r="L1525" s="2" t="str">
        <f>IF(F1525&gt;=4,"Positive",IF(F1525=3,"Neutral","Negative"))</f>
        <v>Positive</v>
      </c>
      <c r="M1525" s="2" t="str">
        <f>IF(K1525&gt;=9,"Promoter",IF(K1525&gt;=7,"Passive","Detractor"))</f>
        <v>Promoter</v>
      </c>
      <c r="N1525" s="2" t="s">
        <v>7737</v>
      </c>
    </row>
    <row r="1526" spans="1:14" x14ac:dyDescent="0.2">
      <c r="A1526" s="2" t="s">
        <v>9261</v>
      </c>
      <c r="B1526" s="2" t="s">
        <v>5430</v>
      </c>
      <c r="C1526" s="2" t="s">
        <v>2020</v>
      </c>
      <c r="D1526" s="2" t="s">
        <v>99</v>
      </c>
      <c r="E1526" s="11">
        <v>46013</v>
      </c>
      <c r="F1526" s="2">
        <v>4</v>
      </c>
      <c r="G1526" s="2">
        <v>4</v>
      </c>
      <c r="H1526" s="2">
        <v>4</v>
      </c>
      <c r="I1526" s="2">
        <v>5</v>
      </c>
      <c r="J1526" s="2">
        <v>4</v>
      </c>
      <c r="K1526" s="2">
        <v>7</v>
      </c>
      <c r="L1526" s="2" t="str">
        <f>IF(F1526&gt;=4,"Positive",IF(F1526=3,"Neutral","Negative"))</f>
        <v>Positive</v>
      </c>
      <c r="M1526" s="2" t="str">
        <f>IF(K1526&gt;=9,"Promoter",IF(K1526&gt;=7,"Passive","Detractor"))</f>
        <v>Passive</v>
      </c>
      <c r="N1526" s="2" t="s">
        <v>7735</v>
      </c>
    </row>
    <row r="1527" spans="1:14" x14ac:dyDescent="0.2">
      <c r="A1527" s="2" t="s">
        <v>9262</v>
      </c>
      <c r="B1527" s="2" t="s">
        <v>5449</v>
      </c>
      <c r="C1527" s="2" t="s">
        <v>1587</v>
      </c>
      <c r="D1527" s="2" t="s">
        <v>61</v>
      </c>
      <c r="E1527" s="11">
        <v>46013</v>
      </c>
      <c r="F1527" s="2">
        <v>4</v>
      </c>
      <c r="G1527" s="2">
        <v>4</v>
      </c>
      <c r="H1527" s="2">
        <v>4</v>
      </c>
      <c r="I1527" s="2">
        <v>4</v>
      </c>
      <c r="J1527" s="2">
        <v>4</v>
      </c>
      <c r="K1527" s="2">
        <v>8</v>
      </c>
      <c r="L1527" s="2" t="str">
        <f>IF(F1527&gt;=4,"Positive",IF(F1527=3,"Neutral","Negative"))</f>
        <v>Positive</v>
      </c>
      <c r="M1527" s="2" t="str">
        <f>IF(K1527&gt;=9,"Promoter",IF(K1527&gt;=7,"Passive","Detractor"))</f>
        <v>Passive</v>
      </c>
      <c r="N1527" s="2" t="s">
        <v>7743</v>
      </c>
    </row>
    <row r="1528" spans="1:14" x14ac:dyDescent="0.2">
      <c r="A1528" s="2" t="s">
        <v>9263</v>
      </c>
      <c r="B1528" s="2" t="s">
        <v>5931</v>
      </c>
      <c r="C1528" s="2" t="s">
        <v>2321</v>
      </c>
      <c r="D1528" s="2" t="s">
        <v>106</v>
      </c>
      <c r="E1528" s="11">
        <v>46013</v>
      </c>
      <c r="F1528" s="2">
        <v>3</v>
      </c>
      <c r="G1528" s="2">
        <v>4</v>
      </c>
      <c r="H1528" s="2">
        <v>2</v>
      </c>
      <c r="I1528" s="2">
        <v>4</v>
      </c>
      <c r="J1528" s="2">
        <v>3</v>
      </c>
      <c r="K1528" s="2">
        <v>6</v>
      </c>
      <c r="L1528" s="2" t="str">
        <f>IF(F1528&gt;=4,"Positive",IF(F1528=3,"Neutral","Negative"))</f>
        <v>Neutral</v>
      </c>
      <c r="M1528" s="2" t="str">
        <f>IF(K1528&gt;=9,"Promoter",IF(K1528&gt;=7,"Passive","Detractor"))</f>
        <v>Detractor</v>
      </c>
      <c r="N1528" s="2" t="s">
        <v>7737</v>
      </c>
    </row>
    <row r="1529" spans="1:14" x14ac:dyDescent="0.2">
      <c r="A1529" s="2" t="s">
        <v>9264</v>
      </c>
      <c r="B1529" s="2" t="s">
        <v>5932</v>
      </c>
      <c r="C1529" s="2" t="s">
        <v>2411</v>
      </c>
      <c r="D1529" s="2" t="s">
        <v>67</v>
      </c>
      <c r="E1529" s="11">
        <v>46013</v>
      </c>
      <c r="F1529" s="2">
        <v>4</v>
      </c>
      <c r="G1529" s="2">
        <v>5</v>
      </c>
      <c r="H1529" s="2">
        <v>5</v>
      </c>
      <c r="I1529" s="2">
        <v>3</v>
      </c>
      <c r="J1529" s="2">
        <v>4</v>
      </c>
      <c r="K1529" s="2">
        <v>9</v>
      </c>
      <c r="L1529" s="2" t="str">
        <f>IF(F1529&gt;=4,"Positive",IF(F1529=3,"Neutral","Negative"))</f>
        <v>Positive</v>
      </c>
      <c r="M1529" s="2" t="str">
        <f>IF(K1529&gt;=9,"Promoter",IF(K1529&gt;=7,"Passive","Detractor"))</f>
        <v>Promoter</v>
      </c>
      <c r="N1529" s="2" t="s">
        <v>7743</v>
      </c>
    </row>
    <row r="1530" spans="1:14" x14ac:dyDescent="0.2">
      <c r="A1530" s="2" t="s">
        <v>9265</v>
      </c>
      <c r="B1530" s="2" t="s">
        <v>5956</v>
      </c>
      <c r="C1530" s="2" t="s">
        <v>381</v>
      </c>
      <c r="D1530" s="2" t="s">
        <v>101</v>
      </c>
      <c r="E1530" s="11">
        <v>46013</v>
      </c>
      <c r="F1530" s="2">
        <v>3</v>
      </c>
      <c r="G1530" s="2">
        <v>3</v>
      </c>
      <c r="H1530" s="2">
        <v>3</v>
      </c>
      <c r="I1530" s="2">
        <v>4</v>
      </c>
      <c r="J1530" s="2">
        <v>4</v>
      </c>
      <c r="K1530" s="2">
        <v>7</v>
      </c>
      <c r="L1530" s="2" t="str">
        <f>IF(F1530&gt;=4,"Positive",IF(F1530=3,"Neutral","Negative"))</f>
        <v>Neutral</v>
      </c>
      <c r="M1530" s="2" t="str">
        <f>IF(K1530&gt;=9,"Promoter",IF(K1530&gt;=7,"Passive","Detractor"))</f>
        <v>Passive</v>
      </c>
      <c r="N1530" s="2" t="s">
        <v>7743</v>
      </c>
    </row>
    <row r="1531" spans="1:14" x14ac:dyDescent="0.2">
      <c r="A1531" s="2" t="s">
        <v>9266</v>
      </c>
      <c r="B1531" s="2" t="s">
        <v>5890</v>
      </c>
      <c r="C1531" s="2" t="s">
        <v>1441</v>
      </c>
      <c r="D1531" s="2" t="s">
        <v>13</v>
      </c>
      <c r="E1531" s="11">
        <v>46014</v>
      </c>
      <c r="F1531" s="2">
        <v>5</v>
      </c>
      <c r="G1531" s="2">
        <v>5</v>
      </c>
      <c r="H1531" s="2">
        <v>5</v>
      </c>
      <c r="I1531" s="2">
        <v>5</v>
      </c>
      <c r="J1531" s="2">
        <v>5</v>
      </c>
      <c r="K1531" s="2">
        <v>9</v>
      </c>
      <c r="L1531" s="2" t="str">
        <f>IF(F1531&gt;=4,"Positive",IF(F1531=3,"Neutral","Negative"))</f>
        <v>Positive</v>
      </c>
      <c r="M1531" s="2" t="str">
        <f>IF(K1531&gt;=9,"Promoter",IF(K1531&gt;=7,"Passive","Detractor"))</f>
        <v>Promoter</v>
      </c>
      <c r="N1531" s="2" t="s">
        <v>7735</v>
      </c>
    </row>
    <row r="1532" spans="1:14" x14ac:dyDescent="0.2">
      <c r="A1532" s="2" t="s">
        <v>9267</v>
      </c>
      <c r="B1532" s="2" t="s">
        <v>5926</v>
      </c>
      <c r="C1532" s="2" t="s">
        <v>2406</v>
      </c>
      <c r="D1532" s="2" t="s">
        <v>53</v>
      </c>
      <c r="E1532" s="11">
        <v>46014</v>
      </c>
      <c r="F1532" s="2">
        <v>4</v>
      </c>
      <c r="G1532" s="2">
        <v>3</v>
      </c>
      <c r="H1532" s="2">
        <v>4</v>
      </c>
      <c r="I1532" s="2">
        <v>4</v>
      </c>
      <c r="J1532" s="2">
        <v>4</v>
      </c>
      <c r="K1532" s="2">
        <v>9</v>
      </c>
      <c r="L1532" s="2" t="str">
        <f>IF(F1532&gt;=4,"Positive",IF(F1532=3,"Neutral","Negative"))</f>
        <v>Positive</v>
      </c>
      <c r="M1532" s="2" t="str">
        <f>IF(K1532&gt;=9,"Promoter",IF(K1532&gt;=7,"Passive","Detractor"))</f>
        <v>Promoter</v>
      </c>
      <c r="N1532" s="2" t="s">
        <v>7737</v>
      </c>
    </row>
    <row r="1533" spans="1:14" x14ac:dyDescent="0.2">
      <c r="A1533" s="2" t="s">
        <v>9268</v>
      </c>
      <c r="B1533" s="2" t="s">
        <v>5935</v>
      </c>
      <c r="C1533" s="2" t="s">
        <v>732</v>
      </c>
      <c r="D1533" s="2" t="s">
        <v>87</v>
      </c>
      <c r="E1533" s="11">
        <v>46014</v>
      </c>
      <c r="F1533" s="2">
        <v>3</v>
      </c>
      <c r="G1533" s="2">
        <v>2</v>
      </c>
      <c r="H1533" s="2">
        <v>2</v>
      </c>
      <c r="I1533" s="2">
        <v>4</v>
      </c>
      <c r="J1533" s="2">
        <v>4</v>
      </c>
      <c r="K1533" s="2">
        <v>7</v>
      </c>
      <c r="L1533" s="2" t="str">
        <f>IF(F1533&gt;=4,"Positive",IF(F1533=3,"Neutral","Negative"))</f>
        <v>Neutral</v>
      </c>
      <c r="M1533" s="2" t="str">
        <f>IF(K1533&gt;=9,"Promoter",IF(K1533&gt;=7,"Passive","Detractor"))</f>
        <v>Passive</v>
      </c>
      <c r="N1533" s="2" t="s">
        <v>7733</v>
      </c>
    </row>
    <row r="1534" spans="1:14" x14ac:dyDescent="0.2">
      <c r="A1534" s="2" t="s">
        <v>9269</v>
      </c>
      <c r="B1534" s="2" t="s">
        <v>5990</v>
      </c>
      <c r="C1534" s="2" t="s">
        <v>2122</v>
      </c>
      <c r="D1534" s="2" t="s">
        <v>97</v>
      </c>
      <c r="E1534" s="11">
        <v>46014</v>
      </c>
      <c r="F1534" s="2">
        <v>4</v>
      </c>
      <c r="G1534" s="2">
        <v>4</v>
      </c>
      <c r="H1534" s="2">
        <v>4</v>
      </c>
      <c r="I1534" s="2">
        <v>4</v>
      </c>
      <c r="J1534" s="2">
        <v>5</v>
      </c>
      <c r="K1534" s="2">
        <v>8</v>
      </c>
      <c r="L1534" s="2" t="str">
        <f>IF(F1534&gt;=4,"Positive",IF(F1534=3,"Neutral","Negative"))</f>
        <v>Positive</v>
      </c>
      <c r="M1534" s="2" t="str">
        <f>IF(K1534&gt;=9,"Promoter",IF(K1534&gt;=7,"Passive","Detractor"))</f>
        <v>Passive</v>
      </c>
      <c r="N1534" s="2" t="s">
        <v>7737</v>
      </c>
    </row>
    <row r="1535" spans="1:14" x14ac:dyDescent="0.2">
      <c r="A1535" s="2" t="s">
        <v>9270</v>
      </c>
      <c r="B1535" s="2" t="s">
        <v>5654</v>
      </c>
      <c r="C1535" s="2" t="s">
        <v>2400</v>
      </c>
      <c r="D1535" s="2" t="s">
        <v>118</v>
      </c>
      <c r="E1535" s="11">
        <v>46015</v>
      </c>
      <c r="F1535" s="2">
        <v>4</v>
      </c>
      <c r="G1535" s="2">
        <v>4</v>
      </c>
      <c r="H1535" s="2">
        <v>5</v>
      </c>
      <c r="I1535" s="2">
        <v>5</v>
      </c>
      <c r="J1535" s="2">
        <v>4</v>
      </c>
      <c r="K1535" s="2">
        <v>7</v>
      </c>
      <c r="L1535" s="2" t="str">
        <f>IF(F1535&gt;=4,"Positive",IF(F1535=3,"Neutral","Negative"))</f>
        <v>Positive</v>
      </c>
      <c r="M1535" s="2" t="str">
        <f>IF(K1535&gt;=9,"Promoter",IF(K1535&gt;=7,"Passive","Detractor"))</f>
        <v>Passive</v>
      </c>
      <c r="N1535" s="2" t="s">
        <v>7735</v>
      </c>
    </row>
    <row r="1536" spans="1:14" x14ac:dyDescent="0.2">
      <c r="A1536" s="2" t="s">
        <v>9271</v>
      </c>
      <c r="B1536" s="2" t="s">
        <v>5690</v>
      </c>
      <c r="C1536" s="2" t="s">
        <v>1289</v>
      </c>
      <c r="D1536" s="2" t="s">
        <v>81</v>
      </c>
      <c r="E1536" s="11">
        <v>46015</v>
      </c>
      <c r="F1536" s="2">
        <v>4</v>
      </c>
      <c r="G1536" s="2">
        <v>3</v>
      </c>
      <c r="H1536" s="2">
        <v>3</v>
      </c>
      <c r="I1536" s="2">
        <v>4</v>
      </c>
      <c r="J1536" s="2">
        <v>3</v>
      </c>
      <c r="K1536" s="2">
        <v>9</v>
      </c>
      <c r="L1536" s="2" t="str">
        <f>IF(F1536&gt;=4,"Positive",IF(F1536=3,"Neutral","Negative"))</f>
        <v>Positive</v>
      </c>
      <c r="M1536" s="2" t="str">
        <f>IF(K1536&gt;=9,"Promoter",IF(K1536&gt;=7,"Passive","Detractor"))</f>
        <v>Promoter</v>
      </c>
      <c r="N1536" s="2" t="s">
        <v>7735</v>
      </c>
    </row>
    <row r="1537" spans="1:14" x14ac:dyDescent="0.2">
      <c r="A1537" s="2" t="s">
        <v>9272</v>
      </c>
      <c r="B1537" s="2" t="s">
        <v>5710</v>
      </c>
      <c r="C1537" s="2" t="s">
        <v>2325</v>
      </c>
      <c r="D1537" s="2" t="s">
        <v>34</v>
      </c>
      <c r="E1537" s="11">
        <v>46015</v>
      </c>
      <c r="F1537" s="2">
        <v>4</v>
      </c>
      <c r="G1537" s="2">
        <v>5</v>
      </c>
      <c r="H1537" s="2">
        <v>5</v>
      </c>
      <c r="I1537" s="2">
        <v>4</v>
      </c>
      <c r="J1537" s="2">
        <v>4</v>
      </c>
      <c r="K1537" s="2">
        <v>7</v>
      </c>
      <c r="L1537" s="2" t="str">
        <f>IF(F1537&gt;=4,"Positive",IF(F1537=3,"Neutral","Negative"))</f>
        <v>Positive</v>
      </c>
      <c r="M1537" s="2" t="str">
        <f>IF(K1537&gt;=9,"Promoter",IF(K1537&gt;=7,"Passive","Detractor"))</f>
        <v>Passive</v>
      </c>
      <c r="N1537" s="2" t="s">
        <v>7749</v>
      </c>
    </row>
    <row r="1538" spans="1:14" x14ac:dyDescent="0.2">
      <c r="A1538" s="2" t="s">
        <v>9273</v>
      </c>
      <c r="B1538" s="2" t="s">
        <v>5736</v>
      </c>
      <c r="C1538" s="2" t="s">
        <v>1808</v>
      </c>
      <c r="D1538" s="2" t="s">
        <v>122</v>
      </c>
      <c r="E1538" s="11">
        <v>46015</v>
      </c>
      <c r="F1538" s="2">
        <v>5</v>
      </c>
      <c r="G1538" s="2">
        <v>5</v>
      </c>
      <c r="H1538" s="2">
        <v>4</v>
      </c>
      <c r="I1538" s="2">
        <v>5</v>
      </c>
      <c r="J1538" s="2">
        <v>5</v>
      </c>
      <c r="K1538" s="2">
        <v>8</v>
      </c>
      <c r="L1538" s="2" t="str">
        <f>IF(F1538&gt;=4,"Positive",IF(F1538=3,"Neutral","Negative"))</f>
        <v>Positive</v>
      </c>
      <c r="M1538" s="2" t="str">
        <f>IF(K1538&gt;=9,"Promoter",IF(K1538&gt;=7,"Passive","Detractor"))</f>
        <v>Passive</v>
      </c>
      <c r="N1538" s="2" t="s">
        <v>7749</v>
      </c>
    </row>
    <row r="1539" spans="1:14" x14ac:dyDescent="0.2">
      <c r="A1539" s="2" t="s">
        <v>9274</v>
      </c>
      <c r="B1539" s="2" t="s">
        <v>5910</v>
      </c>
      <c r="C1539" s="2" t="s">
        <v>2586</v>
      </c>
      <c r="D1539" s="2" t="s">
        <v>103</v>
      </c>
      <c r="E1539" s="11">
        <v>46015</v>
      </c>
      <c r="F1539" s="2">
        <v>4</v>
      </c>
      <c r="G1539" s="2">
        <v>4</v>
      </c>
      <c r="H1539" s="2">
        <v>5</v>
      </c>
      <c r="I1539" s="2">
        <v>5</v>
      </c>
      <c r="J1539" s="2">
        <v>3</v>
      </c>
      <c r="K1539" s="2">
        <v>8</v>
      </c>
      <c r="L1539" s="2" t="str">
        <f>IF(F1539&gt;=4,"Positive",IF(F1539=3,"Neutral","Negative"))</f>
        <v>Positive</v>
      </c>
      <c r="M1539" s="2" t="str">
        <f>IF(K1539&gt;=9,"Promoter",IF(K1539&gt;=7,"Passive","Detractor"))</f>
        <v>Passive</v>
      </c>
      <c r="N1539" s="2" t="s">
        <v>7749</v>
      </c>
    </row>
    <row r="1540" spans="1:14" x14ac:dyDescent="0.2">
      <c r="A1540" s="2" t="s">
        <v>9275</v>
      </c>
      <c r="B1540" s="2" t="s">
        <v>5924</v>
      </c>
      <c r="C1540" s="2" t="s">
        <v>1846</v>
      </c>
      <c r="D1540" s="2" t="s">
        <v>47</v>
      </c>
      <c r="E1540" s="11">
        <v>46015</v>
      </c>
      <c r="F1540" s="2">
        <v>5</v>
      </c>
      <c r="G1540" s="2">
        <v>5</v>
      </c>
      <c r="H1540" s="2">
        <v>4</v>
      </c>
      <c r="I1540" s="2">
        <v>5</v>
      </c>
      <c r="J1540" s="2">
        <v>5</v>
      </c>
      <c r="K1540" s="2">
        <v>9</v>
      </c>
      <c r="L1540" s="2" t="str">
        <f>IF(F1540&gt;=4,"Positive",IF(F1540=3,"Neutral","Negative"))</f>
        <v>Positive</v>
      </c>
      <c r="M1540" s="2" t="str">
        <f>IF(K1540&gt;=9,"Promoter",IF(K1540&gt;=7,"Passive","Detractor"))</f>
        <v>Promoter</v>
      </c>
      <c r="N1540" s="2" t="s">
        <v>7743</v>
      </c>
    </row>
    <row r="1541" spans="1:14" x14ac:dyDescent="0.2">
      <c r="A1541" s="2" t="s">
        <v>9276</v>
      </c>
      <c r="B1541" s="2" t="s">
        <v>5945</v>
      </c>
      <c r="C1541" s="2" t="s">
        <v>1873</v>
      </c>
      <c r="D1541" s="2" t="s">
        <v>93</v>
      </c>
      <c r="E1541" s="11">
        <v>46015</v>
      </c>
      <c r="F1541" s="2">
        <v>4</v>
      </c>
      <c r="G1541" s="2">
        <v>3</v>
      </c>
      <c r="H1541" s="2">
        <v>3</v>
      </c>
      <c r="I1541" s="2">
        <v>5</v>
      </c>
      <c r="J1541" s="2">
        <v>4</v>
      </c>
      <c r="K1541" s="2">
        <v>7</v>
      </c>
      <c r="L1541" s="2" t="str">
        <f>IF(F1541&gt;=4,"Positive",IF(F1541=3,"Neutral","Negative"))</f>
        <v>Positive</v>
      </c>
      <c r="M1541" s="2" t="str">
        <f>IF(K1541&gt;=9,"Promoter",IF(K1541&gt;=7,"Passive","Detractor"))</f>
        <v>Passive</v>
      </c>
      <c r="N1541" s="2" t="s">
        <v>7749</v>
      </c>
    </row>
    <row r="1542" spans="1:14" x14ac:dyDescent="0.2">
      <c r="A1542" s="2" t="s">
        <v>9277</v>
      </c>
      <c r="B1542" s="2" t="s">
        <v>5211</v>
      </c>
      <c r="C1542" s="2" t="s">
        <v>902</v>
      </c>
      <c r="D1542" s="2" t="s">
        <v>19</v>
      </c>
      <c r="E1542" s="11">
        <v>46016</v>
      </c>
      <c r="F1542" s="2">
        <v>4</v>
      </c>
      <c r="G1542" s="2">
        <v>4</v>
      </c>
      <c r="H1542" s="2">
        <v>3</v>
      </c>
      <c r="I1542" s="2">
        <v>4</v>
      </c>
      <c r="J1542" s="2">
        <v>4</v>
      </c>
      <c r="K1542" s="2">
        <v>8</v>
      </c>
      <c r="L1542" s="2" t="str">
        <f>IF(F1542&gt;=4,"Positive",IF(F1542=3,"Neutral","Negative"))</f>
        <v>Positive</v>
      </c>
      <c r="M1542" s="2" t="str">
        <f>IF(K1542&gt;=9,"Promoter",IF(K1542&gt;=7,"Passive","Detractor"))</f>
        <v>Passive</v>
      </c>
      <c r="N1542" s="2" t="s">
        <v>7743</v>
      </c>
    </row>
    <row r="1543" spans="1:14" x14ac:dyDescent="0.2">
      <c r="A1543" s="2" t="s">
        <v>9278</v>
      </c>
      <c r="B1543" s="2" t="s">
        <v>5261</v>
      </c>
      <c r="C1543" s="2" t="s">
        <v>1516</v>
      </c>
      <c r="D1543" s="2" t="s">
        <v>43</v>
      </c>
      <c r="E1543" s="11">
        <v>46016</v>
      </c>
      <c r="F1543" s="2">
        <v>3</v>
      </c>
      <c r="G1543" s="2">
        <v>3</v>
      </c>
      <c r="H1543" s="2">
        <v>3</v>
      </c>
      <c r="I1543" s="2">
        <v>3</v>
      </c>
      <c r="J1543" s="2">
        <v>2</v>
      </c>
      <c r="K1543" s="2">
        <v>5</v>
      </c>
      <c r="L1543" s="2" t="str">
        <f>IF(F1543&gt;=4,"Positive",IF(F1543=3,"Neutral","Negative"))</f>
        <v>Neutral</v>
      </c>
      <c r="M1543" s="2" t="str">
        <f>IF(K1543&gt;=9,"Promoter",IF(K1543&gt;=7,"Passive","Detractor"))</f>
        <v>Detractor</v>
      </c>
      <c r="N1543" s="2" t="s">
        <v>7743</v>
      </c>
    </row>
    <row r="1544" spans="1:14" x14ac:dyDescent="0.2">
      <c r="A1544" s="2" t="s">
        <v>9279</v>
      </c>
      <c r="B1544" s="2" t="s">
        <v>5442</v>
      </c>
      <c r="C1544" s="2" t="s">
        <v>445</v>
      </c>
      <c r="D1544" s="2" t="s">
        <v>71</v>
      </c>
      <c r="E1544" s="11">
        <v>46016</v>
      </c>
      <c r="F1544" s="2">
        <v>5</v>
      </c>
      <c r="G1544" s="2">
        <v>4</v>
      </c>
      <c r="H1544" s="2">
        <v>5</v>
      </c>
      <c r="I1544" s="2">
        <v>5</v>
      </c>
      <c r="J1544" s="2">
        <v>4</v>
      </c>
      <c r="K1544" s="2">
        <v>9</v>
      </c>
      <c r="L1544" s="2" t="str">
        <f>IF(F1544&gt;=4,"Positive",IF(F1544=3,"Neutral","Negative"))</f>
        <v>Positive</v>
      </c>
      <c r="M1544" s="2" t="str">
        <f>IF(K1544&gt;=9,"Promoter",IF(K1544&gt;=7,"Passive","Detractor"))</f>
        <v>Promoter</v>
      </c>
      <c r="N1544" s="2" t="s">
        <v>7743</v>
      </c>
    </row>
    <row r="1545" spans="1:14" x14ac:dyDescent="0.2">
      <c r="A1545" s="2" t="s">
        <v>9280</v>
      </c>
      <c r="B1545" s="2" t="s">
        <v>5778</v>
      </c>
      <c r="C1545" s="2" t="s">
        <v>1082</v>
      </c>
      <c r="D1545" s="2" t="s">
        <v>118</v>
      </c>
      <c r="E1545" s="11">
        <v>46016</v>
      </c>
      <c r="F1545" s="2">
        <v>5</v>
      </c>
      <c r="G1545" s="2">
        <v>5</v>
      </c>
      <c r="H1545" s="2">
        <v>5</v>
      </c>
      <c r="I1545" s="2">
        <v>4</v>
      </c>
      <c r="J1545" s="2">
        <v>5</v>
      </c>
      <c r="K1545" s="2">
        <v>10</v>
      </c>
      <c r="L1545" s="2" t="str">
        <f>IF(F1545&gt;=4,"Positive",IF(F1545=3,"Neutral","Negative"))</f>
        <v>Positive</v>
      </c>
      <c r="M1545" s="2" t="str">
        <f>IF(K1545&gt;=9,"Promoter",IF(K1545&gt;=7,"Passive","Detractor"))</f>
        <v>Promoter</v>
      </c>
      <c r="N1545" s="2" t="s">
        <v>7733</v>
      </c>
    </row>
    <row r="1546" spans="1:14" x14ac:dyDescent="0.2">
      <c r="A1546" s="2" t="s">
        <v>9281</v>
      </c>
      <c r="B1546" s="2" t="s">
        <v>5909</v>
      </c>
      <c r="C1546" s="2" t="s">
        <v>2099</v>
      </c>
      <c r="D1546" s="2" t="s">
        <v>19</v>
      </c>
      <c r="E1546" s="11">
        <v>46016</v>
      </c>
      <c r="F1546" s="2">
        <v>4</v>
      </c>
      <c r="G1546" s="2">
        <v>3</v>
      </c>
      <c r="H1546" s="2">
        <v>3</v>
      </c>
      <c r="I1546" s="2">
        <v>3</v>
      </c>
      <c r="J1546" s="2">
        <v>3</v>
      </c>
      <c r="K1546" s="2">
        <v>8</v>
      </c>
      <c r="L1546" s="2" t="str">
        <f>IF(F1546&gt;=4,"Positive",IF(F1546=3,"Neutral","Negative"))</f>
        <v>Positive</v>
      </c>
      <c r="M1546" s="2" t="str">
        <f>IF(K1546&gt;=9,"Promoter",IF(K1546&gt;=7,"Passive","Detractor"))</f>
        <v>Passive</v>
      </c>
      <c r="N1546" s="2" t="s">
        <v>7743</v>
      </c>
    </row>
    <row r="1547" spans="1:14" x14ac:dyDescent="0.2">
      <c r="A1547" s="2" t="s">
        <v>9282</v>
      </c>
      <c r="B1547" s="2" t="s">
        <v>5944</v>
      </c>
      <c r="C1547" s="2" t="s">
        <v>1763</v>
      </c>
      <c r="D1547" s="2" t="s">
        <v>73</v>
      </c>
      <c r="E1547" s="11">
        <v>46016</v>
      </c>
      <c r="F1547" s="2">
        <v>5</v>
      </c>
      <c r="G1547" s="2">
        <v>5</v>
      </c>
      <c r="H1547" s="2">
        <v>5</v>
      </c>
      <c r="I1547" s="2">
        <v>5</v>
      </c>
      <c r="J1547" s="2">
        <v>4</v>
      </c>
      <c r="K1547" s="2">
        <v>9</v>
      </c>
      <c r="L1547" s="2" t="str">
        <f>IF(F1547&gt;=4,"Positive",IF(F1547=3,"Neutral","Negative"))</f>
        <v>Positive</v>
      </c>
      <c r="M1547" s="2" t="str">
        <f>IF(K1547&gt;=9,"Promoter",IF(K1547&gt;=7,"Passive","Detractor"))</f>
        <v>Promoter</v>
      </c>
      <c r="N1547" s="2" t="s">
        <v>7743</v>
      </c>
    </row>
    <row r="1548" spans="1:14" x14ac:dyDescent="0.2">
      <c r="A1548" s="2" t="s">
        <v>9283</v>
      </c>
      <c r="B1548" s="2" t="s">
        <v>4772</v>
      </c>
      <c r="C1548" s="2" t="s">
        <v>514</v>
      </c>
      <c r="D1548" s="2" t="s">
        <v>29</v>
      </c>
      <c r="E1548" s="11">
        <v>46017</v>
      </c>
      <c r="F1548" s="2">
        <v>5</v>
      </c>
      <c r="G1548" s="2">
        <v>5</v>
      </c>
      <c r="H1548" s="2">
        <v>5</v>
      </c>
      <c r="I1548" s="2">
        <v>5</v>
      </c>
      <c r="J1548" s="2">
        <v>4</v>
      </c>
      <c r="K1548" s="2">
        <v>8</v>
      </c>
      <c r="L1548" s="2" t="str">
        <f>IF(F1548&gt;=4,"Positive",IF(F1548=3,"Neutral","Negative"))</f>
        <v>Positive</v>
      </c>
      <c r="M1548" s="2" t="str">
        <f>IF(K1548&gt;=9,"Promoter",IF(K1548&gt;=7,"Passive","Detractor"))</f>
        <v>Passive</v>
      </c>
      <c r="N1548" s="2" t="s">
        <v>7749</v>
      </c>
    </row>
    <row r="1549" spans="1:14" x14ac:dyDescent="0.2">
      <c r="A1549" s="2" t="s">
        <v>9284</v>
      </c>
      <c r="B1549" s="2" t="s">
        <v>4996</v>
      </c>
      <c r="C1549" s="2" t="s">
        <v>1830</v>
      </c>
      <c r="D1549" s="2" t="s">
        <v>73</v>
      </c>
      <c r="E1549" s="11">
        <v>46017</v>
      </c>
      <c r="F1549" s="2">
        <v>5</v>
      </c>
      <c r="G1549" s="2">
        <v>5</v>
      </c>
      <c r="H1549" s="2">
        <v>5</v>
      </c>
      <c r="I1549" s="2">
        <v>4</v>
      </c>
      <c r="J1549" s="2">
        <v>4</v>
      </c>
      <c r="K1549" s="2">
        <v>8</v>
      </c>
      <c r="L1549" s="2" t="str">
        <f>IF(F1549&gt;=4,"Positive",IF(F1549=3,"Neutral","Negative"))</f>
        <v>Positive</v>
      </c>
      <c r="M1549" s="2" t="str">
        <f>IF(K1549&gt;=9,"Promoter",IF(K1549&gt;=7,"Passive","Detractor"))</f>
        <v>Passive</v>
      </c>
      <c r="N1549" s="2" t="s">
        <v>7743</v>
      </c>
    </row>
    <row r="1550" spans="1:14" x14ac:dyDescent="0.2">
      <c r="A1550" s="2" t="s">
        <v>9285</v>
      </c>
      <c r="B1550" s="2" t="s">
        <v>5310</v>
      </c>
      <c r="C1550" s="2" t="s">
        <v>911</v>
      </c>
      <c r="D1550" s="2" t="s">
        <v>106</v>
      </c>
      <c r="E1550" s="11">
        <v>46017</v>
      </c>
      <c r="F1550" s="2">
        <v>5</v>
      </c>
      <c r="G1550" s="2">
        <v>5</v>
      </c>
      <c r="H1550" s="2">
        <v>4</v>
      </c>
      <c r="I1550" s="2">
        <v>4</v>
      </c>
      <c r="J1550" s="2">
        <v>5</v>
      </c>
      <c r="K1550" s="2">
        <v>9</v>
      </c>
      <c r="L1550" s="2" t="str">
        <f>IF(F1550&gt;=4,"Positive",IF(F1550=3,"Neutral","Negative"))</f>
        <v>Positive</v>
      </c>
      <c r="M1550" s="2" t="str">
        <f>IF(K1550&gt;=9,"Promoter",IF(K1550&gt;=7,"Passive","Detractor"))</f>
        <v>Promoter</v>
      </c>
      <c r="N1550" s="2" t="s">
        <v>7743</v>
      </c>
    </row>
    <row r="1551" spans="1:14" x14ac:dyDescent="0.2">
      <c r="A1551" s="2" t="s">
        <v>9286</v>
      </c>
      <c r="B1551" s="2" t="s">
        <v>5567</v>
      </c>
      <c r="C1551" s="2" t="s">
        <v>811</v>
      </c>
      <c r="D1551" s="2" t="s">
        <v>108</v>
      </c>
      <c r="E1551" s="11">
        <v>46017</v>
      </c>
      <c r="F1551" s="2">
        <v>4</v>
      </c>
      <c r="G1551" s="2">
        <v>4</v>
      </c>
      <c r="H1551" s="2">
        <v>5</v>
      </c>
      <c r="I1551" s="2">
        <v>4</v>
      </c>
      <c r="J1551" s="2">
        <v>4</v>
      </c>
      <c r="K1551" s="2">
        <v>8</v>
      </c>
      <c r="L1551" s="2" t="str">
        <f>IF(F1551&gt;=4,"Positive",IF(F1551=3,"Neutral","Negative"))</f>
        <v>Positive</v>
      </c>
      <c r="M1551" s="2" t="str">
        <f>IF(K1551&gt;=9,"Promoter",IF(K1551&gt;=7,"Passive","Detractor"))</f>
        <v>Passive</v>
      </c>
      <c r="N1551" s="2" t="s">
        <v>7743</v>
      </c>
    </row>
    <row r="1552" spans="1:14" x14ac:dyDescent="0.2">
      <c r="A1552" s="2" t="s">
        <v>9287</v>
      </c>
      <c r="B1552" s="2" t="s">
        <v>5977</v>
      </c>
      <c r="C1552" s="2" t="s">
        <v>377</v>
      </c>
      <c r="D1552" s="2" t="s">
        <v>127</v>
      </c>
      <c r="E1552" s="11">
        <v>46017</v>
      </c>
      <c r="F1552" s="2">
        <v>2</v>
      </c>
      <c r="G1552" s="2">
        <v>1</v>
      </c>
      <c r="H1552" s="2">
        <v>3</v>
      </c>
      <c r="I1552" s="2">
        <v>2</v>
      </c>
      <c r="J1552" s="2">
        <v>1</v>
      </c>
      <c r="K1552" s="2">
        <v>2</v>
      </c>
      <c r="L1552" s="2" t="str">
        <f>IF(F1552&gt;=4,"Positive",IF(F1552=3,"Neutral","Negative"))</f>
        <v>Negative</v>
      </c>
      <c r="M1552" s="2" t="str">
        <f>IF(K1552&gt;=9,"Promoter",IF(K1552&gt;=7,"Passive","Detractor"))</f>
        <v>Detractor</v>
      </c>
      <c r="N1552" s="2" t="s">
        <v>7749</v>
      </c>
    </row>
    <row r="1553" spans="1:14" x14ac:dyDescent="0.2">
      <c r="A1553" s="2" t="s">
        <v>9288</v>
      </c>
      <c r="B1553" s="2" t="s">
        <v>6054</v>
      </c>
      <c r="C1553" s="2" t="s">
        <v>2560</v>
      </c>
      <c r="D1553" s="2" t="s">
        <v>71</v>
      </c>
      <c r="E1553" s="11">
        <v>46017</v>
      </c>
      <c r="F1553" s="2">
        <v>3</v>
      </c>
      <c r="G1553" s="2">
        <v>3</v>
      </c>
      <c r="H1553" s="2">
        <v>3</v>
      </c>
      <c r="I1553" s="2">
        <v>3</v>
      </c>
      <c r="J1553" s="2">
        <v>4</v>
      </c>
      <c r="K1553" s="2">
        <v>5</v>
      </c>
      <c r="L1553" s="2" t="str">
        <f>IF(F1553&gt;=4,"Positive",IF(F1553=3,"Neutral","Negative"))</f>
        <v>Neutral</v>
      </c>
      <c r="M1553" s="2" t="str">
        <f>IF(K1553&gt;=9,"Promoter",IF(K1553&gt;=7,"Passive","Detractor"))</f>
        <v>Detractor</v>
      </c>
      <c r="N1553" s="2" t="s">
        <v>7743</v>
      </c>
    </row>
    <row r="1554" spans="1:14" x14ac:dyDescent="0.2">
      <c r="A1554" s="2" t="s">
        <v>9289</v>
      </c>
      <c r="B1554" s="2" t="s">
        <v>4940</v>
      </c>
      <c r="C1554" s="2" t="s">
        <v>1238</v>
      </c>
      <c r="D1554" s="2" t="s">
        <v>129</v>
      </c>
      <c r="E1554" s="11">
        <v>46018</v>
      </c>
      <c r="F1554" s="2">
        <v>4</v>
      </c>
      <c r="G1554" s="2">
        <v>3</v>
      </c>
      <c r="H1554" s="2">
        <v>4</v>
      </c>
      <c r="I1554" s="2">
        <v>4</v>
      </c>
      <c r="J1554" s="2">
        <v>5</v>
      </c>
      <c r="K1554" s="2">
        <v>7</v>
      </c>
      <c r="L1554" s="2" t="str">
        <f>IF(F1554&gt;=4,"Positive",IF(F1554=3,"Neutral","Negative"))</f>
        <v>Positive</v>
      </c>
      <c r="M1554" s="2" t="str">
        <f>IF(K1554&gt;=9,"Promoter",IF(K1554&gt;=7,"Passive","Detractor"))</f>
        <v>Passive</v>
      </c>
      <c r="N1554" s="2" t="s">
        <v>7743</v>
      </c>
    </row>
    <row r="1555" spans="1:14" x14ac:dyDescent="0.2">
      <c r="A1555" s="2" t="s">
        <v>9290</v>
      </c>
      <c r="B1555" s="2" t="s">
        <v>5771</v>
      </c>
      <c r="C1555" s="2" t="s">
        <v>2457</v>
      </c>
      <c r="D1555" s="2" t="s">
        <v>97</v>
      </c>
      <c r="E1555" s="11">
        <v>46018</v>
      </c>
      <c r="F1555" s="2">
        <v>5</v>
      </c>
      <c r="G1555" s="2">
        <v>5</v>
      </c>
      <c r="H1555" s="2">
        <v>4</v>
      </c>
      <c r="I1555" s="2">
        <v>4</v>
      </c>
      <c r="J1555" s="2">
        <v>5</v>
      </c>
      <c r="K1555" s="2">
        <v>8</v>
      </c>
      <c r="L1555" s="2" t="str">
        <f>IF(F1555&gt;=4,"Positive",IF(F1555=3,"Neutral","Negative"))</f>
        <v>Positive</v>
      </c>
      <c r="M1555" s="2" t="str">
        <f>IF(K1555&gt;=9,"Promoter",IF(K1555&gt;=7,"Passive","Detractor"))</f>
        <v>Passive</v>
      </c>
      <c r="N1555" s="2" t="s">
        <v>7737</v>
      </c>
    </row>
    <row r="1556" spans="1:14" x14ac:dyDescent="0.2">
      <c r="A1556" s="2" t="s">
        <v>9291</v>
      </c>
      <c r="B1556" s="2" t="s">
        <v>5823</v>
      </c>
      <c r="C1556" s="2" t="s">
        <v>414</v>
      </c>
      <c r="D1556" s="2" t="s">
        <v>77</v>
      </c>
      <c r="E1556" s="11">
        <v>46018</v>
      </c>
      <c r="F1556" s="2">
        <v>4</v>
      </c>
      <c r="G1556" s="2">
        <v>5</v>
      </c>
      <c r="H1556" s="2">
        <v>3</v>
      </c>
      <c r="I1556" s="2">
        <v>3</v>
      </c>
      <c r="J1556" s="2">
        <v>4</v>
      </c>
      <c r="K1556" s="2">
        <v>9</v>
      </c>
      <c r="L1556" s="2" t="str">
        <f>IF(F1556&gt;=4,"Positive",IF(F1556=3,"Neutral","Negative"))</f>
        <v>Positive</v>
      </c>
      <c r="M1556" s="2" t="str">
        <f>IF(K1556&gt;=9,"Promoter",IF(K1556&gt;=7,"Passive","Detractor"))</f>
        <v>Promoter</v>
      </c>
      <c r="N1556" s="2" t="s">
        <v>7735</v>
      </c>
    </row>
    <row r="1557" spans="1:14" x14ac:dyDescent="0.2">
      <c r="A1557" s="2" t="s">
        <v>9292</v>
      </c>
      <c r="B1557" s="2" t="s">
        <v>5860</v>
      </c>
      <c r="C1557" s="2" t="s">
        <v>1992</v>
      </c>
      <c r="D1557" s="2" t="s">
        <v>26</v>
      </c>
      <c r="E1557" s="11">
        <v>46018</v>
      </c>
      <c r="F1557" s="2">
        <v>5</v>
      </c>
      <c r="G1557" s="2">
        <v>5</v>
      </c>
      <c r="H1557" s="2">
        <v>4</v>
      </c>
      <c r="I1557" s="2">
        <v>5</v>
      </c>
      <c r="J1557" s="2">
        <v>5</v>
      </c>
      <c r="K1557" s="2">
        <v>9</v>
      </c>
      <c r="L1557" s="2" t="str">
        <f>IF(F1557&gt;=4,"Positive",IF(F1557=3,"Neutral","Negative"))</f>
        <v>Positive</v>
      </c>
      <c r="M1557" s="2" t="str">
        <f>IF(K1557&gt;=9,"Promoter",IF(K1557&gt;=7,"Passive","Detractor"))</f>
        <v>Promoter</v>
      </c>
      <c r="N1557" s="2" t="s">
        <v>7735</v>
      </c>
    </row>
    <row r="1558" spans="1:14" x14ac:dyDescent="0.2">
      <c r="A1558" s="2" t="s">
        <v>9293</v>
      </c>
      <c r="B1558" s="2" t="s">
        <v>6024</v>
      </c>
      <c r="C1558" s="2" t="s">
        <v>484</v>
      </c>
      <c r="D1558" s="2" t="s">
        <v>63</v>
      </c>
      <c r="E1558" s="11">
        <v>46018</v>
      </c>
      <c r="F1558" s="2">
        <v>3</v>
      </c>
      <c r="G1558" s="2">
        <v>3</v>
      </c>
      <c r="H1558" s="2">
        <v>2</v>
      </c>
      <c r="I1558" s="2">
        <v>4</v>
      </c>
      <c r="J1558" s="2">
        <v>3</v>
      </c>
      <c r="K1558" s="2">
        <v>5</v>
      </c>
      <c r="L1558" s="2" t="str">
        <f>IF(F1558&gt;=4,"Positive",IF(F1558=3,"Neutral","Negative"))</f>
        <v>Neutral</v>
      </c>
      <c r="M1558" s="2" t="str">
        <f>IF(K1558&gt;=9,"Promoter",IF(K1558&gt;=7,"Passive","Detractor"))</f>
        <v>Detractor</v>
      </c>
      <c r="N1558" s="2" t="s">
        <v>7743</v>
      </c>
    </row>
    <row r="1559" spans="1:14" x14ac:dyDescent="0.2">
      <c r="A1559" s="2" t="s">
        <v>9294</v>
      </c>
      <c r="B1559" s="2" t="s">
        <v>5192</v>
      </c>
      <c r="C1559" s="2" t="s">
        <v>2052</v>
      </c>
      <c r="D1559" s="2" t="s">
        <v>41</v>
      </c>
      <c r="E1559" s="11">
        <v>46019</v>
      </c>
      <c r="F1559" s="2">
        <v>3</v>
      </c>
      <c r="G1559" s="2">
        <v>4</v>
      </c>
      <c r="H1559" s="2">
        <v>4</v>
      </c>
      <c r="I1559" s="2">
        <v>3</v>
      </c>
      <c r="J1559" s="2">
        <v>4</v>
      </c>
      <c r="K1559" s="2">
        <v>6</v>
      </c>
      <c r="L1559" s="2" t="str">
        <f>IF(F1559&gt;=4,"Positive",IF(F1559=3,"Neutral","Negative"))</f>
        <v>Neutral</v>
      </c>
      <c r="M1559" s="2" t="str">
        <f>IF(K1559&gt;=9,"Promoter",IF(K1559&gt;=7,"Passive","Detractor"))</f>
        <v>Detractor</v>
      </c>
      <c r="N1559" s="2" t="s">
        <v>7735</v>
      </c>
    </row>
    <row r="1560" spans="1:14" x14ac:dyDescent="0.2">
      <c r="A1560" s="2" t="s">
        <v>9295</v>
      </c>
      <c r="B1560" s="2" t="s">
        <v>5245</v>
      </c>
      <c r="C1560" s="2" t="s">
        <v>1367</v>
      </c>
      <c r="D1560" s="2" t="s">
        <v>91</v>
      </c>
      <c r="E1560" s="11">
        <v>46019</v>
      </c>
      <c r="F1560" s="2">
        <v>5</v>
      </c>
      <c r="G1560" s="2">
        <v>5</v>
      </c>
      <c r="H1560" s="2">
        <v>4</v>
      </c>
      <c r="I1560" s="2">
        <v>5</v>
      </c>
      <c r="J1560" s="2">
        <v>4</v>
      </c>
      <c r="K1560" s="2">
        <v>10</v>
      </c>
      <c r="L1560" s="2" t="str">
        <f>IF(F1560&gt;=4,"Positive",IF(F1560=3,"Neutral","Negative"))</f>
        <v>Positive</v>
      </c>
      <c r="M1560" s="2" t="str">
        <f>IF(K1560&gt;=9,"Promoter",IF(K1560&gt;=7,"Passive","Detractor"))</f>
        <v>Promoter</v>
      </c>
      <c r="N1560" s="2" t="s">
        <v>7735</v>
      </c>
    </row>
    <row r="1561" spans="1:14" x14ac:dyDescent="0.2">
      <c r="A1561" s="2" t="s">
        <v>9296</v>
      </c>
      <c r="B1561" s="2" t="s">
        <v>5456</v>
      </c>
      <c r="C1561" s="2" t="s">
        <v>2383</v>
      </c>
      <c r="D1561" s="2" t="s">
        <v>81</v>
      </c>
      <c r="E1561" s="11">
        <v>46019</v>
      </c>
      <c r="F1561" s="2">
        <v>4</v>
      </c>
      <c r="G1561" s="2">
        <v>5</v>
      </c>
      <c r="H1561" s="2">
        <v>5</v>
      </c>
      <c r="I1561" s="2">
        <v>3</v>
      </c>
      <c r="J1561" s="2">
        <v>5</v>
      </c>
      <c r="K1561" s="2">
        <v>9</v>
      </c>
      <c r="L1561" s="2" t="str">
        <f>IF(F1561&gt;=4,"Positive",IF(F1561=3,"Neutral","Negative"))</f>
        <v>Positive</v>
      </c>
      <c r="M1561" s="2" t="str">
        <f>IF(K1561&gt;=9,"Promoter",IF(K1561&gt;=7,"Passive","Detractor"))</f>
        <v>Promoter</v>
      </c>
      <c r="N1561" s="2" t="s">
        <v>7735</v>
      </c>
    </row>
    <row r="1562" spans="1:14" x14ac:dyDescent="0.2">
      <c r="A1562" s="2" t="s">
        <v>9297</v>
      </c>
      <c r="B1562" s="2" t="s">
        <v>5664</v>
      </c>
      <c r="C1562" s="2" t="s">
        <v>318</v>
      </c>
      <c r="D1562" s="2" t="s">
        <v>34</v>
      </c>
      <c r="E1562" s="11">
        <v>46019</v>
      </c>
      <c r="F1562" s="2">
        <v>3</v>
      </c>
      <c r="G1562" s="2">
        <v>3</v>
      </c>
      <c r="H1562" s="2">
        <v>3</v>
      </c>
      <c r="I1562" s="2">
        <v>4</v>
      </c>
      <c r="J1562" s="2">
        <v>3</v>
      </c>
      <c r="K1562" s="2">
        <v>6</v>
      </c>
      <c r="L1562" s="2" t="str">
        <f>IF(F1562&gt;=4,"Positive",IF(F1562=3,"Neutral","Negative"))</f>
        <v>Neutral</v>
      </c>
      <c r="M1562" s="2" t="str">
        <f>IF(K1562&gt;=9,"Promoter",IF(K1562&gt;=7,"Passive","Detractor"))</f>
        <v>Detractor</v>
      </c>
      <c r="N1562" s="2" t="s">
        <v>7743</v>
      </c>
    </row>
    <row r="1563" spans="1:14" x14ac:dyDescent="0.2">
      <c r="A1563" s="2" t="s">
        <v>9298</v>
      </c>
      <c r="B1563" s="2" t="s">
        <v>5988</v>
      </c>
      <c r="C1563" s="2" t="s">
        <v>1963</v>
      </c>
      <c r="D1563" s="2" t="s">
        <v>13</v>
      </c>
      <c r="E1563" s="11">
        <v>46019</v>
      </c>
      <c r="F1563" s="2">
        <v>5</v>
      </c>
      <c r="G1563" s="2">
        <v>5</v>
      </c>
      <c r="H1563" s="2">
        <v>5</v>
      </c>
      <c r="I1563" s="2">
        <v>5</v>
      </c>
      <c r="J1563" s="2">
        <v>5</v>
      </c>
      <c r="K1563" s="2">
        <v>10</v>
      </c>
      <c r="L1563" s="2" t="str">
        <f>IF(F1563&gt;=4,"Positive",IF(F1563=3,"Neutral","Negative"))</f>
        <v>Positive</v>
      </c>
      <c r="M1563" s="2" t="str">
        <f>IF(K1563&gt;=9,"Promoter",IF(K1563&gt;=7,"Passive","Detractor"))</f>
        <v>Promoter</v>
      </c>
      <c r="N1563" s="2" t="s">
        <v>7737</v>
      </c>
    </row>
    <row r="1564" spans="1:14" x14ac:dyDescent="0.2">
      <c r="A1564" s="2" t="s">
        <v>9299</v>
      </c>
      <c r="B1564" s="2" t="s">
        <v>4877</v>
      </c>
      <c r="C1564" s="2" t="s">
        <v>913</v>
      </c>
      <c r="D1564" s="2" t="s">
        <v>89</v>
      </c>
      <c r="E1564" s="11">
        <v>46020</v>
      </c>
      <c r="F1564" s="2">
        <v>5</v>
      </c>
      <c r="G1564" s="2">
        <v>5</v>
      </c>
      <c r="H1564" s="2">
        <v>5</v>
      </c>
      <c r="I1564" s="2">
        <v>5</v>
      </c>
      <c r="J1564" s="2">
        <v>5</v>
      </c>
      <c r="K1564" s="2">
        <v>8</v>
      </c>
      <c r="L1564" s="2" t="str">
        <f>IF(F1564&gt;=4,"Positive",IF(F1564=3,"Neutral","Negative"))</f>
        <v>Positive</v>
      </c>
      <c r="M1564" s="2" t="str">
        <f>IF(K1564&gt;=9,"Promoter",IF(K1564&gt;=7,"Passive","Detractor"))</f>
        <v>Passive</v>
      </c>
      <c r="N1564" s="2" t="s">
        <v>7749</v>
      </c>
    </row>
    <row r="1565" spans="1:14" x14ac:dyDescent="0.2">
      <c r="A1565" s="2" t="s">
        <v>9300</v>
      </c>
      <c r="B1565" s="2" t="s">
        <v>5315</v>
      </c>
      <c r="C1565" s="2" t="s">
        <v>1680</v>
      </c>
      <c r="D1565" s="2" t="s">
        <v>83</v>
      </c>
      <c r="E1565" s="11">
        <v>46020</v>
      </c>
      <c r="F1565" s="2">
        <v>5</v>
      </c>
      <c r="G1565" s="2">
        <v>5</v>
      </c>
      <c r="H1565" s="2">
        <v>5</v>
      </c>
      <c r="I1565" s="2">
        <v>4</v>
      </c>
      <c r="J1565" s="2">
        <v>5</v>
      </c>
      <c r="K1565" s="2">
        <v>10</v>
      </c>
      <c r="L1565" s="2" t="str">
        <f>IF(F1565&gt;=4,"Positive",IF(F1565=3,"Neutral","Negative"))</f>
        <v>Positive</v>
      </c>
      <c r="M1565" s="2" t="str">
        <f>IF(K1565&gt;=9,"Promoter",IF(K1565&gt;=7,"Passive","Detractor"))</f>
        <v>Promoter</v>
      </c>
      <c r="N1565" s="2" t="s">
        <v>7735</v>
      </c>
    </row>
    <row r="1566" spans="1:14" x14ac:dyDescent="0.2">
      <c r="A1566" s="2" t="s">
        <v>9301</v>
      </c>
      <c r="B1566" s="2" t="s">
        <v>5459</v>
      </c>
      <c r="C1566" s="2" t="s">
        <v>691</v>
      </c>
      <c r="D1566" s="2" t="s">
        <v>69</v>
      </c>
      <c r="E1566" s="11">
        <v>46020</v>
      </c>
      <c r="F1566" s="2">
        <v>5</v>
      </c>
      <c r="G1566" s="2">
        <v>5</v>
      </c>
      <c r="H1566" s="2">
        <v>5</v>
      </c>
      <c r="I1566" s="2">
        <v>5</v>
      </c>
      <c r="J1566" s="2">
        <v>5</v>
      </c>
      <c r="K1566" s="2">
        <v>8</v>
      </c>
      <c r="L1566" s="2" t="str">
        <f>IF(F1566&gt;=4,"Positive",IF(F1566=3,"Neutral","Negative"))</f>
        <v>Positive</v>
      </c>
      <c r="M1566" s="2" t="str">
        <f>IF(K1566&gt;=9,"Promoter",IF(K1566&gt;=7,"Passive","Detractor"))</f>
        <v>Passive</v>
      </c>
      <c r="N1566" s="2" t="s">
        <v>7743</v>
      </c>
    </row>
    <row r="1567" spans="1:14" x14ac:dyDescent="0.2">
      <c r="A1567" s="2" t="s">
        <v>9302</v>
      </c>
      <c r="B1567" s="2" t="s">
        <v>5661</v>
      </c>
      <c r="C1567" s="2" t="s">
        <v>1956</v>
      </c>
      <c r="D1567" s="2" t="s">
        <v>39</v>
      </c>
      <c r="E1567" s="11">
        <v>46020</v>
      </c>
      <c r="F1567" s="2">
        <v>5</v>
      </c>
      <c r="G1567" s="2">
        <v>5</v>
      </c>
      <c r="H1567" s="2">
        <v>5</v>
      </c>
      <c r="I1567" s="2">
        <v>5</v>
      </c>
      <c r="J1567" s="2">
        <v>4</v>
      </c>
      <c r="K1567" s="2">
        <v>9</v>
      </c>
      <c r="L1567" s="2" t="str">
        <f>IF(F1567&gt;=4,"Positive",IF(F1567=3,"Neutral","Negative"))</f>
        <v>Positive</v>
      </c>
      <c r="M1567" s="2" t="str">
        <f>IF(K1567&gt;=9,"Promoter",IF(K1567&gt;=7,"Passive","Detractor"))</f>
        <v>Promoter</v>
      </c>
      <c r="N1567" s="2" t="s">
        <v>7737</v>
      </c>
    </row>
    <row r="1568" spans="1:14" x14ac:dyDescent="0.2">
      <c r="A1568" s="2" t="s">
        <v>9303</v>
      </c>
      <c r="B1568" s="2" t="s">
        <v>5913</v>
      </c>
      <c r="C1568" s="2" t="s">
        <v>1225</v>
      </c>
      <c r="D1568" s="2" t="s">
        <v>57</v>
      </c>
      <c r="E1568" s="11">
        <v>46020</v>
      </c>
      <c r="F1568" s="2">
        <v>3</v>
      </c>
      <c r="G1568" s="2">
        <v>3</v>
      </c>
      <c r="H1568" s="2">
        <v>3</v>
      </c>
      <c r="I1568" s="2">
        <v>2</v>
      </c>
      <c r="J1568" s="2">
        <v>2</v>
      </c>
      <c r="K1568" s="2">
        <v>5</v>
      </c>
      <c r="L1568" s="2" t="str">
        <f>IF(F1568&gt;=4,"Positive",IF(F1568=3,"Neutral","Negative"))</f>
        <v>Neutral</v>
      </c>
      <c r="M1568" s="2" t="str">
        <f>IF(K1568&gt;=9,"Promoter",IF(K1568&gt;=7,"Passive","Detractor"))</f>
        <v>Detractor</v>
      </c>
      <c r="N1568" s="2" t="s">
        <v>7737</v>
      </c>
    </row>
    <row r="1569" spans="1:14" x14ac:dyDescent="0.2">
      <c r="A1569" s="2" t="s">
        <v>9304</v>
      </c>
      <c r="B1569" s="2" t="s">
        <v>5960</v>
      </c>
      <c r="C1569" s="2" t="s">
        <v>1887</v>
      </c>
      <c r="D1569" s="2" t="s">
        <v>63</v>
      </c>
      <c r="E1569" s="11">
        <v>46020</v>
      </c>
      <c r="F1569" s="2">
        <v>4</v>
      </c>
      <c r="G1569" s="2">
        <v>5</v>
      </c>
      <c r="H1569" s="2">
        <v>3</v>
      </c>
      <c r="I1569" s="2">
        <v>4</v>
      </c>
      <c r="J1569" s="2">
        <v>3</v>
      </c>
      <c r="K1569" s="2">
        <v>7</v>
      </c>
      <c r="L1569" s="2" t="str">
        <f>IF(F1569&gt;=4,"Positive",IF(F1569=3,"Neutral","Negative"))</f>
        <v>Positive</v>
      </c>
      <c r="M1569" s="2" t="str">
        <f>IF(K1569&gt;=9,"Promoter",IF(K1569&gt;=7,"Passive","Detractor"))</f>
        <v>Passive</v>
      </c>
      <c r="N1569" s="2" t="s">
        <v>7733</v>
      </c>
    </row>
    <row r="1570" spans="1:14" x14ac:dyDescent="0.2">
      <c r="A1570" s="2" t="s">
        <v>9305</v>
      </c>
      <c r="B1570" s="2" t="s">
        <v>5991</v>
      </c>
      <c r="C1570" s="2" t="s">
        <v>2309</v>
      </c>
      <c r="D1570" s="2" t="s">
        <v>63</v>
      </c>
      <c r="E1570" s="11">
        <v>46020</v>
      </c>
      <c r="F1570" s="2">
        <v>2</v>
      </c>
      <c r="G1570" s="2">
        <v>3</v>
      </c>
      <c r="H1570" s="2">
        <v>1</v>
      </c>
      <c r="I1570" s="2">
        <v>2</v>
      </c>
      <c r="J1570" s="2">
        <v>1</v>
      </c>
      <c r="K1570" s="2">
        <v>4</v>
      </c>
      <c r="L1570" s="2" t="str">
        <f>IF(F1570&gt;=4,"Positive",IF(F1570=3,"Neutral","Negative"))</f>
        <v>Negative</v>
      </c>
      <c r="M1570" s="2" t="str">
        <f>IF(K1570&gt;=9,"Promoter",IF(K1570&gt;=7,"Passive","Detractor"))</f>
        <v>Detractor</v>
      </c>
      <c r="N1570" s="2" t="s">
        <v>7735</v>
      </c>
    </row>
    <row r="1571" spans="1:14" x14ac:dyDescent="0.2">
      <c r="A1571" s="2" t="s">
        <v>9306</v>
      </c>
      <c r="B1571" s="2" t="s">
        <v>6004</v>
      </c>
      <c r="C1571" s="2" t="s">
        <v>272</v>
      </c>
      <c r="D1571" s="2" t="s">
        <v>81</v>
      </c>
      <c r="E1571" s="11">
        <v>46020</v>
      </c>
      <c r="F1571" s="2">
        <v>4</v>
      </c>
      <c r="G1571" s="2">
        <v>4</v>
      </c>
      <c r="H1571" s="2">
        <v>4</v>
      </c>
      <c r="I1571" s="2">
        <v>4</v>
      </c>
      <c r="J1571" s="2">
        <v>3</v>
      </c>
      <c r="K1571" s="2">
        <v>7</v>
      </c>
      <c r="L1571" s="2" t="str">
        <f>IF(F1571&gt;=4,"Positive",IF(F1571=3,"Neutral","Negative"))</f>
        <v>Positive</v>
      </c>
      <c r="M1571" s="2" t="str">
        <f>IF(K1571&gt;=9,"Promoter",IF(K1571&gt;=7,"Passive","Detractor"))</f>
        <v>Passive</v>
      </c>
      <c r="N1571" s="2" t="s">
        <v>7735</v>
      </c>
    </row>
    <row r="1572" spans="1:14" x14ac:dyDescent="0.2">
      <c r="A1572" s="2" t="s">
        <v>9307</v>
      </c>
      <c r="B1572" s="2" t="s">
        <v>4248</v>
      </c>
      <c r="C1572" s="2" t="s">
        <v>791</v>
      </c>
      <c r="D1572" s="2" t="s">
        <v>97</v>
      </c>
      <c r="E1572" s="11">
        <v>46021</v>
      </c>
      <c r="F1572" s="2">
        <v>4</v>
      </c>
      <c r="G1572" s="2">
        <v>3</v>
      </c>
      <c r="H1572" s="2">
        <v>4</v>
      </c>
      <c r="I1572" s="2">
        <v>4</v>
      </c>
      <c r="J1572" s="2">
        <v>3</v>
      </c>
      <c r="K1572" s="2">
        <v>8</v>
      </c>
      <c r="L1572" s="2" t="str">
        <f>IF(F1572&gt;=4,"Positive",IF(F1572=3,"Neutral","Negative"))</f>
        <v>Positive</v>
      </c>
      <c r="M1572" s="2" t="str">
        <f>IF(K1572&gt;=9,"Promoter",IF(K1572&gt;=7,"Passive","Detractor"))</f>
        <v>Passive</v>
      </c>
      <c r="N1572" s="2" t="s">
        <v>7733</v>
      </c>
    </row>
    <row r="1573" spans="1:14" x14ac:dyDescent="0.2">
      <c r="A1573" s="2" t="s">
        <v>9308</v>
      </c>
      <c r="B1573" s="2" t="s">
        <v>5432</v>
      </c>
      <c r="C1573" s="2" t="s">
        <v>2261</v>
      </c>
      <c r="D1573" s="2" t="s">
        <v>43</v>
      </c>
      <c r="E1573" s="11">
        <v>46021</v>
      </c>
      <c r="F1573" s="2">
        <v>4</v>
      </c>
      <c r="G1573" s="2">
        <v>5</v>
      </c>
      <c r="H1573" s="2">
        <v>5</v>
      </c>
      <c r="I1573" s="2">
        <v>4</v>
      </c>
      <c r="J1573" s="2">
        <v>4</v>
      </c>
      <c r="K1573" s="2">
        <v>9</v>
      </c>
      <c r="L1573" s="2" t="str">
        <f>IF(F1573&gt;=4,"Positive",IF(F1573=3,"Neutral","Negative"))</f>
        <v>Positive</v>
      </c>
      <c r="M1573" s="2" t="str">
        <f>IF(K1573&gt;=9,"Promoter",IF(K1573&gt;=7,"Passive","Detractor"))</f>
        <v>Promoter</v>
      </c>
      <c r="N1573" s="2" t="s">
        <v>7737</v>
      </c>
    </row>
    <row r="1574" spans="1:14" x14ac:dyDescent="0.2">
      <c r="A1574" s="2" t="s">
        <v>9309</v>
      </c>
      <c r="B1574" s="2" t="s">
        <v>5452</v>
      </c>
      <c r="C1574" s="2" t="s">
        <v>2247</v>
      </c>
      <c r="D1574" s="2" t="s">
        <v>47</v>
      </c>
      <c r="E1574" s="11">
        <v>46021</v>
      </c>
      <c r="F1574" s="2">
        <v>4</v>
      </c>
      <c r="G1574" s="2">
        <v>5</v>
      </c>
      <c r="H1574" s="2">
        <v>5</v>
      </c>
      <c r="I1574" s="2">
        <v>4</v>
      </c>
      <c r="J1574" s="2">
        <v>3</v>
      </c>
      <c r="K1574" s="2">
        <v>9</v>
      </c>
      <c r="L1574" s="2" t="str">
        <f>IF(F1574&gt;=4,"Positive",IF(F1574=3,"Neutral","Negative"))</f>
        <v>Positive</v>
      </c>
      <c r="M1574" s="2" t="str">
        <f>IF(K1574&gt;=9,"Promoter",IF(K1574&gt;=7,"Passive","Detractor"))</f>
        <v>Promoter</v>
      </c>
      <c r="N1574" s="2" t="s">
        <v>7743</v>
      </c>
    </row>
    <row r="1575" spans="1:14" x14ac:dyDescent="0.2">
      <c r="A1575" s="2" t="s">
        <v>9310</v>
      </c>
      <c r="B1575" s="2" t="s">
        <v>5978</v>
      </c>
      <c r="C1575" s="2" t="s">
        <v>878</v>
      </c>
      <c r="D1575" s="2" t="s">
        <v>116</v>
      </c>
      <c r="E1575" s="11">
        <v>46021</v>
      </c>
      <c r="F1575" s="2">
        <v>4</v>
      </c>
      <c r="G1575" s="2">
        <v>4</v>
      </c>
      <c r="H1575" s="2">
        <v>3</v>
      </c>
      <c r="I1575" s="2">
        <v>5</v>
      </c>
      <c r="J1575" s="2">
        <v>4</v>
      </c>
      <c r="K1575" s="2">
        <v>8</v>
      </c>
      <c r="L1575" s="2" t="str">
        <f>IF(F1575&gt;=4,"Positive",IF(F1575=3,"Neutral","Negative"))</f>
        <v>Positive</v>
      </c>
      <c r="M1575" s="2" t="str">
        <f>IF(K1575&gt;=9,"Promoter",IF(K1575&gt;=7,"Passive","Detractor"))</f>
        <v>Passive</v>
      </c>
      <c r="N1575" s="2" t="s">
        <v>7743</v>
      </c>
    </row>
    <row r="1576" spans="1:14" x14ac:dyDescent="0.2">
      <c r="A1576" s="2" t="s">
        <v>9311</v>
      </c>
      <c r="B1576" s="2" t="s">
        <v>6080</v>
      </c>
      <c r="C1576" s="2" t="s">
        <v>974</v>
      </c>
      <c r="D1576" s="2" t="s">
        <v>22</v>
      </c>
      <c r="E1576" s="11">
        <v>46021</v>
      </c>
      <c r="F1576" s="2">
        <v>4</v>
      </c>
      <c r="G1576" s="2">
        <v>3</v>
      </c>
      <c r="H1576" s="2">
        <v>3</v>
      </c>
      <c r="I1576" s="2">
        <v>4</v>
      </c>
      <c r="J1576" s="2">
        <v>5</v>
      </c>
      <c r="K1576" s="2">
        <v>8</v>
      </c>
      <c r="L1576" s="2" t="str">
        <f>IF(F1576&gt;=4,"Positive",IF(F1576=3,"Neutral","Negative"))</f>
        <v>Positive</v>
      </c>
      <c r="M1576" s="2" t="str">
        <f>IF(K1576&gt;=9,"Promoter",IF(K1576&gt;=7,"Passive","Detractor"))</f>
        <v>Passive</v>
      </c>
      <c r="N1576" s="2" t="s">
        <v>7733</v>
      </c>
    </row>
    <row r="1577" spans="1:14" x14ac:dyDescent="0.2">
      <c r="A1577" s="2" t="s">
        <v>9312</v>
      </c>
      <c r="B1577" s="2" t="s">
        <v>5519</v>
      </c>
      <c r="C1577" s="2" t="s">
        <v>726</v>
      </c>
      <c r="D1577" s="2" t="s">
        <v>13</v>
      </c>
      <c r="E1577" s="11">
        <v>46022</v>
      </c>
      <c r="F1577" s="2">
        <v>4</v>
      </c>
      <c r="G1577" s="2">
        <v>4</v>
      </c>
      <c r="H1577" s="2">
        <v>3</v>
      </c>
      <c r="I1577" s="2">
        <v>3</v>
      </c>
      <c r="J1577" s="2">
        <v>4</v>
      </c>
      <c r="K1577" s="2">
        <v>8</v>
      </c>
      <c r="L1577" s="2" t="str">
        <f>IF(F1577&gt;=4,"Positive",IF(F1577=3,"Neutral","Negative"))</f>
        <v>Positive</v>
      </c>
      <c r="M1577" s="2" t="str">
        <f>IF(K1577&gt;=9,"Promoter",IF(K1577&gt;=7,"Passive","Detractor"))</f>
        <v>Passive</v>
      </c>
      <c r="N1577" s="2" t="s">
        <v>7735</v>
      </c>
    </row>
    <row r="1578" spans="1:14" x14ac:dyDescent="0.2">
      <c r="A1578" s="2" t="s">
        <v>9313</v>
      </c>
      <c r="B1578" s="2" t="s">
        <v>5755</v>
      </c>
      <c r="C1578" s="2" t="s">
        <v>2478</v>
      </c>
      <c r="D1578" s="2" t="s">
        <v>116</v>
      </c>
      <c r="E1578" s="11">
        <v>46022</v>
      </c>
      <c r="F1578" s="2">
        <v>5</v>
      </c>
      <c r="G1578" s="2">
        <v>4</v>
      </c>
      <c r="H1578" s="2">
        <v>4</v>
      </c>
      <c r="I1578" s="2">
        <v>5</v>
      </c>
      <c r="J1578" s="2">
        <v>5</v>
      </c>
      <c r="K1578" s="2">
        <v>10</v>
      </c>
      <c r="L1578" s="2" t="str">
        <f>IF(F1578&gt;=4,"Positive",IF(F1578=3,"Neutral","Negative"))</f>
        <v>Positive</v>
      </c>
      <c r="M1578" s="2" t="str">
        <f>IF(K1578&gt;=9,"Promoter",IF(K1578&gt;=7,"Passive","Detractor"))</f>
        <v>Promoter</v>
      </c>
      <c r="N1578" s="2" t="s">
        <v>7737</v>
      </c>
    </row>
    <row r="1579" spans="1:14" x14ac:dyDescent="0.2">
      <c r="A1579" s="2" t="s">
        <v>9314</v>
      </c>
      <c r="B1579" s="2" t="s">
        <v>5828</v>
      </c>
      <c r="C1579" s="2" t="s">
        <v>2581</v>
      </c>
      <c r="D1579" s="2" t="s">
        <v>26</v>
      </c>
      <c r="E1579" s="11">
        <v>46022</v>
      </c>
      <c r="F1579" s="2">
        <v>4</v>
      </c>
      <c r="G1579" s="2">
        <v>5</v>
      </c>
      <c r="H1579" s="2">
        <v>3</v>
      </c>
      <c r="I1579" s="2">
        <v>3</v>
      </c>
      <c r="J1579" s="2">
        <v>5</v>
      </c>
      <c r="K1579" s="2">
        <v>8</v>
      </c>
      <c r="L1579" s="2" t="str">
        <f>IF(F1579&gt;=4,"Positive",IF(F1579=3,"Neutral","Negative"))</f>
        <v>Positive</v>
      </c>
      <c r="M1579" s="2" t="str">
        <f>IF(K1579&gt;=9,"Promoter",IF(K1579&gt;=7,"Passive","Detractor"))</f>
        <v>Passive</v>
      </c>
      <c r="N1579" s="2" t="s">
        <v>7733</v>
      </c>
    </row>
    <row r="1580" spans="1:14" x14ac:dyDescent="0.2">
      <c r="A1580" s="2" t="s">
        <v>9315</v>
      </c>
      <c r="B1580" s="2" t="s">
        <v>5929</v>
      </c>
      <c r="C1580" s="2" t="s">
        <v>1380</v>
      </c>
      <c r="D1580" s="2" t="s">
        <v>51</v>
      </c>
      <c r="E1580" s="11">
        <v>46022</v>
      </c>
      <c r="F1580" s="2">
        <v>5</v>
      </c>
      <c r="G1580" s="2">
        <v>5</v>
      </c>
      <c r="H1580" s="2">
        <v>5</v>
      </c>
      <c r="I1580" s="2">
        <v>5</v>
      </c>
      <c r="J1580" s="2">
        <v>5</v>
      </c>
      <c r="K1580" s="2">
        <v>10</v>
      </c>
      <c r="L1580" s="2" t="str">
        <f>IF(F1580&gt;=4,"Positive",IF(F1580=3,"Neutral","Negative"))</f>
        <v>Positive</v>
      </c>
      <c r="M1580" s="2" t="str">
        <f>IF(K1580&gt;=9,"Promoter",IF(K1580&gt;=7,"Passive","Detractor"))</f>
        <v>Promoter</v>
      </c>
      <c r="N1580" s="2" t="s">
        <v>7743</v>
      </c>
    </row>
    <row r="1581" spans="1:14" x14ac:dyDescent="0.2">
      <c r="A1581" s="2" t="s">
        <v>9316</v>
      </c>
      <c r="B1581" s="2" t="s">
        <v>6075</v>
      </c>
      <c r="C1581" s="2" t="s">
        <v>671</v>
      </c>
      <c r="D1581" s="2" t="s">
        <v>125</v>
      </c>
      <c r="E1581" s="11">
        <v>46022</v>
      </c>
      <c r="F1581" s="2">
        <v>3</v>
      </c>
      <c r="G1581" s="2">
        <v>2</v>
      </c>
      <c r="H1581" s="2">
        <v>3</v>
      </c>
      <c r="I1581" s="2">
        <v>4</v>
      </c>
      <c r="J1581" s="2">
        <v>2</v>
      </c>
      <c r="K1581" s="2">
        <v>7</v>
      </c>
      <c r="L1581" s="2" t="str">
        <f>IF(F1581&gt;=4,"Positive",IF(F1581=3,"Neutral","Negative"))</f>
        <v>Neutral</v>
      </c>
      <c r="M1581" s="2" t="str">
        <f>IF(K1581&gt;=9,"Promoter",IF(K1581&gt;=7,"Passive","Detractor"))</f>
        <v>Passive</v>
      </c>
      <c r="N1581" s="2" t="s">
        <v>7743</v>
      </c>
    </row>
    <row r="1582" spans="1:14" x14ac:dyDescent="0.2">
      <c r="A1582" s="2" t="s">
        <v>9317</v>
      </c>
      <c r="B1582" s="2" t="s">
        <v>4328</v>
      </c>
      <c r="C1582" s="2" t="s">
        <v>2312</v>
      </c>
      <c r="D1582" s="2" t="s">
        <v>97</v>
      </c>
      <c r="E1582" s="11">
        <v>46023</v>
      </c>
      <c r="F1582" s="2">
        <v>5</v>
      </c>
      <c r="G1582" s="2">
        <v>5</v>
      </c>
      <c r="H1582" s="2">
        <v>5</v>
      </c>
      <c r="I1582" s="2">
        <v>4</v>
      </c>
      <c r="J1582" s="2">
        <v>4</v>
      </c>
      <c r="K1582" s="2">
        <v>10</v>
      </c>
      <c r="L1582" s="2" t="str">
        <f>IF(F1582&gt;=4,"Positive",IF(F1582=3,"Neutral","Negative"))</f>
        <v>Positive</v>
      </c>
      <c r="M1582" s="2" t="str">
        <f>IF(K1582&gt;=9,"Promoter",IF(K1582&gt;=7,"Passive","Detractor"))</f>
        <v>Promoter</v>
      </c>
      <c r="N1582" s="2" t="s">
        <v>7743</v>
      </c>
    </row>
    <row r="1583" spans="1:14" x14ac:dyDescent="0.2">
      <c r="A1583" s="2" t="s">
        <v>9318</v>
      </c>
      <c r="B1583" s="2" t="s">
        <v>5843</v>
      </c>
      <c r="C1583" s="2" t="s">
        <v>1974</v>
      </c>
      <c r="D1583" s="2" t="s">
        <v>51</v>
      </c>
      <c r="E1583" s="11">
        <v>46023</v>
      </c>
      <c r="F1583" s="2">
        <v>5</v>
      </c>
      <c r="G1583" s="2">
        <v>5</v>
      </c>
      <c r="H1583" s="2">
        <v>5</v>
      </c>
      <c r="I1583" s="2">
        <v>5</v>
      </c>
      <c r="J1583" s="2">
        <v>4</v>
      </c>
      <c r="K1583" s="2">
        <v>10</v>
      </c>
      <c r="L1583" s="2" t="str">
        <f>IF(F1583&gt;=4,"Positive",IF(F1583=3,"Neutral","Negative"))</f>
        <v>Positive</v>
      </c>
      <c r="M1583" s="2" t="str">
        <f>IF(K1583&gt;=9,"Promoter",IF(K1583&gt;=7,"Passive","Detractor"))</f>
        <v>Promoter</v>
      </c>
      <c r="N1583" s="2" t="s">
        <v>7733</v>
      </c>
    </row>
    <row r="1584" spans="1:14" x14ac:dyDescent="0.2">
      <c r="A1584" s="2" t="s">
        <v>9319</v>
      </c>
      <c r="B1584" s="2" t="s">
        <v>5928</v>
      </c>
      <c r="C1584" s="2" t="s">
        <v>1343</v>
      </c>
      <c r="D1584" s="2" t="s">
        <v>26</v>
      </c>
      <c r="E1584" s="11">
        <v>46023</v>
      </c>
      <c r="F1584" s="2">
        <v>4</v>
      </c>
      <c r="G1584" s="2">
        <v>5</v>
      </c>
      <c r="H1584" s="2">
        <v>4</v>
      </c>
      <c r="I1584" s="2">
        <v>3</v>
      </c>
      <c r="J1584" s="2">
        <v>4</v>
      </c>
      <c r="K1584" s="2">
        <v>8</v>
      </c>
      <c r="L1584" s="2" t="str">
        <f>IF(F1584&gt;=4,"Positive",IF(F1584=3,"Neutral","Negative"))</f>
        <v>Positive</v>
      </c>
      <c r="M1584" s="2" t="str">
        <f>IF(K1584&gt;=9,"Promoter",IF(K1584&gt;=7,"Passive","Detractor"))</f>
        <v>Passive</v>
      </c>
      <c r="N1584" s="2" t="s">
        <v>7749</v>
      </c>
    </row>
    <row r="1585" spans="1:14" x14ac:dyDescent="0.2">
      <c r="A1585" s="2" t="s">
        <v>9320</v>
      </c>
      <c r="B1585" s="2" t="s">
        <v>6016</v>
      </c>
      <c r="C1585" s="2" t="s">
        <v>1001</v>
      </c>
      <c r="D1585" s="2" t="s">
        <v>63</v>
      </c>
      <c r="E1585" s="11">
        <v>46023</v>
      </c>
      <c r="F1585" s="2">
        <v>5</v>
      </c>
      <c r="G1585" s="2">
        <v>5</v>
      </c>
      <c r="H1585" s="2">
        <v>5</v>
      </c>
      <c r="I1585" s="2">
        <v>5</v>
      </c>
      <c r="J1585" s="2">
        <v>5</v>
      </c>
      <c r="K1585" s="2">
        <v>9</v>
      </c>
      <c r="L1585" s="2" t="str">
        <f>IF(F1585&gt;=4,"Positive",IF(F1585=3,"Neutral","Negative"))</f>
        <v>Positive</v>
      </c>
      <c r="M1585" s="2" t="str">
        <f>IF(K1585&gt;=9,"Promoter",IF(K1585&gt;=7,"Passive","Detractor"))</f>
        <v>Promoter</v>
      </c>
      <c r="N1585" s="2" t="s">
        <v>7743</v>
      </c>
    </row>
    <row r="1586" spans="1:14" x14ac:dyDescent="0.2">
      <c r="A1586" s="2" t="s">
        <v>9321</v>
      </c>
      <c r="B1586" s="2" t="s">
        <v>6020</v>
      </c>
      <c r="C1586" s="2" t="s">
        <v>2375</v>
      </c>
      <c r="D1586" s="2" t="s">
        <v>129</v>
      </c>
      <c r="E1586" s="11">
        <v>46023</v>
      </c>
      <c r="F1586" s="2">
        <v>4</v>
      </c>
      <c r="G1586" s="2">
        <v>5</v>
      </c>
      <c r="H1586" s="2">
        <v>4</v>
      </c>
      <c r="I1586" s="2">
        <v>4</v>
      </c>
      <c r="J1586" s="2">
        <v>3</v>
      </c>
      <c r="K1586" s="2">
        <v>8</v>
      </c>
      <c r="L1586" s="2" t="str">
        <f>IF(F1586&gt;=4,"Positive",IF(F1586=3,"Neutral","Negative"))</f>
        <v>Positive</v>
      </c>
      <c r="M1586" s="2" t="str">
        <f>IF(K1586&gt;=9,"Promoter",IF(K1586&gt;=7,"Passive","Detractor"))</f>
        <v>Passive</v>
      </c>
      <c r="N1586" s="2" t="s">
        <v>7743</v>
      </c>
    </row>
    <row r="1587" spans="1:14" x14ac:dyDescent="0.2">
      <c r="A1587" s="2" t="s">
        <v>9322</v>
      </c>
      <c r="B1587" s="2" t="s">
        <v>5306</v>
      </c>
      <c r="C1587" s="2" t="s">
        <v>272</v>
      </c>
      <c r="D1587" s="2" t="s">
        <v>19</v>
      </c>
      <c r="E1587" s="11">
        <v>46024</v>
      </c>
      <c r="F1587" s="2">
        <v>4</v>
      </c>
      <c r="G1587" s="2">
        <v>3</v>
      </c>
      <c r="H1587" s="2">
        <v>4</v>
      </c>
      <c r="I1587" s="2">
        <v>4</v>
      </c>
      <c r="J1587" s="2">
        <v>3</v>
      </c>
      <c r="K1587" s="2">
        <v>7</v>
      </c>
      <c r="L1587" s="2" t="str">
        <f>IF(F1587&gt;=4,"Positive",IF(F1587=3,"Neutral","Negative"))</f>
        <v>Positive</v>
      </c>
      <c r="M1587" s="2" t="str">
        <f>IF(K1587&gt;=9,"Promoter",IF(K1587&gt;=7,"Passive","Detractor"))</f>
        <v>Passive</v>
      </c>
      <c r="N1587" s="2" t="s">
        <v>7733</v>
      </c>
    </row>
    <row r="1588" spans="1:14" x14ac:dyDescent="0.2">
      <c r="A1588" s="2" t="s">
        <v>9323</v>
      </c>
      <c r="B1588" s="2" t="s">
        <v>5619</v>
      </c>
      <c r="C1588" s="2" t="s">
        <v>1848</v>
      </c>
      <c r="D1588" s="2" t="s">
        <v>110</v>
      </c>
      <c r="E1588" s="11">
        <v>46024</v>
      </c>
      <c r="F1588" s="2">
        <v>5</v>
      </c>
      <c r="G1588" s="2">
        <v>5</v>
      </c>
      <c r="H1588" s="2">
        <v>5</v>
      </c>
      <c r="I1588" s="2">
        <v>5</v>
      </c>
      <c r="J1588" s="2">
        <v>5</v>
      </c>
      <c r="K1588" s="2">
        <v>10</v>
      </c>
      <c r="L1588" s="2" t="str">
        <f>IF(F1588&gt;=4,"Positive",IF(F1588=3,"Neutral","Negative"))</f>
        <v>Positive</v>
      </c>
      <c r="M1588" s="2" t="str">
        <f>IF(K1588&gt;=9,"Promoter",IF(K1588&gt;=7,"Passive","Detractor"))</f>
        <v>Promoter</v>
      </c>
      <c r="N1588" s="2" t="s">
        <v>7733</v>
      </c>
    </row>
    <row r="1589" spans="1:14" x14ac:dyDescent="0.2">
      <c r="A1589" s="2" t="s">
        <v>9324</v>
      </c>
      <c r="B1589" s="2" t="s">
        <v>5760</v>
      </c>
      <c r="C1589" s="2" t="s">
        <v>1943</v>
      </c>
      <c r="D1589" s="2" t="s">
        <v>43</v>
      </c>
      <c r="E1589" s="11">
        <v>46024</v>
      </c>
      <c r="F1589" s="2">
        <v>4</v>
      </c>
      <c r="G1589" s="2">
        <v>4</v>
      </c>
      <c r="H1589" s="2">
        <v>3</v>
      </c>
      <c r="I1589" s="2">
        <v>4</v>
      </c>
      <c r="J1589" s="2">
        <v>4</v>
      </c>
      <c r="K1589" s="2">
        <v>9</v>
      </c>
      <c r="L1589" s="2" t="str">
        <f>IF(F1589&gt;=4,"Positive",IF(F1589=3,"Neutral","Negative"))</f>
        <v>Positive</v>
      </c>
      <c r="M1589" s="2" t="str">
        <f>IF(K1589&gt;=9,"Promoter",IF(K1589&gt;=7,"Passive","Detractor"))</f>
        <v>Promoter</v>
      </c>
      <c r="N1589" s="2" t="s">
        <v>7733</v>
      </c>
    </row>
    <row r="1590" spans="1:14" x14ac:dyDescent="0.2">
      <c r="A1590" s="2" t="s">
        <v>9325</v>
      </c>
      <c r="B1590" s="2" t="s">
        <v>5794</v>
      </c>
      <c r="C1590" s="2" t="s">
        <v>1343</v>
      </c>
      <c r="D1590" s="2" t="s">
        <v>26</v>
      </c>
      <c r="E1590" s="11">
        <v>46024</v>
      </c>
      <c r="F1590" s="2">
        <v>3</v>
      </c>
      <c r="G1590" s="2">
        <v>4</v>
      </c>
      <c r="H1590" s="2">
        <v>2</v>
      </c>
      <c r="I1590" s="2">
        <v>4</v>
      </c>
      <c r="J1590" s="2">
        <v>2</v>
      </c>
      <c r="K1590" s="2">
        <v>5</v>
      </c>
      <c r="L1590" s="2" t="str">
        <f>IF(F1590&gt;=4,"Positive",IF(F1590=3,"Neutral","Negative"))</f>
        <v>Neutral</v>
      </c>
      <c r="M1590" s="2" t="str">
        <f>IF(K1590&gt;=9,"Promoter",IF(K1590&gt;=7,"Passive","Detractor"))</f>
        <v>Detractor</v>
      </c>
      <c r="N1590" s="2" t="s">
        <v>7735</v>
      </c>
    </row>
    <row r="1591" spans="1:14" x14ac:dyDescent="0.2">
      <c r="A1591" s="2" t="s">
        <v>9326</v>
      </c>
      <c r="B1591" s="2" t="s">
        <v>5861</v>
      </c>
      <c r="C1591" s="2" t="s">
        <v>2054</v>
      </c>
      <c r="D1591" s="2" t="s">
        <v>43</v>
      </c>
      <c r="E1591" s="11">
        <v>46024</v>
      </c>
      <c r="F1591" s="2">
        <v>5</v>
      </c>
      <c r="G1591" s="2">
        <v>5</v>
      </c>
      <c r="H1591" s="2">
        <v>5</v>
      </c>
      <c r="I1591" s="2">
        <v>4</v>
      </c>
      <c r="J1591" s="2">
        <v>4</v>
      </c>
      <c r="K1591" s="2">
        <v>10</v>
      </c>
      <c r="L1591" s="2" t="str">
        <f>IF(F1591&gt;=4,"Positive",IF(F1591=3,"Neutral","Negative"))</f>
        <v>Positive</v>
      </c>
      <c r="M1591" s="2" t="str">
        <f>IF(K1591&gt;=9,"Promoter",IF(K1591&gt;=7,"Passive","Detractor"))</f>
        <v>Promoter</v>
      </c>
      <c r="N1591" s="2" t="s">
        <v>7733</v>
      </c>
    </row>
    <row r="1592" spans="1:14" x14ac:dyDescent="0.2">
      <c r="A1592" s="2" t="s">
        <v>9327</v>
      </c>
      <c r="B1592" s="2" t="s">
        <v>6007</v>
      </c>
      <c r="C1592" s="2" t="s">
        <v>873</v>
      </c>
      <c r="D1592" s="2" t="s">
        <v>99</v>
      </c>
      <c r="E1592" s="11">
        <v>46024</v>
      </c>
      <c r="F1592" s="2">
        <v>3</v>
      </c>
      <c r="G1592" s="2">
        <v>4</v>
      </c>
      <c r="H1592" s="2">
        <v>3</v>
      </c>
      <c r="I1592" s="2">
        <v>3</v>
      </c>
      <c r="J1592" s="2">
        <v>2</v>
      </c>
      <c r="K1592" s="2">
        <v>6</v>
      </c>
      <c r="L1592" s="2" t="str">
        <f>IF(F1592&gt;=4,"Positive",IF(F1592=3,"Neutral","Negative"))</f>
        <v>Neutral</v>
      </c>
      <c r="M1592" s="2" t="str">
        <f>IF(K1592&gt;=9,"Promoter",IF(K1592&gt;=7,"Passive","Detractor"))</f>
        <v>Detractor</v>
      </c>
      <c r="N1592" s="2" t="s">
        <v>7737</v>
      </c>
    </row>
    <row r="1593" spans="1:14" x14ac:dyDescent="0.2">
      <c r="A1593" s="2" t="s">
        <v>9328</v>
      </c>
      <c r="B1593" s="2" t="s">
        <v>6023</v>
      </c>
      <c r="C1593" s="2" t="s">
        <v>478</v>
      </c>
      <c r="D1593" s="2" t="s">
        <v>125</v>
      </c>
      <c r="E1593" s="11">
        <v>46024</v>
      </c>
      <c r="F1593" s="2">
        <v>5</v>
      </c>
      <c r="G1593" s="2">
        <v>5</v>
      </c>
      <c r="H1593" s="2">
        <v>5</v>
      </c>
      <c r="I1593" s="2">
        <v>5</v>
      </c>
      <c r="J1593" s="2">
        <v>5</v>
      </c>
      <c r="K1593" s="2">
        <v>9</v>
      </c>
      <c r="L1593" s="2" t="str">
        <f>IF(F1593&gt;=4,"Positive",IF(F1593=3,"Neutral","Negative"))</f>
        <v>Positive</v>
      </c>
      <c r="M1593" s="2" t="str">
        <f>IF(K1593&gt;=9,"Promoter",IF(K1593&gt;=7,"Passive","Detractor"))</f>
        <v>Promoter</v>
      </c>
      <c r="N1593" s="2" t="s">
        <v>7743</v>
      </c>
    </row>
    <row r="1594" spans="1:14" x14ac:dyDescent="0.2">
      <c r="A1594" s="2" t="s">
        <v>9329</v>
      </c>
      <c r="B1594" s="2" t="s">
        <v>4793</v>
      </c>
      <c r="C1594" s="2" t="s">
        <v>973</v>
      </c>
      <c r="D1594" s="2" t="s">
        <v>83</v>
      </c>
      <c r="E1594" s="11">
        <v>46025</v>
      </c>
      <c r="F1594" s="2">
        <v>4</v>
      </c>
      <c r="G1594" s="2">
        <v>5</v>
      </c>
      <c r="H1594" s="2">
        <v>3</v>
      </c>
      <c r="I1594" s="2">
        <v>5</v>
      </c>
      <c r="J1594" s="2">
        <v>4</v>
      </c>
      <c r="K1594" s="2">
        <v>8</v>
      </c>
      <c r="L1594" s="2" t="str">
        <f>IF(F1594&gt;=4,"Positive",IF(F1594=3,"Neutral","Negative"))</f>
        <v>Positive</v>
      </c>
      <c r="M1594" s="2" t="str">
        <f>IF(K1594&gt;=9,"Promoter",IF(K1594&gt;=7,"Passive","Detractor"))</f>
        <v>Passive</v>
      </c>
      <c r="N1594" s="2" t="s">
        <v>7735</v>
      </c>
    </row>
    <row r="1595" spans="1:14" x14ac:dyDescent="0.2">
      <c r="A1595" s="2" t="s">
        <v>9330</v>
      </c>
      <c r="B1595" s="2" t="s">
        <v>5790</v>
      </c>
      <c r="C1595" s="2" t="s">
        <v>268</v>
      </c>
      <c r="D1595" s="2" t="s">
        <v>47</v>
      </c>
      <c r="E1595" s="11">
        <v>46025</v>
      </c>
      <c r="F1595" s="2">
        <v>5</v>
      </c>
      <c r="G1595" s="2">
        <v>4</v>
      </c>
      <c r="H1595" s="2">
        <v>5</v>
      </c>
      <c r="I1595" s="2">
        <v>5</v>
      </c>
      <c r="J1595" s="2">
        <v>5</v>
      </c>
      <c r="K1595" s="2">
        <v>10</v>
      </c>
      <c r="L1595" s="2" t="str">
        <f>IF(F1595&gt;=4,"Positive",IF(F1595=3,"Neutral","Negative"))</f>
        <v>Positive</v>
      </c>
      <c r="M1595" s="2" t="str">
        <f>IF(K1595&gt;=9,"Promoter",IF(K1595&gt;=7,"Passive","Detractor"))</f>
        <v>Promoter</v>
      </c>
      <c r="N1595" s="2" t="s">
        <v>7743</v>
      </c>
    </row>
    <row r="1596" spans="1:14" x14ac:dyDescent="0.2">
      <c r="A1596" s="2" t="s">
        <v>9331</v>
      </c>
      <c r="B1596" s="2" t="s">
        <v>5879</v>
      </c>
      <c r="C1596" s="2" t="s">
        <v>1549</v>
      </c>
      <c r="D1596" s="2" t="s">
        <v>122</v>
      </c>
      <c r="E1596" s="11">
        <v>46025</v>
      </c>
      <c r="F1596" s="2">
        <v>3</v>
      </c>
      <c r="G1596" s="2">
        <v>3</v>
      </c>
      <c r="H1596" s="2">
        <v>3</v>
      </c>
      <c r="I1596" s="2">
        <v>4</v>
      </c>
      <c r="J1596" s="2">
        <v>2</v>
      </c>
      <c r="K1596" s="2">
        <v>7</v>
      </c>
      <c r="L1596" s="2" t="str">
        <f>IF(F1596&gt;=4,"Positive",IF(F1596=3,"Neutral","Negative"))</f>
        <v>Neutral</v>
      </c>
      <c r="M1596" s="2" t="str">
        <f>IF(K1596&gt;=9,"Promoter",IF(K1596&gt;=7,"Passive","Detractor"))</f>
        <v>Passive</v>
      </c>
      <c r="N1596" s="2" t="s">
        <v>7735</v>
      </c>
    </row>
    <row r="1597" spans="1:14" x14ac:dyDescent="0.2">
      <c r="A1597" s="2" t="s">
        <v>9332</v>
      </c>
      <c r="B1597" s="2" t="s">
        <v>5891</v>
      </c>
      <c r="C1597" s="2" t="s">
        <v>1587</v>
      </c>
      <c r="D1597" s="2" t="s">
        <v>51</v>
      </c>
      <c r="E1597" s="11">
        <v>46025</v>
      </c>
      <c r="F1597" s="2">
        <v>4</v>
      </c>
      <c r="G1597" s="2">
        <v>3</v>
      </c>
      <c r="H1597" s="2">
        <v>4</v>
      </c>
      <c r="I1597" s="2">
        <v>5</v>
      </c>
      <c r="J1597" s="2">
        <v>4</v>
      </c>
      <c r="K1597" s="2">
        <v>7</v>
      </c>
      <c r="L1597" s="2" t="str">
        <f>IF(F1597&gt;=4,"Positive",IF(F1597=3,"Neutral","Negative"))</f>
        <v>Positive</v>
      </c>
      <c r="M1597" s="2" t="str">
        <f>IF(K1597&gt;=9,"Promoter",IF(K1597&gt;=7,"Passive","Detractor"))</f>
        <v>Passive</v>
      </c>
      <c r="N1597" s="2" t="s">
        <v>7743</v>
      </c>
    </row>
    <row r="1598" spans="1:14" x14ac:dyDescent="0.2">
      <c r="A1598" s="2" t="s">
        <v>9333</v>
      </c>
      <c r="B1598" s="2" t="s">
        <v>5898</v>
      </c>
      <c r="C1598" s="2" t="s">
        <v>2333</v>
      </c>
      <c r="D1598" s="2" t="s">
        <v>89</v>
      </c>
      <c r="E1598" s="11">
        <v>46025</v>
      </c>
      <c r="F1598" s="2">
        <v>3</v>
      </c>
      <c r="G1598" s="2">
        <v>3</v>
      </c>
      <c r="H1598" s="2">
        <v>4</v>
      </c>
      <c r="I1598" s="2">
        <v>4</v>
      </c>
      <c r="J1598" s="2">
        <v>3</v>
      </c>
      <c r="K1598" s="2">
        <v>7</v>
      </c>
      <c r="L1598" s="2" t="str">
        <f>IF(F1598&gt;=4,"Positive",IF(F1598=3,"Neutral","Negative"))</f>
        <v>Neutral</v>
      </c>
      <c r="M1598" s="2" t="str">
        <f>IF(K1598&gt;=9,"Promoter",IF(K1598&gt;=7,"Passive","Detractor"))</f>
        <v>Passive</v>
      </c>
      <c r="N1598" s="2" t="s">
        <v>7743</v>
      </c>
    </row>
    <row r="1599" spans="1:14" x14ac:dyDescent="0.2">
      <c r="A1599" s="2" t="s">
        <v>9334</v>
      </c>
      <c r="B1599" s="2" t="s">
        <v>5477</v>
      </c>
      <c r="C1599" s="2" t="s">
        <v>691</v>
      </c>
      <c r="D1599" s="2" t="s">
        <v>19</v>
      </c>
      <c r="E1599" s="11">
        <v>46026</v>
      </c>
      <c r="F1599" s="2">
        <v>4</v>
      </c>
      <c r="G1599" s="2">
        <v>4</v>
      </c>
      <c r="H1599" s="2">
        <v>4</v>
      </c>
      <c r="I1599" s="2">
        <v>4</v>
      </c>
      <c r="J1599" s="2">
        <v>5</v>
      </c>
      <c r="K1599" s="2">
        <v>8</v>
      </c>
      <c r="L1599" s="2" t="str">
        <f>IF(F1599&gt;=4,"Positive",IF(F1599=3,"Neutral","Negative"))</f>
        <v>Positive</v>
      </c>
      <c r="M1599" s="2" t="str">
        <f>IF(K1599&gt;=9,"Promoter",IF(K1599&gt;=7,"Passive","Detractor"))</f>
        <v>Passive</v>
      </c>
      <c r="N1599" s="2" t="s">
        <v>7743</v>
      </c>
    </row>
    <row r="1600" spans="1:14" x14ac:dyDescent="0.2">
      <c r="A1600" s="2" t="s">
        <v>9335</v>
      </c>
      <c r="B1600" s="2" t="s">
        <v>5933</v>
      </c>
      <c r="C1600" s="2" t="s">
        <v>328</v>
      </c>
      <c r="D1600" s="2" t="s">
        <v>69</v>
      </c>
      <c r="E1600" s="11">
        <v>46026</v>
      </c>
      <c r="F1600" s="2">
        <v>4</v>
      </c>
      <c r="G1600" s="2">
        <v>3</v>
      </c>
      <c r="H1600" s="2">
        <v>4</v>
      </c>
      <c r="I1600" s="2">
        <v>4</v>
      </c>
      <c r="J1600" s="2">
        <v>5</v>
      </c>
      <c r="K1600" s="2">
        <v>9</v>
      </c>
      <c r="L1600" s="2" t="str">
        <f>IF(F1600&gt;=4,"Positive",IF(F1600=3,"Neutral","Negative"))</f>
        <v>Positive</v>
      </c>
      <c r="M1600" s="2" t="str">
        <f>IF(K1600&gt;=9,"Promoter",IF(K1600&gt;=7,"Passive","Detractor"))</f>
        <v>Promoter</v>
      </c>
      <c r="N1600" s="2" t="s">
        <v>7743</v>
      </c>
    </row>
    <row r="1601" spans="1:14" x14ac:dyDescent="0.2">
      <c r="A1601" s="2" t="s">
        <v>9336</v>
      </c>
      <c r="B1601" s="2" t="s">
        <v>6021</v>
      </c>
      <c r="C1601" s="2" t="s">
        <v>2453</v>
      </c>
      <c r="D1601" s="2" t="s">
        <v>16</v>
      </c>
      <c r="E1601" s="11">
        <v>46026</v>
      </c>
      <c r="F1601" s="2">
        <v>3</v>
      </c>
      <c r="G1601" s="2">
        <v>3</v>
      </c>
      <c r="H1601" s="2">
        <v>3</v>
      </c>
      <c r="I1601" s="2">
        <v>3</v>
      </c>
      <c r="J1601" s="2">
        <v>4</v>
      </c>
      <c r="K1601" s="2">
        <v>7</v>
      </c>
      <c r="L1601" s="2" t="str">
        <f>IF(F1601&gt;=4,"Positive",IF(F1601=3,"Neutral","Negative"))</f>
        <v>Neutral</v>
      </c>
      <c r="M1601" s="2" t="str">
        <f>IF(K1601&gt;=9,"Promoter",IF(K1601&gt;=7,"Passive","Detractor"))</f>
        <v>Passive</v>
      </c>
      <c r="N1601" s="2" t="s">
        <v>7733</v>
      </c>
    </row>
    <row r="1602" spans="1:14" x14ac:dyDescent="0.2">
      <c r="A1602" s="2" t="s">
        <v>9337</v>
      </c>
      <c r="B1602" s="2" t="s">
        <v>4837</v>
      </c>
      <c r="C1602" s="2" t="s">
        <v>2565</v>
      </c>
      <c r="D1602" s="2" t="s">
        <v>110</v>
      </c>
      <c r="E1602" s="11">
        <v>46027</v>
      </c>
      <c r="F1602" s="2">
        <v>5</v>
      </c>
      <c r="G1602" s="2">
        <v>5</v>
      </c>
      <c r="H1602" s="2">
        <v>5</v>
      </c>
      <c r="I1602" s="2">
        <v>4</v>
      </c>
      <c r="J1602" s="2">
        <v>4</v>
      </c>
      <c r="K1602" s="2">
        <v>9</v>
      </c>
      <c r="L1602" s="2" t="str">
        <f>IF(F1602&gt;=4,"Positive",IF(F1602=3,"Neutral","Negative"))</f>
        <v>Positive</v>
      </c>
      <c r="M1602" s="2" t="str">
        <f>IF(K1602&gt;=9,"Promoter",IF(K1602&gt;=7,"Passive","Detractor"))</f>
        <v>Promoter</v>
      </c>
      <c r="N1602" s="2" t="s">
        <v>7737</v>
      </c>
    </row>
    <row r="1603" spans="1:14" x14ac:dyDescent="0.2">
      <c r="A1603" s="2" t="s">
        <v>9338</v>
      </c>
      <c r="B1603" s="2" t="s">
        <v>5523</v>
      </c>
      <c r="C1603" s="2" t="s">
        <v>1509</v>
      </c>
      <c r="D1603" s="2" t="s">
        <v>63</v>
      </c>
      <c r="E1603" s="11">
        <v>46027</v>
      </c>
      <c r="F1603" s="2">
        <v>5</v>
      </c>
      <c r="G1603" s="2">
        <v>5</v>
      </c>
      <c r="H1603" s="2">
        <v>5</v>
      </c>
      <c r="I1603" s="2">
        <v>5</v>
      </c>
      <c r="J1603" s="2">
        <v>5</v>
      </c>
      <c r="K1603" s="2">
        <v>8</v>
      </c>
      <c r="L1603" s="2" t="str">
        <f>IF(F1603&gt;=4,"Positive",IF(F1603=3,"Neutral","Negative"))</f>
        <v>Positive</v>
      </c>
      <c r="M1603" s="2" t="str">
        <f>IF(K1603&gt;=9,"Promoter",IF(K1603&gt;=7,"Passive","Detractor"))</f>
        <v>Passive</v>
      </c>
      <c r="N1603" s="2" t="s">
        <v>7735</v>
      </c>
    </row>
    <row r="1604" spans="1:14" x14ac:dyDescent="0.2">
      <c r="A1604" s="2" t="s">
        <v>9339</v>
      </c>
      <c r="B1604" s="2" t="s">
        <v>5840</v>
      </c>
      <c r="C1604" s="2" t="s">
        <v>1268</v>
      </c>
      <c r="D1604" s="2" t="s">
        <v>57</v>
      </c>
      <c r="E1604" s="11">
        <v>46027</v>
      </c>
      <c r="F1604" s="2">
        <v>4</v>
      </c>
      <c r="G1604" s="2">
        <v>5</v>
      </c>
      <c r="H1604" s="2">
        <v>4</v>
      </c>
      <c r="I1604" s="2">
        <v>3</v>
      </c>
      <c r="J1604" s="2">
        <v>5</v>
      </c>
      <c r="K1604" s="2">
        <v>8</v>
      </c>
      <c r="L1604" s="2" t="str">
        <f>IF(F1604&gt;=4,"Positive",IF(F1604=3,"Neutral","Negative"))</f>
        <v>Positive</v>
      </c>
      <c r="M1604" s="2" t="str">
        <f>IF(K1604&gt;=9,"Promoter",IF(K1604&gt;=7,"Passive","Detractor"))</f>
        <v>Passive</v>
      </c>
      <c r="N1604" s="2" t="s">
        <v>7733</v>
      </c>
    </row>
    <row r="1605" spans="1:14" x14ac:dyDescent="0.2">
      <c r="A1605" s="2" t="s">
        <v>9340</v>
      </c>
      <c r="B1605" s="2" t="s">
        <v>5999</v>
      </c>
      <c r="C1605" s="2" t="s">
        <v>1832</v>
      </c>
      <c r="D1605" s="2" t="s">
        <v>129</v>
      </c>
      <c r="E1605" s="11">
        <v>46027</v>
      </c>
      <c r="F1605" s="2">
        <v>4</v>
      </c>
      <c r="G1605" s="2">
        <v>5</v>
      </c>
      <c r="H1605" s="2">
        <v>3</v>
      </c>
      <c r="I1605" s="2">
        <v>4</v>
      </c>
      <c r="J1605" s="2">
        <v>4</v>
      </c>
      <c r="K1605" s="2">
        <v>9</v>
      </c>
      <c r="L1605" s="2" t="str">
        <f>IF(F1605&gt;=4,"Positive",IF(F1605=3,"Neutral","Negative"))</f>
        <v>Positive</v>
      </c>
      <c r="M1605" s="2" t="str">
        <f>IF(K1605&gt;=9,"Promoter",IF(K1605&gt;=7,"Passive","Detractor"))</f>
        <v>Promoter</v>
      </c>
      <c r="N1605" s="2" t="s">
        <v>7735</v>
      </c>
    </row>
    <row r="1606" spans="1:14" x14ac:dyDescent="0.2">
      <c r="A1606" s="2" t="s">
        <v>9341</v>
      </c>
      <c r="B1606" s="2" t="s">
        <v>6010</v>
      </c>
      <c r="C1606" s="2" t="s">
        <v>2239</v>
      </c>
      <c r="D1606" s="2" t="s">
        <v>9</v>
      </c>
      <c r="E1606" s="11">
        <v>46027</v>
      </c>
      <c r="F1606" s="2">
        <v>5</v>
      </c>
      <c r="G1606" s="2">
        <v>5</v>
      </c>
      <c r="H1606" s="2">
        <v>5</v>
      </c>
      <c r="I1606" s="2">
        <v>4</v>
      </c>
      <c r="J1606" s="2">
        <v>5</v>
      </c>
      <c r="K1606" s="2">
        <v>9</v>
      </c>
      <c r="L1606" s="2" t="str">
        <f>IF(F1606&gt;=4,"Positive",IF(F1606=3,"Neutral","Negative"))</f>
        <v>Positive</v>
      </c>
      <c r="M1606" s="2" t="str">
        <f>IF(K1606&gt;=9,"Promoter",IF(K1606&gt;=7,"Passive","Detractor"))</f>
        <v>Promoter</v>
      </c>
      <c r="N1606" s="2" t="s">
        <v>7737</v>
      </c>
    </row>
    <row r="1607" spans="1:14" x14ac:dyDescent="0.2">
      <c r="A1607" s="2" t="s">
        <v>9342</v>
      </c>
      <c r="B1607" s="2" t="s">
        <v>6079</v>
      </c>
      <c r="C1607" s="2" t="s">
        <v>806</v>
      </c>
      <c r="D1607" s="2" t="s">
        <v>63</v>
      </c>
      <c r="E1607" s="11">
        <v>46027</v>
      </c>
      <c r="F1607" s="2">
        <v>5</v>
      </c>
      <c r="G1607" s="2">
        <v>4</v>
      </c>
      <c r="H1607" s="2">
        <v>5</v>
      </c>
      <c r="I1607" s="2">
        <v>4</v>
      </c>
      <c r="J1607" s="2">
        <v>5</v>
      </c>
      <c r="K1607" s="2">
        <v>9</v>
      </c>
      <c r="L1607" s="2" t="str">
        <f>IF(F1607&gt;=4,"Positive",IF(F1607=3,"Neutral","Negative"))</f>
        <v>Positive</v>
      </c>
      <c r="M1607" s="2" t="str">
        <f>IF(K1607&gt;=9,"Promoter",IF(K1607&gt;=7,"Passive","Detractor"))</f>
        <v>Promoter</v>
      </c>
      <c r="N1607" s="2" t="s">
        <v>7749</v>
      </c>
    </row>
    <row r="1608" spans="1:14" x14ac:dyDescent="0.2">
      <c r="A1608" s="2" t="s">
        <v>9343</v>
      </c>
      <c r="B1608" s="2" t="s">
        <v>5322</v>
      </c>
      <c r="C1608" s="2" t="s">
        <v>924</v>
      </c>
      <c r="D1608" s="2" t="s">
        <v>26</v>
      </c>
      <c r="E1608" s="11">
        <v>46028</v>
      </c>
      <c r="F1608" s="2">
        <v>5</v>
      </c>
      <c r="G1608" s="2">
        <v>5</v>
      </c>
      <c r="H1608" s="2">
        <v>5</v>
      </c>
      <c r="I1608" s="2">
        <v>5</v>
      </c>
      <c r="J1608" s="2">
        <v>4</v>
      </c>
      <c r="K1608" s="2">
        <v>8</v>
      </c>
      <c r="L1608" s="2" t="str">
        <f>IF(F1608&gt;=4,"Positive",IF(F1608=3,"Neutral","Negative"))</f>
        <v>Positive</v>
      </c>
      <c r="M1608" s="2" t="str">
        <f>IF(K1608&gt;=9,"Promoter",IF(K1608&gt;=7,"Passive","Detractor"))</f>
        <v>Passive</v>
      </c>
      <c r="N1608" s="2" t="s">
        <v>7735</v>
      </c>
    </row>
    <row r="1609" spans="1:14" x14ac:dyDescent="0.2">
      <c r="A1609" s="2" t="s">
        <v>9344</v>
      </c>
      <c r="B1609" s="2" t="s">
        <v>6029</v>
      </c>
      <c r="C1609" s="2" t="s">
        <v>1031</v>
      </c>
      <c r="D1609" s="2" t="s">
        <v>51</v>
      </c>
      <c r="E1609" s="11">
        <v>46028</v>
      </c>
      <c r="F1609" s="2">
        <v>5</v>
      </c>
      <c r="G1609" s="2">
        <v>5</v>
      </c>
      <c r="H1609" s="2">
        <v>5</v>
      </c>
      <c r="I1609" s="2">
        <v>4</v>
      </c>
      <c r="J1609" s="2">
        <v>5</v>
      </c>
      <c r="K1609" s="2">
        <v>9</v>
      </c>
      <c r="L1609" s="2" t="str">
        <f>IF(F1609&gt;=4,"Positive",IF(F1609=3,"Neutral","Negative"))</f>
        <v>Positive</v>
      </c>
      <c r="M1609" s="2" t="str">
        <f>IF(K1609&gt;=9,"Promoter",IF(K1609&gt;=7,"Passive","Detractor"))</f>
        <v>Promoter</v>
      </c>
      <c r="N1609" s="2" t="s">
        <v>7735</v>
      </c>
    </row>
    <row r="1610" spans="1:14" x14ac:dyDescent="0.2">
      <c r="A1610" s="2" t="s">
        <v>9345</v>
      </c>
      <c r="B1610" s="2" t="s">
        <v>6061</v>
      </c>
      <c r="C1610" s="2" t="s">
        <v>2375</v>
      </c>
      <c r="D1610" s="2" t="s">
        <v>125</v>
      </c>
      <c r="E1610" s="11">
        <v>46028</v>
      </c>
      <c r="F1610" s="2">
        <v>4</v>
      </c>
      <c r="G1610" s="2">
        <v>4</v>
      </c>
      <c r="H1610" s="2">
        <v>4</v>
      </c>
      <c r="I1610" s="2">
        <v>5</v>
      </c>
      <c r="J1610" s="2">
        <v>5</v>
      </c>
      <c r="K1610" s="2">
        <v>9</v>
      </c>
      <c r="L1610" s="2" t="str">
        <f>IF(F1610&gt;=4,"Positive",IF(F1610=3,"Neutral","Negative"))</f>
        <v>Positive</v>
      </c>
      <c r="M1610" s="2" t="str">
        <f>IF(K1610&gt;=9,"Promoter",IF(K1610&gt;=7,"Passive","Detractor"))</f>
        <v>Promoter</v>
      </c>
      <c r="N1610" s="2" t="s">
        <v>7735</v>
      </c>
    </row>
    <row r="1611" spans="1:14" x14ac:dyDescent="0.2">
      <c r="A1611" s="2" t="s">
        <v>9346</v>
      </c>
      <c r="B1611" s="2" t="s">
        <v>5648</v>
      </c>
      <c r="C1611" s="2" t="s">
        <v>1486</v>
      </c>
      <c r="D1611" s="2" t="s">
        <v>106</v>
      </c>
      <c r="E1611" s="11">
        <v>46029</v>
      </c>
      <c r="F1611" s="2">
        <v>5</v>
      </c>
      <c r="G1611" s="2">
        <v>5</v>
      </c>
      <c r="H1611" s="2">
        <v>5</v>
      </c>
      <c r="I1611" s="2">
        <v>4</v>
      </c>
      <c r="J1611" s="2">
        <v>4</v>
      </c>
      <c r="K1611" s="2">
        <v>9</v>
      </c>
      <c r="L1611" s="2" t="str">
        <f>IF(F1611&gt;=4,"Positive",IF(F1611=3,"Neutral","Negative"))</f>
        <v>Positive</v>
      </c>
      <c r="M1611" s="2" t="str">
        <f>IF(K1611&gt;=9,"Promoter",IF(K1611&gt;=7,"Passive","Detractor"))</f>
        <v>Promoter</v>
      </c>
      <c r="N1611" s="2" t="s">
        <v>7733</v>
      </c>
    </row>
    <row r="1612" spans="1:14" x14ac:dyDescent="0.2">
      <c r="A1612" s="2" t="s">
        <v>9347</v>
      </c>
      <c r="B1612" s="2" t="s">
        <v>5734</v>
      </c>
      <c r="C1612" s="2" t="s">
        <v>1261</v>
      </c>
      <c r="D1612" s="2" t="s">
        <v>83</v>
      </c>
      <c r="E1612" s="11">
        <v>46029</v>
      </c>
      <c r="F1612" s="2">
        <v>4</v>
      </c>
      <c r="G1612" s="2">
        <v>5</v>
      </c>
      <c r="H1612" s="2">
        <v>4</v>
      </c>
      <c r="I1612" s="2">
        <v>4</v>
      </c>
      <c r="J1612" s="2">
        <v>4</v>
      </c>
      <c r="K1612" s="2">
        <v>7</v>
      </c>
      <c r="L1612" s="2" t="str">
        <f>IF(F1612&gt;=4,"Positive",IF(F1612=3,"Neutral","Negative"))</f>
        <v>Positive</v>
      </c>
      <c r="M1612" s="2" t="str">
        <f>IF(K1612&gt;=9,"Promoter",IF(K1612&gt;=7,"Passive","Detractor"))</f>
        <v>Passive</v>
      </c>
      <c r="N1612" s="2" t="s">
        <v>7743</v>
      </c>
    </row>
    <row r="1613" spans="1:14" x14ac:dyDescent="0.2">
      <c r="A1613" s="2" t="s">
        <v>9348</v>
      </c>
      <c r="B1613" s="2" t="s">
        <v>5982</v>
      </c>
      <c r="C1613" s="2" t="s">
        <v>1885</v>
      </c>
      <c r="D1613" s="2" t="s">
        <v>61</v>
      </c>
      <c r="E1613" s="11">
        <v>46029</v>
      </c>
      <c r="F1613" s="2">
        <v>5</v>
      </c>
      <c r="G1613" s="2">
        <v>5</v>
      </c>
      <c r="H1613" s="2">
        <v>5</v>
      </c>
      <c r="I1613" s="2">
        <v>5</v>
      </c>
      <c r="J1613" s="2">
        <v>5</v>
      </c>
      <c r="K1613" s="2">
        <v>10</v>
      </c>
      <c r="L1613" s="2" t="str">
        <f>IF(F1613&gt;=4,"Positive",IF(F1613=3,"Neutral","Negative"))</f>
        <v>Positive</v>
      </c>
      <c r="M1613" s="2" t="str">
        <f>IF(K1613&gt;=9,"Promoter",IF(K1613&gt;=7,"Passive","Detractor"))</f>
        <v>Promoter</v>
      </c>
      <c r="N1613" s="2" t="s">
        <v>7733</v>
      </c>
    </row>
    <row r="1614" spans="1:14" x14ac:dyDescent="0.2">
      <c r="A1614" s="2" t="s">
        <v>9349</v>
      </c>
      <c r="B1614" s="2" t="s">
        <v>6143</v>
      </c>
      <c r="C1614" s="2" t="s">
        <v>1801</v>
      </c>
      <c r="D1614" s="2" t="s">
        <v>73</v>
      </c>
      <c r="E1614" s="11">
        <v>46029</v>
      </c>
      <c r="F1614" s="2">
        <v>4</v>
      </c>
      <c r="G1614" s="2">
        <v>4</v>
      </c>
      <c r="H1614" s="2">
        <v>3</v>
      </c>
      <c r="I1614" s="2">
        <v>3</v>
      </c>
      <c r="J1614" s="2">
        <v>3</v>
      </c>
      <c r="K1614" s="2">
        <v>8</v>
      </c>
      <c r="L1614" s="2" t="str">
        <f>IF(F1614&gt;=4,"Positive",IF(F1614=3,"Neutral","Negative"))</f>
        <v>Positive</v>
      </c>
      <c r="M1614" s="2" t="str">
        <f>IF(K1614&gt;=9,"Promoter",IF(K1614&gt;=7,"Passive","Detractor"))</f>
        <v>Passive</v>
      </c>
      <c r="N1614" s="2" t="s">
        <v>7733</v>
      </c>
    </row>
    <row r="1615" spans="1:14" x14ac:dyDescent="0.2">
      <c r="A1615" s="2" t="s">
        <v>9350</v>
      </c>
      <c r="B1615" s="2" t="s">
        <v>6167</v>
      </c>
      <c r="C1615" s="2" t="s">
        <v>811</v>
      </c>
      <c r="D1615" s="2" t="s">
        <v>32</v>
      </c>
      <c r="E1615" s="11">
        <v>46029</v>
      </c>
      <c r="F1615" s="2">
        <v>4</v>
      </c>
      <c r="G1615" s="2">
        <v>5</v>
      </c>
      <c r="H1615" s="2">
        <v>5</v>
      </c>
      <c r="I1615" s="2">
        <v>4</v>
      </c>
      <c r="J1615" s="2">
        <v>5</v>
      </c>
      <c r="K1615" s="2">
        <v>8</v>
      </c>
      <c r="L1615" s="2" t="str">
        <f>IF(F1615&gt;=4,"Positive",IF(F1615=3,"Neutral","Negative"))</f>
        <v>Positive</v>
      </c>
      <c r="M1615" s="2" t="str">
        <f>IF(K1615&gt;=9,"Promoter",IF(K1615&gt;=7,"Passive","Detractor"))</f>
        <v>Passive</v>
      </c>
      <c r="N1615" s="2" t="s">
        <v>7735</v>
      </c>
    </row>
    <row r="1616" spans="1:14" x14ac:dyDescent="0.2">
      <c r="A1616" s="2" t="s">
        <v>9351</v>
      </c>
      <c r="B1616" s="2" t="s">
        <v>5985</v>
      </c>
      <c r="C1616" s="2" t="s">
        <v>1037</v>
      </c>
      <c r="D1616" s="2" t="s">
        <v>91</v>
      </c>
      <c r="E1616" s="11">
        <v>46030</v>
      </c>
      <c r="F1616" s="2">
        <v>5</v>
      </c>
      <c r="G1616" s="2">
        <v>5</v>
      </c>
      <c r="H1616" s="2">
        <v>5</v>
      </c>
      <c r="I1616" s="2">
        <v>5</v>
      </c>
      <c r="J1616" s="2">
        <v>5</v>
      </c>
      <c r="K1616" s="2">
        <v>9</v>
      </c>
      <c r="L1616" s="2" t="str">
        <f>IF(F1616&gt;=4,"Positive",IF(F1616=3,"Neutral","Negative"))</f>
        <v>Positive</v>
      </c>
      <c r="M1616" s="2" t="str">
        <f>IF(K1616&gt;=9,"Promoter",IF(K1616&gt;=7,"Passive","Detractor"))</f>
        <v>Promoter</v>
      </c>
      <c r="N1616" s="2" t="s">
        <v>7743</v>
      </c>
    </row>
    <row r="1617" spans="1:14" x14ac:dyDescent="0.2">
      <c r="A1617" s="2" t="s">
        <v>9352</v>
      </c>
      <c r="B1617" s="2" t="s">
        <v>6026</v>
      </c>
      <c r="C1617" s="2" t="s">
        <v>848</v>
      </c>
      <c r="D1617" s="2" t="s">
        <v>43</v>
      </c>
      <c r="E1617" s="11">
        <v>46030</v>
      </c>
      <c r="F1617" s="2">
        <v>5</v>
      </c>
      <c r="G1617" s="2">
        <v>5</v>
      </c>
      <c r="H1617" s="2">
        <v>5</v>
      </c>
      <c r="I1617" s="2">
        <v>5</v>
      </c>
      <c r="J1617" s="2">
        <v>4</v>
      </c>
      <c r="K1617" s="2">
        <v>8</v>
      </c>
      <c r="L1617" s="2" t="str">
        <f>IF(F1617&gt;=4,"Positive",IF(F1617=3,"Neutral","Negative"))</f>
        <v>Positive</v>
      </c>
      <c r="M1617" s="2" t="str">
        <f>IF(K1617&gt;=9,"Promoter",IF(K1617&gt;=7,"Passive","Detractor"))</f>
        <v>Passive</v>
      </c>
      <c r="N1617" s="2" t="s">
        <v>7743</v>
      </c>
    </row>
    <row r="1618" spans="1:14" x14ac:dyDescent="0.2">
      <c r="A1618" s="2" t="s">
        <v>9353</v>
      </c>
      <c r="B1618" s="2" t="s">
        <v>6058</v>
      </c>
      <c r="C1618" s="2" t="s">
        <v>2199</v>
      </c>
      <c r="D1618" s="2" t="s">
        <v>47</v>
      </c>
      <c r="E1618" s="11">
        <v>46030</v>
      </c>
      <c r="F1618" s="2">
        <v>4</v>
      </c>
      <c r="G1618" s="2">
        <v>3</v>
      </c>
      <c r="H1618" s="2">
        <v>5</v>
      </c>
      <c r="I1618" s="2">
        <v>4</v>
      </c>
      <c r="J1618" s="2">
        <v>3</v>
      </c>
      <c r="K1618" s="2">
        <v>8</v>
      </c>
      <c r="L1618" s="2" t="str">
        <f>IF(F1618&gt;=4,"Positive",IF(F1618=3,"Neutral","Negative"))</f>
        <v>Positive</v>
      </c>
      <c r="M1618" s="2" t="str">
        <f>IF(K1618&gt;=9,"Promoter",IF(K1618&gt;=7,"Passive","Detractor"))</f>
        <v>Passive</v>
      </c>
      <c r="N1618" s="2" t="s">
        <v>7743</v>
      </c>
    </row>
    <row r="1619" spans="1:14" x14ac:dyDescent="0.2">
      <c r="A1619" s="2" t="s">
        <v>9354</v>
      </c>
      <c r="B1619" s="2" t="s">
        <v>5356</v>
      </c>
      <c r="C1619" s="2" t="s">
        <v>324</v>
      </c>
      <c r="D1619" s="2" t="s">
        <v>118</v>
      </c>
      <c r="E1619" s="11">
        <v>46031</v>
      </c>
      <c r="F1619" s="2">
        <v>5</v>
      </c>
      <c r="G1619" s="2">
        <v>5</v>
      </c>
      <c r="H1619" s="2">
        <v>4</v>
      </c>
      <c r="I1619" s="2">
        <v>5</v>
      </c>
      <c r="J1619" s="2">
        <v>5</v>
      </c>
      <c r="K1619" s="2">
        <v>10</v>
      </c>
      <c r="L1619" s="2" t="str">
        <f>IF(F1619&gt;=4,"Positive",IF(F1619=3,"Neutral","Negative"))</f>
        <v>Positive</v>
      </c>
      <c r="M1619" s="2" t="str">
        <f>IF(K1619&gt;=9,"Promoter",IF(K1619&gt;=7,"Passive","Detractor"))</f>
        <v>Promoter</v>
      </c>
      <c r="N1619" s="2" t="s">
        <v>7749</v>
      </c>
    </row>
    <row r="1620" spans="1:14" x14ac:dyDescent="0.2">
      <c r="A1620" s="2" t="s">
        <v>9355</v>
      </c>
      <c r="B1620" s="2" t="s">
        <v>6074</v>
      </c>
      <c r="C1620" s="2" t="s">
        <v>593</v>
      </c>
      <c r="D1620" s="2" t="s">
        <v>73</v>
      </c>
      <c r="E1620" s="11">
        <v>46031</v>
      </c>
      <c r="F1620" s="2">
        <v>4</v>
      </c>
      <c r="G1620" s="2">
        <v>4</v>
      </c>
      <c r="H1620" s="2">
        <v>5</v>
      </c>
      <c r="I1620" s="2">
        <v>4</v>
      </c>
      <c r="J1620" s="2">
        <v>4</v>
      </c>
      <c r="K1620" s="2">
        <v>7</v>
      </c>
      <c r="L1620" s="2" t="str">
        <f>IF(F1620&gt;=4,"Positive",IF(F1620=3,"Neutral","Negative"))</f>
        <v>Positive</v>
      </c>
      <c r="M1620" s="2" t="str">
        <f>IF(K1620&gt;=9,"Promoter",IF(K1620&gt;=7,"Passive","Detractor"))</f>
        <v>Passive</v>
      </c>
      <c r="N1620" s="2" t="s">
        <v>7735</v>
      </c>
    </row>
    <row r="1621" spans="1:14" x14ac:dyDescent="0.2">
      <c r="A1621" s="2" t="s">
        <v>9356</v>
      </c>
      <c r="B1621" s="2" t="s">
        <v>5685</v>
      </c>
      <c r="C1621" s="2" t="s">
        <v>903</v>
      </c>
      <c r="D1621" s="2" t="s">
        <v>97</v>
      </c>
      <c r="E1621" s="11">
        <v>46032</v>
      </c>
      <c r="F1621" s="2">
        <v>4</v>
      </c>
      <c r="G1621" s="2">
        <v>4</v>
      </c>
      <c r="H1621" s="2">
        <v>3</v>
      </c>
      <c r="I1621" s="2">
        <v>5</v>
      </c>
      <c r="J1621" s="2">
        <v>5</v>
      </c>
      <c r="K1621" s="2">
        <v>8</v>
      </c>
      <c r="L1621" s="2" t="str">
        <f>IF(F1621&gt;=4,"Positive",IF(F1621=3,"Neutral","Negative"))</f>
        <v>Positive</v>
      </c>
      <c r="M1621" s="2" t="str">
        <f>IF(K1621&gt;=9,"Promoter",IF(K1621&gt;=7,"Passive","Detractor"))</f>
        <v>Passive</v>
      </c>
      <c r="N1621" s="2" t="s">
        <v>7749</v>
      </c>
    </row>
    <row r="1622" spans="1:14" x14ac:dyDescent="0.2">
      <c r="A1622" s="2" t="s">
        <v>9357</v>
      </c>
      <c r="B1622" s="2" t="s">
        <v>6052</v>
      </c>
      <c r="C1622" s="2" t="s">
        <v>1837</v>
      </c>
      <c r="D1622" s="2" t="s">
        <v>81</v>
      </c>
      <c r="E1622" s="11">
        <v>46032</v>
      </c>
      <c r="F1622" s="2">
        <v>4</v>
      </c>
      <c r="G1622" s="2">
        <v>4</v>
      </c>
      <c r="H1622" s="2">
        <v>4</v>
      </c>
      <c r="I1622" s="2">
        <v>5</v>
      </c>
      <c r="J1622" s="2">
        <v>4</v>
      </c>
      <c r="K1622" s="2">
        <v>7</v>
      </c>
      <c r="L1622" s="2" t="str">
        <f>IF(F1622&gt;=4,"Positive",IF(F1622=3,"Neutral","Negative"))</f>
        <v>Positive</v>
      </c>
      <c r="M1622" s="2" t="str">
        <f>IF(K1622&gt;=9,"Promoter",IF(K1622&gt;=7,"Passive","Detractor"))</f>
        <v>Passive</v>
      </c>
      <c r="N1622" s="2" t="s">
        <v>7735</v>
      </c>
    </row>
    <row r="1623" spans="1:14" x14ac:dyDescent="0.2">
      <c r="A1623" s="2" t="s">
        <v>9358</v>
      </c>
      <c r="B1623" s="2" t="s">
        <v>6085</v>
      </c>
      <c r="C1623" s="2" t="s">
        <v>2375</v>
      </c>
      <c r="D1623" s="2" t="s">
        <v>79</v>
      </c>
      <c r="E1623" s="11">
        <v>46032</v>
      </c>
      <c r="F1623" s="2">
        <v>3</v>
      </c>
      <c r="G1623" s="2">
        <v>3</v>
      </c>
      <c r="H1623" s="2">
        <v>4</v>
      </c>
      <c r="I1623" s="2">
        <v>3</v>
      </c>
      <c r="J1623" s="2">
        <v>4</v>
      </c>
      <c r="K1623" s="2">
        <v>7</v>
      </c>
      <c r="L1623" s="2" t="str">
        <f>IF(F1623&gt;=4,"Positive",IF(F1623=3,"Neutral","Negative"))</f>
        <v>Neutral</v>
      </c>
      <c r="M1623" s="2" t="str">
        <f>IF(K1623&gt;=9,"Promoter",IF(K1623&gt;=7,"Passive","Detractor"))</f>
        <v>Passive</v>
      </c>
      <c r="N1623" s="2" t="s">
        <v>7737</v>
      </c>
    </row>
    <row r="1624" spans="1:14" x14ac:dyDescent="0.2">
      <c r="A1624" s="2" t="s">
        <v>9359</v>
      </c>
      <c r="B1624" s="2" t="s">
        <v>5078</v>
      </c>
      <c r="C1624" s="2" t="s">
        <v>2094</v>
      </c>
      <c r="D1624" s="2" t="s">
        <v>93</v>
      </c>
      <c r="E1624" s="11">
        <v>46033</v>
      </c>
      <c r="F1624" s="2">
        <v>3</v>
      </c>
      <c r="G1624" s="2">
        <v>3</v>
      </c>
      <c r="H1624" s="2">
        <v>3</v>
      </c>
      <c r="I1624" s="2">
        <v>3</v>
      </c>
      <c r="J1624" s="2">
        <v>2</v>
      </c>
      <c r="K1624" s="2">
        <v>7</v>
      </c>
      <c r="L1624" s="2" t="str">
        <f>IF(F1624&gt;=4,"Positive",IF(F1624=3,"Neutral","Negative"))</f>
        <v>Neutral</v>
      </c>
      <c r="M1624" s="2" t="str">
        <f>IF(K1624&gt;=9,"Promoter",IF(K1624&gt;=7,"Passive","Detractor"))</f>
        <v>Passive</v>
      </c>
      <c r="N1624" s="2" t="s">
        <v>7743</v>
      </c>
    </row>
    <row r="1625" spans="1:14" x14ac:dyDescent="0.2">
      <c r="A1625" s="2" t="s">
        <v>9360</v>
      </c>
      <c r="B1625" s="2" t="s">
        <v>5681</v>
      </c>
      <c r="C1625" s="2" t="s">
        <v>1921</v>
      </c>
      <c r="D1625" s="2" t="s">
        <v>53</v>
      </c>
      <c r="E1625" s="11">
        <v>46033</v>
      </c>
      <c r="F1625" s="2">
        <v>4</v>
      </c>
      <c r="G1625" s="2">
        <v>4</v>
      </c>
      <c r="H1625" s="2">
        <v>5</v>
      </c>
      <c r="I1625" s="2">
        <v>4</v>
      </c>
      <c r="J1625" s="2">
        <v>5</v>
      </c>
      <c r="K1625" s="2">
        <v>9</v>
      </c>
      <c r="L1625" s="2" t="str">
        <f>IF(F1625&gt;=4,"Positive",IF(F1625=3,"Neutral","Negative"))</f>
        <v>Positive</v>
      </c>
      <c r="M1625" s="2" t="str">
        <f>IF(K1625&gt;=9,"Promoter",IF(K1625&gt;=7,"Passive","Detractor"))</f>
        <v>Promoter</v>
      </c>
      <c r="N1625" s="2" t="s">
        <v>7737</v>
      </c>
    </row>
    <row r="1626" spans="1:14" x14ac:dyDescent="0.2">
      <c r="A1626" s="2" t="s">
        <v>9361</v>
      </c>
      <c r="B1626" s="2" t="s">
        <v>5998</v>
      </c>
      <c r="C1626" s="2" t="s">
        <v>1763</v>
      </c>
      <c r="D1626" s="2" t="s">
        <v>61</v>
      </c>
      <c r="E1626" s="11">
        <v>46033</v>
      </c>
      <c r="F1626" s="2">
        <v>4</v>
      </c>
      <c r="G1626" s="2">
        <v>4</v>
      </c>
      <c r="H1626" s="2">
        <v>3</v>
      </c>
      <c r="I1626" s="2">
        <v>5</v>
      </c>
      <c r="J1626" s="2">
        <v>3</v>
      </c>
      <c r="K1626" s="2">
        <v>9</v>
      </c>
      <c r="L1626" s="2" t="str">
        <f>IF(F1626&gt;=4,"Positive",IF(F1626=3,"Neutral","Negative"))</f>
        <v>Positive</v>
      </c>
      <c r="M1626" s="2" t="str">
        <f>IF(K1626&gt;=9,"Promoter",IF(K1626&gt;=7,"Passive","Detractor"))</f>
        <v>Promoter</v>
      </c>
      <c r="N1626" s="2" t="s">
        <v>7737</v>
      </c>
    </row>
    <row r="1627" spans="1:14" x14ac:dyDescent="0.2">
      <c r="A1627" s="2" t="s">
        <v>9362</v>
      </c>
      <c r="B1627" s="2" t="s">
        <v>6002</v>
      </c>
      <c r="C1627" s="2" t="s">
        <v>2483</v>
      </c>
      <c r="D1627" s="2" t="s">
        <v>129</v>
      </c>
      <c r="E1627" s="11">
        <v>46033</v>
      </c>
      <c r="F1627" s="2">
        <v>4</v>
      </c>
      <c r="G1627" s="2">
        <v>5</v>
      </c>
      <c r="H1627" s="2">
        <v>4</v>
      </c>
      <c r="I1627" s="2">
        <v>3</v>
      </c>
      <c r="J1627" s="2">
        <v>4</v>
      </c>
      <c r="K1627" s="2">
        <v>9</v>
      </c>
      <c r="L1627" s="2" t="str">
        <f>IF(F1627&gt;=4,"Positive",IF(F1627=3,"Neutral","Negative"))</f>
        <v>Positive</v>
      </c>
      <c r="M1627" s="2" t="str">
        <f>IF(K1627&gt;=9,"Promoter",IF(K1627&gt;=7,"Passive","Detractor"))</f>
        <v>Promoter</v>
      </c>
      <c r="N1627" s="2" t="s">
        <v>7737</v>
      </c>
    </row>
    <row r="1628" spans="1:14" x14ac:dyDescent="0.2">
      <c r="A1628" s="2" t="s">
        <v>9363</v>
      </c>
      <c r="B1628" s="2" t="s">
        <v>6076</v>
      </c>
      <c r="C1628" s="2" t="s">
        <v>699</v>
      </c>
      <c r="D1628" s="2" t="s">
        <v>59</v>
      </c>
      <c r="E1628" s="11">
        <v>46033</v>
      </c>
      <c r="F1628" s="2">
        <v>3</v>
      </c>
      <c r="G1628" s="2">
        <v>4</v>
      </c>
      <c r="H1628" s="2">
        <v>4</v>
      </c>
      <c r="I1628" s="2">
        <v>4</v>
      </c>
      <c r="J1628" s="2">
        <v>2</v>
      </c>
      <c r="K1628" s="2">
        <v>6</v>
      </c>
      <c r="L1628" s="2" t="str">
        <f>IF(F1628&gt;=4,"Positive",IF(F1628=3,"Neutral","Negative"))</f>
        <v>Neutral</v>
      </c>
      <c r="M1628" s="2" t="str">
        <f>IF(K1628&gt;=9,"Promoter",IF(K1628&gt;=7,"Passive","Detractor"))</f>
        <v>Detractor</v>
      </c>
      <c r="N1628" s="2" t="s">
        <v>7733</v>
      </c>
    </row>
    <row r="1629" spans="1:14" x14ac:dyDescent="0.2">
      <c r="A1629" s="2" t="s">
        <v>9364</v>
      </c>
      <c r="B1629" s="2" t="s">
        <v>6148</v>
      </c>
      <c r="C1629" s="2" t="s">
        <v>244</v>
      </c>
      <c r="D1629" s="2" t="s">
        <v>34</v>
      </c>
      <c r="E1629" s="11">
        <v>46033</v>
      </c>
      <c r="F1629" s="2">
        <v>5</v>
      </c>
      <c r="G1629" s="2">
        <v>5</v>
      </c>
      <c r="H1629" s="2">
        <v>5</v>
      </c>
      <c r="I1629" s="2">
        <v>5</v>
      </c>
      <c r="J1629" s="2">
        <v>5</v>
      </c>
      <c r="K1629" s="2">
        <v>8</v>
      </c>
      <c r="L1629" s="2" t="str">
        <f>IF(F1629&gt;=4,"Positive",IF(F1629=3,"Neutral","Negative"))</f>
        <v>Positive</v>
      </c>
      <c r="M1629" s="2" t="str">
        <f>IF(K1629&gt;=9,"Promoter",IF(K1629&gt;=7,"Passive","Detractor"))</f>
        <v>Passive</v>
      </c>
      <c r="N1629" s="2" t="s">
        <v>7743</v>
      </c>
    </row>
    <row r="1630" spans="1:14" x14ac:dyDescent="0.2">
      <c r="A1630" s="2" t="s">
        <v>9365</v>
      </c>
      <c r="B1630" s="2" t="s">
        <v>6180</v>
      </c>
      <c r="C1630" s="2" t="s">
        <v>381</v>
      </c>
      <c r="D1630" s="2" t="s">
        <v>13</v>
      </c>
      <c r="E1630" s="11">
        <v>46033</v>
      </c>
      <c r="F1630" s="2">
        <v>4</v>
      </c>
      <c r="G1630" s="2">
        <v>4</v>
      </c>
      <c r="H1630" s="2">
        <v>3</v>
      </c>
      <c r="I1630" s="2">
        <v>4</v>
      </c>
      <c r="J1630" s="2">
        <v>4</v>
      </c>
      <c r="K1630" s="2">
        <v>8</v>
      </c>
      <c r="L1630" s="2" t="str">
        <f>IF(F1630&gt;=4,"Positive",IF(F1630=3,"Neutral","Negative"))</f>
        <v>Positive</v>
      </c>
      <c r="M1630" s="2" t="str">
        <f>IF(K1630&gt;=9,"Promoter",IF(K1630&gt;=7,"Passive","Detractor"))</f>
        <v>Passive</v>
      </c>
      <c r="N1630" s="2" t="s">
        <v>7735</v>
      </c>
    </row>
    <row r="1631" spans="1:14" x14ac:dyDescent="0.2">
      <c r="A1631" s="2" t="s">
        <v>9366</v>
      </c>
      <c r="B1631" s="2" t="s">
        <v>6186</v>
      </c>
      <c r="C1631" s="2" t="s">
        <v>1644</v>
      </c>
      <c r="D1631" s="2" t="s">
        <v>53</v>
      </c>
      <c r="E1631" s="11">
        <v>46033</v>
      </c>
      <c r="F1631" s="2">
        <v>2</v>
      </c>
      <c r="G1631" s="2">
        <v>2</v>
      </c>
      <c r="H1631" s="2">
        <v>2</v>
      </c>
      <c r="I1631" s="2">
        <v>1</v>
      </c>
      <c r="J1631" s="2">
        <v>2</v>
      </c>
      <c r="K1631" s="2">
        <v>4</v>
      </c>
      <c r="L1631" s="2" t="str">
        <f>IF(F1631&gt;=4,"Positive",IF(F1631=3,"Neutral","Negative"))</f>
        <v>Negative</v>
      </c>
      <c r="M1631" s="2" t="str">
        <f>IF(K1631&gt;=9,"Promoter",IF(K1631&gt;=7,"Passive","Detractor"))</f>
        <v>Detractor</v>
      </c>
      <c r="N1631" s="2" t="s">
        <v>7735</v>
      </c>
    </row>
    <row r="1632" spans="1:14" x14ac:dyDescent="0.2">
      <c r="A1632" s="2" t="s">
        <v>9367</v>
      </c>
      <c r="B1632" s="2" t="s">
        <v>4343</v>
      </c>
      <c r="C1632" s="2" t="s">
        <v>1089</v>
      </c>
      <c r="D1632" s="2" t="s">
        <v>87</v>
      </c>
      <c r="E1632" s="11">
        <v>46034</v>
      </c>
      <c r="F1632" s="2">
        <v>5</v>
      </c>
      <c r="G1632" s="2">
        <v>4</v>
      </c>
      <c r="H1632" s="2">
        <v>5</v>
      </c>
      <c r="I1632" s="2">
        <v>5</v>
      </c>
      <c r="J1632" s="2">
        <v>5</v>
      </c>
      <c r="K1632" s="2">
        <v>8</v>
      </c>
      <c r="L1632" s="2" t="str">
        <f>IF(F1632&gt;=4,"Positive",IF(F1632=3,"Neutral","Negative"))</f>
        <v>Positive</v>
      </c>
      <c r="M1632" s="2" t="str">
        <f>IF(K1632&gt;=9,"Promoter",IF(K1632&gt;=7,"Passive","Detractor"))</f>
        <v>Passive</v>
      </c>
      <c r="N1632" s="2" t="s">
        <v>7743</v>
      </c>
    </row>
    <row r="1633" spans="1:14" x14ac:dyDescent="0.2">
      <c r="A1633" s="2" t="s">
        <v>9368</v>
      </c>
      <c r="B1633" s="2" t="s">
        <v>5302</v>
      </c>
      <c r="C1633" s="2" t="s">
        <v>488</v>
      </c>
      <c r="D1633" s="2" t="s">
        <v>47</v>
      </c>
      <c r="E1633" s="11">
        <v>46034</v>
      </c>
      <c r="F1633" s="2">
        <v>5</v>
      </c>
      <c r="G1633" s="2">
        <v>5</v>
      </c>
      <c r="H1633" s="2">
        <v>5</v>
      </c>
      <c r="I1633" s="2">
        <v>5</v>
      </c>
      <c r="J1633" s="2">
        <v>5</v>
      </c>
      <c r="K1633" s="2">
        <v>8</v>
      </c>
      <c r="L1633" s="2" t="str">
        <f>IF(F1633&gt;=4,"Positive",IF(F1633=3,"Neutral","Negative"))</f>
        <v>Positive</v>
      </c>
      <c r="M1633" s="2" t="str">
        <f>IF(K1633&gt;=9,"Promoter",IF(K1633&gt;=7,"Passive","Detractor"))</f>
        <v>Passive</v>
      </c>
      <c r="N1633" s="2" t="s">
        <v>7733</v>
      </c>
    </row>
    <row r="1634" spans="1:14" x14ac:dyDescent="0.2">
      <c r="A1634" s="2" t="s">
        <v>9369</v>
      </c>
      <c r="B1634" s="2" t="s">
        <v>5624</v>
      </c>
      <c r="C1634" s="2" t="s">
        <v>846</v>
      </c>
      <c r="D1634" s="2" t="s">
        <v>69</v>
      </c>
      <c r="E1634" s="11">
        <v>46034</v>
      </c>
      <c r="F1634" s="2">
        <v>4</v>
      </c>
      <c r="G1634" s="2">
        <v>5</v>
      </c>
      <c r="H1634" s="2">
        <v>3</v>
      </c>
      <c r="I1634" s="2">
        <v>4</v>
      </c>
      <c r="J1634" s="2">
        <v>4</v>
      </c>
      <c r="K1634" s="2">
        <v>9</v>
      </c>
      <c r="L1634" s="2" t="str">
        <f>IF(F1634&gt;=4,"Positive",IF(F1634=3,"Neutral","Negative"))</f>
        <v>Positive</v>
      </c>
      <c r="M1634" s="2" t="str">
        <f>IF(K1634&gt;=9,"Promoter",IF(K1634&gt;=7,"Passive","Detractor"))</f>
        <v>Promoter</v>
      </c>
      <c r="N1634" s="2" t="s">
        <v>7743</v>
      </c>
    </row>
    <row r="1635" spans="1:14" x14ac:dyDescent="0.2">
      <c r="A1635" s="2" t="s">
        <v>9370</v>
      </c>
      <c r="B1635" s="2" t="s">
        <v>5865</v>
      </c>
      <c r="C1635" s="2" t="s">
        <v>735</v>
      </c>
      <c r="D1635" s="2" t="s">
        <v>43</v>
      </c>
      <c r="E1635" s="11">
        <v>46034</v>
      </c>
      <c r="F1635" s="2">
        <v>4</v>
      </c>
      <c r="G1635" s="2">
        <v>3</v>
      </c>
      <c r="H1635" s="2">
        <v>4</v>
      </c>
      <c r="I1635" s="2">
        <v>5</v>
      </c>
      <c r="J1635" s="2">
        <v>4</v>
      </c>
      <c r="K1635" s="2">
        <v>9</v>
      </c>
      <c r="L1635" s="2" t="str">
        <f>IF(F1635&gt;=4,"Positive",IF(F1635=3,"Neutral","Negative"))</f>
        <v>Positive</v>
      </c>
      <c r="M1635" s="2" t="str">
        <f>IF(K1635&gt;=9,"Promoter",IF(K1635&gt;=7,"Passive","Detractor"))</f>
        <v>Promoter</v>
      </c>
      <c r="N1635" s="2" t="s">
        <v>7735</v>
      </c>
    </row>
    <row r="1636" spans="1:14" x14ac:dyDescent="0.2">
      <c r="A1636" s="2" t="s">
        <v>9371</v>
      </c>
      <c r="B1636" s="2" t="s">
        <v>6042</v>
      </c>
      <c r="C1636" s="2" t="s">
        <v>1644</v>
      </c>
      <c r="D1636" s="2" t="s">
        <v>29</v>
      </c>
      <c r="E1636" s="11">
        <v>46034</v>
      </c>
      <c r="F1636" s="2">
        <v>4</v>
      </c>
      <c r="G1636" s="2">
        <v>4</v>
      </c>
      <c r="H1636" s="2">
        <v>3</v>
      </c>
      <c r="I1636" s="2">
        <v>4</v>
      </c>
      <c r="J1636" s="2">
        <v>5</v>
      </c>
      <c r="K1636" s="2">
        <v>9</v>
      </c>
      <c r="L1636" s="2" t="str">
        <f>IF(F1636&gt;=4,"Positive",IF(F1636=3,"Neutral","Negative"))</f>
        <v>Positive</v>
      </c>
      <c r="M1636" s="2" t="str">
        <f>IF(K1636&gt;=9,"Promoter",IF(K1636&gt;=7,"Passive","Detractor"))</f>
        <v>Promoter</v>
      </c>
      <c r="N1636" s="2" t="s">
        <v>7737</v>
      </c>
    </row>
    <row r="1637" spans="1:14" x14ac:dyDescent="0.2">
      <c r="A1637" s="2" t="s">
        <v>9372</v>
      </c>
      <c r="B1637" s="2" t="s">
        <v>6082</v>
      </c>
      <c r="C1637" s="2" t="s">
        <v>1604</v>
      </c>
      <c r="D1637" s="2" t="s">
        <v>53</v>
      </c>
      <c r="E1637" s="11">
        <v>46034</v>
      </c>
      <c r="F1637" s="2">
        <v>4</v>
      </c>
      <c r="G1637" s="2">
        <v>5</v>
      </c>
      <c r="H1637" s="2">
        <v>3</v>
      </c>
      <c r="I1637" s="2">
        <v>4</v>
      </c>
      <c r="J1637" s="2">
        <v>4</v>
      </c>
      <c r="K1637" s="2">
        <v>8</v>
      </c>
      <c r="L1637" s="2" t="str">
        <f>IF(F1637&gt;=4,"Positive",IF(F1637=3,"Neutral","Negative"))</f>
        <v>Positive</v>
      </c>
      <c r="M1637" s="2" t="str">
        <f>IF(K1637&gt;=9,"Promoter",IF(K1637&gt;=7,"Passive","Detractor"))</f>
        <v>Passive</v>
      </c>
      <c r="N1637" s="2" t="s">
        <v>7743</v>
      </c>
    </row>
    <row r="1638" spans="1:14" x14ac:dyDescent="0.2">
      <c r="A1638" s="2" t="s">
        <v>9373</v>
      </c>
      <c r="B1638" s="2" t="s">
        <v>6145</v>
      </c>
      <c r="C1638" s="2" t="s">
        <v>2020</v>
      </c>
      <c r="D1638" s="2" t="s">
        <v>106</v>
      </c>
      <c r="E1638" s="11">
        <v>46034</v>
      </c>
      <c r="F1638" s="2">
        <v>3</v>
      </c>
      <c r="G1638" s="2">
        <v>3</v>
      </c>
      <c r="H1638" s="2">
        <v>4</v>
      </c>
      <c r="I1638" s="2">
        <v>2</v>
      </c>
      <c r="J1638" s="2">
        <v>3</v>
      </c>
      <c r="K1638" s="2">
        <v>5</v>
      </c>
      <c r="L1638" s="2" t="str">
        <f>IF(F1638&gt;=4,"Positive",IF(F1638=3,"Neutral","Negative"))</f>
        <v>Neutral</v>
      </c>
      <c r="M1638" s="2" t="str">
        <f>IF(K1638&gt;=9,"Promoter",IF(K1638&gt;=7,"Passive","Detractor"))</f>
        <v>Detractor</v>
      </c>
      <c r="N1638" s="2" t="s">
        <v>7743</v>
      </c>
    </row>
    <row r="1639" spans="1:14" x14ac:dyDescent="0.2">
      <c r="A1639" s="2" t="s">
        <v>9374</v>
      </c>
      <c r="B1639" s="2" t="s">
        <v>5232</v>
      </c>
      <c r="C1639" s="2" t="s">
        <v>2521</v>
      </c>
      <c r="D1639" s="2" t="s">
        <v>118</v>
      </c>
      <c r="E1639" s="11">
        <v>46035</v>
      </c>
      <c r="F1639" s="2">
        <v>5</v>
      </c>
      <c r="G1639" s="2">
        <v>4</v>
      </c>
      <c r="H1639" s="2">
        <v>5</v>
      </c>
      <c r="I1639" s="2">
        <v>5</v>
      </c>
      <c r="J1639" s="2">
        <v>5</v>
      </c>
      <c r="K1639" s="2">
        <v>8</v>
      </c>
      <c r="L1639" s="2" t="str">
        <f>IF(F1639&gt;=4,"Positive",IF(F1639=3,"Neutral","Negative"))</f>
        <v>Positive</v>
      </c>
      <c r="M1639" s="2" t="str">
        <f>IF(K1639&gt;=9,"Promoter",IF(K1639&gt;=7,"Passive","Detractor"))</f>
        <v>Passive</v>
      </c>
      <c r="N1639" s="2" t="s">
        <v>7735</v>
      </c>
    </row>
    <row r="1640" spans="1:14" x14ac:dyDescent="0.2">
      <c r="A1640" s="2" t="s">
        <v>9375</v>
      </c>
      <c r="B1640" s="2" t="s">
        <v>5472</v>
      </c>
      <c r="C1640" s="2" t="s">
        <v>1862</v>
      </c>
      <c r="D1640" s="2" t="s">
        <v>99</v>
      </c>
      <c r="E1640" s="11">
        <v>46035</v>
      </c>
      <c r="F1640" s="2">
        <v>3</v>
      </c>
      <c r="G1640" s="2">
        <v>2</v>
      </c>
      <c r="H1640" s="2">
        <v>3</v>
      </c>
      <c r="I1640" s="2">
        <v>3</v>
      </c>
      <c r="J1640" s="2">
        <v>3</v>
      </c>
      <c r="K1640" s="2">
        <v>5</v>
      </c>
      <c r="L1640" s="2" t="str">
        <f>IF(F1640&gt;=4,"Positive",IF(F1640=3,"Neutral","Negative"))</f>
        <v>Neutral</v>
      </c>
      <c r="M1640" s="2" t="str">
        <f>IF(K1640&gt;=9,"Promoter",IF(K1640&gt;=7,"Passive","Detractor"))</f>
        <v>Detractor</v>
      </c>
      <c r="N1640" s="2" t="s">
        <v>7733</v>
      </c>
    </row>
    <row r="1641" spans="1:14" x14ac:dyDescent="0.2">
      <c r="A1641" s="2" t="s">
        <v>9376</v>
      </c>
      <c r="B1641" s="2" t="s">
        <v>5636</v>
      </c>
      <c r="C1641" s="2" t="s">
        <v>2512</v>
      </c>
      <c r="D1641" s="2" t="s">
        <v>69</v>
      </c>
      <c r="E1641" s="11">
        <v>46035</v>
      </c>
      <c r="F1641" s="2">
        <v>3</v>
      </c>
      <c r="G1641" s="2">
        <v>3</v>
      </c>
      <c r="H1641" s="2">
        <v>2</v>
      </c>
      <c r="I1641" s="2">
        <v>4</v>
      </c>
      <c r="J1641" s="2">
        <v>2</v>
      </c>
      <c r="K1641" s="2">
        <v>7</v>
      </c>
      <c r="L1641" s="2" t="str">
        <f>IF(F1641&gt;=4,"Positive",IF(F1641=3,"Neutral","Negative"))</f>
        <v>Neutral</v>
      </c>
      <c r="M1641" s="2" t="str">
        <f>IF(K1641&gt;=9,"Promoter",IF(K1641&gt;=7,"Passive","Detractor"))</f>
        <v>Passive</v>
      </c>
      <c r="N1641" s="2" t="s">
        <v>7733</v>
      </c>
    </row>
    <row r="1642" spans="1:14" x14ac:dyDescent="0.2">
      <c r="A1642" s="2" t="s">
        <v>9377</v>
      </c>
      <c r="B1642" s="2" t="s">
        <v>6001</v>
      </c>
      <c r="C1642" s="2" t="s">
        <v>2385</v>
      </c>
      <c r="D1642" s="2" t="s">
        <v>34</v>
      </c>
      <c r="E1642" s="11">
        <v>46035</v>
      </c>
      <c r="F1642" s="2">
        <v>5</v>
      </c>
      <c r="G1642" s="2">
        <v>4</v>
      </c>
      <c r="H1642" s="2">
        <v>5</v>
      </c>
      <c r="I1642" s="2">
        <v>5</v>
      </c>
      <c r="J1642" s="2">
        <v>4</v>
      </c>
      <c r="K1642" s="2">
        <v>8</v>
      </c>
      <c r="L1642" s="2" t="str">
        <f>IF(F1642&gt;=4,"Positive",IF(F1642=3,"Neutral","Negative"))</f>
        <v>Positive</v>
      </c>
      <c r="M1642" s="2" t="str">
        <f>IF(K1642&gt;=9,"Promoter",IF(K1642&gt;=7,"Passive","Detractor"))</f>
        <v>Passive</v>
      </c>
      <c r="N1642" s="2" t="s">
        <v>7743</v>
      </c>
    </row>
    <row r="1643" spans="1:14" x14ac:dyDescent="0.2">
      <c r="A1643" s="2" t="s">
        <v>9378</v>
      </c>
      <c r="B1643" s="2" t="s">
        <v>6106</v>
      </c>
      <c r="C1643" s="2" t="s">
        <v>2124</v>
      </c>
      <c r="D1643" s="2" t="s">
        <v>19</v>
      </c>
      <c r="E1643" s="11">
        <v>46035</v>
      </c>
      <c r="F1643" s="2">
        <v>3</v>
      </c>
      <c r="G1643" s="2">
        <v>3</v>
      </c>
      <c r="H1643" s="2">
        <v>3</v>
      </c>
      <c r="I1643" s="2">
        <v>4</v>
      </c>
      <c r="J1643" s="2">
        <v>3</v>
      </c>
      <c r="K1643" s="2">
        <v>6</v>
      </c>
      <c r="L1643" s="2" t="str">
        <f>IF(F1643&gt;=4,"Positive",IF(F1643=3,"Neutral","Negative"))</f>
        <v>Neutral</v>
      </c>
      <c r="M1643" s="2" t="str">
        <f>IF(K1643&gt;=9,"Promoter",IF(K1643&gt;=7,"Passive","Detractor"))</f>
        <v>Detractor</v>
      </c>
      <c r="N1643" s="2" t="s">
        <v>7743</v>
      </c>
    </row>
    <row r="1644" spans="1:14" x14ac:dyDescent="0.2">
      <c r="A1644" s="2" t="s">
        <v>9379</v>
      </c>
      <c r="B1644" s="2" t="s">
        <v>4858</v>
      </c>
      <c r="C1644" s="2" t="s">
        <v>510</v>
      </c>
      <c r="D1644" s="2" t="s">
        <v>83</v>
      </c>
      <c r="E1644" s="11">
        <v>46036</v>
      </c>
      <c r="F1644" s="2">
        <v>5</v>
      </c>
      <c r="G1644" s="2">
        <v>5</v>
      </c>
      <c r="H1644" s="2">
        <v>5</v>
      </c>
      <c r="I1644" s="2">
        <v>5</v>
      </c>
      <c r="J1644" s="2">
        <v>5</v>
      </c>
      <c r="K1644" s="2">
        <v>10</v>
      </c>
      <c r="L1644" s="2" t="str">
        <f>IF(F1644&gt;=4,"Positive",IF(F1644=3,"Neutral","Negative"))</f>
        <v>Positive</v>
      </c>
      <c r="M1644" s="2" t="str">
        <f>IF(K1644&gt;=9,"Promoter",IF(K1644&gt;=7,"Passive","Detractor"))</f>
        <v>Promoter</v>
      </c>
      <c r="N1644" s="2" t="s">
        <v>7733</v>
      </c>
    </row>
    <row r="1645" spans="1:14" x14ac:dyDescent="0.2">
      <c r="A1645" s="2" t="s">
        <v>9380</v>
      </c>
      <c r="B1645" s="2" t="s">
        <v>5228</v>
      </c>
      <c r="C1645" s="2" t="s">
        <v>814</v>
      </c>
      <c r="D1645" s="2" t="s">
        <v>87</v>
      </c>
      <c r="E1645" s="11">
        <v>46036</v>
      </c>
      <c r="F1645" s="2">
        <v>4</v>
      </c>
      <c r="G1645" s="2">
        <v>4</v>
      </c>
      <c r="H1645" s="2">
        <v>5</v>
      </c>
      <c r="I1645" s="2">
        <v>4</v>
      </c>
      <c r="J1645" s="2">
        <v>3</v>
      </c>
      <c r="K1645" s="2">
        <v>7</v>
      </c>
      <c r="L1645" s="2" t="str">
        <f>IF(F1645&gt;=4,"Positive",IF(F1645=3,"Neutral","Negative"))</f>
        <v>Positive</v>
      </c>
      <c r="M1645" s="2" t="str">
        <f>IF(K1645&gt;=9,"Promoter",IF(K1645&gt;=7,"Passive","Detractor"))</f>
        <v>Passive</v>
      </c>
      <c r="N1645" s="2" t="s">
        <v>7737</v>
      </c>
    </row>
    <row r="1646" spans="1:14" x14ac:dyDescent="0.2">
      <c r="A1646" s="2" t="s">
        <v>9381</v>
      </c>
      <c r="B1646" s="2" t="s">
        <v>6116</v>
      </c>
      <c r="C1646" s="2" t="s">
        <v>1846</v>
      </c>
      <c r="D1646" s="2" t="s">
        <v>110</v>
      </c>
      <c r="E1646" s="11">
        <v>46036</v>
      </c>
      <c r="F1646" s="2">
        <v>5</v>
      </c>
      <c r="G1646" s="2">
        <v>4</v>
      </c>
      <c r="H1646" s="2">
        <v>4</v>
      </c>
      <c r="I1646" s="2">
        <v>5</v>
      </c>
      <c r="J1646" s="2">
        <v>5</v>
      </c>
      <c r="K1646" s="2">
        <v>10</v>
      </c>
      <c r="L1646" s="2" t="str">
        <f>IF(F1646&gt;=4,"Positive",IF(F1646=3,"Neutral","Negative"))</f>
        <v>Positive</v>
      </c>
      <c r="M1646" s="2" t="str">
        <f>IF(K1646&gt;=9,"Promoter",IF(K1646&gt;=7,"Passive","Detractor"))</f>
        <v>Promoter</v>
      </c>
      <c r="N1646" s="2" t="s">
        <v>7735</v>
      </c>
    </row>
    <row r="1647" spans="1:14" x14ac:dyDescent="0.2">
      <c r="A1647" s="2" t="s">
        <v>9382</v>
      </c>
      <c r="B1647" s="2" t="s">
        <v>6149</v>
      </c>
      <c r="C1647" s="2" t="s">
        <v>512</v>
      </c>
      <c r="D1647" s="2" t="s">
        <v>67</v>
      </c>
      <c r="E1647" s="11">
        <v>46036</v>
      </c>
      <c r="F1647" s="2">
        <v>5</v>
      </c>
      <c r="G1647" s="2">
        <v>5</v>
      </c>
      <c r="H1647" s="2">
        <v>5</v>
      </c>
      <c r="I1647" s="2">
        <v>5</v>
      </c>
      <c r="J1647" s="2">
        <v>5</v>
      </c>
      <c r="K1647" s="2">
        <v>8</v>
      </c>
      <c r="L1647" s="2" t="str">
        <f>IF(F1647&gt;=4,"Positive",IF(F1647=3,"Neutral","Negative"))</f>
        <v>Positive</v>
      </c>
      <c r="M1647" s="2" t="str">
        <f>IF(K1647&gt;=9,"Promoter",IF(K1647&gt;=7,"Passive","Detractor"))</f>
        <v>Passive</v>
      </c>
      <c r="N1647" s="2" t="s">
        <v>7743</v>
      </c>
    </row>
    <row r="1648" spans="1:14" x14ac:dyDescent="0.2">
      <c r="A1648" s="2" t="s">
        <v>9383</v>
      </c>
      <c r="B1648" s="2" t="s">
        <v>4880</v>
      </c>
      <c r="C1648" s="2" t="s">
        <v>1369</v>
      </c>
      <c r="D1648" s="2" t="s">
        <v>13</v>
      </c>
      <c r="E1648" s="11">
        <v>46037</v>
      </c>
      <c r="F1648" s="2">
        <v>4</v>
      </c>
      <c r="G1648" s="2">
        <v>4</v>
      </c>
      <c r="H1648" s="2">
        <v>4</v>
      </c>
      <c r="I1648" s="2">
        <v>4</v>
      </c>
      <c r="J1648" s="2">
        <v>4</v>
      </c>
      <c r="K1648" s="2">
        <v>7</v>
      </c>
      <c r="L1648" s="2" t="str">
        <f>IF(F1648&gt;=4,"Positive",IF(F1648=3,"Neutral","Negative"))</f>
        <v>Positive</v>
      </c>
      <c r="M1648" s="2" t="str">
        <f>IF(K1648&gt;=9,"Promoter",IF(K1648&gt;=7,"Passive","Detractor"))</f>
        <v>Passive</v>
      </c>
      <c r="N1648" s="2" t="s">
        <v>7749</v>
      </c>
    </row>
    <row r="1649" spans="1:14" x14ac:dyDescent="0.2">
      <c r="A1649" s="2" t="s">
        <v>9384</v>
      </c>
      <c r="B1649" s="2" t="s">
        <v>5056</v>
      </c>
      <c r="C1649" s="2" t="s">
        <v>711</v>
      </c>
      <c r="D1649" s="2" t="s">
        <v>9</v>
      </c>
      <c r="E1649" s="11">
        <v>46037</v>
      </c>
      <c r="F1649" s="2">
        <v>5</v>
      </c>
      <c r="G1649" s="2">
        <v>4</v>
      </c>
      <c r="H1649" s="2">
        <v>5</v>
      </c>
      <c r="I1649" s="2">
        <v>5</v>
      </c>
      <c r="J1649" s="2">
        <v>5</v>
      </c>
      <c r="K1649" s="2">
        <v>10</v>
      </c>
      <c r="L1649" s="2" t="str">
        <f>IF(F1649&gt;=4,"Positive",IF(F1649=3,"Neutral","Negative"))</f>
        <v>Positive</v>
      </c>
      <c r="M1649" s="2" t="str">
        <f>IF(K1649&gt;=9,"Promoter",IF(K1649&gt;=7,"Passive","Detractor"))</f>
        <v>Promoter</v>
      </c>
      <c r="N1649" s="2" t="s">
        <v>7735</v>
      </c>
    </row>
    <row r="1650" spans="1:14" x14ac:dyDescent="0.2">
      <c r="A1650" s="2" t="s">
        <v>9385</v>
      </c>
      <c r="B1650" s="2" t="s">
        <v>5102</v>
      </c>
      <c r="C1650" s="2" t="s">
        <v>1696</v>
      </c>
      <c r="D1650" s="2" t="s">
        <v>26</v>
      </c>
      <c r="E1650" s="11">
        <v>46037</v>
      </c>
      <c r="F1650" s="2">
        <v>4</v>
      </c>
      <c r="G1650" s="2">
        <v>4</v>
      </c>
      <c r="H1650" s="2">
        <v>4</v>
      </c>
      <c r="I1650" s="2">
        <v>5</v>
      </c>
      <c r="J1650" s="2">
        <v>3</v>
      </c>
      <c r="K1650" s="2">
        <v>9</v>
      </c>
      <c r="L1650" s="2" t="str">
        <f>IF(F1650&gt;=4,"Positive",IF(F1650=3,"Neutral","Negative"))</f>
        <v>Positive</v>
      </c>
      <c r="M1650" s="2" t="str">
        <f>IF(K1650&gt;=9,"Promoter",IF(K1650&gt;=7,"Passive","Detractor"))</f>
        <v>Promoter</v>
      </c>
      <c r="N1650" s="2" t="s">
        <v>7743</v>
      </c>
    </row>
    <row r="1651" spans="1:14" x14ac:dyDescent="0.2">
      <c r="A1651" s="2" t="s">
        <v>9386</v>
      </c>
      <c r="B1651" s="2" t="s">
        <v>6066</v>
      </c>
      <c r="C1651" s="2" t="s">
        <v>2375</v>
      </c>
      <c r="D1651" s="2" t="s">
        <v>79</v>
      </c>
      <c r="E1651" s="11">
        <v>46037</v>
      </c>
      <c r="F1651" s="2">
        <v>4</v>
      </c>
      <c r="G1651" s="2">
        <v>4</v>
      </c>
      <c r="H1651" s="2">
        <v>4</v>
      </c>
      <c r="I1651" s="2">
        <v>3</v>
      </c>
      <c r="J1651" s="2">
        <v>3</v>
      </c>
      <c r="K1651" s="2">
        <v>9</v>
      </c>
      <c r="L1651" s="2" t="str">
        <f>IF(F1651&gt;=4,"Positive",IF(F1651=3,"Neutral","Negative"))</f>
        <v>Positive</v>
      </c>
      <c r="M1651" s="2" t="str">
        <f>IF(K1651&gt;=9,"Promoter",IF(K1651&gt;=7,"Passive","Detractor"))</f>
        <v>Promoter</v>
      </c>
      <c r="N1651" s="2" t="s">
        <v>7743</v>
      </c>
    </row>
    <row r="1652" spans="1:14" x14ac:dyDescent="0.2">
      <c r="A1652" s="2" t="s">
        <v>9387</v>
      </c>
      <c r="B1652" s="2" t="s">
        <v>6086</v>
      </c>
      <c r="C1652" s="2" t="s">
        <v>201</v>
      </c>
      <c r="D1652" s="2" t="s">
        <v>125</v>
      </c>
      <c r="E1652" s="11">
        <v>46037</v>
      </c>
      <c r="F1652" s="2">
        <v>5</v>
      </c>
      <c r="G1652" s="2">
        <v>5</v>
      </c>
      <c r="H1652" s="2">
        <v>5</v>
      </c>
      <c r="I1652" s="2">
        <v>4</v>
      </c>
      <c r="J1652" s="2">
        <v>4</v>
      </c>
      <c r="K1652" s="2">
        <v>10</v>
      </c>
      <c r="L1652" s="2" t="str">
        <f>IF(F1652&gt;=4,"Positive",IF(F1652=3,"Neutral","Negative"))</f>
        <v>Positive</v>
      </c>
      <c r="M1652" s="2" t="str">
        <f>IF(K1652&gt;=9,"Promoter",IF(K1652&gt;=7,"Passive","Detractor"))</f>
        <v>Promoter</v>
      </c>
      <c r="N1652" s="2" t="s">
        <v>7737</v>
      </c>
    </row>
    <row r="1653" spans="1:14" x14ac:dyDescent="0.2">
      <c r="A1653" s="2" t="s">
        <v>9388</v>
      </c>
      <c r="B1653" s="2" t="s">
        <v>6120</v>
      </c>
      <c r="C1653" s="2" t="s">
        <v>974</v>
      </c>
      <c r="D1653" s="2" t="s">
        <v>47</v>
      </c>
      <c r="E1653" s="11">
        <v>46037</v>
      </c>
      <c r="F1653" s="2">
        <v>5</v>
      </c>
      <c r="G1653" s="2">
        <v>5</v>
      </c>
      <c r="H1653" s="2">
        <v>5</v>
      </c>
      <c r="I1653" s="2">
        <v>4</v>
      </c>
      <c r="J1653" s="2">
        <v>5</v>
      </c>
      <c r="K1653" s="2">
        <v>10</v>
      </c>
      <c r="L1653" s="2" t="str">
        <f>IF(F1653&gt;=4,"Positive",IF(F1653=3,"Neutral","Negative"))</f>
        <v>Positive</v>
      </c>
      <c r="M1653" s="2" t="str">
        <f>IF(K1653&gt;=9,"Promoter",IF(K1653&gt;=7,"Passive","Detractor"))</f>
        <v>Promoter</v>
      </c>
      <c r="N1653" s="2" t="s">
        <v>7743</v>
      </c>
    </row>
    <row r="1654" spans="1:14" x14ac:dyDescent="0.2">
      <c r="A1654" s="2" t="s">
        <v>9389</v>
      </c>
      <c r="B1654" s="2" t="s">
        <v>4692</v>
      </c>
      <c r="C1654" s="2" t="s">
        <v>503</v>
      </c>
      <c r="D1654" s="2" t="s">
        <v>51</v>
      </c>
      <c r="E1654" s="11">
        <v>46038</v>
      </c>
      <c r="F1654" s="2">
        <v>4</v>
      </c>
      <c r="G1654" s="2">
        <v>4</v>
      </c>
      <c r="H1654" s="2">
        <v>3</v>
      </c>
      <c r="I1654" s="2">
        <v>4</v>
      </c>
      <c r="J1654" s="2">
        <v>4</v>
      </c>
      <c r="K1654" s="2">
        <v>8</v>
      </c>
      <c r="L1654" s="2" t="str">
        <f>IF(F1654&gt;=4,"Positive",IF(F1654=3,"Neutral","Negative"))</f>
        <v>Positive</v>
      </c>
      <c r="M1654" s="2" t="str">
        <f>IF(K1654&gt;=9,"Promoter",IF(K1654&gt;=7,"Passive","Detractor"))</f>
        <v>Passive</v>
      </c>
      <c r="N1654" s="2" t="s">
        <v>7749</v>
      </c>
    </row>
    <row r="1655" spans="1:14" x14ac:dyDescent="0.2">
      <c r="A1655" s="2" t="s">
        <v>9390</v>
      </c>
      <c r="B1655" s="2" t="s">
        <v>5961</v>
      </c>
      <c r="C1655" s="2" t="s">
        <v>1921</v>
      </c>
      <c r="D1655" s="2" t="s">
        <v>69</v>
      </c>
      <c r="E1655" s="11">
        <v>46038</v>
      </c>
      <c r="F1655" s="2">
        <v>5</v>
      </c>
      <c r="G1655" s="2">
        <v>5</v>
      </c>
      <c r="H1655" s="2">
        <v>5</v>
      </c>
      <c r="I1655" s="2">
        <v>4</v>
      </c>
      <c r="J1655" s="2">
        <v>5</v>
      </c>
      <c r="K1655" s="2">
        <v>9</v>
      </c>
      <c r="L1655" s="2" t="str">
        <f>IF(F1655&gt;=4,"Positive",IF(F1655=3,"Neutral","Negative"))</f>
        <v>Positive</v>
      </c>
      <c r="M1655" s="2" t="str">
        <f>IF(K1655&gt;=9,"Promoter",IF(K1655&gt;=7,"Passive","Detractor"))</f>
        <v>Promoter</v>
      </c>
      <c r="N1655" s="2" t="s">
        <v>7743</v>
      </c>
    </row>
    <row r="1656" spans="1:14" x14ac:dyDescent="0.2">
      <c r="A1656" s="2" t="s">
        <v>9391</v>
      </c>
      <c r="B1656" s="2" t="s">
        <v>6136</v>
      </c>
      <c r="C1656" s="2" t="s">
        <v>699</v>
      </c>
      <c r="D1656" s="2" t="s">
        <v>37</v>
      </c>
      <c r="E1656" s="11">
        <v>46038</v>
      </c>
      <c r="F1656" s="2">
        <v>5</v>
      </c>
      <c r="G1656" s="2">
        <v>5</v>
      </c>
      <c r="H1656" s="2">
        <v>5</v>
      </c>
      <c r="I1656" s="2">
        <v>5</v>
      </c>
      <c r="J1656" s="2">
        <v>4</v>
      </c>
      <c r="K1656" s="2">
        <v>10</v>
      </c>
      <c r="L1656" s="2" t="str">
        <f>IF(F1656&gt;=4,"Positive",IF(F1656=3,"Neutral","Negative"))</f>
        <v>Positive</v>
      </c>
      <c r="M1656" s="2" t="str">
        <f>IF(K1656&gt;=9,"Promoter",IF(K1656&gt;=7,"Passive","Detractor"))</f>
        <v>Promoter</v>
      </c>
      <c r="N1656" s="2" t="s">
        <v>7743</v>
      </c>
    </row>
    <row r="1657" spans="1:14" x14ac:dyDescent="0.2">
      <c r="A1657" s="2" t="s">
        <v>9392</v>
      </c>
      <c r="B1657" s="2" t="s">
        <v>6181</v>
      </c>
      <c r="C1657" s="2" t="s">
        <v>450</v>
      </c>
      <c r="D1657" s="2" t="s">
        <v>71</v>
      </c>
      <c r="E1657" s="11">
        <v>46038</v>
      </c>
      <c r="F1657" s="2">
        <v>5</v>
      </c>
      <c r="G1657" s="2">
        <v>5</v>
      </c>
      <c r="H1657" s="2">
        <v>5</v>
      </c>
      <c r="I1657" s="2">
        <v>5</v>
      </c>
      <c r="J1657" s="2">
        <v>5</v>
      </c>
      <c r="K1657" s="2">
        <v>9</v>
      </c>
      <c r="L1657" s="2" t="str">
        <f>IF(F1657&gt;=4,"Positive",IF(F1657=3,"Neutral","Negative"))</f>
        <v>Positive</v>
      </c>
      <c r="M1657" s="2" t="str">
        <f>IF(K1657&gt;=9,"Promoter",IF(K1657&gt;=7,"Passive","Detractor"))</f>
        <v>Promoter</v>
      </c>
      <c r="N1657" s="2" t="s">
        <v>7733</v>
      </c>
    </row>
    <row r="1658" spans="1:14" x14ac:dyDescent="0.2">
      <c r="A1658" s="2" t="s">
        <v>9393</v>
      </c>
      <c r="B1658" s="2" t="s">
        <v>6191</v>
      </c>
      <c r="C1658" s="2" t="s">
        <v>2495</v>
      </c>
      <c r="D1658" s="2" t="s">
        <v>47</v>
      </c>
      <c r="E1658" s="11">
        <v>46038</v>
      </c>
      <c r="F1658" s="2">
        <v>4</v>
      </c>
      <c r="G1658" s="2">
        <v>3</v>
      </c>
      <c r="H1658" s="2">
        <v>3</v>
      </c>
      <c r="I1658" s="2">
        <v>4</v>
      </c>
      <c r="J1658" s="2">
        <v>3</v>
      </c>
      <c r="K1658" s="2">
        <v>7</v>
      </c>
      <c r="L1658" s="2" t="str">
        <f>IF(F1658&gt;=4,"Positive",IF(F1658=3,"Neutral","Negative"))</f>
        <v>Positive</v>
      </c>
      <c r="M1658" s="2" t="str">
        <f>IF(K1658&gt;=9,"Promoter",IF(K1658&gt;=7,"Passive","Detractor"))</f>
        <v>Passive</v>
      </c>
      <c r="N1658" s="2" t="s">
        <v>7735</v>
      </c>
    </row>
    <row r="1659" spans="1:14" x14ac:dyDescent="0.2">
      <c r="A1659" s="2" t="s">
        <v>9394</v>
      </c>
      <c r="B1659" s="2" t="s">
        <v>5457</v>
      </c>
      <c r="C1659" s="2" t="s">
        <v>510</v>
      </c>
      <c r="D1659" s="2" t="s">
        <v>112</v>
      </c>
      <c r="E1659" s="11">
        <v>46039</v>
      </c>
      <c r="F1659" s="2">
        <v>4</v>
      </c>
      <c r="G1659" s="2">
        <v>5</v>
      </c>
      <c r="H1659" s="2">
        <v>4</v>
      </c>
      <c r="I1659" s="2">
        <v>5</v>
      </c>
      <c r="J1659" s="2">
        <v>5</v>
      </c>
      <c r="K1659" s="2">
        <v>7</v>
      </c>
      <c r="L1659" s="2" t="str">
        <f>IF(F1659&gt;=4,"Positive",IF(F1659=3,"Neutral","Negative"))</f>
        <v>Positive</v>
      </c>
      <c r="M1659" s="2" t="str">
        <f>IF(K1659&gt;=9,"Promoter",IF(K1659&gt;=7,"Passive","Detractor"))</f>
        <v>Passive</v>
      </c>
      <c r="N1659" s="2" t="s">
        <v>7735</v>
      </c>
    </row>
    <row r="1660" spans="1:14" x14ac:dyDescent="0.2">
      <c r="A1660" s="2" t="s">
        <v>9395</v>
      </c>
      <c r="B1660" s="2" t="s">
        <v>5912</v>
      </c>
      <c r="C1660" s="2" t="s">
        <v>293</v>
      </c>
      <c r="D1660" s="2" t="s">
        <v>106</v>
      </c>
      <c r="E1660" s="11">
        <v>46039</v>
      </c>
      <c r="F1660" s="2">
        <v>5</v>
      </c>
      <c r="G1660" s="2">
        <v>4</v>
      </c>
      <c r="H1660" s="2">
        <v>5</v>
      </c>
      <c r="I1660" s="2">
        <v>5</v>
      </c>
      <c r="J1660" s="2">
        <v>5</v>
      </c>
      <c r="K1660" s="2">
        <v>10</v>
      </c>
      <c r="L1660" s="2" t="str">
        <f>IF(F1660&gt;=4,"Positive",IF(F1660=3,"Neutral","Negative"))</f>
        <v>Positive</v>
      </c>
      <c r="M1660" s="2" t="str">
        <f>IF(K1660&gt;=9,"Promoter",IF(K1660&gt;=7,"Passive","Detractor"))</f>
        <v>Promoter</v>
      </c>
      <c r="N1660" s="2" t="s">
        <v>7733</v>
      </c>
    </row>
    <row r="1661" spans="1:14" x14ac:dyDescent="0.2">
      <c r="A1661" s="2" t="s">
        <v>9396</v>
      </c>
      <c r="B1661" s="2" t="s">
        <v>6005</v>
      </c>
      <c r="C1661" s="2" t="s">
        <v>295</v>
      </c>
      <c r="D1661" s="2" t="s">
        <v>32</v>
      </c>
      <c r="E1661" s="11">
        <v>46039</v>
      </c>
      <c r="F1661" s="2">
        <v>4</v>
      </c>
      <c r="G1661" s="2">
        <v>3</v>
      </c>
      <c r="H1661" s="2">
        <v>5</v>
      </c>
      <c r="I1661" s="2">
        <v>3</v>
      </c>
      <c r="J1661" s="2">
        <v>4</v>
      </c>
      <c r="K1661" s="2">
        <v>7</v>
      </c>
      <c r="L1661" s="2" t="str">
        <f>IF(F1661&gt;=4,"Positive",IF(F1661=3,"Neutral","Negative"))</f>
        <v>Positive</v>
      </c>
      <c r="M1661" s="2" t="str">
        <f>IF(K1661&gt;=9,"Promoter",IF(K1661&gt;=7,"Passive","Detractor"))</f>
        <v>Passive</v>
      </c>
      <c r="N1661" s="2" t="s">
        <v>7743</v>
      </c>
    </row>
    <row r="1662" spans="1:14" x14ac:dyDescent="0.2">
      <c r="A1662" s="2" t="s">
        <v>9397</v>
      </c>
      <c r="B1662" s="2" t="s">
        <v>6124</v>
      </c>
      <c r="C1662" s="2" t="s">
        <v>1803</v>
      </c>
      <c r="D1662" s="2" t="s">
        <v>89</v>
      </c>
      <c r="E1662" s="11">
        <v>46039</v>
      </c>
      <c r="F1662" s="2">
        <v>3</v>
      </c>
      <c r="G1662" s="2">
        <v>2</v>
      </c>
      <c r="H1662" s="2">
        <v>4</v>
      </c>
      <c r="I1662" s="2">
        <v>3</v>
      </c>
      <c r="J1662" s="2">
        <v>3</v>
      </c>
      <c r="K1662" s="2">
        <v>5</v>
      </c>
      <c r="L1662" s="2" t="str">
        <f>IF(F1662&gt;=4,"Positive",IF(F1662=3,"Neutral","Negative"))</f>
        <v>Neutral</v>
      </c>
      <c r="M1662" s="2" t="str">
        <f>IF(K1662&gt;=9,"Promoter",IF(K1662&gt;=7,"Passive","Detractor"))</f>
        <v>Detractor</v>
      </c>
      <c r="N1662" s="2" t="s">
        <v>7743</v>
      </c>
    </row>
    <row r="1663" spans="1:14" x14ac:dyDescent="0.2">
      <c r="A1663" s="2" t="s">
        <v>9398</v>
      </c>
      <c r="B1663" s="2" t="s">
        <v>6183</v>
      </c>
      <c r="C1663" s="2" t="s">
        <v>974</v>
      </c>
      <c r="D1663" s="2" t="s">
        <v>69</v>
      </c>
      <c r="E1663" s="11">
        <v>46039</v>
      </c>
      <c r="F1663" s="2">
        <v>5</v>
      </c>
      <c r="G1663" s="2">
        <v>5</v>
      </c>
      <c r="H1663" s="2">
        <v>5</v>
      </c>
      <c r="I1663" s="2">
        <v>5</v>
      </c>
      <c r="J1663" s="2">
        <v>5</v>
      </c>
      <c r="K1663" s="2">
        <v>10</v>
      </c>
      <c r="L1663" s="2" t="str">
        <f>IF(F1663&gt;=4,"Positive",IF(F1663=3,"Neutral","Negative"))</f>
        <v>Positive</v>
      </c>
      <c r="M1663" s="2" t="str">
        <f>IF(K1663&gt;=9,"Promoter",IF(K1663&gt;=7,"Passive","Detractor"))</f>
        <v>Promoter</v>
      </c>
      <c r="N1663" s="2" t="s">
        <v>7735</v>
      </c>
    </row>
    <row r="1664" spans="1:14" x14ac:dyDescent="0.2">
      <c r="A1664" s="2" t="s">
        <v>9399</v>
      </c>
      <c r="B1664" s="2" t="s">
        <v>6192</v>
      </c>
      <c r="C1664" s="2" t="s">
        <v>192</v>
      </c>
      <c r="D1664" s="2" t="s">
        <v>103</v>
      </c>
      <c r="E1664" s="11">
        <v>46039</v>
      </c>
      <c r="F1664" s="2">
        <v>5</v>
      </c>
      <c r="G1664" s="2">
        <v>4</v>
      </c>
      <c r="H1664" s="2">
        <v>5</v>
      </c>
      <c r="I1664" s="2">
        <v>5</v>
      </c>
      <c r="J1664" s="2">
        <v>5</v>
      </c>
      <c r="K1664" s="2">
        <v>9</v>
      </c>
      <c r="L1664" s="2" t="str">
        <f>IF(F1664&gt;=4,"Positive",IF(F1664=3,"Neutral","Negative"))</f>
        <v>Positive</v>
      </c>
      <c r="M1664" s="2" t="str">
        <f>IF(K1664&gt;=9,"Promoter",IF(K1664&gt;=7,"Passive","Detractor"))</f>
        <v>Promoter</v>
      </c>
      <c r="N1664" s="2" t="s">
        <v>7735</v>
      </c>
    </row>
    <row r="1665" spans="1:14" x14ac:dyDescent="0.2">
      <c r="A1665" s="2" t="s">
        <v>9400</v>
      </c>
      <c r="B1665" s="2" t="s">
        <v>4818</v>
      </c>
      <c r="C1665" s="2" t="s">
        <v>2230</v>
      </c>
      <c r="D1665" s="2" t="s">
        <v>103</v>
      </c>
      <c r="E1665" s="11">
        <v>46040</v>
      </c>
      <c r="F1665" s="2">
        <v>3</v>
      </c>
      <c r="G1665" s="2">
        <v>2</v>
      </c>
      <c r="H1665" s="2">
        <v>3</v>
      </c>
      <c r="I1665" s="2">
        <v>4</v>
      </c>
      <c r="J1665" s="2">
        <v>2</v>
      </c>
      <c r="K1665" s="2">
        <v>7</v>
      </c>
      <c r="L1665" s="2" t="str">
        <f>IF(F1665&gt;=4,"Positive",IF(F1665=3,"Neutral","Negative"))</f>
        <v>Neutral</v>
      </c>
      <c r="M1665" s="2" t="str">
        <f>IF(K1665&gt;=9,"Promoter",IF(K1665&gt;=7,"Passive","Detractor"))</f>
        <v>Passive</v>
      </c>
      <c r="N1665" s="2" t="s">
        <v>7743</v>
      </c>
    </row>
    <row r="1666" spans="1:14" x14ac:dyDescent="0.2">
      <c r="A1666" s="2" t="s">
        <v>9401</v>
      </c>
      <c r="B1666" s="2" t="s">
        <v>5689</v>
      </c>
      <c r="C1666" s="2" t="s">
        <v>1264</v>
      </c>
      <c r="D1666" s="2" t="s">
        <v>71</v>
      </c>
      <c r="E1666" s="11">
        <v>46040</v>
      </c>
      <c r="F1666" s="2">
        <v>4</v>
      </c>
      <c r="G1666" s="2">
        <v>5</v>
      </c>
      <c r="H1666" s="2">
        <v>4</v>
      </c>
      <c r="I1666" s="2">
        <v>4</v>
      </c>
      <c r="J1666" s="2">
        <v>4</v>
      </c>
      <c r="K1666" s="2">
        <v>7</v>
      </c>
      <c r="L1666" s="2" t="str">
        <f>IF(F1666&gt;=4,"Positive",IF(F1666=3,"Neutral","Negative"))</f>
        <v>Positive</v>
      </c>
      <c r="M1666" s="2" t="str">
        <f>IF(K1666&gt;=9,"Promoter",IF(K1666&gt;=7,"Passive","Detractor"))</f>
        <v>Passive</v>
      </c>
      <c r="N1666" s="2" t="s">
        <v>7743</v>
      </c>
    </row>
    <row r="1667" spans="1:14" x14ac:dyDescent="0.2">
      <c r="A1667" s="2" t="s">
        <v>9402</v>
      </c>
      <c r="B1667" s="2" t="s">
        <v>5807</v>
      </c>
      <c r="C1667" s="2" t="s">
        <v>610</v>
      </c>
      <c r="D1667" s="2" t="s">
        <v>51</v>
      </c>
      <c r="E1667" s="11">
        <v>46040</v>
      </c>
      <c r="F1667" s="2">
        <v>5</v>
      </c>
      <c r="G1667" s="2">
        <v>4</v>
      </c>
      <c r="H1667" s="2">
        <v>4</v>
      </c>
      <c r="I1667" s="2">
        <v>4</v>
      </c>
      <c r="J1667" s="2">
        <v>5</v>
      </c>
      <c r="K1667" s="2">
        <v>10</v>
      </c>
      <c r="L1667" s="2" t="str">
        <f>IF(F1667&gt;=4,"Positive",IF(F1667=3,"Neutral","Negative"))</f>
        <v>Positive</v>
      </c>
      <c r="M1667" s="2" t="str">
        <f>IF(K1667&gt;=9,"Promoter",IF(K1667&gt;=7,"Passive","Detractor"))</f>
        <v>Promoter</v>
      </c>
      <c r="N1667" s="2" t="s">
        <v>7733</v>
      </c>
    </row>
    <row r="1668" spans="1:14" x14ac:dyDescent="0.2">
      <c r="A1668" s="2" t="s">
        <v>9403</v>
      </c>
      <c r="B1668" s="2" t="s">
        <v>5818</v>
      </c>
      <c r="C1668" s="2" t="s">
        <v>1434</v>
      </c>
      <c r="D1668" s="2" t="s">
        <v>37</v>
      </c>
      <c r="E1668" s="11">
        <v>46040</v>
      </c>
      <c r="F1668" s="2">
        <v>3</v>
      </c>
      <c r="G1668" s="2">
        <v>4</v>
      </c>
      <c r="H1668" s="2">
        <v>4</v>
      </c>
      <c r="I1668" s="2">
        <v>4</v>
      </c>
      <c r="J1668" s="2">
        <v>2</v>
      </c>
      <c r="K1668" s="2">
        <v>5</v>
      </c>
      <c r="L1668" s="2" t="str">
        <f>IF(F1668&gt;=4,"Positive",IF(F1668=3,"Neutral","Negative"))</f>
        <v>Neutral</v>
      </c>
      <c r="M1668" s="2" t="str">
        <f>IF(K1668&gt;=9,"Promoter",IF(K1668&gt;=7,"Passive","Detractor"))</f>
        <v>Detractor</v>
      </c>
      <c r="N1668" s="2" t="s">
        <v>7743</v>
      </c>
    </row>
    <row r="1669" spans="1:14" x14ac:dyDescent="0.2">
      <c r="A1669" s="2" t="s">
        <v>9404</v>
      </c>
      <c r="B1669" s="2" t="s">
        <v>6123</v>
      </c>
      <c r="C1669" s="2" t="s">
        <v>1409</v>
      </c>
      <c r="D1669" s="2" t="s">
        <v>19</v>
      </c>
      <c r="E1669" s="11">
        <v>46040</v>
      </c>
      <c r="F1669" s="2">
        <v>5</v>
      </c>
      <c r="G1669" s="2">
        <v>5</v>
      </c>
      <c r="H1669" s="2">
        <v>5</v>
      </c>
      <c r="I1669" s="2">
        <v>5</v>
      </c>
      <c r="J1669" s="2">
        <v>5</v>
      </c>
      <c r="K1669" s="2">
        <v>10</v>
      </c>
      <c r="L1669" s="2" t="str">
        <f>IF(F1669&gt;=4,"Positive",IF(F1669=3,"Neutral","Negative"))</f>
        <v>Positive</v>
      </c>
      <c r="M1669" s="2" t="str">
        <f>IF(K1669&gt;=9,"Promoter",IF(K1669&gt;=7,"Passive","Detractor"))</f>
        <v>Promoter</v>
      </c>
      <c r="N1669" s="2" t="s">
        <v>7733</v>
      </c>
    </row>
    <row r="1670" spans="1:14" x14ac:dyDescent="0.2">
      <c r="A1670" s="2" t="s">
        <v>9405</v>
      </c>
      <c r="B1670" s="2" t="s">
        <v>6162</v>
      </c>
      <c r="C1670" s="2" t="s">
        <v>512</v>
      </c>
      <c r="D1670" s="2" t="s">
        <v>59</v>
      </c>
      <c r="E1670" s="11">
        <v>46040</v>
      </c>
      <c r="F1670" s="2">
        <v>3</v>
      </c>
      <c r="G1670" s="2">
        <v>3</v>
      </c>
      <c r="H1670" s="2">
        <v>2</v>
      </c>
      <c r="I1670" s="2">
        <v>3</v>
      </c>
      <c r="J1670" s="2">
        <v>3</v>
      </c>
      <c r="K1670" s="2">
        <v>6</v>
      </c>
      <c r="L1670" s="2" t="str">
        <f>IF(F1670&gt;=4,"Positive",IF(F1670=3,"Neutral","Negative"))</f>
        <v>Neutral</v>
      </c>
      <c r="M1670" s="2" t="str">
        <f>IF(K1670&gt;=9,"Promoter",IF(K1670&gt;=7,"Passive","Detractor"))</f>
        <v>Detractor</v>
      </c>
      <c r="N1670" s="2" t="s">
        <v>7735</v>
      </c>
    </row>
    <row r="1671" spans="1:14" x14ac:dyDescent="0.2">
      <c r="A1671" s="2" t="s">
        <v>9406</v>
      </c>
      <c r="B1671" s="2" t="s">
        <v>6251</v>
      </c>
      <c r="C1671" s="2" t="s">
        <v>2099</v>
      </c>
      <c r="D1671" s="2" t="s">
        <v>26</v>
      </c>
      <c r="E1671" s="11">
        <v>46040</v>
      </c>
      <c r="F1671" s="2">
        <v>5</v>
      </c>
      <c r="G1671" s="2">
        <v>5</v>
      </c>
      <c r="H1671" s="2">
        <v>4</v>
      </c>
      <c r="I1671" s="2">
        <v>5</v>
      </c>
      <c r="J1671" s="2">
        <v>4</v>
      </c>
      <c r="K1671" s="2">
        <v>9</v>
      </c>
      <c r="L1671" s="2" t="str">
        <f>IF(F1671&gt;=4,"Positive",IF(F1671=3,"Neutral","Negative"))</f>
        <v>Positive</v>
      </c>
      <c r="M1671" s="2" t="str">
        <f>IF(K1671&gt;=9,"Promoter",IF(K1671&gt;=7,"Passive","Detractor"))</f>
        <v>Promoter</v>
      </c>
      <c r="N1671" s="2" t="s">
        <v>7743</v>
      </c>
    </row>
    <row r="1672" spans="1:14" x14ac:dyDescent="0.2">
      <c r="A1672" s="2" t="s">
        <v>9407</v>
      </c>
      <c r="B1672" s="2" t="s">
        <v>4327</v>
      </c>
      <c r="C1672" s="2" t="s">
        <v>2312</v>
      </c>
      <c r="D1672" s="2" t="s">
        <v>63</v>
      </c>
      <c r="E1672" s="11">
        <v>46041</v>
      </c>
      <c r="F1672" s="2">
        <v>4</v>
      </c>
      <c r="G1672" s="2">
        <v>5</v>
      </c>
      <c r="H1672" s="2">
        <v>3</v>
      </c>
      <c r="I1672" s="2">
        <v>4</v>
      </c>
      <c r="J1672" s="2">
        <v>3</v>
      </c>
      <c r="K1672" s="2">
        <v>7</v>
      </c>
      <c r="L1672" s="2" t="str">
        <f>IF(F1672&gt;=4,"Positive",IF(F1672=3,"Neutral","Negative"))</f>
        <v>Positive</v>
      </c>
      <c r="M1672" s="2" t="str">
        <f>IF(K1672&gt;=9,"Promoter",IF(K1672&gt;=7,"Passive","Detractor"))</f>
        <v>Passive</v>
      </c>
      <c r="N1672" s="2" t="s">
        <v>7743</v>
      </c>
    </row>
    <row r="1673" spans="1:14" x14ac:dyDescent="0.2">
      <c r="A1673" s="2" t="s">
        <v>9408</v>
      </c>
      <c r="B1673" s="2" t="s">
        <v>5358</v>
      </c>
      <c r="C1673" s="2" t="s">
        <v>550</v>
      </c>
      <c r="D1673" s="2" t="s">
        <v>19</v>
      </c>
      <c r="E1673" s="11">
        <v>46041</v>
      </c>
      <c r="F1673" s="2">
        <v>4</v>
      </c>
      <c r="G1673" s="2">
        <v>4</v>
      </c>
      <c r="H1673" s="2">
        <v>5</v>
      </c>
      <c r="I1673" s="2">
        <v>3</v>
      </c>
      <c r="J1673" s="2">
        <v>5</v>
      </c>
      <c r="K1673" s="2">
        <v>8</v>
      </c>
      <c r="L1673" s="2" t="str">
        <f>IF(F1673&gt;=4,"Positive",IF(F1673=3,"Neutral","Negative"))</f>
        <v>Positive</v>
      </c>
      <c r="M1673" s="2" t="str">
        <f>IF(K1673&gt;=9,"Promoter",IF(K1673&gt;=7,"Passive","Detractor"))</f>
        <v>Passive</v>
      </c>
      <c r="N1673" s="2" t="s">
        <v>7735</v>
      </c>
    </row>
    <row r="1674" spans="1:14" x14ac:dyDescent="0.2">
      <c r="A1674" s="2" t="s">
        <v>9409</v>
      </c>
      <c r="B1674" s="2" t="s">
        <v>6040</v>
      </c>
      <c r="C1674" s="2" t="s">
        <v>752</v>
      </c>
      <c r="D1674" s="2" t="s">
        <v>13</v>
      </c>
      <c r="E1674" s="11">
        <v>46041</v>
      </c>
      <c r="F1674" s="2">
        <v>5</v>
      </c>
      <c r="G1674" s="2">
        <v>5</v>
      </c>
      <c r="H1674" s="2">
        <v>4</v>
      </c>
      <c r="I1674" s="2">
        <v>4</v>
      </c>
      <c r="J1674" s="2">
        <v>5</v>
      </c>
      <c r="K1674" s="2">
        <v>8</v>
      </c>
      <c r="L1674" s="2" t="str">
        <f>IF(F1674&gt;=4,"Positive",IF(F1674=3,"Neutral","Negative"))</f>
        <v>Positive</v>
      </c>
      <c r="M1674" s="2" t="str">
        <f>IF(K1674&gt;=9,"Promoter",IF(K1674&gt;=7,"Passive","Detractor"))</f>
        <v>Passive</v>
      </c>
      <c r="N1674" s="2" t="s">
        <v>7733</v>
      </c>
    </row>
    <row r="1675" spans="1:14" x14ac:dyDescent="0.2">
      <c r="A1675" s="2" t="s">
        <v>9410</v>
      </c>
      <c r="B1675" s="2" t="s">
        <v>6196</v>
      </c>
      <c r="C1675" s="2" t="s">
        <v>1304</v>
      </c>
      <c r="D1675" s="2" t="s">
        <v>63</v>
      </c>
      <c r="E1675" s="11">
        <v>46041</v>
      </c>
      <c r="F1675" s="2">
        <v>4</v>
      </c>
      <c r="G1675" s="2">
        <v>4</v>
      </c>
      <c r="H1675" s="2">
        <v>4</v>
      </c>
      <c r="I1675" s="2">
        <v>4</v>
      </c>
      <c r="J1675" s="2">
        <v>3</v>
      </c>
      <c r="K1675" s="2">
        <v>7</v>
      </c>
      <c r="L1675" s="2" t="str">
        <f>IF(F1675&gt;=4,"Positive",IF(F1675=3,"Neutral","Negative"))</f>
        <v>Positive</v>
      </c>
      <c r="M1675" s="2" t="str">
        <f>IF(K1675&gt;=9,"Promoter",IF(K1675&gt;=7,"Passive","Detractor"))</f>
        <v>Passive</v>
      </c>
      <c r="N1675" s="2" t="s">
        <v>7735</v>
      </c>
    </row>
    <row r="1676" spans="1:14" x14ac:dyDescent="0.2">
      <c r="A1676" s="2" t="s">
        <v>9411</v>
      </c>
      <c r="B1676" s="2" t="s">
        <v>6200</v>
      </c>
      <c r="C1676" s="2" t="s">
        <v>2321</v>
      </c>
      <c r="D1676" s="2" t="s">
        <v>51</v>
      </c>
      <c r="E1676" s="11">
        <v>46041</v>
      </c>
      <c r="F1676" s="2">
        <v>5</v>
      </c>
      <c r="G1676" s="2">
        <v>5</v>
      </c>
      <c r="H1676" s="2">
        <v>5</v>
      </c>
      <c r="I1676" s="2">
        <v>5</v>
      </c>
      <c r="J1676" s="2">
        <v>4</v>
      </c>
      <c r="K1676" s="2">
        <v>8</v>
      </c>
      <c r="L1676" s="2" t="str">
        <f>IF(F1676&gt;=4,"Positive",IF(F1676=3,"Neutral","Negative"))</f>
        <v>Positive</v>
      </c>
      <c r="M1676" s="2" t="str">
        <f>IF(K1676&gt;=9,"Promoter",IF(K1676&gt;=7,"Passive","Detractor"))</f>
        <v>Passive</v>
      </c>
      <c r="N1676" s="2" t="s">
        <v>7743</v>
      </c>
    </row>
    <row r="1677" spans="1:14" x14ac:dyDescent="0.2">
      <c r="A1677" s="2" t="s">
        <v>9412</v>
      </c>
      <c r="B1677" s="2" t="s">
        <v>6203</v>
      </c>
      <c r="C1677" s="2" t="s">
        <v>659</v>
      </c>
      <c r="D1677" s="2" t="s">
        <v>97</v>
      </c>
      <c r="E1677" s="11">
        <v>46041</v>
      </c>
      <c r="F1677" s="2">
        <v>3</v>
      </c>
      <c r="G1677" s="2">
        <v>4</v>
      </c>
      <c r="H1677" s="2">
        <v>3</v>
      </c>
      <c r="I1677" s="2">
        <v>4</v>
      </c>
      <c r="J1677" s="2">
        <v>4</v>
      </c>
      <c r="K1677" s="2">
        <v>7</v>
      </c>
      <c r="L1677" s="2" t="str">
        <f>IF(F1677&gt;=4,"Positive",IF(F1677=3,"Neutral","Negative"))</f>
        <v>Neutral</v>
      </c>
      <c r="M1677" s="2" t="str">
        <f>IF(K1677&gt;=9,"Promoter",IF(K1677&gt;=7,"Passive","Detractor"))</f>
        <v>Passive</v>
      </c>
      <c r="N1677" s="2" t="s">
        <v>7749</v>
      </c>
    </row>
    <row r="1678" spans="1:14" x14ac:dyDescent="0.2">
      <c r="A1678" s="2" t="s">
        <v>9413</v>
      </c>
      <c r="B1678" s="2" t="s">
        <v>5629</v>
      </c>
      <c r="C1678" s="2" t="s">
        <v>1621</v>
      </c>
      <c r="D1678" s="2" t="s">
        <v>63</v>
      </c>
      <c r="E1678" s="11">
        <v>46042</v>
      </c>
      <c r="F1678" s="2">
        <v>4</v>
      </c>
      <c r="G1678" s="2">
        <v>5</v>
      </c>
      <c r="H1678" s="2">
        <v>5</v>
      </c>
      <c r="I1678" s="2">
        <v>4</v>
      </c>
      <c r="J1678" s="2">
        <v>3</v>
      </c>
      <c r="K1678" s="2">
        <v>9</v>
      </c>
      <c r="L1678" s="2" t="str">
        <f>IF(F1678&gt;=4,"Positive",IF(F1678=3,"Neutral","Negative"))</f>
        <v>Positive</v>
      </c>
      <c r="M1678" s="2" t="str">
        <f>IF(K1678&gt;=9,"Promoter",IF(K1678&gt;=7,"Passive","Detractor"))</f>
        <v>Promoter</v>
      </c>
      <c r="N1678" s="2" t="s">
        <v>7743</v>
      </c>
    </row>
    <row r="1679" spans="1:14" x14ac:dyDescent="0.2">
      <c r="A1679" s="2" t="s">
        <v>9414</v>
      </c>
      <c r="B1679" s="2" t="s">
        <v>5918</v>
      </c>
      <c r="C1679" s="2" t="s">
        <v>2442</v>
      </c>
      <c r="D1679" s="2" t="s">
        <v>112</v>
      </c>
      <c r="E1679" s="11">
        <v>46042</v>
      </c>
      <c r="F1679" s="2">
        <v>4</v>
      </c>
      <c r="G1679" s="2">
        <v>5</v>
      </c>
      <c r="H1679" s="2">
        <v>5</v>
      </c>
      <c r="I1679" s="2">
        <v>5</v>
      </c>
      <c r="J1679" s="2">
        <v>4</v>
      </c>
      <c r="K1679" s="2">
        <v>9</v>
      </c>
      <c r="L1679" s="2" t="str">
        <f>IF(F1679&gt;=4,"Positive",IF(F1679=3,"Neutral","Negative"))</f>
        <v>Positive</v>
      </c>
      <c r="M1679" s="2" t="str">
        <f>IF(K1679&gt;=9,"Promoter",IF(K1679&gt;=7,"Passive","Detractor"))</f>
        <v>Promoter</v>
      </c>
      <c r="N1679" s="2" t="s">
        <v>7743</v>
      </c>
    </row>
    <row r="1680" spans="1:14" x14ac:dyDescent="0.2">
      <c r="A1680" s="2" t="s">
        <v>9415</v>
      </c>
      <c r="B1680" s="2" t="s">
        <v>5941</v>
      </c>
      <c r="C1680" s="2" t="s">
        <v>1530</v>
      </c>
      <c r="D1680" s="2" t="s">
        <v>13</v>
      </c>
      <c r="E1680" s="11">
        <v>46042</v>
      </c>
      <c r="F1680" s="2">
        <v>2</v>
      </c>
      <c r="G1680" s="2">
        <v>2</v>
      </c>
      <c r="H1680" s="2">
        <v>2</v>
      </c>
      <c r="I1680" s="2">
        <v>3</v>
      </c>
      <c r="J1680" s="2">
        <v>1</v>
      </c>
      <c r="K1680" s="2">
        <v>3</v>
      </c>
      <c r="L1680" s="2" t="str">
        <f>IF(F1680&gt;=4,"Positive",IF(F1680=3,"Neutral","Negative"))</f>
        <v>Negative</v>
      </c>
      <c r="M1680" s="2" t="str">
        <f>IF(K1680&gt;=9,"Promoter",IF(K1680&gt;=7,"Passive","Detractor"))</f>
        <v>Detractor</v>
      </c>
      <c r="N1680" s="2" t="s">
        <v>7749</v>
      </c>
    </row>
    <row r="1681" spans="1:14" x14ac:dyDescent="0.2">
      <c r="A1681" s="2" t="s">
        <v>9416</v>
      </c>
      <c r="B1681" s="2" t="s">
        <v>5402</v>
      </c>
      <c r="C1681" s="2" t="s">
        <v>2305</v>
      </c>
      <c r="D1681" s="2" t="s">
        <v>26</v>
      </c>
      <c r="E1681" s="11">
        <v>46043</v>
      </c>
      <c r="F1681" s="2">
        <v>4</v>
      </c>
      <c r="G1681" s="2">
        <v>5</v>
      </c>
      <c r="H1681" s="2">
        <v>5</v>
      </c>
      <c r="I1681" s="2">
        <v>3</v>
      </c>
      <c r="J1681" s="2">
        <v>4</v>
      </c>
      <c r="K1681" s="2">
        <v>9</v>
      </c>
      <c r="L1681" s="2" t="str">
        <f>IF(F1681&gt;=4,"Positive",IF(F1681=3,"Neutral","Negative"))</f>
        <v>Positive</v>
      </c>
      <c r="M1681" s="2" t="str">
        <f>IF(K1681&gt;=9,"Promoter",IF(K1681&gt;=7,"Passive","Detractor"))</f>
        <v>Promoter</v>
      </c>
      <c r="N1681" s="2" t="s">
        <v>7735</v>
      </c>
    </row>
    <row r="1682" spans="1:14" x14ac:dyDescent="0.2">
      <c r="A1682" s="2" t="s">
        <v>9417</v>
      </c>
      <c r="B1682" s="2" t="s">
        <v>6067</v>
      </c>
      <c r="C1682" s="2" t="s">
        <v>2376</v>
      </c>
      <c r="D1682" s="2" t="s">
        <v>91</v>
      </c>
      <c r="E1682" s="11">
        <v>46043</v>
      </c>
      <c r="F1682" s="2">
        <v>2</v>
      </c>
      <c r="G1682" s="2">
        <v>2</v>
      </c>
      <c r="H1682" s="2">
        <v>2</v>
      </c>
      <c r="I1682" s="2">
        <v>2</v>
      </c>
      <c r="J1682" s="2">
        <v>1</v>
      </c>
      <c r="K1682" s="2">
        <v>4</v>
      </c>
      <c r="L1682" s="2" t="str">
        <f>IF(F1682&gt;=4,"Positive",IF(F1682=3,"Neutral","Negative"))</f>
        <v>Negative</v>
      </c>
      <c r="M1682" s="2" t="str">
        <f>IF(K1682&gt;=9,"Promoter",IF(K1682&gt;=7,"Passive","Detractor"))</f>
        <v>Detractor</v>
      </c>
      <c r="N1682" s="2" t="s">
        <v>7733</v>
      </c>
    </row>
    <row r="1683" spans="1:14" x14ac:dyDescent="0.2">
      <c r="A1683" s="2" t="s">
        <v>9418</v>
      </c>
      <c r="B1683" s="2" t="s">
        <v>6091</v>
      </c>
      <c r="C1683" s="2" t="s">
        <v>811</v>
      </c>
      <c r="D1683" s="2" t="s">
        <v>69</v>
      </c>
      <c r="E1683" s="11">
        <v>46043</v>
      </c>
      <c r="F1683" s="2">
        <v>5</v>
      </c>
      <c r="G1683" s="2">
        <v>5</v>
      </c>
      <c r="H1683" s="2">
        <v>5</v>
      </c>
      <c r="I1683" s="2">
        <v>5</v>
      </c>
      <c r="J1683" s="2">
        <v>5</v>
      </c>
      <c r="K1683" s="2">
        <v>9</v>
      </c>
      <c r="L1683" s="2" t="str">
        <f>IF(F1683&gt;=4,"Positive",IF(F1683=3,"Neutral","Negative"))</f>
        <v>Positive</v>
      </c>
      <c r="M1683" s="2" t="str">
        <f>IF(K1683&gt;=9,"Promoter",IF(K1683&gt;=7,"Passive","Detractor"))</f>
        <v>Promoter</v>
      </c>
      <c r="N1683" s="2" t="s">
        <v>7733</v>
      </c>
    </row>
    <row r="1684" spans="1:14" x14ac:dyDescent="0.2">
      <c r="A1684" s="2" t="s">
        <v>9419</v>
      </c>
      <c r="B1684" s="2" t="s">
        <v>6135</v>
      </c>
      <c r="C1684" s="2" t="s">
        <v>687</v>
      </c>
      <c r="D1684" s="2" t="s">
        <v>61</v>
      </c>
      <c r="E1684" s="11">
        <v>46043</v>
      </c>
      <c r="F1684" s="2">
        <v>5</v>
      </c>
      <c r="G1684" s="2">
        <v>4</v>
      </c>
      <c r="H1684" s="2">
        <v>5</v>
      </c>
      <c r="I1684" s="2">
        <v>5</v>
      </c>
      <c r="J1684" s="2">
        <v>5</v>
      </c>
      <c r="K1684" s="2">
        <v>9</v>
      </c>
      <c r="L1684" s="2" t="str">
        <f>IF(F1684&gt;=4,"Positive",IF(F1684=3,"Neutral","Negative"))</f>
        <v>Positive</v>
      </c>
      <c r="M1684" s="2" t="str">
        <f>IF(K1684&gt;=9,"Promoter",IF(K1684&gt;=7,"Passive","Detractor"))</f>
        <v>Promoter</v>
      </c>
      <c r="N1684" s="2" t="s">
        <v>7733</v>
      </c>
    </row>
    <row r="1685" spans="1:14" x14ac:dyDescent="0.2">
      <c r="A1685" s="2" t="s">
        <v>9420</v>
      </c>
      <c r="B1685" s="2" t="s">
        <v>5657</v>
      </c>
      <c r="C1685" s="2" t="s">
        <v>1119</v>
      </c>
      <c r="D1685" s="2" t="s">
        <v>13</v>
      </c>
      <c r="E1685" s="11">
        <v>46044</v>
      </c>
      <c r="F1685" s="2">
        <v>4</v>
      </c>
      <c r="G1685" s="2">
        <v>4</v>
      </c>
      <c r="H1685" s="2">
        <v>4</v>
      </c>
      <c r="I1685" s="2">
        <v>4</v>
      </c>
      <c r="J1685" s="2">
        <v>4</v>
      </c>
      <c r="K1685" s="2">
        <v>7</v>
      </c>
      <c r="L1685" s="2" t="str">
        <f>IF(F1685&gt;=4,"Positive",IF(F1685=3,"Neutral","Negative"))</f>
        <v>Positive</v>
      </c>
      <c r="M1685" s="2" t="str">
        <f>IF(K1685&gt;=9,"Promoter",IF(K1685&gt;=7,"Passive","Detractor"))</f>
        <v>Passive</v>
      </c>
      <c r="N1685" s="2" t="s">
        <v>7743</v>
      </c>
    </row>
    <row r="1686" spans="1:14" x14ac:dyDescent="0.2">
      <c r="A1686" s="2" t="s">
        <v>9421</v>
      </c>
      <c r="B1686" s="2" t="s">
        <v>6009</v>
      </c>
      <c r="C1686" s="2" t="s">
        <v>2225</v>
      </c>
      <c r="D1686" s="2" t="s">
        <v>9</v>
      </c>
      <c r="E1686" s="11">
        <v>46044</v>
      </c>
      <c r="F1686" s="2">
        <v>5</v>
      </c>
      <c r="G1686" s="2">
        <v>5</v>
      </c>
      <c r="H1686" s="2">
        <v>5</v>
      </c>
      <c r="I1686" s="2">
        <v>5</v>
      </c>
      <c r="J1686" s="2">
        <v>4</v>
      </c>
      <c r="K1686" s="2">
        <v>9</v>
      </c>
      <c r="L1686" s="2" t="str">
        <f>IF(F1686&gt;=4,"Positive",IF(F1686=3,"Neutral","Negative"))</f>
        <v>Positive</v>
      </c>
      <c r="M1686" s="2" t="str">
        <f>IF(K1686&gt;=9,"Promoter",IF(K1686&gt;=7,"Passive","Detractor"))</f>
        <v>Promoter</v>
      </c>
      <c r="N1686" s="2" t="s">
        <v>7733</v>
      </c>
    </row>
    <row r="1687" spans="1:14" x14ac:dyDescent="0.2">
      <c r="A1687" s="2" t="s">
        <v>9422</v>
      </c>
      <c r="B1687" s="2" t="s">
        <v>6094</v>
      </c>
      <c r="C1687" s="2" t="s">
        <v>2057</v>
      </c>
      <c r="D1687" s="2" t="s">
        <v>61</v>
      </c>
      <c r="E1687" s="11">
        <v>46044</v>
      </c>
      <c r="F1687" s="2">
        <v>4</v>
      </c>
      <c r="G1687" s="2">
        <v>4</v>
      </c>
      <c r="H1687" s="2">
        <v>3</v>
      </c>
      <c r="I1687" s="2">
        <v>4</v>
      </c>
      <c r="J1687" s="2">
        <v>3</v>
      </c>
      <c r="K1687" s="2">
        <v>7</v>
      </c>
      <c r="L1687" s="2" t="str">
        <f>IF(F1687&gt;=4,"Positive",IF(F1687=3,"Neutral","Negative"))</f>
        <v>Positive</v>
      </c>
      <c r="M1687" s="2" t="str">
        <f>IF(K1687&gt;=9,"Promoter",IF(K1687&gt;=7,"Passive","Detractor"))</f>
        <v>Passive</v>
      </c>
      <c r="N1687" s="2" t="s">
        <v>7735</v>
      </c>
    </row>
    <row r="1688" spans="1:14" x14ac:dyDescent="0.2">
      <c r="A1688" s="2" t="s">
        <v>9423</v>
      </c>
      <c r="B1688" s="2" t="s">
        <v>6240</v>
      </c>
      <c r="C1688" s="2" t="s">
        <v>1983</v>
      </c>
      <c r="D1688" s="2" t="s">
        <v>110</v>
      </c>
      <c r="E1688" s="11">
        <v>46044</v>
      </c>
      <c r="F1688" s="2">
        <v>3</v>
      </c>
      <c r="G1688" s="2">
        <v>3</v>
      </c>
      <c r="H1688" s="2">
        <v>3</v>
      </c>
      <c r="I1688" s="2">
        <v>3</v>
      </c>
      <c r="J1688" s="2">
        <v>3</v>
      </c>
      <c r="K1688" s="2">
        <v>7</v>
      </c>
      <c r="L1688" s="2" t="str">
        <f>IF(F1688&gt;=4,"Positive",IF(F1688=3,"Neutral","Negative"))</f>
        <v>Neutral</v>
      </c>
      <c r="M1688" s="2" t="str">
        <f>IF(K1688&gt;=9,"Promoter",IF(K1688&gt;=7,"Passive","Detractor"))</f>
        <v>Passive</v>
      </c>
      <c r="N1688" s="2" t="s">
        <v>7743</v>
      </c>
    </row>
    <row r="1689" spans="1:14" x14ac:dyDescent="0.2">
      <c r="A1689" s="2" t="s">
        <v>9424</v>
      </c>
      <c r="B1689" s="2" t="s">
        <v>5802</v>
      </c>
      <c r="C1689" s="2" t="s">
        <v>1904</v>
      </c>
      <c r="D1689" s="2" t="s">
        <v>79</v>
      </c>
      <c r="E1689" s="11">
        <v>46045</v>
      </c>
      <c r="F1689" s="2">
        <v>4</v>
      </c>
      <c r="G1689" s="2">
        <v>5</v>
      </c>
      <c r="H1689" s="2">
        <v>5</v>
      </c>
      <c r="I1689" s="2">
        <v>3</v>
      </c>
      <c r="J1689" s="2">
        <v>3</v>
      </c>
      <c r="K1689" s="2">
        <v>8</v>
      </c>
      <c r="L1689" s="2" t="str">
        <f>IF(F1689&gt;=4,"Positive",IF(F1689=3,"Neutral","Negative"))</f>
        <v>Positive</v>
      </c>
      <c r="M1689" s="2" t="str">
        <f>IF(K1689&gt;=9,"Promoter",IF(K1689&gt;=7,"Passive","Detractor"))</f>
        <v>Passive</v>
      </c>
      <c r="N1689" s="2" t="s">
        <v>7743</v>
      </c>
    </row>
    <row r="1690" spans="1:14" x14ac:dyDescent="0.2">
      <c r="A1690" s="2" t="s">
        <v>9425</v>
      </c>
      <c r="B1690" s="2" t="s">
        <v>5962</v>
      </c>
      <c r="C1690" s="2" t="s">
        <v>2099</v>
      </c>
      <c r="D1690" s="2" t="s">
        <v>125</v>
      </c>
      <c r="E1690" s="11">
        <v>46045</v>
      </c>
      <c r="F1690" s="2">
        <v>4</v>
      </c>
      <c r="G1690" s="2">
        <v>3</v>
      </c>
      <c r="H1690" s="2">
        <v>3</v>
      </c>
      <c r="I1690" s="2">
        <v>3</v>
      </c>
      <c r="J1690" s="2">
        <v>5</v>
      </c>
      <c r="K1690" s="2">
        <v>7</v>
      </c>
      <c r="L1690" s="2" t="str">
        <f>IF(F1690&gt;=4,"Positive",IF(F1690=3,"Neutral","Negative"))</f>
        <v>Positive</v>
      </c>
      <c r="M1690" s="2" t="str">
        <f>IF(K1690&gt;=9,"Promoter",IF(K1690&gt;=7,"Passive","Detractor"))</f>
        <v>Passive</v>
      </c>
      <c r="N1690" s="2" t="s">
        <v>7743</v>
      </c>
    </row>
    <row r="1691" spans="1:14" x14ac:dyDescent="0.2">
      <c r="A1691" s="2" t="s">
        <v>9426</v>
      </c>
      <c r="B1691" s="2" t="s">
        <v>6069</v>
      </c>
      <c r="C1691" s="2" t="s">
        <v>1338</v>
      </c>
      <c r="D1691" s="2" t="s">
        <v>71</v>
      </c>
      <c r="E1691" s="11">
        <v>46045</v>
      </c>
      <c r="F1691" s="2">
        <v>5</v>
      </c>
      <c r="G1691" s="2">
        <v>4</v>
      </c>
      <c r="H1691" s="2">
        <v>4</v>
      </c>
      <c r="I1691" s="2">
        <v>5</v>
      </c>
      <c r="J1691" s="2">
        <v>5</v>
      </c>
      <c r="K1691" s="2">
        <v>10</v>
      </c>
      <c r="L1691" s="2" t="str">
        <f>IF(F1691&gt;=4,"Positive",IF(F1691=3,"Neutral","Negative"))</f>
        <v>Positive</v>
      </c>
      <c r="M1691" s="2" t="str">
        <f>IF(K1691&gt;=9,"Promoter",IF(K1691&gt;=7,"Passive","Detractor"))</f>
        <v>Promoter</v>
      </c>
      <c r="N1691" s="2" t="s">
        <v>7733</v>
      </c>
    </row>
    <row r="1692" spans="1:14" x14ac:dyDescent="0.2">
      <c r="A1692" s="2" t="s">
        <v>9427</v>
      </c>
      <c r="B1692" s="2" t="s">
        <v>6261</v>
      </c>
      <c r="C1692" s="2" t="s">
        <v>1565</v>
      </c>
      <c r="D1692" s="2" t="s">
        <v>26</v>
      </c>
      <c r="E1692" s="11">
        <v>46045</v>
      </c>
      <c r="F1692" s="2">
        <v>5</v>
      </c>
      <c r="G1692" s="2">
        <v>5</v>
      </c>
      <c r="H1692" s="2">
        <v>5</v>
      </c>
      <c r="I1692" s="2">
        <v>5</v>
      </c>
      <c r="J1692" s="2">
        <v>4</v>
      </c>
      <c r="K1692" s="2">
        <v>9</v>
      </c>
      <c r="L1692" s="2" t="str">
        <f>IF(F1692&gt;=4,"Positive",IF(F1692=3,"Neutral","Negative"))</f>
        <v>Positive</v>
      </c>
      <c r="M1692" s="2" t="str">
        <f>IF(K1692&gt;=9,"Promoter",IF(K1692&gt;=7,"Passive","Detractor"))</f>
        <v>Promoter</v>
      </c>
      <c r="N1692" s="2" t="s">
        <v>7735</v>
      </c>
    </row>
    <row r="1693" spans="1:14" x14ac:dyDescent="0.2">
      <c r="A1693" s="2" t="s">
        <v>9428</v>
      </c>
      <c r="B1693" s="2" t="s">
        <v>5832</v>
      </c>
      <c r="C1693" s="2" t="s">
        <v>950</v>
      </c>
      <c r="D1693" s="2" t="s">
        <v>89</v>
      </c>
      <c r="E1693" s="11">
        <v>46046</v>
      </c>
      <c r="F1693" s="2">
        <v>5</v>
      </c>
      <c r="G1693" s="2">
        <v>5</v>
      </c>
      <c r="H1693" s="2">
        <v>5</v>
      </c>
      <c r="I1693" s="2">
        <v>5</v>
      </c>
      <c r="J1693" s="2">
        <v>5</v>
      </c>
      <c r="K1693" s="2">
        <v>9</v>
      </c>
      <c r="L1693" s="2" t="str">
        <f>IF(F1693&gt;=4,"Positive",IF(F1693=3,"Neutral","Negative"))</f>
        <v>Positive</v>
      </c>
      <c r="M1693" s="2" t="str">
        <f>IF(K1693&gt;=9,"Promoter",IF(K1693&gt;=7,"Passive","Detractor"))</f>
        <v>Promoter</v>
      </c>
      <c r="N1693" s="2" t="s">
        <v>7743</v>
      </c>
    </row>
    <row r="1694" spans="1:14" x14ac:dyDescent="0.2">
      <c r="A1694" s="2" t="s">
        <v>9429</v>
      </c>
      <c r="B1694" s="2" t="s">
        <v>5917</v>
      </c>
      <c r="C1694" s="2" t="s">
        <v>2269</v>
      </c>
      <c r="D1694" s="2" t="s">
        <v>93</v>
      </c>
      <c r="E1694" s="11">
        <v>46046</v>
      </c>
      <c r="F1694" s="2">
        <v>4</v>
      </c>
      <c r="G1694" s="2">
        <v>4</v>
      </c>
      <c r="H1694" s="2">
        <v>3</v>
      </c>
      <c r="I1694" s="2">
        <v>3</v>
      </c>
      <c r="J1694" s="2">
        <v>4</v>
      </c>
      <c r="K1694" s="2">
        <v>8</v>
      </c>
      <c r="L1694" s="2" t="str">
        <f>IF(F1694&gt;=4,"Positive",IF(F1694=3,"Neutral","Negative"))</f>
        <v>Positive</v>
      </c>
      <c r="M1694" s="2" t="str">
        <f>IF(K1694&gt;=9,"Promoter",IF(K1694&gt;=7,"Passive","Detractor"))</f>
        <v>Passive</v>
      </c>
      <c r="N1694" s="2" t="s">
        <v>7737</v>
      </c>
    </row>
    <row r="1695" spans="1:14" x14ac:dyDescent="0.2">
      <c r="A1695" s="2" t="s">
        <v>9430</v>
      </c>
      <c r="B1695" s="2" t="s">
        <v>6117</v>
      </c>
      <c r="C1695" s="2" t="s">
        <v>2448</v>
      </c>
      <c r="D1695" s="2" t="s">
        <v>89</v>
      </c>
      <c r="E1695" s="11">
        <v>46046</v>
      </c>
      <c r="F1695" s="2">
        <v>4</v>
      </c>
      <c r="G1695" s="2">
        <v>5</v>
      </c>
      <c r="H1695" s="2">
        <v>4</v>
      </c>
      <c r="I1695" s="2">
        <v>4</v>
      </c>
      <c r="J1695" s="2">
        <v>3</v>
      </c>
      <c r="K1695" s="2">
        <v>9</v>
      </c>
      <c r="L1695" s="2" t="str">
        <f>IF(F1695&gt;=4,"Positive",IF(F1695=3,"Neutral","Negative"))</f>
        <v>Positive</v>
      </c>
      <c r="M1695" s="2" t="str">
        <f>IF(K1695&gt;=9,"Promoter",IF(K1695&gt;=7,"Passive","Detractor"))</f>
        <v>Promoter</v>
      </c>
      <c r="N1695" s="2" t="s">
        <v>7733</v>
      </c>
    </row>
    <row r="1696" spans="1:14" x14ac:dyDescent="0.2">
      <c r="A1696" s="2" t="s">
        <v>9431</v>
      </c>
      <c r="B1696" s="2" t="s">
        <v>6208</v>
      </c>
      <c r="C1696" s="2" t="s">
        <v>650</v>
      </c>
      <c r="D1696" s="2" t="s">
        <v>29</v>
      </c>
      <c r="E1696" s="11">
        <v>46046</v>
      </c>
      <c r="F1696" s="2">
        <v>3</v>
      </c>
      <c r="G1696" s="2">
        <v>2</v>
      </c>
      <c r="H1696" s="2">
        <v>4</v>
      </c>
      <c r="I1696" s="2">
        <v>3</v>
      </c>
      <c r="J1696" s="2">
        <v>2</v>
      </c>
      <c r="K1696" s="2">
        <v>6</v>
      </c>
      <c r="L1696" s="2" t="str">
        <f>IF(F1696&gt;=4,"Positive",IF(F1696=3,"Neutral","Negative"))</f>
        <v>Neutral</v>
      </c>
      <c r="M1696" s="2" t="str">
        <f>IF(K1696&gt;=9,"Promoter",IF(K1696&gt;=7,"Passive","Detractor"))</f>
        <v>Detractor</v>
      </c>
      <c r="N1696" s="2" t="s">
        <v>7735</v>
      </c>
    </row>
    <row r="1697" spans="1:14" x14ac:dyDescent="0.2">
      <c r="A1697" s="2" t="s">
        <v>9432</v>
      </c>
      <c r="B1697" s="2" t="s">
        <v>6228</v>
      </c>
      <c r="C1697" s="2" t="s">
        <v>1343</v>
      </c>
      <c r="D1697" s="2" t="s">
        <v>93</v>
      </c>
      <c r="E1697" s="11">
        <v>46046</v>
      </c>
      <c r="F1697" s="2">
        <v>3</v>
      </c>
      <c r="G1697" s="2">
        <v>3</v>
      </c>
      <c r="H1697" s="2">
        <v>3</v>
      </c>
      <c r="I1697" s="2">
        <v>3</v>
      </c>
      <c r="J1697" s="2">
        <v>2</v>
      </c>
      <c r="K1697" s="2">
        <v>6</v>
      </c>
      <c r="L1697" s="2" t="str">
        <f>IF(F1697&gt;=4,"Positive",IF(F1697=3,"Neutral","Negative"))</f>
        <v>Neutral</v>
      </c>
      <c r="M1697" s="2" t="str">
        <f>IF(K1697&gt;=9,"Promoter",IF(K1697&gt;=7,"Passive","Detractor"))</f>
        <v>Detractor</v>
      </c>
      <c r="N1697" s="2" t="s">
        <v>7733</v>
      </c>
    </row>
    <row r="1698" spans="1:14" x14ac:dyDescent="0.2">
      <c r="A1698" s="2" t="s">
        <v>9433</v>
      </c>
      <c r="B1698" s="2" t="s">
        <v>6235</v>
      </c>
      <c r="C1698" s="2" t="s">
        <v>804</v>
      </c>
      <c r="D1698" s="2" t="s">
        <v>89</v>
      </c>
      <c r="E1698" s="11">
        <v>46046</v>
      </c>
      <c r="F1698" s="2">
        <v>4</v>
      </c>
      <c r="G1698" s="2">
        <v>4</v>
      </c>
      <c r="H1698" s="2">
        <v>3</v>
      </c>
      <c r="I1698" s="2">
        <v>4</v>
      </c>
      <c r="J1698" s="2">
        <v>4</v>
      </c>
      <c r="K1698" s="2">
        <v>7</v>
      </c>
      <c r="L1698" s="2" t="str">
        <f>IF(F1698&gt;=4,"Positive",IF(F1698=3,"Neutral","Negative"))</f>
        <v>Positive</v>
      </c>
      <c r="M1698" s="2" t="str">
        <f>IF(K1698&gt;=9,"Promoter",IF(K1698&gt;=7,"Passive","Detractor"))</f>
        <v>Passive</v>
      </c>
      <c r="N1698" s="2" t="s">
        <v>7733</v>
      </c>
    </row>
    <row r="1699" spans="1:14" x14ac:dyDescent="0.2">
      <c r="A1699" s="2" t="s">
        <v>9434</v>
      </c>
      <c r="B1699" s="2" t="s">
        <v>6328</v>
      </c>
      <c r="C1699" s="2" t="s">
        <v>2343</v>
      </c>
      <c r="D1699" s="2" t="s">
        <v>69</v>
      </c>
      <c r="E1699" s="11">
        <v>46046</v>
      </c>
      <c r="F1699" s="2">
        <v>5</v>
      </c>
      <c r="G1699" s="2">
        <v>5</v>
      </c>
      <c r="H1699" s="2">
        <v>5</v>
      </c>
      <c r="I1699" s="2">
        <v>5</v>
      </c>
      <c r="J1699" s="2">
        <v>5</v>
      </c>
      <c r="K1699" s="2">
        <v>9</v>
      </c>
      <c r="L1699" s="2" t="str">
        <f>IF(F1699&gt;=4,"Positive",IF(F1699=3,"Neutral","Negative"))</f>
        <v>Positive</v>
      </c>
      <c r="M1699" s="2" t="str">
        <f>IF(K1699&gt;=9,"Promoter",IF(K1699&gt;=7,"Passive","Detractor"))</f>
        <v>Promoter</v>
      </c>
      <c r="N1699" s="2" t="s">
        <v>7743</v>
      </c>
    </row>
    <row r="1700" spans="1:14" x14ac:dyDescent="0.2">
      <c r="A1700" s="2" t="s">
        <v>9435</v>
      </c>
      <c r="B1700" s="2" t="s">
        <v>4748</v>
      </c>
      <c r="C1700" s="2" t="s">
        <v>1313</v>
      </c>
      <c r="D1700" s="2" t="s">
        <v>73</v>
      </c>
      <c r="E1700" s="11">
        <v>46047</v>
      </c>
      <c r="F1700" s="2">
        <v>3</v>
      </c>
      <c r="G1700" s="2">
        <v>2</v>
      </c>
      <c r="H1700" s="2">
        <v>2</v>
      </c>
      <c r="I1700" s="2">
        <v>3</v>
      </c>
      <c r="J1700" s="2">
        <v>2</v>
      </c>
      <c r="K1700" s="2">
        <v>5</v>
      </c>
      <c r="L1700" s="2" t="str">
        <f>IF(F1700&gt;=4,"Positive",IF(F1700=3,"Neutral","Negative"))</f>
        <v>Neutral</v>
      </c>
      <c r="M1700" s="2" t="str">
        <f>IF(K1700&gt;=9,"Promoter",IF(K1700&gt;=7,"Passive","Detractor"))</f>
        <v>Detractor</v>
      </c>
      <c r="N1700" s="2" t="s">
        <v>7733</v>
      </c>
    </row>
    <row r="1701" spans="1:14" x14ac:dyDescent="0.2">
      <c r="A1701" s="2" t="s">
        <v>9436</v>
      </c>
      <c r="B1701" s="2" t="s">
        <v>4932</v>
      </c>
      <c r="C1701" s="2" t="s">
        <v>1057</v>
      </c>
      <c r="D1701" s="2" t="s">
        <v>13</v>
      </c>
      <c r="E1701" s="11">
        <v>46047</v>
      </c>
      <c r="F1701" s="2">
        <v>4</v>
      </c>
      <c r="G1701" s="2">
        <v>5</v>
      </c>
      <c r="H1701" s="2">
        <v>4</v>
      </c>
      <c r="I1701" s="2">
        <v>4</v>
      </c>
      <c r="J1701" s="2">
        <v>5</v>
      </c>
      <c r="K1701" s="2">
        <v>9</v>
      </c>
      <c r="L1701" s="2" t="str">
        <f>IF(F1701&gt;=4,"Positive",IF(F1701=3,"Neutral","Negative"))</f>
        <v>Positive</v>
      </c>
      <c r="M1701" s="2" t="str">
        <f>IF(K1701&gt;=9,"Promoter",IF(K1701&gt;=7,"Passive","Detractor"))</f>
        <v>Promoter</v>
      </c>
      <c r="N1701" s="2" t="s">
        <v>7743</v>
      </c>
    </row>
    <row r="1702" spans="1:14" x14ac:dyDescent="0.2">
      <c r="A1702" s="2" t="s">
        <v>9437</v>
      </c>
      <c r="B1702" s="2" t="s">
        <v>6140</v>
      </c>
      <c r="C1702" s="2" t="s">
        <v>1496</v>
      </c>
      <c r="D1702" s="2" t="s">
        <v>129</v>
      </c>
      <c r="E1702" s="11">
        <v>46047</v>
      </c>
      <c r="F1702" s="2">
        <v>4</v>
      </c>
      <c r="G1702" s="2">
        <v>4</v>
      </c>
      <c r="H1702" s="2">
        <v>4</v>
      </c>
      <c r="I1702" s="2">
        <v>4</v>
      </c>
      <c r="J1702" s="2">
        <v>3</v>
      </c>
      <c r="K1702" s="2">
        <v>7</v>
      </c>
      <c r="L1702" s="2" t="str">
        <f>IF(F1702&gt;=4,"Positive",IF(F1702=3,"Neutral","Negative"))</f>
        <v>Positive</v>
      </c>
      <c r="M1702" s="2" t="str">
        <f>IF(K1702&gt;=9,"Promoter",IF(K1702&gt;=7,"Passive","Detractor"))</f>
        <v>Passive</v>
      </c>
      <c r="N1702" s="2" t="s">
        <v>7733</v>
      </c>
    </row>
    <row r="1703" spans="1:14" x14ac:dyDescent="0.2">
      <c r="A1703" s="2" t="s">
        <v>9438</v>
      </c>
      <c r="B1703" s="2" t="s">
        <v>6146</v>
      </c>
      <c r="C1703" s="2" t="s">
        <v>2431</v>
      </c>
      <c r="D1703" s="2" t="s">
        <v>93</v>
      </c>
      <c r="E1703" s="11">
        <v>46047</v>
      </c>
      <c r="F1703" s="2">
        <v>4</v>
      </c>
      <c r="G1703" s="2">
        <v>5</v>
      </c>
      <c r="H1703" s="2">
        <v>4</v>
      </c>
      <c r="I1703" s="2">
        <v>3</v>
      </c>
      <c r="J1703" s="2">
        <v>4</v>
      </c>
      <c r="K1703" s="2">
        <v>7</v>
      </c>
      <c r="L1703" s="2" t="str">
        <f>IF(F1703&gt;=4,"Positive",IF(F1703=3,"Neutral","Negative"))</f>
        <v>Positive</v>
      </c>
      <c r="M1703" s="2" t="str">
        <f>IF(K1703&gt;=9,"Promoter",IF(K1703&gt;=7,"Passive","Detractor"))</f>
        <v>Passive</v>
      </c>
      <c r="N1703" s="2" t="s">
        <v>7737</v>
      </c>
    </row>
    <row r="1704" spans="1:14" x14ac:dyDescent="0.2">
      <c r="A1704" s="2" t="s">
        <v>9439</v>
      </c>
      <c r="B1704" s="2" t="s">
        <v>6270</v>
      </c>
      <c r="C1704" s="2" t="s">
        <v>2020</v>
      </c>
      <c r="D1704" s="2" t="s">
        <v>106</v>
      </c>
      <c r="E1704" s="11">
        <v>46047</v>
      </c>
      <c r="F1704" s="2">
        <v>3</v>
      </c>
      <c r="G1704" s="2">
        <v>3</v>
      </c>
      <c r="H1704" s="2">
        <v>3</v>
      </c>
      <c r="I1704" s="2">
        <v>2</v>
      </c>
      <c r="J1704" s="2">
        <v>3</v>
      </c>
      <c r="K1704" s="2">
        <v>5</v>
      </c>
      <c r="L1704" s="2" t="str">
        <f>IF(F1704&gt;=4,"Positive",IF(F1704=3,"Neutral","Negative"))</f>
        <v>Neutral</v>
      </c>
      <c r="M1704" s="2" t="str">
        <f>IF(K1704&gt;=9,"Promoter",IF(K1704&gt;=7,"Passive","Detractor"))</f>
        <v>Detractor</v>
      </c>
      <c r="N1704" s="2" t="s">
        <v>7733</v>
      </c>
    </row>
    <row r="1705" spans="1:14" x14ac:dyDescent="0.2">
      <c r="A1705" s="2" t="s">
        <v>9440</v>
      </c>
      <c r="B1705" s="2" t="s">
        <v>6294</v>
      </c>
      <c r="C1705" s="2" t="s">
        <v>2326</v>
      </c>
      <c r="D1705" s="2" t="s">
        <v>116</v>
      </c>
      <c r="E1705" s="11">
        <v>46047</v>
      </c>
      <c r="F1705" s="2">
        <v>4</v>
      </c>
      <c r="G1705" s="2">
        <v>5</v>
      </c>
      <c r="H1705" s="2">
        <v>5</v>
      </c>
      <c r="I1705" s="2">
        <v>4</v>
      </c>
      <c r="J1705" s="2">
        <v>4</v>
      </c>
      <c r="K1705" s="2">
        <v>8</v>
      </c>
      <c r="L1705" s="2" t="str">
        <f>IF(F1705&gt;=4,"Positive",IF(F1705=3,"Neutral","Negative"))</f>
        <v>Positive</v>
      </c>
      <c r="M1705" s="2" t="str">
        <f>IF(K1705&gt;=9,"Promoter",IF(K1705&gt;=7,"Passive","Detractor"))</f>
        <v>Passive</v>
      </c>
      <c r="N1705" s="2" t="s">
        <v>7733</v>
      </c>
    </row>
    <row r="1706" spans="1:14" x14ac:dyDescent="0.2">
      <c r="A1706" s="2" t="s">
        <v>9441</v>
      </c>
      <c r="B1706" s="2" t="s">
        <v>5376</v>
      </c>
      <c r="C1706" s="2" t="s">
        <v>2451</v>
      </c>
      <c r="D1706" s="2" t="s">
        <v>110</v>
      </c>
      <c r="E1706" s="11">
        <v>46048</v>
      </c>
      <c r="F1706" s="2">
        <v>3</v>
      </c>
      <c r="G1706" s="2">
        <v>2</v>
      </c>
      <c r="H1706" s="2">
        <v>3</v>
      </c>
      <c r="I1706" s="2">
        <v>4</v>
      </c>
      <c r="J1706" s="2">
        <v>4</v>
      </c>
      <c r="K1706" s="2">
        <v>5</v>
      </c>
      <c r="L1706" s="2" t="str">
        <f>IF(F1706&gt;=4,"Positive",IF(F1706=3,"Neutral","Negative"))</f>
        <v>Neutral</v>
      </c>
      <c r="M1706" s="2" t="str">
        <f>IF(K1706&gt;=9,"Promoter",IF(K1706&gt;=7,"Passive","Detractor"))</f>
        <v>Detractor</v>
      </c>
      <c r="N1706" s="2" t="s">
        <v>7733</v>
      </c>
    </row>
    <row r="1707" spans="1:14" x14ac:dyDescent="0.2">
      <c r="A1707" s="2" t="s">
        <v>9442</v>
      </c>
      <c r="B1707" s="2" t="s">
        <v>6105</v>
      </c>
      <c r="C1707" s="2" t="s">
        <v>1960</v>
      </c>
      <c r="D1707" s="2" t="s">
        <v>22</v>
      </c>
      <c r="E1707" s="11">
        <v>46048</v>
      </c>
      <c r="F1707" s="2">
        <v>3</v>
      </c>
      <c r="G1707" s="2">
        <v>4</v>
      </c>
      <c r="H1707" s="2">
        <v>3</v>
      </c>
      <c r="I1707" s="2">
        <v>2</v>
      </c>
      <c r="J1707" s="2">
        <v>3</v>
      </c>
      <c r="K1707" s="2">
        <v>6</v>
      </c>
      <c r="L1707" s="2" t="str">
        <f>IF(F1707&gt;=4,"Positive",IF(F1707=3,"Neutral","Negative"))</f>
        <v>Neutral</v>
      </c>
      <c r="M1707" s="2" t="str">
        <f>IF(K1707&gt;=9,"Promoter",IF(K1707&gt;=7,"Passive","Detractor"))</f>
        <v>Detractor</v>
      </c>
      <c r="N1707" s="2" t="s">
        <v>7743</v>
      </c>
    </row>
    <row r="1708" spans="1:14" x14ac:dyDescent="0.2">
      <c r="A1708" s="2" t="s">
        <v>9443</v>
      </c>
      <c r="B1708" s="2" t="s">
        <v>6121</v>
      </c>
      <c r="C1708" s="2" t="s">
        <v>1240</v>
      </c>
      <c r="D1708" s="2" t="s">
        <v>116</v>
      </c>
      <c r="E1708" s="11">
        <v>46048</v>
      </c>
      <c r="F1708" s="2">
        <v>4</v>
      </c>
      <c r="G1708" s="2">
        <v>3</v>
      </c>
      <c r="H1708" s="2">
        <v>3</v>
      </c>
      <c r="I1708" s="2">
        <v>3</v>
      </c>
      <c r="J1708" s="2">
        <v>4</v>
      </c>
      <c r="K1708" s="2">
        <v>8</v>
      </c>
      <c r="L1708" s="2" t="str">
        <f>IF(F1708&gt;=4,"Positive",IF(F1708=3,"Neutral","Negative"))</f>
        <v>Positive</v>
      </c>
      <c r="M1708" s="2" t="str">
        <f>IF(K1708&gt;=9,"Promoter",IF(K1708&gt;=7,"Passive","Detractor"))</f>
        <v>Passive</v>
      </c>
      <c r="N1708" s="2" t="s">
        <v>7735</v>
      </c>
    </row>
    <row r="1709" spans="1:14" x14ac:dyDescent="0.2">
      <c r="A1709" s="2" t="s">
        <v>9444</v>
      </c>
      <c r="B1709" s="2" t="s">
        <v>6225</v>
      </c>
      <c r="C1709" s="2" t="s">
        <v>2586</v>
      </c>
      <c r="D1709" s="2" t="s">
        <v>89</v>
      </c>
      <c r="E1709" s="11">
        <v>46048</v>
      </c>
      <c r="F1709" s="2">
        <v>4</v>
      </c>
      <c r="G1709" s="2">
        <v>3</v>
      </c>
      <c r="H1709" s="2">
        <v>4</v>
      </c>
      <c r="I1709" s="2">
        <v>5</v>
      </c>
      <c r="J1709" s="2">
        <v>4</v>
      </c>
      <c r="K1709" s="2">
        <v>9</v>
      </c>
      <c r="L1709" s="2" t="str">
        <f>IF(F1709&gt;=4,"Positive",IF(F1709=3,"Neutral","Negative"))</f>
        <v>Positive</v>
      </c>
      <c r="M1709" s="2" t="str">
        <f>IF(K1709&gt;=9,"Promoter",IF(K1709&gt;=7,"Passive","Detractor"))</f>
        <v>Promoter</v>
      </c>
      <c r="N1709" s="2" t="s">
        <v>7743</v>
      </c>
    </row>
    <row r="1710" spans="1:14" x14ac:dyDescent="0.2">
      <c r="A1710" s="2" t="s">
        <v>9445</v>
      </c>
      <c r="B1710" s="2" t="s">
        <v>4906</v>
      </c>
      <c r="C1710" s="2" t="s">
        <v>2387</v>
      </c>
      <c r="D1710" s="2" t="s">
        <v>13</v>
      </c>
      <c r="E1710" s="11">
        <v>46049</v>
      </c>
      <c r="F1710" s="2">
        <v>5</v>
      </c>
      <c r="G1710" s="2">
        <v>5</v>
      </c>
      <c r="H1710" s="2">
        <v>5</v>
      </c>
      <c r="I1710" s="2">
        <v>5</v>
      </c>
      <c r="J1710" s="2">
        <v>5</v>
      </c>
      <c r="K1710" s="2">
        <v>10</v>
      </c>
      <c r="L1710" s="2" t="str">
        <f>IF(F1710&gt;=4,"Positive",IF(F1710=3,"Neutral","Negative"))</f>
        <v>Positive</v>
      </c>
      <c r="M1710" s="2" t="str">
        <f>IF(K1710&gt;=9,"Promoter",IF(K1710&gt;=7,"Passive","Detractor"))</f>
        <v>Promoter</v>
      </c>
      <c r="N1710" s="2" t="s">
        <v>7749</v>
      </c>
    </row>
    <row r="1711" spans="1:14" x14ac:dyDescent="0.2">
      <c r="A1711" s="2" t="s">
        <v>9446</v>
      </c>
      <c r="B1711" s="2" t="s">
        <v>5541</v>
      </c>
      <c r="C1711" s="2" t="s">
        <v>1019</v>
      </c>
      <c r="D1711" s="2" t="s">
        <v>34</v>
      </c>
      <c r="E1711" s="11">
        <v>46049</v>
      </c>
      <c r="F1711" s="2">
        <v>5</v>
      </c>
      <c r="G1711" s="2">
        <v>5</v>
      </c>
      <c r="H1711" s="2">
        <v>5</v>
      </c>
      <c r="I1711" s="2">
        <v>4</v>
      </c>
      <c r="J1711" s="2">
        <v>5</v>
      </c>
      <c r="K1711" s="2">
        <v>10</v>
      </c>
      <c r="L1711" s="2" t="str">
        <f>IF(F1711&gt;=4,"Positive",IF(F1711=3,"Neutral","Negative"))</f>
        <v>Positive</v>
      </c>
      <c r="M1711" s="2" t="str">
        <f>IF(K1711&gt;=9,"Promoter",IF(K1711&gt;=7,"Passive","Detractor"))</f>
        <v>Promoter</v>
      </c>
      <c r="N1711" s="2" t="s">
        <v>7743</v>
      </c>
    </row>
    <row r="1712" spans="1:14" x14ac:dyDescent="0.2">
      <c r="A1712" s="2" t="s">
        <v>9447</v>
      </c>
      <c r="B1712" s="2" t="s">
        <v>5811</v>
      </c>
      <c r="C1712" s="2" t="s">
        <v>1830</v>
      </c>
      <c r="D1712" s="2" t="s">
        <v>53</v>
      </c>
      <c r="E1712" s="11">
        <v>46049</v>
      </c>
      <c r="F1712" s="2">
        <v>4</v>
      </c>
      <c r="G1712" s="2">
        <v>4</v>
      </c>
      <c r="H1712" s="2">
        <v>5</v>
      </c>
      <c r="I1712" s="2">
        <v>4</v>
      </c>
      <c r="J1712" s="2">
        <v>4</v>
      </c>
      <c r="K1712" s="2">
        <v>9</v>
      </c>
      <c r="L1712" s="2" t="str">
        <f>IF(F1712&gt;=4,"Positive",IF(F1712=3,"Neutral","Negative"))</f>
        <v>Positive</v>
      </c>
      <c r="M1712" s="2" t="str">
        <f>IF(K1712&gt;=9,"Promoter",IF(K1712&gt;=7,"Passive","Detractor"))</f>
        <v>Promoter</v>
      </c>
      <c r="N1712" s="2" t="s">
        <v>7743</v>
      </c>
    </row>
    <row r="1713" spans="1:14" x14ac:dyDescent="0.2">
      <c r="A1713" s="2" t="s">
        <v>9448</v>
      </c>
      <c r="B1713" s="2" t="s">
        <v>5849</v>
      </c>
      <c r="C1713" s="2" t="s">
        <v>1576</v>
      </c>
      <c r="D1713" s="2" t="s">
        <v>9</v>
      </c>
      <c r="E1713" s="11">
        <v>46049</v>
      </c>
      <c r="F1713" s="2">
        <v>4</v>
      </c>
      <c r="G1713" s="2">
        <v>4</v>
      </c>
      <c r="H1713" s="2">
        <v>4</v>
      </c>
      <c r="I1713" s="2">
        <v>5</v>
      </c>
      <c r="J1713" s="2">
        <v>5</v>
      </c>
      <c r="K1713" s="2">
        <v>9</v>
      </c>
      <c r="L1713" s="2" t="str">
        <f>IF(F1713&gt;=4,"Positive",IF(F1713=3,"Neutral","Negative"))</f>
        <v>Positive</v>
      </c>
      <c r="M1713" s="2" t="str">
        <f>IF(K1713&gt;=9,"Promoter",IF(K1713&gt;=7,"Passive","Detractor"))</f>
        <v>Promoter</v>
      </c>
      <c r="N1713" s="2" t="s">
        <v>7743</v>
      </c>
    </row>
    <row r="1714" spans="1:14" x14ac:dyDescent="0.2">
      <c r="A1714" s="2" t="s">
        <v>9449</v>
      </c>
      <c r="B1714" s="2" t="s">
        <v>6127</v>
      </c>
      <c r="C1714" s="2" t="s">
        <v>2026</v>
      </c>
      <c r="D1714" s="2" t="s">
        <v>112</v>
      </c>
      <c r="E1714" s="11">
        <v>46049</v>
      </c>
      <c r="F1714" s="2">
        <v>3</v>
      </c>
      <c r="G1714" s="2">
        <v>4</v>
      </c>
      <c r="H1714" s="2">
        <v>3</v>
      </c>
      <c r="I1714" s="2">
        <v>2</v>
      </c>
      <c r="J1714" s="2">
        <v>4</v>
      </c>
      <c r="K1714" s="2">
        <v>6</v>
      </c>
      <c r="L1714" s="2" t="str">
        <f>IF(F1714&gt;=4,"Positive",IF(F1714=3,"Neutral","Negative"))</f>
        <v>Neutral</v>
      </c>
      <c r="M1714" s="2" t="str">
        <f>IF(K1714&gt;=9,"Promoter",IF(K1714&gt;=7,"Passive","Detractor"))</f>
        <v>Detractor</v>
      </c>
      <c r="N1714" s="2" t="s">
        <v>7749</v>
      </c>
    </row>
    <row r="1715" spans="1:14" x14ac:dyDescent="0.2">
      <c r="A1715" s="2" t="s">
        <v>9450</v>
      </c>
      <c r="B1715" s="2" t="s">
        <v>6219</v>
      </c>
      <c r="C1715" s="2" t="s">
        <v>2023</v>
      </c>
      <c r="D1715" s="2" t="s">
        <v>79</v>
      </c>
      <c r="E1715" s="11">
        <v>46049</v>
      </c>
      <c r="F1715" s="2">
        <v>4</v>
      </c>
      <c r="G1715" s="2">
        <v>4</v>
      </c>
      <c r="H1715" s="2">
        <v>3</v>
      </c>
      <c r="I1715" s="2">
        <v>4</v>
      </c>
      <c r="J1715" s="2">
        <v>4</v>
      </c>
      <c r="K1715" s="2">
        <v>8</v>
      </c>
      <c r="L1715" s="2" t="str">
        <f>IF(F1715&gt;=4,"Positive",IF(F1715=3,"Neutral","Negative"))</f>
        <v>Positive</v>
      </c>
      <c r="M1715" s="2" t="str">
        <f>IF(K1715&gt;=9,"Promoter",IF(K1715&gt;=7,"Passive","Detractor"))</f>
        <v>Passive</v>
      </c>
      <c r="N1715" s="2" t="s">
        <v>7743</v>
      </c>
    </row>
    <row r="1716" spans="1:14" x14ac:dyDescent="0.2">
      <c r="A1716" s="2" t="s">
        <v>9451</v>
      </c>
      <c r="B1716" s="2" t="s">
        <v>6231</v>
      </c>
      <c r="C1716" s="2" t="s">
        <v>2283</v>
      </c>
      <c r="D1716" s="2" t="s">
        <v>79</v>
      </c>
      <c r="E1716" s="11">
        <v>46049</v>
      </c>
      <c r="F1716" s="2">
        <v>4</v>
      </c>
      <c r="G1716" s="2">
        <v>4</v>
      </c>
      <c r="H1716" s="2">
        <v>5</v>
      </c>
      <c r="I1716" s="2">
        <v>4</v>
      </c>
      <c r="J1716" s="2">
        <v>5</v>
      </c>
      <c r="K1716" s="2">
        <v>7</v>
      </c>
      <c r="L1716" s="2" t="str">
        <f>IF(F1716&gt;=4,"Positive",IF(F1716=3,"Neutral","Negative"))</f>
        <v>Positive</v>
      </c>
      <c r="M1716" s="2" t="str">
        <f>IF(K1716&gt;=9,"Promoter",IF(K1716&gt;=7,"Passive","Detractor"))</f>
        <v>Passive</v>
      </c>
      <c r="N1716" s="2" t="s">
        <v>7743</v>
      </c>
    </row>
    <row r="1717" spans="1:14" x14ac:dyDescent="0.2">
      <c r="A1717" s="2" t="s">
        <v>9452</v>
      </c>
      <c r="B1717" s="2" t="s">
        <v>5719</v>
      </c>
      <c r="C1717" s="2" t="s">
        <v>2184</v>
      </c>
      <c r="D1717" s="2" t="s">
        <v>53</v>
      </c>
      <c r="E1717" s="11">
        <v>46050</v>
      </c>
      <c r="F1717" s="2">
        <v>4</v>
      </c>
      <c r="G1717" s="2">
        <v>5</v>
      </c>
      <c r="H1717" s="2">
        <v>4</v>
      </c>
      <c r="I1717" s="2">
        <v>4</v>
      </c>
      <c r="J1717" s="2">
        <v>5</v>
      </c>
      <c r="K1717" s="2">
        <v>9</v>
      </c>
      <c r="L1717" s="2" t="str">
        <f>IF(F1717&gt;=4,"Positive",IF(F1717=3,"Neutral","Negative"))</f>
        <v>Positive</v>
      </c>
      <c r="M1717" s="2" t="str">
        <f>IF(K1717&gt;=9,"Promoter",IF(K1717&gt;=7,"Passive","Detractor"))</f>
        <v>Promoter</v>
      </c>
      <c r="N1717" s="2" t="s">
        <v>7749</v>
      </c>
    </row>
    <row r="1718" spans="1:14" x14ac:dyDescent="0.2">
      <c r="A1718" s="2" t="s">
        <v>9453</v>
      </c>
      <c r="B1718" s="2" t="s">
        <v>6003</v>
      </c>
      <c r="C1718" s="2" t="s">
        <v>2505</v>
      </c>
      <c r="D1718" s="2" t="s">
        <v>63</v>
      </c>
      <c r="E1718" s="11">
        <v>46050</v>
      </c>
      <c r="F1718" s="2">
        <v>4</v>
      </c>
      <c r="G1718" s="2">
        <v>3</v>
      </c>
      <c r="H1718" s="2">
        <v>5</v>
      </c>
      <c r="I1718" s="2">
        <v>3</v>
      </c>
      <c r="J1718" s="2">
        <v>4</v>
      </c>
      <c r="K1718" s="2">
        <v>8</v>
      </c>
      <c r="L1718" s="2" t="str">
        <f>IF(F1718&gt;=4,"Positive",IF(F1718=3,"Neutral","Negative"))</f>
        <v>Positive</v>
      </c>
      <c r="M1718" s="2" t="str">
        <f>IF(K1718&gt;=9,"Promoter",IF(K1718&gt;=7,"Passive","Detractor"))</f>
        <v>Passive</v>
      </c>
      <c r="N1718" s="2" t="s">
        <v>7737</v>
      </c>
    </row>
    <row r="1719" spans="1:14" x14ac:dyDescent="0.2">
      <c r="A1719" s="2" t="s">
        <v>9454</v>
      </c>
      <c r="B1719" s="2" t="s">
        <v>6084</v>
      </c>
      <c r="C1719" s="2" t="s">
        <v>2047</v>
      </c>
      <c r="D1719" s="2" t="s">
        <v>125</v>
      </c>
      <c r="E1719" s="11">
        <v>46050</v>
      </c>
      <c r="F1719" s="2">
        <v>5</v>
      </c>
      <c r="G1719" s="2">
        <v>5</v>
      </c>
      <c r="H1719" s="2">
        <v>5</v>
      </c>
      <c r="I1719" s="2">
        <v>5</v>
      </c>
      <c r="J1719" s="2">
        <v>5</v>
      </c>
      <c r="K1719" s="2">
        <v>10</v>
      </c>
      <c r="L1719" s="2" t="str">
        <f>IF(F1719&gt;=4,"Positive",IF(F1719=3,"Neutral","Negative"))</f>
        <v>Positive</v>
      </c>
      <c r="M1719" s="2" t="str">
        <f>IF(K1719&gt;=9,"Promoter",IF(K1719&gt;=7,"Passive","Detractor"))</f>
        <v>Promoter</v>
      </c>
      <c r="N1719" s="2" t="s">
        <v>7733</v>
      </c>
    </row>
    <row r="1720" spans="1:14" x14ac:dyDescent="0.2">
      <c r="A1720" s="2" t="s">
        <v>9455</v>
      </c>
      <c r="B1720" s="2" t="s">
        <v>6099</v>
      </c>
      <c r="C1720" s="2" t="s">
        <v>2591</v>
      </c>
      <c r="D1720" s="2" t="s">
        <v>116</v>
      </c>
      <c r="E1720" s="11">
        <v>46050</v>
      </c>
      <c r="F1720" s="2">
        <v>4</v>
      </c>
      <c r="G1720" s="2">
        <v>3</v>
      </c>
      <c r="H1720" s="2">
        <v>5</v>
      </c>
      <c r="I1720" s="2">
        <v>4</v>
      </c>
      <c r="J1720" s="2">
        <v>4</v>
      </c>
      <c r="K1720" s="2">
        <v>7</v>
      </c>
      <c r="L1720" s="2" t="str">
        <f>IF(F1720&gt;=4,"Positive",IF(F1720=3,"Neutral","Negative"))</f>
        <v>Positive</v>
      </c>
      <c r="M1720" s="2" t="str">
        <f>IF(K1720&gt;=9,"Promoter",IF(K1720&gt;=7,"Passive","Detractor"))</f>
        <v>Passive</v>
      </c>
      <c r="N1720" s="2" t="s">
        <v>7735</v>
      </c>
    </row>
    <row r="1721" spans="1:14" x14ac:dyDescent="0.2">
      <c r="A1721" s="2" t="s">
        <v>9456</v>
      </c>
      <c r="B1721" s="2" t="s">
        <v>6310</v>
      </c>
      <c r="C1721" s="2" t="s">
        <v>1587</v>
      </c>
      <c r="D1721" s="2" t="s">
        <v>32</v>
      </c>
      <c r="E1721" s="11">
        <v>46050</v>
      </c>
      <c r="F1721" s="2">
        <v>5</v>
      </c>
      <c r="G1721" s="2">
        <v>5</v>
      </c>
      <c r="H1721" s="2">
        <v>4</v>
      </c>
      <c r="I1721" s="2">
        <v>4</v>
      </c>
      <c r="J1721" s="2">
        <v>5</v>
      </c>
      <c r="K1721" s="2">
        <v>8</v>
      </c>
      <c r="L1721" s="2" t="str">
        <f>IF(F1721&gt;=4,"Positive",IF(F1721=3,"Neutral","Negative"))</f>
        <v>Positive</v>
      </c>
      <c r="M1721" s="2" t="str">
        <f>IF(K1721&gt;=9,"Promoter",IF(K1721&gt;=7,"Passive","Detractor"))</f>
        <v>Passive</v>
      </c>
      <c r="N1721" s="2" t="s">
        <v>7743</v>
      </c>
    </row>
    <row r="1722" spans="1:14" x14ac:dyDescent="0.2">
      <c r="A1722" s="2" t="s">
        <v>9457</v>
      </c>
      <c r="B1722" s="2" t="s">
        <v>5605</v>
      </c>
      <c r="C1722" s="2" t="s">
        <v>1762</v>
      </c>
      <c r="D1722" s="2" t="s">
        <v>103</v>
      </c>
      <c r="E1722" s="11">
        <v>46051</v>
      </c>
      <c r="F1722" s="2">
        <v>4</v>
      </c>
      <c r="G1722" s="2">
        <v>4</v>
      </c>
      <c r="H1722" s="2">
        <v>4</v>
      </c>
      <c r="I1722" s="2">
        <v>4</v>
      </c>
      <c r="J1722" s="2">
        <v>5</v>
      </c>
      <c r="K1722" s="2">
        <v>9</v>
      </c>
      <c r="L1722" s="2" t="str">
        <f>IF(F1722&gt;=4,"Positive",IF(F1722=3,"Neutral","Negative"))</f>
        <v>Positive</v>
      </c>
      <c r="M1722" s="2" t="str">
        <f>IF(K1722&gt;=9,"Promoter",IF(K1722&gt;=7,"Passive","Detractor"))</f>
        <v>Promoter</v>
      </c>
      <c r="N1722" s="2" t="s">
        <v>7743</v>
      </c>
    </row>
    <row r="1723" spans="1:14" x14ac:dyDescent="0.2">
      <c r="A1723" s="2" t="s">
        <v>9458</v>
      </c>
      <c r="B1723" s="2" t="s">
        <v>5855</v>
      </c>
      <c r="C1723" s="2" t="s">
        <v>2352</v>
      </c>
      <c r="D1723" s="2" t="s">
        <v>26</v>
      </c>
      <c r="E1723" s="11">
        <v>46051</v>
      </c>
      <c r="F1723" s="2">
        <v>4</v>
      </c>
      <c r="G1723" s="2">
        <v>3</v>
      </c>
      <c r="H1723" s="2">
        <v>3</v>
      </c>
      <c r="I1723" s="2">
        <v>5</v>
      </c>
      <c r="J1723" s="2">
        <v>4</v>
      </c>
      <c r="K1723" s="2">
        <v>8</v>
      </c>
      <c r="L1723" s="2" t="str">
        <f>IF(F1723&gt;=4,"Positive",IF(F1723=3,"Neutral","Negative"))</f>
        <v>Positive</v>
      </c>
      <c r="M1723" s="2" t="str">
        <f>IF(K1723&gt;=9,"Promoter",IF(K1723&gt;=7,"Passive","Detractor"))</f>
        <v>Passive</v>
      </c>
      <c r="N1723" s="2" t="s">
        <v>7735</v>
      </c>
    </row>
    <row r="1724" spans="1:14" x14ac:dyDescent="0.2">
      <c r="A1724" s="2" t="s">
        <v>9459</v>
      </c>
      <c r="B1724" s="2" t="s">
        <v>5953</v>
      </c>
      <c r="C1724" s="2" t="s">
        <v>1839</v>
      </c>
      <c r="D1724" s="2" t="s">
        <v>112</v>
      </c>
      <c r="E1724" s="11">
        <v>46051</v>
      </c>
      <c r="F1724" s="2">
        <v>5</v>
      </c>
      <c r="G1724" s="2">
        <v>5</v>
      </c>
      <c r="H1724" s="2">
        <v>4</v>
      </c>
      <c r="I1724" s="2">
        <v>5</v>
      </c>
      <c r="J1724" s="2">
        <v>5</v>
      </c>
      <c r="K1724" s="2">
        <v>8</v>
      </c>
      <c r="L1724" s="2" t="str">
        <f>IF(F1724&gt;=4,"Positive",IF(F1724=3,"Neutral","Negative"))</f>
        <v>Positive</v>
      </c>
      <c r="M1724" s="2" t="str">
        <f>IF(K1724&gt;=9,"Promoter",IF(K1724&gt;=7,"Passive","Detractor"))</f>
        <v>Passive</v>
      </c>
      <c r="N1724" s="2" t="s">
        <v>7749</v>
      </c>
    </row>
    <row r="1725" spans="1:14" x14ac:dyDescent="0.2">
      <c r="A1725" s="2" t="s">
        <v>9460</v>
      </c>
      <c r="B1725" s="2" t="s">
        <v>6041</v>
      </c>
      <c r="C1725" s="2" t="s">
        <v>961</v>
      </c>
      <c r="D1725" s="2" t="s">
        <v>26</v>
      </c>
      <c r="E1725" s="11">
        <v>46051</v>
      </c>
      <c r="F1725" s="2">
        <v>5</v>
      </c>
      <c r="G1725" s="2">
        <v>5</v>
      </c>
      <c r="H1725" s="2">
        <v>5</v>
      </c>
      <c r="I1725" s="2">
        <v>5</v>
      </c>
      <c r="J1725" s="2">
        <v>5</v>
      </c>
      <c r="K1725" s="2">
        <v>8</v>
      </c>
      <c r="L1725" s="2" t="str">
        <f>IF(F1725&gt;=4,"Positive",IF(F1725=3,"Neutral","Negative"))</f>
        <v>Positive</v>
      </c>
      <c r="M1725" s="2" t="str">
        <f>IF(K1725&gt;=9,"Promoter",IF(K1725&gt;=7,"Passive","Detractor"))</f>
        <v>Passive</v>
      </c>
      <c r="N1725" s="2" t="s">
        <v>7735</v>
      </c>
    </row>
    <row r="1726" spans="1:14" x14ac:dyDescent="0.2">
      <c r="A1726" s="2" t="s">
        <v>9461</v>
      </c>
      <c r="B1726" s="2" t="s">
        <v>6258</v>
      </c>
      <c r="C1726" s="2" t="s">
        <v>833</v>
      </c>
      <c r="D1726" s="2" t="s">
        <v>32</v>
      </c>
      <c r="E1726" s="11">
        <v>46051</v>
      </c>
      <c r="F1726" s="2">
        <v>4</v>
      </c>
      <c r="G1726" s="2">
        <v>3</v>
      </c>
      <c r="H1726" s="2">
        <v>5</v>
      </c>
      <c r="I1726" s="2">
        <v>5</v>
      </c>
      <c r="J1726" s="2">
        <v>3</v>
      </c>
      <c r="K1726" s="2">
        <v>8</v>
      </c>
      <c r="L1726" s="2" t="str">
        <f>IF(F1726&gt;=4,"Positive",IF(F1726=3,"Neutral","Negative"))</f>
        <v>Positive</v>
      </c>
      <c r="M1726" s="2" t="str">
        <f>IF(K1726&gt;=9,"Promoter",IF(K1726&gt;=7,"Passive","Detractor"))</f>
        <v>Passive</v>
      </c>
      <c r="N1726" s="2" t="s">
        <v>7743</v>
      </c>
    </row>
    <row r="1727" spans="1:14" x14ac:dyDescent="0.2">
      <c r="A1727" s="2" t="s">
        <v>9462</v>
      </c>
      <c r="B1727" s="2" t="s">
        <v>6285</v>
      </c>
      <c r="C1727" s="2" t="s">
        <v>2046</v>
      </c>
      <c r="D1727" s="2" t="s">
        <v>57</v>
      </c>
      <c r="E1727" s="11">
        <v>46051</v>
      </c>
      <c r="F1727" s="2">
        <v>4</v>
      </c>
      <c r="G1727" s="2">
        <v>4</v>
      </c>
      <c r="H1727" s="2">
        <v>4</v>
      </c>
      <c r="I1727" s="2">
        <v>5</v>
      </c>
      <c r="J1727" s="2">
        <v>4</v>
      </c>
      <c r="K1727" s="2">
        <v>8</v>
      </c>
      <c r="L1727" s="2" t="str">
        <f>IF(F1727&gt;=4,"Positive",IF(F1727=3,"Neutral","Negative"))</f>
        <v>Positive</v>
      </c>
      <c r="M1727" s="2" t="str">
        <f>IF(K1727&gt;=9,"Promoter",IF(K1727&gt;=7,"Passive","Detractor"))</f>
        <v>Passive</v>
      </c>
      <c r="N1727" s="2" t="s">
        <v>7743</v>
      </c>
    </row>
    <row r="1728" spans="1:14" x14ac:dyDescent="0.2">
      <c r="A1728" s="2" t="s">
        <v>9463</v>
      </c>
      <c r="B1728" s="2" t="s">
        <v>6341</v>
      </c>
      <c r="C1728" s="2" t="s">
        <v>1788</v>
      </c>
      <c r="D1728" s="2" t="s">
        <v>16</v>
      </c>
      <c r="E1728" s="11">
        <v>46051</v>
      </c>
      <c r="F1728" s="2">
        <v>3</v>
      </c>
      <c r="G1728" s="2">
        <v>4</v>
      </c>
      <c r="H1728" s="2">
        <v>4</v>
      </c>
      <c r="I1728" s="2">
        <v>3</v>
      </c>
      <c r="J1728" s="2">
        <v>3</v>
      </c>
      <c r="K1728" s="2">
        <v>6</v>
      </c>
      <c r="L1728" s="2" t="str">
        <f>IF(F1728&gt;=4,"Positive",IF(F1728=3,"Neutral","Negative"))</f>
        <v>Neutral</v>
      </c>
      <c r="M1728" s="2" t="str">
        <f>IF(K1728&gt;=9,"Promoter",IF(K1728&gt;=7,"Passive","Detractor"))</f>
        <v>Detractor</v>
      </c>
      <c r="N1728" s="2" t="s">
        <v>7735</v>
      </c>
    </row>
    <row r="1729" spans="1:14" x14ac:dyDescent="0.2">
      <c r="A1729" s="2" t="s">
        <v>9464</v>
      </c>
      <c r="B1729" s="2" t="s">
        <v>6351</v>
      </c>
      <c r="C1729" s="2" t="s">
        <v>2583</v>
      </c>
      <c r="D1729" s="2" t="s">
        <v>81</v>
      </c>
      <c r="E1729" s="11">
        <v>46051</v>
      </c>
      <c r="F1729" s="2">
        <v>4</v>
      </c>
      <c r="G1729" s="2">
        <v>4</v>
      </c>
      <c r="H1729" s="2">
        <v>5</v>
      </c>
      <c r="I1729" s="2">
        <v>4</v>
      </c>
      <c r="J1729" s="2">
        <v>4</v>
      </c>
      <c r="K1729" s="2">
        <v>7</v>
      </c>
      <c r="L1729" s="2" t="str">
        <f>IF(F1729&gt;=4,"Positive",IF(F1729=3,"Neutral","Negative"))</f>
        <v>Positive</v>
      </c>
      <c r="M1729" s="2" t="str">
        <f>IF(K1729&gt;=9,"Promoter",IF(K1729&gt;=7,"Passive","Detractor"))</f>
        <v>Passive</v>
      </c>
      <c r="N1729" s="2" t="s">
        <v>7743</v>
      </c>
    </row>
    <row r="1730" spans="1:14" x14ac:dyDescent="0.2">
      <c r="A1730" s="2" t="s">
        <v>9465</v>
      </c>
      <c r="B1730" s="2" t="s">
        <v>5226</v>
      </c>
      <c r="C1730" s="2" t="s">
        <v>270</v>
      </c>
      <c r="D1730" s="2" t="s">
        <v>67</v>
      </c>
      <c r="E1730" s="11">
        <v>46052</v>
      </c>
      <c r="F1730" s="2">
        <v>2</v>
      </c>
      <c r="G1730" s="2">
        <v>2</v>
      </c>
      <c r="H1730" s="2">
        <v>1</v>
      </c>
      <c r="I1730" s="2">
        <v>2</v>
      </c>
      <c r="J1730" s="2">
        <v>2</v>
      </c>
      <c r="K1730" s="2">
        <v>5</v>
      </c>
      <c r="L1730" s="2" t="str">
        <f>IF(F1730&gt;=4,"Positive",IF(F1730=3,"Neutral","Negative"))</f>
        <v>Negative</v>
      </c>
      <c r="M1730" s="2" t="str">
        <f>IF(K1730&gt;=9,"Promoter",IF(K1730&gt;=7,"Passive","Detractor"))</f>
        <v>Detractor</v>
      </c>
      <c r="N1730" s="2" t="s">
        <v>7743</v>
      </c>
    </row>
    <row r="1731" spans="1:14" x14ac:dyDescent="0.2">
      <c r="A1731" s="2" t="s">
        <v>9466</v>
      </c>
      <c r="B1731" s="2" t="s">
        <v>5987</v>
      </c>
      <c r="C1731" s="2" t="s">
        <v>1304</v>
      </c>
      <c r="D1731" s="2" t="s">
        <v>67</v>
      </c>
      <c r="E1731" s="11">
        <v>46052</v>
      </c>
      <c r="F1731" s="2">
        <v>5</v>
      </c>
      <c r="G1731" s="2">
        <v>5</v>
      </c>
      <c r="H1731" s="2">
        <v>5</v>
      </c>
      <c r="I1731" s="2">
        <v>5</v>
      </c>
      <c r="J1731" s="2">
        <v>5</v>
      </c>
      <c r="K1731" s="2">
        <v>8</v>
      </c>
      <c r="L1731" s="2" t="str">
        <f>IF(F1731&gt;=4,"Positive",IF(F1731=3,"Neutral","Negative"))</f>
        <v>Positive</v>
      </c>
      <c r="M1731" s="2" t="str">
        <f>IF(K1731&gt;=9,"Promoter",IF(K1731&gt;=7,"Passive","Detractor"))</f>
        <v>Passive</v>
      </c>
      <c r="N1731" s="2" t="s">
        <v>7743</v>
      </c>
    </row>
    <row r="1732" spans="1:14" x14ac:dyDescent="0.2">
      <c r="A1732" s="2" t="s">
        <v>9467</v>
      </c>
      <c r="B1732" s="2" t="s">
        <v>6019</v>
      </c>
      <c r="C1732" s="2" t="s">
        <v>2170</v>
      </c>
      <c r="D1732" s="2" t="s">
        <v>32</v>
      </c>
      <c r="E1732" s="11">
        <v>46052</v>
      </c>
      <c r="F1732" s="2">
        <v>4</v>
      </c>
      <c r="G1732" s="2">
        <v>4</v>
      </c>
      <c r="H1732" s="2">
        <v>3</v>
      </c>
      <c r="I1732" s="2">
        <v>3</v>
      </c>
      <c r="J1732" s="2">
        <v>5</v>
      </c>
      <c r="K1732" s="2">
        <v>8</v>
      </c>
      <c r="L1732" s="2" t="str">
        <f>IF(F1732&gt;=4,"Positive",IF(F1732=3,"Neutral","Negative"))</f>
        <v>Positive</v>
      </c>
      <c r="M1732" s="2" t="str">
        <f>IF(K1732&gt;=9,"Promoter",IF(K1732&gt;=7,"Passive","Detractor"))</f>
        <v>Passive</v>
      </c>
      <c r="N1732" s="2" t="s">
        <v>7735</v>
      </c>
    </row>
    <row r="1733" spans="1:14" x14ac:dyDescent="0.2">
      <c r="A1733" s="2" t="s">
        <v>9468</v>
      </c>
      <c r="B1733" s="2" t="s">
        <v>6045</v>
      </c>
      <c r="C1733" s="2" t="s">
        <v>2190</v>
      </c>
      <c r="D1733" s="2" t="s">
        <v>49</v>
      </c>
      <c r="E1733" s="11">
        <v>46052</v>
      </c>
      <c r="F1733" s="2">
        <v>3</v>
      </c>
      <c r="G1733" s="2">
        <v>3</v>
      </c>
      <c r="H1733" s="2">
        <v>2</v>
      </c>
      <c r="I1733" s="2">
        <v>3</v>
      </c>
      <c r="J1733" s="2">
        <v>3</v>
      </c>
      <c r="K1733" s="2">
        <v>6</v>
      </c>
      <c r="L1733" s="2" t="str">
        <f>IF(F1733&gt;=4,"Positive",IF(F1733=3,"Neutral","Negative"))</f>
        <v>Neutral</v>
      </c>
      <c r="M1733" s="2" t="str">
        <f>IF(K1733&gt;=9,"Promoter",IF(K1733&gt;=7,"Passive","Detractor"))</f>
        <v>Detractor</v>
      </c>
      <c r="N1733" s="2" t="s">
        <v>7737</v>
      </c>
    </row>
    <row r="1734" spans="1:14" x14ac:dyDescent="0.2">
      <c r="A1734" s="2" t="s">
        <v>9469</v>
      </c>
      <c r="B1734" s="2" t="s">
        <v>6057</v>
      </c>
      <c r="C1734" s="2" t="s">
        <v>2000</v>
      </c>
      <c r="D1734" s="2" t="s">
        <v>73</v>
      </c>
      <c r="E1734" s="11">
        <v>46052</v>
      </c>
      <c r="F1734" s="2">
        <v>4</v>
      </c>
      <c r="G1734" s="2">
        <v>3</v>
      </c>
      <c r="H1734" s="2">
        <v>5</v>
      </c>
      <c r="I1734" s="2">
        <v>5</v>
      </c>
      <c r="J1734" s="2">
        <v>5</v>
      </c>
      <c r="K1734" s="2">
        <v>9</v>
      </c>
      <c r="L1734" s="2" t="str">
        <f>IF(F1734&gt;=4,"Positive",IF(F1734=3,"Neutral","Negative"))</f>
        <v>Positive</v>
      </c>
      <c r="M1734" s="2" t="str">
        <f>IF(K1734&gt;=9,"Promoter",IF(K1734&gt;=7,"Passive","Detractor"))</f>
        <v>Promoter</v>
      </c>
      <c r="N1734" s="2" t="s">
        <v>7735</v>
      </c>
    </row>
    <row r="1735" spans="1:14" x14ac:dyDescent="0.2">
      <c r="A1735" s="2" t="s">
        <v>9470</v>
      </c>
      <c r="B1735" s="2" t="s">
        <v>6072</v>
      </c>
      <c r="C1735" s="2" t="s">
        <v>2232</v>
      </c>
      <c r="D1735" s="2" t="s">
        <v>116</v>
      </c>
      <c r="E1735" s="11">
        <v>46052</v>
      </c>
      <c r="F1735" s="2">
        <v>5</v>
      </c>
      <c r="G1735" s="2">
        <v>5</v>
      </c>
      <c r="H1735" s="2">
        <v>5</v>
      </c>
      <c r="I1735" s="2">
        <v>4</v>
      </c>
      <c r="J1735" s="2">
        <v>4</v>
      </c>
      <c r="K1735" s="2">
        <v>9</v>
      </c>
      <c r="L1735" s="2" t="str">
        <f>IF(F1735&gt;=4,"Positive",IF(F1735=3,"Neutral","Negative"))</f>
        <v>Positive</v>
      </c>
      <c r="M1735" s="2" t="str">
        <f>IF(K1735&gt;=9,"Promoter",IF(K1735&gt;=7,"Passive","Detractor"))</f>
        <v>Promoter</v>
      </c>
      <c r="N1735" s="2" t="s">
        <v>7735</v>
      </c>
    </row>
    <row r="1736" spans="1:14" x14ac:dyDescent="0.2">
      <c r="A1736" s="2" t="s">
        <v>9471</v>
      </c>
      <c r="B1736" s="2" t="s">
        <v>6108</v>
      </c>
      <c r="C1736" s="2" t="s">
        <v>523</v>
      </c>
      <c r="D1736" s="2" t="s">
        <v>26</v>
      </c>
      <c r="E1736" s="11">
        <v>46052</v>
      </c>
      <c r="F1736" s="2">
        <v>5</v>
      </c>
      <c r="G1736" s="2">
        <v>5</v>
      </c>
      <c r="H1736" s="2">
        <v>5</v>
      </c>
      <c r="I1736" s="2">
        <v>5</v>
      </c>
      <c r="J1736" s="2">
        <v>5</v>
      </c>
      <c r="K1736" s="2">
        <v>9</v>
      </c>
      <c r="L1736" s="2" t="str">
        <f>IF(F1736&gt;=4,"Positive",IF(F1736=3,"Neutral","Negative"))</f>
        <v>Positive</v>
      </c>
      <c r="M1736" s="2" t="str">
        <f>IF(K1736&gt;=9,"Promoter",IF(K1736&gt;=7,"Passive","Detractor"))</f>
        <v>Promoter</v>
      </c>
      <c r="N1736" s="2" t="s">
        <v>7733</v>
      </c>
    </row>
    <row r="1737" spans="1:14" x14ac:dyDescent="0.2">
      <c r="A1737" s="2" t="s">
        <v>9472</v>
      </c>
      <c r="B1737" s="2" t="s">
        <v>6172</v>
      </c>
      <c r="C1737" s="2" t="s">
        <v>2033</v>
      </c>
      <c r="D1737" s="2" t="s">
        <v>99</v>
      </c>
      <c r="E1737" s="11">
        <v>46052</v>
      </c>
      <c r="F1737" s="2">
        <v>5</v>
      </c>
      <c r="G1737" s="2">
        <v>4</v>
      </c>
      <c r="H1737" s="2">
        <v>4</v>
      </c>
      <c r="I1737" s="2">
        <v>4</v>
      </c>
      <c r="J1737" s="2">
        <v>5</v>
      </c>
      <c r="K1737" s="2">
        <v>9</v>
      </c>
      <c r="L1737" s="2" t="str">
        <f>IF(F1737&gt;=4,"Positive",IF(F1737=3,"Neutral","Negative"))</f>
        <v>Positive</v>
      </c>
      <c r="M1737" s="2" t="str">
        <f>IF(K1737&gt;=9,"Promoter",IF(K1737&gt;=7,"Passive","Detractor"))</f>
        <v>Promoter</v>
      </c>
      <c r="N1737" s="2" t="s">
        <v>7743</v>
      </c>
    </row>
    <row r="1738" spans="1:14" x14ac:dyDescent="0.2">
      <c r="A1738" s="2" t="s">
        <v>9473</v>
      </c>
      <c r="B1738" s="2" t="s">
        <v>6211</v>
      </c>
      <c r="C1738" s="2" t="s">
        <v>1060</v>
      </c>
      <c r="D1738" s="2" t="s">
        <v>106</v>
      </c>
      <c r="E1738" s="11">
        <v>46052</v>
      </c>
      <c r="F1738" s="2">
        <v>4</v>
      </c>
      <c r="G1738" s="2">
        <v>5</v>
      </c>
      <c r="H1738" s="2">
        <v>5</v>
      </c>
      <c r="I1738" s="2">
        <v>3</v>
      </c>
      <c r="J1738" s="2">
        <v>5</v>
      </c>
      <c r="K1738" s="2">
        <v>9</v>
      </c>
      <c r="L1738" s="2" t="str">
        <f>IF(F1738&gt;=4,"Positive",IF(F1738=3,"Neutral","Negative"))</f>
        <v>Positive</v>
      </c>
      <c r="M1738" s="2" t="str">
        <f>IF(K1738&gt;=9,"Promoter",IF(K1738&gt;=7,"Passive","Detractor"))</f>
        <v>Promoter</v>
      </c>
      <c r="N1738" s="2" t="s">
        <v>7749</v>
      </c>
    </row>
    <row r="1739" spans="1:14" x14ac:dyDescent="0.2">
      <c r="A1739" s="2" t="s">
        <v>9474</v>
      </c>
      <c r="B1739" s="2" t="s">
        <v>6348</v>
      </c>
      <c r="C1739" s="2" t="s">
        <v>2305</v>
      </c>
      <c r="D1739" s="2" t="s">
        <v>16</v>
      </c>
      <c r="E1739" s="11">
        <v>46052</v>
      </c>
      <c r="F1739" s="2">
        <v>2</v>
      </c>
      <c r="G1739" s="2">
        <v>2</v>
      </c>
      <c r="H1739" s="2">
        <v>2</v>
      </c>
      <c r="I1739" s="2">
        <v>2</v>
      </c>
      <c r="J1739" s="2">
        <v>3</v>
      </c>
      <c r="K1739" s="2">
        <v>3</v>
      </c>
      <c r="L1739" s="2" t="str">
        <f>IF(F1739&gt;=4,"Positive",IF(F1739=3,"Neutral","Negative"))</f>
        <v>Negative</v>
      </c>
      <c r="M1739" s="2" t="str">
        <f>IF(K1739&gt;=9,"Promoter",IF(K1739&gt;=7,"Passive","Detractor"))</f>
        <v>Detractor</v>
      </c>
      <c r="N1739" s="2" t="s">
        <v>7749</v>
      </c>
    </row>
    <row r="1740" spans="1:14" x14ac:dyDescent="0.2">
      <c r="A1740" s="2" t="s">
        <v>9475</v>
      </c>
      <c r="B1740" s="2" t="s">
        <v>6350</v>
      </c>
      <c r="C1740" s="2" t="s">
        <v>2519</v>
      </c>
      <c r="D1740" s="2" t="s">
        <v>87</v>
      </c>
      <c r="E1740" s="11">
        <v>46052</v>
      </c>
      <c r="F1740" s="2">
        <v>5</v>
      </c>
      <c r="G1740" s="2">
        <v>5</v>
      </c>
      <c r="H1740" s="2">
        <v>5</v>
      </c>
      <c r="I1740" s="2">
        <v>5</v>
      </c>
      <c r="J1740" s="2">
        <v>5</v>
      </c>
      <c r="K1740" s="2">
        <v>8</v>
      </c>
      <c r="L1740" s="2" t="str">
        <f>IF(F1740&gt;=4,"Positive",IF(F1740=3,"Neutral","Negative"))</f>
        <v>Positive</v>
      </c>
      <c r="M1740" s="2" t="str">
        <f>IF(K1740&gt;=9,"Promoter",IF(K1740&gt;=7,"Passive","Detractor"))</f>
        <v>Passive</v>
      </c>
      <c r="N1740" s="2" t="s">
        <v>7737</v>
      </c>
    </row>
    <row r="1741" spans="1:14" x14ac:dyDescent="0.2">
      <c r="A1741" s="2" t="s">
        <v>9476</v>
      </c>
      <c r="B1741" s="2" t="s">
        <v>5741</v>
      </c>
      <c r="C1741" s="2" t="s">
        <v>1443</v>
      </c>
      <c r="D1741" s="2" t="s">
        <v>89</v>
      </c>
      <c r="E1741" s="11">
        <v>46053</v>
      </c>
      <c r="F1741" s="2">
        <v>4</v>
      </c>
      <c r="G1741" s="2">
        <v>3</v>
      </c>
      <c r="H1741" s="2">
        <v>4</v>
      </c>
      <c r="I1741" s="2">
        <v>4</v>
      </c>
      <c r="J1741" s="2">
        <v>4</v>
      </c>
      <c r="K1741" s="2">
        <v>7</v>
      </c>
      <c r="L1741" s="2" t="str">
        <f>IF(F1741&gt;=4,"Positive",IF(F1741=3,"Neutral","Negative"))</f>
        <v>Positive</v>
      </c>
      <c r="M1741" s="2" t="str">
        <f>IF(K1741&gt;=9,"Promoter",IF(K1741&gt;=7,"Passive","Detractor"))</f>
        <v>Passive</v>
      </c>
      <c r="N1741" s="2" t="s">
        <v>7735</v>
      </c>
    </row>
    <row r="1742" spans="1:14" x14ac:dyDescent="0.2">
      <c r="A1742" s="2" t="s">
        <v>9477</v>
      </c>
      <c r="B1742" s="2" t="s">
        <v>5844</v>
      </c>
      <c r="C1742" s="2" t="s">
        <v>2413</v>
      </c>
      <c r="D1742" s="2" t="s">
        <v>67</v>
      </c>
      <c r="E1742" s="11">
        <v>46053</v>
      </c>
      <c r="F1742" s="2">
        <v>3</v>
      </c>
      <c r="G1742" s="2">
        <v>3</v>
      </c>
      <c r="H1742" s="2">
        <v>2</v>
      </c>
      <c r="I1742" s="2">
        <v>3</v>
      </c>
      <c r="J1742" s="2">
        <v>3</v>
      </c>
      <c r="K1742" s="2">
        <v>6</v>
      </c>
      <c r="L1742" s="2" t="str">
        <f>IF(F1742&gt;=4,"Positive",IF(F1742=3,"Neutral","Negative"))</f>
        <v>Neutral</v>
      </c>
      <c r="M1742" s="2" t="str">
        <f>IF(K1742&gt;=9,"Promoter",IF(K1742&gt;=7,"Passive","Detractor"))</f>
        <v>Detractor</v>
      </c>
      <c r="N1742" s="2" t="s">
        <v>7749</v>
      </c>
    </row>
    <row r="1743" spans="1:14" x14ac:dyDescent="0.2">
      <c r="A1743" s="2" t="s">
        <v>9478</v>
      </c>
      <c r="B1743" s="2" t="s">
        <v>6027</v>
      </c>
      <c r="C1743" s="2" t="s">
        <v>974</v>
      </c>
      <c r="D1743" s="2" t="s">
        <v>83</v>
      </c>
      <c r="E1743" s="11">
        <v>46053</v>
      </c>
      <c r="F1743" s="2">
        <v>4</v>
      </c>
      <c r="G1743" s="2">
        <v>3</v>
      </c>
      <c r="H1743" s="2">
        <v>4</v>
      </c>
      <c r="I1743" s="2">
        <v>3</v>
      </c>
      <c r="J1743" s="2">
        <v>3</v>
      </c>
      <c r="K1743" s="2">
        <v>7</v>
      </c>
      <c r="L1743" s="2" t="str">
        <f>IF(F1743&gt;=4,"Positive",IF(F1743=3,"Neutral","Negative"))</f>
        <v>Positive</v>
      </c>
      <c r="M1743" s="2" t="str">
        <f>IF(K1743&gt;=9,"Promoter",IF(K1743&gt;=7,"Passive","Detractor"))</f>
        <v>Passive</v>
      </c>
      <c r="N1743" s="2" t="s">
        <v>7743</v>
      </c>
    </row>
    <row r="1744" spans="1:14" x14ac:dyDescent="0.2">
      <c r="A1744" s="2" t="s">
        <v>9479</v>
      </c>
      <c r="B1744" s="2" t="s">
        <v>6078</v>
      </c>
      <c r="C1744" s="2" t="s">
        <v>794</v>
      </c>
      <c r="D1744" s="2" t="s">
        <v>83</v>
      </c>
      <c r="E1744" s="11">
        <v>46053</v>
      </c>
      <c r="F1744" s="2">
        <v>3</v>
      </c>
      <c r="G1744" s="2">
        <v>3</v>
      </c>
      <c r="H1744" s="2">
        <v>2</v>
      </c>
      <c r="I1744" s="2">
        <v>2</v>
      </c>
      <c r="J1744" s="2">
        <v>4</v>
      </c>
      <c r="K1744" s="2">
        <v>5</v>
      </c>
      <c r="L1744" s="2" t="str">
        <f>IF(F1744&gt;=4,"Positive",IF(F1744=3,"Neutral","Negative"))</f>
        <v>Neutral</v>
      </c>
      <c r="M1744" s="2" t="str">
        <f>IF(K1744&gt;=9,"Promoter",IF(K1744&gt;=7,"Passive","Detractor"))</f>
        <v>Detractor</v>
      </c>
      <c r="N1744" s="2" t="s">
        <v>7733</v>
      </c>
    </row>
    <row r="1745" spans="1:14" x14ac:dyDescent="0.2">
      <c r="A1745" s="2" t="s">
        <v>9480</v>
      </c>
      <c r="B1745" s="2" t="s">
        <v>6206</v>
      </c>
      <c r="C1745" s="2" t="s">
        <v>2481</v>
      </c>
      <c r="D1745" s="2" t="s">
        <v>9</v>
      </c>
      <c r="E1745" s="11">
        <v>46053</v>
      </c>
      <c r="F1745" s="2">
        <v>4</v>
      </c>
      <c r="G1745" s="2">
        <v>3</v>
      </c>
      <c r="H1745" s="2">
        <v>5</v>
      </c>
      <c r="I1745" s="2">
        <v>3</v>
      </c>
      <c r="J1745" s="2">
        <v>5</v>
      </c>
      <c r="K1745" s="2">
        <v>8</v>
      </c>
      <c r="L1745" s="2" t="str">
        <f>IF(F1745&gt;=4,"Positive",IF(F1745=3,"Neutral","Negative"))</f>
        <v>Positive</v>
      </c>
      <c r="M1745" s="2" t="str">
        <f>IF(K1745&gt;=9,"Promoter",IF(K1745&gt;=7,"Passive","Detractor"))</f>
        <v>Passive</v>
      </c>
      <c r="N1745" s="2" t="s">
        <v>7737</v>
      </c>
    </row>
    <row r="1746" spans="1:14" x14ac:dyDescent="0.2">
      <c r="A1746" s="2" t="s">
        <v>9481</v>
      </c>
      <c r="B1746" s="2" t="s">
        <v>6259</v>
      </c>
      <c r="C1746" s="2" t="s">
        <v>1244</v>
      </c>
      <c r="D1746" s="2" t="s">
        <v>69</v>
      </c>
      <c r="E1746" s="11">
        <v>46053</v>
      </c>
      <c r="F1746" s="2">
        <v>3</v>
      </c>
      <c r="G1746" s="2">
        <v>3</v>
      </c>
      <c r="H1746" s="2">
        <v>4</v>
      </c>
      <c r="I1746" s="2">
        <v>4</v>
      </c>
      <c r="J1746" s="2">
        <v>4</v>
      </c>
      <c r="K1746" s="2">
        <v>7</v>
      </c>
      <c r="L1746" s="2" t="str">
        <f>IF(F1746&gt;=4,"Positive",IF(F1746=3,"Neutral","Negative"))</f>
        <v>Neutral</v>
      </c>
      <c r="M1746" s="2" t="str">
        <f>IF(K1746&gt;=9,"Promoter",IF(K1746&gt;=7,"Passive","Detractor"))</f>
        <v>Passive</v>
      </c>
      <c r="N1746" s="2" t="s">
        <v>7737</v>
      </c>
    </row>
    <row r="1747" spans="1:14" x14ac:dyDescent="0.2">
      <c r="A1747" s="2" t="s">
        <v>9482</v>
      </c>
      <c r="B1747" s="2" t="s">
        <v>6295</v>
      </c>
      <c r="C1747" s="2" t="s">
        <v>2375</v>
      </c>
      <c r="D1747" s="2" t="s">
        <v>13</v>
      </c>
      <c r="E1747" s="11">
        <v>46053</v>
      </c>
      <c r="F1747" s="2">
        <v>5</v>
      </c>
      <c r="G1747" s="2">
        <v>5</v>
      </c>
      <c r="H1747" s="2">
        <v>5</v>
      </c>
      <c r="I1747" s="2">
        <v>4</v>
      </c>
      <c r="J1747" s="2">
        <v>4</v>
      </c>
      <c r="K1747" s="2">
        <v>8</v>
      </c>
      <c r="L1747" s="2" t="str">
        <f>IF(F1747&gt;=4,"Positive",IF(F1747=3,"Neutral","Negative"))</f>
        <v>Positive</v>
      </c>
      <c r="M1747" s="2" t="str">
        <f>IF(K1747&gt;=9,"Promoter",IF(K1747&gt;=7,"Passive","Detractor"))</f>
        <v>Passive</v>
      </c>
      <c r="N1747" s="2" t="s">
        <v>7749</v>
      </c>
    </row>
    <row r="1748" spans="1:14" x14ac:dyDescent="0.2">
      <c r="A1748" s="2" t="s">
        <v>9483</v>
      </c>
      <c r="B1748" s="2" t="s">
        <v>6296</v>
      </c>
      <c r="C1748" s="2" t="s">
        <v>865</v>
      </c>
      <c r="D1748" s="2" t="s">
        <v>129</v>
      </c>
      <c r="E1748" s="11">
        <v>46053</v>
      </c>
      <c r="F1748" s="2">
        <v>5</v>
      </c>
      <c r="G1748" s="2">
        <v>4</v>
      </c>
      <c r="H1748" s="2">
        <v>4</v>
      </c>
      <c r="I1748" s="2">
        <v>5</v>
      </c>
      <c r="J1748" s="2">
        <v>4</v>
      </c>
      <c r="K1748" s="2">
        <v>10</v>
      </c>
      <c r="L1748" s="2" t="str">
        <f>IF(F1748&gt;=4,"Positive",IF(F1748=3,"Neutral","Negative"))</f>
        <v>Positive</v>
      </c>
      <c r="M1748" s="2" t="str">
        <f>IF(K1748&gt;=9,"Promoter",IF(K1748&gt;=7,"Passive","Detractor"))</f>
        <v>Promoter</v>
      </c>
      <c r="N1748" s="2" t="s">
        <v>7735</v>
      </c>
    </row>
    <row r="1749" spans="1:14" x14ac:dyDescent="0.2">
      <c r="A1749" s="2" t="s">
        <v>9484</v>
      </c>
      <c r="B1749" s="2" t="s">
        <v>5649</v>
      </c>
      <c r="C1749" s="2" t="s">
        <v>1526</v>
      </c>
      <c r="D1749" s="2" t="s">
        <v>129</v>
      </c>
      <c r="E1749" s="11">
        <v>46054</v>
      </c>
      <c r="F1749" s="2">
        <v>4</v>
      </c>
      <c r="G1749" s="2">
        <v>5</v>
      </c>
      <c r="H1749" s="2">
        <v>5</v>
      </c>
      <c r="I1749" s="2">
        <v>4</v>
      </c>
      <c r="J1749" s="2">
        <v>4</v>
      </c>
      <c r="K1749" s="2">
        <v>8</v>
      </c>
      <c r="L1749" s="2" t="str">
        <f>IF(F1749&gt;=4,"Positive",IF(F1749=3,"Neutral","Negative"))</f>
        <v>Positive</v>
      </c>
      <c r="M1749" s="2" t="str">
        <f>IF(K1749&gt;=9,"Promoter",IF(K1749&gt;=7,"Passive","Detractor"))</f>
        <v>Passive</v>
      </c>
      <c r="N1749" s="2" t="s">
        <v>7737</v>
      </c>
    </row>
    <row r="1750" spans="1:14" x14ac:dyDescent="0.2">
      <c r="A1750" s="2" t="s">
        <v>9485</v>
      </c>
      <c r="B1750" s="2" t="s">
        <v>5894</v>
      </c>
      <c r="C1750" s="2" t="s">
        <v>1676</v>
      </c>
      <c r="D1750" s="2" t="s">
        <v>51</v>
      </c>
      <c r="E1750" s="11">
        <v>46054</v>
      </c>
      <c r="F1750" s="2">
        <v>4</v>
      </c>
      <c r="G1750" s="2">
        <v>4</v>
      </c>
      <c r="H1750" s="2">
        <v>4</v>
      </c>
      <c r="I1750" s="2">
        <v>4</v>
      </c>
      <c r="J1750" s="2">
        <v>4</v>
      </c>
      <c r="K1750" s="2">
        <v>7</v>
      </c>
      <c r="L1750" s="2" t="str">
        <f>IF(F1750&gt;=4,"Positive",IF(F1750=3,"Neutral","Negative"))</f>
        <v>Positive</v>
      </c>
      <c r="M1750" s="2" t="str">
        <f>IF(K1750&gt;=9,"Promoter",IF(K1750&gt;=7,"Passive","Detractor"))</f>
        <v>Passive</v>
      </c>
      <c r="N1750" s="2" t="s">
        <v>7733</v>
      </c>
    </row>
    <row r="1751" spans="1:14" x14ac:dyDescent="0.2">
      <c r="A1751" s="2" t="s">
        <v>9486</v>
      </c>
      <c r="B1751" s="2" t="s">
        <v>6182</v>
      </c>
      <c r="C1751" s="2" t="s">
        <v>728</v>
      </c>
      <c r="D1751" s="2" t="s">
        <v>34</v>
      </c>
      <c r="E1751" s="11">
        <v>46054</v>
      </c>
      <c r="F1751" s="2">
        <v>4</v>
      </c>
      <c r="G1751" s="2">
        <v>4</v>
      </c>
      <c r="H1751" s="2">
        <v>3</v>
      </c>
      <c r="I1751" s="2">
        <v>4</v>
      </c>
      <c r="J1751" s="2">
        <v>3</v>
      </c>
      <c r="K1751" s="2">
        <v>9</v>
      </c>
      <c r="L1751" s="2" t="str">
        <f>IF(F1751&gt;=4,"Positive",IF(F1751=3,"Neutral","Negative"))</f>
        <v>Positive</v>
      </c>
      <c r="M1751" s="2" t="str">
        <f>IF(K1751&gt;=9,"Promoter",IF(K1751&gt;=7,"Passive","Detractor"))</f>
        <v>Promoter</v>
      </c>
      <c r="N1751" s="2" t="s">
        <v>7733</v>
      </c>
    </row>
    <row r="1752" spans="1:14" x14ac:dyDescent="0.2">
      <c r="A1752" s="2" t="s">
        <v>9487</v>
      </c>
      <c r="B1752" s="2" t="s">
        <v>6218</v>
      </c>
      <c r="C1752" s="2" t="s">
        <v>1982</v>
      </c>
      <c r="D1752" s="2" t="s">
        <v>51</v>
      </c>
      <c r="E1752" s="11">
        <v>46054</v>
      </c>
      <c r="F1752" s="2">
        <v>4</v>
      </c>
      <c r="G1752" s="2">
        <v>4</v>
      </c>
      <c r="H1752" s="2">
        <v>5</v>
      </c>
      <c r="I1752" s="2">
        <v>5</v>
      </c>
      <c r="J1752" s="2">
        <v>3</v>
      </c>
      <c r="K1752" s="2">
        <v>8</v>
      </c>
      <c r="L1752" s="2" t="str">
        <f>IF(F1752&gt;=4,"Positive",IF(F1752=3,"Neutral","Negative"))</f>
        <v>Positive</v>
      </c>
      <c r="M1752" s="2" t="str">
        <f>IF(K1752&gt;=9,"Promoter",IF(K1752&gt;=7,"Passive","Detractor"))</f>
        <v>Passive</v>
      </c>
      <c r="N1752" s="2" t="s">
        <v>7743</v>
      </c>
    </row>
    <row r="1753" spans="1:14" x14ac:dyDescent="0.2">
      <c r="A1753" s="2" t="s">
        <v>9488</v>
      </c>
      <c r="B1753" s="2" t="s">
        <v>6326</v>
      </c>
      <c r="C1753" s="2" t="s">
        <v>1327</v>
      </c>
      <c r="D1753" s="2" t="s">
        <v>63</v>
      </c>
      <c r="E1753" s="11">
        <v>46054</v>
      </c>
      <c r="F1753" s="2">
        <v>4</v>
      </c>
      <c r="G1753" s="2">
        <v>3</v>
      </c>
      <c r="H1753" s="2">
        <v>3</v>
      </c>
      <c r="I1753" s="2">
        <v>5</v>
      </c>
      <c r="J1753" s="2">
        <v>4</v>
      </c>
      <c r="K1753" s="2">
        <v>9</v>
      </c>
      <c r="L1753" s="2" t="str">
        <f>IF(F1753&gt;=4,"Positive",IF(F1753=3,"Neutral","Negative"))</f>
        <v>Positive</v>
      </c>
      <c r="M1753" s="2" t="str">
        <f>IF(K1753&gt;=9,"Promoter",IF(K1753&gt;=7,"Passive","Detractor"))</f>
        <v>Promoter</v>
      </c>
      <c r="N1753" s="2" t="s">
        <v>7735</v>
      </c>
    </row>
    <row r="1754" spans="1:14" x14ac:dyDescent="0.2">
      <c r="A1754" s="2" t="s">
        <v>9489</v>
      </c>
      <c r="B1754" s="2" t="s">
        <v>6395</v>
      </c>
      <c r="C1754" s="2" t="s">
        <v>699</v>
      </c>
      <c r="D1754" s="2" t="s">
        <v>67</v>
      </c>
      <c r="E1754" s="11">
        <v>46054</v>
      </c>
      <c r="F1754" s="2">
        <v>5</v>
      </c>
      <c r="G1754" s="2">
        <v>5</v>
      </c>
      <c r="H1754" s="2">
        <v>5</v>
      </c>
      <c r="I1754" s="2">
        <v>5</v>
      </c>
      <c r="J1754" s="2">
        <v>4</v>
      </c>
      <c r="K1754" s="2">
        <v>9</v>
      </c>
      <c r="L1754" s="2" t="str">
        <f>IF(F1754&gt;=4,"Positive",IF(F1754=3,"Neutral","Negative"))</f>
        <v>Positive</v>
      </c>
      <c r="M1754" s="2" t="str">
        <f>IF(K1754&gt;=9,"Promoter",IF(K1754&gt;=7,"Passive","Detractor"))</f>
        <v>Promoter</v>
      </c>
      <c r="N1754" s="2" t="s">
        <v>7735</v>
      </c>
    </row>
    <row r="1755" spans="1:14" x14ac:dyDescent="0.2">
      <c r="A1755" s="2" t="s">
        <v>9490</v>
      </c>
      <c r="B1755" s="2" t="s">
        <v>5968</v>
      </c>
      <c r="C1755" s="2" t="s">
        <v>722</v>
      </c>
      <c r="D1755" s="2" t="s">
        <v>101</v>
      </c>
      <c r="E1755" s="11">
        <v>46055</v>
      </c>
      <c r="F1755" s="2">
        <v>5</v>
      </c>
      <c r="G1755" s="2">
        <v>4</v>
      </c>
      <c r="H1755" s="2">
        <v>5</v>
      </c>
      <c r="I1755" s="2">
        <v>4</v>
      </c>
      <c r="J1755" s="2">
        <v>5</v>
      </c>
      <c r="K1755" s="2">
        <v>10</v>
      </c>
      <c r="L1755" s="2" t="str">
        <f>IF(F1755&gt;=4,"Positive",IF(F1755=3,"Neutral","Negative"))</f>
        <v>Positive</v>
      </c>
      <c r="M1755" s="2" t="str">
        <f>IF(K1755&gt;=9,"Promoter",IF(K1755&gt;=7,"Passive","Detractor"))</f>
        <v>Promoter</v>
      </c>
      <c r="N1755" s="2" t="s">
        <v>7735</v>
      </c>
    </row>
    <row r="1756" spans="1:14" x14ac:dyDescent="0.2">
      <c r="A1756" s="2" t="s">
        <v>9491</v>
      </c>
      <c r="B1756" s="2" t="s">
        <v>6305</v>
      </c>
      <c r="C1756" s="2" t="s">
        <v>2446</v>
      </c>
      <c r="D1756" s="2" t="s">
        <v>32</v>
      </c>
      <c r="E1756" s="11">
        <v>46055</v>
      </c>
      <c r="F1756" s="2">
        <v>3</v>
      </c>
      <c r="G1756" s="2">
        <v>4</v>
      </c>
      <c r="H1756" s="2">
        <v>2</v>
      </c>
      <c r="I1756" s="2">
        <v>4</v>
      </c>
      <c r="J1756" s="2">
        <v>3</v>
      </c>
      <c r="K1756" s="2">
        <v>7</v>
      </c>
      <c r="L1756" s="2" t="str">
        <f>IF(F1756&gt;=4,"Positive",IF(F1756=3,"Neutral","Negative"))</f>
        <v>Neutral</v>
      </c>
      <c r="M1756" s="2" t="str">
        <f>IF(K1756&gt;=9,"Promoter",IF(K1756&gt;=7,"Passive","Detractor"))</f>
        <v>Passive</v>
      </c>
      <c r="N1756" s="2" t="s">
        <v>7735</v>
      </c>
    </row>
    <row r="1757" spans="1:14" x14ac:dyDescent="0.2">
      <c r="A1757" s="2" t="s">
        <v>9492</v>
      </c>
      <c r="B1757" s="2" t="s">
        <v>6377</v>
      </c>
      <c r="C1757" s="2" t="s">
        <v>1676</v>
      </c>
      <c r="D1757" s="2" t="s">
        <v>69</v>
      </c>
      <c r="E1757" s="11">
        <v>46055</v>
      </c>
      <c r="F1757" s="2">
        <v>5</v>
      </c>
      <c r="G1757" s="2">
        <v>5</v>
      </c>
      <c r="H1757" s="2">
        <v>5</v>
      </c>
      <c r="I1757" s="2">
        <v>5</v>
      </c>
      <c r="J1757" s="2">
        <v>5</v>
      </c>
      <c r="K1757" s="2">
        <v>8</v>
      </c>
      <c r="L1757" s="2" t="str">
        <f>IF(F1757&gt;=4,"Positive",IF(F1757=3,"Neutral","Negative"))</f>
        <v>Positive</v>
      </c>
      <c r="M1757" s="2" t="str">
        <f>IF(K1757&gt;=9,"Promoter",IF(K1757&gt;=7,"Passive","Detractor"))</f>
        <v>Passive</v>
      </c>
      <c r="N1757" s="2" t="s">
        <v>7735</v>
      </c>
    </row>
    <row r="1758" spans="1:14" x14ac:dyDescent="0.2">
      <c r="A1758" s="2" t="s">
        <v>9493</v>
      </c>
      <c r="B1758" s="2" t="s">
        <v>5839</v>
      </c>
      <c r="C1758" s="2" t="s">
        <v>937</v>
      </c>
      <c r="D1758" s="2" t="s">
        <v>26</v>
      </c>
      <c r="E1758" s="11">
        <v>46056</v>
      </c>
      <c r="F1758" s="2">
        <v>4</v>
      </c>
      <c r="G1758" s="2">
        <v>5</v>
      </c>
      <c r="H1758" s="2">
        <v>4</v>
      </c>
      <c r="I1758" s="2">
        <v>3</v>
      </c>
      <c r="J1758" s="2">
        <v>4</v>
      </c>
      <c r="K1758" s="2">
        <v>9</v>
      </c>
      <c r="L1758" s="2" t="str">
        <f>IF(F1758&gt;=4,"Positive",IF(F1758=3,"Neutral","Negative"))</f>
        <v>Positive</v>
      </c>
      <c r="M1758" s="2" t="str">
        <f>IF(K1758&gt;=9,"Promoter",IF(K1758&gt;=7,"Passive","Detractor"))</f>
        <v>Promoter</v>
      </c>
      <c r="N1758" s="2" t="s">
        <v>7743</v>
      </c>
    </row>
    <row r="1759" spans="1:14" x14ac:dyDescent="0.2">
      <c r="A1759" s="2" t="s">
        <v>9494</v>
      </c>
      <c r="B1759" s="2" t="s">
        <v>6319</v>
      </c>
      <c r="C1759" s="2" t="s">
        <v>1696</v>
      </c>
      <c r="D1759" s="2" t="s">
        <v>69</v>
      </c>
      <c r="E1759" s="11">
        <v>46056</v>
      </c>
      <c r="F1759" s="2">
        <v>5</v>
      </c>
      <c r="G1759" s="2">
        <v>5</v>
      </c>
      <c r="H1759" s="2">
        <v>4</v>
      </c>
      <c r="I1759" s="2">
        <v>5</v>
      </c>
      <c r="J1759" s="2">
        <v>5</v>
      </c>
      <c r="K1759" s="2">
        <v>10</v>
      </c>
      <c r="L1759" s="2" t="str">
        <f>IF(F1759&gt;=4,"Positive",IF(F1759=3,"Neutral","Negative"))</f>
        <v>Positive</v>
      </c>
      <c r="M1759" s="2" t="str">
        <f>IF(K1759&gt;=9,"Promoter",IF(K1759&gt;=7,"Passive","Detractor"))</f>
        <v>Promoter</v>
      </c>
      <c r="N1759" s="2" t="s">
        <v>7743</v>
      </c>
    </row>
    <row r="1760" spans="1:14" x14ac:dyDescent="0.2">
      <c r="A1760" s="2" t="s">
        <v>9495</v>
      </c>
      <c r="B1760" s="2" t="s">
        <v>6356</v>
      </c>
      <c r="C1760" s="2" t="s">
        <v>2191</v>
      </c>
      <c r="D1760" s="2" t="s">
        <v>57</v>
      </c>
      <c r="E1760" s="11">
        <v>46056</v>
      </c>
      <c r="F1760" s="2">
        <v>3</v>
      </c>
      <c r="G1760" s="2">
        <v>4</v>
      </c>
      <c r="H1760" s="2">
        <v>2</v>
      </c>
      <c r="I1760" s="2">
        <v>3</v>
      </c>
      <c r="J1760" s="2">
        <v>2</v>
      </c>
      <c r="K1760" s="2">
        <v>7</v>
      </c>
      <c r="L1760" s="2" t="str">
        <f>IF(F1760&gt;=4,"Positive",IF(F1760=3,"Neutral","Negative"))</f>
        <v>Neutral</v>
      </c>
      <c r="M1760" s="2" t="str">
        <f>IF(K1760&gt;=9,"Promoter",IF(K1760&gt;=7,"Passive","Detractor"))</f>
        <v>Passive</v>
      </c>
      <c r="N1760" s="2" t="s">
        <v>7749</v>
      </c>
    </row>
    <row r="1761" spans="1:14" x14ac:dyDescent="0.2">
      <c r="A1761" s="2" t="s">
        <v>9496</v>
      </c>
      <c r="B1761" s="2" t="s">
        <v>6012</v>
      </c>
      <c r="C1761" s="2" t="s">
        <v>2588</v>
      </c>
      <c r="D1761" s="2" t="s">
        <v>87</v>
      </c>
      <c r="E1761" s="11">
        <v>46057</v>
      </c>
      <c r="F1761" s="2">
        <v>4</v>
      </c>
      <c r="G1761" s="2">
        <v>4</v>
      </c>
      <c r="H1761" s="2">
        <v>4</v>
      </c>
      <c r="I1761" s="2">
        <v>4</v>
      </c>
      <c r="J1761" s="2">
        <v>4</v>
      </c>
      <c r="K1761" s="2">
        <v>8</v>
      </c>
      <c r="L1761" s="2" t="str">
        <f>IF(F1761&gt;=4,"Positive",IF(F1761=3,"Neutral","Negative"))</f>
        <v>Positive</v>
      </c>
      <c r="M1761" s="2" t="str">
        <f>IF(K1761&gt;=9,"Promoter",IF(K1761&gt;=7,"Passive","Detractor"))</f>
        <v>Passive</v>
      </c>
      <c r="N1761" s="2" t="s">
        <v>7743</v>
      </c>
    </row>
    <row r="1762" spans="1:14" x14ac:dyDescent="0.2">
      <c r="A1762" s="2" t="s">
        <v>9497</v>
      </c>
      <c r="B1762" s="2" t="s">
        <v>6174</v>
      </c>
      <c r="C1762" s="2" t="s">
        <v>916</v>
      </c>
      <c r="D1762" s="2" t="s">
        <v>57</v>
      </c>
      <c r="E1762" s="11">
        <v>46057</v>
      </c>
      <c r="F1762" s="2">
        <v>5</v>
      </c>
      <c r="G1762" s="2">
        <v>5</v>
      </c>
      <c r="H1762" s="2">
        <v>5</v>
      </c>
      <c r="I1762" s="2">
        <v>4</v>
      </c>
      <c r="J1762" s="2">
        <v>5</v>
      </c>
      <c r="K1762" s="2">
        <v>9</v>
      </c>
      <c r="L1762" s="2" t="str">
        <f>IF(F1762&gt;=4,"Positive",IF(F1762=3,"Neutral","Negative"))</f>
        <v>Positive</v>
      </c>
      <c r="M1762" s="2" t="str">
        <f>IF(K1762&gt;=9,"Promoter",IF(K1762&gt;=7,"Passive","Detractor"))</f>
        <v>Promoter</v>
      </c>
      <c r="N1762" s="2" t="s">
        <v>7735</v>
      </c>
    </row>
    <row r="1763" spans="1:14" x14ac:dyDescent="0.2">
      <c r="A1763" s="2" t="s">
        <v>9498</v>
      </c>
      <c r="B1763" s="2" t="s">
        <v>6411</v>
      </c>
      <c r="C1763" s="2" t="s">
        <v>1943</v>
      </c>
      <c r="D1763" s="2" t="s">
        <v>83</v>
      </c>
      <c r="E1763" s="11">
        <v>46057</v>
      </c>
      <c r="F1763" s="2">
        <v>5</v>
      </c>
      <c r="G1763" s="2">
        <v>5</v>
      </c>
      <c r="H1763" s="2">
        <v>4</v>
      </c>
      <c r="I1763" s="2">
        <v>5</v>
      </c>
      <c r="J1763" s="2">
        <v>5</v>
      </c>
      <c r="K1763" s="2">
        <v>10</v>
      </c>
      <c r="L1763" s="2" t="str">
        <f>IF(F1763&gt;=4,"Positive",IF(F1763=3,"Neutral","Negative"))</f>
        <v>Positive</v>
      </c>
      <c r="M1763" s="2" t="str">
        <f>IF(K1763&gt;=9,"Promoter",IF(K1763&gt;=7,"Passive","Detractor"))</f>
        <v>Promoter</v>
      </c>
      <c r="N1763" s="2" t="s">
        <v>7735</v>
      </c>
    </row>
    <row r="1764" spans="1:14" x14ac:dyDescent="0.2">
      <c r="A1764" s="2" t="s">
        <v>9499</v>
      </c>
      <c r="B1764" s="2" t="s">
        <v>5479</v>
      </c>
      <c r="C1764" s="2" t="s">
        <v>1360</v>
      </c>
      <c r="D1764" s="2" t="s">
        <v>108</v>
      </c>
      <c r="E1764" s="11">
        <v>46058</v>
      </c>
      <c r="F1764" s="2">
        <v>4</v>
      </c>
      <c r="G1764" s="2">
        <v>4</v>
      </c>
      <c r="H1764" s="2">
        <v>4</v>
      </c>
      <c r="I1764" s="2">
        <v>4</v>
      </c>
      <c r="J1764" s="2">
        <v>5</v>
      </c>
      <c r="K1764" s="2">
        <v>9</v>
      </c>
      <c r="L1764" s="2" t="str">
        <f>IF(F1764&gt;=4,"Positive",IF(F1764=3,"Neutral","Negative"))</f>
        <v>Positive</v>
      </c>
      <c r="M1764" s="2" t="str">
        <f>IF(K1764&gt;=9,"Promoter",IF(K1764&gt;=7,"Passive","Detractor"))</f>
        <v>Promoter</v>
      </c>
      <c r="N1764" s="2" t="s">
        <v>7743</v>
      </c>
    </row>
    <row r="1765" spans="1:14" x14ac:dyDescent="0.2">
      <c r="A1765" s="2" t="s">
        <v>9500</v>
      </c>
      <c r="B1765" s="2" t="s">
        <v>5801</v>
      </c>
      <c r="C1765" s="2" t="s">
        <v>1784</v>
      </c>
      <c r="D1765" s="2" t="s">
        <v>9</v>
      </c>
      <c r="E1765" s="11">
        <v>46058</v>
      </c>
      <c r="F1765" s="2">
        <v>5</v>
      </c>
      <c r="G1765" s="2">
        <v>5</v>
      </c>
      <c r="H1765" s="2">
        <v>4</v>
      </c>
      <c r="I1765" s="2">
        <v>5</v>
      </c>
      <c r="J1765" s="2">
        <v>4</v>
      </c>
      <c r="K1765" s="2">
        <v>8</v>
      </c>
      <c r="L1765" s="2" t="str">
        <f>IF(F1765&gt;=4,"Positive",IF(F1765=3,"Neutral","Negative"))</f>
        <v>Positive</v>
      </c>
      <c r="M1765" s="2" t="str">
        <f>IF(K1765&gt;=9,"Promoter",IF(K1765&gt;=7,"Passive","Detractor"))</f>
        <v>Passive</v>
      </c>
      <c r="N1765" s="2" t="s">
        <v>7735</v>
      </c>
    </row>
    <row r="1766" spans="1:14" x14ac:dyDescent="0.2">
      <c r="A1766" s="2" t="s">
        <v>9501</v>
      </c>
      <c r="B1766" s="2" t="s">
        <v>5994</v>
      </c>
      <c r="C1766" s="2" t="s">
        <v>915</v>
      </c>
      <c r="D1766" s="2" t="s">
        <v>118</v>
      </c>
      <c r="E1766" s="11">
        <v>46058</v>
      </c>
      <c r="F1766" s="2">
        <v>5</v>
      </c>
      <c r="G1766" s="2">
        <v>5</v>
      </c>
      <c r="H1766" s="2">
        <v>4</v>
      </c>
      <c r="I1766" s="2">
        <v>5</v>
      </c>
      <c r="J1766" s="2">
        <v>5</v>
      </c>
      <c r="K1766" s="2">
        <v>8</v>
      </c>
      <c r="L1766" s="2" t="str">
        <f>IF(F1766&gt;=4,"Positive",IF(F1766=3,"Neutral","Negative"))</f>
        <v>Positive</v>
      </c>
      <c r="M1766" s="2" t="str">
        <f>IF(K1766&gt;=9,"Promoter",IF(K1766&gt;=7,"Passive","Detractor"))</f>
        <v>Passive</v>
      </c>
      <c r="N1766" s="2" t="s">
        <v>7735</v>
      </c>
    </row>
    <row r="1767" spans="1:14" x14ac:dyDescent="0.2">
      <c r="A1767" s="2" t="s">
        <v>9502</v>
      </c>
      <c r="B1767" s="2" t="s">
        <v>6147</v>
      </c>
      <c r="C1767" s="2" t="s">
        <v>2512</v>
      </c>
      <c r="D1767" s="2" t="s">
        <v>89</v>
      </c>
      <c r="E1767" s="11">
        <v>46058</v>
      </c>
      <c r="F1767" s="2">
        <v>4</v>
      </c>
      <c r="G1767" s="2">
        <v>5</v>
      </c>
      <c r="H1767" s="2">
        <v>5</v>
      </c>
      <c r="I1767" s="2">
        <v>4</v>
      </c>
      <c r="J1767" s="2">
        <v>3</v>
      </c>
      <c r="K1767" s="2">
        <v>9</v>
      </c>
      <c r="L1767" s="2" t="str">
        <f>IF(F1767&gt;=4,"Positive",IF(F1767=3,"Neutral","Negative"))</f>
        <v>Positive</v>
      </c>
      <c r="M1767" s="2" t="str">
        <f>IF(K1767&gt;=9,"Promoter",IF(K1767&gt;=7,"Passive","Detractor"))</f>
        <v>Promoter</v>
      </c>
      <c r="N1767" s="2" t="s">
        <v>7733</v>
      </c>
    </row>
    <row r="1768" spans="1:14" x14ac:dyDescent="0.2">
      <c r="A1768" s="2" t="s">
        <v>9503</v>
      </c>
      <c r="B1768" s="2" t="s">
        <v>6212</v>
      </c>
      <c r="C1768" s="2" t="s">
        <v>1137</v>
      </c>
      <c r="D1768" s="2" t="s">
        <v>108</v>
      </c>
      <c r="E1768" s="11">
        <v>46058</v>
      </c>
      <c r="F1768" s="2">
        <v>5</v>
      </c>
      <c r="G1768" s="2">
        <v>5</v>
      </c>
      <c r="H1768" s="2">
        <v>5</v>
      </c>
      <c r="I1768" s="2">
        <v>5</v>
      </c>
      <c r="J1768" s="2">
        <v>4</v>
      </c>
      <c r="K1768" s="2">
        <v>10</v>
      </c>
      <c r="L1768" s="2" t="str">
        <f>IF(F1768&gt;=4,"Positive",IF(F1768=3,"Neutral","Negative"))</f>
        <v>Positive</v>
      </c>
      <c r="M1768" s="2" t="str">
        <f>IF(K1768&gt;=9,"Promoter",IF(K1768&gt;=7,"Passive","Detractor"))</f>
        <v>Promoter</v>
      </c>
      <c r="N1768" s="2" t="s">
        <v>7743</v>
      </c>
    </row>
    <row r="1769" spans="1:14" x14ac:dyDescent="0.2">
      <c r="A1769" s="2" t="s">
        <v>9504</v>
      </c>
      <c r="B1769" s="2" t="s">
        <v>6282</v>
      </c>
      <c r="C1769" s="2" t="s">
        <v>2520</v>
      </c>
      <c r="D1769" s="2" t="s">
        <v>69</v>
      </c>
      <c r="E1769" s="11">
        <v>46058</v>
      </c>
      <c r="F1769" s="2">
        <v>5</v>
      </c>
      <c r="G1769" s="2">
        <v>5</v>
      </c>
      <c r="H1769" s="2">
        <v>5</v>
      </c>
      <c r="I1769" s="2">
        <v>4</v>
      </c>
      <c r="J1769" s="2">
        <v>5</v>
      </c>
      <c r="K1769" s="2">
        <v>9</v>
      </c>
      <c r="L1769" s="2" t="str">
        <f>IF(F1769&gt;=4,"Positive",IF(F1769=3,"Neutral","Negative"))</f>
        <v>Positive</v>
      </c>
      <c r="M1769" s="2" t="str">
        <f>IF(K1769&gt;=9,"Promoter",IF(K1769&gt;=7,"Passive","Detractor"))</f>
        <v>Promoter</v>
      </c>
      <c r="N1769" s="2" t="s">
        <v>7743</v>
      </c>
    </row>
    <row r="1770" spans="1:14" x14ac:dyDescent="0.2">
      <c r="A1770" s="2" t="s">
        <v>9505</v>
      </c>
      <c r="B1770" s="2" t="s">
        <v>6336</v>
      </c>
      <c r="C1770" s="2" t="s">
        <v>1055</v>
      </c>
      <c r="D1770" s="2" t="s">
        <v>37</v>
      </c>
      <c r="E1770" s="11">
        <v>46058</v>
      </c>
      <c r="F1770" s="2">
        <v>4</v>
      </c>
      <c r="G1770" s="2">
        <v>4</v>
      </c>
      <c r="H1770" s="2">
        <v>5</v>
      </c>
      <c r="I1770" s="2">
        <v>5</v>
      </c>
      <c r="J1770" s="2">
        <v>4</v>
      </c>
      <c r="K1770" s="2">
        <v>8</v>
      </c>
      <c r="L1770" s="2" t="str">
        <f>IF(F1770&gt;=4,"Positive",IF(F1770=3,"Neutral","Negative"))</f>
        <v>Positive</v>
      </c>
      <c r="M1770" s="2" t="str">
        <f>IF(K1770&gt;=9,"Promoter",IF(K1770&gt;=7,"Passive","Detractor"))</f>
        <v>Passive</v>
      </c>
      <c r="N1770" s="2" t="s">
        <v>7733</v>
      </c>
    </row>
    <row r="1771" spans="1:14" x14ac:dyDescent="0.2">
      <c r="A1771" s="2" t="s">
        <v>9506</v>
      </c>
      <c r="B1771" s="2" t="s">
        <v>6405</v>
      </c>
      <c r="C1771" s="2" t="s">
        <v>811</v>
      </c>
      <c r="D1771" s="2" t="s">
        <v>81</v>
      </c>
      <c r="E1771" s="11">
        <v>46058</v>
      </c>
      <c r="F1771" s="2">
        <v>3</v>
      </c>
      <c r="G1771" s="2">
        <v>3</v>
      </c>
      <c r="H1771" s="2">
        <v>3</v>
      </c>
      <c r="I1771" s="2">
        <v>3</v>
      </c>
      <c r="J1771" s="2">
        <v>3</v>
      </c>
      <c r="K1771" s="2">
        <v>6</v>
      </c>
      <c r="L1771" s="2" t="str">
        <f>IF(F1771&gt;=4,"Positive",IF(F1771=3,"Neutral","Negative"))</f>
        <v>Neutral</v>
      </c>
      <c r="M1771" s="2" t="str">
        <f>IF(K1771&gt;=9,"Promoter",IF(K1771&gt;=7,"Passive","Detractor"))</f>
        <v>Detractor</v>
      </c>
      <c r="N1771" s="2" t="s">
        <v>7743</v>
      </c>
    </row>
    <row r="1772" spans="1:14" x14ac:dyDescent="0.2">
      <c r="A1772" s="2" t="s">
        <v>9507</v>
      </c>
      <c r="B1772" s="2" t="s">
        <v>5872</v>
      </c>
      <c r="C1772" s="2" t="s">
        <v>2199</v>
      </c>
      <c r="D1772" s="2" t="s">
        <v>13</v>
      </c>
      <c r="E1772" s="11">
        <v>46059</v>
      </c>
      <c r="F1772" s="2">
        <v>5</v>
      </c>
      <c r="G1772" s="2">
        <v>5</v>
      </c>
      <c r="H1772" s="2">
        <v>4</v>
      </c>
      <c r="I1772" s="2">
        <v>4</v>
      </c>
      <c r="J1772" s="2">
        <v>5</v>
      </c>
      <c r="K1772" s="2">
        <v>10</v>
      </c>
      <c r="L1772" s="2" t="str">
        <f>IF(F1772&gt;=4,"Positive",IF(F1772=3,"Neutral","Negative"))</f>
        <v>Positive</v>
      </c>
      <c r="M1772" s="2" t="str">
        <f>IF(K1772&gt;=9,"Promoter",IF(K1772&gt;=7,"Passive","Detractor"))</f>
        <v>Promoter</v>
      </c>
      <c r="N1772" s="2" t="s">
        <v>7743</v>
      </c>
    </row>
    <row r="1773" spans="1:14" x14ac:dyDescent="0.2">
      <c r="A1773" s="2" t="s">
        <v>9508</v>
      </c>
      <c r="B1773" s="2" t="s">
        <v>6227</v>
      </c>
      <c r="C1773" s="2" t="s">
        <v>804</v>
      </c>
      <c r="D1773" s="2" t="s">
        <v>39</v>
      </c>
      <c r="E1773" s="11">
        <v>46059</v>
      </c>
      <c r="F1773" s="2">
        <v>4</v>
      </c>
      <c r="G1773" s="2">
        <v>4</v>
      </c>
      <c r="H1773" s="2">
        <v>4</v>
      </c>
      <c r="I1773" s="2">
        <v>3</v>
      </c>
      <c r="J1773" s="2">
        <v>3</v>
      </c>
      <c r="K1773" s="2">
        <v>9</v>
      </c>
      <c r="L1773" s="2" t="str">
        <f>IF(F1773&gt;=4,"Positive",IF(F1773=3,"Neutral","Negative"))</f>
        <v>Positive</v>
      </c>
      <c r="M1773" s="2" t="str">
        <f>IF(K1773&gt;=9,"Promoter",IF(K1773&gt;=7,"Passive","Detractor"))</f>
        <v>Promoter</v>
      </c>
      <c r="N1773" s="2" t="s">
        <v>7737</v>
      </c>
    </row>
    <row r="1774" spans="1:14" x14ac:dyDescent="0.2">
      <c r="A1774" s="2" t="s">
        <v>9509</v>
      </c>
      <c r="B1774" s="2" t="s">
        <v>6284</v>
      </c>
      <c r="C1774" s="2" t="s">
        <v>867</v>
      </c>
      <c r="D1774" s="2" t="s">
        <v>89</v>
      </c>
      <c r="E1774" s="11">
        <v>46059</v>
      </c>
      <c r="F1774" s="2">
        <v>5</v>
      </c>
      <c r="G1774" s="2">
        <v>5</v>
      </c>
      <c r="H1774" s="2">
        <v>4</v>
      </c>
      <c r="I1774" s="2">
        <v>4</v>
      </c>
      <c r="J1774" s="2">
        <v>4</v>
      </c>
      <c r="K1774" s="2">
        <v>10</v>
      </c>
      <c r="L1774" s="2" t="str">
        <f>IF(F1774&gt;=4,"Positive",IF(F1774=3,"Neutral","Negative"))</f>
        <v>Positive</v>
      </c>
      <c r="M1774" s="2" t="str">
        <f>IF(K1774&gt;=9,"Promoter",IF(K1774&gt;=7,"Passive","Detractor"))</f>
        <v>Promoter</v>
      </c>
      <c r="N1774" s="2" t="s">
        <v>7749</v>
      </c>
    </row>
    <row r="1775" spans="1:14" x14ac:dyDescent="0.2">
      <c r="A1775" s="2" t="s">
        <v>9510</v>
      </c>
      <c r="B1775" s="2" t="s">
        <v>6301</v>
      </c>
      <c r="C1775" s="2" t="s">
        <v>2089</v>
      </c>
      <c r="D1775" s="2" t="s">
        <v>26</v>
      </c>
      <c r="E1775" s="11">
        <v>46059</v>
      </c>
      <c r="F1775" s="2">
        <v>5</v>
      </c>
      <c r="G1775" s="2">
        <v>5</v>
      </c>
      <c r="H1775" s="2">
        <v>4</v>
      </c>
      <c r="I1775" s="2">
        <v>5</v>
      </c>
      <c r="J1775" s="2">
        <v>5</v>
      </c>
      <c r="K1775" s="2">
        <v>9</v>
      </c>
      <c r="L1775" s="2" t="str">
        <f>IF(F1775&gt;=4,"Positive",IF(F1775=3,"Neutral","Negative"))</f>
        <v>Positive</v>
      </c>
      <c r="M1775" s="2" t="str">
        <f>IF(K1775&gt;=9,"Promoter",IF(K1775&gt;=7,"Passive","Detractor"))</f>
        <v>Promoter</v>
      </c>
      <c r="N1775" s="2" t="s">
        <v>7743</v>
      </c>
    </row>
    <row r="1776" spans="1:14" x14ac:dyDescent="0.2">
      <c r="A1776" s="2" t="s">
        <v>9511</v>
      </c>
      <c r="B1776" s="2" t="s">
        <v>5391</v>
      </c>
      <c r="C1776" s="2" t="s">
        <v>1369</v>
      </c>
      <c r="D1776" s="2" t="s">
        <v>129</v>
      </c>
      <c r="E1776" s="11">
        <v>46060</v>
      </c>
      <c r="F1776" s="2">
        <v>3</v>
      </c>
      <c r="G1776" s="2">
        <v>4</v>
      </c>
      <c r="H1776" s="2">
        <v>4</v>
      </c>
      <c r="I1776" s="2">
        <v>3</v>
      </c>
      <c r="J1776" s="2">
        <v>2</v>
      </c>
      <c r="K1776" s="2">
        <v>7</v>
      </c>
      <c r="L1776" s="2" t="str">
        <f>IF(F1776&gt;=4,"Positive",IF(F1776=3,"Neutral","Negative"))</f>
        <v>Neutral</v>
      </c>
      <c r="M1776" s="2" t="str">
        <f>IF(K1776&gt;=9,"Promoter",IF(K1776&gt;=7,"Passive","Detractor"))</f>
        <v>Passive</v>
      </c>
      <c r="N1776" s="2" t="s">
        <v>7749</v>
      </c>
    </row>
    <row r="1777" spans="1:14" x14ac:dyDescent="0.2">
      <c r="A1777" s="2" t="s">
        <v>9512</v>
      </c>
      <c r="B1777" s="2" t="s">
        <v>5522</v>
      </c>
      <c r="C1777" s="2" t="s">
        <v>1340</v>
      </c>
      <c r="D1777" s="2" t="s">
        <v>43</v>
      </c>
      <c r="E1777" s="11">
        <v>46060</v>
      </c>
      <c r="F1777" s="2">
        <v>4</v>
      </c>
      <c r="G1777" s="2">
        <v>5</v>
      </c>
      <c r="H1777" s="2">
        <v>3</v>
      </c>
      <c r="I1777" s="2">
        <v>3</v>
      </c>
      <c r="J1777" s="2">
        <v>4</v>
      </c>
      <c r="K1777" s="2">
        <v>8</v>
      </c>
      <c r="L1777" s="2" t="str">
        <f>IF(F1777&gt;=4,"Positive",IF(F1777=3,"Neutral","Negative"))</f>
        <v>Positive</v>
      </c>
      <c r="M1777" s="2" t="str">
        <f>IF(K1777&gt;=9,"Promoter",IF(K1777&gt;=7,"Passive","Detractor"))</f>
        <v>Passive</v>
      </c>
      <c r="N1777" s="2" t="s">
        <v>7743</v>
      </c>
    </row>
    <row r="1778" spans="1:14" x14ac:dyDescent="0.2">
      <c r="A1778" s="2" t="s">
        <v>9513</v>
      </c>
      <c r="B1778" s="2" t="s">
        <v>6367</v>
      </c>
      <c r="C1778" s="2" t="s">
        <v>974</v>
      </c>
      <c r="D1778" s="2" t="s">
        <v>81</v>
      </c>
      <c r="E1778" s="11">
        <v>46060</v>
      </c>
      <c r="F1778" s="2">
        <v>4</v>
      </c>
      <c r="G1778" s="2">
        <v>3</v>
      </c>
      <c r="H1778" s="2">
        <v>4</v>
      </c>
      <c r="I1778" s="2">
        <v>3</v>
      </c>
      <c r="J1778" s="2">
        <v>4</v>
      </c>
      <c r="K1778" s="2">
        <v>8</v>
      </c>
      <c r="L1778" s="2" t="str">
        <f>IF(F1778&gt;=4,"Positive",IF(F1778=3,"Neutral","Negative"))</f>
        <v>Positive</v>
      </c>
      <c r="M1778" s="2" t="str">
        <f>IF(K1778&gt;=9,"Promoter",IF(K1778&gt;=7,"Passive","Detractor"))</f>
        <v>Passive</v>
      </c>
      <c r="N1778" s="2" t="s">
        <v>7743</v>
      </c>
    </row>
    <row r="1779" spans="1:14" x14ac:dyDescent="0.2">
      <c r="A1779" s="2" t="s">
        <v>9514</v>
      </c>
      <c r="B1779" s="2" t="s">
        <v>6426</v>
      </c>
      <c r="C1779" s="2" t="s">
        <v>1644</v>
      </c>
      <c r="D1779" s="2" t="s">
        <v>101</v>
      </c>
      <c r="E1779" s="11">
        <v>46060</v>
      </c>
      <c r="F1779" s="2">
        <v>4</v>
      </c>
      <c r="G1779" s="2">
        <v>4</v>
      </c>
      <c r="H1779" s="2">
        <v>4</v>
      </c>
      <c r="I1779" s="2">
        <v>5</v>
      </c>
      <c r="J1779" s="2">
        <v>4</v>
      </c>
      <c r="K1779" s="2">
        <v>7</v>
      </c>
      <c r="L1779" s="2" t="str">
        <f>IF(F1779&gt;=4,"Positive",IF(F1779=3,"Neutral","Negative"))</f>
        <v>Positive</v>
      </c>
      <c r="M1779" s="2" t="str">
        <f>IF(K1779&gt;=9,"Promoter",IF(K1779&gt;=7,"Passive","Detractor"))</f>
        <v>Passive</v>
      </c>
      <c r="N1779" s="2" t="s">
        <v>7735</v>
      </c>
    </row>
    <row r="1780" spans="1:14" x14ac:dyDescent="0.2">
      <c r="A1780" s="2" t="s">
        <v>9515</v>
      </c>
      <c r="B1780" s="2" t="s">
        <v>5491</v>
      </c>
      <c r="C1780" s="2" t="s">
        <v>2483</v>
      </c>
      <c r="D1780" s="2" t="s">
        <v>29</v>
      </c>
      <c r="E1780" s="11">
        <v>46061</v>
      </c>
      <c r="F1780" s="2">
        <v>3</v>
      </c>
      <c r="G1780" s="2">
        <v>3</v>
      </c>
      <c r="H1780" s="2">
        <v>3</v>
      </c>
      <c r="I1780" s="2">
        <v>4</v>
      </c>
      <c r="J1780" s="2">
        <v>2</v>
      </c>
      <c r="K1780" s="2">
        <v>7</v>
      </c>
      <c r="L1780" s="2" t="str">
        <f>IF(F1780&gt;=4,"Positive",IF(F1780=3,"Neutral","Negative"))</f>
        <v>Neutral</v>
      </c>
      <c r="M1780" s="2" t="str">
        <f>IF(K1780&gt;=9,"Promoter",IF(K1780&gt;=7,"Passive","Detractor"))</f>
        <v>Passive</v>
      </c>
      <c r="N1780" s="2" t="s">
        <v>7733</v>
      </c>
    </row>
    <row r="1781" spans="1:14" x14ac:dyDescent="0.2">
      <c r="A1781" s="2" t="s">
        <v>9516</v>
      </c>
      <c r="B1781" s="2" t="s">
        <v>6055</v>
      </c>
      <c r="C1781" s="2" t="s">
        <v>360</v>
      </c>
      <c r="D1781" s="2" t="s">
        <v>22</v>
      </c>
      <c r="E1781" s="11">
        <v>46061</v>
      </c>
      <c r="F1781" s="2">
        <v>5</v>
      </c>
      <c r="G1781" s="2">
        <v>5</v>
      </c>
      <c r="H1781" s="2">
        <v>5</v>
      </c>
      <c r="I1781" s="2">
        <v>5</v>
      </c>
      <c r="J1781" s="2">
        <v>5</v>
      </c>
      <c r="K1781" s="2">
        <v>9</v>
      </c>
      <c r="L1781" s="2" t="str">
        <f>IF(F1781&gt;=4,"Positive",IF(F1781=3,"Neutral","Negative"))</f>
        <v>Positive</v>
      </c>
      <c r="M1781" s="2" t="str">
        <f>IF(K1781&gt;=9,"Promoter",IF(K1781&gt;=7,"Passive","Detractor"))</f>
        <v>Promoter</v>
      </c>
      <c r="N1781" s="2" t="s">
        <v>7749</v>
      </c>
    </row>
    <row r="1782" spans="1:14" x14ac:dyDescent="0.2">
      <c r="A1782" s="2" t="s">
        <v>9517</v>
      </c>
      <c r="B1782" s="2" t="s">
        <v>6246</v>
      </c>
      <c r="C1782" s="2" t="s">
        <v>691</v>
      </c>
      <c r="D1782" s="2" t="s">
        <v>89</v>
      </c>
      <c r="E1782" s="11">
        <v>46061</v>
      </c>
      <c r="F1782" s="2">
        <v>5</v>
      </c>
      <c r="G1782" s="2">
        <v>5</v>
      </c>
      <c r="H1782" s="2">
        <v>4</v>
      </c>
      <c r="I1782" s="2">
        <v>5</v>
      </c>
      <c r="J1782" s="2">
        <v>5</v>
      </c>
      <c r="K1782" s="2">
        <v>9</v>
      </c>
      <c r="L1782" s="2" t="str">
        <f>IF(F1782&gt;=4,"Positive",IF(F1782=3,"Neutral","Negative"))</f>
        <v>Positive</v>
      </c>
      <c r="M1782" s="2" t="str">
        <f>IF(K1782&gt;=9,"Promoter",IF(K1782&gt;=7,"Passive","Detractor"))</f>
        <v>Promoter</v>
      </c>
      <c r="N1782" s="2" t="s">
        <v>7735</v>
      </c>
    </row>
    <row r="1783" spans="1:14" x14ac:dyDescent="0.2">
      <c r="A1783" s="2" t="s">
        <v>9518</v>
      </c>
      <c r="B1783" s="2" t="s">
        <v>6288</v>
      </c>
      <c r="C1783" s="2" t="s">
        <v>476</v>
      </c>
      <c r="D1783" s="2" t="s">
        <v>9</v>
      </c>
      <c r="E1783" s="11">
        <v>46061</v>
      </c>
      <c r="F1783" s="2">
        <v>3</v>
      </c>
      <c r="G1783" s="2">
        <v>4</v>
      </c>
      <c r="H1783" s="2">
        <v>3</v>
      </c>
      <c r="I1783" s="2">
        <v>3</v>
      </c>
      <c r="J1783" s="2">
        <v>2</v>
      </c>
      <c r="K1783" s="2">
        <v>7</v>
      </c>
      <c r="L1783" s="2" t="str">
        <f>IF(F1783&gt;=4,"Positive",IF(F1783=3,"Neutral","Negative"))</f>
        <v>Neutral</v>
      </c>
      <c r="M1783" s="2" t="str">
        <f>IF(K1783&gt;=9,"Promoter",IF(K1783&gt;=7,"Passive","Detractor"))</f>
        <v>Passive</v>
      </c>
      <c r="N1783" s="2" t="s">
        <v>7749</v>
      </c>
    </row>
    <row r="1784" spans="1:14" x14ac:dyDescent="0.2">
      <c r="A1784" s="2" t="s">
        <v>9519</v>
      </c>
      <c r="B1784" s="2" t="s">
        <v>6299</v>
      </c>
      <c r="C1784" s="2" t="s">
        <v>1801</v>
      </c>
      <c r="D1784" s="2" t="s">
        <v>69</v>
      </c>
      <c r="E1784" s="11">
        <v>46061</v>
      </c>
      <c r="F1784" s="2">
        <v>5</v>
      </c>
      <c r="G1784" s="2">
        <v>5</v>
      </c>
      <c r="H1784" s="2">
        <v>5</v>
      </c>
      <c r="I1784" s="2">
        <v>5</v>
      </c>
      <c r="J1784" s="2">
        <v>5</v>
      </c>
      <c r="K1784" s="2">
        <v>9</v>
      </c>
      <c r="L1784" s="2" t="str">
        <f>IF(F1784&gt;=4,"Positive",IF(F1784=3,"Neutral","Negative"))</f>
        <v>Positive</v>
      </c>
      <c r="M1784" s="2" t="str">
        <f>IF(K1784&gt;=9,"Promoter",IF(K1784&gt;=7,"Passive","Detractor"))</f>
        <v>Promoter</v>
      </c>
      <c r="N1784" s="2" t="s">
        <v>7735</v>
      </c>
    </row>
    <row r="1785" spans="1:14" x14ac:dyDescent="0.2">
      <c r="A1785" s="2" t="s">
        <v>9520</v>
      </c>
      <c r="B1785" s="2" t="s">
        <v>6330</v>
      </c>
      <c r="C1785" s="2" t="s">
        <v>2540</v>
      </c>
      <c r="D1785" s="2" t="s">
        <v>118</v>
      </c>
      <c r="E1785" s="11">
        <v>46061</v>
      </c>
      <c r="F1785" s="2">
        <v>4</v>
      </c>
      <c r="G1785" s="2">
        <v>5</v>
      </c>
      <c r="H1785" s="2">
        <v>3</v>
      </c>
      <c r="I1785" s="2">
        <v>4</v>
      </c>
      <c r="J1785" s="2">
        <v>4</v>
      </c>
      <c r="K1785" s="2">
        <v>8</v>
      </c>
      <c r="L1785" s="2" t="str">
        <f>IF(F1785&gt;=4,"Positive",IF(F1785=3,"Neutral","Negative"))</f>
        <v>Positive</v>
      </c>
      <c r="M1785" s="2" t="str">
        <f>IF(K1785&gt;=9,"Promoter",IF(K1785&gt;=7,"Passive","Detractor"))</f>
        <v>Passive</v>
      </c>
      <c r="N1785" s="2" t="s">
        <v>7735</v>
      </c>
    </row>
    <row r="1786" spans="1:14" x14ac:dyDescent="0.2">
      <c r="A1786" s="2" t="s">
        <v>9521</v>
      </c>
      <c r="B1786" s="2" t="s">
        <v>6388</v>
      </c>
      <c r="C1786" s="2" t="s">
        <v>1209</v>
      </c>
      <c r="D1786" s="2" t="s">
        <v>37</v>
      </c>
      <c r="E1786" s="11">
        <v>46061</v>
      </c>
      <c r="F1786" s="2">
        <v>3</v>
      </c>
      <c r="G1786" s="2">
        <v>3</v>
      </c>
      <c r="H1786" s="2">
        <v>4</v>
      </c>
      <c r="I1786" s="2">
        <v>3</v>
      </c>
      <c r="J1786" s="2">
        <v>3</v>
      </c>
      <c r="K1786" s="2">
        <v>7</v>
      </c>
      <c r="L1786" s="2" t="str">
        <f>IF(F1786&gt;=4,"Positive",IF(F1786=3,"Neutral","Negative"))</f>
        <v>Neutral</v>
      </c>
      <c r="M1786" s="2" t="str">
        <f>IF(K1786&gt;=9,"Promoter",IF(K1786&gt;=7,"Passive","Detractor"))</f>
        <v>Passive</v>
      </c>
      <c r="N1786" s="2" t="s">
        <v>7743</v>
      </c>
    </row>
    <row r="1787" spans="1:14" x14ac:dyDescent="0.2">
      <c r="A1787" s="2" t="s">
        <v>9522</v>
      </c>
      <c r="B1787" s="2" t="s">
        <v>6432</v>
      </c>
      <c r="C1787" s="2" t="s">
        <v>529</v>
      </c>
      <c r="D1787" s="2" t="s">
        <v>22</v>
      </c>
      <c r="E1787" s="11">
        <v>46061</v>
      </c>
      <c r="F1787" s="2">
        <v>3</v>
      </c>
      <c r="G1787" s="2">
        <v>3</v>
      </c>
      <c r="H1787" s="2">
        <v>3</v>
      </c>
      <c r="I1787" s="2">
        <v>4</v>
      </c>
      <c r="J1787" s="2">
        <v>3</v>
      </c>
      <c r="K1787" s="2">
        <v>7</v>
      </c>
      <c r="L1787" s="2" t="str">
        <f>IF(F1787&gt;=4,"Positive",IF(F1787=3,"Neutral","Negative"))</f>
        <v>Neutral</v>
      </c>
      <c r="M1787" s="2" t="str">
        <f>IF(K1787&gt;=9,"Promoter",IF(K1787&gt;=7,"Passive","Detractor"))</f>
        <v>Passive</v>
      </c>
      <c r="N1787" s="2" t="s">
        <v>7733</v>
      </c>
    </row>
    <row r="1788" spans="1:14" x14ac:dyDescent="0.2">
      <c r="A1788" s="2" t="s">
        <v>9523</v>
      </c>
      <c r="B1788" s="2" t="s">
        <v>6278</v>
      </c>
      <c r="C1788" s="2" t="s">
        <v>1956</v>
      </c>
      <c r="D1788" s="2" t="s">
        <v>13</v>
      </c>
      <c r="E1788" s="11">
        <v>46062</v>
      </c>
      <c r="F1788" s="2">
        <v>5</v>
      </c>
      <c r="G1788" s="2">
        <v>5</v>
      </c>
      <c r="H1788" s="2">
        <v>5</v>
      </c>
      <c r="I1788" s="2">
        <v>4</v>
      </c>
      <c r="J1788" s="2">
        <v>4</v>
      </c>
      <c r="K1788" s="2">
        <v>10</v>
      </c>
      <c r="L1788" s="2" t="str">
        <f>IF(F1788&gt;=4,"Positive",IF(F1788=3,"Neutral","Negative"))</f>
        <v>Positive</v>
      </c>
      <c r="M1788" s="2" t="str">
        <f>IF(K1788&gt;=9,"Promoter",IF(K1788&gt;=7,"Passive","Detractor"))</f>
        <v>Promoter</v>
      </c>
      <c r="N1788" s="2" t="s">
        <v>7743</v>
      </c>
    </row>
    <row r="1789" spans="1:14" x14ac:dyDescent="0.2">
      <c r="A1789" s="2" t="s">
        <v>9524</v>
      </c>
      <c r="B1789" s="2" t="s">
        <v>6279</v>
      </c>
      <c r="C1789" s="2" t="s">
        <v>2013</v>
      </c>
      <c r="D1789" s="2" t="s">
        <v>83</v>
      </c>
      <c r="E1789" s="11">
        <v>46062</v>
      </c>
      <c r="F1789" s="2">
        <v>4</v>
      </c>
      <c r="G1789" s="2">
        <v>5</v>
      </c>
      <c r="H1789" s="2">
        <v>5</v>
      </c>
      <c r="I1789" s="2">
        <v>3</v>
      </c>
      <c r="J1789" s="2">
        <v>5</v>
      </c>
      <c r="K1789" s="2">
        <v>7</v>
      </c>
      <c r="L1789" s="2" t="str">
        <f>IF(F1789&gt;=4,"Positive",IF(F1789=3,"Neutral","Negative"))</f>
        <v>Positive</v>
      </c>
      <c r="M1789" s="2" t="str">
        <f>IF(K1789&gt;=9,"Promoter",IF(K1789&gt;=7,"Passive","Detractor"))</f>
        <v>Passive</v>
      </c>
      <c r="N1789" s="2" t="s">
        <v>7743</v>
      </c>
    </row>
    <row r="1790" spans="1:14" x14ac:dyDescent="0.2">
      <c r="A1790" s="2" t="s">
        <v>9525</v>
      </c>
      <c r="B1790" s="2" t="s">
        <v>6314</v>
      </c>
      <c r="C1790" s="2" t="s">
        <v>950</v>
      </c>
      <c r="D1790" s="2" t="s">
        <v>83</v>
      </c>
      <c r="E1790" s="11">
        <v>46062</v>
      </c>
      <c r="F1790" s="2">
        <v>5</v>
      </c>
      <c r="G1790" s="2">
        <v>5</v>
      </c>
      <c r="H1790" s="2">
        <v>5</v>
      </c>
      <c r="I1790" s="2">
        <v>5</v>
      </c>
      <c r="J1790" s="2">
        <v>5</v>
      </c>
      <c r="K1790" s="2">
        <v>9</v>
      </c>
      <c r="L1790" s="2" t="str">
        <f>IF(F1790&gt;=4,"Positive",IF(F1790=3,"Neutral","Negative"))</f>
        <v>Positive</v>
      </c>
      <c r="M1790" s="2" t="str">
        <f>IF(K1790&gt;=9,"Promoter",IF(K1790&gt;=7,"Passive","Detractor"))</f>
        <v>Promoter</v>
      </c>
      <c r="N1790" s="2" t="s">
        <v>7737</v>
      </c>
    </row>
    <row r="1791" spans="1:14" x14ac:dyDescent="0.2">
      <c r="A1791" s="2" t="s">
        <v>9526</v>
      </c>
      <c r="B1791" s="2" t="s">
        <v>6363</v>
      </c>
      <c r="C1791" s="2" t="s">
        <v>1367</v>
      </c>
      <c r="D1791" s="2" t="s">
        <v>89</v>
      </c>
      <c r="E1791" s="11">
        <v>46062</v>
      </c>
      <c r="F1791" s="2">
        <v>4</v>
      </c>
      <c r="G1791" s="2">
        <v>3</v>
      </c>
      <c r="H1791" s="2">
        <v>4</v>
      </c>
      <c r="I1791" s="2">
        <v>4</v>
      </c>
      <c r="J1791" s="2">
        <v>4</v>
      </c>
      <c r="K1791" s="2">
        <v>8</v>
      </c>
      <c r="L1791" s="2" t="str">
        <f>IF(F1791&gt;=4,"Positive",IF(F1791=3,"Neutral","Negative"))</f>
        <v>Positive</v>
      </c>
      <c r="M1791" s="2" t="str">
        <f>IF(K1791&gt;=9,"Promoter",IF(K1791&gt;=7,"Passive","Detractor"))</f>
        <v>Passive</v>
      </c>
      <c r="N1791" s="2" t="s">
        <v>7733</v>
      </c>
    </row>
    <row r="1792" spans="1:14" x14ac:dyDescent="0.2">
      <c r="A1792" s="2" t="s">
        <v>9527</v>
      </c>
      <c r="B1792" s="2" t="s">
        <v>6412</v>
      </c>
      <c r="C1792" s="2" t="s">
        <v>2161</v>
      </c>
      <c r="D1792" s="2" t="s">
        <v>29</v>
      </c>
      <c r="E1792" s="11">
        <v>46062</v>
      </c>
      <c r="F1792" s="2">
        <v>5</v>
      </c>
      <c r="G1792" s="2">
        <v>5</v>
      </c>
      <c r="H1792" s="2">
        <v>4</v>
      </c>
      <c r="I1792" s="2">
        <v>4</v>
      </c>
      <c r="J1792" s="2">
        <v>4</v>
      </c>
      <c r="K1792" s="2">
        <v>8</v>
      </c>
      <c r="L1792" s="2" t="str">
        <f>IF(F1792&gt;=4,"Positive",IF(F1792=3,"Neutral","Negative"))</f>
        <v>Positive</v>
      </c>
      <c r="M1792" s="2" t="str">
        <f>IF(K1792&gt;=9,"Promoter",IF(K1792&gt;=7,"Passive","Detractor"))</f>
        <v>Passive</v>
      </c>
      <c r="N1792" s="2" t="s">
        <v>7743</v>
      </c>
    </row>
    <row r="1793" spans="1:14" x14ac:dyDescent="0.2">
      <c r="A1793" s="2" t="s">
        <v>9528</v>
      </c>
      <c r="B1793" s="2" t="s">
        <v>6433</v>
      </c>
      <c r="C1793" s="2" t="s">
        <v>821</v>
      </c>
      <c r="D1793" s="2" t="s">
        <v>110</v>
      </c>
      <c r="E1793" s="11">
        <v>46062</v>
      </c>
      <c r="F1793" s="2">
        <v>4</v>
      </c>
      <c r="G1793" s="2">
        <v>5</v>
      </c>
      <c r="H1793" s="2">
        <v>4</v>
      </c>
      <c r="I1793" s="2">
        <v>4</v>
      </c>
      <c r="J1793" s="2">
        <v>5</v>
      </c>
      <c r="K1793" s="2">
        <v>9</v>
      </c>
      <c r="L1793" s="2" t="str">
        <f>IF(F1793&gt;=4,"Positive",IF(F1793=3,"Neutral","Negative"))</f>
        <v>Positive</v>
      </c>
      <c r="M1793" s="2" t="str">
        <f>IF(K1793&gt;=9,"Promoter",IF(K1793&gt;=7,"Passive","Detractor"))</f>
        <v>Promoter</v>
      </c>
      <c r="N1793" s="2" t="s">
        <v>7733</v>
      </c>
    </row>
    <row r="1794" spans="1:14" x14ac:dyDescent="0.2">
      <c r="A1794" s="2" t="s">
        <v>9529</v>
      </c>
      <c r="B1794" s="2" t="s">
        <v>5346</v>
      </c>
      <c r="C1794" s="2" t="s">
        <v>1416</v>
      </c>
      <c r="D1794" s="2" t="s">
        <v>93</v>
      </c>
      <c r="E1794" s="11">
        <v>46063</v>
      </c>
      <c r="F1794" s="2">
        <v>5</v>
      </c>
      <c r="G1794" s="2">
        <v>5</v>
      </c>
      <c r="H1794" s="2">
        <v>5</v>
      </c>
      <c r="I1794" s="2">
        <v>5</v>
      </c>
      <c r="J1794" s="2">
        <v>5</v>
      </c>
      <c r="K1794" s="2">
        <v>9</v>
      </c>
      <c r="L1794" s="2" t="str">
        <f>IF(F1794&gt;=4,"Positive",IF(F1794=3,"Neutral","Negative"))</f>
        <v>Positive</v>
      </c>
      <c r="M1794" s="2" t="str">
        <f>IF(K1794&gt;=9,"Promoter",IF(K1794&gt;=7,"Passive","Detractor"))</f>
        <v>Promoter</v>
      </c>
      <c r="N1794" s="2" t="s">
        <v>7737</v>
      </c>
    </row>
    <row r="1795" spans="1:14" x14ac:dyDescent="0.2">
      <c r="A1795" s="2" t="s">
        <v>9530</v>
      </c>
      <c r="B1795" s="2" t="s">
        <v>6137</v>
      </c>
      <c r="C1795" s="2" t="s">
        <v>755</v>
      </c>
      <c r="D1795" s="2" t="s">
        <v>101</v>
      </c>
      <c r="E1795" s="11">
        <v>46063</v>
      </c>
      <c r="F1795" s="2">
        <v>5</v>
      </c>
      <c r="G1795" s="2">
        <v>4</v>
      </c>
      <c r="H1795" s="2">
        <v>5</v>
      </c>
      <c r="I1795" s="2">
        <v>4</v>
      </c>
      <c r="J1795" s="2">
        <v>4</v>
      </c>
      <c r="K1795" s="2">
        <v>8</v>
      </c>
      <c r="L1795" s="2" t="str">
        <f>IF(F1795&gt;=4,"Positive",IF(F1795=3,"Neutral","Negative"))</f>
        <v>Positive</v>
      </c>
      <c r="M1795" s="2" t="str">
        <f>IF(K1795&gt;=9,"Promoter",IF(K1795&gt;=7,"Passive","Detractor"))</f>
        <v>Passive</v>
      </c>
      <c r="N1795" s="2" t="s">
        <v>7733</v>
      </c>
    </row>
    <row r="1796" spans="1:14" x14ac:dyDescent="0.2">
      <c r="A1796" s="2" t="s">
        <v>9531</v>
      </c>
      <c r="B1796" s="2" t="s">
        <v>5958</v>
      </c>
      <c r="C1796" s="2" t="s">
        <v>973</v>
      </c>
      <c r="D1796" s="2" t="s">
        <v>22</v>
      </c>
      <c r="E1796" s="11">
        <v>46064</v>
      </c>
      <c r="F1796" s="2">
        <v>3</v>
      </c>
      <c r="G1796" s="2">
        <v>4</v>
      </c>
      <c r="H1796" s="2">
        <v>3</v>
      </c>
      <c r="I1796" s="2">
        <v>4</v>
      </c>
      <c r="J1796" s="2">
        <v>4</v>
      </c>
      <c r="K1796" s="2">
        <v>5</v>
      </c>
      <c r="L1796" s="2" t="str">
        <f>IF(F1796&gt;=4,"Positive",IF(F1796=3,"Neutral","Negative"))</f>
        <v>Neutral</v>
      </c>
      <c r="M1796" s="2" t="str">
        <f>IF(K1796&gt;=9,"Promoter",IF(K1796&gt;=7,"Passive","Detractor"))</f>
        <v>Detractor</v>
      </c>
      <c r="N1796" s="2" t="s">
        <v>7735</v>
      </c>
    </row>
    <row r="1797" spans="1:14" x14ac:dyDescent="0.2">
      <c r="A1797" s="2" t="s">
        <v>9532</v>
      </c>
      <c r="B1797" s="2" t="s">
        <v>6379</v>
      </c>
      <c r="C1797" s="2" t="s">
        <v>1856</v>
      </c>
      <c r="D1797" s="2" t="s">
        <v>129</v>
      </c>
      <c r="E1797" s="11">
        <v>46064</v>
      </c>
      <c r="F1797" s="2">
        <v>4</v>
      </c>
      <c r="G1797" s="2">
        <v>4</v>
      </c>
      <c r="H1797" s="2">
        <v>5</v>
      </c>
      <c r="I1797" s="2">
        <v>5</v>
      </c>
      <c r="J1797" s="2">
        <v>4</v>
      </c>
      <c r="K1797" s="2">
        <v>9</v>
      </c>
      <c r="L1797" s="2" t="str">
        <f>IF(F1797&gt;=4,"Positive",IF(F1797=3,"Neutral","Negative"))</f>
        <v>Positive</v>
      </c>
      <c r="M1797" s="2" t="str">
        <f>IF(K1797&gt;=9,"Promoter",IF(K1797&gt;=7,"Passive","Detractor"))</f>
        <v>Promoter</v>
      </c>
      <c r="N1797" s="2" t="s">
        <v>7737</v>
      </c>
    </row>
    <row r="1798" spans="1:14" x14ac:dyDescent="0.2">
      <c r="A1798" s="2" t="s">
        <v>9533</v>
      </c>
      <c r="B1798" s="2" t="s">
        <v>5540</v>
      </c>
      <c r="C1798" s="2" t="s">
        <v>983</v>
      </c>
      <c r="D1798" s="2" t="s">
        <v>41</v>
      </c>
      <c r="E1798" s="11">
        <v>46065</v>
      </c>
      <c r="F1798" s="2">
        <v>4</v>
      </c>
      <c r="G1798" s="2">
        <v>3</v>
      </c>
      <c r="H1798" s="2">
        <v>4</v>
      </c>
      <c r="I1798" s="2">
        <v>5</v>
      </c>
      <c r="J1798" s="2">
        <v>3</v>
      </c>
      <c r="K1798" s="2">
        <v>7</v>
      </c>
      <c r="L1798" s="2" t="str">
        <f>IF(F1798&gt;=4,"Positive",IF(F1798=3,"Neutral","Negative"))</f>
        <v>Positive</v>
      </c>
      <c r="M1798" s="2" t="str">
        <f>IF(K1798&gt;=9,"Promoter",IF(K1798&gt;=7,"Passive","Detractor"))</f>
        <v>Passive</v>
      </c>
      <c r="N1798" s="2" t="s">
        <v>7735</v>
      </c>
    </row>
    <row r="1799" spans="1:14" x14ac:dyDescent="0.2">
      <c r="A1799" s="2" t="s">
        <v>9534</v>
      </c>
      <c r="B1799" s="2" t="s">
        <v>5727</v>
      </c>
      <c r="C1799" s="2" t="s">
        <v>1801</v>
      </c>
      <c r="D1799" s="2" t="s">
        <v>41</v>
      </c>
      <c r="E1799" s="11">
        <v>46065</v>
      </c>
      <c r="F1799" s="2">
        <v>4</v>
      </c>
      <c r="G1799" s="2">
        <v>4</v>
      </c>
      <c r="H1799" s="2">
        <v>4</v>
      </c>
      <c r="I1799" s="2">
        <v>5</v>
      </c>
      <c r="J1799" s="2">
        <v>4</v>
      </c>
      <c r="K1799" s="2">
        <v>8</v>
      </c>
      <c r="L1799" s="2" t="str">
        <f>IF(F1799&gt;=4,"Positive",IF(F1799=3,"Neutral","Negative"))</f>
        <v>Positive</v>
      </c>
      <c r="M1799" s="2" t="str">
        <f>IF(K1799&gt;=9,"Promoter",IF(K1799&gt;=7,"Passive","Detractor"))</f>
        <v>Passive</v>
      </c>
      <c r="N1799" s="2" t="s">
        <v>7737</v>
      </c>
    </row>
    <row r="1800" spans="1:14" x14ac:dyDescent="0.2">
      <c r="A1800" s="2" t="s">
        <v>9535</v>
      </c>
      <c r="B1800" s="2" t="s">
        <v>5848</v>
      </c>
      <c r="C1800" s="2" t="s">
        <v>1365</v>
      </c>
      <c r="D1800" s="2" t="s">
        <v>118</v>
      </c>
      <c r="E1800" s="11">
        <v>46065</v>
      </c>
      <c r="F1800" s="2">
        <v>4</v>
      </c>
      <c r="G1800" s="2">
        <v>3</v>
      </c>
      <c r="H1800" s="2">
        <v>5</v>
      </c>
      <c r="I1800" s="2">
        <v>3</v>
      </c>
      <c r="J1800" s="2">
        <v>5</v>
      </c>
      <c r="K1800" s="2">
        <v>9</v>
      </c>
      <c r="L1800" s="2" t="str">
        <f>IF(F1800&gt;=4,"Positive",IF(F1800=3,"Neutral","Negative"))</f>
        <v>Positive</v>
      </c>
      <c r="M1800" s="2" t="str">
        <f>IF(K1800&gt;=9,"Promoter",IF(K1800&gt;=7,"Passive","Detractor"))</f>
        <v>Promoter</v>
      </c>
      <c r="N1800" s="2" t="s">
        <v>7737</v>
      </c>
    </row>
    <row r="1801" spans="1:14" x14ac:dyDescent="0.2">
      <c r="A1801" s="2" t="s">
        <v>9536</v>
      </c>
      <c r="B1801" s="2" t="s">
        <v>6256</v>
      </c>
      <c r="C1801" s="2" t="s">
        <v>490</v>
      </c>
      <c r="D1801" s="2" t="s">
        <v>41</v>
      </c>
      <c r="E1801" s="11">
        <v>46065</v>
      </c>
      <c r="F1801" s="2">
        <v>3</v>
      </c>
      <c r="G1801" s="2">
        <v>2</v>
      </c>
      <c r="H1801" s="2">
        <v>2</v>
      </c>
      <c r="I1801" s="2">
        <v>4</v>
      </c>
      <c r="J1801" s="2">
        <v>3</v>
      </c>
      <c r="K1801" s="2">
        <v>5</v>
      </c>
      <c r="L1801" s="2" t="str">
        <f>IF(F1801&gt;=4,"Positive",IF(F1801=3,"Neutral","Negative"))</f>
        <v>Neutral</v>
      </c>
      <c r="M1801" s="2" t="str">
        <f>IF(K1801&gt;=9,"Promoter",IF(K1801&gt;=7,"Passive","Detractor"))</f>
        <v>Detractor</v>
      </c>
      <c r="N1801" s="2" t="s">
        <v>7733</v>
      </c>
    </row>
    <row r="1802" spans="1:14" x14ac:dyDescent="0.2">
      <c r="A1802" s="2" t="s">
        <v>9537</v>
      </c>
      <c r="B1802" s="2" t="s">
        <v>6264</v>
      </c>
      <c r="C1802" s="2" t="s">
        <v>2175</v>
      </c>
      <c r="D1802" s="2" t="s">
        <v>127</v>
      </c>
      <c r="E1802" s="11">
        <v>46065</v>
      </c>
      <c r="F1802" s="2">
        <v>4</v>
      </c>
      <c r="G1802" s="2">
        <v>5</v>
      </c>
      <c r="H1802" s="2">
        <v>4</v>
      </c>
      <c r="I1802" s="2">
        <v>4</v>
      </c>
      <c r="J1802" s="2">
        <v>3</v>
      </c>
      <c r="K1802" s="2">
        <v>7</v>
      </c>
      <c r="L1802" s="2" t="str">
        <f>IF(F1802&gt;=4,"Positive",IF(F1802=3,"Neutral","Negative"))</f>
        <v>Positive</v>
      </c>
      <c r="M1802" s="2" t="str">
        <f>IF(K1802&gt;=9,"Promoter",IF(K1802&gt;=7,"Passive","Detractor"))</f>
        <v>Passive</v>
      </c>
      <c r="N1802" s="2" t="s">
        <v>7735</v>
      </c>
    </row>
    <row r="1803" spans="1:14" x14ac:dyDescent="0.2">
      <c r="A1803" s="2" t="s">
        <v>9538</v>
      </c>
      <c r="B1803" s="2" t="s">
        <v>6421</v>
      </c>
      <c r="C1803" s="2" t="s">
        <v>2539</v>
      </c>
      <c r="D1803" s="2" t="s">
        <v>37</v>
      </c>
      <c r="E1803" s="11">
        <v>46065</v>
      </c>
      <c r="F1803" s="2">
        <v>5</v>
      </c>
      <c r="G1803" s="2">
        <v>5</v>
      </c>
      <c r="H1803" s="2">
        <v>5</v>
      </c>
      <c r="I1803" s="2">
        <v>5</v>
      </c>
      <c r="J1803" s="2">
        <v>5</v>
      </c>
      <c r="K1803" s="2">
        <v>9</v>
      </c>
      <c r="L1803" s="2" t="str">
        <f>IF(F1803&gt;=4,"Positive",IF(F1803=3,"Neutral","Negative"))</f>
        <v>Positive</v>
      </c>
      <c r="M1803" s="2" t="str">
        <f>IF(K1803&gt;=9,"Promoter",IF(K1803&gt;=7,"Passive","Detractor"))</f>
        <v>Promoter</v>
      </c>
      <c r="N1803" s="2" t="s">
        <v>7737</v>
      </c>
    </row>
    <row r="1804" spans="1:14" x14ac:dyDescent="0.2">
      <c r="A1804" s="2" t="s">
        <v>9539</v>
      </c>
      <c r="B1804" s="2" t="s">
        <v>6452</v>
      </c>
      <c r="C1804" s="2" t="s">
        <v>974</v>
      </c>
      <c r="D1804" s="2" t="s">
        <v>127</v>
      </c>
      <c r="E1804" s="11">
        <v>46065</v>
      </c>
      <c r="F1804" s="2">
        <v>4</v>
      </c>
      <c r="G1804" s="2">
        <v>4</v>
      </c>
      <c r="H1804" s="2">
        <v>4</v>
      </c>
      <c r="I1804" s="2">
        <v>4</v>
      </c>
      <c r="J1804" s="2">
        <v>5</v>
      </c>
      <c r="K1804" s="2">
        <v>9</v>
      </c>
      <c r="L1804" s="2" t="str">
        <f>IF(F1804&gt;=4,"Positive",IF(F1804=3,"Neutral","Negative"))</f>
        <v>Positive</v>
      </c>
      <c r="M1804" s="2" t="str">
        <f>IF(K1804&gt;=9,"Promoter",IF(K1804&gt;=7,"Passive","Detractor"))</f>
        <v>Promoter</v>
      </c>
      <c r="N1804" s="2" t="s">
        <v>7733</v>
      </c>
    </row>
    <row r="1805" spans="1:14" x14ac:dyDescent="0.2">
      <c r="A1805" s="2" t="s">
        <v>9540</v>
      </c>
      <c r="B1805" s="2" t="s">
        <v>6459</v>
      </c>
      <c r="C1805" s="2" t="s">
        <v>305</v>
      </c>
      <c r="D1805" s="2" t="s">
        <v>13</v>
      </c>
      <c r="E1805" s="11">
        <v>46065</v>
      </c>
      <c r="F1805" s="2">
        <v>3</v>
      </c>
      <c r="G1805" s="2">
        <v>4</v>
      </c>
      <c r="H1805" s="2">
        <v>3</v>
      </c>
      <c r="I1805" s="2">
        <v>3</v>
      </c>
      <c r="J1805" s="2">
        <v>3</v>
      </c>
      <c r="K1805" s="2">
        <v>6</v>
      </c>
      <c r="L1805" s="2" t="str">
        <f>IF(F1805&gt;=4,"Positive",IF(F1805=3,"Neutral","Negative"))</f>
        <v>Neutral</v>
      </c>
      <c r="M1805" s="2" t="str">
        <f>IF(K1805&gt;=9,"Promoter",IF(K1805&gt;=7,"Passive","Detractor"))</f>
        <v>Detractor</v>
      </c>
      <c r="N1805" s="2" t="s">
        <v>7735</v>
      </c>
    </row>
    <row r="1806" spans="1:14" x14ac:dyDescent="0.2">
      <c r="A1806" s="2" t="s">
        <v>9541</v>
      </c>
      <c r="B1806" s="2" t="s">
        <v>6470</v>
      </c>
      <c r="C1806" s="2" t="s">
        <v>848</v>
      </c>
      <c r="D1806" s="2" t="s">
        <v>47</v>
      </c>
      <c r="E1806" s="11">
        <v>46065</v>
      </c>
      <c r="F1806" s="2">
        <v>4</v>
      </c>
      <c r="G1806" s="2">
        <v>4</v>
      </c>
      <c r="H1806" s="2">
        <v>3</v>
      </c>
      <c r="I1806" s="2">
        <v>5</v>
      </c>
      <c r="J1806" s="2">
        <v>4</v>
      </c>
      <c r="K1806" s="2">
        <v>8</v>
      </c>
      <c r="L1806" s="2" t="str">
        <f>IF(F1806&gt;=4,"Positive",IF(F1806=3,"Neutral","Negative"))</f>
        <v>Positive</v>
      </c>
      <c r="M1806" s="2" t="str">
        <f>IF(K1806&gt;=9,"Promoter",IF(K1806&gt;=7,"Passive","Detractor"))</f>
        <v>Passive</v>
      </c>
      <c r="N1806" s="2" t="s">
        <v>7749</v>
      </c>
    </row>
    <row r="1807" spans="1:14" x14ac:dyDescent="0.2">
      <c r="A1807" s="2" t="s">
        <v>9542</v>
      </c>
      <c r="B1807" s="2" t="s">
        <v>6513</v>
      </c>
      <c r="C1807" s="2" t="s">
        <v>2321</v>
      </c>
      <c r="D1807" s="2" t="s">
        <v>57</v>
      </c>
      <c r="E1807" s="11">
        <v>46065</v>
      </c>
      <c r="F1807" s="2">
        <v>3</v>
      </c>
      <c r="G1807" s="2">
        <v>3</v>
      </c>
      <c r="H1807" s="2">
        <v>3</v>
      </c>
      <c r="I1807" s="2">
        <v>4</v>
      </c>
      <c r="J1807" s="2">
        <v>3</v>
      </c>
      <c r="K1807" s="2">
        <v>6</v>
      </c>
      <c r="L1807" s="2" t="str">
        <f>IF(F1807&gt;=4,"Positive",IF(F1807=3,"Neutral","Negative"))</f>
        <v>Neutral</v>
      </c>
      <c r="M1807" s="2" t="str">
        <f>IF(K1807&gt;=9,"Promoter",IF(K1807&gt;=7,"Passive","Detractor"))</f>
        <v>Detractor</v>
      </c>
      <c r="N1807" s="2" t="s">
        <v>7743</v>
      </c>
    </row>
    <row r="1808" spans="1:14" x14ac:dyDescent="0.2">
      <c r="A1808" s="2" t="s">
        <v>9543</v>
      </c>
      <c r="B1808" s="2" t="s">
        <v>5573</v>
      </c>
      <c r="C1808" s="2" t="s">
        <v>1803</v>
      </c>
      <c r="D1808" s="2" t="s">
        <v>19</v>
      </c>
      <c r="E1808" s="11">
        <v>46066</v>
      </c>
      <c r="F1808" s="2">
        <v>4</v>
      </c>
      <c r="G1808" s="2">
        <v>5</v>
      </c>
      <c r="H1808" s="2">
        <v>5</v>
      </c>
      <c r="I1808" s="2">
        <v>3</v>
      </c>
      <c r="J1808" s="2">
        <v>4</v>
      </c>
      <c r="K1808" s="2">
        <v>7</v>
      </c>
      <c r="L1808" s="2" t="str">
        <f>IF(F1808&gt;=4,"Positive",IF(F1808=3,"Neutral","Negative"))</f>
        <v>Positive</v>
      </c>
      <c r="M1808" s="2" t="str">
        <f>IF(K1808&gt;=9,"Promoter",IF(K1808&gt;=7,"Passive","Detractor"))</f>
        <v>Passive</v>
      </c>
      <c r="N1808" s="2" t="s">
        <v>7735</v>
      </c>
    </row>
    <row r="1809" spans="1:14" x14ac:dyDescent="0.2">
      <c r="A1809" s="2" t="s">
        <v>9544</v>
      </c>
      <c r="B1809" s="2" t="s">
        <v>5857</v>
      </c>
      <c r="C1809" s="2" t="s">
        <v>752</v>
      </c>
      <c r="D1809" s="2" t="s">
        <v>81</v>
      </c>
      <c r="E1809" s="11">
        <v>46066</v>
      </c>
      <c r="F1809" s="2">
        <v>4</v>
      </c>
      <c r="G1809" s="2">
        <v>4</v>
      </c>
      <c r="H1809" s="2">
        <v>5</v>
      </c>
      <c r="I1809" s="2">
        <v>4</v>
      </c>
      <c r="J1809" s="2">
        <v>5</v>
      </c>
      <c r="K1809" s="2">
        <v>9</v>
      </c>
      <c r="L1809" s="2" t="str">
        <f>IF(F1809&gt;=4,"Positive",IF(F1809=3,"Neutral","Negative"))</f>
        <v>Positive</v>
      </c>
      <c r="M1809" s="2" t="str">
        <f>IF(K1809&gt;=9,"Promoter",IF(K1809&gt;=7,"Passive","Detractor"))</f>
        <v>Promoter</v>
      </c>
      <c r="N1809" s="2" t="s">
        <v>7733</v>
      </c>
    </row>
    <row r="1810" spans="1:14" x14ac:dyDescent="0.2">
      <c r="A1810" s="2" t="s">
        <v>9545</v>
      </c>
      <c r="B1810" s="2" t="s">
        <v>6073</v>
      </c>
      <c r="C1810" s="2" t="s">
        <v>2575</v>
      </c>
      <c r="D1810" s="2" t="s">
        <v>129</v>
      </c>
      <c r="E1810" s="11">
        <v>46066</v>
      </c>
      <c r="F1810" s="2">
        <v>3</v>
      </c>
      <c r="G1810" s="2">
        <v>3</v>
      </c>
      <c r="H1810" s="2">
        <v>4</v>
      </c>
      <c r="I1810" s="2">
        <v>2</v>
      </c>
      <c r="J1810" s="2">
        <v>2</v>
      </c>
      <c r="K1810" s="2">
        <v>5</v>
      </c>
      <c r="L1810" s="2" t="str">
        <f>IF(F1810&gt;=4,"Positive",IF(F1810=3,"Neutral","Negative"))</f>
        <v>Neutral</v>
      </c>
      <c r="M1810" s="2" t="str">
        <f>IF(K1810&gt;=9,"Promoter",IF(K1810&gt;=7,"Passive","Detractor"))</f>
        <v>Detractor</v>
      </c>
      <c r="N1810" s="2" t="s">
        <v>7733</v>
      </c>
    </row>
    <row r="1811" spans="1:14" x14ac:dyDescent="0.2">
      <c r="A1811" s="2" t="s">
        <v>9546</v>
      </c>
      <c r="B1811" s="2" t="s">
        <v>6265</v>
      </c>
      <c r="C1811" s="2" t="s">
        <v>2597</v>
      </c>
      <c r="D1811" s="2" t="s">
        <v>26</v>
      </c>
      <c r="E1811" s="11">
        <v>46066</v>
      </c>
      <c r="F1811" s="2">
        <v>4</v>
      </c>
      <c r="G1811" s="2">
        <v>3</v>
      </c>
      <c r="H1811" s="2">
        <v>3</v>
      </c>
      <c r="I1811" s="2">
        <v>5</v>
      </c>
      <c r="J1811" s="2">
        <v>4</v>
      </c>
      <c r="K1811" s="2">
        <v>7</v>
      </c>
      <c r="L1811" s="2" t="str">
        <f>IF(F1811&gt;=4,"Positive",IF(F1811=3,"Neutral","Negative"))</f>
        <v>Positive</v>
      </c>
      <c r="M1811" s="2" t="str">
        <f>IF(K1811&gt;=9,"Promoter",IF(K1811&gt;=7,"Passive","Detractor"))</f>
        <v>Passive</v>
      </c>
      <c r="N1811" s="2" t="s">
        <v>7743</v>
      </c>
    </row>
    <row r="1812" spans="1:14" x14ac:dyDescent="0.2">
      <c r="A1812" s="2" t="s">
        <v>9547</v>
      </c>
      <c r="B1812" s="2" t="s">
        <v>6311</v>
      </c>
      <c r="C1812" s="2" t="s">
        <v>2020</v>
      </c>
      <c r="D1812" s="2" t="s">
        <v>129</v>
      </c>
      <c r="E1812" s="11">
        <v>46066</v>
      </c>
      <c r="F1812" s="2">
        <v>4</v>
      </c>
      <c r="G1812" s="2">
        <v>4</v>
      </c>
      <c r="H1812" s="2">
        <v>4</v>
      </c>
      <c r="I1812" s="2">
        <v>3</v>
      </c>
      <c r="J1812" s="2">
        <v>3</v>
      </c>
      <c r="K1812" s="2">
        <v>7</v>
      </c>
      <c r="L1812" s="2" t="str">
        <f>IF(F1812&gt;=4,"Positive",IF(F1812=3,"Neutral","Negative"))</f>
        <v>Positive</v>
      </c>
      <c r="M1812" s="2" t="str">
        <f>IF(K1812&gt;=9,"Promoter",IF(K1812&gt;=7,"Passive","Detractor"))</f>
        <v>Passive</v>
      </c>
      <c r="N1812" s="2" t="s">
        <v>7743</v>
      </c>
    </row>
    <row r="1813" spans="1:14" x14ac:dyDescent="0.2">
      <c r="A1813" s="2" t="s">
        <v>9548</v>
      </c>
      <c r="B1813" s="2" t="s">
        <v>6355</v>
      </c>
      <c r="C1813" s="2" t="s">
        <v>1343</v>
      </c>
      <c r="D1813" s="2" t="s">
        <v>69</v>
      </c>
      <c r="E1813" s="11">
        <v>46066</v>
      </c>
      <c r="F1813" s="2">
        <v>5</v>
      </c>
      <c r="G1813" s="2">
        <v>5</v>
      </c>
      <c r="H1813" s="2">
        <v>4</v>
      </c>
      <c r="I1813" s="2">
        <v>5</v>
      </c>
      <c r="J1813" s="2">
        <v>5</v>
      </c>
      <c r="K1813" s="2">
        <v>8</v>
      </c>
      <c r="L1813" s="2" t="str">
        <f>IF(F1813&gt;=4,"Positive",IF(F1813=3,"Neutral","Negative"))</f>
        <v>Positive</v>
      </c>
      <c r="M1813" s="2" t="str">
        <f>IF(K1813&gt;=9,"Promoter",IF(K1813&gt;=7,"Passive","Detractor"))</f>
        <v>Passive</v>
      </c>
      <c r="N1813" s="2" t="s">
        <v>7735</v>
      </c>
    </row>
    <row r="1814" spans="1:14" x14ac:dyDescent="0.2">
      <c r="A1814" s="2" t="s">
        <v>9549</v>
      </c>
      <c r="B1814" s="2" t="s">
        <v>6443</v>
      </c>
      <c r="C1814" s="2" t="s">
        <v>1808</v>
      </c>
      <c r="D1814" s="2" t="s">
        <v>93</v>
      </c>
      <c r="E1814" s="11">
        <v>46066</v>
      </c>
      <c r="F1814" s="2">
        <v>4</v>
      </c>
      <c r="G1814" s="2">
        <v>4</v>
      </c>
      <c r="H1814" s="2">
        <v>4</v>
      </c>
      <c r="I1814" s="2">
        <v>3</v>
      </c>
      <c r="J1814" s="2">
        <v>4</v>
      </c>
      <c r="K1814" s="2">
        <v>9</v>
      </c>
      <c r="L1814" s="2" t="str">
        <f>IF(F1814&gt;=4,"Positive",IF(F1814=3,"Neutral","Negative"))</f>
        <v>Positive</v>
      </c>
      <c r="M1814" s="2" t="str">
        <f>IF(K1814&gt;=9,"Promoter",IF(K1814&gt;=7,"Passive","Detractor"))</f>
        <v>Promoter</v>
      </c>
      <c r="N1814" s="2" t="s">
        <v>7737</v>
      </c>
    </row>
    <row r="1815" spans="1:14" x14ac:dyDescent="0.2">
      <c r="A1815" s="2" t="s">
        <v>9550</v>
      </c>
      <c r="B1815" s="2" t="s">
        <v>6170</v>
      </c>
      <c r="C1815" s="2" t="s">
        <v>1763</v>
      </c>
      <c r="D1815" s="2" t="s">
        <v>49</v>
      </c>
      <c r="E1815" s="11">
        <v>46067</v>
      </c>
      <c r="F1815" s="2">
        <v>3</v>
      </c>
      <c r="G1815" s="2">
        <v>3</v>
      </c>
      <c r="H1815" s="2">
        <v>4</v>
      </c>
      <c r="I1815" s="2">
        <v>4</v>
      </c>
      <c r="J1815" s="2">
        <v>4</v>
      </c>
      <c r="K1815" s="2">
        <v>6</v>
      </c>
      <c r="L1815" s="2" t="str">
        <f>IF(F1815&gt;=4,"Positive",IF(F1815=3,"Neutral","Negative"))</f>
        <v>Neutral</v>
      </c>
      <c r="M1815" s="2" t="str">
        <f>IF(K1815&gt;=9,"Promoter",IF(K1815&gt;=7,"Passive","Detractor"))</f>
        <v>Detractor</v>
      </c>
      <c r="N1815" s="2" t="s">
        <v>7743</v>
      </c>
    </row>
    <row r="1816" spans="1:14" x14ac:dyDescent="0.2">
      <c r="A1816" s="2" t="s">
        <v>9551</v>
      </c>
      <c r="B1816" s="2" t="s">
        <v>6199</v>
      </c>
      <c r="C1816" s="2" t="s">
        <v>2248</v>
      </c>
      <c r="D1816" s="2" t="s">
        <v>43</v>
      </c>
      <c r="E1816" s="11">
        <v>46067</v>
      </c>
      <c r="F1816" s="2">
        <v>4</v>
      </c>
      <c r="G1816" s="2">
        <v>3</v>
      </c>
      <c r="H1816" s="2">
        <v>4</v>
      </c>
      <c r="I1816" s="2">
        <v>4</v>
      </c>
      <c r="J1816" s="2">
        <v>4</v>
      </c>
      <c r="K1816" s="2">
        <v>8</v>
      </c>
      <c r="L1816" s="2" t="str">
        <f>IF(F1816&gt;=4,"Positive",IF(F1816=3,"Neutral","Negative"))</f>
        <v>Positive</v>
      </c>
      <c r="M1816" s="2" t="str">
        <f>IF(K1816&gt;=9,"Promoter",IF(K1816&gt;=7,"Passive","Detractor"))</f>
        <v>Passive</v>
      </c>
      <c r="N1816" s="2" t="s">
        <v>7735</v>
      </c>
    </row>
    <row r="1817" spans="1:14" x14ac:dyDescent="0.2">
      <c r="A1817" s="2" t="s">
        <v>9552</v>
      </c>
      <c r="B1817" s="2" t="s">
        <v>6257</v>
      </c>
      <c r="C1817" s="2" t="s">
        <v>580</v>
      </c>
      <c r="D1817" s="2" t="s">
        <v>83</v>
      </c>
      <c r="E1817" s="11">
        <v>46067</v>
      </c>
      <c r="F1817" s="2">
        <v>5</v>
      </c>
      <c r="G1817" s="2">
        <v>5</v>
      </c>
      <c r="H1817" s="2">
        <v>5</v>
      </c>
      <c r="I1817" s="2">
        <v>5</v>
      </c>
      <c r="J1817" s="2">
        <v>5</v>
      </c>
      <c r="K1817" s="2">
        <v>9</v>
      </c>
      <c r="L1817" s="2" t="str">
        <f>IF(F1817&gt;=4,"Positive",IF(F1817=3,"Neutral","Negative"))</f>
        <v>Positive</v>
      </c>
      <c r="M1817" s="2" t="str">
        <f>IF(K1817&gt;=9,"Promoter",IF(K1817&gt;=7,"Passive","Detractor"))</f>
        <v>Promoter</v>
      </c>
      <c r="N1817" s="2" t="s">
        <v>7737</v>
      </c>
    </row>
    <row r="1818" spans="1:14" x14ac:dyDescent="0.2">
      <c r="A1818" s="2" t="s">
        <v>9553</v>
      </c>
      <c r="B1818" s="2" t="s">
        <v>6494</v>
      </c>
      <c r="C1818" s="2" t="s">
        <v>2197</v>
      </c>
      <c r="D1818" s="2" t="s">
        <v>91</v>
      </c>
      <c r="E1818" s="11">
        <v>46067</v>
      </c>
      <c r="F1818" s="2">
        <v>5</v>
      </c>
      <c r="G1818" s="2">
        <v>5</v>
      </c>
      <c r="H1818" s="2">
        <v>5</v>
      </c>
      <c r="I1818" s="2">
        <v>5</v>
      </c>
      <c r="J1818" s="2">
        <v>4</v>
      </c>
      <c r="K1818" s="2">
        <v>9</v>
      </c>
      <c r="L1818" s="2" t="str">
        <f>IF(F1818&gt;=4,"Positive",IF(F1818=3,"Neutral","Negative"))</f>
        <v>Positive</v>
      </c>
      <c r="M1818" s="2" t="str">
        <f>IF(K1818&gt;=9,"Promoter",IF(K1818&gt;=7,"Passive","Detractor"))</f>
        <v>Promoter</v>
      </c>
      <c r="N1818" s="2" t="s">
        <v>7735</v>
      </c>
    </row>
    <row r="1819" spans="1:14" x14ac:dyDescent="0.2">
      <c r="A1819" s="2" t="s">
        <v>9554</v>
      </c>
      <c r="B1819" s="2" t="s">
        <v>6399</v>
      </c>
      <c r="C1819" s="2" t="s">
        <v>1468</v>
      </c>
      <c r="D1819" s="2" t="s">
        <v>9</v>
      </c>
      <c r="E1819" s="11">
        <v>46068</v>
      </c>
      <c r="F1819" s="2">
        <v>4</v>
      </c>
      <c r="G1819" s="2">
        <v>3</v>
      </c>
      <c r="H1819" s="2">
        <v>4</v>
      </c>
      <c r="I1819" s="2">
        <v>4</v>
      </c>
      <c r="J1819" s="2">
        <v>4</v>
      </c>
      <c r="K1819" s="2">
        <v>7</v>
      </c>
      <c r="L1819" s="2" t="str">
        <f>IF(F1819&gt;=4,"Positive",IF(F1819=3,"Neutral","Negative"))</f>
        <v>Positive</v>
      </c>
      <c r="M1819" s="2" t="str">
        <f>IF(K1819&gt;=9,"Promoter",IF(K1819&gt;=7,"Passive","Detractor"))</f>
        <v>Passive</v>
      </c>
      <c r="N1819" s="2" t="s">
        <v>7733</v>
      </c>
    </row>
    <row r="1820" spans="1:14" x14ac:dyDescent="0.2">
      <c r="A1820" s="2" t="s">
        <v>9555</v>
      </c>
      <c r="B1820" s="2" t="s">
        <v>5780</v>
      </c>
      <c r="C1820" s="2" t="s">
        <v>1370</v>
      </c>
      <c r="D1820" s="2" t="s">
        <v>103</v>
      </c>
      <c r="E1820" s="11">
        <v>46069</v>
      </c>
      <c r="F1820" s="2">
        <v>4</v>
      </c>
      <c r="G1820" s="2">
        <v>5</v>
      </c>
      <c r="H1820" s="2">
        <v>4</v>
      </c>
      <c r="I1820" s="2">
        <v>4</v>
      </c>
      <c r="J1820" s="2">
        <v>4</v>
      </c>
      <c r="K1820" s="2">
        <v>9</v>
      </c>
      <c r="L1820" s="2" t="str">
        <f>IF(F1820&gt;=4,"Positive",IF(F1820=3,"Neutral","Negative"))</f>
        <v>Positive</v>
      </c>
      <c r="M1820" s="2" t="str">
        <f>IF(K1820&gt;=9,"Promoter",IF(K1820&gt;=7,"Passive","Detractor"))</f>
        <v>Promoter</v>
      </c>
      <c r="N1820" s="2" t="s">
        <v>7749</v>
      </c>
    </row>
    <row r="1821" spans="1:14" x14ac:dyDescent="0.2">
      <c r="A1821" s="2" t="s">
        <v>9556</v>
      </c>
      <c r="B1821" s="2" t="s">
        <v>6110</v>
      </c>
      <c r="C1821" s="2" t="s">
        <v>737</v>
      </c>
      <c r="D1821" s="2" t="s">
        <v>122</v>
      </c>
      <c r="E1821" s="11">
        <v>46069</v>
      </c>
      <c r="F1821" s="2">
        <v>5</v>
      </c>
      <c r="G1821" s="2">
        <v>5</v>
      </c>
      <c r="H1821" s="2">
        <v>4</v>
      </c>
      <c r="I1821" s="2">
        <v>5</v>
      </c>
      <c r="J1821" s="2">
        <v>5</v>
      </c>
      <c r="K1821" s="2">
        <v>8</v>
      </c>
      <c r="L1821" s="2" t="str">
        <f>IF(F1821&gt;=4,"Positive",IF(F1821=3,"Neutral","Negative"))</f>
        <v>Positive</v>
      </c>
      <c r="M1821" s="2" t="str">
        <f>IF(K1821&gt;=9,"Promoter",IF(K1821&gt;=7,"Passive","Detractor"))</f>
        <v>Passive</v>
      </c>
      <c r="N1821" s="2" t="s">
        <v>7735</v>
      </c>
    </row>
    <row r="1822" spans="1:14" x14ac:dyDescent="0.2">
      <c r="A1822" s="2" t="s">
        <v>9557</v>
      </c>
      <c r="B1822" s="2" t="s">
        <v>6272</v>
      </c>
      <c r="C1822" s="2" t="s">
        <v>2404</v>
      </c>
      <c r="D1822" s="2" t="s">
        <v>110</v>
      </c>
      <c r="E1822" s="11">
        <v>46069</v>
      </c>
      <c r="F1822" s="2">
        <v>5</v>
      </c>
      <c r="G1822" s="2">
        <v>5</v>
      </c>
      <c r="H1822" s="2">
        <v>4</v>
      </c>
      <c r="I1822" s="2">
        <v>5</v>
      </c>
      <c r="J1822" s="2">
        <v>5</v>
      </c>
      <c r="K1822" s="2">
        <v>8</v>
      </c>
      <c r="L1822" s="2" t="str">
        <f>IF(F1822&gt;=4,"Positive",IF(F1822=3,"Neutral","Negative"))</f>
        <v>Positive</v>
      </c>
      <c r="M1822" s="2" t="str">
        <f>IF(K1822&gt;=9,"Promoter",IF(K1822&gt;=7,"Passive","Detractor"))</f>
        <v>Passive</v>
      </c>
      <c r="N1822" s="2" t="s">
        <v>7749</v>
      </c>
    </row>
    <row r="1823" spans="1:14" x14ac:dyDescent="0.2">
      <c r="A1823" s="2" t="s">
        <v>9558</v>
      </c>
      <c r="B1823" s="2" t="s">
        <v>6389</v>
      </c>
      <c r="C1823" s="2" t="s">
        <v>1361</v>
      </c>
      <c r="D1823" s="2" t="s">
        <v>37</v>
      </c>
      <c r="E1823" s="11">
        <v>46069</v>
      </c>
      <c r="F1823" s="2">
        <v>4</v>
      </c>
      <c r="G1823" s="2">
        <v>3</v>
      </c>
      <c r="H1823" s="2">
        <v>4</v>
      </c>
      <c r="I1823" s="2">
        <v>4</v>
      </c>
      <c r="J1823" s="2">
        <v>4</v>
      </c>
      <c r="K1823" s="2">
        <v>8</v>
      </c>
      <c r="L1823" s="2" t="str">
        <f>IF(F1823&gt;=4,"Positive",IF(F1823=3,"Neutral","Negative"))</f>
        <v>Positive</v>
      </c>
      <c r="M1823" s="2" t="str">
        <f>IF(K1823&gt;=9,"Promoter",IF(K1823&gt;=7,"Passive","Detractor"))</f>
        <v>Passive</v>
      </c>
      <c r="N1823" s="2" t="s">
        <v>7743</v>
      </c>
    </row>
    <row r="1824" spans="1:14" x14ac:dyDescent="0.2">
      <c r="A1824" s="2" t="s">
        <v>9559</v>
      </c>
      <c r="B1824" s="2" t="s">
        <v>6402</v>
      </c>
      <c r="C1824" s="2" t="s">
        <v>2101</v>
      </c>
      <c r="D1824" s="2" t="s">
        <v>26</v>
      </c>
      <c r="E1824" s="11">
        <v>46069</v>
      </c>
      <c r="F1824" s="2">
        <v>3</v>
      </c>
      <c r="G1824" s="2">
        <v>2</v>
      </c>
      <c r="H1824" s="2">
        <v>2</v>
      </c>
      <c r="I1824" s="2">
        <v>2</v>
      </c>
      <c r="J1824" s="2">
        <v>3</v>
      </c>
      <c r="K1824" s="2">
        <v>6</v>
      </c>
      <c r="L1824" s="2" t="str">
        <f>IF(F1824&gt;=4,"Positive",IF(F1824=3,"Neutral","Negative"))</f>
        <v>Neutral</v>
      </c>
      <c r="M1824" s="2" t="str">
        <f>IF(K1824&gt;=9,"Promoter",IF(K1824&gt;=7,"Passive","Detractor"))</f>
        <v>Detractor</v>
      </c>
      <c r="N1824" s="2" t="s">
        <v>7735</v>
      </c>
    </row>
    <row r="1825" spans="1:14" x14ac:dyDescent="0.2">
      <c r="A1825" s="2" t="s">
        <v>9560</v>
      </c>
      <c r="B1825" s="2" t="s">
        <v>6484</v>
      </c>
      <c r="C1825" s="2" t="s">
        <v>2026</v>
      </c>
      <c r="D1825" s="2" t="s">
        <v>81</v>
      </c>
      <c r="E1825" s="11">
        <v>46069</v>
      </c>
      <c r="F1825" s="2">
        <v>5</v>
      </c>
      <c r="G1825" s="2">
        <v>4</v>
      </c>
      <c r="H1825" s="2">
        <v>5</v>
      </c>
      <c r="I1825" s="2">
        <v>4</v>
      </c>
      <c r="J1825" s="2">
        <v>4</v>
      </c>
      <c r="K1825" s="2">
        <v>10</v>
      </c>
      <c r="L1825" s="2" t="str">
        <f>IF(F1825&gt;=4,"Positive",IF(F1825=3,"Neutral","Negative"))</f>
        <v>Positive</v>
      </c>
      <c r="M1825" s="2" t="str">
        <f>IF(K1825&gt;=9,"Promoter",IF(K1825&gt;=7,"Passive","Detractor"))</f>
        <v>Promoter</v>
      </c>
      <c r="N1825" s="2" t="s">
        <v>7749</v>
      </c>
    </row>
    <row r="1826" spans="1:14" x14ac:dyDescent="0.2">
      <c r="A1826" s="2" t="s">
        <v>9561</v>
      </c>
      <c r="B1826" s="2" t="s">
        <v>5936</v>
      </c>
      <c r="C1826" s="2" t="s">
        <v>755</v>
      </c>
      <c r="D1826" s="2" t="s">
        <v>122</v>
      </c>
      <c r="E1826" s="11">
        <v>46070</v>
      </c>
      <c r="F1826" s="2">
        <v>5</v>
      </c>
      <c r="G1826" s="2">
        <v>5</v>
      </c>
      <c r="H1826" s="2">
        <v>4</v>
      </c>
      <c r="I1826" s="2">
        <v>4</v>
      </c>
      <c r="J1826" s="2">
        <v>5</v>
      </c>
      <c r="K1826" s="2">
        <v>9</v>
      </c>
      <c r="L1826" s="2" t="str">
        <f>IF(F1826&gt;=4,"Positive",IF(F1826=3,"Neutral","Negative"))</f>
        <v>Positive</v>
      </c>
      <c r="M1826" s="2" t="str">
        <f>IF(K1826&gt;=9,"Promoter",IF(K1826&gt;=7,"Passive","Detractor"))</f>
        <v>Promoter</v>
      </c>
      <c r="N1826" s="2" t="s">
        <v>7743</v>
      </c>
    </row>
    <row r="1827" spans="1:14" x14ac:dyDescent="0.2">
      <c r="A1827" s="2" t="s">
        <v>9562</v>
      </c>
      <c r="B1827" s="2" t="s">
        <v>6374</v>
      </c>
      <c r="C1827" s="2" t="s">
        <v>804</v>
      </c>
      <c r="D1827" s="2" t="s">
        <v>73</v>
      </c>
      <c r="E1827" s="11">
        <v>46070</v>
      </c>
      <c r="F1827" s="2">
        <v>3</v>
      </c>
      <c r="G1827" s="2">
        <v>3</v>
      </c>
      <c r="H1827" s="2">
        <v>4</v>
      </c>
      <c r="I1827" s="2">
        <v>3</v>
      </c>
      <c r="J1827" s="2">
        <v>2</v>
      </c>
      <c r="K1827" s="2">
        <v>6</v>
      </c>
      <c r="L1827" s="2" t="str">
        <f>IF(F1827&gt;=4,"Positive",IF(F1827=3,"Neutral","Negative"))</f>
        <v>Neutral</v>
      </c>
      <c r="M1827" s="2" t="str">
        <f>IF(K1827&gt;=9,"Promoter",IF(K1827&gt;=7,"Passive","Detractor"))</f>
        <v>Detractor</v>
      </c>
      <c r="N1827" s="2" t="s">
        <v>7733</v>
      </c>
    </row>
    <row r="1828" spans="1:14" x14ac:dyDescent="0.2">
      <c r="A1828" s="2" t="s">
        <v>9563</v>
      </c>
      <c r="B1828" s="2" t="s">
        <v>5153</v>
      </c>
      <c r="C1828" s="2" t="s">
        <v>2478</v>
      </c>
      <c r="D1828" s="2" t="s">
        <v>112</v>
      </c>
      <c r="E1828" s="11">
        <v>46071</v>
      </c>
      <c r="F1828" s="2">
        <v>4</v>
      </c>
      <c r="G1828" s="2">
        <v>5</v>
      </c>
      <c r="H1828" s="2">
        <v>5</v>
      </c>
      <c r="I1828" s="2">
        <v>4</v>
      </c>
      <c r="J1828" s="2">
        <v>4</v>
      </c>
      <c r="K1828" s="2">
        <v>7</v>
      </c>
      <c r="L1828" s="2" t="str">
        <f>IF(F1828&gt;=4,"Positive",IF(F1828=3,"Neutral","Negative"))</f>
        <v>Positive</v>
      </c>
      <c r="M1828" s="2" t="str">
        <f>IF(K1828&gt;=9,"Promoter",IF(K1828&gt;=7,"Passive","Detractor"))</f>
        <v>Passive</v>
      </c>
      <c r="N1828" s="2" t="s">
        <v>7733</v>
      </c>
    </row>
    <row r="1829" spans="1:14" x14ac:dyDescent="0.2">
      <c r="A1829" s="2" t="s">
        <v>9564</v>
      </c>
      <c r="B1829" s="2" t="s">
        <v>5715</v>
      </c>
      <c r="C1829" s="2" t="s">
        <v>1734</v>
      </c>
      <c r="D1829" s="2" t="s">
        <v>29</v>
      </c>
      <c r="E1829" s="11">
        <v>46071</v>
      </c>
      <c r="F1829" s="2">
        <v>4</v>
      </c>
      <c r="G1829" s="2">
        <v>4</v>
      </c>
      <c r="H1829" s="2">
        <v>4</v>
      </c>
      <c r="I1829" s="2">
        <v>5</v>
      </c>
      <c r="J1829" s="2">
        <v>5</v>
      </c>
      <c r="K1829" s="2">
        <v>9</v>
      </c>
      <c r="L1829" s="2" t="str">
        <f>IF(F1829&gt;=4,"Positive",IF(F1829=3,"Neutral","Negative"))</f>
        <v>Positive</v>
      </c>
      <c r="M1829" s="2" t="str">
        <f>IF(K1829&gt;=9,"Promoter",IF(K1829&gt;=7,"Passive","Detractor"))</f>
        <v>Promoter</v>
      </c>
      <c r="N1829" s="2" t="s">
        <v>7735</v>
      </c>
    </row>
    <row r="1830" spans="1:14" x14ac:dyDescent="0.2">
      <c r="A1830" s="2" t="s">
        <v>9565</v>
      </c>
      <c r="B1830" s="2" t="s">
        <v>6331</v>
      </c>
      <c r="C1830" s="2" t="s">
        <v>2578</v>
      </c>
      <c r="D1830" s="2" t="s">
        <v>59</v>
      </c>
      <c r="E1830" s="11">
        <v>46071</v>
      </c>
      <c r="F1830" s="2">
        <v>3</v>
      </c>
      <c r="G1830" s="2">
        <v>3</v>
      </c>
      <c r="H1830" s="2">
        <v>3</v>
      </c>
      <c r="I1830" s="2">
        <v>3</v>
      </c>
      <c r="J1830" s="2">
        <v>3</v>
      </c>
      <c r="K1830" s="2">
        <v>5</v>
      </c>
      <c r="L1830" s="2" t="str">
        <f>IF(F1830&gt;=4,"Positive",IF(F1830=3,"Neutral","Negative"))</f>
        <v>Neutral</v>
      </c>
      <c r="M1830" s="2" t="str">
        <f>IF(K1830&gt;=9,"Promoter",IF(K1830&gt;=7,"Passive","Detractor"))</f>
        <v>Detractor</v>
      </c>
      <c r="N1830" s="2" t="s">
        <v>7743</v>
      </c>
    </row>
    <row r="1831" spans="1:14" x14ac:dyDescent="0.2">
      <c r="A1831" s="2" t="s">
        <v>9566</v>
      </c>
      <c r="B1831" s="2" t="s">
        <v>6340</v>
      </c>
      <c r="C1831" s="2" t="s">
        <v>1730</v>
      </c>
      <c r="D1831" s="2" t="s">
        <v>81</v>
      </c>
      <c r="E1831" s="11">
        <v>46071</v>
      </c>
      <c r="F1831" s="2">
        <v>5</v>
      </c>
      <c r="G1831" s="2">
        <v>5</v>
      </c>
      <c r="H1831" s="2">
        <v>5</v>
      </c>
      <c r="I1831" s="2">
        <v>5</v>
      </c>
      <c r="J1831" s="2">
        <v>4</v>
      </c>
      <c r="K1831" s="2">
        <v>9</v>
      </c>
      <c r="L1831" s="2" t="str">
        <f>IF(F1831&gt;=4,"Positive",IF(F1831=3,"Neutral","Negative"))</f>
        <v>Positive</v>
      </c>
      <c r="M1831" s="2" t="str">
        <f>IF(K1831&gt;=9,"Promoter",IF(K1831&gt;=7,"Passive","Detractor"))</f>
        <v>Promoter</v>
      </c>
      <c r="N1831" s="2" t="s">
        <v>7737</v>
      </c>
    </row>
    <row r="1832" spans="1:14" x14ac:dyDescent="0.2">
      <c r="A1832" s="2" t="s">
        <v>9567</v>
      </c>
      <c r="B1832" s="2" t="s">
        <v>6360</v>
      </c>
      <c r="C1832" s="2" t="s">
        <v>406</v>
      </c>
      <c r="D1832" s="2" t="s">
        <v>81</v>
      </c>
      <c r="E1832" s="11">
        <v>46071</v>
      </c>
      <c r="F1832" s="2">
        <v>4</v>
      </c>
      <c r="G1832" s="2">
        <v>4</v>
      </c>
      <c r="H1832" s="2">
        <v>5</v>
      </c>
      <c r="I1832" s="2">
        <v>3</v>
      </c>
      <c r="J1832" s="2">
        <v>3</v>
      </c>
      <c r="K1832" s="2">
        <v>9</v>
      </c>
      <c r="L1832" s="2" t="str">
        <f>IF(F1832&gt;=4,"Positive",IF(F1832=3,"Neutral","Negative"))</f>
        <v>Positive</v>
      </c>
      <c r="M1832" s="2" t="str">
        <f>IF(K1832&gt;=9,"Promoter",IF(K1832&gt;=7,"Passive","Detractor"))</f>
        <v>Promoter</v>
      </c>
      <c r="N1832" s="2" t="s">
        <v>7733</v>
      </c>
    </row>
    <row r="1833" spans="1:14" x14ac:dyDescent="0.2">
      <c r="A1833" s="2" t="s">
        <v>9568</v>
      </c>
      <c r="B1833" s="2" t="s">
        <v>6366</v>
      </c>
      <c r="C1833" s="2" t="s">
        <v>2297</v>
      </c>
      <c r="D1833" s="2" t="s">
        <v>71</v>
      </c>
      <c r="E1833" s="11">
        <v>46072</v>
      </c>
      <c r="F1833" s="2">
        <v>3</v>
      </c>
      <c r="G1833" s="2">
        <v>3</v>
      </c>
      <c r="H1833" s="2">
        <v>2</v>
      </c>
      <c r="I1833" s="2">
        <v>3</v>
      </c>
      <c r="J1833" s="2">
        <v>2</v>
      </c>
      <c r="K1833" s="2">
        <v>7</v>
      </c>
      <c r="L1833" s="2" t="str">
        <f>IF(F1833&gt;=4,"Positive",IF(F1833=3,"Neutral","Negative"))</f>
        <v>Neutral</v>
      </c>
      <c r="M1833" s="2" t="str">
        <f>IF(K1833&gt;=9,"Promoter",IF(K1833&gt;=7,"Passive","Detractor"))</f>
        <v>Passive</v>
      </c>
      <c r="N1833" s="2" t="s">
        <v>7743</v>
      </c>
    </row>
    <row r="1834" spans="1:14" x14ac:dyDescent="0.2">
      <c r="A1834" s="2" t="s">
        <v>9569</v>
      </c>
      <c r="B1834" s="2" t="s">
        <v>6468</v>
      </c>
      <c r="C1834" s="2" t="s">
        <v>638</v>
      </c>
      <c r="D1834" s="2" t="s">
        <v>13</v>
      </c>
      <c r="E1834" s="11">
        <v>46072</v>
      </c>
      <c r="F1834" s="2">
        <v>2</v>
      </c>
      <c r="G1834" s="2">
        <v>1</v>
      </c>
      <c r="H1834" s="2">
        <v>3</v>
      </c>
      <c r="I1834" s="2">
        <v>1</v>
      </c>
      <c r="J1834" s="2">
        <v>2</v>
      </c>
      <c r="K1834" s="2">
        <v>3</v>
      </c>
      <c r="L1834" s="2" t="str">
        <f>IF(F1834&gt;=4,"Positive",IF(F1834=3,"Neutral","Negative"))</f>
        <v>Negative</v>
      </c>
      <c r="M1834" s="2" t="str">
        <f>IF(K1834&gt;=9,"Promoter",IF(K1834&gt;=7,"Passive","Detractor"))</f>
        <v>Detractor</v>
      </c>
      <c r="N1834" s="2" t="s">
        <v>7735</v>
      </c>
    </row>
    <row r="1835" spans="1:14" x14ac:dyDescent="0.2">
      <c r="A1835" s="2" t="s">
        <v>9570</v>
      </c>
      <c r="B1835" s="2" t="s">
        <v>4527</v>
      </c>
      <c r="C1835" s="2" t="s">
        <v>606</v>
      </c>
      <c r="D1835" s="2" t="s">
        <v>39</v>
      </c>
      <c r="E1835" s="11">
        <v>46073</v>
      </c>
      <c r="F1835" s="2">
        <v>4</v>
      </c>
      <c r="G1835" s="2">
        <v>3</v>
      </c>
      <c r="H1835" s="2">
        <v>4</v>
      </c>
      <c r="I1835" s="2">
        <v>4</v>
      </c>
      <c r="J1835" s="2">
        <v>5</v>
      </c>
      <c r="K1835" s="2">
        <v>8</v>
      </c>
      <c r="L1835" s="2" t="str">
        <f>IF(F1835&gt;=4,"Positive",IF(F1835=3,"Neutral","Negative"))</f>
        <v>Positive</v>
      </c>
      <c r="M1835" s="2" t="str">
        <f>IF(K1835&gt;=9,"Promoter",IF(K1835&gt;=7,"Passive","Detractor"))</f>
        <v>Passive</v>
      </c>
      <c r="N1835" s="2" t="s">
        <v>7735</v>
      </c>
    </row>
    <row r="1836" spans="1:14" x14ac:dyDescent="0.2">
      <c r="A1836" s="2" t="s">
        <v>9571</v>
      </c>
      <c r="B1836" s="2" t="s">
        <v>5809</v>
      </c>
      <c r="C1836" s="2" t="s">
        <v>1702</v>
      </c>
      <c r="D1836" s="2" t="s">
        <v>53</v>
      </c>
      <c r="E1836" s="11">
        <v>46073</v>
      </c>
      <c r="F1836" s="2">
        <v>3</v>
      </c>
      <c r="G1836" s="2">
        <v>2</v>
      </c>
      <c r="H1836" s="2">
        <v>3</v>
      </c>
      <c r="I1836" s="2">
        <v>4</v>
      </c>
      <c r="J1836" s="2">
        <v>3</v>
      </c>
      <c r="K1836" s="2">
        <v>7</v>
      </c>
      <c r="L1836" s="2" t="str">
        <f>IF(F1836&gt;=4,"Positive",IF(F1836=3,"Neutral","Negative"))</f>
        <v>Neutral</v>
      </c>
      <c r="M1836" s="2" t="str">
        <f>IF(K1836&gt;=9,"Promoter",IF(K1836&gt;=7,"Passive","Detractor"))</f>
        <v>Passive</v>
      </c>
      <c r="N1836" s="2" t="s">
        <v>7733</v>
      </c>
    </row>
    <row r="1837" spans="1:14" x14ac:dyDescent="0.2">
      <c r="A1837" s="2" t="s">
        <v>9572</v>
      </c>
      <c r="B1837" s="2" t="s">
        <v>5845</v>
      </c>
      <c r="C1837" s="2" t="s">
        <v>850</v>
      </c>
      <c r="D1837" s="2" t="s">
        <v>26</v>
      </c>
      <c r="E1837" s="11">
        <v>46073</v>
      </c>
      <c r="F1837" s="2">
        <v>5</v>
      </c>
      <c r="G1837" s="2">
        <v>4</v>
      </c>
      <c r="H1837" s="2">
        <v>5</v>
      </c>
      <c r="I1837" s="2">
        <v>5</v>
      </c>
      <c r="J1837" s="2">
        <v>5</v>
      </c>
      <c r="K1837" s="2">
        <v>10</v>
      </c>
      <c r="L1837" s="2" t="str">
        <f>IF(F1837&gt;=4,"Positive",IF(F1837=3,"Neutral","Negative"))</f>
        <v>Positive</v>
      </c>
      <c r="M1837" s="2" t="str">
        <f>IF(K1837&gt;=9,"Promoter",IF(K1837&gt;=7,"Passive","Detractor"))</f>
        <v>Promoter</v>
      </c>
      <c r="N1837" s="2" t="s">
        <v>7743</v>
      </c>
    </row>
    <row r="1838" spans="1:14" x14ac:dyDescent="0.2">
      <c r="A1838" s="2" t="s">
        <v>9573</v>
      </c>
      <c r="B1838" s="2" t="s">
        <v>6194</v>
      </c>
      <c r="C1838" s="2" t="s">
        <v>545</v>
      </c>
      <c r="D1838" s="2" t="s">
        <v>26</v>
      </c>
      <c r="E1838" s="11">
        <v>46073</v>
      </c>
      <c r="F1838" s="2">
        <v>3</v>
      </c>
      <c r="G1838" s="2">
        <v>2</v>
      </c>
      <c r="H1838" s="2">
        <v>4</v>
      </c>
      <c r="I1838" s="2">
        <v>4</v>
      </c>
      <c r="J1838" s="2">
        <v>3</v>
      </c>
      <c r="K1838" s="2">
        <v>7</v>
      </c>
      <c r="L1838" s="2" t="str">
        <f>IF(F1838&gt;=4,"Positive",IF(F1838=3,"Neutral","Negative"))</f>
        <v>Neutral</v>
      </c>
      <c r="M1838" s="2" t="str">
        <f>IF(K1838&gt;=9,"Promoter",IF(K1838&gt;=7,"Passive","Detractor"))</f>
        <v>Passive</v>
      </c>
      <c r="N1838" s="2" t="s">
        <v>7749</v>
      </c>
    </row>
    <row r="1839" spans="1:14" x14ac:dyDescent="0.2">
      <c r="A1839" s="2" t="s">
        <v>9574</v>
      </c>
      <c r="B1839" s="2" t="s">
        <v>6434</v>
      </c>
      <c r="C1839" s="2" t="s">
        <v>909</v>
      </c>
      <c r="D1839" s="2" t="s">
        <v>93</v>
      </c>
      <c r="E1839" s="11">
        <v>46073</v>
      </c>
      <c r="F1839" s="2">
        <v>5</v>
      </c>
      <c r="G1839" s="2">
        <v>5</v>
      </c>
      <c r="H1839" s="2">
        <v>5</v>
      </c>
      <c r="I1839" s="2">
        <v>5</v>
      </c>
      <c r="J1839" s="2">
        <v>5</v>
      </c>
      <c r="K1839" s="2">
        <v>9</v>
      </c>
      <c r="L1839" s="2" t="str">
        <f>IF(F1839&gt;=4,"Positive",IF(F1839=3,"Neutral","Negative"))</f>
        <v>Positive</v>
      </c>
      <c r="M1839" s="2" t="str">
        <f>IF(K1839&gt;=9,"Promoter",IF(K1839&gt;=7,"Passive","Detractor"))</f>
        <v>Promoter</v>
      </c>
      <c r="N1839" s="2" t="s">
        <v>7735</v>
      </c>
    </row>
    <row r="1840" spans="1:14" x14ac:dyDescent="0.2">
      <c r="A1840" s="2" t="s">
        <v>9575</v>
      </c>
      <c r="B1840" s="2" t="s">
        <v>6572</v>
      </c>
      <c r="C1840" s="2" t="s">
        <v>236</v>
      </c>
      <c r="D1840" s="2" t="s">
        <v>103</v>
      </c>
      <c r="E1840" s="11">
        <v>46073</v>
      </c>
      <c r="F1840" s="2">
        <v>3</v>
      </c>
      <c r="G1840" s="2">
        <v>2</v>
      </c>
      <c r="H1840" s="2">
        <v>2</v>
      </c>
      <c r="I1840" s="2">
        <v>3</v>
      </c>
      <c r="J1840" s="2">
        <v>4</v>
      </c>
      <c r="K1840" s="2">
        <v>6</v>
      </c>
      <c r="L1840" s="2" t="str">
        <f>IF(F1840&gt;=4,"Positive",IF(F1840=3,"Neutral","Negative"))</f>
        <v>Neutral</v>
      </c>
      <c r="M1840" s="2" t="str">
        <f>IF(K1840&gt;=9,"Promoter",IF(K1840&gt;=7,"Passive","Detractor"))</f>
        <v>Detractor</v>
      </c>
      <c r="N1840" s="2" t="s">
        <v>7737</v>
      </c>
    </row>
    <row r="1841" spans="1:14" x14ac:dyDescent="0.2">
      <c r="A1841" s="2" t="s">
        <v>9576</v>
      </c>
      <c r="B1841" s="2" t="s">
        <v>5264</v>
      </c>
      <c r="C1841" s="2" t="s">
        <v>406</v>
      </c>
      <c r="D1841" s="2" t="s">
        <v>77</v>
      </c>
      <c r="E1841" s="11">
        <v>46074</v>
      </c>
      <c r="F1841" s="2">
        <v>5</v>
      </c>
      <c r="G1841" s="2">
        <v>5</v>
      </c>
      <c r="H1841" s="2">
        <v>5</v>
      </c>
      <c r="I1841" s="2">
        <v>4</v>
      </c>
      <c r="J1841" s="2">
        <v>4</v>
      </c>
      <c r="K1841" s="2">
        <v>9</v>
      </c>
      <c r="L1841" s="2" t="str">
        <f>IF(F1841&gt;=4,"Positive",IF(F1841=3,"Neutral","Negative"))</f>
        <v>Positive</v>
      </c>
      <c r="M1841" s="2" t="str">
        <f>IF(K1841&gt;=9,"Promoter",IF(K1841&gt;=7,"Passive","Detractor"))</f>
        <v>Promoter</v>
      </c>
      <c r="N1841" s="2" t="s">
        <v>7735</v>
      </c>
    </row>
    <row r="1842" spans="1:14" x14ac:dyDescent="0.2">
      <c r="A1842" s="2" t="s">
        <v>9577</v>
      </c>
      <c r="B1842" s="2" t="s">
        <v>6446</v>
      </c>
      <c r="C1842" s="2" t="s">
        <v>2312</v>
      </c>
      <c r="D1842" s="2" t="s">
        <v>118</v>
      </c>
      <c r="E1842" s="11">
        <v>46074</v>
      </c>
      <c r="F1842" s="2">
        <v>5</v>
      </c>
      <c r="G1842" s="2">
        <v>4</v>
      </c>
      <c r="H1842" s="2">
        <v>4</v>
      </c>
      <c r="I1842" s="2">
        <v>5</v>
      </c>
      <c r="J1842" s="2">
        <v>4</v>
      </c>
      <c r="K1842" s="2">
        <v>10</v>
      </c>
      <c r="L1842" s="2" t="str">
        <f>IF(F1842&gt;=4,"Positive",IF(F1842=3,"Neutral","Negative"))</f>
        <v>Positive</v>
      </c>
      <c r="M1842" s="2" t="str">
        <f>IF(K1842&gt;=9,"Promoter",IF(K1842&gt;=7,"Passive","Detractor"))</f>
        <v>Promoter</v>
      </c>
      <c r="N1842" s="2" t="s">
        <v>7743</v>
      </c>
    </row>
    <row r="1843" spans="1:14" x14ac:dyDescent="0.2">
      <c r="A1843" s="2" t="s">
        <v>9578</v>
      </c>
      <c r="B1843" s="2" t="s">
        <v>6496</v>
      </c>
      <c r="C1843" s="2" t="s">
        <v>512</v>
      </c>
      <c r="D1843" s="2" t="s">
        <v>29</v>
      </c>
      <c r="E1843" s="11">
        <v>46074</v>
      </c>
      <c r="F1843" s="2">
        <v>5</v>
      </c>
      <c r="G1843" s="2">
        <v>5</v>
      </c>
      <c r="H1843" s="2">
        <v>5</v>
      </c>
      <c r="I1843" s="2">
        <v>4</v>
      </c>
      <c r="J1843" s="2">
        <v>5</v>
      </c>
      <c r="K1843" s="2">
        <v>9</v>
      </c>
      <c r="L1843" s="2" t="str">
        <f>IF(F1843&gt;=4,"Positive",IF(F1843=3,"Neutral","Negative"))</f>
        <v>Positive</v>
      </c>
      <c r="M1843" s="2" t="str">
        <f>IF(K1843&gt;=9,"Promoter",IF(K1843&gt;=7,"Passive","Detractor"))</f>
        <v>Promoter</v>
      </c>
      <c r="N1843" s="2" t="s">
        <v>7743</v>
      </c>
    </row>
    <row r="1844" spans="1:14" x14ac:dyDescent="0.2">
      <c r="A1844" s="2" t="s">
        <v>9579</v>
      </c>
      <c r="B1844" s="2" t="s">
        <v>5797</v>
      </c>
      <c r="C1844" s="2" t="s">
        <v>301</v>
      </c>
      <c r="D1844" s="2" t="s">
        <v>37</v>
      </c>
      <c r="E1844" s="11">
        <v>46075</v>
      </c>
      <c r="F1844" s="2">
        <v>5</v>
      </c>
      <c r="G1844" s="2">
        <v>5</v>
      </c>
      <c r="H1844" s="2">
        <v>5</v>
      </c>
      <c r="I1844" s="2">
        <v>4</v>
      </c>
      <c r="J1844" s="2">
        <v>5</v>
      </c>
      <c r="K1844" s="2">
        <v>9</v>
      </c>
      <c r="L1844" s="2" t="str">
        <f>IF(F1844&gt;=4,"Positive",IF(F1844=3,"Neutral","Negative"))</f>
        <v>Positive</v>
      </c>
      <c r="M1844" s="2" t="str">
        <f>IF(K1844&gt;=9,"Promoter",IF(K1844&gt;=7,"Passive","Detractor"))</f>
        <v>Promoter</v>
      </c>
      <c r="N1844" s="2" t="s">
        <v>7743</v>
      </c>
    </row>
    <row r="1845" spans="1:14" x14ac:dyDescent="0.2">
      <c r="A1845" s="2" t="s">
        <v>9580</v>
      </c>
      <c r="B1845" s="2" t="s">
        <v>6111</v>
      </c>
      <c r="C1845" s="2" t="s">
        <v>763</v>
      </c>
      <c r="D1845" s="2" t="s">
        <v>67</v>
      </c>
      <c r="E1845" s="11">
        <v>46075</v>
      </c>
      <c r="F1845" s="2">
        <v>5</v>
      </c>
      <c r="G1845" s="2">
        <v>5</v>
      </c>
      <c r="H1845" s="2">
        <v>4</v>
      </c>
      <c r="I1845" s="2">
        <v>5</v>
      </c>
      <c r="J1845" s="2">
        <v>5</v>
      </c>
      <c r="K1845" s="2">
        <v>8</v>
      </c>
      <c r="L1845" s="2" t="str">
        <f>IF(F1845&gt;=4,"Positive",IF(F1845=3,"Neutral","Negative"))</f>
        <v>Positive</v>
      </c>
      <c r="M1845" s="2" t="str">
        <f>IF(K1845&gt;=9,"Promoter",IF(K1845&gt;=7,"Passive","Detractor"))</f>
        <v>Passive</v>
      </c>
      <c r="N1845" s="2" t="s">
        <v>7749</v>
      </c>
    </row>
    <row r="1846" spans="1:14" x14ac:dyDescent="0.2">
      <c r="A1846" s="2" t="s">
        <v>9581</v>
      </c>
      <c r="B1846" s="2" t="s">
        <v>6222</v>
      </c>
      <c r="C1846" s="2" t="s">
        <v>2424</v>
      </c>
      <c r="D1846" s="2" t="s">
        <v>29</v>
      </c>
      <c r="E1846" s="11">
        <v>46075</v>
      </c>
      <c r="F1846" s="2">
        <v>5</v>
      </c>
      <c r="G1846" s="2">
        <v>5</v>
      </c>
      <c r="H1846" s="2">
        <v>5</v>
      </c>
      <c r="I1846" s="2">
        <v>5</v>
      </c>
      <c r="J1846" s="2">
        <v>5</v>
      </c>
      <c r="K1846" s="2">
        <v>9</v>
      </c>
      <c r="L1846" s="2" t="str">
        <f>IF(F1846&gt;=4,"Positive",IF(F1846=3,"Neutral","Negative"))</f>
        <v>Positive</v>
      </c>
      <c r="M1846" s="2" t="str">
        <f>IF(K1846&gt;=9,"Promoter",IF(K1846&gt;=7,"Passive","Detractor"))</f>
        <v>Promoter</v>
      </c>
      <c r="N1846" s="2" t="s">
        <v>7733</v>
      </c>
    </row>
    <row r="1847" spans="1:14" x14ac:dyDescent="0.2">
      <c r="A1847" s="2" t="s">
        <v>9582</v>
      </c>
      <c r="B1847" s="2" t="s">
        <v>6361</v>
      </c>
      <c r="C1847" s="2" t="s">
        <v>454</v>
      </c>
      <c r="D1847" s="2" t="s">
        <v>99</v>
      </c>
      <c r="E1847" s="11">
        <v>46075</v>
      </c>
      <c r="F1847" s="2">
        <v>5</v>
      </c>
      <c r="G1847" s="2">
        <v>5</v>
      </c>
      <c r="H1847" s="2">
        <v>5</v>
      </c>
      <c r="I1847" s="2">
        <v>5</v>
      </c>
      <c r="J1847" s="2">
        <v>5</v>
      </c>
      <c r="K1847" s="2">
        <v>9</v>
      </c>
      <c r="L1847" s="2" t="str">
        <f>IF(F1847&gt;=4,"Positive",IF(F1847=3,"Neutral","Negative"))</f>
        <v>Positive</v>
      </c>
      <c r="M1847" s="2" t="str">
        <f>IF(K1847&gt;=9,"Promoter",IF(K1847&gt;=7,"Passive","Detractor"))</f>
        <v>Promoter</v>
      </c>
      <c r="N1847" s="2" t="s">
        <v>7743</v>
      </c>
    </row>
    <row r="1848" spans="1:14" x14ac:dyDescent="0.2">
      <c r="A1848" s="2" t="s">
        <v>9583</v>
      </c>
      <c r="B1848" s="2" t="s">
        <v>6469</v>
      </c>
      <c r="C1848" s="2" t="s">
        <v>669</v>
      </c>
      <c r="D1848" s="2" t="s">
        <v>13</v>
      </c>
      <c r="E1848" s="11">
        <v>46075</v>
      </c>
      <c r="F1848" s="2">
        <v>4</v>
      </c>
      <c r="G1848" s="2">
        <v>4</v>
      </c>
      <c r="H1848" s="2">
        <v>4</v>
      </c>
      <c r="I1848" s="2">
        <v>4</v>
      </c>
      <c r="J1848" s="2">
        <v>5</v>
      </c>
      <c r="K1848" s="2">
        <v>9</v>
      </c>
      <c r="L1848" s="2" t="str">
        <f>IF(F1848&gt;=4,"Positive",IF(F1848=3,"Neutral","Negative"))</f>
        <v>Positive</v>
      </c>
      <c r="M1848" s="2" t="str">
        <f>IF(K1848&gt;=9,"Promoter",IF(K1848&gt;=7,"Passive","Detractor"))</f>
        <v>Promoter</v>
      </c>
      <c r="N1848" s="2" t="s">
        <v>7735</v>
      </c>
    </row>
    <row r="1849" spans="1:14" x14ac:dyDescent="0.2">
      <c r="A1849" s="2" t="s">
        <v>9584</v>
      </c>
      <c r="B1849" s="2" t="s">
        <v>6609</v>
      </c>
      <c r="C1849" s="2" t="s">
        <v>330</v>
      </c>
      <c r="D1849" s="2" t="s">
        <v>108</v>
      </c>
      <c r="E1849" s="11">
        <v>46075</v>
      </c>
      <c r="F1849" s="2">
        <v>5</v>
      </c>
      <c r="G1849" s="2">
        <v>5</v>
      </c>
      <c r="H1849" s="2">
        <v>5</v>
      </c>
      <c r="I1849" s="2">
        <v>4</v>
      </c>
      <c r="J1849" s="2">
        <v>4</v>
      </c>
      <c r="K1849" s="2">
        <v>9</v>
      </c>
      <c r="L1849" s="2" t="str">
        <f>IF(F1849&gt;=4,"Positive",IF(F1849=3,"Neutral","Negative"))</f>
        <v>Positive</v>
      </c>
      <c r="M1849" s="2" t="str">
        <f>IF(K1849&gt;=9,"Promoter",IF(K1849&gt;=7,"Passive","Detractor"))</f>
        <v>Promoter</v>
      </c>
      <c r="N1849" s="2" t="s">
        <v>7735</v>
      </c>
    </row>
    <row r="1850" spans="1:14" x14ac:dyDescent="0.2">
      <c r="A1850" s="2" t="s">
        <v>9585</v>
      </c>
      <c r="B1850" s="2" t="s">
        <v>5355</v>
      </c>
      <c r="C1850" s="2" t="s">
        <v>270</v>
      </c>
      <c r="D1850" s="2" t="s">
        <v>79</v>
      </c>
      <c r="E1850" s="11">
        <v>46076</v>
      </c>
      <c r="F1850" s="2">
        <v>4</v>
      </c>
      <c r="G1850" s="2">
        <v>4</v>
      </c>
      <c r="H1850" s="2">
        <v>5</v>
      </c>
      <c r="I1850" s="2">
        <v>4</v>
      </c>
      <c r="J1850" s="2">
        <v>4</v>
      </c>
      <c r="K1850" s="2">
        <v>7</v>
      </c>
      <c r="L1850" s="2" t="str">
        <f>IF(F1850&gt;=4,"Positive",IF(F1850=3,"Neutral","Negative"))</f>
        <v>Positive</v>
      </c>
      <c r="M1850" s="2" t="str">
        <f>IF(K1850&gt;=9,"Promoter",IF(K1850&gt;=7,"Passive","Detractor"))</f>
        <v>Passive</v>
      </c>
      <c r="N1850" s="2" t="s">
        <v>7733</v>
      </c>
    </row>
    <row r="1851" spans="1:14" x14ac:dyDescent="0.2">
      <c r="A1851" s="2" t="s">
        <v>9586</v>
      </c>
      <c r="B1851" s="2" t="s">
        <v>6056</v>
      </c>
      <c r="C1851" s="2" t="s">
        <v>1794</v>
      </c>
      <c r="D1851" s="2" t="s">
        <v>73</v>
      </c>
      <c r="E1851" s="11">
        <v>46076</v>
      </c>
      <c r="F1851" s="2">
        <v>5</v>
      </c>
      <c r="G1851" s="2">
        <v>5</v>
      </c>
      <c r="H1851" s="2">
        <v>4</v>
      </c>
      <c r="I1851" s="2">
        <v>5</v>
      </c>
      <c r="J1851" s="2">
        <v>5</v>
      </c>
      <c r="K1851" s="2">
        <v>8</v>
      </c>
      <c r="L1851" s="2" t="str">
        <f>IF(F1851&gt;=4,"Positive",IF(F1851=3,"Neutral","Negative"))</f>
        <v>Positive</v>
      </c>
      <c r="M1851" s="2" t="str">
        <f>IF(K1851&gt;=9,"Promoter",IF(K1851&gt;=7,"Passive","Detractor"))</f>
        <v>Passive</v>
      </c>
      <c r="N1851" s="2" t="s">
        <v>7743</v>
      </c>
    </row>
    <row r="1852" spans="1:14" x14ac:dyDescent="0.2">
      <c r="A1852" s="2" t="s">
        <v>9587</v>
      </c>
      <c r="B1852" s="2" t="s">
        <v>6156</v>
      </c>
      <c r="C1852" s="2" t="s">
        <v>2226</v>
      </c>
      <c r="D1852" s="2" t="s">
        <v>87</v>
      </c>
      <c r="E1852" s="11">
        <v>46076</v>
      </c>
      <c r="F1852" s="2">
        <v>5</v>
      </c>
      <c r="G1852" s="2">
        <v>5</v>
      </c>
      <c r="H1852" s="2">
        <v>5</v>
      </c>
      <c r="I1852" s="2">
        <v>5</v>
      </c>
      <c r="J1852" s="2">
        <v>4</v>
      </c>
      <c r="K1852" s="2">
        <v>8</v>
      </c>
      <c r="L1852" s="2" t="str">
        <f>IF(F1852&gt;=4,"Positive",IF(F1852=3,"Neutral","Negative"))</f>
        <v>Positive</v>
      </c>
      <c r="M1852" s="2" t="str">
        <f>IF(K1852&gt;=9,"Promoter",IF(K1852&gt;=7,"Passive","Detractor"))</f>
        <v>Passive</v>
      </c>
      <c r="N1852" s="2" t="s">
        <v>7743</v>
      </c>
    </row>
    <row r="1853" spans="1:14" x14ac:dyDescent="0.2">
      <c r="A1853" s="2" t="s">
        <v>9588</v>
      </c>
      <c r="B1853" s="2" t="s">
        <v>6467</v>
      </c>
      <c r="C1853" s="2" t="s">
        <v>482</v>
      </c>
      <c r="D1853" s="2" t="s">
        <v>37</v>
      </c>
      <c r="E1853" s="11">
        <v>46076</v>
      </c>
      <c r="F1853" s="2">
        <v>4</v>
      </c>
      <c r="G1853" s="2">
        <v>5</v>
      </c>
      <c r="H1853" s="2">
        <v>5</v>
      </c>
      <c r="I1853" s="2">
        <v>4</v>
      </c>
      <c r="J1853" s="2">
        <v>4</v>
      </c>
      <c r="K1853" s="2">
        <v>7</v>
      </c>
      <c r="L1853" s="2" t="str">
        <f>IF(F1853&gt;=4,"Positive",IF(F1853=3,"Neutral","Negative"))</f>
        <v>Positive</v>
      </c>
      <c r="M1853" s="2" t="str">
        <f>IF(K1853&gt;=9,"Promoter",IF(K1853&gt;=7,"Passive","Detractor"))</f>
        <v>Passive</v>
      </c>
      <c r="N1853" s="2" t="s">
        <v>7737</v>
      </c>
    </row>
    <row r="1854" spans="1:14" x14ac:dyDescent="0.2">
      <c r="A1854" s="2" t="s">
        <v>9589</v>
      </c>
      <c r="B1854" s="2" t="s">
        <v>6479</v>
      </c>
      <c r="C1854" s="2" t="s">
        <v>1551</v>
      </c>
      <c r="D1854" s="2" t="s">
        <v>53</v>
      </c>
      <c r="E1854" s="11">
        <v>46076</v>
      </c>
      <c r="F1854" s="2">
        <v>3</v>
      </c>
      <c r="G1854" s="2">
        <v>4</v>
      </c>
      <c r="H1854" s="2">
        <v>3</v>
      </c>
      <c r="I1854" s="2">
        <v>3</v>
      </c>
      <c r="J1854" s="2">
        <v>3</v>
      </c>
      <c r="K1854" s="2">
        <v>6</v>
      </c>
      <c r="L1854" s="2" t="str">
        <f>IF(F1854&gt;=4,"Positive",IF(F1854=3,"Neutral","Negative"))</f>
        <v>Neutral</v>
      </c>
      <c r="M1854" s="2" t="str">
        <f>IF(K1854&gt;=9,"Promoter",IF(K1854&gt;=7,"Passive","Detractor"))</f>
        <v>Detractor</v>
      </c>
      <c r="N1854" s="2" t="s">
        <v>7743</v>
      </c>
    </row>
    <row r="1855" spans="1:14" x14ac:dyDescent="0.2">
      <c r="A1855" s="2" t="s">
        <v>9590</v>
      </c>
      <c r="B1855" s="2" t="s">
        <v>6490</v>
      </c>
      <c r="C1855" s="2" t="s">
        <v>1353</v>
      </c>
      <c r="D1855" s="2" t="s">
        <v>120</v>
      </c>
      <c r="E1855" s="11">
        <v>46076</v>
      </c>
      <c r="F1855" s="2">
        <v>4</v>
      </c>
      <c r="G1855" s="2">
        <v>4</v>
      </c>
      <c r="H1855" s="2">
        <v>4</v>
      </c>
      <c r="I1855" s="2">
        <v>4</v>
      </c>
      <c r="J1855" s="2">
        <v>5</v>
      </c>
      <c r="K1855" s="2">
        <v>7</v>
      </c>
      <c r="L1855" s="2" t="str">
        <f>IF(F1855&gt;=4,"Positive",IF(F1855=3,"Neutral","Negative"))</f>
        <v>Positive</v>
      </c>
      <c r="M1855" s="2" t="str">
        <f>IF(K1855&gt;=9,"Promoter",IF(K1855&gt;=7,"Passive","Detractor"))</f>
        <v>Passive</v>
      </c>
      <c r="N1855" s="2" t="s">
        <v>7743</v>
      </c>
    </row>
    <row r="1856" spans="1:14" x14ac:dyDescent="0.2">
      <c r="A1856" s="2" t="s">
        <v>9591</v>
      </c>
      <c r="B1856" s="2" t="s">
        <v>4976</v>
      </c>
      <c r="C1856" s="2" t="s">
        <v>2199</v>
      </c>
      <c r="D1856" s="2" t="s">
        <v>67</v>
      </c>
      <c r="E1856" s="11">
        <v>46077</v>
      </c>
      <c r="F1856" s="2">
        <v>3</v>
      </c>
      <c r="G1856" s="2">
        <v>3</v>
      </c>
      <c r="H1856" s="2">
        <v>4</v>
      </c>
      <c r="I1856" s="2">
        <v>3</v>
      </c>
      <c r="J1856" s="2">
        <v>4</v>
      </c>
      <c r="K1856" s="2">
        <v>6</v>
      </c>
      <c r="L1856" s="2" t="str">
        <f>IF(F1856&gt;=4,"Positive",IF(F1856=3,"Neutral","Negative"))</f>
        <v>Neutral</v>
      </c>
      <c r="M1856" s="2" t="str">
        <f>IF(K1856&gt;=9,"Promoter",IF(K1856&gt;=7,"Passive","Detractor"))</f>
        <v>Detractor</v>
      </c>
      <c r="N1856" s="2" t="s">
        <v>7737</v>
      </c>
    </row>
    <row r="1857" spans="1:14" x14ac:dyDescent="0.2">
      <c r="A1857" s="2" t="s">
        <v>9592</v>
      </c>
      <c r="B1857" s="2" t="s">
        <v>5550</v>
      </c>
      <c r="C1857" s="2" t="s">
        <v>2481</v>
      </c>
      <c r="D1857" s="2" t="s">
        <v>57</v>
      </c>
      <c r="E1857" s="11">
        <v>46077</v>
      </c>
      <c r="F1857" s="2">
        <v>5</v>
      </c>
      <c r="G1857" s="2">
        <v>5</v>
      </c>
      <c r="H1857" s="2">
        <v>5</v>
      </c>
      <c r="I1857" s="2">
        <v>4</v>
      </c>
      <c r="J1857" s="2">
        <v>5</v>
      </c>
      <c r="K1857" s="2">
        <v>10</v>
      </c>
      <c r="L1857" s="2" t="str">
        <f>IF(F1857&gt;=4,"Positive",IF(F1857=3,"Neutral","Negative"))</f>
        <v>Positive</v>
      </c>
      <c r="M1857" s="2" t="str">
        <f>IF(K1857&gt;=9,"Promoter",IF(K1857&gt;=7,"Passive","Detractor"))</f>
        <v>Promoter</v>
      </c>
      <c r="N1857" s="2" t="s">
        <v>7733</v>
      </c>
    </row>
    <row r="1858" spans="1:14" x14ac:dyDescent="0.2">
      <c r="A1858" s="2" t="s">
        <v>9593</v>
      </c>
      <c r="B1858" s="2" t="s">
        <v>5967</v>
      </c>
      <c r="C1858" s="2" t="s">
        <v>673</v>
      </c>
      <c r="D1858" s="2" t="s">
        <v>13</v>
      </c>
      <c r="E1858" s="11">
        <v>46077</v>
      </c>
      <c r="F1858" s="2">
        <v>5</v>
      </c>
      <c r="G1858" s="2">
        <v>5</v>
      </c>
      <c r="H1858" s="2">
        <v>5</v>
      </c>
      <c r="I1858" s="2">
        <v>5</v>
      </c>
      <c r="J1858" s="2">
        <v>5</v>
      </c>
      <c r="K1858" s="2">
        <v>10</v>
      </c>
      <c r="L1858" s="2" t="str">
        <f>IF(F1858&gt;=4,"Positive",IF(F1858=3,"Neutral","Negative"))</f>
        <v>Positive</v>
      </c>
      <c r="M1858" s="2" t="str">
        <f>IF(K1858&gt;=9,"Promoter",IF(K1858&gt;=7,"Passive","Detractor"))</f>
        <v>Promoter</v>
      </c>
      <c r="N1858" s="2" t="s">
        <v>7743</v>
      </c>
    </row>
    <row r="1859" spans="1:14" x14ac:dyDescent="0.2">
      <c r="A1859" s="2" t="s">
        <v>9594</v>
      </c>
      <c r="B1859" s="2" t="s">
        <v>5971</v>
      </c>
      <c r="C1859" s="2" t="s">
        <v>1287</v>
      </c>
      <c r="D1859" s="2" t="s">
        <v>22</v>
      </c>
      <c r="E1859" s="11">
        <v>46077</v>
      </c>
      <c r="F1859" s="2">
        <v>3</v>
      </c>
      <c r="G1859" s="2">
        <v>2</v>
      </c>
      <c r="H1859" s="2">
        <v>4</v>
      </c>
      <c r="I1859" s="2">
        <v>4</v>
      </c>
      <c r="J1859" s="2">
        <v>4</v>
      </c>
      <c r="K1859" s="2">
        <v>6</v>
      </c>
      <c r="L1859" s="2" t="str">
        <f>IF(F1859&gt;=4,"Positive",IF(F1859=3,"Neutral","Negative"))</f>
        <v>Neutral</v>
      </c>
      <c r="M1859" s="2" t="str">
        <f>IF(K1859&gt;=9,"Promoter",IF(K1859&gt;=7,"Passive","Detractor"))</f>
        <v>Detractor</v>
      </c>
      <c r="N1859" s="2" t="s">
        <v>7743</v>
      </c>
    </row>
    <row r="1860" spans="1:14" x14ac:dyDescent="0.2">
      <c r="A1860" s="2" t="s">
        <v>9595</v>
      </c>
      <c r="B1860" s="2" t="s">
        <v>6122</v>
      </c>
      <c r="C1860" s="2" t="s">
        <v>1346</v>
      </c>
      <c r="D1860" s="2" t="s">
        <v>32</v>
      </c>
      <c r="E1860" s="11">
        <v>46077</v>
      </c>
      <c r="F1860" s="2">
        <v>5</v>
      </c>
      <c r="G1860" s="2">
        <v>5</v>
      </c>
      <c r="H1860" s="2">
        <v>4</v>
      </c>
      <c r="I1860" s="2">
        <v>5</v>
      </c>
      <c r="J1860" s="2">
        <v>5</v>
      </c>
      <c r="K1860" s="2">
        <v>9</v>
      </c>
      <c r="L1860" s="2" t="str">
        <f>IF(F1860&gt;=4,"Positive",IF(F1860=3,"Neutral","Negative"))</f>
        <v>Positive</v>
      </c>
      <c r="M1860" s="2" t="str">
        <f>IF(K1860&gt;=9,"Promoter",IF(K1860&gt;=7,"Passive","Detractor"))</f>
        <v>Promoter</v>
      </c>
      <c r="N1860" s="2" t="s">
        <v>7743</v>
      </c>
    </row>
    <row r="1861" spans="1:14" x14ac:dyDescent="0.2">
      <c r="A1861" s="2" t="s">
        <v>9596</v>
      </c>
      <c r="B1861" s="2" t="s">
        <v>6129</v>
      </c>
      <c r="C1861" s="2" t="s">
        <v>2292</v>
      </c>
      <c r="D1861" s="2" t="s">
        <v>79</v>
      </c>
      <c r="E1861" s="11">
        <v>46077</v>
      </c>
      <c r="F1861" s="2">
        <v>4</v>
      </c>
      <c r="G1861" s="2">
        <v>4</v>
      </c>
      <c r="H1861" s="2">
        <v>3</v>
      </c>
      <c r="I1861" s="2">
        <v>4</v>
      </c>
      <c r="J1861" s="2">
        <v>4</v>
      </c>
      <c r="K1861" s="2">
        <v>9</v>
      </c>
      <c r="L1861" s="2" t="str">
        <f>IF(F1861&gt;=4,"Positive",IF(F1861=3,"Neutral","Negative"))</f>
        <v>Positive</v>
      </c>
      <c r="M1861" s="2" t="str">
        <f>IF(K1861&gt;=9,"Promoter",IF(K1861&gt;=7,"Passive","Detractor"))</f>
        <v>Promoter</v>
      </c>
      <c r="N1861" s="2" t="s">
        <v>7735</v>
      </c>
    </row>
    <row r="1862" spans="1:14" x14ac:dyDescent="0.2">
      <c r="A1862" s="2" t="s">
        <v>9597</v>
      </c>
      <c r="B1862" s="2" t="s">
        <v>6567</v>
      </c>
      <c r="C1862" s="2" t="s">
        <v>1775</v>
      </c>
      <c r="D1862" s="2" t="s">
        <v>89</v>
      </c>
      <c r="E1862" s="11">
        <v>46077</v>
      </c>
      <c r="F1862" s="2">
        <v>5</v>
      </c>
      <c r="G1862" s="2">
        <v>5</v>
      </c>
      <c r="H1862" s="2">
        <v>5</v>
      </c>
      <c r="I1862" s="2">
        <v>5</v>
      </c>
      <c r="J1862" s="2">
        <v>4</v>
      </c>
      <c r="K1862" s="2">
        <v>9</v>
      </c>
      <c r="L1862" s="2" t="str">
        <f>IF(F1862&gt;=4,"Positive",IF(F1862=3,"Neutral","Negative"))</f>
        <v>Positive</v>
      </c>
      <c r="M1862" s="2" t="str">
        <f>IF(K1862&gt;=9,"Promoter",IF(K1862&gt;=7,"Passive","Detractor"))</f>
        <v>Promoter</v>
      </c>
      <c r="N1862" s="2" t="s">
        <v>7735</v>
      </c>
    </row>
    <row r="1863" spans="1:14" x14ac:dyDescent="0.2">
      <c r="A1863" s="2" t="s">
        <v>9598</v>
      </c>
      <c r="B1863" s="2" t="s">
        <v>5827</v>
      </c>
      <c r="C1863" s="2" t="s">
        <v>2336</v>
      </c>
      <c r="D1863" s="2" t="s">
        <v>127</v>
      </c>
      <c r="E1863" s="11">
        <v>46078</v>
      </c>
      <c r="F1863" s="2">
        <v>5</v>
      </c>
      <c r="G1863" s="2">
        <v>5</v>
      </c>
      <c r="H1863" s="2">
        <v>4</v>
      </c>
      <c r="I1863" s="2">
        <v>4</v>
      </c>
      <c r="J1863" s="2">
        <v>5</v>
      </c>
      <c r="K1863" s="2">
        <v>8</v>
      </c>
      <c r="L1863" s="2" t="str">
        <f>IF(F1863&gt;=4,"Positive",IF(F1863=3,"Neutral","Negative"))</f>
        <v>Positive</v>
      </c>
      <c r="M1863" s="2" t="str">
        <f>IF(K1863&gt;=9,"Promoter",IF(K1863&gt;=7,"Passive","Detractor"))</f>
        <v>Passive</v>
      </c>
      <c r="N1863" s="2" t="s">
        <v>7743</v>
      </c>
    </row>
    <row r="1864" spans="1:14" x14ac:dyDescent="0.2">
      <c r="A1864" s="2" t="s">
        <v>9599</v>
      </c>
      <c r="B1864" s="2" t="s">
        <v>6527</v>
      </c>
      <c r="C1864" s="2" t="s">
        <v>305</v>
      </c>
      <c r="D1864" s="2" t="s">
        <v>37</v>
      </c>
      <c r="E1864" s="11">
        <v>46078</v>
      </c>
      <c r="F1864" s="2">
        <v>4</v>
      </c>
      <c r="G1864" s="2">
        <v>4</v>
      </c>
      <c r="H1864" s="2">
        <v>3</v>
      </c>
      <c r="I1864" s="2">
        <v>3</v>
      </c>
      <c r="J1864" s="2">
        <v>5</v>
      </c>
      <c r="K1864" s="2">
        <v>7</v>
      </c>
      <c r="L1864" s="2" t="str">
        <f>IF(F1864&gt;=4,"Positive",IF(F1864=3,"Neutral","Negative"))</f>
        <v>Positive</v>
      </c>
      <c r="M1864" s="2" t="str">
        <f>IF(K1864&gt;=9,"Promoter",IF(K1864&gt;=7,"Passive","Detractor"))</f>
        <v>Passive</v>
      </c>
      <c r="N1864" s="2" t="s">
        <v>7733</v>
      </c>
    </row>
    <row r="1865" spans="1:14" x14ac:dyDescent="0.2">
      <c r="A1865" s="2" t="s">
        <v>9600</v>
      </c>
      <c r="B1865" s="2" t="s">
        <v>6550</v>
      </c>
      <c r="C1865" s="2" t="s">
        <v>699</v>
      </c>
      <c r="D1865" s="2" t="s">
        <v>26</v>
      </c>
      <c r="E1865" s="11">
        <v>46078</v>
      </c>
      <c r="F1865" s="2">
        <v>5</v>
      </c>
      <c r="G1865" s="2">
        <v>5</v>
      </c>
      <c r="H1865" s="2">
        <v>5</v>
      </c>
      <c r="I1865" s="2">
        <v>5</v>
      </c>
      <c r="J1865" s="2">
        <v>5</v>
      </c>
      <c r="K1865" s="2">
        <v>8</v>
      </c>
      <c r="L1865" s="2" t="str">
        <f>IF(F1865&gt;=4,"Positive",IF(F1865=3,"Neutral","Negative"))</f>
        <v>Positive</v>
      </c>
      <c r="M1865" s="2" t="str">
        <f>IF(K1865&gt;=9,"Promoter",IF(K1865&gt;=7,"Passive","Detractor"))</f>
        <v>Passive</v>
      </c>
      <c r="N1865" s="2" t="s">
        <v>7733</v>
      </c>
    </row>
    <row r="1866" spans="1:14" x14ac:dyDescent="0.2">
      <c r="A1866" s="2" t="s">
        <v>9601</v>
      </c>
      <c r="B1866" s="2" t="s">
        <v>6612</v>
      </c>
      <c r="C1866" s="2" t="s">
        <v>1514</v>
      </c>
      <c r="D1866" s="2" t="s">
        <v>83</v>
      </c>
      <c r="E1866" s="11">
        <v>46078</v>
      </c>
      <c r="F1866" s="2">
        <v>4</v>
      </c>
      <c r="G1866" s="2">
        <v>5</v>
      </c>
      <c r="H1866" s="2">
        <v>4</v>
      </c>
      <c r="I1866" s="2">
        <v>5</v>
      </c>
      <c r="J1866" s="2">
        <v>4</v>
      </c>
      <c r="K1866" s="2">
        <v>9</v>
      </c>
      <c r="L1866" s="2" t="str">
        <f>IF(F1866&gt;=4,"Positive",IF(F1866=3,"Neutral","Negative"))</f>
        <v>Positive</v>
      </c>
      <c r="M1866" s="2" t="str">
        <f>IF(K1866&gt;=9,"Promoter",IF(K1866&gt;=7,"Passive","Detractor"))</f>
        <v>Promoter</v>
      </c>
      <c r="N1866" s="2" t="s">
        <v>7733</v>
      </c>
    </row>
    <row r="1867" spans="1:14" x14ac:dyDescent="0.2">
      <c r="A1867" s="2" t="s">
        <v>9602</v>
      </c>
      <c r="B1867" s="2" t="s">
        <v>5635</v>
      </c>
      <c r="C1867" s="2" t="s">
        <v>2505</v>
      </c>
      <c r="D1867" s="2" t="s">
        <v>34</v>
      </c>
      <c r="E1867" s="11">
        <v>46079</v>
      </c>
      <c r="F1867" s="2">
        <v>3</v>
      </c>
      <c r="G1867" s="2">
        <v>3</v>
      </c>
      <c r="H1867" s="2">
        <v>3</v>
      </c>
      <c r="I1867" s="2">
        <v>3</v>
      </c>
      <c r="J1867" s="2">
        <v>3</v>
      </c>
      <c r="K1867" s="2">
        <v>7</v>
      </c>
      <c r="L1867" s="2" t="str">
        <f>IF(F1867&gt;=4,"Positive",IF(F1867=3,"Neutral","Negative"))</f>
        <v>Neutral</v>
      </c>
      <c r="M1867" s="2" t="str">
        <f>IF(K1867&gt;=9,"Promoter",IF(K1867&gt;=7,"Passive","Detractor"))</f>
        <v>Passive</v>
      </c>
      <c r="N1867" s="2" t="s">
        <v>7743</v>
      </c>
    </row>
    <row r="1868" spans="1:14" x14ac:dyDescent="0.2">
      <c r="A1868" s="2" t="s">
        <v>9603</v>
      </c>
      <c r="B1868" s="2" t="s">
        <v>6051</v>
      </c>
      <c r="C1868" s="2" t="s">
        <v>1496</v>
      </c>
      <c r="D1868" s="2" t="s">
        <v>118</v>
      </c>
      <c r="E1868" s="11">
        <v>46079</v>
      </c>
      <c r="F1868" s="2">
        <v>4</v>
      </c>
      <c r="G1868" s="2">
        <v>4</v>
      </c>
      <c r="H1868" s="2">
        <v>4</v>
      </c>
      <c r="I1868" s="2">
        <v>3</v>
      </c>
      <c r="J1868" s="2">
        <v>3</v>
      </c>
      <c r="K1868" s="2">
        <v>9</v>
      </c>
      <c r="L1868" s="2" t="str">
        <f>IF(F1868&gt;=4,"Positive",IF(F1868=3,"Neutral","Negative"))</f>
        <v>Positive</v>
      </c>
      <c r="M1868" s="2" t="str">
        <f>IF(K1868&gt;=9,"Promoter",IF(K1868&gt;=7,"Passive","Detractor"))</f>
        <v>Promoter</v>
      </c>
      <c r="N1868" s="2" t="s">
        <v>7735</v>
      </c>
    </row>
    <row r="1869" spans="1:14" x14ac:dyDescent="0.2">
      <c r="A1869" s="2" t="s">
        <v>9604</v>
      </c>
      <c r="B1869" s="2" t="s">
        <v>6164</v>
      </c>
      <c r="C1869" s="2" t="s">
        <v>1762</v>
      </c>
      <c r="D1869" s="2" t="s">
        <v>83</v>
      </c>
      <c r="E1869" s="11">
        <v>46079</v>
      </c>
      <c r="F1869" s="2">
        <v>5</v>
      </c>
      <c r="G1869" s="2">
        <v>5</v>
      </c>
      <c r="H1869" s="2">
        <v>5</v>
      </c>
      <c r="I1869" s="2">
        <v>5</v>
      </c>
      <c r="J1869" s="2">
        <v>4</v>
      </c>
      <c r="K1869" s="2">
        <v>8</v>
      </c>
      <c r="L1869" s="2" t="str">
        <f>IF(F1869&gt;=4,"Positive",IF(F1869=3,"Neutral","Negative"))</f>
        <v>Positive</v>
      </c>
      <c r="M1869" s="2" t="str">
        <f>IF(K1869&gt;=9,"Promoter",IF(K1869&gt;=7,"Passive","Detractor"))</f>
        <v>Passive</v>
      </c>
      <c r="N1869" s="2" t="s">
        <v>7743</v>
      </c>
    </row>
    <row r="1870" spans="1:14" x14ac:dyDescent="0.2">
      <c r="A1870" s="2" t="s">
        <v>9605</v>
      </c>
      <c r="B1870" s="2" t="s">
        <v>6176</v>
      </c>
      <c r="C1870" s="2" t="s">
        <v>1505</v>
      </c>
      <c r="D1870" s="2" t="s">
        <v>29</v>
      </c>
      <c r="E1870" s="11">
        <v>46079</v>
      </c>
      <c r="F1870" s="2">
        <v>5</v>
      </c>
      <c r="G1870" s="2">
        <v>4</v>
      </c>
      <c r="H1870" s="2">
        <v>4</v>
      </c>
      <c r="I1870" s="2">
        <v>5</v>
      </c>
      <c r="J1870" s="2">
        <v>5</v>
      </c>
      <c r="K1870" s="2">
        <v>9</v>
      </c>
      <c r="L1870" s="2" t="str">
        <f>IF(F1870&gt;=4,"Positive",IF(F1870=3,"Neutral","Negative"))</f>
        <v>Positive</v>
      </c>
      <c r="M1870" s="2" t="str">
        <f>IF(K1870&gt;=9,"Promoter",IF(K1870&gt;=7,"Passive","Detractor"))</f>
        <v>Promoter</v>
      </c>
      <c r="N1870" s="2" t="s">
        <v>7743</v>
      </c>
    </row>
    <row r="1871" spans="1:14" x14ac:dyDescent="0.2">
      <c r="A1871" s="2" t="s">
        <v>9606</v>
      </c>
      <c r="B1871" s="2" t="s">
        <v>6597</v>
      </c>
      <c r="C1871" s="2" t="s">
        <v>2032</v>
      </c>
      <c r="D1871" s="2" t="s">
        <v>69</v>
      </c>
      <c r="E1871" s="11">
        <v>46079</v>
      </c>
      <c r="F1871" s="2">
        <v>3</v>
      </c>
      <c r="G1871" s="2">
        <v>3</v>
      </c>
      <c r="H1871" s="2">
        <v>2</v>
      </c>
      <c r="I1871" s="2">
        <v>2</v>
      </c>
      <c r="J1871" s="2">
        <v>3</v>
      </c>
      <c r="K1871" s="2">
        <v>5</v>
      </c>
      <c r="L1871" s="2" t="str">
        <f>IF(F1871&gt;=4,"Positive",IF(F1871=3,"Neutral","Negative"))</f>
        <v>Neutral</v>
      </c>
      <c r="M1871" s="2" t="str">
        <f>IF(K1871&gt;=9,"Promoter",IF(K1871&gt;=7,"Passive","Detractor"))</f>
        <v>Detractor</v>
      </c>
      <c r="N1871" s="2" t="s">
        <v>7733</v>
      </c>
    </row>
    <row r="1872" spans="1:14" x14ac:dyDescent="0.2">
      <c r="A1872" s="2" t="s">
        <v>9607</v>
      </c>
      <c r="B1872" s="2" t="s">
        <v>6607</v>
      </c>
      <c r="C1872" s="2" t="s">
        <v>2448</v>
      </c>
      <c r="D1872" s="2" t="s">
        <v>47</v>
      </c>
      <c r="E1872" s="11">
        <v>46079</v>
      </c>
      <c r="F1872" s="2">
        <v>5</v>
      </c>
      <c r="G1872" s="2">
        <v>5</v>
      </c>
      <c r="H1872" s="2">
        <v>5</v>
      </c>
      <c r="I1872" s="2">
        <v>4</v>
      </c>
      <c r="J1872" s="2">
        <v>4</v>
      </c>
      <c r="K1872" s="2">
        <v>10</v>
      </c>
      <c r="L1872" s="2" t="str">
        <f>IF(F1872&gt;=4,"Positive",IF(F1872=3,"Neutral","Negative"))</f>
        <v>Positive</v>
      </c>
      <c r="M1872" s="2" t="str">
        <f>IF(K1872&gt;=9,"Promoter",IF(K1872&gt;=7,"Passive","Detractor"))</f>
        <v>Promoter</v>
      </c>
      <c r="N1872" s="2" t="s">
        <v>7749</v>
      </c>
    </row>
    <row r="1873" spans="1:14" x14ac:dyDescent="0.2">
      <c r="A1873" s="2" t="s">
        <v>9608</v>
      </c>
      <c r="B1873" s="2" t="s">
        <v>6154</v>
      </c>
      <c r="C1873" s="2" t="s">
        <v>1602</v>
      </c>
      <c r="D1873" s="2" t="s">
        <v>81</v>
      </c>
      <c r="E1873" s="11">
        <v>46080</v>
      </c>
      <c r="F1873" s="2">
        <v>5</v>
      </c>
      <c r="G1873" s="2">
        <v>4</v>
      </c>
      <c r="H1873" s="2">
        <v>5</v>
      </c>
      <c r="I1873" s="2">
        <v>5</v>
      </c>
      <c r="J1873" s="2">
        <v>5</v>
      </c>
      <c r="K1873" s="2">
        <v>9</v>
      </c>
      <c r="L1873" s="2" t="str">
        <f>IF(F1873&gt;=4,"Positive",IF(F1873=3,"Neutral","Negative"))</f>
        <v>Positive</v>
      </c>
      <c r="M1873" s="2" t="str">
        <f>IF(K1873&gt;=9,"Promoter",IF(K1873&gt;=7,"Passive","Detractor"))</f>
        <v>Promoter</v>
      </c>
      <c r="N1873" s="2" t="s">
        <v>7737</v>
      </c>
    </row>
    <row r="1874" spans="1:14" x14ac:dyDescent="0.2">
      <c r="A1874" s="2" t="s">
        <v>9609</v>
      </c>
      <c r="B1874" s="2" t="s">
        <v>6478</v>
      </c>
      <c r="C1874" s="2" t="s">
        <v>974</v>
      </c>
      <c r="D1874" s="2" t="s">
        <v>47</v>
      </c>
      <c r="E1874" s="11">
        <v>46080</v>
      </c>
      <c r="F1874" s="2">
        <v>5</v>
      </c>
      <c r="G1874" s="2">
        <v>5</v>
      </c>
      <c r="H1874" s="2">
        <v>5</v>
      </c>
      <c r="I1874" s="2">
        <v>5</v>
      </c>
      <c r="J1874" s="2">
        <v>5</v>
      </c>
      <c r="K1874" s="2">
        <v>10</v>
      </c>
      <c r="L1874" s="2" t="str">
        <f>IF(F1874&gt;=4,"Positive",IF(F1874=3,"Neutral","Negative"))</f>
        <v>Positive</v>
      </c>
      <c r="M1874" s="2" t="str">
        <f>IF(K1874&gt;=9,"Promoter",IF(K1874&gt;=7,"Passive","Detractor"))</f>
        <v>Promoter</v>
      </c>
      <c r="N1874" s="2" t="s">
        <v>7733</v>
      </c>
    </row>
    <row r="1875" spans="1:14" x14ac:dyDescent="0.2">
      <c r="A1875" s="2" t="s">
        <v>9610</v>
      </c>
      <c r="B1875" s="2" t="s">
        <v>6514</v>
      </c>
      <c r="C1875" s="2" t="s">
        <v>2599</v>
      </c>
      <c r="D1875" s="2" t="s">
        <v>81</v>
      </c>
      <c r="E1875" s="11">
        <v>46080</v>
      </c>
      <c r="F1875" s="2">
        <v>5</v>
      </c>
      <c r="G1875" s="2">
        <v>5</v>
      </c>
      <c r="H1875" s="2">
        <v>4</v>
      </c>
      <c r="I1875" s="2">
        <v>4</v>
      </c>
      <c r="J1875" s="2">
        <v>4</v>
      </c>
      <c r="K1875" s="2">
        <v>10</v>
      </c>
      <c r="L1875" s="2" t="str">
        <f>IF(F1875&gt;=4,"Positive",IF(F1875=3,"Neutral","Negative"))</f>
        <v>Positive</v>
      </c>
      <c r="M1875" s="2" t="str">
        <f>IF(K1875&gt;=9,"Promoter",IF(K1875&gt;=7,"Passive","Detractor"))</f>
        <v>Promoter</v>
      </c>
      <c r="N1875" s="2" t="s">
        <v>7743</v>
      </c>
    </row>
    <row r="1876" spans="1:14" x14ac:dyDescent="0.2">
      <c r="A1876" s="2" t="s">
        <v>9611</v>
      </c>
      <c r="B1876" s="2" t="s">
        <v>6565</v>
      </c>
      <c r="C1876" s="2" t="s">
        <v>974</v>
      </c>
      <c r="D1876" s="2" t="s">
        <v>112</v>
      </c>
      <c r="E1876" s="11">
        <v>46080</v>
      </c>
      <c r="F1876" s="2">
        <v>5</v>
      </c>
      <c r="G1876" s="2">
        <v>5</v>
      </c>
      <c r="H1876" s="2">
        <v>5</v>
      </c>
      <c r="I1876" s="2">
        <v>4</v>
      </c>
      <c r="J1876" s="2">
        <v>5</v>
      </c>
      <c r="K1876" s="2">
        <v>9</v>
      </c>
      <c r="L1876" s="2" t="str">
        <f>IF(F1876&gt;=4,"Positive",IF(F1876=3,"Neutral","Negative"))</f>
        <v>Positive</v>
      </c>
      <c r="M1876" s="2" t="str">
        <f>IF(K1876&gt;=9,"Promoter",IF(K1876&gt;=7,"Passive","Detractor"))</f>
        <v>Promoter</v>
      </c>
      <c r="N1876" s="2" t="s">
        <v>7743</v>
      </c>
    </row>
    <row r="1877" spans="1:14" x14ac:dyDescent="0.2">
      <c r="A1877" s="2" t="s">
        <v>9612</v>
      </c>
      <c r="B1877" s="2" t="s">
        <v>6574</v>
      </c>
      <c r="C1877" s="2" t="s">
        <v>1138</v>
      </c>
      <c r="D1877" s="2" t="s">
        <v>34</v>
      </c>
      <c r="E1877" s="11">
        <v>46080</v>
      </c>
      <c r="F1877" s="2">
        <v>4</v>
      </c>
      <c r="G1877" s="2">
        <v>4</v>
      </c>
      <c r="H1877" s="2">
        <v>3</v>
      </c>
      <c r="I1877" s="2">
        <v>4</v>
      </c>
      <c r="J1877" s="2">
        <v>4</v>
      </c>
      <c r="K1877" s="2">
        <v>8</v>
      </c>
      <c r="L1877" s="2" t="str">
        <f>IF(F1877&gt;=4,"Positive",IF(F1877=3,"Neutral","Negative"))</f>
        <v>Positive</v>
      </c>
      <c r="M1877" s="2" t="str">
        <f>IF(K1877&gt;=9,"Promoter",IF(K1877&gt;=7,"Passive","Detractor"))</f>
        <v>Passive</v>
      </c>
      <c r="N1877" s="2" t="s">
        <v>7743</v>
      </c>
    </row>
    <row r="1878" spans="1:14" x14ac:dyDescent="0.2">
      <c r="A1878" s="2" t="s">
        <v>9613</v>
      </c>
      <c r="B1878" s="2" t="s">
        <v>6322</v>
      </c>
      <c r="C1878" s="2" t="s">
        <v>2292</v>
      </c>
      <c r="D1878" s="2" t="s">
        <v>19</v>
      </c>
      <c r="E1878" s="11">
        <v>46081</v>
      </c>
      <c r="F1878" s="2">
        <v>4</v>
      </c>
      <c r="G1878" s="2">
        <v>5</v>
      </c>
      <c r="H1878" s="2">
        <v>4</v>
      </c>
      <c r="I1878" s="2">
        <v>5</v>
      </c>
      <c r="J1878" s="2">
        <v>5</v>
      </c>
      <c r="K1878" s="2">
        <v>7</v>
      </c>
      <c r="L1878" s="2" t="str">
        <f>IF(F1878&gt;=4,"Positive",IF(F1878=3,"Neutral","Negative"))</f>
        <v>Positive</v>
      </c>
      <c r="M1878" s="2" t="str">
        <f>IF(K1878&gt;=9,"Promoter",IF(K1878&gt;=7,"Passive","Detractor"))</f>
        <v>Passive</v>
      </c>
      <c r="N1878" s="2" t="s">
        <v>7749</v>
      </c>
    </row>
    <row r="1879" spans="1:14" x14ac:dyDescent="0.2">
      <c r="A1879" s="2" t="s">
        <v>9614</v>
      </c>
      <c r="B1879" s="2" t="s">
        <v>6455</v>
      </c>
      <c r="C1879" s="2" t="s">
        <v>1551</v>
      </c>
      <c r="D1879" s="2" t="s">
        <v>67</v>
      </c>
      <c r="E1879" s="11">
        <v>46081</v>
      </c>
      <c r="F1879" s="2">
        <v>5</v>
      </c>
      <c r="G1879" s="2">
        <v>5</v>
      </c>
      <c r="H1879" s="2">
        <v>5</v>
      </c>
      <c r="I1879" s="2">
        <v>5</v>
      </c>
      <c r="J1879" s="2">
        <v>5</v>
      </c>
      <c r="K1879" s="2">
        <v>9</v>
      </c>
      <c r="L1879" s="2" t="str">
        <f>IF(F1879&gt;=4,"Positive",IF(F1879=3,"Neutral","Negative"))</f>
        <v>Positive</v>
      </c>
      <c r="M1879" s="2" t="str">
        <f>IF(K1879&gt;=9,"Promoter",IF(K1879&gt;=7,"Passive","Detractor"))</f>
        <v>Promoter</v>
      </c>
      <c r="N1879" s="2" t="s">
        <v>7735</v>
      </c>
    </row>
    <row r="1880" spans="1:14" x14ac:dyDescent="0.2">
      <c r="A1880" s="2" t="s">
        <v>9615</v>
      </c>
      <c r="B1880" s="2" t="s">
        <v>6492</v>
      </c>
      <c r="C1880" s="2" t="s">
        <v>1436</v>
      </c>
      <c r="D1880" s="2" t="s">
        <v>32</v>
      </c>
      <c r="E1880" s="11">
        <v>46081</v>
      </c>
      <c r="F1880" s="2">
        <v>5</v>
      </c>
      <c r="G1880" s="2">
        <v>5</v>
      </c>
      <c r="H1880" s="2">
        <v>4</v>
      </c>
      <c r="I1880" s="2">
        <v>5</v>
      </c>
      <c r="J1880" s="2">
        <v>5</v>
      </c>
      <c r="K1880" s="2">
        <v>8</v>
      </c>
      <c r="L1880" s="2" t="str">
        <f>IF(F1880&gt;=4,"Positive",IF(F1880=3,"Neutral","Negative"))</f>
        <v>Positive</v>
      </c>
      <c r="M1880" s="2" t="str">
        <f>IF(K1880&gt;=9,"Promoter",IF(K1880&gt;=7,"Passive","Detractor"))</f>
        <v>Passive</v>
      </c>
      <c r="N1880" s="2" t="s">
        <v>7735</v>
      </c>
    </row>
    <row r="1881" spans="1:14" x14ac:dyDescent="0.2">
      <c r="A1881" s="2" t="s">
        <v>9616</v>
      </c>
      <c r="B1881" s="2" t="s">
        <v>6568</v>
      </c>
      <c r="C1881" s="2" t="s">
        <v>1873</v>
      </c>
      <c r="D1881" s="2" t="s">
        <v>69</v>
      </c>
      <c r="E1881" s="11">
        <v>46081</v>
      </c>
      <c r="F1881" s="2">
        <v>4</v>
      </c>
      <c r="G1881" s="2">
        <v>4</v>
      </c>
      <c r="H1881" s="2">
        <v>5</v>
      </c>
      <c r="I1881" s="2">
        <v>3</v>
      </c>
      <c r="J1881" s="2">
        <v>5</v>
      </c>
      <c r="K1881" s="2">
        <v>9</v>
      </c>
      <c r="L1881" s="2" t="str">
        <f>IF(F1881&gt;=4,"Positive",IF(F1881=3,"Neutral","Negative"))</f>
        <v>Positive</v>
      </c>
      <c r="M1881" s="2" t="str">
        <f>IF(K1881&gt;=9,"Promoter",IF(K1881&gt;=7,"Passive","Detractor"))</f>
        <v>Promoter</v>
      </c>
      <c r="N1881" s="2" t="s">
        <v>7749</v>
      </c>
    </row>
    <row r="1882" spans="1:14" x14ac:dyDescent="0.2">
      <c r="A1882" s="2" t="s">
        <v>9617</v>
      </c>
      <c r="B1882" s="2" t="s">
        <v>6573</v>
      </c>
      <c r="C1882" s="2" t="s">
        <v>1031</v>
      </c>
      <c r="D1882" s="2" t="s">
        <v>106</v>
      </c>
      <c r="E1882" s="11">
        <v>46081</v>
      </c>
      <c r="F1882" s="2">
        <v>3</v>
      </c>
      <c r="G1882" s="2">
        <v>2</v>
      </c>
      <c r="H1882" s="2">
        <v>3</v>
      </c>
      <c r="I1882" s="2">
        <v>4</v>
      </c>
      <c r="J1882" s="2">
        <v>4</v>
      </c>
      <c r="K1882" s="2">
        <v>6</v>
      </c>
      <c r="L1882" s="2" t="str">
        <f>IF(F1882&gt;=4,"Positive",IF(F1882=3,"Neutral","Negative"))</f>
        <v>Neutral</v>
      </c>
      <c r="M1882" s="2" t="str">
        <f>IF(K1882&gt;=9,"Promoter",IF(K1882&gt;=7,"Passive","Detractor"))</f>
        <v>Detractor</v>
      </c>
      <c r="N1882" s="2" t="s">
        <v>7743</v>
      </c>
    </row>
    <row r="1883" spans="1:14" x14ac:dyDescent="0.2">
      <c r="A1883" s="2" t="s">
        <v>9618</v>
      </c>
      <c r="B1883" s="2" t="s">
        <v>6586</v>
      </c>
      <c r="C1883" s="2" t="s">
        <v>1794</v>
      </c>
      <c r="D1883" s="2" t="s">
        <v>106</v>
      </c>
      <c r="E1883" s="11">
        <v>46081</v>
      </c>
      <c r="F1883" s="2">
        <v>4</v>
      </c>
      <c r="G1883" s="2">
        <v>5</v>
      </c>
      <c r="H1883" s="2">
        <v>4</v>
      </c>
      <c r="I1883" s="2">
        <v>3</v>
      </c>
      <c r="J1883" s="2">
        <v>3</v>
      </c>
      <c r="K1883" s="2">
        <v>9</v>
      </c>
      <c r="L1883" s="2" t="str">
        <f>IF(F1883&gt;=4,"Positive",IF(F1883=3,"Neutral","Negative"))</f>
        <v>Positive</v>
      </c>
      <c r="M1883" s="2" t="str">
        <f>IF(K1883&gt;=9,"Promoter",IF(K1883&gt;=7,"Passive","Detractor"))</f>
        <v>Promoter</v>
      </c>
      <c r="N1883" s="2" t="s">
        <v>7743</v>
      </c>
    </row>
    <row r="1884" spans="1:14" x14ac:dyDescent="0.2">
      <c r="A1884" s="2" t="s">
        <v>9619</v>
      </c>
      <c r="B1884" s="2" t="s">
        <v>5756</v>
      </c>
      <c r="C1884" s="2" t="s">
        <v>606</v>
      </c>
      <c r="D1884" s="2" t="s">
        <v>108</v>
      </c>
      <c r="E1884" s="11">
        <v>46082</v>
      </c>
      <c r="F1884" s="2">
        <v>4</v>
      </c>
      <c r="G1884" s="2">
        <v>4</v>
      </c>
      <c r="H1884" s="2">
        <v>5</v>
      </c>
      <c r="I1884" s="2">
        <v>4</v>
      </c>
      <c r="J1884" s="2">
        <v>4</v>
      </c>
      <c r="K1884" s="2">
        <v>7</v>
      </c>
      <c r="L1884" s="2" t="str">
        <f>IF(F1884&gt;=4,"Positive",IF(F1884=3,"Neutral","Negative"))</f>
        <v>Positive</v>
      </c>
      <c r="M1884" s="2" t="str">
        <f>IF(K1884&gt;=9,"Promoter",IF(K1884&gt;=7,"Passive","Detractor"))</f>
        <v>Passive</v>
      </c>
      <c r="N1884" s="2" t="s">
        <v>7749</v>
      </c>
    </row>
    <row r="1885" spans="1:14" x14ac:dyDescent="0.2">
      <c r="A1885" s="2" t="s">
        <v>9620</v>
      </c>
      <c r="B1885" s="2" t="s">
        <v>5789</v>
      </c>
      <c r="C1885" s="2" t="s">
        <v>2413</v>
      </c>
      <c r="D1885" s="2" t="s">
        <v>83</v>
      </c>
      <c r="E1885" s="11">
        <v>46082</v>
      </c>
      <c r="F1885" s="2">
        <v>5</v>
      </c>
      <c r="G1885" s="2">
        <v>4</v>
      </c>
      <c r="H1885" s="2">
        <v>4</v>
      </c>
      <c r="I1885" s="2">
        <v>4</v>
      </c>
      <c r="J1885" s="2">
        <v>4</v>
      </c>
      <c r="K1885" s="2">
        <v>10</v>
      </c>
      <c r="L1885" s="2" t="str">
        <f>IF(F1885&gt;=4,"Positive",IF(F1885=3,"Neutral","Negative"))</f>
        <v>Positive</v>
      </c>
      <c r="M1885" s="2" t="str">
        <f>IF(K1885&gt;=9,"Promoter",IF(K1885&gt;=7,"Passive","Detractor"))</f>
        <v>Promoter</v>
      </c>
      <c r="N1885" s="2" t="s">
        <v>7749</v>
      </c>
    </row>
    <row r="1886" spans="1:14" x14ac:dyDescent="0.2">
      <c r="A1886" s="2" t="s">
        <v>9621</v>
      </c>
      <c r="B1886" s="2" t="s">
        <v>6217</v>
      </c>
      <c r="C1886" s="2" t="s">
        <v>1850</v>
      </c>
      <c r="D1886" s="2" t="s">
        <v>71</v>
      </c>
      <c r="E1886" s="11">
        <v>46082</v>
      </c>
      <c r="F1886" s="2">
        <v>4</v>
      </c>
      <c r="G1886" s="2">
        <v>4</v>
      </c>
      <c r="H1886" s="2">
        <v>5</v>
      </c>
      <c r="I1886" s="2">
        <v>3</v>
      </c>
      <c r="J1886" s="2">
        <v>3</v>
      </c>
      <c r="K1886" s="2">
        <v>7</v>
      </c>
      <c r="L1886" s="2" t="str">
        <f>IF(F1886&gt;=4,"Positive",IF(F1886=3,"Neutral","Negative"))</f>
        <v>Positive</v>
      </c>
      <c r="M1886" s="2" t="str">
        <f>IF(K1886&gt;=9,"Promoter",IF(K1886&gt;=7,"Passive","Detractor"))</f>
        <v>Passive</v>
      </c>
      <c r="N1886" s="2" t="s">
        <v>7735</v>
      </c>
    </row>
    <row r="1887" spans="1:14" x14ac:dyDescent="0.2">
      <c r="A1887" s="2" t="s">
        <v>9622</v>
      </c>
      <c r="B1887" s="2" t="s">
        <v>6323</v>
      </c>
      <c r="C1887" s="2" t="s">
        <v>547</v>
      </c>
      <c r="D1887" s="2" t="s">
        <v>43</v>
      </c>
      <c r="E1887" s="11">
        <v>46082</v>
      </c>
      <c r="F1887" s="2">
        <v>5</v>
      </c>
      <c r="G1887" s="2">
        <v>5</v>
      </c>
      <c r="H1887" s="2">
        <v>5</v>
      </c>
      <c r="I1887" s="2">
        <v>5</v>
      </c>
      <c r="J1887" s="2">
        <v>5</v>
      </c>
      <c r="K1887" s="2">
        <v>9</v>
      </c>
      <c r="L1887" s="2" t="str">
        <f>IF(F1887&gt;=4,"Positive",IF(F1887=3,"Neutral","Negative"))</f>
        <v>Positive</v>
      </c>
      <c r="M1887" s="2" t="str">
        <f>IF(K1887&gt;=9,"Promoter",IF(K1887&gt;=7,"Passive","Detractor"))</f>
        <v>Promoter</v>
      </c>
      <c r="N1887" s="2" t="s">
        <v>7749</v>
      </c>
    </row>
    <row r="1888" spans="1:14" x14ac:dyDescent="0.2">
      <c r="A1888" s="2" t="s">
        <v>9623</v>
      </c>
      <c r="B1888" s="2" t="s">
        <v>6334</v>
      </c>
      <c r="C1888" s="2" t="s">
        <v>733</v>
      </c>
      <c r="D1888" s="2" t="s">
        <v>83</v>
      </c>
      <c r="E1888" s="11">
        <v>46082</v>
      </c>
      <c r="F1888" s="2">
        <v>4</v>
      </c>
      <c r="G1888" s="2">
        <v>4</v>
      </c>
      <c r="H1888" s="2">
        <v>4</v>
      </c>
      <c r="I1888" s="2">
        <v>3</v>
      </c>
      <c r="J1888" s="2">
        <v>3</v>
      </c>
      <c r="K1888" s="2">
        <v>8</v>
      </c>
      <c r="L1888" s="2" t="str">
        <f>IF(F1888&gt;=4,"Positive",IF(F1888=3,"Neutral","Negative"))</f>
        <v>Positive</v>
      </c>
      <c r="M1888" s="2" t="str">
        <f>IF(K1888&gt;=9,"Promoter",IF(K1888&gt;=7,"Passive","Detractor"))</f>
        <v>Passive</v>
      </c>
      <c r="N1888" s="2" t="s">
        <v>7749</v>
      </c>
    </row>
    <row r="1889" spans="1:14" x14ac:dyDescent="0.2">
      <c r="A1889" s="2" t="s">
        <v>9624</v>
      </c>
      <c r="B1889" s="2" t="s">
        <v>6338</v>
      </c>
      <c r="C1889" s="2" t="s">
        <v>1331</v>
      </c>
      <c r="D1889" s="2" t="s">
        <v>71</v>
      </c>
      <c r="E1889" s="11">
        <v>46082</v>
      </c>
      <c r="F1889" s="2">
        <v>4</v>
      </c>
      <c r="G1889" s="2">
        <v>4</v>
      </c>
      <c r="H1889" s="2">
        <v>3</v>
      </c>
      <c r="I1889" s="2">
        <v>3</v>
      </c>
      <c r="J1889" s="2">
        <v>4</v>
      </c>
      <c r="K1889" s="2">
        <v>8</v>
      </c>
      <c r="L1889" s="2" t="str">
        <f>IF(F1889&gt;=4,"Positive",IF(F1889=3,"Neutral","Negative"))</f>
        <v>Positive</v>
      </c>
      <c r="M1889" s="2" t="str">
        <f>IF(K1889&gt;=9,"Promoter",IF(K1889&gt;=7,"Passive","Detractor"))</f>
        <v>Passive</v>
      </c>
      <c r="N1889" s="2" t="s">
        <v>7735</v>
      </c>
    </row>
    <row r="1890" spans="1:14" x14ac:dyDescent="0.2">
      <c r="A1890" s="2" t="s">
        <v>9625</v>
      </c>
      <c r="B1890" s="2" t="s">
        <v>6392</v>
      </c>
      <c r="C1890" s="2" t="s">
        <v>2239</v>
      </c>
      <c r="D1890" s="2" t="s">
        <v>57</v>
      </c>
      <c r="E1890" s="11">
        <v>46082</v>
      </c>
      <c r="F1890" s="2">
        <v>4</v>
      </c>
      <c r="G1890" s="2">
        <v>3</v>
      </c>
      <c r="H1890" s="2">
        <v>3</v>
      </c>
      <c r="I1890" s="2">
        <v>5</v>
      </c>
      <c r="J1890" s="2">
        <v>4</v>
      </c>
      <c r="K1890" s="2">
        <v>7</v>
      </c>
      <c r="L1890" s="2" t="str">
        <f>IF(F1890&gt;=4,"Positive",IF(F1890=3,"Neutral","Negative"))</f>
        <v>Positive</v>
      </c>
      <c r="M1890" s="2" t="str">
        <f>IF(K1890&gt;=9,"Promoter",IF(K1890&gt;=7,"Passive","Detractor"))</f>
        <v>Passive</v>
      </c>
      <c r="N1890" s="2" t="s">
        <v>7743</v>
      </c>
    </row>
    <row r="1891" spans="1:14" x14ac:dyDescent="0.2">
      <c r="A1891" s="2" t="s">
        <v>9626</v>
      </c>
      <c r="B1891" s="2" t="s">
        <v>6456</v>
      </c>
      <c r="C1891" s="2" t="s">
        <v>2321</v>
      </c>
      <c r="D1891" s="2" t="s">
        <v>63</v>
      </c>
      <c r="E1891" s="11">
        <v>46082</v>
      </c>
      <c r="F1891" s="2">
        <v>3</v>
      </c>
      <c r="G1891" s="2">
        <v>3</v>
      </c>
      <c r="H1891" s="2">
        <v>4</v>
      </c>
      <c r="I1891" s="2">
        <v>4</v>
      </c>
      <c r="J1891" s="2">
        <v>3</v>
      </c>
      <c r="K1891" s="2">
        <v>7</v>
      </c>
      <c r="L1891" s="2" t="str">
        <f>IF(F1891&gt;=4,"Positive",IF(F1891=3,"Neutral","Negative"))</f>
        <v>Neutral</v>
      </c>
      <c r="M1891" s="2" t="str">
        <f>IF(K1891&gt;=9,"Promoter",IF(K1891&gt;=7,"Passive","Detractor"))</f>
        <v>Passive</v>
      </c>
      <c r="N1891" s="2" t="s">
        <v>7737</v>
      </c>
    </row>
    <row r="1892" spans="1:14" x14ac:dyDescent="0.2">
      <c r="A1892" s="2" t="s">
        <v>9627</v>
      </c>
      <c r="B1892" s="2" t="s">
        <v>6489</v>
      </c>
      <c r="C1892" s="2" t="s">
        <v>875</v>
      </c>
      <c r="D1892" s="2" t="s">
        <v>127</v>
      </c>
      <c r="E1892" s="11">
        <v>46082</v>
      </c>
      <c r="F1892" s="2">
        <v>5</v>
      </c>
      <c r="G1892" s="2">
        <v>5</v>
      </c>
      <c r="H1892" s="2">
        <v>4</v>
      </c>
      <c r="I1892" s="2">
        <v>5</v>
      </c>
      <c r="J1892" s="2">
        <v>4</v>
      </c>
      <c r="K1892" s="2">
        <v>10</v>
      </c>
      <c r="L1892" s="2" t="str">
        <f>IF(F1892&gt;=4,"Positive",IF(F1892=3,"Neutral","Negative"))</f>
        <v>Positive</v>
      </c>
      <c r="M1892" s="2" t="str">
        <f>IF(K1892&gt;=9,"Promoter",IF(K1892&gt;=7,"Passive","Detractor"))</f>
        <v>Promoter</v>
      </c>
      <c r="N1892" s="2" t="s">
        <v>7735</v>
      </c>
    </row>
    <row r="1893" spans="1:14" x14ac:dyDescent="0.2">
      <c r="A1893" s="2" t="s">
        <v>9628</v>
      </c>
      <c r="B1893" s="2" t="s">
        <v>6559</v>
      </c>
      <c r="C1893" s="2" t="s">
        <v>2111</v>
      </c>
      <c r="D1893" s="2" t="s">
        <v>87</v>
      </c>
      <c r="E1893" s="11">
        <v>46082</v>
      </c>
      <c r="F1893" s="2">
        <v>4</v>
      </c>
      <c r="G1893" s="2">
        <v>5</v>
      </c>
      <c r="H1893" s="2">
        <v>3</v>
      </c>
      <c r="I1893" s="2">
        <v>5</v>
      </c>
      <c r="J1893" s="2">
        <v>4</v>
      </c>
      <c r="K1893" s="2">
        <v>9</v>
      </c>
      <c r="L1893" s="2" t="str">
        <f>IF(F1893&gt;=4,"Positive",IF(F1893=3,"Neutral","Negative"))</f>
        <v>Positive</v>
      </c>
      <c r="M1893" s="2" t="str">
        <f>IF(K1893&gt;=9,"Promoter",IF(K1893&gt;=7,"Passive","Detractor"))</f>
        <v>Promoter</v>
      </c>
      <c r="N1893" s="2" t="s">
        <v>7749</v>
      </c>
    </row>
    <row r="1894" spans="1:14" x14ac:dyDescent="0.2">
      <c r="A1894" s="2" t="s">
        <v>9629</v>
      </c>
      <c r="B1894" s="2" t="s">
        <v>6209</v>
      </c>
      <c r="C1894" s="2" t="s">
        <v>974</v>
      </c>
      <c r="D1894" s="2" t="s">
        <v>57</v>
      </c>
      <c r="E1894" s="11">
        <v>46083</v>
      </c>
      <c r="F1894" s="2">
        <v>3</v>
      </c>
      <c r="G1894" s="2">
        <v>4</v>
      </c>
      <c r="H1894" s="2">
        <v>3</v>
      </c>
      <c r="I1894" s="2">
        <v>3</v>
      </c>
      <c r="J1894" s="2">
        <v>4</v>
      </c>
      <c r="K1894" s="2">
        <v>5</v>
      </c>
      <c r="L1894" s="2" t="str">
        <f>IF(F1894&gt;=4,"Positive",IF(F1894=3,"Neutral","Negative"))</f>
        <v>Neutral</v>
      </c>
      <c r="M1894" s="2" t="str">
        <f>IF(K1894&gt;=9,"Promoter",IF(K1894&gt;=7,"Passive","Detractor"))</f>
        <v>Detractor</v>
      </c>
      <c r="N1894" s="2" t="s">
        <v>7743</v>
      </c>
    </row>
    <row r="1895" spans="1:14" x14ac:dyDescent="0.2">
      <c r="A1895" s="2" t="s">
        <v>9630</v>
      </c>
      <c r="B1895" s="2" t="s">
        <v>6337</v>
      </c>
      <c r="C1895" s="2" t="s">
        <v>1234</v>
      </c>
      <c r="D1895" s="2" t="s">
        <v>29</v>
      </c>
      <c r="E1895" s="11">
        <v>46083</v>
      </c>
      <c r="F1895" s="2">
        <v>4</v>
      </c>
      <c r="G1895" s="2">
        <v>3</v>
      </c>
      <c r="H1895" s="2">
        <v>4</v>
      </c>
      <c r="I1895" s="2">
        <v>4</v>
      </c>
      <c r="J1895" s="2">
        <v>4</v>
      </c>
      <c r="K1895" s="2">
        <v>8</v>
      </c>
      <c r="L1895" s="2" t="str">
        <f>IF(F1895&gt;=4,"Positive",IF(F1895=3,"Neutral","Negative"))</f>
        <v>Positive</v>
      </c>
      <c r="M1895" s="2" t="str">
        <f>IF(K1895&gt;=9,"Promoter",IF(K1895&gt;=7,"Passive","Detractor"))</f>
        <v>Passive</v>
      </c>
      <c r="N1895" s="2" t="s">
        <v>7737</v>
      </c>
    </row>
    <row r="1896" spans="1:14" x14ac:dyDescent="0.2">
      <c r="A1896" s="2" t="s">
        <v>9631</v>
      </c>
      <c r="B1896" s="2" t="s">
        <v>6562</v>
      </c>
      <c r="C1896" s="2" t="s">
        <v>2292</v>
      </c>
      <c r="D1896" s="2" t="s">
        <v>51</v>
      </c>
      <c r="E1896" s="11">
        <v>46083</v>
      </c>
      <c r="F1896" s="2">
        <v>4</v>
      </c>
      <c r="G1896" s="2">
        <v>4</v>
      </c>
      <c r="H1896" s="2">
        <v>4</v>
      </c>
      <c r="I1896" s="2">
        <v>4</v>
      </c>
      <c r="J1896" s="2">
        <v>3</v>
      </c>
      <c r="K1896" s="2">
        <v>8</v>
      </c>
      <c r="L1896" s="2" t="str">
        <f>IF(F1896&gt;=4,"Positive",IF(F1896=3,"Neutral","Negative"))</f>
        <v>Positive</v>
      </c>
      <c r="M1896" s="2" t="str">
        <f>IF(K1896&gt;=9,"Promoter",IF(K1896&gt;=7,"Passive","Detractor"))</f>
        <v>Passive</v>
      </c>
      <c r="N1896" s="2" t="s">
        <v>7743</v>
      </c>
    </row>
    <row r="1897" spans="1:14" x14ac:dyDescent="0.2">
      <c r="A1897" s="2" t="s">
        <v>9632</v>
      </c>
      <c r="B1897" s="2" t="s">
        <v>6622</v>
      </c>
      <c r="C1897" s="2" t="s">
        <v>1734</v>
      </c>
      <c r="D1897" s="2" t="s">
        <v>43</v>
      </c>
      <c r="E1897" s="11">
        <v>46083</v>
      </c>
      <c r="F1897" s="2">
        <v>4</v>
      </c>
      <c r="G1897" s="2">
        <v>3</v>
      </c>
      <c r="H1897" s="2">
        <v>4</v>
      </c>
      <c r="I1897" s="2">
        <v>4</v>
      </c>
      <c r="J1897" s="2">
        <v>4</v>
      </c>
      <c r="K1897" s="2">
        <v>8</v>
      </c>
      <c r="L1897" s="2" t="str">
        <f>IF(F1897&gt;=4,"Positive",IF(F1897=3,"Neutral","Negative"))</f>
        <v>Positive</v>
      </c>
      <c r="M1897" s="2" t="str">
        <f>IF(K1897&gt;=9,"Promoter",IF(K1897&gt;=7,"Passive","Detractor"))</f>
        <v>Passive</v>
      </c>
      <c r="N1897" s="2" t="s">
        <v>7735</v>
      </c>
    </row>
    <row r="1898" spans="1:14" x14ac:dyDescent="0.2">
      <c r="A1898" s="2" t="s">
        <v>9633</v>
      </c>
      <c r="B1898" s="2" t="s">
        <v>6654</v>
      </c>
      <c r="C1898" s="2" t="s">
        <v>330</v>
      </c>
      <c r="D1898" s="2" t="s">
        <v>83</v>
      </c>
      <c r="E1898" s="11">
        <v>46083</v>
      </c>
      <c r="F1898" s="2">
        <v>4</v>
      </c>
      <c r="G1898" s="2">
        <v>4</v>
      </c>
      <c r="H1898" s="2">
        <v>4</v>
      </c>
      <c r="I1898" s="2">
        <v>3</v>
      </c>
      <c r="J1898" s="2">
        <v>3</v>
      </c>
      <c r="K1898" s="2">
        <v>8</v>
      </c>
      <c r="L1898" s="2" t="str">
        <f>IF(F1898&gt;=4,"Positive",IF(F1898=3,"Neutral","Negative"))</f>
        <v>Positive</v>
      </c>
      <c r="M1898" s="2" t="str">
        <f>IF(K1898&gt;=9,"Promoter",IF(K1898&gt;=7,"Passive","Detractor"))</f>
        <v>Passive</v>
      </c>
      <c r="N1898" s="2" t="s">
        <v>7733</v>
      </c>
    </row>
    <row r="1899" spans="1:14" x14ac:dyDescent="0.2">
      <c r="A1899" s="2" t="s">
        <v>9634</v>
      </c>
      <c r="B1899" s="2" t="s">
        <v>6224</v>
      </c>
      <c r="C1899" s="2" t="s">
        <v>2520</v>
      </c>
      <c r="D1899" s="2" t="s">
        <v>83</v>
      </c>
      <c r="E1899" s="11">
        <v>46084</v>
      </c>
      <c r="F1899" s="2">
        <v>5</v>
      </c>
      <c r="G1899" s="2">
        <v>4</v>
      </c>
      <c r="H1899" s="2">
        <v>5</v>
      </c>
      <c r="I1899" s="2">
        <v>5</v>
      </c>
      <c r="J1899" s="2">
        <v>5</v>
      </c>
      <c r="K1899" s="2">
        <v>10</v>
      </c>
      <c r="L1899" s="2" t="str">
        <f>IF(F1899&gt;=4,"Positive",IF(F1899=3,"Neutral","Negative"))</f>
        <v>Positive</v>
      </c>
      <c r="M1899" s="2" t="str">
        <f>IF(K1899&gt;=9,"Promoter",IF(K1899&gt;=7,"Passive","Detractor"))</f>
        <v>Promoter</v>
      </c>
      <c r="N1899" s="2" t="s">
        <v>7743</v>
      </c>
    </row>
    <row r="1900" spans="1:14" x14ac:dyDescent="0.2">
      <c r="A1900" s="2" t="s">
        <v>9635</v>
      </c>
      <c r="B1900" s="2" t="s">
        <v>6238</v>
      </c>
      <c r="C1900" s="2" t="s">
        <v>1843</v>
      </c>
      <c r="D1900" s="2" t="s">
        <v>81</v>
      </c>
      <c r="E1900" s="11">
        <v>46084</v>
      </c>
      <c r="F1900" s="2">
        <v>5</v>
      </c>
      <c r="G1900" s="2">
        <v>5</v>
      </c>
      <c r="H1900" s="2">
        <v>5</v>
      </c>
      <c r="I1900" s="2">
        <v>5</v>
      </c>
      <c r="J1900" s="2">
        <v>5</v>
      </c>
      <c r="K1900" s="2">
        <v>10</v>
      </c>
      <c r="L1900" s="2" t="str">
        <f>IF(F1900&gt;=4,"Positive",IF(F1900=3,"Neutral","Negative"))</f>
        <v>Positive</v>
      </c>
      <c r="M1900" s="2" t="str">
        <f>IF(K1900&gt;=9,"Promoter",IF(K1900&gt;=7,"Passive","Detractor"))</f>
        <v>Promoter</v>
      </c>
      <c r="N1900" s="2" t="s">
        <v>7737</v>
      </c>
    </row>
    <row r="1901" spans="1:14" x14ac:dyDescent="0.2">
      <c r="A1901" s="2" t="s">
        <v>9636</v>
      </c>
      <c r="B1901" s="2" t="s">
        <v>6528</v>
      </c>
      <c r="C1901" s="2" t="s">
        <v>608</v>
      </c>
      <c r="D1901" s="2" t="s">
        <v>9</v>
      </c>
      <c r="E1901" s="11">
        <v>46084</v>
      </c>
      <c r="F1901" s="2">
        <v>5</v>
      </c>
      <c r="G1901" s="2">
        <v>5</v>
      </c>
      <c r="H1901" s="2">
        <v>5</v>
      </c>
      <c r="I1901" s="2">
        <v>4</v>
      </c>
      <c r="J1901" s="2">
        <v>4</v>
      </c>
      <c r="K1901" s="2">
        <v>8</v>
      </c>
      <c r="L1901" s="2" t="str">
        <f>IF(F1901&gt;=4,"Positive",IF(F1901=3,"Neutral","Negative"))</f>
        <v>Positive</v>
      </c>
      <c r="M1901" s="2" t="str">
        <f>IF(K1901&gt;=9,"Promoter",IF(K1901&gt;=7,"Passive","Detractor"))</f>
        <v>Passive</v>
      </c>
      <c r="N1901" s="2" t="s">
        <v>7749</v>
      </c>
    </row>
    <row r="1902" spans="1:14" x14ac:dyDescent="0.2">
      <c r="A1902" s="2" t="s">
        <v>9637</v>
      </c>
      <c r="B1902" s="2" t="s">
        <v>6620</v>
      </c>
      <c r="C1902" s="2" t="s">
        <v>974</v>
      </c>
      <c r="D1902" s="2" t="s">
        <v>125</v>
      </c>
      <c r="E1902" s="11">
        <v>46084</v>
      </c>
      <c r="F1902" s="2">
        <v>4</v>
      </c>
      <c r="G1902" s="2">
        <v>3</v>
      </c>
      <c r="H1902" s="2">
        <v>5</v>
      </c>
      <c r="I1902" s="2">
        <v>5</v>
      </c>
      <c r="J1902" s="2">
        <v>5</v>
      </c>
      <c r="K1902" s="2">
        <v>9</v>
      </c>
      <c r="L1902" s="2" t="str">
        <f>IF(F1902&gt;=4,"Positive",IF(F1902=3,"Neutral","Negative"))</f>
        <v>Positive</v>
      </c>
      <c r="M1902" s="2" t="str">
        <f>IF(K1902&gt;=9,"Promoter",IF(K1902&gt;=7,"Passive","Detractor"))</f>
        <v>Promoter</v>
      </c>
      <c r="N1902" s="2" t="s">
        <v>7743</v>
      </c>
    </row>
    <row r="1903" spans="1:14" x14ac:dyDescent="0.2">
      <c r="A1903" s="2" t="s">
        <v>9638</v>
      </c>
      <c r="B1903" s="2" t="s">
        <v>5814</v>
      </c>
      <c r="C1903" s="2" t="s">
        <v>945</v>
      </c>
      <c r="D1903" s="2" t="s">
        <v>51</v>
      </c>
      <c r="E1903" s="11">
        <v>46085</v>
      </c>
      <c r="F1903" s="2">
        <v>5</v>
      </c>
      <c r="G1903" s="2">
        <v>5</v>
      </c>
      <c r="H1903" s="2">
        <v>5</v>
      </c>
      <c r="I1903" s="2">
        <v>5</v>
      </c>
      <c r="J1903" s="2">
        <v>4</v>
      </c>
      <c r="K1903" s="2">
        <v>9</v>
      </c>
      <c r="L1903" s="2" t="str">
        <f>IF(F1903&gt;=4,"Positive",IF(F1903=3,"Neutral","Negative"))</f>
        <v>Positive</v>
      </c>
      <c r="M1903" s="2" t="str">
        <f>IF(K1903&gt;=9,"Promoter",IF(K1903&gt;=7,"Passive","Detractor"))</f>
        <v>Promoter</v>
      </c>
      <c r="N1903" s="2" t="s">
        <v>7737</v>
      </c>
    </row>
    <row r="1904" spans="1:14" x14ac:dyDescent="0.2">
      <c r="A1904" s="2" t="s">
        <v>9639</v>
      </c>
      <c r="B1904" s="2" t="s">
        <v>5954</v>
      </c>
      <c r="C1904" s="2" t="s">
        <v>2095</v>
      </c>
      <c r="D1904" s="2" t="s">
        <v>87</v>
      </c>
      <c r="E1904" s="11">
        <v>46085</v>
      </c>
      <c r="F1904" s="2">
        <v>4</v>
      </c>
      <c r="G1904" s="2">
        <v>4</v>
      </c>
      <c r="H1904" s="2">
        <v>3</v>
      </c>
      <c r="I1904" s="2">
        <v>5</v>
      </c>
      <c r="J1904" s="2">
        <v>4</v>
      </c>
      <c r="K1904" s="2">
        <v>8</v>
      </c>
      <c r="L1904" s="2" t="str">
        <f>IF(F1904&gt;=4,"Positive",IF(F1904=3,"Neutral","Negative"))</f>
        <v>Positive</v>
      </c>
      <c r="M1904" s="2" t="str">
        <f>IF(K1904&gt;=9,"Promoter",IF(K1904&gt;=7,"Passive","Detractor"))</f>
        <v>Passive</v>
      </c>
      <c r="N1904" s="2" t="s">
        <v>7735</v>
      </c>
    </row>
    <row r="1905" spans="1:14" x14ac:dyDescent="0.2">
      <c r="A1905" s="2" t="s">
        <v>9640</v>
      </c>
      <c r="B1905" s="2" t="s">
        <v>6332</v>
      </c>
      <c r="C1905" s="2" t="s">
        <v>324</v>
      </c>
      <c r="D1905" s="2" t="s">
        <v>69</v>
      </c>
      <c r="E1905" s="11">
        <v>46085</v>
      </c>
      <c r="F1905" s="2">
        <v>3</v>
      </c>
      <c r="G1905" s="2">
        <v>2</v>
      </c>
      <c r="H1905" s="2">
        <v>4</v>
      </c>
      <c r="I1905" s="2">
        <v>3</v>
      </c>
      <c r="J1905" s="2">
        <v>2</v>
      </c>
      <c r="K1905" s="2">
        <v>6</v>
      </c>
      <c r="L1905" s="2" t="str">
        <f>IF(F1905&gt;=4,"Positive",IF(F1905=3,"Neutral","Negative"))</f>
        <v>Neutral</v>
      </c>
      <c r="M1905" s="2" t="str">
        <f>IF(K1905&gt;=9,"Promoter",IF(K1905&gt;=7,"Passive","Detractor"))</f>
        <v>Detractor</v>
      </c>
      <c r="N1905" s="2" t="s">
        <v>7749</v>
      </c>
    </row>
    <row r="1906" spans="1:14" x14ac:dyDescent="0.2">
      <c r="A1906" s="2" t="s">
        <v>9641</v>
      </c>
      <c r="B1906" s="2" t="s">
        <v>6384</v>
      </c>
      <c r="C1906" s="2" t="s">
        <v>550</v>
      </c>
      <c r="D1906" s="2" t="s">
        <v>89</v>
      </c>
      <c r="E1906" s="11">
        <v>46085</v>
      </c>
      <c r="F1906" s="2">
        <v>3</v>
      </c>
      <c r="G1906" s="2">
        <v>4</v>
      </c>
      <c r="H1906" s="2">
        <v>3</v>
      </c>
      <c r="I1906" s="2">
        <v>3</v>
      </c>
      <c r="J1906" s="2">
        <v>4</v>
      </c>
      <c r="K1906" s="2">
        <v>6</v>
      </c>
      <c r="L1906" s="2" t="str">
        <f>IF(F1906&gt;=4,"Positive",IF(F1906=3,"Neutral","Negative"))</f>
        <v>Neutral</v>
      </c>
      <c r="M1906" s="2" t="str">
        <f>IF(K1906&gt;=9,"Promoter",IF(K1906&gt;=7,"Passive","Detractor"))</f>
        <v>Detractor</v>
      </c>
      <c r="N1906" s="2" t="s">
        <v>7743</v>
      </c>
    </row>
    <row r="1907" spans="1:14" x14ac:dyDescent="0.2">
      <c r="A1907" s="2" t="s">
        <v>9642</v>
      </c>
      <c r="B1907" s="2" t="s">
        <v>6529</v>
      </c>
      <c r="C1907" s="2" t="s">
        <v>1268</v>
      </c>
      <c r="D1907" s="2" t="s">
        <v>87</v>
      </c>
      <c r="E1907" s="11">
        <v>46085</v>
      </c>
      <c r="F1907" s="2">
        <v>4</v>
      </c>
      <c r="G1907" s="2">
        <v>5</v>
      </c>
      <c r="H1907" s="2">
        <v>5</v>
      </c>
      <c r="I1907" s="2">
        <v>5</v>
      </c>
      <c r="J1907" s="2">
        <v>3</v>
      </c>
      <c r="K1907" s="2">
        <v>8</v>
      </c>
      <c r="L1907" s="2" t="str">
        <f>IF(F1907&gt;=4,"Positive",IF(F1907=3,"Neutral","Negative"))</f>
        <v>Positive</v>
      </c>
      <c r="M1907" s="2" t="str">
        <f>IF(K1907&gt;=9,"Promoter",IF(K1907&gt;=7,"Passive","Detractor"))</f>
        <v>Passive</v>
      </c>
      <c r="N1907" s="2" t="s">
        <v>7733</v>
      </c>
    </row>
    <row r="1908" spans="1:14" x14ac:dyDescent="0.2">
      <c r="A1908" s="2" t="s">
        <v>9643</v>
      </c>
      <c r="B1908" s="2" t="s">
        <v>6532</v>
      </c>
      <c r="C1908" s="2" t="s">
        <v>1527</v>
      </c>
      <c r="D1908" s="2" t="s">
        <v>89</v>
      </c>
      <c r="E1908" s="11">
        <v>46085</v>
      </c>
      <c r="F1908" s="2">
        <v>5</v>
      </c>
      <c r="G1908" s="2">
        <v>4</v>
      </c>
      <c r="H1908" s="2">
        <v>5</v>
      </c>
      <c r="I1908" s="2">
        <v>4</v>
      </c>
      <c r="J1908" s="2">
        <v>5</v>
      </c>
      <c r="K1908" s="2">
        <v>8</v>
      </c>
      <c r="L1908" s="2" t="str">
        <f>IF(F1908&gt;=4,"Positive",IF(F1908=3,"Neutral","Negative"))</f>
        <v>Positive</v>
      </c>
      <c r="M1908" s="2" t="str">
        <f>IF(K1908&gt;=9,"Promoter",IF(K1908&gt;=7,"Passive","Detractor"))</f>
        <v>Passive</v>
      </c>
      <c r="N1908" s="2" t="s">
        <v>7749</v>
      </c>
    </row>
    <row r="1909" spans="1:14" x14ac:dyDescent="0.2">
      <c r="A1909" s="2" t="s">
        <v>9644</v>
      </c>
      <c r="B1909" s="2" t="s">
        <v>6633</v>
      </c>
      <c r="C1909" s="2" t="s">
        <v>2590</v>
      </c>
      <c r="D1909" s="2" t="s">
        <v>37</v>
      </c>
      <c r="E1909" s="11">
        <v>46085</v>
      </c>
      <c r="F1909" s="2">
        <v>4</v>
      </c>
      <c r="G1909" s="2">
        <v>5</v>
      </c>
      <c r="H1909" s="2">
        <v>3</v>
      </c>
      <c r="I1909" s="2">
        <v>3</v>
      </c>
      <c r="J1909" s="2">
        <v>4</v>
      </c>
      <c r="K1909" s="2">
        <v>8</v>
      </c>
      <c r="L1909" s="2" t="str">
        <f>IF(F1909&gt;=4,"Positive",IF(F1909=3,"Neutral","Negative"))</f>
        <v>Positive</v>
      </c>
      <c r="M1909" s="2" t="str">
        <f>IF(K1909&gt;=9,"Promoter",IF(K1909&gt;=7,"Passive","Detractor"))</f>
        <v>Passive</v>
      </c>
      <c r="N1909" s="2" t="s">
        <v>7743</v>
      </c>
    </row>
    <row r="1910" spans="1:14" x14ac:dyDescent="0.2">
      <c r="A1910" s="2" t="s">
        <v>9645</v>
      </c>
      <c r="B1910" s="2" t="s">
        <v>6362</v>
      </c>
      <c r="C1910" s="2" t="s">
        <v>454</v>
      </c>
      <c r="D1910" s="2" t="s">
        <v>83</v>
      </c>
      <c r="E1910" s="11">
        <v>46086</v>
      </c>
      <c r="F1910" s="2">
        <v>4</v>
      </c>
      <c r="G1910" s="2">
        <v>5</v>
      </c>
      <c r="H1910" s="2">
        <v>5</v>
      </c>
      <c r="I1910" s="2">
        <v>5</v>
      </c>
      <c r="J1910" s="2">
        <v>3</v>
      </c>
      <c r="K1910" s="2">
        <v>8</v>
      </c>
      <c r="L1910" s="2" t="str">
        <f>IF(F1910&gt;=4,"Positive",IF(F1910=3,"Neutral","Negative"))</f>
        <v>Positive</v>
      </c>
      <c r="M1910" s="2" t="str">
        <f>IF(K1910&gt;=9,"Promoter",IF(K1910&gt;=7,"Passive","Detractor"))</f>
        <v>Passive</v>
      </c>
      <c r="N1910" s="2" t="s">
        <v>7735</v>
      </c>
    </row>
    <row r="1911" spans="1:14" x14ac:dyDescent="0.2">
      <c r="A1911" s="2" t="s">
        <v>9646</v>
      </c>
      <c r="B1911" s="2" t="s">
        <v>6450</v>
      </c>
      <c r="C1911" s="2" t="s">
        <v>383</v>
      </c>
      <c r="D1911" s="2" t="s">
        <v>53</v>
      </c>
      <c r="E1911" s="11">
        <v>46086</v>
      </c>
      <c r="F1911" s="2">
        <v>4</v>
      </c>
      <c r="G1911" s="2">
        <v>5</v>
      </c>
      <c r="H1911" s="2">
        <v>3</v>
      </c>
      <c r="I1911" s="2">
        <v>3</v>
      </c>
      <c r="J1911" s="2">
        <v>4</v>
      </c>
      <c r="K1911" s="2">
        <v>7</v>
      </c>
      <c r="L1911" s="2" t="str">
        <f>IF(F1911&gt;=4,"Positive",IF(F1911=3,"Neutral","Negative"))</f>
        <v>Positive</v>
      </c>
      <c r="M1911" s="2" t="str">
        <f>IF(K1911&gt;=9,"Promoter",IF(K1911&gt;=7,"Passive","Detractor"))</f>
        <v>Passive</v>
      </c>
      <c r="N1911" s="2" t="s">
        <v>7737</v>
      </c>
    </row>
    <row r="1912" spans="1:14" x14ac:dyDescent="0.2">
      <c r="A1912" s="2" t="s">
        <v>9647</v>
      </c>
      <c r="B1912" s="2" t="s">
        <v>6589</v>
      </c>
      <c r="C1912" s="2" t="s">
        <v>1988</v>
      </c>
      <c r="D1912" s="2" t="s">
        <v>81</v>
      </c>
      <c r="E1912" s="11">
        <v>46086</v>
      </c>
      <c r="F1912" s="2">
        <v>3</v>
      </c>
      <c r="G1912" s="2">
        <v>2</v>
      </c>
      <c r="H1912" s="2">
        <v>3</v>
      </c>
      <c r="I1912" s="2">
        <v>2</v>
      </c>
      <c r="J1912" s="2">
        <v>3</v>
      </c>
      <c r="K1912" s="2">
        <v>5</v>
      </c>
      <c r="L1912" s="2" t="str">
        <f>IF(F1912&gt;=4,"Positive",IF(F1912=3,"Neutral","Negative"))</f>
        <v>Neutral</v>
      </c>
      <c r="M1912" s="2" t="str">
        <f>IF(K1912&gt;=9,"Promoter",IF(K1912&gt;=7,"Passive","Detractor"))</f>
        <v>Detractor</v>
      </c>
      <c r="N1912" s="2" t="s">
        <v>7733</v>
      </c>
    </row>
    <row r="1913" spans="1:14" x14ac:dyDescent="0.2">
      <c r="A1913" s="2" t="s">
        <v>9648</v>
      </c>
      <c r="B1913" s="2" t="s">
        <v>6642</v>
      </c>
      <c r="C1913" s="2" t="s">
        <v>187</v>
      </c>
      <c r="D1913" s="2" t="s">
        <v>89</v>
      </c>
      <c r="E1913" s="11">
        <v>46086</v>
      </c>
      <c r="F1913" s="2">
        <v>4</v>
      </c>
      <c r="G1913" s="2">
        <v>4</v>
      </c>
      <c r="H1913" s="2">
        <v>4</v>
      </c>
      <c r="I1913" s="2">
        <v>3</v>
      </c>
      <c r="J1913" s="2">
        <v>3</v>
      </c>
      <c r="K1913" s="2">
        <v>7</v>
      </c>
      <c r="L1913" s="2" t="str">
        <f>IF(F1913&gt;=4,"Positive",IF(F1913=3,"Neutral","Negative"))</f>
        <v>Positive</v>
      </c>
      <c r="M1913" s="2" t="str">
        <f>IF(K1913&gt;=9,"Promoter",IF(K1913&gt;=7,"Passive","Detractor"))</f>
        <v>Passive</v>
      </c>
      <c r="N1913" s="2" t="s">
        <v>7743</v>
      </c>
    </row>
    <row r="1914" spans="1:14" x14ac:dyDescent="0.2">
      <c r="A1914" s="2" t="s">
        <v>9649</v>
      </c>
      <c r="B1914" s="2" t="s">
        <v>6679</v>
      </c>
      <c r="C1914" s="2" t="s">
        <v>2433</v>
      </c>
      <c r="D1914" s="2" t="s">
        <v>19</v>
      </c>
      <c r="E1914" s="11">
        <v>46086</v>
      </c>
      <c r="F1914" s="2">
        <v>4</v>
      </c>
      <c r="G1914" s="2">
        <v>4</v>
      </c>
      <c r="H1914" s="2">
        <v>4</v>
      </c>
      <c r="I1914" s="2">
        <v>4</v>
      </c>
      <c r="J1914" s="2">
        <v>5</v>
      </c>
      <c r="K1914" s="2">
        <v>7</v>
      </c>
      <c r="L1914" s="2" t="str">
        <f>IF(F1914&gt;=4,"Positive",IF(F1914=3,"Neutral","Negative"))</f>
        <v>Positive</v>
      </c>
      <c r="M1914" s="2" t="str">
        <f>IF(K1914&gt;=9,"Promoter",IF(K1914&gt;=7,"Passive","Detractor"))</f>
        <v>Passive</v>
      </c>
      <c r="N1914" s="2" t="s">
        <v>7735</v>
      </c>
    </row>
    <row r="1915" spans="1:14" x14ac:dyDescent="0.2">
      <c r="A1915" s="2" t="s">
        <v>9650</v>
      </c>
      <c r="B1915" s="2" t="s">
        <v>5893</v>
      </c>
      <c r="C1915" s="2" t="s">
        <v>1640</v>
      </c>
      <c r="D1915" s="2" t="s">
        <v>34</v>
      </c>
      <c r="E1915" s="11">
        <v>46087</v>
      </c>
      <c r="F1915" s="2">
        <v>3</v>
      </c>
      <c r="G1915" s="2">
        <v>2</v>
      </c>
      <c r="H1915" s="2">
        <v>4</v>
      </c>
      <c r="I1915" s="2">
        <v>3</v>
      </c>
      <c r="J1915" s="2">
        <v>3</v>
      </c>
      <c r="K1915" s="2">
        <v>5</v>
      </c>
      <c r="L1915" s="2" t="str">
        <f>IF(F1915&gt;=4,"Positive",IF(F1915=3,"Neutral","Negative"))</f>
        <v>Neutral</v>
      </c>
      <c r="M1915" s="2" t="str">
        <f>IF(K1915&gt;=9,"Promoter",IF(K1915&gt;=7,"Passive","Detractor"))</f>
        <v>Detractor</v>
      </c>
      <c r="N1915" s="2" t="s">
        <v>7749</v>
      </c>
    </row>
    <row r="1916" spans="1:14" x14ac:dyDescent="0.2">
      <c r="A1916" s="2" t="s">
        <v>9651</v>
      </c>
      <c r="B1916" s="2" t="s">
        <v>6639</v>
      </c>
      <c r="C1916" s="2" t="s">
        <v>1771</v>
      </c>
      <c r="D1916" s="2" t="s">
        <v>69</v>
      </c>
      <c r="E1916" s="11">
        <v>46087</v>
      </c>
      <c r="F1916" s="2">
        <v>4</v>
      </c>
      <c r="G1916" s="2">
        <v>4</v>
      </c>
      <c r="H1916" s="2">
        <v>3</v>
      </c>
      <c r="I1916" s="2">
        <v>4</v>
      </c>
      <c r="J1916" s="2">
        <v>4</v>
      </c>
      <c r="K1916" s="2">
        <v>8</v>
      </c>
      <c r="L1916" s="2" t="str">
        <f>IF(F1916&gt;=4,"Positive",IF(F1916=3,"Neutral","Negative"))</f>
        <v>Positive</v>
      </c>
      <c r="M1916" s="2" t="str">
        <f>IF(K1916&gt;=9,"Promoter",IF(K1916&gt;=7,"Passive","Detractor"))</f>
        <v>Passive</v>
      </c>
      <c r="N1916" s="2" t="s">
        <v>7743</v>
      </c>
    </row>
    <row r="1917" spans="1:14" x14ac:dyDescent="0.2">
      <c r="A1917" s="2" t="s">
        <v>9652</v>
      </c>
      <c r="B1917" s="2" t="s">
        <v>4726</v>
      </c>
      <c r="C1917" s="2" t="s">
        <v>241</v>
      </c>
      <c r="D1917" s="2" t="s">
        <v>51</v>
      </c>
      <c r="E1917" s="11">
        <v>46088</v>
      </c>
      <c r="F1917" s="2">
        <v>5</v>
      </c>
      <c r="G1917" s="2">
        <v>4</v>
      </c>
      <c r="H1917" s="2">
        <v>4</v>
      </c>
      <c r="I1917" s="2">
        <v>5</v>
      </c>
      <c r="J1917" s="2">
        <v>5</v>
      </c>
      <c r="K1917" s="2">
        <v>8</v>
      </c>
      <c r="L1917" s="2" t="str">
        <f>IF(F1917&gt;=4,"Positive",IF(F1917=3,"Neutral","Negative"))</f>
        <v>Positive</v>
      </c>
      <c r="M1917" s="2" t="str">
        <f>IF(K1917&gt;=9,"Promoter",IF(K1917&gt;=7,"Passive","Detractor"))</f>
        <v>Passive</v>
      </c>
      <c r="N1917" s="2" t="s">
        <v>7737</v>
      </c>
    </row>
    <row r="1918" spans="1:14" x14ac:dyDescent="0.2">
      <c r="A1918" s="2" t="s">
        <v>9653</v>
      </c>
      <c r="B1918" s="2" t="s">
        <v>5644</v>
      </c>
      <c r="C1918" s="2" t="s">
        <v>523</v>
      </c>
      <c r="D1918" s="2" t="s">
        <v>110</v>
      </c>
      <c r="E1918" s="11">
        <v>46088</v>
      </c>
      <c r="F1918" s="2">
        <v>4</v>
      </c>
      <c r="G1918" s="2">
        <v>4</v>
      </c>
      <c r="H1918" s="2">
        <v>3</v>
      </c>
      <c r="I1918" s="2">
        <v>5</v>
      </c>
      <c r="J1918" s="2">
        <v>4</v>
      </c>
      <c r="K1918" s="2">
        <v>8</v>
      </c>
      <c r="L1918" s="2" t="str">
        <f>IF(F1918&gt;=4,"Positive",IF(F1918=3,"Neutral","Negative"))</f>
        <v>Positive</v>
      </c>
      <c r="M1918" s="2" t="str">
        <f>IF(K1918&gt;=9,"Promoter",IF(K1918&gt;=7,"Passive","Detractor"))</f>
        <v>Passive</v>
      </c>
      <c r="N1918" s="2" t="s">
        <v>7743</v>
      </c>
    </row>
    <row r="1919" spans="1:14" x14ac:dyDescent="0.2">
      <c r="A1919" s="2" t="s">
        <v>9654</v>
      </c>
      <c r="B1919" s="2" t="s">
        <v>5675</v>
      </c>
      <c r="C1919" s="2" t="s">
        <v>1080</v>
      </c>
      <c r="D1919" s="2" t="s">
        <v>9</v>
      </c>
      <c r="E1919" s="11">
        <v>46088</v>
      </c>
      <c r="F1919" s="2">
        <v>3</v>
      </c>
      <c r="G1919" s="2">
        <v>3</v>
      </c>
      <c r="H1919" s="2">
        <v>2</v>
      </c>
      <c r="I1919" s="2">
        <v>3</v>
      </c>
      <c r="J1919" s="2">
        <v>3</v>
      </c>
      <c r="K1919" s="2">
        <v>5</v>
      </c>
      <c r="L1919" s="2" t="str">
        <f>IF(F1919&gt;=4,"Positive",IF(F1919=3,"Neutral","Negative"))</f>
        <v>Neutral</v>
      </c>
      <c r="M1919" s="2" t="str">
        <f>IF(K1919&gt;=9,"Promoter",IF(K1919&gt;=7,"Passive","Detractor"))</f>
        <v>Detractor</v>
      </c>
      <c r="N1919" s="2" t="s">
        <v>7743</v>
      </c>
    </row>
    <row r="1920" spans="1:14" x14ac:dyDescent="0.2">
      <c r="A1920" s="2" t="s">
        <v>9655</v>
      </c>
      <c r="B1920" s="2" t="s">
        <v>6545</v>
      </c>
      <c r="C1920" s="2" t="s">
        <v>1956</v>
      </c>
      <c r="D1920" s="2" t="s">
        <v>37</v>
      </c>
      <c r="E1920" s="11">
        <v>46088</v>
      </c>
      <c r="F1920" s="2">
        <v>4</v>
      </c>
      <c r="G1920" s="2">
        <v>3</v>
      </c>
      <c r="H1920" s="2">
        <v>4</v>
      </c>
      <c r="I1920" s="2">
        <v>5</v>
      </c>
      <c r="J1920" s="2">
        <v>4</v>
      </c>
      <c r="K1920" s="2">
        <v>9</v>
      </c>
      <c r="L1920" s="2" t="str">
        <f>IF(F1920&gt;=4,"Positive",IF(F1920=3,"Neutral","Negative"))</f>
        <v>Positive</v>
      </c>
      <c r="M1920" s="2" t="str">
        <f>IF(K1920&gt;=9,"Promoter",IF(K1920&gt;=7,"Passive","Detractor"))</f>
        <v>Promoter</v>
      </c>
      <c r="N1920" s="2" t="s">
        <v>7735</v>
      </c>
    </row>
    <row r="1921" spans="1:14" x14ac:dyDescent="0.2">
      <c r="A1921" s="2" t="s">
        <v>9656</v>
      </c>
      <c r="B1921" s="2" t="s">
        <v>6686</v>
      </c>
      <c r="C1921" s="2" t="s">
        <v>1031</v>
      </c>
      <c r="D1921" s="2" t="s">
        <v>93</v>
      </c>
      <c r="E1921" s="11">
        <v>46088</v>
      </c>
      <c r="F1921" s="2">
        <v>5</v>
      </c>
      <c r="G1921" s="2">
        <v>4</v>
      </c>
      <c r="H1921" s="2">
        <v>5</v>
      </c>
      <c r="I1921" s="2">
        <v>5</v>
      </c>
      <c r="J1921" s="2">
        <v>5</v>
      </c>
      <c r="K1921" s="2">
        <v>9</v>
      </c>
      <c r="L1921" s="2" t="str">
        <f>IF(F1921&gt;=4,"Positive",IF(F1921=3,"Neutral","Negative"))</f>
        <v>Positive</v>
      </c>
      <c r="M1921" s="2" t="str">
        <f>IF(K1921&gt;=9,"Promoter",IF(K1921&gt;=7,"Passive","Detractor"))</f>
        <v>Promoter</v>
      </c>
      <c r="N1921" s="2" t="s">
        <v>7743</v>
      </c>
    </row>
    <row r="1922" spans="1:14" x14ac:dyDescent="0.2">
      <c r="A1922" s="2" t="s">
        <v>9657</v>
      </c>
      <c r="B1922" s="2" t="s">
        <v>6506</v>
      </c>
      <c r="C1922" s="2" t="s">
        <v>1097</v>
      </c>
      <c r="D1922" s="2" t="s">
        <v>89</v>
      </c>
      <c r="E1922" s="11">
        <v>46089</v>
      </c>
      <c r="F1922" s="2">
        <v>5</v>
      </c>
      <c r="G1922" s="2">
        <v>5</v>
      </c>
      <c r="H1922" s="2">
        <v>5</v>
      </c>
      <c r="I1922" s="2">
        <v>5</v>
      </c>
      <c r="J1922" s="2">
        <v>5</v>
      </c>
      <c r="K1922" s="2">
        <v>8</v>
      </c>
      <c r="L1922" s="2" t="str">
        <f>IF(F1922&gt;=4,"Positive",IF(F1922=3,"Neutral","Negative"))</f>
        <v>Positive</v>
      </c>
      <c r="M1922" s="2" t="str">
        <f>IF(K1922&gt;=9,"Promoter",IF(K1922&gt;=7,"Passive","Detractor"))</f>
        <v>Passive</v>
      </c>
      <c r="N1922" s="2" t="s">
        <v>7743</v>
      </c>
    </row>
    <row r="1923" spans="1:14" x14ac:dyDescent="0.2">
      <c r="A1923" s="2" t="s">
        <v>9658</v>
      </c>
      <c r="B1923" s="2" t="s">
        <v>6611</v>
      </c>
      <c r="C1923" s="2" t="s">
        <v>512</v>
      </c>
      <c r="D1923" s="2" t="s">
        <v>32</v>
      </c>
      <c r="E1923" s="11">
        <v>46089</v>
      </c>
      <c r="F1923" s="2">
        <v>4</v>
      </c>
      <c r="G1923" s="2">
        <v>4</v>
      </c>
      <c r="H1923" s="2">
        <v>4</v>
      </c>
      <c r="I1923" s="2">
        <v>4</v>
      </c>
      <c r="J1923" s="2">
        <v>3</v>
      </c>
      <c r="K1923" s="2">
        <v>8</v>
      </c>
      <c r="L1923" s="2" t="str">
        <f>IF(F1923&gt;=4,"Positive",IF(F1923=3,"Neutral","Negative"))</f>
        <v>Positive</v>
      </c>
      <c r="M1923" s="2" t="str">
        <f>IF(K1923&gt;=9,"Promoter",IF(K1923&gt;=7,"Passive","Detractor"))</f>
        <v>Passive</v>
      </c>
      <c r="N1923" s="2" t="s">
        <v>7737</v>
      </c>
    </row>
    <row r="1924" spans="1:14" x14ac:dyDescent="0.2">
      <c r="A1924" s="2" t="s">
        <v>9659</v>
      </c>
      <c r="B1924" s="2" t="s">
        <v>6184</v>
      </c>
      <c r="C1924" s="2" t="s">
        <v>1225</v>
      </c>
      <c r="D1924" s="2" t="s">
        <v>29</v>
      </c>
      <c r="E1924" s="11">
        <v>46090</v>
      </c>
      <c r="F1924" s="2">
        <v>5</v>
      </c>
      <c r="G1924" s="2">
        <v>5</v>
      </c>
      <c r="H1924" s="2">
        <v>5</v>
      </c>
      <c r="I1924" s="2">
        <v>5</v>
      </c>
      <c r="J1924" s="2">
        <v>5</v>
      </c>
      <c r="K1924" s="2">
        <v>9</v>
      </c>
      <c r="L1924" s="2" t="str">
        <f>IF(F1924&gt;=4,"Positive",IF(F1924=3,"Neutral","Negative"))</f>
        <v>Positive</v>
      </c>
      <c r="M1924" s="2" t="str">
        <f>IF(K1924&gt;=9,"Promoter",IF(K1924&gt;=7,"Passive","Detractor"))</f>
        <v>Promoter</v>
      </c>
      <c r="N1924" s="2" t="s">
        <v>7735</v>
      </c>
    </row>
    <row r="1925" spans="1:14" x14ac:dyDescent="0.2">
      <c r="A1925" s="2" t="s">
        <v>9660</v>
      </c>
      <c r="B1925" s="2" t="s">
        <v>6385</v>
      </c>
      <c r="C1925" s="2" t="s">
        <v>892</v>
      </c>
      <c r="D1925" s="2" t="s">
        <v>125</v>
      </c>
      <c r="E1925" s="11">
        <v>46090</v>
      </c>
      <c r="F1925" s="2">
        <v>5</v>
      </c>
      <c r="G1925" s="2">
        <v>5</v>
      </c>
      <c r="H1925" s="2">
        <v>5</v>
      </c>
      <c r="I1925" s="2">
        <v>4</v>
      </c>
      <c r="J1925" s="2">
        <v>5</v>
      </c>
      <c r="K1925" s="2">
        <v>10</v>
      </c>
      <c r="L1925" s="2" t="str">
        <f>IF(F1925&gt;=4,"Positive",IF(F1925=3,"Neutral","Negative"))</f>
        <v>Positive</v>
      </c>
      <c r="M1925" s="2" t="str">
        <f>IF(K1925&gt;=9,"Promoter",IF(K1925&gt;=7,"Passive","Detractor"))</f>
        <v>Promoter</v>
      </c>
      <c r="N1925" s="2" t="s">
        <v>7743</v>
      </c>
    </row>
    <row r="1926" spans="1:14" x14ac:dyDescent="0.2">
      <c r="A1926" s="2" t="s">
        <v>9661</v>
      </c>
      <c r="B1926" s="2" t="s">
        <v>6451</v>
      </c>
      <c r="C1926" s="2" t="s">
        <v>945</v>
      </c>
      <c r="D1926" s="2" t="s">
        <v>83</v>
      </c>
      <c r="E1926" s="11">
        <v>46090</v>
      </c>
      <c r="F1926" s="2">
        <v>5</v>
      </c>
      <c r="G1926" s="2">
        <v>4</v>
      </c>
      <c r="H1926" s="2">
        <v>4</v>
      </c>
      <c r="I1926" s="2">
        <v>5</v>
      </c>
      <c r="J1926" s="2">
        <v>4</v>
      </c>
      <c r="K1926" s="2">
        <v>8</v>
      </c>
      <c r="L1926" s="2" t="str">
        <f>IF(F1926&gt;=4,"Positive",IF(F1926=3,"Neutral","Negative"))</f>
        <v>Positive</v>
      </c>
      <c r="M1926" s="2" t="str">
        <f>IF(K1926&gt;=9,"Promoter",IF(K1926&gt;=7,"Passive","Detractor"))</f>
        <v>Passive</v>
      </c>
      <c r="N1926" s="2" t="s">
        <v>7735</v>
      </c>
    </row>
    <row r="1927" spans="1:14" x14ac:dyDescent="0.2">
      <c r="A1927" s="2" t="s">
        <v>9662</v>
      </c>
      <c r="B1927" s="2" t="s">
        <v>6604</v>
      </c>
      <c r="C1927" s="2" t="s">
        <v>1749</v>
      </c>
      <c r="D1927" s="2" t="s">
        <v>43</v>
      </c>
      <c r="E1927" s="11">
        <v>46090</v>
      </c>
      <c r="F1927" s="2">
        <v>4</v>
      </c>
      <c r="G1927" s="2">
        <v>3</v>
      </c>
      <c r="H1927" s="2">
        <v>3</v>
      </c>
      <c r="I1927" s="2">
        <v>4</v>
      </c>
      <c r="J1927" s="2">
        <v>3</v>
      </c>
      <c r="K1927" s="2">
        <v>9</v>
      </c>
      <c r="L1927" s="2" t="str">
        <f>IF(F1927&gt;=4,"Positive",IF(F1927=3,"Neutral","Negative"))</f>
        <v>Positive</v>
      </c>
      <c r="M1927" s="2" t="str">
        <f>IF(K1927&gt;=9,"Promoter",IF(K1927&gt;=7,"Passive","Detractor"))</f>
        <v>Promoter</v>
      </c>
      <c r="N1927" s="2" t="s">
        <v>7749</v>
      </c>
    </row>
    <row r="1928" spans="1:14" x14ac:dyDescent="0.2">
      <c r="A1928" s="2" t="s">
        <v>9663</v>
      </c>
      <c r="B1928" s="2" t="s">
        <v>6635</v>
      </c>
      <c r="C1928" s="2" t="s">
        <v>974</v>
      </c>
      <c r="D1928" s="2" t="s">
        <v>122</v>
      </c>
      <c r="E1928" s="11">
        <v>46090</v>
      </c>
      <c r="F1928" s="2">
        <v>4</v>
      </c>
      <c r="G1928" s="2">
        <v>5</v>
      </c>
      <c r="H1928" s="2">
        <v>5</v>
      </c>
      <c r="I1928" s="2">
        <v>3</v>
      </c>
      <c r="J1928" s="2">
        <v>4</v>
      </c>
      <c r="K1928" s="2">
        <v>7</v>
      </c>
      <c r="L1928" s="2" t="str">
        <f>IF(F1928&gt;=4,"Positive",IF(F1928=3,"Neutral","Negative"))</f>
        <v>Positive</v>
      </c>
      <c r="M1928" s="2" t="str">
        <f>IF(K1928&gt;=9,"Promoter",IF(K1928&gt;=7,"Passive","Detractor"))</f>
        <v>Passive</v>
      </c>
      <c r="N1928" s="2" t="s">
        <v>7749</v>
      </c>
    </row>
    <row r="1929" spans="1:14" x14ac:dyDescent="0.2">
      <c r="A1929" s="2" t="s">
        <v>9664</v>
      </c>
      <c r="B1929" s="2" t="s">
        <v>6602</v>
      </c>
      <c r="C1929" s="2" t="s">
        <v>1494</v>
      </c>
      <c r="D1929" s="2" t="s">
        <v>49</v>
      </c>
      <c r="E1929" s="11">
        <v>46091</v>
      </c>
      <c r="F1929" s="2">
        <v>4</v>
      </c>
      <c r="G1929" s="2">
        <v>5</v>
      </c>
      <c r="H1929" s="2">
        <v>4</v>
      </c>
      <c r="I1929" s="2">
        <v>4</v>
      </c>
      <c r="J1929" s="2">
        <v>4</v>
      </c>
      <c r="K1929" s="2">
        <v>8</v>
      </c>
      <c r="L1929" s="2" t="str">
        <f>IF(F1929&gt;=4,"Positive",IF(F1929=3,"Neutral","Negative"))</f>
        <v>Positive</v>
      </c>
      <c r="M1929" s="2" t="str">
        <f>IF(K1929&gt;=9,"Promoter",IF(K1929&gt;=7,"Passive","Detractor"))</f>
        <v>Passive</v>
      </c>
      <c r="N1929" s="2" t="s">
        <v>7735</v>
      </c>
    </row>
    <row r="1930" spans="1:14" x14ac:dyDescent="0.2">
      <c r="A1930" s="2" t="s">
        <v>9665</v>
      </c>
      <c r="B1930" s="2" t="s">
        <v>6510</v>
      </c>
      <c r="C1930" s="2" t="s">
        <v>1781</v>
      </c>
      <c r="D1930" s="2" t="s">
        <v>129</v>
      </c>
      <c r="E1930" s="11">
        <v>46092</v>
      </c>
      <c r="F1930" s="2">
        <v>4</v>
      </c>
      <c r="G1930" s="2">
        <v>4</v>
      </c>
      <c r="H1930" s="2">
        <v>4</v>
      </c>
      <c r="I1930" s="2">
        <v>4</v>
      </c>
      <c r="J1930" s="2">
        <v>5</v>
      </c>
      <c r="K1930" s="2">
        <v>7</v>
      </c>
      <c r="L1930" s="2" t="str">
        <f>IF(F1930&gt;=4,"Positive",IF(F1930=3,"Neutral","Negative"))</f>
        <v>Positive</v>
      </c>
      <c r="M1930" s="2" t="str">
        <f>IF(K1930&gt;=9,"Promoter",IF(K1930&gt;=7,"Passive","Detractor"))</f>
        <v>Passive</v>
      </c>
      <c r="N1930" s="2" t="s">
        <v>7743</v>
      </c>
    </row>
    <row r="1931" spans="1:14" x14ac:dyDescent="0.2">
      <c r="A1931" s="2" t="s">
        <v>9666</v>
      </c>
      <c r="B1931" s="2" t="s">
        <v>5803</v>
      </c>
      <c r="C1931" s="2" t="s">
        <v>2137</v>
      </c>
      <c r="D1931" s="2" t="s">
        <v>47</v>
      </c>
      <c r="E1931" s="11">
        <v>46093</v>
      </c>
      <c r="F1931" s="2">
        <v>4</v>
      </c>
      <c r="G1931" s="2">
        <v>4</v>
      </c>
      <c r="H1931" s="2">
        <v>3</v>
      </c>
      <c r="I1931" s="2">
        <v>3</v>
      </c>
      <c r="J1931" s="2">
        <v>4</v>
      </c>
      <c r="K1931" s="2">
        <v>8</v>
      </c>
      <c r="L1931" s="2" t="str">
        <f>IF(F1931&gt;=4,"Positive",IF(F1931=3,"Neutral","Negative"))</f>
        <v>Positive</v>
      </c>
      <c r="M1931" s="2" t="str">
        <f>IF(K1931&gt;=9,"Promoter",IF(K1931&gt;=7,"Passive","Detractor"))</f>
        <v>Passive</v>
      </c>
      <c r="N1931" s="2" t="s">
        <v>7737</v>
      </c>
    </row>
    <row r="1932" spans="1:14" x14ac:dyDescent="0.2">
      <c r="A1932" s="2" t="s">
        <v>9667</v>
      </c>
      <c r="B1932" s="2" t="s">
        <v>6263</v>
      </c>
      <c r="C1932" s="2" t="s">
        <v>1904</v>
      </c>
      <c r="D1932" s="2" t="s">
        <v>83</v>
      </c>
      <c r="E1932" s="11">
        <v>46093</v>
      </c>
      <c r="F1932" s="2">
        <v>5</v>
      </c>
      <c r="G1932" s="2">
        <v>5</v>
      </c>
      <c r="H1932" s="2">
        <v>4</v>
      </c>
      <c r="I1932" s="2">
        <v>5</v>
      </c>
      <c r="J1932" s="2">
        <v>5</v>
      </c>
      <c r="K1932" s="2">
        <v>8</v>
      </c>
      <c r="L1932" s="2" t="str">
        <f>IF(F1932&gt;=4,"Positive",IF(F1932=3,"Neutral","Negative"))</f>
        <v>Positive</v>
      </c>
      <c r="M1932" s="2" t="str">
        <f>IF(K1932&gt;=9,"Promoter",IF(K1932&gt;=7,"Passive","Detractor"))</f>
        <v>Passive</v>
      </c>
      <c r="N1932" s="2" t="s">
        <v>7737</v>
      </c>
    </row>
    <row r="1933" spans="1:14" x14ac:dyDescent="0.2">
      <c r="A1933" s="2" t="s">
        <v>9668</v>
      </c>
      <c r="B1933" s="2" t="s">
        <v>6599</v>
      </c>
      <c r="C1933" s="2" t="s">
        <v>538</v>
      </c>
      <c r="D1933" s="2" t="s">
        <v>93</v>
      </c>
      <c r="E1933" s="11">
        <v>46093</v>
      </c>
      <c r="F1933" s="2">
        <v>3</v>
      </c>
      <c r="G1933" s="2">
        <v>2</v>
      </c>
      <c r="H1933" s="2">
        <v>2</v>
      </c>
      <c r="I1933" s="2">
        <v>4</v>
      </c>
      <c r="J1933" s="2">
        <v>3</v>
      </c>
      <c r="K1933" s="2">
        <v>7</v>
      </c>
      <c r="L1933" s="2" t="str">
        <f>IF(F1933&gt;=4,"Positive",IF(F1933=3,"Neutral","Negative"))</f>
        <v>Neutral</v>
      </c>
      <c r="M1933" s="2" t="str">
        <f>IF(K1933&gt;=9,"Promoter",IF(K1933&gt;=7,"Passive","Detractor"))</f>
        <v>Passive</v>
      </c>
      <c r="N1933" s="2" t="s">
        <v>7735</v>
      </c>
    </row>
    <row r="1934" spans="1:14" x14ac:dyDescent="0.2">
      <c r="A1934" s="2" t="s">
        <v>9669</v>
      </c>
      <c r="B1934" s="2" t="s">
        <v>6653</v>
      </c>
      <c r="C1934" s="2" t="s">
        <v>2575</v>
      </c>
      <c r="D1934" s="2" t="s">
        <v>13</v>
      </c>
      <c r="E1934" s="11">
        <v>46093</v>
      </c>
      <c r="F1934" s="2">
        <v>4</v>
      </c>
      <c r="G1934" s="2">
        <v>4</v>
      </c>
      <c r="H1934" s="2">
        <v>3</v>
      </c>
      <c r="I1934" s="2">
        <v>4</v>
      </c>
      <c r="J1934" s="2">
        <v>4</v>
      </c>
      <c r="K1934" s="2">
        <v>9</v>
      </c>
      <c r="L1934" s="2" t="str">
        <f>IF(F1934&gt;=4,"Positive",IF(F1934=3,"Neutral","Negative"))</f>
        <v>Positive</v>
      </c>
      <c r="M1934" s="2" t="str">
        <f>IF(K1934&gt;=9,"Promoter",IF(K1934&gt;=7,"Passive","Detractor"))</f>
        <v>Promoter</v>
      </c>
      <c r="N1934" s="2" t="s">
        <v>7735</v>
      </c>
    </row>
    <row r="1935" spans="1:14" x14ac:dyDescent="0.2">
      <c r="A1935" s="2" t="s">
        <v>9670</v>
      </c>
      <c r="B1935" s="2" t="s">
        <v>6658</v>
      </c>
      <c r="C1935" s="2" t="s">
        <v>2375</v>
      </c>
      <c r="D1935" s="2" t="s">
        <v>13</v>
      </c>
      <c r="E1935" s="11">
        <v>46093</v>
      </c>
      <c r="F1935" s="2">
        <v>4</v>
      </c>
      <c r="G1935" s="2">
        <v>4</v>
      </c>
      <c r="H1935" s="2">
        <v>4</v>
      </c>
      <c r="I1935" s="2">
        <v>4</v>
      </c>
      <c r="J1935" s="2">
        <v>4</v>
      </c>
      <c r="K1935" s="2">
        <v>8</v>
      </c>
      <c r="L1935" s="2" t="str">
        <f>IF(F1935&gt;=4,"Positive",IF(F1935=3,"Neutral","Negative"))</f>
        <v>Positive</v>
      </c>
      <c r="M1935" s="2" t="str">
        <f>IF(K1935&gt;=9,"Promoter",IF(K1935&gt;=7,"Passive","Detractor"))</f>
        <v>Passive</v>
      </c>
      <c r="N1935" s="2" t="s">
        <v>7743</v>
      </c>
    </row>
    <row r="1936" spans="1:14" x14ac:dyDescent="0.2">
      <c r="A1936" s="2" t="s">
        <v>9671</v>
      </c>
      <c r="B1936" s="2" t="s">
        <v>5943</v>
      </c>
      <c r="C1936" s="2" t="s">
        <v>1680</v>
      </c>
      <c r="D1936" s="2" t="s">
        <v>71</v>
      </c>
      <c r="E1936" s="11">
        <v>46094</v>
      </c>
      <c r="F1936" s="2">
        <v>4</v>
      </c>
      <c r="G1936" s="2">
        <v>4</v>
      </c>
      <c r="H1936" s="2">
        <v>5</v>
      </c>
      <c r="I1936" s="2">
        <v>3</v>
      </c>
      <c r="J1936" s="2">
        <v>3</v>
      </c>
      <c r="K1936" s="2">
        <v>7</v>
      </c>
      <c r="L1936" s="2" t="str">
        <f>IF(F1936&gt;=4,"Positive",IF(F1936=3,"Neutral","Negative"))</f>
        <v>Positive</v>
      </c>
      <c r="M1936" s="2" t="str">
        <f>IF(K1936&gt;=9,"Promoter",IF(K1936&gt;=7,"Passive","Detractor"))</f>
        <v>Passive</v>
      </c>
      <c r="N1936" s="2" t="s">
        <v>7743</v>
      </c>
    </row>
    <row r="1937" spans="1:14" x14ac:dyDescent="0.2">
      <c r="A1937" s="2" t="s">
        <v>9672</v>
      </c>
      <c r="B1937" s="2" t="s">
        <v>6160</v>
      </c>
      <c r="C1937" s="2" t="s">
        <v>400</v>
      </c>
      <c r="D1937" s="2" t="s">
        <v>69</v>
      </c>
      <c r="E1937" s="11">
        <v>46094</v>
      </c>
      <c r="F1937" s="2">
        <v>5</v>
      </c>
      <c r="G1937" s="2">
        <v>5</v>
      </c>
      <c r="H1937" s="2">
        <v>5</v>
      </c>
      <c r="I1937" s="2">
        <v>5</v>
      </c>
      <c r="J1937" s="2">
        <v>5</v>
      </c>
      <c r="K1937" s="2">
        <v>8</v>
      </c>
      <c r="L1937" s="2" t="str">
        <f>IF(F1937&gt;=4,"Positive",IF(F1937=3,"Neutral","Negative"))</f>
        <v>Positive</v>
      </c>
      <c r="M1937" s="2" t="str">
        <f>IF(K1937&gt;=9,"Promoter",IF(K1937&gt;=7,"Passive","Detractor"))</f>
        <v>Passive</v>
      </c>
      <c r="N1937" s="2" t="s">
        <v>7733</v>
      </c>
    </row>
    <row r="1938" spans="1:14" x14ac:dyDescent="0.2">
      <c r="A1938" s="2" t="s">
        <v>9673</v>
      </c>
      <c r="B1938" s="2" t="s">
        <v>6307</v>
      </c>
      <c r="C1938" s="2" t="s">
        <v>768</v>
      </c>
      <c r="D1938" s="2" t="s">
        <v>89</v>
      </c>
      <c r="E1938" s="11">
        <v>46094</v>
      </c>
      <c r="F1938" s="2">
        <v>4</v>
      </c>
      <c r="G1938" s="2">
        <v>4</v>
      </c>
      <c r="H1938" s="2">
        <v>5</v>
      </c>
      <c r="I1938" s="2">
        <v>4</v>
      </c>
      <c r="J1938" s="2">
        <v>3</v>
      </c>
      <c r="K1938" s="2">
        <v>9</v>
      </c>
      <c r="L1938" s="2" t="str">
        <f>IF(F1938&gt;=4,"Positive",IF(F1938=3,"Neutral","Negative"))</f>
        <v>Positive</v>
      </c>
      <c r="M1938" s="2" t="str">
        <f>IF(K1938&gt;=9,"Promoter",IF(K1938&gt;=7,"Passive","Detractor"))</f>
        <v>Promoter</v>
      </c>
      <c r="N1938" s="2" t="s">
        <v>7743</v>
      </c>
    </row>
    <row r="1939" spans="1:14" x14ac:dyDescent="0.2">
      <c r="A1939" s="2" t="s">
        <v>9674</v>
      </c>
      <c r="B1939" s="2" t="s">
        <v>6533</v>
      </c>
      <c r="C1939" s="2" t="s">
        <v>1794</v>
      </c>
      <c r="D1939" s="2" t="s">
        <v>101</v>
      </c>
      <c r="E1939" s="11">
        <v>46094</v>
      </c>
      <c r="F1939" s="2">
        <v>4</v>
      </c>
      <c r="G1939" s="2">
        <v>3</v>
      </c>
      <c r="H1939" s="2">
        <v>5</v>
      </c>
      <c r="I1939" s="2">
        <v>4</v>
      </c>
      <c r="J1939" s="2">
        <v>3</v>
      </c>
      <c r="K1939" s="2">
        <v>9</v>
      </c>
      <c r="L1939" s="2" t="str">
        <f>IF(F1939&gt;=4,"Positive",IF(F1939=3,"Neutral","Negative"))</f>
        <v>Positive</v>
      </c>
      <c r="M1939" s="2" t="str">
        <f>IF(K1939&gt;=9,"Promoter",IF(K1939&gt;=7,"Passive","Detractor"))</f>
        <v>Promoter</v>
      </c>
      <c r="N1939" s="2" t="s">
        <v>7735</v>
      </c>
    </row>
    <row r="1940" spans="1:14" x14ac:dyDescent="0.2">
      <c r="A1940" s="2" t="s">
        <v>9675</v>
      </c>
      <c r="B1940" s="2" t="s">
        <v>6591</v>
      </c>
      <c r="C1940" s="2" t="s">
        <v>2463</v>
      </c>
      <c r="D1940" s="2" t="s">
        <v>127</v>
      </c>
      <c r="E1940" s="11">
        <v>46094</v>
      </c>
      <c r="F1940" s="2">
        <v>3</v>
      </c>
      <c r="G1940" s="2">
        <v>2</v>
      </c>
      <c r="H1940" s="2">
        <v>4</v>
      </c>
      <c r="I1940" s="2">
        <v>2</v>
      </c>
      <c r="J1940" s="2">
        <v>2</v>
      </c>
      <c r="K1940" s="2">
        <v>5</v>
      </c>
      <c r="L1940" s="2" t="str">
        <f>IF(F1940&gt;=4,"Positive",IF(F1940=3,"Neutral","Negative"))</f>
        <v>Neutral</v>
      </c>
      <c r="M1940" s="2" t="str">
        <f>IF(K1940&gt;=9,"Promoter",IF(K1940&gt;=7,"Passive","Detractor"))</f>
        <v>Detractor</v>
      </c>
      <c r="N1940" s="2" t="s">
        <v>7733</v>
      </c>
    </row>
    <row r="1941" spans="1:14" x14ac:dyDescent="0.2">
      <c r="A1941" s="2" t="s">
        <v>9676</v>
      </c>
      <c r="B1941" s="2" t="s">
        <v>6643</v>
      </c>
      <c r="C1941" s="2" t="s">
        <v>518</v>
      </c>
      <c r="D1941" s="2" t="s">
        <v>13</v>
      </c>
      <c r="E1941" s="11">
        <v>46094</v>
      </c>
      <c r="F1941" s="2">
        <v>5</v>
      </c>
      <c r="G1941" s="2">
        <v>5</v>
      </c>
      <c r="H1941" s="2">
        <v>5</v>
      </c>
      <c r="I1941" s="2">
        <v>5</v>
      </c>
      <c r="J1941" s="2">
        <v>5</v>
      </c>
      <c r="K1941" s="2">
        <v>9</v>
      </c>
      <c r="L1941" s="2" t="str">
        <f>IF(F1941&gt;=4,"Positive",IF(F1941=3,"Neutral","Negative"))</f>
        <v>Positive</v>
      </c>
      <c r="M1941" s="2" t="str">
        <f>IF(K1941&gt;=9,"Promoter",IF(K1941&gt;=7,"Passive","Detractor"))</f>
        <v>Promoter</v>
      </c>
      <c r="N1941" s="2" t="s">
        <v>7737</v>
      </c>
    </row>
    <row r="1942" spans="1:14" x14ac:dyDescent="0.2">
      <c r="A1942" s="2" t="s">
        <v>9677</v>
      </c>
      <c r="B1942" s="2" t="s">
        <v>6435</v>
      </c>
      <c r="C1942" s="2" t="s">
        <v>1031</v>
      </c>
      <c r="D1942" s="2" t="s">
        <v>71</v>
      </c>
      <c r="E1942" s="11">
        <v>46095</v>
      </c>
      <c r="F1942" s="2">
        <v>4</v>
      </c>
      <c r="G1942" s="2">
        <v>4</v>
      </c>
      <c r="H1942" s="2">
        <v>4</v>
      </c>
      <c r="I1942" s="2">
        <v>3</v>
      </c>
      <c r="J1942" s="2">
        <v>3</v>
      </c>
      <c r="K1942" s="2">
        <v>8</v>
      </c>
      <c r="L1942" s="2" t="str">
        <f>IF(F1942&gt;=4,"Positive",IF(F1942=3,"Neutral","Negative"))</f>
        <v>Positive</v>
      </c>
      <c r="M1942" s="2" t="str">
        <f>IF(K1942&gt;=9,"Promoter",IF(K1942&gt;=7,"Passive","Detractor"))</f>
        <v>Passive</v>
      </c>
      <c r="N1942" s="2" t="s">
        <v>7735</v>
      </c>
    </row>
    <row r="1943" spans="1:14" x14ac:dyDescent="0.2">
      <c r="A1943" s="2" t="s">
        <v>9678</v>
      </c>
      <c r="B1943" s="2" t="s">
        <v>6672</v>
      </c>
      <c r="C1943" s="2" t="s">
        <v>1076</v>
      </c>
      <c r="D1943" s="2" t="s">
        <v>127</v>
      </c>
      <c r="E1943" s="11">
        <v>46095</v>
      </c>
      <c r="F1943" s="2">
        <v>4</v>
      </c>
      <c r="G1943" s="2">
        <v>5</v>
      </c>
      <c r="H1943" s="2">
        <v>4</v>
      </c>
      <c r="I1943" s="2">
        <v>5</v>
      </c>
      <c r="J1943" s="2">
        <v>3</v>
      </c>
      <c r="K1943" s="2">
        <v>9</v>
      </c>
      <c r="L1943" s="2" t="str">
        <f>IF(F1943&gt;=4,"Positive",IF(F1943=3,"Neutral","Negative"))</f>
        <v>Positive</v>
      </c>
      <c r="M1943" s="2" t="str">
        <f>IF(K1943&gt;=9,"Promoter",IF(K1943&gt;=7,"Passive","Detractor"))</f>
        <v>Promoter</v>
      </c>
      <c r="N1943" s="2" t="s">
        <v>7743</v>
      </c>
    </row>
    <row r="1944" spans="1:14" x14ac:dyDescent="0.2">
      <c r="A1944" s="2" t="s">
        <v>9679</v>
      </c>
      <c r="B1944" s="2" t="s">
        <v>5786</v>
      </c>
      <c r="C1944" s="2" t="s">
        <v>2232</v>
      </c>
      <c r="D1944" s="2" t="s">
        <v>49</v>
      </c>
      <c r="E1944" s="11">
        <v>46096</v>
      </c>
      <c r="F1944" s="2">
        <v>2</v>
      </c>
      <c r="G1944" s="2">
        <v>1</v>
      </c>
      <c r="H1944" s="2">
        <v>2</v>
      </c>
      <c r="I1944" s="2">
        <v>2</v>
      </c>
      <c r="J1944" s="2">
        <v>2</v>
      </c>
      <c r="K1944" s="2">
        <v>4</v>
      </c>
      <c r="L1944" s="2" t="str">
        <f>IF(F1944&gt;=4,"Positive",IF(F1944=3,"Neutral","Negative"))</f>
        <v>Negative</v>
      </c>
      <c r="M1944" s="2" t="str">
        <f>IF(K1944&gt;=9,"Promoter",IF(K1944&gt;=7,"Passive","Detractor"))</f>
        <v>Detractor</v>
      </c>
      <c r="N1944" s="2" t="s">
        <v>7735</v>
      </c>
    </row>
    <row r="1945" spans="1:14" x14ac:dyDescent="0.2">
      <c r="A1945" s="2" t="s">
        <v>9680</v>
      </c>
      <c r="B1945" s="2" t="s">
        <v>6188</v>
      </c>
      <c r="C1945" s="2" t="s">
        <v>2080</v>
      </c>
      <c r="D1945" s="2" t="s">
        <v>129</v>
      </c>
      <c r="E1945" s="11">
        <v>46096</v>
      </c>
      <c r="F1945" s="2">
        <v>3</v>
      </c>
      <c r="G1945" s="2">
        <v>4</v>
      </c>
      <c r="H1945" s="2">
        <v>3</v>
      </c>
      <c r="I1945" s="2">
        <v>2</v>
      </c>
      <c r="J1945" s="2">
        <v>3</v>
      </c>
      <c r="K1945" s="2">
        <v>5</v>
      </c>
      <c r="L1945" s="2" t="str">
        <f>IF(F1945&gt;=4,"Positive",IF(F1945=3,"Neutral","Negative"))</f>
        <v>Neutral</v>
      </c>
      <c r="M1945" s="2" t="str">
        <f>IF(K1945&gt;=9,"Promoter",IF(K1945&gt;=7,"Passive","Detractor"))</f>
        <v>Detractor</v>
      </c>
      <c r="N1945" s="2" t="s">
        <v>7733</v>
      </c>
    </row>
    <row r="1946" spans="1:14" x14ac:dyDescent="0.2">
      <c r="A1946" s="2" t="s">
        <v>9681</v>
      </c>
      <c r="B1946" s="2" t="s">
        <v>6439</v>
      </c>
      <c r="C1946" s="2" t="s">
        <v>1398</v>
      </c>
      <c r="D1946" s="2" t="s">
        <v>13</v>
      </c>
      <c r="E1946" s="11">
        <v>46096</v>
      </c>
      <c r="F1946" s="2">
        <v>5</v>
      </c>
      <c r="G1946" s="2">
        <v>5</v>
      </c>
      <c r="H1946" s="2">
        <v>5</v>
      </c>
      <c r="I1946" s="2">
        <v>5</v>
      </c>
      <c r="J1946" s="2">
        <v>5</v>
      </c>
      <c r="K1946" s="2">
        <v>9</v>
      </c>
      <c r="L1946" s="2" t="str">
        <f>IF(F1946&gt;=4,"Positive",IF(F1946=3,"Neutral","Negative"))</f>
        <v>Positive</v>
      </c>
      <c r="M1946" s="2" t="str">
        <f>IF(K1946&gt;=9,"Promoter",IF(K1946&gt;=7,"Passive","Detractor"))</f>
        <v>Promoter</v>
      </c>
      <c r="N1946" s="2" t="s">
        <v>7733</v>
      </c>
    </row>
    <row r="1947" spans="1:14" x14ac:dyDescent="0.2">
      <c r="A1947" s="2" t="s">
        <v>9682</v>
      </c>
      <c r="B1947" s="2" t="s">
        <v>6460</v>
      </c>
      <c r="C1947" s="2" t="s">
        <v>1019</v>
      </c>
      <c r="D1947" s="2" t="s">
        <v>69</v>
      </c>
      <c r="E1947" s="11">
        <v>46096</v>
      </c>
      <c r="F1947" s="2">
        <v>5</v>
      </c>
      <c r="G1947" s="2">
        <v>5</v>
      </c>
      <c r="H1947" s="2">
        <v>5</v>
      </c>
      <c r="I1947" s="2">
        <v>5</v>
      </c>
      <c r="J1947" s="2">
        <v>5</v>
      </c>
      <c r="K1947" s="2">
        <v>8</v>
      </c>
      <c r="L1947" s="2" t="str">
        <f>IF(F1947&gt;=4,"Positive",IF(F1947=3,"Neutral","Negative"))</f>
        <v>Positive</v>
      </c>
      <c r="M1947" s="2" t="str">
        <f>IF(K1947&gt;=9,"Promoter",IF(K1947&gt;=7,"Passive","Detractor"))</f>
        <v>Passive</v>
      </c>
      <c r="N1947" s="2" t="s">
        <v>7733</v>
      </c>
    </row>
    <row r="1948" spans="1:14" x14ac:dyDescent="0.2">
      <c r="A1948" s="2" t="s">
        <v>9683</v>
      </c>
      <c r="B1948" s="2" t="s">
        <v>6592</v>
      </c>
      <c r="C1948" s="2" t="s">
        <v>268</v>
      </c>
      <c r="D1948" s="2" t="s">
        <v>83</v>
      </c>
      <c r="E1948" s="11">
        <v>46096</v>
      </c>
      <c r="F1948" s="2">
        <v>5</v>
      </c>
      <c r="G1948" s="2">
        <v>5</v>
      </c>
      <c r="H1948" s="2">
        <v>5</v>
      </c>
      <c r="I1948" s="2">
        <v>5</v>
      </c>
      <c r="J1948" s="2">
        <v>5</v>
      </c>
      <c r="K1948" s="2">
        <v>10</v>
      </c>
      <c r="L1948" s="2" t="str">
        <f>IF(F1948&gt;=4,"Positive",IF(F1948=3,"Neutral","Negative"))</f>
        <v>Positive</v>
      </c>
      <c r="M1948" s="2" t="str">
        <f>IF(K1948&gt;=9,"Promoter",IF(K1948&gt;=7,"Passive","Detractor"))</f>
        <v>Promoter</v>
      </c>
      <c r="N1948" s="2" t="s">
        <v>7743</v>
      </c>
    </row>
    <row r="1949" spans="1:14" x14ac:dyDescent="0.2">
      <c r="A1949" s="2" t="s">
        <v>9684</v>
      </c>
      <c r="B1949" s="2" t="s">
        <v>6671</v>
      </c>
      <c r="C1949" s="2" t="s">
        <v>903</v>
      </c>
      <c r="D1949" s="2" t="s">
        <v>87</v>
      </c>
      <c r="E1949" s="11">
        <v>46096</v>
      </c>
      <c r="F1949" s="2">
        <v>4</v>
      </c>
      <c r="G1949" s="2">
        <v>5</v>
      </c>
      <c r="H1949" s="2">
        <v>5</v>
      </c>
      <c r="I1949" s="2">
        <v>4</v>
      </c>
      <c r="J1949" s="2">
        <v>4</v>
      </c>
      <c r="K1949" s="2">
        <v>7</v>
      </c>
      <c r="L1949" s="2" t="str">
        <f>IF(F1949&gt;=4,"Positive",IF(F1949=3,"Neutral","Negative"))</f>
        <v>Positive</v>
      </c>
      <c r="M1949" s="2" t="str">
        <f>IF(K1949&gt;=9,"Promoter",IF(K1949&gt;=7,"Passive","Detractor"))</f>
        <v>Passive</v>
      </c>
      <c r="N1949" s="2" t="s">
        <v>7737</v>
      </c>
    </row>
    <row r="1950" spans="1:14" x14ac:dyDescent="0.2">
      <c r="A1950" s="2" t="s">
        <v>9685</v>
      </c>
      <c r="B1950" s="2" t="s">
        <v>4689</v>
      </c>
      <c r="C1950" s="2" t="s">
        <v>2189</v>
      </c>
      <c r="D1950" s="2" t="s">
        <v>34</v>
      </c>
      <c r="E1950" s="11">
        <v>46097</v>
      </c>
      <c r="F1950" s="2">
        <v>4</v>
      </c>
      <c r="G1950" s="2">
        <v>3</v>
      </c>
      <c r="H1950" s="2">
        <v>5</v>
      </c>
      <c r="I1950" s="2">
        <v>3</v>
      </c>
      <c r="J1950" s="2">
        <v>5</v>
      </c>
      <c r="K1950" s="2">
        <v>7</v>
      </c>
      <c r="L1950" s="2" t="str">
        <f>IF(F1950&gt;=4,"Positive",IF(F1950=3,"Neutral","Negative"))</f>
        <v>Positive</v>
      </c>
      <c r="M1950" s="2" t="str">
        <f>IF(K1950&gt;=9,"Promoter",IF(K1950&gt;=7,"Passive","Detractor"))</f>
        <v>Passive</v>
      </c>
      <c r="N1950" s="2" t="s">
        <v>7743</v>
      </c>
    </row>
    <row r="1951" spans="1:14" x14ac:dyDescent="0.2">
      <c r="A1951" s="2" t="s">
        <v>9686</v>
      </c>
      <c r="B1951" s="2" t="s">
        <v>6523</v>
      </c>
      <c r="C1951" s="2" t="s">
        <v>804</v>
      </c>
      <c r="D1951" s="2" t="s">
        <v>83</v>
      </c>
      <c r="E1951" s="11">
        <v>46097</v>
      </c>
      <c r="F1951" s="2">
        <v>4</v>
      </c>
      <c r="G1951" s="2">
        <v>5</v>
      </c>
      <c r="H1951" s="2">
        <v>3</v>
      </c>
      <c r="I1951" s="2">
        <v>4</v>
      </c>
      <c r="J1951" s="2">
        <v>3</v>
      </c>
      <c r="K1951" s="2">
        <v>7</v>
      </c>
      <c r="L1951" s="2" t="str">
        <f>IF(F1951&gt;=4,"Positive",IF(F1951=3,"Neutral","Negative"))</f>
        <v>Positive</v>
      </c>
      <c r="M1951" s="2" t="str">
        <f>IF(K1951&gt;=9,"Promoter",IF(K1951&gt;=7,"Passive","Detractor"))</f>
        <v>Passive</v>
      </c>
      <c r="N1951" s="2" t="s">
        <v>7733</v>
      </c>
    </row>
    <row r="1952" spans="1:14" x14ac:dyDescent="0.2">
      <c r="A1952" s="2" t="s">
        <v>9687</v>
      </c>
      <c r="B1952" s="2" t="s">
        <v>6524</v>
      </c>
      <c r="C1952" s="2" t="s">
        <v>1702</v>
      </c>
      <c r="D1952" s="2" t="s">
        <v>51</v>
      </c>
      <c r="E1952" s="11">
        <v>46097</v>
      </c>
      <c r="F1952" s="2">
        <v>3</v>
      </c>
      <c r="G1952" s="2">
        <v>4</v>
      </c>
      <c r="H1952" s="2">
        <v>2</v>
      </c>
      <c r="I1952" s="2">
        <v>2</v>
      </c>
      <c r="J1952" s="2">
        <v>4</v>
      </c>
      <c r="K1952" s="2">
        <v>6</v>
      </c>
      <c r="L1952" s="2" t="str">
        <f>IF(F1952&gt;=4,"Positive",IF(F1952=3,"Neutral","Negative"))</f>
        <v>Neutral</v>
      </c>
      <c r="M1952" s="2" t="str">
        <f>IF(K1952&gt;=9,"Promoter",IF(K1952&gt;=7,"Passive","Detractor"))</f>
        <v>Detractor</v>
      </c>
      <c r="N1952" s="2" t="s">
        <v>7749</v>
      </c>
    </row>
    <row r="1953" spans="1:14" x14ac:dyDescent="0.2">
      <c r="A1953" s="2" t="s">
        <v>9688</v>
      </c>
      <c r="B1953" s="2" t="s">
        <v>6564</v>
      </c>
      <c r="C1953" s="2" t="s">
        <v>545</v>
      </c>
      <c r="D1953" s="2" t="s">
        <v>112</v>
      </c>
      <c r="E1953" s="11">
        <v>46097</v>
      </c>
      <c r="F1953" s="2">
        <v>4</v>
      </c>
      <c r="G1953" s="2">
        <v>4</v>
      </c>
      <c r="H1953" s="2">
        <v>3</v>
      </c>
      <c r="I1953" s="2">
        <v>3</v>
      </c>
      <c r="J1953" s="2">
        <v>4</v>
      </c>
      <c r="K1953" s="2">
        <v>7</v>
      </c>
      <c r="L1953" s="2" t="str">
        <f>IF(F1953&gt;=4,"Positive",IF(F1953=3,"Neutral","Negative"))</f>
        <v>Positive</v>
      </c>
      <c r="M1953" s="2" t="str">
        <f>IF(K1953&gt;=9,"Promoter",IF(K1953&gt;=7,"Passive","Detractor"))</f>
        <v>Passive</v>
      </c>
      <c r="N1953" s="2" t="s">
        <v>7737</v>
      </c>
    </row>
    <row r="1954" spans="1:14" x14ac:dyDescent="0.2">
      <c r="A1954" s="2" t="s">
        <v>9689</v>
      </c>
      <c r="B1954" s="2" t="s">
        <v>6621</v>
      </c>
      <c r="C1954" s="2" t="s">
        <v>1289</v>
      </c>
      <c r="D1954" s="2" t="s">
        <v>118</v>
      </c>
      <c r="E1954" s="11">
        <v>46097</v>
      </c>
      <c r="F1954" s="2">
        <v>4</v>
      </c>
      <c r="G1954" s="2">
        <v>4</v>
      </c>
      <c r="H1954" s="2">
        <v>4</v>
      </c>
      <c r="I1954" s="2">
        <v>3</v>
      </c>
      <c r="J1954" s="2">
        <v>3</v>
      </c>
      <c r="K1954" s="2">
        <v>7</v>
      </c>
      <c r="L1954" s="2" t="str">
        <f>IF(F1954&gt;=4,"Positive",IF(F1954=3,"Neutral","Negative"))</f>
        <v>Positive</v>
      </c>
      <c r="M1954" s="2" t="str">
        <f>IF(K1954&gt;=9,"Promoter",IF(K1954&gt;=7,"Passive","Detractor"))</f>
        <v>Passive</v>
      </c>
      <c r="N1954" s="2" t="s">
        <v>7743</v>
      </c>
    </row>
    <row r="1955" spans="1:14" x14ac:dyDescent="0.2">
      <c r="A1955" s="2" t="s">
        <v>9690</v>
      </c>
      <c r="B1955" s="2" t="s">
        <v>6247</v>
      </c>
      <c r="C1955" s="2" t="s">
        <v>794</v>
      </c>
      <c r="D1955" s="2" t="s">
        <v>63</v>
      </c>
      <c r="E1955" s="11">
        <v>46098</v>
      </c>
      <c r="F1955" s="2">
        <v>3</v>
      </c>
      <c r="G1955" s="2">
        <v>2</v>
      </c>
      <c r="H1955" s="2">
        <v>2</v>
      </c>
      <c r="I1955" s="2">
        <v>2</v>
      </c>
      <c r="J1955" s="2">
        <v>4</v>
      </c>
      <c r="K1955" s="2">
        <v>7</v>
      </c>
      <c r="L1955" s="2" t="str">
        <f>IF(F1955&gt;=4,"Positive",IF(F1955=3,"Neutral","Negative"))</f>
        <v>Neutral</v>
      </c>
      <c r="M1955" s="2" t="str">
        <f>IF(K1955&gt;=9,"Promoter",IF(K1955&gt;=7,"Passive","Detractor"))</f>
        <v>Passive</v>
      </c>
      <c r="N1955" s="2" t="s">
        <v>7743</v>
      </c>
    </row>
    <row r="1956" spans="1:14" x14ac:dyDescent="0.2">
      <c r="A1956" s="2" t="s">
        <v>9691</v>
      </c>
      <c r="B1956" s="2" t="s">
        <v>6556</v>
      </c>
      <c r="C1956" s="2" t="s">
        <v>1744</v>
      </c>
      <c r="D1956" s="2" t="s">
        <v>81</v>
      </c>
      <c r="E1956" s="11">
        <v>46098</v>
      </c>
      <c r="F1956" s="2">
        <v>5</v>
      </c>
      <c r="G1956" s="2">
        <v>5</v>
      </c>
      <c r="H1956" s="2">
        <v>5</v>
      </c>
      <c r="I1956" s="2">
        <v>5</v>
      </c>
      <c r="J1956" s="2">
        <v>5</v>
      </c>
      <c r="K1956" s="2">
        <v>10</v>
      </c>
      <c r="L1956" s="2" t="str">
        <f>IF(F1956&gt;=4,"Positive",IF(F1956=3,"Neutral","Negative"))</f>
        <v>Positive</v>
      </c>
      <c r="M1956" s="2" t="str">
        <f>IF(K1956&gt;=9,"Promoter",IF(K1956&gt;=7,"Passive","Detractor"))</f>
        <v>Promoter</v>
      </c>
      <c r="N1956" s="2" t="s">
        <v>7733</v>
      </c>
    </row>
    <row r="1957" spans="1:14" x14ac:dyDescent="0.2">
      <c r="A1957" s="2" t="s">
        <v>9692</v>
      </c>
      <c r="B1957" s="2" t="s">
        <v>6605</v>
      </c>
      <c r="C1957" s="2" t="s">
        <v>1881</v>
      </c>
      <c r="D1957" s="2" t="s">
        <v>71</v>
      </c>
      <c r="E1957" s="11">
        <v>46099</v>
      </c>
      <c r="F1957" s="2">
        <v>4</v>
      </c>
      <c r="G1957" s="2">
        <v>4</v>
      </c>
      <c r="H1957" s="2">
        <v>3</v>
      </c>
      <c r="I1957" s="2">
        <v>3</v>
      </c>
      <c r="J1957" s="2">
        <v>4</v>
      </c>
      <c r="K1957" s="2">
        <v>8</v>
      </c>
      <c r="L1957" s="2" t="str">
        <f>IF(F1957&gt;=4,"Positive",IF(F1957=3,"Neutral","Negative"))</f>
        <v>Positive</v>
      </c>
      <c r="M1957" s="2" t="str">
        <f>IF(K1957&gt;=9,"Promoter",IF(K1957&gt;=7,"Passive","Detractor"))</f>
        <v>Passive</v>
      </c>
      <c r="N1957" s="2" t="s">
        <v>7735</v>
      </c>
    </row>
    <row r="1958" spans="1:14" x14ac:dyDescent="0.2">
      <c r="A1958" s="2" t="s">
        <v>9693</v>
      </c>
      <c r="B1958" s="2" t="s">
        <v>6271</v>
      </c>
      <c r="C1958" s="2" t="s">
        <v>2321</v>
      </c>
      <c r="D1958" s="2" t="s">
        <v>118</v>
      </c>
      <c r="E1958" s="11">
        <v>46100</v>
      </c>
      <c r="F1958" s="2">
        <v>4</v>
      </c>
      <c r="G1958" s="2">
        <v>3</v>
      </c>
      <c r="H1958" s="2">
        <v>4</v>
      </c>
      <c r="I1958" s="2">
        <v>4</v>
      </c>
      <c r="J1958" s="2">
        <v>4</v>
      </c>
      <c r="K1958" s="2">
        <v>9</v>
      </c>
      <c r="L1958" s="2" t="str">
        <f>IF(F1958&gt;=4,"Positive",IF(F1958=3,"Neutral","Negative"))</f>
        <v>Positive</v>
      </c>
      <c r="M1958" s="2" t="str">
        <f>IF(K1958&gt;=9,"Promoter",IF(K1958&gt;=7,"Passive","Detractor"))</f>
        <v>Promoter</v>
      </c>
      <c r="N1958" s="2" t="s">
        <v>7743</v>
      </c>
    </row>
    <row r="1959" spans="1:14" x14ac:dyDescent="0.2">
      <c r="A1959" s="2" t="s">
        <v>9694</v>
      </c>
      <c r="B1959" s="2" t="s">
        <v>6585</v>
      </c>
      <c r="C1959" s="2" t="s">
        <v>1416</v>
      </c>
      <c r="D1959" s="2" t="s">
        <v>57</v>
      </c>
      <c r="E1959" s="11">
        <v>46100</v>
      </c>
      <c r="F1959" s="2">
        <v>3</v>
      </c>
      <c r="G1959" s="2">
        <v>3</v>
      </c>
      <c r="H1959" s="2">
        <v>3</v>
      </c>
      <c r="I1959" s="2">
        <v>3</v>
      </c>
      <c r="J1959" s="2">
        <v>3</v>
      </c>
      <c r="K1959" s="2">
        <v>6</v>
      </c>
      <c r="L1959" s="2" t="str">
        <f>IF(F1959&gt;=4,"Positive",IF(F1959=3,"Neutral","Negative"))</f>
        <v>Neutral</v>
      </c>
      <c r="M1959" s="2" t="str">
        <f>IF(K1959&gt;=9,"Promoter",IF(K1959&gt;=7,"Passive","Detractor"))</f>
        <v>Detractor</v>
      </c>
      <c r="N1959" s="2" t="s">
        <v>7735</v>
      </c>
    </row>
    <row r="1960" spans="1:14" x14ac:dyDescent="0.2">
      <c r="A1960" s="2" t="s">
        <v>9695</v>
      </c>
      <c r="B1960" s="2" t="s">
        <v>6636</v>
      </c>
      <c r="C1960" s="2" t="s">
        <v>1422</v>
      </c>
      <c r="D1960" s="2" t="s">
        <v>73</v>
      </c>
      <c r="E1960" s="11">
        <v>46100</v>
      </c>
      <c r="F1960" s="2">
        <v>5</v>
      </c>
      <c r="G1960" s="2">
        <v>4</v>
      </c>
      <c r="H1960" s="2">
        <v>5</v>
      </c>
      <c r="I1960" s="2">
        <v>5</v>
      </c>
      <c r="J1960" s="2">
        <v>4</v>
      </c>
      <c r="K1960" s="2">
        <v>8</v>
      </c>
      <c r="L1960" s="2" t="str">
        <f>IF(F1960&gt;=4,"Positive",IF(F1960=3,"Neutral","Negative"))</f>
        <v>Positive</v>
      </c>
      <c r="M1960" s="2" t="str">
        <f>IF(K1960&gt;=9,"Promoter",IF(K1960&gt;=7,"Passive","Detractor"))</f>
        <v>Passive</v>
      </c>
      <c r="N1960" s="2" t="s">
        <v>7743</v>
      </c>
    </row>
    <row r="1961" spans="1:14" x14ac:dyDescent="0.2">
      <c r="A1961" s="2" t="s">
        <v>9696</v>
      </c>
      <c r="B1961" s="2" t="s">
        <v>6689</v>
      </c>
      <c r="C1961" s="2" t="s">
        <v>2133</v>
      </c>
      <c r="D1961" s="2" t="s">
        <v>26</v>
      </c>
      <c r="E1961" s="11">
        <v>46100</v>
      </c>
      <c r="F1961" s="2">
        <v>5</v>
      </c>
      <c r="G1961" s="2">
        <v>4</v>
      </c>
      <c r="H1961" s="2">
        <v>5</v>
      </c>
      <c r="I1961" s="2">
        <v>4</v>
      </c>
      <c r="J1961" s="2">
        <v>5</v>
      </c>
      <c r="K1961" s="2">
        <v>8</v>
      </c>
      <c r="L1961" s="2" t="str">
        <f>IF(F1961&gt;=4,"Positive",IF(F1961=3,"Neutral","Negative"))</f>
        <v>Positive</v>
      </c>
      <c r="M1961" s="2" t="str">
        <f>IF(K1961&gt;=9,"Promoter",IF(K1961&gt;=7,"Passive","Detractor"))</f>
        <v>Passive</v>
      </c>
      <c r="N1961" s="2" t="s">
        <v>7743</v>
      </c>
    </row>
    <row r="1962" spans="1:14" x14ac:dyDescent="0.2">
      <c r="A1962" s="2" t="s">
        <v>9697</v>
      </c>
      <c r="B1962" s="2" t="s">
        <v>6717</v>
      </c>
      <c r="C1962" s="2" t="s">
        <v>1246</v>
      </c>
      <c r="D1962" s="2" t="s">
        <v>13</v>
      </c>
      <c r="E1962" s="11">
        <v>46100</v>
      </c>
      <c r="F1962" s="2">
        <v>5</v>
      </c>
      <c r="G1962" s="2">
        <v>5</v>
      </c>
      <c r="H1962" s="2">
        <v>5</v>
      </c>
      <c r="I1962" s="2">
        <v>5</v>
      </c>
      <c r="J1962" s="2">
        <v>5</v>
      </c>
      <c r="K1962" s="2">
        <v>10</v>
      </c>
      <c r="L1962" s="2" t="str">
        <f>IF(F1962&gt;=4,"Positive",IF(F1962=3,"Neutral","Negative"))</f>
        <v>Positive</v>
      </c>
      <c r="M1962" s="2" t="str">
        <f>IF(K1962&gt;=9,"Promoter",IF(K1962&gt;=7,"Passive","Detractor"))</f>
        <v>Promoter</v>
      </c>
      <c r="N1962" s="2" t="s">
        <v>7749</v>
      </c>
    </row>
    <row r="1963" spans="1:14" x14ac:dyDescent="0.2">
      <c r="A1963" s="2" t="s">
        <v>9698</v>
      </c>
      <c r="B1963" s="2" t="s">
        <v>6736</v>
      </c>
      <c r="C1963" s="2" t="s">
        <v>2375</v>
      </c>
      <c r="D1963" s="2" t="s">
        <v>43</v>
      </c>
      <c r="E1963" s="11">
        <v>46100</v>
      </c>
      <c r="F1963" s="2">
        <v>5</v>
      </c>
      <c r="G1963" s="2">
        <v>4</v>
      </c>
      <c r="H1963" s="2">
        <v>5</v>
      </c>
      <c r="I1963" s="2">
        <v>5</v>
      </c>
      <c r="J1963" s="2">
        <v>5</v>
      </c>
      <c r="K1963" s="2">
        <v>9</v>
      </c>
      <c r="L1963" s="2" t="str">
        <f>IF(F1963&gt;=4,"Positive",IF(F1963=3,"Neutral","Negative"))</f>
        <v>Positive</v>
      </c>
      <c r="M1963" s="2" t="str">
        <f>IF(K1963&gt;=9,"Promoter",IF(K1963&gt;=7,"Passive","Detractor"))</f>
        <v>Promoter</v>
      </c>
      <c r="N1963" s="2" t="s">
        <v>7733</v>
      </c>
    </row>
    <row r="1964" spans="1:14" x14ac:dyDescent="0.2">
      <c r="A1964" s="2" t="s">
        <v>9699</v>
      </c>
      <c r="B1964" s="2" t="s">
        <v>5481</v>
      </c>
      <c r="C1964" s="2" t="s">
        <v>1988</v>
      </c>
      <c r="D1964" s="2" t="s">
        <v>61</v>
      </c>
      <c r="E1964" s="11">
        <v>46101</v>
      </c>
      <c r="F1964" s="2">
        <v>4</v>
      </c>
      <c r="G1964" s="2">
        <v>4</v>
      </c>
      <c r="H1964" s="2">
        <v>4</v>
      </c>
      <c r="I1964" s="2">
        <v>4</v>
      </c>
      <c r="J1964" s="2">
        <v>4</v>
      </c>
      <c r="K1964" s="2">
        <v>8</v>
      </c>
      <c r="L1964" s="2" t="str">
        <f>IF(F1964&gt;=4,"Positive",IF(F1964=3,"Neutral","Negative"))</f>
        <v>Positive</v>
      </c>
      <c r="M1964" s="2" t="str">
        <f>IF(K1964&gt;=9,"Promoter",IF(K1964&gt;=7,"Passive","Detractor"))</f>
        <v>Passive</v>
      </c>
      <c r="N1964" s="2" t="s">
        <v>7749</v>
      </c>
    </row>
    <row r="1965" spans="1:14" x14ac:dyDescent="0.2">
      <c r="A1965" s="2" t="s">
        <v>9700</v>
      </c>
      <c r="B1965" s="2" t="s">
        <v>6475</v>
      </c>
      <c r="C1965" s="2" t="s">
        <v>2187</v>
      </c>
      <c r="D1965" s="2" t="s">
        <v>81</v>
      </c>
      <c r="E1965" s="11">
        <v>46101</v>
      </c>
      <c r="F1965" s="2">
        <v>5</v>
      </c>
      <c r="G1965" s="2">
        <v>5</v>
      </c>
      <c r="H1965" s="2">
        <v>4</v>
      </c>
      <c r="I1965" s="2">
        <v>5</v>
      </c>
      <c r="J1965" s="2">
        <v>4</v>
      </c>
      <c r="K1965" s="2">
        <v>9</v>
      </c>
      <c r="L1965" s="2" t="str">
        <f>IF(F1965&gt;=4,"Positive",IF(F1965=3,"Neutral","Negative"))</f>
        <v>Positive</v>
      </c>
      <c r="M1965" s="2" t="str">
        <f>IF(K1965&gt;=9,"Promoter",IF(K1965&gt;=7,"Passive","Detractor"))</f>
        <v>Promoter</v>
      </c>
      <c r="N1965" s="2" t="s">
        <v>7743</v>
      </c>
    </row>
    <row r="1966" spans="1:14" x14ac:dyDescent="0.2">
      <c r="A1966" s="2" t="s">
        <v>9701</v>
      </c>
      <c r="B1966" s="2" t="s">
        <v>6579</v>
      </c>
      <c r="C1966" s="2" t="s">
        <v>428</v>
      </c>
      <c r="D1966" s="2" t="s">
        <v>9</v>
      </c>
      <c r="E1966" s="11">
        <v>46101</v>
      </c>
      <c r="F1966" s="2">
        <v>3</v>
      </c>
      <c r="G1966" s="2">
        <v>3</v>
      </c>
      <c r="H1966" s="2">
        <v>3</v>
      </c>
      <c r="I1966" s="2">
        <v>3</v>
      </c>
      <c r="J1966" s="2">
        <v>3</v>
      </c>
      <c r="K1966" s="2">
        <v>6</v>
      </c>
      <c r="L1966" s="2" t="str">
        <f>IF(F1966&gt;=4,"Positive",IF(F1966=3,"Neutral","Negative"))</f>
        <v>Neutral</v>
      </c>
      <c r="M1966" s="2" t="str">
        <f>IF(K1966&gt;=9,"Promoter",IF(K1966&gt;=7,"Passive","Detractor"))</f>
        <v>Detractor</v>
      </c>
      <c r="N1966" s="2" t="s">
        <v>7749</v>
      </c>
    </row>
    <row r="1967" spans="1:14" x14ac:dyDescent="0.2">
      <c r="A1967" s="2" t="s">
        <v>9702</v>
      </c>
      <c r="B1967" s="2" t="s">
        <v>6630</v>
      </c>
      <c r="C1967" s="2" t="s">
        <v>1513</v>
      </c>
      <c r="D1967" s="2" t="s">
        <v>112</v>
      </c>
      <c r="E1967" s="11">
        <v>46101</v>
      </c>
      <c r="F1967" s="2">
        <v>5</v>
      </c>
      <c r="G1967" s="2">
        <v>5</v>
      </c>
      <c r="H1967" s="2">
        <v>5</v>
      </c>
      <c r="I1967" s="2">
        <v>5</v>
      </c>
      <c r="J1967" s="2">
        <v>4</v>
      </c>
      <c r="K1967" s="2">
        <v>8</v>
      </c>
      <c r="L1967" s="2" t="str">
        <f>IF(F1967&gt;=4,"Positive",IF(F1967=3,"Neutral","Negative"))</f>
        <v>Positive</v>
      </c>
      <c r="M1967" s="2" t="str">
        <f>IF(K1967&gt;=9,"Promoter",IF(K1967&gt;=7,"Passive","Detractor"))</f>
        <v>Passive</v>
      </c>
      <c r="N1967" s="2" t="s">
        <v>7733</v>
      </c>
    </row>
    <row r="1968" spans="1:14" x14ac:dyDescent="0.2">
      <c r="A1968" s="2" t="s">
        <v>9703</v>
      </c>
      <c r="B1968" s="2" t="s">
        <v>6655</v>
      </c>
      <c r="C1968" s="2" t="s">
        <v>769</v>
      </c>
      <c r="D1968" s="2" t="s">
        <v>49</v>
      </c>
      <c r="E1968" s="11">
        <v>46101</v>
      </c>
      <c r="F1968" s="2">
        <v>3</v>
      </c>
      <c r="G1968" s="2">
        <v>2</v>
      </c>
      <c r="H1968" s="2">
        <v>2</v>
      </c>
      <c r="I1968" s="2">
        <v>3</v>
      </c>
      <c r="J1968" s="2">
        <v>3</v>
      </c>
      <c r="K1968" s="2">
        <v>5</v>
      </c>
      <c r="L1968" s="2" t="str">
        <f>IF(F1968&gt;=4,"Positive",IF(F1968=3,"Neutral","Negative"))</f>
        <v>Neutral</v>
      </c>
      <c r="M1968" s="2" t="str">
        <f>IF(K1968&gt;=9,"Promoter",IF(K1968&gt;=7,"Passive","Detractor"))</f>
        <v>Detractor</v>
      </c>
      <c r="N1968" s="2" t="s">
        <v>7743</v>
      </c>
    </row>
    <row r="1969" spans="1:14" x14ac:dyDescent="0.2">
      <c r="A1969" s="2" t="s">
        <v>9704</v>
      </c>
      <c r="B1969" s="2" t="s">
        <v>6739</v>
      </c>
      <c r="C1969" s="2" t="s">
        <v>464</v>
      </c>
      <c r="D1969" s="2" t="s">
        <v>53</v>
      </c>
      <c r="E1969" s="11">
        <v>46101</v>
      </c>
      <c r="F1969" s="2">
        <v>5</v>
      </c>
      <c r="G1969" s="2">
        <v>5</v>
      </c>
      <c r="H1969" s="2">
        <v>5</v>
      </c>
      <c r="I1969" s="2">
        <v>5</v>
      </c>
      <c r="J1969" s="2">
        <v>5</v>
      </c>
      <c r="K1969" s="2">
        <v>8</v>
      </c>
      <c r="L1969" s="2" t="str">
        <f>IF(F1969&gt;=4,"Positive",IF(F1969=3,"Neutral","Negative"))</f>
        <v>Positive</v>
      </c>
      <c r="M1969" s="2" t="str">
        <f>IF(K1969&gt;=9,"Promoter",IF(K1969&gt;=7,"Passive","Detractor"))</f>
        <v>Passive</v>
      </c>
      <c r="N1969" s="2" t="s">
        <v>7743</v>
      </c>
    </row>
    <row r="1970" spans="1:14" x14ac:dyDescent="0.2">
      <c r="A1970" s="2" t="s">
        <v>9705</v>
      </c>
      <c r="B1970" s="2" t="s">
        <v>5421</v>
      </c>
      <c r="C1970" s="2" t="s">
        <v>2283</v>
      </c>
      <c r="D1970" s="2" t="s">
        <v>43</v>
      </c>
      <c r="E1970" s="11">
        <v>46102</v>
      </c>
      <c r="F1970" s="2">
        <v>3</v>
      </c>
      <c r="G1970" s="2">
        <v>4</v>
      </c>
      <c r="H1970" s="2">
        <v>3</v>
      </c>
      <c r="I1970" s="2">
        <v>3</v>
      </c>
      <c r="J1970" s="2">
        <v>4</v>
      </c>
      <c r="K1970" s="2">
        <v>6</v>
      </c>
      <c r="L1970" s="2" t="str">
        <f>IF(F1970&gt;=4,"Positive",IF(F1970=3,"Neutral","Negative"))</f>
        <v>Neutral</v>
      </c>
      <c r="M1970" s="2" t="str">
        <f>IF(K1970&gt;=9,"Promoter",IF(K1970&gt;=7,"Passive","Detractor"))</f>
        <v>Detractor</v>
      </c>
      <c r="N1970" s="2" t="s">
        <v>7743</v>
      </c>
    </row>
    <row r="1971" spans="1:14" x14ac:dyDescent="0.2">
      <c r="A1971" s="2" t="s">
        <v>9706</v>
      </c>
      <c r="B1971" s="2" t="s">
        <v>5510</v>
      </c>
      <c r="C1971" s="2" t="s">
        <v>1316</v>
      </c>
      <c r="D1971" s="2" t="s">
        <v>32</v>
      </c>
      <c r="E1971" s="11">
        <v>46102</v>
      </c>
      <c r="F1971" s="2">
        <v>5</v>
      </c>
      <c r="G1971" s="2">
        <v>4</v>
      </c>
      <c r="H1971" s="2">
        <v>5</v>
      </c>
      <c r="I1971" s="2">
        <v>5</v>
      </c>
      <c r="J1971" s="2">
        <v>5</v>
      </c>
      <c r="K1971" s="2">
        <v>8</v>
      </c>
      <c r="L1971" s="2" t="str">
        <f>IF(F1971&gt;=4,"Positive",IF(F1971=3,"Neutral","Negative"))</f>
        <v>Positive</v>
      </c>
      <c r="M1971" s="2" t="str">
        <f>IF(K1971&gt;=9,"Promoter",IF(K1971&gt;=7,"Passive","Detractor"))</f>
        <v>Passive</v>
      </c>
      <c r="N1971" s="2" t="s">
        <v>7743</v>
      </c>
    </row>
    <row r="1972" spans="1:14" x14ac:dyDescent="0.2">
      <c r="A1972" s="2" t="s">
        <v>9707</v>
      </c>
      <c r="B1972" s="2" t="s">
        <v>6695</v>
      </c>
      <c r="C1972" s="2" t="s">
        <v>755</v>
      </c>
      <c r="D1972" s="2" t="s">
        <v>81</v>
      </c>
      <c r="E1972" s="11">
        <v>46102</v>
      </c>
      <c r="F1972" s="2">
        <v>4</v>
      </c>
      <c r="G1972" s="2">
        <v>4</v>
      </c>
      <c r="H1972" s="2">
        <v>4</v>
      </c>
      <c r="I1972" s="2">
        <v>4</v>
      </c>
      <c r="J1972" s="2">
        <v>4</v>
      </c>
      <c r="K1972" s="2">
        <v>7</v>
      </c>
      <c r="L1972" s="2" t="str">
        <f>IF(F1972&gt;=4,"Positive",IF(F1972=3,"Neutral","Negative"))</f>
        <v>Positive</v>
      </c>
      <c r="M1972" s="2" t="str">
        <f>IF(K1972&gt;=9,"Promoter",IF(K1972&gt;=7,"Passive","Detractor"))</f>
        <v>Passive</v>
      </c>
      <c r="N1972" s="2" t="s">
        <v>7733</v>
      </c>
    </row>
    <row r="1973" spans="1:14" x14ac:dyDescent="0.2">
      <c r="A1973" s="2" t="s">
        <v>9708</v>
      </c>
      <c r="B1973" s="2" t="s">
        <v>6698</v>
      </c>
      <c r="C1973" s="2" t="s">
        <v>1659</v>
      </c>
      <c r="D1973" s="2" t="s">
        <v>87</v>
      </c>
      <c r="E1973" s="11">
        <v>46102</v>
      </c>
      <c r="F1973" s="2">
        <v>3</v>
      </c>
      <c r="G1973" s="2">
        <v>3</v>
      </c>
      <c r="H1973" s="2">
        <v>2</v>
      </c>
      <c r="I1973" s="2">
        <v>2</v>
      </c>
      <c r="J1973" s="2">
        <v>4</v>
      </c>
      <c r="K1973" s="2">
        <v>6</v>
      </c>
      <c r="L1973" s="2" t="str">
        <f>IF(F1973&gt;=4,"Positive",IF(F1973=3,"Neutral","Negative"))</f>
        <v>Neutral</v>
      </c>
      <c r="M1973" s="2" t="str">
        <f>IF(K1973&gt;=9,"Promoter",IF(K1973&gt;=7,"Passive","Detractor"))</f>
        <v>Detractor</v>
      </c>
      <c r="N1973" s="2" t="s">
        <v>7743</v>
      </c>
    </row>
    <row r="1974" spans="1:14" x14ac:dyDescent="0.2">
      <c r="A1974" s="2" t="s">
        <v>9709</v>
      </c>
      <c r="B1974" s="2" t="s">
        <v>5470</v>
      </c>
      <c r="C1974" s="2" t="s">
        <v>1355</v>
      </c>
      <c r="D1974" s="2" t="s">
        <v>63</v>
      </c>
      <c r="E1974" s="11">
        <v>46103</v>
      </c>
      <c r="F1974" s="2">
        <v>3</v>
      </c>
      <c r="G1974" s="2">
        <v>2</v>
      </c>
      <c r="H1974" s="2">
        <v>3</v>
      </c>
      <c r="I1974" s="2">
        <v>3</v>
      </c>
      <c r="J1974" s="2">
        <v>3</v>
      </c>
      <c r="K1974" s="2">
        <v>6</v>
      </c>
      <c r="L1974" s="2" t="str">
        <f>IF(F1974&gt;=4,"Positive",IF(F1974=3,"Neutral","Negative"))</f>
        <v>Neutral</v>
      </c>
      <c r="M1974" s="2" t="str">
        <f>IF(K1974&gt;=9,"Promoter",IF(K1974&gt;=7,"Passive","Detractor"))</f>
        <v>Detractor</v>
      </c>
      <c r="N1974" s="2" t="s">
        <v>7737</v>
      </c>
    </row>
    <row r="1975" spans="1:14" x14ac:dyDescent="0.2">
      <c r="A1975" s="2" t="s">
        <v>9710</v>
      </c>
      <c r="B1975" s="2" t="s">
        <v>6554</v>
      </c>
      <c r="C1975" s="2" t="s">
        <v>1261</v>
      </c>
      <c r="D1975" s="2" t="s">
        <v>13</v>
      </c>
      <c r="E1975" s="11">
        <v>46103</v>
      </c>
      <c r="F1975" s="2">
        <v>4</v>
      </c>
      <c r="G1975" s="2">
        <v>3</v>
      </c>
      <c r="H1975" s="2">
        <v>4</v>
      </c>
      <c r="I1975" s="2">
        <v>5</v>
      </c>
      <c r="J1975" s="2">
        <v>5</v>
      </c>
      <c r="K1975" s="2">
        <v>7</v>
      </c>
      <c r="L1975" s="2" t="str">
        <f>IF(F1975&gt;=4,"Positive",IF(F1975=3,"Neutral","Negative"))</f>
        <v>Positive</v>
      </c>
      <c r="M1975" s="2" t="str">
        <f>IF(K1975&gt;=9,"Promoter",IF(K1975&gt;=7,"Passive","Detractor"))</f>
        <v>Passive</v>
      </c>
      <c r="N1975" s="2" t="s">
        <v>7749</v>
      </c>
    </row>
    <row r="1976" spans="1:14" x14ac:dyDescent="0.2">
      <c r="A1976" s="2" t="s">
        <v>9711</v>
      </c>
      <c r="B1976" s="2" t="s">
        <v>6701</v>
      </c>
      <c r="C1976" s="2" t="s">
        <v>2191</v>
      </c>
      <c r="D1976" s="2" t="s">
        <v>101</v>
      </c>
      <c r="E1976" s="11">
        <v>46103</v>
      </c>
      <c r="F1976" s="2">
        <v>4</v>
      </c>
      <c r="G1976" s="2">
        <v>4</v>
      </c>
      <c r="H1976" s="2">
        <v>4</v>
      </c>
      <c r="I1976" s="2">
        <v>4</v>
      </c>
      <c r="J1976" s="2">
        <v>5</v>
      </c>
      <c r="K1976" s="2">
        <v>8</v>
      </c>
      <c r="L1976" s="2" t="str">
        <f>IF(F1976&gt;=4,"Positive",IF(F1976=3,"Neutral","Negative"))</f>
        <v>Positive</v>
      </c>
      <c r="M1976" s="2" t="str">
        <f>IF(K1976&gt;=9,"Promoter",IF(K1976&gt;=7,"Passive","Detractor"))</f>
        <v>Passive</v>
      </c>
      <c r="N1976" s="2" t="s">
        <v>7733</v>
      </c>
    </row>
    <row r="1977" spans="1:14" x14ac:dyDescent="0.2">
      <c r="A1977" s="2" t="s">
        <v>9712</v>
      </c>
      <c r="B1977" s="2" t="s">
        <v>6705</v>
      </c>
      <c r="C1977" s="2" t="s">
        <v>2144</v>
      </c>
      <c r="D1977" s="2" t="s">
        <v>13</v>
      </c>
      <c r="E1977" s="11">
        <v>46103</v>
      </c>
      <c r="F1977" s="2">
        <v>4</v>
      </c>
      <c r="G1977" s="2">
        <v>4</v>
      </c>
      <c r="H1977" s="2">
        <v>4</v>
      </c>
      <c r="I1977" s="2">
        <v>4</v>
      </c>
      <c r="J1977" s="2">
        <v>5</v>
      </c>
      <c r="K1977" s="2">
        <v>9</v>
      </c>
      <c r="L1977" s="2" t="str">
        <f>IF(F1977&gt;=4,"Positive",IF(F1977=3,"Neutral","Negative"))</f>
        <v>Positive</v>
      </c>
      <c r="M1977" s="2" t="str">
        <f>IF(K1977&gt;=9,"Promoter",IF(K1977&gt;=7,"Passive","Detractor"))</f>
        <v>Promoter</v>
      </c>
      <c r="N1977" s="2" t="s">
        <v>7743</v>
      </c>
    </row>
    <row r="1978" spans="1:14" x14ac:dyDescent="0.2">
      <c r="A1978" s="2" t="s">
        <v>9713</v>
      </c>
      <c r="B1978" s="2" t="s">
        <v>6722</v>
      </c>
      <c r="C1978" s="2" t="s">
        <v>739</v>
      </c>
      <c r="D1978" s="2" t="s">
        <v>118</v>
      </c>
      <c r="E1978" s="11">
        <v>46103</v>
      </c>
      <c r="F1978" s="2">
        <v>4</v>
      </c>
      <c r="G1978" s="2">
        <v>4</v>
      </c>
      <c r="H1978" s="2">
        <v>4</v>
      </c>
      <c r="I1978" s="2">
        <v>4</v>
      </c>
      <c r="J1978" s="2">
        <v>5</v>
      </c>
      <c r="K1978" s="2">
        <v>8</v>
      </c>
      <c r="L1978" s="2" t="str">
        <f>IF(F1978&gt;=4,"Positive",IF(F1978=3,"Neutral","Negative"))</f>
        <v>Positive</v>
      </c>
      <c r="M1978" s="2" t="str">
        <f>IF(K1978&gt;=9,"Promoter",IF(K1978&gt;=7,"Passive","Detractor"))</f>
        <v>Passive</v>
      </c>
      <c r="N1978" s="2" t="s">
        <v>7737</v>
      </c>
    </row>
    <row r="1979" spans="1:14" x14ac:dyDescent="0.2">
      <c r="A1979" s="2" t="s">
        <v>9714</v>
      </c>
      <c r="B1979" s="2" t="s">
        <v>6727</v>
      </c>
      <c r="C1979" s="2" t="s">
        <v>1808</v>
      </c>
      <c r="D1979" s="2" t="s">
        <v>120</v>
      </c>
      <c r="E1979" s="11">
        <v>46103</v>
      </c>
      <c r="F1979" s="2">
        <v>5</v>
      </c>
      <c r="G1979" s="2">
        <v>5</v>
      </c>
      <c r="H1979" s="2">
        <v>5</v>
      </c>
      <c r="I1979" s="2">
        <v>5</v>
      </c>
      <c r="J1979" s="2">
        <v>4</v>
      </c>
      <c r="K1979" s="2">
        <v>9</v>
      </c>
      <c r="L1979" s="2" t="str">
        <f>IF(F1979&gt;=4,"Positive",IF(F1979=3,"Neutral","Negative"))</f>
        <v>Positive</v>
      </c>
      <c r="M1979" s="2" t="str">
        <f>IF(K1979&gt;=9,"Promoter",IF(K1979&gt;=7,"Passive","Detractor"))</f>
        <v>Promoter</v>
      </c>
      <c r="N1979" s="2" t="s">
        <v>7743</v>
      </c>
    </row>
    <row r="1980" spans="1:14" x14ac:dyDescent="0.2">
      <c r="A1980" s="2" t="s">
        <v>9715</v>
      </c>
      <c r="B1980" s="2" t="s">
        <v>6025</v>
      </c>
      <c r="C1980" s="2" t="s">
        <v>608</v>
      </c>
      <c r="D1980" s="2" t="s">
        <v>116</v>
      </c>
      <c r="E1980" s="11">
        <v>46104</v>
      </c>
      <c r="F1980" s="2">
        <v>4</v>
      </c>
      <c r="G1980" s="2">
        <v>5</v>
      </c>
      <c r="H1980" s="2">
        <v>3</v>
      </c>
      <c r="I1980" s="2">
        <v>3</v>
      </c>
      <c r="J1980" s="2">
        <v>5</v>
      </c>
      <c r="K1980" s="2">
        <v>9</v>
      </c>
      <c r="L1980" s="2" t="str">
        <f>IF(F1980&gt;=4,"Positive",IF(F1980=3,"Neutral","Negative"))</f>
        <v>Positive</v>
      </c>
      <c r="M1980" s="2" t="str">
        <f>IF(K1980&gt;=9,"Promoter",IF(K1980&gt;=7,"Passive","Detractor"))</f>
        <v>Promoter</v>
      </c>
      <c r="N1980" s="2" t="s">
        <v>7737</v>
      </c>
    </row>
    <row r="1981" spans="1:14" x14ac:dyDescent="0.2">
      <c r="A1981" s="2" t="s">
        <v>9716</v>
      </c>
      <c r="B1981" s="2" t="s">
        <v>6144</v>
      </c>
      <c r="C1981" s="2" t="s">
        <v>1911</v>
      </c>
      <c r="D1981" s="2" t="s">
        <v>118</v>
      </c>
      <c r="E1981" s="11">
        <v>46104</v>
      </c>
      <c r="F1981" s="2">
        <v>5</v>
      </c>
      <c r="G1981" s="2">
        <v>5</v>
      </c>
      <c r="H1981" s="2">
        <v>4</v>
      </c>
      <c r="I1981" s="2">
        <v>5</v>
      </c>
      <c r="J1981" s="2">
        <v>5</v>
      </c>
      <c r="K1981" s="2">
        <v>9</v>
      </c>
      <c r="L1981" s="2" t="str">
        <f>IF(F1981&gt;=4,"Positive",IF(F1981=3,"Neutral","Negative"))</f>
        <v>Positive</v>
      </c>
      <c r="M1981" s="2" t="str">
        <f>IF(K1981&gt;=9,"Promoter",IF(K1981&gt;=7,"Passive","Detractor"))</f>
        <v>Promoter</v>
      </c>
      <c r="N1981" s="2" t="s">
        <v>7749</v>
      </c>
    </row>
    <row r="1982" spans="1:14" x14ac:dyDescent="0.2">
      <c r="A1982" s="2" t="s">
        <v>9717</v>
      </c>
      <c r="B1982" s="2" t="s">
        <v>6465</v>
      </c>
      <c r="C1982" s="2" t="s">
        <v>462</v>
      </c>
      <c r="D1982" s="2" t="s">
        <v>57</v>
      </c>
      <c r="E1982" s="11">
        <v>46104</v>
      </c>
      <c r="F1982" s="2">
        <v>5</v>
      </c>
      <c r="G1982" s="2">
        <v>5</v>
      </c>
      <c r="H1982" s="2">
        <v>4</v>
      </c>
      <c r="I1982" s="2">
        <v>5</v>
      </c>
      <c r="J1982" s="2">
        <v>4</v>
      </c>
      <c r="K1982" s="2">
        <v>10</v>
      </c>
      <c r="L1982" s="2" t="str">
        <f>IF(F1982&gt;=4,"Positive",IF(F1982=3,"Neutral","Negative"))</f>
        <v>Positive</v>
      </c>
      <c r="M1982" s="2" t="str">
        <f>IF(K1982&gt;=9,"Promoter",IF(K1982&gt;=7,"Passive","Detractor"))</f>
        <v>Promoter</v>
      </c>
      <c r="N1982" s="2" t="s">
        <v>7737</v>
      </c>
    </row>
    <row r="1983" spans="1:14" x14ac:dyDescent="0.2">
      <c r="A1983" s="2" t="s">
        <v>9718</v>
      </c>
      <c r="B1983" s="2" t="s">
        <v>6536</v>
      </c>
      <c r="C1983" s="2" t="s">
        <v>2273</v>
      </c>
      <c r="D1983" s="2" t="s">
        <v>13</v>
      </c>
      <c r="E1983" s="11">
        <v>46104</v>
      </c>
      <c r="F1983" s="2">
        <v>4</v>
      </c>
      <c r="G1983" s="2">
        <v>3</v>
      </c>
      <c r="H1983" s="2">
        <v>4</v>
      </c>
      <c r="I1983" s="2">
        <v>5</v>
      </c>
      <c r="J1983" s="2">
        <v>5</v>
      </c>
      <c r="K1983" s="2">
        <v>8</v>
      </c>
      <c r="L1983" s="2" t="str">
        <f>IF(F1983&gt;=4,"Positive",IF(F1983=3,"Neutral","Negative"))</f>
        <v>Positive</v>
      </c>
      <c r="M1983" s="2" t="str">
        <f>IF(K1983&gt;=9,"Promoter",IF(K1983&gt;=7,"Passive","Detractor"))</f>
        <v>Passive</v>
      </c>
      <c r="N1983" s="2" t="s">
        <v>7735</v>
      </c>
    </row>
    <row r="1984" spans="1:14" x14ac:dyDescent="0.2">
      <c r="A1984" s="2" t="s">
        <v>9719</v>
      </c>
      <c r="B1984" s="2" t="s">
        <v>6713</v>
      </c>
      <c r="C1984" s="2" t="s">
        <v>2402</v>
      </c>
      <c r="D1984" s="2" t="s">
        <v>67</v>
      </c>
      <c r="E1984" s="11">
        <v>46104</v>
      </c>
      <c r="F1984" s="2">
        <v>3</v>
      </c>
      <c r="G1984" s="2">
        <v>4</v>
      </c>
      <c r="H1984" s="2">
        <v>3</v>
      </c>
      <c r="I1984" s="2">
        <v>2</v>
      </c>
      <c r="J1984" s="2">
        <v>4</v>
      </c>
      <c r="K1984" s="2">
        <v>5</v>
      </c>
      <c r="L1984" s="2" t="str">
        <f>IF(F1984&gt;=4,"Positive",IF(F1984=3,"Neutral","Negative"))</f>
        <v>Neutral</v>
      </c>
      <c r="M1984" s="2" t="str">
        <f>IF(K1984&gt;=9,"Promoter",IF(K1984&gt;=7,"Passive","Detractor"))</f>
        <v>Detractor</v>
      </c>
      <c r="N1984" s="2" t="s">
        <v>7733</v>
      </c>
    </row>
    <row r="1985" spans="1:14" x14ac:dyDescent="0.2">
      <c r="A1985" s="2" t="s">
        <v>9720</v>
      </c>
      <c r="B1985" s="2" t="s">
        <v>5108</v>
      </c>
      <c r="C1985" s="2" t="s">
        <v>2223</v>
      </c>
      <c r="D1985" s="2" t="s">
        <v>87</v>
      </c>
      <c r="E1985" s="11">
        <v>46105</v>
      </c>
      <c r="F1985" s="2">
        <v>5</v>
      </c>
      <c r="G1985" s="2">
        <v>5</v>
      </c>
      <c r="H1985" s="2">
        <v>5</v>
      </c>
      <c r="I1985" s="2">
        <v>5</v>
      </c>
      <c r="J1985" s="2">
        <v>5</v>
      </c>
      <c r="K1985" s="2">
        <v>10</v>
      </c>
      <c r="L1985" s="2" t="str">
        <f>IF(F1985&gt;=4,"Positive",IF(F1985=3,"Neutral","Negative"))</f>
        <v>Positive</v>
      </c>
      <c r="M1985" s="2" t="str">
        <f>IF(K1985&gt;=9,"Promoter",IF(K1985&gt;=7,"Passive","Detractor"))</f>
        <v>Promoter</v>
      </c>
      <c r="N1985" s="2" t="s">
        <v>7735</v>
      </c>
    </row>
    <row r="1986" spans="1:14" x14ac:dyDescent="0.2">
      <c r="A1986" s="2" t="s">
        <v>9721</v>
      </c>
      <c r="B1986" s="2" t="s">
        <v>6657</v>
      </c>
      <c r="C1986" s="2" t="s">
        <v>2309</v>
      </c>
      <c r="D1986" s="2" t="s">
        <v>77</v>
      </c>
      <c r="E1986" s="11">
        <v>46105</v>
      </c>
      <c r="F1986" s="2">
        <v>3</v>
      </c>
      <c r="G1986" s="2">
        <v>3</v>
      </c>
      <c r="H1986" s="2">
        <v>4</v>
      </c>
      <c r="I1986" s="2">
        <v>2</v>
      </c>
      <c r="J1986" s="2">
        <v>3</v>
      </c>
      <c r="K1986" s="2">
        <v>7</v>
      </c>
      <c r="L1986" s="2" t="str">
        <f>IF(F1986&gt;=4,"Positive",IF(F1986=3,"Neutral","Negative"))</f>
        <v>Neutral</v>
      </c>
      <c r="M1986" s="2" t="str">
        <f>IF(K1986&gt;=9,"Promoter",IF(K1986&gt;=7,"Passive","Detractor"))</f>
        <v>Passive</v>
      </c>
      <c r="N1986" s="2" t="s">
        <v>7743</v>
      </c>
    </row>
    <row r="1987" spans="1:14" x14ac:dyDescent="0.2">
      <c r="A1987" s="2" t="s">
        <v>9722</v>
      </c>
      <c r="B1987" s="2" t="s">
        <v>6431</v>
      </c>
      <c r="C1987" s="2" t="s">
        <v>2367</v>
      </c>
      <c r="D1987" s="2" t="s">
        <v>13</v>
      </c>
      <c r="E1987" s="11">
        <v>46106</v>
      </c>
      <c r="F1987" s="2">
        <v>3</v>
      </c>
      <c r="G1987" s="2">
        <v>4</v>
      </c>
      <c r="H1987" s="2">
        <v>3</v>
      </c>
      <c r="I1987" s="2">
        <v>3</v>
      </c>
      <c r="J1987" s="2">
        <v>3</v>
      </c>
      <c r="K1987" s="2">
        <v>6</v>
      </c>
      <c r="L1987" s="2" t="str">
        <f>IF(F1987&gt;=4,"Positive",IF(F1987=3,"Neutral","Negative"))</f>
        <v>Neutral</v>
      </c>
      <c r="M1987" s="2" t="str">
        <f>IF(K1987&gt;=9,"Promoter",IF(K1987&gt;=7,"Passive","Detractor"))</f>
        <v>Detractor</v>
      </c>
      <c r="N1987" s="2" t="s">
        <v>7735</v>
      </c>
    </row>
    <row r="1988" spans="1:14" x14ac:dyDescent="0.2">
      <c r="A1988" s="2" t="s">
        <v>9723</v>
      </c>
      <c r="B1988" s="2" t="s">
        <v>6772</v>
      </c>
      <c r="C1988" s="2" t="s">
        <v>301</v>
      </c>
      <c r="D1988" s="2" t="s">
        <v>22</v>
      </c>
      <c r="E1988" s="11">
        <v>46106</v>
      </c>
      <c r="F1988" s="2">
        <v>3</v>
      </c>
      <c r="G1988" s="2">
        <v>2</v>
      </c>
      <c r="H1988" s="2">
        <v>3</v>
      </c>
      <c r="I1988" s="2">
        <v>2</v>
      </c>
      <c r="J1988" s="2">
        <v>2</v>
      </c>
      <c r="K1988" s="2">
        <v>7</v>
      </c>
      <c r="L1988" s="2" t="str">
        <f>IF(F1988&gt;=4,"Positive",IF(F1988=3,"Neutral","Negative"))</f>
        <v>Neutral</v>
      </c>
      <c r="M1988" s="2" t="str">
        <f>IF(K1988&gt;=9,"Promoter",IF(K1988&gt;=7,"Passive","Detractor"))</f>
        <v>Passive</v>
      </c>
      <c r="N1988" s="2" t="s">
        <v>7735</v>
      </c>
    </row>
    <row r="1989" spans="1:14" x14ac:dyDescent="0.2">
      <c r="A1989" s="2" t="s">
        <v>9724</v>
      </c>
      <c r="B1989" s="2" t="s">
        <v>6775</v>
      </c>
      <c r="C1989" s="2" t="s">
        <v>1505</v>
      </c>
      <c r="D1989" s="2" t="s">
        <v>43</v>
      </c>
      <c r="E1989" s="11">
        <v>46106</v>
      </c>
      <c r="F1989" s="2">
        <v>4</v>
      </c>
      <c r="G1989" s="2">
        <v>5</v>
      </c>
      <c r="H1989" s="2">
        <v>4</v>
      </c>
      <c r="I1989" s="2">
        <v>4</v>
      </c>
      <c r="J1989" s="2">
        <v>5</v>
      </c>
      <c r="K1989" s="2">
        <v>8</v>
      </c>
      <c r="L1989" s="2" t="str">
        <f>IF(F1989&gt;=4,"Positive",IF(F1989=3,"Neutral","Negative"))</f>
        <v>Positive</v>
      </c>
      <c r="M1989" s="2" t="str">
        <f>IF(K1989&gt;=9,"Promoter",IF(K1989&gt;=7,"Passive","Detractor"))</f>
        <v>Passive</v>
      </c>
      <c r="N1989" s="2" t="s">
        <v>7733</v>
      </c>
    </row>
    <row r="1990" spans="1:14" x14ac:dyDescent="0.2">
      <c r="A1990" s="2" t="s">
        <v>9725</v>
      </c>
      <c r="B1990" s="2" t="s">
        <v>6100</v>
      </c>
      <c r="C1990" s="2" t="s">
        <v>218</v>
      </c>
      <c r="D1990" s="2" t="s">
        <v>37</v>
      </c>
      <c r="E1990" s="11">
        <v>46107</v>
      </c>
      <c r="F1990" s="2">
        <v>4</v>
      </c>
      <c r="G1990" s="2">
        <v>5</v>
      </c>
      <c r="H1990" s="2">
        <v>4</v>
      </c>
      <c r="I1990" s="2">
        <v>5</v>
      </c>
      <c r="J1990" s="2">
        <v>4</v>
      </c>
      <c r="K1990" s="2">
        <v>7</v>
      </c>
      <c r="L1990" s="2" t="str">
        <f>IF(F1990&gt;=4,"Positive",IF(F1990=3,"Neutral","Negative"))</f>
        <v>Positive</v>
      </c>
      <c r="M1990" s="2" t="str">
        <f>IF(K1990&gt;=9,"Promoter",IF(K1990&gt;=7,"Passive","Detractor"))</f>
        <v>Passive</v>
      </c>
      <c r="N1990" s="2" t="s">
        <v>7749</v>
      </c>
    </row>
    <row r="1991" spans="1:14" x14ac:dyDescent="0.2">
      <c r="A1991" s="2" t="s">
        <v>9726</v>
      </c>
      <c r="B1991" s="2" t="s">
        <v>6546</v>
      </c>
      <c r="C1991" s="2" t="s">
        <v>2400</v>
      </c>
      <c r="D1991" s="2" t="s">
        <v>129</v>
      </c>
      <c r="E1991" s="11">
        <v>46107</v>
      </c>
      <c r="F1991" s="2">
        <v>5</v>
      </c>
      <c r="G1991" s="2">
        <v>5</v>
      </c>
      <c r="H1991" s="2">
        <v>5</v>
      </c>
      <c r="I1991" s="2">
        <v>5</v>
      </c>
      <c r="J1991" s="2">
        <v>4</v>
      </c>
      <c r="K1991" s="2">
        <v>9</v>
      </c>
      <c r="L1991" s="2" t="str">
        <f>IF(F1991&gt;=4,"Positive",IF(F1991=3,"Neutral","Negative"))</f>
        <v>Positive</v>
      </c>
      <c r="M1991" s="2" t="str">
        <f>IF(K1991&gt;=9,"Promoter",IF(K1991&gt;=7,"Passive","Detractor"))</f>
        <v>Promoter</v>
      </c>
      <c r="N1991" s="2" t="s">
        <v>7737</v>
      </c>
    </row>
    <row r="1992" spans="1:14" x14ac:dyDescent="0.2">
      <c r="A1992" s="2" t="s">
        <v>9727</v>
      </c>
      <c r="B1992" s="2" t="s">
        <v>6570</v>
      </c>
      <c r="C1992" s="2" t="s">
        <v>2510</v>
      </c>
      <c r="D1992" s="2" t="s">
        <v>87</v>
      </c>
      <c r="E1992" s="11">
        <v>46107</v>
      </c>
      <c r="F1992" s="2">
        <v>3</v>
      </c>
      <c r="G1992" s="2">
        <v>3</v>
      </c>
      <c r="H1992" s="2">
        <v>3</v>
      </c>
      <c r="I1992" s="2">
        <v>3</v>
      </c>
      <c r="J1992" s="2">
        <v>4</v>
      </c>
      <c r="K1992" s="2">
        <v>5</v>
      </c>
      <c r="L1992" s="2" t="str">
        <f>IF(F1992&gt;=4,"Positive",IF(F1992=3,"Neutral","Negative"))</f>
        <v>Neutral</v>
      </c>
      <c r="M1992" s="2" t="str">
        <f>IF(K1992&gt;=9,"Promoter",IF(K1992&gt;=7,"Passive","Detractor"))</f>
        <v>Detractor</v>
      </c>
      <c r="N1992" s="2" t="s">
        <v>7733</v>
      </c>
    </row>
    <row r="1993" spans="1:14" x14ac:dyDescent="0.2">
      <c r="A1993" s="2" t="s">
        <v>9728</v>
      </c>
      <c r="B1993" s="2" t="s">
        <v>6652</v>
      </c>
      <c r="C1993" s="2" t="s">
        <v>2568</v>
      </c>
      <c r="D1993" s="2" t="s">
        <v>93</v>
      </c>
      <c r="E1993" s="11">
        <v>46107</v>
      </c>
      <c r="F1993" s="2">
        <v>4</v>
      </c>
      <c r="G1993" s="2">
        <v>3</v>
      </c>
      <c r="H1993" s="2">
        <v>4</v>
      </c>
      <c r="I1993" s="2">
        <v>4</v>
      </c>
      <c r="J1993" s="2">
        <v>4</v>
      </c>
      <c r="K1993" s="2">
        <v>8</v>
      </c>
      <c r="L1993" s="2" t="str">
        <f>IF(F1993&gt;=4,"Positive",IF(F1993=3,"Neutral","Negative"))</f>
        <v>Positive</v>
      </c>
      <c r="M1993" s="2" t="str">
        <f>IF(K1993&gt;=9,"Promoter",IF(K1993&gt;=7,"Passive","Detractor"))</f>
        <v>Passive</v>
      </c>
      <c r="N1993" s="2" t="s">
        <v>7735</v>
      </c>
    </row>
    <row r="1994" spans="1:14" x14ac:dyDescent="0.2">
      <c r="A1994" s="2" t="s">
        <v>9729</v>
      </c>
      <c r="B1994" s="2" t="s">
        <v>6676</v>
      </c>
      <c r="C1994" s="2" t="s">
        <v>1914</v>
      </c>
      <c r="D1994" s="2" t="s">
        <v>49</v>
      </c>
      <c r="E1994" s="11">
        <v>46107</v>
      </c>
      <c r="F1994" s="2">
        <v>3</v>
      </c>
      <c r="G1994" s="2">
        <v>2</v>
      </c>
      <c r="H1994" s="2">
        <v>3</v>
      </c>
      <c r="I1994" s="2">
        <v>3</v>
      </c>
      <c r="J1994" s="2">
        <v>3</v>
      </c>
      <c r="K1994" s="2">
        <v>6</v>
      </c>
      <c r="L1994" s="2" t="str">
        <f>IF(F1994&gt;=4,"Positive",IF(F1994=3,"Neutral","Negative"))</f>
        <v>Neutral</v>
      </c>
      <c r="M1994" s="2" t="str">
        <f>IF(K1994&gt;=9,"Promoter",IF(K1994&gt;=7,"Passive","Detractor"))</f>
        <v>Detractor</v>
      </c>
      <c r="N1994" s="2" t="s">
        <v>7743</v>
      </c>
    </row>
    <row r="1995" spans="1:14" x14ac:dyDescent="0.2">
      <c r="A1995" s="2" t="s">
        <v>9730</v>
      </c>
      <c r="B1995" s="2" t="s">
        <v>6721</v>
      </c>
      <c r="C1995" s="2" t="s">
        <v>2433</v>
      </c>
      <c r="D1995" s="2" t="s">
        <v>89</v>
      </c>
      <c r="E1995" s="11">
        <v>46107</v>
      </c>
      <c r="F1995" s="2">
        <v>4</v>
      </c>
      <c r="G1995" s="2">
        <v>5</v>
      </c>
      <c r="H1995" s="2">
        <v>4</v>
      </c>
      <c r="I1995" s="2">
        <v>5</v>
      </c>
      <c r="J1995" s="2">
        <v>3</v>
      </c>
      <c r="K1995" s="2">
        <v>8</v>
      </c>
      <c r="L1995" s="2" t="str">
        <f>IF(F1995&gt;=4,"Positive",IF(F1995=3,"Neutral","Negative"))</f>
        <v>Positive</v>
      </c>
      <c r="M1995" s="2" t="str">
        <f>IF(K1995&gt;=9,"Promoter",IF(K1995&gt;=7,"Passive","Detractor"))</f>
        <v>Passive</v>
      </c>
      <c r="N1995" s="2" t="s">
        <v>7737</v>
      </c>
    </row>
    <row r="1996" spans="1:14" x14ac:dyDescent="0.2">
      <c r="A1996" s="2" t="s">
        <v>9731</v>
      </c>
      <c r="B1996" s="2" t="s">
        <v>6745</v>
      </c>
      <c r="C1996" s="2" t="s">
        <v>464</v>
      </c>
      <c r="D1996" s="2" t="s">
        <v>83</v>
      </c>
      <c r="E1996" s="11">
        <v>46107</v>
      </c>
      <c r="F1996" s="2">
        <v>4</v>
      </c>
      <c r="G1996" s="2">
        <v>3</v>
      </c>
      <c r="H1996" s="2">
        <v>4</v>
      </c>
      <c r="I1996" s="2">
        <v>4</v>
      </c>
      <c r="J1996" s="2">
        <v>3</v>
      </c>
      <c r="K1996" s="2">
        <v>8</v>
      </c>
      <c r="L1996" s="2" t="str">
        <f>IF(F1996&gt;=4,"Positive",IF(F1996=3,"Neutral","Negative"))</f>
        <v>Positive</v>
      </c>
      <c r="M1996" s="2" t="str">
        <f>IF(K1996&gt;=9,"Promoter",IF(K1996&gt;=7,"Passive","Detractor"))</f>
        <v>Passive</v>
      </c>
      <c r="N1996" s="2" t="s">
        <v>7743</v>
      </c>
    </row>
    <row r="1997" spans="1:14" x14ac:dyDescent="0.2">
      <c r="A1997" s="2" t="s">
        <v>9732</v>
      </c>
      <c r="B1997" s="2" t="s">
        <v>6749</v>
      </c>
      <c r="C1997" s="2" t="s">
        <v>2057</v>
      </c>
      <c r="D1997" s="2" t="s">
        <v>29</v>
      </c>
      <c r="E1997" s="11">
        <v>46107</v>
      </c>
      <c r="F1997" s="2">
        <v>4</v>
      </c>
      <c r="G1997" s="2">
        <v>4</v>
      </c>
      <c r="H1997" s="2">
        <v>4</v>
      </c>
      <c r="I1997" s="2">
        <v>5</v>
      </c>
      <c r="J1997" s="2">
        <v>4</v>
      </c>
      <c r="K1997" s="2">
        <v>7</v>
      </c>
      <c r="L1997" s="2" t="str">
        <f>IF(F1997&gt;=4,"Positive",IF(F1997=3,"Neutral","Negative"))</f>
        <v>Positive</v>
      </c>
      <c r="M1997" s="2" t="str">
        <f>IF(K1997&gt;=9,"Promoter",IF(K1997&gt;=7,"Passive","Detractor"))</f>
        <v>Passive</v>
      </c>
      <c r="N1997" s="2" t="s">
        <v>7749</v>
      </c>
    </row>
    <row r="1998" spans="1:14" x14ac:dyDescent="0.2">
      <c r="A1998" s="2" t="s">
        <v>9733</v>
      </c>
      <c r="B1998" s="2" t="s">
        <v>6087</v>
      </c>
      <c r="C1998" s="2" t="s">
        <v>516</v>
      </c>
      <c r="D1998" s="2" t="s">
        <v>47</v>
      </c>
      <c r="E1998" s="11">
        <v>46108</v>
      </c>
      <c r="F1998" s="2">
        <v>4</v>
      </c>
      <c r="G1998" s="2">
        <v>4</v>
      </c>
      <c r="H1998" s="2">
        <v>3</v>
      </c>
      <c r="I1998" s="2">
        <v>5</v>
      </c>
      <c r="J1998" s="2">
        <v>3</v>
      </c>
      <c r="K1998" s="2">
        <v>7</v>
      </c>
      <c r="L1998" s="2" t="str">
        <f>IF(F1998&gt;=4,"Positive",IF(F1998=3,"Neutral","Negative"))</f>
        <v>Positive</v>
      </c>
      <c r="M1998" s="2" t="str">
        <f>IF(K1998&gt;=9,"Promoter",IF(K1998&gt;=7,"Passive","Detractor"))</f>
        <v>Passive</v>
      </c>
      <c r="N1998" s="2" t="s">
        <v>7743</v>
      </c>
    </row>
    <row r="1999" spans="1:14" x14ac:dyDescent="0.2">
      <c r="A1999" s="2" t="s">
        <v>9734</v>
      </c>
      <c r="B1999" s="2" t="s">
        <v>6560</v>
      </c>
      <c r="C1999" s="2" t="s">
        <v>2202</v>
      </c>
      <c r="D1999" s="2" t="s">
        <v>13</v>
      </c>
      <c r="E1999" s="11">
        <v>46108</v>
      </c>
      <c r="F1999" s="2">
        <v>4</v>
      </c>
      <c r="G1999" s="2">
        <v>5</v>
      </c>
      <c r="H1999" s="2">
        <v>3</v>
      </c>
      <c r="I1999" s="2">
        <v>4</v>
      </c>
      <c r="J1999" s="2">
        <v>3</v>
      </c>
      <c r="K1999" s="2">
        <v>7</v>
      </c>
      <c r="L1999" s="2" t="str">
        <f>IF(F1999&gt;=4,"Positive",IF(F1999=3,"Neutral","Negative"))</f>
        <v>Positive</v>
      </c>
      <c r="M1999" s="2" t="str">
        <f>IF(K1999&gt;=9,"Promoter",IF(K1999&gt;=7,"Passive","Detractor"))</f>
        <v>Passive</v>
      </c>
      <c r="N1999" s="2" t="s">
        <v>7749</v>
      </c>
    </row>
    <row r="2000" spans="1:14" x14ac:dyDescent="0.2">
      <c r="A2000" s="2" t="s">
        <v>9735</v>
      </c>
      <c r="B2000" s="2" t="s">
        <v>6758</v>
      </c>
      <c r="C2000" s="2" t="s">
        <v>2040</v>
      </c>
      <c r="D2000" s="2" t="s">
        <v>29</v>
      </c>
      <c r="E2000" s="11">
        <v>46108</v>
      </c>
      <c r="F2000" s="2">
        <v>5</v>
      </c>
      <c r="G2000" s="2">
        <v>5</v>
      </c>
      <c r="H2000" s="2">
        <v>5</v>
      </c>
      <c r="I2000" s="2">
        <v>5</v>
      </c>
      <c r="J2000" s="2">
        <v>5</v>
      </c>
      <c r="K2000" s="2">
        <v>8</v>
      </c>
      <c r="L2000" s="2" t="str">
        <f>IF(F2000&gt;=4,"Positive",IF(F2000=3,"Neutral","Negative"))</f>
        <v>Positive</v>
      </c>
      <c r="M2000" s="2" t="str">
        <f>IF(K2000&gt;=9,"Promoter",IF(K2000&gt;=7,"Passive","Detractor"))</f>
        <v>Passive</v>
      </c>
      <c r="N2000" s="2" t="s">
        <v>7733</v>
      </c>
    </row>
    <row r="2001" spans="1:14" x14ac:dyDescent="0.2">
      <c r="A2001" s="2" t="s">
        <v>9736</v>
      </c>
      <c r="B2001" s="2" t="s">
        <v>6809</v>
      </c>
      <c r="C2001" s="2" t="s">
        <v>1630</v>
      </c>
      <c r="D2001" s="2" t="s">
        <v>101</v>
      </c>
      <c r="E2001" s="11">
        <v>46108</v>
      </c>
      <c r="F2001" s="2">
        <v>4</v>
      </c>
      <c r="G2001" s="2">
        <v>4</v>
      </c>
      <c r="H2001" s="2">
        <v>4</v>
      </c>
      <c r="I2001" s="2">
        <v>3</v>
      </c>
      <c r="J2001" s="2">
        <v>3</v>
      </c>
      <c r="K2001" s="2">
        <v>7</v>
      </c>
      <c r="L2001" s="2" t="str">
        <f>IF(F2001&gt;=4,"Positive",IF(F2001=3,"Neutral","Negative"))</f>
        <v>Positive</v>
      </c>
      <c r="M2001" s="2" t="str">
        <f>IF(K2001&gt;=9,"Promoter",IF(K2001&gt;=7,"Passive","Detractor"))</f>
        <v>Passive</v>
      </c>
      <c r="N2001" s="2" t="s">
        <v>7743</v>
      </c>
    </row>
    <row r="2002" spans="1:14" x14ac:dyDescent="0.2">
      <c r="A2002" s="2" t="s">
        <v>9737</v>
      </c>
      <c r="B2002" s="2" t="s">
        <v>5695</v>
      </c>
      <c r="C2002" s="2" t="s">
        <v>608</v>
      </c>
      <c r="D2002" s="2" t="s">
        <v>69</v>
      </c>
      <c r="E2002" s="11">
        <v>46109</v>
      </c>
      <c r="F2002" s="2">
        <v>4</v>
      </c>
      <c r="G2002" s="2">
        <v>5</v>
      </c>
      <c r="H2002" s="2">
        <v>4</v>
      </c>
      <c r="I2002" s="2">
        <v>4</v>
      </c>
      <c r="J2002" s="2">
        <v>4</v>
      </c>
      <c r="K2002" s="2">
        <v>7</v>
      </c>
      <c r="L2002" s="2" t="str">
        <f>IF(F2002&gt;=4,"Positive",IF(F2002=3,"Neutral","Negative"))</f>
        <v>Positive</v>
      </c>
      <c r="M2002" s="2" t="str">
        <f>IF(K2002&gt;=9,"Promoter",IF(K2002&gt;=7,"Passive","Detractor"))</f>
        <v>Passive</v>
      </c>
      <c r="N2002" s="2" t="s">
        <v>7743</v>
      </c>
    </row>
    <row r="2003" spans="1:14" x14ac:dyDescent="0.2">
      <c r="A2003" s="2" t="s">
        <v>9738</v>
      </c>
      <c r="B2003" s="2" t="s">
        <v>6398</v>
      </c>
      <c r="C2003" s="2" t="s">
        <v>1462</v>
      </c>
      <c r="D2003" s="2" t="s">
        <v>83</v>
      </c>
      <c r="E2003" s="11">
        <v>46109</v>
      </c>
      <c r="F2003" s="2">
        <v>4</v>
      </c>
      <c r="G2003" s="2">
        <v>4</v>
      </c>
      <c r="H2003" s="2">
        <v>4</v>
      </c>
      <c r="I2003" s="2">
        <v>4</v>
      </c>
      <c r="J2003" s="2">
        <v>4</v>
      </c>
      <c r="K2003" s="2">
        <v>8</v>
      </c>
      <c r="L2003" s="2" t="str">
        <f>IF(F2003&gt;=4,"Positive",IF(F2003=3,"Neutral","Negative"))</f>
        <v>Positive</v>
      </c>
      <c r="M2003" s="2" t="str">
        <f>IF(K2003&gt;=9,"Promoter",IF(K2003&gt;=7,"Passive","Detractor"))</f>
        <v>Passive</v>
      </c>
      <c r="N2003" s="2" t="s">
        <v>7737</v>
      </c>
    </row>
    <row r="2004" spans="1:14" x14ac:dyDescent="0.2">
      <c r="A2004" s="2" t="s">
        <v>9739</v>
      </c>
      <c r="B2004" s="2" t="s">
        <v>6584</v>
      </c>
      <c r="C2004" s="2" t="s">
        <v>1398</v>
      </c>
      <c r="D2004" s="2" t="s">
        <v>26</v>
      </c>
      <c r="E2004" s="11">
        <v>46109</v>
      </c>
      <c r="F2004" s="2">
        <v>4</v>
      </c>
      <c r="G2004" s="2">
        <v>4</v>
      </c>
      <c r="H2004" s="2">
        <v>4</v>
      </c>
      <c r="I2004" s="2">
        <v>4</v>
      </c>
      <c r="J2004" s="2">
        <v>4</v>
      </c>
      <c r="K2004" s="2">
        <v>7</v>
      </c>
      <c r="L2004" s="2" t="str">
        <f>IF(F2004&gt;=4,"Positive",IF(F2004=3,"Neutral","Negative"))</f>
        <v>Positive</v>
      </c>
      <c r="M2004" s="2" t="str">
        <f>IF(K2004&gt;=9,"Promoter",IF(K2004&gt;=7,"Passive","Detractor"))</f>
        <v>Passive</v>
      </c>
      <c r="N2004" s="2" t="s">
        <v>7743</v>
      </c>
    </row>
    <row r="2005" spans="1:14" x14ac:dyDescent="0.2">
      <c r="A2005" s="2" t="s">
        <v>9740</v>
      </c>
      <c r="B2005" s="2" t="s">
        <v>6587</v>
      </c>
      <c r="C2005" s="2" t="s">
        <v>1904</v>
      </c>
      <c r="D2005" s="2" t="s">
        <v>77</v>
      </c>
      <c r="E2005" s="11">
        <v>46109</v>
      </c>
      <c r="F2005" s="2">
        <v>5</v>
      </c>
      <c r="G2005" s="2">
        <v>5</v>
      </c>
      <c r="H2005" s="2">
        <v>5</v>
      </c>
      <c r="I2005" s="2">
        <v>5</v>
      </c>
      <c r="J2005" s="2">
        <v>4</v>
      </c>
      <c r="K2005" s="2">
        <v>9</v>
      </c>
      <c r="L2005" s="2" t="str">
        <f>IF(F2005&gt;=4,"Positive",IF(F2005=3,"Neutral","Negative"))</f>
        <v>Positive</v>
      </c>
      <c r="M2005" s="2" t="str">
        <f>IF(K2005&gt;=9,"Promoter",IF(K2005&gt;=7,"Passive","Detractor"))</f>
        <v>Promoter</v>
      </c>
      <c r="N2005" s="2" t="s">
        <v>7733</v>
      </c>
    </row>
    <row r="2006" spans="1:14" x14ac:dyDescent="0.2">
      <c r="A2006" s="2" t="s">
        <v>9741</v>
      </c>
      <c r="B2006" s="2" t="s">
        <v>6737</v>
      </c>
      <c r="C2006" s="2" t="s">
        <v>2599</v>
      </c>
      <c r="D2006" s="2" t="s">
        <v>73</v>
      </c>
      <c r="E2006" s="11">
        <v>46109</v>
      </c>
      <c r="F2006" s="2">
        <v>4</v>
      </c>
      <c r="G2006" s="2">
        <v>5</v>
      </c>
      <c r="H2006" s="2">
        <v>5</v>
      </c>
      <c r="I2006" s="2">
        <v>4</v>
      </c>
      <c r="J2006" s="2">
        <v>5</v>
      </c>
      <c r="K2006" s="2">
        <v>7</v>
      </c>
      <c r="L2006" s="2" t="str">
        <f>IF(F2006&gt;=4,"Positive",IF(F2006=3,"Neutral","Negative"))</f>
        <v>Positive</v>
      </c>
      <c r="M2006" s="2" t="str">
        <f>IF(K2006&gt;=9,"Promoter",IF(K2006&gt;=7,"Passive","Detractor"))</f>
        <v>Passive</v>
      </c>
      <c r="N2006" s="2" t="s">
        <v>7743</v>
      </c>
    </row>
    <row r="2007" spans="1:14" x14ac:dyDescent="0.2">
      <c r="A2007" s="2" t="s">
        <v>9742</v>
      </c>
      <c r="B2007" s="2" t="s">
        <v>6753</v>
      </c>
      <c r="C2007" s="2" t="s">
        <v>1163</v>
      </c>
      <c r="D2007" s="2" t="s">
        <v>69</v>
      </c>
      <c r="E2007" s="11">
        <v>46109</v>
      </c>
      <c r="F2007" s="2">
        <v>5</v>
      </c>
      <c r="G2007" s="2">
        <v>5</v>
      </c>
      <c r="H2007" s="2">
        <v>5</v>
      </c>
      <c r="I2007" s="2">
        <v>5</v>
      </c>
      <c r="J2007" s="2">
        <v>5</v>
      </c>
      <c r="K2007" s="2">
        <v>9</v>
      </c>
      <c r="L2007" s="2" t="str">
        <f>IF(F2007&gt;=4,"Positive",IF(F2007=3,"Neutral","Negative"))</f>
        <v>Positive</v>
      </c>
      <c r="M2007" s="2" t="str">
        <f>IF(K2007&gt;=9,"Promoter",IF(K2007&gt;=7,"Passive","Detractor"))</f>
        <v>Promoter</v>
      </c>
      <c r="N2007" s="2" t="s">
        <v>7737</v>
      </c>
    </row>
    <row r="2008" spans="1:14" x14ac:dyDescent="0.2">
      <c r="A2008" s="2" t="s">
        <v>9743</v>
      </c>
      <c r="B2008" s="2" t="s">
        <v>6765</v>
      </c>
      <c r="C2008" s="2" t="s">
        <v>1131</v>
      </c>
      <c r="D2008" s="2" t="s">
        <v>110</v>
      </c>
      <c r="E2008" s="11">
        <v>46109</v>
      </c>
      <c r="F2008" s="2">
        <v>4</v>
      </c>
      <c r="G2008" s="2">
        <v>4</v>
      </c>
      <c r="H2008" s="2">
        <v>3</v>
      </c>
      <c r="I2008" s="2">
        <v>4</v>
      </c>
      <c r="J2008" s="2">
        <v>4</v>
      </c>
      <c r="K2008" s="2">
        <v>8</v>
      </c>
      <c r="L2008" s="2" t="str">
        <f>IF(F2008&gt;=4,"Positive",IF(F2008=3,"Neutral","Negative"))</f>
        <v>Positive</v>
      </c>
      <c r="M2008" s="2" t="str">
        <f>IF(K2008&gt;=9,"Promoter",IF(K2008&gt;=7,"Passive","Detractor"))</f>
        <v>Passive</v>
      </c>
      <c r="N2008" s="2" t="s">
        <v>7733</v>
      </c>
    </row>
    <row r="2009" spans="1:14" x14ac:dyDescent="0.2">
      <c r="A2009" s="2" t="s">
        <v>9744</v>
      </c>
      <c r="B2009" s="2" t="s">
        <v>6769</v>
      </c>
      <c r="C2009" s="2" t="s">
        <v>1934</v>
      </c>
      <c r="D2009" s="2" t="s">
        <v>93</v>
      </c>
      <c r="E2009" s="11">
        <v>46109</v>
      </c>
      <c r="F2009" s="2">
        <v>5</v>
      </c>
      <c r="G2009" s="2">
        <v>5</v>
      </c>
      <c r="H2009" s="2">
        <v>4</v>
      </c>
      <c r="I2009" s="2">
        <v>5</v>
      </c>
      <c r="J2009" s="2">
        <v>5</v>
      </c>
      <c r="K2009" s="2">
        <v>9</v>
      </c>
      <c r="L2009" s="2" t="str">
        <f>IF(F2009&gt;=4,"Positive",IF(F2009=3,"Neutral","Negative"))</f>
        <v>Positive</v>
      </c>
      <c r="M2009" s="2" t="str">
        <f>IF(K2009&gt;=9,"Promoter",IF(K2009&gt;=7,"Passive","Detractor"))</f>
        <v>Promoter</v>
      </c>
      <c r="N2009" s="2" t="s">
        <v>7737</v>
      </c>
    </row>
    <row r="2010" spans="1:14" x14ac:dyDescent="0.2">
      <c r="A2010" s="2" t="s">
        <v>9745</v>
      </c>
      <c r="B2010" s="2" t="s">
        <v>6796</v>
      </c>
      <c r="C2010" s="2" t="s">
        <v>2410</v>
      </c>
      <c r="D2010" s="2" t="s">
        <v>106</v>
      </c>
      <c r="E2010" s="11">
        <v>46109</v>
      </c>
      <c r="F2010" s="2">
        <v>3</v>
      </c>
      <c r="G2010" s="2">
        <v>3</v>
      </c>
      <c r="H2010" s="2">
        <v>2</v>
      </c>
      <c r="I2010" s="2">
        <v>2</v>
      </c>
      <c r="J2010" s="2">
        <v>3</v>
      </c>
      <c r="K2010" s="2">
        <v>7</v>
      </c>
      <c r="L2010" s="2" t="str">
        <f>IF(F2010&gt;=4,"Positive",IF(F2010=3,"Neutral","Negative"))</f>
        <v>Neutral</v>
      </c>
      <c r="M2010" s="2" t="str">
        <f>IF(K2010&gt;=9,"Promoter",IF(K2010&gt;=7,"Passive","Detractor"))</f>
        <v>Passive</v>
      </c>
      <c r="N2010" s="2" t="s">
        <v>7743</v>
      </c>
    </row>
    <row r="2011" spans="1:14" x14ac:dyDescent="0.2">
      <c r="A2011" s="2" t="s">
        <v>9746</v>
      </c>
      <c r="B2011" s="2" t="s">
        <v>6801</v>
      </c>
      <c r="C2011" s="2" t="s">
        <v>2189</v>
      </c>
      <c r="D2011" s="2" t="s">
        <v>93</v>
      </c>
      <c r="E2011" s="11">
        <v>46109</v>
      </c>
      <c r="F2011" s="2">
        <v>3</v>
      </c>
      <c r="G2011" s="2">
        <v>3</v>
      </c>
      <c r="H2011" s="2">
        <v>3</v>
      </c>
      <c r="I2011" s="2">
        <v>3</v>
      </c>
      <c r="J2011" s="2">
        <v>2</v>
      </c>
      <c r="K2011" s="2">
        <v>7</v>
      </c>
      <c r="L2011" s="2" t="str">
        <f>IF(F2011&gt;=4,"Positive",IF(F2011=3,"Neutral","Negative"))</f>
        <v>Neutral</v>
      </c>
      <c r="M2011" s="2" t="str">
        <f>IF(K2011&gt;=9,"Promoter",IF(K2011&gt;=7,"Passive","Detractor"))</f>
        <v>Passive</v>
      </c>
      <c r="N2011" s="2" t="s">
        <v>7749</v>
      </c>
    </row>
    <row r="2012" spans="1:14" x14ac:dyDescent="0.2">
      <c r="A2012" s="2" t="s">
        <v>9747</v>
      </c>
      <c r="B2012" s="2" t="s">
        <v>5517</v>
      </c>
      <c r="C2012" s="2" t="s">
        <v>2247</v>
      </c>
      <c r="D2012" s="2" t="s">
        <v>53</v>
      </c>
      <c r="E2012" s="11">
        <v>46110</v>
      </c>
      <c r="F2012" s="2">
        <v>4</v>
      </c>
      <c r="G2012" s="2">
        <v>5</v>
      </c>
      <c r="H2012" s="2">
        <v>4</v>
      </c>
      <c r="I2012" s="2">
        <v>5</v>
      </c>
      <c r="J2012" s="2">
        <v>4</v>
      </c>
      <c r="K2012" s="2">
        <v>9</v>
      </c>
      <c r="L2012" s="2" t="str">
        <f>IF(F2012&gt;=4,"Positive",IF(F2012=3,"Neutral","Negative"))</f>
        <v>Positive</v>
      </c>
      <c r="M2012" s="2" t="str">
        <f>IF(K2012&gt;=9,"Promoter",IF(K2012&gt;=7,"Passive","Detractor"))</f>
        <v>Promoter</v>
      </c>
      <c r="N2012" s="2" t="s">
        <v>7749</v>
      </c>
    </row>
    <row r="2013" spans="1:14" x14ac:dyDescent="0.2">
      <c r="A2013" s="2" t="s">
        <v>9748</v>
      </c>
      <c r="B2013" s="2" t="s">
        <v>5611</v>
      </c>
      <c r="C2013" s="2" t="s">
        <v>606</v>
      </c>
      <c r="D2013" s="2" t="s">
        <v>89</v>
      </c>
      <c r="E2013" s="11">
        <v>46110</v>
      </c>
      <c r="F2013" s="2">
        <v>3</v>
      </c>
      <c r="G2013" s="2">
        <v>3</v>
      </c>
      <c r="H2013" s="2">
        <v>3</v>
      </c>
      <c r="I2013" s="2">
        <v>4</v>
      </c>
      <c r="J2013" s="2">
        <v>3</v>
      </c>
      <c r="K2013" s="2">
        <v>6</v>
      </c>
      <c r="L2013" s="2" t="str">
        <f>IF(F2013&gt;=4,"Positive",IF(F2013=3,"Neutral","Negative"))</f>
        <v>Neutral</v>
      </c>
      <c r="M2013" s="2" t="str">
        <f>IF(K2013&gt;=9,"Promoter",IF(K2013&gt;=7,"Passive","Detractor"))</f>
        <v>Detractor</v>
      </c>
      <c r="N2013" s="2" t="s">
        <v>7733</v>
      </c>
    </row>
    <row r="2014" spans="1:14" x14ac:dyDescent="0.2">
      <c r="A2014" s="2" t="s">
        <v>9749</v>
      </c>
      <c r="B2014" s="2" t="s">
        <v>6096</v>
      </c>
      <c r="C2014" s="2" t="s">
        <v>2168</v>
      </c>
      <c r="D2014" s="2" t="s">
        <v>26</v>
      </c>
      <c r="E2014" s="11">
        <v>46110</v>
      </c>
      <c r="F2014" s="2">
        <v>5</v>
      </c>
      <c r="G2014" s="2">
        <v>5</v>
      </c>
      <c r="H2014" s="2">
        <v>5</v>
      </c>
      <c r="I2014" s="2">
        <v>5</v>
      </c>
      <c r="J2014" s="2">
        <v>5</v>
      </c>
      <c r="K2014" s="2">
        <v>8</v>
      </c>
      <c r="L2014" s="2" t="str">
        <f>IF(F2014&gt;=4,"Positive",IF(F2014=3,"Neutral","Negative"))</f>
        <v>Positive</v>
      </c>
      <c r="M2014" s="2" t="str">
        <f>IF(K2014&gt;=9,"Promoter",IF(K2014&gt;=7,"Passive","Detractor"))</f>
        <v>Passive</v>
      </c>
      <c r="N2014" s="2" t="s">
        <v>7735</v>
      </c>
    </row>
    <row r="2015" spans="1:14" x14ac:dyDescent="0.2">
      <c r="A2015" s="2" t="s">
        <v>9750</v>
      </c>
      <c r="B2015" s="2" t="s">
        <v>6711</v>
      </c>
      <c r="C2015" s="2" t="s">
        <v>2057</v>
      </c>
      <c r="D2015" s="2" t="s">
        <v>81</v>
      </c>
      <c r="E2015" s="11">
        <v>46110</v>
      </c>
      <c r="F2015" s="2">
        <v>4</v>
      </c>
      <c r="G2015" s="2">
        <v>5</v>
      </c>
      <c r="H2015" s="2">
        <v>5</v>
      </c>
      <c r="I2015" s="2">
        <v>4</v>
      </c>
      <c r="J2015" s="2">
        <v>4</v>
      </c>
      <c r="K2015" s="2">
        <v>9</v>
      </c>
      <c r="L2015" s="2" t="str">
        <f>IF(F2015&gt;=4,"Positive",IF(F2015=3,"Neutral","Negative"))</f>
        <v>Positive</v>
      </c>
      <c r="M2015" s="2" t="str">
        <f>IF(K2015&gt;=9,"Promoter",IF(K2015&gt;=7,"Passive","Detractor"))</f>
        <v>Promoter</v>
      </c>
      <c r="N2015" s="2" t="s">
        <v>7735</v>
      </c>
    </row>
    <row r="2016" spans="1:14" x14ac:dyDescent="0.2">
      <c r="A2016" s="2" t="s">
        <v>9751</v>
      </c>
      <c r="B2016" s="2" t="s">
        <v>6763</v>
      </c>
      <c r="C2016" s="2" t="s">
        <v>852</v>
      </c>
      <c r="D2016" s="2" t="s">
        <v>99</v>
      </c>
      <c r="E2016" s="11">
        <v>46110</v>
      </c>
      <c r="F2016" s="2">
        <v>3</v>
      </c>
      <c r="G2016" s="2">
        <v>3</v>
      </c>
      <c r="H2016" s="2">
        <v>3</v>
      </c>
      <c r="I2016" s="2">
        <v>3</v>
      </c>
      <c r="J2016" s="2">
        <v>2</v>
      </c>
      <c r="K2016" s="2">
        <v>6</v>
      </c>
      <c r="L2016" s="2" t="str">
        <f>IF(F2016&gt;=4,"Positive",IF(F2016=3,"Neutral","Negative"))</f>
        <v>Neutral</v>
      </c>
      <c r="M2016" s="2" t="str">
        <f>IF(K2016&gt;=9,"Promoter",IF(K2016&gt;=7,"Passive","Detractor"))</f>
        <v>Detractor</v>
      </c>
      <c r="N2016" s="2" t="s">
        <v>7735</v>
      </c>
    </row>
    <row r="2017" spans="1:14" x14ac:dyDescent="0.2">
      <c r="A2017" s="2" t="s">
        <v>9752</v>
      </c>
      <c r="B2017" s="2" t="s">
        <v>5889</v>
      </c>
      <c r="C2017" s="2" t="s">
        <v>1280</v>
      </c>
      <c r="D2017" s="2" t="s">
        <v>57</v>
      </c>
      <c r="E2017" s="11">
        <v>46111</v>
      </c>
      <c r="F2017" s="2">
        <v>4</v>
      </c>
      <c r="G2017" s="2">
        <v>4</v>
      </c>
      <c r="H2017" s="2">
        <v>3</v>
      </c>
      <c r="I2017" s="2">
        <v>5</v>
      </c>
      <c r="J2017" s="2">
        <v>4</v>
      </c>
      <c r="K2017" s="2">
        <v>7</v>
      </c>
      <c r="L2017" s="2" t="str">
        <f>IF(F2017&gt;=4,"Positive",IF(F2017=3,"Neutral","Negative"))</f>
        <v>Positive</v>
      </c>
      <c r="M2017" s="2" t="str">
        <f>IF(K2017&gt;=9,"Promoter",IF(K2017&gt;=7,"Passive","Detractor"))</f>
        <v>Passive</v>
      </c>
      <c r="N2017" s="2" t="s">
        <v>7743</v>
      </c>
    </row>
    <row r="2018" spans="1:14" x14ac:dyDescent="0.2">
      <c r="A2018" s="2" t="s">
        <v>9753</v>
      </c>
      <c r="B2018" s="2" t="s">
        <v>5822</v>
      </c>
      <c r="C2018" s="2" t="s">
        <v>2591</v>
      </c>
      <c r="D2018" s="2" t="s">
        <v>69</v>
      </c>
      <c r="E2018" s="11">
        <v>46112</v>
      </c>
      <c r="F2018" s="2">
        <v>3</v>
      </c>
      <c r="G2018" s="2">
        <v>3</v>
      </c>
      <c r="H2018" s="2">
        <v>2</v>
      </c>
      <c r="I2018" s="2">
        <v>4</v>
      </c>
      <c r="J2018" s="2">
        <v>2</v>
      </c>
      <c r="K2018" s="2">
        <v>7</v>
      </c>
      <c r="L2018" s="2" t="str">
        <f>IF(F2018&gt;=4,"Positive",IF(F2018=3,"Neutral","Negative"))</f>
        <v>Neutral</v>
      </c>
      <c r="M2018" s="2" t="str">
        <f>IF(K2018&gt;=9,"Promoter",IF(K2018&gt;=7,"Passive","Detractor"))</f>
        <v>Passive</v>
      </c>
      <c r="N2018" s="2" t="s">
        <v>7735</v>
      </c>
    </row>
    <row r="2019" spans="1:14" x14ac:dyDescent="0.2">
      <c r="A2019" s="2" t="s">
        <v>9754</v>
      </c>
      <c r="B2019" s="2" t="s">
        <v>6151</v>
      </c>
      <c r="C2019" s="2" t="s">
        <v>2244</v>
      </c>
      <c r="D2019" s="2" t="s">
        <v>32</v>
      </c>
      <c r="E2019" s="11">
        <v>46112</v>
      </c>
      <c r="F2019" s="2">
        <v>5</v>
      </c>
      <c r="G2019" s="2">
        <v>5</v>
      </c>
      <c r="H2019" s="2">
        <v>5</v>
      </c>
      <c r="I2019" s="2">
        <v>5</v>
      </c>
      <c r="J2019" s="2">
        <v>4</v>
      </c>
      <c r="K2019" s="2">
        <v>10</v>
      </c>
      <c r="L2019" s="2" t="str">
        <f>IF(F2019&gt;=4,"Positive",IF(F2019=3,"Neutral","Negative"))</f>
        <v>Positive</v>
      </c>
      <c r="M2019" s="2" t="str">
        <f>IF(K2019&gt;=9,"Promoter",IF(K2019&gt;=7,"Passive","Detractor"))</f>
        <v>Promoter</v>
      </c>
      <c r="N2019" s="2" t="s">
        <v>7743</v>
      </c>
    </row>
    <row r="2020" spans="1:14" x14ac:dyDescent="0.2">
      <c r="A2020" s="2" t="s">
        <v>9755</v>
      </c>
      <c r="B2020" s="2" t="s">
        <v>6804</v>
      </c>
      <c r="C2020" s="2" t="s">
        <v>983</v>
      </c>
      <c r="D2020" s="2" t="s">
        <v>19</v>
      </c>
      <c r="E2020" s="11">
        <v>46112</v>
      </c>
      <c r="F2020" s="2">
        <v>4</v>
      </c>
      <c r="G2020" s="2">
        <v>4</v>
      </c>
      <c r="H2020" s="2">
        <v>3</v>
      </c>
      <c r="I2020" s="2">
        <v>4</v>
      </c>
      <c r="J2020" s="2">
        <v>4</v>
      </c>
      <c r="K2020" s="2">
        <v>7</v>
      </c>
      <c r="L2020" s="2" t="str">
        <f>IF(F2020&gt;=4,"Positive",IF(F2020=3,"Neutral","Negative"))</f>
        <v>Positive</v>
      </c>
      <c r="M2020" s="2" t="str">
        <f>IF(K2020&gt;=9,"Promoter",IF(K2020&gt;=7,"Passive","Detractor"))</f>
        <v>Passive</v>
      </c>
      <c r="N2020" s="2" t="s">
        <v>7733</v>
      </c>
    </row>
    <row r="2021" spans="1:14" x14ac:dyDescent="0.2">
      <c r="A2021" s="2" t="s">
        <v>9756</v>
      </c>
      <c r="B2021" s="2" t="s">
        <v>6820</v>
      </c>
      <c r="C2021" s="2" t="s">
        <v>229</v>
      </c>
      <c r="D2021" s="2" t="s">
        <v>83</v>
      </c>
      <c r="E2021" s="11">
        <v>46112</v>
      </c>
      <c r="F2021" s="2">
        <v>4</v>
      </c>
      <c r="G2021" s="2">
        <v>4</v>
      </c>
      <c r="H2021" s="2">
        <v>4</v>
      </c>
      <c r="I2021" s="2">
        <v>4</v>
      </c>
      <c r="J2021" s="2">
        <v>3</v>
      </c>
      <c r="K2021" s="2">
        <v>9</v>
      </c>
      <c r="L2021" s="2" t="str">
        <f>IF(F2021&gt;=4,"Positive",IF(F2021=3,"Neutral","Negative"))</f>
        <v>Positive</v>
      </c>
      <c r="M2021" s="2" t="str">
        <f>IF(K2021&gt;=9,"Promoter",IF(K2021&gt;=7,"Passive","Detractor"))</f>
        <v>Promoter</v>
      </c>
      <c r="N2021" s="2" t="s">
        <v>7737</v>
      </c>
    </row>
    <row r="2022" spans="1:14" x14ac:dyDescent="0.2">
      <c r="A2022" s="2" t="s">
        <v>9757</v>
      </c>
      <c r="B2022" s="2" t="s">
        <v>5940</v>
      </c>
      <c r="C2022" s="2" t="s">
        <v>1458</v>
      </c>
      <c r="D2022" s="2" t="s">
        <v>61</v>
      </c>
      <c r="E2022" s="11">
        <v>46113</v>
      </c>
      <c r="F2022" s="2">
        <v>5</v>
      </c>
      <c r="G2022" s="2">
        <v>5</v>
      </c>
      <c r="H2022" s="2">
        <v>4</v>
      </c>
      <c r="I2022" s="2">
        <v>5</v>
      </c>
      <c r="J2022" s="2">
        <v>4</v>
      </c>
      <c r="K2022" s="2">
        <v>9</v>
      </c>
      <c r="L2022" s="2" t="str">
        <f>IF(F2022&gt;=4,"Positive",IF(F2022=3,"Neutral","Negative"))</f>
        <v>Positive</v>
      </c>
      <c r="M2022" s="2" t="str">
        <f>IF(K2022&gt;=9,"Promoter",IF(K2022&gt;=7,"Passive","Detractor"))</f>
        <v>Promoter</v>
      </c>
      <c r="N2022" s="2" t="s">
        <v>7743</v>
      </c>
    </row>
    <row r="2023" spans="1:14" x14ac:dyDescent="0.2">
      <c r="A2023" s="2" t="s">
        <v>9758</v>
      </c>
      <c r="B2023" s="2" t="s">
        <v>5952</v>
      </c>
      <c r="C2023" s="2" t="s">
        <v>1833</v>
      </c>
      <c r="D2023" s="2" t="s">
        <v>51</v>
      </c>
      <c r="E2023" s="11">
        <v>46113</v>
      </c>
      <c r="F2023" s="2">
        <v>4</v>
      </c>
      <c r="G2023" s="2">
        <v>4</v>
      </c>
      <c r="H2023" s="2">
        <v>3</v>
      </c>
      <c r="I2023" s="2">
        <v>4</v>
      </c>
      <c r="J2023" s="2">
        <v>5</v>
      </c>
      <c r="K2023" s="2">
        <v>7</v>
      </c>
      <c r="L2023" s="2" t="str">
        <f>IF(F2023&gt;=4,"Positive",IF(F2023=3,"Neutral","Negative"))</f>
        <v>Positive</v>
      </c>
      <c r="M2023" s="2" t="str">
        <f>IF(K2023&gt;=9,"Promoter",IF(K2023&gt;=7,"Passive","Detractor"))</f>
        <v>Passive</v>
      </c>
      <c r="N2023" s="2" t="s">
        <v>7735</v>
      </c>
    </row>
    <row r="2024" spans="1:14" x14ac:dyDescent="0.2">
      <c r="A2024" s="2" t="s">
        <v>9759</v>
      </c>
      <c r="B2024" s="2" t="s">
        <v>6014</v>
      </c>
      <c r="C2024" s="2" t="s">
        <v>549</v>
      </c>
      <c r="D2024" s="2" t="s">
        <v>89</v>
      </c>
      <c r="E2024" s="11">
        <v>46113</v>
      </c>
      <c r="F2024" s="2">
        <v>2</v>
      </c>
      <c r="G2024" s="2">
        <v>2</v>
      </c>
      <c r="H2024" s="2">
        <v>2</v>
      </c>
      <c r="I2024" s="2">
        <v>2</v>
      </c>
      <c r="J2024" s="2">
        <v>1</v>
      </c>
      <c r="K2024" s="2">
        <v>4</v>
      </c>
      <c r="L2024" s="2" t="str">
        <f>IF(F2024&gt;=4,"Positive",IF(F2024=3,"Neutral","Negative"))</f>
        <v>Negative</v>
      </c>
      <c r="M2024" s="2" t="str">
        <f>IF(K2024&gt;=9,"Promoter",IF(K2024&gt;=7,"Passive","Detractor"))</f>
        <v>Detractor</v>
      </c>
      <c r="N2024" s="2" t="s">
        <v>7737</v>
      </c>
    </row>
    <row r="2025" spans="1:14" x14ac:dyDescent="0.2">
      <c r="A2025" s="2" t="s">
        <v>9760</v>
      </c>
      <c r="B2025" s="2" t="s">
        <v>6783</v>
      </c>
      <c r="C2025" s="2" t="s">
        <v>2501</v>
      </c>
      <c r="D2025" s="2" t="s">
        <v>69</v>
      </c>
      <c r="E2025" s="11">
        <v>46113</v>
      </c>
      <c r="F2025" s="2">
        <v>5</v>
      </c>
      <c r="G2025" s="2">
        <v>5</v>
      </c>
      <c r="H2025" s="2">
        <v>5</v>
      </c>
      <c r="I2025" s="2">
        <v>5</v>
      </c>
      <c r="J2025" s="2">
        <v>5</v>
      </c>
      <c r="K2025" s="2">
        <v>9</v>
      </c>
      <c r="L2025" s="2" t="str">
        <f>IF(F2025&gt;=4,"Positive",IF(F2025=3,"Neutral","Negative"))</f>
        <v>Positive</v>
      </c>
      <c r="M2025" s="2" t="str">
        <f>IF(K2025&gt;=9,"Promoter",IF(K2025&gt;=7,"Passive","Detractor"))</f>
        <v>Promoter</v>
      </c>
      <c r="N2025" s="2" t="s">
        <v>7735</v>
      </c>
    </row>
    <row r="2026" spans="1:14" x14ac:dyDescent="0.2">
      <c r="A2026" s="2" t="s">
        <v>9761</v>
      </c>
      <c r="B2026" s="2" t="s">
        <v>6821</v>
      </c>
      <c r="C2026" s="2" t="s">
        <v>699</v>
      </c>
      <c r="D2026" s="2" t="s">
        <v>97</v>
      </c>
      <c r="E2026" s="11">
        <v>46113</v>
      </c>
      <c r="F2026" s="2">
        <v>4</v>
      </c>
      <c r="G2026" s="2">
        <v>4</v>
      </c>
      <c r="H2026" s="2">
        <v>4</v>
      </c>
      <c r="I2026" s="2">
        <v>3</v>
      </c>
      <c r="J2026" s="2">
        <v>3</v>
      </c>
      <c r="K2026" s="2">
        <v>7</v>
      </c>
      <c r="L2026" s="2" t="str">
        <f>IF(F2026&gt;=4,"Positive",IF(F2026=3,"Neutral","Negative"))</f>
        <v>Positive</v>
      </c>
      <c r="M2026" s="2" t="str">
        <f>IF(K2026&gt;=9,"Promoter",IF(K2026&gt;=7,"Passive","Detractor"))</f>
        <v>Passive</v>
      </c>
      <c r="N2026" s="2" t="s">
        <v>7749</v>
      </c>
    </row>
    <row r="2027" spans="1:14" x14ac:dyDescent="0.2">
      <c r="A2027" s="2" t="s">
        <v>9762</v>
      </c>
      <c r="B2027" s="2" t="s">
        <v>5231</v>
      </c>
      <c r="C2027" s="2" t="s">
        <v>2015</v>
      </c>
      <c r="D2027" s="2" t="s">
        <v>106</v>
      </c>
      <c r="E2027" s="11">
        <v>46114</v>
      </c>
      <c r="F2027" s="2">
        <v>3</v>
      </c>
      <c r="G2027" s="2">
        <v>3</v>
      </c>
      <c r="H2027" s="2">
        <v>3</v>
      </c>
      <c r="I2027" s="2">
        <v>3</v>
      </c>
      <c r="J2027" s="2">
        <v>4</v>
      </c>
      <c r="K2027" s="2">
        <v>5</v>
      </c>
      <c r="L2027" s="2" t="str">
        <f>IF(F2027&gt;=4,"Positive",IF(F2027=3,"Neutral","Negative"))</f>
        <v>Neutral</v>
      </c>
      <c r="M2027" s="2" t="str">
        <f>IF(K2027&gt;=9,"Promoter",IF(K2027&gt;=7,"Passive","Detractor"))</f>
        <v>Detractor</v>
      </c>
      <c r="N2027" s="2" t="s">
        <v>7743</v>
      </c>
    </row>
    <row r="2028" spans="1:14" x14ac:dyDescent="0.2">
      <c r="A2028" s="2" t="s">
        <v>9763</v>
      </c>
      <c r="B2028" s="2" t="s">
        <v>5947</v>
      </c>
      <c r="C2028" s="2" t="s">
        <v>549</v>
      </c>
      <c r="D2028" s="2" t="s">
        <v>120</v>
      </c>
      <c r="E2028" s="11">
        <v>46114</v>
      </c>
      <c r="F2028" s="2">
        <v>5</v>
      </c>
      <c r="G2028" s="2">
        <v>5</v>
      </c>
      <c r="H2028" s="2">
        <v>5</v>
      </c>
      <c r="I2028" s="2">
        <v>5</v>
      </c>
      <c r="J2028" s="2">
        <v>5</v>
      </c>
      <c r="K2028" s="2">
        <v>8</v>
      </c>
      <c r="L2028" s="2" t="str">
        <f>IF(F2028&gt;=4,"Positive",IF(F2028=3,"Neutral","Negative"))</f>
        <v>Positive</v>
      </c>
      <c r="M2028" s="2" t="str">
        <f>IF(K2028&gt;=9,"Promoter",IF(K2028&gt;=7,"Passive","Detractor"))</f>
        <v>Passive</v>
      </c>
      <c r="N2028" s="2" t="s">
        <v>7735</v>
      </c>
    </row>
    <row r="2029" spans="1:14" x14ac:dyDescent="0.2">
      <c r="A2029" s="2" t="s">
        <v>9764</v>
      </c>
      <c r="B2029" s="2" t="s">
        <v>6417</v>
      </c>
      <c r="C2029" s="2" t="s">
        <v>1080</v>
      </c>
      <c r="D2029" s="2" t="s">
        <v>26</v>
      </c>
      <c r="E2029" s="11">
        <v>46114</v>
      </c>
      <c r="F2029" s="2">
        <v>5</v>
      </c>
      <c r="G2029" s="2">
        <v>5</v>
      </c>
      <c r="H2029" s="2">
        <v>5</v>
      </c>
      <c r="I2029" s="2">
        <v>5</v>
      </c>
      <c r="J2029" s="2">
        <v>5</v>
      </c>
      <c r="K2029" s="2">
        <v>8</v>
      </c>
      <c r="L2029" s="2" t="str">
        <f>IF(F2029&gt;=4,"Positive",IF(F2029=3,"Neutral","Negative"))</f>
        <v>Positive</v>
      </c>
      <c r="M2029" s="2" t="str">
        <f>IF(K2029&gt;=9,"Promoter",IF(K2029&gt;=7,"Passive","Detractor"))</f>
        <v>Passive</v>
      </c>
      <c r="N2029" s="2" t="s">
        <v>7743</v>
      </c>
    </row>
    <row r="2030" spans="1:14" x14ac:dyDescent="0.2">
      <c r="A2030" s="2" t="s">
        <v>9765</v>
      </c>
      <c r="B2030" s="2" t="s">
        <v>6785</v>
      </c>
      <c r="C2030" s="2" t="s">
        <v>1365</v>
      </c>
      <c r="D2030" s="2" t="s">
        <v>37</v>
      </c>
      <c r="E2030" s="11">
        <v>46114</v>
      </c>
      <c r="F2030" s="2">
        <v>5</v>
      </c>
      <c r="G2030" s="2">
        <v>4</v>
      </c>
      <c r="H2030" s="2">
        <v>5</v>
      </c>
      <c r="I2030" s="2">
        <v>5</v>
      </c>
      <c r="J2030" s="2">
        <v>5</v>
      </c>
      <c r="K2030" s="2">
        <v>8</v>
      </c>
      <c r="L2030" s="2" t="str">
        <f>IF(F2030&gt;=4,"Positive",IF(F2030=3,"Neutral","Negative"))</f>
        <v>Positive</v>
      </c>
      <c r="M2030" s="2" t="str">
        <f>IF(K2030&gt;=9,"Promoter",IF(K2030&gt;=7,"Passive","Detractor"))</f>
        <v>Passive</v>
      </c>
      <c r="N2030" s="2" t="s">
        <v>7743</v>
      </c>
    </row>
    <row r="2031" spans="1:14" x14ac:dyDescent="0.2">
      <c r="A2031" s="2" t="s">
        <v>9766</v>
      </c>
      <c r="B2031" s="2" t="s">
        <v>6708</v>
      </c>
      <c r="C2031" s="2" t="s">
        <v>2479</v>
      </c>
      <c r="D2031" s="2" t="s">
        <v>39</v>
      </c>
      <c r="E2031" s="11">
        <v>46115</v>
      </c>
      <c r="F2031" s="2">
        <v>3</v>
      </c>
      <c r="G2031" s="2">
        <v>3</v>
      </c>
      <c r="H2031" s="2">
        <v>2</v>
      </c>
      <c r="I2031" s="2">
        <v>2</v>
      </c>
      <c r="J2031" s="2">
        <v>2</v>
      </c>
      <c r="K2031" s="2">
        <v>5</v>
      </c>
      <c r="L2031" s="2" t="str">
        <f>IF(F2031&gt;=4,"Positive",IF(F2031=3,"Neutral","Negative"))</f>
        <v>Neutral</v>
      </c>
      <c r="M2031" s="2" t="str">
        <f>IF(K2031&gt;=9,"Promoter",IF(K2031&gt;=7,"Passive","Detractor"))</f>
        <v>Detractor</v>
      </c>
      <c r="N2031" s="2" t="s">
        <v>7733</v>
      </c>
    </row>
    <row r="2032" spans="1:14" x14ac:dyDescent="0.2">
      <c r="A2032" s="2" t="s">
        <v>9767</v>
      </c>
      <c r="B2032" s="2" t="s">
        <v>6797</v>
      </c>
      <c r="C2032" s="2" t="s">
        <v>2512</v>
      </c>
      <c r="D2032" s="2" t="s">
        <v>83</v>
      </c>
      <c r="E2032" s="11">
        <v>46115</v>
      </c>
      <c r="F2032" s="2">
        <v>4</v>
      </c>
      <c r="G2032" s="2">
        <v>4</v>
      </c>
      <c r="H2032" s="2">
        <v>5</v>
      </c>
      <c r="I2032" s="2">
        <v>3</v>
      </c>
      <c r="J2032" s="2">
        <v>5</v>
      </c>
      <c r="K2032" s="2">
        <v>9</v>
      </c>
      <c r="L2032" s="2" t="str">
        <f>IF(F2032&gt;=4,"Positive",IF(F2032=3,"Neutral","Negative"))</f>
        <v>Positive</v>
      </c>
      <c r="M2032" s="2" t="str">
        <f>IF(K2032&gt;=9,"Promoter",IF(K2032&gt;=7,"Passive","Detractor"))</f>
        <v>Promoter</v>
      </c>
      <c r="N2032" s="2" t="s">
        <v>7743</v>
      </c>
    </row>
    <row r="2033" spans="1:14" x14ac:dyDescent="0.2">
      <c r="A2033" s="2" t="s">
        <v>9768</v>
      </c>
      <c r="B2033" s="2" t="s">
        <v>6109</v>
      </c>
      <c r="C2033" s="2" t="s">
        <v>657</v>
      </c>
      <c r="D2033" s="2" t="s">
        <v>118</v>
      </c>
      <c r="E2033" s="11">
        <v>46116</v>
      </c>
      <c r="F2033" s="2">
        <v>5</v>
      </c>
      <c r="G2033" s="2">
        <v>4</v>
      </c>
      <c r="H2033" s="2">
        <v>5</v>
      </c>
      <c r="I2033" s="2">
        <v>4</v>
      </c>
      <c r="J2033" s="2">
        <v>4</v>
      </c>
      <c r="K2033" s="2">
        <v>8</v>
      </c>
      <c r="L2033" s="2" t="str">
        <f>IF(F2033&gt;=4,"Positive",IF(F2033=3,"Neutral","Negative"))</f>
        <v>Positive</v>
      </c>
      <c r="M2033" s="2" t="str">
        <f>IF(K2033&gt;=9,"Promoter",IF(K2033&gt;=7,"Passive","Detractor"))</f>
        <v>Passive</v>
      </c>
      <c r="N2033" s="2" t="s">
        <v>7743</v>
      </c>
    </row>
    <row r="2034" spans="1:14" x14ac:dyDescent="0.2">
      <c r="A2034" s="2" t="s">
        <v>9769</v>
      </c>
      <c r="B2034" s="2" t="s">
        <v>6677</v>
      </c>
      <c r="C2034" s="2" t="s">
        <v>2193</v>
      </c>
      <c r="D2034" s="2" t="s">
        <v>22</v>
      </c>
      <c r="E2034" s="11">
        <v>46116</v>
      </c>
      <c r="F2034" s="2">
        <v>5</v>
      </c>
      <c r="G2034" s="2">
        <v>5</v>
      </c>
      <c r="H2034" s="2">
        <v>4</v>
      </c>
      <c r="I2034" s="2">
        <v>4</v>
      </c>
      <c r="J2034" s="2">
        <v>5</v>
      </c>
      <c r="K2034" s="2">
        <v>8</v>
      </c>
      <c r="L2034" s="2" t="str">
        <f>IF(F2034&gt;=4,"Positive",IF(F2034=3,"Neutral","Negative"))</f>
        <v>Positive</v>
      </c>
      <c r="M2034" s="2" t="str">
        <f>IF(K2034&gt;=9,"Promoter",IF(K2034&gt;=7,"Passive","Detractor"))</f>
        <v>Passive</v>
      </c>
      <c r="N2034" s="2" t="s">
        <v>7735</v>
      </c>
    </row>
    <row r="2035" spans="1:14" x14ac:dyDescent="0.2">
      <c r="A2035" s="2" t="s">
        <v>9770</v>
      </c>
      <c r="B2035" s="2" t="s">
        <v>6861</v>
      </c>
      <c r="C2035" s="2" t="s">
        <v>2505</v>
      </c>
      <c r="D2035" s="2" t="s">
        <v>83</v>
      </c>
      <c r="E2035" s="11">
        <v>46116</v>
      </c>
      <c r="F2035" s="2">
        <v>5</v>
      </c>
      <c r="G2035" s="2">
        <v>5</v>
      </c>
      <c r="H2035" s="2">
        <v>5</v>
      </c>
      <c r="I2035" s="2">
        <v>5</v>
      </c>
      <c r="J2035" s="2">
        <v>5</v>
      </c>
      <c r="K2035" s="2">
        <v>10</v>
      </c>
      <c r="L2035" s="2" t="str">
        <f>IF(F2035&gt;=4,"Positive",IF(F2035=3,"Neutral","Negative"))</f>
        <v>Positive</v>
      </c>
      <c r="M2035" s="2" t="str">
        <f>IF(K2035&gt;=9,"Promoter",IF(K2035&gt;=7,"Passive","Detractor"))</f>
        <v>Promoter</v>
      </c>
      <c r="N2035" s="2" t="s">
        <v>7735</v>
      </c>
    </row>
    <row r="2036" spans="1:14" x14ac:dyDescent="0.2">
      <c r="A2036" s="2" t="s">
        <v>9771</v>
      </c>
      <c r="B2036" s="2" t="s">
        <v>6358</v>
      </c>
      <c r="C2036" s="2" t="s">
        <v>2415</v>
      </c>
      <c r="D2036" s="2" t="s">
        <v>83</v>
      </c>
      <c r="E2036" s="11">
        <v>46117</v>
      </c>
      <c r="F2036" s="2">
        <v>5</v>
      </c>
      <c r="G2036" s="2">
        <v>5</v>
      </c>
      <c r="H2036" s="2">
        <v>5</v>
      </c>
      <c r="I2036" s="2">
        <v>5</v>
      </c>
      <c r="J2036" s="2">
        <v>5</v>
      </c>
      <c r="K2036" s="2">
        <v>8</v>
      </c>
      <c r="L2036" s="2" t="str">
        <f>IF(F2036&gt;=4,"Positive",IF(F2036=3,"Neutral","Negative"))</f>
        <v>Positive</v>
      </c>
      <c r="M2036" s="2" t="str">
        <f>IF(K2036&gt;=9,"Promoter",IF(K2036&gt;=7,"Passive","Detractor"))</f>
        <v>Passive</v>
      </c>
      <c r="N2036" s="2" t="s">
        <v>7743</v>
      </c>
    </row>
    <row r="2037" spans="1:14" x14ac:dyDescent="0.2">
      <c r="A2037" s="2" t="s">
        <v>9772</v>
      </c>
      <c r="B2037" s="2" t="s">
        <v>6551</v>
      </c>
      <c r="C2037" s="2" t="s">
        <v>865</v>
      </c>
      <c r="D2037" s="2" t="s">
        <v>49</v>
      </c>
      <c r="E2037" s="11">
        <v>46117</v>
      </c>
      <c r="F2037" s="2">
        <v>3</v>
      </c>
      <c r="G2037" s="2">
        <v>3</v>
      </c>
      <c r="H2037" s="2">
        <v>3</v>
      </c>
      <c r="I2037" s="2">
        <v>3</v>
      </c>
      <c r="J2037" s="2">
        <v>3</v>
      </c>
      <c r="K2037" s="2">
        <v>7</v>
      </c>
      <c r="L2037" s="2" t="str">
        <f>IF(F2037&gt;=4,"Positive",IF(F2037=3,"Neutral","Negative"))</f>
        <v>Neutral</v>
      </c>
      <c r="M2037" s="2" t="str">
        <f>IF(K2037&gt;=9,"Promoter",IF(K2037&gt;=7,"Passive","Detractor"))</f>
        <v>Passive</v>
      </c>
      <c r="N2037" s="2" t="s">
        <v>7743</v>
      </c>
    </row>
    <row r="2038" spans="1:14" x14ac:dyDescent="0.2">
      <c r="A2038" s="2" t="s">
        <v>9773</v>
      </c>
      <c r="B2038" s="2" t="s">
        <v>6623</v>
      </c>
      <c r="C2038" s="2" t="s">
        <v>1907</v>
      </c>
      <c r="D2038" s="2" t="s">
        <v>79</v>
      </c>
      <c r="E2038" s="11">
        <v>46117</v>
      </c>
      <c r="F2038" s="2">
        <v>4</v>
      </c>
      <c r="G2038" s="2">
        <v>3</v>
      </c>
      <c r="H2038" s="2">
        <v>3</v>
      </c>
      <c r="I2038" s="2">
        <v>3</v>
      </c>
      <c r="J2038" s="2">
        <v>4</v>
      </c>
      <c r="K2038" s="2">
        <v>9</v>
      </c>
      <c r="L2038" s="2" t="str">
        <f>IF(F2038&gt;=4,"Positive",IF(F2038=3,"Neutral","Negative"))</f>
        <v>Positive</v>
      </c>
      <c r="M2038" s="2" t="str">
        <f>IF(K2038&gt;=9,"Promoter",IF(K2038&gt;=7,"Passive","Detractor"))</f>
        <v>Promoter</v>
      </c>
      <c r="N2038" s="2" t="s">
        <v>7733</v>
      </c>
    </row>
    <row r="2039" spans="1:14" x14ac:dyDescent="0.2">
      <c r="A2039" s="2" t="s">
        <v>9774</v>
      </c>
      <c r="B2039" s="2" t="s">
        <v>6816</v>
      </c>
      <c r="C2039" s="2" t="s">
        <v>1988</v>
      </c>
      <c r="D2039" s="2" t="s">
        <v>43</v>
      </c>
      <c r="E2039" s="11">
        <v>46117</v>
      </c>
      <c r="F2039" s="2">
        <v>4</v>
      </c>
      <c r="G2039" s="2">
        <v>4</v>
      </c>
      <c r="H2039" s="2">
        <v>5</v>
      </c>
      <c r="I2039" s="2">
        <v>4</v>
      </c>
      <c r="J2039" s="2">
        <v>3</v>
      </c>
      <c r="K2039" s="2">
        <v>9</v>
      </c>
      <c r="L2039" s="2" t="str">
        <f>IF(F2039&gt;=4,"Positive",IF(F2039=3,"Neutral","Negative"))</f>
        <v>Positive</v>
      </c>
      <c r="M2039" s="2" t="str">
        <f>IF(K2039&gt;=9,"Promoter",IF(K2039&gt;=7,"Passive","Detractor"))</f>
        <v>Promoter</v>
      </c>
      <c r="N2039" s="2" t="s">
        <v>7735</v>
      </c>
    </row>
    <row r="2040" spans="1:14" x14ac:dyDescent="0.2">
      <c r="A2040" s="2" t="s">
        <v>9775</v>
      </c>
      <c r="B2040" s="2" t="s">
        <v>6832</v>
      </c>
      <c r="C2040" s="2" t="s">
        <v>1904</v>
      </c>
      <c r="D2040" s="2" t="s">
        <v>87</v>
      </c>
      <c r="E2040" s="11">
        <v>46117</v>
      </c>
      <c r="F2040" s="2">
        <v>5</v>
      </c>
      <c r="G2040" s="2">
        <v>5</v>
      </c>
      <c r="H2040" s="2">
        <v>5</v>
      </c>
      <c r="I2040" s="2">
        <v>5</v>
      </c>
      <c r="J2040" s="2">
        <v>5</v>
      </c>
      <c r="K2040" s="2">
        <v>10</v>
      </c>
      <c r="L2040" s="2" t="str">
        <f>IF(F2040&gt;=4,"Positive",IF(F2040=3,"Neutral","Negative"))</f>
        <v>Positive</v>
      </c>
      <c r="M2040" s="2" t="str">
        <f>IF(K2040&gt;=9,"Promoter",IF(K2040&gt;=7,"Passive","Detractor"))</f>
        <v>Promoter</v>
      </c>
      <c r="N2040" s="2" t="s">
        <v>7733</v>
      </c>
    </row>
    <row r="2041" spans="1:14" x14ac:dyDescent="0.2">
      <c r="A2041" s="2" t="s">
        <v>9776</v>
      </c>
      <c r="B2041" s="2" t="s">
        <v>6243</v>
      </c>
      <c r="C2041" s="2" t="s">
        <v>2387</v>
      </c>
      <c r="D2041" s="2" t="s">
        <v>16</v>
      </c>
      <c r="E2041" s="11">
        <v>46118</v>
      </c>
      <c r="F2041" s="2">
        <v>2</v>
      </c>
      <c r="G2041" s="2">
        <v>2</v>
      </c>
      <c r="H2041" s="2">
        <v>1</v>
      </c>
      <c r="I2041" s="2">
        <v>2</v>
      </c>
      <c r="J2041" s="2">
        <v>1</v>
      </c>
      <c r="K2041" s="2">
        <v>2</v>
      </c>
      <c r="L2041" s="2" t="str">
        <f>IF(F2041&gt;=4,"Positive",IF(F2041=3,"Neutral","Negative"))</f>
        <v>Negative</v>
      </c>
      <c r="M2041" s="2" t="str">
        <f>IF(K2041&gt;=9,"Promoter",IF(K2041&gt;=7,"Passive","Detractor"))</f>
        <v>Detractor</v>
      </c>
      <c r="N2041" s="2" t="s">
        <v>7733</v>
      </c>
    </row>
    <row r="2042" spans="1:14" x14ac:dyDescent="0.2">
      <c r="A2042" s="2" t="s">
        <v>9777</v>
      </c>
      <c r="B2042" s="2" t="s">
        <v>6387</v>
      </c>
      <c r="C2042" s="2" t="s">
        <v>935</v>
      </c>
      <c r="D2042" s="2" t="s">
        <v>97</v>
      </c>
      <c r="E2042" s="11">
        <v>46118</v>
      </c>
      <c r="F2042" s="2">
        <v>5</v>
      </c>
      <c r="G2042" s="2">
        <v>4</v>
      </c>
      <c r="H2042" s="2">
        <v>5</v>
      </c>
      <c r="I2042" s="2">
        <v>5</v>
      </c>
      <c r="J2042" s="2">
        <v>5</v>
      </c>
      <c r="K2042" s="2">
        <v>10</v>
      </c>
      <c r="L2042" s="2" t="str">
        <f>IF(F2042&gt;=4,"Positive",IF(F2042=3,"Neutral","Negative"))</f>
        <v>Positive</v>
      </c>
      <c r="M2042" s="2" t="str">
        <f>IF(K2042&gt;=9,"Promoter",IF(K2042&gt;=7,"Passive","Detractor"))</f>
        <v>Promoter</v>
      </c>
      <c r="N2042" s="2" t="s">
        <v>7735</v>
      </c>
    </row>
    <row r="2043" spans="1:14" x14ac:dyDescent="0.2">
      <c r="A2043" s="2" t="s">
        <v>9778</v>
      </c>
      <c r="B2043" s="2" t="s">
        <v>6525</v>
      </c>
      <c r="C2043" s="2" t="s">
        <v>1899</v>
      </c>
      <c r="D2043" s="2" t="s">
        <v>67</v>
      </c>
      <c r="E2043" s="11">
        <v>46118</v>
      </c>
      <c r="F2043" s="2">
        <v>4</v>
      </c>
      <c r="G2043" s="2">
        <v>4</v>
      </c>
      <c r="H2043" s="2">
        <v>4</v>
      </c>
      <c r="I2043" s="2">
        <v>4</v>
      </c>
      <c r="J2043" s="2">
        <v>3</v>
      </c>
      <c r="K2043" s="2">
        <v>7</v>
      </c>
      <c r="L2043" s="2" t="str">
        <f>IF(F2043&gt;=4,"Positive",IF(F2043=3,"Neutral","Negative"))</f>
        <v>Positive</v>
      </c>
      <c r="M2043" s="2" t="str">
        <f>IF(K2043&gt;=9,"Promoter",IF(K2043&gt;=7,"Passive","Detractor"))</f>
        <v>Passive</v>
      </c>
      <c r="N2043" s="2" t="s">
        <v>7735</v>
      </c>
    </row>
    <row r="2044" spans="1:14" x14ac:dyDescent="0.2">
      <c r="A2044" s="2" t="s">
        <v>9779</v>
      </c>
      <c r="B2044" s="2" t="s">
        <v>6537</v>
      </c>
      <c r="C2044" s="2" t="s">
        <v>2560</v>
      </c>
      <c r="D2044" s="2" t="s">
        <v>101</v>
      </c>
      <c r="E2044" s="11">
        <v>46118</v>
      </c>
      <c r="F2044" s="2">
        <v>5</v>
      </c>
      <c r="G2044" s="2">
        <v>5</v>
      </c>
      <c r="H2044" s="2">
        <v>5</v>
      </c>
      <c r="I2044" s="2">
        <v>5</v>
      </c>
      <c r="J2044" s="2">
        <v>5</v>
      </c>
      <c r="K2044" s="2">
        <v>8</v>
      </c>
      <c r="L2044" s="2" t="str">
        <f>IF(F2044&gt;=4,"Positive",IF(F2044=3,"Neutral","Negative"))</f>
        <v>Positive</v>
      </c>
      <c r="M2044" s="2" t="str">
        <f>IF(K2044&gt;=9,"Promoter",IF(K2044&gt;=7,"Passive","Detractor"))</f>
        <v>Passive</v>
      </c>
      <c r="N2044" s="2" t="s">
        <v>7743</v>
      </c>
    </row>
    <row r="2045" spans="1:14" x14ac:dyDescent="0.2">
      <c r="A2045" s="2" t="s">
        <v>9780</v>
      </c>
      <c r="B2045" s="2" t="s">
        <v>6824</v>
      </c>
      <c r="C2045" s="2" t="s">
        <v>1803</v>
      </c>
      <c r="D2045" s="2" t="s">
        <v>127</v>
      </c>
      <c r="E2045" s="11">
        <v>46118</v>
      </c>
      <c r="F2045" s="2">
        <v>4</v>
      </c>
      <c r="G2045" s="2">
        <v>4</v>
      </c>
      <c r="H2045" s="2">
        <v>3</v>
      </c>
      <c r="I2045" s="2">
        <v>4</v>
      </c>
      <c r="J2045" s="2">
        <v>3</v>
      </c>
      <c r="K2045" s="2">
        <v>9</v>
      </c>
      <c r="L2045" s="2" t="str">
        <f>IF(F2045&gt;=4,"Positive",IF(F2045=3,"Neutral","Negative"))</f>
        <v>Positive</v>
      </c>
      <c r="M2045" s="2" t="str">
        <f>IF(K2045&gt;=9,"Promoter",IF(K2045&gt;=7,"Passive","Detractor"))</f>
        <v>Promoter</v>
      </c>
      <c r="N2045" s="2" t="s">
        <v>7743</v>
      </c>
    </row>
    <row r="2046" spans="1:14" x14ac:dyDescent="0.2">
      <c r="A2046" s="2" t="s">
        <v>9781</v>
      </c>
      <c r="B2046" s="2" t="s">
        <v>6333</v>
      </c>
      <c r="C2046" s="2" t="s">
        <v>460</v>
      </c>
      <c r="D2046" s="2" t="s">
        <v>34</v>
      </c>
      <c r="E2046" s="11">
        <v>46119</v>
      </c>
      <c r="F2046" s="2">
        <v>5</v>
      </c>
      <c r="G2046" s="2">
        <v>5</v>
      </c>
      <c r="H2046" s="2">
        <v>4</v>
      </c>
      <c r="I2046" s="2">
        <v>5</v>
      </c>
      <c r="J2046" s="2">
        <v>5</v>
      </c>
      <c r="K2046" s="2">
        <v>9</v>
      </c>
      <c r="L2046" s="2" t="str">
        <f>IF(F2046&gt;=4,"Positive",IF(F2046=3,"Neutral","Negative"))</f>
        <v>Positive</v>
      </c>
      <c r="M2046" s="2" t="str">
        <f>IF(K2046&gt;=9,"Promoter",IF(K2046&gt;=7,"Passive","Detractor"))</f>
        <v>Promoter</v>
      </c>
      <c r="N2046" s="2" t="s">
        <v>7733</v>
      </c>
    </row>
    <row r="2047" spans="1:14" x14ac:dyDescent="0.2">
      <c r="A2047" s="2" t="s">
        <v>9782</v>
      </c>
      <c r="B2047" s="2" t="s">
        <v>6668</v>
      </c>
      <c r="C2047" s="2" t="s">
        <v>1331</v>
      </c>
      <c r="D2047" s="2" t="s">
        <v>127</v>
      </c>
      <c r="E2047" s="11">
        <v>46119</v>
      </c>
      <c r="F2047" s="2">
        <v>5</v>
      </c>
      <c r="G2047" s="2">
        <v>5</v>
      </c>
      <c r="H2047" s="2">
        <v>5</v>
      </c>
      <c r="I2047" s="2">
        <v>5</v>
      </c>
      <c r="J2047" s="2">
        <v>5</v>
      </c>
      <c r="K2047" s="2">
        <v>10</v>
      </c>
      <c r="L2047" s="2" t="str">
        <f>IF(F2047&gt;=4,"Positive",IF(F2047=3,"Neutral","Negative"))</f>
        <v>Positive</v>
      </c>
      <c r="M2047" s="2" t="str">
        <f>IF(K2047&gt;=9,"Promoter",IF(K2047&gt;=7,"Passive","Detractor"))</f>
        <v>Promoter</v>
      </c>
      <c r="N2047" s="2" t="s">
        <v>7737</v>
      </c>
    </row>
    <row r="2048" spans="1:14" x14ac:dyDescent="0.2">
      <c r="A2048" s="2" t="s">
        <v>9783</v>
      </c>
      <c r="B2048" s="2" t="s">
        <v>6833</v>
      </c>
      <c r="C2048" s="2" t="s">
        <v>2175</v>
      </c>
      <c r="D2048" s="2" t="s">
        <v>57</v>
      </c>
      <c r="E2048" s="11">
        <v>46119</v>
      </c>
      <c r="F2048" s="2">
        <v>5</v>
      </c>
      <c r="G2048" s="2">
        <v>5</v>
      </c>
      <c r="H2048" s="2">
        <v>5</v>
      </c>
      <c r="I2048" s="2">
        <v>5</v>
      </c>
      <c r="J2048" s="2">
        <v>5</v>
      </c>
      <c r="K2048" s="2">
        <v>8</v>
      </c>
      <c r="L2048" s="2" t="str">
        <f>IF(F2048&gt;=4,"Positive",IF(F2048=3,"Neutral","Negative"))</f>
        <v>Positive</v>
      </c>
      <c r="M2048" s="2" t="str">
        <f>IF(K2048&gt;=9,"Promoter",IF(K2048&gt;=7,"Passive","Detractor"))</f>
        <v>Passive</v>
      </c>
      <c r="N2048" s="2" t="s">
        <v>7735</v>
      </c>
    </row>
    <row r="2049" spans="1:14" x14ac:dyDescent="0.2">
      <c r="A2049" s="2" t="s">
        <v>9784</v>
      </c>
      <c r="B2049" s="2" t="s">
        <v>6856</v>
      </c>
      <c r="C2049" s="2" t="s">
        <v>1577</v>
      </c>
      <c r="D2049" s="2" t="s">
        <v>29</v>
      </c>
      <c r="E2049" s="11">
        <v>46119</v>
      </c>
      <c r="F2049" s="2">
        <v>4</v>
      </c>
      <c r="G2049" s="2">
        <v>3</v>
      </c>
      <c r="H2049" s="2">
        <v>5</v>
      </c>
      <c r="I2049" s="2">
        <v>5</v>
      </c>
      <c r="J2049" s="2">
        <v>4</v>
      </c>
      <c r="K2049" s="2">
        <v>9</v>
      </c>
      <c r="L2049" s="2" t="str">
        <f>IF(F2049&gt;=4,"Positive",IF(F2049=3,"Neutral","Negative"))</f>
        <v>Positive</v>
      </c>
      <c r="M2049" s="2" t="str">
        <f>IF(K2049&gt;=9,"Promoter",IF(K2049&gt;=7,"Passive","Detractor"))</f>
        <v>Promoter</v>
      </c>
      <c r="N2049" s="2" t="s">
        <v>7737</v>
      </c>
    </row>
    <row r="2050" spans="1:14" x14ac:dyDescent="0.2">
      <c r="A2050" s="2" t="s">
        <v>9785</v>
      </c>
      <c r="B2050" s="2" t="s">
        <v>6790</v>
      </c>
      <c r="C2050" s="2" t="s">
        <v>1999</v>
      </c>
      <c r="D2050" s="2" t="s">
        <v>116</v>
      </c>
      <c r="E2050" s="11">
        <v>46120</v>
      </c>
      <c r="F2050" s="2">
        <v>4</v>
      </c>
      <c r="G2050" s="2">
        <v>4</v>
      </c>
      <c r="H2050" s="2">
        <v>5</v>
      </c>
      <c r="I2050" s="2">
        <v>3</v>
      </c>
      <c r="J2050" s="2">
        <v>4</v>
      </c>
      <c r="K2050" s="2">
        <v>8</v>
      </c>
      <c r="L2050" s="2" t="str">
        <f>IF(F2050&gt;=4,"Positive",IF(F2050=3,"Neutral","Negative"))</f>
        <v>Positive</v>
      </c>
      <c r="M2050" s="2" t="str">
        <f>IF(K2050&gt;=9,"Promoter",IF(K2050&gt;=7,"Passive","Detractor"))</f>
        <v>Passive</v>
      </c>
      <c r="N2050" s="2" t="s">
        <v>7735</v>
      </c>
    </row>
    <row r="2051" spans="1:14" x14ac:dyDescent="0.2">
      <c r="A2051" s="2" t="s">
        <v>9786</v>
      </c>
      <c r="B2051" s="2" t="s">
        <v>6891</v>
      </c>
      <c r="C2051" s="2" t="s">
        <v>2585</v>
      </c>
      <c r="D2051" s="2" t="s">
        <v>106</v>
      </c>
      <c r="E2051" s="11">
        <v>46120</v>
      </c>
      <c r="F2051" s="2">
        <v>5</v>
      </c>
      <c r="G2051" s="2">
        <v>5</v>
      </c>
      <c r="H2051" s="2">
        <v>5</v>
      </c>
      <c r="I2051" s="2">
        <v>5</v>
      </c>
      <c r="J2051" s="2">
        <v>5</v>
      </c>
      <c r="K2051" s="2">
        <v>10</v>
      </c>
      <c r="L2051" s="2" t="str">
        <f>IF(F2051&gt;=4,"Positive",IF(F2051=3,"Neutral","Negative"))</f>
        <v>Positive</v>
      </c>
      <c r="M2051" s="2" t="str">
        <f>IF(K2051&gt;=9,"Promoter",IF(K2051&gt;=7,"Passive","Detractor"))</f>
        <v>Promoter</v>
      </c>
      <c r="N2051" s="2" t="s">
        <v>7749</v>
      </c>
    </row>
    <row r="2052" spans="1:14" x14ac:dyDescent="0.2">
      <c r="A2052" s="2" t="s">
        <v>9787</v>
      </c>
      <c r="B2052" s="2" t="s">
        <v>5744</v>
      </c>
      <c r="C2052" s="2" t="s">
        <v>1841</v>
      </c>
      <c r="D2052" s="2" t="s">
        <v>112</v>
      </c>
      <c r="E2052" s="11">
        <v>46121</v>
      </c>
      <c r="F2052" s="2">
        <v>4</v>
      </c>
      <c r="G2052" s="2">
        <v>4</v>
      </c>
      <c r="H2052" s="2">
        <v>4</v>
      </c>
      <c r="I2052" s="2">
        <v>5</v>
      </c>
      <c r="J2052" s="2">
        <v>3</v>
      </c>
      <c r="K2052" s="2">
        <v>7</v>
      </c>
      <c r="L2052" s="2" t="str">
        <f>IF(F2052&gt;=4,"Positive",IF(F2052=3,"Neutral","Negative"))</f>
        <v>Positive</v>
      </c>
      <c r="M2052" s="2" t="str">
        <f>IF(K2052&gt;=9,"Promoter",IF(K2052&gt;=7,"Passive","Detractor"))</f>
        <v>Passive</v>
      </c>
      <c r="N2052" s="2" t="s">
        <v>7743</v>
      </c>
    </row>
    <row r="2053" spans="1:14" x14ac:dyDescent="0.2">
      <c r="A2053" s="2" t="s">
        <v>9788</v>
      </c>
      <c r="B2053" s="2" t="s">
        <v>6378</v>
      </c>
      <c r="C2053" s="2" t="s">
        <v>1803</v>
      </c>
      <c r="D2053" s="2" t="s">
        <v>106</v>
      </c>
      <c r="E2053" s="11">
        <v>46121</v>
      </c>
      <c r="F2053" s="2">
        <v>5</v>
      </c>
      <c r="G2053" s="2">
        <v>5</v>
      </c>
      <c r="H2053" s="2">
        <v>5</v>
      </c>
      <c r="I2053" s="2">
        <v>4</v>
      </c>
      <c r="J2053" s="2">
        <v>5</v>
      </c>
      <c r="K2053" s="2">
        <v>8</v>
      </c>
      <c r="L2053" s="2" t="str">
        <f>IF(F2053&gt;=4,"Positive",IF(F2053=3,"Neutral","Negative"))</f>
        <v>Positive</v>
      </c>
      <c r="M2053" s="2" t="str">
        <f>IF(K2053&gt;=9,"Promoter",IF(K2053&gt;=7,"Passive","Detractor"))</f>
        <v>Passive</v>
      </c>
      <c r="N2053" s="2" t="s">
        <v>7733</v>
      </c>
    </row>
    <row r="2054" spans="1:14" x14ac:dyDescent="0.2">
      <c r="A2054" s="2" t="s">
        <v>9789</v>
      </c>
      <c r="B2054" s="2" t="s">
        <v>6606</v>
      </c>
      <c r="C2054" s="2" t="s">
        <v>2277</v>
      </c>
      <c r="D2054" s="2" t="s">
        <v>122</v>
      </c>
      <c r="E2054" s="11">
        <v>46121</v>
      </c>
      <c r="F2054" s="2">
        <v>4</v>
      </c>
      <c r="G2054" s="2">
        <v>5</v>
      </c>
      <c r="H2054" s="2">
        <v>3</v>
      </c>
      <c r="I2054" s="2">
        <v>4</v>
      </c>
      <c r="J2054" s="2">
        <v>3</v>
      </c>
      <c r="K2054" s="2">
        <v>8</v>
      </c>
      <c r="L2054" s="2" t="str">
        <f>IF(F2054&gt;=4,"Positive",IF(F2054=3,"Neutral","Negative"))</f>
        <v>Positive</v>
      </c>
      <c r="M2054" s="2" t="str">
        <f>IF(K2054&gt;=9,"Promoter",IF(K2054&gt;=7,"Passive","Detractor"))</f>
        <v>Passive</v>
      </c>
      <c r="N2054" s="2" t="s">
        <v>7743</v>
      </c>
    </row>
    <row r="2055" spans="1:14" x14ac:dyDescent="0.2">
      <c r="A2055" s="2" t="s">
        <v>9790</v>
      </c>
      <c r="B2055" s="2" t="s">
        <v>6746</v>
      </c>
      <c r="C2055" s="2" t="s">
        <v>641</v>
      </c>
      <c r="D2055" s="2" t="s">
        <v>22</v>
      </c>
      <c r="E2055" s="11">
        <v>46121</v>
      </c>
      <c r="F2055" s="2">
        <v>4</v>
      </c>
      <c r="G2055" s="2">
        <v>3</v>
      </c>
      <c r="H2055" s="2">
        <v>4</v>
      </c>
      <c r="I2055" s="2">
        <v>3</v>
      </c>
      <c r="J2055" s="2">
        <v>3</v>
      </c>
      <c r="K2055" s="2">
        <v>9</v>
      </c>
      <c r="L2055" s="2" t="str">
        <f>IF(F2055&gt;=4,"Positive",IF(F2055=3,"Neutral","Negative"))</f>
        <v>Positive</v>
      </c>
      <c r="M2055" s="2" t="str">
        <f>IF(K2055&gt;=9,"Promoter",IF(K2055&gt;=7,"Passive","Detractor"))</f>
        <v>Promoter</v>
      </c>
      <c r="N2055" s="2" t="s">
        <v>7735</v>
      </c>
    </row>
    <row r="2056" spans="1:14" x14ac:dyDescent="0.2">
      <c r="A2056" s="2" t="s">
        <v>9791</v>
      </c>
      <c r="B2056" s="2" t="s">
        <v>6803</v>
      </c>
      <c r="C2056" s="2" t="s">
        <v>2419</v>
      </c>
      <c r="D2056" s="2" t="s">
        <v>63</v>
      </c>
      <c r="E2056" s="11">
        <v>46121</v>
      </c>
      <c r="F2056" s="2">
        <v>3</v>
      </c>
      <c r="G2056" s="2">
        <v>4</v>
      </c>
      <c r="H2056" s="2">
        <v>3</v>
      </c>
      <c r="I2056" s="2">
        <v>2</v>
      </c>
      <c r="J2056" s="2">
        <v>3</v>
      </c>
      <c r="K2056" s="2">
        <v>7</v>
      </c>
      <c r="L2056" s="2" t="str">
        <f>IF(F2056&gt;=4,"Positive",IF(F2056=3,"Neutral","Negative"))</f>
        <v>Neutral</v>
      </c>
      <c r="M2056" s="2" t="str">
        <f>IF(K2056&gt;=9,"Promoter",IF(K2056&gt;=7,"Passive","Detractor"))</f>
        <v>Passive</v>
      </c>
      <c r="N2056" s="2" t="s">
        <v>7737</v>
      </c>
    </row>
    <row r="2057" spans="1:14" x14ac:dyDescent="0.2">
      <c r="A2057" s="2" t="s">
        <v>9792</v>
      </c>
      <c r="B2057" s="2" t="s">
        <v>6857</v>
      </c>
      <c r="C2057" s="2" t="s">
        <v>2500</v>
      </c>
      <c r="D2057" s="2" t="s">
        <v>83</v>
      </c>
      <c r="E2057" s="11">
        <v>46121</v>
      </c>
      <c r="F2057" s="2">
        <v>4</v>
      </c>
      <c r="G2057" s="2">
        <v>4</v>
      </c>
      <c r="H2057" s="2">
        <v>3</v>
      </c>
      <c r="I2057" s="2">
        <v>3</v>
      </c>
      <c r="J2057" s="2">
        <v>5</v>
      </c>
      <c r="K2057" s="2">
        <v>8</v>
      </c>
      <c r="L2057" s="2" t="str">
        <f>IF(F2057&gt;=4,"Positive",IF(F2057=3,"Neutral","Negative"))</f>
        <v>Positive</v>
      </c>
      <c r="M2057" s="2" t="str">
        <f>IF(K2057&gt;=9,"Promoter",IF(K2057&gt;=7,"Passive","Detractor"))</f>
        <v>Passive</v>
      </c>
      <c r="N2057" s="2" t="s">
        <v>7735</v>
      </c>
    </row>
    <row r="2058" spans="1:14" x14ac:dyDescent="0.2">
      <c r="A2058" s="2" t="s">
        <v>9793</v>
      </c>
      <c r="B2058" s="2" t="s">
        <v>6863</v>
      </c>
      <c r="C2058" s="2" t="s">
        <v>381</v>
      </c>
      <c r="D2058" s="2" t="s">
        <v>59</v>
      </c>
      <c r="E2058" s="11">
        <v>46121</v>
      </c>
      <c r="F2058" s="2">
        <v>4</v>
      </c>
      <c r="G2058" s="2">
        <v>4</v>
      </c>
      <c r="H2058" s="2">
        <v>4</v>
      </c>
      <c r="I2058" s="2">
        <v>4</v>
      </c>
      <c r="J2058" s="2">
        <v>5</v>
      </c>
      <c r="K2058" s="2">
        <v>7</v>
      </c>
      <c r="L2058" s="2" t="str">
        <f>IF(F2058&gt;=4,"Positive",IF(F2058=3,"Neutral","Negative"))</f>
        <v>Positive</v>
      </c>
      <c r="M2058" s="2" t="str">
        <f>IF(K2058&gt;=9,"Promoter",IF(K2058&gt;=7,"Passive","Detractor"))</f>
        <v>Passive</v>
      </c>
      <c r="N2058" s="2" t="s">
        <v>7743</v>
      </c>
    </row>
    <row r="2059" spans="1:14" x14ac:dyDescent="0.2">
      <c r="A2059" s="2" t="s">
        <v>9794</v>
      </c>
      <c r="B2059" s="2" t="s">
        <v>6873</v>
      </c>
      <c r="C2059" s="2" t="s">
        <v>876</v>
      </c>
      <c r="D2059" s="2" t="s">
        <v>73</v>
      </c>
      <c r="E2059" s="11">
        <v>46121</v>
      </c>
      <c r="F2059" s="2">
        <v>5</v>
      </c>
      <c r="G2059" s="2">
        <v>5</v>
      </c>
      <c r="H2059" s="2">
        <v>5</v>
      </c>
      <c r="I2059" s="2">
        <v>5</v>
      </c>
      <c r="J2059" s="2">
        <v>5</v>
      </c>
      <c r="K2059" s="2">
        <v>8</v>
      </c>
      <c r="L2059" s="2" t="str">
        <f>IF(F2059&gt;=4,"Positive",IF(F2059=3,"Neutral","Negative"))</f>
        <v>Positive</v>
      </c>
      <c r="M2059" s="2" t="str">
        <f>IF(K2059&gt;=9,"Promoter",IF(K2059&gt;=7,"Passive","Detractor"))</f>
        <v>Passive</v>
      </c>
      <c r="N2059" s="2" t="s">
        <v>7733</v>
      </c>
    </row>
    <row r="2060" spans="1:14" x14ac:dyDescent="0.2">
      <c r="A2060" s="2" t="s">
        <v>9795</v>
      </c>
      <c r="B2060" s="2" t="s">
        <v>6880</v>
      </c>
      <c r="C2060" s="2" t="s">
        <v>2224</v>
      </c>
      <c r="D2060" s="2" t="s">
        <v>29</v>
      </c>
      <c r="E2060" s="11">
        <v>46121</v>
      </c>
      <c r="F2060" s="2">
        <v>4</v>
      </c>
      <c r="G2060" s="2">
        <v>5</v>
      </c>
      <c r="H2060" s="2">
        <v>5</v>
      </c>
      <c r="I2060" s="2">
        <v>4</v>
      </c>
      <c r="J2060" s="2">
        <v>4</v>
      </c>
      <c r="K2060" s="2">
        <v>9</v>
      </c>
      <c r="L2060" s="2" t="str">
        <f>IF(F2060&gt;=4,"Positive",IF(F2060=3,"Neutral","Negative"))</f>
        <v>Positive</v>
      </c>
      <c r="M2060" s="2" t="str">
        <f>IF(K2060&gt;=9,"Promoter",IF(K2060&gt;=7,"Passive","Detractor"))</f>
        <v>Promoter</v>
      </c>
      <c r="N2060" s="2" t="s">
        <v>7749</v>
      </c>
    </row>
    <row r="2061" spans="1:14" x14ac:dyDescent="0.2">
      <c r="A2061" s="2" t="s">
        <v>9796</v>
      </c>
      <c r="B2061" s="2" t="s">
        <v>5571</v>
      </c>
      <c r="C2061" s="2" t="s">
        <v>1723</v>
      </c>
      <c r="D2061" s="2" t="s">
        <v>69</v>
      </c>
      <c r="E2061" s="11">
        <v>46122</v>
      </c>
      <c r="F2061" s="2">
        <v>5</v>
      </c>
      <c r="G2061" s="2">
        <v>5</v>
      </c>
      <c r="H2061" s="2">
        <v>5</v>
      </c>
      <c r="I2061" s="2">
        <v>5</v>
      </c>
      <c r="J2061" s="2">
        <v>5</v>
      </c>
      <c r="K2061" s="2">
        <v>8</v>
      </c>
      <c r="L2061" s="2" t="str">
        <f>IF(F2061&gt;=4,"Positive",IF(F2061=3,"Neutral","Negative"))</f>
        <v>Positive</v>
      </c>
      <c r="M2061" s="2" t="str">
        <f>IF(K2061&gt;=9,"Promoter",IF(K2061&gt;=7,"Passive","Detractor"))</f>
        <v>Passive</v>
      </c>
      <c r="N2061" s="2" t="s">
        <v>7743</v>
      </c>
    </row>
    <row r="2062" spans="1:14" x14ac:dyDescent="0.2">
      <c r="A2062" s="2" t="s">
        <v>9797</v>
      </c>
      <c r="B2062" s="2" t="s">
        <v>6700</v>
      </c>
      <c r="C2062" s="2" t="s">
        <v>1856</v>
      </c>
      <c r="D2062" s="2" t="s">
        <v>69</v>
      </c>
      <c r="E2062" s="11">
        <v>46122</v>
      </c>
      <c r="F2062" s="2">
        <v>3</v>
      </c>
      <c r="G2062" s="2">
        <v>4</v>
      </c>
      <c r="H2062" s="2">
        <v>3</v>
      </c>
      <c r="I2062" s="2">
        <v>4</v>
      </c>
      <c r="J2062" s="2">
        <v>4</v>
      </c>
      <c r="K2062" s="2">
        <v>7</v>
      </c>
      <c r="L2062" s="2" t="str">
        <f>IF(F2062&gt;=4,"Positive",IF(F2062=3,"Neutral","Negative"))</f>
        <v>Neutral</v>
      </c>
      <c r="M2062" s="2" t="str">
        <f>IF(K2062&gt;=9,"Promoter",IF(K2062&gt;=7,"Passive","Detractor"))</f>
        <v>Passive</v>
      </c>
      <c r="N2062" s="2" t="s">
        <v>7743</v>
      </c>
    </row>
    <row r="2063" spans="1:14" x14ac:dyDescent="0.2">
      <c r="A2063" s="2" t="s">
        <v>9798</v>
      </c>
      <c r="B2063" s="2" t="s">
        <v>6729</v>
      </c>
      <c r="C2063" s="2" t="s">
        <v>2217</v>
      </c>
      <c r="D2063" s="2" t="s">
        <v>120</v>
      </c>
      <c r="E2063" s="11">
        <v>46122</v>
      </c>
      <c r="F2063" s="2">
        <v>5</v>
      </c>
      <c r="G2063" s="2">
        <v>5</v>
      </c>
      <c r="H2063" s="2">
        <v>4</v>
      </c>
      <c r="I2063" s="2">
        <v>5</v>
      </c>
      <c r="J2063" s="2">
        <v>5</v>
      </c>
      <c r="K2063" s="2">
        <v>8</v>
      </c>
      <c r="L2063" s="2" t="str">
        <f>IF(F2063&gt;=4,"Positive",IF(F2063=3,"Neutral","Negative"))</f>
        <v>Positive</v>
      </c>
      <c r="M2063" s="2" t="str">
        <f>IF(K2063&gt;=9,"Promoter",IF(K2063&gt;=7,"Passive","Detractor"))</f>
        <v>Passive</v>
      </c>
      <c r="N2063" s="2" t="s">
        <v>7743</v>
      </c>
    </row>
    <row r="2064" spans="1:14" x14ac:dyDescent="0.2">
      <c r="A2064" s="2" t="s">
        <v>9799</v>
      </c>
      <c r="B2064" s="2" t="s">
        <v>6759</v>
      </c>
      <c r="C2064" s="2" t="s">
        <v>2223</v>
      </c>
      <c r="D2064" s="2" t="s">
        <v>101</v>
      </c>
      <c r="E2064" s="11">
        <v>46122</v>
      </c>
      <c r="F2064" s="2">
        <v>4</v>
      </c>
      <c r="G2064" s="2">
        <v>4</v>
      </c>
      <c r="H2064" s="2">
        <v>4</v>
      </c>
      <c r="I2064" s="2">
        <v>5</v>
      </c>
      <c r="J2064" s="2">
        <v>3</v>
      </c>
      <c r="K2064" s="2">
        <v>8</v>
      </c>
      <c r="L2064" s="2" t="str">
        <f>IF(F2064&gt;=4,"Positive",IF(F2064=3,"Neutral","Negative"))</f>
        <v>Positive</v>
      </c>
      <c r="M2064" s="2" t="str">
        <f>IF(K2064&gt;=9,"Promoter",IF(K2064&gt;=7,"Passive","Detractor"))</f>
        <v>Passive</v>
      </c>
      <c r="N2064" s="2" t="s">
        <v>7737</v>
      </c>
    </row>
    <row r="2065" spans="1:14" x14ac:dyDescent="0.2">
      <c r="A2065" s="2" t="s">
        <v>9800</v>
      </c>
      <c r="B2065" s="2" t="s">
        <v>6778</v>
      </c>
      <c r="C2065" s="2" t="s">
        <v>1885</v>
      </c>
      <c r="D2065" s="2" t="s">
        <v>13</v>
      </c>
      <c r="E2065" s="11">
        <v>46122</v>
      </c>
      <c r="F2065" s="2">
        <v>4</v>
      </c>
      <c r="G2065" s="2">
        <v>3</v>
      </c>
      <c r="H2065" s="2">
        <v>4</v>
      </c>
      <c r="I2065" s="2">
        <v>5</v>
      </c>
      <c r="J2065" s="2">
        <v>4</v>
      </c>
      <c r="K2065" s="2">
        <v>9</v>
      </c>
      <c r="L2065" s="2" t="str">
        <f>IF(F2065&gt;=4,"Positive",IF(F2065=3,"Neutral","Negative"))</f>
        <v>Positive</v>
      </c>
      <c r="M2065" s="2" t="str">
        <f>IF(K2065&gt;=9,"Promoter",IF(K2065&gt;=7,"Passive","Detractor"))</f>
        <v>Promoter</v>
      </c>
      <c r="N2065" s="2" t="s">
        <v>7735</v>
      </c>
    </row>
    <row r="2066" spans="1:14" x14ac:dyDescent="0.2">
      <c r="A2066" s="2" t="s">
        <v>9801</v>
      </c>
      <c r="B2066" s="2" t="s">
        <v>6841</v>
      </c>
      <c r="C2066" s="2" t="s">
        <v>974</v>
      </c>
      <c r="D2066" s="2" t="s">
        <v>53</v>
      </c>
      <c r="E2066" s="11">
        <v>46122</v>
      </c>
      <c r="F2066" s="2">
        <v>4</v>
      </c>
      <c r="G2066" s="2">
        <v>4</v>
      </c>
      <c r="H2066" s="2">
        <v>4</v>
      </c>
      <c r="I2066" s="2">
        <v>5</v>
      </c>
      <c r="J2066" s="2">
        <v>4</v>
      </c>
      <c r="K2066" s="2">
        <v>9</v>
      </c>
      <c r="L2066" s="2" t="str">
        <f>IF(F2066&gt;=4,"Positive",IF(F2066=3,"Neutral","Negative"))</f>
        <v>Positive</v>
      </c>
      <c r="M2066" s="2" t="str">
        <f>IF(K2066&gt;=9,"Promoter",IF(K2066&gt;=7,"Passive","Detractor"))</f>
        <v>Promoter</v>
      </c>
      <c r="N2066" s="2" t="s">
        <v>7733</v>
      </c>
    </row>
    <row r="2067" spans="1:14" x14ac:dyDescent="0.2">
      <c r="A2067" s="2" t="s">
        <v>9802</v>
      </c>
      <c r="B2067" s="2" t="s">
        <v>6829</v>
      </c>
      <c r="C2067" s="2" t="s">
        <v>1055</v>
      </c>
      <c r="D2067" s="2" t="s">
        <v>51</v>
      </c>
      <c r="E2067" s="11">
        <v>46123</v>
      </c>
      <c r="F2067" s="2">
        <v>5</v>
      </c>
      <c r="G2067" s="2">
        <v>5</v>
      </c>
      <c r="H2067" s="2">
        <v>4</v>
      </c>
      <c r="I2067" s="2">
        <v>4</v>
      </c>
      <c r="J2067" s="2">
        <v>5</v>
      </c>
      <c r="K2067" s="2">
        <v>8</v>
      </c>
      <c r="L2067" s="2" t="str">
        <f>IF(F2067&gt;=4,"Positive",IF(F2067=3,"Neutral","Negative"))</f>
        <v>Positive</v>
      </c>
      <c r="M2067" s="2" t="str">
        <f>IF(K2067&gt;=9,"Promoter",IF(K2067&gt;=7,"Passive","Detractor"))</f>
        <v>Passive</v>
      </c>
      <c r="N2067" s="2" t="s">
        <v>7749</v>
      </c>
    </row>
    <row r="2068" spans="1:14" x14ac:dyDescent="0.2">
      <c r="A2068" s="2" t="s">
        <v>9803</v>
      </c>
      <c r="B2068" s="2" t="s">
        <v>5986</v>
      </c>
      <c r="C2068" s="2" t="s">
        <v>1259</v>
      </c>
      <c r="D2068" s="2" t="s">
        <v>71</v>
      </c>
      <c r="E2068" s="11">
        <v>46124</v>
      </c>
      <c r="F2068" s="2">
        <v>3</v>
      </c>
      <c r="G2068" s="2">
        <v>3</v>
      </c>
      <c r="H2068" s="2">
        <v>2</v>
      </c>
      <c r="I2068" s="2">
        <v>4</v>
      </c>
      <c r="J2068" s="2">
        <v>3</v>
      </c>
      <c r="K2068" s="2">
        <v>6</v>
      </c>
      <c r="L2068" s="2" t="str">
        <f>IF(F2068&gt;=4,"Positive",IF(F2068=3,"Neutral","Negative"))</f>
        <v>Neutral</v>
      </c>
      <c r="M2068" s="2" t="str">
        <f>IF(K2068&gt;=9,"Promoter",IF(K2068&gt;=7,"Passive","Detractor"))</f>
        <v>Detractor</v>
      </c>
      <c r="N2068" s="2" t="s">
        <v>7737</v>
      </c>
    </row>
    <row r="2069" spans="1:14" x14ac:dyDescent="0.2">
      <c r="A2069" s="2" t="s">
        <v>9804</v>
      </c>
      <c r="B2069" s="2" t="s">
        <v>6185</v>
      </c>
      <c r="C2069" s="2" t="s">
        <v>1367</v>
      </c>
      <c r="D2069" s="2" t="s">
        <v>118</v>
      </c>
      <c r="E2069" s="11">
        <v>46124</v>
      </c>
      <c r="F2069" s="2">
        <v>4</v>
      </c>
      <c r="G2069" s="2">
        <v>4</v>
      </c>
      <c r="H2069" s="2">
        <v>5</v>
      </c>
      <c r="I2069" s="2">
        <v>4</v>
      </c>
      <c r="J2069" s="2">
        <v>5</v>
      </c>
      <c r="K2069" s="2">
        <v>7</v>
      </c>
      <c r="L2069" s="2" t="str">
        <f>IF(F2069&gt;=4,"Positive",IF(F2069=3,"Neutral","Negative"))</f>
        <v>Positive</v>
      </c>
      <c r="M2069" s="2" t="str">
        <f>IF(K2069&gt;=9,"Promoter",IF(K2069&gt;=7,"Passive","Detractor"))</f>
        <v>Passive</v>
      </c>
      <c r="N2069" s="2" t="s">
        <v>7737</v>
      </c>
    </row>
    <row r="2070" spans="1:14" x14ac:dyDescent="0.2">
      <c r="A2070" s="2" t="s">
        <v>9805</v>
      </c>
      <c r="B2070" s="2" t="s">
        <v>6482</v>
      </c>
      <c r="C2070" s="2" t="s">
        <v>1946</v>
      </c>
      <c r="D2070" s="2" t="s">
        <v>93</v>
      </c>
      <c r="E2070" s="11">
        <v>46124</v>
      </c>
      <c r="F2070" s="2">
        <v>4</v>
      </c>
      <c r="G2070" s="2">
        <v>5</v>
      </c>
      <c r="H2070" s="2">
        <v>5</v>
      </c>
      <c r="I2070" s="2">
        <v>4</v>
      </c>
      <c r="J2070" s="2">
        <v>4</v>
      </c>
      <c r="K2070" s="2">
        <v>8</v>
      </c>
      <c r="L2070" s="2" t="str">
        <f>IF(F2070&gt;=4,"Positive",IF(F2070=3,"Neutral","Negative"))</f>
        <v>Positive</v>
      </c>
      <c r="M2070" s="2" t="str">
        <f>IF(K2070&gt;=9,"Promoter",IF(K2070&gt;=7,"Passive","Detractor"))</f>
        <v>Passive</v>
      </c>
      <c r="N2070" s="2" t="s">
        <v>7737</v>
      </c>
    </row>
    <row r="2071" spans="1:14" x14ac:dyDescent="0.2">
      <c r="A2071" s="2" t="s">
        <v>9806</v>
      </c>
      <c r="B2071" s="2" t="s">
        <v>6732</v>
      </c>
      <c r="C2071" s="2" t="s">
        <v>1416</v>
      </c>
      <c r="D2071" s="2" t="s">
        <v>73</v>
      </c>
      <c r="E2071" s="11">
        <v>46124</v>
      </c>
      <c r="F2071" s="2">
        <v>5</v>
      </c>
      <c r="G2071" s="2">
        <v>5</v>
      </c>
      <c r="H2071" s="2">
        <v>5</v>
      </c>
      <c r="I2071" s="2">
        <v>5</v>
      </c>
      <c r="J2071" s="2">
        <v>5</v>
      </c>
      <c r="K2071" s="2">
        <v>10</v>
      </c>
      <c r="L2071" s="2" t="str">
        <f>IF(F2071&gt;=4,"Positive",IF(F2071=3,"Neutral","Negative"))</f>
        <v>Positive</v>
      </c>
      <c r="M2071" s="2" t="str">
        <f>IF(K2071&gt;=9,"Promoter",IF(K2071&gt;=7,"Passive","Detractor"))</f>
        <v>Promoter</v>
      </c>
      <c r="N2071" s="2" t="s">
        <v>7735</v>
      </c>
    </row>
    <row r="2072" spans="1:14" x14ac:dyDescent="0.2">
      <c r="A2072" s="2" t="s">
        <v>9807</v>
      </c>
      <c r="B2072" s="2" t="s">
        <v>6791</v>
      </c>
      <c r="C2072" s="2" t="s">
        <v>2358</v>
      </c>
      <c r="D2072" s="2" t="s">
        <v>13</v>
      </c>
      <c r="E2072" s="11">
        <v>46124</v>
      </c>
      <c r="F2072" s="2">
        <v>5</v>
      </c>
      <c r="G2072" s="2">
        <v>5</v>
      </c>
      <c r="H2072" s="2">
        <v>5</v>
      </c>
      <c r="I2072" s="2">
        <v>5</v>
      </c>
      <c r="J2072" s="2">
        <v>4</v>
      </c>
      <c r="K2072" s="2">
        <v>10</v>
      </c>
      <c r="L2072" s="2" t="str">
        <f>IF(F2072&gt;=4,"Positive",IF(F2072=3,"Neutral","Negative"))</f>
        <v>Positive</v>
      </c>
      <c r="M2072" s="2" t="str">
        <f>IF(K2072&gt;=9,"Promoter",IF(K2072&gt;=7,"Passive","Detractor"))</f>
        <v>Promoter</v>
      </c>
      <c r="N2072" s="2" t="s">
        <v>7743</v>
      </c>
    </row>
    <row r="2073" spans="1:14" x14ac:dyDescent="0.2">
      <c r="A2073" s="2" t="s">
        <v>9808</v>
      </c>
      <c r="B2073" s="2" t="s">
        <v>6825</v>
      </c>
      <c r="C2073" s="2" t="s">
        <v>2348</v>
      </c>
      <c r="D2073" s="2" t="s">
        <v>108</v>
      </c>
      <c r="E2073" s="11">
        <v>46124</v>
      </c>
      <c r="F2073" s="2">
        <v>3</v>
      </c>
      <c r="G2073" s="2">
        <v>3</v>
      </c>
      <c r="H2073" s="2">
        <v>3</v>
      </c>
      <c r="I2073" s="2">
        <v>4</v>
      </c>
      <c r="J2073" s="2">
        <v>2</v>
      </c>
      <c r="K2073" s="2">
        <v>6</v>
      </c>
      <c r="L2073" s="2" t="str">
        <f>IF(F2073&gt;=4,"Positive",IF(F2073=3,"Neutral","Negative"))</f>
        <v>Neutral</v>
      </c>
      <c r="M2073" s="2" t="str">
        <f>IF(K2073&gt;=9,"Promoter",IF(K2073&gt;=7,"Passive","Detractor"))</f>
        <v>Detractor</v>
      </c>
      <c r="N2073" s="2" t="s">
        <v>7735</v>
      </c>
    </row>
    <row r="2074" spans="1:14" x14ac:dyDescent="0.2">
      <c r="A2074" s="2" t="s">
        <v>9809</v>
      </c>
      <c r="B2074" s="2" t="s">
        <v>4887</v>
      </c>
      <c r="C2074" s="2" t="s">
        <v>486</v>
      </c>
      <c r="D2074" s="2" t="s">
        <v>125</v>
      </c>
      <c r="E2074" s="11">
        <v>46125</v>
      </c>
      <c r="F2074" s="2">
        <v>4</v>
      </c>
      <c r="G2074" s="2">
        <v>3</v>
      </c>
      <c r="H2074" s="2">
        <v>4</v>
      </c>
      <c r="I2074" s="2">
        <v>4</v>
      </c>
      <c r="J2074" s="2">
        <v>4</v>
      </c>
      <c r="K2074" s="2">
        <v>8</v>
      </c>
      <c r="L2074" s="2" t="str">
        <f>IF(F2074&gt;=4,"Positive",IF(F2074=3,"Neutral","Negative"))</f>
        <v>Positive</v>
      </c>
      <c r="M2074" s="2" t="str">
        <f>IF(K2074&gt;=9,"Promoter",IF(K2074&gt;=7,"Passive","Detractor"))</f>
        <v>Passive</v>
      </c>
      <c r="N2074" s="2" t="s">
        <v>7743</v>
      </c>
    </row>
    <row r="2075" spans="1:14" x14ac:dyDescent="0.2">
      <c r="A2075" s="2" t="s">
        <v>9810</v>
      </c>
      <c r="B2075" s="2" t="s">
        <v>6403</v>
      </c>
      <c r="C2075" s="2" t="s">
        <v>2413</v>
      </c>
      <c r="D2075" s="2" t="s">
        <v>116</v>
      </c>
      <c r="E2075" s="11">
        <v>46125</v>
      </c>
      <c r="F2075" s="2">
        <v>5</v>
      </c>
      <c r="G2075" s="2">
        <v>5</v>
      </c>
      <c r="H2075" s="2">
        <v>5</v>
      </c>
      <c r="I2075" s="2">
        <v>5</v>
      </c>
      <c r="J2075" s="2">
        <v>5</v>
      </c>
      <c r="K2075" s="2">
        <v>9</v>
      </c>
      <c r="L2075" s="2" t="str">
        <f>IF(F2075&gt;=4,"Positive",IF(F2075=3,"Neutral","Negative"))</f>
        <v>Positive</v>
      </c>
      <c r="M2075" s="2" t="str">
        <f>IF(K2075&gt;=9,"Promoter",IF(K2075&gt;=7,"Passive","Detractor"))</f>
        <v>Promoter</v>
      </c>
      <c r="N2075" s="2" t="s">
        <v>7737</v>
      </c>
    </row>
    <row r="2076" spans="1:14" x14ac:dyDescent="0.2">
      <c r="A2076" s="2" t="s">
        <v>9811</v>
      </c>
      <c r="B2076" s="2" t="s">
        <v>6580</v>
      </c>
      <c r="C2076" s="2" t="s">
        <v>462</v>
      </c>
      <c r="D2076" s="2" t="s">
        <v>73</v>
      </c>
      <c r="E2076" s="11">
        <v>46125</v>
      </c>
      <c r="F2076" s="2">
        <v>3</v>
      </c>
      <c r="G2076" s="2">
        <v>2</v>
      </c>
      <c r="H2076" s="2">
        <v>4</v>
      </c>
      <c r="I2076" s="2">
        <v>3</v>
      </c>
      <c r="J2076" s="2">
        <v>4</v>
      </c>
      <c r="K2076" s="2">
        <v>7</v>
      </c>
      <c r="L2076" s="2" t="str">
        <f>IF(F2076&gt;=4,"Positive",IF(F2076=3,"Neutral","Negative"))</f>
        <v>Neutral</v>
      </c>
      <c r="M2076" s="2" t="str">
        <f>IF(K2076&gt;=9,"Promoter",IF(K2076&gt;=7,"Passive","Detractor"))</f>
        <v>Passive</v>
      </c>
      <c r="N2076" s="2" t="s">
        <v>7743</v>
      </c>
    </row>
    <row r="2077" spans="1:14" x14ac:dyDescent="0.2">
      <c r="A2077" s="2" t="s">
        <v>9812</v>
      </c>
      <c r="B2077" s="2" t="s">
        <v>6864</v>
      </c>
      <c r="C2077" s="2" t="s">
        <v>867</v>
      </c>
      <c r="D2077" s="2" t="s">
        <v>47</v>
      </c>
      <c r="E2077" s="11">
        <v>46125</v>
      </c>
      <c r="F2077" s="2">
        <v>5</v>
      </c>
      <c r="G2077" s="2">
        <v>5</v>
      </c>
      <c r="H2077" s="2">
        <v>5</v>
      </c>
      <c r="I2077" s="2">
        <v>4</v>
      </c>
      <c r="J2077" s="2">
        <v>5</v>
      </c>
      <c r="K2077" s="2">
        <v>8</v>
      </c>
      <c r="L2077" s="2" t="str">
        <f>IF(F2077&gt;=4,"Positive",IF(F2077=3,"Neutral","Negative"))</f>
        <v>Positive</v>
      </c>
      <c r="M2077" s="2" t="str">
        <f>IF(K2077&gt;=9,"Promoter",IF(K2077&gt;=7,"Passive","Detractor"))</f>
        <v>Passive</v>
      </c>
      <c r="N2077" s="2" t="s">
        <v>7749</v>
      </c>
    </row>
    <row r="2078" spans="1:14" x14ac:dyDescent="0.2">
      <c r="A2078" s="2" t="s">
        <v>9813</v>
      </c>
      <c r="B2078" s="2" t="s">
        <v>6865</v>
      </c>
      <c r="C2078" s="2" t="s">
        <v>974</v>
      </c>
      <c r="D2078" s="2" t="s">
        <v>125</v>
      </c>
      <c r="E2078" s="11">
        <v>46125</v>
      </c>
      <c r="F2078" s="2">
        <v>5</v>
      </c>
      <c r="G2078" s="2">
        <v>4</v>
      </c>
      <c r="H2078" s="2">
        <v>5</v>
      </c>
      <c r="I2078" s="2">
        <v>5</v>
      </c>
      <c r="J2078" s="2">
        <v>4</v>
      </c>
      <c r="K2078" s="2">
        <v>10</v>
      </c>
      <c r="L2078" s="2" t="str">
        <f>IF(F2078&gt;=4,"Positive",IF(F2078=3,"Neutral","Negative"))</f>
        <v>Positive</v>
      </c>
      <c r="M2078" s="2" t="str">
        <f>IF(K2078&gt;=9,"Promoter",IF(K2078&gt;=7,"Passive","Detractor"))</f>
        <v>Promoter</v>
      </c>
      <c r="N2078" s="2" t="s">
        <v>7733</v>
      </c>
    </row>
    <row r="2079" spans="1:14" x14ac:dyDescent="0.2">
      <c r="A2079" s="2" t="s">
        <v>9814</v>
      </c>
      <c r="B2079" s="2" t="s">
        <v>6555</v>
      </c>
      <c r="C2079" s="2" t="s">
        <v>1696</v>
      </c>
      <c r="D2079" s="2" t="s">
        <v>118</v>
      </c>
      <c r="E2079" s="11">
        <v>46126</v>
      </c>
      <c r="F2079" s="2">
        <v>4</v>
      </c>
      <c r="G2079" s="2">
        <v>4</v>
      </c>
      <c r="H2079" s="2">
        <v>5</v>
      </c>
      <c r="I2079" s="2">
        <v>5</v>
      </c>
      <c r="J2079" s="2">
        <v>3</v>
      </c>
      <c r="K2079" s="2">
        <v>9</v>
      </c>
      <c r="L2079" s="2" t="str">
        <f>IF(F2079&gt;=4,"Positive",IF(F2079=3,"Neutral","Negative"))</f>
        <v>Positive</v>
      </c>
      <c r="M2079" s="2" t="str">
        <f>IF(K2079&gt;=9,"Promoter",IF(K2079&gt;=7,"Passive","Detractor"))</f>
        <v>Promoter</v>
      </c>
      <c r="N2079" s="2" t="s">
        <v>7743</v>
      </c>
    </row>
    <row r="2080" spans="1:14" x14ac:dyDescent="0.2">
      <c r="A2080" s="2" t="s">
        <v>9815</v>
      </c>
      <c r="B2080" s="2" t="s">
        <v>6906</v>
      </c>
      <c r="C2080" s="2" t="s">
        <v>1365</v>
      </c>
      <c r="D2080" s="2" t="s">
        <v>97</v>
      </c>
      <c r="E2080" s="11">
        <v>46127</v>
      </c>
      <c r="F2080" s="2">
        <v>4</v>
      </c>
      <c r="G2080" s="2">
        <v>3</v>
      </c>
      <c r="H2080" s="2">
        <v>4</v>
      </c>
      <c r="I2080" s="2">
        <v>3</v>
      </c>
      <c r="J2080" s="2">
        <v>4</v>
      </c>
      <c r="K2080" s="2">
        <v>9</v>
      </c>
      <c r="L2080" s="2" t="str">
        <f>IF(F2080&gt;=4,"Positive",IF(F2080=3,"Neutral","Negative"))</f>
        <v>Positive</v>
      </c>
      <c r="M2080" s="2" t="str">
        <f>IF(K2080&gt;=9,"Promoter",IF(K2080&gt;=7,"Passive","Detractor"))</f>
        <v>Promoter</v>
      </c>
      <c r="N2080" s="2" t="s">
        <v>7743</v>
      </c>
    </row>
    <row r="2081" spans="1:14" x14ac:dyDescent="0.2">
      <c r="A2081" s="2" t="s">
        <v>9816</v>
      </c>
      <c r="B2081" s="2" t="s">
        <v>6911</v>
      </c>
      <c r="C2081" s="2" t="s">
        <v>2081</v>
      </c>
      <c r="D2081" s="2" t="s">
        <v>13</v>
      </c>
      <c r="E2081" s="11">
        <v>46127</v>
      </c>
      <c r="F2081" s="2">
        <v>4</v>
      </c>
      <c r="G2081" s="2">
        <v>4</v>
      </c>
      <c r="H2081" s="2">
        <v>3</v>
      </c>
      <c r="I2081" s="2">
        <v>3</v>
      </c>
      <c r="J2081" s="2">
        <v>4</v>
      </c>
      <c r="K2081" s="2">
        <v>9</v>
      </c>
      <c r="L2081" s="2" t="str">
        <f>IF(F2081&gt;=4,"Positive",IF(F2081=3,"Neutral","Negative"))</f>
        <v>Positive</v>
      </c>
      <c r="M2081" s="2" t="str">
        <f>IF(K2081&gt;=9,"Promoter",IF(K2081&gt;=7,"Passive","Detractor"))</f>
        <v>Promoter</v>
      </c>
      <c r="N2081" s="2" t="s">
        <v>7737</v>
      </c>
    </row>
    <row r="2082" spans="1:14" x14ac:dyDescent="0.2">
      <c r="A2082" s="2" t="s">
        <v>9817</v>
      </c>
      <c r="B2082" s="2" t="s">
        <v>6549</v>
      </c>
      <c r="C2082" s="2" t="s">
        <v>406</v>
      </c>
      <c r="D2082" s="2" t="s">
        <v>93</v>
      </c>
      <c r="E2082" s="11">
        <v>46128</v>
      </c>
      <c r="F2082" s="2">
        <v>4</v>
      </c>
      <c r="G2082" s="2">
        <v>3</v>
      </c>
      <c r="H2082" s="2">
        <v>4</v>
      </c>
      <c r="I2082" s="2">
        <v>4</v>
      </c>
      <c r="J2082" s="2">
        <v>4</v>
      </c>
      <c r="K2082" s="2">
        <v>7</v>
      </c>
      <c r="L2082" s="2" t="str">
        <f>IF(F2082&gt;=4,"Positive",IF(F2082=3,"Neutral","Negative"))</f>
        <v>Positive</v>
      </c>
      <c r="M2082" s="2" t="str">
        <f>IF(K2082&gt;=9,"Promoter",IF(K2082&gt;=7,"Passive","Detractor"))</f>
        <v>Passive</v>
      </c>
      <c r="N2082" s="2" t="s">
        <v>7743</v>
      </c>
    </row>
    <row r="2083" spans="1:14" x14ac:dyDescent="0.2">
      <c r="A2083" s="2" t="s">
        <v>9818</v>
      </c>
      <c r="B2083" s="2" t="s">
        <v>6813</v>
      </c>
      <c r="C2083" s="2" t="s">
        <v>1035</v>
      </c>
      <c r="D2083" s="2" t="s">
        <v>97</v>
      </c>
      <c r="E2083" s="11">
        <v>46128</v>
      </c>
      <c r="F2083" s="2">
        <v>5</v>
      </c>
      <c r="G2083" s="2">
        <v>5</v>
      </c>
      <c r="H2083" s="2">
        <v>4</v>
      </c>
      <c r="I2083" s="2">
        <v>5</v>
      </c>
      <c r="J2083" s="2">
        <v>5</v>
      </c>
      <c r="K2083" s="2">
        <v>10</v>
      </c>
      <c r="L2083" s="2" t="str">
        <f>IF(F2083&gt;=4,"Positive",IF(F2083=3,"Neutral","Negative"))</f>
        <v>Positive</v>
      </c>
      <c r="M2083" s="2" t="str">
        <f>IF(K2083&gt;=9,"Promoter",IF(K2083&gt;=7,"Passive","Detractor"))</f>
        <v>Promoter</v>
      </c>
      <c r="N2083" s="2" t="s">
        <v>7735</v>
      </c>
    </row>
    <row r="2084" spans="1:14" x14ac:dyDescent="0.2">
      <c r="A2084" s="2" t="s">
        <v>9819</v>
      </c>
      <c r="B2084" s="2" t="s">
        <v>6823</v>
      </c>
      <c r="C2084" s="2" t="s">
        <v>1015</v>
      </c>
      <c r="D2084" s="2" t="s">
        <v>91</v>
      </c>
      <c r="E2084" s="11">
        <v>46128</v>
      </c>
      <c r="F2084" s="2">
        <v>4</v>
      </c>
      <c r="G2084" s="2">
        <v>3</v>
      </c>
      <c r="H2084" s="2">
        <v>5</v>
      </c>
      <c r="I2084" s="2">
        <v>5</v>
      </c>
      <c r="J2084" s="2">
        <v>4</v>
      </c>
      <c r="K2084" s="2">
        <v>8</v>
      </c>
      <c r="L2084" s="2" t="str">
        <f>IF(F2084&gt;=4,"Positive",IF(F2084=3,"Neutral","Negative"))</f>
        <v>Positive</v>
      </c>
      <c r="M2084" s="2" t="str">
        <f>IF(K2084&gt;=9,"Promoter",IF(K2084&gt;=7,"Passive","Detractor"))</f>
        <v>Passive</v>
      </c>
      <c r="N2084" s="2" t="s">
        <v>7733</v>
      </c>
    </row>
    <row r="2085" spans="1:14" x14ac:dyDescent="0.2">
      <c r="A2085" s="2" t="s">
        <v>9820</v>
      </c>
      <c r="B2085" s="2" t="s">
        <v>6959</v>
      </c>
      <c r="C2085" s="2" t="s">
        <v>1380</v>
      </c>
      <c r="D2085" s="2" t="s">
        <v>118</v>
      </c>
      <c r="E2085" s="11">
        <v>46128</v>
      </c>
      <c r="F2085" s="2">
        <v>4</v>
      </c>
      <c r="G2085" s="2">
        <v>4</v>
      </c>
      <c r="H2085" s="2">
        <v>5</v>
      </c>
      <c r="I2085" s="2">
        <v>4</v>
      </c>
      <c r="J2085" s="2">
        <v>5</v>
      </c>
      <c r="K2085" s="2">
        <v>7</v>
      </c>
      <c r="L2085" s="2" t="str">
        <f>IF(F2085&gt;=4,"Positive",IF(F2085=3,"Neutral","Negative"))</f>
        <v>Positive</v>
      </c>
      <c r="M2085" s="2" t="str">
        <f>IF(K2085&gt;=9,"Promoter",IF(K2085&gt;=7,"Passive","Detractor"))</f>
        <v>Passive</v>
      </c>
      <c r="N2085" s="2" t="s">
        <v>7749</v>
      </c>
    </row>
    <row r="2086" spans="1:14" x14ac:dyDescent="0.2">
      <c r="A2086" s="2" t="s">
        <v>9821</v>
      </c>
      <c r="B2086" s="2" t="s">
        <v>5916</v>
      </c>
      <c r="C2086" s="2" t="s">
        <v>1762</v>
      </c>
      <c r="D2086" s="2" t="s">
        <v>59</v>
      </c>
      <c r="E2086" s="11">
        <v>46129</v>
      </c>
      <c r="F2086" s="2">
        <v>5</v>
      </c>
      <c r="G2086" s="2">
        <v>5</v>
      </c>
      <c r="H2086" s="2">
        <v>5</v>
      </c>
      <c r="I2086" s="2">
        <v>5</v>
      </c>
      <c r="J2086" s="2">
        <v>5</v>
      </c>
      <c r="K2086" s="2">
        <v>10</v>
      </c>
      <c r="L2086" s="2" t="str">
        <f>IF(F2086&gt;=4,"Positive",IF(F2086=3,"Neutral","Negative"))</f>
        <v>Positive</v>
      </c>
      <c r="M2086" s="2" t="str">
        <f>IF(K2086&gt;=9,"Promoter",IF(K2086&gt;=7,"Passive","Detractor"))</f>
        <v>Promoter</v>
      </c>
      <c r="N2086" s="2" t="s">
        <v>7733</v>
      </c>
    </row>
    <row r="2087" spans="1:14" x14ac:dyDescent="0.2">
      <c r="A2087" s="2" t="s">
        <v>9822</v>
      </c>
      <c r="B2087" s="2" t="s">
        <v>6740</v>
      </c>
      <c r="C2087" s="2" t="s">
        <v>1956</v>
      </c>
      <c r="D2087" s="2" t="s">
        <v>118</v>
      </c>
      <c r="E2087" s="11">
        <v>46129</v>
      </c>
      <c r="F2087" s="2">
        <v>5</v>
      </c>
      <c r="G2087" s="2">
        <v>5</v>
      </c>
      <c r="H2087" s="2">
        <v>5</v>
      </c>
      <c r="I2087" s="2">
        <v>5</v>
      </c>
      <c r="J2087" s="2">
        <v>4</v>
      </c>
      <c r="K2087" s="2">
        <v>9</v>
      </c>
      <c r="L2087" s="2" t="str">
        <f>IF(F2087&gt;=4,"Positive",IF(F2087=3,"Neutral","Negative"))</f>
        <v>Positive</v>
      </c>
      <c r="M2087" s="2" t="str">
        <f>IF(K2087&gt;=9,"Promoter",IF(K2087&gt;=7,"Passive","Detractor"))</f>
        <v>Promoter</v>
      </c>
      <c r="N2087" s="2" t="s">
        <v>7737</v>
      </c>
    </row>
    <row r="2088" spans="1:14" x14ac:dyDescent="0.2">
      <c r="A2088" s="2" t="s">
        <v>9823</v>
      </c>
      <c r="B2088" s="2" t="s">
        <v>6884</v>
      </c>
      <c r="C2088" s="2" t="s">
        <v>1891</v>
      </c>
      <c r="D2088" s="2" t="s">
        <v>39</v>
      </c>
      <c r="E2088" s="11">
        <v>46130</v>
      </c>
      <c r="F2088" s="2">
        <v>2</v>
      </c>
      <c r="G2088" s="2">
        <v>2</v>
      </c>
      <c r="H2088" s="2">
        <v>1</v>
      </c>
      <c r="I2088" s="2">
        <v>2</v>
      </c>
      <c r="J2088" s="2">
        <v>3</v>
      </c>
      <c r="K2088" s="2">
        <v>2</v>
      </c>
      <c r="L2088" s="2" t="str">
        <f>IF(F2088&gt;=4,"Positive",IF(F2088=3,"Neutral","Negative"))</f>
        <v>Negative</v>
      </c>
      <c r="M2088" s="2" t="str">
        <f>IF(K2088&gt;=9,"Promoter",IF(K2088&gt;=7,"Passive","Detractor"))</f>
        <v>Detractor</v>
      </c>
      <c r="N2088" s="2" t="s">
        <v>7743</v>
      </c>
    </row>
    <row r="2089" spans="1:14" x14ac:dyDescent="0.2">
      <c r="A2089" s="2" t="s">
        <v>9824</v>
      </c>
      <c r="B2089" s="2" t="s">
        <v>6940</v>
      </c>
      <c r="C2089" s="2" t="s">
        <v>888</v>
      </c>
      <c r="D2089" s="2" t="s">
        <v>79</v>
      </c>
      <c r="E2089" s="11">
        <v>46130</v>
      </c>
      <c r="F2089" s="2">
        <v>4</v>
      </c>
      <c r="G2089" s="2">
        <v>5</v>
      </c>
      <c r="H2089" s="2">
        <v>4</v>
      </c>
      <c r="I2089" s="2">
        <v>3</v>
      </c>
      <c r="J2089" s="2">
        <v>4</v>
      </c>
      <c r="K2089" s="2">
        <v>7</v>
      </c>
      <c r="L2089" s="2" t="str">
        <f>IF(F2089&gt;=4,"Positive",IF(F2089=3,"Neutral","Negative"))</f>
        <v>Positive</v>
      </c>
      <c r="M2089" s="2" t="str">
        <f>IF(K2089&gt;=9,"Promoter",IF(K2089&gt;=7,"Passive","Detractor"))</f>
        <v>Passive</v>
      </c>
      <c r="N2089" s="2" t="s">
        <v>7735</v>
      </c>
    </row>
    <row r="2090" spans="1:14" x14ac:dyDescent="0.2">
      <c r="A2090" s="2" t="s">
        <v>9825</v>
      </c>
      <c r="B2090" s="2" t="s">
        <v>4820</v>
      </c>
      <c r="C2090" s="2" t="s">
        <v>628</v>
      </c>
      <c r="D2090" s="2" t="s">
        <v>93</v>
      </c>
      <c r="E2090" s="11">
        <v>46131</v>
      </c>
      <c r="F2090" s="2">
        <v>4</v>
      </c>
      <c r="G2090" s="2">
        <v>4</v>
      </c>
      <c r="H2090" s="2">
        <v>4</v>
      </c>
      <c r="I2090" s="2">
        <v>4</v>
      </c>
      <c r="J2090" s="2">
        <v>4</v>
      </c>
      <c r="K2090" s="2">
        <v>8</v>
      </c>
      <c r="L2090" s="2" t="str">
        <f>IF(F2090&gt;=4,"Positive",IF(F2090=3,"Neutral","Negative"))</f>
        <v>Positive</v>
      </c>
      <c r="M2090" s="2" t="str">
        <f>IF(K2090&gt;=9,"Promoter",IF(K2090&gt;=7,"Passive","Detractor"))</f>
        <v>Passive</v>
      </c>
      <c r="N2090" s="2" t="s">
        <v>7733</v>
      </c>
    </row>
    <row r="2091" spans="1:14" x14ac:dyDescent="0.2">
      <c r="A2091" s="2" t="s">
        <v>9826</v>
      </c>
      <c r="B2091" s="2" t="s">
        <v>6414</v>
      </c>
      <c r="C2091" s="2" t="s">
        <v>850</v>
      </c>
      <c r="D2091" s="2" t="s">
        <v>83</v>
      </c>
      <c r="E2091" s="11">
        <v>46131</v>
      </c>
      <c r="F2091" s="2">
        <v>4</v>
      </c>
      <c r="G2091" s="2">
        <v>4</v>
      </c>
      <c r="H2091" s="2">
        <v>3</v>
      </c>
      <c r="I2091" s="2">
        <v>4</v>
      </c>
      <c r="J2091" s="2">
        <v>4</v>
      </c>
      <c r="K2091" s="2">
        <v>7</v>
      </c>
      <c r="L2091" s="2" t="str">
        <f>IF(F2091&gt;=4,"Positive",IF(F2091=3,"Neutral","Negative"))</f>
        <v>Positive</v>
      </c>
      <c r="M2091" s="2" t="str">
        <f>IF(K2091&gt;=9,"Promoter",IF(K2091&gt;=7,"Passive","Detractor"))</f>
        <v>Passive</v>
      </c>
      <c r="N2091" s="2" t="s">
        <v>7743</v>
      </c>
    </row>
    <row r="2092" spans="1:14" x14ac:dyDescent="0.2">
      <c r="A2092" s="2" t="s">
        <v>9827</v>
      </c>
      <c r="B2092" s="2" t="s">
        <v>6640</v>
      </c>
      <c r="C2092" s="2" t="s">
        <v>1921</v>
      </c>
      <c r="D2092" s="2" t="s">
        <v>29</v>
      </c>
      <c r="E2092" s="11">
        <v>46131</v>
      </c>
      <c r="F2092" s="2">
        <v>2</v>
      </c>
      <c r="G2092" s="2">
        <v>2</v>
      </c>
      <c r="H2092" s="2">
        <v>3</v>
      </c>
      <c r="I2092" s="2">
        <v>1</v>
      </c>
      <c r="J2092" s="2">
        <v>3</v>
      </c>
      <c r="K2092" s="2">
        <v>4</v>
      </c>
      <c r="L2092" s="2" t="str">
        <f>IF(F2092&gt;=4,"Positive",IF(F2092=3,"Neutral","Negative"))</f>
        <v>Negative</v>
      </c>
      <c r="M2092" s="2" t="str">
        <f>IF(K2092&gt;=9,"Promoter",IF(K2092&gt;=7,"Passive","Detractor"))</f>
        <v>Detractor</v>
      </c>
      <c r="N2092" s="2" t="s">
        <v>7743</v>
      </c>
    </row>
    <row r="2093" spans="1:14" x14ac:dyDescent="0.2">
      <c r="A2093" s="2" t="s">
        <v>9828</v>
      </c>
      <c r="B2093" s="2" t="s">
        <v>6883</v>
      </c>
      <c r="C2093" s="2" t="s">
        <v>1268</v>
      </c>
      <c r="D2093" s="2" t="s">
        <v>67</v>
      </c>
      <c r="E2093" s="11">
        <v>46131</v>
      </c>
      <c r="F2093" s="2">
        <v>5</v>
      </c>
      <c r="G2093" s="2">
        <v>5</v>
      </c>
      <c r="H2093" s="2">
        <v>5</v>
      </c>
      <c r="I2093" s="2">
        <v>5</v>
      </c>
      <c r="J2093" s="2">
        <v>5</v>
      </c>
      <c r="K2093" s="2">
        <v>8</v>
      </c>
      <c r="L2093" s="2" t="str">
        <f>IF(F2093&gt;=4,"Positive",IF(F2093=3,"Neutral","Negative"))</f>
        <v>Positive</v>
      </c>
      <c r="M2093" s="2" t="str">
        <f>IF(K2093&gt;=9,"Promoter",IF(K2093&gt;=7,"Passive","Detractor"))</f>
        <v>Passive</v>
      </c>
      <c r="N2093" s="2" t="s">
        <v>7743</v>
      </c>
    </row>
    <row r="2094" spans="1:14" x14ac:dyDescent="0.2">
      <c r="A2094" s="2" t="s">
        <v>9829</v>
      </c>
      <c r="B2094" s="2" t="s">
        <v>6943</v>
      </c>
      <c r="C2094" s="2" t="s">
        <v>1343</v>
      </c>
      <c r="D2094" s="2" t="s">
        <v>39</v>
      </c>
      <c r="E2094" s="11">
        <v>46131</v>
      </c>
      <c r="F2094" s="2">
        <v>5</v>
      </c>
      <c r="G2094" s="2">
        <v>5</v>
      </c>
      <c r="H2094" s="2">
        <v>5</v>
      </c>
      <c r="I2094" s="2">
        <v>4</v>
      </c>
      <c r="J2094" s="2">
        <v>5</v>
      </c>
      <c r="K2094" s="2">
        <v>8</v>
      </c>
      <c r="L2094" s="2" t="str">
        <f>IF(F2094&gt;=4,"Positive",IF(F2094=3,"Neutral","Negative"))</f>
        <v>Positive</v>
      </c>
      <c r="M2094" s="2" t="str">
        <f>IF(K2094&gt;=9,"Promoter",IF(K2094&gt;=7,"Passive","Detractor"))</f>
        <v>Passive</v>
      </c>
      <c r="N2094" s="2" t="s">
        <v>7743</v>
      </c>
    </row>
    <row r="2095" spans="1:14" x14ac:dyDescent="0.2">
      <c r="A2095" s="2" t="s">
        <v>9830</v>
      </c>
      <c r="B2095" s="2" t="s">
        <v>6596</v>
      </c>
      <c r="C2095" s="2" t="s">
        <v>1325</v>
      </c>
      <c r="D2095" s="2" t="s">
        <v>122</v>
      </c>
      <c r="E2095" s="11">
        <v>46132</v>
      </c>
      <c r="F2095" s="2">
        <v>3</v>
      </c>
      <c r="G2095" s="2">
        <v>3</v>
      </c>
      <c r="H2095" s="2">
        <v>3</v>
      </c>
      <c r="I2095" s="2">
        <v>4</v>
      </c>
      <c r="J2095" s="2">
        <v>2</v>
      </c>
      <c r="K2095" s="2">
        <v>6</v>
      </c>
      <c r="L2095" s="2" t="str">
        <f>IF(F2095&gt;=4,"Positive",IF(F2095=3,"Neutral","Negative"))</f>
        <v>Neutral</v>
      </c>
      <c r="M2095" s="2" t="str">
        <f>IF(K2095&gt;=9,"Promoter",IF(K2095&gt;=7,"Passive","Detractor"))</f>
        <v>Detractor</v>
      </c>
      <c r="N2095" s="2" t="s">
        <v>7749</v>
      </c>
    </row>
    <row r="2096" spans="1:14" x14ac:dyDescent="0.2">
      <c r="A2096" s="2" t="s">
        <v>9831</v>
      </c>
      <c r="B2096" s="2" t="s">
        <v>6648</v>
      </c>
      <c r="C2096" s="2" t="s">
        <v>1365</v>
      </c>
      <c r="D2096" s="2" t="s">
        <v>106</v>
      </c>
      <c r="E2096" s="11">
        <v>46132</v>
      </c>
      <c r="F2096" s="2">
        <v>4</v>
      </c>
      <c r="G2096" s="2">
        <v>4</v>
      </c>
      <c r="H2096" s="2">
        <v>5</v>
      </c>
      <c r="I2096" s="2">
        <v>5</v>
      </c>
      <c r="J2096" s="2">
        <v>5</v>
      </c>
      <c r="K2096" s="2">
        <v>8</v>
      </c>
      <c r="L2096" s="2" t="str">
        <f>IF(F2096&gt;=4,"Positive",IF(F2096=3,"Neutral","Negative"))</f>
        <v>Positive</v>
      </c>
      <c r="M2096" s="2" t="str">
        <f>IF(K2096&gt;=9,"Promoter",IF(K2096&gt;=7,"Passive","Detractor"))</f>
        <v>Passive</v>
      </c>
      <c r="N2096" s="2" t="s">
        <v>7733</v>
      </c>
    </row>
    <row r="2097" spans="1:14" x14ac:dyDescent="0.2">
      <c r="A2097" s="2" t="s">
        <v>9832</v>
      </c>
      <c r="B2097" s="2" t="s">
        <v>6839</v>
      </c>
      <c r="C2097" s="2" t="s">
        <v>722</v>
      </c>
      <c r="D2097" s="2" t="s">
        <v>116</v>
      </c>
      <c r="E2097" s="11">
        <v>46132</v>
      </c>
      <c r="F2097" s="2">
        <v>4</v>
      </c>
      <c r="G2097" s="2">
        <v>5</v>
      </c>
      <c r="H2097" s="2">
        <v>4</v>
      </c>
      <c r="I2097" s="2">
        <v>5</v>
      </c>
      <c r="J2097" s="2">
        <v>4</v>
      </c>
      <c r="K2097" s="2">
        <v>9</v>
      </c>
      <c r="L2097" s="2" t="str">
        <f>IF(F2097&gt;=4,"Positive",IF(F2097=3,"Neutral","Negative"))</f>
        <v>Positive</v>
      </c>
      <c r="M2097" s="2" t="str">
        <f>IF(K2097&gt;=9,"Promoter",IF(K2097&gt;=7,"Passive","Detractor"))</f>
        <v>Promoter</v>
      </c>
      <c r="N2097" s="2" t="s">
        <v>7743</v>
      </c>
    </row>
    <row r="2098" spans="1:14" x14ac:dyDescent="0.2">
      <c r="A2098" s="2" t="s">
        <v>9833</v>
      </c>
      <c r="B2098" s="2" t="s">
        <v>6929</v>
      </c>
      <c r="C2098" s="2" t="s">
        <v>1974</v>
      </c>
      <c r="D2098" s="2" t="s">
        <v>57</v>
      </c>
      <c r="E2098" s="11">
        <v>46132</v>
      </c>
      <c r="F2098" s="2">
        <v>4</v>
      </c>
      <c r="G2098" s="2">
        <v>4</v>
      </c>
      <c r="H2098" s="2">
        <v>4</v>
      </c>
      <c r="I2098" s="2">
        <v>4</v>
      </c>
      <c r="J2098" s="2">
        <v>4</v>
      </c>
      <c r="K2098" s="2">
        <v>9</v>
      </c>
      <c r="L2098" s="2" t="str">
        <f>IF(F2098&gt;=4,"Positive",IF(F2098=3,"Neutral","Negative"))</f>
        <v>Positive</v>
      </c>
      <c r="M2098" s="2" t="str">
        <f>IF(K2098&gt;=9,"Promoter",IF(K2098&gt;=7,"Passive","Detractor"))</f>
        <v>Promoter</v>
      </c>
      <c r="N2098" s="2" t="s">
        <v>7743</v>
      </c>
    </row>
    <row r="2099" spans="1:14" x14ac:dyDescent="0.2">
      <c r="A2099" s="2" t="s">
        <v>9834</v>
      </c>
      <c r="B2099" s="2" t="s">
        <v>6944</v>
      </c>
      <c r="C2099" s="2" t="s">
        <v>1436</v>
      </c>
      <c r="D2099" s="2" t="s">
        <v>57</v>
      </c>
      <c r="E2099" s="11">
        <v>46132</v>
      </c>
      <c r="F2099" s="2">
        <v>4</v>
      </c>
      <c r="G2099" s="2">
        <v>5</v>
      </c>
      <c r="H2099" s="2">
        <v>4</v>
      </c>
      <c r="I2099" s="2">
        <v>5</v>
      </c>
      <c r="J2099" s="2">
        <v>5</v>
      </c>
      <c r="K2099" s="2">
        <v>9</v>
      </c>
      <c r="L2099" s="2" t="str">
        <f>IF(F2099&gt;=4,"Positive",IF(F2099=3,"Neutral","Negative"))</f>
        <v>Positive</v>
      </c>
      <c r="M2099" s="2" t="str">
        <f>IF(K2099&gt;=9,"Promoter",IF(K2099&gt;=7,"Passive","Detractor"))</f>
        <v>Promoter</v>
      </c>
      <c r="N2099" s="2" t="s">
        <v>7743</v>
      </c>
    </row>
    <row r="2100" spans="1:14" x14ac:dyDescent="0.2">
      <c r="A2100" s="2" t="s">
        <v>9835</v>
      </c>
      <c r="B2100" s="2" t="s">
        <v>5902</v>
      </c>
      <c r="C2100" s="2" t="s">
        <v>1293</v>
      </c>
      <c r="D2100" s="2" t="s">
        <v>34</v>
      </c>
      <c r="E2100" s="11">
        <v>46133</v>
      </c>
      <c r="F2100" s="2">
        <v>4</v>
      </c>
      <c r="G2100" s="2">
        <v>5</v>
      </c>
      <c r="H2100" s="2">
        <v>4</v>
      </c>
      <c r="I2100" s="2">
        <v>5</v>
      </c>
      <c r="J2100" s="2">
        <v>4</v>
      </c>
      <c r="K2100" s="2">
        <v>9</v>
      </c>
      <c r="L2100" s="2" t="str">
        <f>IF(F2100&gt;=4,"Positive",IF(F2100=3,"Neutral","Negative"))</f>
        <v>Positive</v>
      </c>
      <c r="M2100" s="2" t="str">
        <f>IF(K2100&gt;=9,"Promoter",IF(K2100&gt;=7,"Passive","Detractor"))</f>
        <v>Promoter</v>
      </c>
      <c r="N2100" s="2" t="s">
        <v>7743</v>
      </c>
    </row>
    <row r="2101" spans="1:14" x14ac:dyDescent="0.2">
      <c r="A2101" s="2" t="s">
        <v>9836</v>
      </c>
      <c r="B2101" s="2" t="s">
        <v>6614</v>
      </c>
      <c r="C2101" s="2" t="s">
        <v>2306</v>
      </c>
      <c r="D2101" s="2" t="s">
        <v>19</v>
      </c>
      <c r="E2101" s="11">
        <v>46133</v>
      </c>
      <c r="F2101" s="2">
        <v>3</v>
      </c>
      <c r="G2101" s="2">
        <v>3</v>
      </c>
      <c r="H2101" s="2">
        <v>4</v>
      </c>
      <c r="I2101" s="2">
        <v>3</v>
      </c>
      <c r="J2101" s="2">
        <v>4</v>
      </c>
      <c r="K2101" s="2">
        <v>5</v>
      </c>
      <c r="L2101" s="2" t="str">
        <f>IF(F2101&gt;=4,"Positive",IF(F2101=3,"Neutral","Negative"))</f>
        <v>Neutral</v>
      </c>
      <c r="M2101" s="2" t="str">
        <f>IF(K2101&gt;=9,"Promoter",IF(K2101&gt;=7,"Passive","Detractor"))</f>
        <v>Detractor</v>
      </c>
      <c r="N2101" s="2" t="s">
        <v>7749</v>
      </c>
    </row>
    <row r="2102" spans="1:14" x14ac:dyDescent="0.2">
      <c r="A2102" s="2" t="s">
        <v>9837</v>
      </c>
      <c r="B2102" s="2" t="s">
        <v>6781</v>
      </c>
      <c r="C2102" s="2" t="s">
        <v>2202</v>
      </c>
      <c r="D2102" s="2" t="s">
        <v>59</v>
      </c>
      <c r="E2102" s="11">
        <v>46133</v>
      </c>
      <c r="F2102" s="2">
        <v>4</v>
      </c>
      <c r="G2102" s="2">
        <v>5</v>
      </c>
      <c r="H2102" s="2">
        <v>4</v>
      </c>
      <c r="I2102" s="2">
        <v>5</v>
      </c>
      <c r="J2102" s="2">
        <v>4</v>
      </c>
      <c r="K2102" s="2">
        <v>9</v>
      </c>
      <c r="L2102" s="2" t="str">
        <f>IF(F2102&gt;=4,"Positive",IF(F2102=3,"Neutral","Negative"))</f>
        <v>Positive</v>
      </c>
      <c r="M2102" s="2" t="str">
        <f>IF(K2102&gt;=9,"Promoter",IF(K2102&gt;=7,"Passive","Detractor"))</f>
        <v>Promoter</v>
      </c>
      <c r="N2102" s="2" t="s">
        <v>7743</v>
      </c>
    </row>
    <row r="2103" spans="1:14" x14ac:dyDescent="0.2">
      <c r="A2103" s="2" t="s">
        <v>9838</v>
      </c>
      <c r="B2103" s="2" t="s">
        <v>6275</v>
      </c>
      <c r="C2103" s="2" t="s">
        <v>1621</v>
      </c>
      <c r="D2103" s="2" t="s">
        <v>129</v>
      </c>
      <c r="E2103" s="11">
        <v>46134</v>
      </c>
      <c r="F2103" s="2">
        <v>5</v>
      </c>
      <c r="G2103" s="2">
        <v>5</v>
      </c>
      <c r="H2103" s="2">
        <v>5</v>
      </c>
      <c r="I2103" s="2">
        <v>5</v>
      </c>
      <c r="J2103" s="2">
        <v>5</v>
      </c>
      <c r="K2103" s="2">
        <v>10</v>
      </c>
      <c r="L2103" s="2" t="str">
        <f>IF(F2103&gt;=4,"Positive",IF(F2103=3,"Neutral","Negative"))</f>
        <v>Positive</v>
      </c>
      <c r="M2103" s="2" t="str">
        <f>IF(K2103&gt;=9,"Promoter",IF(K2103&gt;=7,"Passive","Detractor"))</f>
        <v>Promoter</v>
      </c>
      <c r="N2103" s="2" t="s">
        <v>7733</v>
      </c>
    </row>
    <row r="2104" spans="1:14" x14ac:dyDescent="0.2">
      <c r="A2104" s="2" t="s">
        <v>9839</v>
      </c>
      <c r="B2104" s="2" t="s">
        <v>6316</v>
      </c>
      <c r="C2104" s="2" t="s">
        <v>1432</v>
      </c>
      <c r="D2104" s="2" t="s">
        <v>93</v>
      </c>
      <c r="E2104" s="11">
        <v>46134</v>
      </c>
      <c r="F2104" s="2">
        <v>2</v>
      </c>
      <c r="G2104" s="2">
        <v>2</v>
      </c>
      <c r="H2104" s="2">
        <v>2</v>
      </c>
      <c r="I2104" s="2">
        <v>2</v>
      </c>
      <c r="J2104" s="2">
        <v>2</v>
      </c>
      <c r="K2104" s="2">
        <v>3</v>
      </c>
      <c r="L2104" s="2" t="str">
        <f>IF(F2104&gt;=4,"Positive",IF(F2104=3,"Neutral","Negative"))</f>
        <v>Negative</v>
      </c>
      <c r="M2104" s="2" t="str">
        <f>IF(K2104&gt;=9,"Promoter",IF(K2104&gt;=7,"Passive","Detractor"))</f>
        <v>Detractor</v>
      </c>
      <c r="N2104" s="2" t="s">
        <v>7735</v>
      </c>
    </row>
    <row r="2105" spans="1:14" x14ac:dyDescent="0.2">
      <c r="A2105" s="2" t="s">
        <v>9840</v>
      </c>
      <c r="B2105" s="2" t="s">
        <v>6909</v>
      </c>
      <c r="C2105" s="2" t="s">
        <v>1816</v>
      </c>
      <c r="D2105" s="2" t="s">
        <v>81</v>
      </c>
      <c r="E2105" s="11">
        <v>46134</v>
      </c>
      <c r="F2105" s="2">
        <v>5</v>
      </c>
      <c r="G2105" s="2">
        <v>4</v>
      </c>
      <c r="H2105" s="2">
        <v>5</v>
      </c>
      <c r="I2105" s="2">
        <v>4</v>
      </c>
      <c r="J2105" s="2">
        <v>4</v>
      </c>
      <c r="K2105" s="2">
        <v>9</v>
      </c>
      <c r="L2105" s="2" t="str">
        <f>IF(F2105&gt;=4,"Positive",IF(F2105=3,"Neutral","Negative"))</f>
        <v>Positive</v>
      </c>
      <c r="M2105" s="2" t="str">
        <f>IF(K2105&gt;=9,"Promoter",IF(K2105&gt;=7,"Passive","Detractor"))</f>
        <v>Promoter</v>
      </c>
      <c r="N2105" s="2" t="s">
        <v>7749</v>
      </c>
    </row>
    <row r="2106" spans="1:14" x14ac:dyDescent="0.2">
      <c r="A2106" s="2" t="s">
        <v>9841</v>
      </c>
      <c r="B2106" s="2" t="s">
        <v>6922</v>
      </c>
      <c r="C2106" s="2" t="s">
        <v>2269</v>
      </c>
      <c r="D2106" s="2" t="s">
        <v>9</v>
      </c>
      <c r="E2106" s="11">
        <v>46134</v>
      </c>
      <c r="F2106" s="2">
        <v>3</v>
      </c>
      <c r="G2106" s="2">
        <v>3</v>
      </c>
      <c r="H2106" s="2">
        <v>3</v>
      </c>
      <c r="I2106" s="2">
        <v>3</v>
      </c>
      <c r="J2106" s="2">
        <v>4</v>
      </c>
      <c r="K2106" s="2">
        <v>7</v>
      </c>
      <c r="L2106" s="2" t="str">
        <f>IF(F2106&gt;=4,"Positive",IF(F2106=3,"Neutral","Negative"))</f>
        <v>Neutral</v>
      </c>
      <c r="M2106" s="2" t="str">
        <f>IF(K2106&gt;=9,"Promoter",IF(K2106&gt;=7,"Passive","Detractor"))</f>
        <v>Passive</v>
      </c>
      <c r="N2106" s="2" t="s">
        <v>7743</v>
      </c>
    </row>
    <row r="2107" spans="1:14" x14ac:dyDescent="0.2">
      <c r="A2107" s="2" t="s">
        <v>9842</v>
      </c>
      <c r="B2107" s="2" t="s">
        <v>6665</v>
      </c>
      <c r="C2107" s="2" t="s">
        <v>1906</v>
      </c>
      <c r="D2107" s="2" t="s">
        <v>26</v>
      </c>
      <c r="E2107" s="11">
        <v>46135</v>
      </c>
      <c r="F2107" s="2">
        <v>5</v>
      </c>
      <c r="G2107" s="2">
        <v>5</v>
      </c>
      <c r="H2107" s="2">
        <v>4</v>
      </c>
      <c r="I2107" s="2">
        <v>4</v>
      </c>
      <c r="J2107" s="2">
        <v>5</v>
      </c>
      <c r="K2107" s="2">
        <v>8</v>
      </c>
      <c r="L2107" s="2" t="str">
        <f>IF(F2107&gt;=4,"Positive",IF(F2107=3,"Neutral","Negative"))</f>
        <v>Positive</v>
      </c>
      <c r="M2107" s="2" t="str">
        <f>IF(K2107&gt;=9,"Promoter",IF(K2107&gt;=7,"Passive","Detractor"))</f>
        <v>Passive</v>
      </c>
      <c r="N2107" s="2" t="s">
        <v>7743</v>
      </c>
    </row>
    <row r="2108" spans="1:14" x14ac:dyDescent="0.2">
      <c r="A2108" s="2" t="s">
        <v>9843</v>
      </c>
      <c r="B2108" s="2" t="s">
        <v>6815</v>
      </c>
      <c r="C2108" s="2" t="s">
        <v>1983</v>
      </c>
      <c r="D2108" s="2" t="s">
        <v>26</v>
      </c>
      <c r="E2108" s="11">
        <v>46135</v>
      </c>
      <c r="F2108" s="2">
        <v>5</v>
      </c>
      <c r="G2108" s="2">
        <v>5</v>
      </c>
      <c r="H2108" s="2">
        <v>5</v>
      </c>
      <c r="I2108" s="2">
        <v>5</v>
      </c>
      <c r="J2108" s="2">
        <v>5</v>
      </c>
      <c r="K2108" s="2">
        <v>9</v>
      </c>
      <c r="L2108" s="2" t="str">
        <f>IF(F2108&gt;=4,"Positive",IF(F2108=3,"Neutral","Negative"))</f>
        <v>Positive</v>
      </c>
      <c r="M2108" s="2" t="str">
        <f>IF(K2108&gt;=9,"Promoter",IF(K2108&gt;=7,"Passive","Detractor"))</f>
        <v>Promoter</v>
      </c>
      <c r="N2108" s="2" t="s">
        <v>7743</v>
      </c>
    </row>
    <row r="2109" spans="1:14" x14ac:dyDescent="0.2">
      <c r="A2109" s="2" t="s">
        <v>9844</v>
      </c>
      <c r="B2109" s="2" t="s">
        <v>6862</v>
      </c>
      <c r="C2109" s="2" t="s">
        <v>320</v>
      </c>
      <c r="D2109" s="2" t="s">
        <v>43</v>
      </c>
      <c r="E2109" s="11">
        <v>46135</v>
      </c>
      <c r="F2109" s="2">
        <v>5</v>
      </c>
      <c r="G2109" s="2">
        <v>4</v>
      </c>
      <c r="H2109" s="2">
        <v>5</v>
      </c>
      <c r="I2109" s="2">
        <v>5</v>
      </c>
      <c r="J2109" s="2">
        <v>5</v>
      </c>
      <c r="K2109" s="2">
        <v>9</v>
      </c>
      <c r="L2109" s="2" t="str">
        <f>IF(F2109&gt;=4,"Positive",IF(F2109=3,"Neutral","Negative"))</f>
        <v>Positive</v>
      </c>
      <c r="M2109" s="2" t="str">
        <f>IF(K2109&gt;=9,"Promoter",IF(K2109&gt;=7,"Passive","Detractor"))</f>
        <v>Promoter</v>
      </c>
      <c r="N2109" s="2" t="s">
        <v>7749</v>
      </c>
    </row>
    <row r="2110" spans="1:14" x14ac:dyDescent="0.2">
      <c r="A2110" s="2" t="s">
        <v>9845</v>
      </c>
      <c r="B2110" s="2" t="s">
        <v>5903</v>
      </c>
      <c r="C2110" s="2" t="s">
        <v>1538</v>
      </c>
      <c r="D2110" s="2" t="s">
        <v>61</v>
      </c>
      <c r="E2110" s="11">
        <v>46136</v>
      </c>
      <c r="F2110" s="2">
        <v>5</v>
      </c>
      <c r="G2110" s="2">
        <v>4</v>
      </c>
      <c r="H2110" s="2">
        <v>5</v>
      </c>
      <c r="I2110" s="2">
        <v>5</v>
      </c>
      <c r="J2110" s="2">
        <v>4</v>
      </c>
      <c r="K2110" s="2">
        <v>9</v>
      </c>
      <c r="L2110" s="2" t="str">
        <f>IF(F2110&gt;=4,"Positive",IF(F2110=3,"Neutral","Negative"))</f>
        <v>Positive</v>
      </c>
      <c r="M2110" s="2" t="str">
        <f>IF(K2110&gt;=9,"Promoter",IF(K2110&gt;=7,"Passive","Detractor"))</f>
        <v>Promoter</v>
      </c>
      <c r="N2110" s="2" t="s">
        <v>7737</v>
      </c>
    </row>
    <row r="2111" spans="1:14" x14ac:dyDescent="0.2">
      <c r="A2111" s="2" t="s">
        <v>9846</v>
      </c>
      <c r="B2111" s="2" t="s">
        <v>6847</v>
      </c>
      <c r="C2111" s="2" t="s">
        <v>930</v>
      </c>
      <c r="D2111" s="2" t="s">
        <v>93</v>
      </c>
      <c r="E2111" s="11">
        <v>46136</v>
      </c>
      <c r="F2111" s="2">
        <v>4</v>
      </c>
      <c r="G2111" s="2">
        <v>4</v>
      </c>
      <c r="H2111" s="2">
        <v>3</v>
      </c>
      <c r="I2111" s="2">
        <v>4</v>
      </c>
      <c r="J2111" s="2">
        <v>5</v>
      </c>
      <c r="K2111" s="2">
        <v>9</v>
      </c>
      <c r="L2111" s="2" t="str">
        <f>IF(F2111&gt;=4,"Positive",IF(F2111=3,"Neutral","Negative"))</f>
        <v>Positive</v>
      </c>
      <c r="M2111" s="2" t="str">
        <f>IF(K2111&gt;=9,"Promoter",IF(K2111&gt;=7,"Passive","Detractor"))</f>
        <v>Promoter</v>
      </c>
      <c r="N2111" s="2" t="s">
        <v>7743</v>
      </c>
    </row>
    <row r="2112" spans="1:14" x14ac:dyDescent="0.2">
      <c r="A2112" s="2" t="s">
        <v>9847</v>
      </c>
      <c r="B2112" s="2" t="s">
        <v>6939</v>
      </c>
      <c r="C2112" s="2" t="s">
        <v>2180</v>
      </c>
      <c r="D2112" s="2" t="s">
        <v>83</v>
      </c>
      <c r="E2112" s="11">
        <v>46137</v>
      </c>
      <c r="F2112" s="2">
        <v>5</v>
      </c>
      <c r="G2112" s="2">
        <v>4</v>
      </c>
      <c r="H2112" s="2">
        <v>5</v>
      </c>
      <c r="I2112" s="2">
        <v>4</v>
      </c>
      <c r="J2112" s="2">
        <v>5</v>
      </c>
      <c r="K2112" s="2">
        <v>10</v>
      </c>
      <c r="L2112" s="2" t="str">
        <f>IF(F2112&gt;=4,"Positive",IF(F2112=3,"Neutral","Negative"))</f>
        <v>Positive</v>
      </c>
      <c r="M2112" s="2" t="str">
        <f>IF(K2112&gt;=9,"Promoter",IF(K2112&gt;=7,"Passive","Detractor"))</f>
        <v>Promoter</v>
      </c>
      <c r="N2112" s="2" t="s">
        <v>7743</v>
      </c>
    </row>
    <row r="2113" spans="1:14" x14ac:dyDescent="0.2">
      <c r="A2113" s="2" t="s">
        <v>9848</v>
      </c>
      <c r="B2113" s="2" t="s">
        <v>7001</v>
      </c>
      <c r="C2113" s="2" t="s">
        <v>1131</v>
      </c>
      <c r="D2113" s="2" t="s">
        <v>93</v>
      </c>
      <c r="E2113" s="11">
        <v>46138</v>
      </c>
      <c r="F2113" s="2">
        <v>3</v>
      </c>
      <c r="G2113" s="2">
        <v>3</v>
      </c>
      <c r="H2113" s="2">
        <v>2</v>
      </c>
      <c r="I2113" s="2">
        <v>3</v>
      </c>
      <c r="J2113" s="2">
        <v>3</v>
      </c>
      <c r="K2113" s="2">
        <v>7</v>
      </c>
      <c r="L2113" s="2" t="str">
        <f>IF(F2113&gt;=4,"Positive",IF(F2113=3,"Neutral","Negative"))</f>
        <v>Neutral</v>
      </c>
      <c r="M2113" s="2" t="str">
        <f>IF(K2113&gt;=9,"Promoter",IF(K2113&gt;=7,"Passive","Detractor"))</f>
        <v>Passive</v>
      </c>
      <c r="N2113" s="2" t="s">
        <v>7735</v>
      </c>
    </row>
    <row r="2114" spans="1:14" x14ac:dyDescent="0.2">
      <c r="A2114" s="2" t="s">
        <v>9849</v>
      </c>
      <c r="B2114" s="2" t="s">
        <v>6927</v>
      </c>
      <c r="C2114" s="2" t="s">
        <v>1380</v>
      </c>
      <c r="D2114" s="2" t="s">
        <v>61</v>
      </c>
      <c r="E2114" s="11">
        <v>46139</v>
      </c>
      <c r="F2114" s="2">
        <v>3</v>
      </c>
      <c r="G2114" s="2">
        <v>3</v>
      </c>
      <c r="H2114" s="2">
        <v>4</v>
      </c>
      <c r="I2114" s="2">
        <v>4</v>
      </c>
      <c r="J2114" s="2">
        <v>3</v>
      </c>
      <c r="K2114" s="2">
        <v>7</v>
      </c>
      <c r="L2114" s="2" t="str">
        <f>IF(F2114&gt;=4,"Positive",IF(F2114=3,"Neutral","Negative"))</f>
        <v>Neutral</v>
      </c>
      <c r="M2114" s="2" t="str">
        <f>IF(K2114&gt;=9,"Promoter",IF(K2114&gt;=7,"Passive","Detractor"))</f>
        <v>Passive</v>
      </c>
      <c r="N2114" s="2" t="s">
        <v>7743</v>
      </c>
    </row>
    <row r="2115" spans="1:14" x14ac:dyDescent="0.2">
      <c r="A2115" s="2" t="s">
        <v>9850</v>
      </c>
      <c r="B2115" s="2" t="s">
        <v>6947</v>
      </c>
      <c r="C2115" s="2" t="s">
        <v>2268</v>
      </c>
      <c r="D2115" s="2" t="s">
        <v>81</v>
      </c>
      <c r="E2115" s="11">
        <v>46139</v>
      </c>
      <c r="F2115" s="2">
        <v>5</v>
      </c>
      <c r="G2115" s="2">
        <v>5</v>
      </c>
      <c r="H2115" s="2">
        <v>4</v>
      </c>
      <c r="I2115" s="2">
        <v>5</v>
      </c>
      <c r="J2115" s="2">
        <v>5</v>
      </c>
      <c r="K2115" s="2">
        <v>10</v>
      </c>
      <c r="L2115" s="2" t="str">
        <f>IF(F2115&gt;=4,"Positive",IF(F2115=3,"Neutral","Negative"))</f>
        <v>Positive</v>
      </c>
      <c r="M2115" s="2" t="str">
        <f>IF(K2115&gt;=9,"Promoter",IF(K2115&gt;=7,"Passive","Detractor"))</f>
        <v>Promoter</v>
      </c>
      <c r="N2115" s="2" t="s">
        <v>7733</v>
      </c>
    </row>
    <row r="2116" spans="1:14" x14ac:dyDescent="0.2">
      <c r="A2116" s="2" t="s">
        <v>9851</v>
      </c>
      <c r="B2116" s="2" t="s">
        <v>7020</v>
      </c>
      <c r="C2116" s="2" t="s">
        <v>746</v>
      </c>
      <c r="D2116" s="2" t="s">
        <v>41</v>
      </c>
      <c r="E2116" s="11">
        <v>46139</v>
      </c>
      <c r="F2116" s="2">
        <v>2</v>
      </c>
      <c r="G2116" s="2">
        <v>1</v>
      </c>
      <c r="H2116" s="2">
        <v>1</v>
      </c>
      <c r="I2116" s="2">
        <v>2</v>
      </c>
      <c r="J2116" s="2">
        <v>2</v>
      </c>
      <c r="K2116" s="2">
        <v>2</v>
      </c>
      <c r="L2116" s="2" t="str">
        <f>IF(F2116&gt;=4,"Positive",IF(F2116=3,"Neutral","Negative"))</f>
        <v>Negative</v>
      </c>
      <c r="M2116" s="2" t="str">
        <f>IF(K2116&gt;=9,"Promoter",IF(K2116&gt;=7,"Passive","Detractor"))</f>
        <v>Detractor</v>
      </c>
      <c r="N2116" s="2" t="s">
        <v>7743</v>
      </c>
    </row>
    <row r="2117" spans="1:14" x14ac:dyDescent="0.2">
      <c r="A2117" s="2" t="s">
        <v>9852</v>
      </c>
      <c r="B2117" s="2" t="s">
        <v>6204</v>
      </c>
      <c r="C2117" s="2" t="s">
        <v>2033</v>
      </c>
      <c r="D2117" s="2" t="s">
        <v>87</v>
      </c>
      <c r="E2117" s="11">
        <v>46140</v>
      </c>
      <c r="F2117" s="2">
        <v>3</v>
      </c>
      <c r="G2117" s="2">
        <v>3</v>
      </c>
      <c r="H2117" s="2">
        <v>3</v>
      </c>
      <c r="I2117" s="2">
        <v>2</v>
      </c>
      <c r="J2117" s="2">
        <v>2</v>
      </c>
      <c r="K2117" s="2">
        <v>7</v>
      </c>
      <c r="L2117" s="2" t="str">
        <f>IF(F2117&gt;=4,"Positive",IF(F2117=3,"Neutral","Negative"))</f>
        <v>Neutral</v>
      </c>
      <c r="M2117" s="2" t="str">
        <f>IF(K2117&gt;=9,"Promoter",IF(K2117&gt;=7,"Passive","Detractor"))</f>
        <v>Passive</v>
      </c>
      <c r="N2117" s="2" t="s">
        <v>7743</v>
      </c>
    </row>
    <row r="2118" spans="1:14" x14ac:dyDescent="0.2">
      <c r="A2118" s="2" t="s">
        <v>9853</v>
      </c>
      <c r="B2118" s="2" t="s">
        <v>6659</v>
      </c>
      <c r="C2118" s="2" t="s">
        <v>2468</v>
      </c>
      <c r="D2118" s="2" t="s">
        <v>103</v>
      </c>
      <c r="E2118" s="11">
        <v>46140</v>
      </c>
      <c r="F2118" s="2">
        <v>4</v>
      </c>
      <c r="G2118" s="2">
        <v>5</v>
      </c>
      <c r="H2118" s="2">
        <v>4</v>
      </c>
      <c r="I2118" s="2">
        <v>4</v>
      </c>
      <c r="J2118" s="2">
        <v>4</v>
      </c>
      <c r="K2118" s="2">
        <v>8</v>
      </c>
      <c r="L2118" s="2" t="str">
        <f>IF(F2118&gt;=4,"Positive",IF(F2118=3,"Neutral","Negative"))</f>
        <v>Positive</v>
      </c>
      <c r="M2118" s="2" t="str">
        <f>IF(K2118&gt;=9,"Promoter",IF(K2118&gt;=7,"Passive","Detractor"))</f>
        <v>Passive</v>
      </c>
      <c r="N2118" s="2" t="s">
        <v>7743</v>
      </c>
    </row>
    <row r="2119" spans="1:14" x14ac:dyDescent="0.2">
      <c r="A2119" s="2" t="s">
        <v>9854</v>
      </c>
      <c r="B2119" s="2" t="s">
        <v>6890</v>
      </c>
      <c r="C2119" s="2" t="s">
        <v>1837</v>
      </c>
      <c r="D2119" s="2" t="s">
        <v>79</v>
      </c>
      <c r="E2119" s="11">
        <v>46140</v>
      </c>
      <c r="F2119" s="2">
        <v>5</v>
      </c>
      <c r="G2119" s="2">
        <v>5</v>
      </c>
      <c r="H2119" s="2">
        <v>4</v>
      </c>
      <c r="I2119" s="2">
        <v>4</v>
      </c>
      <c r="J2119" s="2">
        <v>4</v>
      </c>
      <c r="K2119" s="2">
        <v>8</v>
      </c>
      <c r="L2119" s="2" t="str">
        <f>IF(F2119&gt;=4,"Positive",IF(F2119=3,"Neutral","Negative"))</f>
        <v>Positive</v>
      </c>
      <c r="M2119" s="2" t="str">
        <f>IF(K2119&gt;=9,"Promoter",IF(K2119&gt;=7,"Passive","Detractor"))</f>
        <v>Passive</v>
      </c>
      <c r="N2119" s="2" t="s">
        <v>7737</v>
      </c>
    </row>
    <row r="2120" spans="1:14" x14ac:dyDescent="0.2">
      <c r="A2120" s="2" t="s">
        <v>9855</v>
      </c>
      <c r="B2120" s="2" t="s">
        <v>6950</v>
      </c>
      <c r="C2120" s="2" t="s">
        <v>620</v>
      </c>
      <c r="D2120" s="2" t="s">
        <v>51</v>
      </c>
      <c r="E2120" s="11">
        <v>46140</v>
      </c>
      <c r="F2120" s="2">
        <v>5</v>
      </c>
      <c r="G2120" s="2">
        <v>5</v>
      </c>
      <c r="H2120" s="2">
        <v>5</v>
      </c>
      <c r="I2120" s="2">
        <v>5</v>
      </c>
      <c r="J2120" s="2">
        <v>5</v>
      </c>
      <c r="K2120" s="2">
        <v>8</v>
      </c>
      <c r="L2120" s="2" t="str">
        <f>IF(F2120&gt;=4,"Positive",IF(F2120=3,"Neutral","Negative"))</f>
        <v>Positive</v>
      </c>
      <c r="M2120" s="2" t="str">
        <f>IF(K2120&gt;=9,"Promoter",IF(K2120&gt;=7,"Passive","Detractor"))</f>
        <v>Passive</v>
      </c>
      <c r="N2120" s="2" t="s">
        <v>7735</v>
      </c>
    </row>
    <row r="2121" spans="1:14" x14ac:dyDescent="0.2">
      <c r="A2121" s="2" t="s">
        <v>9856</v>
      </c>
      <c r="B2121" s="2" t="s">
        <v>6960</v>
      </c>
      <c r="C2121" s="2" t="s">
        <v>1788</v>
      </c>
      <c r="D2121" s="2" t="s">
        <v>87</v>
      </c>
      <c r="E2121" s="11">
        <v>46140</v>
      </c>
      <c r="F2121" s="2">
        <v>4</v>
      </c>
      <c r="G2121" s="2">
        <v>5</v>
      </c>
      <c r="H2121" s="2">
        <v>3</v>
      </c>
      <c r="I2121" s="2">
        <v>5</v>
      </c>
      <c r="J2121" s="2">
        <v>5</v>
      </c>
      <c r="K2121" s="2">
        <v>9</v>
      </c>
      <c r="L2121" s="2" t="str">
        <f>IF(F2121&gt;=4,"Positive",IF(F2121=3,"Neutral","Negative"))</f>
        <v>Positive</v>
      </c>
      <c r="M2121" s="2" t="str">
        <f>IF(K2121&gt;=9,"Promoter",IF(K2121&gt;=7,"Passive","Detractor"))</f>
        <v>Promoter</v>
      </c>
      <c r="N2121" s="2" t="s">
        <v>7743</v>
      </c>
    </row>
    <row r="2122" spans="1:14" x14ac:dyDescent="0.2">
      <c r="A2122" s="2" t="s">
        <v>9857</v>
      </c>
      <c r="B2122" s="2" t="s">
        <v>6688</v>
      </c>
      <c r="C2122" s="2" t="s">
        <v>1917</v>
      </c>
      <c r="D2122" s="2" t="s">
        <v>127</v>
      </c>
      <c r="E2122" s="11">
        <v>46141</v>
      </c>
      <c r="F2122" s="2">
        <v>5</v>
      </c>
      <c r="G2122" s="2">
        <v>4</v>
      </c>
      <c r="H2122" s="2">
        <v>5</v>
      </c>
      <c r="I2122" s="2">
        <v>5</v>
      </c>
      <c r="J2122" s="2">
        <v>5</v>
      </c>
      <c r="K2122" s="2">
        <v>10</v>
      </c>
      <c r="L2122" s="2" t="str">
        <f>IF(F2122&gt;=4,"Positive",IF(F2122=3,"Neutral","Negative"))</f>
        <v>Positive</v>
      </c>
      <c r="M2122" s="2" t="str">
        <f>IF(K2122&gt;=9,"Promoter",IF(K2122&gt;=7,"Passive","Detractor"))</f>
        <v>Promoter</v>
      </c>
      <c r="N2122" s="2" t="s">
        <v>7743</v>
      </c>
    </row>
    <row r="2123" spans="1:14" x14ac:dyDescent="0.2">
      <c r="A2123" s="2" t="s">
        <v>9858</v>
      </c>
      <c r="B2123" s="2" t="s">
        <v>6817</v>
      </c>
      <c r="C2123" s="2" t="s">
        <v>2171</v>
      </c>
      <c r="D2123" s="2" t="s">
        <v>19</v>
      </c>
      <c r="E2123" s="11">
        <v>46141</v>
      </c>
      <c r="F2123" s="2">
        <v>4</v>
      </c>
      <c r="G2123" s="2">
        <v>4</v>
      </c>
      <c r="H2123" s="2">
        <v>3</v>
      </c>
      <c r="I2123" s="2">
        <v>4</v>
      </c>
      <c r="J2123" s="2">
        <v>3</v>
      </c>
      <c r="K2123" s="2">
        <v>7</v>
      </c>
      <c r="L2123" s="2" t="str">
        <f>IF(F2123&gt;=4,"Positive",IF(F2123=3,"Neutral","Negative"))</f>
        <v>Positive</v>
      </c>
      <c r="M2123" s="2" t="str">
        <f>IF(K2123&gt;=9,"Promoter",IF(K2123&gt;=7,"Passive","Detractor"))</f>
        <v>Passive</v>
      </c>
      <c r="N2123" s="2" t="s">
        <v>7737</v>
      </c>
    </row>
    <row r="2124" spans="1:14" x14ac:dyDescent="0.2">
      <c r="A2124" s="2" t="s">
        <v>9859</v>
      </c>
      <c r="B2124" s="2" t="s">
        <v>6881</v>
      </c>
      <c r="C2124" s="2" t="s">
        <v>608</v>
      </c>
      <c r="D2124" s="2" t="s">
        <v>99</v>
      </c>
      <c r="E2124" s="11">
        <v>46141</v>
      </c>
      <c r="F2124" s="2">
        <v>3</v>
      </c>
      <c r="G2124" s="2">
        <v>4</v>
      </c>
      <c r="H2124" s="2">
        <v>4</v>
      </c>
      <c r="I2124" s="2">
        <v>3</v>
      </c>
      <c r="J2124" s="2">
        <v>3</v>
      </c>
      <c r="K2124" s="2">
        <v>6</v>
      </c>
      <c r="L2124" s="2" t="str">
        <f>IF(F2124&gt;=4,"Positive",IF(F2124=3,"Neutral","Negative"))</f>
        <v>Neutral</v>
      </c>
      <c r="M2124" s="2" t="str">
        <f>IF(K2124&gt;=9,"Promoter",IF(K2124&gt;=7,"Passive","Detractor"))</f>
        <v>Detractor</v>
      </c>
      <c r="N2124" s="2" t="s">
        <v>7749</v>
      </c>
    </row>
    <row r="2125" spans="1:14" x14ac:dyDescent="0.2">
      <c r="A2125" s="2" t="s">
        <v>9860</v>
      </c>
      <c r="B2125" s="2" t="s">
        <v>7011</v>
      </c>
      <c r="C2125" s="2" t="s">
        <v>2482</v>
      </c>
      <c r="D2125" s="2" t="s">
        <v>73</v>
      </c>
      <c r="E2125" s="11">
        <v>46141</v>
      </c>
      <c r="F2125" s="2">
        <v>5</v>
      </c>
      <c r="G2125" s="2">
        <v>5</v>
      </c>
      <c r="H2125" s="2">
        <v>4</v>
      </c>
      <c r="I2125" s="2">
        <v>5</v>
      </c>
      <c r="J2125" s="2">
        <v>5</v>
      </c>
      <c r="K2125" s="2">
        <v>9</v>
      </c>
      <c r="L2125" s="2" t="str">
        <f>IF(F2125&gt;=4,"Positive",IF(F2125=3,"Neutral","Negative"))</f>
        <v>Positive</v>
      </c>
      <c r="M2125" s="2" t="str">
        <f>IF(K2125&gt;=9,"Promoter",IF(K2125&gt;=7,"Passive","Detractor"))</f>
        <v>Promoter</v>
      </c>
      <c r="N2125" s="2" t="s">
        <v>7735</v>
      </c>
    </row>
    <row r="2126" spans="1:14" x14ac:dyDescent="0.2">
      <c r="A2126" s="2" t="s">
        <v>9861</v>
      </c>
      <c r="B2126" s="2" t="s">
        <v>6649</v>
      </c>
      <c r="C2126" s="2" t="s">
        <v>2189</v>
      </c>
      <c r="D2126" s="2" t="s">
        <v>97</v>
      </c>
      <c r="E2126" s="11">
        <v>46142</v>
      </c>
      <c r="F2126" s="2">
        <v>5</v>
      </c>
      <c r="G2126" s="2">
        <v>5</v>
      </c>
      <c r="H2126" s="2">
        <v>5</v>
      </c>
      <c r="I2126" s="2">
        <v>5</v>
      </c>
      <c r="J2126" s="2">
        <v>4</v>
      </c>
      <c r="K2126" s="2">
        <v>10</v>
      </c>
      <c r="L2126" s="2" t="str">
        <f>IF(F2126&gt;=4,"Positive",IF(F2126=3,"Neutral","Negative"))</f>
        <v>Positive</v>
      </c>
      <c r="M2126" s="2" t="str">
        <f>IF(K2126&gt;=9,"Promoter",IF(K2126&gt;=7,"Passive","Detractor"))</f>
        <v>Promoter</v>
      </c>
      <c r="N2126" s="2" t="s">
        <v>7749</v>
      </c>
    </row>
    <row r="2127" spans="1:14" x14ac:dyDescent="0.2">
      <c r="A2127" s="2" t="s">
        <v>9862</v>
      </c>
      <c r="B2127" s="2" t="s">
        <v>5883</v>
      </c>
      <c r="C2127" s="2" t="s">
        <v>2199</v>
      </c>
      <c r="D2127" s="2" t="s">
        <v>97</v>
      </c>
      <c r="E2127" s="11">
        <v>46143</v>
      </c>
      <c r="F2127" s="2">
        <v>5</v>
      </c>
      <c r="G2127" s="2">
        <v>4</v>
      </c>
      <c r="H2127" s="2">
        <v>4</v>
      </c>
      <c r="I2127" s="2">
        <v>4</v>
      </c>
      <c r="J2127" s="2">
        <v>5</v>
      </c>
      <c r="K2127" s="2">
        <v>8</v>
      </c>
      <c r="L2127" s="2" t="str">
        <f>IF(F2127&gt;=4,"Positive",IF(F2127=3,"Neutral","Negative"))</f>
        <v>Positive</v>
      </c>
      <c r="M2127" s="2" t="str">
        <f>IF(K2127&gt;=9,"Promoter",IF(K2127&gt;=7,"Passive","Detractor"))</f>
        <v>Passive</v>
      </c>
      <c r="N2127" s="2" t="s">
        <v>7743</v>
      </c>
    </row>
    <row r="2128" spans="1:14" x14ac:dyDescent="0.2">
      <c r="A2128" s="2" t="s">
        <v>9863</v>
      </c>
      <c r="B2128" s="2" t="s">
        <v>6687</v>
      </c>
      <c r="C2128" s="2" t="s">
        <v>1034</v>
      </c>
      <c r="D2128" s="2" t="s">
        <v>93</v>
      </c>
      <c r="E2128" s="11">
        <v>46143</v>
      </c>
      <c r="F2128" s="2">
        <v>4</v>
      </c>
      <c r="G2128" s="2">
        <v>5</v>
      </c>
      <c r="H2128" s="2">
        <v>4</v>
      </c>
      <c r="I2128" s="2">
        <v>4</v>
      </c>
      <c r="J2128" s="2">
        <v>4</v>
      </c>
      <c r="K2128" s="2">
        <v>7</v>
      </c>
      <c r="L2128" s="2" t="str">
        <f>IF(F2128&gt;=4,"Positive",IF(F2128=3,"Neutral","Negative"))</f>
        <v>Positive</v>
      </c>
      <c r="M2128" s="2" t="str">
        <f>IF(K2128&gt;=9,"Promoter",IF(K2128&gt;=7,"Passive","Detractor"))</f>
        <v>Passive</v>
      </c>
      <c r="N2128" s="2" t="s">
        <v>7743</v>
      </c>
    </row>
    <row r="2129" spans="1:14" x14ac:dyDescent="0.2">
      <c r="A2129" s="2" t="s">
        <v>9864</v>
      </c>
      <c r="B2129" s="2" t="s">
        <v>6946</v>
      </c>
      <c r="C2129" s="2" t="s">
        <v>2144</v>
      </c>
      <c r="D2129" s="2" t="s">
        <v>59</v>
      </c>
      <c r="E2129" s="11">
        <v>46143</v>
      </c>
      <c r="F2129" s="2">
        <v>4</v>
      </c>
      <c r="G2129" s="2">
        <v>5</v>
      </c>
      <c r="H2129" s="2">
        <v>4</v>
      </c>
      <c r="I2129" s="2">
        <v>5</v>
      </c>
      <c r="J2129" s="2">
        <v>4</v>
      </c>
      <c r="K2129" s="2">
        <v>9</v>
      </c>
      <c r="L2129" s="2" t="str">
        <f>IF(F2129&gt;=4,"Positive",IF(F2129=3,"Neutral","Negative"))</f>
        <v>Positive</v>
      </c>
      <c r="M2129" s="2" t="str">
        <f>IF(K2129&gt;=9,"Promoter",IF(K2129&gt;=7,"Passive","Detractor"))</f>
        <v>Promoter</v>
      </c>
      <c r="N2129" s="2" t="s">
        <v>7733</v>
      </c>
    </row>
    <row r="2130" spans="1:14" x14ac:dyDescent="0.2">
      <c r="A2130" s="2" t="s">
        <v>9865</v>
      </c>
      <c r="B2130" s="2" t="s">
        <v>6970</v>
      </c>
      <c r="C2130" s="2" t="s">
        <v>2020</v>
      </c>
      <c r="D2130" s="2" t="s">
        <v>87</v>
      </c>
      <c r="E2130" s="11">
        <v>46143</v>
      </c>
      <c r="F2130" s="2">
        <v>4</v>
      </c>
      <c r="G2130" s="2">
        <v>4</v>
      </c>
      <c r="H2130" s="2">
        <v>4</v>
      </c>
      <c r="I2130" s="2">
        <v>4</v>
      </c>
      <c r="J2130" s="2">
        <v>4</v>
      </c>
      <c r="K2130" s="2">
        <v>8</v>
      </c>
      <c r="L2130" s="2" t="str">
        <f>IF(F2130&gt;=4,"Positive",IF(F2130=3,"Neutral","Negative"))</f>
        <v>Positive</v>
      </c>
      <c r="M2130" s="2" t="str">
        <f>IF(K2130&gt;=9,"Promoter",IF(K2130&gt;=7,"Passive","Detractor"))</f>
        <v>Passive</v>
      </c>
      <c r="N2130" s="2" t="s">
        <v>7743</v>
      </c>
    </row>
    <row r="2131" spans="1:14" x14ac:dyDescent="0.2">
      <c r="A2131" s="2" t="s">
        <v>9866</v>
      </c>
      <c r="B2131" s="2" t="s">
        <v>6975</v>
      </c>
      <c r="C2131" s="2" t="s">
        <v>974</v>
      </c>
      <c r="D2131" s="2" t="s">
        <v>13</v>
      </c>
      <c r="E2131" s="11">
        <v>46143</v>
      </c>
      <c r="F2131" s="2">
        <v>5</v>
      </c>
      <c r="G2131" s="2">
        <v>5</v>
      </c>
      <c r="H2131" s="2">
        <v>5</v>
      </c>
      <c r="I2131" s="2">
        <v>5</v>
      </c>
      <c r="J2131" s="2">
        <v>5</v>
      </c>
      <c r="K2131" s="2">
        <v>10</v>
      </c>
      <c r="L2131" s="2" t="str">
        <f>IF(F2131&gt;=4,"Positive",IF(F2131=3,"Neutral","Negative"))</f>
        <v>Positive</v>
      </c>
      <c r="M2131" s="2" t="str">
        <f>IF(K2131&gt;=9,"Promoter",IF(K2131&gt;=7,"Passive","Detractor"))</f>
        <v>Promoter</v>
      </c>
      <c r="N2131" s="2" t="s">
        <v>7743</v>
      </c>
    </row>
    <row r="2132" spans="1:14" x14ac:dyDescent="0.2">
      <c r="A2132" s="2" t="s">
        <v>9867</v>
      </c>
      <c r="B2132" s="2" t="s">
        <v>7004</v>
      </c>
      <c r="C2132" s="2" t="s">
        <v>1711</v>
      </c>
      <c r="D2132" s="2" t="s">
        <v>29</v>
      </c>
      <c r="E2132" s="11">
        <v>46143</v>
      </c>
      <c r="F2132" s="2">
        <v>3</v>
      </c>
      <c r="G2132" s="2">
        <v>2</v>
      </c>
      <c r="H2132" s="2">
        <v>4</v>
      </c>
      <c r="I2132" s="2">
        <v>3</v>
      </c>
      <c r="J2132" s="2">
        <v>3</v>
      </c>
      <c r="K2132" s="2">
        <v>5</v>
      </c>
      <c r="L2132" s="2" t="str">
        <f>IF(F2132&gt;=4,"Positive",IF(F2132=3,"Neutral","Negative"))</f>
        <v>Neutral</v>
      </c>
      <c r="M2132" s="2" t="str">
        <f>IF(K2132&gt;=9,"Promoter",IF(K2132&gt;=7,"Passive","Detractor"))</f>
        <v>Detractor</v>
      </c>
      <c r="N2132" s="2" t="s">
        <v>7743</v>
      </c>
    </row>
    <row r="2133" spans="1:14" x14ac:dyDescent="0.2">
      <c r="A2133" s="2" t="s">
        <v>9868</v>
      </c>
      <c r="B2133" s="2" t="s">
        <v>6569</v>
      </c>
      <c r="C2133" s="2" t="s">
        <v>2069</v>
      </c>
      <c r="D2133" s="2" t="s">
        <v>43</v>
      </c>
      <c r="E2133" s="11">
        <v>46144</v>
      </c>
      <c r="F2133" s="2">
        <v>5</v>
      </c>
      <c r="G2133" s="2">
        <v>5</v>
      </c>
      <c r="H2133" s="2">
        <v>4</v>
      </c>
      <c r="I2133" s="2">
        <v>5</v>
      </c>
      <c r="J2133" s="2">
        <v>4</v>
      </c>
      <c r="K2133" s="2">
        <v>8</v>
      </c>
      <c r="L2133" s="2" t="str">
        <f>IF(F2133&gt;=4,"Positive",IF(F2133=3,"Neutral","Negative"))</f>
        <v>Positive</v>
      </c>
      <c r="M2133" s="2" t="str">
        <f>IF(K2133&gt;=9,"Promoter",IF(K2133&gt;=7,"Passive","Detractor"))</f>
        <v>Passive</v>
      </c>
      <c r="N2133" s="2" t="s">
        <v>7743</v>
      </c>
    </row>
    <row r="2134" spans="1:14" x14ac:dyDescent="0.2">
      <c r="A2134" s="2" t="s">
        <v>9869</v>
      </c>
      <c r="B2134" s="2" t="s">
        <v>6926</v>
      </c>
      <c r="C2134" s="2" t="s">
        <v>1301</v>
      </c>
      <c r="D2134" s="2" t="s">
        <v>77</v>
      </c>
      <c r="E2134" s="11">
        <v>46144</v>
      </c>
      <c r="F2134" s="2">
        <v>3</v>
      </c>
      <c r="G2134" s="2">
        <v>3</v>
      </c>
      <c r="H2134" s="2">
        <v>3</v>
      </c>
      <c r="I2134" s="2">
        <v>3</v>
      </c>
      <c r="J2134" s="2">
        <v>3</v>
      </c>
      <c r="K2134" s="2">
        <v>6</v>
      </c>
      <c r="L2134" s="2" t="str">
        <f>IF(F2134&gt;=4,"Positive",IF(F2134=3,"Neutral","Negative"))</f>
        <v>Neutral</v>
      </c>
      <c r="M2134" s="2" t="str">
        <f>IF(K2134&gt;=9,"Promoter",IF(K2134&gt;=7,"Passive","Detractor"))</f>
        <v>Detractor</v>
      </c>
      <c r="N2134" s="2" t="s">
        <v>7743</v>
      </c>
    </row>
    <row r="2135" spans="1:14" x14ac:dyDescent="0.2">
      <c r="A2135" s="2" t="s">
        <v>9870</v>
      </c>
      <c r="B2135" s="2" t="s">
        <v>6928</v>
      </c>
      <c r="C2135" s="2" t="s">
        <v>1463</v>
      </c>
      <c r="D2135" s="2" t="s">
        <v>22</v>
      </c>
      <c r="E2135" s="11">
        <v>46144</v>
      </c>
      <c r="F2135" s="2">
        <v>4</v>
      </c>
      <c r="G2135" s="2">
        <v>5</v>
      </c>
      <c r="H2135" s="2">
        <v>4</v>
      </c>
      <c r="I2135" s="2">
        <v>4</v>
      </c>
      <c r="J2135" s="2">
        <v>4</v>
      </c>
      <c r="K2135" s="2">
        <v>7</v>
      </c>
      <c r="L2135" s="2" t="str">
        <f>IF(F2135&gt;=4,"Positive",IF(F2135=3,"Neutral","Negative"))</f>
        <v>Positive</v>
      </c>
      <c r="M2135" s="2" t="str">
        <f>IF(K2135&gt;=9,"Promoter",IF(K2135&gt;=7,"Passive","Detractor"))</f>
        <v>Passive</v>
      </c>
      <c r="N2135" s="2" t="s">
        <v>7743</v>
      </c>
    </row>
    <row r="2136" spans="1:14" x14ac:dyDescent="0.2">
      <c r="A2136" s="2" t="s">
        <v>9871</v>
      </c>
      <c r="B2136" s="2" t="s">
        <v>6994</v>
      </c>
      <c r="C2136" s="2" t="s">
        <v>2288</v>
      </c>
      <c r="D2136" s="2" t="s">
        <v>125</v>
      </c>
      <c r="E2136" s="11">
        <v>46145</v>
      </c>
      <c r="F2136" s="2">
        <v>3</v>
      </c>
      <c r="G2136" s="2">
        <v>3</v>
      </c>
      <c r="H2136" s="2">
        <v>4</v>
      </c>
      <c r="I2136" s="2">
        <v>3</v>
      </c>
      <c r="J2136" s="2">
        <v>3</v>
      </c>
      <c r="K2136" s="2">
        <v>6</v>
      </c>
      <c r="L2136" s="2" t="str">
        <f>IF(F2136&gt;=4,"Positive",IF(F2136=3,"Neutral","Negative"))</f>
        <v>Neutral</v>
      </c>
      <c r="M2136" s="2" t="str">
        <f>IF(K2136&gt;=9,"Promoter",IF(K2136&gt;=7,"Passive","Detractor"))</f>
        <v>Detractor</v>
      </c>
      <c r="N2136" s="2" t="s">
        <v>7743</v>
      </c>
    </row>
    <row r="2137" spans="1:14" x14ac:dyDescent="0.2">
      <c r="A2137" s="2" t="s">
        <v>9872</v>
      </c>
      <c r="B2137" s="2" t="s">
        <v>6430</v>
      </c>
      <c r="C2137" s="2" t="s">
        <v>2345</v>
      </c>
      <c r="D2137" s="2" t="s">
        <v>101</v>
      </c>
      <c r="E2137" s="11">
        <v>46146</v>
      </c>
      <c r="F2137" s="2">
        <v>4</v>
      </c>
      <c r="G2137" s="2">
        <v>5</v>
      </c>
      <c r="H2137" s="2">
        <v>3</v>
      </c>
      <c r="I2137" s="2">
        <v>3</v>
      </c>
      <c r="J2137" s="2">
        <v>4</v>
      </c>
      <c r="K2137" s="2">
        <v>7</v>
      </c>
      <c r="L2137" s="2" t="str">
        <f>IF(F2137&gt;=4,"Positive",IF(F2137=3,"Neutral","Negative"))</f>
        <v>Positive</v>
      </c>
      <c r="M2137" s="2" t="str">
        <f>IF(K2137&gt;=9,"Promoter",IF(K2137&gt;=7,"Passive","Detractor"))</f>
        <v>Passive</v>
      </c>
      <c r="N2137" s="2" t="s">
        <v>7733</v>
      </c>
    </row>
    <row r="2138" spans="1:14" x14ac:dyDescent="0.2">
      <c r="A2138" s="2" t="s">
        <v>9873</v>
      </c>
      <c r="B2138" s="2" t="s">
        <v>7017</v>
      </c>
      <c r="C2138" s="2" t="s">
        <v>796</v>
      </c>
      <c r="D2138" s="2" t="s">
        <v>101</v>
      </c>
      <c r="E2138" s="11">
        <v>46146</v>
      </c>
      <c r="F2138" s="2">
        <v>4</v>
      </c>
      <c r="G2138" s="2">
        <v>4</v>
      </c>
      <c r="H2138" s="2">
        <v>4</v>
      </c>
      <c r="I2138" s="2">
        <v>4</v>
      </c>
      <c r="J2138" s="2">
        <v>3</v>
      </c>
      <c r="K2138" s="2">
        <v>7</v>
      </c>
      <c r="L2138" s="2" t="str">
        <f>IF(F2138&gt;=4,"Positive",IF(F2138=3,"Neutral","Negative"))</f>
        <v>Positive</v>
      </c>
      <c r="M2138" s="2" t="str">
        <f>IF(K2138&gt;=9,"Promoter",IF(K2138&gt;=7,"Passive","Detractor"))</f>
        <v>Passive</v>
      </c>
      <c r="N2138" s="2" t="s">
        <v>7743</v>
      </c>
    </row>
    <row r="2139" spans="1:14" x14ac:dyDescent="0.2">
      <c r="A2139" s="2" t="s">
        <v>9874</v>
      </c>
      <c r="B2139" s="2" t="s">
        <v>7033</v>
      </c>
      <c r="C2139" s="2" t="s">
        <v>1801</v>
      </c>
      <c r="D2139" s="2" t="s">
        <v>53</v>
      </c>
      <c r="E2139" s="11">
        <v>46146</v>
      </c>
      <c r="F2139" s="2">
        <v>4</v>
      </c>
      <c r="G2139" s="2">
        <v>4</v>
      </c>
      <c r="H2139" s="2">
        <v>4</v>
      </c>
      <c r="I2139" s="2">
        <v>5</v>
      </c>
      <c r="J2139" s="2">
        <v>4</v>
      </c>
      <c r="K2139" s="2">
        <v>9</v>
      </c>
      <c r="L2139" s="2" t="str">
        <f>IF(F2139&gt;=4,"Positive",IF(F2139=3,"Neutral","Negative"))</f>
        <v>Positive</v>
      </c>
      <c r="M2139" s="2" t="str">
        <f>IF(K2139&gt;=9,"Promoter",IF(K2139&gt;=7,"Passive","Detractor"))</f>
        <v>Promoter</v>
      </c>
      <c r="N2139" s="2" t="s">
        <v>7735</v>
      </c>
    </row>
    <row r="2140" spans="1:14" x14ac:dyDescent="0.2">
      <c r="A2140" s="2" t="s">
        <v>9875</v>
      </c>
      <c r="B2140" s="2" t="s">
        <v>6053</v>
      </c>
      <c r="C2140" s="2" t="s">
        <v>2168</v>
      </c>
      <c r="D2140" s="2" t="s">
        <v>81</v>
      </c>
      <c r="E2140" s="11">
        <v>46147</v>
      </c>
      <c r="F2140" s="2">
        <v>5</v>
      </c>
      <c r="G2140" s="2">
        <v>5</v>
      </c>
      <c r="H2140" s="2">
        <v>5</v>
      </c>
      <c r="I2140" s="2">
        <v>5</v>
      </c>
      <c r="J2140" s="2">
        <v>5</v>
      </c>
      <c r="K2140" s="2">
        <v>8</v>
      </c>
      <c r="L2140" s="2" t="str">
        <f>IF(F2140&gt;=4,"Positive",IF(F2140=3,"Neutral","Negative"))</f>
        <v>Positive</v>
      </c>
      <c r="M2140" s="2" t="str">
        <f>IF(K2140&gt;=9,"Promoter",IF(K2140&gt;=7,"Passive","Detractor"))</f>
        <v>Passive</v>
      </c>
      <c r="N2140" s="2" t="s">
        <v>7749</v>
      </c>
    </row>
    <row r="2141" spans="1:14" x14ac:dyDescent="0.2">
      <c r="A2141" s="2" t="s">
        <v>9876</v>
      </c>
      <c r="B2141" s="2" t="s">
        <v>6644</v>
      </c>
      <c r="C2141" s="2" t="s">
        <v>934</v>
      </c>
      <c r="D2141" s="2" t="s">
        <v>112</v>
      </c>
      <c r="E2141" s="11">
        <v>46147</v>
      </c>
      <c r="F2141" s="2">
        <v>4</v>
      </c>
      <c r="G2141" s="2">
        <v>4</v>
      </c>
      <c r="H2141" s="2">
        <v>3</v>
      </c>
      <c r="I2141" s="2">
        <v>3</v>
      </c>
      <c r="J2141" s="2">
        <v>4</v>
      </c>
      <c r="K2141" s="2">
        <v>8</v>
      </c>
      <c r="L2141" s="2" t="str">
        <f>IF(F2141&gt;=4,"Positive",IF(F2141=3,"Neutral","Negative"))</f>
        <v>Positive</v>
      </c>
      <c r="M2141" s="2" t="str">
        <f>IF(K2141&gt;=9,"Promoter",IF(K2141&gt;=7,"Passive","Detractor"))</f>
        <v>Passive</v>
      </c>
      <c r="N2141" s="2" t="s">
        <v>7749</v>
      </c>
    </row>
    <row r="2142" spans="1:14" x14ac:dyDescent="0.2">
      <c r="A2142" s="2" t="s">
        <v>9877</v>
      </c>
      <c r="B2142" s="2" t="s">
        <v>6924</v>
      </c>
      <c r="C2142" s="2" t="s">
        <v>685</v>
      </c>
      <c r="D2142" s="2" t="s">
        <v>112</v>
      </c>
      <c r="E2142" s="11">
        <v>46147</v>
      </c>
      <c r="F2142" s="2">
        <v>5</v>
      </c>
      <c r="G2142" s="2">
        <v>5</v>
      </c>
      <c r="H2142" s="2">
        <v>5</v>
      </c>
      <c r="I2142" s="2">
        <v>4</v>
      </c>
      <c r="J2142" s="2">
        <v>5</v>
      </c>
      <c r="K2142" s="2">
        <v>9</v>
      </c>
      <c r="L2142" s="2" t="str">
        <f>IF(F2142&gt;=4,"Positive",IF(F2142=3,"Neutral","Negative"))</f>
        <v>Positive</v>
      </c>
      <c r="M2142" s="2" t="str">
        <f>IF(K2142&gt;=9,"Promoter",IF(K2142&gt;=7,"Passive","Detractor"))</f>
        <v>Promoter</v>
      </c>
      <c r="N2142" s="2" t="s">
        <v>7733</v>
      </c>
    </row>
    <row r="2143" spans="1:14" x14ac:dyDescent="0.2">
      <c r="A2143" s="2" t="s">
        <v>9878</v>
      </c>
      <c r="B2143" s="2" t="s">
        <v>6963</v>
      </c>
      <c r="C2143" s="2" t="s">
        <v>2339</v>
      </c>
      <c r="D2143" s="2" t="s">
        <v>83</v>
      </c>
      <c r="E2143" s="11">
        <v>46147</v>
      </c>
      <c r="F2143" s="2">
        <v>5</v>
      </c>
      <c r="G2143" s="2">
        <v>4</v>
      </c>
      <c r="H2143" s="2">
        <v>5</v>
      </c>
      <c r="I2143" s="2">
        <v>5</v>
      </c>
      <c r="J2143" s="2">
        <v>5</v>
      </c>
      <c r="K2143" s="2">
        <v>8</v>
      </c>
      <c r="L2143" s="2" t="str">
        <f>IF(F2143&gt;=4,"Positive",IF(F2143=3,"Neutral","Negative"))</f>
        <v>Positive</v>
      </c>
      <c r="M2143" s="2" t="str">
        <f>IF(K2143&gt;=9,"Promoter",IF(K2143&gt;=7,"Passive","Detractor"))</f>
        <v>Passive</v>
      </c>
      <c r="N2143" s="2" t="s">
        <v>7733</v>
      </c>
    </row>
    <row r="2144" spans="1:14" x14ac:dyDescent="0.2">
      <c r="A2144" s="2" t="s">
        <v>9879</v>
      </c>
      <c r="B2144" s="2" t="s">
        <v>7029</v>
      </c>
      <c r="C2144" s="2" t="s">
        <v>577</v>
      </c>
      <c r="D2144" s="2" t="s">
        <v>127</v>
      </c>
      <c r="E2144" s="11">
        <v>46147</v>
      </c>
      <c r="F2144" s="2">
        <v>4</v>
      </c>
      <c r="G2144" s="2">
        <v>4</v>
      </c>
      <c r="H2144" s="2">
        <v>4</v>
      </c>
      <c r="I2144" s="2">
        <v>4</v>
      </c>
      <c r="J2144" s="2">
        <v>4</v>
      </c>
      <c r="K2144" s="2">
        <v>8</v>
      </c>
      <c r="L2144" s="2" t="str">
        <f>IF(F2144&gt;=4,"Positive",IF(F2144=3,"Neutral","Negative"))</f>
        <v>Positive</v>
      </c>
      <c r="M2144" s="2" t="str">
        <f>IF(K2144&gt;=9,"Promoter",IF(K2144&gt;=7,"Passive","Detractor"))</f>
        <v>Passive</v>
      </c>
      <c r="N2144" s="2" t="s">
        <v>7743</v>
      </c>
    </row>
    <row r="2145" spans="1:14" x14ac:dyDescent="0.2">
      <c r="A2145" s="2" t="s">
        <v>9880</v>
      </c>
      <c r="B2145" s="2" t="s">
        <v>6566</v>
      </c>
      <c r="C2145" s="2" t="s">
        <v>1687</v>
      </c>
      <c r="D2145" s="2" t="s">
        <v>110</v>
      </c>
      <c r="E2145" s="11">
        <v>46148</v>
      </c>
      <c r="F2145" s="2">
        <v>5</v>
      </c>
      <c r="G2145" s="2">
        <v>5</v>
      </c>
      <c r="H2145" s="2">
        <v>5</v>
      </c>
      <c r="I2145" s="2">
        <v>5</v>
      </c>
      <c r="J2145" s="2">
        <v>5</v>
      </c>
      <c r="K2145" s="2">
        <v>9</v>
      </c>
      <c r="L2145" s="2" t="str">
        <f>IF(F2145&gt;=4,"Positive",IF(F2145=3,"Neutral","Negative"))</f>
        <v>Positive</v>
      </c>
      <c r="M2145" s="2" t="str">
        <f>IF(K2145&gt;=9,"Promoter",IF(K2145&gt;=7,"Passive","Detractor"))</f>
        <v>Promoter</v>
      </c>
      <c r="N2145" s="2" t="s">
        <v>7743</v>
      </c>
    </row>
    <row r="2146" spans="1:14" x14ac:dyDescent="0.2">
      <c r="A2146" s="2" t="s">
        <v>9881</v>
      </c>
      <c r="B2146" s="2" t="s">
        <v>6978</v>
      </c>
      <c r="C2146" s="2" t="s">
        <v>1253</v>
      </c>
      <c r="D2146" s="2" t="s">
        <v>13</v>
      </c>
      <c r="E2146" s="11">
        <v>46148</v>
      </c>
      <c r="F2146" s="2">
        <v>5</v>
      </c>
      <c r="G2146" s="2">
        <v>5</v>
      </c>
      <c r="H2146" s="2">
        <v>5</v>
      </c>
      <c r="I2146" s="2">
        <v>5</v>
      </c>
      <c r="J2146" s="2">
        <v>5</v>
      </c>
      <c r="K2146" s="2">
        <v>10</v>
      </c>
      <c r="L2146" s="2" t="str">
        <f>IF(F2146&gt;=4,"Positive",IF(F2146=3,"Neutral","Negative"))</f>
        <v>Positive</v>
      </c>
      <c r="M2146" s="2" t="str">
        <f>IF(K2146&gt;=9,"Promoter",IF(K2146&gt;=7,"Passive","Detractor"))</f>
        <v>Promoter</v>
      </c>
      <c r="N2146" s="2" t="s">
        <v>7749</v>
      </c>
    </row>
    <row r="2147" spans="1:14" x14ac:dyDescent="0.2">
      <c r="A2147" s="2" t="s">
        <v>9882</v>
      </c>
      <c r="B2147" s="2" t="s">
        <v>7046</v>
      </c>
      <c r="C2147" s="2" t="s">
        <v>1480</v>
      </c>
      <c r="D2147" s="2" t="s">
        <v>116</v>
      </c>
      <c r="E2147" s="11">
        <v>46148</v>
      </c>
      <c r="F2147" s="2">
        <v>2</v>
      </c>
      <c r="G2147" s="2">
        <v>3</v>
      </c>
      <c r="H2147" s="2">
        <v>2</v>
      </c>
      <c r="I2147" s="2">
        <v>3</v>
      </c>
      <c r="J2147" s="2">
        <v>3</v>
      </c>
      <c r="K2147" s="2">
        <v>5</v>
      </c>
      <c r="L2147" s="2" t="str">
        <f>IF(F2147&gt;=4,"Positive",IF(F2147=3,"Neutral","Negative"))</f>
        <v>Negative</v>
      </c>
      <c r="M2147" s="2" t="str">
        <f>IF(K2147&gt;=9,"Promoter",IF(K2147&gt;=7,"Passive","Detractor"))</f>
        <v>Detractor</v>
      </c>
      <c r="N2147" s="2" t="s">
        <v>7733</v>
      </c>
    </row>
    <row r="2148" spans="1:14" x14ac:dyDescent="0.2">
      <c r="A2148" s="2" t="s">
        <v>9883</v>
      </c>
      <c r="B2148" s="2" t="s">
        <v>7049</v>
      </c>
      <c r="C2148" s="2" t="s">
        <v>1575</v>
      </c>
      <c r="D2148" s="2" t="s">
        <v>13</v>
      </c>
      <c r="E2148" s="11">
        <v>46148</v>
      </c>
      <c r="F2148" s="2">
        <v>5</v>
      </c>
      <c r="G2148" s="2">
        <v>5</v>
      </c>
      <c r="H2148" s="2">
        <v>5</v>
      </c>
      <c r="I2148" s="2">
        <v>4</v>
      </c>
      <c r="J2148" s="2">
        <v>5</v>
      </c>
      <c r="K2148" s="2">
        <v>9</v>
      </c>
      <c r="L2148" s="2" t="str">
        <f>IF(F2148&gt;=4,"Positive",IF(F2148=3,"Neutral","Negative"))</f>
        <v>Positive</v>
      </c>
      <c r="M2148" s="2" t="str">
        <f>IF(K2148&gt;=9,"Promoter",IF(K2148&gt;=7,"Passive","Detractor"))</f>
        <v>Promoter</v>
      </c>
      <c r="N2148" s="2" t="s">
        <v>7743</v>
      </c>
    </row>
    <row r="2149" spans="1:14" x14ac:dyDescent="0.2">
      <c r="A2149" s="2" t="s">
        <v>9884</v>
      </c>
      <c r="B2149" s="2" t="s">
        <v>6397</v>
      </c>
      <c r="C2149" s="2" t="s">
        <v>755</v>
      </c>
      <c r="D2149" s="2" t="s">
        <v>32</v>
      </c>
      <c r="E2149" s="11">
        <v>46149</v>
      </c>
      <c r="F2149" s="2">
        <v>4</v>
      </c>
      <c r="G2149" s="2">
        <v>4</v>
      </c>
      <c r="H2149" s="2">
        <v>3</v>
      </c>
      <c r="I2149" s="2">
        <v>5</v>
      </c>
      <c r="J2149" s="2">
        <v>5</v>
      </c>
      <c r="K2149" s="2">
        <v>8</v>
      </c>
      <c r="L2149" s="2" t="str">
        <f>IF(F2149&gt;=4,"Positive",IF(F2149=3,"Neutral","Negative"))</f>
        <v>Positive</v>
      </c>
      <c r="M2149" s="2" t="str">
        <f>IF(K2149&gt;=9,"Promoter",IF(K2149&gt;=7,"Passive","Detractor"))</f>
        <v>Passive</v>
      </c>
      <c r="N2149" s="2" t="s">
        <v>7749</v>
      </c>
    </row>
    <row r="2150" spans="1:14" x14ac:dyDescent="0.2">
      <c r="A2150" s="2" t="s">
        <v>9885</v>
      </c>
      <c r="B2150" s="2" t="s">
        <v>7058</v>
      </c>
      <c r="C2150" s="2" t="s">
        <v>239</v>
      </c>
      <c r="D2150" s="2" t="s">
        <v>22</v>
      </c>
      <c r="E2150" s="11">
        <v>46149</v>
      </c>
      <c r="F2150" s="2">
        <v>4</v>
      </c>
      <c r="G2150" s="2">
        <v>5</v>
      </c>
      <c r="H2150" s="2">
        <v>3</v>
      </c>
      <c r="I2150" s="2">
        <v>4</v>
      </c>
      <c r="J2150" s="2">
        <v>3</v>
      </c>
      <c r="K2150" s="2">
        <v>7</v>
      </c>
      <c r="L2150" s="2" t="str">
        <f>IF(F2150&gt;=4,"Positive",IF(F2150=3,"Neutral","Negative"))</f>
        <v>Positive</v>
      </c>
      <c r="M2150" s="2" t="str">
        <f>IF(K2150&gt;=9,"Promoter",IF(K2150&gt;=7,"Passive","Detractor"))</f>
        <v>Passive</v>
      </c>
      <c r="N2150" s="2" t="s">
        <v>7733</v>
      </c>
    </row>
    <row r="2151" spans="1:14" x14ac:dyDescent="0.2">
      <c r="A2151" s="2" t="s">
        <v>9886</v>
      </c>
      <c r="B2151" s="2" t="s">
        <v>6761</v>
      </c>
      <c r="C2151" s="2" t="s">
        <v>2433</v>
      </c>
      <c r="D2151" s="2" t="s">
        <v>87</v>
      </c>
      <c r="E2151" s="11">
        <v>46150</v>
      </c>
      <c r="F2151" s="2">
        <v>4</v>
      </c>
      <c r="G2151" s="2">
        <v>3</v>
      </c>
      <c r="H2151" s="2">
        <v>5</v>
      </c>
      <c r="I2151" s="2">
        <v>4</v>
      </c>
      <c r="J2151" s="2">
        <v>3</v>
      </c>
      <c r="K2151" s="2">
        <v>7</v>
      </c>
      <c r="L2151" s="2" t="str">
        <f>IF(F2151&gt;=4,"Positive",IF(F2151=3,"Neutral","Negative"))</f>
        <v>Positive</v>
      </c>
      <c r="M2151" s="2" t="str">
        <f>IF(K2151&gt;=9,"Promoter",IF(K2151&gt;=7,"Passive","Detractor"))</f>
        <v>Passive</v>
      </c>
      <c r="N2151" s="2" t="s">
        <v>7737</v>
      </c>
    </row>
    <row r="2152" spans="1:14" x14ac:dyDescent="0.2">
      <c r="A2152" s="2" t="s">
        <v>9887</v>
      </c>
      <c r="B2152" s="2" t="s">
        <v>6354</v>
      </c>
      <c r="C2152" s="2" t="s">
        <v>968</v>
      </c>
      <c r="D2152" s="2" t="s">
        <v>34</v>
      </c>
      <c r="E2152" s="11">
        <v>46151</v>
      </c>
      <c r="F2152" s="2">
        <v>5</v>
      </c>
      <c r="G2152" s="2">
        <v>4</v>
      </c>
      <c r="H2152" s="2">
        <v>5</v>
      </c>
      <c r="I2152" s="2">
        <v>5</v>
      </c>
      <c r="J2152" s="2">
        <v>4</v>
      </c>
      <c r="K2152" s="2">
        <v>9</v>
      </c>
      <c r="L2152" s="2" t="str">
        <f>IF(F2152&gt;=4,"Positive",IF(F2152=3,"Neutral","Negative"))</f>
        <v>Positive</v>
      </c>
      <c r="M2152" s="2" t="str">
        <f>IF(K2152&gt;=9,"Promoter",IF(K2152&gt;=7,"Passive","Detractor"))</f>
        <v>Promoter</v>
      </c>
      <c r="N2152" s="2" t="s">
        <v>7743</v>
      </c>
    </row>
    <row r="2153" spans="1:14" x14ac:dyDescent="0.2">
      <c r="A2153" s="2" t="s">
        <v>9888</v>
      </c>
      <c r="B2153" s="2" t="s">
        <v>6794</v>
      </c>
      <c r="C2153" s="2" t="s">
        <v>1369</v>
      </c>
      <c r="D2153" s="2" t="s">
        <v>47</v>
      </c>
      <c r="E2153" s="11">
        <v>46151</v>
      </c>
      <c r="F2153" s="2">
        <v>5</v>
      </c>
      <c r="G2153" s="2">
        <v>5</v>
      </c>
      <c r="H2153" s="2">
        <v>5</v>
      </c>
      <c r="I2153" s="2">
        <v>5</v>
      </c>
      <c r="J2153" s="2">
        <v>5</v>
      </c>
      <c r="K2153" s="2">
        <v>10</v>
      </c>
      <c r="L2153" s="2" t="str">
        <f>IF(F2153&gt;=4,"Positive",IF(F2153=3,"Neutral","Negative"))</f>
        <v>Positive</v>
      </c>
      <c r="M2153" s="2" t="str">
        <f>IF(K2153&gt;=9,"Promoter",IF(K2153&gt;=7,"Passive","Detractor"))</f>
        <v>Promoter</v>
      </c>
      <c r="N2153" s="2" t="s">
        <v>7735</v>
      </c>
    </row>
    <row r="2154" spans="1:14" x14ac:dyDescent="0.2">
      <c r="A2154" s="2" t="s">
        <v>9889</v>
      </c>
      <c r="B2154" s="2" t="s">
        <v>6691</v>
      </c>
      <c r="C2154" s="2" t="s">
        <v>2518</v>
      </c>
      <c r="D2154" s="2" t="s">
        <v>112</v>
      </c>
      <c r="E2154" s="11">
        <v>46152</v>
      </c>
      <c r="F2154" s="2">
        <v>4</v>
      </c>
      <c r="G2154" s="2">
        <v>3</v>
      </c>
      <c r="H2154" s="2">
        <v>3</v>
      </c>
      <c r="I2154" s="2">
        <v>4</v>
      </c>
      <c r="J2154" s="2">
        <v>3</v>
      </c>
      <c r="K2154" s="2">
        <v>9</v>
      </c>
      <c r="L2154" s="2" t="str">
        <f>IF(F2154&gt;=4,"Positive",IF(F2154=3,"Neutral","Negative"))</f>
        <v>Positive</v>
      </c>
      <c r="M2154" s="2" t="str">
        <f>IF(K2154&gt;=9,"Promoter",IF(K2154&gt;=7,"Passive","Detractor"))</f>
        <v>Promoter</v>
      </c>
      <c r="N2154" s="2" t="s">
        <v>7735</v>
      </c>
    </row>
    <row r="2155" spans="1:14" x14ac:dyDescent="0.2">
      <c r="A2155" s="2" t="s">
        <v>9890</v>
      </c>
      <c r="B2155" s="2" t="s">
        <v>6830</v>
      </c>
      <c r="C2155" s="2" t="s">
        <v>1278</v>
      </c>
      <c r="D2155" s="2" t="s">
        <v>26</v>
      </c>
      <c r="E2155" s="11">
        <v>46152</v>
      </c>
      <c r="F2155" s="2">
        <v>4</v>
      </c>
      <c r="G2155" s="2">
        <v>3</v>
      </c>
      <c r="H2155" s="2">
        <v>3</v>
      </c>
      <c r="I2155" s="2">
        <v>5</v>
      </c>
      <c r="J2155" s="2">
        <v>4</v>
      </c>
      <c r="K2155" s="2">
        <v>7</v>
      </c>
      <c r="L2155" s="2" t="str">
        <f>IF(F2155&gt;=4,"Positive",IF(F2155=3,"Neutral","Negative"))</f>
        <v>Positive</v>
      </c>
      <c r="M2155" s="2" t="str">
        <f>IF(K2155&gt;=9,"Promoter",IF(K2155&gt;=7,"Passive","Detractor"))</f>
        <v>Passive</v>
      </c>
      <c r="N2155" s="2" t="s">
        <v>7743</v>
      </c>
    </row>
    <row r="2156" spans="1:14" x14ac:dyDescent="0.2">
      <c r="A2156" s="2" t="s">
        <v>9891</v>
      </c>
      <c r="B2156" s="2" t="s">
        <v>6952</v>
      </c>
      <c r="C2156" s="2" t="s">
        <v>974</v>
      </c>
      <c r="D2156" s="2" t="s">
        <v>63</v>
      </c>
      <c r="E2156" s="11">
        <v>46152</v>
      </c>
      <c r="F2156" s="2">
        <v>3</v>
      </c>
      <c r="G2156" s="2">
        <v>4</v>
      </c>
      <c r="H2156" s="2">
        <v>2</v>
      </c>
      <c r="I2156" s="2">
        <v>2</v>
      </c>
      <c r="J2156" s="2">
        <v>4</v>
      </c>
      <c r="K2156" s="2">
        <v>7</v>
      </c>
      <c r="L2156" s="2" t="str">
        <f>IF(F2156&gt;=4,"Positive",IF(F2156=3,"Neutral","Negative"))</f>
        <v>Neutral</v>
      </c>
      <c r="M2156" s="2" t="str">
        <f>IF(K2156&gt;=9,"Promoter",IF(K2156&gt;=7,"Passive","Detractor"))</f>
        <v>Passive</v>
      </c>
      <c r="N2156" s="2" t="s">
        <v>7733</v>
      </c>
    </row>
    <row r="2157" spans="1:14" x14ac:dyDescent="0.2">
      <c r="A2157" s="2" t="s">
        <v>9892</v>
      </c>
      <c r="B2157" s="2" t="s">
        <v>6969</v>
      </c>
      <c r="C2157" s="2" t="s">
        <v>1921</v>
      </c>
      <c r="D2157" s="2" t="s">
        <v>51</v>
      </c>
      <c r="E2157" s="11">
        <v>46152</v>
      </c>
      <c r="F2157" s="2">
        <v>3</v>
      </c>
      <c r="G2157" s="2">
        <v>4</v>
      </c>
      <c r="H2157" s="2">
        <v>2</v>
      </c>
      <c r="I2157" s="2">
        <v>4</v>
      </c>
      <c r="J2157" s="2">
        <v>3</v>
      </c>
      <c r="K2157" s="2">
        <v>7</v>
      </c>
      <c r="L2157" s="2" t="str">
        <f>IF(F2157&gt;=4,"Positive",IF(F2157=3,"Neutral","Negative"))</f>
        <v>Neutral</v>
      </c>
      <c r="M2157" s="2" t="str">
        <f>IF(K2157&gt;=9,"Promoter",IF(K2157&gt;=7,"Passive","Detractor"))</f>
        <v>Passive</v>
      </c>
      <c r="N2157" s="2" t="s">
        <v>7749</v>
      </c>
    </row>
    <row r="2158" spans="1:14" x14ac:dyDescent="0.2">
      <c r="A2158" s="2" t="s">
        <v>9893</v>
      </c>
      <c r="B2158" s="2" t="s">
        <v>6500</v>
      </c>
      <c r="C2158" s="2" t="s">
        <v>1696</v>
      </c>
      <c r="D2158" s="2" t="s">
        <v>127</v>
      </c>
      <c r="E2158" s="11">
        <v>46153</v>
      </c>
      <c r="F2158" s="2">
        <v>4</v>
      </c>
      <c r="G2158" s="2">
        <v>4</v>
      </c>
      <c r="H2158" s="2">
        <v>3</v>
      </c>
      <c r="I2158" s="2">
        <v>5</v>
      </c>
      <c r="J2158" s="2">
        <v>5</v>
      </c>
      <c r="K2158" s="2">
        <v>9</v>
      </c>
      <c r="L2158" s="2" t="str">
        <f>IF(F2158&gt;=4,"Positive",IF(F2158=3,"Neutral","Negative"))</f>
        <v>Positive</v>
      </c>
      <c r="M2158" s="2" t="str">
        <f>IF(K2158&gt;=9,"Promoter",IF(K2158&gt;=7,"Passive","Detractor"))</f>
        <v>Promoter</v>
      </c>
      <c r="N2158" s="2" t="s">
        <v>7743</v>
      </c>
    </row>
    <row r="2159" spans="1:14" x14ac:dyDescent="0.2">
      <c r="A2159" s="2" t="s">
        <v>9894</v>
      </c>
      <c r="B2159" s="2" t="s">
        <v>6799</v>
      </c>
      <c r="C2159" s="2" t="s">
        <v>873</v>
      </c>
      <c r="D2159" s="2" t="s">
        <v>112</v>
      </c>
      <c r="E2159" s="11">
        <v>46153</v>
      </c>
      <c r="F2159" s="2">
        <v>5</v>
      </c>
      <c r="G2159" s="2">
        <v>5</v>
      </c>
      <c r="H2159" s="2">
        <v>5</v>
      </c>
      <c r="I2159" s="2">
        <v>4</v>
      </c>
      <c r="J2159" s="2">
        <v>4</v>
      </c>
      <c r="K2159" s="2">
        <v>8</v>
      </c>
      <c r="L2159" s="2" t="str">
        <f>IF(F2159&gt;=4,"Positive",IF(F2159=3,"Neutral","Negative"))</f>
        <v>Positive</v>
      </c>
      <c r="M2159" s="2" t="str">
        <f>IF(K2159&gt;=9,"Promoter",IF(K2159&gt;=7,"Passive","Detractor"))</f>
        <v>Passive</v>
      </c>
      <c r="N2159" s="2" t="s">
        <v>7743</v>
      </c>
    </row>
    <row r="2160" spans="1:14" x14ac:dyDescent="0.2">
      <c r="A2160" s="2" t="s">
        <v>9895</v>
      </c>
      <c r="B2160" s="2" t="s">
        <v>7000</v>
      </c>
      <c r="C2160" s="2" t="s">
        <v>974</v>
      </c>
      <c r="D2160" s="2" t="s">
        <v>108</v>
      </c>
      <c r="E2160" s="11">
        <v>46153</v>
      </c>
      <c r="F2160" s="2">
        <v>4</v>
      </c>
      <c r="G2160" s="2">
        <v>4</v>
      </c>
      <c r="H2160" s="2">
        <v>3</v>
      </c>
      <c r="I2160" s="2">
        <v>4</v>
      </c>
      <c r="J2160" s="2">
        <v>5</v>
      </c>
      <c r="K2160" s="2">
        <v>7</v>
      </c>
      <c r="L2160" s="2" t="str">
        <f>IF(F2160&gt;=4,"Positive",IF(F2160=3,"Neutral","Negative"))</f>
        <v>Positive</v>
      </c>
      <c r="M2160" s="2" t="str">
        <f>IF(K2160&gt;=9,"Promoter",IF(K2160&gt;=7,"Passive","Detractor"))</f>
        <v>Passive</v>
      </c>
      <c r="N2160" s="2" t="s">
        <v>7733</v>
      </c>
    </row>
    <row r="2161" spans="1:14" x14ac:dyDescent="0.2">
      <c r="A2161" s="2" t="s">
        <v>9896</v>
      </c>
      <c r="B2161" s="2" t="s">
        <v>7070</v>
      </c>
      <c r="C2161" s="2" t="s">
        <v>2321</v>
      </c>
      <c r="D2161" s="2" t="s">
        <v>26</v>
      </c>
      <c r="E2161" s="11">
        <v>46153</v>
      </c>
      <c r="F2161" s="2">
        <v>3</v>
      </c>
      <c r="G2161" s="2">
        <v>3</v>
      </c>
      <c r="H2161" s="2">
        <v>3</v>
      </c>
      <c r="I2161" s="2">
        <v>3</v>
      </c>
      <c r="J2161" s="2">
        <v>2</v>
      </c>
      <c r="K2161" s="2">
        <v>7</v>
      </c>
      <c r="L2161" s="2" t="str">
        <f>IF(F2161&gt;=4,"Positive",IF(F2161=3,"Neutral","Negative"))</f>
        <v>Neutral</v>
      </c>
      <c r="M2161" s="2" t="str">
        <f>IF(K2161&gt;=9,"Promoter",IF(K2161&gt;=7,"Passive","Detractor"))</f>
        <v>Passive</v>
      </c>
      <c r="N2161" s="2" t="s">
        <v>7749</v>
      </c>
    </row>
    <row r="2162" spans="1:14" x14ac:dyDescent="0.2">
      <c r="A2162" s="2" t="s">
        <v>9897</v>
      </c>
      <c r="B2162" s="2" t="s">
        <v>6130</v>
      </c>
      <c r="C2162" s="2" t="s">
        <v>2400</v>
      </c>
      <c r="D2162" s="2" t="s">
        <v>29</v>
      </c>
      <c r="E2162" s="11">
        <v>46154</v>
      </c>
      <c r="F2162" s="2">
        <v>4</v>
      </c>
      <c r="G2162" s="2">
        <v>3</v>
      </c>
      <c r="H2162" s="2">
        <v>5</v>
      </c>
      <c r="I2162" s="2">
        <v>4</v>
      </c>
      <c r="J2162" s="2">
        <v>4</v>
      </c>
      <c r="K2162" s="2">
        <v>9</v>
      </c>
      <c r="L2162" s="2" t="str">
        <f>IF(F2162&gt;=4,"Positive",IF(F2162=3,"Neutral","Negative"))</f>
        <v>Positive</v>
      </c>
      <c r="M2162" s="2" t="str">
        <f>IF(K2162&gt;=9,"Promoter",IF(K2162&gt;=7,"Passive","Detractor"))</f>
        <v>Promoter</v>
      </c>
      <c r="N2162" s="2" t="s">
        <v>7733</v>
      </c>
    </row>
    <row r="2163" spans="1:14" x14ac:dyDescent="0.2">
      <c r="A2163" s="2" t="s">
        <v>9898</v>
      </c>
      <c r="B2163" s="2" t="s">
        <v>6353</v>
      </c>
      <c r="C2163" s="2" t="s">
        <v>550</v>
      </c>
      <c r="D2163" s="2" t="s">
        <v>73</v>
      </c>
      <c r="E2163" s="11">
        <v>46154</v>
      </c>
      <c r="F2163" s="2">
        <v>5</v>
      </c>
      <c r="G2163" s="2">
        <v>5</v>
      </c>
      <c r="H2163" s="2">
        <v>5</v>
      </c>
      <c r="I2163" s="2">
        <v>5</v>
      </c>
      <c r="J2163" s="2">
        <v>4</v>
      </c>
      <c r="K2163" s="2">
        <v>9</v>
      </c>
      <c r="L2163" s="2" t="str">
        <f>IF(F2163&gt;=4,"Positive",IF(F2163=3,"Neutral","Negative"))</f>
        <v>Positive</v>
      </c>
      <c r="M2163" s="2" t="str">
        <f>IF(K2163&gt;=9,"Promoter",IF(K2163&gt;=7,"Passive","Detractor"))</f>
        <v>Promoter</v>
      </c>
      <c r="N2163" s="2" t="s">
        <v>7733</v>
      </c>
    </row>
    <row r="2164" spans="1:14" x14ac:dyDescent="0.2">
      <c r="A2164" s="2" t="s">
        <v>9899</v>
      </c>
      <c r="B2164" s="2" t="s">
        <v>6485</v>
      </c>
      <c r="C2164" s="2" t="s">
        <v>2258</v>
      </c>
      <c r="D2164" s="2" t="s">
        <v>83</v>
      </c>
      <c r="E2164" s="11">
        <v>46154</v>
      </c>
      <c r="F2164" s="2">
        <v>4</v>
      </c>
      <c r="G2164" s="2">
        <v>4</v>
      </c>
      <c r="H2164" s="2">
        <v>3</v>
      </c>
      <c r="I2164" s="2">
        <v>4</v>
      </c>
      <c r="J2164" s="2">
        <v>4</v>
      </c>
      <c r="K2164" s="2">
        <v>8</v>
      </c>
      <c r="L2164" s="2" t="str">
        <f>IF(F2164&gt;=4,"Positive",IF(F2164=3,"Neutral","Negative"))</f>
        <v>Positive</v>
      </c>
      <c r="M2164" s="2" t="str">
        <f>IF(K2164&gt;=9,"Promoter",IF(K2164&gt;=7,"Passive","Detractor"))</f>
        <v>Passive</v>
      </c>
      <c r="N2164" s="2" t="s">
        <v>7735</v>
      </c>
    </row>
    <row r="2165" spans="1:14" x14ac:dyDescent="0.2">
      <c r="A2165" s="2" t="s">
        <v>9900</v>
      </c>
      <c r="B2165" s="2" t="s">
        <v>6590</v>
      </c>
      <c r="C2165" s="2" t="s">
        <v>2453</v>
      </c>
      <c r="D2165" s="2" t="s">
        <v>13</v>
      </c>
      <c r="E2165" s="11">
        <v>46154</v>
      </c>
      <c r="F2165" s="2">
        <v>5</v>
      </c>
      <c r="G2165" s="2">
        <v>4</v>
      </c>
      <c r="H2165" s="2">
        <v>5</v>
      </c>
      <c r="I2165" s="2">
        <v>4</v>
      </c>
      <c r="J2165" s="2">
        <v>4</v>
      </c>
      <c r="K2165" s="2">
        <v>9</v>
      </c>
      <c r="L2165" s="2" t="str">
        <f>IF(F2165&gt;=4,"Positive",IF(F2165=3,"Neutral","Negative"))</f>
        <v>Positive</v>
      </c>
      <c r="M2165" s="2" t="str">
        <f>IF(K2165&gt;=9,"Promoter",IF(K2165&gt;=7,"Passive","Detractor"))</f>
        <v>Promoter</v>
      </c>
      <c r="N2165" s="2" t="s">
        <v>7737</v>
      </c>
    </row>
    <row r="2166" spans="1:14" x14ac:dyDescent="0.2">
      <c r="A2166" s="2" t="s">
        <v>9901</v>
      </c>
      <c r="B2166" s="2" t="s">
        <v>6610</v>
      </c>
      <c r="C2166" s="2" t="s">
        <v>468</v>
      </c>
      <c r="D2166" s="2" t="s">
        <v>97</v>
      </c>
      <c r="E2166" s="11">
        <v>46154</v>
      </c>
      <c r="F2166" s="2">
        <v>5</v>
      </c>
      <c r="G2166" s="2">
        <v>5</v>
      </c>
      <c r="H2166" s="2">
        <v>4</v>
      </c>
      <c r="I2166" s="2">
        <v>5</v>
      </c>
      <c r="J2166" s="2">
        <v>5</v>
      </c>
      <c r="K2166" s="2">
        <v>9</v>
      </c>
      <c r="L2166" s="2" t="str">
        <f>IF(F2166&gt;=4,"Positive",IF(F2166=3,"Neutral","Negative"))</f>
        <v>Positive</v>
      </c>
      <c r="M2166" s="2" t="str">
        <f>IF(K2166&gt;=9,"Promoter",IF(K2166&gt;=7,"Passive","Detractor"))</f>
        <v>Promoter</v>
      </c>
      <c r="N2166" s="2" t="s">
        <v>7743</v>
      </c>
    </row>
    <row r="2167" spans="1:14" x14ac:dyDescent="0.2">
      <c r="A2167" s="2" t="s">
        <v>9902</v>
      </c>
      <c r="B2167" s="2" t="s">
        <v>6892</v>
      </c>
      <c r="C2167" s="2" t="s">
        <v>196</v>
      </c>
      <c r="D2167" s="2" t="s">
        <v>122</v>
      </c>
      <c r="E2167" s="11">
        <v>46154</v>
      </c>
      <c r="F2167" s="2">
        <v>3</v>
      </c>
      <c r="G2167" s="2">
        <v>4</v>
      </c>
      <c r="H2167" s="2">
        <v>2</v>
      </c>
      <c r="I2167" s="2">
        <v>2</v>
      </c>
      <c r="J2167" s="2">
        <v>3</v>
      </c>
      <c r="K2167" s="2">
        <v>7</v>
      </c>
      <c r="L2167" s="2" t="str">
        <f>IF(F2167&gt;=4,"Positive",IF(F2167=3,"Neutral","Negative"))</f>
        <v>Neutral</v>
      </c>
      <c r="M2167" s="2" t="str">
        <f>IF(K2167&gt;=9,"Promoter",IF(K2167&gt;=7,"Passive","Detractor"))</f>
        <v>Passive</v>
      </c>
      <c r="N2167" s="2" t="s">
        <v>7749</v>
      </c>
    </row>
    <row r="2168" spans="1:14" x14ac:dyDescent="0.2">
      <c r="A2168" s="2" t="s">
        <v>9903</v>
      </c>
      <c r="B2168" s="2" t="s">
        <v>6914</v>
      </c>
      <c r="C2168" s="2" t="s">
        <v>266</v>
      </c>
      <c r="D2168" s="2" t="s">
        <v>57</v>
      </c>
      <c r="E2168" s="11">
        <v>46154</v>
      </c>
      <c r="F2168" s="2">
        <v>4</v>
      </c>
      <c r="G2168" s="2">
        <v>4</v>
      </c>
      <c r="H2168" s="2">
        <v>4</v>
      </c>
      <c r="I2168" s="2">
        <v>3</v>
      </c>
      <c r="J2168" s="2">
        <v>4</v>
      </c>
      <c r="K2168" s="2">
        <v>9</v>
      </c>
      <c r="L2168" s="2" t="str">
        <f>IF(F2168&gt;=4,"Positive",IF(F2168=3,"Neutral","Negative"))</f>
        <v>Positive</v>
      </c>
      <c r="M2168" s="2" t="str">
        <f>IF(K2168&gt;=9,"Promoter",IF(K2168&gt;=7,"Passive","Detractor"))</f>
        <v>Promoter</v>
      </c>
      <c r="N2168" s="2" t="s">
        <v>7743</v>
      </c>
    </row>
    <row r="2169" spans="1:14" x14ac:dyDescent="0.2">
      <c r="A2169" s="2" t="s">
        <v>9904</v>
      </c>
      <c r="B2169" s="2" t="s">
        <v>6938</v>
      </c>
      <c r="C2169" s="2" t="s">
        <v>1698</v>
      </c>
      <c r="D2169" s="2" t="s">
        <v>47</v>
      </c>
      <c r="E2169" s="11">
        <v>46154</v>
      </c>
      <c r="F2169" s="2">
        <v>4</v>
      </c>
      <c r="G2169" s="2">
        <v>5</v>
      </c>
      <c r="H2169" s="2">
        <v>3</v>
      </c>
      <c r="I2169" s="2">
        <v>3</v>
      </c>
      <c r="J2169" s="2">
        <v>4</v>
      </c>
      <c r="K2169" s="2">
        <v>7</v>
      </c>
      <c r="L2169" s="2" t="str">
        <f>IF(F2169&gt;=4,"Positive",IF(F2169=3,"Neutral","Negative"))</f>
        <v>Positive</v>
      </c>
      <c r="M2169" s="2" t="str">
        <f>IF(K2169&gt;=9,"Promoter",IF(K2169&gt;=7,"Passive","Detractor"))</f>
        <v>Passive</v>
      </c>
      <c r="N2169" s="2" t="s">
        <v>7735</v>
      </c>
    </row>
    <row r="2170" spans="1:14" x14ac:dyDescent="0.2">
      <c r="A2170" s="2" t="s">
        <v>9905</v>
      </c>
      <c r="B2170" s="2" t="s">
        <v>6303</v>
      </c>
      <c r="C2170" s="2" t="s">
        <v>2199</v>
      </c>
      <c r="D2170" s="2" t="s">
        <v>59</v>
      </c>
      <c r="E2170" s="11">
        <v>46155</v>
      </c>
      <c r="F2170" s="2">
        <v>4</v>
      </c>
      <c r="G2170" s="2">
        <v>3</v>
      </c>
      <c r="H2170" s="2">
        <v>3</v>
      </c>
      <c r="I2170" s="2">
        <v>4</v>
      </c>
      <c r="J2170" s="2">
        <v>4</v>
      </c>
      <c r="K2170" s="2">
        <v>7</v>
      </c>
      <c r="L2170" s="2" t="str">
        <f>IF(F2170&gt;=4,"Positive",IF(F2170=3,"Neutral","Negative"))</f>
        <v>Positive</v>
      </c>
      <c r="M2170" s="2" t="str">
        <f>IF(K2170&gt;=9,"Promoter",IF(K2170&gt;=7,"Passive","Detractor"))</f>
        <v>Passive</v>
      </c>
      <c r="N2170" s="2" t="s">
        <v>7733</v>
      </c>
    </row>
    <row r="2171" spans="1:14" x14ac:dyDescent="0.2">
      <c r="A2171" s="2" t="s">
        <v>9906</v>
      </c>
      <c r="B2171" s="2" t="s">
        <v>6544</v>
      </c>
      <c r="C2171" s="2" t="s">
        <v>1855</v>
      </c>
      <c r="D2171" s="2" t="s">
        <v>53</v>
      </c>
      <c r="E2171" s="11">
        <v>46155</v>
      </c>
      <c r="F2171" s="2">
        <v>4</v>
      </c>
      <c r="G2171" s="2">
        <v>4</v>
      </c>
      <c r="H2171" s="2">
        <v>4</v>
      </c>
      <c r="I2171" s="2">
        <v>4</v>
      </c>
      <c r="J2171" s="2">
        <v>4</v>
      </c>
      <c r="K2171" s="2">
        <v>9</v>
      </c>
      <c r="L2171" s="2" t="str">
        <f>IF(F2171&gt;=4,"Positive",IF(F2171=3,"Neutral","Negative"))</f>
        <v>Positive</v>
      </c>
      <c r="M2171" s="2" t="str">
        <f>IF(K2171&gt;=9,"Promoter",IF(K2171&gt;=7,"Passive","Detractor"))</f>
        <v>Promoter</v>
      </c>
      <c r="N2171" s="2" t="s">
        <v>7743</v>
      </c>
    </row>
    <row r="2172" spans="1:14" x14ac:dyDescent="0.2">
      <c r="A2172" s="2" t="s">
        <v>9907</v>
      </c>
      <c r="B2172" s="2" t="s">
        <v>7072</v>
      </c>
      <c r="C2172" s="2" t="s">
        <v>320</v>
      </c>
      <c r="D2172" s="2" t="s">
        <v>19</v>
      </c>
      <c r="E2172" s="11">
        <v>46156</v>
      </c>
      <c r="F2172" s="2">
        <v>3</v>
      </c>
      <c r="G2172" s="2">
        <v>3</v>
      </c>
      <c r="H2172" s="2">
        <v>3</v>
      </c>
      <c r="I2172" s="2">
        <v>2</v>
      </c>
      <c r="J2172" s="2">
        <v>2</v>
      </c>
      <c r="K2172" s="2">
        <v>6</v>
      </c>
      <c r="L2172" s="2" t="str">
        <f>IF(F2172&gt;=4,"Positive",IF(F2172=3,"Neutral","Negative"))</f>
        <v>Neutral</v>
      </c>
      <c r="M2172" s="2" t="str">
        <f>IF(K2172&gt;=9,"Promoter",IF(K2172&gt;=7,"Passive","Detractor"))</f>
        <v>Detractor</v>
      </c>
      <c r="N2172" s="2" t="s">
        <v>7749</v>
      </c>
    </row>
    <row r="2173" spans="1:14" x14ac:dyDescent="0.2">
      <c r="A2173" s="2" t="s">
        <v>9908</v>
      </c>
      <c r="B2173" s="2" t="s">
        <v>6541</v>
      </c>
      <c r="C2173" s="2" t="s">
        <v>1378</v>
      </c>
      <c r="D2173" s="2" t="s">
        <v>112</v>
      </c>
      <c r="E2173" s="11">
        <v>46157</v>
      </c>
      <c r="F2173" s="2">
        <v>5</v>
      </c>
      <c r="G2173" s="2">
        <v>5</v>
      </c>
      <c r="H2173" s="2">
        <v>5</v>
      </c>
      <c r="I2173" s="2">
        <v>5</v>
      </c>
      <c r="J2173" s="2">
        <v>4</v>
      </c>
      <c r="K2173" s="2">
        <v>9</v>
      </c>
      <c r="L2173" s="2" t="str">
        <f>IF(F2173&gt;=4,"Positive",IF(F2173=3,"Neutral","Negative"))</f>
        <v>Positive</v>
      </c>
      <c r="M2173" s="2" t="str">
        <f>IF(K2173&gt;=9,"Promoter",IF(K2173&gt;=7,"Passive","Detractor"))</f>
        <v>Promoter</v>
      </c>
      <c r="N2173" s="2" t="s">
        <v>7743</v>
      </c>
    </row>
    <row r="2174" spans="1:14" x14ac:dyDescent="0.2">
      <c r="A2174" s="2" t="s">
        <v>9909</v>
      </c>
      <c r="B2174" s="2" t="s">
        <v>6831</v>
      </c>
      <c r="C2174" s="2" t="s">
        <v>1841</v>
      </c>
      <c r="D2174" s="2" t="s">
        <v>89</v>
      </c>
      <c r="E2174" s="11">
        <v>46157</v>
      </c>
      <c r="F2174" s="2">
        <v>4</v>
      </c>
      <c r="G2174" s="2">
        <v>4</v>
      </c>
      <c r="H2174" s="2">
        <v>3</v>
      </c>
      <c r="I2174" s="2">
        <v>4</v>
      </c>
      <c r="J2174" s="2">
        <v>4</v>
      </c>
      <c r="K2174" s="2">
        <v>8</v>
      </c>
      <c r="L2174" s="2" t="str">
        <f>IF(F2174&gt;=4,"Positive",IF(F2174=3,"Neutral","Negative"))</f>
        <v>Positive</v>
      </c>
      <c r="M2174" s="2" t="str">
        <f>IF(K2174&gt;=9,"Promoter",IF(K2174&gt;=7,"Passive","Detractor"))</f>
        <v>Passive</v>
      </c>
      <c r="N2174" s="2" t="s">
        <v>7743</v>
      </c>
    </row>
    <row r="2175" spans="1:14" x14ac:dyDescent="0.2">
      <c r="A2175" s="2" t="s">
        <v>9910</v>
      </c>
      <c r="B2175" s="2" t="s">
        <v>6948</v>
      </c>
      <c r="C2175" s="2" t="s">
        <v>209</v>
      </c>
      <c r="D2175" s="2" t="s">
        <v>69</v>
      </c>
      <c r="E2175" s="11">
        <v>46157</v>
      </c>
      <c r="F2175" s="2">
        <v>4</v>
      </c>
      <c r="G2175" s="2">
        <v>5</v>
      </c>
      <c r="H2175" s="2">
        <v>4</v>
      </c>
      <c r="I2175" s="2">
        <v>4</v>
      </c>
      <c r="J2175" s="2">
        <v>5</v>
      </c>
      <c r="K2175" s="2">
        <v>8</v>
      </c>
      <c r="L2175" s="2" t="str">
        <f>IF(F2175&gt;=4,"Positive",IF(F2175=3,"Neutral","Negative"))</f>
        <v>Positive</v>
      </c>
      <c r="M2175" s="2" t="str">
        <f>IF(K2175&gt;=9,"Promoter",IF(K2175&gt;=7,"Passive","Detractor"))</f>
        <v>Passive</v>
      </c>
      <c r="N2175" s="2" t="s">
        <v>7733</v>
      </c>
    </row>
    <row r="2176" spans="1:14" x14ac:dyDescent="0.2">
      <c r="A2176" s="2" t="s">
        <v>9911</v>
      </c>
      <c r="B2176" s="2" t="s">
        <v>7047</v>
      </c>
      <c r="C2176" s="2" t="s">
        <v>1480</v>
      </c>
      <c r="D2176" s="2" t="s">
        <v>57</v>
      </c>
      <c r="E2176" s="11">
        <v>46157</v>
      </c>
      <c r="F2176" s="2">
        <v>4</v>
      </c>
      <c r="G2176" s="2">
        <v>4</v>
      </c>
      <c r="H2176" s="2">
        <v>3</v>
      </c>
      <c r="I2176" s="2">
        <v>4</v>
      </c>
      <c r="J2176" s="2">
        <v>4</v>
      </c>
      <c r="K2176" s="2">
        <v>9</v>
      </c>
      <c r="L2176" s="2" t="str">
        <f>IF(F2176&gt;=4,"Positive",IF(F2176=3,"Neutral","Negative"))</f>
        <v>Positive</v>
      </c>
      <c r="M2176" s="2" t="str">
        <f>IF(K2176&gt;=9,"Promoter",IF(K2176&gt;=7,"Passive","Detractor"))</f>
        <v>Promoter</v>
      </c>
      <c r="N2176" s="2" t="s">
        <v>7733</v>
      </c>
    </row>
    <row r="2177" spans="1:14" x14ac:dyDescent="0.2">
      <c r="A2177" s="2" t="s">
        <v>9912</v>
      </c>
      <c r="B2177" s="2" t="s">
        <v>6973</v>
      </c>
      <c r="C2177" s="2" t="s">
        <v>510</v>
      </c>
      <c r="D2177" s="2" t="s">
        <v>118</v>
      </c>
      <c r="E2177" s="11">
        <v>46158</v>
      </c>
      <c r="F2177" s="2">
        <v>5</v>
      </c>
      <c r="G2177" s="2">
        <v>5</v>
      </c>
      <c r="H2177" s="2">
        <v>5</v>
      </c>
      <c r="I2177" s="2">
        <v>5</v>
      </c>
      <c r="J2177" s="2">
        <v>5</v>
      </c>
      <c r="K2177" s="2">
        <v>9</v>
      </c>
      <c r="L2177" s="2" t="str">
        <f>IF(F2177&gt;=4,"Positive",IF(F2177=3,"Neutral","Negative"))</f>
        <v>Positive</v>
      </c>
      <c r="M2177" s="2" t="str">
        <f>IF(K2177&gt;=9,"Promoter",IF(K2177&gt;=7,"Passive","Detractor"))</f>
        <v>Promoter</v>
      </c>
      <c r="N2177" s="2" t="s">
        <v>7743</v>
      </c>
    </row>
    <row r="2178" spans="1:14" x14ac:dyDescent="0.2">
      <c r="A2178" s="2" t="s">
        <v>9913</v>
      </c>
      <c r="B2178" s="2" t="s">
        <v>7034</v>
      </c>
      <c r="C2178" s="2" t="s">
        <v>2287</v>
      </c>
      <c r="D2178" s="2" t="s">
        <v>91</v>
      </c>
      <c r="E2178" s="11">
        <v>46158</v>
      </c>
      <c r="F2178" s="2">
        <v>3</v>
      </c>
      <c r="G2178" s="2">
        <v>4</v>
      </c>
      <c r="H2178" s="2">
        <v>3</v>
      </c>
      <c r="I2178" s="2">
        <v>3</v>
      </c>
      <c r="J2178" s="2">
        <v>3</v>
      </c>
      <c r="K2178" s="2">
        <v>5</v>
      </c>
      <c r="L2178" s="2" t="str">
        <f>IF(F2178&gt;=4,"Positive",IF(F2178=3,"Neutral","Negative"))</f>
        <v>Neutral</v>
      </c>
      <c r="M2178" s="2" t="str">
        <f>IF(K2178&gt;=9,"Promoter",IF(K2178&gt;=7,"Passive","Detractor"))</f>
        <v>Detractor</v>
      </c>
      <c r="N2178" s="2" t="s">
        <v>7735</v>
      </c>
    </row>
    <row r="2179" spans="1:14" x14ac:dyDescent="0.2">
      <c r="A2179" s="2" t="s">
        <v>9914</v>
      </c>
      <c r="B2179" s="2" t="s">
        <v>7073</v>
      </c>
      <c r="C2179" s="2" t="s">
        <v>406</v>
      </c>
      <c r="D2179" s="2" t="s">
        <v>53</v>
      </c>
      <c r="E2179" s="11">
        <v>46158</v>
      </c>
      <c r="F2179" s="2">
        <v>1</v>
      </c>
      <c r="G2179" s="2">
        <v>2</v>
      </c>
      <c r="H2179" s="2">
        <v>1</v>
      </c>
      <c r="I2179" s="2">
        <v>1</v>
      </c>
      <c r="J2179" s="2">
        <v>2</v>
      </c>
      <c r="K2179" s="2">
        <v>3</v>
      </c>
      <c r="L2179" s="2" t="str">
        <f>IF(F2179&gt;=4,"Positive",IF(F2179=3,"Neutral","Negative"))</f>
        <v>Negative</v>
      </c>
      <c r="M2179" s="2" t="str">
        <f>IF(K2179&gt;=9,"Promoter",IF(K2179&gt;=7,"Passive","Detractor"))</f>
        <v>Detractor</v>
      </c>
      <c r="N2179" s="2" t="s">
        <v>7735</v>
      </c>
    </row>
    <row r="2180" spans="1:14" x14ac:dyDescent="0.2">
      <c r="A2180" s="2" t="s">
        <v>9915</v>
      </c>
      <c r="B2180" s="2" t="s">
        <v>7139</v>
      </c>
      <c r="C2180" s="2" t="s">
        <v>865</v>
      </c>
      <c r="D2180" s="2" t="s">
        <v>73</v>
      </c>
      <c r="E2180" s="11">
        <v>46158</v>
      </c>
      <c r="F2180" s="2">
        <v>4</v>
      </c>
      <c r="G2180" s="2">
        <v>3</v>
      </c>
      <c r="H2180" s="2">
        <v>3</v>
      </c>
      <c r="I2180" s="2">
        <v>3</v>
      </c>
      <c r="J2180" s="2">
        <v>4</v>
      </c>
      <c r="K2180" s="2">
        <v>8</v>
      </c>
      <c r="L2180" s="2" t="str">
        <f>IF(F2180&gt;=4,"Positive",IF(F2180=3,"Neutral","Negative"))</f>
        <v>Positive</v>
      </c>
      <c r="M2180" s="2" t="str">
        <f>IF(K2180&gt;=9,"Promoter",IF(K2180&gt;=7,"Passive","Detractor"))</f>
        <v>Passive</v>
      </c>
      <c r="N2180" s="2" t="s">
        <v>7737</v>
      </c>
    </row>
    <row r="2181" spans="1:14" x14ac:dyDescent="0.2">
      <c r="A2181" s="2" t="s">
        <v>9916</v>
      </c>
      <c r="B2181" s="2" t="s">
        <v>6428</v>
      </c>
      <c r="C2181" s="2" t="s">
        <v>1904</v>
      </c>
      <c r="D2181" s="2" t="s">
        <v>9</v>
      </c>
      <c r="E2181" s="11">
        <v>46159</v>
      </c>
      <c r="F2181" s="2">
        <v>4</v>
      </c>
      <c r="G2181" s="2">
        <v>4</v>
      </c>
      <c r="H2181" s="2">
        <v>4</v>
      </c>
      <c r="I2181" s="2">
        <v>5</v>
      </c>
      <c r="J2181" s="2">
        <v>5</v>
      </c>
      <c r="K2181" s="2">
        <v>8</v>
      </c>
      <c r="L2181" s="2" t="str">
        <f>IF(F2181&gt;=4,"Positive",IF(F2181=3,"Neutral","Negative"))</f>
        <v>Positive</v>
      </c>
      <c r="M2181" s="2" t="str">
        <f>IF(K2181&gt;=9,"Promoter",IF(K2181&gt;=7,"Passive","Detractor"))</f>
        <v>Passive</v>
      </c>
      <c r="N2181" s="2" t="s">
        <v>7735</v>
      </c>
    </row>
    <row r="2182" spans="1:14" x14ac:dyDescent="0.2">
      <c r="A2182" s="2" t="s">
        <v>9917</v>
      </c>
      <c r="B2182" s="2" t="s">
        <v>6733</v>
      </c>
      <c r="C2182" s="2" t="s">
        <v>1545</v>
      </c>
      <c r="D2182" s="2" t="s">
        <v>127</v>
      </c>
      <c r="E2182" s="11">
        <v>46159</v>
      </c>
      <c r="F2182" s="2">
        <v>5</v>
      </c>
      <c r="G2182" s="2">
        <v>4</v>
      </c>
      <c r="H2182" s="2">
        <v>5</v>
      </c>
      <c r="I2182" s="2">
        <v>5</v>
      </c>
      <c r="J2182" s="2">
        <v>5</v>
      </c>
      <c r="K2182" s="2">
        <v>10</v>
      </c>
      <c r="L2182" s="2" t="str">
        <f>IF(F2182&gt;=4,"Positive",IF(F2182=3,"Neutral","Negative"))</f>
        <v>Positive</v>
      </c>
      <c r="M2182" s="2" t="str">
        <f>IF(K2182&gt;=9,"Promoter",IF(K2182&gt;=7,"Passive","Detractor"))</f>
        <v>Promoter</v>
      </c>
      <c r="N2182" s="2" t="s">
        <v>7743</v>
      </c>
    </row>
    <row r="2183" spans="1:14" x14ac:dyDescent="0.2">
      <c r="A2183" s="2" t="s">
        <v>9918</v>
      </c>
      <c r="B2183" s="2" t="s">
        <v>6998</v>
      </c>
      <c r="C2183" s="2" t="s">
        <v>2114</v>
      </c>
      <c r="D2183" s="2" t="s">
        <v>47</v>
      </c>
      <c r="E2183" s="11">
        <v>46159</v>
      </c>
      <c r="F2183" s="2">
        <v>4</v>
      </c>
      <c r="G2183" s="2">
        <v>4</v>
      </c>
      <c r="H2183" s="2">
        <v>5</v>
      </c>
      <c r="I2183" s="2">
        <v>3</v>
      </c>
      <c r="J2183" s="2">
        <v>5</v>
      </c>
      <c r="K2183" s="2">
        <v>7</v>
      </c>
      <c r="L2183" s="2" t="str">
        <f>IF(F2183&gt;=4,"Positive",IF(F2183=3,"Neutral","Negative"))</f>
        <v>Positive</v>
      </c>
      <c r="M2183" s="2" t="str">
        <f>IF(K2183&gt;=9,"Promoter",IF(K2183&gt;=7,"Passive","Detractor"))</f>
        <v>Passive</v>
      </c>
      <c r="N2183" s="2" t="s">
        <v>7743</v>
      </c>
    </row>
    <row r="2184" spans="1:14" x14ac:dyDescent="0.2">
      <c r="A2184" s="2" t="s">
        <v>9919</v>
      </c>
      <c r="B2184" s="2" t="s">
        <v>7044</v>
      </c>
      <c r="C2184" s="2" t="s">
        <v>974</v>
      </c>
      <c r="D2184" s="2" t="s">
        <v>120</v>
      </c>
      <c r="E2184" s="11">
        <v>46159</v>
      </c>
      <c r="F2184" s="2">
        <v>4</v>
      </c>
      <c r="G2184" s="2">
        <v>4</v>
      </c>
      <c r="H2184" s="2">
        <v>3</v>
      </c>
      <c r="I2184" s="2">
        <v>4</v>
      </c>
      <c r="J2184" s="2">
        <v>3</v>
      </c>
      <c r="K2184" s="2">
        <v>7</v>
      </c>
      <c r="L2184" s="2" t="str">
        <f>IF(F2184&gt;=4,"Positive",IF(F2184=3,"Neutral","Negative"))</f>
        <v>Positive</v>
      </c>
      <c r="M2184" s="2" t="str">
        <f>IF(K2184&gt;=9,"Promoter",IF(K2184&gt;=7,"Passive","Detractor"))</f>
        <v>Passive</v>
      </c>
      <c r="N2184" s="2" t="s">
        <v>7733</v>
      </c>
    </row>
    <row r="2185" spans="1:14" x14ac:dyDescent="0.2">
      <c r="A2185" s="2" t="s">
        <v>9920</v>
      </c>
      <c r="B2185" s="2" t="s">
        <v>7071</v>
      </c>
      <c r="C2185" s="2" t="s">
        <v>2590</v>
      </c>
      <c r="D2185" s="2" t="s">
        <v>112</v>
      </c>
      <c r="E2185" s="11">
        <v>46159</v>
      </c>
      <c r="F2185" s="2">
        <v>3</v>
      </c>
      <c r="G2185" s="2">
        <v>2</v>
      </c>
      <c r="H2185" s="2">
        <v>2</v>
      </c>
      <c r="I2185" s="2">
        <v>2</v>
      </c>
      <c r="J2185" s="2">
        <v>2</v>
      </c>
      <c r="K2185" s="2">
        <v>5</v>
      </c>
      <c r="L2185" s="2" t="str">
        <f>IF(F2185&gt;=4,"Positive",IF(F2185=3,"Neutral","Negative"))</f>
        <v>Neutral</v>
      </c>
      <c r="M2185" s="2" t="str">
        <f>IF(K2185&gt;=9,"Promoter",IF(K2185&gt;=7,"Passive","Detractor"))</f>
        <v>Detractor</v>
      </c>
      <c r="N2185" s="2" t="s">
        <v>7743</v>
      </c>
    </row>
    <row r="2186" spans="1:14" x14ac:dyDescent="0.2">
      <c r="A2186" s="2" t="s">
        <v>9921</v>
      </c>
      <c r="B2186" s="2" t="s">
        <v>7080</v>
      </c>
      <c r="C2186" s="2" t="s">
        <v>2570</v>
      </c>
      <c r="D2186" s="2" t="s">
        <v>89</v>
      </c>
      <c r="E2186" s="11">
        <v>46159</v>
      </c>
      <c r="F2186" s="2">
        <v>3</v>
      </c>
      <c r="G2186" s="2">
        <v>3</v>
      </c>
      <c r="H2186" s="2">
        <v>3</v>
      </c>
      <c r="I2186" s="2">
        <v>3</v>
      </c>
      <c r="J2186" s="2">
        <v>3</v>
      </c>
      <c r="K2186" s="2">
        <v>6</v>
      </c>
      <c r="L2186" s="2" t="str">
        <f>IF(F2186&gt;=4,"Positive",IF(F2186=3,"Neutral","Negative"))</f>
        <v>Neutral</v>
      </c>
      <c r="M2186" s="2" t="str">
        <f>IF(K2186&gt;=9,"Promoter",IF(K2186&gt;=7,"Passive","Detractor"))</f>
        <v>Detractor</v>
      </c>
      <c r="N2186" s="2" t="s">
        <v>7733</v>
      </c>
    </row>
    <row r="2187" spans="1:14" x14ac:dyDescent="0.2">
      <c r="A2187" s="2" t="s">
        <v>9922</v>
      </c>
      <c r="B2187" s="2" t="s">
        <v>7091</v>
      </c>
      <c r="C2187" s="2" t="s">
        <v>175</v>
      </c>
      <c r="D2187" s="2" t="s">
        <v>73</v>
      </c>
      <c r="E2187" s="11">
        <v>46159</v>
      </c>
      <c r="F2187" s="2">
        <v>4</v>
      </c>
      <c r="G2187" s="2">
        <v>4</v>
      </c>
      <c r="H2187" s="2">
        <v>4</v>
      </c>
      <c r="I2187" s="2">
        <v>5</v>
      </c>
      <c r="J2187" s="2">
        <v>4</v>
      </c>
      <c r="K2187" s="2">
        <v>8</v>
      </c>
      <c r="L2187" s="2" t="str">
        <f>IF(F2187&gt;=4,"Positive",IF(F2187=3,"Neutral","Negative"))</f>
        <v>Positive</v>
      </c>
      <c r="M2187" s="2" t="str">
        <f>IF(K2187&gt;=9,"Promoter",IF(K2187&gt;=7,"Passive","Detractor"))</f>
        <v>Passive</v>
      </c>
      <c r="N2187" s="2" t="s">
        <v>7743</v>
      </c>
    </row>
    <row r="2188" spans="1:14" x14ac:dyDescent="0.2">
      <c r="A2188" s="2" t="s">
        <v>9923</v>
      </c>
      <c r="B2188" s="2" t="s">
        <v>5064</v>
      </c>
      <c r="C2188" s="2" t="s">
        <v>1496</v>
      </c>
      <c r="D2188" s="2" t="s">
        <v>129</v>
      </c>
      <c r="E2188" s="11">
        <v>46160</v>
      </c>
      <c r="F2188" s="2">
        <v>4</v>
      </c>
      <c r="G2188" s="2">
        <v>3</v>
      </c>
      <c r="H2188" s="2">
        <v>4</v>
      </c>
      <c r="I2188" s="2">
        <v>4</v>
      </c>
      <c r="J2188" s="2">
        <v>3</v>
      </c>
      <c r="K2188" s="2">
        <v>8</v>
      </c>
      <c r="L2188" s="2" t="str">
        <f>IF(F2188&gt;=4,"Positive",IF(F2188=3,"Neutral","Negative"))</f>
        <v>Positive</v>
      </c>
      <c r="M2188" s="2" t="str">
        <f>IF(K2188&gt;=9,"Promoter",IF(K2188&gt;=7,"Passive","Detractor"))</f>
        <v>Passive</v>
      </c>
      <c r="N2188" s="2" t="s">
        <v>7735</v>
      </c>
    </row>
    <row r="2189" spans="1:14" x14ac:dyDescent="0.2">
      <c r="A2189" s="2" t="s">
        <v>9924</v>
      </c>
      <c r="B2189" s="2" t="s">
        <v>6715</v>
      </c>
      <c r="C2189" s="2" t="s">
        <v>1089</v>
      </c>
      <c r="D2189" s="2" t="s">
        <v>73</v>
      </c>
      <c r="E2189" s="11">
        <v>46160</v>
      </c>
      <c r="F2189" s="2">
        <v>4</v>
      </c>
      <c r="G2189" s="2">
        <v>3</v>
      </c>
      <c r="H2189" s="2">
        <v>4</v>
      </c>
      <c r="I2189" s="2">
        <v>4</v>
      </c>
      <c r="J2189" s="2">
        <v>3</v>
      </c>
      <c r="K2189" s="2">
        <v>7</v>
      </c>
      <c r="L2189" s="2" t="str">
        <f>IF(F2189&gt;=4,"Positive",IF(F2189=3,"Neutral","Negative"))</f>
        <v>Positive</v>
      </c>
      <c r="M2189" s="2" t="str">
        <f>IF(K2189&gt;=9,"Promoter",IF(K2189&gt;=7,"Passive","Detractor"))</f>
        <v>Passive</v>
      </c>
      <c r="N2189" s="2" t="s">
        <v>7737</v>
      </c>
    </row>
    <row r="2190" spans="1:14" x14ac:dyDescent="0.2">
      <c r="A2190" s="2" t="s">
        <v>9925</v>
      </c>
      <c r="B2190" s="2" t="s">
        <v>6898</v>
      </c>
      <c r="C2190" s="2" t="s">
        <v>2180</v>
      </c>
      <c r="D2190" s="2" t="s">
        <v>116</v>
      </c>
      <c r="E2190" s="11">
        <v>46160</v>
      </c>
      <c r="F2190" s="2">
        <v>4</v>
      </c>
      <c r="G2190" s="2">
        <v>4</v>
      </c>
      <c r="H2190" s="2">
        <v>5</v>
      </c>
      <c r="I2190" s="2">
        <v>3</v>
      </c>
      <c r="J2190" s="2">
        <v>4</v>
      </c>
      <c r="K2190" s="2">
        <v>8</v>
      </c>
      <c r="L2190" s="2" t="str">
        <f>IF(F2190&gt;=4,"Positive",IF(F2190=3,"Neutral","Negative"))</f>
        <v>Positive</v>
      </c>
      <c r="M2190" s="2" t="str">
        <f>IF(K2190&gt;=9,"Promoter",IF(K2190&gt;=7,"Passive","Detractor"))</f>
        <v>Passive</v>
      </c>
      <c r="N2190" s="2" t="s">
        <v>7737</v>
      </c>
    </row>
    <row r="2191" spans="1:14" x14ac:dyDescent="0.2">
      <c r="A2191" s="2" t="s">
        <v>9926</v>
      </c>
      <c r="B2191" s="2" t="s">
        <v>6989</v>
      </c>
      <c r="C2191" s="2" t="s">
        <v>512</v>
      </c>
      <c r="D2191" s="2" t="s">
        <v>108</v>
      </c>
      <c r="E2191" s="11">
        <v>46160</v>
      </c>
      <c r="F2191" s="2">
        <v>5</v>
      </c>
      <c r="G2191" s="2">
        <v>5</v>
      </c>
      <c r="H2191" s="2">
        <v>5</v>
      </c>
      <c r="I2191" s="2">
        <v>5</v>
      </c>
      <c r="J2191" s="2">
        <v>5</v>
      </c>
      <c r="K2191" s="2">
        <v>9</v>
      </c>
      <c r="L2191" s="2" t="str">
        <f>IF(F2191&gt;=4,"Positive",IF(F2191=3,"Neutral","Negative"))</f>
        <v>Positive</v>
      </c>
      <c r="M2191" s="2" t="str">
        <f>IF(K2191&gt;=9,"Promoter",IF(K2191&gt;=7,"Passive","Detractor"))</f>
        <v>Promoter</v>
      </c>
      <c r="N2191" s="2" t="s">
        <v>7743</v>
      </c>
    </row>
    <row r="2192" spans="1:14" x14ac:dyDescent="0.2">
      <c r="A2192" s="2" t="s">
        <v>9927</v>
      </c>
      <c r="B2192" s="2" t="s">
        <v>7026</v>
      </c>
      <c r="C2192" s="2" t="s">
        <v>2091</v>
      </c>
      <c r="D2192" s="2" t="s">
        <v>29</v>
      </c>
      <c r="E2192" s="11">
        <v>46160</v>
      </c>
      <c r="F2192" s="2">
        <v>4</v>
      </c>
      <c r="G2192" s="2">
        <v>4</v>
      </c>
      <c r="H2192" s="2">
        <v>4</v>
      </c>
      <c r="I2192" s="2">
        <v>4</v>
      </c>
      <c r="J2192" s="2">
        <v>4</v>
      </c>
      <c r="K2192" s="2">
        <v>7</v>
      </c>
      <c r="L2192" s="2" t="str">
        <f>IF(F2192&gt;=4,"Positive",IF(F2192=3,"Neutral","Negative"))</f>
        <v>Positive</v>
      </c>
      <c r="M2192" s="2" t="str">
        <f>IF(K2192&gt;=9,"Promoter",IF(K2192&gt;=7,"Passive","Detractor"))</f>
        <v>Passive</v>
      </c>
      <c r="N2192" s="2" t="s">
        <v>7737</v>
      </c>
    </row>
    <row r="2193" spans="1:14" x14ac:dyDescent="0.2">
      <c r="A2193" s="2" t="s">
        <v>9928</v>
      </c>
      <c r="B2193" s="2" t="s">
        <v>7101</v>
      </c>
      <c r="C2193" s="2" t="s">
        <v>2217</v>
      </c>
      <c r="D2193" s="2" t="s">
        <v>34</v>
      </c>
      <c r="E2193" s="11">
        <v>46160</v>
      </c>
      <c r="F2193" s="2">
        <v>3</v>
      </c>
      <c r="G2193" s="2">
        <v>3</v>
      </c>
      <c r="H2193" s="2">
        <v>3</v>
      </c>
      <c r="I2193" s="2">
        <v>3</v>
      </c>
      <c r="J2193" s="2">
        <v>2</v>
      </c>
      <c r="K2193" s="2">
        <v>5</v>
      </c>
      <c r="L2193" s="2" t="str">
        <f>IF(F2193&gt;=4,"Positive",IF(F2193=3,"Neutral","Negative"))</f>
        <v>Neutral</v>
      </c>
      <c r="M2193" s="2" t="str">
        <f>IF(K2193&gt;=9,"Promoter",IF(K2193&gt;=7,"Passive","Detractor"))</f>
        <v>Detractor</v>
      </c>
      <c r="N2193" s="2" t="s">
        <v>7743</v>
      </c>
    </row>
    <row r="2194" spans="1:14" x14ac:dyDescent="0.2">
      <c r="A2194" s="2" t="s">
        <v>9929</v>
      </c>
      <c r="B2194" s="2" t="s">
        <v>7113</v>
      </c>
      <c r="C2194" s="2" t="s">
        <v>2570</v>
      </c>
      <c r="D2194" s="2" t="s">
        <v>81</v>
      </c>
      <c r="E2194" s="11">
        <v>46160</v>
      </c>
      <c r="F2194" s="2">
        <v>4</v>
      </c>
      <c r="G2194" s="2">
        <v>3</v>
      </c>
      <c r="H2194" s="2">
        <v>3</v>
      </c>
      <c r="I2194" s="2">
        <v>4</v>
      </c>
      <c r="J2194" s="2">
        <v>3</v>
      </c>
      <c r="K2194" s="2">
        <v>9</v>
      </c>
      <c r="L2194" s="2" t="str">
        <f>IF(F2194&gt;=4,"Positive",IF(F2194=3,"Neutral","Negative"))</f>
        <v>Positive</v>
      </c>
      <c r="M2194" s="2" t="str">
        <f>IF(K2194&gt;=9,"Promoter",IF(K2194&gt;=7,"Passive","Detractor"))</f>
        <v>Promoter</v>
      </c>
      <c r="N2194" s="2" t="s">
        <v>7733</v>
      </c>
    </row>
    <row r="2195" spans="1:14" x14ac:dyDescent="0.2">
      <c r="A2195" s="2" t="s">
        <v>9930</v>
      </c>
      <c r="B2195" s="2" t="s">
        <v>7116</v>
      </c>
      <c r="C2195" s="2" t="s">
        <v>844</v>
      </c>
      <c r="D2195" s="2" t="s">
        <v>22</v>
      </c>
      <c r="E2195" s="11">
        <v>46160</v>
      </c>
      <c r="F2195" s="2">
        <v>3</v>
      </c>
      <c r="G2195" s="2">
        <v>3</v>
      </c>
      <c r="H2195" s="2">
        <v>4</v>
      </c>
      <c r="I2195" s="2">
        <v>2</v>
      </c>
      <c r="J2195" s="2">
        <v>2</v>
      </c>
      <c r="K2195" s="2">
        <v>6</v>
      </c>
      <c r="L2195" s="2" t="str">
        <f>IF(F2195&gt;=4,"Positive",IF(F2195=3,"Neutral","Negative"))</f>
        <v>Neutral</v>
      </c>
      <c r="M2195" s="2" t="str">
        <f>IF(K2195&gt;=9,"Promoter",IF(K2195&gt;=7,"Passive","Detractor"))</f>
        <v>Detractor</v>
      </c>
      <c r="N2195" s="2" t="s">
        <v>7737</v>
      </c>
    </row>
    <row r="2196" spans="1:14" x14ac:dyDescent="0.2">
      <c r="A2196" s="2" t="s">
        <v>9931</v>
      </c>
      <c r="B2196" s="2" t="s">
        <v>6547</v>
      </c>
      <c r="C2196" s="2" t="s">
        <v>2402</v>
      </c>
      <c r="D2196" s="2" t="s">
        <v>112</v>
      </c>
      <c r="E2196" s="11">
        <v>46161</v>
      </c>
      <c r="F2196" s="2">
        <v>4</v>
      </c>
      <c r="G2196" s="2">
        <v>3</v>
      </c>
      <c r="H2196" s="2">
        <v>5</v>
      </c>
      <c r="I2196" s="2">
        <v>4</v>
      </c>
      <c r="J2196" s="2">
        <v>5</v>
      </c>
      <c r="K2196" s="2">
        <v>8</v>
      </c>
      <c r="L2196" s="2" t="str">
        <f>IF(F2196&gt;=4,"Positive",IF(F2196=3,"Neutral","Negative"))</f>
        <v>Positive</v>
      </c>
      <c r="M2196" s="2" t="str">
        <f>IF(K2196&gt;=9,"Promoter",IF(K2196&gt;=7,"Passive","Detractor"))</f>
        <v>Passive</v>
      </c>
      <c r="N2196" s="2" t="s">
        <v>7743</v>
      </c>
    </row>
    <row r="2197" spans="1:14" x14ac:dyDescent="0.2">
      <c r="A2197" s="2" t="s">
        <v>9932</v>
      </c>
      <c r="B2197" s="2" t="s">
        <v>6826</v>
      </c>
      <c r="C2197" s="2" t="s">
        <v>2383</v>
      </c>
      <c r="D2197" s="2" t="s">
        <v>116</v>
      </c>
      <c r="E2197" s="11">
        <v>46161</v>
      </c>
      <c r="F2197" s="2">
        <v>4</v>
      </c>
      <c r="G2197" s="2">
        <v>4</v>
      </c>
      <c r="H2197" s="2">
        <v>3</v>
      </c>
      <c r="I2197" s="2">
        <v>4</v>
      </c>
      <c r="J2197" s="2">
        <v>3</v>
      </c>
      <c r="K2197" s="2">
        <v>7</v>
      </c>
      <c r="L2197" s="2" t="str">
        <f>IF(F2197&gt;=4,"Positive",IF(F2197=3,"Neutral","Negative"))</f>
        <v>Positive</v>
      </c>
      <c r="M2197" s="2" t="str">
        <f>IF(K2197&gt;=9,"Promoter",IF(K2197&gt;=7,"Passive","Detractor"))</f>
        <v>Passive</v>
      </c>
      <c r="N2197" s="2" t="s">
        <v>7737</v>
      </c>
    </row>
    <row r="2198" spans="1:14" x14ac:dyDescent="0.2">
      <c r="A2198" s="2" t="s">
        <v>9933</v>
      </c>
      <c r="B2198" s="2" t="s">
        <v>6901</v>
      </c>
      <c r="C2198" s="2" t="s">
        <v>2091</v>
      </c>
      <c r="D2198" s="2" t="s">
        <v>63</v>
      </c>
      <c r="E2198" s="11">
        <v>46161</v>
      </c>
      <c r="F2198" s="2">
        <v>4</v>
      </c>
      <c r="G2198" s="2">
        <v>5</v>
      </c>
      <c r="H2198" s="2">
        <v>3</v>
      </c>
      <c r="I2198" s="2">
        <v>3</v>
      </c>
      <c r="J2198" s="2">
        <v>4</v>
      </c>
      <c r="K2198" s="2">
        <v>7</v>
      </c>
      <c r="L2198" s="2" t="str">
        <f>IF(F2198&gt;=4,"Positive",IF(F2198=3,"Neutral","Negative"))</f>
        <v>Positive</v>
      </c>
      <c r="M2198" s="2" t="str">
        <f>IF(K2198&gt;=9,"Promoter",IF(K2198&gt;=7,"Passive","Detractor"))</f>
        <v>Passive</v>
      </c>
      <c r="N2198" s="2" t="s">
        <v>7743</v>
      </c>
    </row>
    <row r="2199" spans="1:14" x14ac:dyDescent="0.2">
      <c r="A2199" s="2" t="s">
        <v>9934</v>
      </c>
      <c r="B2199" s="2" t="s">
        <v>7023</v>
      </c>
      <c r="C2199" s="2" t="s">
        <v>1138</v>
      </c>
      <c r="D2199" s="2" t="s">
        <v>89</v>
      </c>
      <c r="E2199" s="11">
        <v>46161</v>
      </c>
      <c r="F2199" s="2">
        <v>4</v>
      </c>
      <c r="G2199" s="2">
        <v>3</v>
      </c>
      <c r="H2199" s="2">
        <v>5</v>
      </c>
      <c r="I2199" s="2">
        <v>5</v>
      </c>
      <c r="J2199" s="2">
        <v>4</v>
      </c>
      <c r="K2199" s="2">
        <v>9</v>
      </c>
      <c r="L2199" s="2" t="str">
        <f>IF(F2199&gt;=4,"Positive",IF(F2199=3,"Neutral","Negative"))</f>
        <v>Positive</v>
      </c>
      <c r="M2199" s="2" t="str">
        <f>IF(K2199&gt;=9,"Promoter",IF(K2199&gt;=7,"Passive","Detractor"))</f>
        <v>Promoter</v>
      </c>
      <c r="N2199" s="2" t="s">
        <v>7743</v>
      </c>
    </row>
    <row r="2200" spans="1:14" x14ac:dyDescent="0.2">
      <c r="A2200" s="2" t="s">
        <v>9935</v>
      </c>
      <c r="B2200" s="2" t="s">
        <v>6967</v>
      </c>
      <c r="C2200" s="2" t="s">
        <v>1159</v>
      </c>
      <c r="D2200" s="2" t="s">
        <v>63</v>
      </c>
      <c r="E2200" s="11">
        <v>46162</v>
      </c>
      <c r="F2200" s="2">
        <v>4</v>
      </c>
      <c r="G2200" s="2">
        <v>4</v>
      </c>
      <c r="H2200" s="2">
        <v>4</v>
      </c>
      <c r="I2200" s="2">
        <v>4</v>
      </c>
      <c r="J2200" s="2">
        <v>3</v>
      </c>
      <c r="K2200" s="2">
        <v>8</v>
      </c>
      <c r="L2200" s="2" t="str">
        <f>IF(F2200&gt;=4,"Positive",IF(F2200=3,"Neutral","Negative"))</f>
        <v>Positive</v>
      </c>
      <c r="M2200" s="2" t="str">
        <f>IF(K2200&gt;=9,"Promoter",IF(K2200&gt;=7,"Passive","Detractor"))</f>
        <v>Passive</v>
      </c>
      <c r="N2200" s="2" t="s">
        <v>7737</v>
      </c>
    </row>
    <row r="2201" spans="1:14" x14ac:dyDescent="0.2">
      <c r="A2201" s="2" t="s">
        <v>9936</v>
      </c>
      <c r="B2201" s="2" t="s">
        <v>7100</v>
      </c>
      <c r="C2201" s="2" t="s">
        <v>821</v>
      </c>
      <c r="D2201" s="2" t="s">
        <v>32</v>
      </c>
      <c r="E2201" s="11">
        <v>46162</v>
      </c>
      <c r="F2201" s="2">
        <v>3</v>
      </c>
      <c r="G2201" s="2">
        <v>4</v>
      </c>
      <c r="H2201" s="2">
        <v>4</v>
      </c>
      <c r="I2201" s="2">
        <v>3</v>
      </c>
      <c r="J2201" s="2">
        <v>4</v>
      </c>
      <c r="K2201" s="2">
        <v>7</v>
      </c>
      <c r="L2201" s="2" t="str">
        <f>IF(F2201&gt;=4,"Positive",IF(F2201=3,"Neutral","Negative"))</f>
        <v>Neutral</v>
      </c>
      <c r="M2201" s="2" t="str">
        <f>IF(K2201&gt;=9,"Promoter",IF(K2201&gt;=7,"Passive","Detractor"))</f>
        <v>Passive</v>
      </c>
      <c r="N2201" s="2" t="s">
        <v>7733</v>
      </c>
    </row>
    <row r="2202" spans="1:14" x14ac:dyDescent="0.2">
      <c r="A2202" s="2" t="s">
        <v>9937</v>
      </c>
      <c r="B2202" s="2" t="s">
        <v>7126</v>
      </c>
      <c r="C2202" s="2" t="s">
        <v>1355</v>
      </c>
      <c r="D2202" s="2" t="s">
        <v>47</v>
      </c>
      <c r="E2202" s="11">
        <v>46162</v>
      </c>
      <c r="F2202" s="2">
        <v>4</v>
      </c>
      <c r="G2202" s="2">
        <v>4</v>
      </c>
      <c r="H2202" s="2">
        <v>4</v>
      </c>
      <c r="I2202" s="2">
        <v>4</v>
      </c>
      <c r="J2202" s="2">
        <v>3</v>
      </c>
      <c r="K2202" s="2">
        <v>9</v>
      </c>
      <c r="L2202" s="2" t="str">
        <f>IF(F2202&gt;=4,"Positive",IF(F2202=3,"Neutral","Negative"))</f>
        <v>Positive</v>
      </c>
      <c r="M2202" s="2" t="str">
        <f>IF(K2202&gt;=9,"Promoter",IF(K2202&gt;=7,"Passive","Detractor"))</f>
        <v>Promoter</v>
      </c>
      <c r="N2202" s="2" t="s">
        <v>7743</v>
      </c>
    </row>
    <row r="2203" spans="1:14" x14ac:dyDescent="0.2">
      <c r="A2203" s="2" t="s">
        <v>9938</v>
      </c>
      <c r="B2203" s="2" t="s">
        <v>7134</v>
      </c>
      <c r="C2203" s="2" t="s">
        <v>867</v>
      </c>
      <c r="D2203" s="2" t="s">
        <v>125</v>
      </c>
      <c r="E2203" s="11">
        <v>46162</v>
      </c>
      <c r="F2203" s="2">
        <v>5</v>
      </c>
      <c r="G2203" s="2">
        <v>5</v>
      </c>
      <c r="H2203" s="2">
        <v>4</v>
      </c>
      <c r="I2203" s="2">
        <v>5</v>
      </c>
      <c r="J2203" s="2">
        <v>5</v>
      </c>
      <c r="K2203" s="2">
        <v>9</v>
      </c>
      <c r="L2203" s="2" t="str">
        <f>IF(F2203&gt;=4,"Positive",IF(F2203=3,"Neutral","Negative"))</f>
        <v>Positive</v>
      </c>
      <c r="M2203" s="2" t="str">
        <f>IF(K2203&gt;=9,"Promoter",IF(K2203&gt;=7,"Passive","Detractor"))</f>
        <v>Promoter</v>
      </c>
      <c r="N2203" s="2" t="s">
        <v>7735</v>
      </c>
    </row>
    <row r="2204" spans="1:14" x14ac:dyDescent="0.2">
      <c r="A2204" s="2" t="s">
        <v>9939</v>
      </c>
      <c r="B2204" s="2" t="s">
        <v>7149</v>
      </c>
      <c r="C2204" s="2" t="s">
        <v>1915</v>
      </c>
      <c r="D2204" s="2" t="s">
        <v>63</v>
      </c>
      <c r="E2204" s="11">
        <v>46162</v>
      </c>
      <c r="F2204" s="2">
        <v>4</v>
      </c>
      <c r="G2204" s="2">
        <v>5</v>
      </c>
      <c r="H2204" s="2">
        <v>5</v>
      </c>
      <c r="I2204" s="2">
        <v>4</v>
      </c>
      <c r="J2204" s="2">
        <v>4</v>
      </c>
      <c r="K2204" s="2">
        <v>9</v>
      </c>
      <c r="L2204" s="2" t="str">
        <f>IF(F2204&gt;=4,"Positive",IF(F2204=3,"Neutral","Negative"))</f>
        <v>Positive</v>
      </c>
      <c r="M2204" s="2" t="str">
        <f>IF(K2204&gt;=9,"Promoter",IF(K2204&gt;=7,"Passive","Detractor"))</f>
        <v>Promoter</v>
      </c>
      <c r="N2204" s="2" t="s">
        <v>7743</v>
      </c>
    </row>
    <row r="2205" spans="1:14" x14ac:dyDescent="0.2">
      <c r="A2205" s="2" t="s">
        <v>9940</v>
      </c>
      <c r="B2205" s="2" t="s">
        <v>7162</v>
      </c>
      <c r="C2205" s="2" t="s">
        <v>484</v>
      </c>
      <c r="D2205" s="2" t="s">
        <v>77</v>
      </c>
      <c r="E2205" s="11">
        <v>46162</v>
      </c>
      <c r="F2205" s="2">
        <v>5</v>
      </c>
      <c r="G2205" s="2">
        <v>5</v>
      </c>
      <c r="H2205" s="2">
        <v>4</v>
      </c>
      <c r="I2205" s="2">
        <v>5</v>
      </c>
      <c r="J2205" s="2">
        <v>4</v>
      </c>
      <c r="K2205" s="2">
        <v>9</v>
      </c>
      <c r="L2205" s="2" t="str">
        <f>IF(F2205&gt;=4,"Positive",IF(F2205=3,"Neutral","Negative"))</f>
        <v>Positive</v>
      </c>
      <c r="M2205" s="2" t="str">
        <f>IF(K2205&gt;=9,"Promoter",IF(K2205&gt;=7,"Passive","Detractor"))</f>
        <v>Promoter</v>
      </c>
      <c r="N2205" s="2" t="s">
        <v>7743</v>
      </c>
    </row>
    <row r="2206" spans="1:14" x14ac:dyDescent="0.2">
      <c r="A2206" s="2" t="s">
        <v>9941</v>
      </c>
      <c r="B2206" s="2" t="s">
        <v>5970</v>
      </c>
      <c r="C2206" s="2" t="s">
        <v>1234</v>
      </c>
      <c r="D2206" s="2" t="s">
        <v>9</v>
      </c>
      <c r="E2206" s="11">
        <v>46163</v>
      </c>
      <c r="F2206" s="2">
        <v>3</v>
      </c>
      <c r="G2206" s="2">
        <v>2</v>
      </c>
      <c r="H2206" s="2">
        <v>3</v>
      </c>
      <c r="I2206" s="2">
        <v>2</v>
      </c>
      <c r="J2206" s="2">
        <v>4</v>
      </c>
      <c r="K2206" s="2">
        <v>6</v>
      </c>
      <c r="L2206" s="2" t="str">
        <f>IF(F2206&gt;=4,"Positive",IF(F2206=3,"Neutral","Negative"))</f>
        <v>Neutral</v>
      </c>
      <c r="M2206" s="2" t="str">
        <f>IF(K2206&gt;=9,"Promoter",IF(K2206&gt;=7,"Passive","Detractor"))</f>
        <v>Detractor</v>
      </c>
      <c r="N2206" s="2" t="s">
        <v>7735</v>
      </c>
    </row>
    <row r="2207" spans="1:14" x14ac:dyDescent="0.2">
      <c r="A2207" s="2" t="s">
        <v>9942</v>
      </c>
      <c r="B2207" s="2" t="s">
        <v>7089</v>
      </c>
      <c r="C2207" s="2" t="s">
        <v>2505</v>
      </c>
      <c r="D2207" s="2" t="s">
        <v>53</v>
      </c>
      <c r="E2207" s="11">
        <v>46163</v>
      </c>
      <c r="F2207" s="2">
        <v>4</v>
      </c>
      <c r="G2207" s="2">
        <v>5</v>
      </c>
      <c r="H2207" s="2">
        <v>4</v>
      </c>
      <c r="I2207" s="2">
        <v>5</v>
      </c>
      <c r="J2207" s="2">
        <v>4</v>
      </c>
      <c r="K2207" s="2">
        <v>9</v>
      </c>
      <c r="L2207" s="2" t="str">
        <f>IF(F2207&gt;=4,"Positive",IF(F2207=3,"Neutral","Negative"))</f>
        <v>Positive</v>
      </c>
      <c r="M2207" s="2" t="str">
        <f>IF(K2207&gt;=9,"Promoter",IF(K2207&gt;=7,"Passive","Detractor"))</f>
        <v>Promoter</v>
      </c>
      <c r="N2207" s="2" t="s">
        <v>7733</v>
      </c>
    </row>
    <row r="2208" spans="1:14" x14ac:dyDescent="0.2">
      <c r="A2208" s="2" t="s">
        <v>9943</v>
      </c>
      <c r="B2208" s="2" t="s">
        <v>7117</v>
      </c>
      <c r="C2208" s="2" t="s">
        <v>1468</v>
      </c>
      <c r="D2208" s="2" t="s">
        <v>81</v>
      </c>
      <c r="E2208" s="11">
        <v>46163</v>
      </c>
      <c r="F2208" s="2">
        <v>4</v>
      </c>
      <c r="G2208" s="2">
        <v>3</v>
      </c>
      <c r="H2208" s="2">
        <v>5</v>
      </c>
      <c r="I2208" s="2">
        <v>4</v>
      </c>
      <c r="J2208" s="2">
        <v>4</v>
      </c>
      <c r="K2208" s="2">
        <v>9</v>
      </c>
      <c r="L2208" s="2" t="str">
        <f>IF(F2208&gt;=4,"Positive",IF(F2208=3,"Neutral","Negative"))</f>
        <v>Positive</v>
      </c>
      <c r="M2208" s="2" t="str">
        <f>IF(K2208&gt;=9,"Promoter",IF(K2208&gt;=7,"Passive","Detractor"))</f>
        <v>Promoter</v>
      </c>
      <c r="N2208" s="2" t="s">
        <v>7749</v>
      </c>
    </row>
    <row r="2209" spans="1:14" x14ac:dyDescent="0.2">
      <c r="A2209" s="2" t="s">
        <v>9944</v>
      </c>
      <c r="B2209" s="2" t="s">
        <v>7068</v>
      </c>
      <c r="C2209" s="2" t="s">
        <v>1343</v>
      </c>
      <c r="D2209" s="2" t="s">
        <v>37</v>
      </c>
      <c r="E2209" s="11">
        <v>46164</v>
      </c>
      <c r="F2209" s="2">
        <v>5</v>
      </c>
      <c r="G2209" s="2">
        <v>5</v>
      </c>
      <c r="H2209" s="2">
        <v>5</v>
      </c>
      <c r="I2209" s="2">
        <v>5</v>
      </c>
      <c r="J2209" s="2">
        <v>5</v>
      </c>
      <c r="K2209" s="2">
        <v>9</v>
      </c>
      <c r="L2209" s="2" t="str">
        <f>IF(F2209&gt;=4,"Positive",IF(F2209=3,"Neutral","Negative"))</f>
        <v>Positive</v>
      </c>
      <c r="M2209" s="2" t="str">
        <f>IF(K2209&gt;=9,"Promoter",IF(K2209&gt;=7,"Passive","Detractor"))</f>
        <v>Promoter</v>
      </c>
      <c r="N2209" s="2" t="s">
        <v>7735</v>
      </c>
    </row>
    <row r="2210" spans="1:14" x14ac:dyDescent="0.2">
      <c r="A2210" s="2" t="s">
        <v>9945</v>
      </c>
      <c r="B2210" s="2" t="s">
        <v>7095</v>
      </c>
      <c r="C2210" s="2" t="s">
        <v>1773</v>
      </c>
      <c r="D2210" s="2" t="s">
        <v>93</v>
      </c>
      <c r="E2210" s="11">
        <v>46164</v>
      </c>
      <c r="F2210" s="2">
        <v>3</v>
      </c>
      <c r="G2210" s="2">
        <v>3</v>
      </c>
      <c r="H2210" s="2">
        <v>2</v>
      </c>
      <c r="I2210" s="2">
        <v>2</v>
      </c>
      <c r="J2210" s="2">
        <v>4</v>
      </c>
      <c r="K2210" s="2">
        <v>7</v>
      </c>
      <c r="L2210" s="2" t="str">
        <f>IF(F2210&gt;=4,"Positive",IF(F2210=3,"Neutral","Negative"))</f>
        <v>Neutral</v>
      </c>
      <c r="M2210" s="2" t="str">
        <f>IF(K2210&gt;=9,"Promoter",IF(K2210&gt;=7,"Passive","Detractor"))</f>
        <v>Passive</v>
      </c>
      <c r="N2210" s="2" t="s">
        <v>7735</v>
      </c>
    </row>
    <row r="2211" spans="1:14" x14ac:dyDescent="0.2">
      <c r="A2211" s="2" t="s">
        <v>9946</v>
      </c>
      <c r="B2211" s="2" t="s">
        <v>7115</v>
      </c>
      <c r="C2211" s="2" t="s">
        <v>811</v>
      </c>
      <c r="D2211" s="2" t="s">
        <v>19</v>
      </c>
      <c r="E2211" s="11">
        <v>46164</v>
      </c>
      <c r="F2211" s="2">
        <v>4</v>
      </c>
      <c r="G2211" s="2">
        <v>4</v>
      </c>
      <c r="H2211" s="2">
        <v>4</v>
      </c>
      <c r="I2211" s="2">
        <v>4</v>
      </c>
      <c r="J2211" s="2">
        <v>4</v>
      </c>
      <c r="K2211" s="2">
        <v>7</v>
      </c>
      <c r="L2211" s="2" t="str">
        <f>IF(F2211&gt;=4,"Positive",IF(F2211=3,"Neutral","Negative"))</f>
        <v>Positive</v>
      </c>
      <c r="M2211" s="2" t="str">
        <f>IF(K2211&gt;=9,"Promoter",IF(K2211&gt;=7,"Passive","Detractor"))</f>
        <v>Passive</v>
      </c>
      <c r="N2211" s="2" t="s">
        <v>7743</v>
      </c>
    </row>
    <row r="2212" spans="1:14" x14ac:dyDescent="0.2">
      <c r="A2212" s="2" t="s">
        <v>9947</v>
      </c>
      <c r="B2212" s="2" t="s">
        <v>6104</v>
      </c>
      <c r="C2212" s="2" t="s">
        <v>1864</v>
      </c>
      <c r="D2212" s="2" t="s">
        <v>118</v>
      </c>
      <c r="E2212" s="11">
        <v>46165</v>
      </c>
      <c r="F2212" s="2">
        <v>4</v>
      </c>
      <c r="G2212" s="2">
        <v>5</v>
      </c>
      <c r="H2212" s="2">
        <v>4</v>
      </c>
      <c r="I2212" s="2">
        <v>5</v>
      </c>
      <c r="J2212" s="2">
        <v>4</v>
      </c>
      <c r="K2212" s="2">
        <v>8</v>
      </c>
      <c r="L2212" s="2" t="str">
        <f>IF(F2212&gt;=4,"Positive",IF(F2212=3,"Neutral","Negative"))</f>
        <v>Positive</v>
      </c>
      <c r="M2212" s="2" t="str">
        <f>IF(K2212&gt;=9,"Promoter",IF(K2212&gt;=7,"Passive","Detractor"))</f>
        <v>Passive</v>
      </c>
      <c r="N2212" s="2" t="s">
        <v>7737</v>
      </c>
    </row>
    <row r="2213" spans="1:14" x14ac:dyDescent="0.2">
      <c r="A2213" s="2" t="s">
        <v>9948</v>
      </c>
      <c r="B2213" s="2" t="s">
        <v>6887</v>
      </c>
      <c r="C2213" s="2" t="s">
        <v>330</v>
      </c>
      <c r="D2213" s="2" t="s">
        <v>116</v>
      </c>
      <c r="E2213" s="11">
        <v>46165</v>
      </c>
      <c r="F2213" s="2">
        <v>4</v>
      </c>
      <c r="G2213" s="2">
        <v>3</v>
      </c>
      <c r="H2213" s="2">
        <v>4</v>
      </c>
      <c r="I2213" s="2">
        <v>4</v>
      </c>
      <c r="J2213" s="2">
        <v>4</v>
      </c>
      <c r="K2213" s="2">
        <v>8</v>
      </c>
      <c r="L2213" s="2" t="str">
        <f>IF(F2213&gt;=4,"Positive",IF(F2213=3,"Neutral","Negative"))</f>
        <v>Positive</v>
      </c>
      <c r="M2213" s="2" t="str">
        <f>IF(K2213&gt;=9,"Promoter",IF(K2213&gt;=7,"Passive","Detractor"))</f>
        <v>Passive</v>
      </c>
      <c r="N2213" s="2" t="s">
        <v>7735</v>
      </c>
    </row>
    <row r="2214" spans="1:14" x14ac:dyDescent="0.2">
      <c r="A2214" s="2" t="s">
        <v>9949</v>
      </c>
      <c r="B2214" s="2" t="s">
        <v>6953</v>
      </c>
      <c r="C2214" s="2" t="s">
        <v>1332</v>
      </c>
      <c r="D2214" s="2" t="s">
        <v>97</v>
      </c>
      <c r="E2214" s="11">
        <v>46165</v>
      </c>
      <c r="F2214" s="2">
        <v>4</v>
      </c>
      <c r="G2214" s="2">
        <v>3</v>
      </c>
      <c r="H2214" s="2">
        <v>5</v>
      </c>
      <c r="I2214" s="2">
        <v>3</v>
      </c>
      <c r="J2214" s="2">
        <v>4</v>
      </c>
      <c r="K2214" s="2">
        <v>9</v>
      </c>
      <c r="L2214" s="2" t="str">
        <f>IF(F2214&gt;=4,"Positive",IF(F2214=3,"Neutral","Negative"))</f>
        <v>Positive</v>
      </c>
      <c r="M2214" s="2" t="str">
        <f>IF(K2214&gt;=9,"Promoter",IF(K2214&gt;=7,"Passive","Detractor"))</f>
        <v>Promoter</v>
      </c>
      <c r="N2214" s="2" t="s">
        <v>7743</v>
      </c>
    </row>
    <row r="2215" spans="1:14" x14ac:dyDescent="0.2">
      <c r="A2215" s="2" t="s">
        <v>9950</v>
      </c>
      <c r="B2215" s="2" t="s">
        <v>7048</v>
      </c>
      <c r="C2215" s="2" t="s">
        <v>1565</v>
      </c>
      <c r="D2215" s="2" t="s">
        <v>79</v>
      </c>
      <c r="E2215" s="11">
        <v>46165</v>
      </c>
      <c r="F2215" s="2">
        <v>5</v>
      </c>
      <c r="G2215" s="2">
        <v>5</v>
      </c>
      <c r="H2215" s="2">
        <v>4</v>
      </c>
      <c r="I2215" s="2">
        <v>5</v>
      </c>
      <c r="J2215" s="2">
        <v>5</v>
      </c>
      <c r="K2215" s="2">
        <v>10</v>
      </c>
      <c r="L2215" s="2" t="str">
        <f>IF(F2215&gt;=4,"Positive",IF(F2215=3,"Neutral","Negative"))</f>
        <v>Positive</v>
      </c>
      <c r="M2215" s="2" t="str">
        <f>IF(K2215&gt;=9,"Promoter",IF(K2215&gt;=7,"Passive","Detractor"))</f>
        <v>Promoter</v>
      </c>
      <c r="N2215" s="2" t="s">
        <v>7749</v>
      </c>
    </row>
    <row r="2216" spans="1:14" x14ac:dyDescent="0.2">
      <c r="A2216" s="2" t="s">
        <v>9951</v>
      </c>
      <c r="B2216" s="2" t="s">
        <v>7132</v>
      </c>
      <c r="C2216" s="2" t="s">
        <v>1608</v>
      </c>
      <c r="D2216" s="2" t="s">
        <v>71</v>
      </c>
      <c r="E2216" s="11">
        <v>46165</v>
      </c>
      <c r="F2216" s="2">
        <v>5</v>
      </c>
      <c r="G2216" s="2">
        <v>5</v>
      </c>
      <c r="H2216" s="2">
        <v>5</v>
      </c>
      <c r="I2216" s="2">
        <v>5</v>
      </c>
      <c r="J2216" s="2">
        <v>5</v>
      </c>
      <c r="K2216" s="2">
        <v>10</v>
      </c>
      <c r="L2216" s="2" t="str">
        <f>IF(F2216&gt;=4,"Positive",IF(F2216=3,"Neutral","Negative"))</f>
        <v>Positive</v>
      </c>
      <c r="M2216" s="2" t="str">
        <f>IF(K2216&gt;=9,"Promoter",IF(K2216&gt;=7,"Passive","Detractor"))</f>
        <v>Promoter</v>
      </c>
      <c r="N2216" s="2" t="s">
        <v>7743</v>
      </c>
    </row>
    <row r="2217" spans="1:14" x14ac:dyDescent="0.2">
      <c r="A2217" s="2" t="s">
        <v>9952</v>
      </c>
      <c r="B2217" s="2" t="s">
        <v>7152</v>
      </c>
      <c r="C2217" s="2" t="s">
        <v>2341</v>
      </c>
      <c r="D2217" s="2" t="s">
        <v>43</v>
      </c>
      <c r="E2217" s="11">
        <v>46165</v>
      </c>
      <c r="F2217" s="2">
        <v>3</v>
      </c>
      <c r="G2217" s="2">
        <v>4</v>
      </c>
      <c r="H2217" s="2">
        <v>3</v>
      </c>
      <c r="I2217" s="2">
        <v>3</v>
      </c>
      <c r="J2217" s="2">
        <v>4</v>
      </c>
      <c r="K2217" s="2">
        <v>5</v>
      </c>
      <c r="L2217" s="2" t="str">
        <f>IF(F2217&gt;=4,"Positive",IF(F2217=3,"Neutral","Negative"))</f>
        <v>Neutral</v>
      </c>
      <c r="M2217" s="2" t="str">
        <f>IF(K2217&gt;=9,"Promoter",IF(K2217&gt;=7,"Passive","Detractor"))</f>
        <v>Detractor</v>
      </c>
      <c r="N2217" s="2" t="s">
        <v>7749</v>
      </c>
    </row>
    <row r="2218" spans="1:14" x14ac:dyDescent="0.2">
      <c r="A2218" s="2" t="s">
        <v>9953</v>
      </c>
      <c r="B2218" s="2" t="s">
        <v>6852</v>
      </c>
      <c r="C2218" s="2" t="s">
        <v>2131</v>
      </c>
      <c r="D2218" s="2" t="s">
        <v>93</v>
      </c>
      <c r="E2218" s="11">
        <v>46166</v>
      </c>
      <c r="F2218" s="2">
        <v>4</v>
      </c>
      <c r="G2218" s="2">
        <v>3</v>
      </c>
      <c r="H2218" s="2">
        <v>4</v>
      </c>
      <c r="I2218" s="2">
        <v>5</v>
      </c>
      <c r="J2218" s="2">
        <v>3</v>
      </c>
      <c r="K2218" s="2">
        <v>8</v>
      </c>
      <c r="L2218" s="2" t="str">
        <f>IF(F2218&gt;=4,"Positive",IF(F2218=3,"Neutral","Negative"))</f>
        <v>Positive</v>
      </c>
      <c r="M2218" s="2" t="str">
        <f>IF(K2218&gt;=9,"Promoter",IF(K2218&gt;=7,"Passive","Detractor"))</f>
        <v>Passive</v>
      </c>
      <c r="N2218" s="2" t="s">
        <v>7749</v>
      </c>
    </row>
    <row r="2219" spans="1:14" x14ac:dyDescent="0.2">
      <c r="A2219" s="2" t="s">
        <v>9954</v>
      </c>
      <c r="B2219" s="2" t="s">
        <v>6995</v>
      </c>
      <c r="C2219" s="2" t="s">
        <v>769</v>
      </c>
      <c r="D2219" s="2" t="s">
        <v>118</v>
      </c>
      <c r="E2219" s="11">
        <v>46166</v>
      </c>
      <c r="F2219" s="2">
        <v>5</v>
      </c>
      <c r="G2219" s="2">
        <v>5</v>
      </c>
      <c r="H2219" s="2">
        <v>4</v>
      </c>
      <c r="I2219" s="2">
        <v>5</v>
      </c>
      <c r="J2219" s="2">
        <v>4</v>
      </c>
      <c r="K2219" s="2">
        <v>10</v>
      </c>
      <c r="L2219" s="2" t="str">
        <f>IF(F2219&gt;=4,"Positive",IF(F2219=3,"Neutral","Negative"))</f>
        <v>Positive</v>
      </c>
      <c r="M2219" s="2" t="str">
        <f>IF(K2219&gt;=9,"Promoter",IF(K2219&gt;=7,"Passive","Detractor"))</f>
        <v>Promoter</v>
      </c>
      <c r="N2219" s="2" t="s">
        <v>7743</v>
      </c>
    </row>
    <row r="2220" spans="1:14" x14ac:dyDescent="0.2">
      <c r="A2220" s="2" t="s">
        <v>9955</v>
      </c>
      <c r="B2220" s="2" t="s">
        <v>6714</v>
      </c>
      <c r="C2220" s="2" t="s">
        <v>406</v>
      </c>
      <c r="D2220" s="2" t="s">
        <v>57</v>
      </c>
      <c r="E2220" s="11">
        <v>46167</v>
      </c>
      <c r="F2220" s="2">
        <v>5</v>
      </c>
      <c r="G2220" s="2">
        <v>5</v>
      </c>
      <c r="H2220" s="2">
        <v>4</v>
      </c>
      <c r="I2220" s="2">
        <v>5</v>
      </c>
      <c r="J2220" s="2">
        <v>5</v>
      </c>
      <c r="K2220" s="2">
        <v>9</v>
      </c>
      <c r="L2220" s="2" t="str">
        <f>IF(F2220&gt;=4,"Positive",IF(F2220=3,"Neutral","Negative"))</f>
        <v>Positive</v>
      </c>
      <c r="M2220" s="2" t="str">
        <f>IF(K2220&gt;=9,"Promoter",IF(K2220&gt;=7,"Passive","Detractor"))</f>
        <v>Promoter</v>
      </c>
      <c r="N2220" s="2" t="s">
        <v>7735</v>
      </c>
    </row>
    <row r="2221" spans="1:14" x14ac:dyDescent="0.2">
      <c r="A2221" s="2" t="s">
        <v>9956</v>
      </c>
      <c r="B2221" s="2" t="s">
        <v>6805</v>
      </c>
      <c r="C2221" s="2" t="s">
        <v>2098</v>
      </c>
      <c r="D2221" s="2" t="s">
        <v>89</v>
      </c>
      <c r="E2221" s="11">
        <v>46167</v>
      </c>
      <c r="F2221" s="2">
        <v>4</v>
      </c>
      <c r="G2221" s="2">
        <v>5</v>
      </c>
      <c r="H2221" s="2">
        <v>4</v>
      </c>
      <c r="I2221" s="2">
        <v>4</v>
      </c>
      <c r="J2221" s="2">
        <v>4</v>
      </c>
      <c r="K2221" s="2">
        <v>8</v>
      </c>
      <c r="L2221" s="2" t="str">
        <f>IF(F2221&gt;=4,"Positive",IF(F2221=3,"Neutral","Negative"))</f>
        <v>Positive</v>
      </c>
      <c r="M2221" s="2" t="str">
        <f>IF(K2221&gt;=9,"Promoter",IF(K2221&gt;=7,"Passive","Detractor"))</f>
        <v>Passive</v>
      </c>
      <c r="N2221" s="2" t="s">
        <v>7733</v>
      </c>
    </row>
    <row r="2222" spans="1:14" x14ac:dyDescent="0.2">
      <c r="A2222" s="2" t="s">
        <v>9957</v>
      </c>
      <c r="B2222" s="2" t="s">
        <v>6851</v>
      </c>
      <c r="C2222" s="2" t="s">
        <v>1796</v>
      </c>
      <c r="D2222" s="2" t="s">
        <v>112</v>
      </c>
      <c r="E2222" s="11">
        <v>46167</v>
      </c>
      <c r="F2222" s="2">
        <v>4</v>
      </c>
      <c r="G2222" s="2">
        <v>4</v>
      </c>
      <c r="H2222" s="2">
        <v>3</v>
      </c>
      <c r="I2222" s="2">
        <v>5</v>
      </c>
      <c r="J2222" s="2">
        <v>4</v>
      </c>
      <c r="K2222" s="2">
        <v>8</v>
      </c>
      <c r="L2222" s="2" t="str">
        <f>IF(F2222&gt;=4,"Positive",IF(F2222=3,"Neutral","Negative"))</f>
        <v>Positive</v>
      </c>
      <c r="M2222" s="2" t="str">
        <f>IF(K2222&gt;=9,"Promoter",IF(K2222&gt;=7,"Passive","Detractor"))</f>
        <v>Passive</v>
      </c>
      <c r="N2222" s="2" t="s">
        <v>7737</v>
      </c>
    </row>
    <row r="2223" spans="1:14" x14ac:dyDescent="0.2">
      <c r="A2223" s="2" t="s">
        <v>9958</v>
      </c>
      <c r="B2223" s="2" t="s">
        <v>6951</v>
      </c>
      <c r="C2223" s="2" t="s">
        <v>724</v>
      </c>
      <c r="D2223" s="2" t="s">
        <v>37</v>
      </c>
      <c r="E2223" s="11">
        <v>46167</v>
      </c>
      <c r="F2223" s="2">
        <v>4</v>
      </c>
      <c r="G2223" s="2">
        <v>5</v>
      </c>
      <c r="H2223" s="2">
        <v>5</v>
      </c>
      <c r="I2223" s="2">
        <v>4</v>
      </c>
      <c r="J2223" s="2">
        <v>5</v>
      </c>
      <c r="K2223" s="2">
        <v>8</v>
      </c>
      <c r="L2223" s="2" t="str">
        <f>IF(F2223&gt;=4,"Positive",IF(F2223=3,"Neutral","Negative"))</f>
        <v>Positive</v>
      </c>
      <c r="M2223" s="2" t="str">
        <f>IF(K2223&gt;=9,"Promoter",IF(K2223&gt;=7,"Passive","Detractor"))</f>
        <v>Passive</v>
      </c>
      <c r="N2223" s="2" t="s">
        <v>7737</v>
      </c>
    </row>
    <row r="2224" spans="1:14" x14ac:dyDescent="0.2">
      <c r="A2224" s="2" t="s">
        <v>9959</v>
      </c>
      <c r="B2224" s="2" t="s">
        <v>7086</v>
      </c>
      <c r="C2224" s="2" t="s">
        <v>428</v>
      </c>
      <c r="D2224" s="2" t="s">
        <v>110</v>
      </c>
      <c r="E2224" s="11">
        <v>46167</v>
      </c>
      <c r="F2224" s="2">
        <v>5</v>
      </c>
      <c r="G2224" s="2">
        <v>5</v>
      </c>
      <c r="H2224" s="2">
        <v>5</v>
      </c>
      <c r="I2224" s="2">
        <v>5</v>
      </c>
      <c r="J2224" s="2">
        <v>5</v>
      </c>
      <c r="K2224" s="2">
        <v>10</v>
      </c>
      <c r="L2224" s="2" t="str">
        <f>IF(F2224&gt;=4,"Positive",IF(F2224=3,"Neutral","Negative"))</f>
        <v>Positive</v>
      </c>
      <c r="M2224" s="2" t="str">
        <f>IF(K2224&gt;=9,"Promoter",IF(K2224&gt;=7,"Passive","Detractor"))</f>
        <v>Promoter</v>
      </c>
      <c r="N2224" s="2" t="s">
        <v>7733</v>
      </c>
    </row>
    <row r="2225" spans="1:14" x14ac:dyDescent="0.2">
      <c r="A2225" s="2" t="s">
        <v>9960</v>
      </c>
      <c r="B2225" s="2" t="s">
        <v>6637</v>
      </c>
      <c r="C2225" s="2" t="s">
        <v>1511</v>
      </c>
      <c r="D2225" s="2" t="s">
        <v>108</v>
      </c>
      <c r="E2225" s="11">
        <v>46168</v>
      </c>
      <c r="F2225" s="2">
        <v>4</v>
      </c>
      <c r="G2225" s="2">
        <v>4</v>
      </c>
      <c r="H2225" s="2">
        <v>4</v>
      </c>
      <c r="I2225" s="2">
        <v>3</v>
      </c>
      <c r="J2225" s="2">
        <v>4</v>
      </c>
      <c r="K2225" s="2">
        <v>7</v>
      </c>
      <c r="L2225" s="2" t="str">
        <f>IF(F2225&gt;=4,"Positive",IF(F2225=3,"Neutral","Negative"))</f>
        <v>Positive</v>
      </c>
      <c r="M2225" s="2" t="str">
        <f>IF(K2225&gt;=9,"Promoter",IF(K2225&gt;=7,"Passive","Detractor"))</f>
        <v>Passive</v>
      </c>
      <c r="N2225" s="2" t="s">
        <v>7743</v>
      </c>
    </row>
    <row r="2226" spans="1:14" x14ac:dyDescent="0.2">
      <c r="A2226" s="2" t="s">
        <v>9961</v>
      </c>
      <c r="B2226" s="2" t="s">
        <v>7042</v>
      </c>
      <c r="C2226" s="2" t="s">
        <v>2487</v>
      </c>
      <c r="D2226" s="2" t="s">
        <v>43</v>
      </c>
      <c r="E2226" s="11">
        <v>46168</v>
      </c>
      <c r="F2226" s="2">
        <v>4</v>
      </c>
      <c r="G2226" s="2">
        <v>4</v>
      </c>
      <c r="H2226" s="2">
        <v>3</v>
      </c>
      <c r="I2226" s="2">
        <v>4</v>
      </c>
      <c r="J2226" s="2">
        <v>4</v>
      </c>
      <c r="K2226" s="2">
        <v>8</v>
      </c>
      <c r="L2226" s="2" t="str">
        <f>IF(F2226&gt;=4,"Positive",IF(F2226=3,"Neutral","Negative"))</f>
        <v>Positive</v>
      </c>
      <c r="M2226" s="2" t="str">
        <f>IF(K2226&gt;=9,"Promoter",IF(K2226&gt;=7,"Passive","Detractor"))</f>
        <v>Passive</v>
      </c>
      <c r="N2226" s="2" t="s">
        <v>7743</v>
      </c>
    </row>
    <row r="2227" spans="1:14" x14ac:dyDescent="0.2">
      <c r="A2227" s="2" t="s">
        <v>9962</v>
      </c>
      <c r="B2227" s="2" t="s">
        <v>7169</v>
      </c>
      <c r="C2227" s="2" t="s">
        <v>320</v>
      </c>
      <c r="D2227" s="2" t="s">
        <v>13</v>
      </c>
      <c r="E2227" s="11">
        <v>46168</v>
      </c>
      <c r="F2227" s="2">
        <v>5</v>
      </c>
      <c r="G2227" s="2">
        <v>5</v>
      </c>
      <c r="H2227" s="2">
        <v>5</v>
      </c>
      <c r="I2227" s="2">
        <v>4</v>
      </c>
      <c r="J2227" s="2">
        <v>5</v>
      </c>
      <c r="K2227" s="2">
        <v>10</v>
      </c>
      <c r="L2227" s="2" t="str">
        <f>IF(F2227&gt;=4,"Positive",IF(F2227=3,"Neutral","Negative"))</f>
        <v>Positive</v>
      </c>
      <c r="M2227" s="2" t="str">
        <f>IF(K2227&gt;=9,"Promoter",IF(K2227&gt;=7,"Passive","Detractor"))</f>
        <v>Promoter</v>
      </c>
      <c r="N2227" s="2" t="s">
        <v>7743</v>
      </c>
    </row>
    <row r="2228" spans="1:14" x14ac:dyDescent="0.2">
      <c r="A2228" s="2" t="s">
        <v>9963</v>
      </c>
      <c r="B2228" s="2" t="s">
        <v>6697</v>
      </c>
      <c r="C2228" s="2" t="s">
        <v>1527</v>
      </c>
      <c r="D2228" s="2" t="s">
        <v>47</v>
      </c>
      <c r="E2228" s="11">
        <v>46169</v>
      </c>
      <c r="F2228" s="2">
        <v>5</v>
      </c>
      <c r="G2228" s="2">
        <v>5</v>
      </c>
      <c r="H2228" s="2">
        <v>5</v>
      </c>
      <c r="I2228" s="2">
        <v>5</v>
      </c>
      <c r="J2228" s="2">
        <v>5</v>
      </c>
      <c r="K2228" s="2">
        <v>10</v>
      </c>
      <c r="L2228" s="2" t="str">
        <f>IF(F2228&gt;=4,"Positive",IF(F2228=3,"Neutral","Negative"))</f>
        <v>Positive</v>
      </c>
      <c r="M2228" s="2" t="str">
        <f>IF(K2228&gt;=9,"Promoter",IF(K2228&gt;=7,"Passive","Detractor"))</f>
        <v>Promoter</v>
      </c>
      <c r="N2228" s="2" t="s">
        <v>7743</v>
      </c>
    </row>
    <row r="2229" spans="1:14" x14ac:dyDescent="0.2">
      <c r="A2229" s="2" t="s">
        <v>9964</v>
      </c>
      <c r="B2229" s="2" t="s">
        <v>7118</v>
      </c>
      <c r="C2229" s="2" t="s">
        <v>2128</v>
      </c>
      <c r="D2229" s="2" t="s">
        <v>120</v>
      </c>
      <c r="E2229" s="11">
        <v>46169</v>
      </c>
      <c r="F2229" s="2">
        <v>5</v>
      </c>
      <c r="G2229" s="2">
        <v>5</v>
      </c>
      <c r="H2229" s="2">
        <v>5</v>
      </c>
      <c r="I2229" s="2">
        <v>5</v>
      </c>
      <c r="J2229" s="2">
        <v>4</v>
      </c>
      <c r="K2229" s="2">
        <v>8</v>
      </c>
      <c r="L2229" s="2" t="str">
        <f>IF(F2229&gt;=4,"Positive",IF(F2229=3,"Neutral","Negative"))</f>
        <v>Positive</v>
      </c>
      <c r="M2229" s="2" t="str">
        <f>IF(K2229&gt;=9,"Promoter",IF(K2229&gt;=7,"Passive","Detractor"))</f>
        <v>Passive</v>
      </c>
      <c r="N2229" s="2" t="s">
        <v>7735</v>
      </c>
    </row>
    <row r="2230" spans="1:14" x14ac:dyDescent="0.2">
      <c r="A2230" s="2" t="s">
        <v>9965</v>
      </c>
      <c r="B2230" s="2" t="s">
        <v>7192</v>
      </c>
      <c r="C2230" s="2" t="s">
        <v>1340</v>
      </c>
      <c r="D2230" s="2" t="s">
        <v>108</v>
      </c>
      <c r="E2230" s="11">
        <v>46169</v>
      </c>
      <c r="F2230" s="2">
        <v>4</v>
      </c>
      <c r="G2230" s="2">
        <v>5</v>
      </c>
      <c r="H2230" s="2">
        <v>3</v>
      </c>
      <c r="I2230" s="2">
        <v>4</v>
      </c>
      <c r="J2230" s="2">
        <v>3</v>
      </c>
      <c r="K2230" s="2">
        <v>9</v>
      </c>
      <c r="L2230" s="2" t="str">
        <f>IF(F2230&gt;=4,"Positive",IF(F2230=3,"Neutral","Negative"))</f>
        <v>Positive</v>
      </c>
      <c r="M2230" s="2" t="str">
        <f>IF(K2230&gt;=9,"Promoter",IF(K2230&gt;=7,"Passive","Detractor"))</f>
        <v>Promoter</v>
      </c>
      <c r="N2230" s="2" t="s">
        <v>7735</v>
      </c>
    </row>
    <row r="2231" spans="1:14" x14ac:dyDescent="0.2">
      <c r="A2231" s="2" t="s">
        <v>9966</v>
      </c>
      <c r="B2231" s="2" t="s">
        <v>7222</v>
      </c>
      <c r="C2231" s="2" t="s">
        <v>1618</v>
      </c>
      <c r="D2231" s="2" t="s">
        <v>47</v>
      </c>
      <c r="E2231" s="11">
        <v>46170</v>
      </c>
      <c r="F2231" s="2">
        <v>5</v>
      </c>
      <c r="G2231" s="2">
        <v>5</v>
      </c>
      <c r="H2231" s="2">
        <v>4</v>
      </c>
      <c r="I2231" s="2">
        <v>5</v>
      </c>
      <c r="J2231" s="2">
        <v>4</v>
      </c>
      <c r="K2231" s="2">
        <v>9</v>
      </c>
      <c r="L2231" s="2" t="str">
        <f>IF(F2231&gt;=4,"Positive",IF(F2231=3,"Neutral","Negative"))</f>
        <v>Positive</v>
      </c>
      <c r="M2231" s="2" t="str">
        <f>IF(K2231&gt;=9,"Promoter",IF(K2231&gt;=7,"Passive","Detractor"))</f>
        <v>Promoter</v>
      </c>
      <c r="N2231" s="2" t="s">
        <v>7743</v>
      </c>
    </row>
    <row r="2232" spans="1:14" x14ac:dyDescent="0.2">
      <c r="A2232" s="2" t="s">
        <v>9967</v>
      </c>
      <c r="B2232" s="2" t="s">
        <v>6921</v>
      </c>
      <c r="C2232" s="2" t="s">
        <v>1844</v>
      </c>
      <c r="D2232" s="2" t="s">
        <v>87</v>
      </c>
      <c r="E2232" s="11">
        <v>46171</v>
      </c>
      <c r="F2232" s="2">
        <v>4</v>
      </c>
      <c r="G2232" s="2">
        <v>5</v>
      </c>
      <c r="H2232" s="2">
        <v>5</v>
      </c>
      <c r="I2232" s="2">
        <v>4</v>
      </c>
      <c r="J2232" s="2">
        <v>5</v>
      </c>
      <c r="K2232" s="2">
        <v>7</v>
      </c>
      <c r="L2232" s="2" t="str">
        <f>IF(F2232&gt;=4,"Positive",IF(F2232=3,"Neutral","Negative"))</f>
        <v>Positive</v>
      </c>
      <c r="M2232" s="2" t="str">
        <f>IF(K2232&gt;=9,"Promoter",IF(K2232&gt;=7,"Passive","Detractor"))</f>
        <v>Passive</v>
      </c>
      <c r="N2232" s="2" t="s">
        <v>7735</v>
      </c>
    </row>
    <row r="2233" spans="1:14" x14ac:dyDescent="0.2">
      <c r="A2233" s="2" t="s">
        <v>9968</v>
      </c>
      <c r="B2233" s="2" t="s">
        <v>7038</v>
      </c>
      <c r="C2233" s="2" t="s">
        <v>1332</v>
      </c>
      <c r="D2233" s="2" t="s">
        <v>53</v>
      </c>
      <c r="E2233" s="11">
        <v>46171</v>
      </c>
      <c r="F2233" s="2">
        <v>4</v>
      </c>
      <c r="G2233" s="2">
        <v>5</v>
      </c>
      <c r="H2233" s="2">
        <v>5</v>
      </c>
      <c r="I2233" s="2">
        <v>5</v>
      </c>
      <c r="J2233" s="2">
        <v>3</v>
      </c>
      <c r="K2233" s="2">
        <v>8</v>
      </c>
      <c r="L2233" s="2" t="str">
        <f>IF(F2233&gt;=4,"Positive",IF(F2233=3,"Neutral","Negative"))</f>
        <v>Positive</v>
      </c>
      <c r="M2233" s="2" t="str">
        <f>IF(K2233&gt;=9,"Promoter",IF(K2233&gt;=7,"Passive","Detractor"))</f>
        <v>Passive</v>
      </c>
      <c r="N2233" s="2" t="s">
        <v>7735</v>
      </c>
    </row>
    <row r="2234" spans="1:14" x14ac:dyDescent="0.2">
      <c r="A2234" s="2" t="s">
        <v>9969</v>
      </c>
      <c r="B2234" s="2" t="s">
        <v>7147</v>
      </c>
      <c r="C2234" s="2" t="s">
        <v>620</v>
      </c>
      <c r="D2234" s="2" t="s">
        <v>116</v>
      </c>
      <c r="E2234" s="11">
        <v>46171</v>
      </c>
      <c r="F2234" s="2">
        <v>3</v>
      </c>
      <c r="G2234" s="2">
        <v>3</v>
      </c>
      <c r="H2234" s="2">
        <v>4</v>
      </c>
      <c r="I2234" s="2">
        <v>3</v>
      </c>
      <c r="J2234" s="2">
        <v>3</v>
      </c>
      <c r="K2234" s="2">
        <v>7</v>
      </c>
      <c r="L2234" s="2" t="str">
        <f>IF(F2234&gt;=4,"Positive",IF(F2234=3,"Neutral","Negative"))</f>
        <v>Neutral</v>
      </c>
      <c r="M2234" s="2" t="str">
        <f>IF(K2234&gt;=9,"Promoter",IF(K2234&gt;=7,"Passive","Detractor"))</f>
        <v>Passive</v>
      </c>
      <c r="N2234" s="2" t="s">
        <v>7735</v>
      </c>
    </row>
    <row r="2235" spans="1:14" x14ac:dyDescent="0.2">
      <c r="A2235" s="2" t="s">
        <v>9970</v>
      </c>
      <c r="B2235" s="2" t="s">
        <v>7207</v>
      </c>
      <c r="C2235" s="2" t="s">
        <v>493</v>
      </c>
      <c r="D2235" s="2" t="s">
        <v>34</v>
      </c>
      <c r="E2235" s="11">
        <v>46171</v>
      </c>
      <c r="F2235" s="2">
        <v>5</v>
      </c>
      <c r="G2235" s="2">
        <v>5</v>
      </c>
      <c r="H2235" s="2">
        <v>4</v>
      </c>
      <c r="I2235" s="2">
        <v>5</v>
      </c>
      <c r="J2235" s="2">
        <v>5</v>
      </c>
      <c r="K2235" s="2">
        <v>9</v>
      </c>
      <c r="L2235" s="2" t="str">
        <f>IF(F2235&gt;=4,"Positive",IF(F2235=3,"Neutral","Negative"))</f>
        <v>Positive</v>
      </c>
      <c r="M2235" s="2" t="str">
        <f>IF(K2235&gt;=9,"Promoter",IF(K2235&gt;=7,"Passive","Detractor"))</f>
        <v>Promoter</v>
      </c>
      <c r="N2235" s="2" t="s">
        <v>7735</v>
      </c>
    </row>
    <row r="2236" spans="1:14" x14ac:dyDescent="0.2">
      <c r="A2236" s="2" t="s">
        <v>9971</v>
      </c>
      <c r="B2236" s="2" t="s">
        <v>7213</v>
      </c>
      <c r="C2236" s="2" t="s">
        <v>974</v>
      </c>
      <c r="D2236" s="2" t="s">
        <v>125</v>
      </c>
      <c r="E2236" s="11">
        <v>46171</v>
      </c>
      <c r="F2236" s="2">
        <v>5</v>
      </c>
      <c r="G2236" s="2">
        <v>4</v>
      </c>
      <c r="H2236" s="2">
        <v>5</v>
      </c>
      <c r="I2236" s="2">
        <v>5</v>
      </c>
      <c r="J2236" s="2">
        <v>5</v>
      </c>
      <c r="K2236" s="2">
        <v>8</v>
      </c>
      <c r="L2236" s="2" t="str">
        <f>IF(F2236&gt;=4,"Positive",IF(F2236=3,"Neutral","Negative"))</f>
        <v>Positive</v>
      </c>
      <c r="M2236" s="2" t="str">
        <f>IF(K2236&gt;=9,"Promoter",IF(K2236&gt;=7,"Passive","Detractor"))</f>
        <v>Passive</v>
      </c>
      <c r="N2236" s="2" t="s">
        <v>7735</v>
      </c>
    </row>
    <row r="2237" spans="1:14" x14ac:dyDescent="0.2">
      <c r="A2237" s="2" t="s">
        <v>9972</v>
      </c>
      <c r="B2237" s="2" t="s">
        <v>7230</v>
      </c>
      <c r="C2237" s="2" t="s">
        <v>1565</v>
      </c>
      <c r="D2237" s="2" t="s">
        <v>71</v>
      </c>
      <c r="E2237" s="11">
        <v>46171</v>
      </c>
      <c r="F2237" s="2">
        <v>4</v>
      </c>
      <c r="G2237" s="2">
        <v>3</v>
      </c>
      <c r="H2237" s="2">
        <v>4</v>
      </c>
      <c r="I2237" s="2">
        <v>4</v>
      </c>
      <c r="J2237" s="2">
        <v>4</v>
      </c>
      <c r="K2237" s="2">
        <v>9</v>
      </c>
      <c r="L2237" s="2" t="str">
        <f>IF(F2237&gt;=4,"Positive",IF(F2237=3,"Neutral","Negative"))</f>
        <v>Positive</v>
      </c>
      <c r="M2237" s="2" t="str">
        <f>IF(K2237&gt;=9,"Promoter",IF(K2237&gt;=7,"Passive","Detractor"))</f>
        <v>Promoter</v>
      </c>
      <c r="N2237" s="2" t="s">
        <v>7737</v>
      </c>
    </row>
    <row r="2238" spans="1:14" x14ac:dyDescent="0.2">
      <c r="A2238" s="2" t="s">
        <v>9973</v>
      </c>
      <c r="B2238" s="2" t="s">
        <v>6798</v>
      </c>
      <c r="C2238" s="2" t="s">
        <v>691</v>
      </c>
      <c r="D2238" s="2" t="s">
        <v>51</v>
      </c>
      <c r="E2238" s="11">
        <v>46172</v>
      </c>
      <c r="F2238" s="2">
        <v>4</v>
      </c>
      <c r="G2238" s="2">
        <v>5</v>
      </c>
      <c r="H2238" s="2">
        <v>5</v>
      </c>
      <c r="I2238" s="2">
        <v>5</v>
      </c>
      <c r="J2238" s="2">
        <v>5</v>
      </c>
      <c r="K2238" s="2">
        <v>9</v>
      </c>
      <c r="L2238" s="2" t="str">
        <f>IF(F2238&gt;=4,"Positive",IF(F2238=3,"Neutral","Negative"))</f>
        <v>Positive</v>
      </c>
      <c r="M2238" s="2" t="str">
        <f>IF(K2238&gt;=9,"Promoter",IF(K2238&gt;=7,"Passive","Detractor"))</f>
        <v>Promoter</v>
      </c>
      <c r="N2238" s="2" t="s">
        <v>7733</v>
      </c>
    </row>
    <row r="2239" spans="1:14" x14ac:dyDescent="0.2">
      <c r="A2239" s="2" t="s">
        <v>9974</v>
      </c>
      <c r="B2239" s="2" t="s">
        <v>6869</v>
      </c>
      <c r="C2239" s="2" t="s">
        <v>2202</v>
      </c>
      <c r="D2239" s="2" t="s">
        <v>69</v>
      </c>
      <c r="E2239" s="11">
        <v>46172</v>
      </c>
      <c r="F2239" s="2">
        <v>5</v>
      </c>
      <c r="G2239" s="2">
        <v>5</v>
      </c>
      <c r="H2239" s="2">
        <v>4</v>
      </c>
      <c r="I2239" s="2">
        <v>5</v>
      </c>
      <c r="J2239" s="2">
        <v>4</v>
      </c>
      <c r="K2239" s="2">
        <v>9</v>
      </c>
      <c r="L2239" s="2" t="str">
        <f>IF(F2239&gt;=4,"Positive",IF(F2239=3,"Neutral","Negative"))</f>
        <v>Positive</v>
      </c>
      <c r="M2239" s="2" t="str">
        <f>IF(K2239&gt;=9,"Promoter",IF(K2239&gt;=7,"Passive","Detractor"))</f>
        <v>Promoter</v>
      </c>
      <c r="N2239" s="2" t="s">
        <v>7735</v>
      </c>
    </row>
    <row r="2240" spans="1:14" x14ac:dyDescent="0.2">
      <c r="A2240" s="2" t="s">
        <v>9975</v>
      </c>
      <c r="B2240" s="2" t="s">
        <v>7153</v>
      </c>
      <c r="C2240" s="2" t="s">
        <v>865</v>
      </c>
      <c r="D2240" s="2" t="s">
        <v>129</v>
      </c>
      <c r="E2240" s="11">
        <v>46172</v>
      </c>
      <c r="F2240" s="2">
        <v>4</v>
      </c>
      <c r="G2240" s="2">
        <v>4</v>
      </c>
      <c r="H2240" s="2">
        <v>4</v>
      </c>
      <c r="I2240" s="2">
        <v>4</v>
      </c>
      <c r="J2240" s="2">
        <v>3</v>
      </c>
      <c r="K2240" s="2">
        <v>9</v>
      </c>
      <c r="L2240" s="2" t="str">
        <f>IF(F2240&gt;=4,"Positive",IF(F2240=3,"Neutral","Negative"))</f>
        <v>Positive</v>
      </c>
      <c r="M2240" s="2" t="str">
        <f>IF(K2240&gt;=9,"Promoter",IF(K2240&gt;=7,"Passive","Detractor"))</f>
        <v>Promoter</v>
      </c>
      <c r="N2240" s="2" t="s">
        <v>7735</v>
      </c>
    </row>
    <row r="2241" spans="1:14" x14ac:dyDescent="0.2">
      <c r="A2241" s="2" t="s">
        <v>9976</v>
      </c>
      <c r="B2241" s="2" t="s">
        <v>6706</v>
      </c>
      <c r="C2241" s="2" t="s">
        <v>2424</v>
      </c>
      <c r="D2241" s="2" t="s">
        <v>61</v>
      </c>
      <c r="E2241" s="11">
        <v>46173</v>
      </c>
      <c r="F2241" s="2">
        <v>4</v>
      </c>
      <c r="G2241" s="2">
        <v>4</v>
      </c>
      <c r="H2241" s="2">
        <v>5</v>
      </c>
      <c r="I2241" s="2">
        <v>3</v>
      </c>
      <c r="J2241" s="2">
        <v>3</v>
      </c>
      <c r="K2241" s="2">
        <v>8</v>
      </c>
      <c r="L2241" s="2" t="str">
        <f>IF(F2241&gt;=4,"Positive",IF(F2241=3,"Neutral","Negative"))</f>
        <v>Positive</v>
      </c>
      <c r="M2241" s="2" t="str">
        <f>IF(K2241&gt;=9,"Promoter",IF(K2241&gt;=7,"Passive","Detractor"))</f>
        <v>Passive</v>
      </c>
      <c r="N2241" s="2" t="s">
        <v>7733</v>
      </c>
    </row>
    <row r="2242" spans="1:14" x14ac:dyDescent="0.2">
      <c r="A2242" s="2" t="s">
        <v>9977</v>
      </c>
      <c r="B2242" s="2" t="s">
        <v>7141</v>
      </c>
      <c r="C2242" s="2" t="s">
        <v>1921</v>
      </c>
      <c r="D2242" s="2" t="s">
        <v>83</v>
      </c>
      <c r="E2242" s="11">
        <v>46173</v>
      </c>
      <c r="F2242" s="2">
        <v>5</v>
      </c>
      <c r="G2242" s="2">
        <v>5</v>
      </c>
      <c r="H2242" s="2">
        <v>5</v>
      </c>
      <c r="I2242" s="2">
        <v>4</v>
      </c>
      <c r="J2242" s="2">
        <v>5</v>
      </c>
      <c r="K2242" s="2">
        <v>10</v>
      </c>
      <c r="L2242" s="2" t="str">
        <f>IF(F2242&gt;=4,"Positive",IF(F2242=3,"Neutral","Negative"))</f>
        <v>Positive</v>
      </c>
      <c r="M2242" s="2" t="str">
        <f>IF(K2242&gt;=9,"Promoter",IF(K2242&gt;=7,"Passive","Detractor"))</f>
        <v>Promoter</v>
      </c>
      <c r="N2242" s="2" t="s">
        <v>7735</v>
      </c>
    </row>
    <row r="2243" spans="1:14" x14ac:dyDescent="0.2">
      <c r="A2243" s="2" t="s">
        <v>9978</v>
      </c>
      <c r="B2243" s="2" t="s">
        <v>7165</v>
      </c>
      <c r="C2243" s="2" t="s">
        <v>974</v>
      </c>
      <c r="D2243" s="2" t="s">
        <v>69</v>
      </c>
      <c r="E2243" s="11">
        <v>46173</v>
      </c>
      <c r="F2243" s="2">
        <v>4</v>
      </c>
      <c r="G2243" s="2">
        <v>3</v>
      </c>
      <c r="H2243" s="2">
        <v>5</v>
      </c>
      <c r="I2243" s="2">
        <v>5</v>
      </c>
      <c r="J2243" s="2">
        <v>5</v>
      </c>
      <c r="K2243" s="2">
        <v>7</v>
      </c>
      <c r="L2243" s="2" t="str">
        <f>IF(F2243&gt;=4,"Positive",IF(F2243=3,"Neutral","Negative"))</f>
        <v>Positive</v>
      </c>
      <c r="M2243" s="2" t="str">
        <f>IF(K2243&gt;=9,"Promoter",IF(K2243&gt;=7,"Passive","Detractor"))</f>
        <v>Passive</v>
      </c>
      <c r="N2243" s="2" t="s">
        <v>7735</v>
      </c>
    </row>
    <row r="2244" spans="1:14" x14ac:dyDescent="0.2">
      <c r="A2244" s="2" t="s">
        <v>9979</v>
      </c>
      <c r="B2244" s="2" t="s">
        <v>7191</v>
      </c>
      <c r="C2244" s="2" t="s">
        <v>1233</v>
      </c>
      <c r="D2244" s="2" t="s">
        <v>47</v>
      </c>
      <c r="E2244" s="11">
        <v>46173</v>
      </c>
      <c r="F2244" s="2">
        <v>5</v>
      </c>
      <c r="G2244" s="2">
        <v>5</v>
      </c>
      <c r="H2244" s="2">
        <v>5</v>
      </c>
      <c r="I2244" s="2">
        <v>5</v>
      </c>
      <c r="J2244" s="2">
        <v>5</v>
      </c>
      <c r="K2244" s="2">
        <v>8</v>
      </c>
      <c r="L2244" s="2" t="str">
        <f>IF(F2244&gt;=4,"Positive",IF(F2244=3,"Neutral","Negative"))</f>
        <v>Positive</v>
      </c>
      <c r="M2244" s="2" t="str">
        <f>IF(K2244&gt;=9,"Promoter",IF(K2244&gt;=7,"Passive","Detractor"))</f>
        <v>Passive</v>
      </c>
      <c r="N2244" s="2" t="s">
        <v>7733</v>
      </c>
    </row>
    <row r="2245" spans="1:14" x14ac:dyDescent="0.2">
      <c r="A2245" s="2" t="s">
        <v>9980</v>
      </c>
      <c r="B2245" s="2" t="s">
        <v>7195</v>
      </c>
      <c r="C2245" s="2" t="s">
        <v>2528</v>
      </c>
      <c r="D2245" s="2" t="s">
        <v>93</v>
      </c>
      <c r="E2245" s="11">
        <v>46173</v>
      </c>
      <c r="F2245" s="2">
        <v>4</v>
      </c>
      <c r="G2245" s="2">
        <v>4</v>
      </c>
      <c r="H2245" s="2">
        <v>3</v>
      </c>
      <c r="I2245" s="2">
        <v>3</v>
      </c>
      <c r="J2245" s="2">
        <v>5</v>
      </c>
      <c r="K2245" s="2">
        <v>9</v>
      </c>
      <c r="L2245" s="2" t="str">
        <f>IF(F2245&gt;=4,"Positive",IF(F2245=3,"Neutral","Negative"))</f>
        <v>Positive</v>
      </c>
      <c r="M2245" s="2" t="str">
        <f>IF(K2245&gt;=9,"Promoter",IF(K2245&gt;=7,"Passive","Detractor"))</f>
        <v>Promoter</v>
      </c>
      <c r="N2245" s="2" t="s">
        <v>7743</v>
      </c>
    </row>
    <row r="2246" spans="1:14" x14ac:dyDescent="0.2">
      <c r="A2246" s="2" t="s">
        <v>9981</v>
      </c>
      <c r="B2246" s="2" t="s">
        <v>7202</v>
      </c>
      <c r="C2246" s="2" t="s">
        <v>1676</v>
      </c>
      <c r="D2246" s="2" t="s">
        <v>108</v>
      </c>
      <c r="E2246" s="11">
        <v>46173</v>
      </c>
      <c r="F2246" s="2">
        <v>3</v>
      </c>
      <c r="G2246" s="2">
        <v>4</v>
      </c>
      <c r="H2246" s="2">
        <v>3</v>
      </c>
      <c r="I2246" s="2">
        <v>4</v>
      </c>
      <c r="J2246" s="2">
        <v>3</v>
      </c>
      <c r="K2246" s="2">
        <v>5</v>
      </c>
      <c r="L2246" s="2" t="str">
        <f>IF(F2246&gt;=4,"Positive",IF(F2246=3,"Neutral","Negative"))</f>
        <v>Neutral</v>
      </c>
      <c r="M2246" s="2" t="str">
        <f>IF(K2246&gt;=9,"Promoter",IF(K2246&gt;=7,"Passive","Detractor"))</f>
        <v>Detractor</v>
      </c>
      <c r="N2246" s="2" t="s">
        <v>7735</v>
      </c>
    </row>
    <row r="2247" spans="1:14" x14ac:dyDescent="0.2">
      <c r="A2247" s="2" t="s">
        <v>9982</v>
      </c>
      <c r="B2247" s="2" t="s">
        <v>7205</v>
      </c>
      <c r="C2247" s="2" t="s">
        <v>236</v>
      </c>
      <c r="D2247" s="2" t="s">
        <v>29</v>
      </c>
      <c r="E2247" s="11">
        <v>46173</v>
      </c>
      <c r="F2247" s="2">
        <v>4</v>
      </c>
      <c r="G2247" s="2">
        <v>3</v>
      </c>
      <c r="H2247" s="2">
        <v>3</v>
      </c>
      <c r="I2247" s="2">
        <v>3</v>
      </c>
      <c r="J2247" s="2">
        <v>5</v>
      </c>
      <c r="K2247" s="2">
        <v>9</v>
      </c>
      <c r="L2247" s="2" t="str">
        <f>IF(F2247&gt;=4,"Positive",IF(F2247=3,"Neutral","Negative"))</f>
        <v>Positive</v>
      </c>
      <c r="M2247" s="2" t="str">
        <f>IF(K2247&gt;=9,"Promoter",IF(K2247&gt;=7,"Passive","Detractor"))</f>
        <v>Promoter</v>
      </c>
      <c r="N2247" s="2" t="s">
        <v>7735</v>
      </c>
    </row>
    <row r="2248" spans="1:14" x14ac:dyDescent="0.2">
      <c r="A2248" s="2" t="s">
        <v>9983</v>
      </c>
      <c r="B2248" s="2" t="s">
        <v>6982</v>
      </c>
      <c r="C2248" s="2" t="s">
        <v>2426</v>
      </c>
      <c r="D2248" s="2" t="s">
        <v>93</v>
      </c>
      <c r="E2248" s="11">
        <v>46174</v>
      </c>
      <c r="F2248" s="2">
        <v>4</v>
      </c>
      <c r="G2248" s="2">
        <v>4</v>
      </c>
      <c r="H2248" s="2">
        <v>4</v>
      </c>
      <c r="I2248" s="2">
        <v>4</v>
      </c>
      <c r="J2248" s="2">
        <v>4</v>
      </c>
      <c r="K2248" s="2">
        <v>8</v>
      </c>
      <c r="L2248" s="2" t="str">
        <f>IF(F2248&gt;=4,"Positive",IF(F2248=3,"Neutral","Negative"))</f>
        <v>Positive</v>
      </c>
      <c r="M2248" s="2" t="str">
        <f>IF(K2248&gt;=9,"Promoter",IF(K2248&gt;=7,"Passive","Detractor"))</f>
        <v>Passive</v>
      </c>
      <c r="N2248" s="2" t="s">
        <v>7735</v>
      </c>
    </row>
    <row r="2249" spans="1:14" x14ac:dyDescent="0.2">
      <c r="A2249" s="2" t="s">
        <v>9984</v>
      </c>
      <c r="B2249" s="2" t="s">
        <v>6984</v>
      </c>
      <c r="C2249" s="2" t="s">
        <v>763</v>
      </c>
      <c r="D2249" s="2" t="s">
        <v>120</v>
      </c>
      <c r="E2249" s="11">
        <v>46174</v>
      </c>
      <c r="F2249" s="2">
        <v>5</v>
      </c>
      <c r="G2249" s="2">
        <v>5</v>
      </c>
      <c r="H2249" s="2">
        <v>5</v>
      </c>
      <c r="I2249" s="2">
        <v>5</v>
      </c>
      <c r="J2249" s="2">
        <v>4</v>
      </c>
      <c r="K2249" s="2">
        <v>9</v>
      </c>
      <c r="L2249" s="2" t="str">
        <f>IF(F2249&gt;=4,"Positive",IF(F2249=3,"Neutral","Negative"))</f>
        <v>Positive</v>
      </c>
      <c r="M2249" s="2" t="str">
        <f>IF(K2249&gt;=9,"Promoter",IF(K2249&gt;=7,"Passive","Detractor"))</f>
        <v>Promoter</v>
      </c>
      <c r="N2249" s="2" t="s">
        <v>7749</v>
      </c>
    </row>
    <row r="2250" spans="1:14" x14ac:dyDescent="0.2">
      <c r="A2250" s="2" t="s">
        <v>9985</v>
      </c>
      <c r="B2250" s="2" t="s">
        <v>7133</v>
      </c>
      <c r="C2250" s="2" t="s">
        <v>2558</v>
      </c>
      <c r="D2250" s="2" t="s">
        <v>26</v>
      </c>
      <c r="E2250" s="11">
        <v>46174</v>
      </c>
      <c r="F2250" s="2">
        <v>4</v>
      </c>
      <c r="G2250" s="2">
        <v>3</v>
      </c>
      <c r="H2250" s="2">
        <v>4</v>
      </c>
      <c r="I2250" s="2">
        <v>4</v>
      </c>
      <c r="J2250" s="2">
        <v>3</v>
      </c>
      <c r="K2250" s="2">
        <v>8</v>
      </c>
      <c r="L2250" s="2" t="str">
        <f>IF(F2250&gt;=4,"Positive",IF(F2250=3,"Neutral","Negative"))</f>
        <v>Positive</v>
      </c>
      <c r="M2250" s="2" t="str">
        <f>IF(K2250&gt;=9,"Promoter",IF(K2250&gt;=7,"Passive","Detractor"))</f>
        <v>Passive</v>
      </c>
      <c r="N2250" s="2" t="s">
        <v>7735</v>
      </c>
    </row>
    <row r="2251" spans="1:14" x14ac:dyDescent="0.2">
      <c r="A2251" s="2" t="s">
        <v>9986</v>
      </c>
      <c r="B2251" s="2" t="s">
        <v>6987</v>
      </c>
      <c r="C2251" s="2" t="s">
        <v>1906</v>
      </c>
      <c r="D2251" s="2" t="s">
        <v>13</v>
      </c>
      <c r="E2251" s="11">
        <v>46175</v>
      </c>
      <c r="F2251" s="2">
        <v>4</v>
      </c>
      <c r="G2251" s="2">
        <v>4</v>
      </c>
      <c r="H2251" s="2">
        <v>3</v>
      </c>
      <c r="I2251" s="2">
        <v>4</v>
      </c>
      <c r="J2251" s="2">
        <v>4</v>
      </c>
      <c r="K2251" s="2">
        <v>8</v>
      </c>
      <c r="L2251" s="2" t="str">
        <f>IF(F2251&gt;=4,"Positive",IF(F2251=3,"Neutral","Negative"))</f>
        <v>Positive</v>
      </c>
      <c r="M2251" s="2" t="str">
        <f>IF(K2251&gt;=9,"Promoter",IF(K2251&gt;=7,"Passive","Detractor"))</f>
        <v>Passive</v>
      </c>
      <c r="N2251" s="2" t="s">
        <v>7735</v>
      </c>
    </row>
    <row r="2252" spans="1:14" x14ac:dyDescent="0.2">
      <c r="A2252" s="2" t="s">
        <v>9987</v>
      </c>
      <c r="B2252" s="2" t="s">
        <v>6522</v>
      </c>
      <c r="C2252" s="2" t="s">
        <v>2563</v>
      </c>
      <c r="D2252" s="2" t="s">
        <v>26</v>
      </c>
      <c r="E2252" s="11">
        <v>46176</v>
      </c>
      <c r="F2252" s="2">
        <v>4</v>
      </c>
      <c r="G2252" s="2">
        <v>3</v>
      </c>
      <c r="H2252" s="2">
        <v>5</v>
      </c>
      <c r="I2252" s="2">
        <v>4</v>
      </c>
      <c r="J2252" s="2">
        <v>5</v>
      </c>
      <c r="K2252" s="2">
        <v>8</v>
      </c>
      <c r="L2252" s="2" t="str">
        <f>IF(F2252&gt;=4,"Positive",IF(F2252=3,"Neutral","Negative"))</f>
        <v>Positive</v>
      </c>
      <c r="M2252" s="2" t="str">
        <f>IF(K2252&gt;=9,"Promoter",IF(K2252&gt;=7,"Passive","Detractor"))</f>
        <v>Passive</v>
      </c>
      <c r="N2252" s="2" t="s">
        <v>7743</v>
      </c>
    </row>
    <row r="2253" spans="1:14" x14ac:dyDescent="0.2">
      <c r="A2253" s="2" t="s">
        <v>9988</v>
      </c>
      <c r="B2253" s="2" t="s">
        <v>6788</v>
      </c>
      <c r="C2253" s="2" t="s">
        <v>1974</v>
      </c>
      <c r="D2253" s="2" t="s">
        <v>47</v>
      </c>
      <c r="E2253" s="11">
        <v>46176</v>
      </c>
      <c r="F2253" s="2">
        <v>4</v>
      </c>
      <c r="G2253" s="2">
        <v>3</v>
      </c>
      <c r="H2253" s="2">
        <v>5</v>
      </c>
      <c r="I2253" s="2">
        <v>4</v>
      </c>
      <c r="J2253" s="2">
        <v>4</v>
      </c>
      <c r="K2253" s="2">
        <v>7</v>
      </c>
      <c r="L2253" s="2" t="str">
        <f>IF(F2253&gt;=4,"Positive",IF(F2253=3,"Neutral","Negative"))</f>
        <v>Positive</v>
      </c>
      <c r="M2253" s="2" t="str">
        <f>IF(K2253&gt;=9,"Promoter",IF(K2253&gt;=7,"Passive","Detractor"))</f>
        <v>Passive</v>
      </c>
      <c r="N2253" s="2" t="s">
        <v>7735</v>
      </c>
    </row>
    <row r="2254" spans="1:14" x14ac:dyDescent="0.2">
      <c r="A2254" s="2" t="s">
        <v>9989</v>
      </c>
      <c r="B2254" s="2" t="s">
        <v>6916</v>
      </c>
      <c r="C2254" s="2" t="s">
        <v>775</v>
      </c>
      <c r="D2254" s="2" t="s">
        <v>110</v>
      </c>
      <c r="E2254" s="11">
        <v>46176</v>
      </c>
      <c r="F2254" s="2">
        <v>5</v>
      </c>
      <c r="G2254" s="2">
        <v>5</v>
      </c>
      <c r="H2254" s="2">
        <v>5</v>
      </c>
      <c r="I2254" s="2">
        <v>4</v>
      </c>
      <c r="J2254" s="2">
        <v>5</v>
      </c>
      <c r="K2254" s="2">
        <v>8</v>
      </c>
      <c r="L2254" s="2" t="str">
        <f>IF(F2254&gt;=4,"Positive",IF(F2254=3,"Neutral","Negative"))</f>
        <v>Positive</v>
      </c>
      <c r="M2254" s="2" t="str">
        <f>IF(K2254&gt;=9,"Promoter",IF(K2254&gt;=7,"Passive","Detractor"))</f>
        <v>Passive</v>
      </c>
      <c r="N2254" s="2" t="s">
        <v>7735</v>
      </c>
    </row>
    <row r="2255" spans="1:14" x14ac:dyDescent="0.2">
      <c r="A2255" s="2" t="s">
        <v>9990</v>
      </c>
      <c r="B2255" s="2" t="s">
        <v>7092</v>
      </c>
      <c r="C2255" s="2" t="s">
        <v>362</v>
      </c>
      <c r="D2255" s="2" t="s">
        <v>106</v>
      </c>
      <c r="E2255" s="11">
        <v>46176</v>
      </c>
      <c r="F2255" s="2">
        <v>5</v>
      </c>
      <c r="G2255" s="2">
        <v>5</v>
      </c>
      <c r="H2255" s="2">
        <v>5</v>
      </c>
      <c r="I2255" s="2">
        <v>5</v>
      </c>
      <c r="J2255" s="2">
        <v>5</v>
      </c>
      <c r="K2255" s="2">
        <v>9</v>
      </c>
      <c r="L2255" s="2" t="str">
        <f>IF(F2255&gt;=4,"Positive",IF(F2255=3,"Neutral","Negative"))</f>
        <v>Positive</v>
      </c>
      <c r="M2255" s="2" t="str">
        <f>IF(K2255&gt;=9,"Promoter",IF(K2255&gt;=7,"Passive","Detractor"))</f>
        <v>Promoter</v>
      </c>
      <c r="N2255" s="2" t="s">
        <v>7743</v>
      </c>
    </row>
    <row r="2256" spans="1:14" x14ac:dyDescent="0.2">
      <c r="A2256" s="2" t="s">
        <v>9991</v>
      </c>
      <c r="B2256" s="2" t="s">
        <v>7148</v>
      </c>
      <c r="C2256" s="2" t="s">
        <v>1378</v>
      </c>
      <c r="D2256" s="2" t="s">
        <v>110</v>
      </c>
      <c r="E2256" s="11">
        <v>46176</v>
      </c>
      <c r="F2256" s="2">
        <v>5</v>
      </c>
      <c r="G2256" s="2">
        <v>5</v>
      </c>
      <c r="H2256" s="2">
        <v>5</v>
      </c>
      <c r="I2256" s="2">
        <v>5</v>
      </c>
      <c r="J2256" s="2">
        <v>5</v>
      </c>
      <c r="K2256" s="2">
        <v>8</v>
      </c>
      <c r="L2256" s="2" t="str">
        <f>IF(F2256&gt;=4,"Positive",IF(F2256=3,"Neutral","Negative"))</f>
        <v>Positive</v>
      </c>
      <c r="M2256" s="2" t="str">
        <f>IF(K2256&gt;=9,"Promoter",IF(K2256&gt;=7,"Passive","Detractor"))</f>
        <v>Passive</v>
      </c>
      <c r="N2256" s="2" t="s">
        <v>7743</v>
      </c>
    </row>
    <row r="2257" spans="1:14" x14ac:dyDescent="0.2">
      <c r="A2257" s="2" t="s">
        <v>9992</v>
      </c>
      <c r="B2257" s="2" t="s">
        <v>7173</v>
      </c>
      <c r="C2257" s="2" t="s">
        <v>2375</v>
      </c>
      <c r="D2257" s="2" t="s">
        <v>13</v>
      </c>
      <c r="E2257" s="11">
        <v>46176</v>
      </c>
      <c r="F2257" s="2">
        <v>4</v>
      </c>
      <c r="G2257" s="2">
        <v>3</v>
      </c>
      <c r="H2257" s="2">
        <v>4</v>
      </c>
      <c r="I2257" s="2">
        <v>4</v>
      </c>
      <c r="J2257" s="2">
        <v>5</v>
      </c>
      <c r="K2257" s="2">
        <v>8</v>
      </c>
      <c r="L2257" s="2" t="str">
        <f>IF(F2257&gt;=4,"Positive",IF(F2257=3,"Neutral","Negative"))</f>
        <v>Positive</v>
      </c>
      <c r="M2257" s="2" t="str">
        <f>IF(K2257&gt;=9,"Promoter",IF(K2257&gt;=7,"Passive","Detractor"))</f>
        <v>Passive</v>
      </c>
      <c r="N2257" s="2" t="s">
        <v>7735</v>
      </c>
    </row>
    <row r="2258" spans="1:14" x14ac:dyDescent="0.2">
      <c r="A2258" s="2" t="s">
        <v>9993</v>
      </c>
      <c r="B2258" s="2" t="s">
        <v>6979</v>
      </c>
      <c r="C2258" s="2" t="s">
        <v>1963</v>
      </c>
      <c r="D2258" s="2" t="s">
        <v>47</v>
      </c>
      <c r="E2258" s="11">
        <v>46177</v>
      </c>
      <c r="F2258" s="2">
        <v>3</v>
      </c>
      <c r="G2258" s="2">
        <v>4</v>
      </c>
      <c r="H2258" s="2">
        <v>4</v>
      </c>
      <c r="I2258" s="2">
        <v>3</v>
      </c>
      <c r="J2258" s="2">
        <v>3</v>
      </c>
      <c r="K2258" s="2">
        <v>6</v>
      </c>
      <c r="L2258" s="2" t="str">
        <f>IF(F2258&gt;=4,"Positive",IF(F2258=3,"Neutral","Negative"))</f>
        <v>Neutral</v>
      </c>
      <c r="M2258" s="2" t="str">
        <f>IF(K2258&gt;=9,"Promoter",IF(K2258&gt;=7,"Passive","Detractor"))</f>
        <v>Detractor</v>
      </c>
      <c r="N2258" s="2" t="s">
        <v>7737</v>
      </c>
    </row>
    <row r="2259" spans="1:14" x14ac:dyDescent="0.2">
      <c r="A2259" s="2" t="s">
        <v>9994</v>
      </c>
      <c r="B2259" s="2" t="s">
        <v>7060</v>
      </c>
      <c r="C2259" s="2" t="s">
        <v>1093</v>
      </c>
      <c r="D2259" s="2" t="s">
        <v>125</v>
      </c>
      <c r="E2259" s="11">
        <v>46177</v>
      </c>
      <c r="F2259" s="2">
        <v>5</v>
      </c>
      <c r="G2259" s="2">
        <v>5</v>
      </c>
      <c r="H2259" s="2">
        <v>5</v>
      </c>
      <c r="I2259" s="2">
        <v>5</v>
      </c>
      <c r="J2259" s="2">
        <v>4</v>
      </c>
      <c r="K2259" s="2">
        <v>9</v>
      </c>
      <c r="L2259" s="2" t="str">
        <f>IF(F2259&gt;=4,"Positive",IF(F2259=3,"Neutral","Negative"))</f>
        <v>Positive</v>
      </c>
      <c r="M2259" s="2" t="str">
        <f>IF(K2259&gt;=9,"Promoter",IF(K2259&gt;=7,"Passive","Detractor"))</f>
        <v>Promoter</v>
      </c>
      <c r="N2259" s="2" t="s">
        <v>7743</v>
      </c>
    </row>
    <row r="2260" spans="1:14" x14ac:dyDescent="0.2">
      <c r="A2260" s="2" t="s">
        <v>9995</v>
      </c>
      <c r="B2260" s="2" t="s">
        <v>7172</v>
      </c>
      <c r="C2260" s="2" t="s">
        <v>1978</v>
      </c>
      <c r="D2260" s="2" t="s">
        <v>57</v>
      </c>
      <c r="E2260" s="11">
        <v>46177</v>
      </c>
      <c r="F2260" s="2">
        <v>5</v>
      </c>
      <c r="G2260" s="2">
        <v>5</v>
      </c>
      <c r="H2260" s="2">
        <v>4</v>
      </c>
      <c r="I2260" s="2">
        <v>5</v>
      </c>
      <c r="J2260" s="2">
        <v>4</v>
      </c>
      <c r="K2260" s="2">
        <v>10</v>
      </c>
      <c r="L2260" s="2" t="str">
        <f>IF(F2260&gt;=4,"Positive",IF(F2260=3,"Neutral","Negative"))</f>
        <v>Positive</v>
      </c>
      <c r="M2260" s="2" t="str">
        <f>IF(K2260&gt;=9,"Promoter",IF(K2260&gt;=7,"Passive","Detractor"))</f>
        <v>Promoter</v>
      </c>
      <c r="N2260" s="2" t="s">
        <v>7749</v>
      </c>
    </row>
    <row r="2261" spans="1:14" x14ac:dyDescent="0.2">
      <c r="A2261" s="2" t="s">
        <v>9996</v>
      </c>
      <c r="B2261" s="2" t="s">
        <v>7200</v>
      </c>
      <c r="C2261" s="2" t="s">
        <v>1058</v>
      </c>
      <c r="D2261" s="2" t="s">
        <v>39</v>
      </c>
      <c r="E2261" s="11">
        <v>46177</v>
      </c>
      <c r="F2261" s="2">
        <v>5</v>
      </c>
      <c r="G2261" s="2">
        <v>5</v>
      </c>
      <c r="H2261" s="2">
        <v>5</v>
      </c>
      <c r="I2261" s="2">
        <v>5</v>
      </c>
      <c r="J2261" s="2">
        <v>5</v>
      </c>
      <c r="K2261" s="2">
        <v>8</v>
      </c>
      <c r="L2261" s="2" t="str">
        <f>IF(F2261&gt;=4,"Positive",IF(F2261=3,"Neutral","Negative"))</f>
        <v>Positive</v>
      </c>
      <c r="M2261" s="2" t="str">
        <f>IF(K2261&gt;=9,"Promoter",IF(K2261&gt;=7,"Passive","Detractor"))</f>
        <v>Passive</v>
      </c>
      <c r="N2261" s="2" t="s">
        <v>7743</v>
      </c>
    </row>
    <row r="2262" spans="1:14" x14ac:dyDescent="0.2">
      <c r="A2262" s="2" t="s">
        <v>9997</v>
      </c>
      <c r="B2262" s="2" t="s">
        <v>7014</v>
      </c>
      <c r="C2262" s="2" t="s">
        <v>2503</v>
      </c>
      <c r="D2262" s="2" t="s">
        <v>97</v>
      </c>
      <c r="E2262" s="11">
        <v>46178</v>
      </c>
      <c r="F2262" s="2">
        <v>4</v>
      </c>
      <c r="G2262" s="2">
        <v>4</v>
      </c>
      <c r="H2262" s="2">
        <v>3</v>
      </c>
      <c r="I2262" s="2">
        <v>3</v>
      </c>
      <c r="J2262" s="2">
        <v>4</v>
      </c>
      <c r="K2262" s="2">
        <v>9</v>
      </c>
      <c r="L2262" s="2" t="str">
        <f>IF(F2262&gt;=4,"Positive",IF(F2262=3,"Neutral","Negative"))</f>
        <v>Positive</v>
      </c>
      <c r="M2262" s="2" t="str">
        <f>IF(K2262&gt;=9,"Promoter",IF(K2262&gt;=7,"Passive","Detractor"))</f>
        <v>Promoter</v>
      </c>
      <c r="N2262" s="2" t="s">
        <v>7743</v>
      </c>
    </row>
    <row r="2263" spans="1:14" x14ac:dyDescent="0.2">
      <c r="A2263" s="2" t="s">
        <v>9998</v>
      </c>
      <c r="B2263" s="2" t="s">
        <v>7062</v>
      </c>
      <c r="C2263" s="2" t="s">
        <v>1724</v>
      </c>
      <c r="D2263" s="2" t="s">
        <v>73</v>
      </c>
      <c r="E2263" s="11">
        <v>46178</v>
      </c>
      <c r="F2263" s="2">
        <v>4</v>
      </c>
      <c r="G2263" s="2">
        <v>3</v>
      </c>
      <c r="H2263" s="2">
        <v>3</v>
      </c>
      <c r="I2263" s="2">
        <v>4</v>
      </c>
      <c r="J2263" s="2">
        <v>5</v>
      </c>
      <c r="K2263" s="2">
        <v>7</v>
      </c>
      <c r="L2263" s="2" t="str">
        <f>IF(F2263&gt;=4,"Positive",IF(F2263=3,"Neutral","Negative"))</f>
        <v>Positive</v>
      </c>
      <c r="M2263" s="2" t="str">
        <f>IF(K2263&gt;=9,"Promoter",IF(K2263&gt;=7,"Passive","Detractor"))</f>
        <v>Passive</v>
      </c>
      <c r="N2263" s="2" t="s">
        <v>7733</v>
      </c>
    </row>
    <row r="2264" spans="1:14" x14ac:dyDescent="0.2">
      <c r="A2264" s="2" t="s">
        <v>9999</v>
      </c>
      <c r="B2264" s="2" t="s">
        <v>7194</v>
      </c>
      <c r="C2264" s="2" t="s">
        <v>1943</v>
      </c>
      <c r="D2264" s="2" t="s">
        <v>116</v>
      </c>
      <c r="E2264" s="11">
        <v>46178</v>
      </c>
      <c r="F2264" s="2">
        <v>5</v>
      </c>
      <c r="G2264" s="2">
        <v>4</v>
      </c>
      <c r="H2264" s="2">
        <v>4</v>
      </c>
      <c r="I2264" s="2">
        <v>5</v>
      </c>
      <c r="J2264" s="2">
        <v>5</v>
      </c>
      <c r="K2264" s="2">
        <v>8</v>
      </c>
      <c r="L2264" s="2" t="str">
        <f>IF(F2264&gt;=4,"Positive",IF(F2264=3,"Neutral","Negative"))</f>
        <v>Positive</v>
      </c>
      <c r="M2264" s="2" t="str">
        <f>IF(K2264&gt;=9,"Promoter",IF(K2264&gt;=7,"Passive","Detractor"))</f>
        <v>Passive</v>
      </c>
      <c r="N2264" s="2" t="s">
        <v>7733</v>
      </c>
    </row>
    <row r="2265" spans="1:14" x14ac:dyDescent="0.2">
      <c r="A2265" s="2" t="s">
        <v>10000</v>
      </c>
      <c r="B2265" s="2" t="s">
        <v>7209</v>
      </c>
      <c r="C2265" s="2" t="s">
        <v>848</v>
      </c>
      <c r="D2265" s="2" t="s">
        <v>69</v>
      </c>
      <c r="E2265" s="11">
        <v>46178</v>
      </c>
      <c r="F2265" s="2">
        <v>4</v>
      </c>
      <c r="G2265" s="2">
        <v>4</v>
      </c>
      <c r="H2265" s="2">
        <v>5</v>
      </c>
      <c r="I2265" s="2">
        <v>3</v>
      </c>
      <c r="J2265" s="2">
        <v>3</v>
      </c>
      <c r="K2265" s="2">
        <v>7</v>
      </c>
      <c r="L2265" s="2" t="str">
        <f>IF(F2265&gt;=4,"Positive",IF(F2265=3,"Neutral","Negative"))</f>
        <v>Positive</v>
      </c>
      <c r="M2265" s="2" t="str">
        <f>IF(K2265&gt;=9,"Promoter",IF(K2265&gt;=7,"Passive","Detractor"))</f>
        <v>Passive</v>
      </c>
      <c r="N2265" s="2" t="s">
        <v>7733</v>
      </c>
    </row>
    <row r="2266" spans="1:14" x14ac:dyDescent="0.2">
      <c r="A2266" s="2" t="s">
        <v>10001</v>
      </c>
      <c r="B2266" s="2" t="s">
        <v>7238</v>
      </c>
      <c r="C2266" s="2" t="s">
        <v>2223</v>
      </c>
      <c r="D2266" s="2" t="s">
        <v>37</v>
      </c>
      <c r="E2266" s="11">
        <v>46178</v>
      </c>
      <c r="F2266" s="2">
        <v>5</v>
      </c>
      <c r="G2266" s="2">
        <v>4</v>
      </c>
      <c r="H2266" s="2">
        <v>5</v>
      </c>
      <c r="I2266" s="2">
        <v>5</v>
      </c>
      <c r="J2266" s="2">
        <v>4</v>
      </c>
      <c r="K2266" s="2">
        <v>8</v>
      </c>
      <c r="L2266" s="2" t="str">
        <f>IF(F2266&gt;=4,"Positive",IF(F2266=3,"Neutral","Negative"))</f>
        <v>Positive</v>
      </c>
      <c r="M2266" s="2" t="str">
        <f>IF(K2266&gt;=9,"Promoter",IF(K2266&gt;=7,"Passive","Detractor"))</f>
        <v>Passive</v>
      </c>
      <c r="N2266" s="2" t="s">
        <v>7737</v>
      </c>
    </row>
    <row r="2267" spans="1:14" x14ac:dyDescent="0.2">
      <c r="A2267" s="2" t="s">
        <v>10002</v>
      </c>
      <c r="B2267" s="2" t="s">
        <v>7010</v>
      </c>
      <c r="C2267" s="2" t="s">
        <v>2436</v>
      </c>
      <c r="D2267" s="2" t="s">
        <v>118</v>
      </c>
      <c r="E2267" s="11">
        <v>46179</v>
      </c>
      <c r="F2267" s="2">
        <v>5</v>
      </c>
      <c r="G2267" s="2">
        <v>5</v>
      </c>
      <c r="H2267" s="2">
        <v>5</v>
      </c>
      <c r="I2267" s="2">
        <v>5</v>
      </c>
      <c r="J2267" s="2">
        <v>5</v>
      </c>
      <c r="K2267" s="2">
        <v>10</v>
      </c>
      <c r="L2267" s="2" t="str">
        <f>IF(F2267&gt;=4,"Positive",IF(F2267=3,"Neutral","Negative"))</f>
        <v>Positive</v>
      </c>
      <c r="M2267" s="2" t="str">
        <f>IF(K2267&gt;=9,"Promoter",IF(K2267&gt;=7,"Passive","Detractor"))</f>
        <v>Promoter</v>
      </c>
      <c r="N2267" s="2" t="s">
        <v>7733</v>
      </c>
    </row>
    <row r="2268" spans="1:14" x14ac:dyDescent="0.2">
      <c r="A2268" s="2" t="s">
        <v>10003</v>
      </c>
      <c r="B2268" s="2" t="s">
        <v>7164</v>
      </c>
      <c r="C2268" s="2" t="s">
        <v>779</v>
      </c>
      <c r="D2268" s="2" t="s">
        <v>97</v>
      </c>
      <c r="E2268" s="11">
        <v>46179</v>
      </c>
      <c r="F2268" s="2">
        <v>4</v>
      </c>
      <c r="G2268" s="2">
        <v>4</v>
      </c>
      <c r="H2268" s="2">
        <v>4</v>
      </c>
      <c r="I2268" s="2">
        <v>5</v>
      </c>
      <c r="J2268" s="2">
        <v>3</v>
      </c>
      <c r="K2268" s="2">
        <v>8</v>
      </c>
      <c r="L2268" s="2" t="str">
        <f>IF(F2268&gt;=4,"Positive",IF(F2268=3,"Neutral","Negative"))</f>
        <v>Positive</v>
      </c>
      <c r="M2268" s="2" t="str">
        <f>IF(K2268&gt;=9,"Promoter",IF(K2268&gt;=7,"Passive","Detractor"))</f>
        <v>Passive</v>
      </c>
      <c r="N2268" s="2" t="s">
        <v>7737</v>
      </c>
    </row>
    <row r="2269" spans="1:14" x14ac:dyDescent="0.2">
      <c r="A2269" s="2" t="s">
        <v>10004</v>
      </c>
      <c r="B2269" s="2" t="s">
        <v>7178</v>
      </c>
      <c r="C2269" s="2" t="s">
        <v>1283</v>
      </c>
      <c r="D2269" s="2" t="s">
        <v>67</v>
      </c>
      <c r="E2269" s="11">
        <v>46179</v>
      </c>
      <c r="F2269" s="2">
        <v>3</v>
      </c>
      <c r="G2269" s="2">
        <v>3</v>
      </c>
      <c r="H2269" s="2">
        <v>2</v>
      </c>
      <c r="I2269" s="2">
        <v>3</v>
      </c>
      <c r="J2269" s="2">
        <v>4</v>
      </c>
      <c r="K2269" s="2">
        <v>7</v>
      </c>
      <c r="L2269" s="2" t="str">
        <f>IF(F2269&gt;=4,"Positive",IF(F2269=3,"Neutral","Negative"))</f>
        <v>Neutral</v>
      </c>
      <c r="M2269" s="2" t="str">
        <f>IF(K2269&gt;=9,"Promoter",IF(K2269&gt;=7,"Passive","Detractor"))</f>
        <v>Passive</v>
      </c>
      <c r="N2269" s="2" t="s">
        <v>7733</v>
      </c>
    </row>
    <row r="2270" spans="1:14" x14ac:dyDescent="0.2">
      <c r="A2270" s="2" t="s">
        <v>10005</v>
      </c>
      <c r="B2270" s="2" t="s">
        <v>7183</v>
      </c>
      <c r="C2270" s="2" t="s">
        <v>1058</v>
      </c>
      <c r="D2270" s="2" t="s">
        <v>73</v>
      </c>
      <c r="E2270" s="11">
        <v>46179</v>
      </c>
      <c r="F2270" s="2">
        <v>5</v>
      </c>
      <c r="G2270" s="2">
        <v>5</v>
      </c>
      <c r="H2270" s="2">
        <v>5</v>
      </c>
      <c r="I2270" s="2">
        <v>5</v>
      </c>
      <c r="J2270" s="2">
        <v>4</v>
      </c>
      <c r="K2270" s="2">
        <v>9</v>
      </c>
      <c r="L2270" s="2" t="str">
        <f>IF(F2270&gt;=4,"Positive",IF(F2270=3,"Neutral","Negative"))</f>
        <v>Positive</v>
      </c>
      <c r="M2270" s="2" t="str">
        <f>IF(K2270&gt;=9,"Promoter",IF(K2270&gt;=7,"Passive","Detractor"))</f>
        <v>Promoter</v>
      </c>
      <c r="N2270" s="2" t="s">
        <v>7743</v>
      </c>
    </row>
    <row r="2271" spans="1:14" x14ac:dyDescent="0.2">
      <c r="A2271" s="2" t="s">
        <v>10006</v>
      </c>
      <c r="B2271" s="2" t="s">
        <v>7203</v>
      </c>
      <c r="C2271" s="2" t="s">
        <v>2095</v>
      </c>
      <c r="D2271" s="2" t="s">
        <v>34</v>
      </c>
      <c r="E2271" s="11">
        <v>46179</v>
      </c>
      <c r="F2271" s="2">
        <v>5</v>
      </c>
      <c r="G2271" s="2">
        <v>5</v>
      </c>
      <c r="H2271" s="2">
        <v>4</v>
      </c>
      <c r="I2271" s="2">
        <v>5</v>
      </c>
      <c r="J2271" s="2">
        <v>5</v>
      </c>
      <c r="K2271" s="2">
        <v>10</v>
      </c>
      <c r="L2271" s="2" t="str">
        <f>IF(F2271&gt;=4,"Positive",IF(F2271=3,"Neutral","Negative"))</f>
        <v>Positive</v>
      </c>
      <c r="M2271" s="2" t="str">
        <f>IF(K2271&gt;=9,"Promoter",IF(K2271&gt;=7,"Passive","Detractor"))</f>
        <v>Promoter</v>
      </c>
      <c r="N2271" s="2" t="s">
        <v>7737</v>
      </c>
    </row>
    <row r="2272" spans="1:14" x14ac:dyDescent="0.2">
      <c r="A2272" s="2" t="s">
        <v>10007</v>
      </c>
      <c r="B2272" s="2" t="s">
        <v>6810</v>
      </c>
      <c r="C2272" s="2" t="s">
        <v>2226</v>
      </c>
      <c r="D2272" s="2" t="s">
        <v>69</v>
      </c>
      <c r="E2272" s="11">
        <v>46180</v>
      </c>
      <c r="F2272" s="2">
        <v>4</v>
      </c>
      <c r="G2272" s="2">
        <v>4</v>
      </c>
      <c r="H2272" s="2">
        <v>3</v>
      </c>
      <c r="I2272" s="2">
        <v>4</v>
      </c>
      <c r="J2272" s="2">
        <v>4</v>
      </c>
      <c r="K2272" s="2">
        <v>7</v>
      </c>
      <c r="L2272" s="2" t="str">
        <f>IF(F2272&gt;=4,"Positive",IF(F2272=3,"Neutral","Negative"))</f>
        <v>Positive</v>
      </c>
      <c r="M2272" s="2" t="str">
        <f>IF(K2272&gt;=9,"Promoter",IF(K2272&gt;=7,"Passive","Detractor"))</f>
        <v>Passive</v>
      </c>
      <c r="N2272" s="2" t="s">
        <v>7737</v>
      </c>
    </row>
    <row r="2273" spans="1:14" x14ac:dyDescent="0.2">
      <c r="A2273" s="2" t="s">
        <v>10008</v>
      </c>
      <c r="B2273" s="2" t="s">
        <v>7112</v>
      </c>
      <c r="C2273" s="2" t="s">
        <v>2319</v>
      </c>
      <c r="D2273" s="2" t="s">
        <v>99</v>
      </c>
      <c r="E2273" s="11">
        <v>46180</v>
      </c>
      <c r="F2273" s="2">
        <v>2</v>
      </c>
      <c r="G2273" s="2">
        <v>3</v>
      </c>
      <c r="H2273" s="2">
        <v>1</v>
      </c>
      <c r="I2273" s="2">
        <v>2</v>
      </c>
      <c r="J2273" s="2">
        <v>2</v>
      </c>
      <c r="K2273" s="2">
        <v>3</v>
      </c>
      <c r="L2273" s="2" t="str">
        <f>IF(F2273&gt;=4,"Positive",IF(F2273=3,"Neutral","Negative"))</f>
        <v>Negative</v>
      </c>
      <c r="M2273" s="2" t="str">
        <f>IF(K2273&gt;=9,"Promoter",IF(K2273&gt;=7,"Passive","Detractor"))</f>
        <v>Detractor</v>
      </c>
      <c r="N2273" s="2" t="s">
        <v>7749</v>
      </c>
    </row>
    <row r="2274" spans="1:14" x14ac:dyDescent="0.2">
      <c r="A2274" s="2" t="s">
        <v>10009</v>
      </c>
      <c r="B2274" s="2" t="s">
        <v>7196</v>
      </c>
      <c r="C2274" s="2" t="s">
        <v>196</v>
      </c>
      <c r="D2274" s="2" t="s">
        <v>43</v>
      </c>
      <c r="E2274" s="11">
        <v>46180</v>
      </c>
      <c r="F2274" s="2">
        <v>4</v>
      </c>
      <c r="G2274" s="2">
        <v>4</v>
      </c>
      <c r="H2274" s="2">
        <v>5</v>
      </c>
      <c r="I2274" s="2">
        <v>4</v>
      </c>
      <c r="J2274" s="2">
        <v>3</v>
      </c>
      <c r="K2274" s="2">
        <v>8</v>
      </c>
      <c r="L2274" s="2" t="str">
        <f>IF(F2274&gt;=4,"Positive",IF(F2274=3,"Neutral","Negative"))</f>
        <v>Positive</v>
      </c>
      <c r="M2274" s="2" t="str">
        <f>IF(K2274&gt;=9,"Promoter",IF(K2274&gt;=7,"Passive","Detractor"))</f>
        <v>Passive</v>
      </c>
      <c r="N2274" s="2" t="s">
        <v>7735</v>
      </c>
    </row>
    <row r="2275" spans="1:14" x14ac:dyDescent="0.2">
      <c r="A2275" s="2" t="s">
        <v>10010</v>
      </c>
      <c r="B2275" s="2" t="s">
        <v>7231</v>
      </c>
      <c r="C2275" s="2" t="s">
        <v>1801</v>
      </c>
      <c r="D2275" s="2" t="s">
        <v>9</v>
      </c>
      <c r="E2275" s="11">
        <v>46180</v>
      </c>
      <c r="F2275" s="2">
        <v>4</v>
      </c>
      <c r="G2275" s="2">
        <v>4</v>
      </c>
      <c r="H2275" s="2">
        <v>4</v>
      </c>
      <c r="I2275" s="2">
        <v>3</v>
      </c>
      <c r="J2275" s="2">
        <v>4</v>
      </c>
      <c r="K2275" s="2">
        <v>8</v>
      </c>
      <c r="L2275" s="2" t="str">
        <f>IF(F2275&gt;=4,"Positive",IF(F2275=3,"Neutral","Negative"))</f>
        <v>Positive</v>
      </c>
      <c r="M2275" s="2" t="str">
        <f>IF(K2275&gt;=9,"Promoter",IF(K2275&gt;=7,"Passive","Detractor"))</f>
        <v>Passive</v>
      </c>
      <c r="N2275" s="2" t="s">
        <v>7743</v>
      </c>
    </row>
    <row r="2276" spans="1:14" x14ac:dyDescent="0.2">
      <c r="A2276" s="2" t="s">
        <v>10011</v>
      </c>
      <c r="B2276" s="2" t="s">
        <v>6991</v>
      </c>
      <c r="C2276" s="2" t="s">
        <v>1708</v>
      </c>
      <c r="D2276" s="2" t="s">
        <v>125</v>
      </c>
      <c r="E2276" s="11">
        <v>46181</v>
      </c>
      <c r="F2276" s="2">
        <v>4</v>
      </c>
      <c r="G2276" s="2">
        <v>3</v>
      </c>
      <c r="H2276" s="2">
        <v>5</v>
      </c>
      <c r="I2276" s="2">
        <v>4</v>
      </c>
      <c r="J2276" s="2">
        <v>4</v>
      </c>
      <c r="K2276" s="2">
        <v>9</v>
      </c>
      <c r="L2276" s="2" t="str">
        <f>IF(F2276&gt;=4,"Positive",IF(F2276=3,"Neutral","Negative"))</f>
        <v>Positive</v>
      </c>
      <c r="M2276" s="2" t="str">
        <f>IF(K2276&gt;=9,"Promoter",IF(K2276&gt;=7,"Passive","Detractor"))</f>
        <v>Promoter</v>
      </c>
      <c r="N2276" s="2" t="s">
        <v>7743</v>
      </c>
    </row>
    <row r="2277" spans="1:14" x14ac:dyDescent="0.2">
      <c r="A2277" s="2" t="s">
        <v>10012</v>
      </c>
      <c r="B2277" s="2" t="s">
        <v>7137</v>
      </c>
      <c r="C2277" s="2" t="s">
        <v>2591</v>
      </c>
      <c r="D2277" s="2" t="s">
        <v>32</v>
      </c>
      <c r="E2277" s="11">
        <v>46181</v>
      </c>
      <c r="F2277" s="2">
        <v>5</v>
      </c>
      <c r="G2277" s="2">
        <v>4</v>
      </c>
      <c r="H2277" s="2">
        <v>5</v>
      </c>
      <c r="I2277" s="2">
        <v>5</v>
      </c>
      <c r="J2277" s="2">
        <v>5</v>
      </c>
      <c r="K2277" s="2">
        <v>8</v>
      </c>
      <c r="L2277" s="2" t="str">
        <f>IF(F2277&gt;=4,"Positive",IF(F2277=3,"Neutral","Negative"))</f>
        <v>Positive</v>
      </c>
      <c r="M2277" s="2" t="str">
        <f>IF(K2277&gt;=9,"Promoter",IF(K2277&gt;=7,"Passive","Detractor"))</f>
        <v>Passive</v>
      </c>
      <c r="N2277" s="2" t="s">
        <v>7743</v>
      </c>
    </row>
    <row r="2278" spans="1:14" x14ac:dyDescent="0.2">
      <c r="A2278" s="2" t="s">
        <v>10013</v>
      </c>
      <c r="B2278" s="2" t="s">
        <v>7215</v>
      </c>
      <c r="C2278" s="2" t="s">
        <v>1053</v>
      </c>
      <c r="D2278" s="2" t="s">
        <v>29</v>
      </c>
      <c r="E2278" s="11">
        <v>46181</v>
      </c>
      <c r="F2278" s="2">
        <v>4</v>
      </c>
      <c r="G2278" s="2">
        <v>3</v>
      </c>
      <c r="H2278" s="2">
        <v>3</v>
      </c>
      <c r="I2278" s="2">
        <v>4</v>
      </c>
      <c r="J2278" s="2">
        <v>4</v>
      </c>
      <c r="K2278" s="2">
        <v>9</v>
      </c>
      <c r="L2278" s="2" t="str">
        <f>IF(F2278&gt;=4,"Positive",IF(F2278=3,"Neutral","Negative"))</f>
        <v>Positive</v>
      </c>
      <c r="M2278" s="2" t="str">
        <f>IF(K2278&gt;=9,"Promoter",IF(K2278&gt;=7,"Passive","Detractor"))</f>
        <v>Promoter</v>
      </c>
      <c r="N2278" s="2" t="s">
        <v>7733</v>
      </c>
    </row>
    <row r="2279" spans="1:14" x14ac:dyDescent="0.2">
      <c r="A2279" s="2" t="s">
        <v>10014</v>
      </c>
      <c r="B2279" s="2" t="s">
        <v>7219</v>
      </c>
      <c r="C2279" s="2" t="s">
        <v>974</v>
      </c>
      <c r="D2279" s="2" t="s">
        <v>19</v>
      </c>
      <c r="E2279" s="11">
        <v>46181</v>
      </c>
      <c r="F2279" s="2">
        <v>4</v>
      </c>
      <c r="G2279" s="2">
        <v>4</v>
      </c>
      <c r="H2279" s="2">
        <v>5</v>
      </c>
      <c r="I2279" s="2">
        <v>4</v>
      </c>
      <c r="J2279" s="2">
        <v>4</v>
      </c>
      <c r="K2279" s="2">
        <v>8</v>
      </c>
      <c r="L2279" s="2" t="str">
        <f>IF(F2279&gt;=4,"Positive",IF(F2279=3,"Neutral","Negative"))</f>
        <v>Positive</v>
      </c>
      <c r="M2279" s="2" t="str">
        <f>IF(K2279&gt;=9,"Promoter",IF(K2279&gt;=7,"Passive","Detractor"))</f>
        <v>Passive</v>
      </c>
      <c r="N2279" s="2" t="s">
        <v>7749</v>
      </c>
    </row>
    <row r="2280" spans="1:14" x14ac:dyDescent="0.2">
      <c r="A2280" s="2" t="s">
        <v>10015</v>
      </c>
      <c r="B2280" s="2" t="s">
        <v>7236</v>
      </c>
      <c r="C2280" s="2" t="s">
        <v>1705</v>
      </c>
      <c r="D2280" s="2" t="s">
        <v>108</v>
      </c>
      <c r="E2280" s="11">
        <v>46181</v>
      </c>
      <c r="F2280" s="2">
        <v>3</v>
      </c>
      <c r="G2280" s="2">
        <v>2</v>
      </c>
      <c r="H2280" s="2">
        <v>3</v>
      </c>
      <c r="I2280" s="2">
        <v>3</v>
      </c>
      <c r="J2280" s="2">
        <v>3</v>
      </c>
      <c r="K2280" s="2">
        <v>7</v>
      </c>
      <c r="L2280" s="2" t="str">
        <f>IF(F2280&gt;=4,"Positive",IF(F2280=3,"Neutral","Negative"))</f>
        <v>Neutral</v>
      </c>
      <c r="M2280" s="2" t="str">
        <f>IF(K2280&gt;=9,"Promoter",IF(K2280&gt;=7,"Passive","Detractor"))</f>
        <v>Passive</v>
      </c>
      <c r="N2280" s="2" t="s">
        <v>7743</v>
      </c>
    </row>
    <row r="2281" spans="1:14" x14ac:dyDescent="0.2">
      <c r="A2281" s="2" t="s">
        <v>10016</v>
      </c>
      <c r="B2281" s="2" t="s">
        <v>6888</v>
      </c>
      <c r="C2281" s="2" t="s">
        <v>573</v>
      </c>
      <c r="D2281" s="2" t="s">
        <v>34</v>
      </c>
      <c r="E2281" s="11">
        <v>46182</v>
      </c>
      <c r="F2281" s="2">
        <v>4</v>
      </c>
      <c r="G2281" s="2">
        <v>3</v>
      </c>
      <c r="H2281" s="2">
        <v>5</v>
      </c>
      <c r="I2281" s="2">
        <v>3</v>
      </c>
      <c r="J2281" s="2">
        <v>4</v>
      </c>
      <c r="K2281" s="2">
        <v>9</v>
      </c>
      <c r="L2281" s="2" t="str">
        <f>IF(F2281&gt;=4,"Positive",IF(F2281=3,"Neutral","Negative"))</f>
        <v>Positive</v>
      </c>
      <c r="M2281" s="2" t="str">
        <f>IF(K2281&gt;=9,"Promoter",IF(K2281&gt;=7,"Passive","Detractor"))</f>
        <v>Promoter</v>
      </c>
      <c r="N2281" s="2" t="s">
        <v>7737</v>
      </c>
    </row>
    <row r="2282" spans="1:14" x14ac:dyDescent="0.2">
      <c r="A2282" s="2" t="s">
        <v>10017</v>
      </c>
      <c r="B2282" s="2" t="s">
        <v>7280</v>
      </c>
      <c r="C2282" s="2" t="s">
        <v>974</v>
      </c>
      <c r="D2282" s="2" t="s">
        <v>39</v>
      </c>
      <c r="E2282" s="11">
        <v>46182</v>
      </c>
      <c r="F2282" s="2">
        <v>3</v>
      </c>
      <c r="G2282" s="2">
        <v>3</v>
      </c>
      <c r="H2282" s="2">
        <v>4</v>
      </c>
      <c r="I2282" s="2">
        <v>3</v>
      </c>
      <c r="J2282" s="2">
        <v>3</v>
      </c>
      <c r="K2282" s="2">
        <v>7</v>
      </c>
      <c r="L2282" s="2" t="str">
        <f>IF(F2282&gt;=4,"Positive",IF(F2282=3,"Neutral","Negative"))</f>
        <v>Neutral</v>
      </c>
      <c r="M2282" s="2" t="str">
        <f>IF(K2282&gt;=9,"Promoter",IF(K2282&gt;=7,"Passive","Detractor"))</f>
        <v>Passive</v>
      </c>
      <c r="N2282" s="2" t="s">
        <v>7733</v>
      </c>
    </row>
    <row r="2283" spans="1:14" x14ac:dyDescent="0.2">
      <c r="A2283" s="2" t="s">
        <v>10018</v>
      </c>
      <c r="B2283" s="2" t="s">
        <v>7081</v>
      </c>
      <c r="C2283" s="2" t="s">
        <v>603</v>
      </c>
      <c r="D2283" s="2" t="s">
        <v>103</v>
      </c>
      <c r="E2283" s="11">
        <v>46183</v>
      </c>
      <c r="F2283" s="2">
        <v>2</v>
      </c>
      <c r="G2283" s="2">
        <v>2</v>
      </c>
      <c r="H2283" s="2">
        <v>3</v>
      </c>
      <c r="I2283" s="2">
        <v>1</v>
      </c>
      <c r="J2283" s="2">
        <v>1</v>
      </c>
      <c r="K2283" s="2">
        <v>2</v>
      </c>
      <c r="L2283" s="2" t="str">
        <f>IF(F2283&gt;=4,"Positive",IF(F2283=3,"Neutral","Negative"))</f>
        <v>Negative</v>
      </c>
      <c r="M2283" s="2" t="str">
        <f>IF(K2283&gt;=9,"Promoter",IF(K2283&gt;=7,"Passive","Detractor"))</f>
        <v>Detractor</v>
      </c>
      <c r="N2283" s="2" t="s">
        <v>7733</v>
      </c>
    </row>
    <row r="2284" spans="1:14" x14ac:dyDescent="0.2">
      <c r="A2284" s="2" t="s">
        <v>10019</v>
      </c>
      <c r="B2284" s="2" t="s">
        <v>7167</v>
      </c>
      <c r="C2284" s="2" t="s">
        <v>1240</v>
      </c>
      <c r="D2284" s="2" t="s">
        <v>101</v>
      </c>
      <c r="E2284" s="11">
        <v>46183</v>
      </c>
      <c r="F2284" s="2">
        <v>5</v>
      </c>
      <c r="G2284" s="2">
        <v>4</v>
      </c>
      <c r="H2284" s="2">
        <v>5</v>
      </c>
      <c r="I2284" s="2">
        <v>5</v>
      </c>
      <c r="J2284" s="2">
        <v>4</v>
      </c>
      <c r="K2284" s="2">
        <v>8</v>
      </c>
      <c r="L2284" s="2" t="str">
        <f>IF(F2284&gt;=4,"Positive",IF(F2284=3,"Neutral","Negative"))</f>
        <v>Positive</v>
      </c>
      <c r="M2284" s="2" t="str">
        <f>IF(K2284&gt;=9,"Promoter",IF(K2284&gt;=7,"Passive","Detractor"))</f>
        <v>Passive</v>
      </c>
      <c r="N2284" s="2" t="s">
        <v>7735</v>
      </c>
    </row>
    <row r="2285" spans="1:14" x14ac:dyDescent="0.2">
      <c r="A2285" s="2" t="s">
        <v>10020</v>
      </c>
      <c r="B2285" s="2" t="s">
        <v>7243</v>
      </c>
      <c r="C2285" s="2" t="s">
        <v>1602</v>
      </c>
      <c r="D2285" s="2" t="s">
        <v>73</v>
      </c>
      <c r="E2285" s="11">
        <v>46183</v>
      </c>
      <c r="F2285" s="2">
        <v>3</v>
      </c>
      <c r="G2285" s="2">
        <v>4</v>
      </c>
      <c r="H2285" s="2">
        <v>2</v>
      </c>
      <c r="I2285" s="2">
        <v>4</v>
      </c>
      <c r="J2285" s="2">
        <v>4</v>
      </c>
      <c r="K2285" s="2">
        <v>7</v>
      </c>
      <c r="L2285" s="2" t="str">
        <f>IF(F2285&gt;=4,"Positive",IF(F2285=3,"Neutral","Negative"))</f>
        <v>Neutral</v>
      </c>
      <c r="M2285" s="2" t="str">
        <f>IF(K2285&gt;=9,"Promoter",IF(K2285&gt;=7,"Passive","Detractor"))</f>
        <v>Passive</v>
      </c>
      <c r="N2285" s="2" t="s">
        <v>7737</v>
      </c>
    </row>
    <row r="2286" spans="1:14" x14ac:dyDescent="0.2">
      <c r="A2286" s="2" t="s">
        <v>10021</v>
      </c>
      <c r="B2286" s="2" t="s">
        <v>7257</v>
      </c>
      <c r="C2286" s="2" t="s">
        <v>2583</v>
      </c>
      <c r="D2286" s="2" t="s">
        <v>99</v>
      </c>
      <c r="E2286" s="11">
        <v>46183</v>
      </c>
      <c r="F2286" s="2">
        <v>3</v>
      </c>
      <c r="G2286" s="2">
        <v>2</v>
      </c>
      <c r="H2286" s="2">
        <v>4</v>
      </c>
      <c r="I2286" s="2">
        <v>3</v>
      </c>
      <c r="J2286" s="2">
        <v>3</v>
      </c>
      <c r="K2286" s="2">
        <v>5</v>
      </c>
      <c r="L2286" s="2" t="str">
        <f>IF(F2286&gt;=4,"Positive",IF(F2286=3,"Neutral","Negative"))</f>
        <v>Neutral</v>
      </c>
      <c r="M2286" s="2" t="str">
        <f>IF(K2286&gt;=9,"Promoter",IF(K2286&gt;=7,"Passive","Detractor"))</f>
        <v>Detractor</v>
      </c>
      <c r="N2286" s="2" t="s">
        <v>7735</v>
      </c>
    </row>
    <row r="2287" spans="1:14" x14ac:dyDescent="0.2">
      <c r="A2287" s="2" t="s">
        <v>10022</v>
      </c>
      <c r="B2287" s="2" t="s">
        <v>7125</v>
      </c>
      <c r="C2287" s="2" t="s">
        <v>1057</v>
      </c>
      <c r="D2287" s="2" t="s">
        <v>99</v>
      </c>
      <c r="E2287" s="11">
        <v>46184</v>
      </c>
      <c r="F2287" s="2">
        <v>5</v>
      </c>
      <c r="G2287" s="2">
        <v>4</v>
      </c>
      <c r="H2287" s="2">
        <v>5</v>
      </c>
      <c r="I2287" s="2">
        <v>5</v>
      </c>
      <c r="J2287" s="2">
        <v>5</v>
      </c>
      <c r="K2287" s="2">
        <v>9</v>
      </c>
      <c r="L2287" s="2" t="str">
        <f>IF(F2287&gt;=4,"Positive",IF(F2287=3,"Neutral","Negative"))</f>
        <v>Positive</v>
      </c>
      <c r="M2287" s="2" t="str">
        <f>IF(K2287&gt;=9,"Promoter",IF(K2287&gt;=7,"Passive","Detractor"))</f>
        <v>Promoter</v>
      </c>
      <c r="N2287" s="2" t="s">
        <v>7743</v>
      </c>
    </row>
    <row r="2288" spans="1:14" x14ac:dyDescent="0.2">
      <c r="A2288" s="2" t="s">
        <v>10023</v>
      </c>
      <c r="B2288" s="2" t="s">
        <v>7252</v>
      </c>
      <c r="C2288" s="2" t="s">
        <v>2244</v>
      </c>
      <c r="D2288" s="2" t="s">
        <v>118</v>
      </c>
      <c r="E2288" s="11">
        <v>46184</v>
      </c>
      <c r="F2288" s="2">
        <v>5</v>
      </c>
      <c r="G2288" s="2">
        <v>5</v>
      </c>
      <c r="H2288" s="2">
        <v>5</v>
      </c>
      <c r="I2288" s="2">
        <v>5</v>
      </c>
      <c r="J2288" s="2">
        <v>5</v>
      </c>
      <c r="K2288" s="2">
        <v>10</v>
      </c>
      <c r="L2288" s="2" t="str">
        <f>IF(F2288&gt;=4,"Positive",IF(F2288=3,"Neutral","Negative"))</f>
        <v>Positive</v>
      </c>
      <c r="M2288" s="2" t="str">
        <f>IF(K2288&gt;=9,"Promoter",IF(K2288&gt;=7,"Passive","Detractor"))</f>
        <v>Promoter</v>
      </c>
      <c r="N2288" s="2" t="s">
        <v>7743</v>
      </c>
    </row>
    <row r="2289" spans="1:14" x14ac:dyDescent="0.2">
      <c r="A2289" s="2" t="s">
        <v>10024</v>
      </c>
      <c r="B2289" s="2" t="s">
        <v>7069</v>
      </c>
      <c r="C2289" s="2" t="s">
        <v>1732</v>
      </c>
      <c r="D2289" s="2" t="s">
        <v>93</v>
      </c>
      <c r="E2289" s="11">
        <v>46185</v>
      </c>
      <c r="F2289" s="2">
        <v>4</v>
      </c>
      <c r="G2289" s="2">
        <v>3</v>
      </c>
      <c r="H2289" s="2">
        <v>5</v>
      </c>
      <c r="I2289" s="2">
        <v>3</v>
      </c>
      <c r="J2289" s="2">
        <v>4</v>
      </c>
      <c r="K2289" s="2">
        <v>8</v>
      </c>
      <c r="L2289" s="2" t="str">
        <f>IF(F2289&gt;=4,"Positive",IF(F2289=3,"Neutral","Negative"))</f>
        <v>Positive</v>
      </c>
      <c r="M2289" s="2" t="str">
        <f>IF(K2289&gt;=9,"Promoter",IF(K2289&gt;=7,"Passive","Detractor"))</f>
        <v>Passive</v>
      </c>
      <c r="N2289" s="2" t="s">
        <v>7743</v>
      </c>
    </row>
    <row r="2290" spans="1:14" x14ac:dyDescent="0.2">
      <c r="A2290" s="2" t="s">
        <v>10025</v>
      </c>
      <c r="B2290" s="2" t="s">
        <v>7143</v>
      </c>
      <c r="C2290" s="2" t="s">
        <v>2495</v>
      </c>
      <c r="D2290" s="2" t="s">
        <v>9</v>
      </c>
      <c r="E2290" s="11">
        <v>46185</v>
      </c>
      <c r="F2290" s="2">
        <v>3</v>
      </c>
      <c r="G2290" s="2">
        <v>2</v>
      </c>
      <c r="H2290" s="2">
        <v>4</v>
      </c>
      <c r="I2290" s="2">
        <v>4</v>
      </c>
      <c r="J2290" s="2">
        <v>3</v>
      </c>
      <c r="K2290" s="2">
        <v>7</v>
      </c>
      <c r="L2290" s="2" t="str">
        <f>IF(F2290&gt;=4,"Positive",IF(F2290=3,"Neutral","Negative"))</f>
        <v>Neutral</v>
      </c>
      <c r="M2290" s="2" t="str">
        <f>IF(K2290&gt;=9,"Promoter",IF(K2290&gt;=7,"Passive","Detractor"))</f>
        <v>Passive</v>
      </c>
      <c r="N2290" s="2" t="s">
        <v>7735</v>
      </c>
    </row>
    <row r="2291" spans="1:14" x14ac:dyDescent="0.2">
      <c r="A2291" s="2" t="s">
        <v>10026</v>
      </c>
      <c r="B2291" s="2" t="s">
        <v>7180</v>
      </c>
      <c r="C2291" s="2" t="s">
        <v>974</v>
      </c>
      <c r="D2291" s="2" t="s">
        <v>83</v>
      </c>
      <c r="E2291" s="11">
        <v>46185</v>
      </c>
      <c r="F2291" s="2">
        <v>3</v>
      </c>
      <c r="G2291" s="2">
        <v>4</v>
      </c>
      <c r="H2291" s="2">
        <v>3</v>
      </c>
      <c r="I2291" s="2">
        <v>4</v>
      </c>
      <c r="J2291" s="2">
        <v>3</v>
      </c>
      <c r="K2291" s="2">
        <v>5</v>
      </c>
      <c r="L2291" s="2" t="str">
        <f>IF(F2291&gt;=4,"Positive",IF(F2291=3,"Neutral","Negative"))</f>
        <v>Neutral</v>
      </c>
      <c r="M2291" s="2" t="str">
        <f>IF(K2291&gt;=9,"Promoter",IF(K2291&gt;=7,"Passive","Detractor"))</f>
        <v>Detractor</v>
      </c>
      <c r="N2291" s="2" t="s">
        <v>7749</v>
      </c>
    </row>
    <row r="2292" spans="1:14" x14ac:dyDescent="0.2">
      <c r="A2292" s="2" t="s">
        <v>10027</v>
      </c>
      <c r="B2292" s="2" t="s">
        <v>7171</v>
      </c>
      <c r="C2292" s="2" t="s">
        <v>1900</v>
      </c>
      <c r="D2292" s="2" t="s">
        <v>81</v>
      </c>
      <c r="E2292" s="11">
        <v>46186</v>
      </c>
      <c r="F2292" s="2">
        <v>4</v>
      </c>
      <c r="G2292" s="2">
        <v>5</v>
      </c>
      <c r="H2292" s="2">
        <v>4</v>
      </c>
      <c r="I2292" s="2">
        <v>5</v>
      </c>
      <c r="J2292" s="2">
        <v>4</v>
      </c>
      <c r="K2292" s="2">
        <v>7</v>
      </c>
      <c r="L2292" s="2" t="str">
        <f>IF(F2292&gt;=4,"Positive",IF(F2292=3,"Neutral","Negative"))</f>
        <v>Positive</v>
      </c>
      <c r="M2292" s="2" t="str">
        <f>IF(K2292&gt;=9,"Promoter",IF(K2292&gt;=7,"Passive","Detractor"))</f>
        <v>Passive</v>
      </c>
      <c r="N2292" s="2" t="s">
        <v>7743</v>
      </c>
    </row>
    <row r="2293" spans="1:14" x14ac:dyDescent="0.2">
      <c r="A2293" s="2" t="s">
        <v>10028</v>
      </c>
      <c r="B2293" s="2" t="s">
        <v>7273</v>
      </c>
      <c r="C2293" s="2" t="s">
        <v>2288</v>
      </c>
      <c r="D2293" s="2" t="s">
        <v>101</v>
      </c>
      <c r="E2293" s="11">
        <v>46186</v>
      </c>
      <c r="F2293" s="2">
        <v>4</v>
      </c>
      <c r="G2293" s="2">
        <v>4</v>
      </c>
      <c r="H2293" s="2">
        <v>5</v>
      </c>
      <c r="I2293" s="2">
        <v>4</v>
      </c>
      <c r="J2293" s="2">
        <v>4</v>
      </c>
      <c r="K2293" s="2">
        <v>9</v>
      </c>
      <c r="L2293" s="2" t="str">
        <f>IF(F2293&gt;=4,"Positive",IF(F2293=3,"Neutral","Negative"))</f>
        <v>Positive</v>
      </c>
      <c r="M2293" s="2" t="str">
        <f>IF(K2293&gt;=9,"Promoter",IF(K2293&gt;=7,"Passive","Detractor"))</f>
        <v>Promoter</v>
      </c>
      <c r="N2293" s="2" t="s">
        <v>7737</v>
      </c>
    </row>
    <row r="2294" spans="1:14" x14ac:dyDescent="0.2">
      <c r="A2294" s="2" t="s">
        <v>10029</v>
      </c>
      <c r="B2294" s="2" t="s">
        <v>6703</v>
      </c>
      <c r="C2294" s="2" t="s">
        <v>1391</v>
      </c>
      <c r="D2294" s="2" t="s">
        <v>37</v>
      </c>
      <c r="E2294" s="11">
        <v>46187</v>
      </c>
      <c r="F2294" s="2">
        <v>4</v>
      </c>
      <c r="G2294" s="2">
        <v>4</v>
      </c>
      <c r="H2294" s="2">
        <v>5</v>
      </c>
      <c r="I2294" s="2">
        <v>4</v>
      </c>
      <c r="J2294" s="2">
        <v>5</v>
      </c>
      <c r="K2294" s="2">
        <v>8</v>
      </c>
      <c r="L2294" s="2" t="str">
        <f>IF(F2294&gt;=4,"Positive",IF(F2294=3,"Neutral","Negative"))</f>
        <v>Positive</v>
      </c>
      <c r="M2294" s="2" t="str">
        <f>IF(K2294&gt;=9,"Promoter",IF(K2294&gt;=7,"Passive","Detractor"))</f>
        <v>Passive</v>
      </c>
      <c r="N2294" s="2" t="s">
        <v>7735</v>
      </c>
    </row>
    <row r="2295" spans="1:14" x14ac:dyDescent="0.2">
      <c r="A2295" s="2" t="s">
        <v>10030</v>
      </c>
      <c r="B2295" s="2" t="s">
        <v>6941</v>
      </c>
      <c r="C2295" s="2" t="s">
        <v>1054</v>
      </c>
      <c r="D2295" s="2" t="s">
        <v>87</v>
      </c>
      <c r="E2295" s="11">
        <v>46187</v>
      </c>
      <c r="F2295" s="2">
        <v>3</v>
      </c>
      <c r="G2295" s="2">
        <v>3</v>
      </c>
      <c r="H2295" s="2">
        <v>2</v>
      </c>
      <c r="I2295" s="2">
        <v>2</v>
      </c>
      <c r="J2295" s="2">
        <v>3</v>
      </c>
      <c r="K2295" s="2">
        <v>5</v>
      </c>
      <c r="L2295" s="2" t="str">
        <f>IF(F2295&gt;=4,"Positive",IF(F2295=3,"Neutral","Negative"))</f>
        <v>Neutral</v>
      </c>
      <c r="M2295" s="2" t="str">
        <f>IF(K2295&gt;=9,"Promoter",IF(K2295&gt;=7,"Passive","Detractor"))</f>
        <v>Detractor</v>
      </c>
      <c r="N2295" s="2" t="s">
        <v>7735</v>
      </c>
    </row>
    <row r="2296" spans="1:14" x14ac:dyDescent="0.2">
      <c r="A2296" s="2" t="s">
        <v>10031</v>
      </c>
      <c r="B2296" s="2" t="s">
        <v>7251</v>
      </c>
      <c r="C2296" s="2" t="s">
        <v>1633</v>
      </c>
      <c r="D2296" s="2" t="s">
        <v>47</v>
      </c>
      <c r="E2296" s="11">
        <v>46187</v>
      </c>
      <c r="F2296" s="2">
        <v>3</v>
      </c>
      <c r="G2296" s="2">
        <v>4</v>
      </c>
      <c r="H2296" s="2">
        <v>4</v>
      </c>
      <c r="I2296" s="2">
        <v>3</v>
      </c>
      <c r="J2296" s="2">
        <v>2</v>
      </c>
      <c r="K2296" s="2">
        <v>7</v>
      </c>
      <c r="L2296" s="2" t="str">
        <f>IF(F2296&gt;=4,"Positive",IF(F2296=3,"Neutral","Negative"))</f>
        <v>Neutral</v>
      </c>
      <c r="M2296" s="2" t="str">
        <f>IF(K2296&gt;=9,"Promoter",IF(K2296&gt;=7,"Passive","Detractor"))</f>
        <v>Passive</v>
      </c>
      <c r="N2296" s="2" t="s">
        <v>7735</v>
      </c>
    </row>
    <row r="2297" spans="1:14" x14ac:dyDescent="0.2">
      <c r="A2297" s="2" t="s">
        <v>10032</v>
      </c>
      <c r="B2297" s="2" t="s">
        <v>7264</v>
      </c>
      <c r="C2297" s="2" t="s">
        <v>2122</v>
      </c>
      <c r="D2297" s="2" t="s">
        <v>93</v>
      </c>
      <c r="E2297" s="11">
        <v>46187</v>
      </c>
      <c r="F2297" s="2">
        <v>4</v>
      </c>
      <c r="G2297" s="2">
        <v>4</v>
      </c>
      <c r="H2297" s="2">
        <v>4</v>
      </c>
      <c r="I2297" s="2">
        <v>4</v>
      </c>
      <c r="J2297" s="2">
        <v>4</v>
      </c>
      <c r="K2297" s="2">
        <v>8</v>
      </c>
      <c r="L2297" s="2" t="str">
        <f>IF(F2297&gt;=4,"Positive",IF(F2297=3,"Neutral","Negative"))</f>
        <v>Positive</v>
      </c>
      <c r="M2297" s="2" t="str">
        <f>IF(K2297&gt;=9,"Promoter",IF(K2297&gt;=7,"Passive","Detractor"))</f>
        <v>Passive</v>
      </c>
      <c r="N2297" s="2" t="s">
        <v>7733</v>
      </c>
    </row>
    <row r="2298" spans="1:14" x14ac:dyDescent="0.2">
      <c r="A2298" s="2" t="s">
        <v>10033</v>
      </c>
      <c r="B2298" s="2" t="s">
        <v>7099</v>
      </c>
      <c r="C2298" s="2" t="s">
        <v>646</v>
      </c>
      <c r="D2298" s="2" t="s">
        <v>37</v>
      </c>
      <c r="E2298" s="11">
        <v>46188</v>
      </c>
      <c r="F2298" s="2">
        <v>5</v>
      </c>
      <c r="G2298" s="2">
        <v>5</v>
      </c>
      <c r="H2298" s="2">
        <v>4</v>
      </c>
      <c r="I2298" s="2">
        <v>5</v>
      </c>
      <c r="J2298" s="2">
        <v>4</v>
      </c>
      <c r="K2298" s="2">
        <v>9</v>
      </c>
      <c r="L2298" s="2" t="str">
        <f>IF(F2298&gt;=4,"Positive",IF(F2298=3,"Neutral","Negative"))</f>
        <v>Positive</v>
      </c>
      <c r="M2298" s="2" t="str">
        <f>IF(K2298&gt;=9,"Promoter",IF(K2298&gt;=7,"Passive","Detractor"))</f>
        <v>Promoter</v>
      </c>
      <c r="N2298" s="2" t="s">
        <v>7743</v>
      </c>
    </row>
    <row r="2299" spans="1:14" x14ac:dyDescent="0.2">
      <c r="A2299" s="2" t="s">
        <v>10034</v>
      </c>
      <c r="B2299" s="2" t="s">
        <v>7154</v>
      </c>
      <c r="C2299" s="2" t="s">
        <v>927</v>
      </c>
      <c r="D2299" s="2" t="s">
        <v>127</v>
      </c>
      <c r="E2299" s="11">
        <v>46188</v>
      </c>
      <c r="F2299" s="2">
        <v>4</v>
      </c>
      <c r="G2299" s="2">
        <v>5</v>
      </c>
      <c r="H2299" s="2">
        <v>4</v>
      </c>
      <c r="I2299" s="2">
        <v>4</v>
      </c>
      <c r="J2299" s="2">
        <v>4</v>
      </c>
      <c r="K2299" s="2">
        <v>7</v>
      </c>
      <c r="L2299" s="2" t="str">
        <f>IF(F2299&gt;=4,"Positive",IF(F2299=3,"Neutral","Negative"))</f>
        <v>Positive</v>
      </c>
      <c r="M2299" s="2" t="str">
        <f>IF(K2299&gt;=9,"Promoter",IF(K2299&gt;=7,"Passive","Detractor"))</f>
        <v>Passive</v>
      </c>
      <c r="N2299" s="2" t="s">
        <v>7733</v>
      </c>
    </row>
    <row r="2300" spans="1:14" x14ac:dyDescent="0.2">
      <c r="A2300" s="2" t="s">
        <v>10035</v>
      </c>
      <c r="B2300" s="2" t="s">
        <v>7166</v>
      </c>
      <c r="C2300" s="2" t="s">
        <v>1202</v>
      </c>
      <c r="D2300" s="2" t="s">
        <v>79</v>
      </c>
      <c r="E2300" s="11">
        <v>46188</v>
      </c>
      <c r="F2300" s="2">
        <v>5</v>
      </c>
      <c r="G2300" s="2">
        <v>5</v>
      </c>
      <c r="H2300" s="2">
        <v>4</v>
      </c>
      <c r="I2300" s="2">
        <v>4</v>
      </c>
      <c r="J2300" s="2">
        <v>5</v>
      </c>
      <c r="K2300" s="2">
        <v>8</v>
      </c>
      <c r="L2300" s="2" t="str">
        <f>IF(F2300&gt;=4,"Positive",IF(F2300=3,"Neutral","Negative"))</f>
        <v>Positive</v>
      </c>
      <c r="M2300" s="2" t="str">
        <f>IF(K2300&gt;=9,"Promoter",IF(K2300&gt;=7,"Passive","Detractor"))</f>
        <v>Passive</v>
      </c>
      <c r="N2300" s="2" t="s">
        <v>7743</v>
      </c>
    </row>
    <row r="2301" spans="1:14" x14ac:dyDescent="0.2">
      <c r="A2301" s="2" t="s">
        <v>10036</v>
      </c>
      <c r="B2301" s="2" t="s">
        <v>7269</v>
      </c>
      <c r="C2301" s="2" t="s">
        <v>861</v>
      </c>
      <c r="D2301" s="2" t="s">
        <v>22</v>
      </c>
      <c r="E2301" s="11">
        <v>46188</v>
      </c>
      <c r="F2301" s="2">
        <v>3</v>
      </c>
      <c r="G2301" s="2">
        <v>2</v>
      </c>
      <c r="H2301" s="2">
        <v>4</v>
      </c>
      <c r="I2301" s="2">
        <v>3</v>
      </c>
      <c r="J2301" s="2">
        <v>2</v>
      </c>
      <c r="K2301" s="2">
        <v>7</v>
      </c>
      <c r="L2301" s="2" t="str">
        <f>IF(F2301&gt;=4,"Positive",IF(F2301=3,"Neutral","Negative"))</f>
        <v>Neutral</v>
      </c>
      <c r="M2301" s="2" t="str">
        <f>IF(K2301&gt;=9,"Promoter",IF(K2301&gt;=7,"Passive","Detractor"))</f>
        <v>Passive</v>
      </c>
      <c r="N2301" s="2" t="s">
        <v>7743</v>
      </c>
    </row>
    <row r="2302" spans="1:14" x14ac:dyDescent="0.2">
      <c r="A2302" s="2" t="s">
        <v>10037</v>
      </c>
      <c r="B2302" s="2" t="s">
        <v>6060</v>
      </c>
      <c r="C2302" s="2" t="s">
        <v>2293</v>
      </c>
      <c r="D2302" s="2" t="s">
        <v>57</v>
      </c>
      <c r="E2302" s="11">
        <v>46189</v>
      </c>
      <c r="F2302" s="2">
        <v>4</v>
      </c>
      <c r="G2302" s="2">
        <v>4</v>
      </c>
      <c r="H2302" s="2">
        <v>3</v>
      </c>
      <c r="I2302" s="2">
        <v>4</v>
      </c>
      <c r="J2302" s="2">
        <v>3</v>
      </c>
      <c r="K2302" s="2">
        <v>9</v>
      </c>
      <c r="L2302" s="2" t="str">
        <f>IF(F2302&gt;=4,"Positive",IF(F2302=3,"Neutral","Negative"))</f>
        <v>Positive</v>
      </c>
      <c r="M2302" s="2" t="str">
        <f>IF(K2302&gt;=9,"Promoter",IF(K2302&gt;=7,"Passive","Detractor"))</f>
        <v>Promoter</v>
      </c>
      <c r="N2302" s="2" t="s">
        <v>7743</v>
      </c>
    </row>
    <row r="2303" spans="1:14" x14ac:dyDescent="0.2">
      <c r="A2303" s="2" t="s">
        <v>10038</v>
      </c>
      <c r="B2303" s="2" t="s">
        <v>6213</v>
      </c>
      <c r="C2303" s="2" t="s">
        <v>1438</v>
      </c>
      <c r="D2303" s="2" t="s">
        <v>73</v>
      </c>
      <c r="E2303" s="11">
        <v>46189</v>
      </c>
      <c r="F2303" s="2">
        <v>4</v>
      </c>
      <c r="G2303" s="2">
        <v>5</v>
      </c>
      <c r="H2303" s="2">
        <v>4</v>
      </c>
      <c r="I2303" s="2">
        <v>4</v>
      </c>
      <c r="J2303" s="2">
        <v>4</v>
      </c>
      <c r="K2303" s="2">
        <v>7</v>
      </c>
      <c r="L2303" s="2" t="str">
        <f>IF(F2303&gt;=4,"Positive",IF(F2303=3,"Neutral","Negative"))</f>
        <v>Positive</v>
      </c>
      <c r="M2303" s="2" t="str">
        <f>IF(K2303&gt;=9,"Promoter",IF(K2303&gt;=7,"Passive","Detractor"))</f>
        <v>Passive</v>
      </c>
      <c r="N2303" s="2" t="s">
        <v>7737</v>
      </c>
    </row>
    <row r="2304" spans="1:14" x14ac:dyDescent="0.2">
      <c r="A2304" s="2" t="s">
        <v>10039</v>
      </c>
      <c r="B2304" s="2" t="s">
        <v>7276</v>
      </c>
      <c r="C2304" s="2" t="s">
        <v>1246</v>
      </c>
      <c r="D2304" s="2" t="s">
        <v>61</v>
      </c>
      <c r="E2304" s="11">
        <v>46189</v>
      </c>
      <c r="F2304" s="2">
        <v>5</v>
      </c>
      <c r="G2304" s="2">
        <v>5</v>
      </c>
      <c r="H2304" s="2">
        <v>5</v>
      </c>
      <c r="I2304" s="2">
        <v>5</v>
      </c>
      <c r="J2304" s="2">
        <v>5</v>
      </c>
      <c r="K2304" s="2">
        <v>8</v>
      </c>
      <c r="L2304" s="2" t="str">
        <f>IF(F2304&gt;=4,"Positive",IF(F2304=3,"Neutral","Negative"))</f>
        <v>Positive</v>
      </c>
      <c r="M2304" s="2" t="str">
        <f>IF(K2304&gt;=9,"Promoter",IF(K2304&gt;=7,"Passive","Detractor"))</f>
        <v>Passive</v>
      </c>
      <c r="N2304" s="2" t="s">
        <v>7737</v>
      </c>
    </row>
    <row r="2305" spans="1:14" x14ac:dyDescent="0.2">
      <c r="A2305" s="2" t="s">
        <v>10040</v>
      </c>
      <c r="B2305" s="2" t="s">
        <v>7211</v>
      </c>
      <c r="C2305" s="2" t="s">
        <v>728</v>
      </c>
      <c r="D2305" s="2" t="s">
        <v>37</v>
      </c>
      <c r="E2305" s="11">
        <v>46190</v>
      </c>
      <c r="F2305" s="2">
        <v>5</v>
      </c>
      <c r="G2305" s="2">
        <v>5</v>
      </c>
      <c r="H2305" s="2">
        <v>5</v>
      </c>
      <c r="I2305" s="2">
        <v>5</v>
      </c>
      <c r="J2305" s="2">
        <v>5</v>
      </c>
      <c r="K2305" s="2">
        <v>10</v>
      </c>
      <c r="L2305" s="2" t="str">
        <f>IF(F2305&gt;=4,"Positive",IF(F2305=3,"Neutral","Negative"))</f>
        <v>Positive</v>
      </c>
      <c r="M2305" s="2" t="str">
        <f>IF(K2305&gt;=9,"Promoter",IF(K2305&gt;=7,"Passive","Detractor"))</f>
        <v>Promoter</v>
      </c>
      <c r="N2305" s="2" t="s">
        <v>7749</v>
      </c>
    </row>
    <row r="2306" spans="1:14" x14ac:dyDescent="0.2">
      <c r="A2306" s="2" t="s">
        <v>10041</v>
      </c>
      <c r="B2306" s="2" t="s">
        <v>7218</v>
      </c>
      <c r="C2306" s="2" t="s">
        <v>1269</v>
      </c>
      <c r="D2306" s="2" t="s">
        <v>103</v>
      </c>
      <c r="E2306" s="11">
        <v>46191</v>
      </c>
      <c r="F2306" s="2">
        <v>4</v>
      </c>
      <c r="G2306" s="2">
        <v>3</v>
      </c>
      <c r="H2306" s="2">
        <v>5</v>
      </c>
      <c r="I2306" s="2">
        <v>3</v>
      </c>
      <c r="J2306" s="2">
        <v>4</v>
      </c>
      <c r="K2306" s="2">
        <v>7</v>
      </c>
      <c r="L2306" s="2" t="str">
        <f>IF(F2306&gt;=4,"Positive",IF(F2306=3,"Neutral","Negative"))</f>
        <v>Positive</v>
      </c>
      <c r="M2306" s="2" t="str">
        <f>IF(K2306&gt;=9,"Promoter",IF(K2306&gt;=7,"Passive","Detractor"))</f>
        <v>Passive</v>
      </c>
      <c r="N2306" s="2" t="s">
        <v>7735</v>
      </c>
    </row>
    <row r="2307" spans="1:14" x14ac:dyDescent="0.2">
      <c r="A2307" s="2" t="s">
        <v>10042</v>
      </c>
      <c r="B2307" s="2" t="s">
        <v>7074</v>
      </c>
      <c r="C2307" s="2" t="s">
        <v>1031</v>
      </c>
      <c r="D2307" s="2" t="s">
        <v>19</v>
      </c>
      <c r="E2307" s="11">
        <v>46192</v>
      </c>
      <c r="F2307" s="2">
        <v>4</v>
      </c>
      <c r="G2307" s="2">
        <v>5</v>
      </c>
      <c r="H2307" s="2">
        <v>3</v>
      </c>
      <c r="I2307" s="2">
        <v>4</v>
      </c>
      <c r="J2307" s="2">
        <v>3</v>
      </c>
      <c r="K2307" s="2">
        <v>8</v>
      </c>
      <c r="L2307" s="2" t="str">
        <f>IF(F2307&gt;=4,"Positive",IF(F2307=3,"Neutral","Negative"))</f>
        <v>Positive</v>
      </c>
      <c r="M2307" s="2" t="str">
        <f>IF(K2307&gt;=9,"Promoter",IF(K2307&gt;=7,"Passive","Detractor"))</f>
        <v>Passive</v>
      </c>
      <c r="N2307" s="2" t="s">
        <v>7733</v>
      </c>
    </row>
    <row r="2308" spans="1:14" x14ac:dyDescent="0.2">
      <c r="A2308" s="2" t="s">
        <v>10043</v>
      </c>
      <c r="B2308" s="2" t="s">
        <v>7085</v>
      </c>
      <c r="C2308" s="2" t="s">
        <v>2297</v>
      </c>
      <c r="D2308" s="2" t="s">
        <v>59</v>
      </c>
      <c r="E2308" s="11">
        <v>46192</v>
      </c>
      <c r="F2308" s="2">
        <v>5</v>
      </c>
      <c r="G2308" s="2">
        <v>5</v>
      </c>
      <c r="H2308" s="2">
        <v>5</v>
      </c>
      <c r="I2308" s="2">
        <v>5</v>
      </c>
      <c r="J2308" s="2">
        <v>5</v>
      </c>
      <c r="K2308" s="2">
        <v>9</v>
      </c>
      <c r="L2308" s="2" t="str">
        <f>IF(F2308&gt;=4,"Positive",IF(F2308=3,"Neutral","Negative"))</f>
        <v>Positive</v>
      </c>
      <c r="M2308" s="2" t="str">
        <f>IF(K2308&gt;=9,"Promoter",IF(K2308&gt;=7,"Passive","Detractor"))</f>
        <v>Promoter</v>
      </c>
      <c r="N2308" s="2" t="s">
        <v>7749</v>
      </c>
    </row>
    <row r="2309" spans="1:14" x14ac:dyDescent="0.2">
      <c r="A2309" s="2" t="s">
        <v>10044</v>
      </c>
      <c r="B2309" s="2" t="s">
        <v>7103</v>
      </c>
      <c r="C2309" s="2" t="s">
        <v>1152</v>
      </c>
      <c r="D2309" s="2" t="s">
        <v>106</v>
      </c>
      <c r="E2309" s="11">
        <v>46192</v>
      </c>
      <c r="F2309" s="2">
        <v>5</v>
      </c>
      <c r="G2309" s="2">
        <v>4</v>
      </c>
      <c r="H2309" s="2">
        <v>5</v>
      </c>
      <c r="I2309" s="2">
        <v>5</v>
      </c>
      <c r="J2309" s="2">
        <v>5</v>
      </c>
      <c r="K2309" s="2">
        <v>9</v>
      </c>
      <c r="L2309" s="2" t="str">
        <f>IF(F2309&gt;=4,"Positive",IF(F2309=3,"Neutral","Negative"))</f>
        <v>Positive</v>
      </c>
      <c r="M2309" s="2" t="str">
        <f>IF(K2309&gt;=9,"Promoter",IF(K2309&gt;=7,"Passive","Detractor"))</f>
        <v>Promoter</v>
      </c>
      <c r="N2309" s="2" t="s">
        <v>7735</v>
      </c>
    </row>
    <row r="2310" spans="1:14" x14ac:dyDescent="0.2">
      <c r="A2310" s="2" t="s">
        <v>10045</v>
      </c>
      <c r="B2310" s="2" t="s">
        <v>7283</v>
      </c>
      <c r="C2310" s="2" t="s">
        <v>400</v>
      </c>
      <c r="D2310" s="2" t="s">
        <v>13</v>
      </c>
      <c r="E2310" s="11">
        <v>46193</v>
      </c>
      <c r="F2310" s="2">
        <v>5</v>
      </c>
      <c r="G2310" s="2">
        <v>5</v>
      </c>
      <c r="H2310" s="2">
        <v>5</v>
      </c>
      <c r="I2310" s="2">
        <v>5</v>
      </c>
      <c r="J2310" s="2">
        <v>4</v>
      </c>
      <c r="K2310" s="2">
        <v>9</v>
      </c>
      <c r="L2310" s="2" t="str">
        <f>IF(F2310&gt;=4,"Positive",IF(F2310=3,"Neutral","Negative"))</f>
        <v>Positive</v>
      </c>
      <c r="M2310" s="2" t="str">
        <f>IF(K2310&gt;=9,"Promoter",IF(K2310&gt;=7,"Passive","Detractor"))</f>
        <v>Promoter</v>
      </c>
      <c r="N2310" s="2" t="s">
        <v>7735</v>
      </c>
    </row>
    <row r="2311" spans="1:14" x14ac:dyDescent="0.2">
      <c r="A2311" s="2" t="s">
        <v>10046</v>
      </c>
      <c r="B2311" s="2" t="s">
        <v>7127</v>
      </c>
      <c r="C2311" s="2" t="s">
        <v>1367</v>
      </c>
      <c r="D2311" s="2" t="s">
        <v>108</v>
      </c>
      <c r="E2311" s="11">
        <v>46194</v>
      </c>
      <c r="F2311" s="2">
        <v>4</v>
      </c>
      <c r="G2311" s="2">
        <v>3</v>
      </c>
      <c r="H2311" s="2">
        <v>4</v>
      </c>
      <c r="I2311" s="2">
        <v>4</v>
      </c>
      <c r="J2311" s="2">
        <v>5</v>
      </c>
      <c r="K2311" s="2">
        <v>9</v>
      </c>
      <c r="L2311" s="2" t="str">
        <f>IF(F2311&gt;=4,"Positive",IF(F2311=3,"Neutral","Negative"))</f>
        <v>Positive</v>
      </c>
      <c r="M2311" s="2" t="str">
        <f>IF(K2311&gt;=9,"Promoter",IF(K2311&gt;=7,"Passive","Detractor"))</f>
        <v>Promoter</v>
      </c>
      <c r="N2311" s="2" t="s">
        <v>7735</v>
      </c>
    </row>
    <row r="2312" spans="1:14" x14ac:dyDescent="0.2">
      <c r="A2312" s="2" t="s">
        <v>10047</v>
      </c>
      <c r="B2312" s="2" t="s">
        <v>6518</v>
      </c>
      <c r="C2312" s="2" t="s">
        <v>1261</v>
      </c>
      <c r="D2312" s="2" t="s">
        <v>39</v>
      </c>
      <c r="E2312" s="11">
        <v>46195</v>
      </c>
      <c r="F2312" s="2">
        <v>3</v>
      </c>
      <c r="G2312" s="2">
        <v>4</v>
      </c>
      <c r="H2312" s="2">
        <v>4</v>
      </c>
      <c r="I2312" s="2">
        <v>3</v>
      </c>
      <c r="J2312" s="2">
        <v>3</v>
      </c>
      <c r="K2312" s="2">
        <v>5</v>
      </c>
      <c r="L2312" s="2" t="str">
        <f>IF(F2312&gt;=4,"Positive",IF(F2312=3,"Neutral","Negative"))</f>
        <v>Neutral</v>
      </c>
      <c r="M2312" s="2" t="str">
        <f>IF(K2312&gt;=9,"Promoter",IF(K2312&gt;=7,"Passive","Detractor"))</f>
        <v>Detractor</v>
      </c>
      <c r="N2312" s="2" t="s">
        <v>7743</v>
      </c>
    </row>
    <row r="2313" spans="1:14" x14ac:dyDescent="0.2">
      <c r="A2313" s="2" t="s">
        <v>10048</v>
      </c>
      <c r="B2313" s="2" t="s">
        <v>6964</v>
      </c>
      <c r="C2313" s="2" t="s">
        <v>2495</v>
      </c>
      <c r="D2313" s="2" t="s">
        <v>26</v>
      </c>
      <c r="E2313" s="11">
        <v>46195</v>
      </c>
      <c r="F2313" s="2">
        <v>4</v>
      </c>
      <c r="G2313" s="2">
        <v>4</v>
      </c>
      <c r="H2313" s="2">
        <v>4</v>
      </c>
      <c r="I2313" s="2">
        <v>4</v>
      </c>
      <c r="J2313" s="2">
        <v>4</v>
      </c>
      <c r="K2313" s="2">
        <v>7</v>
      </c>
      <c r="L2313" s="2" t="str">
        <f>IF(F2313&gt;=4,"Positive",IF(F2313=3,"Neutral","Negative"))</f>
        <v>Positive</v>
      </c>
      <c r="M2313" s="2" t="str">
        <f>IF(K2313&gt;=9,"Promoter",IF(K2313&gt;=7,"Passive","Detractor"))</f>
        <v>Passive</v>
      </c>
      <c r="N2313" s="2" t="s">
        <v>7743</v>
      </c>
    </row>
    <row r="2314" spans="1:14" x14ac:dyDescent="0.2">
      <c r="A2314" s="2" t="s">
        <v>10049</v>
      </c>
      <c r="B2314" s="2" t="s">
        <v>7268</v>
      </c>
      <c r="C2314" s="2" t="s">
        <v>754</v>
      </c>
      <c r="D2314" s="2" t="s">
        <v>69</v>
      </c>
      <c r="E2314" s="11">
        <v>46195</v>
      </c>
      <c r="F2314" s="2">
        <v>5</v>
      </c>
      <c r="G2314" s="2">
        <v>5</v>
      </c>
      <c r="H2314" s="2">
        <v>5</v>
      </c>
      <c r="I2314" s="2">
        <v>5</v>
      </c>
      <c r="J2314" s="2">
        <v>5</v>
      </c>
      <c r="K2314" s="2">
        <v>9</v>
      </c>
      <c r="L2314" s="2" t="str">
        <f>IF(F2314&gt;=4,"Positive",IF(F2314=3,"Neutral","Negative"))</f>
        <v>Positive</v>
      </c>
      <c r="M2314" s="2" t="str">
        <f>IF(K2314&gt;=9,"Promoter",IF(K2314&gt;=7,"Passive","Detractor"))</f>
        <v>Promoter</v>
      </c>
      <c r="N2314" s="2" t="s">
        <v>7749</v>
      </c>
    </row>
    <row r="2315" spans="1:14" x14ac:dyDescent="0.2">
      <c r="A2315" s="2" t="s">
        <v>10050</v>
      </c>
      <c r="B2315" s="2" t="s">
        <v>7319</v>
      </c>
      <c r="C2315" s="2" t="s">
        <v>1380</v>
      </c>
      <c r="D2315" s="2" t="s">
        <v>108</v>
      </c>
      <c r="E2315" s="11">
        <v>46195</v>
      </c>
      <c r="F2315" s="2">
        <v>5</v>
      </c>
      <c r="G2315" s="2">
        <v>5</v>
      </c>
      <c r="H2315" s="2">
        <v>5</v>
      </c>
      <c r="I2315" s="2">
        <v>4</v>
      </c>
      <c r="J2315" s="2">
        <v>5</v>
      </c>
      <c r="K2315" s="2">
        <v>8</v>
      </c>
      <c r="L2315" s="2" t="str">
        <f>IF(F2315&gt;=4,"Positive",IF(F2315=3,"Neutral","Negative"))</f>
        <v>Positive</v>
      </c>
      <c r="M2315" s="2" t="str">
        <f>IF(K2315&gt;=9,"Promoter",IF(K2315&gt;=7,"Passive","Detractor"))</f>
        <v>Passive</v>
      </c>
      <c r="N2315" s="2" t="s">
        <v>7743</v>
      </c>
    </row>
    <row r="2316" spans="1:14" x14ac:dyDescent="0.2">
      <c r="A2316" s="2" t="s">
        <v>10051</v>
      </c>
      <c r="B2316" s="2" t="s">
        <v>7008</v>
      </c>
      <c r="C2316" s="2" t="s">
        <v>2217</v>
      </c>
      <c r="D2316" s="2" t="s">
        <v>26</v>
      </c>
      <c r="E2316" s="11">
        <v>46196</v>
      </c>
      <c r="F2316" s="2">
        <v>4</v>
      </c>
      <c r="G2316" s="2">
        <v>5</v>
      </c>
      <c r="H2316" s="2">
        <v>4</v>
      </c>
      <c r="I2316" s="2">
        <v>5</v>
      </c>
      <c r="J2316" s="2">
        <v>5</v>
      </c>
      <c r="K2316" s="2">
        <v>8</v>
      </c>
      <c r="L2316" s="2" t="str">
        <f>IF(F2316&gt;=4,"Positive",IF(F2316=3,"Neutral","Negative"))</f>
        <v>Positive</v>
      </c>
      <c r="M2316" s="2" t="str">
        <f>IF(K2316&gt;=9,"Promoter",IF(K2316&gt;=7,"Passive","Detractor"))</f>
        <v>Passive</v>
      </c>
      <c r="N2316" s="2" t="s">
        <v>7735</v>
      </c>
    </row>
    <row r="2317" spans="1:14" x14ac:dyDescent="0.2">
      <c r="A2317" s="2" t="s">
        <v>10052</v>
      </c>
      <c r="B2317" s="2" t="s">
        <v>7267</v>
      </c>
      <c r="C2317" s="2" t="s">
        <v>2314</v>
      </c>
      <c r="D2317" s="2" t="s">
        <v>47</v>
      </c>
      <c r="E2317" s="11">
        <v>46196</v>
      </c>
      <c r="F2317" s="2">
        <v>4</v>
      </c>
      <c r="G2317" s="2">
        <v>3</v>
      </c>
      <c r="H2317" s="2">
        <v>4</v>
      </c>
      <c r="I2317" s="2">
        <v>4</v>
      </c>
      <c r="J2317" s="2">
        <v>3</v>
      </c>
      <c r="K2317" s="2">
        <v>9</v>
      </c>
      <c r="L2317" s="2" t="str">
        <f>IF(F2317&gt;=4,"Positive",IF(F2317=3,"Neutral","Negative"))</f>
        <v>Positive</v>
      </c>
      <c r="M2317" s="2" t="str">
        <f>IF(K2317&gt;=9,"Promoter",IF(K2317&gt;=7,"Passive","Detractor"))</f>
        <v>Promoter</v>
      </c>
      <c r="N2317" s="2" t="s">
        <v>7743</v>
      </c>
    </row>
    <row r="2318" spans="1:14" x14ac:dyDescent="0.2">
      <c r="A2318" s="2" t="s">
        <v>10053</v>
      </c>
      <c r="B2318" s="2" t="s">
        <v>6308</v>
      </c>
      <c r="C2318" s="2" t="s">
        <v>1325</v>
      </c>
      <c r="D2318" s="2" t="s">
        <v>116</v>
      </c>
      <c r="E2318" s="11">
        <v>46197</v>
      </c>
      <c r="F2318" s="2">
        <v>3</v>
      </c>
      <c r="G2318" s="2">
        <v>3</v>
      </c>
      <c r="H2318" s="2">
        <v>3</v>
      </c>
      <c r="I2318" s="2">
        <v>3</v>
      </c>
      <c r="J2318" s="2">
        <v>3</v>
      </c>
      <c r="K2318" s="2">
        <v>5</v>
      </c>
      <c r="L2318" s="2" t="str">
        <f>IF(F2318&gt;=4,"Positive",IF(F2318=3,"Neutral","Negative"))</f>
        <v>Neutral</v>
      </c>
      <c r="M2318" s="2" t="str">
        <f>IF(K2318&gt;=9,"Promoter",IF(K2318&gt;=7,"Passive","Detractor"))</f>
        <v>Detractor</v>
      </c>
      <c r="N2318" s="2" t="s">
        <v>7743</v>
      </c>
    </row>
    <row r="2319" spans="1:14" x14ac:dyDescent="0.2">
      <c r="A2319" s="2" t="s">
        <v>10054</v>
      </c>
      <c r="B2319" s="2" t="s">
        <v>7296</v>
      </c>
      <c r="C2319" s="2" t="s">
        <v>915</v>
      </c>
      <c r="D2319" s="2" t="s">
        <v>81</v>
      </c>
      <c r="E2319" s="11">
        <v>46198</v>
      </c>
      <c r="F2319" s="2">
        <v>5</v>
      </c>
      <c r="G2319" s="2">
        <v>4</v>
      </c>
      <c r="H2319" s="2">
        <v>5</v>
      </c>
      <c r="I2319" s="2">
        <v>5</v>
      </c>
      <c r="J2319" s="2">
        <v>5</v>
      </c>
      <c r="K2319" s="2">
        <v>9</v>
      </c>
      <c r="L2319" s="2" t="str">
        <f>IF(F2319&gt;=4,"Positive",IF(F2319=3,"Neutral","Negative"))</f>
        <v>Positive</v>
      </c>
      <c r="M2319" s="2" t="str">
        <f>IF(K2319&gt;=9,"Promoter",IF(K2319&gt;=7,"Passive","Detractor"))</f>
        <v>Promoter</v>
      </c>
      <c r="N2319" s="2" t="s">
        <v>7733</v>
      </c>
    </row>
    <row r="2320" spans="1:14" x14ac:dyDescent="0.2">
      <c r="A2320" s="2" t="s">
        <v>10055</v>
      </c>
      <c r="B2320" s="2" t="s">
        <v>6806</v>
      </c>
      <c r="C2320" s="2" t="s">
        <v>2262</v>
      </c>
      <c r="D2320" s="2" t="s">
        <v>93</v>
      </c>
      <c r="E2320" s="11">
        <v>46199</v>
      </c>
      <c r="F2320" s="2">
        <v>4</v>
      </c>
      <c r="G2320" s="2">
        <v>3</v>
      </c>
      <c r="H2320" s="2">
        <v>3</v>
      </c>
      <c r="I2320" s="2">
        <v>5</v>
      </c>
      <c r="J2320" s="2">
        <v>4</v>
      </c>
      <c r="K2320" s="2">
        <v>8</v>
      </c>
      <c r="L2320" s="2" t="str">
        <f>IF(F2320&gt;=4,"Positive",IF(F2320=3,"Neutral","Negative"))</f>
        <v>Positive</v>
      </c>
      <c r="M2320" s="2" t="str">
        <f>IF(K2320&gt;=9,"Promoter",IF(K2320&gt;=7,"Passive","Detractor"))</f>
        <v>Passive</v>
      </c>
      <c r="N2320" s="2" t="s">
        <v>7735</v>
      </c>
    </row>
    <row r="2321" spans="1:14" x14ac:dyDescent="0.2">
      <c r="A2321" s="2" t="s">
        <v>10056</v>
      </c>
      <c r="B2321" s="2" t="s">
        <v>7197</v>
      </c>
      <c r="C2321" s="2" t="s">
        <v>236</v>
      </c>
      <c r="D2321" s="2" t="s">
        <v>103</v>
      </c>
      <c r="E2321" s="11">
        <v>46199</v>
      </c>
      <c r="F2321" s="2">
        <v>4</v>
      </c>
      <c r="G2321" s="2">
        <v>5</v>
      </c>
      <c r="H2321" s="2">
        <v>3</v>
      </c>
      <c r="I2321" s="2">
        <v>3</v>
      </c>
      <c r="J2321" s="2">
        <v>5</v>
      </c>
      <c r="K2321" s="2">
        <v>7</v>
      </c>
      <c r="L2321" s="2" t="str">
        <f>IF(F2321&gt;=4,"Positive",IF(F2321=3,"Neutral","Negative"))</f>
        <v>Positive</v>
      </c>
      <c r="M2321" s="2" t="str">
        <f>IF(K2321&gt;=9,"Promoter",IF(K2321&gt;=7,"Passive","Detractor"))</f>
        <v>Passive</v>
      </c>
      <c r="N2321" s="2" t="s">
        <v>7743</v>
      </c>
    </row>
    <row r="2322" spans="1:14" x14ac:dyDescent="0.2">
      <c r="A2322" s="2" t="s">
        <v>10057</v>
      </c>
      <c r="B2322" s="2" t="s">
        <v>7332</v>
      </c>
      <c r="C2322" s="2" t="s">
        <v>2040</v>
      </c>
      <c r="D2322" s="2" t="s">
        <v>112</v>
      </c>
      <c r="E2322" s="11">
        <v>46199</v>
      </c>
      <c r="F2322" s="2">
        <v>4</v>
      </c>
      <c r="G2322" s="2">
        <v>3</v>
      </c>
      <c r="H2322" s="2">
        <v>3</v>
      </c>
      <c r="I2322" s="2">
        <v>4</v>
      </c>
      <c r="J2322" s="2">
        <v>5</v>
      </c>
      <c r="K2322" s="2">
        <v>9</v>
      </c>
      <c r="L2322" s="2" t="str">
        <f>IF(F2322&gt;=4,"Positive",IF(F2322=3,"Neutral","Negative"))</f>
        <v>Positive</v>
      </c>
      <c r="M2322" s="2" t="str">
        <f>IF(K2322&gt;=9,"Promoter",IF(K2322&gt;=7,"Passive","Detractor"))</f>
        <v>Promoter</v>
      </c>
      <c r="N2322" s="2" t="s">
        <v>7743</v>
      </c>
    </row>
    <row r="2323" spans="1:14" x14ac:dyDescent="0.2">
      <c r="A2323" s="2" t="s">
        <v>10058</v>
      </c>
      <c r="B2323" s="2" t="s">
        <v>6838</v>
      </c>
      <c r="C2323" s="2" t="s">
        <v>512</v>
      </c>
      <c r="D2323" s="2" t="s">
        <v>43</v>
      </c>
      <c r="E2323" s="11">
        <v>46200</v>
      </c>
      <c r="F2323" s="2">
        <v>3</v>
      </c>
      <c r="G2323" s="2">
        <v>3</v>
      </c>
      <c r="H2323" s="2">
        <v>3</v>
      </c>
      <c r="I2323" s="2">
        <v>4</v>
      </c>
      <c r="J2323" s="2">
        <v>2</v>
      </c>
      <c r="K2323" s="2">
        <v>7</v>
      </c>
      <c r="L2323" s="2" t="str">
        <f>IF(F2323&gt;=4,"Positive",IF(F2323=3,"Neutral","Negative"))</f>
        <v>Neutral</v>
      </c>
      <c r="M2323" s="2" t="str">
        <f>IF(K2323&gt;=9,"Promoter",IF(K2323&gt;=7,"Passive","Detractor"))</f>
        <v>Passive</v>
      </c>
      <c r="N2323" s="2" t="s">
        <v>7743</v>
      </c>
    </row>
    <row r="2324" spans="1:14" x14ac:dyDescent="0.2">
      <c r="A2324" s="2" t="s">
        <v>10059</v>
      </c>
      <c r="B2324" s="2" t="s">
        <v>6917</v>
      </c>
      <c r="C2324" s="2" t="s">
        <v>1384</v>
      </c>
      <c r="D2324" s="2" t="s">
        <v>120</v>
      </c>
      <c r="E2324" s="11">
        <v>46200</v>
      </c>
      <c r="F2324" s="2">
        <v>3</v>
      </c>
      <c r="G2324" s="2">
        <v>4</v>
      </c>
      <c r="H2324" s="2">
        <v>3</v>
      </c>
      <c r="I2324" s="2">
        <v>2</v>
      </c>
      <c r="J2324" s="2">
        <v>3</v>
      </c>
      <c r="K2324" s="2">
        <v>5</v>
      </c>
      <c r="L2324" s="2" t="str">
        <f>IF(F2324&gt;=4,"Positive",IF(F2324=3,"Neutral","Negative"))</f>
        <v>Neutral</v>
      </c>
      <c r="M2324" s="2" t="str">
        <f>IF(K2324&gt;=9,"Promoter",IF(K2324&gt;=7,"Passive","Detractor"))</f>
        <v>Detractor</v>
      </c>
      <c r="N2324" s="2" t="s">
        <v>7743</v>
      </c>
    </row>
    <row r="2325" spans="1:14" x14ac:dyDescent="0.2">
      <c r="A2325" s="2" t="s">
        <v>10060</v>
      </c>
      <c r="B2325" s="2" t="s">
        <v>7106</v>
      </c>
      <c r="C2325" s="2" t="s">
        <v>547</v>
      </c>
      <c r="D2325" s="2" t="s">
        <v>110</v>
      </c>
      <c r="E2325" s="11">
        <v>46200</v>
      </c>
      <c r="F2325" s="2">
        <v>4</v>
      </c>
      <c r="G2325" s="2">
        <v>4</v>
      </c>
      <c r="H2325" s="2">
        <v>3</v>
      </c>
      <c r="I2325" s="2">
        <v>4</v>
      </c>
      <c r="J2325" s="2">
        <v>4</v>
      </c>
      <c r="K2325" s="2">
        <v>7</v>
      </c>
      <c r="L2325" s="2" t="str">
        <f>IF(F2325&gt;=4,"Positive",IF(F2325=3,"Neutral","Negative"))</f>
        <v>Positive</v>
      </c>
      <c r="M2325" s="2" t="str">
        <f>IF(K2325&gt;=9,"Promoter",IF(K2325&gt;=7,"Passive","Detractor"))</f>
        <v>Passive</v>
      </c>
      <c r="N2325" s="2" t="s">
        <v>7735</v>
      </c>
    </row>
    <row r="2326" spans="1:14" x14ac:dyDescent="0.2">
      <c r="A2326" s="2" t="s">
        <v>10061</v>
      </c>
      <c r="B2326" s="2" t="s">
        <v>7253</v>
      </c>
      <c r="C2326" s="2" t="s">
        <v>165</v>
      </c>
      <c r="D2326" s="2" t="s">
        <v>47</v>
      </c>
      <c r="E2326" s="11">
        <v>46200</v>
      </c>
      <c r="F2326" s="2">
        <v>5</v>
      </c>
      <c r="G2326" s="2">
        <v>4</v>
      </c>
      <c r="H2326" s="2">
        <v>5</v>
      </c>
      <c r="I2326" s="2">
        <v>5</v>
      </c>
      <c r="J2326" s="2">
        <v>5</v>
      </c>
      <c r="K2326" s="2">
        <v>9</v>
      </c>
      <c r="L2326" s="2" t="str">
        <f>IF(F2326&gt;=4,"Positive",IF(F2326=3,"Neutral","Negative"))</f>
        <v>Positive</v>
      </c>
      <c r="M2326" s="2" t="str">
        <f>IF(K2326&gt;=9,"Promoter",IF(K2326&gt;=7,"Passive","Detractor"))</f>
        <v>Promoter</v>
      </c>
      <c r="N2326" s="2" t="s">
        <v>7735</v>
      </c>
    </row>
    <row r="2327" spans="1:14" x14ac:dyDescent="0.2">
      <c r="A2327" s="2" t="s">
        <v>10062</v>
      </c>
      <c r="B2327" s="2" t="s">
        <v>7299</v>
      </c>
      <c r="C2327" s="2" t="s">
        <v>1526</v>
      </c>
      <c r="D2327" s="2" t="s">
        <v>81</v>
      </c>
      <c r="E2327" s="11">
        <v>46200</v>
      </c>
      <c r="F2327" s="2">
        <v>4</v>
      </c>
      <c r="G2327" s="2">
        <v>4</v>
      </c>
      <c r="H2327" s="2">
        <v>4</v>
      </c>
      <c r="I2327" s="2">
        <v>3</v>
      </c>
      <c r="J2327" s="2">
        <v>4</v>
      </c>
      <c r="K2327" s="2">
        <v>7</v>
      </c>
      <c r="L2327" s="2" t="str">
        <f>IF(F2327&gt;=4,"Positive",IF(F2327=3,"Neutral","Negative"))</f>
        <v>Positive</v>
      </c>
      <c r="M2327" s="2" t="str">
        <f>IF(K2327&gt;=9,"Promoter",IF(K2327&gt;=7,"Passive","Detractor"))</f>
        <v>Passive</v>
      </c>
      <c r="N2327" s="2" t="s">
        <v>7737</v>
      </c>
    </row>
    <row r="2328" spans="1:14" x14ac:dyDescent="0.2">
      <c r="A2328" s="2" t="s">
        <v>10063</v>
      </c>
      <c r="B2328" s="2" t="s">
        <v>7359</v>
      </c>
      <c r="C2328" s="2" t="s">
        <v>1577</v>
      </c>
      <c r="D2328" s="2" t="s">
        <v>108</v>
      </c>
      <c r="E2328" s="11">
        <v>46200</v>
      </c>
      <c r="F2328" s="2">
        <v>3</v>
      </c>
      <c r="G2328" s="2">
        <v>3</v>
      </c>
      <c r="H2328" s="2">
        <v>3</v>
      </c>
      <c r="I2328" s="2">
        <v>4</v>
      </c>
      <c r="J2328" s="2">
        <v>2</v>
      </c>
      <c r="K2328" s="2">
        <v>6</v>
      </c>
      <c r="L2328" s="2" t="str">
        <f>IF(F2328&gt;=4,"Positive",IF(F2328=3,"Neutral","Negative"))</f>
        <v>Neutral</v>
      </c>
      <c r="M2328" s="2" t="str">
        <f>IF(K2328&gt;=9,"Promoter",IF(K2328&gt;=7,"Passive","Detractor"))</f>
        <v>Detractor</v>
      </c>
      <c r="N2328" s="2" t="s">
        <v>7743</v>
      </c>
    </row>
    <row r="2329" spans="1:14" x14ac:dyDescent="0.2">
      <c r="A2329" s="2" t="s">
        <v>10064</v>
      </c>
      <c r="B2329" s="2" t="s">
        <v>7021</v>
      </c>
      <c r="C2329" s="2" t="s">
        <v>804</v>
      </c>
      <c r="D2329" s="2" t="s">
        <v>19</v>
      </c>
      <c r="E2329" s="11">
        <v>46201</v>
      </c>
      <c r="F2329" s="2">
        <v>4</v>
      </c>
      <c r="G2329" s="2">
        <v>3</v>
      </c>
      <c r="H2329" s="2">
        <v>4</v>
      </c>
      <c r="I2329" s="2">
        <v>3</v>
      </c>
      <c r="J2329" s="2">
        <v>4</v>
      </c>
      <c r="K2329" s="2">
        <v>8</v>
      </c>
      <c r="L2329" s="2" t="str">
        <f>IF(F2329&gt;=4,"Positive",IF(F2329=3,"Neutral","Negative"))</f>
        <v>Positive</v>
      </c>
      <c r="M2329" s="2" t="str">
        <f>IF(K2329&gt;=9,"Promoter",IF(K2329&gt;=7,"Passive","Detractor"))</f>
        <v>Passive</v>
      </c>
      <c r="N2329" s="2" t="s">
        <v>7749</v>
      </c>
    </row>
    <row r="2330" spans="1:14" x14ac:dyDescent="0.2">
      <c r="A2330" s="2" t="s">
        <v>10065</v>
      </c>
      <c r="B2330" s="2" t="s">
        <v>6678</v>
      </c>
      <c r="C2330" s="2" t="s">
        <v>2223</v>
      </c>
      <c r="D2330" s="2" t="s">
        <v>9</v>
      </c>
      <c r="E2330" s="11">
        <v>46202</v>
      </c>
      <c r="F2330" s="2">
        <v>3</v>
      </c>
      <c r="G2330" s="2">
        <v>3</v>
      </c>
      <c r="H2330" s="2">
        <v>3</v>
      </c>
      <c r="I2330" s="2">
        <v>2</v>
      </c>
      <c r="J2330" s="2">
        <v>3</v>
      </c>
      <c r="K2330" s="2">
        <v>5</v>
      </c>
      <c r="L2330" s="2" t="str">
        <f>IF(F2330&gt;=4,"Positive",IF(F2330=3,"Neutral","Negative"))</f>
        <v>Neutral</v>
      </c>
      <c r="M2330" s="2" t="str">
        <f>IF(K2330&gt;=9,"Promoter",IF(K2330&gt;=7,"Passive","Detractor"))</f>
        <v>Detractor</v>
      </c>
      <c r="N2330" s="2" t="s">
        <v>7743</v>
      </c>
    </row>
    <row r="2331" spans="1:14" x14ac:dyDescent="0.2">
      <c r="A2331" s="2" t="s">
        <v>10066</v>
      </c>
      <c r="B2331" s="2" t="s">
        <v>6853</v>
      </c>
      <c r="C2331" s="2" t="s">
        <v>2305</v>
      </c>
      <c r="D2331" s="2" t="s">
        <v>22</v>
      </c>
      <c r="E2331" s="11">
        <v>46202</v>
      </c>
      <c r="F2331" s="2">
        <v>3</v>
      </c>
      <c r="G2331" s="2">
        <v>4</v>
      </c>
      <c r="H2331" s="2">
        <v>3</v>
      </c>
      <c r="I2331" s="2">
        <v>3</v>
      </c>
      <c r="J2331" s="2">
        <v>2</v>
      </c>
      <c r="K2331" s="2">
        <v>7</v>
      </c>
      <c r="L2331" s="2" t="str">
        <f>IF(F2331&gt;=4,"Positive",IF(F2331=3,"Neutral","Negative"))</f>
        <v>Neutral</v>
      </c>
      <c r="M2331" s="2" t="str">
        <f>IF(K2331&gt;=9,"Promoter",IF(K2331&gt;=7,"Passive","Detractor"))</f>
        <v>Passive</v>
      </c>
      <c r="N2331" s="2" t="s">
        <v>7735</v>
      </c>
    </row>
    <row r="2332" spans="1:14" x14ac:dyDescent="0.2">
      <c r="A2332" s="2" t="s">
        <v>10067</v>
      </c>
      <c r="B2332" s="2" t="s">
        <v>7076</v>
      </c>
      <c r="C2332" s="2" t="s">
        <v>1562</v>
      </c>
      <c r="D2332" s="2" t="s">
        <v>51</v>
      </c>
      <c r="E2332" s="11">
        <v>46202</v>
      </c>
      <c r="F2332" s="2">
        <v>3</v>
      </c>
      <c r="G2332" s="2">
        <v>4</v>
      </c>
      <c r="H2332" s="2">
        <v>3</v>
      </c>
      <c r="I2332" s="2">
        <v>3</v>
      </c>
      <c r="J2332" s="2">
        <v>4</v>
      </c>
      <c r="K2332" s="2">
        <v>7</v>
      </c>
      <c r="L2332" s="2" t="str">
        <f>IF(F2332&gt;=4,"Positive",IF(F2332=3,"Neutral","Negative"))</f>
        <v>Neutral</v>
      </c>
      <c r="M2332" s="2" t="str">
        <f>IF(K2332&gt;=9,"Promoter",IF(K2332&gt;=7,"Passive","Detractor"))</f>
        <v>Passive</v>
      </c>
      <c r="N2332" s="2" t="s">
        <v>7743</v>
      </c>
    </row>
    <row r="2333" spans="1:14" x14ac:dyDescent="0.2">
      <c r="A2333" s="2" t="s">
        <v>10068</v>
      </c>
      <c r="B2333" s="2" t="s">
        <v>7289</v>
      </c>
      <c r="C2333" s="2" t="s">
        <v>2020</v>
      </c>
      <c r="D2333" s="2" t="s">
        <v>29</v>
      </c>
      <c r="E2333" s="11">
        <v>46202</v>
      </c>
      <c r="F2333" s="2">
        <v>5</v>
      </c>
      <c r="G2333" s="2">
        <v>5</v>
      </c>
      <c r="H2333" s="2">
        <v>5</v>
      </c>
      <c r="I2333" s="2">
        <v>5</v>
      </c>
      <c r="J2333" s="2">
        <v>5</v>
      </c>
      <c r="K2333" s="2">
        <v>8</v>
      </c>
      <c r="L2333" s="2" t="str">
        <f>IF(F2333&gt;=4,"Positive",IF(F2333=3,"Neutral","Negative"))</f>
        <v>Positive</v>
      </c>
      <c r="M2333" s="2" t="str">
        <f>IF(K2333&gt;=9,"Promoter",IF(K2333&gt;=7,"Passive","Detractor"))</f>
        <v>Passive</v>
      </c>
      <c r="N2333" s="2" t="s">
        <v>7743</v>
      </c>
    </row>
    <row r="2334" spans="1:14" x14ac:dyDescent="0.2">
      <c r="A2334" s="2" t="s">
        <v>10069</v>
      </c>
      <c r="B2334" s="2" t="s">
        <v>7135</v>
      </c>
      <c r="C2334" s="2" t="s">
        <v>1084</v>
      </c>
      <c r="D2334" s="2" t="s">
        <v>47</v>
      </c>
      <c r="E2334" s="11">
        <v>46203</v>
      </c>
      <c r="F2334" s="2">
        <v>4</v>
      </c>
      <c r="G2334" s="2">
        <v>3</v>
      </c>
      <c r="H2334" s="2">
        <v>4</v>
      </c>
      <c r="I2334" s="2">
        <v>4</v>
      </c>
      <c r="J2334" s="2">
        <v>4</v>
      </c>
      <c r="K2334" s="2">
        <v>8</v>
      </c>
      <c r="L2334" s="2" t="str">
        <f>IF(F2334&gt;=4,"Positive",IF(F2334=3,"Neutral","Negative"))</f>
        <v>Positive</v>
      </c>
      <c r="M2334" s="2" t="str">
        <f>IF(K2334&gt;=9,"Promoter",IF(K2334&gt;=7,"Passive","Detractor"))</f>
        <v>Passive</v>
      </c>
      <c r="N2334" s="2" t="s">
        <v>7735</v>
      </c>
    </row>
    <row r="2335" spans="1:14" x14ac:dyDescent="0.2">
      <c r="A2335" s="2" t="s">
        <v>10070</v>
      </c>
      <c r="B2335" s="2" t="s">
        <v>7217</v>
      </c>
      <c r="C2335" s="2" t="s">
        <v>1119</v>
      </c>
      <c r="D2335" s="2" t="s">
        <v>87</v>
      </c>
      <c r="E2335" s="11">
        <v>46203</v>
      </c>
      <c r="F2335" s="2">
        <v>3</v>
      </c>
      <c r="G2335" s="2">
        <v>2</v>
      </c>
      <c r="H2335" s="2">
        <v>4</v>
      </c>
      <c r="I2335" s="2">
        <v>3</v>
      </c>
      <c r="J2335" s="2">
        <v>2</v>
      </c>
      <c r="K2335" s="2">
        <v>6</v>
      </c>
      <c r="L2335" s="2" t="str">
        <f>IF(F2335&gt;=4,"Positive",IF(F2335=3,"Neutral","Negative"))</f>
        <v>Neutral</v>
      </c>
      <c r="M2335" s="2" t="str">
        <f>IF(K2335&gt;=9,"Promoter",IF(K2335&gt;=7,"Passive","Detractor"))</f>
        <v>Detractor</v>
      </c>
      <c r="N2335" s="2" t="s">
        <v>7733</v>
      </c>
    </row>
    <row r="2336" spans="1:14" x14ac:dyDescent="0.2">
      <c r="A2336" s="2" t="s">
        <v>10071</v>
      </c>
      <c r="B2336" s="2" t="s">
        <v>7249</v>
      </c>
      <c r="C2336" s="2" t="s">
        <v>950</v>
      </c>
      <c r="D2336" s="2" t="s">
        <v>97</v>
      </c>
      <c r="E2336" s="11">
        <v>46203</v>
      </c>
      <c r="F2336" s="2">
        <v>3</v>
      </c>
      <c r="G2336" s="2">
        <v>2</v>
      </c>
      <c r="H2336" s="2">
        <v>4</v>
      </c>
      <c r="I2336" s="2">
        <v>3</v>
      </c>
      <c r="J2336" s="2">
        <v>3</v>
      </c>
      <c r="K2336" s="2">
        <v>7</v>
      </c>
      <c r="L2336" s="2" t="str">
        <f>IF(F2336&gt;=4,"Positive",IF(F2336=3,"Neutral","Negative"))</f>
        <v>Neutral</v>
      </c>
      <c r="M2336" s="2" t="str">
        <f>IF(K2336&gt;=9,"Promoter",IF(K2336&gt;=7,"Passive","Detractor"))</f>
        <v>Passive</v>
      </c>
      <c r="N2336" s="2" t="s">
        <v>7735</v>
      </c>
    </row>
    <row r="2337" spans="1:14" x14ac:dyDescent="0.2">
      <c r="A2337" s="2" t="s">
        <v>10072</v>
      </c>
      <c r="B2337" s="2" t="s">
        <v>7388</v>
      </c>
      <c r="C2337" s="2" t="s">
        <v>2326</v>
      </c>
      <c r="D2337" s="2" t="s">
        <v>26</v>
      </c>
      <c r="E2337" s="11">
        <v>46203</v>
      </c>
      <c r="F2337" s="2">
        <v>5</v>
      </c>
      <c r="G2337" s="2">
        <v>4</v>
      </c>
      <c r="H2337" s="2">
        <v>4</v>
      </c>
      <c r="I2337" s="2">
        <v>5</v>
      </c>
      <c r="J2337" s="2">
        <v>4</v>
      </c>
      <c r="K2337" s="2">
        <v>8</v>
      </c>
      <c r="L2337" s="2" t="str">
        <f>IF(F2337&gt;=4,"Positive",IF(F2337=3,"Neutral","Negative"))</f>
        <v>Positive</v>
      </c>
      <c r="M2337" s="2" t="str">
        <f>IF(K2337&gt;=9,"Promoter",IF(K2337&gt;=7,"Passive","Detractor"))</f>
        <v>Passive</v>
      </c>
      <c r="N2337" s="2" t="s">
        <v>7735</v>
      </c>
    </row>
    <row r="2338" spans="1:14" x14ac:dyDescent="0.2">
      <c r="A2338" s="2" t="s">
        <v>10073</v>
      </c>
      <c r="B2338" s="2" t="s">
        <v>7301</v>
      </c>
      <c r="C2338" s="2" t="s">
        <v>2186</v>
      </c>
      <c r="D2338" s="2" t="s">
        <v>108</v>
      </c>
      <c r="E2338" s="11">
        <v>46204</v>
      </c>
      <c r="F2338" s="2">
        <v>4</v>
      </c>
      <c r="G2338" s="2">
        <v>5</v>
      </c>
      <c r="H2338" s="2">
        <v>4</v>
      </c>
      <c r="I2338" s="2">
        <v>3</v>
      </c>
      <c r="J2338" s="2">
        <v>3</v>
      </c>
      <c r="K2338" s="2">
        <v>7</v>
      </c>
      <c r="L2338" s="2" t="str">
        <f>IF(F2338&gt;=4,"Positive",IF(F2338=3,"Neutral","Negative"))</f>
        <v>Positive</v>
      </c>
      <c r="M2338" s="2" t="str">
        <f>IF(K2338&gt;=9,"Promoter",IF(K2338&gt;=7,"Passive","Detractor"))</f>
        <v>Passive</v>
      </c>
      <c r="N2338" s="2" t="s">
        <v>7743</v>
      </c>
    </row>
    <row r="2339" spans="1:14" x14ac:dyDescent="0.2">
      <c r="A2339" s="2" t="s">
        <v>10074</v>
      </c>
      <c r="B2339" s="2" t="s">
        <v>7316</v>
      </c>
      <c r="C2339" s="2" t="s">
        <v>532</v>
      </c>
      <c r="D2339" s="2" t="s">
        <v>69</v>
      </c>
      <c r="E2339" s="11">
        <v>46204</v>
      </c>
      <c r="F2339" s="2">
        <v>5</v>
      </c>
      <c r="G2339" s="2">
        <v>5</v>
      </c>
      <c r="H2339" s="2">
        <v>5</v>
      </c>
      <c r="I2339" s="2">
        <v>5</v>
      </c>
      <c r="J2339" s="2">
        <v>4</v>
      </c>
      <c r="K2339" s="2">
        <v>8</v>
      </c>
      <c r="L2339" s="2" t="str">
        <f>IF(F2339&gt;=4,"Positive",IF(F2339=3,"Neutral","Negative"))</f>
        <v>Positive</v>
      </c>
      <c r="M2339" s="2" t="str">
        <f>IF(K2339&gt;=9,"Promoter",IF(K2339&gt;=7,"Passive","Detractor"))</f>
        <v>Passive</v>
      </c>
      <c r="N2339" s="2" t="s">
        <v>7743</v>
      </c>
    </row>
    <row r="2340" spans="1:14" x14ac:dyDescent="0.2">
      <c r="A2340" s="2" t="s">
        <v>10075</v>
      </c>
      <c r="B2340" s="2" t="s">
        <v>7333</v>
      </c>
      <c r="C2340" s="2" t="s">
        <v>2122</v>
      </c>
      <c r="D2340" s="2" t="s">
        <v>106</v>
      </c>
      <c r="E2340" s="11">
        <v>46204</v>
      </c>
      <c r="F2340" s="2">
        <v>3</v>
      </c>
      <c r="G2340" s="2">
        <v>3</v>
      </c>
      <c r="H2340" s="2">
        <v>4</v>
      </c>
      <c r="I2340" s="2">
        <v>4</v>
      </c>
      <c r="J2340" s="2">
        <v>3</v>
      </c>
      <c r="K2340" s="2">
        <v>6</v>
      </c>
      <c r="L2340" s="2" t="str">
        <f>IF(F2340&gt;=4,"Positive",IF(F2340=3,"Neutral","Negative"))</f>
        <v>Neutral</v>
      </c>
      <c r="M2340" s="2" t="str">
        <f>IF(K2340&gt;=9,"Promoter",IF(K2340&gt;=7,"Passive","Detractor"))</f>
        <v>Detractor</v>
      </c>
      <c r="N2340" s="2" t="s">
        <v>7735</v>
      </c>
    </row>
    <row r="2341" spans="1:14" x14ac:dyDescent="0.2">
      <c r="A2341" s="2" t="s">
        <v>10076</v>
      </c>
      <c r="B2341" s="2" t="s">
        <v>7355</v>
      </c>
      <c r="C2341" s="2" t="s">
        <v>2099</v>
      </c>
      <c r="D2341" s="2" t="s">
        <v>129</v>
      </c>
      <c r="E2341" s="11">
        <v>46204</v>
      </c>
      <c r="F2341" s="2">
        <v>4</v>
      </c>
      <c r="G2341" s="2">
        <v>5</v>
      </c>
      <c r="H2341" s="2">
        <v>4</v>
      </c>
      <c r="I2341" s="2">
        <v>4</v>
      </c>
      <c r="J2341" s="2">
        <v>4</v>
      </c>
      <c r="K2341" s="2">
        <v>9</v>
      </c>
      <c r="L2341" s="2" t="str">
        <f>IF(F2341&gt;=4,"Positive",IF(F2341=3,"Neutral","Negative"))</f>
        <v>Positive</v>
      </c>
      <c r="M2341" s="2" t="str">
        <f>IF(K2341&gt;=9,"Promoter",IF(K2341&gt;=7,"Passive","Detractor"))</f>
        <v>Promoter</v>
      </c>
      <c r="N2341" s="2" t="s">
        <v>7743</v>
      </c>
    </row>
    <row r="2342" spans="1:14" x14ac:dyDescent="0.2">
      <c r="A2342" s="2" t="s">
        <v>10077</v>
      </c>
      <c r="B2342" s="2" t="s">
        <v>7371</v>
      </c>
      <c r="C2342" s="2" t="s">
        <v>1757</v>
      </c>
      <c r="D2342" s="2" t="s">
        <v>87</v>
      </c>
      <c r="E2342" s="11">
        <v>46204</v>
      </c>
      <c r="F2342" s="2">
        <v>4</v>
      </c>
      <c r="G2342" s="2">
        <v>5</v>
      </c>
      <c r="H2342" s="2">
        <v>4</v>
      </c>
      <c r="I2342" s="2">
        <v>5</v>
      </c>
      <c r="J2342" s="2">
        <v>4</v>
      </c>
      <c r="K2342" s="2">
        <v>7</v>
      </c>
      <c r="L2342" s="2" t="str">
        <f>IF(F2342&gt;=4,"Positive",IF(F2342=3,"Neutral","Negative"))</f>
        <v>Positive</v>
      </c>
      <c r="M2342" s="2" t="str">
        <f>IF(K2342&gt;=9,"Promoter",IF(K2342&gt;=7,"Passive","Detractor"))</f>
        <v>Passive</v>
      </c>
      <c r="N2342" s="2" t="s">
        <v>7743</v>
      </c>
    </row>
    <row r="2343" spans="1:14" x14ac:dyDescent="0.2">
      <c r="A2343" s="2" t="s">
        <v>10078</v>
      </c>
      <c r="B2343" s="2" t="s">
        <v>7226</v>
      </c>
      <c r="C2343" s="2" t="s">
        <v>523</v>
      </c>
      <c r="D2343" s="2" t="s">
        <v>97</v>
      </c>
      <c r="E2343" s="11">
        <v>46205</v>
      </c>
      <c r="F2343" s="2">
        <v>5</v>
      </c>
      <c r="G2343" s="2">
        <v>5</v>
      </c>
      <c r="H2343" s="2">
        <v>5</v>
      </c>
      <c r="I2343" s="2">
        <v>4</v>
      </c>
      <c r="J2343" s="2">
        <v>4</v>
      </c>
      <c r="K2343" s="2">
        <v>10</v>
      </c>
      <c r="L2343" s="2" t="str">
        <f>IF(F2343&gt;=4,"Positive",IF(F2343=3,"Neutral","Negative"))</f>
        <v>Positive</v>
      </c>
      <c r="M2343" s="2" t="str">
        <f>IF(K2343&gt;=9,"Promoter",IF(K2343&gt;=7,"Passive","Detractor"))</f>
        <v>Promoter</v>
      </c>
      <c r="N2343" s="2" t="s">
        <v>7743</v>
      </c>
    </row>
    <row r="2344" spans="1:14" x14ac:dyDescent="0.2">
      <c r="A2344" s="2" t="s">
        <v>10079</v>
      </c>
      <c r="B2344" s="2" t="s">
        <v>7228</v>
      </c>
      <c r="C2344" s="2" t="s">
        <v>902</v>
      </c>
      <c r="D2344" s="2" t="s">
        <v>47</v>
      </c>
      <c r="E2344" s="11">
        <v>46205</v>
      </c>
      <c r="F2344" s="2">
        <v>4</v>
      </c>
      <c r="G2344" s="2">
        <v>4</v>
      </c>
      <c r="H2344" s="2">
        <v>4</v>
      </c>
      <c r="I2344" s="2">
        <v>5</v>
      </c>
      <c r="J2344" s="2">
        <v>3</v>
      </c>
      <c r="K2344" s="2">
        <v>9</v>
      </c>
      <c r="L2344" s="2" t="str">
        <f>IF(F2344&gt;=4,"Positive",IF(F2344=3,"Neutral","Negative"))</f>
        <v>Positive</v>
      </c>
      <c r="M2344" s="2" t="str">
        <f>IF(K2344&gt;=9,"Promoter",IF(K2344&gt;=7,"Passive","Detractor"))</f>
        <v>Promoter</v>
      </c>
      <c r="N2344" s="2" t="s">
        <v>7737</v>
      </c>
    </row>
    <row r="2345" spans="1:14" x14ac:dyDescent="0.2">
      <c r="A2345" s="2" t="s">
        <v>10080</v>
      </c>
      <c r="B2345" s="2" t="s">
        <v>7376</v>
      </c>
      <c r="C2345" s="2" t="s">
        <v>861</v>
      </c>
      <c r="D2345" s="2" t="s">
        <v>93</v>
      </c>
      <c r="E2345" s="11">
        <v>46205</v>
      </c>
      <c r="F2345" s="2">
        <v>4</v>
      </c>
      <c r="G2345" s="2">
        <v>4</v>
      </c>
      <c r="H2345" s="2">
        <v>4</v>
      </c>
      <c r="I2345" s="2">
        <v>4</v>
      </c>
      <c r="J2345" s="2">
        <v>4</v>
      </c>
      <c r="K2345" s="2">
        <v>9</v>
      </c>
      <c r="L2345" s="2" t="str">
        <f>IF(F2345&gt;=4,"Positive",IF(F2345=3,"Neutral","Negative"))</f>
        <v>Positive</v>
      </c>
      <c r="M2345" s="2" t="str">
        <f>IF(K2345&gt;=9,"Promoter",IF(K2345&gt;=7,"Passive","Detractor"))</f>
        <v>Promoter</v>
      </c>
      <c r="N2345" s="2" t="s">
        <v>7743</v>
      </c>
    </row>
    <row r="2346" spans="1:14" x14ac:dyDescent="0.2">
      <c r="A2346" s="2" t="s">
        <v>10081</v>
      </c>
      <c r="B2346" s="2" t="s">
        <v>7105</v>
      </c>
      <c r="C2346" s="2" t="s">
        <v>2417</v>
      </c>
      <c r="D2346" s="2" t="s">
        <v>77</v>
      </c>
      <c r="E2346" s="11">
        <v>46206</v>
      </c>
      <c r="F2346" s="2">
        <v>4</v>
      </c>
      <c r="G2346" s="2">
        <v>4</v>
      </c>
      <c r="H2346" s="2">
        <v>3</v>
      </c>
      <c r="I2346" s="2">
        <v>4</v>
      </c>
      <c r="J2346" s="2">
        <v>4</v>
      </c>
      <c r="K2346" s="2">
        <v>7</v>
      </c>
      <c r="L2346" s="2" t="str">
        <f>IF(F2346&gt;=4,"Positive",IF(F2346=3,"Neutral","Negative"))</f>
        <v>Positive</v>
      </c>
      <c r="M2346" s="2" t="str">
        <f>IF(K2346&gt;=9,"Promoter",IF(K2346&gt;=7,"Passive","Detractor"))</f>
        <v>Passive</v>
      </c>
      <c r="N2346" s="2" t="s">
        <v>7743</v>
      </c>
    </row>
    <row r="2347" spans="1:14" x14ac:dyDescent="0.2">
      <c r="A2347" s="2" t="s">
        <v>10082</v>
      </c>
      <c r="B2347" s="2" t="s">
        <v>7271</v>
      </c>
      <c r="C2347" s="2" t="s">
        <v>1808</v>
      </c>
      <c r="D2347" s="2" t="s">
        <v>34</v>
      </c>
      <c r="E2347" s="11">
        <v>46206</v>
      </c>
      <c r="F2347" s="2">
        <v>5</v>
      </c>
      <c r="G2347" s="2">
        <v>4</v>
      </c>
      <c r="H2347" s="2">
        <v>5</v>
      </c>
      <c r="I2347" s="2">
        <v>5</v>
      </c>
      <c r="J2347" s="2">
        <v>5</v>
      </c>
      <c r="K2347" s="2">
        <v>10</v>
      </c>
      <c r="L2347" s="2" t="str">
        <f>IF(F2347&gt;=4,"Positive",IF(F2347=3,"Neutral","Negative"))</f>
        <v>Positive</v>
      </c>
      <c r="M2347" s="2" t="str">
        <f>IF(K2347&gt;=9,"Promoter",IF(K2347&gt;=7,"Passive","Detractor"))</f>
        <v>Promoter</v>
      </c>
      <c r="N2347" s="2" t="s">
        <v>7743</v>
      </c>
    </row>
    <row r="2348" spans="1:14" x14ac:dyDescent="0.2">
      <c r="A2348" s="2" t="s">
        <v>10083</v>
      </c>
      <c r="B2348" s="2" t="s">
        <v>7291</v>
      </c>
      <c r="C2348" s="2" t="s">
        <v>742</v>
      </c>
      <c r="D2348" s="2" t="s">
        <v>61</v>
      </c>
      <c r="E2348" s="11">
        <v>46206</v>
      </c>
      <c r="F2348" s="2">
        <v>4</v>
      </c>
      <c r="G2348" s="2">
        <v>4</v>
      </c>
      <c r="H2348" s="2">
        <v>4</v>
      </c>
      <c r="I2348" s="2">
        <v>4</v>
      </c>
      <c r="J2348" s="2">
        <v>4</v>
      </c>
      <c r="K2348" s="2">
        <v>7</v>
      </c>
      <c r="L2348" s="2" t="str">
        <f>IF(F2348&gt;=4,"Positive",IF(F2348=3,"Neutral","Negative"))</f>
        <v>Positive</v>
      </c>
      <c r="M2348" s="2" t="str">
        <f>IF(K2348&gt;=9,"Promoter",IF(K2348&gt;=7,"Passive","Detractor"))</f>
        <v>Passive</v>
      </c>
      <c r="N2348" s="2" t="s">
        <v>7743</v>
      </c>
    </row>
    <row r="2349" spans="1:14" x14ac:dyDescent="0.2">
      <c r="A2349" s="2" t="s">
        <v>10084</v>
      </c>
      <c r="B2349" s="2" t="s">
        <v>7302</v>
      </c>
      <c r="C2349" s="2" t="s">
        <v>2321</v>
      </c>
      <c r="D2349" s="2" t="s">
        <v>129</v>
      </c>
      <c r="E2349" s="11">
        <v>46206</v>
      </c>
      <c r="F2349" s="2">
        <v>4</v>
      </c>
      <c r="G2349" s="2">
        <v>4</v>
      </c>
      <c r="H2349" s="2">
        <v>3</v>
      </c>
      <c r="I2349" s="2">
        <v>4</v>
      </c>
      <c r="J2349" s="2">
        <v>3</v>
      </c>
      <c r="K2349" s="2">
        <v>9</v>
      </c>
      <c r="L2349" s="2" t="str">
        <f>IF(F2349&gt;=4,"Positive",IF(F2349=3,"Neutral","Negative"))</f>
        <v>Positive</v>
      </c>
      <c r="M2349" s="2" t="str">
        <f>IF(K2349&gt;=9,"Promoter",IF(K2349&gt;=7,"Passive","Detractor"))</f>
        <v>Promoter</v>
      </c>
      <c r="N2349" s="2" t="s">
        <v>7743</v>
      </c>
    </row>
    <row r="2350" spans="1:14" x14ac:dyDescent="0.2">
      <c r="A2350" s="2" t="s">
        <v>10085</v>
      </c>
      <c r="B2350" s="2" t="s">
        <v>7317</v>
      </c>
      <c r="C2350" s="2" t="s">
        <v>1107</v>
      </c>
      <c r="D2350" s="2" t="s">
        <v>29</v>
      </c>
      <c r="E2350" s="11">
        <v>46206</v>
      </c>
      <c r="F2350" s="2">
        <v>4</v>
      </c>
      <c r="G2350" s="2">
        <v>3</v>
      </c>
      <c r="H2350" s="2">
        <v>5</v>
      </c>
      <c r="I2350" s="2">
        <v>3</v>
      </c>
      <c r="J2350" s="2">
        <v>3</v>
      </c>
      <c r="K2350" s="2">
        <v>7</v>
      </c>
      <c r="L2350" s="2" t="str">
        <f>IF(F2350&gt;=4,"Positive",IF(F2350=3,"Neutral","Negative"))</f>
        <v>Positive</v>
      </c>
      <c r="M2350" s="2" t="str">
        <f>IF(K2350&gt;=9,"Promoter",IF(K2350&gt;=7,"Passive","Detractor"))</f>
        <v>Passive</v>
      </c>
      <c r="N2350" s="2" t="s">
        <v>7743</v>
      </c>
    </row>
    <row r="2351" spans="1:14" x14ac:dyDescent="0.2">
      <c r="A2351" s="2" t="s">
        <v>10086</v>
      </c>
      <c r="B2351" s="2" t="s">
        <v>7351</v>
      </c>
      <c r="C2351" s="2" t="s">
        <v>1558</v>
      </c>
      <c r="D2351" s="2" t="s">
        <v>97</v>
      </c>
      <c r="E2351" s="11">
        <v>46206</v>
      </c>
      <c r="F2351" s="2">
        <v>3</v>
      </c>
      <c r="G2351" s="2">
        <v>3</v>
      </c>
      <c r="H2351" s="2">
        <v>3</v>
      </c>
      <c r="I2351" s="2">
        <v>4</v>
      </c>
      <c r="J2351" s="2">
        <v>3</v>
      </c>
      <c r="K2351" s="2">
        <v>7</v>
      </c>
      <c r="L2351" s="2" t="str">
        <f>IF(F2351&gt;=4,"Positive",IF(F2351=3,"Neutral","Negative"))</f>
        <v>Neutral</v>
      </c>
      <c r="M2351" s="2" t="str">
        <f>IF(K2351&gt;=9,"Promoter",IF(K2351&gt;=7,"Passive","Detractor"))</f>
        <v>Passive</v>
      </c>
      <c r="N2351" s="2" t="s">
        <v>7733</v>
      </c>
    </row>
    <row r="2352" spans="1:14" x14ac:dyDescent="0.2">
      <c r="A2352" s="2" t="s">
        <v>10087</v>
      </c>
      <c r="B2352" s="2" t="s">
        <v>6789</v>
      </c>
      <c r="C2352" s="2" t="s">
        <v>2544</v>
      </c>
      <c r="D2352" s="2" t="s">
        <v>93</v>
      </c>
      <c r="E2352" s="11">
        <v>46207</v>
      </c>
      <c r="F2352" s="2">
        <v>4</v>
      </c>
      <c r="G2352" s="2">
        <v>4</v>
      </c>
      <c r="H2352" s="2">
        <v>4</v>
      </c>
      <c r="I2352" s="2">
        <v>4</v>
      </c>
      <c r="J2352" s="2">
        <v>4</v>
      </c>
      <c r="K2352" s="2">
        <v>7</v>
      </c>
      <c r="L2352" s="2" t="str">
        <f>IF(F2352&gt;=4,"Positive",IF(F2352=3,"Neutral","Negative"))</f>
        <v>Positive</v>
      </c>
      <c r="M2352" s="2" t="str">
        <f>IF(K2352&gt;=9,"Promoter",IF(K2352&gt;=7,"Passive","Detractor"))</f>
        <v>Passive</v>
      </c>
      <c r="N2352" s="2" t="s">
        <v>7743</v>
      </c>
    </row>
    <row r="2353" spans="1:14" x14ac:dyDescent="0.2">
      <c r="A2353" s="2" t="s">
        <v>10088</v>
      </c>
      <c r="B2353" s="2" t="s">
        <v>7234</v>
      </c>
      <c r="C2353" s="2" t="s">
        <v>945</v>
      </c>
      <c r="D2353" s="2" t="s">
        <v>87</v>
      </c>
      <c r="E2353" s="11">
        <v>46207</v>
      </c>
      <c r="F2353" s="2">
        <v>5</v>
      </c>
      <c r="G2353" s="2">
        <v>4</v>
      </c>
      <c r="H2353" s="2">
        <v>5</v>
      </c>
      <c r="I2353" s="2">
        <v>5</v>
      </c>
      <c r="J2353" s="2">
        <v>5</v>
      </c>
      <c r="K2353" s="2">
        <v>8</v>
      </c>
      <c r="L2353" s="2" t="str">
        <f>IF(F2353&gt;=4,"Positive",IF(F2353=3,"Neutral","Negative"))</f>
        <v>Positive</v>
      </c>
      <c r="M2353" s="2" t="str">
        <f>IF(K2353&gt;=9,"Promoter",IF(K2353&gt;=7,"Passive","Detractor"))</f>
        <v>Passive</v>
      </c>
      <c r="N2353" s="2" t="s">
        <v>7743</v>
      </c>
    </row>
    <row r="2354" spans="1:14" x14ac:dyDescent="0.2">
      <c r="A2354" s="2" t="s">
        <v>10089</v>
      </c>
      <c r="B2354" s="2" t="s">
        <v>7346</v>
      </c>
      <c r="C2354" s="2" t="s">
        <v>897</v>
      </c>
      <c r="D2354" s="2" t="s">
        <v>26</v>
      </c>
      <c r="E2354" s="11">
        <v>46207</v>
      </c>
      <c r="F2354" s="2">
        <v>3</v>
      </c>
      <c r="G2354" s="2">
        <v>3</v>
      </c>
      <c r="H2354" s="2">
        <v>3</v>
      </c>
      <c r="I2354" s="2">
        <v>2</v>
      </c>
      <c r="J2354" s="2">
        <v>4</v>
      </c>
      <c r="K2354" s="2">
        <v>5</v>
      </c>
      <c r="L2354" s="2" t="str">
        <f>IF(F2354&gt;=4,"Positive",IF(F2354=3,"Neutral","Negative"))</f>
        <v>Neutral</v>
      </c>
      <c r="M2354" s="2" t="str">
        <f>IF(K2354&gt;=9,"Promoter",IF(K2354&gt;=7,"Passive","Detractor"))</f>
        <v>Detractor</v>
      </c>
      <c r="N2354" s="2" t="s">
        <v>7735</v>
      </c>
    </row>
    <row r="2355" spans="1:14" x14ac:dyDescent="0.2">
      <c r="A2355" s="2" t="s">
        <v>10090</v>
      </c>
      <c r="B2355" s="2" t="s">
        <v>7158</v>
      </c>
      <c r="C2355" s="2" t="s">
        <v>2283</v>
      </c>
      <c r="D2355" s="2" t="s">
        <v>81</v>
      </c>
      <c r="E2355" s="11">
        <v>46208</v>
      </c>
      <c r="F2355" s="2">
        <v>5</v>
      </c>
      <c r="G2355" s="2">
        <v>5</v>
      </c>
      <c r="H2355" s="2">
        <v>5</v>
      </c>
      <c r="I2355" s="2">
        <v>5</v>
      </c>
      <c r="J2355" s="2">
        <v>4</v>
      </c>
      <c r="K2355" s="2">
        <v>10</v>
      </c>
      <c r="L2355" s="2" t="str">
        <f>IF(F2355&gt;=4,"Positive",IF(F2355=3,"Neutral","Negative"))</f>
        <v>Positive</v>
      </c>
      <c r="M2355" s="2" t="str">
        <f>IF(K2355&gt;=9,"Promoter",IF(K2355&gt;=7,"Passive","Detractor"))</f>
        <v>Promoter</v>
      </c>
      <c r="N2355" s="2" t="s">
        <v>7735</v>
      </c>
    </row>
    <row r="2356" spans="1:14" x14ac:dyDescent="0.2">
      <c r="A2356" s="2" t="s">
        <v>10091</v>
      </c>
      <c r="B2356" s="2" t="s">
        <v>7342</v>
      </c>
      <c r="C2356" s="2" t="s">
        <v>974</v>
      </c>
      <c r="D2356" s="2" t="s">
        <v>106</v>
      </c>
      <c r="E2356" s="11">
        <v>46208</v>
      </c>
      <c r="F2356" s="2">
        <v>3</v>
      </c>
      <c r="G2356" s="2">
        <v>2</v>
      </c>
      <c r="H2356" s="2">
        <v>2</v>
      </c>
      <c r="I2356" s="2">
        <v>3</v>
      </c>
      <c r="J2356" s="2">
        <v>2</v>
      </c>
      <c r="K2356" s="2">
        <v>5</v>
      </c>
      <c r="L2356" s="2" t="str">
        <f>IF(F2356&gt;=4,"Positive",IF(F2356=3,"Neutral","Negative"))</f>
        <v>Neutral</v>
      </c>
      <c r="M2356" s="2" t="str">
        <f>IF(K2356&gt;=9,"Promoter",IF(K2356&gt;=7,"Passive","Detractor"))</f>
        <v>Detractor</v>
      </c>
      <c r="N2356" s="2" t="s">
        <v>7735</v>
      </c>
    </row>
    <row r="2357" spans="1:14" x14ac:dyDescent="0.2">
      <c r="A2357" s="2" t="s">
        <v>10092</v>
      </c>
      <c r="B2357" s="2" t="s">
        <v>7360</v>
      </c>
      <c r="C2357" s="2" t="s">
        <v>1737</v>
      </c>
      <c r="D2357" s="2" t="s">
        <v>39</v>
      </c>
      <c r="E2357" s="11">
        <v>46208</v>
      </c>
      <c r="F2357" s="2">
        <v>5</v>
      </c>
      <c r="G2357" s="2">
        <v>5</v>
      </c>
      <c r="H2357" s="2">
        <v>5</v>
      </c>
      <c r="I2357" s="2">
        <v>5</v>
      </c>
      <c r="J2357" s="2">
        <v>5</v>
      </c>
      <c r="K2357" s="2">
        <v>9</v>
      </c>
      <c r="L2357" s="2" t="str">
        <f>IF(F2357&gt;=4,"Positive",IF(F2357=3,"Neutral","Negative"))</f>
        <v>Positive</v>
      </c>
      <c r="M2357" s="2" t="str">
        <f>IF(K2357&gt;=9,"Promoter",IF(K2357&gt;=7,"Passive","Detractor"))</f>
        <v>Promoter</v>
      </c>
      <c r="N2357" s="2" t="s">
        <v>7743</v>
      </c>
    </row>
    <row r="2358" spans="1:14" x14ac:dyDescent="0.2">
      <c r="A2358" s="2" t="s">
        <v>10093</v>
      </c>
      <c r="B2358" s="2" t="s">
        <v>7239</v>
      </c>
      <c r="C2358" s="2" t="s">
        <v>232</v>
      </c>
      <c r="D2358" s="2" t="s">
        <v>34</v>
      </c>
      <c r="E2358" s="11">
        <v>46209</v>
      </c>
      <c r="F2358" s="2">
        <v>4</v>
      </c>
      <c r="G2358" s="2">
        <v>4</v>
      </c>
      <c r="H2358" s="2">
        <v>5</v>
      </c>
      <c r="I2358" s="2">
        <v>4</v>
      </c>
      <c r="J2358" s="2">
        <v>5</v>
      </c>
      <c r="K2358" s="2">
        <v>8</v>
      </c>
      <c r="L2358" s="2" t="str">
        <f>IF(F2358&gt;=4,"Positive",IF(F2358=3,"Neutral","Negative"))</f>
        <v>Positive</v>
      </c>
      <c r="M2358" s="2" t="str">
        <f>IF(K2358&gt;=9,"Promoter",IF(K2358&gt;=7,"Passive","Detractor"))</f>
        <v>Passive</v>
      </c>
      <c r="N2358" s="2" t="s">
        <v>7735</v>
      </c>
    </row>
    <row r="2359" spans="1:14" x14ac:dyDescent="0.2">
      <c r="A2359" s="2" t="s">
        <v>10094</v>
      </c>
      <c r="B2359" s="2" t="s">
        <v>7336</v>
      </c>
      <c r="C2359" s="2" t="s">
        <v>2199</v>
      </c>
      <c r="D2359" s="2" t="s">
        <v>118</v>
      </c>
      <c r="E2359" s="11">
        <v>46209</v>
      </c>
      <c r="F2359" s="2">
        <v>5</v>
      </c>
      <c r="G2359" s="2">
        <v>4</v>
      </c>
      <c r="H2359" s="2">
        <v>5</v>
      </c>
      <c r="I2359" s="2">
        <v>5</v>
      </c>
      <c r="J2359" s="2">
        <v>5</v>
      </c>
      <c r="K2359" s="2">
        <v>9</v>
      </c>
      <c r="L2359" s="2" t="str">
        <f>IF(F2359&gt;=4,"Positive",IF(F2359=3,"Neutral","Negative"))</f>
        <v>Positive</v>
      </c>
      <c r="M2359" s="2" t="str">
        <f>IF(K2359&gt;=9,"Promoter",IF(K2359&gt;=7,"Passive","Detractor"))</f>
        <v>Promoter</v>
      </c>
      <c r="N2359" s="2" t="s">
        <v>7743</v>
      </c>
    </row>
    <row r="2360" spans="1:14" x14ac:dyDescent="0.2">
      <c r="A2360" s="2" t="s">
        <v>10095</v>
      </c>
      <c r="B2360" s="2" t="s">
        <v>7384</v>
      </c>
      <c r="C2360" s="2" t="s">
        <v>974</v>
      </c>
      <c r="D2360" s="2" t="s">
        <v>57</v>
      </c>
      <c r="E2360" s="11">
        <v>46209</v>
      </c>
      <c r="F2360" s="2">
        <v>5</v>
      </c>
      <c r="G2360" s="2">
        <v>5</v>
      </c>
      <c r="H2360" s="2">
        <v>5</v>
      </c>
      <c r="I2360" s="2">
        <v>5</v>
      </c>
      <c r="J2360" s="2">
        <v>5</v>
      </c>
      <c r="K2360" s="2">
        <v>8</v>
      </c>
      <c r="L2360" s="2" t="str">
        <f>IF(F2360&gt;=4,"Positive",IF(F2360=3,"Neutral","Negative"))</f>
        <v>Positive</v>
      </c>
      <c r="M2360" s="2" t="str">
        <f>IF(K2360&gt;=9,"Promoter",IF(K2360&gt;=7,"Passive","Detractor"))</f>
        <v>Passive</v>
      </c>
      <c r="N2360" s="2" t="s">
        <v>7743</v>
      </c>
    </row>
    <row r="2361" spans="1:14" x14ac:dyDescent="0.2">
      <c r="A2361" s="2" t="s">
        <v>10096</v>
      </c>
      <c r="B2361" s="2" t="s">
        <v>7288</v>
      </c>
      <c r="C2361" s="2" t="s">
        <v>1365</v>
      </c>
      <c r="D2361" s="2" t="s">
        <v>19</v>
      </c>
      <c r="E2361" s="11">
        <v>46210</v>
      </c>
      <c r="F2361" s="2">
        <v>4</v>
      </c>
      <c r="G2361" s="2">
        <v>3</v>
      </c>
      <c r="H2361" s="2">
        <v>5</v>
      </c>
      <c r="I2361" s="2">
        <v>4</v>
      </c>
      <c r="J2361" s="2">
        <v>3</v>
      </c>
      <c r="K2361" s="2">
        <v>7</v>
      </c>
      <c r="L2361" s="2" t="str">
        <f>IF(F2361&gt;=4,"Positive",IF(F2361=3,"Neutral","Negative"))</f>
        <v>Positive</v>
      </c>
      <c r="M2361" s="2" t="str">
        <f>IF(K2361&gt;=9,"Promoter",IF(K2361&gt;=7,"Passive","Detractor"))</f>
        <v>Passive</v>
      </c>
      <c r="N2361" s="2" t="s">
        <v>7735</v>
      </c>
    </row>
    <row r="2362" spans="1:14" x14ac:dyDescent="0.2">
      <c r="A2362" s="2" t="s">
        <v>10097</v>
      </c>
      <c r="B2362" s="2" t="s">
        <v>7328</v>
      </c>
      <c r="C2362" s="2" t="s">
        <v>804</v>
      </c>
      <c r="D2362" s="2" t="s">
        <v>57</v>
      </c>
      <c r="E2362" s="11">
        <v>46210</v>
      </c>
      <c r="F2362" s="2">
        <v>4</v>
      </c>
      <c r="G2362" s="2">
        <v>4</v>
      </c>
      <c r="H2362" s="2">
        <v>5</v>
      </c>
      <c r="I2362" s="2">
        <v>4</v>
      </c>
      <c r="J2362" s="2">
        <v>5</v>
      </c>
      <c r="K2362" s="2">
        <v>8</v>
      </c>
      <c r="L2362" s="2" t="str">
        <f>IF(F2362&gt;=4,"Positive",IF(F2362=3,"Neutral","Negative"))</f>
        <v>Positive</v>
      </c>
      <c r="M2362" s="2" t="str">
        <f>IF(K2362&gt;=9,"Promoter",IF(K2362&gt;=7,"Passive","Detractor"))</f>
        <v>Passive</v>
      </c>
      <c r="N2362" s="2" t="s">
        <v>7733</v>
      </c>
    </row>
    <row r="2363" spans="1:14" x14ac:dyDescent="0.2">
      <c r="A2363" s="2" t="s">
        <v>10098</v>
      </c>
      <c r="B2363" s="2" t="s">
        <v>5798</v>
      </c>
      <c r="C2363" s="2" t="s">
        <v>634</v>
      </c>
      <c r="D2363" s="2" t="s">
        <v>26</v>
      </c>
      <c r="E2363" s="11">
        <v>46211</v>
      </c>
      <c r="F2363" s="2">
        <v>4</v>
      </c>
      <c r="G2363" s="2">
        <v>3</v>
      </c>
      <c r="H2363" s="2">
        <v>4</v>
      </c>
      <c r="I2363" s="2">
        <v>4</v>
      </c>
      <c r="J2363" s="2">
        <v>4</v>
      </c>
      <c r="K2363" s="2">
        <v>7</v>
      </c>
      <c r="L2363" s="2" t="str">
        <f>IF(F2363&gt;=4,"Positive",IF(F2363=3,"Neutral","Negative"))</f>
        <v>Positive</v>
      </c>
      <c r="M2363" s="2" t="str">
        <f>IF(K2363&gt;=9,"Promoter",IF(K2363&gt;=7,"Passive","Detractor"))</f>
        <v>Passive</v>
      </c>
      <c r="N2363" s="2" t="s">
        <v>7743</v>
      </c>
    </row>
    <row r="2364" spans="1:14" x14ac:dyDescent="0.2">
      <c r="A2364" s="2" t="s">
        <v>10099</v>
      </c>
      <c r="B2364" s="2" t="s">
        <v>7292</v>
      </c>
      <c r="C2364" s="2" t="s">
        <v>945</v>
      </c>
      <c r="D2364" s="2" t="s">
        <v>97</v>
      </c>
      <c r="E2364" s="11">
        <v>46211</v>
      </c>
      <c r="F2364" s="2">
        <v>5</v>
      </c>
      <c r="G2364" s="2">
        <v>5</v>
      </c>
      <c r="H2364" s="2">
        <v>5</v>
      </c>
      <c r="I2364" s="2">
        <v>5</v>
      </c>
      <c r="J2364" s="2">
        <v>5</v>
      </c>
      <c r="K2364" s="2">
        <v>8</v>
      </c>
      <c r="L2364" s="2" t="str">
        <f>IF(F2364&gt;=4,"Positive",IF(F2364=3,"Neutral","Negative"))</f>
        <v>Positive</v>
      </c>
      <c r="M2364" s="2" t="str">
        <f>IF(K2364&gt;=9,"Promoter",IF(K2364&gt;=7,"Passive","Detractor"))</f>
        <v>Passive</v>
      </c>
      <c r="N2364" s="2" t="s">
        <v>7735</v>
      </c>
    </row>
    <row r="2365" spans="1:14" x14ac:dyDescent="0.2">
      <c r="A2365" s="2" t="s">
        <v>10100</v>
      </c>
      <c r="B2365" s="2" t="s">
        <v>6448</v>
      </c>
      <c r="C2365" s="2" t="s">
        <v>2431</v>
      </c>
      <c r="D2365" s="2" t="s">
        <v>9</v>
      </c>
      <c r="E2365" s="11">
        <v>46212</v>
      </c>
      <c r="F2365" s="2">
        <v>3</v>
      </c>
      <c r="G2365" s="2">
        <v>3</v>
      </c>
      <c r="H2365" s="2">
        <v>4</v>
      </c>
      <c r="I2365" s="2">
        <v>3</v>
      </c>
      <c r="J2365" s="2">
        <v>3</v>
      </c>
      <c r="K2365" s="2">
        <v>5</v>
      </c>
      <c r="L2365" s="2" t="str">
        <f>IF(F2365&gt;=4,"Positive",IF(F2365=3,"Neutral","Negative"))</f>
        <v>Neutral</v>
      </c>
      <c r="M2365" s="2" t="str">
        <f>IF(K2365&gt;=9,"Promoter",IF(K2365&gt;=7,"Passive","Detractor"))</f>
        <v>Detractor</v>
      </c>
      <c r="N2365" s="2" t="s">
        <v>7737</v>
      </c>
    </row>
    <row r="2366" spans="1:14" x14ac:dyDescent="0.2">
      <c r="A2366" s="2" t="s">
        <v>10101</v>
      </c>
      <c r="B2366" s="2" t="s">
        <v>7055</v>
      </c>
      <c r="C2366" s="2" t="s">
        <v>2385</v>
      </c>
      <c r="D2366" s="2" t="s">
        <v>93</v>
      </c>
      <c r="E2366" s="11">
        <v>46212</v>
      </c>
      <c r="F2366" s="2">
        <v>2</v>
      </c>
      <c r="G2366" s="2">
        <v>3</v>
      </c>
      <c r="H2366" s="2">
        <v>2</v>
      </c>
      <c r="I2366" s="2">
        <v>2</v>
      </c>
      <c r="J2366" s="2">
        <v>2</v>
      </c>
      <c r="K2366" s="2">
        <v>5</v>
      </c>
      <c r="L2366" s="2" t="str">
        <f>IF(F2366&gt;=4,"Positive",IF(F2366=3,"Neutral","Negative"))</f>
        <v>Negative</v>
      </c>
      <c r="M2366" s="2" t="str">
        <f>IF(K2366&gt;=9,"Promoter",IF(K2366&gt;=7,"Passive","Detractor"))</f>
        <v>Detractor</v>
      </c>
      <c r="N2366" s="2" t="s">
        <v>7743</v>
      </c>
    </row>
    <row r="2367" spans="1:14" x14ac:dyDescent="0.2">
      <c r="A2367" s="2" t="s">
        <v>10102</v>
      </c>
      <c r="B2367" s="2" t="s">
        <v>7123</v>
      </c>
      <c r="C2367" s="2" t="s">
        <v>705</v>
      </c>
      <c r="D2367" s="2" t="s">
        <v>53</v>
      </c>
      <c r="E2367" s="11">
        <v>46212</v>
      </c>
      <c r="F2367" s="2">
        <v>4</v>
      </c>
      <c r="G2367" s="2">
        <v>5</v>
      </c>
      <c r="H2367" s="2">
        <v>4</v>
      </c>
      <c r="I2367" s="2">
        <v>4</v>
      </c>
      <c r="J2367" s="2">
        <v>4</v>
      </c>
      <c r="K2367" s="2">
        <v>7</v>
      </c>
      <c r="L2367" s="2" t="str">
        <f>IF(F2367&gt;=4,"Positive",IF(F2367=3,"Neutral","Negative"))</f>
        <v>Positive</v>
      </c>
      <c r="M2367" s="2" t="str">
        <f>IF(K2367&gt;=9,"Promoter",IF(K2367&gt;=7,"Passive","Detractor"))</f>
        <v>Passive</v>
      </c>
      <c r="N2367" s="2" t="s">
        <v>7737</v>
      </c>
    </row>
    <row r="2368" spans="1:14" x14ac:dyDescent="0.2">
      <c r="A2368" s="2" t="s">
        <v>10103</v>
      </c>
      <c r="B2368" s="2" t="s">
        <v>7401</v>
      </c>
      <c r="C2368" s="2" t="s">
        <v>1619</v>
      </c>
      <c r="D2368" s="2" t="s">
        <v>87</v>
      </c>
      <c r="E2368" s="11">
        <v>46212</v>
      </c>
      <c r="F2368" s="2">
        <v>4</v>
      </c>
      <c r="G2368" s="2">
        <v>5</v>
      </c>
      <c r="H2368" s="2">
        <v>4</v>
      </c>
      <c r="I2368" s="2">
        <v>4</v>
      </c>
      <c r="J2368" s="2">
        <v>3</v>
      </c>
      <c r="K2368" s="2">
        <v>9</v>
      </c>
      <c r="L2368" s="2" t="str">
        <f>IF(F2368&gt;=4,"Positive",IF(F2368=3,"Neutral","Negative"))</f>
        <v>Positive</v>
      </c>
      <c r="M2368" s="2" t="str">
        <f>IF(K2368&gt;=9,"Promoter",IF(K2368&gt;=7,"Passive","Detractor"))</f>
        <v>Promoter</v>
      </c>
      <c r="N2368" s="2" t="s">
        <v>7733</v>
      </c>
    </row>
    <row r="2369" spans="1:14" x14ac:dyDescent="0.2">
      <c r="A2369" s="2" t="s">
        <v>10104</v>
      </c>
      <c r="B2369" s="2" t="s">
        <v>7348</v>
      </c>
      <c r="C2369" s="2" t="s">
        <v>1940</v>
      </c>
      <c r="D2369" s="2" t="s">
        <v>103</v>
      </c>
      <c r="E2369" s="11">
        <v>46213</v>
      </c>
      <c r="F2369" s="2">
        <v>3</v>
      </c>
      <c r="G2369" s="2">
        <v>3</v>
      </c>
      <c r="H2369" s="2">
        <v>3</v>
      </c>
      <c r="I2369" s="2">
        <v>3</v>
      </c>
      <c r="J2369" s="2">
        <v>2</v>
      </c>
      <c r="K2369" s="2">
        <v>5</v>
      </c>
      <c r="L2369" s="2" t="str">
        <f>IF(F2369&gt;=4,"Positive",IF(F2369=3,"Neutral","Negative"))</f>
        <v>Neutral</v>
      </c>
      <c r="M2369" s="2" t="str">
        <f>IF(K2369&gt;=9,"Promoter",IF(K2369&gt;=7,"Passive","Detractor"))</f>
        <v>Detractor</v>
      </c>
      <c r="N2369" s="2" t="s">
        <v>7743</v>
      </c>
    </row>
    <row r="2370" spans="1:14" x14ac:dyDescent="0.2">
      <c r="A2370" s="2" t="s">
        <v>10105</v>
      </c>
      <c r="B2370" s="2" t="s">
        <v>7349</v>
      </c>
      <c r="C2370" s="2" t="s">
        <v>2538</v>
      </c>
      <c r="D2370" s="2" t="s">
        <v>63</v>
      </c>
      <c r="E2370" s="11">
        <v>46214</v>
      </c>
      <c r="F2370" s="2">
        <v>5</v>
      </c>
      <c r="G2370" s="2">
        <v>4</v>
      </c>
      <c r="H2370" s="2">
        <v>5</v>
      </c>
      <c r="I2370" s="2">
        <v>5</v>
      </c>
      <c r="J2370" s="2">
        <v>5</v>
      </c>
      <c r="K2370" s="2">
        <v>9</v>
      </c>
      <c r="L2370" s="2" t="str">
        <f>IF(F2370&gt;=4,"Positive",IF(F2370=3,"Neutral","Negative"))</f>
        <v>Positive</v>
      </c>
      <c r="M2370" s="2" t="str">
        <f>IF(K2370&gt;=9,"Promoter",IF(K2370&gt;=7,"Passive","Detractor"))</f>
        <v>Promoter</v>
      </c>
      <c r="N2370" s="2" t="s">
        <v>7735</v>
      </c>
    </row>
    <row r="2371" spans="1:14" x14ac:dyDescent="0.2">
      <c r="A2371" s="2" t="s">
        <v>10106</v>
      </c>
      <c r="B2371" s="2" t="s">
        <v>7402</v>
      </c>
      <c r="C2371" s="2" t="s">
        <v>692</v>
      </c>
      <c r="D2371" s="2" t="s">
        <v>99</v>
      </c>
      <c r="E2371" s="11">
        <v>46215</v>
      </c>
      <c r="F2371" s="2">
        <v>4</v>
      </c>
      <c r="G2371" s="2">
        <v>4</v>
      </c>
      <c r="H2371" s="2">
        <v>4</v>
      </c>
      <c r="I2371" s="2">
        <v>5</v>
      </c>
      <c r="J2371" s="2">
        <v>4</v>
      </c>
      <c r="K2371" s="2">
        <v>9</v>
      </c>
      <c r="L2371" s="2" t="str">
        <f>IF(F2371&gt;=4,"Positive",IF(F2371=3,"Neutral","Negative"))</f>
        <v>Positive</v>
      </c>
      <c r="M2371" s="2" t="str">
        <f>IF(K2371&gt;=9,"Promoter",IF(K2371&gt;=7,"Passive","Detractor"))</f>
        <v>Promoter</v>
      </c>
      <c r="N2371" s="2" t="s">
        <v>7735</v>
      </c>
    </row>
    <row r="2372" spans="1:14" x14ac:dyDescent="0.2">
      <c r="A2372" s="2" t="s">
        <v>10107</v>
      </c>
      <c r="B2372" s="2" t="s">
        <v>7390</v>
      </c>
      <c r="C2372" s="2" t="s">
        <v>1035</v>
      </c>
      <c r="D2372" s="2" t="s">
        <v>26</v>
      </c>
      <c r="E2372" s="11">
        <v>46216</v>
      </c>
      <c r="F2372" s="2">
        <v>5</v>
      </c>
      <c r="G2372" s="2">
        <v>5</v>
      </c>
      <c r="H2372" s="2">
        <v>5</v>
      </c>
      <c r="I2372" s="2">
        <v>4</v>
      </c>
      <c r="J2372" s="2">
        <v>5</v>
      </c>
      <c r="K2372" s="2">
        <v>8</v>
      </c>
      <c r="L2372" s="2" t="str">
        <f>IF(F2372&gt;=4,"Positive",IF(F2372=3,"Neutral","Negative"))</f>
        <v>Positive</v>
      </c>
      <c r="M2372" s="2" t="str">
        <f>IF(K2372&gt;=9,"Promoter",IF(K2372&gt;=7,"Passive","Detractor"))</f>
        <v>Passive</v>
      </c>
      <c r="N2372" s="2" t="s">
        <v>7743</v>
      </c>
    </row>
    <row r="2373" spans="1:14" x14ac:dyDescent="0.2">
      <c r="A2373" s="2" t="s">
        <v>10108</v>
      </c>
      <c r="B2373" s="2" t="s">
        <v>7107</v>
      </c>
      <c r="C2373" s="2" t="s">
        <v>804</v>
      </c>
      <c r="D2373" s="2" t="s">
        <v>120</v>
      </c>
      <c r="E2373" s="11">
        <v>46217</v>
      </c>
      <c r="F2373" s="2">
        <v>4</v>
      </c>
      <c r="G2373" s="2">
        <v>3</v>
      </c>
      <c r="H2373" s="2">
        <v>3</v>
      </c>
      <c r="I2373" s="2">
        <v>3</v>
      </c>
      <c r="J2373" s="2">
        <v>3</v>
      </c>
      <c r="K2373" s="2">
        <v>9</v>
      </c>
      <c r="L2373" s="2" t="str">
        <f>IF(F2373&gt;=4,"Positive",IF(F2373=3,"Neutral","Negative"))</f>
        <v>Positive</v>
      </c>
      <c r="M2373" s="2" t="str">
        <f>IF(K2373&gt;=9,"Promoter",IF(K2373&gt;=7,"Passive","Detractor"))</f>
        <v>Promoter</v>
      </c>
      <c r="N2373" s="2" t="s">
        <v>7735</v>
      </c>
    </row>
    <row r="2374" spans="1:14" x14ac:dyDescent="0.2">
      <c r="A2374" s="2" t="s">
        <v>10109</v>
      </c>
      <c r="B2374" s="2" t="s">
        <v>7327</v>
      </c>
      <c r="C2374" s="2" t="s">
        <v>2505</v>
      </c>
      <c r="D2374" s="2" t="s">
        <v>83</v>
      </c>
      <c r="E2374" s="11">
        <v>46217</v>
      </c>
      <c r="F2374" s="2">
        <v>5</v>
      </c>
      <c r="G2374" s="2">
        <v>5</v>
      </c>
      <c r="H2374" s="2">
        <v>5</v>
      </c>
      <c r="I2374" s="2">
        <v>5</v>
      </c>
      <c r="J2374" s="2">
        <v>4</v>
      </c>
      <c r="K2374" s="2">
        <v>10</v>
      </c>
      <c r="L2374" s="2" t="str">
        <f>IF(F2374&gt;=4,"Positive",IF(F2374=3,"Neutral","Negative"))</f>
        <v>Positive</v>
      </c>
      <c r="M2374" s="2" t="str">
        <f>IF(K2374&gt;=9,"Promoter",IF(K2374&gt;=7,"Passive","Detractor"))</f>
        <v>Promoter</v>
      </c>
      <c r="N2374" s="2" t="s">
        <v>7737</v>
      </c>
    </row>
    <row r="2375" spans="1:14" x14ac:dyDescent="0.2">
      <c r="A2375" s="2" t="s">
        <v>10110</v>
      </c>
      <c r="B2375" s="2" t="s">
        <v>7377</v>
      </c>
      <c r="C2375" s="2" t="s">
        <v>892</v>
      </c>
      <c r="D2375" s="2" t="s">
        <v>81</v>
      </c>
      <c r="E2375" s="11">
        <v>46217</v>
      </c>
      <c r="F2375" s="2">
        <v>4</v>
      </c>
      <c r="G2375" s="2">
        <v>4</v>
      </c>
      <c r="H2375" s="2">
        <v>4</v>
      </c>
      <c r="I2375" s="2">
        <v>5</v>
      </c>
      <c r="J2375" s="2">
        <v>3</v>
      </c>
      <c r="K2375" s="2">
        <v>9</v>
      </c>
      <c r="L2375" s="2" t="str">
        <f>IF(F2375&gt;=4,"Positive",IF(F2375=3,"Neutral","Negative"))</f>
        <v>Positive</v>
      </c>
      <c r="M2375" s="2" t="str">
        <f>IF(K2375&gt;=9,"Promoter",IF(K2375&gt;=7,"Passive","Detractor"))</f>
        <v>Promoter</v>
      </c>
      <c r="N2375" s="2" t="s">
        <v>7737</v>
      </c>
    </row>
    <row r="2376" spans="1:14" x14ac:dyDescent="0.2">
      <c r="A2376" s="2" t="s">
        <v>10111</v>
      </c>
      <c r="B2376" s="2" t="s">
        <v>7389</v>
      </c>
      <c r="C2376" s="2" t="s">
        <v>2494</v>
      </c>
      <c r="D2376" s="2" t="s">
        <v>125</v>
      </c>
      <c r="E2376" s="11">
        <v>46217</v>
      </c>
      <c r="F2376" s="2">
        <v>5</v>
      </c>
      <c r="G2376" s="2">
        <v>4</v>
      </c>
      <c r="H2376" s="2">
        <v>5</v>
      </c>
      <c r="I2376" s="2">
        <v>5</v>
      </c>
      <c r="J2376" s="2">
        <v>5</v>
      </c>
      <c r="K2376" s="2">
        <v>8</v>
      </c>
      <c r="L2376" s="2" t="str">
        <f>IF(F2376&gt;=4,"Positive",IF(F2376=3,"Neutral","Negative"))</f>
        <v>Positive</v>
      </c>
      <c r="M2376" s="2" t="str">
        <f>IF(K2376&gt;=9,"Promoter",IF(K2376&gt;=7,"Passive","Detractor"))</f>
        <v>Passive</v>
      </c>
      <c r="N2376" s="2" t="s">
        <v>7743</v>
      </c>
    </row>
    <row r="2377" spans="1:14" x14ac:dyDescent="0.2">
      <c r="A2377" s="2" t="s">
        <v>10112</v>
      </c>
      <c r="B2377" s="2" t="s">
        <v>7394</v>
      </c>
      <c r="C2377" s="2" t="s">
        <v>638</v>
      </c>
      <c r="D2377" s="2" t="s">
        <v>87</v>
      </c>
      <c r="E2377" s="11">
        <v>46217</v>
      </c>
      <c r="F2377" s="2">
        <v>4</v>
      </c>
      <c r="G2377" s="2">
        <v>4</v>
      </c>
      <c r="H2377" s="2">
        <v>4</v>
      </c>
      <c r="I2377" s="2">
        <v>4</v>
      </c>
      <c r="J2377" s="2">
        <v>5</v>
      </c>
      <c r="K2377" s="2">
        <v>9</v>
      </c>
      <c r="L2377" s="2" t="str">
        <f>IF(F2377&gt;=4,"Positive",IF(F2377=3,"Neutral","Negative"))</f>
        <v>Positive</v>
      </c>
      <c r="M2377" s="2" t="str">
        <f>IF(K2377&gt;=9,"Promoter",IF(K2377&gt;=7,"Passive","Detractor"))</f>
        <v>Promoter</v>
      </c>
      <c r="N2377" s="2" t="s">
        <v>7737</v>
      </c>
    </row>
    <row r="2378" spans="1:14" x14ac:dyDescent="0.2">
      <c r="A2378" s="2" t="s">
        <v>10113</v>
      </c>
      <c r="B2378" s="2" t="s">
        <v>7436</v>
      </c>
      <c r="C2378" s="2" t="s">
        <v>1742</v>
      </c>
      <c r="D2378" s="2" t="s">
        <v>22</v>
      </c>
      <c r="E2378" s="11">
        <v>46217</v>
      </c>
      <c r="F2378" s="2">
        <v>4</v>
      </c>
      <c r="G2378" s="2">
        <v>4</v>
      </c>
      <c r="H2378" s="2">
        <v>4</v>
      </c>
      <c r="I2378" s="2">
        <v>5</v>
      </c>
      <c r="J2378" s="2">
        <v>5</v>
      </c>
      <c r="K2378" s="2">
        <v>7</v>
      </c>
      <c r="L2378" s="2" t="str">
        <f>IF(F2378&gt;=4,"Positive",IF(F2378=3,"Neutral","Negative"))</f>
        <v>Positive</v>
      </c>
      <c r="M2378" s="2" t="str">
        <f>IF(K2378&gt;=9,"Promoter",IF(K2378&gt;=7,"Passive","Detractor"))</f>
        <v>Passive</v>
      </c>
      <c r="N2378" s="2" t="s">
        <v>7733</v>
      </c>
    </row>
    <row r="2379" spans="1:14" x14ac:dyDescent="0.2">
      <c r="A2379" s="2" t="s">
        <v>10114</v>
      </c>
      <c r="B2379" s="2" t="s">
        <v>7193</v>
      </c>
      <c r="C2379" s="2" t="s">
        <v>1891</v>
      </c>
      <c r="D2379" s="2" t="s">
        <v>47</v>
      </c>
      <c r="E2379" s="11">
        <v>46218</v>
      </c>
      <c r="F2379" s="2">
        <v>4</v>
      </c>
      <c r="G2379" s="2">
        <v>5</v>
      </c>
      <c r="H2379" s="2">
        <v>4</v>
      </c>
      <c r="I2379" s="2">
        <v>3</v>
      </c>
      <c r="J2379" s="2">
        <v>5</v>
      </c>
      <c r="K2379" s="2">
        <v>8</v>
      </c>
      <c r="L2379" s="2" t="str">
        <f>IF(F2379&gt;=4,"Positive",IF(F2379=3,"Neutral","Negative"))</f>
        <v>Positive</v>
      </c>
      <c r="M2379" s="2" t="str">
        <f>IF(K2379&gt;=9,"Promoter",IF(K2379&gt;=7,"Passive","Detractor"))</f>
        <v>Passive</v>
      </c>
      <c r="N2379" s="2" t="s">
        <v>7743</v>
      </c>
    </row>
    <row r="2380" spans="1:14" x14ac:dyDescent="0.2">
      <c r="A2380" s="2" t="s">
        <v>10115</v>
      </c>
      <c r="B2380" s="2" t="s">
        <v>7341</v>
      </c>
      <c r="C2380" s="2" t="s">
        <v>1696</v>
      </c>
      <c r="D2380" s="2" t="s">
        <v>89</v>
      </c>
      <c r="E2380" s="11">
        <v>46218</v>
      </c>
      <c r="F2380" s="2">
        <v>5</v>
      </c>
      <c r="G2380" s="2">
        <v>5</v>
      </c>
      <c r="H2380" s="2">
        <v>5</v>
      </c>
      <c r="I2380" s="2">
        <v>4</v>
      </c>
      <c r="J2380" s="2">
        <v>5</v>
      </c>
      <c r="K2380" s="2">
        <v>10</v>
      </c>
      <c r="L2380" s="2" t="str">
        <f>IF(F2380&gt;=4,"Positive",IF(F2380=3,"Neutral","Negative"))</f>
        <v>Positive</v>
      </c>
      <c r="M2380" s="2" t="str">
        <f>IF(K2380&gt;=9,"Promoter",IF(K2380&gt;=7,"Passive","Detractor"))</f>
        <v>Promoter</v>
      </c>
      <c r="N2380" s="2" t="s">
        <v>7733</v>
      </c>
    </row>
    <row r="2381" spans="1:14" x14ac:dyDescent="0.2">
      <c r="A2381" s="2" t="s">
        <v>10116</v>
      </c>
      <c r="B2381" s="2" t="s">
        <v>7343</v>
      </c>
      <c r="C2381" s="2" t="s">
        <v>2322</v>
      </c>
      <c r="D2381" s="2" t="s">
        <v>32</v>
      </c>
      <c r="E2381" s="11">
        <v>46219</v>
      </c>
      <c r="F2381" s="2">
        <v>4</v>
      </c>
      <c r="G2381" s="2">
        <v>4</v>
      </c>
      <c r="H2381" s="2">
        <v>4</v>
      </c>
      <c r="I2381" s="2">
        <v>4</v>
      </c>
      <c r="J2381" s="2">
        <v>4</v>
      </c>
      <c r="K2381" s="2">
        <v>9</v>
      </c>
      <c r="L2381" s="2" t="str">
        <f>IF(F2381&gt;=4,"Positive",IF(F2381=3,"Neutral","Negative"))</f>
        <v>Positive</v>
      </c>
      <c r="M2381" s="2" t="str">
        <f>IF(K2381&gt;=9,"Promoter",IF(K2381&gt;=7,"Passive","Detractor"))</f>
        <v>Promoter</v>
      </c>
      <c r="N2381" s="2" t="s">
        <v>7735</v>
      </c>
    </row>
    <row r="2382" spans="1:14" x14ac:dyDescent="0.2">
      <c r="A2382" s="2" t="s">
        <v>10117</v>
      </c>
      <c r="B2382" s="2" t="s">
        <v>7374</v>
      </c>
      <c r="C2382" s="2" t="s">
        <v>1785</v>
      </c>
      <c r="D2382" s="2" t="s">
        <v>47</v>
      </c>
      <c r="E2382" s="11">
        <v>46219</v>
      </c>
      <c r="F2382" s="2">
        <v>2</v>
      </c>
      <c r="G2382" s="2">
        <v>3</v>
      </c>
      <c r="H2382" s="2">
        <v>1</v>
      </c>
      <c r="I2382" s="2">
        <v>2</v>
      </c>
      <c r="J2382" s="2">
        <v>3</v>
      </c>
      <c r="K2382" s="2">
        <v>3</v>
      </c>
      <c r="L2382" s="2" t="str">
        <f>IF(F2382&gt;=4,"Positive",IF(F2382=3,"Neutral","Negative"))</f>
        <v>Negative</v>
      </c>
      <c r="M2382" s="2" t="str">
        <f>IF(K2382&gt;=9,"Promoter",IF(K2382&gt;=7,"Passive","Detractor"))</f>
        <v>Detractor</v>
      </c>
      <c r="N2382" s="2" t="s">
        <v>7743</v>
      </c>
    </row>
    <row r="2383" spans="1:14" x14ac:dyDescent="0.2">
      <c r="A2383" s="2" t="s">
        <v>10118</v>
      </c>
      <c r="B2383" s="2" t="s">
        <v>7410</v>
      </c>
      <c r="C2383" s="2" t="s">
        <v>2410</v>
      </c>
      <c r="D2383" s="2" t="s">
        <v>43</v>
      </c>
      <c r="E2383" s="11">
        <v>46219</v>
      </c>
      <c r="F2383" s="2">
        <v>5</v>
      </c>
      <c r="G2383" s="2">
        <v>5</v>
      </c>
      <c r="H2383" s="2">
        <v>5</v>
      </c>
      <c r="I2383" s="2">
        <v>4</v>
      </c>
      <c r="J2383" s="2">
        <v>5</v>
      </c>
      <c r="K2383" s="2">
        <v>9</v>
      </c>
      <c r="L2383" s="2" t="str">
        <f>IF(F2383&gt;=4,"Positive",IF(F2383=3,"Neutral","Negative"))</f>
        <v>Positive</v>
      </c>
      <c r="M2383" s="2" t="str">
        <f>IF(K2383&gt;=9,"Promoter",IF(K2383&gt;=7,"Passive","Detractor"))</f>
        <v>Promoter</v>
      </c>
      <c r="N2383" s="2" t="s">
        <v>7735</v>
      </c>
    </row>
    <row r="2384" spans="1:14" x14ac:dyDescent="0.2">
      <c r="A2384" s="2" t="s">
        <v>10119</v>
      </c>
      <c r="B2384" s="2" t="s">
        <v>7314</v>
      </c>
      <c r="C2384" s="2" t="s">
        <v>2261</v>
      </c>
      <c r="D2384" s="2" t="s">
        <v>127</v>
      </c>
      <c r="E2384" s="11">
        <v>46220</v>
      </c>
      <c r="F2384" s="2">
        <v>4</v>
      </c>
      <c r="G2384" s="2">
        <v>4</v>
      </c>
      <c r="H2384" s="2">
        <v>4</v>
      </c>
      <c r="I2384" s="2">
        <v>3</v>
      </c>
      <c r="J2384" s="2">
        <v>5</v>
      </c>
      <c r="K2384" s="2">
        <v>7</v>
      </c>
      <c r="L2384" s="2" t="str">
        <f>IF(F2384&gt;=4,"Positive",IF(F2384=3,"Neutral","Negative"))</f>
        <v>Positive</v>
      </c>
      <c r="M2384" s="2" t="str">
        <f>IF(K2384&gt;=9,"Promoter",IF(K2384&gt;=7,"Passive","Detractor"))</f>
        <v>Passive</v>
      </c>
      <c r="N2384" s="2" t="s">
        <v>7743</v>
      </c>
    </row>
    <row r="2385" spans="1:14" x14ac:dyDescent="0.2">
      <c r="A2385" s="2" t="s">
        <v>10120</v>
      </c>
      <c r="B2385" s="2" t="s">
        <v>7362</v>
      </c>
      <c r="C2385" s="2" t="s">
        <v>2085</v>
      </c>
      <c r="D2385" s="2" t="s">
        <v>108</v>
      </c>
      <c r="E2385" s="11">
        <v>46220</v>
      </c>
      <c r="F2385" s="2">
        <v>4</v>
      </c>
      <c r="G2385" s="2">
        <v>5</v>
      </c>
      <c r="H2385" s="2">
        <v>4</v>
      </c>
      <c r="I2385" s="2">
        <v>4</v>
      </c>
      <c r="J2385" s="2">
        <v>5</v>
      </c>
      <c r="K2385" s="2">
        <v>8</v>
      </c>
      <c r="L2385" s="2" t="str">
        <f>IF(F2385&gt;=4,"Positive",IF(F2385=3,"Neutral","Negative"))</f>
        <v>Positive</v>
      </c>
      <c r="M2385" s="2" t="str">
        <f>IF(K2385&gt;=9,"Promoter",IF(K2385&gt;=7,"Passive","Detractor"))</f>
        <v>Passive</v>
      </c>
      <c r="N2385" s="2" t="s">
        <v>7743</v>
      </c>
    </row>
    <row r="2386" spans="1:14" x14ac:dyDescent="0.2">
      <c r="A2386" s="2" t="s">
        <v>10121</v>
      </c>
      <c r="B2386" s="2" t="s">
        <v>7428</v>
      </c>
      <c r="C2386" s="2" t="s">
        <v>2124</v>
      </c>
      <c r="D2386" s="2" t="s">
        <v>13</v>
      </c>
      <c r="E2386" s="11">
        <v>46220</v>
      </c>
      <c r="F2386" s="2">
        <v>5</v>
      </c>
      <c r="G2386" s="2">
        <v>5</v>
      </c>
      <c r="H2386" s="2">
        <v>5</v>
      </c>
      <c r="I2386" s="2">
        <v>4</v>
      </c>
      <c r="J2386" s="2">
        <v>4</v>
      </c>
      <c r="K2386" s="2">
        <v>8</v>
      </c>
      <c r="L2386" s="2" t="str">
        <f>IF(F2386&gt;=4,"Positive",IF(F2386=3,"Neutral","Negative"))</f>
        <v>Positive</v>
      </c>
      <c r="M2386" s="2" t="str">
        <f>IF(K2386&gt;=9,"Promoter",IF(K2386&gt;=7,"Passive","Detractor"))</f>
        <v>Passive</v>
      </c>
      <c r="N2386" s="2" t="s">
        <v>7749</v>
      </c>
    </row>
    <row r="2387" spans="1:14" x14ac:dyDescent="0.2">
      <c r="A2387" s="2" t="s">
        <v>10122</v>
      </c>
      <c r="B2387" s="2" t="s">
        <v>7325</v>
      </c>
      <c r="C2387" s="2" t="s">
        <v>1969</v>
      </c>
      <c r="D2387" s="2" t="s">
        <v>81</v>
      </c>
      <c r="E2387" s="11">
        <v>46221</v>
      </c>
      <c r="F2387" s="2">
        <v>4</v>
      </c>
      <c r="G2387" s="2">
        <v>4</v>
      </c>
      <c r="H2387" s="2">
        <v>5</v>
      </c>
      <c r="I2387" s="2">
        <v>4</v>
      </c>
      <c r="J2387" s="2">
        <v>4</v>
      </c>
      <c r="K2387" s="2">
        <v>8</v>
      </c>
      <c r="L2387" s="2" t="str">
        <f>IF(F2387&gt;=4,"Positive",IF(F2387=3,"Neutral","Negative"))</f>
        <v>Positive</v>
      </c>
      <c r="M2387" s="2" t="str">
        <f>IF(K2387&gt;=9,"Promoter",IF(K2387&gt;=7,"Passive","Detractor"))</f>
        <v>Passive</v>
      </c>
      <c r="N2387" s="2" t="s">
        <v>7749</v>
      </c>
    </row>
    <row r="2388" spans="1:14" x14ac:dyDescent="0.2">
      <c r="A2388" s="2" t="s">
        <v>10123</v>
      </c>
      <c r="B2388" s="2" t="s">
        <v>7344</v>
      </c>
      <c r="C2388" s="2" t="s">
        <v>464</v>
      </c>
      <c r="D2388" s="2" t="s">
        <v>51</v>
      </c>
      <c r="E2388" s="11">
        <v>46221</v>
      </c>
      <c r="F2388" s="2">
        <v>5</v>
      </c>
      <c r="G2388" s="2">
        <v>5</v>
      </c>
      <c r="H2388" s="2">
        <v>5</v>
      </c>
      <c r="I2388" s="2">
        <v>5</v>
      </c>
      <c r="J2388" s="2">
        <v>5</v>
      </c>
      <c r="K2388" s="2">
        <v>9</v>
      </c>
      <c r="L2388" s="2" t="str">
        <f>IF(F2388&gt;=4,"Positive",IF(F2388=3,"Neutral","Negative"))</f>
        <v>Positive</v>
      </c>
      <c r="M2388" s="2" t="str">
        <f>IF(K2388&gt;=9,"Promoter",IF(K2388&gt;=7,"Passive","Detractor"))</f>
        <v>Promoter</v>
      </c>
      <c r="N2388" s="2" t="s">
        <v>7735</v>
      </c>
    </row>
    <row r="2389" spans="1:14" x14ac:dyDescent="0.2">
      <c r="A2389" s="2" t="s">
        <v>10124</v>
      </c>
      <c r="B2389" s="2" t="s">
        <v>7440</v>
      </c>
      <c r="C2389" s="2" t="s">
        <v>1233</v>
      </c>
      <c r="D2389" s="2" t="s">
        <v>34</v>
      </c>
      <c r="E2389" s="11">
        <v>46221</v>
      </c>
      <c r="F2389" s="2">
        <v>4</v>
      </c>
      <c r="G2389" s="2">
        <v>4</v>
      </c>
      <c r="H2389" s="2">
        <v>4</v>
      </c>
      <c r="I2389" s="2">
        <v>5</v>
      </c>
      <c r="J2389" s="2">
        <v>5</v>
      </c>
      <c r="K2389" s="2">
        <v>9</v>
      </c>
      <c r="L2389" s="2" t="str">
        <f>IF(F2389&gt;=4,"Positive",IF(F2389=3,"Neutral","Negative"))</f>
        <v>Positive</v>
      </c>
      <c r="M2389" s="2" t="str">
        <f>IF(K2389&gt;=9,"Promoter",IF(K2389&gt;=7,"Passive","Detractor"))</f>
        <v>Promoter</v>
      </c>
      <c r="N2389" s="2" t="s">
        <v>7735</v>
      </c>
    </row>
    <row r="2390" spans="1:14" x14ac:dyDescent="0.2">
      <c r="A2390" s="2" t="s">
        <v>10125</v>
      </c>
      <c r="B2390" s="2" t="s">
        <v>6675</v>
      </c>
      <c r="C2390" s="2" t="s">
        <v>1773</v>
      </c>
      <c r="D2390" s="2" t="s">
        <v>61</v>
      </c>
      <c r="E2390" s="11">
        <v>46222</v>
      </c>
      <c r="F2390" s="2">
        <v>3</v>
      </c>
      <c r="G2390" s="2">
        <v>4</v>
      </c>
      <c r="H2390" s="2">
        <v>3</v>
      </c>
      <c r="I2390" s="2">
        <v>2</v>
      </c>
      <c r="J2390" s="2">
        <v>3</v>
      </c>
      <c r="K2390" s="2">
        <v>5</v>
      </c>
      <c r="L2390" s="2" t="str">
        <f>IF(F2390&gt;=4,"Positive",IF(F2390=3,"Neutral","Negative"))</f>
        <v>Neutral</v>
      </c>
      <c r="M2390" s="2" t="str">
        <f>IF(K2390&gt;=9,"Promoter",IF(K2390&gt;=7,"Passive","Detractor"))</f>
        <v>Detractor</v>
      </c>
      <c r="N2390" s="2" t="s">
        <v>7743</v>
      </c>
    </row>
    <row r="2391" spans="1:14" x14ac:dyDescent="0.2">
      <c r="A2391" s="2" t="s">
        <v>10126</v>
      </c>
      <c r="B2391" s="2" t="s">
        <v>7247</v>
      </c>
      <c r="C2391" s="2" t="s">
        <v>523</v>
      </c>
      <c r="D2391" s="2" t="s">
        <v>89</v>
      </c>
      <c r="E2391" s="11">
        <v>46222</v>
      </c>
      <c r="F2391" s="2">
        <v>3</v>
      </c>
      <c r="G2391" s="2">
        <v>4</v>
      </c>
      <c r="H2391" s="2">
        <v>4</v>
      </c>
      <c r="I2391" s="2">
        <v>3</v>
      </c>
      <c r="J2391" s="2">
        <v>2</v>
      </c>
      <c r="K2391" s="2">
        <v>5</v>
      </c>
      <c r="L2391" s="2" t="str">
        <f>IF(F2391&gt;=4,"Positive",IF(F2391=3,"Neutral","Negative"))</f>
        <v>Neutral</v>
      </c>
      <c r="M2391" s="2" t="str">
        <f>IF(K2391&gt;=9,"Promoter",IF(K2391&gt;=7,"Passive","Detractor"))</f>
        <v>Detractor</v>
      </c>
      <c r="N2391" s="2" t="s">
        <v>7733</v>
      </c>
    </row>
    <row r="2392" spans="1:14" x14ac:dyDescent="0.2">
      <c r="A2392" s="2" t="s">
        <v>10127</v>
      </c>
      <c r="B2392" s="2" t="s">
        <v>7300</v>
      </c>
      <c r="C2392" s="2" t="s">
        <v>1581</v>
      </c>
      <c r="D2392" s="2" t="s">
        <v>37</v>
      </c>
      <c r="E2392" s="11">
        <v>46222</v>
      </c>
      <c r="F2392" s="2">
        <v>4</v>
      </c>
      <c r="G2392" s="2">
        <v>3</v>
      </c>
      <c r="H2392" s="2">
        <v>4</v>
      </c>
      <c r="I2392" s="2">
        <v>4</v>
      </c>
      <c r="J2392" s="2">
        <v>4</v>
      </c>
      <c r="K2392" s="2">
        <v>9</v>
      </c>
      <c r="L2392" s="2" t="str">
        <f>IF(F2392&gt;=4,"Positive",IF(F2392=3,"Neutral","Negative"))</f>
        <v>Positive</v>
      </c>
      <c r="M2392" s="2" t="str">
        <f>IF(K2392&gt;=9,"Promoter",IF(K2392&gt;=7,"Passive","Detractor"))</f>
        <v>Promoter</v>
      </c>
      <c r="N2392" s="2" t="s">
        <v>7737</v>
      </c>
    </row>
    <row r="2393" spans="1:14" x14ac:dyDescent="0.2">
      <c r="A2393" s="2" t="s">
        <v>10128</v>
      </c>
      <c r="B2393" s="2" t="s">
        <v>7392</v>
      </c>
      <c r="C2393" s="2" t="s">
        <v>1644</v>
      </c>
      <c r="D2393" s="2" t="s">
        <v>43</v>
      </c>
      <c r="E2393" s="11">
        <v>46222</v>
      </c>
      <c r="F2393" s="2">
        <v>3</v>
      </c>
      <c r="G2393" s="2">
        <v>3</v>
      </c>
      <c r="H2393" s="2">
        <v>3</v>
      </c>
      <c r="I2393" s="2">
        <v>3</v>
      </c>
      <c r="J2393" s="2">
        <v>3</v>
      </c>
      <c r="K2393" s="2">
        <v>7</v>
      </c>
      <c r="L2393" s="2" t="str">
        <f>IF(F2393&gt;=4,"Positive",IF(F2393=3,"Neutral","Negative"))</f>
        <v>Neutral</v>
      </c>
      <c r="M2393" s="2" t="str">
        <f>IF(K2393&gt;=9,"Promoter",IF(K2393&gt;=7,"Passive","Detractor"))</f>
        <v>Passive</v>
      </c>
      <c r="N2393" s="2" t="s">
        <v>7735</v>
      </c>
    </row>
    <row r="2394" spans="1:14" x14ac:dyDescent="0.2">
      <c r="A2394" s="2" t="s">
        <v>10129</v>
      </c>
      <c r="B2394" s="2" t="s">
        <v>7419</v>
      </c>
      <c r="C2394" s="2" t="s">
        <v>2054</v>
      </c>
      <c r="D2394" s="2" t="s">
        <v>34</v>
      </c>
      <c r="E2394" s="11">
        <v>46222</v>
      </c>
      <c r="F2394" s="2">
        <v>5</v>
      </c>
      <c r="G2394" s="2">
        <v>5</v>
      </c>
      <c r="H2394" s="2">
        <v>5</v>
      </c>
      <c r="I2394" s="2">
        <v>5</v>
      </c>
      <c r="J2394" s="2">
        <v>5</v>
      </c>
      <c r="K2394" s="2">
        <v>10</v>
      </c>
      <c r="L2394" s="2" t="str">
        <f>IF(F2394&gt;=4,"Positive",IF(F2394=3,"Neutral","Negative"))</f>
        <v>Positive</v>
      </c>
      <c r="M2394" s="2" t="str">
        <f>IF(K2394&gt;=9,"Promoter",IF(K2394&gt;=7,"Passive","Detractor"))</f>
        <v>Promoter</v>
      </c>
      <c r="N2394" s="2" t="s">
        <v>7733</v>
      </c>
    </row>
    <row r="2395" spans="1:14" x14ac:dyDescent="0.2">
      <c r="A2395" s="2" t="s">
        <v>10130</v>
      </c>
      <c r="B2395" s="2" t="s">
        <v>7430</v>
      </c>
      <c r="C2395" s="2" t="s">
        <v>875</v>
      </c>
      <c r="D2395" s="2" t="s">
        <v>69</v>
      </c>
      <c r="E2395" s="11">
        <v>46222</v>
      </c>
      <c r="F2395" s="2">
        <v>4</v>
      </c>
      <c r="G2395" s="2">
        <v>5</v>
      </c>
      <c r="H2395" s="2">
        <v>5</v>
      </c>
      <c r="I2395" s="2">
        <v>5</v>
      </c>
      <c r="J2395" s="2">
        <v>4</v>
      </c>
      <c r="K2395" s="2">
        <v>8</v>
      </c>
      <c r="L2395" s="2" t="str">
        <f>IF(F2395&gt;=4,"Positive",IF(F2395=3,"Neutral","Negative"))</f>
        <v>Positive</v>
      </c>
      <c r="M2395" s="2" t="str">
        <f>IF(K2395&gt;=9,"Promoter",IF(K2395&gt;=7,"Passive","Detractor"))</f>
        <v>Passive</v>
      </c>
      <c r="N2395" s="2" t="s">
        <v>7735</v>
      </c>
    </row>
    <row r="2396" spans="1:14" x14ac:dyDescent="0.2">
      <c r="A2396" s="2" t="s">
        <v>10131</v>
      </c>
      <c r="B2396" s="2" t="s">
        <v>7159</v>
      </c>
      <c r="C2396" s="2" t="s">
        <v>2591</v>
      </c>
      <c r="D2396" s="2" t="s">
        <v>81</v>
      </c>
      <c r="E2396" s="11">
        <v>46223</v>
      </c>
      <c r="F2396" s="2">
        <v>5</v>
      </c>
      <c r="G2396" s="2">
        <v>5</v>
      </c>
      <c r="H2396" s="2">
        <v>5</v>
      </c>
      <c r="I2396" s="2">
        <v>5</v>
      </c>
      <c r="J2396" s="2">
        <v>5</v>
      </c>
      <c r="K2396" s="2">
        <v>10</v>
      </c>
      <c r="L2396" s="2" t="str">
        <f>IF(F2396&gt;=4,"Positive",IF(F2396=3,"Neutral","Negative"))</f>
        <v>Positive</v>
      </c>
      <c r="M2396" s="2" t="str">
        <f>IF(K2396&gt;=9,"Promoter",IF(K2396&gt;=7,"Passive","Detractor"))</f>
        <v>Promoter</v>
      </c>
      <c r="N2396" s="2" t="s">
        <v>7737</v>
      </c>
    </row>
    <row r="2397" spans="1:14" x14ac:dyDescent="0.2">
      <c r="A2397" s="2" t="s">
        <v>10132</v>
      </c>
      <c r="B2397" s="2" t="s">
        <v>7304</v>
      </c>
      <c r="C2397" s="2" t="s">
        <v>1557</v>
      </c>
      <c r="D2397" s="2" t="s">
        <v>16</v>
      </c>
      <c r="E2397" s="11">
        <v>46223</v>
      </c>
      <c r="F2397" s="2">
        <v>3</v>
      </c>
      <c r="G2397" s="2">
        <v>3</v>
      </c>
      <c r="H2397" s="2">
        <v>2</v>
      </c>
      <c r="I2397" s="2">
        <v>2</v>
      </c>
      <c r="J2397" s="2">
        <v>3</v>
      </c>
      <c r="K2397" s="2">
        <v>5</v>
      </c>
      <c r="L2397" s="2" t="str">
        <f>IF(F2397&gt;=4,"Positive",IF(F2397=3,"Neutral","Negative"))</f>
        <v>Neutral</v>
      </c>
      <c r="M2397" s="2" t="str">
        <f>IF(K2397&gt;=9,"Promoter",IF(K2397&gt;=7,"Passive","Detractor"))</f>
        <v>Detractor</v>
      </c>
      <c r="N2397" s="2" t="s">
        <v>7749</v>
      </c>
    </row>
    <row r="2398" spans="1:14" x14ac:dyDescent="0.2">
      <c r="A2398" s="2" t="s">
        <v>10133</v>
      </c>
      <c r="B2398" s="2" t="s">
        <v>7361</v>
      </c>
      <c r="C2398" s="2" t="s">
        <v>1915</v>
      </c>
      <c r="D2398" s="2" t="s">
        <v>26</v>
      </c>
      <c r="E2398" s="11">
        <v>46223</v>
      </c>
      <c r="F2398" s="2">
        <v>5</v>
      </c>
      <c r="G2398" s="2">
        <v>5</v>
      </c>
      <c r="H2398" s="2">
        <v>5</v>
      </c>
      <c r="I2398" s="2">
        <v>5</v>
      </c>
      <c r="J2398" s="2">
        <v>5</v>
      </c>
      <c r="K2398" s="2">
        <v>9</v>
      </c>
      <c r="L2398" s="2" t="str">
        <f>IF(F2398&gt;=4,"Positive",IF(F2398=3,"Neutral","Negative"))</f>
        <v>Positive</v>
      </c>
      <c r="M2398" s="2" t="str">
        <f>IF(K2398&gt;=9,"Promoter",IF(K2398&gt;=7,"Passive","Detractor"))</f>
        <v>Promoter</v>
      </c>
      <c r="N2398" s="2" t="s">
        <v>7735</v>
      </c>
    </row>
    <row r="2399" spans="1:14" x14ac:dyDescent="0.2">
      <c r="A2399" s="2" t="s">
        <v>10134</v>
      </c>
      <c r="B2399" s="2" t="s">
        <v>7411</v>
      </c>
      <c r="C2399" s="2" t="s">
        <v>621</v>
      </c>
      <c r="D2399" s="2" t="s">
        <v>63</v>
      </c>
      <c r="E2399" s="11">
        <v>46223</v>
      </c>
      <c r="F2399" s="2">
        <v>4</v>
      </c>
      <c r="G2399" s="2">
        <v>5</v>
      </c>
      <c r="H2399" s="2">
        <v>5</v>
      </c>
      <c r="I2399" s="2">
        <v>3</v>
      </c>
      <c r="J2399" s="2">
        <v>4</v>
      </c>
      <c r="K2399" s="2">
        <v>8</v>
      </c>
      <c r="L2399" s="2" t="str">
        <f>IF(F2399&gt;=4,"Positive",IF(F2399=3,"Neutral","Negative"))</f>
        <v>Positive</v>
      </c>
      <c r="M2399" s="2" t="str">
        <f>IF(K2399&gt;=9,"Promoter",IF(K2399&gt;=7,"Passive","Detractor"))</f>
        <v>Passive</v>
      </c>
      <c r="N2399" s="2" t="s">
        <v>7743</v>
      </c>
    </row>
    <row r="2400" spans="1:14" x14ac:dyDescent="0.2">
      <c r="A2400" s="2" t="s">
        <v>10135</v>
      </c>
      <c r="B2400" s="2" t="s">
        <v>7415</v>
      </c>
      <c r="C2400" s="2" t="s">
        <v>564</v>
      </c>
      <c r="D2400" s="2" t="s">
        <v>26</v>
      </c>
      <c r="E2400" s="11">
        <v>46223</v>
      </c>
      <c r="F2400" s="2">
        <v>5</v>
      </c>
      <c r="G2400" s="2">
        <v>4</v>
      </c>
      <c r="H2400" s="2">
        <v>5</v>
      </c>
      <c r="I2400" s="2">
        <v>4</v>
      </c>
      <c r="J2400" s="2">
        <v>5</v>
      </c>
      <c r="K2400" s="2">
        <v>8</v>
      </c>
      <c r="L2400" s="2" t="str">
        <f>IF(F2400&gt;=4,"Positive",IF(F2400=3,"Neutral","Negative"))</f>
        <v>Positive</v>
      </c>
      <c r="M2400" s="2" t="str">
        <f>IF(K2400&gt;=9,"Promoter",IF(K2400&gt;=7,"Passive","Detractor"))</f>
        <v>Passive</v>
      </c>
      <c r="N2400" s="2" t="s">
        <v>7737</v>
      </c>
    </row>
    <row r="2401" spans="1:14" x14ac:dyDescent="0.2">
      <c r="A2401" s="2" t="s">
        <v>10136</v>
      </c>
      <c r="B2401" s="2" t="s">
        <v>7442</v>
      </c>
      <c r="C2401" s="2" t="s">
        <v>2018</v>
      </c>
      <c r="D2401" s="2" t="s">
        <v>112</v>
      </c>
      <c r="E2401" s="11">
        <v>46223</v>
      </c>
      <c r="F2401" s="2">
        <v>4</v>
      </c>
      <c r="G2401" s="2">
        <v>5</v>
      </c>
      <c r="H2401" s="2">
        <v>3</v>
      </c>
      <c r="I2401" s="2">
        <v>5</v>
      </c>
      <c r="J2401" s="2">
        <v>3</v>
      </c>
      <c r="K2401" s="2">
        <v>8</v>
      </c>
      <c r="L2401" s="2" t="str">
        <f>IF(F2401&gt;=4,"Positive",IF(F2401=3,"Neutral","Negative"))</f>
        <v>Positive</v>
      </c>
      <c r="M2401" s="2" t="str">
        <f>IF(K2401&gt;=9,"Promoter",IF(K2401&gt;=7,"Passive","Detractor"))</f>
        <v>Passive</v>
      </c>
      <c r="N2401" s="2" t="s">
        <v>7735</v>
      </c>
    </row>
    <row r="2402" spans="1:14" x14ac:dyDescent="0.2">
      <c r="A2402" s="2" t="s">
        <v>10137</v>
      </c>
      <c r="B2402" s="2" t="s">
        <v>7295</v>
      </c>
      <c r="C2402" s="2" t="s">
        <v>545</v>
      </c>
      <c r="D2402" s="2" t="s">
        <v>26</v>
      </c>
      <c r="E2402" s="11">
        <v>46224</v>
      </c>
      <c r="F2402" s="2">
        <v>4</v>
      </c>
      <c r="G2402" s="2">
        <v>3</v>
      </c>
      <c r="H2402" s="2">
        <v>5</v>
      </c>
      <c r="I2402" s="2">
        <v>4</v>
      </c>
      <c r="J2402" s="2">
        <v>4</v>
      </c>
      <c r="K2402" s="2">
        <v>8</v>
      </c>
      <c r="L2402" s="2" t="str">
        <f>IF(F2402&gt;=4,"Positive",IF(F2402=3,"Neutral","Negative"))</f>
        <v>Positive</v>
      </c>
      <c r="M2402" s="2" t="str">
        <f>IF(K2402&gt;=9,"Promoter",IF(K2402&gt;=7,"Passive","Detractor"))</f>
        <v>Passive</v>
      </c>
      <c r="N2402" s="2" t="s">
        <v>7743</v>
      </c>
    </row>
    <row r="2403" spans="1:14" x14ac:dyDescent="0.2">
      <c r="A2403" s="2" t="s">
        <v>10138</v>
      </c>
      <c r="B2403" s="2" t="s">
        <v>7381</v>
      </c>
      <c r="C2403" s="2" t="s">
        <v>2463</v>
      </c>
      <c r="D2403" s="2" t="s">
        <v>53</v>
      </c>
      <c r="E2403" s="11">
        <v>46224</v>
      </c>
      <c r="F2403" s="2">
        <v>3</v>
      </c>
      <c r="G2403" s="2">
        <v>3</v>
      </c>
      <c r="H2403" s="2">
        <v>2</v>
      </c>
      <c r="I2403" s="2">
        <v>2</v>
      </c>
      <c r="J2403" s="2">
        <v>4</v>
      </c>
      <c r="K2403" s="2">
        <v>6</v>
      </c>
      <c r="L2403" s="2" t="str">
        <f>IF(F2403&gt;=4,"Positive",IF(F2403=3,"Neutral","Negative"))</f>
        <v>Neutral</v>
      </c>
      <c r="M2403" s="2" t="str">
        <f>IF(K2403&gt;=9,"Promoter",IF(K2403&gt;=7,"Passive","Detractor"))</f>
        <v>Detractor</v>
      </c>
      <c r="N2403" s="2" t="s">
        <v>7743</v>
      </c>
    </row>
    <row r="2404" spans="1:14" x14ac:dyDescent="0.2">
      <c r="A2404" s="2" t="s">
        <v>10139</v>
      </c>
      <c r="B2404" s="2" t="s">
        <v>7423</v>
      </c>
      <c r="C2404" s="2" t="s">
        <v>1186</v>
      </c>
      <c r="D2404" s="2" t="s">
        <v>116</v>
      </c>
      <c r="E2404" s="11">
        <v>46224</v>
      </c>
      <c r="F2404" s="2">
        <v>5</v>
      </c>
      <c r="G2404" s="2">
        <v>5</v>
      </c>
      <c r="H2404" s="2">
        <v>5</v>
      </c>
      <c r="I2404" s="2">
        <v>5</v>
      </c>
      <c r="J2404" s="2">
        <v>5</v>
      </c>
      <c r="K2404" s="2">
        <v>10</v>
      </c>
      <c r="L2404" s="2" t="str">
        <f>IF(F2404&gt;=4,"Positive",IF(F2404=3,"Neutral","Negative"))</f>
        <v>Positive</v>
      </c>
      <c r="M2404" s="2" t="str">
        <f>IF(K2404&gt;=9,"Promoter",IF(K2404&gt;=7,"Passive","Detractor"))</f>
        <v>Promoter</v>
      </c>
      <c r="N2404" s="2" t="s">
        <v>7733</v>
      </c>
    </row>
    <row r="2405" spans="1:14" x14ac:dyDescent="0.2">
      <c r="A2405" s="2" t="s">
        <v>10140</v>
      </c>
      <c r="B2405" s="2" t="s">
        <v>7426</v>
      </c>
      <c r="C2405" s="2" t="s">
        <v>707</v>
      </c>
      <c r="D2405" s="2" t="s">
        <v>26</v>
      </c>
      <c r="E2405" s="11">
        <v>46224</v>
      </c>
      <c r="F2405" s="2">
        <v>5</v>
      </c>
      <c r="G2405" s="2">
        <v>5</v>
      </c>
      <c r="H2405" s="2">
        <v>5</v>
      </c>
      <c r="I2405" s="2">
        <v>5</v>
      </c>
      <c r="J2405" s="2">
        <v>5</v>
      </c>
      <c r="K2405" s="2">
        <v>9</v>
      </c>
      <c r="L2405" s="2" t="str">
        <f>IF(F2405&gt;=4,"Positive",IF(F2405=3,"Neutral","Negative"))</f>
        <v>Positive</v>
      </c>
      <c r="M2405" s="2" t="str">
        <f>IF(K2405&gt;=9,"Promoter",IF(K2405&gt;=7,"Passive","Detractor"))</f>
        <v>Promoter</v>
      </c>
      <c r="N2405" s="2" t="s">
        <v>7743</v>
      </c>
    </row>
    <row r="2406" spans="1:14" x14ac:dyDescent="0.2">
      <c r="A2406" s="2" t="s">
        <v>10141</v>
      </c>
      <c r="B2406" s="2" t="s">
        <v>7438</v>
      </c>
      <c r="C2406" s="2" t="s">
        <v>2467</v>
      </c>
      <c r="D2406" s="2" t="s">
        <v>110</v>
      </c>
      <c r="E2406" s="11">
        <v>46224</v>
      </c>
      <c r="F2406" s="2">
        <v>5</v>
      </c>
      <c r="G2406" s="2">
        <v>5</v>
      </c>
      <c r="H2406" s="2">
        <v>4</v>
      </c>
      <c r="I2406" s="2">
        <v>5</v>
      </c>
      <c r="J2406" s="2">
        <v>4</v>
      </c>
      <c r="K2406" s="2">
        <v>10</v>
      </c>
      <c r="L2406" s="2" t="str">
        <f>IF(F2406&gt;=4,"Positive",IF(F2406=3,"Neutral","Negative"))</f>
        <v>Positive</v>
      </c>
      <c r="M2406" s="2" t="str">
        <f>IF(K2406&gt;=9,"Promoter",IF(K2406&gt;=7,"Passive","Detractor"))</f>
        <v>Promoter</v>
      </c>
      <c r="N2406" s="2" t="s">
        <v>7749</v>
      </c>
    </row>
    <row r="2407" spans="1:14" x14ac:dyDescent="0.2">
      <c r="A2407" s="2" t="s">
        <v>10142</v>
      </c>
      <c r="B2407" s="2" t="s">
        <v>6498</v>
      </c>
      <c r="C2407" s="2" t="s">
        <v>707</v>
      </c>
      <c r="D2407" s="2" t="s">
        <v>112</v>
      </c>
      <c r="E2407" s="11">
        <v>46225</v>
      </c>
      <c r="F2407" s="2">
        <v>4</v>
      </c>
      <c r="G2407" s="2">
        <v>4</v>
      </c>
      <c r="H2407" s="2">
        <v>4</v>
      </c>
      <c r="I2407" s="2">
        <v>4</v>
      </c>
      <c r="J2407" s="2">
        <v>3</v>
      </c>
      <c r="K2407" s="2">
        <v>7</v>
      </c>
      <c r="L2407" s="2" t="str">
        <f>IF(F2407&gt;=4,"Positive",IF(F2407=3,"Neutral","Negative"))</f>
        <v>Positive</v>
      </c>
      <c r="M2407" s="2" t="str">
        <f>IF(K2407&gt;=9,"Promoter",IF(K2407&gt;=7,"Passive","Detractor"))</f>
        <v>Passive</v>
      </c>
      <c r="N2407" s="2" t="s">
        <v>7749</v>
      </c>
    </row>
    <row r="2408" spans="1:14" x14ac:dyDescent="0.2">
      <c r="A2408" s="2" t="s">
        <v>10143</v>
      </c>
      <c r="B2408" s="2" t="s">
        <v>7321</v>
      </c>
      <c r="C2408" s="2" t="s">
        <v>2234</v>
      </c>
      <c r="D2408" s="2" t="s">
        <v>81</v>
      </c>
      <c r="E2408" s="11">
        <v>46225</v>
      </c>
      <c r="F2408" s="2">
        <v>5</v>
      </c>
      <c r="G2408" s="2">
        <v>5</v>
      </c>
      <c r="H2408" s="2">
        <v>5</v>
      </c>
      <c r="I2408" s="2">
        <v>4</v>
      </c>
      <c r="J2408" s="2">
        <v>4</v>
      </c>
      <c r="K2408" s="2">
        <v>8</v>
      </c>
      <c r="L2408" s="2" t="str">
        <f>IF(F2408&gt;=4,"Positive",IF(F2408=3,"Neutral","Negative"))</f>
        <v>Positive</v>
      </c>
      <c r="M2408" s="2" t="str">
        <f>IF(K2408&gt;=9,"Promoter",IF(K2408&gt;=7,"Passive","Detractor"))</f>
        <v>Passive</v>
      </c>
      <c r="N2408" s="2" t="s">
        <v>7743</v>
      </c>
    </row>
    <row r="2409" spans="1:14" x14ac:dyDescent="0.2">
      <c r="A2409" s="2" t="s">
        <v>10144</v>
      </c>
      <c r="B2409" s="2" t="s">
        <v>7429</v>
      </c>
      <c r="C2409" s="2" t="s">
        <v>2223</v>
      </c>
      <c r="D2409" s="2" t="s">
        <v>13</v>
      </c>
      <c r="E2409" s="11">
        <v>46225</v>
      </c>
      <c r="F2409" s="2">
        <v>4</v>
      </c>
      <c r="G2409" s="2">
        <v>5</v>
      </c>
      <c r="H2409" s="2">
        <v>5</v>
      </c>
      <c r="I2409" s="2">
        <v>3</v>
      </c>
      <c r="J2409" s="2">
        <v>5</v>
      </c>
      <c r="K2409" s="2">
        <v>8</v>
      </c>
      <c r="L2409" s="2" t="str">
        <f>IF(F2409&gt;=4,"Positive",IF(F2409=3,"Neutral","Negative"))</f>
        <v>Positive</v>
      </c>
      <c r="M2409" s="2" t="str">
        <f>IF(K2409&gt;=9,"Promoter",IF(K2409&gt;=7,"Passive","Detractor"))</f>
        <v>Passive</v>
      </c>
      <c r="N2409" s="2" t="s">
        <v>7737</v>
      </c>
    </row>
    <row r="2410" spans="1:14" x14ac:dyDescent="0.2">
      <c r="A2410" s="2" t="s">
        <v>10145</v>
      </c>
      <c r="B2410" s="2" t="s">
        <v>7387</v>
      </c>
      <c r="C2410" s="2" t="s">
        <v>2004</v>
      </c>
      <c r="D2410" s="2" t="s">
        <v>83</v>
      </c>
      <c r="E2410" s="11">
        <v>46226</v>
      </c>
      <c r="F2410" s="2">
        <v>4</v>
      </c>
      <c r="G2410" s="2">
        <v>5</v>
      </c>
      <c r="H2410" s="2">
        <v>5</v>
      </c>
      <c r="I2410" s="2">
        <v>4</v>
      </c>
      <c r="J2410" s="2">
        <v>4</v>
      </c>
      <c r="K2410" s="2">
        <v>7</v>
      </c>
      <c r="L2410" s="2" t="str">
        <f>IF(F2410&gt;=4,"Positive",IF(F2410=3,"Neutral","Negative"))</f>
        <v>Positive</v>
      </c>
      <c r="M2410" s="2" t="str">
        <f>IF(K2410&gt;=9,"Promoter",IF(K2410&gt;=7,"Passive","Detractor"))</f>
        <v>Passive</v>
      </c>
      <c r="N2410" s="2" t="s">
        <v>7749</v>
      </c>
    </row>
    <row r="2411" spans="1:14" x14ac:dyDescent="0.2">
      <c r="A2411" s="2" t="s">
        <v>10146</v>
      </c>
      <c r="B2411" s="2" t="s">
        <v>7279</v>
      </c>
      <c r="C2411" s="2" t="s">
        <v>836</v>
      </c>
      <c r="D2411" s="2" t="s">
        <v>91</v>
      </c>
      <c r="E2411" s="11">
        <v>46227</v>
      </c>
      <c r="F2411" s="2">
        <v>3</v>
      </c>
      <c r="G2411" s="2">
        <v>4</v>
      </c>
      <c r="H2411" s="2">
        <v>2</v>
      </c>
      <c r="I2411" s="2">
        <v>3</v>
      </c>
      <c r="J2411" s="2">
        <v>4</v>
      </c>
      <c r="K2411" s="2">
        <v>6</v>
      </c>
      <c r="L2411" s="2" t="str">
        <f>IF(F2411&gt;=4,"Positive",IF(F2411=3,"Neutral","Negative"))</f>
        <v>Neutral</v>
      </c>
      <c r="M2411" s="2" t="str">
        <f>IF(K2411&gt;=9,"Promoter",IF(K2411&gt;=7,"Passive","Detractor"))</f>
        <v>Detractor</v>
      </c>
      <c r="N2411" s="2" t="s">
        <v>7743</v>
      </c>
    </row>
    <row r="2412" spans="1:14" x14ac:dyDescent="0.2">
      <c r="A2412" s="2" t="s">
        <v>10147</v>
      </c>
      <c r="B2412" s="2" t="s">
        <v>7395</v>
      </c>
      <c r="C2412" s="2" t="s">
        <v>974</v>
      </c>
      <c r="D2412" s="2" t="s">
        <v>39</v>
      </c>
      <c r="E2412" s="11">
        <v>46227</v>
      </c>
      <c r="F2412" s="2">
        <v>4</v>
      </c>
      <c r="G2412" s="2">
        <v>5</v>
      </c>
      <c r="H2412" s="2">
        <v>3</v>
      </c>
      <c r="I2412" s="2">
        <v>4</v>
      </c>
      <c r="J2412" s="2">
        <v>3</v>
      </c>
      <c r="K2412" s="2">
        <v>8</v>
      </c>
      <c r="L2412" s="2" t="str">
        <f>IF(F2412&gt;=4,"Positive",IF(F2412=3,"Neutral","Negative"))</f>
        <v>Positive</v>
      </c>
      <c r="M2412" s="2" t="str">
        <f>IF(K2412&gt;=9,"Promoter",IF(K2412&gt;=7,"Passive","Detractor"))</f>
        <v>Passive</v>
      </c>
      <c r="N2412" s="2" t="s">
        <v>7743</v>
      </c>
    </row>
    <row r="2413" spans="1:14" x14ac:dyDescent="0.2">
      <c r="A2413" s="2" t="s">
        <v>10148</v>
      </c>
      <c r="B2413" s="2" t="s">
        <v>7286</v>
      </c>
      <c r="C2413" s="2" t="s">
        <v>804</v>
      </c>
      <c r="D2413" s="2" t="s">
        <v>129</v>
      </c>
      <c r="E2413" s="11">
        <v>46229</v>
      </c>
      <c r="F2413" s="2">
        <v>3</v>
      </c>
      <c r="G2413" s="2">
        <v>3</v>
      </c>
      <c r="H2413" s="2">
        <v>2</v>
      </c>
      <c r="I2413" s="2">
        <v>3</v>
      </c>
      <c r="J2413" s="2">
        <v>4</v>
      </c>
      <c r="K2413" s="2">
        <v>6</v>
      </c>
      <c r="L2413" s="2" t="str">
        <f>IF(F2413&gt;=4,"Positive",IF(F2413=3,"Neutral","Negative"))</f>
        <v>Neutral</v>
      </c>
      <c r="M2413" s="2" t="str">
        <f>IF(K2413&gt;=9,"Promoter",IF(K2413&gt;=7,"Passive","Detractor"))</f>
        <v>Detractor</v>
      </c>
      <c r="N2413" s="2" t="s">
        <v>7735</v>
      </c>
    </row>
    <row r="2414" spans="1:14" x14ac:dyDescent="0.2">
      <c r="A2414" s="2" t="s">
        <v>10149</v>
      </c>
      <c r="B2414" s="2" t="s">
        <v>7287</v>
      </c>
      <c r="C2414" s="2" t="s">
        <v>924</v>
      </c>
      <c r="D2414" s="2" t="s">
        <v>26</v>
      </c>
      <c r="E2414" s="11">
        <v>46230</v>
      </c>
      <c r="F2414" s="2">
        <v>4</v>
      </c>
      <c r="G2414" s="2">
        <v>3</v>
      </c>
      <c r="H2414" s="2">
        <v>3</v>
      </c>
      <c r="I2414" s="2">
        <v>3</v>
      </c>
      <c r="J2414" s="2">
        <v>4</v>
      </c>
      <c r="K2414" s="2">
        <v>9</v>
      </c>
      <c r="L2414" s="2" t="str">
        <f>IF(F2414&gt;=4,"Positive",IF(F2414=3,"Neutral","Negative"))</f>
        <v>Positive</v>
      </c>
      <c r="M2414" s="2" t="str">
        <f>IF(K2414&gt;=9,"Promoter",IF(K2414&gt;=7,"Passive","Detractor"))</f>
        <v>Promoter</v>
      </c>
      <c r="N2414" s="2" t="s">
        <v>7743</v>
      </c>
    </row>
    <row r="2415" spans="1:14" x14ac:dyDescent="0.2">
      <c r="A2415" s="2" t="s">
        <v>10150</v>
      </c>
      <c r="B2415" s="2" t="s">
        <v>7443</v>
      </c>
      <c r="C2415" s="2" t="s">
        <v>2111</v>
      </c>
      <c r="D2415" s="2" t="s">
        <v>106</v>
      </c>
      <c r="E2415" s="11">
        <v>46230</v>
      </c>
      <c r="F2415" s="2">
        <v>4</v>
      </c>
      <c r="G2415" s="2">
        <v>3</v>
      </c>
      <c r="H2415" s="2">
        <v>5</v>
      </c>
      <c r="I2415" s="2">
        <v>5</v>
      </c>
      <c r="J2415" s="2">
        <v>3</v>
      </c>
      <c r="K2415" s="2">
        <v>7</v>
      </c>
      <c r="L2415" s="2" t="str">
        <f>IF(F2415&gt;=4,"Positive",IF(F2415=3,"Neutral","Negative"))</f>
        <v>Positive</v>
      </c>
      <c r="M2415" s="2" t="str">
        <f>IF(K2415&gt;=9,"Promoter",IF(K2415&gt;=7,"Passive","Detractor"))</f>
        <v>Passive</v>
      </c>
      <c r="N2415" s="2" t="s">
        <v>7743</v>
      </c>
    </row>
    <row r="2416" spans="1:14" x14ac:dyDescent="0.2">
      <c r="A2416" s="2" t="s">
        <v>10151</v>
      </c>
      <c r="B2416" s="2" t="s">
        <v>7339</v>
      </c>
      <c r="C2416" s="2" t="s">
        <v>564</v>
      </c>
      <c r="D2416" s="2" t="s">
        <v>73</v>
      </c>
      <c r="E2416" s="11">
        <v>46231</v>
      </c>
      <c r="F2416" s="2">
        <v>4</v>
      </c>
      <c r="G2416" s="2">
        <v>5</v>
      </c>
      <c r="H2416" s="2">
        <v>5</v>
      </c>
      <c r="I2416" s="2">
        <v>4</v>
      </c>
      <c r="J2416" s="2">
        <v>5</v>
      </c>
      <c r="K2416" s="2">
        <v>9</v>
      </c>
      <c r="L2416" s="2" t="str">
        <f>IF(F2416&gt;=4,"Positive",IF(F2416=3,"Neutral","Negative"))</f>
        <v>Positive</v>
      </c>
      <c r="M2416" s="2" t="str">
        <f>IF(K2416&gt;=9,"Promoter",IF(K2416&gt;=7,"Passive","Detractor"))</f>
        <v>Promoter</v>
      </c>
      <c r="N2416" s="2" t="s">
        <v>7733</v>
      </c>
    </row>
    <row r="2417" spans="1:14" x14ac:dyDescent="0.2">
      <c r="A2417" s="2" t="s">
        <v>10152</v>
      </c>
      <c r="B2417" s="2" t="s">
        <v>7114</v>
      </c>
      <c r="C2417" s="2" t="s">
        <v>744</v>
      </c>
      <c r="D2417" s="2" t="s">
        <v>63</v>
      </c>
      <c r="E2417" s="11">
        <v>46232</v>
      </c>
      <c r="F2417" s="2">
        <v>3</v>
      </c>
      <c r="G2417" s="2">
        <v>3</v>
      </c>
      <c r="H2417" s="2">
        <v>4</v>
      </c>
      <c r="I2417" s="2">
        <v>3</v>
      </c>
      <c r="J2417" s="2">
        <v>3</v>
      </c>
      <c r="K2417" s="2">
        <v>6</v>
      </c>
      <c r="L2417" s="2" t="str">
        <f>IF(F2417&gt;=4,"Positive",IF(F2417=3,"Neutral","Negative"))</f>
        <v>Neutral</v>
      </c>
      <c r="M2417" s="2" t="str">
        <f>IF(K2417&gt;=9,"Promoter",IF(K2417&gt;=7,"Passive","Detractor"))</f>
        <v>Detractor</v>
      </c>
      <c r="N2417" s="2" t="s">
        <v>7743</v>
      </c>
    </row>
    <row r="2418" spans="1:14" x14ac:dyDescent="0.2">
      <c r="A2418" s="2" t="s">
        <v>10153</v>
      </c>
      <c r="B2418" s="2" t="s">
        <v>7368</v>
      </c>
      <c r="C2418" s="2" t="s">
        <v>406</v>
      </c>
      <c r="D2418" s="2" t="s">
        <v>106</v>
      </c>
      <c r="E2418" s="11">
        <v>46232</v>
      </c>
      <c r="F2418" s="2">
        <v>5</v>
      </c>
      <c r="G2418" s="2">
        <v>4</v>
      </c>
      <c r="H2418" s="2">
        <v>4</v>
      </c>
      <c r="I2418" s="2">
        <v>5</v>
      </c>
      <c r="J2418" s="2">
        <v>5</v>
      </c>
      <c r="K2418" s="2">
        <v>9</v>
      </c>
      <c r="L2418" s="2" t="str">
        <f>IF(F2418&gt;=4,"Positive",IF(F2418=3,"Neutral","Negative"))</f>
        <v>Positive</v>
      </c>
      <c r="M2418" s="2" t="str">
        <f>IF(K2418&gt;=9,"Promoter",IF(K2418&gt;=7,"Passive","Detractor"))</f>
        <v>Promoter</v>
      </c>
      <c r="N2418" s="2" t="s">
        <v>7743</v>
      </c>
    </row>
    <row r="2419" spans="1:14" x14ac:dyDescent="0.2">
      <c r="A2419" s="2" t="s">
        <v>10154</v>
      </c>
      <c r="B2419" s="2" t="s">
        <v>7439</v>
      </c>
      <c r="C2419" s="2" t="s">
        <v>974</v>
      </c>
      <c r="D2419" s="2" t="s">
        <v>59</v>
      </c>
      <c r="E2419" s="11">
        <v>46232</v>
      </c>
      <c r="F2419" s="2">
        <v>3</v>
      </c>
      <c r="G2419" s="2">
        <v>3</v>
      </c>
      <c r="H2419" s="2">
        <v>3</v>
      </c>
      <c r="I2419" s="2">
        <v>2</v>
      </c>
      <c r="J2419" s="2">
        <v>2</v>
      </c>
      <c r="K2419" s="2">
        <v>6</v>
      </c>
      <c r="L2419" s="2" t="str">
        <f>IF(F2419&gt;=4,"Positive",IF(F2419=3,"Neutral","Negative"))</f>
        <v>Neutral</v>
      </c>
      <c r="M2419" s="2" t="str">
        <f>IF(K2419&gt;=9,"Promoter",IF(K2419&gt;=7,"Passive","Detractor"))</f>
        <v>Detractor</v>
      </c>
      <c r="N2419" s="2" t="s">
        <v>7733</v>
      </c>
    </row>
    <row r="2420" spans="1:14" x14ac:dyDescent="0.2">
      <c r="A2420" s="2" t="s">
        <v>10155</v>
      </c>
      <c r="B2420" s="2" t="s">
        <v>7353</v>
      </c>
      <c r="C2420" s="2" t="s">
        <v>2560</v>
      </c>
      <c r="D2420" s="2" t="s">
        <v>47</v>
      </c>
      <c r="E2420" s="11">
        <v>46233</v>
      </c>
      <c r="F2420" s="2">
        <v>4</v>
      </c>
      <c r="G2420" s="2">
        <v>5</v>
      </c>
      <c r="H2420" s="2">
        <v>3</v>
      </c>
      <c r="I2420" s="2">
        <v>5</v>
      </c>
      <c r="J2420" s="2">
        <v>4</v>
      </c>
      <c r="K2420" s="2">
        <v>8</v>
      </c>
      <c r="L2420" s="2" t="str">
        <f>IF(F2420&gt;=4,"Positive",IF(F2420=3,"Neutral","Negative"))</f>
        <v>Positive</v>
      </c>
      <c r="M2420" s="2" t="str">
        <f>IF(K2420&gt;=9,"Promoter",IF(K2420&gt;=7,"Passive","Detractor"))</f>
        <v>Passive</v>
      </c>
      <c r="N2420" s="2" t="s">
        <v>7743</v>
      </c>
    </row>
    <row r="2421" spans="1:14" x14ac:dyDescent="0.2">
      <c r="A2421" s="2" t="s">
        <v>10156</v>
      </c>
      <c r="B2421" s="2" t="s">
        <v>7409</v>
      </c>
      <c r="C2421" s="2" t="s">
        <v>2128</v>
      </c>
      <c r="D2421" s="2" t="s">
        <v>77</v>
      </c>
      <c r="E2421" s="11">
        <v>46233</v>
      </c>
      <c r="F2421" s="2">
        <v>4</v>
      </c>
      <c r="G2421" s="2">
        <v>4</v>
      </c>
      <c r="H2421" s="2">
        <v>4</v>
      </c>
      <c r="I2421" s="2">
        <v>5</v>
      </c>
      <c r="J2421" s="2">
        <v>5</v>
      </c>
      <c r="K2421" s="2">
        <v>7</v>
      </c>
      <c r="L2421" s="2" t="str">
        <f>IF(F2421&gt;=4,"Positive",IF(F2421=3,"Neutral","Negative"))</f>
        <v>Positive</v>
      </c>
      <c r="M2421" s="2" t="str">
        <f>IF(K2421&gt;=9,"Promoter",IF(K2421&gt;=7,"Passive","Detractor"))</f>
        <v>Passive</v>
      </c>
      <c r="N2421" s="2" t="s">
        <v>7735</v>
      </c>
    </row>
    <row r="2422" spans="1:14" x14ac:dyDescent="0.2">
      <c r="A2422" s="2" t="s">
        <v>10157</v>
      </c>
      <c r="B2422" s="2" t="s">
        <v>7441</v>
      </c>
      <c r="C2422" s="2" t="s">
        <v>1302</v>
      </c>
      <c r="D2422" s="2" t="s">
        <v>39</v>
      </c>
      <c r="E2422" s="11">
        <v>46233</v>
      </c>
      <c r="F2422" s="2">
        <v>5</v>
      </c>
      <c r="G2422" s="2">
        <v>5</v>
      </c>
      <c r="H2422" s="2">
        <v>5</v>
      </c>
      <c r="I2422" s="2">
        <v>5</v>
      </c>
      <c r="J2422" s="2">
        <v>5</v>
      </c>
      <c r="K2422" s="2">
        <v>10</v>
      </c>
      <c r="L2422" s="2" t="str">
        <f>IF(F2422&gt;=4,"Positive",IF(F2422=3,"Neutral","Negative"))</f>
        <v>Positive</v>
      </c>
      <c r="M2422" s="2" t="str">
        <f>IF(K2422&gt;=9,"Promoter",IF(K2422&gt;=7,"Passive","Detractor"))</f>
        <v>Promoter</v>
      </c>
      <c r="N2422" s="2" t="s">
        <v>7737</v>
      </c>
    </row>
    <row r="2423" spans="1:14" x14ac:dyDescent="0.2">
      <c r="A2423" s="2" t="s">
        <v>10158</v>
      </c>
      <c r="B2423" s="2" t="s">
        <v>7457</v>
      </c>
      <c r="C2423" s="2" t="s">
        <v>2036</v>
      </c>
      <c r="D2423" s="2" t="s">
        <v>125</v>
      </c>
      <c r="E2423" s="11">
        <v>46233</v>
      </c>
      <c r="F2423" s="2">
        <v>5</v>
      </c>
      <c r="G2423" s="2">
        <v>5</v>
      </c>
      <c r="H2423" s="2">
        <v>5</v>
      </c>
      <c r="I2423" s="2">
        <v>5</v>
      </c>
      <c r="J2423" s="2">
        <v>4</v>
      </c>
      <c r="K2423" s="2">
        <v>8</v>
      </c>
      <c r="L2423" s="2" t="str">
        <f>IF(F2423&gt;=4,"Positive",IF(F2423=3,"Neutral","Negative"))</f>
        <v>Positive</v>
      </c>
      <c r="M2423" s="2" t="str">
        <f>IF(K2423&gt;=9,"Promoter",IF(K2423&gt;=7,"Passive","Detractor"))</f>
        <v>Passive</v>
      </c>
      <c r="N2423" s="2" t="s">
        <v>7743</v>
      </c>
    </row>
    <row r="2424" spans="1:14" x14ac:dyDescent="0.2">
      <c r="A2424" s="2" t="s">
        <v>10159</v>
      </c>
      <c r="B2424" s="2" t="s">
        <v>7421</v>
      </c>
      <c r="C2424" s="2" t="s">
        <v>815</v>
      </c>
      <c r="D2424" s="2" t="s">
        <v>69</v>
      </c>
      <c r="E2424" s="11">
        <v>46234</v>
      </c>
      <c r="F2424" s="2">
        <v>5</v>
      </c>
      <c r="G2424" s="2">
        <v>4</v>
      </c>
      <c r="H2424" s="2">
        <v>5</v>
      </c>
      <c r="I2424" s="2">
        <v>5</v>
      </c>
      <c r="J2424" s="2">
        <v>5</v>
      </c>
      <c r="K2424" s="2">
        <v>9</v>
      </c>
      <c r="L2424" s="2" t="str">
        <f>IF(F2424&gt;=4,"Positive",IF(F2424=3,"Neutral","Negative"))</f>
        <v>Positive</v>
      </c>
      <c r="M2424" s="2" t="str">
        <f>IF(K2424&gt;=9,"Promoter",IF(K2424&gt;=7,"Passive","Detractor"))</f>
        <v>Promoter</v>
      </c>
      <c r="N2424" s="2" t="s">
        <v>7743</v>
      </c>
    </row>
    <row r="2425" spans="1:14" x14ac:dyDescent="0.2">
      <c r="A2425" s="2" t="s">
        <v>10160</v>
      </c>
      <c r="B2425" s="2" t="s">
        <v>7422</v>
      </c>
      <c r="C2425" s="2" t="s">
        <v>974</v>
      </c>
      <c r="D2425" s="2" t="s">
        <v>97</v>
      </c>
      <c r="E2425" s="11">
        <v>46234</v>
      </c>
      <c r="F2425" s="2">
        <v>5</v>
      </c>
      <c r="G2425" s="2">
        <v>5</v>
      </c>
      <c r="H2425" s="2">
        <v>5</v>
      </c>
      <c r="I2425" s="2">
        <v>5</v>
      </c>
      <c r="J2425" s="2">
        <v>5</v>
      </c>
      <c r="K2425" s="2">
        <v>8</v>
      </c>
      <c r="L2425" s="2" t="str">
        <f>IF(F2425&gt;=4,"Positive",IF(F2425=3,"Neutral","Negative"))</f>
        <v>Positive</v>
      </c>
      <c r="M2425" s="2" t="str">
        <f>IF(K2425&gt;=9,"Promoter",IF(K2425&gt;=7,"Passive","Detractor"))</f>
        <v>Passive</v>
      </c>
      <c r="N2425" s="2" t="s">
        <v>7735</v>
      </c>
    </row>
    <row r="2426" spans="1:14" x14ac:dyDescent="0.2">
      <c r="A2426" s="2" t="s">
        <v>10161</v>
      </c>
      <c r="B2426" s="2" t="s">
        <v>7431</v>
      </c>
      <c r="C2426" s="2" t="s">
        <v>974</v>
      </c>
      <c r="D2426" s="2" t="s">
        <v>51</v>
      </c>
      <c r="E2426" s="11">
        <v>46234</v>
      </c>
      <c r="F2426" s="2">
        <v>4</v>
      </c>
      <c r="G2426" s="2">
        <v>4</v>
      </c>
      <c r="H2426" s="2">
        <v>3</v>
      </c>
      <c r="I2426" s="2">
        <v>4</v>
      </c>
      <c r="J2426" s="2">
        <v>3</v>
      </c>
      <c r="K2426" s="2">
        <v>8</v>
      </c>
      <c r="L2426" s="2" t="str">
        <f>IF(F2426&gt;=4,"Positive",IF(F2426=3,"Neutral","Negative"))</f>
        <v>Positive</v>
      </c>
      <c r="M2426" s="2" t="str">
        <f>IF(K2426&gt;=9,"Promoter",IF(K2426&gt;=7,"Passive","Detractor"))</f>
        <v>Passive</v>
      </c>
      <c r="N2426" s="2" t="s">
        <v>7743</v>
      </c>
    </row>
    <row r="2427" spans="1:14" x14ac:dyDescent="0.2">
      <c r="A2427" s="2" t="s">
        <v>10162</v>
      </c>
      <c r="B2427" s="2" t="s">
        <v>6814</v>
      </c>
      <c r="C2427" s="2" t="s">
        <v>1250</v>
      </c>
      <c r="D2427" s="2" t="s">
        <v>112</v>
      </c>
      <c r="E2427" s="11">
        <v>46235</v>
      </c>
      <c r="F2427" s="2">
        <v>4</v>
      </c>
      <c r="G2427" s="2">
        <v>3</v>
      </c>
      <c r="H2427" s="2">
        <v>5</v>
      </c>
      <c r="I2427" s="2">
        <v>4</v>
      </c>
      <c r="J2427" s="2">
        <v>4</v>
      </c>
      <c r="K2427" s="2">
        <v>7</v>
      </c>
      <c r="L2427" s="2" t="str">
        <f>IF(F2427&gt;=4,"Positive",IF(F2427=3,"Neutral","Negative"))</f>
        <v>Positive</v>
      </c>
      <c r="M2427" s="2" t="str">
        <f>IF(K2427&gt;=9,"Promoter",IF(K2427&gt;=7,"Passive","Detractor"))</f>
        <v>Passive</v>
      </c>
      <c r="N2427" s="2" t="s">
        <v>7749</v>
      </c>
    </row>
    <row r="2428" spans="1:14" x14ac:dyDescent="0.2">
      <c r="A2428" s="2" t="s">
        <v>10163</v>
      </c>
      <c r="B2428" s="2" t="s">
        <v>7460</v>
      </c>
      <c r="C2428" s="2" t="s">
        <v>1803</v>
      </c>
      <c r="D2428" s="2" t="s">
        <v>29</v>
      </c>
      <c r="E2428" s="11">
        <v>46235</v>
      </c>
      <c r="F2428" s="2">
        <v>5</v>
      </c>
      <c r="G2428" s="2">
        <v>4</v>
      </c>
      <c r="H2428" s="2">
        <v>5</v>
      </c>
      <c r="I2428" s="2">
        <v>5</v>
      </c>
      <c r="J2428" s="2">
        <v>5</v>
      </c>
      <c r="K2428" s="2">
        <v>9</v>
      </c>
      <c r="L2428" s="2" t="str">
        <f>IF(F2428&gt;=4,"Positive",IF(F2428=3,"Neutral","Negative"))</f>
        <v>Positive</v>
      </c>
      <c r="M2428" s="2" t="str">
        <f>IF(K2428&gt;=9,"Promoter",IF(K2428&gt;=7,"Passive","Detractor"))</f>
        <v>Promoter</v>
      </c>
      <c r="N2428" s="2" t="s">
        <v>7749</v>
      </c>
    </row>
    <row r="2429" spans="1:14" x14ac:dyDescent="0.2">
      <c r="A2429" s="2" t="s">
        <v>10164</v>
      </c>
      <c r="B2429" s="2" t="s">
        <v>7493</v>
      </c>
      <c r="C2429" s="2" t="s">
        <v>861</v>
      </c>
      <c r="D2429" s="2" t="s">
        <v>69</v>
      </c>
      <c r="E2429" s="11">
        <v>46236</v>
      </c>
      <c r="F2429" s="2">
        <v>4</v>
      </c>
      <c r="G2429" s="2">
        <v>4</v>
      </c>
      <c r="H2429" s="2">
        <v>4</v>
      </c>
      <c r="I2429" s="2">
        <v>5</v>
      </c>
      <c r="J2429" s="2">
        <v>3</v>
      </c>
      <c r="K2429" s="2">
        <v>9</v>
      </c>
      <c r="L2429" s="2" t="str">
        <f>IF(F2429&gt;=4,"Positive",IF(F2429=3,"Neutral","Negative"))</f>
        <v>Positive</v>
      </c>
      <c r="M2429" s="2" t="str">
        <f>IF(K2429&gt;=9,"Promoter",IF(K2429&gt;=7,"Passive","Detractor"))</f>
        <v>Promoter</v>
      </c>
      <c r="N2429" s="2" t="s">
        <v>7737</v>
      </c>
    </row>
    <row r="2430" spans="1:14" x14ac:dyDescent="0.2">
      <c r="A2430" s="2" t="s">
        <v>10165</v>
      </c>
      <c r="B2430" s="2" t="s">
        <v>7350</v>
      </c>
      <c r="C2430" s="2" t="s">
        <v>362</v>
      </c>
      <c r="D2430" s="2" t="s">
        <v>29</v>
      </c>
      <c r="E2430" s="11">
        <v>46237</v>
      </c>
      <c r="F2430" s="2">
        <v>5</v>
      </c>
      <c r="G2430" s="2">
        <v>5</v>
      </c>
      <c r="H2430" s="2">
        <v>5</v>
      </c>
      <c r="I2430" s="2">
        <v>5</v>
      </c>
      <c r="J2430" s="2">
        <v>5</v>
      </c>
      <c r="K2430" s="2">
        <v>10</v>
      </c>
      <c r="L2430" s="2" t="str">
        <f>IF(F2430&gt;=4,"Positive",IF(F2430=3,"Neutral","Negative"))</f>
        <v>Positive</v>
      </c>
      <c r="M2430" s="2" t="str">
        <f>IF(K2430&gt;=9,"Promoter",IF(K2430&gt;=7,"Passive","Detractor"))</f>
        <v>Promoter</v>
      </c>
      <c r="N2430" s="2" t="s">
        <v>7743</v>
      </c>
    </row>
    <row r="2431" spans="1:14" x14ac:dyDescent="0.2">
      <c r="A2431" s="2" t="s">
        <v>10166</v>
      </c>
      <c r="B2431" s="2" t="s">
        <v>7473</v>
      </c>
      <c r="C2431" s="2" t="s">
        <v>1828</v>
      </c>
      <c r="D2431" s="2" t="s">
        <v>125</v>
      </c>
      <c r="E2431" s="11">
        <v>46237</v>
      </c>
      <c r="F2431" s="2">
        <v>4</v>
      </c>
      <c r="G2431" s="2">
        <v>4</v>
      </c>
      <c r="H2431" s="2">
        <v>4</v>
      </c>
      <c r="I2431" s="2">
        <v>5</v>
      </c>
      <c r="J2431" s="2">
        <v>5</v>
      </c>
      <c r="K2431" s="2">
        <v>9</v>
      </c>
      <c r="L2431" s="2" t="str">
        <f>IF(F2431&gt;=4,"Positive",IF(F2431=3,"Neutral","Negative"))</f>
        <v>Positive</v>
      </c>
      <c r="M2431" s="2" t="str">
        <f>IF(K2431&gt;=9,"Promoter",IF(K2431&gt;=7,"Passive","Detractor"))</f>
        <v>Promoter</v>
      </c>
      <c r="N2431" s="2" t="s">
        <v>7749</v>
      </c>
    </row>
    <row r="2432" spans="1:14" x14ac:dyDescent="0.2">
      <c r="A2432" s="2" t="s">
        <v>10167</v>
      </c>
      <c r="B2432" s="2" t="s">
        <v>7488</v>
      </c>
      <c r="C2432" s="2" t="s">
        <v>512</v>
      </c>
      <c r="D2432" s="2" t="s">
        <v>112</v>
      </c>
      <c r="E2432" s="11">
        <v>46238</v>
      </c>
      <c r="F2432" s="2">
        <v>3</v>
      </c>
      <c r="G2432" s="2">
        <v>3</v>
      </c>
      <c r="H2432" s="2">
        <v>3</v>
      </c>
      <c r="I2432" s="2">
        <v>4</v>
      </c>
      <c r="J2432" s="2">
        <v>3</v>
      </c>
      <c r="K2432" s="2">
        <v>7</v>
      </c>
      <c r="L2432" s="2" t="str">
        <f>IF(F2432&gt;=4,"Positive",IF(F2432=3,"Neutral","Negative"))</f>
        <v>Neutral</v>
      </c>
      <c r="M2432" s="2" t="str">
        <f>IF(K2432&gt;=9,"Promoter",IF(K2432&gt;=7,"Passive","Detractor"))</f>
        <v>Passive</v>
      </c>
      <c r="N2432" s="2" t="s">
        <v>7743</v>
      </c>
    </row>
    <row r="2433" spans="1:14" x14ac:dyDescent="0.2">
      <c r="A2433" s="2" t="s">
        <v>10168</v>
      </c>
      <c r="B2433" s="2" t="s">
        <v>7478</v>
      </c>
      <c r="C2433" s="2" t="s">
        <v>2452</v>
      </c>
      <c r="D2433" s="2" t="s">
        <v>69</v>
      </c>
      <c r="E2433" s="11">
        <v>46239</v>
      </c>
      <c r="F2433" s="2">
        <v>5</v>
      </c>
      <c r="G2433" s="2">
        <v>5</v>
      </c>
      <c r="H2433" s="2">
        <v>5</v>
      </c>
      <c r="I2433" s="2">
        <v>4</v>
      </c>
      <c r="J2433" s="2">
        <v>5</v>
      </c>
      <c r="K2433" s="2">
        <v>9</v>
      </c>
      <c r="L2433" s="2" t="str">
        <f>IF(F2433&gt;=4,"Positive",IF(F2433=3,"Neutral","Negative"))</f>
        <v>Positive</v>
      </c>
      <c r="M2433" s="2" t="str">
        <f>IF(K2433&gt;=9,"Promoter",IF(K2433&gt;=7,"Passive","Detractor"))</f>
        <v>Promoter</v>
      </c>
      <c r="N2433" s="2" t="s">
        <v>7735</v>
      </c>
    </row>
    <row r="2434" spans="1:14" x14ac:dyDescent="0.2">
      <c r="A2434" s="2" t="s">
        <v>10169</v>
      </c>
      <c r="B2434" s="2" t="s">
        <v>6445</v>
      </c>
      <c r="C2434" s="2" t="s">
        <v>1967</v>
      </c>
      <c r="D2434" s="2" t="s">
        <v>122</v>
      </c>
      <c r="E2434" s="11">
        <v>46240</v>
      </c>
      <c r="F2434" s="2">
        <v>4</v>
      </c>
      <c r="G2434" s="2">
        <v>4</v>
      </c>
      <c r="H2434" s="2">
        <v>4</v>
      </c>
      <c r="I2434" s="2">
        <v>5</v>
      </c>
      <c r="J2434" s="2">
        <v>3</v>
      </c>
      <c r="K2434" s="2">
        <v>9</v>
      </c>
      <c r="L2434" s="2" t="str">
        <f>IF(F2434&gt;=4,"Positive",IF(F2434=3,"Neutral","Negative"))</f>
        <v>Positive</v>
      </c>
      <c r="M2434" s="2" t="str">
        <f>IF(K2434&gt;=9,"Promoter",IF(K2434&gt;=7,"Passive","Detractor"))</f>
        <v>Promoter</v>
      </c>
      <c r="N2434" s="2" t="s">
        <v>7735</v>
      </c>
    </row>
    <row r="2435" spans="1:14" x14ac:dyDescent="0.2">
      <c r="A2435" s="2" t="s">
        <v>10170</v>
      </c>
      <c r="B2435" s="2" t="s">
        <v>7492</v>
      </c>
      <c r="C2435" s="2" t="s">
        <v>848</v>
      </c>
      <c r="D2435" s="2" t="s">
        <v>129</v>
      </c>
      <c r="E2435" s="11">
        <v>46240</v>
      </c>
      <c r="F2435" s="2">
        <v>4</v>
      </c>
      <c r="G2435" s="2">
        <v>3</v>
      </c>
      <c r="H2435" s="2">
        <v>4</v>
      </c>
      <c r="I2435" s="2">
        <v>4</v>
      </c>
      <c r="J2435" s="2">
        <v>4</v>
      </c>
      <c r="K2435" s="2">
        <v>8</v>
      </c>
      <c r="L2435" s="2" t="str">
        <f>IF(F2435&gt;=4,"Positive",IF(F2435=3,"Neutral","Negative"))</f>
        <v>Positive</v>
      </c>
      <c r="M2435" s="2" t="str">
        <f>IF(K2435&gt;=9,"Promoter",IF(K2435&gt;=7,"Passive","Detractor"))</f>
        <v>Passive</v>
      </c>
      <c r="N2435" s="2" t="s">
        <v>7743</v>
      </c>
    </row>
    <row r="2436" spans="1:14" x14ac:dyDescent="0.2">
      <c r="A2436" s="2" t="s">
        <v>10171</v>
      </c>
      <c r="B2436" s="2" t="s">
        <v>7432</v>
      </c>
      <c r="C2436" s="2" t="s">
        <v>1019</v>
      </c>
      <c r="D2436" s="2" t="s">
        <v>81</v>
      </c>
      <c r="E2436" s="11">
        <v>46241</v>
      </c>
      <c r="F2436" s="2">
        <v>4</v>
      </c>
      <c r="G2436" s="2">
        <v>3</v>
      </c>
      <c r="H2436" s="2">
        <v>4</v>
      </c>
      <c r="I2436" s="2">
        <v>5</v>
      </c>
      <c r="J2436" s="2">
        <v>4</v>
      </c>
      <c r="K2436" s="2">
        <v>9</v>
      </c>
      <c r="L2436" s="2" t="str">
        <f>IF(F2436&gt;=4,"Positive",IF(F2436=3,"Neutral","Negative"))</f>
        <v>Positive</v>
      </c>
      <c r="M2436" s="2" t="str">
        <f>IF(K2436&gt;=9,"Promoter",IF(K2436&gt;=7,"Passive","Detractor"))</f>
        <v>Promoter</v>
      </c>
      <c r="N2436" s="2" t="s">
        <v>7733</v>
      </c>
    </row>
    <row r="2437" spans="1:14" x14ac:dyDescent="0.2">
      <c r="A2437" s="2" t="s">
        <v>10172</v>
      </c>
      <c r="B2437" s="2" t="s">
        <v>7520</v>
      </c>
      <c r="C2437" s="2" t="s">
        <v>671</v>
      </c>
      <c r="D2437" s="2" t="s">
        <v>26</v>
      </c>
      <c r="E2437" s="11">
        <v>46241</v>
      </c>
      <c r="F2437" s="2">
        <v>2</v>
      </c>
      <c r="G2437" s="2">
        <v>3</v>
      </c>
      <c r="H2437" s="2">
        <v>2</v>
      </c>
      <c r="I2437" s="2">
        <v>3</v>
      </c>
      <c r="J2437" s="2">
        <v>2</v>
      </c>
      <c r="K2437" s="2">
        <v>3</v>
      </c>
      <c r="L2437" s="2" t="str">
        <f>IF(F2437&gt;=4,"Positive",IF(F2437=3,"Neutral","Negative"))</f>
        <v>Negative</v>
      </c>
      <c r="M2437" s="2" t="str">
        <f>IF(K2437&gt;=9,"Promoter",IF(K2437&gt;=7,"Passive","Detractor"))</f>
        <v>Detractor</v>
      </c>
      <c r="N2437" s="2" t="s">
        <v>7735</v>
      </c>
    </row>
    <row r="2438" spans="1:14" x14ac:dyDescent="0.2">
      <c r="A2438" s="2" t="s">
        <v>10173</v>
      </c>
      <c r="B2438" s="2" t="s">
        <v>6576</v>
      </c>
      <c r="C2438" s="2" t="s">
        <v>1331</v>
      </c>
      <c r="D2438" s="2" t="s">
        <v>89</v>
      </c>
      <c r="E2438" s="11">
        <v>46242</v>
      </c>
      <c r="F2438" s="2">
        <v>5</v>
      </c>
      <c r="G2438" s="2">
        <v>4</v>
      </c>
      <c r="H2438" s="2">
        <v>5</v>
      </c>
      <c r="I2438" s="2">
        <v>5</v>
      </c>
      <c r="J2438" s="2">
        <v>4</v>
      </c>
      <c r="K2438" s="2">
        <v>8</v>
      </c>
      <c r="L2438" s="2" t="str">
        <f>IF(F2438&gt;=4,"Positive",IF(F2438=3,"Neutral","Negative"))</f>
        <v>Positive</v>
      </c>
      <c r="M2438" s="2" t="str">
        <f>IF(K2438&gt;=9,"Promoter",IF(K2438&gt;=7,"Passive","Detractor"))</f>
        <v>Passive</v>
      </c>
      <c r="N2438" s="2" t="s">
        <v>7733</v>
      </c>
    </row>
    <row r="2439" spans="1:14" x14ac:dyDescent="0.2">
      <c r="A2439" s="2" t="s">
        <v>10174</v>
      </c>
      <c r="B2439" s="2" t="s">
        <v>6757</v>
      </c>
      <c r="C2439" s="2" t="s">
        <v>1713</v>
      </c>
      <c r="D2439" s="2" t="s">
        <v>93</v>
      </c>
      <c r="E2439" s="11">
        <v>46242</v>
      </c>
      <c r="F2439" s="2">
        <v>4</v>
      </c>
      <c r="G2439" s="2">
        <v>5</v>
      </c>
      <c r="H2439" s="2">
        <v>4</v>
      </c>
      <c r="I2439" s="2">
        <v>4</v>
      </c>
      <c r="J2439" s="2">
        <v>5</v>
      </c>
      <c r="K2439" s="2">
        <v>8</v>
      </c>
      <c r="L2439" s="2" t="str">
        <f>IF(F2439&gt;=4,"Positive",IF(F2439=3,"Neutral","Negative"))</f>
        <v>Positive</v>
      </c>
      <c r="M2439" s="2" t="str">
        <f>IF(K2439&gt;=9,"Promoter",IF(K2439&gt;=7,"Passive","Detractor"))</f>
        <v>Passive</v>
      </c>
      <c r="N2439" s="2" t="s">
        <v>7743</v>
      </c>
    </row>
    <row r="2440" spans="1:14" x14ac:dyDescent="0.2">
      <c r="A2440" s="2" t="s">
        <v>10175</v>
      </c>
      <c r="B2440" s="2" t="s">
        <v>7451</v>
      </c>
      <c r="C2440" s="2" t="s">
        <v>1837</v>
      </c>
      <c r="D2440" s="2" t="s">
        <v>13</v>
      </c>
      <c r="E2440" s="11">
        <v>46242</v>
      </c>
      <c r="F2440" s="2">
        <v>3</v>
      </c>
      <c r="G2440" s="2">
        <v>3</v>
      </c>
      <c r="H2440" s="2">
        <v>4</v>
      </c>
      <c r="I2440" s="2">
        <v>3</v>
      </c>
      <c r="J2440" s="2">
        <v>4</v>
      </c>
      <c r="K2440" s="2">
        <v>6</v>
      </c>
      <c r="L2440" s="2" t="str">
        <f>IF(F2440&gt;=4,"Positive",IF(F2440=3,"Neutral","Negative"))</f>
        <v>Neutral</v>
      </c>
      <c r="M2440" s="2" t="str">
        <f>IF(K2440&gt;=9,"Promoter",IF(K2440&gt;=7,"Passive","Detractor"))</f>
        <v>Detractor</v>
      </c>
      <c r="N2440" s="2" t="s">
        <v>7735</v>
      </c>
    </row>
    <row r="2441" spans="1:14" x14ac:dyDescent="0.2">
      <c r="A2441" s="2" t="s">
        <v>10176</v>
      </c>
      <c r="B2441" s="2" t="s">
        <v>7468</v>
      </c>
      <c r="C2441" s="2" t="s">
        <v>2457</v>
      </c>
      <c r="D2441" s="2" t="s">
        <v>26</v>
      </c>
      <c r="E2441" s="11">
        <v>46242</v>
      </c>
      <c r="F2441" s="2">
        <v>5</v>
      </c>
      <c r="G2441" s="2">
        <v>5</v>
      </c>
      <c r="H2441" s="2">
        <v>5</v>
      </c>
      <c r="I2441" s="2">
        <v>5</v>
      </c>
      <c r="J2441" s="2">
        <v>5</v>
      </c>
      <c r="K2441" s="2">
        <v>9</v>
      </c>
      <c r="L2441" s="2" t="str">
        <f>IF(F2441&gt;=4,"Positive",IF(F2441=3,"Neutral","Negative"))</f>
        <v>Positive</v>
      </c>
      <c r="M2441" s="2" t="str">
        <f>IF(K2441&gt;=9,"Promoter",IF(K2441&gt;=7,"Passive","Detractor"))</f>
        <v>Promoter</v>
      </c>
      <c r="N2441" s="2" t="s">
        <v>7733</v>
      </c>
    </row>
    <row r="2442" spans="1:14" x14ac:dyDescent="0.2">
      <c r="A2442" s="2" t="s">
        <v>10177</v>
      </c>
      <c r="B2442" s="2" t="s">
        <v>7179</v>
      </c>
      <c r="C2442" s="2" t="s">
        <v>1992</v>
      </c>
      <c r="D2442" s="2" t="s">
        <v>118</v>
      </c>
      <c r="E2442" s="11">
        <v>46243</v>
      </c>
      <c r="F2442" s="2">
        <v>4</v>
      </c>
      <c r="G2442" s="2">
        <v>4</v>
      </c>
      <c r="H2442" s="2">
        <v>3</v>
      </c>
      <c r="I2442" s="2">
        <v>4</v>
      </c>
      <c r="J2442" s="2">
        <v>4</v>
      </c>
      <c r="K2442" s="2">
        <v>7</v>
      </c>
      <c r="L2442" s="2" t="str">
        <f>IF(F2442&gt;=4,"Positive",IF(F2442=3,"Neutral","Negative"))</f>
        <v>Positive</v>
      </c>
      <c r="M2442" s="2" t="str">
        <f>IF(K2442&gt;=9,"Promoter",IF(K2442&gt;=7,"Passive","Detractor"))</f>
        <v>Passive</v>
      </c>
      <c r="N2442" s="2" t="s">
        <v>7743</v>
      </c>
    </row>
    <row r="2443" spans="1:14" x14ac:dyDescent="0.2">
      <c r="A2443" s="2" t="s">
        <v>10178</v>
      </c>
      <c r="B2443" s="2" t="s">
        <v>7491</v>
      </c>
      <c r="C2443" s="2" t="s">
        <v>424</v>
      </c>
      <c r="D2443" s="2" t="s">
        <v>13</v>
      </c>
      <c r="E2443" s="11">
        <v>46244</v>
      </c>
      <c r="F2443" s="2">
        <v>5</v>
      </c>
      <c r="G2443" s="2">
        <v>5</v>
      </c>
      <c r="H2443" s="2">
        <v>5</v>
      </c>
      <c r="I2443" s="2">
        <v>4</v>
      </c>
      <c r="J2443" s="2">
        <v>5</v>
      </c>
      <c r="K2443" s="2">
        <v>9</v>
      </c>
      <c r="L2443" s="2" t="str">
        <f>IF(F2443&gt;=4,"Positive",IF(F2443=3,"Neutral","Negative"))</f>
        <v>Positive</v>
      </c>
      <c r="M2443" s="2" t="str">
        <f>IF(K2443&gt;=9,"Promoter",IF(K2443&gt;=7,"Passive","Detractor"))</f>
        <v>Promoter</v>
      </c>
      <c r="N2443" s="2" t="s">
        <v>7743</v>
      </c>
    </row>
    <row r="2444" spans="1:14" x14ac:dyDescent="0.2">
      <c r="A2444" s="2" t="s">
        <v>10179</v>
      </c>
      <c r="B2444" s="2" t="s">
        <v>7330</v>
      </c>
      <c r="C2444" s="2" t="s">
        <v>1072</v>
      </c>
      <c r="D2444" s="2" t="s">
        <v>127</v>
      </c>
      <c r="E2444" s="11">
        <v>46245</v>
      </c>
      <c r="F2444" s="2">
        <v>5</v>
      </c>
      <c r="G2444" s="2">
        <v>5</v>
      </c>
      <c r="H2444" s="2">
        <v>5</v>
      </c>
      <c r="I2444" s="2">
        <v>4</v>
      </c>
      <c r="J2444" s="2">
        <v>5</v>
      </c>
      <c r="K2444" s="2">
        <v>9</v>
      </c>
      <c r="L2444" s="2" t="str">
        <f>IF(F2444&gt;=4,"Positive",IF(F2444=3,"Neutral","Negative"))</f>
        <v>Positive</v>
      </c>
      <c r="M2444" s="2" t="str">
        <f>IF(K2444&gt;=9,"Promoter",IF(K2444&gt;=7,"Passive","Detractor"))</f>
        <v>Promoter</v>
      </c>
      <c r="N2444" s="2" t="s">
        <v>7737</v>
      </c>
    </row>
    <row r="2445" spans="1:14" x14ac:dyDescent="0.2">
      <c r="A2445" s="2" t="s">
        <v>10180</v>
      </c>
      <c r="B2445" s="2" t="s">
        <v>7405</v>
      </c>
      <c r="C2445" s="2" t="s">
        <v>850</v>
      </c>
      <c r="D2445" s="2" t="s">
        <v>127</v>
      </c>
      <c r="E2445" s="11">
        <v>46245</v>
      </c>
      <c r="F2445" s="2">
        <v>4</v>
      </c>
      <c r="G2445" s="2">
        <v>4</v>
      </c>
      <c r="H2445" s="2">
        <v>4</v>
      </c>
      <c r="I2445" s="2">
        <v>4</v>
      </c>
      <c r="J2445" s="2">
        <v>4</v>
      </c>
      <c r="K2445" s="2">
        <v>8</v>
      </c>
      <c r="L2445" s="2" t="str">
        <f>IF(F2445&gt;=4,"Positive",IF(F2445=3,"Neutral","Negative"))</f>
        <v>Positive</v>
      </c>
      <c r="M2445" s="2" t="str">
        <f>IF(K2445&gt;=9,"Promoter",IF(K2445&gt;=7,"Passive","Detractor"))</f>
        <v>Passive</v>
      </c>
      <c r="N2445" s="2" t="s">
        <v>7749</v>
      </c>
    </row>
    <row r="2446" spans="1:14" x14ac:dyDescent="0.2">
      <c r="A2446" s="2" t="s">
        <v>10181</v>
      </c>
      <c r="B2446" s="2" t="s">
        <v>7499</v>
      </c>
      <c r="C2446" s="2" t="s">
        <v>2069</v>
      </c>
      <c r="D2446" s="2" t="s">
        <v>57</v>
      </c>
      <c r="E2446" s="11">
        <v>46246</v>
      </c>
      <c r="F2446" s="2">
        <v>5</v>
      </c>
      <c r="G2446" s="2">
        <v>5</v>
      </c>
      <c r="H2446" s="2">
        <v>4</v>
      </c>
      <c r="I2446" s="2">
        <v>5</v>
      </c>
      <c r="J2446" s="2">
        <v>5</v>
      </c>
      <c r="K2446" s="2">
        <v>10</v>
      </c>
      <c r="L2446" s="2" t="str">
        <f>IF(F2446&gt;=4,"Positive",IF(F2446=3,"Neutral","Negative"))</f>
        <v>Positive</v>
      </c>
      <c r="M2446" s="2" t="str">
        <f>IF(K2446&gt;=9,"Promoter",IF(K2446&gt;=7,"Passive","Detractor"))</f>
        <v>Promoter</v>
      </c>
      <c r="N2446" s="2" t="s">
        <v>7735</v>
      </c>
    </row>
    <row r="2447" spans="1:14" x14ac:dyDescent="0.2">
      <c r="A2447" s="2" t="s">
        <v>10182</v>
      </c>
      <c r="B2447" s="2" t="s">
        <v>7229</v>
      </c>
      <c r="C2447" s="2" t="s">
        <v>1061</v>
      </c>
      <c r="D2447" s="2" t="s">
        <v>61</v>
      </c>
      <c r="E2447" s="11">
        <v>46247</v>
      </c>
      <c r="F2447" s="2">
        <v>5</v>
      </c>
      <c r="G2447" s="2">
        <v>5</v>
      </c>
      <c r="H2447" s="2">
        <v>4</v>
      </c>
      <c r="I2447" s="2">
        <v>5</v>
      </c>
      <c r="J2447" s="2">
        <v>5</v>
      </c>
      <c r="K2447" s="2">
        <v>9</v>
      </c>
      <c r="L2447" s="2" t="str">
        <f>IF(F2447&gt;=4,"Positive",IF(F2447=3,"Neutral","Negative"))</f>
        <v>Positive</v>
      </c>
      <c r="M2447" s="2" t="str">
        <f>IF(K2447&gt;=9,"Promoter",IF(K2447&gt;=7,"Passive","Detractor"))</f>
        <v>Promoter</v>
      </c>
      <c r="N2447" s="2" t="s">
        <v>7743</v>
      </c>
    </row>
    <row r="2448" spans="1:14" x14ac:dyDescent="0.2">
      <c r="A2448" s="2" t="s">
        <v>10183</v>
      </c>
      <c r="B2448" s="2" t="s">
        <v>7506</v>
      </c>
      <c r="C2448" s="2" t="s">
        <v>950</v>
      </c>
      <c r="D2448" s="2" t="s">
        <v>13</v>
      </c>
      <c r="E2448" s="11">
        <v>46247</v>
      </c>
      <c r="F2448" s="2">
        <v>5</v>
      </c>
      <c r="G2448" s="2">
        <v>5</v>
      </c>
      <c r="H2448" s="2">
        <v>5</v>
      </c>
      <c r="I2448" s="2">
        <v>5</v>
      </c>
      <c r="J2448" s="2">
        <v>5</v>
      </c>
      <c r="K2448" s="2">
        <v>8</v>
      </c>
      <c r="L2448" s="2" t="str">
        <f>IF(F2448&gt;=4,"Positive",IF(F2448=3,"Neutral","Negative"))</f>
        <v>Positive</v>
      </c>
      <c r="M2448" s="2" t="str">
        <f>IF(K2448&gt;=9,"Promoter",IF(K2448&gt;=7,"Passive","Detractor"))</f>
        <v>Passive</v>
      </c>
      <c r="N2448" s="2" t="s">
        <v>7733</v>
      </c>
    </row>
    <row r="2449" spans="1:14" x14ac:dyDescent="0.2">
      <c r="A2449" s="2" t="s">
        <v>10184</v>
      </c>
      <c r="B2449" s="2" t="s">
        <v>7093</v>
      </c>
      <c r="C2449" s="2" t="s">
        <v>968</v>
      </c>
      <c r="D2449" s="2" t="s">
        <v>87</v>
      </c>
      <c r="E2449" s="11">
        <v>46248</v>
      </c>
      <c r="F2449" s="2">
        <v>5</v>
      </c>
      <c r="G2449" s="2">
        <v>5</v>
      </c>
      <c r="H2449" s="2">
        <v>4</v>
      </c>
      <c r="I2449" s="2">
        <v>5</v>
      </c>
      <c r="J2449" s="2">
        <v>5</v>
      </c>
      <c r="K2449" s="2">
        <v>8</v>
      </c>
      <c r="L2449" s="2" t="str">
        <f>IF(F2449&gt;=4,"Positive",IF(F2449=3,"Neutral","Negative"))</f>
        <v>Positive</v>
      </c>
      <c r="M2449" s="2" t="str">
        <f>IF(K2449&gt;=9,"Promoter",IF(K2449&gt;=7,"Passive","Detractor"))</f>
        <v>Passive</v>
      </c>
      <c r="N2449" s="2" t="s">
        <v>7743</v>
      </c>
    </row>
    <row r="2450" spans="1:14" x14ac:dyDescent="0.2">
      <c r="A2450" s="2" t="s">
        <v>10185</v>
      </c>
      <c r="B2450" s="2" t="s">
        <v>7140</v>
      </c>
      <c r="C2450" s="2" t="s">
        <v>1602</v>
      </c>
      <c r="D2450" s="2" t="s">
        <v>37</v>
      </c>
      <c r="E2450" s="11">
        <v>46249</v>
      </c>
      <c r="F2450" s="2">
        <v>5</v>
      </c>
      <c r="G2450" s="2">
        <v>5</v>
      </c>
      <c r="H2450" s="2">
        <v>5</v>
      </c>
      <c r="I2450" s="2">
        <v>4</v>
      </c>
      <c r="J2450" s="2">
        <v>5</v>
      </c>
      <c r="K2450" s="2">
        <v>10</v>
      </c>
      <c r="L2450" s="2" t="str">
        <f>IF(F2450&gt;=4,"Positive",IF(F2450=3,"Neutral","Negative"))</f>
        <v>Positive</v>
      </c>
      <c r="M2450" s="2" t="str">
        <f>IF(K2450&gt;=9,"Promoter",IF(K2450&gt;=7,"Passive","Detractor"))</f>
        <v>Promoter</v>
      </c>
      <c r="N2450" s="2" t="s">
        <v>7749</v>
      </c>
    </row>
    <row r="2451" spans="1:14" x14ac:dyDescent="0.2">
      <c r="A2451" s="2" t="s">
        <v>10186</v>
      </c>
      <c r="B2451" s="2" t="s">
        <v>7471</v>
      </c>
      <c r="C2451" s="2" t="s">
        <v>1742</v>
      </c>
      <c r="D2451" s="2" t="s">
        <v>101</v>
      </c>
      <c r="E2451" s="11">
        <v>46249</v>
      </c>
      <c r="F2451" s="2">
        <v>4</v>
      </c>
      <c r="G2451" s="2">
        <v>4</v>
      </c>
      <c r="H2451" s="2">
        <v>5</v>
      </c>
      <c r="I2451" s="2">
        <v>3</v>
      </c>
      <c r="J2451" s="2">
        <v>3</v>
      </c>
      <c r="K2451" s="2">
        <v>9</v>
      </c>
      <c r="L2451" s="2" t="str">
        <f>IF(F2451&gt;=4,"Positive",IF(F2451=3,"Neutral","Negative"))</f>
        <v>Positive</v>
      </c>
      <c r="M2451" s="2" t="str">
        <f>IF(K2451&gt;=9,"Promoter",IF(K2451&gt;=7,"Passive","Detractor"))</f>
        <v>Promoter</v>
      </c>
      <c r="N2451" s="2" t="s">
        <v>7749</v>
      </c>
    </row>
    <row r="2452" spans="1:14" x14ac:dyDescent="0.2">
      <c r="A2452" s="2" t="s">
        <v>10187</v>
      </c>
      <c r="B2452" s="2" t="s">
        <v>6693</v>
      </c>
      <c r="C2452" s="2" t="s">
        <v>1863</v>
      </c>
      <c r="D2452" s="2" t="s">
        <v>13</v>
      </c>
      <c r="E2452" s="11">
        <v>46251</v>
      </c>
      <c r="F2452" s="2">
        <v>5</v>
      </c>
      <c r="G2452" s="2">
        <v>4</v>
      </c>
      <c r="H2452" s="2">
        <v>5</v>
      </c>
      <c r="I2452" s="2">
        <v>5</v>
      </c>
      <c r="J2452" s="2">
        <v>5</v>
      </c>
      <c r="K2452" s="2">
        <v>8</v>
      </c>
      <c r="L2452" s="2" t="str">
        <f>IF(F2452&gt;=4,"Positive",IF(F2452=3,"Neutral","Negative"))</f>
        <v>Positive</v>
      </c>
      <c r="M2452" s="2" t="str">
        <f>IF(K2452&gt;=9,"Promoter",IF(K2452&gt;=7,"Passive","Detractor"))</f>
        <v>Passive</v>
      </c>
      <c r="N2452" s="2" t="s">
        <v>7743</v>
      </c>
    </row>
    <row r="2453" spans="1:14" x14ac:dyDescent="0.2">
      <c r="A2453" s="2" t="s">
        <v>10188</v>
      </c>
      <c r="B2453" s="2" t="s">
        <v>7412</v>
      </c>
      <c r="C2453" s="2" t="s">
        <v>1420</v>
      </c>
      <c r="D2453" s="2" t="s">
        <v>53</v>
      </c>
      <c r="E2453" s="11">
        <v>46252</v>
      </c>
      <c r="F2453" s="2">
        <v>3</v>
      </c>
      <c r="G2453" s="2">
        <v>4</v>
      </c>
      <c r="H2453" s="2">
        <v>3</v>
      </c>
      <c r="I2453" s="2">
        <v>2</v>
      </c>
      <c r="J2453" s="2">
        <v>3</v>
      </c>
      <c r="K2453" s="2">
        <v>7</v>
      </c>
      <c r="L2453" s="2" t="str">
        <f>IF(F2453&gt;=4,"Positive",IF(F2453=3,"Neutral","Negative"))</f>
        <v>Neutral</v>
      </c>
      <c r="M2453" s="2" t="str">
        <f>IF(K2453&gt;=9,"Promoter",IF(K2453&gt;=7,"Passive","Detractor"))</f>
        <v>Passive</v>
      </c>
      <c r="N2453" s="2" t="s">
        <v>7743</v>
      </c>
    </row>
    <row r="2454" spans="1:14" x14ac:dyDescent="0.2">
      <c r="A2454" s="2" t="s">
        <v>10189</v>
      </c>
      <c r="B2454" s="2" t="s">
        <v>7453</v>
      </c>
      <c r="C2454" s="2" t="s">
        <v>1107</v>
      </c>
      <c r="D2454" s="2" t="s">
        <v>29</v>
      </c>
      <c r="E2454" s="11">
        <v>46252</v>
      </c>
      <c r="F2454" s="2">
        <v>5</v>
      </c>
      <c r="G2454" s="2">
        <v>5</v>
      </c>
      <c r="H2454" s="2">
        <v>5</v>
      </c>
      <c r="I2454" s="2">
        <v>5</v>
      </c>
      <c r="J2454" s="2">
        <v>4</v>
      </c>
      <c r="K2454" s="2">
        <v>8</v>
      </c>
      <c r="L2454" s="2" t="str">
        <f>IF(F2454&gt;=4,"Positive",IF(F2454=3,"Neutral","Negative"))</f>
        <v>Positive</v>
      </c>
      <c r="M2454" s="2" t="str">
        <f>IF(K2454&gt;=9,"Promoter",IF(K2454&gt;=7,"Passive","Detractor"))</f>
        <v>Passive</v>
      </c>
      <c r="N2454" s="2" t="s">
        <v>7735</v>
      </c>
    </row>
    <row r="2455" spans="1:14" x14ac:dyDescent="0.2">
      <c r="A2455" s="2" t="s">
        <v>10190</v>
      </c>
      <c r="B2455" s="2" t="s">
        <v>7470</v>
      </c>
      <c r="C2455" s="2" t="s">
        <v>1676</v>
      </c>
      <c r="D2455" s="2" t="s">
        <v>87</v>
      </c>
      <c r="E2455" s="11">
        <v>46253</v>
      </c>
      <c r="F2455" s="2">
        <v>5</v>
      </c>
      <c r="G2455" s="2">
        <v>5</v>
      </c>
      <c r="H2455" s="2">
        <v>5</v>
      </c>
      <c r="I2455" s="2">
        <v>5</v>
      </c>
      <c r="J2455" s="2">
        <v>5</v>
      </c>
      <c r="K2455" s="2">
        <v>10</v>
      </c>
      <c r="L2455" s="2" t="str">
        <f>IF(F2455&gt;=4,"Positive",IF(F2455=3,"Neutral","Negative"))</f>
        <v>Positive</v>
      </c>
      <c r="M2455" s="2" t="str">
        <f>IF(K2455&gt;=9,"Promoter",IF(K2455&gt;=7,"Passive","Detractor"))</f>
        <v>Promoter</v>
      </c>
      <c r="N2455" s="2" t="s">
        <v>7749</v>
      </c>
    </row>
    <row r="2456" spans="1:14" x14ac:dyDescent="0.2">
      <c r="A2456" s="2" t="s">
        <v>10191</v>
      </c>
      <c r="B2456" s="2" t="s">
        <v>7444</v>
      </c>
      <c r="C2456" s="2" t="s">
        <v>2312</v>
      </c>
      <c r="D2456" s="2" t="s">
        <v>69</v>
      </c>
      <c r="E2456" s="11">
        <v>46254</v>
      </c>
      <c r="F2456" s="2">
        <v>4</v>
      </c>
      <c r="G2456" s="2">
        <v>4</v>
      </c>
      <c r="H2456" s="2">
        <v>4</v>
      </c>
      <c r="I2456" s="2">
        <v>4</v>
      </c>
      <c r="J2456" s="2">
        <v>3</v>
      </c>
      <c r="K2456" s="2">
        <v>8</v>
      </c>
      <c r="L2456" s="2" t="str">
        <f>IF(F2456&gt;=4,"Positive",IF(F2456=3,"Neutral","Negative"))</f>
        <v>Positive</v>
      </c>
      <c r="M2456" s="2" t="str">
        <f>IF(K2456&gt;=9,"Promoter",IF(K2456&gt;=7,"Passive","Detractor"))</f>
        <v>Passive</v>
      </c>
      <c r="N2456" s="2" t="s">
        <v>7735</v>
      </c>
    </row>
    <row r="2457" spans="1:14" x14ac:dyDescent="0.2">
      <c r="A2457" s="2" t="s">
        <v>10192</v>
      </c>
      <c r="B2457" s="2" t="s">
        <v>7523</v>
      </c>
      <c r="C2457" s="2" t="s">
        <v>2061</v>
      </c>
      <c r="D2457" s="2" t="s">
        <v>43</v>
      </c>
      <c r="E2457" s="11">
        <v>46254</v>
      </c>
      <c r="F2457" s="2">
        <v>4</v>
      </c>
      <c r="G2457" s="2">
        <v>4</v>
      </c>
      <c r="H2457" s="2">
        <v>3</v>
      </c>
      <c r="I2457" s="2">
        <v>3</v>
      </c>
      <c r="J2457" s="2">
        <v>4</v>
      </c>
      <c r="K2457" s="2">
        <v>8</v>
      </c>
      <c r="L2457" s="2" t="str">
        <f>IF(F2457&gt;=4,"Positive",IF(F2457=3,"Neutral","Negative"))</f>
        <v>Positive</v>
      </c>
      <c r="M2457" s="2" t="str">
        <f>IF(K2457&gt;=9,"Promoter",IF(K2457&gt;=7,"Passive","Detractor"))</f>
        <v>Passive</v>
      </c>
      <c r="N2457" s="2" t="s">
        <v>7743</v>
      </c>
    </row>
    <row r="2458" spans="1:14" x14ac:dyDescent="0.2">
      <c r="A2458" s="2" t="s">
        <v>10193</v>
      </c>
      <c r="B2458" s="2" t="s">
        <v>7177</v>
      </c>
      <c r="C2458" s="2" t="s">
        <v>1261</v>
      </c>
      <c r="D2458" s="2" t="s">
        <v>73</v>
      </c>
      <c r="E2458" s="11">
        <v>46255</v>
      </c>
      <c r="F2458" s="2">
        <v>3</v>
      </c>
      <c r="G2458" s="2">
        <v>3</v>
      </c>
      <c r="H2458" s="2">
        <v>2</v>
      </c>
      <c r="I2458" s="2">
        <v>3</v>
      </c>
      <c r="J2458" s="2">
        <v>3</v>
      </c>
      <c r="K2458" s="2">
        <v>7</v>
      </c>
      <c r="L2458" s="2" t="str">
        <f>IF(F2458&gt;=4,"Positive",IF(F2458=3,"Neutral","Negative"))</f>
        <v>Neutral</v>
      </c>
      <c r="M2458" s="2" t="str">
        <f>IF(K2458&gt;=9,"Promoter",IF(K2458&gt;=7,"Passive","Detractor"))</f>
        <v>Passive</v>
      </c>
      <c r="N2458" s="2" t="s">
        <v>7737</v>
      </c>
    </row>
    <row r="2459" spans="1:14" x14ac:dyDescent="0.2">
      <c r="A2459" s="2" t="s">
        <v>10194</v>
      </c>
      <c r="B2459" s="2" t="s">
        <v>7331</v>
      </c>
      <c r="C2459" s="2" t="s">
        <v>1088</v>
      </c>
      <c r="D2459" s="2" t="s">
        <v>13</v>
      </c>
      <c r="E2459" s="11">
        <v>46255</v>
      </c>
      <c r="F2459" s="2">
        <v>5</v>
      </c>
      <c r="G2459" s="2">
        <v>4</v>
      </c>
      <c r="H2459" s="2">
        <v>4</v>
      </c>
      <c r="I2459" s="2">
        <v>5</v>
      </c>
      <c r="J2459" s="2">
        <v>4</v>
      </c>
      <c r="K2459" s="2">
        <v>9</v>
      </c>
      <c r="L2459" s="2" t="str">
        <f>IF(F2459&gt;=4,"Positive",IF(F2459=3,"Neutral","Negative"))</f>
        <v>Positive</v>
      </c>
      <c r="M2459" s="2" t="str">
        <f>IF(K2459&gt;=9,"Promoter",IF(K2459&gt;=7,"Passive","Detractor"))</f>
        <v>Promoter</v>
      </c>
      <c r="N2459" s="2" t="s">
        <v>7749</v>
      </c>
    </row>
    <row r="2460" spans="1:14" x14ac:dyDescent="0.2">
      <c r="A2460" s="2" t="s">
        <v>10195</v>
      </c>
      <c r="B2460" s="2" t="s">
        <v>7334</v>
      </c>
      <c r="C2460" s="2" t="s">
        <v>2318</v>
      </c>
      <c r="D2460" s="2" t="s">
        <v>116</v>
      </c>
      <c r="E2460" s="11">
        <v>46255</v>
      </c>
      <c r="F2460" s="2">
        <v>3</v>
      </c>
      <c r="G2460" s="2">
        <v>4</v>
      </c>
      <c r="H2460" s="2">
        <v>3</v>
      </c>
      <c r="I2460" s="2">
        <v>3</v>
      </c>
      <c r="J2460" s="2">
        <v>4</v>
      </c>
      <c r="K2460" s="2">
        <v>5</v>
      </c>
      <c r="L2460" s="2" t="str">
        <f>IF(F2460&gt;=4,"Positive",IF(F2460=3,"Neutral","Negative"))</f>
        <v>Neutral</v>
      </c>
      <c r="M2460" s="2" t="str">
        <f>IF(K2460&gt;=9,"Promoter",IF(K2460&gt;=7,"Passive","Detractor"))</f>
        <v>Detractor</v>
      </c>
      <c r="N2460" s="2" t="s">
        <v>7737</v>
      </c>
    </row>
    <row r="2461" spans="1:14" x14ac:dyDescent="0.2">
      <c r="A2461" s="2" t="s">
        <v>10196</v>
      </c>
      <c r="B2461" s="2" t="s">
        <v>7501</v>
      </c>
      <c r="C2461" s="2" t="s">
        <v>974</v>
      </c>
      <c r="D2461" s="2" t="s">
        <v>26</v>
      </c>
      <c r="E2461" s="11">
        <v>46255</v>
      </c>
      <c r="F2461" s="2">
        <v>5</v>
      </c>
      <c r="G2461" s="2">
        <v>5</v>
      </c>
      <c r="H2461" s="2">
        <v>5</v>
      </c>
      <c r="I2461" s="2">
        <v>4</v>
      </c>
      <c r="J2461" s="2">
        <v>5</v>
      </c>
      <c r="K2461" s="2">
        <v>9</v>
      </c>
      <c r="L2461" s="2" t="str">
        <f>IF(F2461&gt;=4,"Positive",IF(F2461=3,"Neutral","Negative"))</f>
        <v>Positive</v>
      </c>
      <c r="M2461" s="2" t="str">
        <f>IF(K2461&gt;=9,"Promoter",IF(K2461&gt;=7,"Passive","Detractor"))</f>
        <v>Promoter</v>
      </c>
      <c r="N2461" s="2" t="s">
        <v>7733</v>
      </c>
    </row>
    <row r="2462" spans="1:14" x14ac:dyDescent="0.2">
      <c r="A2462" s="2" t="s">
        <v>10197</v>
      </c>
      <c r="B2462" s="2" t="s">
        <v>6752</v>
      </c>
      <c r="C2462" s="2" t="s">
        <v>880</v>
      </c>
      <c r="D2462" s="2" t="s">
        <v>97</v>
      </c>
      <c r="E2462" s="11">
        <v>46256</v>
      </c>
      <c r="F2462" s="2">
        <v>3</v>
      </c>
      <c r="G2462" s="2">
        <v>3</v>
      </c>
      <c r="H2462" s="2">
        <v>3</v>
      </c>
      <c r="I2462" s="2">
        <v>3</v>
      </c>
      <c r="J2462" s="2">
        <v>4</v>
      </c>
      <c r="K2462" s="2">
        <v>7</v>
      </c>
      <c r="L2462" s="2" t="str">
        <f>IF(F2462&gt;=4,"Positive",IF(F2462=3,"Neutral","Negative"))</f>
        <v>Neutral</v>
      </c>
      <c r="M2462" s="2" t="str">
        <f>IF(K2462&gt;=9,"Promoter",IF(K2462&gt;=7,"Passive","Detractor"))</f>
        <v>Passive</v>
      </c>
      <c r="N2462" s="2" t="s">
        <v>7743</v>
      </c>
    </row>
    <row r="2463" spans="1:14" x14ac:dyDescent="0.2">
      <c r="A2463" s="2" t="s">
        <v>10198</v>
      </c>
      <c r="B2463" s="2" t="s">
        <v>7434</v>
      </c>
      <c r="C2463" s="2" t="s">
        <v>545</v>
      </c>
      <c r="D2463" s="2" t="s">
        <v>81</v>
      </c>
      <c r="E2463" s="11">
        <v>46256</v>
      </c>
      <c r="F2463" s="2">
        <v>3</v>
      </c>
      <c r="G2463" s="2">
        <v>3</v>
      </c>
      <c r="H2463" s="2">
        <v>3</v>
      </c>
      <c r="I2463" s="2">
        <v>3</v>
      </c>
      <c r="J2463" s="2">
        <v>4</v>
      </c>
      <c r="K2463" s="2">
        <v>7</v>
      </c>
      <c r="L2463" s="2" t="str">
        <f>IF(F2463&gt;=4,"Positive",IF(F2463=3,"Neutral","Negative"))</f>
        <v>Neutral</v>
      </c>
      <c r="M2463" s="2" t="str">
        <f>IF(K2463&gt;=9,"Promoter",IF(K2463&gt;=7,"Passive","Detractor"))</f>
        <v>Passive</v>
      </c>
      <c r="N2463" s="2" t="s">
        <v>7737</v>
      </c>
    </row>
    <row r="2464" spans="1:14" x14ac:dyDescent="0.2">
      <c r="A2464" s="2" t="s">
        <v>10199</v>
      </c>
      <c r="B2464" s="2" t="s">
        <v>7525</v>
      </c>
      <c r="C2464" s="2" t="s">
        <v>1361</v>
      </c>
      <c r="D2464" s="2" t="s">
        <v>97</v>
      </c>
      <c r="E2464" s="11">
        <v>46256</v>
      </c>
      <c r="F2464" s="2">
        <v>5</v>
      </c>
      <c r="G2464" s="2">
        <v>5</v>
      </c>
      <c r="H2464" s="2">
        <v>5</v>
      </c>
      <c r="I2464" s="2">
        <v>4</v>
      </c>
      <c r="J2464" s="2">
        <v>5</v>
      </c>
      <c r="K2464" s="2">
        <v>9</v>
      </c>
      <c r="L2464" s="2" t="str">
        <f>IF(F2464&gt;=4,"Positive",IF(F2464=3,"Neutral","Negative"))</f>
        <v>Positive</v>
      </c>
      <c r="M2464" s="2" t="str">
        <f>IF(K2464&gt;=9,"Promoter",IF(K2464&gt;=7,"Passive","Detractor"))</f>
        <v>Promoter</v>
      </c>
      <c r="N2464" s="2" t="s">
        <v>7743</v>
      </c>
    </row>
    <row r="2465" spans="1:14" x14ac:dyDescent="0.2">
      <c r="A2465" s="2" t="s">
        <v>10200</v>
      </c>
      <c r="B2465" s="2" t="s">
        <v>7545</v>
      </c>
      <c r="C2465" s="2" t="s">
        <v>1577</v>
      </c>
      <c r="D2465" s="2" t="s">
        <v>93</v>
      </c>
      <c r="E2465" s="11">
        <v>46256</v>
      </c>
      <c r="F2465" s="2">
        <v>4</v>
      </c>
      <c r="G2465" s="2">
        <v>4</v>
      </c>
      <c r="H2465" s="2">
        <v>3</v>
      </c>
      <c r="I2465" s="2">
        <v>5</v>
      </c>
      <c r="J2465" s="2">
        <v>5</v>
      </c>
      <c r="K2465" s="2">
        <v>7</v>
      </c>
      <c r="L2465" s="2" t="str">
        <f>IF(F2465&gt;=4,"Positive",IF(F2465=3,"Neutral","Negative"))</f>
        <v>Positive</v>
      </c>
      <c r="M2465" s="2" t="str">
        <f>IF(K2465&gt;=9,"Promoter",IF(K2465&gt;=7,"Passive","Detractor"))</f>
        <v>Passive</v>
      </c>
      <c r="N2465" s="2" t="s">
        <v>7743</v>
      </c>
    </row>
    <row r="2466" spans="1:14" x14ac:dyDescent="0.2">
      <c r="A2466" s="2" t="s">
        <v>10201</v>
      </c>
      <c r="B2466" s="2" t="s">
        <v>7424</v>
      </c>
      <c r="C2466" s="2" t="s">
        <v>2089</v>
      </c>
      <c r="D2466" s="2" t="s">
        <v>127</v>
      </c>
      <c r="E2466" s="11">
        <v>46257</v>
      </c>
      <c r="F2466" s="2">
        <v>3</v>
      </c>
      <c r="G2466" s="2">
        <v>2</v>
      </c>
      <c r="H2466" s="2">
        <v>3</v>
      </c>
      <c r="I2466" s="2">
        <v>2</v>
      </c>
      <c r="J2466" s="2">
        <v>2</v>
      </c>
      <c r="K2466" s="2">
        <v>6</v>
      </c>
      <c r="L2466" s="2" t="str">
        <f>IF(F2466&gt;=4,"Positive",IF(F2466=3,"Neutral","Negative"))</f>
        <v>Neutral</v>
      </c>
      <c r="M2466" s="2" t="str">
        <f>IF(K2466&gt;=9,"Promoter",IF(K2466&gt;=7,"Passive","Detractor"))</f>
        <v>Detractor</v>
      </c>
      <c r="N2466" s="2" t="s">
        <v>7733</v>
      </c>
    </row>
    <row r="2467" spans="1:14" x14ac:dyDescent="0.2">
      <c r="A2467" s="2" t="s">
        <v>10202</v>
      </c>
      <c r="B2467" s="2" t="s">
        <v>7522</v>
      </c>
      <c r="C2467" s="2" t="s">
        <v>1921</v>
      </c>
      <c r="D2467" s="2" t="s">
        <v>59</v>
      </c>
      <c r="E2467" s="11">
        <v>46258</v>
      </c>
      <c r="F2467" s="2">
        <v>4</v>
      </c>
      <c r="G2467" s="2">
        <v>5</v>
      </c>
      <c r="H2467" s="2">
        <v>5</v>
      </c>
      <c r="I2467" s="2">
        <v>4</v>
      </c>
      <c r="J2467" s="2">
        <v>3</v>
      </c>
      <c r="K2467" s="2">
        <v>8</v>
      </c>
      <c r="L2467" s="2" t="str">
        <f>IF(F2467&gt;=4,"Positive",IF(F2467=3,"Neutral","Negative"))</f>
        <v>Positive</v>
      </c>
      <c r="M2467" s="2" t="str">
        <f>IF(K2467&gt;=9,"Promoter",IF(K2467&gt;=7,"Passive","Detractor"))</f>
        <v>Passive</v>
      </c>
      <c r="N2467" s="2" t="s">
        <v>7733</v>
      </c>
    </row>
    <row r="2468" spans="1:14" x14ac:dyDescent="0.2">
      <c r="A2468" s="2" t="s">
        <v>10203</v>
      </c>
      <c r="B2468" s="2" t="s">
        <v>7538</v>
      </c>
      <c r="C2468" s="2" t="s">
        <v>1080</v>
      </c>
      <c r="D2468" s="2" t="s">
        <v>49</v>
      </c>
      <c r="E2468" s="11">
        <v>46259</v>
      </c>
      <c r="F2468" s="2">
        <v>4</v>
      </c>
      <c r="G2468" s="2">
        <v>4</v>
      </c>
      <c r="H2468" s="2">
        <v>3</v>
      </c>
      <c r="I2468" s="2">
        <v>5</v>
      </c>
      <c r="J2468" s="2">
        <v>3</v>
      </c>
      <c r="K2468" s="2">
        <v>9</v>
      </c>
      <c r="L2468" s="2" t="str">
        <f>IF(F2468&gt;=4,"Positive",IF(F2468=3,"Neutral","Negative"))</f>
        <v>Positive</v>
      </c>
      <c r="M2468" s="2" t="str">
        <f>IF(K2468&gt;=9,"Promoter",IF(K2468&gt;=7,"Passive","Detractor"))</f>
        <v>Promoter</v>
      </c>
      <c r="N2468" s="2" t="s">
        <v>7737</v>
      </c>
    </row>
    <row r="2469" spans="1:14" x14ac:dyDescent="0.2">
      <c r="A2469" s="2" t="s">
        <v>10204</v>
      </c>
      <c r="B2469" s="2" t="s">
        <v>7555</v>
      </c>
      <c r="C2469" s="2" t="s">
        <v>699</v>
      </c>
      <c r="D2469" s="2" t="s">
        <v>29</v>
      </c>
      <c r="E2469" s="11">
        <v>46259</v>
      </c>
      <c r="F2469" s="2">
        <v>5</v>
      </c>
      <c r="G2469" s="2">
        <v>5</v>
      </c>
      <c r="H2469" s="2">
        <v>5</v>
      </c>
      <c r="I2469" s="2">
        <v>5</v>
      </c>
      <c r="J2469" s="2">
        <v>5</v>
      </c>
      <c r="K2469" s="2">
        <v>10</v>
      </c>
      <c r="L2469" s="2" t="str">
        <f>IF(F2469&gt;=4,"Positive",IF(F2469=3,"Neutral","Negative"))</f>
        <v>Positive</v>
      </c>
      <c r="M2469" s="2" t="str">
        <f>IF(K2469&gt;=9,"Promoter",IF(K2469&gt;=7,"Passive","Detractor"))</f>
        <v>Promoter</v>
      </c>
      <c r="N2469" s="2" t="s">
        <v>7743</v>
      </c>
    </row>
    <row r="2470" spans="1:14" x14ac:dyDescent="0.2">
      <c r="A2470" s="2" t="s">
        <v>10205</v>
      </c>
      <c r="B2470" s="2" t="s">
        <v>7462</v>
      </c>
      <c r="C2470" s="2" t="s">
        <v>1105</v>
      </c>
      <c r="D2470" s="2" t="s">
        <v>106</v>
      </c>
      <c r="E2470" s="11">
        <v>46260</v>
      </c>
      <c r="F2470" s="2">
        <v>4</v>
      </c>
      <c r="G2470" s="2">
        <v>3</v>
      </c>
      <c r="H2470" s="2">
        <v>4</v>
      </c>
      <c r="I2470" s="2">
        <v>5</v>
      </c>
      <c r="J2470" s="2">
        <v>4</v>
      </c>
      <c r="K2470" s="2">
        <v>8</v>
      </c>
      <c r="L2470" s="2" t="str">
        <f>IF(F2470&gt;=4,"Positive",IF(F2470=3,"Neutral","Negative"))</f>
        <v>Positive</v>
      </c>
      <c r="M2470" s="2" t="str">
        <f>IF(K2470&gt;=9,"Promoter",IF(K2470&gt;=7,"Passive","Detractor"))</f>
        <v>Passive</v>
      </c>
      <c r="N2470" s="2" t="s">
        <v>7743</v>
      </c>
    </row>
    <row r="2471" spans="1:14" x14ac:dyDescent="0.2">
      <c r="A2471" s="2" t="s">
        <v>10206</v>
      </c>
      <c r="B2471" s="2" t="s">
        <v>7484</v>
      </c>
      <c r="C2471" s="2" t="s">
        <v>918</v>
      </c>
      <c r="D2471" s="2" t="s">
        <v>125</v>
      </c>
      <c r="E2471" s="11">
        <v>46260</v>
      </c>
      <c r="F2471" s="2">
        <v>4</v>
      </c>
      <c r="G2471" s="2">
        <v>3</v>
      </c>
      <c r="H2471" s="2">
        <v>4</v>
      </c>
      <c r="I2471" s="2">
        <v>4</v>
      </c>
      <c r="J2471" s="2">
        <v>5</v>
      </c>
      <c r="K2471" s="2">
        <v>9</v>
      </c>
      <c r="L2471" s="2" t="str">
        <f>IF(F2471&gt;=4,"Positive",IF(F2471=3,"Neutral","Negative"))</f>
        <v>Positive</v>
      </c>
      <c r="M2471" s="2" t="str">
        <f>IF(K2471&gt;=9,"Promoter",IF(K2471&gt;=7,"Passive","Detractor"))</f>
        <v>Promoter</v>
      </c>
      <c r="N2471" s="2" t="s">
        <v>7749</v>
      </c>
    </row>
    <row r="2472" spans="1:14" x14ac:dyDescent="0.2">
      <c r="A2472" s="2" t="s">
        <v>10207</v>
      </c>
      <c r="B2472" s="2" t="s">
        <v>7550</v>
      </c>
      <c r="C2472" s="2" t="s">
        <v>1826</v>
      </c>
      <c r="D2472" s="2" t="s">
        <v>51</v>
      </c>
      <c r="E2472" s="11">
        <v>46261</v>
      </c>
      <c r="F2472" s="2">
        <v>4</v>
      </c>
      <c r="G2472" s="2">
        <v>3</v>
      </c>
      <c r="H2472" s="2">
        <v>4</v>
      </c>
      <c r="I2472" s="2">
        <v>4</v>
      </c>
      <c r="J2472" s="2">
        <v>3</v>
      </c>
      <c r="K2472" s="2">
        <v>7</v>
      </c>
      <c r="L2472" s="2" t="str">
        <f>IF(F2472&gt;=4,"Positive",IF(F2472=3,"Neutral","Negative"))</f>
        <v>Positive</v>
      </c>
      <c r="M2472" s="2" t="str">
        <f>IF(K2472&gt;=9,"Promoter",IF(K2472&gt;=7,"Passive","Detractor"))</f>
        <v>Passive</v>
      </c>
      <c r="N2472" s="2" t="s">
        <v>7735</v>
      </c>
    </row>
    <row r="2473" spans="1:14" x14ac:dyDescent="0.2">
      <c r="A2473" s="2" t="s">
        <v>10208</v>
      </c>
      <c r="B2473" s="2" t="s">
        <v>7569</v>
      </c>
      <c r="C2473" s="2" t="s">
        <v>1447</v>
      </c>
      <c r="D2473" s="2" t="s">
        <v>122</v>
      </c>
      <c r="E2473" s="11">
        <v>46261</v>
      </c>
      <c r="F2473" s="2">
        <v>5</v>
      </c>
      <c r="G2473" s="2">
        <v>4</v>
      </c>
      <c r="H2473" s="2">
        <v>5</v>
      </c>
      <c r="I2473" s="2">
        <v>5</v>
      </c>
      <c r="J2473" s="2">
        <v>4</v>
      </c>
      <c r="K2473" s="2">
        <v>8</v>
      </c>
      <c r="L2473" s="2" t="str">
        <f>IF(F2473&gt;=4,"Positive",IF(F2473=3,"Neutral","Negative"))</f>
        <v>Positive</v>
      </c>
      <c r="M2473" s="2" t="str">
        <f>IF(K2473&gt;=9,"Promoter",IF(K2473&gt;=7,"Passive","Detractor"))</f>
        <v>Passive</v>
      </c>
      <c r="N2473" s="2" t="s">
        <v>7737</v>
      </c>
    </row>
    <row r="2474" spans="1:14" x14ac:dyDescent="0.2">
      <c r="A2474" s="2" t="s">
        <v>10209</v>
      </c>
      <c r="B2474" s="2" t="s">
        <v>7509</v>
      </c>
      <c r="C2474" s="2" t="s">
        <v>1460</v>
      </c>
      <c r="D2474" s="2" t="s">
        <v>39</v>
      </c>
      <c r="E2474" s="11">
        <v>46262</v>
      </c>
      <c r="F2474" s="2">
        <v>3</v>
      </c>
      <c r="G2474" s="2">
        <v>4</v>
      </c>
      <c r="H2474" s="2">
        <v>4</v>
      </c>
      <c r="I2474" s="2">
        <v>3</v>
      </c>
      <c r="J2474" s="2">
        <v>3</v>
      </c>
      <c r="K2474" s="2">
        <v>5</v>
      </c>
      <c r="L2474" s="2" t="str">
        <f>IF(F2474&gt;=4,"Positive",IF(F2474=3,"Neutral","Negative"))</f>
        <v>Neutral</v>
      </c>
      <c r="M2474" s="2" t="str">
        <f>IF(K2474&gt;=9,"Promoter",IF(K2474&gt;=7,"Passive","Detractor"))</f>
        <v>Detractor</v>
      </c>
      <c r="N2474" s="2" t="s">
        <v>7733</v>
      </c>
    </row>
    <row r="2475" spans="1:14" x14ac:dyDescent="0.2">
      <c r="A2475" s="2" t="s">
        <v>10210</v>
      </c>
      <c r="B2475" s="2" t="s">
        <v>7305</v>
      </c>
      <c r="C2475" s="2" t="s">
        <v>1982</v>
      </c>
      <c r="D2475" s="2" t="s">
        <v>103</v>
      </c>
      <c r="E2475" s="11">
        <v>46265</v>
      </c>
      <c r="F2475" s="2">
        <v>3</v>
      </c>
      <c r="G2475" s="2">
        <v>3</v>
      </c>
      <c r="H2475" s="2">
        <v>4</v>
      </c>
      <c r="I2475" s="2">
        <v>4</v>
      </c>
      <c r="J2475" s="2">
        <v>3</v>
      </c>
      <c r="K2475" s="2">
        <v>6</v>
      </c>
      <c r="L2475" s="2" t="str">
        <f>IF(F2475&gt;=4,"Positive",IF(F2475=3,"Neutral","Negative"))</f>
        <v>Neutral</v>
      </c>
      <c r="M2475" s="2" t="str">
        <f>IF(K2475&gt;=9,"Promoter",IF(K2475&gt;=7,"Passive","Detractor"))</f>
        <v>Detractor</v>
      </c>
      <c r="N2475" s="2" t="s">
        <v>7743</v>
      </c>
    </row>
    <row r="2476" spans="1:14" x14ac:dyDescent="0.2">
      <c r="A2476" s="2" t="s">
        <v>10211</v>
      </c>
      <c r="B2476" s="2" t="s">
        <v>7469</v>
      </c>
      <c r="C2476" s="2" t="s">
        <v>293</v>
      </c>
      <c r="D2476" s="2" t="s">
        <v>61</v>
      </c>
      <c r="E2476" s="11">
        <v>46266</v>
      </c>
      <c r="F2476" s="2">
        <v>4</v>
      </c>
      <c r="G2476" s="2">
        <v>4</v>
      </c>
      <c r="H2476" s="2">
        <v>4</v>
      </c>
      <c r="I2476" s="2">
        <v>5</v>
      </c>
      <c r="J2476" s="2">
        <v>5</v>
      </c>
      <c r="K2476" s="2">
        <v>8</v>
      </c>
      <c r="L2476" s="2" t="str">
        <f>IF(F2476&gt;=4,"Positive",IF(F2476=3,"Neutral","Negative"))</f>
        <v>Positive</v>
      </c>
      <c r="M2476" s="2" t="str">
        <f>IF(K2476&gt;=9,"Promoter",IF(K2476&gt;=7,"Passive","Detractor"))</f>
        <v>Passive</v>
      </c>
      <c r="N2476" s="2" t="s">
        <v>7737</v>
      </c>
    </row>
    <row r="2477" spans="1:14" x14ac:dyDescent="0.2">
      <c r="A2477" s="2" t="s">
        <v>10212</v>
      </c>
      <c r="B2477" s="2" t="s">
        <v>7487</v>
      </c>
      <c r="C2477" s="2" t="s">
        <v>1845</v>
      </c>
      <c r="D2477" s="2" t="s">
        <v>87</v>
      </c>
      <c r="E2477" s="11">
        <v>46266</v>
      </c>
      <c r="F2477" s="2">
        <v>5</v>
      </c>
      <c r="G2477" s="2">
        <v>5</v>
      </c>
      <c r="H2477" s="2">
        <v>5</v>
      </c>
      <c r="I2477" s="2">
        <v>5</v>
      </c>
      <c r="J2477" s="2">
        <v>5</v>
      </c>
      <c r="K2477" s="2">
        <v>9</v>
      </c>
      <c r="L2477" s="2" t="str">
        <f>IF(F2477&gt;=4,"Positive",IF(F2477=3,"Neutral","Negative"))</f>
        <v>Positive</v>
      </c>
      <c r="M2477" s="2" t="str">
        <f>IF(K2477&gt;=9,"Promoter",IF(K2477&gt;=7,"Passive","Detractor"))</f>
        <v>Promoter</v>
      </c>
      <c r="N2477" s="2" t="s">
        <v>7743</v>
      </c>
    </row>
    <row r="2478" spans="1:14" x14ac:dyDescent="0.2">
      <c r="A2478" s="2" t="s">
        <v>10213</v>
      </c>
      <c r="B2478" s="2" t="s">
        <v>7188</v>
      </c>
      <c r="C2478" s="2" t="s">
        <v>2197</v>
      </c>
      <c r="D2478" s="2" t="s">
        <v>120</v>
      </c>
      <c r="E2478" s="11">
        <v>46267</v>
      </c>
      <c r="F2478" s="2">
        <v>4</v>
      </c>
      <c r="G2478" s="2">
        <v>5</v>
      </c>
      <c r="H2478" s="2">
        <v>4</v>
      </c>
      <c r="I2478" s="2">
        <v>4</v>
      </c>
      <c r="J2478" s="2">
        <v>4</v>
      </c>
      <c r="K2478" s="2">
        <v>7</v>
      </c>
      <c r="L2478" s="2" t="str">
        <f>IF(F2478&gt;=4,"Positive",IF(F2478=3,"Neutral","Negative"))</f>
        <v>Positive</v>
      </c>
      <c r="M2478" s="2" t="str">
        <f>IF(K2478&gt;=9,"Promoter",IF(K2478&gt;=7,"Passive","Detractor"))</f>
        <v>Passive</v>
      </c>
      <c r="N2478" s="2" t="s">
        <v>7735</v>
      </c>
    </row>
    <row r="2479" spans="1:14" x14ac:dyDescent="0.2">
      <c r="A2479" s="2" t="s">
        <v>10214</v>
      </c>
      <c r="B2479" s="2" t="s">
        <v>7212</v>
      </c>
      <c r="C2479" s="2" t="s">
        <v>909</v>
      </c>
      <c r="D2479" s="2" t="s">
        <v>93</v>
      </c>
      <c r="E2479" s="11">
        <v>46267</v>
      </c>
      <c r="F2479" s="2">
        <v>4</v>
      </c>
      <c r="G2479" s="2">
        <v>5</v>
      </c>
      <c r="H2479" s="2">
        <v>4</v>
      </c>
      <c r="I2479" s="2">
        <v>4</v>
      </c>
      <c r="J2479" s="2">
        <v>4</v>
      </c>
      <c r="K2479" s="2">
        <v>7</v>
      </c>
      <c r="L2479" s="2" t="str">
        <f>IF(F2479&gt;=4,"Positive",IF(F2479=3,"Neutral","Negative"))</f>
        <v>Positive</v>
      </c>
      <c r="M2479" s="2" t="str">
        <f>IF(K2479&gt;=9,"Promoter",IF(K2479&gt;=7,"Passive","Detractor"))</f>
        <v>Passive</v>
      </c>
      <c r="N2479" s="2" t="s">
        <v>7735</v>
      </c>
    </row>
    <row r="2480" spans="1:14" x14ac:dyDescent="0.2">
      <c r="A2480" s="2" t="s">
        <v>10215</v>
      </c>
      <c r="B2480" s="2" t="s">
        <v>7465</v>
      </c>
      <c r="C2480" s="2" t="s">
        <v>1678</v>
      </c>
      <c r="D2480" s="2" t="s">
        <v>39</v>
      </c>
      <c r="E2480" s="11">
        <v>46267</v>
      </c>
      <c r="F2480" s="2">
        <v>5</v>
      </c>
      <c r="G2480" s="2">
        <v>4</v>
      </c>
      <c r="H2480" s="2">
        <v>4</v>
      </c>
      <c r="I2480" s="2">
        <v>4</v>
      </c>
      <c r="J2480" s="2">
        <v>5</v>
      </c>
      <c r="K2480" s="2">
        <v>10</v>
      </c>
      <c r="L2480" s="2" t="str">
        <f>IF(F2480&gt;=4,"Positive",IF(F2480=3,"Neutral","Negative"))</f>
        <v>Positive</v>
      </c>
      <c r="M2480" s="2" t="str">
        <f>IF(K2480&gt;=9,"Promoter",IF(K2480&gt;=7,"Passive","Detractor"))</f>
        <v>Promoter</v>
      </c>
      <c r="N2480" s="2" t="s">
        <v>7749</v>
      </c>
    </row>
    <row r="2481" spans="1:14" x14ac:dyDescent="0.2">
      <c r="A2481" s="2" t="s">
        <v>10216</v>
      </c>
      <c r="B2481" s="2" t="s">
        <v>7518</v>
      </c>
      <c r="C2481" s="2" t="s">
        <v>295</v>
      </c>
      <c r="D2481" s="2" t="s">
        <v>47</v>
      </c>
      <c r="E2481" s="11">
        <v>46267</v>
      </c>
      <c r="F2481" s="2">
        <v>4</v>
      </c>
      <c r="G2481" s="2">
        <v>4</v>
      </c>
      <c r="H2481" s="2">
        <v>5</v>
      </c>
      <c r="I2481" s="2">
        <v>3</v>
      </c>
      <c r="J2481" s="2">
        <v>5</v>
      </c>
      <c r="K2481" s="2">
        <v>9</v>
      </c>
      <c r="L2481" s="2" t="str">
        <f>IF(F2481&gt;=4,"Positive",IF(F2481=3,"Neutral","Negative"))</f>
        <v>Positive</v>
      </c>
      <c r="M2481" s="2" t="str">
        <f>IF(K2481&gt;=9,"Promoter",IF(K2481&gt;=7,"Passive","Detractor"))</f>
        <v>Promoter</v>
      </c>
      <c r="N2481" s="2" t="s">
        <v>7737</v>
      </c>
    </row>
    <row r="2482" spans="1:14" x14ac:dyDescent="0.2">
      <c r="A2482" s="2" t="s">
        <v>10217</v>
      </c>
      <c r="B2482" s="2" t="s">
        <v>7382</v>
      </c>
      <c r="C2482" s="2" t="s">
        <v>501</v>
      </c>
      <c r="D2482" s="2" t="s">
        <v>32</v>
      </c>
      <c r="E2482" s="11">
        <v>46268</v>
      </c>
      <c r="F2482" s="2">
        <v>4</v>
      </c>
      <c r="G2482" s="2">
        <v>5</v>
      </c>
      <c r="H2482" s="2">
        <v>5</v>
      </c>
      <c r="I2482" s="2">
        <v>5</v>
      </c>
      <c r="J2482" s="2">
        <v>4</v>
      </c>
      <c r="K2482" s="2">
        <v>9</v>
      </c>
      <c r="L2482" s="2" t="str">
        <f>IF(F2482&gt;=4,"Positive",IF(F2482=3,"Neutral","Negative"))</f>
        <v>Positive</v>
      </c>
      <c r="M2482" s="2" t="str">
        <f>IF(K2482&gt;=9,"Promoter",IF(K2482&gt;=7,"Passive","Detractor"))</f>
        <v>Promoter</v>
      </c>
      <c r="N2482" s="2" t="s">
        <v>7737</v>
      </c>
    </row>
    <row r="2483" spans="1:14" x14ac:dyDescent="0.2">
      <c r="A2483" s="2" t="s">
        <v>10218</v>
      </c>
      <c r="B2483" s="2" t="s">
        <v>7553</v>
      </c>
      <c r="C2483" s="2" t="s">
        <v>1872</v>
      </c>
      <c r="D2483" s="2" t="s">
        <v>93</v>
      </c>
      <c r="E2483" s="11">
        <v>46268</v>
      </c>
      <c r="F2483" s="2">
        <v>5</v>
      </c>
      <c r="G2483" s="2">
        <v>5</v>
      </c>
      <c r="H2483" s="2">
        <v>5</v>
      </c>
      <c r="I2483" s="2">
        <v>5</v>
      </c>
      <c r="J2483" s="2">
        <v>5</v>
      </c>
      <c r="K2483" s="2">
        <v>10</v>
      </c>
      <c r="L2483" s="2" t="str">
        <f>IF(F2483&gt;=4,"Positive",IF(F2483=3,"Neutral","Negative"))</f>
        <v>Positive</v>
      </c>
      <c r="M2483" s="2" t="str">
        <f>IF(K2483&gt;=9,"Promoter",IF(K2483&gt;=7,"Passive","Detractor"))</f>
        <v>Promoter</v>
      </c>
      <c r="N2483" s="2" t="s">
        <v>7737</v>
      </c>
    </row>
    <row r="2484" spans="1:14" x14ac:dyDescent="0.2">
      <c r="A2484" s="2" t="s">
        <v>10219</v>
      </c>
      <c r="B2484" s="2" t="s">
        <v>7574</v>
      </c>
      <c r="C2484" s="2" t="s">
        <v>229</v>
      </c>
      <c r="D2484" s="2" t="s">
        <v>69</v>
      </c>
      <c r="E2484" s="11">
        <v>46268</v>
      </c>
      <c r="F2484" s="2">
        <v>5</v>
      </c>
      <c r="G2484" s="2">
        <v>4</v>
      </c>
      <c r="H2484" s="2">
        <v>5</v>
      </c>
      <c r="I2484" s="2">
        <v>5</v>
      </c>
      <c r="J2484" s="2">
        <v>5</v>
      </c>
      <c r="K2484" s="2">
        <v>8</v>
      </c>
      <c r="L2484" s="2" t="str">
        <f>IF(F2484&gt;=4,"Positive",IF(F2484=3,"Neutral","Negative"))</f>
        <v>Positive</v>
      </c>
      <c r="M2484" s="2" t="str">
        <f>IF(K2484&gt;=9,"Promoter",IF(K2484&gt;=7,"Passive","Detractor"))</f>
        <v>Passive</v>
      </c>
      <c r="N2484" s="2" t="s">
        <v>7737</v>
      </c>
    </row>
    <row r="2485" spans="1:14" x14ac:dyDescent="0.2">
      <c r="A2485" s="2" t="s">
        <v>10220</v>
      </c>
      <c r="B2485" s="2" t="s">
        <v>7534</v>
      </c>
      <c r="C2485" s="2" t="s">
        <v>1138</v>
      </c>
      <c r="D2485" s="2" t="s">
        <v>69</v>
      </c>
      <c r="E2485" s="11">
        <v>46269</v>
      </c>
      <c r="F2485" s="2">
        <v>4</v>
      </c>
      <c r="G2485" s="2">
        <v>5</v>
      </c>
      <c r="H2485" s="2">
        <v>4</v>
      </c>
      <c r="I2485" s="2">
        <v>3</v>
      </c>
      <c r="J2485" s="2">
        <v>5</v>
      </c>
      <c r="K2485" s="2">
        <v>7</v>
      </c>
      <c r="L2485" s="2" t="str">
        <f>IF(F2485&gt;=4,"Positive",IF(F2485=3,"Neutral","Negative"))</f>
        <v>Positive</v>
      </c>
      <c r="M2485" s="2" t="str">
        <f>IF(K2485&gt;=9,"Promoter",IF(K2485&gt;=7,"Passive","Detractor"))</f>
        <v>Passive</v>
      </c>
      <c r="N2485" s="2" t="s">
        <v>7733</v>
      </c>
    </row>
    <row r="2486" spans="1:14" x14ac:dyDescent="0.2">
      <c r="A2486" s="2" t="s">
        <v>10221</v>
      </c>
      <c r="B2486" s="2" t="s">
        <v>7551</v>
      </c>
      <c r="C2486" s="2" t="s">
        <v>2232</v>
      </c>
      <c r="D2486" s="2" t="s">
        <v>32</v>
      </c>
      <c r="E2486" s="11">
        <v>46269</v>
      </c>
      <c r="F2486" s="2">
        <v>5</v>
      </c>
      <c r="G2486" s="2">
        <v>5</v>
      </c>
      <c r="H2486" s="2">
        <v>5</v>
      </c>
      <c r="I2486" s="2">
        <v>5</v>
      </c>
      <c r="J2486" s="2">
        <v>4</v>
      </c>
      <c r="K2486" s="2">
        <v>9</v>
      </c>
      <c r="L2486" s="2" t="str">
        <f>IF(F2486&gt;=4,"Positive",IF(F2486=3,"Neutral","Negative"))</f>
        <v>Positive</v>
      </c>
      <c r="M2486" s="2" t="str">
        <f>IF(K2486&gt;=9,"Promoter",IF(K2486&gt;=7,"Passive","Detractor"))</f>
        <v>Promoter</v>
      </c>
      <c r="N2486" s="2" t="s">
        <v>7749</v>
      </c>
    </row>
    <row r="2487" spans="1:14" x14ac:dyDescent="0.2">
      <c r="A2487" s="2" t="s">
        <v>10222</v>
      </c>
      <c r="B2487" s="2" t="s">
        <v>7559</v>
      </c>
      <c r="C2487" s="2" t="s">
        <v>1095</v>
      </c>
      <c r="D2487" s="2" t="s">
        <v>81</v>
      </c>
      <c r="E2487" s="11">
        <v>46269</v>
      </c>
      <c r="F2487" s="2">
        <v>4</v>
      </c>
      <c r="G2487" s="2">
        <v>5</v>
      </c>
      <c r="H2487" s="2">
        <v>5</v>
      </c>
      <c r="I2487" s="2">
        <v>4</v>
      </c>
      <c r="J2487" s="2">
        <v>4</v>
      </c>
      <c r="K2487" s="2">
        <v>7</v>
      </c>
      <c r="L2487" s="2" t="str">
        <f>IF(F2487&gt;=4,"Positive",IF(F2487=3,"Neutral","Negative"))</f>
        <v>Positive</v>
      </c>
      <c r="M2487" s="2" t="str">
        <f>IF(K2487&gt;=9,"Promoter",IF(K2487&gt;=7,"Passive","Detractor"))</f>
        <v>Passive</v>
      </c>
      <c r="N2487" s="2" t="s">
        <v>7733</v>
      </c>
    </row>
    <row r="2488" spans="1:14" x14ac:dyDescent="0.2">
      <c r="A2488" s="2" t="s">
        <v>10223</v>
      </c>
      <c r="B2488" s="2" t="s">
        <v>7570</v>
      </c>
      <c r="C2488" s="2" t="s">
        <v>1618</v>
      </c>
      <c r="D2488" s="2" t="s">
        <v>29</v>
      </c>
      <c r="E2488" s="11">
        <v>46269</v>
      </c>
      <c r="F2488" s="2">
        <v>3</v>
      </c>
      <c r="G2488" s="2">
        <v>3</v>
      </c>
      <c r="H2488" s="2">
        <v>4</v>
      </c>
      <c r="I2488" s="2">
        <v>3</v>
      </c>
      <c r="J2488" s="2">
        <v>3</v>
      </c>
      <c r="K2488" s="2">
        <v>7</v>
      </c>
      <c r="L2488" s="2" t="str">
        <f>IF(F2488&gt;=4,"Positive",IF(F2488=3,"Neutral","Negative"))</f>
        <v>Neutral</v>
      </c>
      <c r="M2488" s="2" t="str">
        <f>IF(K2488&gt;=9,"Promoter",IF(K2488&gt;=7,"Passive","Detractor"))</f>
        <v>Passive</v>
      </c>
      <c r="N2488" s="2" t="s">
        <v>7743</v>
      </c>
    </row>
    <row r="2489" spans="1:14" x14ac:dyDescent="0.2">
      <c r="A2489" s="2" t="s">
        <v>10224</v>
      </c>
      <c r="B2489" s="2" t="s">
        <v>7586</v>
      </c>
      <c r="C2489" s="2" t="s">
        <v>974</v>
      </c>
      <c r="D2489" s="2" t="s">
        <v>112</v>
      </c>
      <c r="E2489" s="11">
        <v>46269</v>
      </c>
      <c r="F2489" s="2">
        <v>5</v>
      </c>
      <c r="G2489" s="2">
        <v>5</v>
      </c>
      <c r="H2489" s="2">
        <v>5</v>
      </c>
      <c r="I2489" s="2">
        <v>5</v>
      </c>
      <c r="J2489" s="2">
        <v>5</v>
      </c>
      <c r="K2489" s="2">
        <v>9</v>
      </c>
      <c r="L2489" s="2" t="str">
        <f>IF(F2489&gt;=4,"Positive",IF(F2489=3,"Neutral","Negative"))</f>
        <v>Positive</v>
      </c>
      <c r="M2489" s="2" t="str">
        <f>IF(K2489&gt;=9,"Promoter",IF(K2489&gt;=7,"Passive","Detractor"))</f>
        <v>Promoter</v>
      </c>
      <c r="N2489" s="2" t="s">
        <v>7737</v>
      </c>
    </row>
    <row r="2490" spans="1:14" x14ac:dyDescent="0.2">
      <c r="A2490" s="2" t="s">
        <v>10225</v>
      </c>
      <c r="B2490" s="2" t="s">
        <v>7502</v>
      </c>
      <c r="C2490" s="2" t="s">
        <v>1983</v>
      </c>
      <c r="D2490" s="2" t="s">
        <v>39</v>
      </c>
      <c r="E2490" s="11">
        <v>46270</v>
      </c>
      <c r="F2490" s="2">
        <v>5</v>
      </c>
      <c r="G2490" s="2">
        <v>5</v>
      </c>
      <c r="H2490" s="2">
        <v>5</v>
      </c>
      <c r="I2490" s="2">
        <v>5</v>
      </c>
      <c r="J2490" s="2">
        <v>5</v>
      </c>
      <c r="K2490" s="2">
        <v>9</v>
      </c>
      <c r="L2490" s="2" t="str">
        <f>IF(F2490&gt;=4,"Positive",IF(F2490=3,"Neutral","Negative"))</f>
        <v>Positive</v>
      </c>
      <c r="M2490" s="2" t="str">
        <f>IF(K2490&gt;=9,"Promoter",IF(K2490&gt;=7,"Passive","Detractor"))</f>
        <v>Promoter</v>
      </c>
      <c r="N2490" s="2" t="s">
        <v>7735</v>
      </c>
    </row>
    <row r="2491" spans="1:14" x14ac:dyDescent="0.2">
      <c r="A2491" s="2" t="s">
        <v>10226</v>
      </c>
      <c r="B2491" s="2" t="s">
        <v>7517</v>
      </c>
      <c r="C2491" s="2" t="s">
        <v>1407</v>
      </c>
      <c r="D2491" s="2" t="s">
        <v>26</v>
      </c>
      <c r="E2491" s="11">
        <v>46270</v>
      </c>
      <c r="F2491" s="2">
        <v>5</v>
      </c>
      <c r="G2491" s="2">
        <v>5</v>
      </c>
      <c r="H2491" s="2">
        <v>5</v>
      </c>
      <c r="I2491" s="2">
        <v>4</v>
      </c>
      <c r="J2491" s="2">
        <v>5</v>
      </c>
      <c r="K2491" s="2">
        <v>10</v>
      </c>
      <c r="L2491" s="2" t="str">
        <f>IF(F2491&gt;=4,"Positive",IF(F2491=3,"Neutral","Negative"))</f>
        <v>Positive</v>
      </c>
      <c r="M2491" s="2" t="str">
        <f>IF(K2491&gt;=9,"Promoter",IF(K2491&gt;=7,"Passive","Detractor"))</f>
        <v>Promoter</v>
      </c>
      <c r="N2491" s="2" t="s">
        <v>7743</v>
      </c>
    </row>
    <row r="2492" spans="1:14" x14ac:dyDescent="0.2">
      <c r="A2492" s="2" t="s">
        <v>10227</v>
      </c>
      <c r="B2492" s="2" t="s">
        <v>7533</v>
      </c>
      <c r="C2492" s="2" t="s">
        <v>1019</v>
      </c>
      <c r="D2492" s="2" t="s">
        <v>61</v>
      </c>
      <c r="E2492" s="11">
        <v>46270</v>
      </c>
      <c r="F2492" s="2">
        <v>5</v>
      </c>
      <c r="G2492" s="2">
        <v>5</v>
      </c>
      <c r="H2492" s="2">
        <v>4</v>
      </c>
      <c r="I2492" s="2">
        <v>5</v>
      </c>
      <c r="J2492" s="2">
        <v>5</v>
      </c>
      <c r="K2492" s="2">
        <v>8</v>
      </c>
      <c r="L2492" s="2" t="str">
        <f>IF(F2492&gt;=4,"Positive",IF(F2492=3,"Neutral","Negative"))</f>
        <v>Positive</v>
      </c>
      <c r="M2492" s="2" t="str">
        <f>IF(K2492&gt;=9,"Promoter",IF(K2492&gt;=7,"Passive","Detractor"))</f>
        <v>Passive</v>
      </c>
      <c r="N2492" s="2" t="s">
        <v>7735</v>
      </c>
    </row>
    <row r="2493" spans="1:14" x14ac:dyDescent="0.2">
      <c r="A2493" s="2" t="s">
        <v>10228</v>
      </c>
      <c r="B2493" s="2" t="s">
        <v>7408</v>
      </c>
      <c r="C2493" s="2" t="s">
        <v>2094</v>
      </c>
      <c r="D2493" s="2" t="s">
        <v>81</v>
      </c>
      <c r="E2493" s="11">
        <v>46271</v>
      </c>
      <c r="F2493" s="2">
        <v>4</v>
      </c>
      <c r="G2493" s="2">
        <v>3</v>
      </c>
      <c r="H2493" s="2">
        <v>4</v>
      </c>
      <c r="I2493" s="2">
        <v>4</v>
      </c>
      <c r="J2493" s="2">
        <v>4</v>
      </c>
      <c r="K2493" s="2">
        <v>8</v>
      </c>
      <c r="L2493" s="2" t="str">
        <f>IF(F2493&gt;=4,"Positive",IF(F2493=3,"Neutral","Negative"))</f>
        <v>Positive</v>
      </c>
      <c r="M2493" s="2" t="str">
        <f>IF(K2493&gt;=9,"Promoter",IF(K2493&gt;=7,"Passive","Detractor"))</f>
        <v>Passive</v>
      </c>
      <c r="N2493" s="2" t="s">
        <v>7735</v>
      </c>
    </row>
    <row r="2494" spans="1:14" x14ac:dyDescent="0.2">
      <c r="A2494" s="2" t="s">
        <v>10229</v>
      </c>
      <c r="B2494" s="2" t="s">
        <v>7597</v>
      </c>
      <c r="C2494" s="2" t="s">
        <v>1253</v>
      </c>
      <c r="D2494" s="2" t="s">
        <v>120</v>
      </c>
      <c r="E2494" s="11">
        <v>46271</v>
      </c>
      <c r="F2494" s="2">
        <v>3</v>
      </c>
      <c r="G2494" s="2">
        <v>2</v>
      </c>
      <c r="H2494" s="2">
        <v>3</v>
      </c>
      <c r="I2494" s="2">
        <v>4</v>
      </c>
      <c r="J2494" s="2">
        <v>4</v>
      </c>
      <c r="K2494" s="2">
        <v>6</v>
      </c>
      <c r="L2494" s="2" t="str">
        <f>IF(F2494&gt;=4,"Positive",IF(F2494=3,"Neutral","Negative"))</f>
        <v>Neutral</v>
      </c>
      <c r="M2494" s="2" t="str">
        <f>IF(K2494&gt;=9,"Promoter",IF(K2494&gt;=7,"Passive","Detractor"))</f>
        <v>Detractor</v>
      </c>
      <c r="N2494" s="2" t="s">
        <v>7743</v>
      </c>
    </row>
    <row r="2495" spans="1:14" x14ac:dyDescent="0.2">
      <c r="A2495" s="2" t="s">
        <v>10230</v>
      </c>
      <c r="B2495" s="2" t="s">
        <v>7145</v>
      </c>
      <c r="C2495" s="2" t="s">
        <v>184</v>
      </c>
      <c r="D2495" s="2" t="s">
        <v>118</v>
      </c>
      <c r="E2495" s="11">
        <v>46272</v>
      </c>
      <c r="F2495" s="2">
        <v>5</v>
      </c>
      <c r="G2495" s="2">
        <v>4</v>
      </c>
      <c r="H2495" s="2">
        <v>5</v>
      </c>
      <c r="I2495" s="2">
        <v>5</v>
      </c>
      <c r="J2495" s="2">
        <v>5</v>
      </c>
      <c r="K2495" s="2">
        <v>10</v>
      </c>
      <c r="L2495" s="2" t="str">
        <f>IF(F2495&gt;=4,"Positive",IF(F2495=3,"Neutral","Negative"))</f>
        <v>Positive</v>
      </c>
      <c r="M2495" s="2" t="str">
        <f>IF(K2495&gt;=9,"Promoter",IF(K2495&gt;=7,"Passive","Detractor"))</f>
        <v>Promoter</v>
      </c>
      <c r="N2495" s="2" t="s">
        <v>7735</v>
      </c>
    </row>
    <row r="2496" spans="1:14" x14ac:dyDescent="0.2">
      <c r="A2496" s="2" t="s">
        <v>10231</v>
      </c>
      <c r="B2496" s="2" t="s">
        <v>7345</v>
      </c>
      <c r="C2496" s="2" t="s">
        <v>568</v>
      </c>
      <c r="D2496" s="2" t="s">
        <v>16</v>
      </c>
      <c r="E2496" s="11">
        <v>46272</v>
      </c>
      <c r="F2496" s="2">
        <v>5</v>
      </c>
      <c r="G2496" s="2">
        <v>5</v>
      </c>
      <c r="H2496" s="2">
        <v>4</v>
      </c>
      <c r="I2496" s="2">
        <v>4</v>
      </c>
      <c r="J2496" s="2">
        <v>5</v>
      </c>
      <c r="K2496" s="2">
        <v>9</v>
      </c>
      <c r="L2496" s="2" t="str">
        <f>IF(F2496&gt;=4,"Positive",IF(F2496=3,"Neutral","Negative"))</f>
        <v>Positive</v>
      </c>
      <c r="M2496" s="2" t="str">
        <f>IF(K2496&gt;=9,"Promoter",IF(K2496&gt;=7,"Passive","Detractor"))</f>
        <v>Promoter</v>
      </c>
      <c r="N2496" s="2" t="s">
        <v>7737</v>
      </c>
    </row>
    <row r="2497" spans="1:14" x14ac:dyDescent="0.2">
      <c r="A2497" s="2" t="s">
        <v>10232</v>
      </c>
      <c r="B2497" s="2" t="s">
        <v>7490</v>
      </c>
      <c r="C2497" s="2" t="s">
        <v>2419</v>
      </c>
      <c r="D2497" s="2" t="s">
        <v>116</v>
      </c>
      <c r="E2497" s="11">
        <v>46272</v>
      </c>
      <c r="F2497" s="2">
        <v>4</v>
      </c>
      <c r="G2497" s="2">
        <v>3</v>
      </c>
      <c r="H2497" s="2">
        <v>5</v>
      </c>
      <c r="I2497" s="2">
        <v>4</v>
      </c>
      <c r="J2497" s="2">
        <v>3</v>
      </c>
      <c r="K2497" s="2">
        <v>9</v>
      </c>
      <c r="L2497" s="2" t="str">
        <f>IF(F2497&gt;=4,"Positive",IF(F2497=3,"Neutral","Negative"))</f>
        <v>Positive</v>
      </c>
      <c r="M2497" s="2" t="str">
        <f>IF(K2497&gt;=9,"Promoter",IF(K2497&gt;=7,"Passive","Detractor"))</f>
        <v>Promoter</v>
      </c>
      <c r="N2497" s="2" t="s">
        <v>7735</v>
      </c>
    </row>
    <row r="2498" spans="1:14" x14ac:dyDescent="0.2">
      <c r="A2498" s="2" t="s">
        <v>10233</v>
      </c>
      <c r="B2498" s="2" t="s">
        <v>7539</v>
      </c>
      <c r="C2498" s="2" t="s">
        <v>1261</v>
      </c>
      <c r="D2498" s="2" t="s">
        <v>118</v>
      </c>
      <c r="E2498" s="11">
        <v>46272</v>
      </c>
      <c r="F2498" s="2">
        <v>4</v>
      </c>
      <c r="G2498" s="2">
        <v>3</v>
      </c>
      <c r="H2498" s="2">
        <v>4</v>
      </c>
      <c r="I2498" s="2">
        <v>3</v>
      </c>
      <c r="J2498" s="2">
        <v>4</v>
      </c>
      <c r="K2498" s="2">
        <v>7</v>
      </c>
      <c r="L2498" s="2" t="str">
        <f>IF(F2498&gt;=4,"Positive",IF(F2498=3,"Neutral","Negative"))</f>
        <v>Positive</v>
      </c>
      <c r="M2498" s="2" t="str">
        <f>IF(K2498&gt;=9,"Promoter",IF(K2498&gt;=7,"Passive","Detractor"))</f>
        <v>Passive</v>
      </c>
      <c r="N2498" s="2" t="s">
        <v>7733</v>
      </c>
    </row>
    <row r="2499" spans="1:14" x14ac:dyDescent="0.2">
      <c r="A2499" s="2" t="s">
        <v>10234</v>
      </c>
      <c r="B2499" s="2" t="s">
        <v>7558</v>
      </c>
      <c r="C2499" s="2" t="s">
        <v>2019</v>
      </c>
      <c r="D2499" s="2" t="s">
        <v>87</v>
      </c>
      <c r="E2499" s="11">
        <v>46273</v>
      </c>
      <c r="F2499" s="2">
        <v>4</v>
      </c>
      <c r="G2499" s="2">
        <v>4</v>
      </c>
      <c r="H2499" s="2">
        <v>3</v>
      </c>
      <c r="I2499" s="2">
        <v>3</v>
      </c>
      <c r="J2499" s="2">
        <v>3</v>
      </c>
      <c r="K2499" s="2">
        <v>7</v>
      </c>
      <c r="L2499" s="2" t="str">
        <f>IF(F2499&gt;=4,"Positive",IF(F2499=3,"Neutral","Negative"))</f>
        <v>Positive</v>
      </c>
      <c r="M2499" s="2" t="str">
        <f>IF(K2499&gt;=9,"Promoter",IF(K2499&gt;=7,"Passive","Detractor"))</f>
        <v>Passive</v>
      </c>
      <c r="N2499" s="2" t="s">
        <v>7743</v>
      </c>
    </row>
    <row r="2500" spans="1:14" x14ac:dyDescent="0.2">
      <c r="A2500" s="2" t="s">
        <v>10235</v>
      </c>
      <c r="B2500" s="2" t="s">
        <v>7575</v>
      </c>
      <c r="C2500" s="2" t="s">
        <v>715</v>
      </c>
      <c r="D2500" s="2" t="s">
        <v>112</v>
      </c>
      <c r="E2500" s="11">
        <v>46273</v>
      </c>
      <c r="F2500" s="2">
        <v>3</v>
      </c>
      <c r="G2500" s="2">
        <v>2</v>
      </c>
      <c r="H2500" s="2">
        <v>3</v>
      </c>
      <c r="I2500" s="2">
        <v>3</v>
      </c>
      <c r="J2500" s="2">
        <v>2</v>
      </c>
      <c r="K2500" s="2">
        <v>6</v>
      </c>
      <c r="L2500" s="2" t="str">
        <f>IF(F2500&gt;=4,"Positive",IF(F2500=3,"Neutral","Negative"))</f>
        <v>Neutral</v>
      </c>
      <c r="M2500" s="2" t="str">
        <f>IF(K2500&gt;=9,"Promoter",IF(K2500&gt;=7,"Passive","Detractor"))</f>
        <v>Detractor</v>
      </c>
      <c r="N2500" s="2" t="s">
        <v>7733</v>
      </c>
    </row>
    <row r="2501" spans="1:14" x14ac:dyDescent="0.2">
      <c r="A2501" s="2" t="s">
        <v>10236</v>
      </c>
      <c r="B2501" s="2" t="s">
        <v>7603</v>
      </c>
      <c r="C2501" s="2" t="s">
        <v>1301</v>
      </c>
      <c r="D2501" s="2" t="s">
        <v>93</v>
      </c>
      <c r="E2501" s="11">
        <v>46273</v>
      </c>
      <c r="F2501" s="2">
        <v>4</v>
      </c>
      <c r="G2501" s="2">
        <v>5</v>
      </c>
      <c r="H2501" s="2">
        <v>4</v>
      </c>
      <c r="I2501" s="2">
        <v>3</v>
      </c>
      <c r="J2501" s="2">
        <v>4</v>
      </c>
      <c r="K2501" s="2">
        <v>8</v>
      </c>
      <c r="L2501" s="2" t="str">
        <f>IF(F2501&gt;=4,"Positive",IF(F2501=3,"Neutral","Negative"))</f>
        <v>Positive</v>
      </c>
      <c r="M2501" s="2" t="str">
        <f>IF(K2501&gt;=9,"Promoter",IF(K2501&gt;=7,"Passive","Detractor"))</f>
        <v>Passive</v>
      </c>
      <c r="N2501" s="2" t="s">
        <v>7733</v>
      </c>
    </row>
    <row r="2502" spans="1:14" x14ac:dyDescent="0.2">
      <c r="A2502" s="2" t="s">
        <v>10237</v>
      </c>
      <c r="B2502" s="2" t="s">
        <v>7285</v>
      </c>
      <c r="C2502" s="2" t="s">
        <v>1718</v>
      </c>
      <c r="D2502" s="2" t="s">
        <v>53</v>
      </c>
      <c r="E2502" s="11">
        <v>46274</v>
      </c>
      <c r="F2502" s="2">
        <v>5</v>
      </c>
      <c r="G2502" s="2">
        <v>5</v>
      </c>
      <c r="H2502" s="2">
        <v>5</v>
      </c>
      <c r="I2502" s="2">
        <v>5</v>
      </c>
      <c r="J2502" s="2">
        <v>5</v>
      </c>
      <c r="K2502" s="2">
        <v>8</v>
      </c>
      <c r="L2502" s="2" t="str">
        <f>IF(F2502&gt;=4,"Positive",IF(F2502=3,"Neutral","Negative"))</f>
        <v>Positive</v>
      </c>
      <c r="M2502" s="2" t="str">
        <f>IF(K2502&gt;=9,"Promoter",IF(K2502&gt;=7,"Passive","Detractor"))</f>
        <v>Passive</v>
      </c>
      <c r="N2502" s="2" t="s">
        <v>7735</v>
      </c>
    </row>
    <row r="2503" spans="1:14" x14ac:dyDescent="0.2">
      <c r="A2503" s="2" t="s">
        <v>10238</v>
      </c>
      <c r="B2503" s="2" t="s">
        <v>7548</v>
      </c>
      <c r="C2503" s="2" t="s">
        <v>1223</v>
      </c>
      <c r="D2503" s="2" t="s">
        <v>37</v>
      </c>
      <c r="E2503" s="11">
        <v>46274</v>
      </c>
      <c r="F2503" s="2">
        <v>4</v>
      </c>
      <c r="G2503" s="2">
        <v>5</v>
      </c>
      <c r="H2503" s="2">
        <v>3</v>
      </c>
      <c r="I2503" s="2">
        <v>3</v>
      </c>
      <c r="J2503" s="2">
        <v>5</v>
      </c>
      <c r="K2503" s="2">
        <v>7</v>
      </c>
      <c r="L2503" s="2" t="str">
        <f>IF(F2503&gt;=4,"Positive",IF(F2503=3,"Neutral","Negative"))</f>
        <v>Positive</v>
      </c>
      <c r="M2503" s="2" t="str">
        <f>IF(K2503&gt;=9,"Promoter",IF(K2503&gt;=7,"Passive","Detractor"))</f>
        <v>Passive</v>
      </c>
      <c r="N2503" s="2" t="s">
        <v>7749</v>
      </c>
    </row>
    <row r="2504" spans="1:14" x14ac:dyDescent="0.2">
      <c r="A2504" s="2" t="s">
        <v>10239</v>
      </c>
      <c r="B2504" s="2" t="s">
        <v>7591</v>
      </c>
      <c r="C2504" s="2" t="s">
        <v>671</v>
      </c>
      <c r="D2504" s="2" t="s">
        <v>106</v>
      </c>
      <c r="E2504" s="11">
        <v>46274</v>
      </c>
      <c r="F2504" s="2">
        <v>4</v>
      </c>
      <c r="G2504" s="2">
        <v>4</v>
      </c>
      <c r="H2504" s="2">
        <v>4</v>
      </c>
      <c r="I2504" s="2">
        <v>4</v>
      </c>
      <c r="J2504" s="2">
        <v>5</v>
      </c>
      <c r="K2504" s="2">
        <v>9</v>
      </c>
      <c r="L2504" s="2" t="str">
        <f>IF(F2504&gt;=4,"Positive",IF(F2504=3,"Neutral","Negative"))</f>
        <v>Positive</v>
      </c>
      <c r="M2504" s="2" t="str">
        <f>IF(K2504&gt;=9,"Promoter",IF(K2504&gt;=7,"Passive","Detractor"))</f>
        <v>Promoter</v>
      </c>
      <c r="N2504" s="2" t="s">
        <v>7733</v>
      </c>
    </row>
    <row r="2505" spans="1:14" x14ac:dyDescent="0.2">
      <c r="A2505" s="2" t="s">
        <v>10240</v>
      </c>
      <c r="B2505" s="2" t="s">
        <v>7592</v>
      </c>
      <c r="C2505" s="2" t="s">
        <v>1593</v>
      </c>
      <c r="D2505" s="2" t="s">
        <v>43</v>
      </c>
      <c r="E2505" s="11">
        <v>46274</v>
      </c>
      <c r="F2505" s="2">
        <v>4</v>
      </c>
      <c r="G2505" s="2">
        <v>3</v>
      </c>
      <c r="H2505" s="2">
        <v>4</v>
      </c>
      <c r="I2505" s="2">
        <v>3</v>
      </c>
      <c r="J2505" s="2">
        <v>5</v>
      </c>
      <c r="K2505" s="2">
        <v>9</v>
      </c>
      <c r="L2505" s="2" t="str">
        <f>IF(F2505&gt;=4,"Positive",IF(F2505=3,"Neutral","Negative"))</f>
        <v>Positive</v>
      </c>
      <c r="M2505" s="2" t="str">
        <f>IF(K2505&gt;=9,"Promoter",IF(K2505&gt;=7,"Passive","Detractor"))</f>
        <v>Promoter</v>
      </c>
      <c r="N2505" s="2" t="s">
        <v>7737</v>
      </c>
    </row>
    <row r="2506" spans="1:14" x14ac:dyDescent="0.2">
      <c r="A2506" s="2" t="s">
        <v>10241</v>
      </c>
      <c r="B2506" s="2" t="s">
        <v>7479</v>
      </c>
      <c r="C2506" s="2" t="s">
        <v>1732</v>
      </c>
      <c r="D2506" s="2" t="s">
        <v>79</v>
      </c>
      <c r="E2506" s="11">
        <v>46275</v>
      </c>
      <c r="F2506" s="2">
        <v>3</v>
      </c>
      <c r="G2506" s="2">
        <v>3</v>
      </c>
      <c r="H2506" s="2">
        <v>3</v>
      </c>
      <c r="I2506" s="2">
        <v>3</v>
      </c>
      <c r="J2506" s="2">
        <v>3</v>
      </c>
      <c r="K2506" s="2">
        <v>5</v>
      </c>
      <c r="L2506" s="2" t="str">
        <f>IF(F2506&gt;=4,"Positive",IF(F2506=3,"Neutral","Negative"))</f>
        <v>Neutral</v>
      </c>
      <c r="M2506" s="2" t="str">
        <f>IF(K2506&gt;=9,"Promoter",IF(K2506&gt;=7,"Passive","Detractor"))</f>
        <v>Detractor</v>
      </c>
      <c r="N2506" s="2" t="s">
        <v>7735</v>
      </c>
    </row>
    <row r="2507" spans="1:14" x14ac:dyDescent="0.2">
      <c r="A2507" s="2" t="s">
        <v>10242</v>
      </c>
      <c r="B2507" s="2" t="s">
        <v>6962</v>
      </c>
      <c r="C2507" s="2" t="s">
        <v>2184</v>
      </c>
      <c r="D2507" s="2" t="s">
        <v>13</v>
      </c>
      <c r="E2507" s="11">
        <v>46276</v>
      </c>
      <c r="F2507" s="2">
        <v>5</v>
      </c>
      <c r="G2507" s="2">
        <v>5</v>
      </c>
      <c r="H2507" s="2">
        <v>5</v>
      </c>
      <c r="I2507" s="2">
        <v>5</v>
      </c>
      <c r="J2507" s="2">
        <v>5</v>
      </c>
      <c r="K2507" s="2">
        <v>8</v>
      </c>
      <c r="L2507" s="2" t="str">
        <f>IF(F2507&gt;=4,"Positive",IF(F2507=3,"Neutral","Negative"))</f>
        <v>Positive</v>
      </c>
      <c r="M2507" s="2" t="str">
        <f>IF(K2507&gt;=9,"Promoter",IF(K2507&gt;=7,"Passive","Detractor"))</f>
        <v>Passive</v>
      </c>
      <c r="N2507" s="2" t="s">
        <v>7743</v>
      </c>
    </row>
    <row r="2508" spans="1:14" x14ac:dyDescent="0.2">
      <c r="A2508" s="2" t="s">
        <v>10243</v>
      </c>
      <c r="B2508" s="2" t="s">
        <v>7077</v>
      </c>
      <c r="C2508" s="2" t="s">
        <v>1734</v>
      </c>
      <c r="D2508" s="2" t="s">
        <v>49</v>
      </c>
      <c r="E2508" s="11">
        <v>46276</v>
      </c>
      <c r="F2508" s="2">
        <v>4</v>
      </c>
      <c r="G2508" s="2">
        <v>4</v>
      </c>
      <c r="H2508" s="2">
        <v>4</v>
      </c>
      <c r="I2508" s="2">
        <v>5</v>
      </c>
      <c r="J2508" s="2">
        <v>3</v>
      </c>
      <c r="K2508" s="2">
        <v>9</v>
      </c>
      <c r="L2508" s="2" t="str">
        <f>IF(F2508&gt;=4,"Positive",IF(F2508=3,"Neutral","Negative"))</f>
        <v>Positive</v>
      </c>
      <c r="M2508" s="2" t="str">
        <f>IF(K2508&gt;=9,"Promoter",IF(K2508&gt;=7,"Passive","Detractor"))</f>
        <v>Promoter</v>
      </c>
      <c r="N2508" s="2" t="s">
        <v>7735</v>
      </c>
    </row>
    <row r="2509" spans="1:14" x14ac:dyDescent="0.2">
      <c r="A2509" s="2" t="s">
        <v>10244</v>
      </c>
      <c r="B2509" s="2" t="s">
        <v>7565</v>
      </c>
      <c r="C2509" s="2" t="s">
        <v>732</v>
      </c>
      <c r="D2509" s="2" t="s">
        <v>63</v>
      </c>
      <c r="E2509" s="11">
        <v>46277</v>
      </c>
      <c r="F2509" s="2">
        <v>3</v>
      </c>
      <c r="G2509" s="2">
        <v>3</v>
      </c>
      <c r="H2509" s="2">
        <v>3</v>
      </c>
      <c r="I2509" s="2">
        <v>4</v>
      </c>
      <c r="J2509" s="2">
        <v>3</v>
      </c>
      <c r="K2509" s="2">
        <v>6</v>
      </c>
      <c r="L2509" s="2" t="str">
        <f>IF(F2509&gt;=4,"Positive",IF(F2509=3,"Neutral","Negative"))</f>
        <v>Neutral</v>
      </c>
      <c r="M2509" s="2" t="str">
        <f>IF(K2509&gt;=9,"Promoter",IF(K2509&gt;=7,"Passive","Detractor"))</f>
        <v>Detractor</v>
      </c>
      <c r="N2509" s="2" t="s">
        <v>7743</v>
      </c>
    </row>
    <row r="2510" spans="1:14" x14ac:dyDescent="0.2">
      <c r="A2510" s="2" t="s">
        <v>10245</v>
      </c>
      <c r="B2510" s="2" t="s">
        <v>7588</v>
      </c>
      <c r="C2510" s="2" t="s">
        <v>1734</v>
      </c>
      <c r="D2510" s="2" t="s">
        <v>13</v>
      </c>
      <c r="E2510" s="11">
        <v>46277</v>
      </c>
      <c r="F2510" s="2">
        <v>3</v>
      </c>
      <c r="G2510" s="2">
        <v>3</v>
      </c>
      <c r="H2510" s="2">
        <v>3</v>
      </c>
      <c r="I2510" s="2">
        <v>3</v>
      </c>
      <c r="J2510" s="2">
        <v>3</v>
      </c>
      <c r="K2510" s="2">
        <v>7</v>
      </c>
      <c r="L2510" s="2" t="str">
        <f>IF(F2510&gt;=4,"Positive",IF(F2510=3,"Neutral","Negative"))</f>
        <v>Neutral</v>
      </c>
      <c r="M2510" s="2" t="str">
        <f>IF(K2510&gt;=9,"Promoter",IF(K2510&gt;=7,"Passive","Detractor"))</f>
        <v>Passive</v>
      </c>
      <c r="N2510" s="2" t="s">
        <v>7743</v>
      </c>
    </row>
    <row r="2511" spans="1:14" x14ac:dyDescent="0.2">
      <c r="A2511" s="2" t="s">
        <v>10246</v>
      </c>
      <c r="B2511" s="2" t="s">
        <v>7618</v>
      </c>
      <c r="C2511" s="2" t="s">
        <v>974</v>
      </c>
      <c r="D2511" s="2" t="s">
        <v>89</v>
      </c>
      <c r="E2511" s="11">
        <v>46277</v>
      </c>
      <c r="F2511" s="2">
        <v>5</v>
      </c>
      <c r="G2511" s="2">
        <v>5</v>
      </c>
      <c r="H2511" s="2">
        <v>5</v>
      </c>
      <c r="I2511" s="2">
        <v>5</v>
      </c>
      <c r="J2511" s="2">
        <v>5</v>
      </c>
      <c r="K2511" s="2">
        <v>8</v>
      </c>
      <c r="L2511" s="2" t="str">
        <f>IF(F2511&gt;=4,"Positive",IF(F2511=3,"Neutral","Negative"))</f>
        <v>Positive</v>
      </c>
      <c r="M2511" s="2" t="str">
        <f>IF(K2511&gt;=9,"Promoter",IF(K2511&gt;=7,"Passive","Detractor"))</f>
        <v>Passive</v>
      </c>
      <c r="N2511" s="2" t="s">
        <v>7735</v>
      </c>
    </row>
    <row r="2512" spans="1:14" x14ac:dyDescent="0.2">
      <c r="A2512" s="2" t="s">
        <v>10247</v>
      </c>
      <c r="B2512" s="2" t="s">
        <v>7151</v>
      </c>
      <c r="C2512" s="2" t="s">
        <v>2277</v>
      </c>
      <c r="D2512" s="2" t="s">
        <v>81</v>
      </c>
      <c r="E2512" s="11">
        <v>46278</v>
      </c>
      <c r="F2512" s="2">
        <v>4</v>
      </c>
      <c r="G2512" s="2">
        <v>3</v>
      </c>
      <c r="H2512" s="2">
        <v>3</v>
      </c>
      <c r="I2512" s="2">
        <v>4</v>
      </c>
      <c r="J2512" s="2">
        <v>3</v>
      </c>
      <c r="K2512" s="2">
        <v>7</v>
      </c>
      <c r="L2512" s="2" t="str">
        <f>IF(F2512&gt;=4,"Positive",IF(F2512=3,"Neutral","Negative"))</f>
        <v>Positive</v>
      </c>
      <c r="M2512" s="2" t="str">
        <f>IF(K2512&gt;=9,"Promoter",IF(K2512&gt;=7,"Passive","Detractor"))</f>
        <v>Passive</v>
      </c>
      <c r="N2512" s="2" t="s">
        <v>7749</v>
      </c>
    </row>
    <row r="2513" spans="1:14" x14ac:dyDescent="0.2">
      <c r="A2513" s="2" t="s">
        <v>10248</v>
      </c>
      <c r="B2513" s="2" t="s">
        <v>7463</v>
      </c>
      <c r="C2513" s="2" t="s">
        <v>1562</v>
      </c>
      <c r="D2513" s="2" t="s">
        <v>57</v>
      </c>
      <c r="E2513" s="11">
        <v>46278</v>
      </c>
      <c r="F2513" s="2">
        <v>5</v>
      </c>
      <c r="G2513" s="2">
        <v>5</v>
      </c>
      <c r="H2513" s="2">
        <v>4</v>
      </c>
      <c r="I2513" s="2">
        <v>5</v>
      </c>
      <c r="J2513" s="2">
        <v>5</v>
      </c>
      <c r="K2513" s="2">
        <v>9</v>
      </c>
      <c r="L2513" s="2" t="str">
        <f>IF(F2513&gt;=4,"Positive",IF(F2513=3,"Neutral","Negative"))</f>
        <v>Positive</v>
      </c>
      <c r="M2513" s="2" t="str">
        <f>IF(K2513&gt;=9,"Promoter",IF(K2513&gt;=7,"Passive","Detractor"))</f>
        <v>Promoter</v>
      </c>
      <c r="N2513" s="2" t="s">
        <v>7737</v>
      </c>
    </row>
    <row r="2514" spans="1:14" x14ac:dyDescent="0.2">
      <c r="A2514" s="2" t="s">
        <v>10249</v>
      </c>
      <c r="B2514" s="2" t="s">
        <v>7476</v>
      </c>
      <c r="C2514" s="2" t="s">
        <v>2239</v>
      </c>
      <c r="D2514" s="2" t="s">
        <v>118</v>
      </c>
      <c r="E2514" s="11">
        <v>46278</v>
      </c>
      <c r="F2514" s="2">
        <v>4</v>
      </c>
      <c r="G2514" s="2">
        <v>3</v>
      </c>
      <c r="H2514" s="2">
        <v>4</v>
      </c>
      <c r="I2514" s="2">
        <v>3</v>
      </c>
      <c r="J2514" s="2">
        <v>5</v>
      </c>
      <c r="K2514" s="2">
        <v>9</v>
      </c>
      <c r="L2514" s="2" t="str">
        <f>IF(F2514&gt;=4,"Positive",IF(F2514=3,"Neutral","Negative"))</f>
        <v>Positive</v>
      </c>
      <c r="M2514" s="2" t="str">
        <f>IF(K2514&gt;=9,"Promoter",IF(K2514&gt;=7,"Passive","Detractor"))</f>
        <v>Promoter</v>
      </c>
      <c r="N2514" s="2" t="s">
        <v>7737</v>
      </c>
    </row>
    <row r="2515" spans="1:14" x14ac:dyDescent="0.2">
      <c r="A2515" s="2" t="s">
        <v>10250</v>
      </c>
      <c r="B2515" s="2" t="s">
        <v>7498</v>
      </c>
      <c r="C2515" s="2" t="s">
        <v>1930</v>
      </c>
      <c r="D2515" s="2" t="s">
        <v>116</v>
      </c>
      <c r="E2515" s="11">
        <v>46278</v>
      </c>
      <c r="F2515" s="2">
        <v>2</v>
      </c>
      <c r="G2515" s="2">
        <v>2</v>
      </c>
      <c r="H2515" s="2">
        <v>2</v>
      </c>
      <c r="I2515" s="2">
        <v>2</v>
      </c>
      <c r="J2515" s="2">
        <v>3</v>
      </c>
      <c r="K2515" s="2">
        <v>5</v>
      </c>
      <c r="L2515" s="2" t="str">
        <f>IF(F2515&gt;=4,"Positive",IF(F2515=3,"Neutral","Negative"))</f>
        <v>Negative</v>
      </c>
      <c r="M2515" s="2" t="str">
        <f>IF(K2515&gt;=9,"Promoter",IF(K2515&gt;=7,"Passive","Detractor"))</f>
        <v>Detractor</v>
      </c>
      <c r="N2515" s="2" t="s">
        <v>7733</v>
      </c>
    </row>
    <row r="2516" spans="1:14" x14ac:dyDescent="0.2">
      <c r="A2516" s="2" t="s">
        <v>10251</v>
      </c>
      <c r="B2516" s="2" t="s">
        <v>7616</v>
      </c>
      <c r="C2516" s="2" t="s">
        <v>2078</v>
      </c>
      <c r="D2516" s="2" t="s">
        <v>87</v>
      </c>
      <c r="E2516" s="11">
        <v>46278</v>
      </c>
      <c r="F2516" s="2">
        <v>3</v>
      </c>
      <c r="G2516" s="2">
        <v>4</v>
      </c>
      <c r="H2516" s="2">
        <v>2</v>
      </c>
      <c r="I2516" s="2">
        <v>4</v>
      </c>
      <c r="J2516" s="2">
        <v>3</v>
      </c>
      <c r="K2516" s="2">
        <v>5</v>
      </c>
      <c r="L2516" s="2" t="str">
        <f>IF(F2516&gt;=4,"Positive",IF(F2516=3,"Neutral","Negative"))</f>
        <v>Neutral</v>
      </c>
      <c r="M2516" s="2" t="str">
        <f>IF(K2516&gt;=9,"Promoter",IF(K2516&gt;=7,"Passive","Detractor"))</f>
        <v>Detractor</v>
      </c>
      <c r="N2516" s="2" t="s">
        <v>7735</v>
      </c>
    </row>
    <row r="2517" spans="1:14" x14ac:dyDescent="0.2">
      <c r="A2517" s="2" t="s">
        <v>10252</v>
      </c>
      <c r="B2517" s="2" t="s">
        <v>7263</v>
      </c>
      <c r="C2517" s="2" t="s">
        <v>1602</v>
      </c>
      <c r="D2517" s="2" t="s">
        <v>110</v>
      </c>
      <c r="E2517" s="11">
        <v>46279</v>
      </c>
      <c r="F2517" s="2">
        <v>4</v>
      </c>
      <c r="G2517" s="2">
        <v>4</v>
      </c>
      <c r="H2517" s="2">
        <v>4</v>
      </c>
      <c r="I2517" s="2">
        <v>4</v>
      </c>
      <c r="J2517" s="2">
        <v>4</v>
      </c>
      <c r="K2517" s="2">
        <v>9</v>
      </c>
      <c r="L2517" s="2" t="str">
        <f>IF(F2517&gt;=4,"Positive",IF(F2517=3,"Neutral","Negative"))</f>
        <v>Positive</v>
      </c>
      <c r="M2517" s="2" t="str">
        <f>IF(K2517&gt;=9,"Promoter",IF(K2517&gt;=7,"Passive","Detractor"))</f>
        <v>Promoter</v>
      </c>
      <c r="N2517" s="2" t="s">
        <v>7735</v>
      </c>
    </row>
    <row r="2518" spans="1:14" x14ac:dyDescent="0.2">
      <c r="A2518" s="2" t="s">
        <v>10253</v>
      </c>
      <c r="B2518" s="2" t="s">
        <v>7598</v>
      </c>
      <c r="C2518" s="2" t="s">
        <v>1575</v>
      </c>
      <c r="D2518" s="2" t="s">
        <v>32</v>
      </c>
      <c r="E2518" s="11">
        <v>46279</v>
      </c>
      <c r="F2518" s="2">
        <v>4</v>
      </c>
      <c r="G2518" s="2">
        <v>4</v>
      </c>
      <c r="H2518" s="2">
        <v>3</v>
      </c>
      <c r="I2518" s="2">
        <v>4</v>
      </c>
      <c r="J2518" s="2">
        <v>4</v>
      </c>
      <c r="K2518" s="2">
        <v>8</v>
      </c>
      <c r="L2518" s="2" t="str">
        <f>IF(F2518&gt;=4,"Positive",IF(F2518=3,"Neutral","Negative"))</f>
        <v>Positive</v>
      </c>
      <c r="M2518" s="2" t="str">
        <f>IF(K2518&gt;=9,"Promoter",IF(K2518&gt;=7,"Passive","Detractor"))</f>
        <v>Passive</v>
      </c>
      <c r="N2518" s="2" t="s">
        <v>7735</v>
      </c>
    </row>
    <row r="2519" spans="1:14" x14ac:dyDescent="0.2">
      <c r="A2519" s="2" t="s">
        <v>10254</v>
      </c>
      <c r="B2519" s="2" t="s">
        <v>7577</v>
      </c>
      <c r="C2519" s="2" t="s">
        <v>1409</v>
      </c>
      <c r="D2519" s="2" t="s">
        <v>83</v>
      </c>
      <c r="E2519" s="11">
        <v>46280</v>
      </c>
      <c r="F2519" s="2">
        <v>5</v>
      </c>
      <c r="G2519" s="2">
        <v>4</v>
      </c>
      <c r="H2519" s="2">
        <v>5</v>
      </c>
      <c r="I2519" s="2">
        <v>5</v>
      </c>
      <c r="J2519" s="2">
        <v>5</v>
      </c>
      <c r="K2519" s="2">
        <v>9</v>
      </c>
      <c r="L2519" s="2" t="str">
        <f>IF(F2519&gt;=4,"Positive",IF(F2519=3,"Neutral","Negative"))</f>
        <v>Positive</v>
      </c>
      <c r="M2519" s="2" t="str">
        <f>IF(K2519&gt;=9,"Promoter",IF(K2519&gt;=7,"Passive","Detractor"))</f>
        <v>Promoter</v>
      </c>
      <c r="N2519" s="2" t="s">
        <v>7743</v>
      </c>
    </row>
    <row r="2520" spans="1:14" x14ac:dyDescent="0.2">
      <c r="A2520" s="2" t="s">
        <v>10255</v>
      </c>
      <c r="B2520" s="2" t="s">
        <v>7600</v>
      </c>
      <c r="C2520" s="2" t="s">
        <v>1972</v>
      </c>
      <c r="D2520" s="2" t="s">
        <v>43</v>
      </c>
      <c r="E2520" s="11">
        <v>46281</v>
      </c>
      <c r="F2520" s="2">
        <v>4</v>
      </c>
      <c r="G2520" s="2">
        <v>4</v>
      </c>
      <c r="H2520" s="2">
        <v>4</v>
      </c>
      <c r="I2520" s="2">
        <v>4</v>
      </c>
      <c r="J2520" s="2">
        <v>4</v>
      </c>
      <c r="K2520" s="2">
        <v>8</v>
      </c>
      <c r="L2520" s="2" t="str">
        <f>IF(F2520&gt;=4,"Positive",IF(F2520=3,"Neutral","Negative"))</f>
        <v>Positive</v>
      </c>
      <c r="M2520" s="2" t="str">
        <f>IF(K2520&gt;=9,"Promoter",IF(K2520&gt;=7,"Passive","Detractor"))</f>
        <v>Passive</v>
      </c>
      <c r="N2520" s="2" t="s">
        <v>7733</v>
      </c>
    </row>
    <row r="2521" spans="1:14" x14ac:dyDescent="0.2">
      <c r="A2521" s="2" t="s">
        <v>10256</v>
      </c>
      <c r="B2521" s="2" t="s">
        <v>7620</v>
      </c>
      <c r="C2521" s="2" t="s">
        <v>2023</v>
      </c>
      <c r="D2521" s="2" t="s">
        <v>51</v>
      </c>
      <c r="E2521" s="11">
        <v>46281</v>
      </c>
      <c r="F2521" s="2">
        <v>3</v>
      </c>
      <c r="G2521" s="2">
        <v>3</v>
      </c>
      <c r="H2521" s="2">
        <v>4</v>
      </c>
      <c r="I2521" s="2">
        <v>4</v>
      </c>
      <c r="J2521" s="2">
        <v>3</v>
      </c>
      <c r="K2521" s="2">
        <v>7</v>
      </c>
      <c r="L2521" s="2" t="str">
        <f>IF(F2521&gt;=4,"Positive",IF(F2521=3,"Neutral","Negative"))</f>
        <v>Neutral</v>
      </c>
      <c r="M2521" s="2" t="str">
        <f>IF(K2521&gt;=9,"Promoter",IF(K2521&gt;=7,"Passive","Detractor"))</f>
        <v>Passive</v>
      </c>
      <c r="N2521" s="2" t="s">
        <v>7743</v>
      </c>
    </row>
    <row r="2522" spans="1:14" x14ac:dyDescent="0.2">
      <c r="A2522" s="2" t="s">
        <v>10257</v>
      </c>
      <c r="B2522" s="2" t="s">
        <v>7512</v>
      </c>
      <c r="C2522" s="2" t="s">
        <v>2487</v>
      </c>
      <c r="D2522" s="2" t="s">
        <v>69</v>
      </c>
      <c r="E2522" s="11">
        <v>46282</v>
      </c>
      <c r="F2522" s="2">
        <v>4</v>
      </c>
      <c r="G2522" s="2">
        <v>4</v>
      </c>
      <c r="H2522" s="2">
        <v>5</v>
      </c>
      <c r="I2522" s="2">
        <v>5</v>
      </c>
      <c r="J2522" s="2">
        <v>5</v>
      </c>
      <c r="K2522" s="2">
        <v>8</v>
      </c>
      <c r="L2522" s="2" t="str">
        <f>IF(F2522&gt;=4,"Positive",IF(F2522=3,"Neutral","Negative"))</f>
        <v>Positive</v>
      </c>
      <c r="M2522" s="2" t="str">
        <f>IF(K2522&gt;=9,"Promoter",IF(K2522&gt;=7,"Passive","Detractor"))</f>
        <v>Passive</v>
      </c>
      <c r="N2522" s="2" t="s">
        <v>7743</v>
      </c>
    </row>
    <row r="2523" spans="1:14" x14ac:dyDescent="0.2">
      <c r="A2523" s="2" t="s">
        <v>10258</v>
      </c>
      <c r="B2523" s="2" t="s">
        <v>7608</v>
      </c>
      <c r="C2523" s="2" t="s">
        <v>1839</v>
      </c>
      <c r="D2523" s="2" t="s">
        <v>13</v>
      </c>
      <c r="E2523" s="11">
        <v>46282</v>
      </c>
      <c r="F2523" s="2">
        <v>5</v>
      </c>
      <c r="G2523" s="2">
        <v>4</v>
      </c>
      <c r="H2523" s="2">
        <v>5</v>
      </c>
      <c r="I2523" s="2">
        <v>5</v>
      </c>
      <c r="J2523" s="2">
        <v>4</v>
      </c>
      <c r="K2523" s="2">
        <v>9</v>
      </c>
      <c r="L2523" s="2" t="str">
        <f>IF(F2523&gt;=4,"Positive",IF(F2523=3,"Neutral","Negative"))</f>
        <v>Positive</v>
      </c>
      <c r="M2523" s="2" t="str">
        <f>IF(K2523&gt;=9,"Promoter",IF(K2523&gt;=7,"Passive","Detractor"))</f>
        <v>Promoter</v>
      </c>
      <c r="N2523" s="2" t="s">
        <v>7743</v>
      </c>
    </row>
    <row r="2524" spans="1:14" x14ac:dyDescent="0.2">
      <c r="A2524" s="2" t="s">
        <v>10259</v>
      </c>
      <c r="B2524" s="2" t="s">
        <v>7617</v>
      </c>
      <c r="C2524" s="2" t="s">
        <v>521</v>
      </c>
      <c r="D2524" s="2" t="s">
        <v>125</v>
      </c>
      <c r="E2524" s="11">
        <v>46282</v>
      </c>
      <c r="F2524" s="2">
        <v>3</v>
      </c>
      <c r="G2524" s="2">
        <v>3</v>
      </c>
      <c r="H2524" s="2">
        <v>3</v>
      </c>
      <c r="I2524" s="2">
        <v>3</v>
      </c>
      <c r="J2524" s="2">
        <v>2</v>
      </c>
      <c r="K2524" s="2">
        <v>5</v>
      </c>
      <c r="L2524" s="2" t="str">
        <f>IF(F2524&gt;=4,"Positive",IF(F2524=3,"Neutral","Negative"))</f>
        <v>Neutral</v>
      </c>
      <c r="M2524" s="2" t="str">
        <f>IF(K2524&gt;=9,"Promoter",IF(K2524&gt;=7,"Passive","Detractor"))</f>
        <v>Detractor</v>
      </c>
      <c r="N2524" s="2" t="s">
        <v>7735</v>
      </c>
    </row>
    <row r="2525" spans="1:14" x14ac:dyDescent="0.2">
      <c r="A2525" s="2" t="s">
        <v>10260</v>
      </c>
      <c r="B2525" s="2" t="s">
        <v>7437</v>
      </c>
      <c r="C2525" s="2" t="s">
        <v>2037</v>
      </c>
      <c r="D2525" s="2" t="s">
        <v>122</v>
      </c>
      <c r="E2525" s="11">
        <v>46283</v>
      </c>
      <c r="F2525" s="2">
        <v>4</v>
      </c>
      <c r="G2525" s="2">
        <v>4</v>
      </c>
      <c r="H2525" s="2">
        <v>4</v>
      </c>
      <c r="I2525" s="2">
        <v>4</v>
      </c>
      <c r="J2525" s="2">
        <v>3</v>
      </c>
      <c r="K2525" s="2">
        <v>9</v>
      </c>
      <c r="L2525" s="2" t="str">
        <f>IF(F2525&gt;=4,"Positive",IF(F2525=3,"Neutral","Negative"))</f>
        <v>Positive</v>
      </c>
      <c r="M2525" s="2" t="str">
        <f>IF(K2525&gt;=9,"Promoter",IF(K2525&gt;=7,"Passive","Detractor"))</f>
        <v>Promoter</v>
      </c>
      <c r="N2525" s="2" t="s">
        <v>7737</v>
      </c>
    </row>
    <row r="2526" spans="1:14" x14ac:dyDescent="0.2">
      <c r="A2526" s="2" t="s">
        <v>10261</v>
      </c>
      <c r="B2526" s="2" t="s">
        <v>7504</v>
      </c>
      <c r="C2526" s="2" t="s">
        <v>2339</v>
      </c>
      <c r="D2526" s="2" t="s">
        <v>59</v>
      </c>
      <c r="E2526" s="11">
        <v>46283</v>
      </c>
      <c r="F2526" s="2">
        <v>2</v>
      </c>
      <c r="G2526" s="2">
        <v>2</v>
      </c>
      <c r="H2526" s="2">
        <v>1</v>
      </c>
      <c r="I2526" s="2">
        <v>1</v>
      </c>
      <c r="J2526" s="2">
        <v>1</v>
      </c>
      <c r="K2526" s="2">
        <v>5</v>
      </c>
      <c r="L2526" s="2" t="str">
        <f>IF(F2526&gt;=4,"Positive",IF(F2526=3,"Neutral","Negative"))</f>
        <v>Negative</v>
      </c>
      <c r="M2526" s="2" t="str">
        <f>IF(K2526&gt;=9,"Promoter",IF(K2526&gt;=7,"Passive","Detractor"))</f>
        <v>Detractor</v>
      </c>
      <c r="N2526" s="2" t="s">
        <v>7733</v>
      </c>
    </row>
    <row r="2527" spans="1:14" x14ac:dyDescent="0.2">
      <c r="A2527" s="2" t="s">
        <v>10262</v>
      </c>
      <c r="B2527" s="2" t="s">
        <v>7596</v>
      </c>
      <c r="C2527" s="2" t="s">
        <v>636</v>
      </c>
      <c r="D2527" s="2" t="s">
        <v>93</v>
      </c>
      <c r="E2527" s="11">
        <v>46283</v>
      </c>
      <c r="F2527" s="2">
        <v>5</v>
      </c>
      <c r="G2527" s="2">
        <v>5</v>
      </c>
      <c r="H2527" s="2">
        <v>5</v>
      </c>
      <c r="I2527" s="2">
        <v>5</v>
      </c>
      <c r="J2527" s="2">
        <v>5</v>
      </c>
      <c r="K2527" s="2">
        <v>9</v>
      </c>
      <c r="L2527" s="2" t="str">
        <f>IF(F2527&gt;=4,"Positive",IF(F2527=3,"Neutral","Negative"))</f>
        <v>Positive</v>
      </c>
      <c r="M2527" s="2" t="str">
        <f>IF(K2527&gt;=9,"Promoter",IF(K2527&gt;=7,"Passive","Detractor"))</f>
        <v>Promoter</v>
      </c>
      <c r="N2527" s="2" t="s">
        <v>7749</v>
      </c>
    </row>
    <row r="2528" spans="1:14" x14ac:dyDescent="0.2">
      <c r="A2528" s="2" t="s">
        <v>10263</v>
      </c>
      <c r="B2528" s="2" t="s">
        <v>7505</v>
      </c>
      <c r="C2528" s="2" t="s">
        <v>352</v>
      </c>
      <c r="D2528" s="2" t="s">
        <v>9</v>
      </c>
      <c r="E2528" s="11">
        <v>46284</v>
      </c>
      <c r="F2528" s="2">
        <v>4</v>
      </c>
      <c r="G2528" s="2">
        <v>4</v>
      </c>
      <c r="H2528" s="2">
        <v>5</v>
      </c>
      <c r="I2528" s="2">
        <v>5</v>
      </c>
      <c r="J2528" s="2">
        <v>5</v>
      </c>
      <c r="K2528" s="2">
        <v>8</v>
      </c>
      <c r="L2528" s="2" t="str">
        <f>IF(F2528&gt;=4,"Positive",IF(F2528=3,"Neutral","Negative"))</f>
        <v>Positive</v>
      </c>
      <c r="M2528" s="2" t="str">
        <f>IF(K2528&gt;=9,"Promoter",IF(K2528&gt;=7,"Passive","Detractor"))</f>
        <v>Passive</v>
      </c>
      <c r="N2528" s="2" t="s">
        <v>7733</v>
      </c>
    </row>
    <row r="2529" spans="1:14" x14ac:dyDescent="0.2">
      <c r="A2529" s="2" t="s">
        <v>10264</v>
      </c>
      <c r="B2529" s="2" t="s">
        <v>7541</v>
      </c>
      <c r="C2529" s="2" t="s">
        <v>2263</v>
      </c>
      <c r="D2529" s="2" t="s">
        <v>83</v>
      </c>
      <c r="E2529" s="11">
        <v>46284</v>
      </c>
      <c r="F2529" s="2">
        <v>4</v>
      </c>
      <c r="G2529" s="2">
        <v>4</v>
      </c>
      <c r="H2529" s="2">
        <v>4</v>
      </c>
      <c r="I2529" s="2">
        <v>3</v>
      </c>
      <c r="J2529" s="2">
        <v>3</v>
      </c>
      <c r="K2529" s="2">
        <v>7</v>
      </c>
      <c r="L2529" s="2" t="str">
        <f>IF(F2529&gt;=4,"Positive",IF(F2529=3,"Neutral","Negative"))</f>
        <v>Positive</v>
      </c>
      <c r="M2529" s="2" t="str">
        <f>IF(K2529&gt;=9,"Promoter",IF(K2529&gt;=7,"Passive","Detractor"))</f>
        <v>Passive</v>
      </c>
      <c r="N2529" s="2" t="s">
        <v>7737</v>
      </c>
    </row>
    <row r="2530" spans="1:14" x14ac:dyDescent="0.2">
      <c r="A2530" s="2" t="s">
        <v>10265</v>
      </c>
      <c r="B2530" s="2" t="s">
        <v>7557</v>
      </c>
      <c r="C2530" s="2" t="s">
        <v>1837</v>
      </c>
      <c r="D2530" s="2" t="s">
        <v>103</v>
      </c>
      <c r="E2530" s="11">
        <v>46285</v>
      </c>
      <c r="F2530" s="2">
        <v>3</v>
      </c>
      <c r="G2530" s="2">
        <v>3</v>
      </c>
      <c r="H2530" s="2">
        <v>2</v>
      </c>
      <c r="I2530" s="2">
        <v>4</v>
      </c>
      <c r="J2530" s="2">
        <v>2</v>
      </c>
      <c r="K2530" s="2">
        <v>5</v>
      </c>
      <c r="L2530" s="2" t="str">
        <f>IF(F2530&gt;=4,"Positive",IF(F2530=3,"Neutral","Negative"))</f>
        <v>Neutral</v>
      </c>
      <c r="M2530" s="2" t="str">
        <f>IF(K2530&gt;=9,"Promoter",IF(K2530&gt;=7,"Passive","Detractor"))</f>
        <v>Detractor</v>
      </c>
      <c r="N2530" s="2" t="s">
        <v>7733</v>
      </c>
    </row>
    <row r="2531" spans="1:14" x14ac:dyDescent="0.2">
      <c r="A2531" s="2" t="s">
        <v>10266</v>
      </c>
      <c r="B2531" s="2" t="s">
        <v>7365</v>
      </c>
      <c r="C2531" s="2" t="s">
        <v>1367</v>
      </c>
      <c r="D2531" s="2" t="s">
        <v>43</v>
      </c>
      <c r="E2531" s="11">
        <v>46286</v>
      </c>
      <c r="F2531" s="2">
        <v>4</v>
      </c>
      <c r="G2531" s="2">
        <v>3</v>
      </c>
      <c r="H2531" s="2">
        <v>4</v>
      </c>
      <c r="I2531" s="2">
        <v>3</v>
      </c>
      <c r="J2531" s="2">
        <v>4</v>
      </c>
      <c r="K2531" s="2">
        <v>8</v>
      </c>
      <c r="L2531" s="2" t="str">
        <f>IF(F2531&gt;=4,"Positive",IF(F2531=3,"Neutral","Negative"))</f>
        <v>Positive</v>
      </c>
      <c r="M2531" s="2" t="str">
        <f>IF(K2531&gt;=9,"Promoter",IF(K2531&gt;=7,"Passive","Detractor"))</f>
        <v>Passive</v>
      </c>
      <c r="N2531" s="2" t="s">
        <v>7743</v>
      </c>
    </row>
    <row r="2532" spans="1:14" x14ac:dyDescent="0.2">
      <c r="A2532" s="2" t="s">
        <v>10267</v>
      </c>
      <c r="B2532" s="2" t="s">
        <v>7393</v>
      </c>
      <c r="C2532" s="2" t="s">
        <v>1724</v>
      </c>
      <c r="D2532" s="2" t="s">
        <v>118</v>
      </c>
      <c r="E2532" s="11">
        <v>46286</v>
      </c>
      <c r="F2532" s="2">
        <v>5</v>
      </c>
      <c r="G2532" s="2">
        <v>5</v>
      </c>
      <c r="H2532" s="2">
        <v>4</v>
      </c>
      <c r="I2532" s="2">
        <v>5</v>
      </c>
      <c r="J2532" s="2">
        <v>5</v>
      </c>
      <c r="K2532" s="2">
        <v>8</v>
      </c>
      <c r="L2532" s="2" t="str">
        <f>IF(F2532&gt;=4,"Positive",IF(F2532=3,"Neutral","Negative"))</f>
        <v>Positive</v>
      </c>
      <c r="M2532" s="2" t="str">
        <f>IF(K2532&gt;=9,"Promoter",IF(K2532&gt;=7,"Passive","Detractor"))</f>
        <v>Passive</v>
      </c>
      <c r="N2532" s="2" t="s">
        <v>7735</v>
      </c>
    </row>
    <row r="2533" spans="1:14" x14ac:dyDescent="0.2">
      <c r="A2533" s="2" t="s">
        <v>10268</v>
      </c>
      <c r="B2533" s="2" t="s">
        <v>7480</v>
      </c>
      <c r="C2533" s="2" t="s">
        <v>2038</v>
      </c>
      <c r="D2533" s="2" t="s">
        <v>63</v>
      </c>
      <c r="E2533" s="11">
        <v>46286</v>
      </c>
      <c r="F2533" s="2">
        <v>5</v>
      </c>
      <c r="G2533" s="2">
        <v>5</v>
      </c>
      <c r="H2533" s="2">
        <v>4</v>
      </c>
      <c r="I2533" s="2">
        <v>5</v>
      </c>
      <c r="J2533" s="2">
        <v>5</v>
      </c>
      <c r="K2533" s="2">
        <v>8</v>
      </c>
      <c r="L2533" s="2" t="str">
        <f>IF(F2533&gt;=4,"Positive",IF(F2533=3,"Neutral","Negative"))</f>
        <v>Positive</v>
      </c>
      <c r="M2533" s="2" t="str">
        <f>IF(K2533&gt;=9,"Promoter",IF(K2533&gt;=7,"Passive","Detractor"))</f>
        <v>Passive</v>
      </c>
      <c r="N2533" s="2" t="s">
        <v>7749</v>
      </c>
    </row>
    <row r="2534" spans="1:14" x14ac:dyDescent="0.2">
      <c r="A2534" s="2" t="s">
        <v>10269</v>
      </c>
      <c r="B2534" s="2" t="s">
        <v>7583</v>
      </c>
      <c r="C2534" s="2" t="s">
        <v>1904</v>
      </c>
      <c r="D2534" s="2" t="s">
        <v>83</v>
      </c>
      <c r="E2534" s="11">
        <v>46286</v>
      </c>
      <c r="F2534" s="2">
        <v>4</v>
      </c>
      <c r="G2534" s="2">
        <v>4</v>
      </c>
      <c r="H2534" s="2">
        <v>4</v>
      </c>
      <c r="I2534" s="2">
        <v>4</v>
      </c>
      <c r="J2534" s="2">
        <v>4</v>
      </c>
      <c r="K2534" s="2">
        <v>9</v>
      </c>
      <c r="L2534" s="2" t="str">
        <f>IF(F2534&gt;=4,"Positive",IF(F2534=3,"Neutral","Negative"))</f>
        <v>Positive</v>
      </c>
      <c r="M2534" s="2" t="str">
        <f>IF(K2534&gt;=9,"Promoter",IF(K2534&gt;=7,"Passive","Detractor"))</f>
        <v>Promoter</v>
      </c>
      <c r="N2534" s="2" t="s">
        <v>7743</v>
      </c>
    </row>
    <row r="2535" spans="1:14" x14ac:dyDescent="0.2">
      <c r="A2535" s="2" t="s">
        <v>10270</v>
      </c>
      <c r="B2535" s="2" t="s">
        <v>7601</v>
      </c>
      <c r="C2535" s="2" t="s">
        <v>2048</v>
      </c>
      <c r="D2535" s="2" t="s">
        <v>61</v>
      </c>
      <c r="E2535" s="11">
        <v>46286</v>
      </c>
      <c r="F2535" s="2">
        <v>5</v>
      </c>
      <c r="G2535" s="2">
        <v>4</v>
      </c>
      <c r="H2535" s="2">
        <v>5</v>
      </c>
      <c r="I2535" s="2">
        <v>5</v>
      </c>
      <c r="J2535" s="2">
        <v>5</v>
      </c>
      <c r="K2535" s="2">
        <v>8</v>
      </c>
      <c r="L2535" s="2" t="str">
        <f>IF(F2535&gt;=4,"Positive",IF(F2535=3,"Neutral","Negative"))</f>
        <v>Positive</v>
      </c>
      <c r="M2535" s="2" t="str">
        <f>IF(K2535&gt;=9,"Promoter",IF(K2535&gt;=7,"Passive","Detractor"))</f>
        <v>Passive</v>
      </c>
      <c r="N2535" s="2" t="s">
        <v>7737</v>
      </c>
    </row>
    <row r="2536" spans="1:14" x14ac:dyDescent="0.2">
      <c r="A2536" s="2" t="s">
        <v>10271</v>
      </c>
      <c r="B2536" s="2" t="s">
        <v>7612</v>
      </c>
      <c r="C2536" s="2" t="s">
        <v>2234</v>
      </c>
      <c r="D2536" s="2" t="s">
        <v>89</v>
      </c>
      <c r="E2536" s="11">
        <v>46286</v>
      </c>
      <c r="F2536" s="2">
        <v>3</v>
      </c>
      <c r="G2536" s="2">
        <v>2</v>
      </c>
      <c r="H2536" s="2">
        <v>2</v>
      </c>
      <c r="I2536" s="2">
        <v>2</v>
      </c>
      <c r="J2536" s="2">
        <v>2</v>
      </c>
      <c r="K2536" s="2">
        <v>7</v>
      </c>
      <c r="L2536" s="2" t="str">
        <f>IF(F2536&gt;=4,"Positive",IF(F2536=3,"Neutral","Negative"))</f>
        <v>Neutral</v>
      </c>
      <c r="M2536" s="2" t="str">
        <f>IF(K2536&gt;=9,"Promoter",IF(K2536&gt;=7,"Passive","Detractor"))</f>
        <v>Passive</v>
      </c>
      <c r="N2536" s="2" t="s">
        <v>7735</v>
      </c>
    </row>
    <row r="2537" spans="1:14" x14ac:dyDescent="0.2">
      <c r="A2537" s="2" t="s">
        <v>10272</v>
      </c>
      <c r="B2537" s="2" t="s">
        <v>7641</v>
      </c>
      <c r="C2537" s="2" t="s">
        <v>1771</v>
      </c>
      <c r="D2537" s="2" t="s">
        <v>112</v>
      </c>
      <c r="E2537" s="11">
        <v>46286</v>
      </c>
      <c r="F2537" s="2">
        <v>4</v>
      </c>
      <c r="G2537" s="2">
        <v>5</v>
      </c>
      <c r="H2537" s="2">
        <v>4</v>
      </c>
      <c r="I2537" s="2">
        <v>3</v>
      </c>
      <c r="J2537" s="2">
        <v>5</v>
      </c>
      <c r="K2537" s="2">
        <v>7</v>
      </c>
      <c r="L2537" s="2" t="str">
        <f>IF(F2537&gt;=4,"Positive",IF(F2537=3,"Neutral","Negative"))</f>
        <v>Positive</v>
      </c>
      <c r="M2537" s="2" t="str">
        <f>IF(K2537&gt;=9,"Promoter",IF(K2537&gt;=7,"Passive","Detractor"))</f>
        <v>Passive</v>
      </c>
      <c r="N2537" s="2" t="s">
        <v>7737</v>
      </c>
    </row>
    <row r="2538" spans="1:14" x14ac:dyDescent="0.2">
      <c r="A2538" s="2" t="s">
        <v>10273</v>
      </c>
      <c r="B2538" s="2" t="s">
        <v>7585</v>
      </c>
      <c r="C2538" s="2" t="s">
        <v>430</v>
      </c>
      <c r="D2538" s="2" t="s">
        <v>9</v>
      </c>
      <c r="E2538" s="11">
        <v>46287</v>
      </c>
      <c r="F2538" s="2">
        <v>2</v>
      </c>
      <c r="G2538" s="2">
        <v>2</v>
      </c>
      <c r="H2538" s="2">
        <v>2</v>
      </c>
      <c r="I2538" s="2">
        <v>3</v>
      </c>
      <c r="J2538" s="2">
        <v>2</v>
      </c>
      <c r="K2538" s="2">
        <v>4</v>
      </c>
      <c r="L2538" s="2" t="str">
        <f>IF(F2538&gt;=4,"Positive",IF(F2538=3,"Neutral","Negative"))</f>
        <v>Negative</v>
      </c>
      <c r="M2538" s="2" t="str">
        <f>IF(K2538&gt;=9,"Promoter",IF(K2538&gt;=7,"Passive","Detractor"))</f>
        <v>Detractor</v>
      </c>
      <c r="N2538" s="2" t="s">
        <v>7743</v>
      </c>
    </row>
    <row r="2539" spans="1:14" x14ac:dyDescent="0.2">
      <c r="A2539" s="2" t="s">
        <v>10274</v>
      </c>
      <c r="B2539" s="2" t="s">
        <v>7638</v>
      </c>
      <c r="C2539" s="2" t="s">
        <v>373</v>
      </c>
      <c r="D2539" s="2" t="s">
        <v>93</v>
      </c>
      <c r="E2539" s="11">
        <v>46287</v>
      </c>
      <c r="F2539" s="2">
        <v>3</v>
      </c>
      <c r="G2539" s="2">
        <v>3</v>
      </c>
      <c r="H2539" s="2">
        <v>3</v>
      </c>
      <c r="I2539" s="2">
        <v>2</v>
      </c>
      <c r="J2539" s="2">
        <v>4</v>
      </c>
      <c r="K2539" s="2">
        <v>7</v>
      </c>
      <c r="L2539" s="2" t="str">
        <f>IF(F2539&gt;=4,"Positive",IF(F2539=3,"Neutral","Negative"))</f>
        <v>Neutral</v>
      </c>
      <c r="M2539" s="2" t="str">
        <f>IF(K2539&gt;=9,"Promoter",IF(K2539&gt;=7,"Passive","Detractor"))</f>
        <v>Passive</v>
      </c>
      <c r="N2539" s="2" t="s">
        <v>7735</v>
      </c>
    </row>
    <row r="2540" spans="1:14" x14ac:dyDescent="0.2">
      <c r="A2540" s="2" t="s">
        <v>10275</v>
      </c>
      <c r="B2540" s="2" t="s">
        <v>7643</v>
      </c>
      <c r="C2540" s="2" t="s">
        <v>2599</v>
      </c>
      <c r="D2540" s="2" t="s">
        <v>93</v>
      </c>
      <c r="E2540" s="11">
        <v>46287</v>
      </c>
      <c r="F2540" s="2">
        <v>5</v>
      </c>
      <c r="G2540" s="2">
        <v>5</v>
      </c>
      <c r="H2540" s="2">
        <v>5</v>
      </c>
      <c r="I2540" s="2">
        <v>5</v>
      </c>
      <c r="J2540" s="2">
        <v>5</v>
      </c>
      <c r="K2540" s="2">
        <v>10</v>
      </c>
      <c r="L2540" s="2" t="str">
        <f>IF(F2540&gt;=4,"Positive",IF(F2540=3,"Neutral","Negative"))</f>
        <v>Positive</v>
      </c>
      <c r="M2540" s="2" t="str">
        <f>IF(K2540&gt;=9,"Promoter",IF(K2540&gt;=7,"Passive","Detractor"))</f>
        <v>Promoter</v>
      </c>
      <c r="N2540" s="2" t="s">
        <v>7737</v>
      </c>
    </row>
    <row r="2541" spans="1:14" x14ac:dyDescent="0.2">
      <c r="A2541" s="2" t="s">
        <v>10276</v>
      </c>
      <c r="B2541" s="2" t="s">
        <v>7651</v>
      </c>
      <c r="C2541" s="2" t="s">
        <v>2375</v>
      </c>
      <c r="D2541" s="2" t="s">
        <v>118</v>
      </c>
      <c r="E2541" s="11">
        <v>46287</v>
      </c>
      <c r="F2541" s="2">
        <v>4</v>
      </c>
      <c r="G2541" s="2">
        <v>3</v>
      </c>
      <c r="H2541" s="2">
        <v>5</v>
      </c>
      <c r="I2541" s="2">
        <v>4</v>
      </c>
      <c r="J2541" s="2">
        <v>4</v>
      </c>
      <c r="K2541" s="2">
        <v>7</v>
      </c>
      <c r="L2541" s="2" t="str">
        <f>IF(F2541&gt;=4,"Positive",IF(F2541=3,"Neutral","Negative"))</f>
        <v>Positive</v>
      </c>
      <c r="M2541" s="2" t="str">
        <f>IF(K2541&gt;=9,"Promoter",IF(K2541&gt;=7,"Passive","Detractor"))</f>
        <v>Passive</v>
      </c>
      <c r="N2541" s="2" t="s">
        <v>7743</v>
      </c>
    </row>
    <row r="2542" spans="1:14" x14ac:dyDescent="0.2">
      <c r="A2542" s="2" t="s">
        <v>10277</v>
      </c>
      <c r="B2542" s="2" t="s">
        <v>7552</v>
      </c>
      <c r="C2542" s="2" t="s">
        <v>1545</v>
      </c>
      <c r="D2542" s="2" t="s">
        <v>34</v>
      </c>
      <c r="E2542" s="11">
        <v>46288</v>
      </c>
      <c r="F2542" s="2">
        <v>4</v>
      </c>
      <c r="G2542" s="2">
        <v>3</v>
      </c>
      <c r="H2542" s="2">
        <v>3</v>
      </c>
      <c r="I2542" s="2">
        <v>3</v>
      </c>
      <c r="J2542" s="2">
        <v>4</v>
      </c>
      <c r="K2542" s="2">
        <v>7</v>
      </c>
      <c r="L2542" s="2" t="str">
        <f>IF(F2542&gt;=4,"Positive",IF(F2542=3,"Neutral","Negative"))</f>
        <v>Positive</v>
      </c>
      <c r="M2542" s="2" t="str">
        <f>IF(K2542&gt;=9,"Promoter",IF(K2542&gt;=7,"Passive","Detractor"))</f>
        <v>Passive</v>
      </c>
      <c r="N2542" s="2" t="s">
        <v>7743</v>
      </c>
    </row>
    <row r="2543" spans="1:14" x14ac:dyDescent="0.2">
      <c r="A2543" s="2" t="s">
        <v>10278</v>
      </c>
      <c r="B2543" s="2" t="s">
        <v>7626</v>
      </c>
      <c r="C2543" s="2" t="s">
        <v>1278</v>
      </c>
      <c r="D2543" s="2" t="s">
        <v>37</v>
      </c>
      <c r="E2543" s="11">
        <v>46288</v>
      </c>
      <c r="F2543" s="2">
        <v>5</v>
      </c>
      <c r="G2543" s="2">
        <v>5</v>
      </c>
      <c r="H2543" s="2">
        <v>5</v>
      </c>
      <c r="I2543" s="2">
        <v>5</v>
      </c>
      <c r="J2543" s="2">
        <v>5</v>
      </c>
      <c r="K2543" s="2">
        <v>10</v>
      </c>
      <c r="L2543" s="2" t="str">
        <f>IF(F2543&gt;=4,"Positive",IF(F2543=3,"Neutral","Negative"))</f>
        <v>Positive</v>
      </c>
      <c r="M2543" s="2" t="str">
        <f>IF(K2543&gt;=9,"Promoter",IF(K2543&gt;=7,"Passive","Detractor"))</f>
        <v>Promoter</v>
      </c>
      <c r="N2543" s="2" t="s">
        <v>7743</v>
      </c>
    </row>
    <row r="2544" spans="1:14" x14ac:dyDescent="0.2">
      <c r="A2544" s="2" t="s">
        <v>10279</v>
      </c>
      <c r="B2544" s="2" t="s">
        <v>7644</v>
      </c>
      <c r="C2544" s="2" t="s">
        <v>732</v>
      </c>
      <c r="D2544" s="2" t="s">
        <v>73</v>
      </c>
      <c r="E2544" s="11">
        <v>46288</v>
      </c>
      <c r="F2544" s="2">
        <v>5</v>
      </c>
      <c r="G2544" s="2">
        <v>5</v>
      </c>
      <c r="H2544" s="2">
        <v>5</v>
      </c>
      <c r="I2544" s="2">
        <v>5</v>
      </c>
      <c r="J2544" s="2">
        <v>5</v>
      </c>
      <c r="K2544" s="2">
        <v>8</v>
      </c>
      <c r="L2544" s="2" t="str">
        <f>IF(F2544&gt;=4,"Positive",IF(F2544=3,"Neutral","Negative"))</f>
        <v>Positive</v>
      </c>
      <c r="M2544" s="2" t="str">
        <f>IF(K2544&gt;=9,"Promoter",IF(K2544&gt;=7,"Passive","Detractor"))</f>
        <v>Passive</v>
      </c>
      <c r="N2544" s="2" t="s">
        <v>7735</v>
      </c>
    </row>
    <row r="2545" spans="1:14" x14ac:dyDescent="0.2">
      <c r="A2545" s="2" t="s">
        <v>10280</v>
      </c>
      <c r="B2545" s="2" t="s">
        <v>7514</v>
      </c>
      <c r="C2545" s="2" t="s">
        <v>2430</v>
      </c>
      <c r="D2545" s="2" t="s">
        <v>112</v>
      </c>
      <c r="E2545" s="11">
        <v>46289</v>
      </c>
      <c r="F2545" s="2">
        <v>3</v>
      </c>
      <c r="G2545" s="2">
        <v>4</v>
      </c>
      <c r="H2545" s="2">
        <v>2</v>
      </c>
      <c r="I2545" s="2">
        <v>2</v>
      </c>
      <c r="J2545" s="2">
        <v>3</v>
      </c>
      <c r="K2545" s="2">
        <v>7</v>
      </c>
      <c r="L2545" s="2" t="str">
        <f>IF(F2545&gt;=4,"Positive",IF(F2545=3,"Neutral","Negative"))</f>
        <v>Neutral</v>
      </c>
      <c r="M2545" s="2" t="str">
        <f>IF(K2545&gt;=9,"Promoter",IF(K2545&gt;=7,"Passive","Detractor"))</f>
        <v>Passive</v>
      </c>
      <c r="N2545" s="2" t="s">
        <v>7735</v>
      </c>
    </row>
    <row r="2546" spans="1:14" x14ac:dyDescent="0.2">
      <c r="A2546" s="2" t="s">
        <v>10281</v>
      </c>
      <c r="B2546" s="2" t="s">
        <v>7623</v>
      </c>
      <c r="C2546" s="2" t="s">
        <v>2389</v>
      </c>
      <c r="D2546" s="2" t="s">
        <v>83</v>
      </c>
      <c r="E2546" s="11">
        <v>46289</v>
      </c>
      <c r="F2546" s="2">
        <v>4</v>
      </c>
      <c r="G2546" s="2">
        <v>4</v>
      </c>
      <c r="H2546" s="2">
        <v>5</v>
      </c>
      <c r="I2546" s="2">
        <v>4</v>
      </c>
      <c r="J2546" s="2">
        <v>4</v>
      </c>
      <c r="K2546" s="2">
        <v>8</v>
      </c>
      <c r="L2546" s="2" t="str">
        <f>IF(F2546&gt;=4,"Positive",IF(F2546=3,"Neutral","Negative"))</f>
        <v>Positive</v>
      </c>
      <c r="M2546" s="2" t="str">
        <f>IF(K2546&gt;=9,"Promoter",IF(K2546&gt;=7,"Passive","Detractor"))</f>
        <v>Passive</v>
      </c>
      <c r="N2546" s="2" t="s">
        <v>7735</v>
      </c>
    </row>
    <row r="2547" spans="1:14" x14ac:dyDescent="0.2">
      <c r="A2547" s="2" t="s">
        <v>10282</v>
      </c>
      <c r="B2547" s="2" t="s">
        <v>7532</v>
      </c>
      <c r="C2547" s="2" t="s">
        <v>911</v>
      </c>
      <c r="D2547" s="2" t="s">
        <v>32</v>
      </c>
      <c r="E2547" s="11">
        <v>46290</v>
      </c>
      <c r="F2547" s="2">
        <v>3</v>
      </c>
      <c r="G2547" s="2">
        <v>4</v>
      </c>
      <c r="H2547" s="2">
        <v>2</v>
      </c>
      <c r="I2547" s="2">
        <v>2</v>
      </c>
      <c r="J2547" s="2">
        <v>2</v>
      </c>
      <c r="K2547" s="2">
        <v>6</v>
      </c>
      <c r="L2547" s="2" t="str">
        <f>IF(F2547&gt;=4,"Positive",IF(F2547=3,"Neutral","Negative"))</f>
        <v>Neutral</v>
      </c>
      <c r="M2547" s="2" t="str">
        <f>IF(K2547&gt;=9,"Promoter",IF(K2547&gt;=7,"Passive","Detractor"))</f>
        <v>Detractor</v>
      </c>
      <c r="N2547" s="2" t="s">
        <v>7733</v>
      </c>
    </row>
    <row r="2548" spans="1:14" x14ac:dyDescent="0.2">
      <c r="A2548" s="2" t="s">
        <v>10283</v>
      </c>
      <c r="B2548" s="2" t="s">
        <v>7646</v>
      </c>
      <c r="C2548" s="2" t="s">
        <v>844</v>
      </c>
      <c r="D2548" s="2" t="s">
        <v>13</v>
      </c>
      <c r="E2548" s="11">
        <v>46290</v>
      </c>
      <c r="F2548" s="2">
        <v>5</v>
      </c>
      <c r="G2548" s="2">
        <v>5</v>
      </c>
      <c r="H2548" s="2">
        <v>5</v>
      </c>
      <c r="I2548" s="2">
        <v>5</v>
      </c>
      <c r="J2548" s="2">
        <v>5</v>
      </c>
      <c r="K2548" s="2">
        <v>8</v>
      </c>
      <c r="L2548" s="2" t="str">
        <f>IF(F2548&gt;=4,"Positive",IF(F2548=3,"Neutral","Negative"))</f>
        <v>Positive</v>
      </c>
      <c r="M2548" s="2" t="str">
        <f>IF(K2548&gt;=9,"Promoter",IF(K2548&gt;=7,"Passive","Detractor"))</f>
        <v>Passive</v>
      </c>
      <c r="N2548" s="2" t="s">
        <v>7743</v>
      </c>
    </row>
    <row r="2549" spans="1:14" x14ac:dyDescent="0.2">
      <c r="A2549" s="2" t="s">
        <v>10284</v>
      </c>
      <c r="B2549" s="2" t="s">
        <v>7448</v>
      </c>
      <c r="C2549" s="2" t="s">
        <v>1024</v>
      </c>
      <c r="D2549" s="2" t="s">
        <v>51</v>
      </c>
      <c r="E2549" s="11">
        <v>46291</v>
      </c>
      <c r="F2549" s="2">
        <v>4</v>
      </c>
      <c r="G2549" s="2">
        <v>5</v>
      </c>
      <c r="H2549" s="2">
        <v>4</v>
      </c>
      <c r="I2549" s="2">
        <v>4</v>
      </c>
      <c r="J2549" s="2">
        <v>4</v>
      </c>
      <c r="K2549" s="2">
        <v>9</v>
      </c>
      <c r="L2549" s="2" t="str">
        <f>IF(F2549&gt;=4,"Positive",IF(F2549=3,"Neutral","Negative"))</f>
        <v>Positive</v>
      </c>
      <c r="M2549" s="2" t="str">
        <f>IF(K2549&gt;=9,"Promoter",IF(K2549&gt;=7,"Passive","Detractor"))</f>
        <v>Promoter</v>
      </c>
      <c r="N2549" s="2" t="s">
        <v>7737</v>
      </c>
    </row>
    <row r="2550" spans="1:14" x14ac:dyDescent="0.2">
      <c r="A2550" s="2" t="s">
        <v>10285</v>
      </c>
      <c r="B2550" s="2" t="s">
        <v>7566</v>
      </c>
      <c r="C2550" s="2" t="s">
        <v>1837</v>
      </c>
      <c r="D2550" s="2" t="s">
        <v>129</v>
      </c>
      <c r="E2550" s="11">
        <v>46291</v>
      </c>
      <c r="F2550" s="2">
        <v>5</v>
      </c>
      <c r="G2550" s="2">
        <v>5</v>
      </c>
      <c r="H2550" s="2">
        <v>5</v>
      </c>
      <c r="I2550" s="2">
        <v>5</v>
      </c>
      <c r="J2550" s="2">
        <v>4</v>
      </c>
      <c r="K2550" s="2">
        <v>10</v>
      </c>
      <c r="L2550" s="2" t="str">
        <f>IF(F2550&gt;=4,"Positive",IF(F2550=3,"Neutral","Negative"))</f>
        <v>Positive</v>
      </c>
      <c r="M2550" s="2" t="str">
        <f>IF(K2550&gt;=9,"Promoter",IF(K2550&gt;=7,"Passive","Detractor"))</f>
        <v>Promoter</v>
      </c>
      <c r="N2550" s="2" t="s">
        <v>7733</v>
      </c>
    </row>
    <row r="2551" spans="1:14" x14ac:dyDescent="0.2">
      <c r="A2551" s="2" t="s">
        <v>10286</v>
      </c>
      <c r="B2551" s="2" t="s">
        <v>7582</v>
      </c>
      <c r="C2551" s="2" t="s">
        <v>1688</v>
      </c>
      <c r="D2551" s="2" t="s">
        <v>47</v>
      </c>
      <c r="E2551" s="11">
        <v>46291</v>
      </c>
      <c r="F2551" s="2">
        <v>4</v>
      </c>
      <c r="G2551" s="2">
        <v>4</v>
      </c>
      <c r="H2551" s="2">
        <v>4</v>
      </c>
      <c r="I2551" s="2">
        <v>3</v>
      </c>
      <c r="J2551" s="2">
        <v>4</v>
      </c>
      <c r="K2551" s="2">
        <v>7</v>
      </c>
      <c r="L2551" s="2" t="str">
        <f>IF(F2551&gt;=4,"Positive",IF(F2551=3,"Neutral","Negative"))</f>
        <v>Positive</v>
      </c>
      <c r="M2551" s="2" t="str">
        <f>IF(K2551&gt;=9,"Promoter",IF(K2551&gt;=7,"Passive","Detractor"))</f>
        <v>Passive</v>
      </c>
      <c r="N2551" s="2" t="s">
        <v>7743</v>
      </c>
    </row>
    <row r="2552" spans="1:14" x14ac:dyDescent="0.2">
      <c r="A2552" s="2" t="s">
        <v>10287</v>
      </c>
      <c r="B2552" s="2" t="s">
        <v>7265</v>
      </c>
      <c r="C2552" s="2" t="s">
        <v>2277</v>
      </c>
      <c r="D2552" s="2" t="s">
        <v>49</v>
      </c>
      <c r="E2552" s="11">
        <v>46292</v>
      </c>
      <c r="F2552" s="2">
        <v>3</v>
      </c>
      <c r="G2552" s="2">
        <v>3</v>
      </c>
      <c r="H2552" s="2">
        <v>3</v>
      </c>
      <c r="I2552" s="2">
        <v>2</v>
      </c>
      <c r="J2552" s="2">
        <v>4</v>
      </c>
      <c r="K2552" s="2">
        <v>6</v>
      </c>
      <c r="L2552" s="2" t="str">
        <f>IF(F2552&gt;=4,"Positive",IF(F2552=3,"Neutral","Negative"))</f>
        <v>Neutral</v>
      </c>
      <c r="M2552" s="2" t="str">
        <f>IF(K2552&gt;=9,"Promoter",IF(K2552&gt;=7,"Passive","Detractor"))</f>
        <v>Detractor</v>
      </c>
      <c r="N2552" s="2" t="s">
        <v>7743</v>
      </c>
    </row>
    <row r="2553" spans="1:14" x14ac:dyDescent="0.2">
      <c r="A2553" s="2" t="s">
        <v>10288</v>
      </c>
      <c r="B2553" s="2" t="s">
        <v>7358</v>
      </c>
      <c r="C2553" s="2" t="s">
        <v>1042</v>
      </c>
      <c r="D2553" s="2" t="s">
        <v>81</v>
      </c>
      <c r="E2553" s="11">
        <v>46293</v>
      </c>
      <c r="F2553" s="2">
        <v>5</v>
      </c>
      <c r="G2553" s="2">
        <v>5</v>
      </c>
      <c r="H2553" s="2">
        <v>4</v>
      </c>
      <c r="I2553" s="2">
        <v>5</v>
      </c>
      <c r="J2553" s="2">
        <v>5</v>
      </c>
      <c r="K2553" s="2">
        <v>9</v>
      </c>
      <c r="L2553" s="2" t="str">
        <f>IF(F2553&gt;=4,"Positive",IF(F2553=3,"Neutral","Negative"))</f>
        <v>Positive</v>
      </c>
      <c r="M2553" s="2" t="str">
        <f>IF(K2553&gt;=9,"Promoter",IF(K2553&gt;=7,"Passive","Detractor"))</f>
        <v>Promoter</v>
      </c>
      <c r="N2553" s="2" t="s">
        <v>7735</v>
      </c>
    </row>
    <row r="2554" spans="1:14" x14ac:dyDescent="0.2">
      <c r="A2554" s="2" t="s">
        <v>10289</v>
      </c>
      <c r="B2554" s="2" t="s">
        <v>7511</v>
      </c>
      <c r="C2554" s="2" t="s">
        <v>1902</v>
      </c>
      <c r="D2554" s="2" t="s">
        <v>69</v>
      </c>
      <c r="E2554" s="11">
        <v>46293</v>
      </c>
      <c r="F2554" s="2">
        <v>4</v>
      </c>
      <c r="G2554" s="2">
        <v>4</v>
      </c>
      <c r="H2554" s="2">
        <v>4</v>
      </c>
      <c r="I2554" s="2">
        <v>4</v>
      </c>
      <c r="J2554" s="2">
        <v>4</v>
      </c>
      <c r="K2554" s="2">
        <v>9</v>
      </c>
      <c r="L2554" s="2" t="str">
        <f>IF(F2554&gt;=4,"Positive",IF(F2554=3,"Neutral","Negative"))</f>
        <v>Positive</v>
      </c>
      <c r="M2554" s="2" t="str">
        <f>IF(K2554&gt;=9,"Promoter",IF(K2554&gt;=7,"Passive","Detractor"))</f>
        <v>Promoter</v>
      </c>
      <c r="N2554" s="2" t="s">
        <v>7737</v>
      </c>
    </row>
    <row r="2555" spans="1:14" x14ac:dyDescent="0.2">
      <c r="A2555" s="2" t="s">
        <v>10290</v>
      </c>
      <c r="B2555" s="2" t="s">
        <v>7650</v>
      </c>
      <c r="C2555" s="2" t="s">
        <v>1141</v>
      </c>
      <c r="D2555" s="2" t="s">
        <v>97</v>
      </c>
      <c r="E2555" s="11">
        <v>46293</v>
      </c>
      <c r="F2555" s="2">
        <v>4</v>
      </c>
      <c r="G2555" s="2">
        <v>3</v>
      </c>
      <c r="H2555" s="2">
        <v>5</v>
      </c>
      <c r="I2555" s="2">
        <v>5</v>
      </c>
      <c r="J2555" s="2">
        <v>4</v>
      </c>
      <c r="K2555" s="2">
        <v>9</v>
      </c>
      <c r="L2555" s="2" t="str">
        <f>IF(F2555&gt;=4,"Positive",IF(F2555=3,"Neutral","Negative"))</f>
        <v>Positive</v>
      </c>
      <c r="M2555" s="2" t="str">
        <f>IF(K2555&gt;=9,"Promoter",IF(K2555&gt;=7,"Passive","Detractor"))</f>
        <v>Promoter</v>
      </c>
      <c r="N2555" s="2" t="s">
        <v>7733</v>
      </c>
    </row>
    <row r="2556" spans="1:14" x14ac:dyDescent="0.2">
      <c r="A2556" s="2" t="s">
        <v>10291</v>
      </c>
      <c r="B2556" s="2" t="s">
        <v>7567</v>
      </c>
      <c r="C2556" s="2" t="s">
        <v>2147</v>
      </c>
      <c r="D2556" s="2" t="s">
        <v>34</v>
      </c>
      <c r="E2556" s="11">
        <v>46294</v>
      </c>
      <c r="F2556" s="2">
        <v>5</v>
      </c>
      <c r="G2556" s="2">
        <v>5</v>
      </c>
      <c r="H2556" s="2">
        <v>5</v>
      </c>
      <c r="I2556" s="2">
        <v>5</v>
      </c>
      <c r="J2556" s="2">
        <v>5</v>
      </c>
      <c r="K2556" s="2">
        <v>9</v>
      </c>
      <c r="L2556" s="2" t="str">
        <f>IF(F2556&gt;=4,"Positive",IF(F2556=3,"Neutral","Negative"))</f>
        <v>Positive</v>
      </c>
      <c r="M2556" s="2" t="str">
        <f>IF(K2556&gt;=9,"Promoter",IF(K2556&gt;=7,"Passive","Detractor"))</f>
        <v>Promoter</v>
      </c>
      <c r="N2556" s="2" t="s">
        <v>7737</v>
      </c>
    </row>
    <row r="2557" spans="1:14" x14ac:dyDescent="0.2">
      <c r="A2557" s="2" t="s">
        <v>10292</v>
      </c>
      <c r="B2557" s="2" t="s">
        <v>7572</v>
      </c>
      <c r="C2557" s="2" t="s">
        <v>1229</v>
      </c>
      <c r="D2557" s="2" t="s">
        <v>89</v>
      </c>
      <c r="E2557" s="11">
        <v>46294</v>
      </c>
      <c r="F2557" s="2">
        <v>4</v>
      </c>
      <c r="G2557" s="2">
        <v>4</v>
      </c>
      <c r="H2557" s="2">
        <v>4</v>
      </c>
      <c r="I2557" s="2">
        <v>4</v>
      </c>
      <c r="J2557" s="2">
        <v>5</v>
      </c>
      <c r="K2557" s="2">
        <v>8</v>
      </c>
      <c r="L2557" s="2" t="str">
        <f>IF(F2557&gt;=4,"Positive",IF(F2557=3,"Neutral","Negative"))</f>
        <v>Positive</v>
      </c>
      <c r="M2557" s="2" t="str">
        <f>IF(K2557&gt;=9,"Promoter",IF(K2557&gt;=7,"Passive","Detractor"))</f>
        <v>Passive</v>
      </c>
      <c r="N2557" s="2" t="s">
        <v>7737</v>
      </c>
    </row>
    <row r="2558" spans="1:14" x14ac:dyDescent="0.2">
      <c r="A2558" s="2" t="s">
        <v>10293</v>
      </c>
      <c r="B2558" s="2" t="s">
        <v>7619</v>
      </c>
      <c r="C2558" s="2" t="s">
        <v>1268</v>
      </c>
      <c r="D2558" s="2" t="s">
        <v>19</v>
      </c>
      <c r="E2558" s="11">
        <v>46294</v>
      </c>
      <c r="F2558" s="2">
        <v>4</v>
      </c>
      <c r="G2558" s="2">
        <v>3</v>
      </c>
      <c r="H2558" s="2">
        <v>5</v>
      </c>
      <c r="I2558" s="2">
        <v>4</v>
      </c>
      <c r="J2558" s="2">
        <v>4</v>
      </c>
      <c r="K2558" s="2">
        <v>8</v>
      </c>
      <c r="L2558" s="2" t="str">
        <f>IF(F2558&gt;=4,"Positive",IF(F2558=3,"Neutral","Negative"))</f>
        <v>Positive</v>
      </c>
      <c r="M2558" s="2" t="str">
        <f>IF(K2558&gt;=9,"Promoter",IF(K2558&gt;=7,"Passive","Detractor"))</f>
        <v>Passive</v>
      </c>
      <c r="N2558" s="2" t="s">
        <v>7735</v>
      </c>
    </row>
    <row r="2559" spans="1:14" x14ac:dyDescent="0.2">
      <c r="A2559" s="2" t="s">
        <v>10294</v>
      </c>
      <c r="B2559" s="2" t="s">
        <v>7595</v>
      </c>
      <c r="C2559" s="2" t="s">
        <v>324</v>
      </c>
      <c r="D2559" s="2" t="s">
        <v>89</v>
      </c>
      <c r="E2559" s="11">
        <v>46295</v>
      </c>
      <c r="F2559" s="2">
        <v>4</v>
      </c>
      <c r="G2559" s="2">
        <v>4</v>
      </c>
      <c r="H2559" s="2">
        <v>5</v>
      </c>
      <c r="I2559" s="2">
        <v>4</v>
      </c>
      <c r="J2559" s="2">
        <v>4</v>
      </c>
      <c r="K2559" s="2">
        <v>8</v>
      </c>
      <c r="L2559" s="2" t="str">
        <f>IF(F2559&gt;=4,"Positive",IF(F2559=3,"Neutral","Negative"))</f>
        <v>Positive</v>
      </c>
      <c r="M2559" s="2" t="str">
        <f>IF(K2559&gt;=9,"Promoter",IF(K2559&gt;=7,"Passive","Detractor"))</f>
        <v>Passive</v>
      </c>
      <c r="N2559" s="2" t="s">
        <v>7737</v>
      </c>
    </row>
    <row r="2560" spans="1:14" x14ac:dyDescent="0.2">
      <c r="A2560" s="2" t="s">
        <v>10295</v>
      </c>
      <c r="B2560" s="2" t="s">
        <v>7624</v>
      </c>
      <c r="C2560" s="2" t="s">
        <v>2452</v>
      </c>
      <c r="D2560" s="2" t="s">
        <v>77</v>
      </c>
      <c r="E2560" s="11">
        <v>46295</v>
      </c>
      <c r="F2560" s="2">
        <v>4</v>
      </c>
      <c r="G2560" s="2">
        <v>4</v>
      </c>
      <c r="H2560" s="2">
        <v>3</v>
      </c>
      <c r="I2560" s="2">
        <v>4</v>
      </c>
      <c r="J2560" s="2">
        <v>4</v>
      </c>
      <c r="K2560" s="2">
        <v>7</v>
      </c>
      <c r="L2560" s="2" t="str">
        <f>IF(F2560&gt;=4,"Positive",IF(F2560=3,"Neutral","Negative"))</f>
        <v>Positive</v>
      </c>
      <c r="M2560" s="2" t="str">
        <f>IF(K2560&gt;=9,"Promoter",IF(K2560&gt;=7,"Passive","Detractor"))</f>
        <v>Passive</v>
      </c>
      <c r="N2560" s="2" t="s">
        <v>7737</v>
      </c>
    </row>
    <row r="2561" spans="1:14" x14ac:dyDescent="0.2">
      <c r="A2561" s="2" t="s">
        <v>10296</v>
      </c>
      <c r="B2561" s="2" t="s">
        <v>7645</v>
      </c>
      <c r="C2561" s="2" t="s">
        <v>223</v>
      </c>
      <c r="D2561" s="2" t="s">
        <v>43</v>
      </c>
      <c r="E2561" s="11">
        <v>46295</v>
      </c>
      <c r="F2561" s="2">
        <v>4</v>
      </c>
      <c r="G2561" s="2">
        <v>5</v>
      </c>
      <c r="H2561" s="2">
        <v>3</v>
      </c>
      <c r="I2561" s="2">
        <v>4</v>
      </c>
      <c r="J2561" s="2">
        <v>5</v>
      </c>
      <c r="K2561" s="2">
        <v>9</v>
      </c>
      <c r="L2561" s="2" t="str">
        <f>IF(F2561&gt;=4,"Positive",IF(F2561=3,"Neutral","Negative"))</f>
        <v>Positive</v>
      </c>
      <c r="M2561" s="2" t="str">
        <f>IF(K2561&gt;=9,"Promoter",IF(K2561&gt;=7,"Passive","Detractor"))</f>
        <v>Promoter</v>
      </c>
      <c r="N2561" s="2" t="s">
        <v>7737</v>
      </c>
    </row>
    <row r="2562" spans="1:14" x14ac:dyDescent="0.2">
      <c r="A2562" s="2" t="s">
        <v>10297</v>
      </c>
      <c r="B2562" s="2" t="s">
        <v>7656</v>
      </c>
      <c r="C2562" s="2" t="s">
        <v>783</v>
      </c>
      <c r="D2562" s="2" t="s">
        <v>39</v>
      </c>
      <c r="E2562" s="11">
        <v>46295</v>
      </c>
      <c r="F2562" s="2">
        <v>5</v>
      </c>
      <c r="G2562" s="2">
        <v>4</v>
      </c>
      <c r="H2562" s="2">
        <v>5</v>
      </c>
      <c r="I2562" s="2">
        <v>5</v>
      </c>
      <c r="J2562" s="2">
        <v>5</v>
      </c>
      <c r="K2562" s="2">
        <v>8</v>
      </c>
      <c r="L2562" s="2" t="str">
        <f>IF(F2562&gt;=4,"Positive",IF(F2562=3,"Neutral","Negative"))</f>
        <v>Positive</v>
      </c>
      <c r="M2562" s="2" t="str">
        <f>IF(K2562&gt;=9,"Promoter",IF(K2562&gt;=7,"Passive","Detractor"))</f>
        <v>Passive</v>
      </c>
      <c r="N2562" s="2" t="s">
        <v>7735</v>
      </c>
    </row>
    <row r="2563" spans="1:14" x14ac:dyDescent="0.2">
      <c r="A2563" s="2" t="s">
        <v>10298</v>
      </c>
      <c r="B2563" s="2" t="s">
        <v>7661</v>
      </c>
      <c r="C2563" s="2" t="s">
        <v>1707</v>
      </c>
      <c r="D2563" s="2" t="s">
        <v>16</v>
      </c>
      <c r="E2563" s="11">
        <v>46295</v>
      </c>
      <c r="F2563" s="2">
        <v>4</v>
      </c>
      <c r="G2563" s="2">
        <v>3</v>
      </c>
      <c r="H2563" s="2">
        <v>5</v>
      </c>
      <c r="I2563" s="2">
        <v>4</v>
      </c>
      <c r="J2563" s="2">
        <v>3</v>
      </c>
      <c r="K2563" s="2">
        <v>8</v>
      </c>
      <c r="L2563" s="2" t="str">
        <f>IF(F2563&gt;=4,"Positive",IF(F2563=3,"Neutral","Negative"))</f>
        <v>Positive</v>
      </c>
      <c r="M2563" s="2" t="str">
        <f>IF(K2563&gt;=9,"Promoter",IF(K2563&gt;=7,"Passive","Detractor"))</f>
        <v>Passive</v>
      </c>
      <c r="N2563" s="2" t="s">
        <v>7743</v>
      </c>
    </row>
    <row r="2564" spans="1:14" x14ac:dyDescent="0.2">
      <c r="A2564" s="2" t="s">
        <v>10299</v>
      </c>
      <c r="B2564" s="2" t="s">
        <v>7578</v>
      </c>
      <c r="C2564" s="2" t="s">
        <v>608</v>
      </c>
      <c r="D2564" s="2" t="s">
        <v>57</v>
      </c>
      <c r="E2564" s="11">
        <v>46296</v>
      </c>
      <c r="F2564" s="2">
        <v>3</v>
      </c>
      <c r="G2564" s="2">
        <v>2</v>
      </c>
      <c r="H2564" s="2">
        <v>4</v>
      </c>
      <c r="I2564" s="2">
        <v>2</v>
      </c>
      <c r="J2564" s="2">
        <v>3</v>
      </c>
      <c r="K2564" s="2">
        <v>7</v>
      </c>
      <c r="L2564" s="2" t="str">
        <f>IF(F2564&gt;=4,"Positive",IF(F2564=3,"Neutral","Negative"))</f>
        <v>Neutral</v>
      </c>
      <c r="M2564" s="2" t="str">
        <f>IF(K2564&gt;=9,"Promoter",IF(K2564&gt;=7,"Passive","Detractor"))</f>
        <v>Passive</v>
      </c>
      <c r="N2564" s="2" t="s">
        <v>7743</v>
      </c>
    </row>
    <row r="2565" spans="1:14" x14ac:dyDescent="0.2">
      <c r="A2565" s="2" t="s">
        <v>10300</v>
      </c>
      <c r="B2565" s="2" t="s">
        <v>7632</v>
      </c>
      <c r="C2565" s="2" t="s">
        <v>974</v>
      </c>
      <c r="D2565" s="2" t="s">
        <v>87</v>
      </c>
      <c r="E2565" s="11">
        <v>46296</v>
      </c>
      <c r="F2565" s="2">
        <v>4</v>
      </c>
      <c r="G2565" s="2">
        <v>5</v>
      </c>
      <c r="H2565" s="2">
        <v>3</v>
      </c>
      <c r="I2565" s="2">
        <v>3</v>
      </c>
      <c r="J2565" s="2">
        <v>4</v>
      </c>
      <c r="K2565" s="2">
        <v>9</v>
      </c>
      <c r="L2565" s="2" t="str">
        <f>IF(F2565&gt;=4,"Positive",IF(F2565=3,"Neutral","Negative"))</f>
        <v>Positive</v>
      </c>
      <c r="M2565" s="2" t="str">
        <f>IF(K2565&gt;=9,"Promoter",IF(K2565&gt;=7,"Passive","Detractor"))</f>
        <v>Promoter</v>
      </c>
      <c r="N2565" s="2" t="s">
        <v>7743</v>
      </c>
    </row>
    <row r="2566" spans="1:14" x14ac:dyDescent="0.2">
      <c r="A2566" s="2" t="s">
        <v>10301</v>
      </c>
      <c r="B2566" s="2" t="s">
        <v>6062</v>
      </c>
      <c r="C2566" s="2" t="s">
        <v>2433</v>
      </c>
      <c r="D2566" s="2" t="s">
        <v>47</v>
      </c>
      <c r="E2566" s="11">
        <v>46297</v>
      </c>
      <c r="F2566" s="2">
        <v>4</v>
      </c>
      <c r="G2566" s="2">
        <v>5</v>
      </c>
      <c r="H2566" s="2">
        <v>4</v>
      </c>
      <c r="I2566" s="2">
        <v>3</v>
      </c>
      <c r="J2566" s="2">
        <v>5</v>
      </c>
      <c r="K2566" s="2">
        <v>8</v>
      </c>
      <c r="L2566" s="2" t="str">
        <f>IF(F2566&gt;=4,"Positive",IF(F2566=3,"Neutral","Negative"))</f>
        <v>Positive</v>
      </c>
      <c r="M2566" s="2" t="str">
        <f>IF(K2566&gt;=9,"Promoter",IF(K2566&gt;=7,"Passive","Detractor"))</f>
        <v>Passive</v>
      </c>
      <c r="N2566" s="2" t="s">
        <v>7733</v>
      </c>
    </row>
    <row r="2567" spans="1:14" x14ac:dyDescent="0.2">
      <c r="A2567" s="2" t="s">
        <v>10302</v>
      </c>
      <c r="B2567" s="2" t="s">
        <v>7406</v>
      </c>
      <c r="C2567" s="2" t="s">
        <v>1247</v>
      </c>
      <c r="D2567" s="2" t="s">
        <v>61</v>
      </c>
      <c r="E2567" s="11">
        <v>46297</v>
      </c>
      <c r="F2567" s="2">
        <v>5</v>
      </c>
      <c r="G2567" s="2">
        <v>5</v>
      </c>
      <c r="H2567" s="2">
        <v>5</v>
      </c>
      <c r="I2567" s="2">
        <v>5</v>
      </c>
      <c r="J2567" s="2">
        <v>4</v>
      </c>
      <c r="K2567" s="2">
        <v>10</v>
      </c>
      <c r="L2567" s="2" t="str">
        <f>IF(F2567&gt;=4,"Positive",IF(F2567=3,"Neutral","Negative"))</f>
        <v>Positive</v>
      </c>
      <c r="M2567" s="2" t="str">
        <f>IF(K2567&gt;=9,"Promoter",IF(K2567&gt;=7,"Passive","Detractor"))</f>
        <v>Promoter</v>
      </c>
      <c r="N2567" s="2" t="s">
        <v>7737</v>
      </c>
    </row>
    <row r="2568" spans="1:14" x14ac:dyDescent="0.2">
      <c r="A2568" s="2" t="s">
        <v>10303</v>
      </c>
      <c r="B2568" s="2" t="s">
        <v>7637</v>
      </c>
      <c r="C2568" s="2" t="s">
        <v>2323</v>
      </c>
      <c r="D2568" s="2" t="s">
        <v>73</v>
      </c>
      <c r="E2568" s="11">
        <v>46298</v>
      </c>
      <c r="F2568" s="2">
        <v>4</v>
      </c>
      <c r="G2568" s="2">
        <v>4</v>
      </c>
      <c r="H2568" s="2">
        <v>4</v>
      </c>
      <c r="I2568" s="2">
        <v>4</v>
      </c>
      <c r="J2568" s="2">
        <v>4</v>
      </c>
      <c r="K2568" s="2">
        <v>9</v>
      </c>
      <c r="L2568" s="2" t="str">
        <f>IF(F2568&gt;=4,"Positive",IF(F2568=3,"Neutral","Negative"))</f>
        <v>Positive</v>
      </c>
      <c r="M2568" s="2" t="str">
        <f>IF(K2568&gt;=9,"Promoter",IF(K2568&gt;=7,"Passive","Detractor"))</f>
        <v>Promoter</v>
      </c>
      <c r="N2568" s="2" t="s">
        <v>7743</v>
      </c>
    </row>
    <row r="2569" spans="1:14" x14ac:dyDescent="0.2">
      <c r="A2569" s="2" t="s">
        <v>10304</v>
      </c>
      <c r="B2569" s="2" t="s">
        <v>7649</v>
      </c>
      <c r="C2569" s="2" t="s">
        <v>1035</v>
      </c>
      <c r="D2569" s="2" t="s">
        <v>69</v>
      </c>
      <c r="E2569" s="11">
        <v>46298</v>
      </c>
      <c r="F2569" s="2">
        <v>4</v>
      </c>
      <c r="G2569" s="2">
        <v>5</v>
      </c>
      <c r="H2569" s="2">
        <v>5</v>
      </c>
      <c r="I2569" s="2">
        <v>4</v>
      </c>
      <c r="J2569" s="2">
        <v>4</v>
      </c>
      <c r="K2569" s="2">
        <v>9</v>
      </c>
      <c r="L2569" s="2" t="str">
        <f>IF(F2569&gt;=4,"Positive",IF(F2569=3,"Neutral","Negative"))</f>
        <v>Positive</v>
      </c>
      <c r="M2569" s="2" t="str">
        <f>IF(K2569&gt;=9,"Promoter",IF(K2569&gt;=7,"Passive","Detractor"))</f>
        <v>Promoter</v>
      </c>
      <c r="N2569" s="2" t="s">
        <v>7743</v>
      </c>
    </row>
    <row r="2570" spans="1:14" x14ac:dyDescent="0.2">
      <c r="A2570" s="2" t="s">
        <v>10305</v>
      </c>
      <c r="B2570" s="2" t="s">
        <v>7508</v>
      </c>
      <c r="C2570" s="2" t="s">
        <v>852</v>
      </c>
      <c r="D2570" s="2" t="s">
        <v>112</v>
      </c>
      <c r="E2570" s="11">
        <v>46300</v>
      </c>
      <c r="F2570" s="2">
        <v>4</v>
      </c>
      <c r="G2570" s="2">
        <v>5</v>
      </c>
      <c r="H2570" s="2">
        <v>5</v>
      </c>
      <c r="I2570" s="2">
        <v>4</v>
      </c>
      <c r="J2570" s="2">
        <v>4</v>
      </c>
      <c r="K2570" s="2">
        <v>7</v>
      </c>
      <c r="L2570" s="2" t="str">
        <f>IF(F2570&gt;=4,"Positive",IF(F2570=3,"Neutral","Negative"))</f>
        <v>Positive</v>
      </c>
      <c r="M2570" s="2" t="str">
        <f>IF(K2570&gt;=9,"Promoter",IF(K2570&gt;=7,"Passive","Detractor"))</f>
        <v>Passive</v>
      </c>
      <c r="N2570" s="2" t="s">
        <v>7743</v>
      </c>
    </row>
    <row r="2571" spans="1:14" x14ac:dyDescent="0.2">
      <c r="A2571" s="2" t="s">
        <v>10306</v>
      </c>
      <c r="B2571" s="2" t="s">
        <v>7528</v>
      </c>
      <c r="C2571" s="2" t="s">
        <v>720</v>
      </c>
      <c r="D2571" s="2" t="s">
        <v>99</v>
      </c>
      <c r="E2571" s="11">
        <v>46300</v>
      </c>
      <c r="F2571" s="2">
        <v>4</v>
      </c>
      <c r="G2571" s="2">
        <v>3</v>
      </c>
      <c r="H2571" s="2">
        <v>5</v>
      </c>
      <c r="I2571" s="2">
        <v>4</v>
      </c>
      <c r="J2571" s="2">
        <v>4</v>
      </c>
      <c r="K2571" s="2">
        <v>7</v>
      </c>
      <c r="L2571" s="2" t="str">
        <f>IF(F2571&gt;=4,"Positive",IF(F2571=3,"Neutral","Negative"))</f>
        <v>Positive</v>
      </c>
      <c r="M2571" s="2" t="str">
        <f>IF(K2571&gt;=9,"Promoter",IF(K2571&gt;=7,"Passive","Detractor"))</f>
        <v>Passive</v>
      </c>
      <c r="N2571" s="2" t="s">
        <v>7743</v>
      </c>
    </row>
    <row r="2572" spans="1:14" x14ac:dyDescent="0.2">
      <c r="A2572" s="2" t="s">
        <v>10307</v>
      </c>
      <c r="B2572" s="2" t="s">
        <v>7564</v>
      </c>
      <c r="C2572" s="2" t="s">
        <v>2525</v>
      </c>
      <c r="D2572" s="2" t="s">
        <v>16</v>
      </c>
      <c r="E2572" s="11">
        <v>46300</v>
      </c>
      <c r="F2572" s="2">
        <v>3</v>
      </c>
      <c r="G2572" s="2">
        <v>4</v>
      </c>
      <c r="H2572" s="2">
        <v>3</v>
      </c>
      <c r="I2572" s="2">
        <v>3</v>
      </c>
      <c r="J2572" s="2">
        <v>4</v>
      </c>
      <c r="K2572" s="2">
        <v>7</v>
      </c>
      <c r="L2572" s="2" t="str">
        <f>IF(F2572&gt;=4,"Positive",IF(F2572=3,"Neutral","Negative"))</f>
        <v>Neutral</v>
      </c>
      <c r="M2572" s="2" t="str">
        <f>IF(K2572&gt;=9,"Promoter",IF(K2572&gt;=7,"Passive","Detractor"))</f>
        <v>Passive</v>
      </c>
      <c r="N2572" s="2" t="s">
        <v>7735</v>
      </c>
    </row>
    <row r="2573" spans="1:14" x14ac:dyDescent="0.2">
      <c r="A2573" s="2" t="s">
        <v>10308</v>
      </c>
      <c r="B2573" s="2" t="s">
        <v>7602</v>
      </c>
      <c r="C2573" s="2" t="s">
        <v>2292</v>
      </c>
      <c r="D2573" s="2" t="s">
        <v>51</v>
      </c>
      <c r="E2573" s="11">
        <v>46300</v>
      </c>
      <c r="F2573" s="2">
        <v>5</v>
      </c>
      <c r="G2573" s="2">
        <v>5</v>
      </c>
      <c r="H2573" s="2">
        <v>5</v>
      </c>
      <c r="I2573" s="2">
        <v>4</v>
      </c>
      <c r="J2573" s="2">
        <v>5</v>
      </c>
      <c r="K2573" s="2">
        <v>10</v>
      </c>
      <c r="L2573" s="2" t="str">
        <f>IF(F2573&gt;=4,"Positive",IF(F2573=3,"Neutral","Negative"))</f>
        <v>Positive</v>
      </c>
      <c r="M2573" s="2" t="str">
        <f>IF(K2573&gt;=9,"Promoter",IF(K2573&gt;=7,"Passive","Detractor"))</f>
        <v>Promoter</v>
      </c>
      <c r="N2573" s="2" t="s">
        <v>7735</v>
      </c>
    </row>
    <row r="2574" spans="1:14" x14ac:dyDescent="0.2">
      <c r="A2574" s="2" t="s">
        <v>10309</v>
      </c>
      <c r="B2574" s="2" t="s">
        <v>7609</v>
      </c>
      <c r="C2574" s="2" t="s">
        <v>1960</v>
      </c>
      <c r="D2574" s="2" t="s">
        <v>71</v>
      </c>
      <c r="E2574" s="11">
        <v>46300</v>
      </c>
      <c r="F2574" s="2">
        <v>5</v>
      </c>
      <c r="G2574" s="2">
        <v>5</v>
      </c>
      <c r="H2574" s="2">
        <v>5</v>
      </c>
      <c r="I2574" s="2">
        <v>5</v>
      </c>
      <c r="J2574" s="2">
        <v>5</v>
      </c>
      <c r="K2574" s="2">
        <v>10</v>
      </c>
      <c r="L2574" s="2" t="str">
        <f>IF(F2574&gt;=4,"Positive",IF(F2574=3,"Neutral","Negative"))</f>
        <v>Positive</v>
      </c>
      <c r="M2574" s="2" t="str">
        <f>IF(K2574&gt;=9,"Promoter",IF(K2574&gt;=7,"Passive","Detractor"))</f>
        <v>Promoter</v>
      </c>
      <c r="N2574" s="2" t="s">
        <v>7733</v>
      </c>
    </row>
    <row r="2575" spans="1:14" x14ac:dyDescent="0.2">
      <c r="A2575" s="2" t="s">
        <v>10310</v>
      </c>
      <c r="B2575" s="2" t="s">
        <v>7615</v>
      </c>
      <c r="C2575" s="2" t="s">
        <v>2468</v>
      </c>
      <c r="D2575" s="2" t="s">
        <v>9</v>
      </c>
      <c r="E2575" s="11">
        <v>46300</v>
      </c>
      <c r="F2575" s="2">
        <v>5</v>
      </c>
      <c r="G2575" s="2">
        <v>5</v>
      </c>
      <c r="H2575" s="2">
        <v>5</v>
      </c>
      <c r="I2575" s="2">
        <v>5</v>
      </c>
      <c r="J2575" s="2">
        <v>5</v>
      </c>
      <c r="K2575" s="2">
        <v>9</v>
      </c>
      <c r="L2575" s="2" t="str">
        <f>IF(F2575&gt;=4,"Positive",IF(F2575=3,"Neutral","Negative"))</f>
        <v>Positive</v>
      </c>
      <c r="M2575" s="2" t="str">
        <f>IF(K2575&gt;=9,"Promoter",IF(K2575&gt;=7,"Passive","Detractor"))</f>
        <v>Promoter</v>
      </c>
      <c r="N2575" s="2" t="s">
        <v>7737</v>
      </c>
    </row>
    <row r="2576" spans="1:14" x14ac:dyDescent="0.2">
      <c r="A2576" s="2" t="s">
        <v>10311</v>
      </c>
      <c r="B2576" s="2" t="s">
        <v>7625</v>
      </c>
      <c r="C2576" s="2" t="s">
        <v>1234</v>
      </c>
      <c r="D2576" s="2" t="s">
        <v>118</v>
      </c>
      <c r="E2576" s="11">
        <v>46300</v>
      </c>
      <c r="F2576" s="2">
        <v>5</v>
      </c>
      <c r="G2576" s="2">
        <v>4</v>
      </c>
      <c r="H2576" s="2">
        <v>5</v>
      </c>
      <c r="I2576" s="2">
        <v>5</v>
      </c>
      <c r="J2576" s="2">
        <v>5</v>
      </c>
      <c r="K2576" s="2">
        <v>9</v>
      </c>
      <c r="L2576" s="2" t="str">
        <f>IF(F2576&gt;=4,"Positive",IF(F2576=3,"Neutral","Negative"))</f>
        <v>Positive</v>
      </c>
      <c r="M2576" s="2" t="str">
        <f>IF(K2576&gt;=9,"Promoter",IF(K2576&gt;=7,"Passive","Detractor"))</f>
        <v>Promoter</v>
      </c>
      <c r="N2576" s="2" t="s">
        <v>7743</v>
      </c>
    </row>
    <row r="2577" spans="1:14" x14ac:dyDescent="0.2">
      <c r="A2577" s="2" t="s">
        <v>10312</v>
      </c>
      <c r="B2577" s="2" t="s">
        <v>7647</v>
      </c>
      <c r="C2577" s="2" t="s">
        <v>2358</v>
      </c>
      <c r="D2577" s="2" t="s">
        <v>83</v>
      </c>
      <c r="E2577" s="11">
        <v>46300</v>
      </c>
      <c r="F2577" s="2">
        <v>5</v>
      </c>
      <c r="G2577" s="2">
        <v>5</v>
      </c>
      <c r="H2577" s="2">
        <v>5</v>
      </c>
      <c r="I2577" s="2">
        <v>4</v>
      </c>
      <c r="J2577" s="2">
        <v>5</v>
      </c>
      <c r="K2577" s="2">
        <v>9</v>
      </c>
      <c r="L2577" s="2" t="str">
        <f>IF(F2577&gt;=4,"Positive",IF(F2577=3,"Neutral","Negative"))</f>
        <v>Positive</v>
      </c>
      <c r="M2577" s="2" t="str">
        <f>IF(K2577&gt;=9,"Promoter",IF(K2577&gt;=7,"Passive","Detractor"))</f>
        <v>Promoter</v>
      </c>
      <c r="N2577" s="2" t="s">
        <v>7733</v>
      </c>
    </row>
    <row r="2578" spans="1:14" x14ac:dyDescent="0.2">
      <c r="A2578" s="2" t="s">
        <v>10313</v>
      </c>
      <c r="B2578" s="2" t="s">
        <v>7657</v>
      </c>
      <c r="C2578" s="2" t="s">
        <v>1206</v>
      </c>
      <c r="D2578" s="2" t="s">
        <v>93</v>
      </c>
      <c r="E2578" s="11">
        <v>46300</v>
      </c>
      <c r="F2578" s="2">
        <v>3</v>
      </c>
      <c r="G2578" s="2">
        <v>3</v>
      </c>
      <c r="H2578" s="2">
        <v>3</v>
      </c>
      <c r="I2578" s="2">
        <v>3</v>
      </c>
      <c r="J2578" s="2">
        <v>3</v>
      </c>
      <c r="K2578" s="2">
        <v>6</v>
      </c>
      <c r="L2578" s="2" t="str">
        <f>IF(F2578&gt;=4,"Positive",IF(F2578=3,"Neutral","Negative"))</f>
        <v>Neutral</v>
      </c>
      <c r="M2578" s="2" t="str">
        <f>IF(K2578&gt;=9,"Promoter",IF(K2578&gt;=7,"Passive","Detractor"))</f>
        <v>Detractor</v>
      </c>
      <c r="N2578" s="2" t="s">
        <v>7735</v>
      </c>
    </row>
    <row r="2579" spans="1:14" x14ac:dyDescent="0.2">
      <c r="A2579" s="2" t="s">
        <v>10314</v>
      </c>
      <c r="B2579" s="2" t="s">
        <v>7658</v>
      </c>
      <c r="C2579" s="2" t="s">
        <v>1457</v>
      </c>
      <c r="D2579" s="2" t="s">
        <v>120</v>
      </c>
      <c r="E2579" s="11">
        <v>46300</v>
      </c>
      <c r="F2579" s="2">
        <v>3</v>
      </c>
      <c r="G2579" s="2">
        <v>3</v>
      </c>
      <c r="H2579" s="2">
        <v>4</v>
      </c>
      <c r="I2579" s="2">
        <v>3</v>
      </c>
      <c r="J2579" s="2">
        <v>3</v>
      </c>
      <c r="K2579" s="2">
        <v>5</v>
      </c>
      <c r="L2579" s="2" t="str">
        <f>IF(F2579&gt;=4,"Positive",IF(F2579=3,"Neutral","Negative"))</f>
        <v>Neutral</v>
      </c>
      <c r="M2579" s="2" t="str">
        <f>IF(K2579&gt;=9,"Promoter",IF(K2579&gt;=7,"Passive","Detractor"))</f>
        <v>Detractor</v>
      </c>
      <c r="N2579" s="2" t="s">
        <v>7743</v>
      </c>
    </row>
    <row r="2580" spans="1:14" x14ac:dyDescent="0.2">
      <c r="A2580" s="2" t="s">
        <v>10315</v>
      </c>
      <c r="B2580" s="2" t="s">
        <v>7662</v>
      </c>
      <c r="C2580" s="2" t="s">
        <v>577</v>
      </c>
      <c r="D2580" s="2" t="s">
        <v>81</v>
      </c>
      <c r="E2580" s="11">
        <v>46300</v>
      </c>
      <c r="F2580" s="2">
        <v>4</v>
      </c>
      <c r="G2580" s="2">
        <v>4</v>
      </c>
      <c r="H2580" s="2">
        <v>4</v>
      </c>
      <c r="I2580" s="2">
        <v>5</v>
      </c>
      <c r="J2580" s="2">
        <v>4</v>
      </c>
      <c r="K2580" s="2">
        <v>7</v>
      </c>
      <c r="L2580" s="2" t="str">
        <f>IF(F2580&gt;=4,"Positive",IF(F2580=3,"Neutral","Negative"))</f>
        <v>Positive</v>
      </c>
      <c r="M2580" s="2" t="str">
        <f>IF(K2580&gt;=9,"Promoter",IF(K2580&gt;=7,"Passive","Detractor"))</f>
        <v>Passive</v>
      </c>
      <c r="N2580" s="2" t="s">
        <v>7743</v>
      </c>
    </row>
    <row r="2581" spans="1:14" x14ac:dyDescent="0.2">
      <c r="A2581" s="2" t="s">
        <v>10316</v>
      </c>
      <c r="B2581" s="2" t="s">
        <v>7663</v>
      </c>
      <c r="C2581" s="2" t="s">
        <v>825</v>
      </c>
      <c r="D2581" s="2" t="s">
        <v>116</v>
      </c>
      <c r="E2581" s="11">
        <v>46300</v>
      </c>
      <c r="F2581" s="2">
        <v>3</v>
      </c>
      <c r="G2581" s="2">
        <v>3</v>
      </c>
      <c r="H2581" s="2">
        <v>3</v>
      </c>
      <c r="I2581" s="2">
        <v>2</v>
      </c>
      <c r="J2581" s="2">
        <v>2</v>
      </c>
      <c r="K2581" s="2">
        <v>6</v>
      </c>
      <c r="L2581" s="2" t="str">
        <f>IF(F2581&gt;=4,"Positive",IF(F2581=3,"Neutral","Negative"))</f>
        <v>Neutral</v>
      </c>
      <c r="M2581" s="2" t="str">
        <f>IF(K2581&gt;=9,"Promoter",IF(K2581&gt;=7,"Passive","Detractor"))</f>
        <v>Detractor</v>
      </c>
      <c r="N2581" s="2" t="s">
        <v>7733</v>
      </c>
    </row>
    <row r="2582" spans="1:14" x14ac:dyDescent="0.2">
      <c r="A2582" s="2" t="s">
        <v>10317</v>
      </c>
      <c r="B2582" s="2" t="s">
        <v>7665</v>
      </c>
      <c r="C2582" s="2" t="s">
        <v>2238</v>
      </c>
      <c r="D2582" s="2" t="s">
        <v>26</v>
      </c>
      <c r="E2582" s="11">
        <v>46300</v>
      </c>
      <c r="F2582" s="2">
        <v>5</v>
      </c>
      <c r="G2582" s="2">
        <v>5</v>
      </c>
      <c r="H2582" s="2">
        <v>5</v>
      </c>
      <c r="I2582" s="2">
        <v>5</v>
      </c>
      <c r="J2582" s="2">
        <v>5</v>
      </c>
      <c r="K2582" s="2">
        <v>9</v>
      </c>
      <c r="L2582" s="2" t="str">
        <f>IF(F2582&gt;=4,"Positive",IF(F2582=3,"Neutral","Negative"))</f>
        <v>Positive</v>
      </c>
      <c r="M2582" s="2" t="str">
        <f>IF(K2582&gt;=9,"Promoter",IF(K2582&gt;=7,"Passive","Detractor"))</f>
        <v>Promoter</v>
      </c>
      <c r="N2582" s="2" t="s">
        <v>7735</v>
      </c>
    </row>
  </sheetData>
  <autoFilter ref="A1:N2582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B1:O75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10318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10319</v>
      </c>
      <c r="C3" s="26"/>
      <c r="D3" s="26" t="s">
        <v>10320</v>
      </c>
      <c r="E3" s="26"/>
      <c r="F3" s="26" t="s">
        <v>10321</v>
      </c>
      <c r="G3" s="26"/>
      <c r="H3" s="26" t="s">
        <v>10322</v>
      </c>
      <c r="I3" s="26"/>
      <c r="J3" s="26" t="s">
        <v>10323</v>
      </c>
      <c r="K3" s="26"/>
      <c r="L3" s="26" t="s">
        <v>10324</v>
      </c>
      <c r="M3" s="26"/>
      <c r="N3" s="26" t="s">
        <v>10325</v>
      </c>
      <c r="O3" s="26"/>
    </row>
    <row r="4" spans="2:15" ht="25.5" customHeight="1" x14ac:dyDescent="0.2">
      <c r="B4" s="22">
        <f>COUNTA(Reviews!$A$2:$A$2582)</f>
        <v>2581</v>
      </c>
      <c r="C4" s="22"/>
      <c r="D4" s="27">
        <f>AVERAGE(Reviews!$F$2:$F$2582)</f>
        <v>4.1057729562185203</v>
      </c>
      <c r="E4" s="27"/>
      <c r="F4" s="23">
        <f>(COUNTIF(Reviews!$M$2:$M$2582,"Promoter")-COUNTIF(Reviews!$M$2:$M$2582,"Detractor"))/COUNTA(Reviews!$A$2:$A$2582)*100</f>
        <v>22.394420767144517</v>
      </c>
      <c r="G4" s="23"/>
      <c r="H4" s="21">
        <f>COUNTIF(Reviews!$L$2:$L$2582,"Positive")/COUNTA(Reviews!$A$2:$A$2582)</f>
        <v>0.77799302595893061</v>
      </c>
      <c r="I4" s="21"/>
      <c r="J4" s="21">
        <f>COUNTIF(Reviews!$M$2:$M$2582,"Promoter")/COUNTA(Reviews!$A$2:$A$2582)</f>
        <v>0.37853545137543587</v>
      </c>
      <c r="K4" s="21"/>
      <c r="L4" s="21">
        <f>COUNTIF(Reviews!$M$2:$M$2582,"Detractor")/COUNTA(Reviews!$A$2:$A$2582)</f>
        <v>0.15459124370399069</v>
      </c>
      <c r="M4" s="21"/>
      <c r="N4" s="23">
        <f>AVERAGE(Reviews!$K$2:$K$2582)</f>
        <v>7.8426966292134832</v>
      </c>
      <c r="O4" s="23"/>
    </row>
    <row r="52" spans="2:12" x14ac:dyDescent="0.2">
      <c r="B52" s="5" t="s">
        <v>139</v>
      </c>
    </row>
    <row r="54" spans="2:12" x14ac:dyDescent="0.2">
      <c r="B54" s="6" t="s">
        <v>10326</v>
      </c>
      <c r="E54" s="6" t="s">
        <v>10327</v>
      </c>
      <c r="H54" s="6" t="s">
        <v>7729</v>
      </c>
      <c r="K54" s="6" t="s">
        <v>10328</v>
      </c>
    </row>
    <row r="55" spans="2:12" ht="24" customHeight="1" x14ac:dyDescent="0.2">
      <c r="B55" s="7" t="s">
        <v>147</v>
      </c>
      <c r="C55" s="7" t="s">
        <v>10329</v>
      </c>
      <c r="E55" s="7" t="s">
        <v>10330</v>
      </c>
      <c r="F55" s="7" t="s">
        <v>10329</v>
      </c>
      <c r="H55" s="7" t="s">
        <v>7729</v>
      </c>
      <c r="I55" s="7" t="s">
        <v>10329</v>
      </c>
      <c r="K55" s="7" t="s">
        <v>10330</v>
      </c>
      <c r="L55" s="7" t="s">
        <v>10331</v>
      </c>
    </row>
    <row r="56" spans="2:12" x14ac:dyDescent="0.2">
      <c r="B56" s="8">
        <v>5</v>
      </c>
      <c r="C56" s="9">
        <f>COUNTIF(Reviews!$F$2:$F$2582,$B56)</f>
        <v>926</v>
      </c>
      <c r="E56" s="8" t="s">
        <v>10332</v>
      </c>
      <c r="F56" s="9">
        <f>COUNTIF(Reviews!$M$2:$M$2582,$E56)</f>
        <v>977</v>
      </c>
      <c r="H56" s="8" t="s">
        <v>10333</v>
      </c>
      <c r="I56" s="9">
        <f>COUNTIF(Reviews!$L$2:$L$2582,$H56)</f>
        <v>2008</v>
      </c>
      <c r="K56" s="8" t="s">
        <v>10334</v>
      </c>
      <c r="L56" s="16">
        <f>AVERAGE(Reviews!$F$2:$F$2582)</f>
        <v>4.1057729562185203</v>
      </c>
    </row>
    <row r="57" spans="2:12" x14ac:dyDescent="0.2">
      <c r="B57" s="8">
        <v>4</v>
      </c>
      <c r="C57" s="9">
        <f>COUNTIF(Reviews!$F$2:$F$2582,$B57)</f>
        <v>1082</v>
      </c>
      <c r="E57" s="8" t="s">
        <v>10335</v>
      </c>
      <c r="F57" s="9">
        <f>COUNTIF(Reviews!$M$2:$M$2582,$E57)</f>
        <v>1205</v>
      </c>
      <c r="H57" s="8" t="s">
        <v>10336</v>
      </c>
      <c r="I57" s="9">
        <f>COUNTIF(Reviews!$L$2:$L$2582,$H57)</f>
        <v>495</v>
      </c>
      <c r="K57" s="8" t="s">
        <v>7724</v>
      </c>
      <c r="L57" s="16">
        <f>AVERAGE(Reviews!$G$2:$G$2582)</f>
        <v>4.0464936071290198</v>
      </c>
    </row>
    <row r="58" spans="2:12" x14ac:dyDescent="0.2">
      <c r="B58" s="8">
        <v>3</v>
      </c>
      <c r="C58" s="9">
        <f>COUNTIF(Reviews!$F$2:$F$2582,$B58)</f>
        <v>495</v>
      </c>
      <c r="E58" s="8" t="s">
        <v>10337</v>
      </c>
      <c r="F58" s="9">
        <f>COUNTIF(Reviews!$M$2:$M$2582,$E58)</f>
        <v>399</v>
      </c>
      <c r="H58" s="8" t="s">
        <v>10338</v>
      </c>
      <c r="I58" s="9">
        <f>COUNTIF(Reviews!$L$2:$L$2582,$H58)</f>
        <v>78</v>
      </c>
      <c r="K58" s="8" t="s">
        <v>7725</v>
      </c>
      <c r="L58" s="16">
        <f>AVERAGE(Reviews!$H$2:$H$2582)</f>
        <v>4.0267338240991863</v>
      </c>
    </row>
    <row r="59" spans="2:12" x14ac:dyDescent="0.2">
      <c r="B59" s="8">
        <v>2</v>
      </c>
      <c r="C59" s="9">
        <f>COUNTIF(Reviews!$F$2:$F$2582,$B59)</f>
        <v>76</v>
      </c>
      <c r="K59" s="8" t="s">
        <v>7726</v>
      </c>
      <c r="L59" s="16">
        <f>AVERAGE(Reviews!$I$2:$I$2582)</f>
        <v>4.0085238279736535</v>
      </c>
    </row>
    <row r="60" spans="2:12" x14ac:dyDescent="0.2">
      <c r="B60" s="8">
        <v>1</v>
      </c>
      <c r="C60" s="9">
        <f>COUNTIF(Reviews!$F$2:$F$2582,$B60)</f>
        <v>2</v>
      </c>
      <c r="K60" s="8" t="s">
        <v>10339</v>
      </c>
      <c r="L60" s="16">
        <f>AVERAGE(Reviews!$J$2:$J$2582)</f>
        <v>4.0151104223169316</v>
      </c>
    </row>
    <row r="63" spans="2:12" x14ac:dyDescent="0.2">
      <c r="B63" s="6" t="s">
        <v>10340</v>
      </c>
      <c r="F63" s="6" t="s">
        <v>10341</v>
      </c>
    </row>
    <row r="64" spans="2:12" ht="24" customHeight="1" x14ac:dyDescent="0.2">
      <c r="B64" s="7" t="s">
        <v>2626</v>
      </c>
      <c r="C64" s="7" t="s">
        <v>10329</v>
      </c>
      <c r="D64" s="7" t="s">
        <v>10342</v>
      </c>
      <c r="F64" s="7" t="s">
        <v>10343</v>
      </c>
      <c r="G64" s="7" t="s">
        <v>10329</v>
      </c>
    </row>
    <row r="65" spans="2:7" x14ac:dyDescent="0.2">
      <c r="B65" s="8" t="s">
        <v>7743</v>
      </c>
      <c r="C65" s="9">
        <f>COUNTIF(Reviews!$N$2:$N$2582,$B65)</f>
        <v>886</v>
      </c>
      <c r="D65" s="16">
        <f>AVERAGEIF(Reviews!$N$2:$N$2582,$B65,Reviews!$F$2:$F$2582)</f>
        <v>4.1365688487584649</v>
      </c>
      <c r="F65" s="8">
        <v>0</v>
      </c>
      <c r="G65" s="9">
        <f>COUNTIF(Reviews!$K$2:$K$2582,$F65)</f>
        <v>0</v>
      </c>
    </row>
    <row r="66" spans="2:7" x14ac:dyDescent="0.2">
      <c r="B66" s="8" t="s">
        <v>7735</v>
      </c>
      <c r="C66" s="9">
        <f>COUNTIF(Reviews!$N$2:$N$2582,$B66)</f>
        <v>630</v>
      </c>
      <c r="D66" s="16">
        <f>AVERAGEIF(Reviews!$N$2:$N$2582,$B66,Reviews!$F$2:$F$2582)</f>
        <v>4.0603174603174601</v>
      </c>
      <c r="F66" s="8">
        <v>1</v>
      </c>
      <c r="G66" s="9">
        <f>COUNTIF(Reviews!$K$2:$K$2582,$F66)</f>
        <v>1</v>
      </c>
    </row>
    <row r="67" spans="2:7" x14ac:dyDescent="0.2">
      <c r="B67" s="8" t="s">
        <v>7733</v>
      </c>
      <c r="C67" s="9">
        <f>COUNTIF(Reviews!$N$2:$N$2582,$B67)</f>
        <v>415</v>
      </c>
      <c r="D67" s="16">
        <f>AVERAGEIF(Reviews!$N$2:$N$2582,$B67,Reviews!$F$2:$F$2582)</f>
        <v>4.0481927710843371</v>
      </c>
      <c r="F67" s="8">
        <v>2</v>
      </c>
      <c r="G67" s="9">
        <f>COUNTIF(Reviews!$K$2:$K$2582,$F67)</f>
        <v>16</v>
      </c>
    </row>
    <row r="68" spans="2:7" x14ac:dyDescent="0.2">
      <c r="B68" s="8" t="s">
        <v>7737</v>
      </c>
      <c r="C68" s="9">
        <f>COUNTIF(Reviews!$N$2:$N$2582,$B68)</f>
        <v>375</v>
      </c>
      <c r="D68" s="16">
        <f>AVERAGEIF(Reviews!$N$2:$N$2582,$B68,Reviews!$F$2:$F$2582)</f>
        <v>4.1546666666666665</v>
      </c>
      <c r="F68" s="8">
        <v>3</v>
      </c>
      <c r="G68" s="9">
        <f>COUNTIF(Reviews!$K$2:$K$2582,$F68)</f>
        <v>23</v>
      </c>
    </row>
    <row r="69" spans="2:7" x14ac:dyDescent="0.2">
      <c r="B69" s="8" t="s">
        <v>7749</v>
      </c>
      <c r="C69" s="9">
        <f>COUNTIF(Reviews!$N$2:$N$2582,$B69)</f>
        <v>275</v>
      </c>
      <c r="D69" s="16">
        <f>AVERAGEIF(Reviews!$N$2:$N$2582,$B69,Reviews!$F$2:$F$2582)</f>
        <v>4.1309090909090909</v>
      </c>
      <c r="F69" s="8">
        <v>4</v>
      </c>
      <c r="G69" s="9">
        <f>COUNTIF(Reviews!$K$2:$K$2582,$F69)</f>
        <v>17</v>
      </c>
    </row>
    <row r="70" spans="2:7" x14ac:dyDescent="0.2">
      <c r="F70" s="8">
        <v>5</v>
      </c>
      <c r="G70" s="9">
        <f>COUNTIF(Reviews!$K$2:$K$2582,$F70)</f>
        <v>178</v>
      </c>
    </row>
    <row r="71" spans="2:7" x14ac:dyDescent="0.2">
      <c r="F71" s="8">
        <v>6</v>
      </c>
      <c r="G71" s="9">
        <f>COUNTIF(Reviews!$K$2:$K$2582,$F71)</f>
        <v>164</v>
      </c>
    </row>
    <row r="72" spans="2:7" x14ac:dyDescent="0.2">
      <c r="F72" s="8">
        <v>7</v>
      </c>
      <c r="G72" s="9">
        <f>COUNTIF(Reviews!$K$2:$K$2582,$F72)</f>
        <v>540</v>
      </c>
    </row>
    <row r="73" spans="2:7" x14ac:dyDescent="0.2">
      <c r="F73" s="8">
        <v>8</v>
      </c>
      <c r="G73" s="9">
        <f>COUNTIF(Reviews!$K$2:$K$2582,$F73)</f>
        <v>665</v>
      </c>
    </row>
    <row r="74" spans="2:7" x14ac:dyDescent="0.2">
      <c r="F74" s="8">
        <v>9</v>
      </c>
      <c r="G74" s="9">
        <f>COUNTIF(Reviews!$K$2:$K$2582,$F74)</f>
        <v>672</v>
      </c>
    </row>
    <row r="75" spans="2:7" x14ac:dyDescent="0.2">
      <c r="F75" s="8">
        <v>10</v>
      </c>
      <c r="G75" s="9">
        <f>COUNTIF(Reviews!$K$2:$K$2582,$F75)</f>
        <v>305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A9DB"/>
  </sheetPr>
  <dimension ref="A1:R1153"/>
  <sheetViews>
    <sheetView tabSelected="1" zoomScaleNormal="100" workbookViewId="0">
      <pane ySplit="1" topLeftCell="A2" activePane="bottomLeft" state="frozen"/>
      <selection activeCell="S1" sqref="S1"/>
      <selection pane="bottomLeft" activeCell="S8" sqref="A8:XFD8"/>
    </sheetView>
  </sheetViews>
  <sheetFormatPr defaultColWidth="8.7421875" defaultRowHeight="15" x14ac:dyDescent="0.2"/>
  <cols>
    <col min="1" max="1" width="11.02734375" customWidth="1"/>
    <col min="2" max="2" width="11.8359375" customWidth="1"/>
    <col min="3" max="3" width="14.66015625" customWidth="1"/>
    <col min="4" max="4" width="10.76171875" customWidth="1"/>
    <col min="5" max="5" width="19.50390625" customWidth="1"/>
    <col min="6" max="7" width="13.44921875" customWidth="1"/>
    <col min="8" max="8" width="9.953125" customWidth="1"/>
    <col min="9" max="11" width="20.71484375" customWidth="1"/>
    <col min="12" max="12" width="23.13671875" customWidth="1"/>
    <col min="13" max="13" width="13.046875" customWidth="1"/>
    <col min="14" max="15" width="13.44921875" customWidth="1"/>
    <col min="16" max="16" width="20.71484375" customWidth="1"/>
    <col min="17" max="18" width="13.44921875" customWidth="1"/>
  </cols>
  <sheetData>
    <row r="1" spans="1:18" ht="30" customHeight="1" x14ac:dyDescent="0.2">
      <c r="A1" s="1" t="s">
        <v>0</v>
      </c>
      <c r="B1" s="1" t="s">
        <v>2</v>
      </c>
      <c r="C1" s="1" t="s">
        <v>4</v>
      </c>
      <c r="D1" s="1" t="s">
        <v>7687</v>
      </c>
      <c r="E1" s="1" t="s">
        <v>10344</v>
      </c>
      <c r="F1" s="1" t="s">
        <v>10345</v>
      </c>
      <c r="G1" s="1" t="s">
        <v>10346</v>
      </c>
      <c r="H1" s="1" t="s">
        <v>10347</v>
      </c>
      <c r="I1" s="1" t="s">
        <v>7692</v>
      </c>
      <c r="J1" s="1" t="s">
        <v>7695</v>
      </c>
      <c r="K1" s="1" t="s">
        <v>7696</v>
      </c>
      <c r="L1" s="1" t="s">
        <v>10348</v>
      </c>
      <c r="M1" s="1" t="s">
        <v>10349</v>
      </c>
      <c r="N1" s="1" t="s">
        <v>10350</v>
      </c>
      <c r="O1" s="1" t="s">
        <v>10351</v>
      </c>
      <c r="P1" s="1" t="s">
        <v>10352</v>
      </c>
      <c r="Q1" s="1" t="s">
        <v>10353</v>
      </c>
      <c r="R1" s="1" t="s">
        <v>10354</v>
      </c>
    </row>
    <row r="2" spans="1:18" x14ac:dyDescent="0.2">
      <c r="A2" s="2" t="s">
        <v>9</v>
      </c>
      <c r="B2" s="2" t="s">
        <v>11</v>
      </c>
      <c r="C2" s="2">
        <v>4</v>
      </c>
      <c r="D2" s="13">
        <v>45566</v>
      </c>
      <c r="E2" s="3">
        <v>2759</v>
      </c>
      <c r="F2" s="3">
        <v>1754</v>
      </c>
      <c r="G2" s="17">
        <f>F2/E2</f>
        <v>0.63573758608191377</v>
      </c>
      <c r="H2" s="3">
        <v>5250</v>
      </c>
      <c r="I2" s="3">
        <f>F2*H2</f>
        <v>9208500</v>
      </c>
      <c r="J2" s="3">
        <v>4021275</v>
      </c>
      <c r="K2" s="3">
        <f>I2+J2</f>
        <v>13229775</v>
      </c>
      <c r="L2" s="3">
        <v>8437194</v>
      </c>
      <c r="M2" s="3">
        <f>K2-L2</f>
        <v>4792581</v>
      </c>
      <c r="N2" s="3">
        <f>I2/E2</f>
        <v>3337.6223269300472</v>
      </c>
      <c r="O2" s="3">
        <f>M2/E2</f>
        <v>1737.0717651322943</v>
      </c>
      <c r="P2" s="18">
        <v>3.6</v>
      </c>
      <c r="Q2" s="2">
        <v>0</v>
      </c>
      <c r="R2" s="3">
        <v>90</v>
      </c>
    </row>
    <row r="3" spans="1:18" x14ac:dyDescent="0.2">
      <c r="A3" s="2" t="s">
        <v>9</v>
      </c>
      <c r="B3" s="2" t="s">
        <v>11</v>
      </c>
      <c r="C3" s="2">
        <v>4</v>
      </c>
      <c r="D3" s="13">
        <v>45597</v>
      </c>
      <c r="E3" s="3">
        <v>2670</v>
      </c>
      <c r="F3" s="3">
        <v>2100</v>
      </c>
      <c r="G3" s="17">
        <f>F3/E3</f>
        <v>0.7865168539325843</v>
      </c>
      <c r="H3" s="3">
        <v>6410</v>
      </c>
      <c r="I3" s="3">
        <f>F3*H3</f>
        <v>13461000</v>
      </c>
      <c r="J3" s="3">
        <v>5362447</v>
      </c>
      <c r="K3" s="3">
        <f>I3+J3</f>
        <v>18823447</v>
      </c>
      <c r="L3" s="3">
        <v>10471661</v>
      </c>
      <c r="M3" s="3">
        <f>K3-L3</f>
        <v>8351786</v>
      </c>
      <c r="N3" s="3">
        <f>I3/E3</f>
        <v>5041.5730337078649</v>
      </c>
      <c r="O3" s="3">
        <f>M3/E3</f>
        <v>3128.0097378277155</v>
      </c>
      <c r="P3" s="18">
        <v>3.9</v>
      </c>
      <c r="Q3" s="2">
        <v>1</v>
      </c>
      <c r="R3" s="3">
        <v>89</v>
      </c>
    </row>
    <row r="4" spans="1:18" x14ac:dyDescent="0.2">
      <c r="A4" s="2" t="s">
        <v>9</v>
      </c>
      <c r="B4" s="2" t="s">
        <v>11</v>
      </c>
      <c r="C4" s="2">
        <v>4</v>
      </c>
      <c r="D4" s="13">
        <v>45627</v>
      </c>
      <c r="E4" s="3">
        <v>2759</v>
      </c>
      <c r="F4" s="3">
        <v>2101</v>
      </c>
      <c r="G4" s="17">
        <f>F4/E4</f>
        <v>0.76150779267850666</v>
      </c>
      <c r="H4" s="3">
        <v>6630</v>
      </c>
      <c r="I4" s="3">
        <f>F4*H4</f>
        <v>13929630</v>
      </c>
      <c r="J4" s="3">
        <v>4838790</v>
      </c>
      <c r="K4" s="3">
        <f>I4+J4</f>
        <v>18768420</v>
      </c>
      <c r="L4" s="3">
        <v>10653927</v>
      </c>
      <c r="M4" s="3">
        <f>K4-L4</f>
        <v>8114493</v>
      </c>
      <c r="N4" s="3">
        <f>I4/E4</f>
        <v>5048.7966654584998</v>
      </c>
      <c r="O4" s="3">
        <f>M4/E4</f>
        <v>2941.0993113446902</v>
      </c>
      <c r="P4" s="18">
        <v>4.2</v>
      </c>
      <c r="Q4" s="2">
        <v>3</v>
      </c>
      <c r="R4" s="3">
        <v>88</v>
      </c>
    </row>
    <row r="5" spans="1:18" x14ac:dyDescent="0.2">
      <c r="A5" s="2" t="s">
        <v>9</v>
      </c>
      <c r="B5" s="2" t="s">
        <v>11</v>
      </c>
      <c r="C5" s="2">
        <v>4</v>
      </c>
      <c r="D5" s="13">
        <v>45658</v>
      </c>
      <c r="E5" s="3">
        <v>2759</v>
      </c>
      <c r="F5" s="3">
        <v>2008</v>
      </c>
      <c r="G5" s="17">
        <f>F5/E5</f>
        <v>0.72779992750996736</v>
      </c>
      <c r="H5" s="3">
        <v>6480</v>
      </c>
      <c r="I5" s="3">
        <f>F5*H5</f>
        <v>13011840</v>
      </c>
      <c r="J5" s="3">
        <v>3406240</v>
      </c>
      <c r="K5" s="3">
        <f>I5+J5</f>
        <v>16418080</v>
      </c>
      <c r="L5" s="3">
        <v>9580954</v>
      </c>
      <c r="M5" s="3">
        <f>K5-L5</f>
        <v>6837126</v>
      </c>
      <c r="N5" s="3">
        <f>I5/E5</f>
        <v>4716.1435302645887</v>
      </c>
      <c r="O5" s="3">
        <f>M5/E5</f>
        <v>2478.1174338528454</v>
      </c>
      <c r="P5" s="18">
        <v>4</v>
      </c>
      <c r="Q5" s="2">
        <v>3</v>
      </c>
      <c r="R5" s="3">
        <v>86</v>
      </c>
    </row>
    <row r="6" spans="1:18" x14ac:dyDescent="0.2">
      <c r="A6" s="2" t="s">
        <v>9</v>
      </c>
      <c r="B6" s="2" t="s">
        <v>11</v>
      </c>
      <c r="C6" s="2">
        <v>4</v>
      </c>
      <c r="D6" s="13">
        <v>45689</v>
      </c>
      <c r="E6" s="3">
        <v>2492</v>
      </c>
      <c r="F6" s="3">
        <v>1979</v>
      </c>
      <c r="G6" s="17">
        <f>F6/E6</f>
        <v>0.79414125200642049</v>
      </c>
      <c r="H6" s="3">
        <v>6460</v>
      </c>
      <c r="I6" s="3">
        <f>F6*H6</f>
        <v>12784340</v>
      </c>
      <c r="J6" s="3">
        <v>2998746</v>
      </c>
      <c r="K6" s="3">
        <f>I6+J6</f>
        <v>15783086</v>
      </c>
      <c r="L6" s="3">
        <v>9190309</v>
      </c>
      <c r="M6" s="3">
        <f>K6-L6</f>
        <v>6592777</v>
      </c>
      <c r="N6" s="3">
        <f>I6/E6</f>
        <v>5130.1524879614772</v>
      </c>
      <c r="O6" s="3">
        <f>M6/E6</f>
        <v>2645.5766452648477</v>
      </c>
      <c r="P6" s="18">
        <v>4</v>
      </c>
      <c r="Q6" s="2">
        <v>2</v>
      </c>
      <c r="R6" s="3">
        <v>86</v>
      </c>
    </row>
    <row r="7" spans="1:18" x14ac:dyDescent="0.2">
      <c r="A7" s="2" t="s">
        <v>9</v>
      </c>
      <c r="B7" s="2" t="s">
        <v>11</v>
      </c>
      <c r="C7" s="2">
        <v>4</v>
      </c>
      <c r="D7" s="13">
        <v>45717</v>
      </c>
      <c r="E7" s="3">
        <v>2759</v>
      </c>
      <c r="F7" s="3">
        <v>1798</v>
      </c>
      <c r="G7" s="17">
        <f>F7/E7</f>
        <v>0.651685393258427</v>
      </c>
      <c r="H7" s="3">
        <v>5320</v>
      </c>
      <c r="I7" s="3">
        <f>F7*H7</f>
        <v>9565360</v>
      </c>
      <c r="J7" s="3">
        <v>3706670</v>
      </c>
      <c r="K7" s="3">
        <f>I7+J7</f>
        <v>13272030</v>
      </c>
      <c r="L7" s="3">
        <v>8967267</v>
      </c>
      <c r="M7" s="3">
        <f>K7-L7</f>
        <v>4304763</v>
      </c>
      <c r="N7" s="3">
        <f>I7/E7</f>
        <v>3466.9662921348313</v>
      </c>
      <c r="O7" s="3">
        <f>M7/E7</f>
        <v>1560.2620514679231</v>
      </c>
      <c r="P7" s="18">
        <v>3.8</v>
      </c>
      <c r="Q7" s="2">
        <v>3</v>
      </c>
      <c r="R7" s="3">
        <v>90</v>
      </c>
    </row>
    <row r="8" spans="1:18" x14ac:dyDescent="0.2">
      <c r="A8" s="2" t="s">
        <v>9</v>
      </c>
      <c r="B8" s="2" t="s">
        <v>11</v>
      </c>
      <c r="C8" s="2">
        <v>4</v>
      </c>
      <c r="D8" s="13">
        <v>45748</v>
      </c>
      <c r="E8" s="3">
        <v>2670</v>
      </c>
      <c r="F8" s="3">
        <v>1788</v>
      </c>
      <c r="G8" s="17">
        <f>F8/E8</f>
        <v>0.66966292134831462</v>
      </c>
      <c r="H8" s="3">
        <v>5420</v>
      </c>
      <c r="I8" s="3">
        <f>F8*H8</f>
        <v>9690960</v>
      </c>
      <c r="J8" s="3">
        <v>4264399</v>
      </c>
      <c r="K8" s="3">
        <f>I8+J8</f>
        <v>13955359</v>
      </c>
      <c r="L8" s="3">
        <v>9060653</v>
      </c>
      <c r="M8" s="3">
        <f>K8-L8</f>
        <v>4894706</v>
      </c>
      <c r="N8" s="3">
        <f>I8/E8</f>
        <v>3629.5730337078653</v>
      </c>
      <c r="O8" s="3">
        <f>M8/E8</f>
        <v>1833.2232209737829</v>
      </c>
      <c r="P8" s="18">
        <v>3.8</v>
      </c>
      <c r="Q8" s="2">
        <v>3</v>
      </c>
      <c r="R8" s="3">
        <v>87</v>
      </c>
    </row>
    <row r="9" spans="1:18" x14ac:dyDescent="0.2">
      <c r="A9" s="2" t="s">
        <v>9</v>
      </c>
      <c r="B9" s="2" t="s">
        <v>11</v>
      </c>
      <c r="C9" s="2">
        <v>4</v>
      </c>
      <c r="D9" s="13">
        <v>45778</v>
      </c>
      <c r="E9" s="3">
        <v>2759</v>
      </c>
      <c r="F9" s="3">
        <v>1806</v>
      </c>
      <c r="G9" s="17">
        <f>F9/E9</f>
        <v>0.65458499456324759</v>
      </c>
      <c r="H9" s="3">
        <v>5110</v>
      </c>
      <c r="I9" s="3">
        <f>F9*H9</f>
        <v>9228660</v>
      </c>
      <c r="J9" s="3">
        <v>3254293</v>
      </c>
      <c r="K9" s="3">
        <f>I9+J9</f>
        <v>12482953</v>
      </c>
      <c r="L9" s="3">
        <v>8396422</v>
      </c>
      <c r="M9" s="3">
        <f>K9-L9</f>
        <v>4086531</v>
      </c>
      <c r="N9" s="3">
        <f>I9/E9</f>
        <v>3344.929322218195</v>
      </c>
      <c r="O9" s="3">
        <f>M9/E9</f>
        <v>1481.1638274737224</v>
      </c>
      <c r="P9" s="18">
        <v>4.0999999999999996</v>
      </c>
      <c r="Q9" s="2">
        <v>3</v>
      </c>
      <c r="R9" s="3">
        <v>90</v>
      </c>
    </row>
    <row r="10" spans="1:18" x14ac:dyDescent="0.2">
      <c r="A10" s="2" t="s">
        <v>9</v>
      </c>
      <c r="B10" s="2" t="s">
        <v>11</v>
      </c>
      <c r="C10" s="2">
        <v>4</v>
      </c>
      <c r="D10" s="13">
        <v>45809</v>
      </c>
      <c r="E10" s="3">
        <v>2670</v>
      </c>
      <c r="F10" s="3">
        <v>1378</v>
      </c>
      <c r="G10" s="17">
        <f>F10/E10</f>
        <v>0.51610486891385765</v>
      </c>
      <c r="H10" s="3">
        <v>4290</v>
      </c>
      <c r="I10" s="3">
        <f>F10*H10</f>
        <v>5911620</v>
      </c>
      <c r="J10" s="3">
        <v>2499187</v>
      </c>
      <c r="K10" s="3">
        <f>I10+J10</f>
        <v>8410807</v>
      </c>
      <c r="L10" s="3">
        <v>7173061</v>
      </c>
      <c r="M10" s="3">
        <f>K10-L10</f>
        <v>1237746</v>
      </c>
      <c r="N10" s="3">
        <f>I10/E10</f>
        <v>2214.0898876404494</v>
      </c>
      <c r="O10" s="3">
        <f>M10/E10</f>
        <v>463.57528089887643</v>
      </c>
      <c r="P10" s="18">
        <v>4.2</v>
      </c>
      <c r="Q10" s="2">
        <v>3</v>
      </c>
      <c r="R10" s="3">
        <v>91</v>
      </c>
    </row>
    <row r="11" spans="1:18" x14ac:dyDescent="0.2">
      <c r="A11" s="2" t="s">
        <v>9</v>
      </c>
      <c r="B11" s="2" t="s">
        <v>11</v>
      </c>
      <c r="C11" s="2">
        <v>4</v>
      </c>
      <c r="D11" s="13">
        <v>45839</v>
      </c>
      <c r="E11" s="3">
        <v>2759</v>
      </c>
      <c r="F11" s="3">
        <v>1389</v>
      </c>
      <c r="G11" s="17">
        <f>F11/E11</f>
        <v>0.50344327654947441</v>
      </c>
      <c r="H11" s="3">
        <v>4330</v>
      </c>
      <c r="I11" s="3">
        <f>F11*H11</f>
        <v>6014370</v>
      </c>
      <c r="J11" s="3">
        <v>2232334</v>
      </c>
      <c r="K11" s="3">
        <f>I11+J11</f>
        <v>8246704</v>
      </c>
      <c r="L11" s="3">
        <v>7001817</v>
      </c>
      <c r="M11" s="3">
        <f>K11-L11</f>
        <v>1244887</v>
      </c>
      <c r="N11" s="3">
        <f>I11/E11</f>
        <v>2179.9093874592245</v>
      </c>
      <c r="O11" s="3">
        <f>M11/E11</f>
        <v>451.2094961942733</v>
      </c>
      <c r="P11" s="18">
        <v>3.9</v>
      </c>
      <c r="Q11" s="2">
        <v>1</v>
      </c>
      <c r="R11" s="3">
        <v>90</v>
      </c>
    </row>
    <row r="12" spans="1:18" x14ac:dyDescent="0.2">
      <c r="A12" s="2" t="s">
        <v>9</v>
      </c>
      <c r="B12" s="2" t="s">
        <v>11</v>
      </c>
      <c r="C12" s="2">
        <v>4</v>
      </c>
      <c r="D12" s="13">
        <v>45870</v>
      </c>
      <c r="E12" s="3">
        <v>2759</v>
      </c>
      <c r="F12" s="3">
        <v>1473</v>
      </c>
      <c r="G12" s="17">
        <f>F12/E12</f>
        <v>0.53388909025009057</v>
      </c>
      <c r="H12" s="3">
        <v>4150</v>
      </c>
      <c r="I12" s="3">
        <f>F12*H12</f>
        <v>6112950</v>
      </c>
      <c r="J12" s="3">
        <v>2119063</v>
      </c>
      <c r="K12" s="3">
        <f>I12+J12</f>
        <v>8232013</v>
      </c>
      <c r="L12" s="3">
        <v>6754990</v>
      </c>
      <c r="M12" s="3">
        <f>K12-L12</f>
        <v>1477023</v>
      </c>
      <c r="N12" s="3">
        <f>I12/E12</f>
        <v>2215.6397245378762</v>
      </c>
      <c r="O12" s="3">
        <f>M12/E12</f>
        <v>535.34722725625227</v>
      </c>
      <c r="P12" s="18">
        <v>3.8</v>
      </c>
      <c r="Q12" s="2">
        <v>3</v>
      </c>
      <c r="R12" s="3">
        <v>86</v>
      </c>
    </row>
    <row r="13" spans="1:18" x14ac:dyDescent="0.2">
      <c r="A13" s="2" t="s">
        <v>9</v>
      </c>
      <c r="B13" s="2" t="s">
        <v>11</v>
      </c>
      <c r="C13" s="2">
        <v>4</v>
      </c>
      <c r="D13" s="13">
        <v>45901</v>
      </c>
      <c r="E13" s="3">
        <v>2670</v>
      </c>
      <c r="F13" s="3">
        <v>1505</v>
      </c>
      <c r="G13" s="17">
        <f>F13/E13</f>
        <v>0.56367041198501877</v>
      </c>
      <c r="H13" s="3">
        <v>4310</v>
      </c>
      <c r="I13" s="3">
        <f>F13*H13</f>
        <v>6486550</v>
      </c>
      <c r="J13" s="3">
        <v>2475060</v>
      </c>
      <c r="K13" s="3">
        <f>I13+J13</f>
        <v>8961610</v>
      </c>
      <c r="L13" s="3">
        <v>6862512</v>
      </c>
      <c r="M13" s="3">
        <f>K13-L13</f>
        <v>2099098</v>
      </c>
      <c r="N13" s="3">
        <f>I13/E13</f>
        <v>2429.4194756554307</v>
      </c>
      <c r="O13" s="3">
        <f>M13/E13</f>
        <v>786.17902621722851</v>
      </c>
      <c r="P13" s="18">
        <v>3.7</v>
      </c>
      <c r="Q13" s="2">
        <v>1</v>
      </c>
      <c r="R13" s="3">
        <v>90</v>
      </c>
    </row>
    <row r="14" spans="1:18" x14ac:dyDescent="0.2">
      <c r="A14" s="2" t="s">
        <v>9</v>
      </c>
      <c r="B14" s="2" t="s">
        <v>11</v>
      </c>
      <c r="C14" s="2">
        <v>4</v>
      </c>
      <c r="D14" s="13">
        <v>45931</v>
      </c>
      <c r="E14" s="3">
        <v>2759</v>
      </c>
      <c r="F14" s="3">
        <v>1885</v>
      </c>
      <c r="G14" s="17">
        <f>F14/E14</f>
        <v>0.68321855744835081</v>
      </c>
      <c r="H14" s="3">
        <v>5510</v>
      </c>
      <c r="I14" s="3">
        <f>F14*H14</f>
        <v>10386350</v>
      </c>
      <c r="J14" s="3">
        <v>2770381</v>
      </c>
      <c r="K14" s="3">
        <f>I14+J14</f>
        <v>13156731</v>
      </c>
      <c r="L14" s="3">
        <v>8610896</v>
      </c>
      <c r="M14" s="3">
        <f>K14-L14</f>
        <v>4545835</v>
      </c>
      <c r="N14" s="3">
        <f>I14/E14</f>
        <v>3764.5342515404132</v>
      </c>
      <c r="O14" s="3">
        <f>M14/E14</f>
        <v>1647.6386371873866</v>
      </c>
      <c r="P14" s="18">
        <v>3.8</v>
      </c>
      <c r="Q14" s="2">
        <v>3</v>
      </c>
      <c r="R14" s="3">
        <v>87</v>
      </c>
    </row>
    <row r="15" spans="1:18" x14ac:dyDescent="0.2">
      <c r="A15" s="2" t="s">
        <v>9</v>
      </c>
      <c r="B15" s="2" t="s">
        <v>11</v>
      </c>
      <c r="C15" s="2">
        <v>4</v>
      </c>
      <c r="D15" s="13">
        <v>45962</v>
      </c>
      <c r="E15" s="3">
        <v>2670</v>
      </c>
      <c r="F15" s="3">
        <v>2229</v>
      </c>
      <c r="G15" s="17">
        <f>F15/E15</f>
        <v>0.83483146067415726</v>
      </c>
      <c r="H15" s="3">
        <v>6660</v>
      </c>
      <c r="I15" s="3">
        <f>F15*H15</f>
        <v>14845140</v>
      </c>
      <c r="J15" s="3">
        <v>4935916</v>
      </c>
      <c r="K15" s="3">
        <f>I15+J15</f>
        <v>19781056</v>
      </c>
      <c r="L15" s="3">
        <v>10766317</v>
      </c>
      <c r="M15" s="3">
        <f>K15-L15</f>
        <v>9014739</v>
      </c>
      <c r="N15" s="3">
        <f>I15/E15</f>
        <v>5559.9775280898875</v>
      </c>
      <c r="O15" s="3">
        <f>M15/E15</f>
        <v>3376.3067415730338</v>
      </c>
      <c r="P15" s="18">
        <v>4.0999999999999996</v>
      </c>
      <c r="Q15" s="2">
        <v>3</v>
      </c>
      <c r="R15" s="3">
        <v>91</v>
      </c>
    </row>
    <row r="16" spans="1:18" x14ac:dyDescent="0.2">
      <c r="A16" s="2" t="s">
        <v>9</v>
      </c>
      <c r="B16" s="2" t="s">
        <v>11</v>
      </c>
      <c r="C16" s="2">
        <v>4</v>
      </c>
      <c r="D16" s="13">
        <v>45992</v>
      </c>
      <c r="E16" s="3">
        <v>2759</v>
      </c>
      <c r="F16" s="3">
        <v>2266</v>
      </c>
      <c r="G16" s="17">
        <f>F16/E16</f>
        <v>0.82131206959043135</v>
      </c>
      <c r="H16" s="3">
        <v>6940</v>
      </c>
      <c r="I16" s="3">
        <f>F16*H16</f>
        <v>15726040</v>
      </c>
      <c r="J16" s="3">
        <v>4251364</v>
      </c>
      <c r="K16" s="3">
        <f>I16+J16</f>
        <v>19977404</v>
      </c>
      <c r="L16" s="3">
        <v>11147140</v>
      </c>
      <c r="M16" s="3">
        <f>K16-L16</f>
        <v>8830264</v>
      </c>
      <c r="N16" s="3">
        <f>I16/E16</f>
        <v>5699.9057629575937</v>
      </c>
      <c r="O16" s="3">
        <f>M16/E16</f>
        <v>3200.5306270387823</v>
      </c>
      <c r="P16" s="18">
        <v>3.8</v>
      </c>
      <c r="Q16" s="2">
        <v>5</v>
      </c>
      <c r="R16" s="3">
        <v>87</v>
      </c>
    </row>
    <row r="17" spans="1:18" x14ac:dyDescent="0.2">
      <c r="A17" s="2" t="s">
        <v>9</v>
      </c>
      <c r="B17" s="2" t="s">
        <v>11</v>
      </c>
      <c r="C17" s="2">
        <v>4</v>
      </c>
      <c r="D17" s="13">
        <v>46023</v>
      </c>
      <c r="E17" s="3">
        <v>2759</v>
      </c>
      <c r="F17" s="3">
        <v>2275</v>
      </c>
      <c r="G17" s="17">
        <f>F17/E17</f>
        <v>0.82457412105835448</v>
      </c>
      <c r="H17" s="3">
        <v>7000</v>
      </c>
      <c r="I17" s="3">
        <f>F17*H17</f>
        <v>15925000</v>
      </c>
      <c r="J17" s="3">
        <v>5595090</v>
      </c>
      <c r="K17" s="3">
        <f>I17+J17</f>
        <v>21520090</v>
      </c>
      <c r="L17" s="3">
        <v>11052325</v>
      </c>
      <c r="M17" s="3">
        <f>K17-L17</f>
        <v>10467765</v>
      </c>
      <c r="N17" s="3">
        <f>I17/E17</f>
        <v>5772.0188474084816</v>
      </c>
      <c r="O17" s="3">
        <f>M17/E17</f>
        <v>3794.0431315694091</v>
      </c>
      <c r="P17" s="18">
        <v>3.9</v>
      </c>
      <c r="Q17" s="2">
        <v>2</v>
      </c>
      <c r="R17" s="3">
        <v>87</v>
      </c>
    </row>
    <row r="18" spans="1:18" x14ac:dyDescent="0.2">
      <c r="A18" s="2" t="s">
        <v>9</v>
      </c>
      <c r="B18" s="2" t="s">
        <v>11</v>
      </c>
      <c r="C18" s="2">
        <v>4</v>
      </c>
      <c r="D18" s="13">
        <v>46054</v>
      </c>
      <c r="E18" s="3">
        <v>2492</v>
      </c>
      <c r="F18" s="3">
        <v>2170</v>
      </c>
      <c r="G18" s="17">
        <f>F18/E18</f>
        <v>0.8707865168539326</v>
      </c>
      <c r="H18" s="3">
        <v>6950</v>
      </c>
      <c r="I18" s="3">
        <f>F18*H18</f>
        <v>15081500</v>
      </c>
      <c r="J18" s="3">
        <v>6005967</v>
      </c>
      <c r="K18" s="3">
        <f>I18+J18</f>
        <v>21087467</v>
      </c>
      <c r="L18" s="3">
        <v>10891418</v>
      </c>
      <c r="M18" s="3">
        <f>K18-L18</f>
        <v>10196049</v>
      </c>
      <c r="N18" s="3">
        <f>I18/E18</f>
        <v>6051.9662921348317</v>
      </c>
      <c r="O18" s="3">
        <f>M18/E18</f>
        <v>4091.5124398073835</v>
      </c>
      <c r="P18" s="18">
        <v>4.0999999999999996</v>
      </c>
      <c r="Q18" s="2">
        <v>1</v>
      </c>
      <c r="R18" s="3">
        <v>91</v>
      </c>
    </row>
    <row r="19" spans="1:18" x14ac:dyDescent="0.2">
      <c r="A19" s="2" t="s">
        <v>9</v>
      </c>
      <c r="B19" s="2" t="s">
        <v>11</v>
      </c>
      <c r="C19" s="2">
        <v>4</v>
      </c>
      <c r="D19" s="13">
        <v>46082</v>
      </c>
      <c r="E19" s="3">
        <v>2759</v>
      </c>
      <c r="F19" s="3">
        <v>1987</v>
      </c>
      <c r="G19" s="17">
        <f>F19/E19</f>
        <v>0.72018847408481335</v>
      </c>
      <c r="H19" s="3">
        <v>5310</v>
      </c>
      <c r="I19" s="3">
        <f>F19*H19</f>
        <v>10550970</v>
      </c>
      <c r="J19" s="3">
        <v>3405538</v>
      </c>
      <c r="K19" s="3">
        <f>I19+J19</f>
        <v>13956508</v>
      </c>
      <c r="L19" s="3">
        <v>9113676</v>
      </c>
      <c r="M19" s="3">
        <f>K19-L19</f>
        <v>4842832</v>
      </c>
      <c r="N19" s="3">
        <f>I19/E19</f>
        <v>3824.2007973903587</v>
      </c>
      <c r="O19" s="3">
        <f>M19/E19</f>
        <v>1755.2852482783617</v>
      </c>
      <c r="P19" s="18">
        <v>3.9</v>
      </c>
      <c r="Q19" s="2">
        <v>3</v>
      </c>
      <c r="R19" s="3">
        <v>92</v>
      </c>
    </row>
    <row r="20" spans="1:18" x14ac:dyDescent="0.2">
      <c r="A20" s="2" t="s">
        <v>9</v>
      </c>
      <c r="B20" s="2" t="s">
        <v>11</v>
      </c>
      <c r="C20" s="2">
        <v>4</v>
      </c>
      <c r="D20" s="13">
        <v>46113</v>
      </c>
      <c r="E20" s="3">
        <v>2670</v>
      </c>
      <c r="F20" s="3">
        <v>1740</v>
      </c>
      <c r="G20" s="17">
        <f>F20/E20</f>
        <v>0.651685393258427</v>
      </c>
      <c r="H20" s="3">
        <v>5440</v>
      </c>
      <c r="I20" s="3">
        <f>F20*H20</f>
        <v>9465600</v>
      </c>
      <c r="J20" s="3">
        <v>2489100</v>
      </c>
      <c r="K20" s="3">
        <f>I20+J20</f>
        <v>11954700</v>
      </c>
      <c r="L20" s="3">
        <v>7768633</v>
      </c>
      <c r="M20" s="3">
        <f>K20-L20</f>
        <v>4186067</v>
      </c>
      <c r="N20" s="3">
        <f>I20/E20</f>
        <v>3545.1685393258426</v>
      </c>
      <c r="O20" s="3">
        <f>M20/E20</f>
        <v>1567.8153558052434</v>
      </c>
      <c r="P20" s="18">
        <v>3.7</v>
      </c>
      <c r="Q20" s="2">
        <v>0</v>
      </c>
      <c r="R20" s="3">
        <v>85</v>
      </c>
    </row>
    <row r="21" spans="1:18" x14ac:dyDescent="0.2">
      <c r="A21" s="2" t="s">
        <v>9</v>
      </c>
      <c r="B21" s="2" t="s">
        <v>11</v>
      </c>
      <c r="C21" s="2">
        <v>4</v>
      </c>
      <c r="D21" s="13">
        <v>46143</v>
      </c>
      <c r="E21" s="3">
        <v>2759</v>
      </c>
      <c r="F21" s="3">
        <v>1909</v>
      </c>
      <c r="G21" s="17">
        <f>F21/E21</f>
        <v>0.69191736136281257</v>
      </c>
      <c r="H21" s="3">
        <v>5290</v>
      </c>
      <c r="I21" s="3">
        <f>F21*H21</f>
        <v>10098610</v>
      </c>
      <c r="J21" s="3">
        <v>2794210</v>
      </c>
      <c r="K21" s="3">
        <f>I21+J21</f>
        <v>12892820</v>
      </c>
      <c r="L21" s="3">
        <v>8815845</v>
      </c>
      <c r="M21" s="3">
        <f>K21-L21</f>
        <v>4076975</v>
      </c>
      <c r="N21" s="3">
        <f>I21/E21</f>
        <v>3660.2428416092789</v>
      </c>
      <c r="O21" s="3">
        <f>M21/E21</f>
        <v>1477.7002537151141</v>
      </c>
      <c r="P21" s="18">
        <v>3.9</v>
      </c>
      <c r="Q21" s="2">
        <v>4</v>
      </c>
      <c r="R21" s="3">
        <v>89</v>
      </c>
    </row>
    <row r="22" spans="1:18" x14ac:dyDescent="0.2">
      <c r="A22" s="2" t="s">
        <v>9</v>
      </c>
      <c r="B22" s="2" t="s">
        <v>11</v>
      </c>
      <c r="C22" s="2">
        <v>4</v>
      </c>
      <c r="D22" s="13">
        <v>46174</v>
      </c>
      <c r="E22" s="3">
        <v>2670</v>
      </c>
      <c r="F22" s="3">
        <v>1403</v>
      </c>
      <c r="G22" s="17">
        <f>F22/E22</f>
        <v>0.52546816479400749</v>
      </c>
      <c r="H22" s="3">
        <v>4420</v>
      </c>
      <c r="I22" s="3">
        <f>F22*H22</f>
        <v>6201260</v>
      </c>
      <c r="J22" s="3">
        <v>2074142</v>
      </c>
      <c r="K22" s="3">
        <f>I22+J22</f>
        <v>8275402</v>
      </c>
      <c r="L22" s="3">
        <v>6551872</v>
      </c>
      <c r="M22" s="3">
        <f>K22-L22</f>
        <v>1723530</v>
      </c>
      <c r="N22" s="3">
        <f>I22/E22</f>
        <v>2322.5692883895131</v>
      </c>
      <c r="O22" s="3">
        <f>M22/E22</f>
        <v>645.51685393258424</v>
      </c>
      <c r="P22" s="18">
        <v>3.9</v>
      </c>
      <c r="Q22" s="2">
        <v>2</v>
      </c>
      <c r="R22" s="3">
        <v>89</v>
      </c>
    </row>
    <row r="23" spans="1:18" x14ac:dyDescent="0.2">
      <c r="A23" s="2" t="s">
        <v>9</v>
      </c>
      <c r="B23" s="2" t="s">
        <v>11</v>
      </c>
      <c r="C23" s="2">
        <v>4</v>
      </c>
      <c r="D23" s="13">
        <v>46204</v>
      </c>
      <c r="E23" s="3">
        <v>2759</v>
      </c>
      <c r="F23" s="3">
        <v>1382</v>
      </c>
      <c r="G23" s="17">
        <f>F23/E23</f>
        <v>0.50090612540775648</v>
      </c>
      <c r="H23" s="3">
        <v>4560</v>
      </c>
      <c r="I23" s="3">
        <f>F23*H23</f>
        <v>6301920</v>
      </c>
      <c r="J23" s="3">
        <v>1860211</v>
      </c>
      <c r="K23" s="3">
        <f>I23+J23</f>
        <v>8162131</v>
      </c>
      <c r="L23" s="3">
        <v>6969799</v>
      </c>
      <c r="M23" s="3">
        <f>K23-L23</f>
        <v>1192332</v>
      </c>
      <c r="N23" s="3">
        <f>I23/E23</f>
        <v>2284.1319318593692</v>
      </c>
      <c r="O23" s="3">
        <f>M23/E23</f>
        <v>432.16092787241752</v>
      </c>
      <c r="P23" s="18">
        <v>3.8</v>
      </c>
      <c r="Q23" s="2">
        <v>1</v>
      </c>
      <c r="R23" s="3">
        <v>90</v>
      </c>
    </row>
    <row r="24" spans="1:18" x14ac:dyDescent="0.2">
      <c r="A24" s="2" t="s">
        <v>9</v>
      </c>
      <c r="B24" s="2" t="s">
        <v>11</v>
      </c>
      <c r="C24" s="2">
        <v>4</v>
      </c>
      <c r="D24" s="13">
        <v>46235</v>
      </c>
      <c r="E24" s="3">
        <v>2759</v>
      </c>
      <c r="F24" s="3">
        <v>1483</v>
      </c>
      <c r="G24" s="17">
        <f>F24/E24</f>
        <v>0.53751359188111636</v>
      </c>
      <c r="H24" s="3">
        <v>4590</v>
      </c>
      <c r="I24" s="3">
        <f>F24*H24</f>
        <v>6806970</v>
      </c>
      <c r="J24" s="3">
        <v>1878017</v>
      </c>
      <c r="K24" s="3">
        <f>I24+J24</f>
        <v>8684987</v>
      </c>
      <c r="L24" s="3">
        <v>6838720</v>
      </c>
      <c r="M24" s="3">
        <f>K24-L24</f>
        <v>1846267</v>
      </c>
      <c r="N24" s="3">
        <f>I24/E24</f>
        <v>2467.1873867343238</v>
      </c>
      <c r="O24" s="3">
        <f>M24/E24</f>
        <v>669.17977528089887</v>
      </c>
      <c r="P24" s="18">
        <v>4.2</v>
      </c>
      <c r="Q24" s="2">
        <v>3</v>
      </c>
      <c r="R24" s="3">
        <v>92</v>
      </c>
    </row>
    <row r="25" spans="1:18" x14ac:dyDescent="0.2">
      <c r="A25" s="2" t="s">
        <v>9</v>
      </c>
      <c r="B25" s="2" t="s">
        <v>11</v>
      </c>
      <c r="C25" s="2">
        <v>4</v>
      </c>
      <c r="D25" s="13">
        <v>46266</v>
      </c>
      <c r="E25" s="3">
        <v>2670</v>
      </c>
      <c r="F25" s="3">
        <v>1383</v>
      </c>
      <c r="G25" s="17">
        <f>F25/E25</f>
        <v>0.51797752808988762</v>
      </c>
      <c r="H25" s="3">
        <v>4550</v>
      </c>
      <c r="I25" s="3">
        <f>F25*H25</f>
        <v>6292650</v>
      </c>
      <c r="J25" s="3">
        <v>1527024</v>
      </c>
      <c r="K25" s="3">
        <f>I25+J25</f>
        <v>7819674</v>
      </c>
      <c r="L25" s="3">
        <v>6861050</v>
      </c>
      <c r="M25" s="3">
        <f>K25-L25</f>
        <v>958624</v>
      </c>
      <c r="N25" s="3">
        <f>I25/E25</f>
        <v>2356.7977528089887</v>
      </c>
      <c r="O25" s="3">
        <f>M25/E25</f>
        <v>359.03520599250936</v>
      </c>
      <c r="P25" s="18">
        <v>3.8</v>
      </c>
      <c r="Q25" s="2">
        <v>2</v>
      </c>
      <c r="R25" s="3">
        <v>88</v>
      </c>
    </row>
    <row r="26" spans="1:18" x14ac:dyDescent="0.2">
      <c r="A26" s="2" t="s">
        <v>13</v>
      </c>
      <c r="B26" s="2" t="s">
        <v>11</v>
      </c>
      <c r="C26" s="2">
        <v>5</v>
      </c>
      <c r="D26" s="13">
        <v>45566</v>
      </c>
      <c r="E26" s="3">
        <v>8060</v>
      </c>
      <c r="F26" s="3">
        <v>5846</v>
      </c>
      <c r="G26" s="17">
        <f>F26/E26</f>
        <v>0.72531017369727047</v>
      </c>
      <c r="H26" s="3">
        <v>9880</v>
      </c>
      <c r="I26" s="3">
        <f>F26*H26</f>
        <v>57758480</v>
      </c>
      <c r="J26" s="3">
        <v>19986471</v>
      </c>
      <c r="K26" s="3">
        <f>I26+J26</f>
        <v>77744951</v>
      </c>
      <c r="L26" s="3">
        <v>47271931</v>
      </c>
      <c r="M26" s="3">
        <f>K26-L26</f>
        <v>30473020</v>
      </c>
      <c r="N26" s="3">
        <f>I26/E26</f>
        <v>7166.0645161290322</v>
      </c>
      <c r="O26" s="3">
        <f>M26/E26</f>
        <v>3780.7717121588089</v>
      </c>
      <c r="P26" s="18">
        <v>4.4000000000000004</v>
      </c>
      <c r="Q26" s="2">
        <v>5</v>
      </c>
      <c r="R26" s="3">
        <v>405</v>
      </c>
    </row>
    <row r="27" spans="1:18" x14ac:dyDescent="0.2">
      <c r="A27" s="2" t="s">
        <v>13</v>
      </c>
      <c r="B27" s="2" t="s">
        <v>11</v>
      </c>
      <c r="C27" s="2">
        <v>5</v>
      </c>
      <c r="D27" s="13">
        <v>45597</v>
      </c>
      <c r="E27" s="3">
        <v>7800</v>
      </c>
      <c r="F27" s="3">
        <v>6864</v>
      </c>
      <c r="G27" s="17">
        <f>F27/E27</f>
        <v>0.88</v>
      </c>
      <c r="H27" s="3">
        <v>11820</v>
      </c>
      <c r="I27" s="3">
        <f>F27*H27</f>
        <v>81132480</v>
      </c>
      <c r="J27" s="3">
        <v>28190965</v>
      </c>
      <c r="K27" s="3">
        <f>I27+J27</f>
        <v>109323445</v>
      </c>
      <c r="L27" s="3">
        <v>59164663</v>
      </c>
      <c r="M27" s="3">
        <f>K27-L27</f>
        <v>50158782</v>
      </c>
      <c r="N27" s="3">
        <f>I27/E27</f>
        <v>10401.6</v>
      </c>
      <c r="O27" s="3">
        <f>M27/E27</f>
        <v>6430.6130769230767</v>
      </c>
      <c r="P27" s="18">
        <v>4.7</v>
      </c>
      <c r="Q27" s="2">
        <v>1</v>
      </c>
      <c r="R27" s="3">
        <v>407</v>
      </c>
    </row>
    <row r="28" spans="1:18" x14ac:dyDescent="0.2">
      <c r="A28" s="2" t="s">
        <v>13</v>
      </c>
      <c r="B28" s="2" t="s">
        <v>11</v>
      </c>
      <c r="C28" s="2">
        <v>5</v>
      </c>
      <c r="D28" s="13">
        <v>45627</v>
      </c>
      <c r="E28" s="3">
        <v>8060</v>
      </c>
      <c r="F28" s="3">
        <v>6811</v>
      </c>
      <c r="G28" s="17">
        <f>F28/E28</f>
        <v>0.8450372208436725</v>
      </c>
      <c r="H28" s="3">
        <v>12470</v>
      </c>
      <c r="I28" s="3">
        <f>F28*H28</f>
        <v>84933170</v>
      </c>
      <c r="J28" s="3">
        <v>28816424</v>
      </c>
      <c r="K28" s="3">
        <f>I28+J28</f>
        <v>113749594</v>
      </c>
      <c r="L28" s="3">
        <v>60786102</v>
      </c>
      <c r="M28" s="3">
        <f>K28-L28</f>
        <v>52963492</v>
      </c>
      <c r="N28" s="3">
        <f>I28/E28</f>
        <v>10537.614143920595</v>
      </c>
      <c r="O28" s="3">
        <f>M28/E28</f>
        <v>6571.1528535980151</v>
      </c>
      <c r="P28" s="18">
        <v>4.7</v>
      </c>
      <c r="Q28" s="2">
        <v>6</v>
      </c>
      <c r="R28" s="3">
        <v>393</v>
      </c>
    </row>
    <row r="29" spans="1:18" x14ac:dyDescent="0.2">
      <c r="A29" s="2" t="s">
        <v>13</v>
      </c>
      <c r="B29" s="2" t="s">
        <v>11</v>
      </c>
      <c r="C29" s="2">
        <v>5</v>
      </c>
      <c r="D29" s="13">
        <v>45658</v>
      </c>
      <c r="E29" s="3">
        <v>8060</v>
      </c>
      <c r="F29" s="3">
        <v>7062</v>
      </c>
      <c r="G29" s="17">
        <f>F29/E29</f>
        <v>0.87617866004962774</v>
      </c>
      <c r="H29" s="3">
        <v>12000</v>
      </c>
      <c r="I29" s="3">
        <f>F29*H29</f>
        <v>84744000</v>
      </c>
      <c r="J29" s="3">
        <v>22748231</v>
      </c>
      <c r="K29" s="3">
        <f>I29+J29</f>
        <v>107492231</v>
      </c>
      <c r="L29" s="3">
        <v>60093571</v>
      </c>
      <c r="M29" s="3">
        <f>K29-L29</f>
        <v>47398660</v>
      </c>
      <c r="N29" s="3">
        <f>I29/E29</f>
        <v>10514.143920595534</v>
      </c>
      <c r="O29" s="3">
        <f>M29/E29</f>
        <v>5880.7270471464017</v>
      </c>
      <c r="P29" s="18">
        <v>4.5999999999999996</v>
      </c>
      <c r="Q29" s="2">
        <v>5</v>
      </c>
      <c r="R29" s="3">
        <v>398</v>
      </c>
    </row>
    <row r="30" spans="1:18" x14ac:dyDescent="0.2">
      <c r="A30" s="2" t="s">
        <v>13</v>
      </c>
      <c r="B30" s="2" t="s">
        <v>11</v>
      </c>
      <c r="C30" s="2">
        <v>5</v>
      </c>
      <c r="D30" s="13">
        <v>45689</v>
      </c>
      <c r="E30" s="3">
        <v>7280</v>
      </c>
      <c r="F30" s="3">
        <v>6445</v>
      </c>
      <c r="G30" s="17">
        <f>F30/E30</f>
        <v>0.88530219780219777</v>
      </c>
      <c r="H30" s="3">
        <v>12070</v>
      </c>
      <c r="I30" s="3">
        <f>F30*H30</f>
        <v>77791150</v>
      </c>
      <c r="J30" s="3">
        <v>26316508</v>
      </c>
      <c r="K30" s="3">
        <f>I30+J30</f>
        <v>104107658</v>
      </c>
      <c r="L30" s="3">
        <v>53577384</v>
      </c>
      <c r="M30" s="3">
        <f>K30-L30</f>
        <v>50530274</v>
      </c>
      <c r="N30" s="3">
        <f>I30/E30</f>
        <v>10685.597527472528</v>
      </c>
      <c r="O30" s="3">
        <f>M30/E30</f>
        <v>6940.9717032967037</v>
      </c>
      <c r="P30" s="18">
        <v>4.5</v>
      </c>
      <c r="Q30" s="2">
        <v>8</v>
      </c>
      <c r="R30" s="3">
        <v>395</v>
      </c>
    </row>
    <row r="31" spans="1:18" x14ac:dyDescent="0.2">
      <c r="A31" s="2" t="s">
        <v>13</v>
      </c>
      <c r="B31" s="2" t="s">
        <v>11</v>
      </c>
      <c r="C31" s="2">
        <v>5</v>
      </c>
      <c r="D31" s="13">
        <v>45717</v>
      </c>
      <c r="E31" s="3">
        <v>8060</v>
      </c>
      <c r="F31" s="3">
        <v>5757</v>
      </c>
      <c r="G31" s="17">
        <f>F31/E31</f>
        <v>0.71426799007444164</v>
      </c>
      <c r="H31" s="3">
        <v>9710</v>
      </c>
      <c r="I31" s="3">
        <f>F31*H31</f>
        <v>55900470</v>
      </c>
      <c r="J31" s="3">
        <v>13080857</v>
      </c>
      <c r="K31" s="3">
        <f>I31+J31</f>
        <v>68981327</v>
      </c>
      <c r="L31" s="3">
        <v>47529979</v>
      </c>
      <c r="M31" s="3">
        <f>K31-L31</f>
        <v>21451348</v>
      </c>
      <c r="N31" s="3">
        <f>I31/E31</f>
        <v>6935.5421836228288</v>
      </c>
      <c r="O31" s="3">
        <f>M31/E31</f>
        <v>2661.4575682382133</v>
      </c>
      <c r="P31" s="18">
        <v>4.5999999999999996</v>
      </c>
      <c r="Q31" s="2">
        <v>1</v>
      </c>
      <c r="R31" s="3">
        <v>400</v>
      </c>
    </row>
    <row r="32" spans="1:18" x14ac:dyDescent="0.2">
      <c r="A32" s="2" t="s">
        <v>13</v>
      </c>
      <c r="B32" s="2" t="s">
        <v>11</v>
      </c>
      <c r="C32" s="2">
        <v>5</v>
      </c>
      <c r="D32" s="13">
        <v>45748</v>
      </c>
      <c r="E32" s="3">
        <v>7800</v>
      </c>
      <c r="F32" s="3">
        <v>5592</v>
      </c>
      <c r="G32" s="17">
        <f>F32/E32</f>
        <v>0.71692307692307689</v>
      </c>
      <c r="H32" s="3">
        <v>10220</v>
      </c>
      <c r="I32" s="3">
        <f>F32*H32</f>
        <v>57150240</v>
      </c>
      <c r="J32" s="3">
        <v>22675546</v>
      </c>
      <c r="K32" s="3">
        <f>I32+J32</f>
        <v>79825786</v>
      </c>
      <c r="L32" s="3">
        <v>47352051</v>
      </c>
      <c r="M32" s="3">
        <f>K32-L32</f>
        <v>32473735</v>
      </c>
      <c r="N32" s="3">
        <f>I32/E32</f>
        <v>7326.9538461538459</v>
      </c>
      <c r="O32" s="3">
        <f>M32/E32</f>
        <v>4163.2993589743592</v>
      </c>
      <c r="P32" s="18">
        <v>4.7</v>
      </c>
      <c r="Q32" s="2">
        <v>1</v>
      </c>
      <c r="R32" s="3">
        <v>381</v>
      </c>
    </row>
    <row r="33" spans="1:18" x14ac:dyDescent="0.2">
      <c r="A33" s="2" t="s">
        <v>13</v>
      </c>
      <c r="B33" s="2" t="s">
        <v>11</v>
      </c>
      <c r="C33" s="2">
        <v>5</v>
      </c>
      <c r="D33" s="13">
        <v>45778</v>
      </c>
      <c r="E33" s="3">
        <v>8060</v>
      </c>
      <c r="F33" s="3">
        <v>5828</v>
      </c>
      <c r="G33" s="17">
        <f>F33/E33</f>
        <v>0.72307692307692306</v>
      </c>
      <c r="H33" s="3">
        <v>9710</v>
      </c>
      <c r="I33" s="3">
        <f>F33*H33</f>
        <v>56589880</v>
      </c>
      <c r="J33" s="3">
        <v>24457312</v>
      </c>
      <c r="K33" s="3">
        <f>I33+J33</f>
        <v>81047192</v>
      </c>
      <c r="L33" s="3">
        <v>50684802</v>
      </c>
      <c r="M33" s="3">
        <f>K33-L33</f>
        <v>30362390</v>
      </c>
      <c r="N33" s="3">
        <f>I33/E33</f>
        <v>7021.0769230769229</v>
      </c>
      <c r="O33" s="3">
        <f>M33/E33</f>
        <v>3767.0459057071962</v>
      </c>
      <c r="P33" s="18">
        <v>4.4000000000000004</v>
      </c>
      <c r="Q33" s="2">
        <v>5</v>
      </c>
      <c r="R33" s="3">
        <v>402</v>
      </c>
    </row>
    <row r="34" spans="1:18" x14ac:dyDescent="0.2">
      <c r="A34" s="2" t="s">
        <v>13</v>
      </c>
      <c r="B34" s="2" t="s">
        <v>11</v>
      </c>
      <c r="C34" s="2">
        <v>5</v>
      </c>
      <c r="D34" s="13">
        <v>45809</v>
      </c>
      <c r="E34" s="3">
        <v>7800</v>
      </c>
      <c r="F34" s="3">
        <v>4290</v>
      </c>
      <c r="G34" s="17">
        <f>F34/E34</f>
        <v>0.55000000000000004</v>
      </c>
      <c r="H34" s="3">
        <v>8150</v>
      </c>
      <c r="I34" s="3">
        <f>F34*H34</f>
        <v>34963500</v>
      </c>
      <c r="J34" s="3">
        <v>12306663</v>
      </c>
      <c r="K34" s="3">
        <f>I34+J34</f>
        <v>47270163</v>
      </c>
      <c r="L34" s="3">
        <v>36576714</v>
      </c>
      <c r="M34" s="3">
        <f>K34-L34</f>
        <v>10693449</v>
      </c>
      <c r="N34" s="3">
        <f>I34/E34</f>
        <v>4482.5</v>
      </c>
      <c r="O34" s="3">
        <f>M34/E34</f>
        <v>1370.9549999999999</v>
      </c>
      <c r="P34" s="18">
        <v>4.5</v>
      </c>
      <c r="Q34" s="2">
        <v>5</v>
      </c>
      <c r="R34" s="3">
        <v>373</v>
      </c>
    </row>
    <row r="35" spans="1:18" x14ac:dyDescent="0.2">
      <c r="A35" s="2" t="s">
        <v>13</v>
      </c>
      <c r="B35" s="2" t="s">
        <v>11</v>
      </c>
      <c r="C35" s="2">
        <v>5</v>
      </c>
      <c r="D35" s="13">
        <v>45839</v>
      </c>
      <c r="E35" s="3">
        <v>8060</v>
      </c>
      <c r="F35" s="3">
        <v>4343</v>
      </c>
      <c r="G35" s="17">
        <f>F35/E35</f>
        <v>0.53883374689826302</v>
      </c>
      <c r="H35" s="3">
        <v>8170</v>
      </c>
      <c r="I35" s="3">
        <f>F35*H35</f>
        <v>35482310</v>
      </c>
      <c r="J35" s="3">
        <v>9136378</v>
      </c>
      <c r="K35" s="3">
        <f>I35+J35</f>
        <v>44618688</v>
      </c>
      <c r="L35" s="3">
        <v>36836990</v>
      </c>
      <c r="M35" s="3">
        <f>K35-L35</f>
        <v>7781698</v>
      </c>
      <c r="N35" s="3">
        <f>I35/E35</f>
        <v>4402.2717121588094</v>
      </c>
      <c r="O35" s="3">
        <f>M35/E35</f>
        <v>965.47121588089328</v>
      </c>
      <c r="P35" s="18">
        <v>4.7</v>
      </c>
      <c r="Q35" s="2">
        <v>3</v>
      </c>
      <c r="R35" s="3">
        <v>399</v>
      </c>
    </row>
    <row r="36" spans="1:18" x14ac:dyDescent="0.2">
      <c r="A36" s="2" t="s">
        <v>13</v>
      </c>
      <c r="B36" s="2" t="s">
        <v>11</v>
      </c>
      <c r="C36" s="2">
        <v>5</v>
      </c>
      <c r="D36" s="13">
        <v>45870</v>
      </c>
      <c r="E36" s="3">
        <v>8060</v>
      </c>
      <c r="F36" s="3">
        <v>4738</v>
      </c>
      <c r="G36" s="17">
        <f>F36/E36</f>
        <v>0.5878411910669975</v>
      </c>
      <c r="H36" s="3">
        <v>8240</v>
      </c>
      <c r="I36" s="3">
        <f>F36*H36</f>
        <v>39041120</v>
      </c>
      <c r="J36" s="3">
        <v>16379556</v>
      </c>
      <c r="K36" s="3">
        <f>I36+J36</f>
        <v>55420676</v>
      </c>
      <c r="L36" s="3">
        <v>39521334</v>
      </c>
      <c r="M36" s="3">
        <f>K36-L36</f>
        <v>15899342</v>
      </c>
      <c r="N36" s="3">
        <f>I36/E36</f>
        <v>4843.8114143920593</v>
      </c>
      <c r="O36" s="3">
        <f>M36/E36</f>
        <v>1972.623076923077</v>
      </c>
      <c r="P36" s="18">
        <v>4.5999999999999996</v>
      </c>
      <c r="Q36" s="2">
        <v>3</v>
      </c>
      <c r="R36" s="3">
        <v>376</v>
      </c>
    </row>
    <row r="37" spans="1:18" x14ac:dyDescent="0.2">
      <c r="A37" s="2" t="s">
        <v>13</v>
      </c>
      <c r="B37" s="2" t="s">
        <v>11</v>
      </c>
      <c r="C37" s="2">
        <v>5</v>
      </c>
      <c r="D37" s="13">
        <v>45901</v>
      </c>
      <c r="E37" s="3">
        <v>7800</v>
      </c>
      <c r="F37" s="3">
        <v>4328</v>
      </c>
      <c r="G37" s="17">
        <f>F37/E37</f>
        <v>0.55487179487179483</v>
      </c>
      <c r="H37" s="3">
        <v>8070</v>
      </c>
      <c r="I37" s="3">
        <f>F37*H37</f>
        <v>34926960</v>
      </c>
      <c r="J37" s="3">
        <v>13943566</v>
      </c>
      <c r="K37" s="3">
        <f>I37+J37</f>
        <v>48870526</v>
      </c>
      <c r="L37" s="3">
        <v>39477973</v>
      </c>
      <c r="M37" s="3">
        <f>K37-L37</f>
        <v>9392553</v>
      </c>
      <c r="N37" s="3">
        <f>I37/E37</f>
        <v>4477.8153846153846</v>
      </c>
      <c r="O37" s="3">
        <f>M37/E37</f>
        <v>1204.1734615384617</v>
      </c>
      <c r="P37" s="18">
        <v>4.5</v>
      </c>
      <c r="Q37" s="2">
        <v>2</v>
      </c>
      <c r="R37" s="3">
        <v>393</v>
      </c>
    </row>
    <row r="38" spans="1:18" x14ac:dyDescent="0.2">
      <c r="A38" s="2" t="s">
        <v>13</v>
      </c>
      <c r="B38" s="2" t="s">
        <v>11</v>
      </c>
      <c r="C38" s="2">
        <v>5</v>
      </c>
      <c r="D38" s="13">
        <v>45931</v>
      </c>
      <c r="E38" s="3">
        <v>8060</v>
      </c>
      <c r="F38" s="3">
        <v>6159</v>
      </c>
      <c r="G38" s="17">
        <f>F38/E38</f>
        <v>0.76414392059553349</v>
      </c>
      <c r="H38" s="3">
        <v>9940</v>
      </c>
      <c r="I38" s="3">
        <f>F38*H38</f>
        <v>61220460</v>
      </c>
      <c r="J38" s="3">
        <v>13806859</v>
      </c>
      <c r="K38" s="3">
        <f>I38+J38</f>
        <v>75027319</v>
      </c>
      <c r="L38" s="3">
        <v>47025766</v>
      </c>
      <c r="M38" s="3">
        <f>K38-L38</f>
        <v>28001553</v>
      </c>
      <c r="N38" s="3">
        <f>I38/E38</f>
        <v>7595.5905707196034</v>
      </c>
      <c r="O38" s="3">
        <f>M38/E38</f>
        <v>3474.1380893300247</v>
      </c>
      <c r="P38" s="18">
        <v>4.9000000000000004</v>
      </c>
      <c r="Q38" s="2">
        <v>1</v>
      </c>
      <c r="R38" s="3">
        <v>389</v>
      </c>
    </row>
    <row r="39" spans="1:18" x14ac:dyDescent="0.2">
      <c r="A39" s="2" t="s">
        <v>13</v>
      </c>
      <c r="B39" s="2" t="s">
        <v>11</v>
      </c>
      <c r="C39" s="2">
        <v>5</v>
      </c>
      <c r="D39" s="13">
        <v>45962</v>
      </c>
      <c r="E39" s="3">
        <v>7800</v>
      </c>
      <c r="F39" s="3">
        <v>6964</v>
      </c>
      <c r="G39" s="17">
        <f>F39/E39</f>
        <v>0.89282051282051278</v>
      </c>
      <c r="H39" s="3">
        <v>12780</v>
      </c>
      <c r="I39" s="3">
        <f>F39*H39</f>
        <v>88999920</v>
      </c>
      <c r="J39" s="3">
        <v>34623824</v>
      </c>
      <c r="K39" s="3">
        <f>I39+J39</f>
        <v>123623744</v>
      </c>
      <c r="L39" s="3">
        <v>61316817</v>
      </c>
      <c r="M39" s="3">
        <f>K39-L39</f>
        <v>62306927</v>
      </c>
      <c r="N39" s="3">
        <f>I39/E39</f>
        <v>11410.246153846154</v>
      </c>
      <c r="O39" s="3">
        <f>M39/E39</f>
        <v>7988.0675641025637</v>
      </c>
      <c r="P39" s="18">
        <v>4.4000000000000004</v>
      </c>
      <c r="Q39" s="2">
        <v>2</v>
      </c>
      <c r="R39" s="3">
        <v>394</v>
      </c>
    </row>
    <row r="40" spans="1:18" x14ac:dyDescent="0.2">
      <c r="A40" s="2" t="s">
        <v>13</v>
      </c>
      <c r="B40" s="2" t="s">
        <v>11</v>
      </c>
      <c r="C40" s="2">
        <v>5</v>
      </c>
      <c r="D40" s="13">
        <v>45992</v>
      </c>
      <c r="E40" s="3">
        <v>8060</v>
      </c>
      <c r="F40" s="3">
        <v>7102</v>
      </c>
      <c r="G40" s="17">
        <f>F40/E40</f>
        <v>0.88114143920595533</v>
      </c>
      <c r="H40" s="3">
        <v>12360</v>
      </c>
      <c r="I40" s="3">
        <f>F40*H40</f>
        <v>87780720</v>
      </c>
      <c r="J40" s="3">
        <v>19410939</v>
      </c>
      <c r="K40" s="3">
        <f>I40+J40</f>
        <v>107191659</v>
      </c>
      <c r="L40" s="3">
        <v>58091489</v>
      </c>
      <c r="M40" s="3">
        <f>K40-L40</f>
        <v>49100170</v>
      </c>
      <c r="N40" s="3">
        <f>I40/E40</f>
        <v>10890.908188585609</v>
      </c>
      <c r="O40" s="3">
        <f>M40/E40</f>
        <v>6091.8325062034737</v>
      </c>
      <c r="P40" s="18">
        <v>4.3</v>
      </c>
      <c r="Q40" s="2">
        <v>9</v>
      </c>
      <c r="R40" s="3">
        <v>389</v>
      </c>
    </row>
    <row r="41" spans="1:18" x14ac:dyDescent="0.2">
      <c r="A41" s="2" t="s">
        <v>13</v>
      </c>
      <c r="B41" s="2" t="s">
        <v>11</v>
      </c>
      <c r="C41" s="2">
        <v>5</v>
      </c>
      <c r="D41" s="13">
        <v>46023</v>
      </c>
      <c r="E41" s="3">
        <v>8060</v>
      </c>
      <c r="F41" s="3">
        <v>6698</v>
      </c>
      <c r="G41" s="17">
        <f>F41/E41</f>
        <v>0.83101736972704709</v>
      </c>
      <c r="H41" s="3">
        <v>12430</v>
      </c>
      <c r="I41" s="3">
        <f>F41*H41</f>
        <v>83256140</v>
      </c>
      <c r="J41" s="3">
        <v>29680942</v>
      </c>
      <c r="K41" s="3">
        <f>I41+J41</f>
        <v>112937082</v>
      </c>
      <c r="L41" s="3">
        <v>58019990</v>
      </c>
      <c r="M41" s="3">
        <f>K41-L41</f>
        <v>54917092</v>
      </c>
      <c r="N41" s="3">
        <f>I41/E41</f>
        <v>10329.545905707197</v>
      </c>
      <c r="O41" s="3">
        <f>M41/E41</f>
        <v>6813.5349875930524</v>
      </c>
      <c r="P41" s="18">
        <v>4.7</v>
      </c>
      <c r="Q41" s="2">
        <v>4</v>
      </c>
      <c r="R41" s="3">
        <v>408</v>
      </c>
    </row>
    <row r="42" spans="1:18" x14ac:dyDescent="0.2">
      <c r="A42" s="2" t="s">
        <v>13</v>
      </c>
      <c r="B42" s="2" t="s">
        <v>11</v>
      </c>
      <c r="C42" s="2">
        <v>5</v>
      </c>
      <c r="D42" s="13">
        <v>46054</v>
      </c>
      <c r="E42" s="3">
        <v>7280</v>
      </c>
      <c r="F42" s="3">
        <v>6275</v>
      </c>
      <c r="G42" s="17">
        <f>F42/E42</f>
        <v>0.8619505494505495</v>
      </c>
      <c r="H42" s="3">
        <v>12410</v>
      </c>
      <c r="I42" s="3">
        <f>F42*H42</f>
        <v>77872750</v>
      </c>
      <c r="J42" s="3">
        <v>17999179</v>
      </c>
      <c r="K42" s="3">
        <f>I42+J42</f>
        <v>95871929</v>
      </c>
      <c r="L42" s="3">
        <v>50767893</v>
      </c>
      <c r="M42" s="3">
        <f>K42-L42</f>
        <v>45104036</v>
      </c>
      <c r="N42" s="3">
        <f>I42/E42</f>
        <v>10696.806318681318</v>
      </c>
      <c r="O42" s="3">
        <f>M42/E42</f>
        <v>6195.6093406593409</v>
      </c>
      <c r="P42" s="18">
        <v>4.4000000000000004</v>
      </c>
      <c r="Q42" s="2">
        <v>8</v>
      </c>
      <c r="R42" s="3">
        <v>376</v>
      </c>
    </row>
    <row r="43" spans="1:18" x14ac:dyDescent="0.2">
      <c r="A43" s="2" t="s">
        <v>13</v>
      </c>
      <c r="B43" s="2" t="s">
        <v>11</v>
      </c>
      <c r="C43" s="2">
        <v>5</v>
      </c>
      <c r="D43" s="13">
        <v>46082</v>
      </c>
      <c r="E43" s="3">
        <v>8060</v>
      </c>
      <c r="F43" s="3">
        <v>6054</v>
      </c>
      <c r="G43" s="17">
        <f>F43/E43</f>
        <v>0.75111662531017365</v>
      </c>
      <c r="H43" s="3">
        <v>10010</v>
      </c>
      <c r="I43" s="3">
        <f>F43*H43</f>
        <v>60600540</v>
      </c>
      <c r="J43" s="3">
        <v>14977921</v>
      </c>
      <c r="K43" s="3">
        <f>I43+J43</f>
        <v>75578461</v>
      </c>
      <c r="L43" s="3">
        <v>49053135</v>
      </c>
      <c r="M43" s="3">
        <f>K43-L43</f>
        <v>26525326</v>
      </c>
      <c r="N43" s="3">
        <f>I43/E43</f>
        <v>7518.677419354839</v>
      </c>
      <c r="O43" s="3">
        <f>M43/E43</f>
        <v>3290.9833746898262</v>
      </c>
      <c r="P43" s="18">
        <v>4.5</v>
      </c>
      <c r="Q43" s="2">
        <v>3</v>
      </c>
      <c r="R43" s="3">
        <v>398</v>
      </c>
    </row>
    <row r="44" spans="1:18" x14ac:dyDescent="0.2">
      <c r="A44" s="2" t="s">
        <v>13</v>
      </c>
      <c r="B44" s="2" t="s">
        <v>11</v>
      </c>
      <c r="C44" s="2">
        <v>5</v>
      </c>
      <c r="D44" s="13">
        <v>46113</v>
      </c>
      <c r="E44" s="3">
        <v>7800</v>
      </c>
      <c r="F44" s="3">
        <v>6207</v>
      </c>
      <c r="G44" s="17">
        <f>F44/E44</f>
        <v>0.79576923076923078</v>
      </c>
      <c r="H44" s="3">
        <v>10260</v>
      </c>
      <c r="I44" s="3">
        <f>F44*H44</f>
        <v>63683820</v>
      </c>
      <c r="J44" s="3">
        <v>20844169</v>
      </c>
      <c r="K44" s="3">
        <f>I44+J44</f>
        <v>84527989</v>
      </c>
      <c r="L44" s="3">
        <v>51164888</v>
      </c>
      <c r="M44" s="3">
        <f>K44-L44</f>
        <v>33363101</v>
      </c>
      <c r="N44" s="3">
        <f>I44/E44</f>
        <v>8164.5923076923073</v>
      </c>
      <c r="O44" s="3">
        <f>M44/E44</f>
        <v>4277.3206410256407</v>
      </c>
      <c r="P44" s="18">
        <v>4.5</v>
      </c>
      <c r="Q44" s="2">
        <v>4</v>
      </c>
      <c r="R44" s="3">
        <v>373</v>
      </c>
    </row>
    <row r="45" spans="1:18" x14ac:dyDescent="0.2">
      <c r="A45" s="2" t="s">
        <v>13</v>
      </c>
      <c r="B45" s="2" t="s">
        <v>11</v>
      </c>
      <c r="C45" s="2">
        <v>5</v>
      </c>
      <c r="D45" s="13">
        <v>46143</v>
      </c>
      <c r="E45" s="3">
        <v>8060</v>
      </c>
      <c r="F45" s="3">
        <v>6043</v>
      </c>
      <c r="G45" s="17">
        <f>F45/E45</f>
        <v>0.74975186104218361</v>
      </c>
      <c r="H45" s="3">
        <v>10420</v>
      </c>
      <c r="I45" s="3">
        <f>F45*H45</f>
        <v>62968060</v>
      </c>
      <c r="J45" s="3">
        <v>24657338</v>
      </c>
      <c r="K45" s="3">
        <f>I45+J45</f>
        <v>87625398</v>
      </c>
      <c r="L45" s="3">
        <v>49987905</v>
      </c>
      <c r="M45" s="3">
        <f>K45-L45</f>
        <v>37637493</v>
      </c>
      <c r="N45" s="3">
        <f>I45/E45</f>
        <v>7812.4143920595534</v>
      </c>
      <c r="O45" s="3">
        <f>M45/E45</f>
        <v>4669.664143920596</v>
      </c>
      <c r="P45" s="18">
        <v>4.4000000000000004</v>
      </c>
      <c r="Q45" s="2">
        <v>2</v>
      </c>
      <c r="R45" s="3">
        <v>375</v>
      </c>
    </row>
    <row r="46" spans="1:18" x14ac:dyDescent="0.2">
      <c r="A46" s="2" t="s">
        <v>13</v>
      </c>
      <c r="B46" s="2" t="s">
        <v>11</v>
      </c>
      <c r="C46" s="2">
        <v>5</v>
      </c>
      <c r="D46" s="13">
        <v>46174</v>
      </c>
      <c r="E46" s="3">
        <v>7800</v>
      </c>
      <c r="F46" s="3">
        <v>4562</v>
      </c>
      <c r="G46" s="17">
        <f>F46/E46</f>
        <v>0.58487179487179486</v>
      </c>
      <c r="H46" s="3">
        <v>8230</v>
      </c>
      <c r="I46" s="3">
        <f>F46*H46</f>
        <v>37545260</v>
      </c>
      <c r="J46" s="3">
        <v>9378264</v>
      </c>
      <c r="K46" s="3">
        <f>I46+J46</f>
        <v>46923524</v>
      </c>
      <c r="L46" s="3">
        <v>36737085</v>
      </c>
      <c r="M46" s="3">
        <f>K46-L46</f>
        <v>10186439</v>
      </c>
      <c r="N46" s="3">
        <f>I46/E46</f>
        <v>4813.4948717948719</v>
      </c>
      <c r="O46" s="3">
        <f>M46/E46</f>
        <v>1305.9537179487179</v>
      </c>
      <c r="P46" s="18">
        <v>4.5999999999999996</v>
      </c>
      <c r="Q46" s="2">
        <v>3</v>
      </c>
      <c r="R46" s="3">
        <v>375</v>
      </c>
    </row>
    <row r="47" spans="1:18" x14ac:dyDescent="0.2">
      <c r="A47" s="2" t="s">
        <v>13</v>
      </c>
      <c r="B47" s="2" t="s">
        <v>11</v>
      </c>
      <c r="C47" s="2">
        <v>5</v>
      </c>
      <c r="D47" s="13">
        <v>46204</v>
      </c>
      <c r="E47" s="3">
        <v>8060</v>
      </c>
      <c r="F47" s="3">
        <v>4701</v>
      </c>
      <c r="G47" s="17">
        <f>F47/E47</f>
        <v>0.5832506203473945</v>
      </c>
      <c r="H47" s="3">
        <v>8470</v>
      </c>
      <c r="I47" s="3">
        <f>F47*H47</f>
        <v>39817470</v>
      </c>
      <c r="J47" s="3">
        <v>12848816</v>
      </c>
      <c r="K47" s="3">
        <f>I47+J47</f>
        <v>52666286</v>
      </c>
      <c r="L47" s="3">
        <v>41497888</v>
      </c>
      <c r="M47" s="3">
        <f>K47-L47</f>
        <v>11168398</v>
      </c>
      <c r="N47" s="3">
        <f>I47/E47</f>
        <v>4940.1327543424313</v>
      </c>
      <c r="O47" s="3">
        <f>M47/E47</f>
        <v>1385.6573200992557</v>
      </c>
      <c r="P47" s="18">
        <v>4.7</v>
      </c>
      <c r="Q47" s="2">
        <v>1</v>
      </c>
      <c r="R47" s="3">
        <v>396</v>
      </c>
    </row>
    <row r="48" spans="1:18" x14ac:dyDescent="0.2">
      <c r="A48" s="2" t="s">
        <v>13</v>
      </c>
      <c r="B48" s="2" t="s">
        <v>11</v>
      </c>
      <c r="C48" s="2">
        <v>5</v>
      </c>
      <c r="D48" s="13">
        <v>46235</v>
      </c>
      <c r="E48" s="3">
        <v>8060</v>
      </c>
      <c r="F48" s="3">
        <v>4853</v>
      </c>
      <c r="G48" s="17">
        <f>F48/E48</f>
        <v>0.60210918114143919</v>
      </c>
      <c r="H48" s="3">
        <v>8640</v>
      </c>
      <c r="I48" s="3">
        <f>F48*H48</f>
        <v>41929920</v>
      </c>
      <c r="J48" s="3">
        <v>16553469</v>
      </c>
      <c r="K48" s="3">
        <f>I48+J48</f>
        <v>58483389</v>
      </c>
      <c r="L48" s="3">
        <v>44350561</v>
      </c>
      <c r="M48" s="3">
        <f>K48-L48</f>
        <v>14132828</v>
      </c>
      <c r="N48" s="3">
        <f>I48/E48</f>
        <v>5202.2233250620347</v>
      </c>
      <c r="O48" s="3">
        <f>M48/E48</f>
        <v>1753.4526054590572</v>
      </c>
      <c r="P48" s="18">
        <v>4.5</v>
      </c>
      <c r="Q48" s="2">
        <v>3</v>
      </c>
      <c r="R48" s="3">
        <v>378</v>
      </c>
    </row>
    <row r="49" spans="1:18" x14ac:dyDescent="0.2">
      <c r="A49" s="2" t="s">
        <v>13</v>
      </c>
      <c r="B49" s="2" t="s">
        <v>11</v>
      </c>
      <c r="C49" s="2">
        <v>5</v>
      </c>
      <c r="D49" s="13">
        <v>46266</v>
      </c>
      <c r="E49" s="3">
        <v>7800</v>
      </c>
      <c r="F49" s="3">
        <v>4312</v>
      </c>
      <c r="G49" s="17">
        <f>F49/E49</f>
        <v>0.55282051282051281</v>
      </c>
      <c r="H49" s="3">
        <v>8470</v>
      </c>
      <c r="I49" s="3">
        <f>F49*H49</f>
        <v>36522640</v>
      </c>
      <c r="J49" s="3">
        <v>14164451</v>
      </c>
      <c r="K49" s="3">
        <f>I49+J49</f>
        <v>50687091</v>
      </c>
      <c r="L49" s="3">
        <v>37376299</v>
      </c>
      <c r="M49" s="3">
        <f>K49-L49</f>
        <v>13310792</v>
      </c>
      <c r="N49" s="3">
        <f>I49/E49</f>
        <v>4682.3897435897434</v>
      </c>
      <c r="O49" s="3">
        <f>M49/E49</f>
        <v>1706.5117948717948</v>
      </c>
      <c r="P49" s="18">
        <v>4.3</v>
      </c>
      <c r="Q49" s="2">
        <v>0</v>
      </c>
      <c r="R49" s="3">
        <v>393</v>
      </c>
    </row>
    <row r="50" spans="1:18" x14ac:dyDescent="0.2">
      <c r="A50" s="2" t="s">
        <v>16</v>
      </c>
      <c r="B50" s="2" t="s">
        <v>11</v>
      </c>
      <c r="C50" s="2">
        <v>3</v>
      </c>
      <c r="D50" s="13">
        <v>45566</v>
      </c>
      <c r="E50" s="3">
        <v>1395</v>
      </c>
      <c r="F50" s="3">
        <v>951</v>
      </c>
      <c r="G50" s="17">
        <f>F50/E50</f>
        <v>0.68172043010752692</v>
      </c>
      <c r="H50" s="3">
        <v>2860</v>
      </c>
      <c r="I50" s="3">
        <f>F50*H50</f>
        <v>2719860</v>
      </c>
      <c r="J50" s="3">
        <v>933766</v>
      </c>
      <c r="K50" s="3">
        <f>I50+J50</f>
        <v>3653626</v>
      </c>
      <c r="L50" s="3">
        <v>2458137</v>
      </c>
      <c r="M50" s="3">
        <f>K50-L50</f>
        <v>1195489</v>
      </c>
      <c r="N50" s="3">
        <f>I50/E50</f>
        <v>1949.7204301075269</v>
      </c>
      <c r="O50" s="3">
        <f>M50/E50</f>
        <v>856.98136200716851</v>
      </c>
      <c r="P50" s="18">
        <v>3.9</v>
      </c>
      <c r="Q50" s="2">
        <v>1</v>
      </c>
      <c r="R50" s="3">
        <v>27</v>
      </c>
    </row>
    <row r="51" spans="1:18" x14ac:dyDescent="0.2">
      <c r="A51" s="2" t="s">
        <v>16</v>
      </c>
      <c r="B51" s="2" t="s">
        <v>11</v>
      </c>
      <c r="C51" s="2">
        <v>3</v>
      </c>
      <c r="D51" s="13">
        <v>45597</v>
      </c>
      <c r="E51" s="3">
        <v>1350</v>
      </c>
      <c r="F51" s="3">
        <v>1058</v>
      </c>
      <c r="G51" s="17">
        <f>F51/E51</f>
        <v>0.78370370370370368</v>
      </c>
      <c r="H51" s="3">
        <v>3750</v>
      </c>
      <c r="I51" s="3">
        <f>F51*H51</f>
        <v>3967500</v>
      </c>
      <c r="J51" s="3">
        <v>1613144</v>
      </c>
      <c r="K51" s="3">
        <f>I51+J51</f>
        <v>5580644</v>
      </c>
      <c r="L51" s="3">
        <v>3099552</v>
      </c>
      <c r="M51" s="3">
        <f>K51-L51</f>
        <v>2481092</v>
      </c>
      <c r="N51" s="3">
        <f>I51/E51</f>
        <v>2938.8888888888887</v>
      </c>
      <c r="O51" s="3">
        <f>M51/E51</f>
        <v>1837.8459259259259</v>
      </c>
      <c r="P51" s="18">
        <v>3.4</v>
      </c>
      <c r="Q51" s="2">
        <v>0</v>
      </c>
      <c r="R51" s="3">
        <v>26</v>
      </c>
    </row>
    <row r="52" spans="1:18" x14ac:dyDescent="0.2">
      <c r="A52" s="2" t="s">
        <v>16</v>
      </c>
      <c r="B52" s="2" t="s">
        <v>11</v>
      </c>
      <c r="C52" s="2">
        <v>3</v>
      </c>
      <c r="D52" s="13">
        <v>45627</v>
      </c>
      <c r="E52" s="3">
        <v>1395</v>
      </c>
      <c r="F52" s="3">
        <v>1095</v>
      </c>
      <c r="G52" s="17">
        <f>F52/E52</f>
        <v>0.78494623655913975</v>
      </c>
      <c r="H52" s="3">
        <v>3730</v>
      </c>
      <c r="I52" s="3">
        <f>F52*H52</f>
        <v>4084350</v>
      </c>
      <c r="J52" s="3">
        <v>1163510</v>
      </c>
      <c r="K52" s="3">
        <f>I52+J52</f>
        <v>5247860</v>
      </c>
      <c r="L52" s="3">
        <v>2827761</v>
      </c>
      <c r="M52" s="3">
        <f>K52-L52</f>
        <v>2420099</v>
      </c>
      <c r="N52" s="3">
        <f>I52/E52</f>
        <v>2927.8494623655915</v>
      </c>
      <c r="O52" s="3">
        <f>M52/E52</f>
        <v>1734.8379928315412</v>
      </c>
      <c r="P52" s="18">
        <v>3.4</v>
      </c>
      <c r="Q52" s="2">
        <v>0</v>
      </c>
      <c r="R52" s="3">
        <v>26</v>
      </c>
    </row>
    <row r="53" spans="1:18" x14ac:dyDescent="0.2">
      <c r="A53" s="2" t="s">
        <v>16</v>
      </c>
      <c r="B53" s="2" t="s">
        <v>11</v>
      </c>
      <c r="C53" s="2">
        <v>3</v>
      </c>
      <c r="D53" s="13">
        <v>45658</v>
      </c>
      <c r="E53" s="3">
        <v>1395</v>
      </c>
      <c r="F53" s="3">
        <v>1175</v>
      </c>
      <c r="G53" s="17">
        <f>F53/E53</f>
        <v>0.8422939068100358</v>
      </c>
      <c r="H53" s="3">
        <v>3750</v>
      </c>
      <c r="I53" s="3">
        <f>F53*H53</f>
        <v>4406250</v>
      </c>
      <c r="J53" s="3">
        <v>1661595</v>
      </c>
      <c r="K53" s="3">
        <f>I53+J53</f>
        <v>6067845</v>
      </c>
      <c r="L53" s="3">
        <v>3256351</v>
      </c>
      <c r="M53" s="3">
        <f>K53-L53</f>
        <v>2811494</v>
      </c>
      <c r="N53" s="3">
        <f>I53/E53</f>
        <v>3158.6021505376343</v>
      </c>
      <c r="O53" s="3">
        <f>M53/E53</f>
        <v>2015.4078853046594</v>
      </c>
      <c r="P53" s="18">
        <v>3.5</v>
      </c>
      <c r="Q53" s="2">
        <v>1</v>
      </c>
      <c r="R53" s="3">
        <v>26</v>
      </c>
    </row>
    <row r="54" spans="1:18" x14ac:dyDescent="0.2">
      <c r="A54" s="2" t="s">
        <v>16</v>
      </c>
      <c r="B54" s="2" t="s">
        <v>11</v>
      </c>
      <c r="C54" s="2">
        <v>3</v>
      </c>
      <c r="D54" s="13">
        <v>45689</v>
      </c>
      <c r="E54" s="3">
        <v>1260</v>
      </c>
      <c r="F54" s="3">
        <v>1036</v>
      </c>
      <c r="G54" s="17">
        <f>F54/E54</f>
        <v>0.82222222222222219</v>
      </c>
      <c r="H54" s="3">
        <v>3640</v>
      </c>
      <c r="I54" s="3">
        <f>F54*H54</f>
        <v>3771040</v>
      </c>
      <c r="J54" s="3">
        <v>837211</v>
      </c>
      <c r="K54" s="3">
        <f>I54+J54</f>
        <v>4608251</v>
      </c>
      <c r="L54" s="3">
        <v>2660082</v>
      </c>
      <c r="M54" s="3">
        <f>K54-L54</f>
        <v>1948169</v>
      </c>
      <c r="N54" s="3">
        <f>I54/E54</f>
        <v>2992.8888888888887</v>
      </c>
      <c r="O54" s="3">
        <f>M54/E54</f>
        <v>1546.1658730158731</v>
      </c>
      <c r="P54" s="18">
        <v>3.2</v>
      </c>
      <c r="Q54" s="2">
        <v>0</v>
      </c>
      <c r="R54" s="3">
        <v>28</v>
      </c>
    </row>
    <row r="55" spans="1:18" x14ac:dyDescent="0.2">
      <c r="A55" s="2" t="s">
        <v>16</v>
      </c>
      <c r="B55" s="2" t="s">
        <v>11</v>
      </c>
      <c r="C55" s="2">
        <v>3</v>
      </c>
      <c r="D55" s="13">
        <v>45717</v>
      </c>
      <c r="E55" s="3">
        <v>1395</v>
      </c>
      <c r="F55" s="3">
        <v>963</v>
      </c>
      <c r="G55" s="17">
        <f>F55/E55</f>
        <v>0.69032258064516128</v>
      </c>
      <c r="H55" s="3">
        <v>2880</v>
      </c>
      <c r="I55" s="3">
        <f>F55*H55</f>
        <v>2773440</v>
      </c>
      <c r="J55" s="3">
        <v>793048</v>
      </c>
      <c r="K55" s="3">
        <f>I55+J55</f>
        <v>3566488</v>
      </c>
      <c r="L55" s="3">
        <v>2301854</v>
      </c>
      <c r="M55" s="3">
        <f>K55-L55</f>
        <v>1264634</v>
      </c>
      <c r="N55" s="3">
        <f>I55/E55</f>
        <v>1988.1290322580646</v>
      </c>
      <c r="O55" s="3">
        <f>M55/E55</f>
        <v>906.54767025089609</v>
      </c>
      <c r="P55" s="18">
        <v>3.5</v>
      </c>
      <c r="Q55" s="2">
        <v>0</v>
      </c>
      <c r="R55" s="3">
        <v>28</v>
      </c>
    </row>
    <row r="56" spans="1:18" x14ac:dyDescent="0.2">
      <c r="A56" s="2" t="s">
        <v>16</v>
      </c>
      <c r="B56" s="2" t="s">
        <v>11</v>
      </c>
      <c r="C56" s="2">
        <v>3</v>
      </c>
      <c r="D56" s="13">
        <v>45748</v>
      </c>
      <c r="E56" s="3">
        <v>1350</v>
      </c>
      <c r="F56" s="3">
        <v>939</v>
      </c>
      <c r="G56" s="17">
        <f>F56/E56</f>
        <v>0.69555555555555559</v>
      </c>
      <c r="H56" s="3">
        <v>2990</v>
      </c>
      <c r="I56" s="3">
        <f>F56*H56</f>
        <v>2807610</v>
      </c>
      <c r="J56" s="3">
        <v>1070103</v>
      </c>
      <c r="K56" s="3">
        <f>I56+J56</f>
        <v>3877713</v>
      </c>
      <c r="L56" s="3">
        <v>2421438</v>
      </c>
      <c r="M56" s="3">
        <f>K56-L56</f>
        <v>1456275</v>
      </c>
      <c r="N56" s="3">
        <f>I56/E56</f>
        <v>2079.7111111111112</v>
      </c>
      <c r="O56" s="3">
        <f>M56/E56</f>
        <v>1078.7222222222222</v>
      </c>
      <c r="P56" s="18">
        <v>3.4</v>
      </c>
      <c r="Q56" s="2">
        <v>1</v>
      </c>
      <c r="R56" s="3">
        <v>28</v>
      </c>
    </row>
    <row r="57" spans="1:18" x14ac:dyDescent="0.2">
      <c r="A57" s="2" t="s">
        <v>16</v>
      </c>
      <c r="B57" s="2" t="s">
        <v>11</v>
      </c>
      <c r="C57" s="2">
        <v>3</v>
      </c>
      <c r="D57" s="13">
        <v>45778</v>
      </c>
      <c r="E57" s="3">
        <v>1395</v>
      </c>
      <c r="F57" s="3">
        <v>913</v>
      </c>
      <c r="G57" s="17">
        <f>F57/E57</f>
        <v>0.65448028673835124</v>
      </c>
      <c r="H57" s="3">
        <v>3030</v>
      </c>
      <c r="I57" s="3">
        <f>F57*H57</f>
        <v>2766390</v>
      </c>
      <c r="J57" s="3">
        <v>1142847</v>
      </c>
      <c r="K57" s="3">
        <f>I57+J57</f>
        <v>3909237</v>
      </c>
      <c r="L57" s="3">
        <v>2395042</v>
      </c>
      <c r="M57" s="3">
        <f>K57-L57</f>
        <v>1514195</v>
      </c>
      <c r="N57" s="3">
        <f>I57/E57</f>
        <v>1983.0752688172042</v>
      </c>
      <c r="O57" s="3">
        <f>M57/E57</f>
        <v>1085.4444444444443</v>
      </c>
      <c r="P57" s="18">
        <v>3.4</v>
      </c>
      <c r="Q57" s="2">
        <v>1</v>
      </c>
      <c r="R57" s="3">
        <v>28</v>
      </c>
    </row>
    <row r="58" spans="1:18" x14ac:dyDescent="0.2">
      <c r="A58" s="2" t="s">
        <v>16</v>
      </c>
      <c r="B58" s="2" t="s">
        <v>11</v>
      </c>
      <c r="C58" s="2">
        <v>3</v>
      </c>
      <c r="D58" s="13">
        <v>45809</v>
      </c>
      <c r="E58" s="3">
        <v>1350</v>
      </c>
      <c r="F58" s="3">
        <v>781</v>
      </c>
      <c r="G58" s="17">
        <f>F58/E58</f>
        <v>0.57851851851851854</v>
      </c>
      <c r="H58" s="3">
        <v>2420</v>
      </c>
      <c r="I58" s="3">
        <f>F58*H58</f>
        <v>1890020</v>
      </c>
      <c r="J58" s="3">
        <v>765899</v>
      </c>
      <c r="K58" s="3">
        <f>I58+J58</f>
        <v>2655919</v>
      </c>
      <c r="L58" s="3">
        <v>1992422</v>
      </c>
      <c r="M58" s="3">
        <f>K58-L58</f>
        <v>663497</v>
      </c>
      <c r="N58" s="3">
        <f>I58/E58</f>
        <v>1400.0148148148148</v>
      </c>
      <c r="O58" s="3">
        <f>M58/E58</f>
        <v>491.47925925925927</v>
      </c>
      <c r="P58" s="18">
        <v>3.6</v>
      </c>
      <c r="Q58" s="2">
        <v>2</v>
      </c>
      <c r="R58" s="3">
        <v>27</v>
      </c>
    </row>
    <row r="59" spans="1:18" x14ac:dyDescent="0.2">
      <c r="A59" s="2" t="s">
        <v>16</v>
      </c>
      <c r="B59" s="2" t="s">
        <v>11</v>
      </c>
      <c r="C59" s="2">
        <v>3</v>
      </c>
      <c r="D59" s="13">
        <v>45839</v>
      </c>
      <c r="E59" s="3">
        <v>1395</v>
      </c>
      <c r="F59" s="3">
        <v>623</v>
      </c>
      <c r="G59" s="17">
        <f>F59/E59</f>
        <v>0.44659498207885306</v>
      </c>
      <c r="H59" s="3">
        <v>2420</v>
      </c>
      <c r="I59" s="3">
        <f>F59*H59</f>
        <v>1507660</v>
      </c>
      <c r="J59" s="3">
        <v>376141</v>
      </c>
      <c r="K59" s="3">
        <f>I59+J59</f>
        <v>1883801</v>
      </c>
      <c r="L59" s="3">
        <v>1871012</v>
      </c>
      <c r="M59" s="3">
        <f>K59-L59</f>
        <v>12789</v>
      </c>
      <c r="N59" s="3">
        <f>I59/E59</f>
        <v>1080.7598566308243</v>
      </c>
      <c r="O59" s="3">
        <f>M59/E59</f>
        <v>9.1677419354838712</v>
      </c>
      <c r="P59" s="18">
        <v>3.5</v>
      </c>
      <c r="Q59" s="2">
        <v>1</v>
      </c>
      <c r="R59" s="3">
        <v>27</v>
      </c>
    </row>
    <row r="60" spans="1:18" x14ac:dyDescent="0.2">
      <c r="A60" s="2" t="s">
        <v>16</v>
      </c>
      <c r="B60" s="2" t="s">
        <v>11</v>
      </c>
      <c r="C60" s="2">
        <v>3</v>
      </c>
      <c r="D60" s="13">
        <v>45870</v>
      </c>
      <c r="E60" s="3">
        <v>1395</v>
      </c>
      <c r="F60" s="3">
        <v>758</v>
      </c>
      <c r="G60" s="17">
        <f>F60/E60</f>
        <v>0.54336917562724019</v>
      </c>
      <c r="H60" s="3">
        <v>2320</v>
      </c>
      <c r="I60" s="3">
        <f>F60*H60</f>
        <v>1758560</v>
      </c>
      <c r="J60" s="3">
        <v>426184</v>
      </c>
      <c r="K60" s="3">
        <f>I60+J60</f>
        <v>2184744</v>
      </c>
      <c r="L60" s="3">
        <v>2025326</v>
      </c>
      <c r="M60" s="3">
        <f>K60-L60</f>
        <v>159418</v>
      </c>
      <c r="N60" s="3">
        <f>I60/E60</f>
        <v>1260.6164874551971</v>
      </c>
      <c r="O60" s="3">
        <f>M60/E60</f>
        <v>114.27813620071684</v>
      </c>
      <c r="P60" s="18">
        <v>3.3</v>
      </c>
      <c r="Q60" s="2">
        <v>0</v>
      </c>
      <c r="R60" s="3">
        <v>26</v>
      </c>
    </row>
    <row r="61" spans="1:18" x14ac:dyDescent="0.2">
      <c r="A61" s="2" t="s">
        <v>16</v>
      </c>
      <c r="B61" s="2" t="s">
        <v>11</v>
      </c>
      <c r="C61" s="2">
        <v>3</v>
      </c>
      <c r="D61" s="13">
        <v>45901</v>
      </c>
      <c r="E61" s="3">
        <v>1350</v>
      </c>
      <c r="F61" s="3">
        <v>668</v>
      </c>
      <c r="G61" s="17">
        <f>F61/E61</f>
        <v>0.49481481481481482</v>
      </c>
      <c r="H61" s="3">
        <v>2380</v>
      </c>
      <c r="I61" s="3">
        <f>F61*H61</f>
        <v>1589840</v>
      </c>
      <c r="J61" s="3">
        <v>504755</v>
      </c>
      <c r="K61" s="3">
        <f>I61+J61</f>
        <v>2094595</v>
      </c>
      <c r="L61" s="3">
        <v>1839412</v>
      </c>
      <c r="M61" s="3">
        <f>K61-L61</f>
        <v>255183</v>
      </c>
      <c r="N61" s="3">
        <f>I61/E61</f>
        <v>1177.6592592592592</v>
      </c>
      <c r="O61" s="3">
        <f>M61/E61</f>
        <v>189.02444444444444</v>
      </c>
      <c r="P61" s="18">
        <v>3.4</v>
      </c>
      <c r="Q61" s="2">
        <v>2</v>
      </c>
      <c r="R61" s="3">
        <v>27</v>
      </c>
    </row>
    <row r="62" spans="1:18" x14ac:dyDescent="0.2">
      <c r="A62" s="2" t="s">
        <v>16</v>
      </c>
      <c r="B62" s="2" t="s">
        <v>11</v>
      </c>
      <c r="C62" s="2">
        <v>3</v>
      </c>
      <c r="D62" s="13">
        <v>45931</v>
      </c>
      <c r="E62" s="3">
        <v>1395</v>
      </c>
      <c r="F62" s="3">
        <v>885</v>
      </c>
      <c r="G62" s="17">
        <f>F62/E62</f>
        <v>0.63440860215053763</v>
      </c>
      <c r="H62" s="3">
        <v>3010</v>
      </c>
      <c r="I62" s="3">
        <f>F62*H62</f>
        <v>2663850</v>
      </c>
      <c r="J62" s="3">
        <v>774107</v>
      </c>
      <c r="K62" s="3">
        <f>I62+J62</f>
        <v>3437957</v>
      </c>
      <c r="L62" s="3">
        <v>2447743</v>
      </c>
      <c r="M62" s="3">
        <f>K62-L62</f>
        <v>990214</v>
      </c>
      <c r="N62" s="3">
        <f>I62/E62</f>
        <v>1909.5698924731182</v>
      </c>
      <c r="O62" s="3">
        <f>M62/E62</f>
        <v>709.83082437275982</v>
      </c>
      <c r="P62" s="18">
        <v>3.6</v>
      </c>
      <c r="Q62" s="2">
        <v>1</v>
      </c>
      <c r="R62" s="3">
        <v>26</v>
      </c>
    </row>
    <row r="63" spans="1:18" x14ac:dyDescent="0.2">
      <c r="A63" s="2" t="s">
        <v>16</v>
      </c>
      <c r="B63" s="2" t="s">
        <v>11</v>
      </c>
      <c r="C63" s="2">
        <v>3</v>
      </c>
      <c r="D63" s="13">
        <v>45962</v>
      </c>
      <c r="E63" s="3">
        <v>1350</v>
      </c>
      <c r="F63" s="3">
        <v>1179</v>
      </c>
      <c r="G63" s="17">
        <f>F63/E63</f>
        <v>0.87333333333333329</v>
      </c>
      <c r="H63" s="3">
        <v>3670</v>
      </c>
      <c r="I63" s="3">
        <f>F63*H63</f>
        <v>4326930</v>
      </c>
      <c r="J63" s="3">
        <v>1888912</v>
      </c>
      <c r="K63" s="3">
        <f>I63+J63</f>
        <v>6215842</v>
      </c>
      <c r="L63" s="3">
        <v>3350919</v>
      </c>
      <c r="M63" s="3">
        <f>K63-L63</f>
        <v>2864923</v>
      </c>
      <c r="N63" s="3">
        <f>I63/E63</f>
        <v>3205.1333333333332</v>
      </c>
      <c r="O63" s="3">
        <f>M63/E63</f>
        <v>2122.1651851851852</v>
      </c>
      <c r="P63" s="18">
        <v>3.4</v>
      </c>
      <c r="Q63" s="2">
        <v>1</v>
      </c>
      <c r="R63" s="3">
        <v>28</v>
      </c>
    </row>
    <row r="64" spans="1:18" x14ac:dyDescent="0.2">
      <c r="A64" s="2" t="s">
        <v>16</v>
      </c>
      <c r="B64" s="2" t="s">
        <v>11</v>
      </c>
      <c r="C64" s="2">
        <v>3</v>
      </c>
      <c r="D64" s="13">
        <v>45992</v>
      </c>
      <c r="E64" s="3">
        <v>1395</v>
      </c>
      <c r="F64" s="3">
        <v>1167</v>
      </c>
      <c r="G64" s="17">
        <f>F64/E64</f>
        <v>0.83655913978494623</v>
      </c>
      <c r="H64" s="3">
        <v>3680</v>
      </c>
      <c r="I64" s="3">
        <f>F64*H64</f>
        <v>4294560</v>
      </c>
      <c r="J64" s="3">
        <v>1922773</v>
      </c>
      <c r="K64" s="3">
        <f>I64+J64</f>
        <v>6217333</v>
      </c>
      <c r="L64" s="3">
        <v>3405841</v>
      </c>
      <c r="M64" s="3">
        <f>K64-L64</f>
        <v>2811492</v>
      </c>
      <c r="N64" s="3">
        <f>I64/E64</f>
        <v>3078.5376344086021</v>
      </c>
      <c r="O64" s="3">
        <f>M64/E64</f>
        <v>2015.4064516129033</v>
      </c>
      <c r="P64" s="18">
        <v>3.3</v>
      </c>
      <c r="Q64" s="2">
        <v>2</v>
      </c>
      <c r="R64" s="3">
        <v>27</v>
      </c>
    </row>
    <row r="65" spans="1:18" x14ac:dyDescent="0.2">
      <c r="A65" s="2" t="s">
        <v>16</v>
      </c>
      <c r="B65" s="2" t="s">
        <v>11</v>
      </c>
      <c r="C65" s="2">
        <v>3</v>
      </c>
      <c r="D65" s="13">
        <v>46023</v>
      </c>
      <c r="E65" s="3">
        <v>1395</v>
      </c>
      <c r="F65" s="3">
        <v>1155</v>
      </c>
      <c r="G65" s="17">
        <f>F65/E65</f>
        <v>0.82795698924731187</v>
      </c>
      <c r="H65" s="3">
        <v>3800</v>
      </c>
      <c r="I65" s="3">
        <f>F65*H65</f>
        <v>4389000</v>
      </c>
      <c r="J65" s="3">
        <v>1129067</v>
      </c>
      <c r="K65" s="3">
        <f>I65+J65</f>
        <v>5518067</v>
      </c>
      <c r="L65" s="3">
        <v>2952922</v>
      </c>
      <c r="M65" s="3">
        <f>K65-L65</f>
        <v>2565145</v>
      </c>
      <c r="N65" s="3">
        <f>I65/E65</f>
        <v>3146.2365591397847</v>
      </c>
      <c r="O65" s="3">
        <f>M65/E65</f>
        <v>1838.8136200716847</v>
      </c>
      <c r="P65" s="18">
        <v>3.5</v>
      </c>
      <c r="Q65" s="2">
        <v>0</v>
      </c>
      <c r="R65" s="3">
        <v>27</v>
      </c>
    </row>
    <row r="66" spans="1:18" x14ac:dyDescent="0.2">
      <c r="A66" s="2" t="s">
        <v>16</v>
      </c>
      <c r="B66" s="2" t="s">
        <v>11</v>
      </c>
      <c r="C66" s="2">
        <v>3</v>
      </c>
      <c r="D66" s="13">
        <v>46054</v>
      </c>
      <c r="E66" s="3">
        <v>1260</v>
      </c>
      <c r="F66" s="3">
        <v>1018</v>
      </c>
      <c r="G66" s="17">
        <f>F66/E66</f>
        <v>0.80793650793650795</v>
      </c>
      <c r="H66" s="3">
        <v>3720</v>
      </c>
      <c r="I66" s="3">
        <f>F66*H66</f>
        <v>3786960</v>
      </c>
      <c r="J66" s="3">
        <v>1354918</v>
      </c>
      <c r="K66" s="3">
        <f>I66+J66</f>
        <v>5141878</v>
      </c>
      <c r="L66" s="3">
        <v>2670551</v>
      </c>
      <c r="M66" s="3">
        <f>K66-L66</f>
        <v>2471327</v>
      </c>
      <c r="N66" s="3">
        <f>I66/E66</f>
        <v>3005.5238095238096</v>
      </c>
      <c r="O66" s="3">
        <f>M66/E66</f>
        <v>1961.370634920635</v>
      </c>
      <c r="P66" s="18">
        <v>3.4</v>
      </c>
      <c r="Q66" s="2">
        <v>1</v>
      </c>
      <c r="R66" s="3">
        <v>28</v>
      </c>
    </row>
    <row r="67" spans="1:18" x14ac:dyDescent="0.2">
      <c r="A67" s="2" t="s">
        <v>16</v>
      </c>
      <c r="B67" s="2" t="s">
        <v>11</v>
      </c>
      <c r="C67" s="2">
        <v>3</v>
      </c>
      <c r="D67" s="13">
        <v>46082</v>
      </c>
      <c r="E67" s="3">
        <v>1395</v>
      </c>
      <c r="F67" s="3">
        <v>979</v>
      </c>
      <c r="G67" s="17">
        <f>F67/E67</f>
        <v>0.70179211469534053</v>
      </c>
      <c r="H67" s="3">
        <v>3210</v>
      </c>
      <c r="I67" s="3">
        <f>F67*H67</f>
        <v>3142590</v>
      </c>
      <c r="J67" s="3">
        <v>1003055</v>
      </c>
      <c r="K67" s="3">
        <f>I67+J67</f>
        <v>4145645</v>
      </c>
      <c r="L67" s="3">
        <v>2675161</v>
      </c>
      <c r="M67" s="3">
        <f>K67-L67</f>
        <v>1470484</v>
      </c>
      <c r="N67" s="3">
        <f>I67/E67</f>
        <v>2252.7526881720432</v>
      </c>
      <c r="O67" s="3">
        <f>M67/E67</f>
        <v>1054.110394265233</v>
      </c>
      <c r="P67" s="18">
        <v>3.6</v>
      </c>
      <c r="Q67" s="2">
        <v>0</v>
      </c>
      <c r="R67" s="3">
        <v>26</v>
      </c>
    </row>
    <row r="68" spans="1:18" x14ac:dyDescent="0.2">
      <c r="A68" s="2" t="s">
        <v>16</v>
      </c>
      <c r="B68" s="2" t="s">
        <v>11</v>
      </c>
      <c r="C68" s="2">
        <v>3</v>
      </c>
      <c r="D68" s="13">
        <v>46113</v>
      </c>
      <c r="E68" s="3">
        <v>1350</v>
      </c>
      <c r="F68" s="3">
        <v>947</v>
      </c>
      <c r="G68" s="17">
        <f>F68/E68</f>
        <v>0.70148148148148148</v>
      </c>
      <c r="H68" s="3">
        <v>3040</v>
      </c>
      <c r="I68" s="3">
        <f>F68*H68</f>
        <v>2878880</v>
      </c>
      <c r="J68" s="3">
        <v>717103</v>
      </c>
      <c r="K68" s="3">
        <f>I68+J68</f>
        <v>3595983</v>
      </c>
      <c r="L68" s="3">
        <v>2309558</v>
      </c>
      <c r="M68" s="3">
        <f>K68-L68</f>
        <v>1286425</v>
      </c>
      <c r="N68" s="3">
        <f>I68/E68</f>
        <v>2132.5037037037036</v>
      </c>
      <c r="O68" s="3">
        <f>M68/E68</f>
        <v>952.90740740740739</v>
      </c>
      <c r="P68" s="18">
        <v>3</v>
      </c>
      <c r="Q68" s="2">
        <v>2</v>
      </c>
      <c r="R68" s="3">
        <v>27</v>
      </c>
    </row>
    <row r="69" spans="1:18" x14ac:dyDescent="0.2">
      <c r="A69" s="2" t="s">
        <v>16</v>
      </c>
      <c r="B69" s="2" t="s">
        <v>11</v>
      </c>
      <c r="C69" s="2">
        <v>3</v>
      </c>
      <c r="D69" s="13">
        <v>46143</v>
      </c>
      <c r="E69" s="3">
        <v>1395</v>
      </c>
      <c r="F69" s="3">
        <v>932</v>
      </c>
      <c r="G69" s="17">
        <f>F69/E69</f>
        <v>0.66810035842293902</v>
      </c>
      <c r="H69" s="3">
        <v>3220</v>
      </c>
      <c r="I69" s="3">
        <f>F69*H69</f>
        <v>3001040</v>
      </c>
      <c r="J69" s="3">
        <v>896560</v>
      </c>
      <c r="K69" s="3">
        <f>I69+J69</f>
        <v>3897600</v>
      </c>
      <c r="L69" s="3">
        <v>2440126</v>
      </c>
      <c r="M69" s="3">
        <f>K69-L69</f>
        <v>1457474</v>
      </c>
      <c r="N69" s="3">
        <f>I69/E69</f>
        <v>2151.2831541218638</v>
      </c>
      <c r="O69" s="3">
        <f>M69/E69</f>
        <v>1044.784229390681</v>
      </c>
      <c r="P69" s="18">
        <v>3.7</v>
      </c>
      <c r="Q69" s="2">
        <v>3</v>
      </c>
      <c r="R69" s="3">
        <v>28</v>
      </c>
    </row>
    <row r="70" spans="1:18" x14ac:dyDescent="0.2">
      <c r="A70" s="2" t="s">
        <v>16</v>
      </c>
      <c r="B70" s="2" t="s">
        <v>11</v>
      </c>
      <c r="C70" s="2">
        <v>3</v>
      </c>
      <c r="D70" s="13">
        <v>46174</v>
      </c>
      <c r="E70" s="3">
        <v>1350</v>
      </c>
      <c r="F70" s="3">
        <v>745</v>
      </c>
      <c r="G70" s="17">
        <f>F70/E70</f>
        <v>0.55185185185185182</v>
      </c>
      <c r="H70" s="3">
        <v>2570</v>
      </c>
      <c r="I70" s="3">
        <f>F70*H70</f>
        <v>1914650</v>
      </c>
      <c r="J70" s="3">
        <v>722633</v>
      </c>
      <c r="K70" s="3">
        <f>I70+J70</f>
        <v>2637283</v>
      </c>
      <c r="L70" s="3">
        <v>2073847</v>
      </c>
      <c r="M70" s="3">
        <f>K70-L70</f>
        <v>563436</v>
      </c>
      <c r="N70" s="3">
        <f>I70/E70</f>
        <v>1418.2592592592594</v>
      </c>
      <c r="O70" s="3">
        <f>M70/E70</f>
        <v>417.36</v>
      </c>
      <c r="P70" s="18">
        <v>3.4</v>
      </c>
      <c r="Q70" s="2">
        <v>0</v>
      </c>
      <c r="R70" s="3">
        <v>26</v>
      </c>
    </row>
    <row r="71" spans="1:18" x14ac:dyDescent="0.2">
      <c r="A71" s="2" t="s">
        <v>16</v>
      </c>
      <c r="B71" s="2" t="s">
        <v>11</v>
      </c>
      <c r="C71" s="2">
        <v>3</v>
      </c>
      <c r="D71" s="13">
        <v>46204</v>
      </c>
      <c r="E71" s="3">
        <v>1395</v>
      </c>
      <c r="F71" s="3">
        <v>799</v>
      </c>
      <c r="G71" s="17">
        <f>F71/E71</f>
        <v>0.5727598566308244</v>
      </c>
      <c r="H71" s="3">
        <v>2560</v>
      </c>
      <c r="I71" s="3">
        <f>F71*H71</f>
        <v>2045440</v>
      </c>
      <c r="J71" s="3">
        <v>584289</v>
      </c>
      <c r="K71" s="3">
        <f>I71+J71</f>
        <v>2629729</v>
      </c>
      <c r="L71" s="3">
        <v>2029361</v>
      </c>
      <c r="M71" s="3">
        <f>K71-L71</f>
        <v>600368</v>
      </c>
      <c r="N71" s="3">
        <f>I71/E71</f>
        <v>1466.2652329749103</v>
      </c>
      <c r="O71" s="3">
        <f>M71/E71</f>
        <v>430.37132616487457</v>
      </c>
      <c r="P71" s="18">
        <v>3.4</v>
      </c>
      <c r="Q71" s="2">
        <v>2</v>
      </c>
      <c r="R71" s="3">
        <v>26</v>
      </c>
    </row>
    <row r="72" spans="1:18" x14ac:dyDescent="0.2">
      <c r="A72" s="2" t="s">
        <v>16</v>
      </c>
      <c r="B72" s="2" t="s">
        <v>11</v>
      </c>
      <c r="C72" s="2">
        <v>3</v>
      </c>
      <c r="D72" s="13">
        <v>46235</v>
      </c>
      <c r="E72" s="3">
        <v>1395</v>
      </c>
      <c r="F72" s="3">
        <v>712</v>
      </c>
      <c r="G72" s="17">
        <f>F72/E72</f>
        <v>0.51039426523297493</v>
      </c>
      <c r="H72" s="3">
        <v>2550</v>
      </c>
      <c r="I72" s="3">
        <f>F72*H72</f>
        <v>1815600</v>
      </c>
      <c r="J72" s="3">
        <v>778593</v>
      </c>
      <c r="K72" s="3">
        <f>I72+J72</f>
        <v>2594193</v>
      </c>
      <c r="L72" s="3">
        <v>2050182</v>
      </c>
      <c r="M72" s="3">
        <f>K72-L72</f>
        <v>544011</v>
      </c>
      <c r="N72" s="3">
        <f>I72/E72</f>
        <v>1301.505376344086</v>
      </c>
      <c r="O72" s="3">
        <f>M72/E72</f>
        <v>389.97204301075271</v>
      </c>
      <c r="P72" s="18">
        <v>3.3</v>
      </c>
      <c r="Q72" s="2">
        <v>2</v>
      </c>
      <c r="R72" s="3">
        <v>27</v>
      </c>
    </row>
    <row r="73" spans="1:18" x14ac:dyDescent="0.2">
      <c r="A73" s="2" t="s">
        <v>16</v>
      </c>
      <c r="B73" s="2" t="s">
        <v>11</v>
      </c>
      <c r="C73" s="2">
        <v>3</v>
      </c>
      <c r="D73" s="13">
        <v>46266</v>
      </c>
      <c r="E73" s="3">
        <v>1350</v>
      </c>
      <c r="F73" s="3">
        <v>685</v>
      </c>
      <c r="G73" s="17">
        <f>F73/E73</f>
        <v>0.50740740740740742</v>
      </c>
      <c r="H73" s="3">
        <v>2620</v>
      </c>
      <c r="I73" s="3">
        <f>F73*H73</f>
        <v>1794700</v>
      </c>
      <c r="J73" s="3">
        <v>658947</v>
      </c>
      <c r="K73" s="3">
        <f>I73+J73</f>
        <v>2453647</v>
      </c>
      <c r="L73" s="3">
        <v>1958124</v>
      </c>
      <c r="M73" s="3">
        <f>K73-L73</f>
        <v>495523</v>
      </c>
      <c r="N73" s="3">
        <f>I73/E73</f>
        <v>1329.4074074074074</v>
      </c>
      <c r="O73" s="3">
        <f>M73/E73</f>
        <v>367.05407407407409</v>
      </c>
      <c r="P73" s="18">
        <v>3.4</v>
      </c>
      <c r="Q73" s="2">
        <v>1</v>
      </c>
      <c r="R73" s="3">
        <v>28</v>
      </c>
    </row>
    <row r="74" spans="1:18" x14ac:dyDescent="0.2">
      <c r="A74" s="2" t="s">
        <v>19</v>
      </c>
      <c r="B74" s="2" t="s">
        <v>11</v>
      </c>
      <c r="C74" s="2">
        <v>4</v>
      </c>
      <c r="D74" s="13">
        <v>45566</v>
      </c>
      <c r="E74" s="3">
        <v>4650</v>
      </c>
      <c r="F74" s="3">
        <v>3062</v>
      </c>
      <c r="G74" s="17">
        <f>F74/E74</f>
        <v>0.65849462365591394</v>
      </c>
      <c r="H74" s="3">
        <v>5310</v>
      </c>
      <c r="I74" s="3">
        <f>F74*H74</f>
        <v>16259220</v>
      </c>
      <c r="J74" s="3">
        <v>5232978</v>
      </c>
      <c r="K74" s="3">
        <f>I74+J74</f>
        <v>21492198</v>
      </c>
      <c r="L74" s="3">
        <v>15026365</v>
      </c>
      <c r="M74" s="3">
        <f>K74-L74</f>
        <v>6465833</v>
      </c>
      <c r="N74" s="3">
        <f>I74/E74</f>
        <v>3496.6064516129031</v>
      </c>
      <c r="O74" s="3">
        <f>M74/E74</f>
        <v>1390.5017204301075</v>
      </c>
      <c r="P74" s="18">
        <v>3.9</v>
      </c>
      <c r="Q74" s="2">
        <v>3</v>
      </c>
      <c r="R74" s="3">
        <v>157</v>
      </c>
    </row>
    <row r="75" spans="1:18" x14ac:dyDescent="0.2">
      <c r="A75" s="2" t="s">
        <v>19</v>
      </c>
      <c r="B75" s="2" t="s">
        <v>11</v>
      </c>
      <c r="C75" s="2">
        <v>4</v>
      </c>
      <c r="D75" s="13">
        <v>45597</v>
      </c>
      <c r="E75" s="3">
        <v>4500</v>
      </c>
      <c r="F75" s="3">
        <v>3401</v>
      </c>
      <c r="G75" s="17">
        <f>F75/E75</f>
        <v>0.75577777777777777</v>
      </c>
      <c r="H75" s="3">
        <v>6830</v>
      </c>
      <c r="I75" s="3">
        <f>F75*H75</f>
        <v>23228830</v>
      </c>
      <c r="J75" s="3">
        <v>7381869</v>
      </c>
      <c r="K75" s="3">
        <f>I75+J75</f>
        <v>30610699</v>
      </c>
      <c r="L75" s="3">
        <v>16952506</v>
      </c>
      <c r="M75" s="3">
        <f>K75-L75</f>
        <v>13658193</v>
      </c>
      <c r="N75" s="3">
        <f>I75/E75</f>
        <v>5161.9622222222224</v>
      </c>
      <c r="O75" s="3">
        <f>M75/E75</f>
        <v>3035.154</v>
      </c>
      <c r="P75" s="18">
        <v>3.8</v>
      </c>
      <c r="Q75" s="2">
        <v>5</v>
      </c>
      <c r="R75" s="3">
        <v>146</v>
      </c>
    </row>
    <row r="76" spans="1:18" x14ac:dyDescent="0.2">
      <c r="A76" s="2" t="s">
        <v>19</v>
      </c>
      <c r="B76" s="2" t="s">
        <v>11</v>
      </c>
      <c r="C76" s="2">
        <v>4</v>
      </c>
      <c r="D76" s="13">
        <v>45627</v>
      </c>
      <c r="E76" s="3">
        <v>4650</v>
      </c>
      <c r="F76" s="3">
        <v>3481</v>
      </c>
      <c r="G76" s="17">
        <f>F76/E76</f>
        <v>0.74860215053763446</v>
      </c>
      <c r="H76" s="3">
        <v>6920</v>
      </c>
      <c r="I76" s="3">
        <f>F76*H76</f>
        <v>24088520</v>
      </c>
      <c r="J76" s="3">
        <v>5889107</v>
      </c>
      <c r="K76" s="3">
        <f>I76+J76</f>
        <v>29977627</v>
      </c>
      <c r="L76" s="3">
        <v>18156657</v>
      </c>
      <c r="M76" s="3">
        <f>K76-L76</f>
        <v>11820970</v>
      </c>
      <c r="N76" s="3">
        <f>I76/E76</f>
        <v>5180.3268817204298</v>
      </c>
      <c r="O76" s="3">
        <f>M76/E76</f>
        <v>2542.1440860215052</v>
      </c>
      <c r="P76" s="18">
        <v>3.7</v>
      </c>
      <c r="Q76" s="2">
        <v>3</v>
      </c>
      <c r="R76" s="3">
        <v>146</v>
      </c>
    </row>
    <row r="77" spans="1:18" x14ac:dyDescent="0.2">
      <c r="A77" s="2" t="s">
        <v>19</v>
      </c>
      <c r="B77" s="2" t="s">
        <v>11</v>
      </c>
      <c r="C77" s="2">
        <v>4</v>
      </c>
      <c r="D77" s="13">
        <v>45658</v>
      </c>
      <c r="E77" s="3">
        <v>4650</v>
      </c>
      <c r="F77" s="3">
        <v>3468</v>
      </c>
      <c r="G77" s="17">
        <f>F77/E77</f>
        <v>0.74580645161290327</v>
      </c>
      <c r="H77" s="3">
        <v>6920</v>
      </c>
      <c r="I77" s="3">
        <f>F77*H77</f>
        <v>23998560</v>
      </c>
      <c r="J77" s="3">
        <v>5889939</v>
      </c>
      <c r="K77" s="3">
        <f>I77+J77</f>
        <v>29888499</v>
      </c>
      <c r="L77" s="3">
        <v>17632048</v>
      </c>
      <c r="M77" s="3">
        <f>K77-L77</f>
        <v>12256451</v>
      </c>
      <c r="N77" s="3">
        <f>I77/E77</f>
        <v>5160.9806451612903</v>
      </c>
      <c r="O77" s="3">
        <f>M77/E77</f>
        <v>2635.7959139784948</v>
      </c>
      <c r="P77" s="18">
        <v>3.8</v>
      </c>
      <c r="Q77" s="2">
        <v>6</v>
      </c>
      <c r="R77" s="3">
        <v>154</v>
      </c>
    </row>
    <row r="78" spans="1:18" x14ac:dyDescent="0.2">
      <c r="A78" s="2" t="s">
        <v>19</v>
      </c>
      <c r="B78" s="2" t="s">
        <v>11</v>
      </c>
      <c r="C78" s="2">
        <v>4</v>
      </c>
      <c r="D78" s="13">
        <v>45689</v>
      </c>
      <c r="E78" s="3">
        <v>4200</v>
      </c>
      <c r="F78" s="3">
        <v>3456</v>
      </c>
      <c r="G78" s="17">
        <f>F78/E78</f>
        <v>0.82285714285714284</v>
      </c>
      <c r="H78" s="3">
        <v>7150</v>
      </c>
      <c r="I78" s="3">
        <f>F78*H78</f>
        <v>24710400</v>
      </c>
      <c r="J78" s="3">
        <v>8358591</v>
      </c>
      <c r="K78" s="3">
        <f>I78+J78</f>
        <v>33068991</v>
      </c>
      <c r="L78" s="3">
        <v>17019734</v>
      </c>
      <c r="M78" s="3">
        <f>K78-L78</f>
        <v>16049257</v>
      </c>
      <c r="N78" s="3">
        <f>I78/E78</f>
        <v>5883.4285714285716</v>
      </c>
      <c r="O78" s="3">
        <f>M78/E78</f>
        <v>3821.2516666666666</v>
      </c>
      <c r="P78" s="18">
        <v>3.7</v>
      </c>
      <c r="Q78" s="2">
        <v>2</v>
      </c>
      <c r="R78" s="3">
        <v>143</v>
      </c>
    </row>
    <row r="79" spans="1:18" x14ac:dyDescent="0.2">
      <c r="A79" s="2" t="s">
        <v>19</v>
      </c>
      <c r="B79" s="2" t="s">
        <v>11</v>
      </c>
      <c r="C79" s="2">
        <v>4</v>
      </c>
      <c r="D79" s="13">
        <v>45717</v>
      </c>
      <c r="E79" s="3">
        <v>4650</v>
      </c>
      <c r="F79" s="3">
        <v>2748</v>
      </c>
      <c r="G79" s="17">
        <f>F79/E79</f>
        <v>0.59096774193548385</v>
      </c>
      <c r="H79" s="3">
        <v>5790</v>
      </c>
      <c r="I79" s="3">
        <f>F79*H79</f>
        <v>15910920</v>
      </c>
      <c r="J79" s="3">
        <v>6400674</v>
      </c>
      <c r="K79" s="3">
        <f>I79+J79</f>
        <v>22311594</v>
      </c>
      <c r="L79" s="3">
        <v>15116281</v>
      </c>
      <c r="M79" s="3">
        <f>K79-L79</f>
        <v>7195313</v>
      </c>
      <c r="N79" s="3">
        <f>I79/E79</f>
        <v>3421.7032258064514</v>
      </c>
      <c r="O79" s="3">
        <f>M79/E79</f>
        <v>1547.3791397849463</v>
      </c>
      <c r="P79" s="18">
        <v>3.8</v>
      </c>
      <c r="Q79" s="2">
        <v>4</v>
      </c>
      <c r="R79" s="3">
        <v>144</v>
      </c>
    </row>
    <row r="80" spans="1:18" x14ac:dyDescent="0.2">
      <c r="A80" s="2" t="s">
        <v>19</v>
      </c>
      <c r="B80" s="2" t="s">
        <v>11</v>
      </c>
      <c r="C80" s="2">
        <v>4</v>
      </c>
      <c r="D80" s="13">
        <v>45748</v>
      </c>
      <c r="E80" s="3">
        <v>4500</v>
      </c>
      <c r="F80" s="3">
        <v>2862</v>
      </c>
      <c r="G80" s="17">
        <f>F80/E80</f>
        <v>0.63600000000000001</v>
      </c>
      <c r="H80" s="3">
        <v>5590</v>
      </c>
      <c r="I80" s="3">
        <f>F80*H80</f>
        <v>15998580</v>
      </c>
      <c r="J80" s="3">
        <v>6328913</v>
      </c>
      <c r="K80" s="3">
        <f>I80+J80</f>
        <v>22327493</v>
      </c>
      <c r="L80" s="3">
        <v>14186528</v>
      </c>
      <c r="M80" s="3">
        <f>K80-L80</f>
        <v>8140965</v>
      </c>
      <c r="N80" s="3">
        <f>I80/E80</f>
        <v>3555.24</v>
      </c>
      <c r="O80" s="3">
        <f>M80/E80</f>
        <v>1809.1033333333332</v>
      </c>
      <c r="P80" s="18">
        <v>3.8</v>
      </c>
      <c r="Q80" s="2">
        <v>1</v>
      </c>
      <c r="R80" s="3">
        <v>145</v>
      </c>
    </row>
    <row r="81" spans="1:18" x14ac:dyDescent="0.2">
      <c r="A81" s="2" t="s">
        <v>19</v>
      </c>
      <c r="B81" s="2" t="s">
        <v>11</v>
      </c>
      <c r="C81" s="2">
        <v>4</v>
      </c>
      <c r="D81" s="13">
        <v>45778</v>
      </c>
      <c r="E81" s="3">
        <v>4650</v>
      </c>
      <c r="F81" s="3">
        <v>2989</v>
      </c>
      <c r="G81" s="17">
        <f>F81/E81</f>
        <v>0.64279569892473121</v>
      </c>
      <c r="H81" s="3">
        <v>5660</v>
      </c>
      <c r="I81" s="3">
        <f>F81*H81</f>
        <v>16917740</v>
      </c>
      <c r="J81" s="3">
        <v>5840100</v>
      </c>
      <c r="K81" s="3">
        <f>I81+J81</f>
        <v>22757840</v>
      </c>
      <c r="L81" s="3">
        <v>15208172</v>
      </c>
      <c r="M81" s="3">
        <f>K81-L81</f>
        <v>7549668</v>
      </c>
      <c r="N81" s="3">
        <f>I81/E81</f>
        <v>3638.2236559139783</v>
      </c>
      <c r="O81" s="3">
        <f>M81/E81</f>
        <v>1623.5845161290322</v>
      </c>
      <c r="P81" s="18">
        <v>3.8</v>
      </c>
      <c r="Q81" s="2">
        <v>2</v>
      </c>
      <c r="R81" s="3">
        <v>155</v>
      </c>
    </row>
    <row r="82" spans="1:18" x14ac:dyDescent="0.2">
      <c r="A82" s="2" t="s">
        <v>19</v>
      </c>
      <c r="B82" s="2" t="s">
        <v>11</v>
      </c>
      <c r="C82" s="2">
        <v>4</v>
      </c>
      <c r="D82" s="13">
        <v>45809</v>
      </c>
      <c r="E82" s="3">
        <v>4500</v>
      </c>
      <c r="F82" s="3">
        <v>2158</v>
      </c>
      <c r="G82" s="17">
        <f>F82/E82</f>
        <v>0.47955555555555557</v>
      </c>
      <c r="H82" s="3">
        <v>4600</v>
      </c>
      <c r="I82" s="3">
        <f>F82*H82</f>
        <v>9926800</v>
      </c>
      <c r="J82" s="3">
        <v>3206208</v>
      </c>
      <c r="K82" s="3">
        <f>I82+J82</f>
        <v>13133008</v>
      </c>
      <c r="L82" s="3">
        <v>11345135</v>
      </c>
      <c r="M82" s="3">
        <f>K82-L82</f>
        <v>1787873</v>
      </c>
      <c r="N82" s="3">
        <f>I82/E82</f>
        <v>2205.9555555555557</v>
      </c>
      <c r="O82" s="3">
        <f>M82/E82</f>
        <v>397.3051111111111</v>
      </c>
      <c r="P82" s="18">
        <v>3.9</v>
      </c>
      <c r="Q82" s="2">
        <v>3</v>
      </c>
      <c r="R82" s="3">
        <v>143</v>
      </c>
    </row>
    <row r="83" spans="1:18" x14ac:dyDescent="0.2">
      <c r="A83" s="2" t="s">
        <v>19</v>
      </c>
      <c r="B83" s="2" t="s">
        <v>11</v>
      </c>
      <c r="C83" s="2">
        <v>4</v>
      </c>
      <c r="D83" s="13">
        <v>45839</v>
      </c>
      <c r="E83" s="3">
        <v>4650</v>
      </c>
      <c r="F83" s="3">
        <v>2426</v>
      </c>
      <c r="G83" s="17">
        <f>F83/E83</f>
        <v>0.52172043010752689</v>
      </c>
      <c r="H83" s="3">
        <v>4640</v>
      </c>
      <c r="I83" s="3">
        <f>F83*H83</f>
        <v>11256640</v>
      </c>
      <c r="J83" s="3">
        <v>4998694</v>
      </c>
      <c r="K83" s="3">
        <f>I83+J83</f>
        <v>16255334</v>
      </c>
      <c r="L83" s="3">
        <v>13303106</v>
      </c>
      <c r="M83" s="3">
        <f>K83-L83</f>
        <v>2952228</v>
      </c>
      <c r="N83" s="3">
        <f>I83/E83</f>
        <v>2420.7827956989249</v>
      </c>
      <c r="O83" s="3">
        <f>M83/E83</f>
        <v>634.88774193548386</v>
      </c>
      <c r="P83" s="18">
        <v>3.8</v>
      </c>
      <c r="Q83" s="2">
        <v>2</v>
      </c>
      <c r="R83" s="3">
        <v>149</v>
      </c>
    </row>
    <row r="84" spans="1:18" x14ac:dyDescent="0.2">
      <c r="A84" s="2" t="s">
        <v>19</v>
      </c>
      <c r="B84" s="2" t="s">
        <v>11</v>
      </c>
      <c r="C84" s="2">
        <v>4</v>
      </c>
      <c r="D84" s="13">
        <v>45870</v>
      </c>
      <c r="E84" s="3">
        <v>4650</v>
      </c>
      <c r="F84" s="3">
        <v>2168</v>
      </c>
      <c r="G84" s="17">
        <f>F84/E84</f>
        <v>0.46623655913978496</v>
      </c>
      <c r="H84" s="3">
        <v>4460</v>
      </c>
      <c r="I84" s="3">
        <f>F84*H84</f>
        <v>9669280</v>
      </c>
      <c r="J84" s="3">
        <v>2221649</v>
      </c>
      <c r="K84" s="3">
        <f>I84+J84</f>
        <v>11890929</v>
      </c>
      <c r="L84" s="3">
        <v>11541960</v>
      </c>
      <c r="M84" s="3">
        <f>K84-L84</f>
        <v>348969</v>
      </c>
      <c r="N84" s="3">
        <f>I84/E84</f>
        <v>2079.4150537634409</v>
      </c>
      <c r="O84" s="3">
        <f>M84/E84</f>
        <v>75.047096774193548</v>
      </c>
      <c r="P84" s="18">
        <v>4.0999999999999996</v>
      </c>
      <c r="Q84" s="2">
        <v>1</v>
      </c>
      <c r="R84" s="3">
        <v>146</v>
      </c>
    </row>
    <row r="85" spans="1:18" x14ac:dyDescent="0.2">
      <c r="A85" s="2" t="s">
        <v>19</v>
      </c>
      <c r="B85" s="2" t="s">
        <v>11</v>
      </c>
      <c r="C85" s="2">
        <v>4</v>
      </c>
      <c r="D85" s="13">
        <v>45901</v>
      </c>
      <c r="E85" s="3">
        <v>4500</v>
      </c>
      <c r="F85" s="3">
        <v>2207</v>
      </c>
      <c r="G85" s="17">
        <f>F85/E85</f>
        <v>0.49044444444444446</v>
      </c>
      <c r="H85" s="3">
        <v>4580</v>
      </c>
      <c r="I85" s="3">
        <f>F85*H85</f>
        <v>10108060</v>
      </c>
      <c r="J85" s="3">
        <v>2756604</v>
      </c>
      <c r="K85" s="3">
        <f>I85+J85</f>
        <v>12864664</v>
      </c>
      <c r="L85" s="3">
        <v>11179843</v>
      </c>
      <c r="M85" s="3">
        <f>K85-L85</f>
        <v>1684821</v>
      </c>
      <c r="N85" s="3">
        <f>I85/E85</f>
        <v>2246.2355555555555</v>
      </c>
      <c r="O85" s="3">
        <f>M85/E85</f>
        <v>374.40466666666669</v>
      </c>
      <c r="P85" s="18">
        <v>3.9</v>
      </c>
      <c r="Q85" s="2">
        <v>1</v>
      </c>
      <c r="R85" s="3">
        <v>143</v>
      </c>
    </row>
    <row r="86" spans="1:18" x14ac:dyDescent="0.2">
      <c r="A86" s="2" t="s">
        <v>19</v>
      </c>
      <c r="B86" s="2" t="s">
        <v>11</v>
      </c>
      <c r="C86" s="2">
        <v>4</v>
      </c>
      <c r="D86" s="13">
        <v>45931</v>
      </c>
      <c r="E86" s="3">
        <v>4650</v>
      </c>
      <c r="F86" s="3">
        <v>2849</v>
      </c>
      <c r="G86" s="17">
        <f>F86/E86</f>
        <v>0.61268817204301074</v>
      </c>
      <c r="H86" s="3">
        <v>5930</v>
      </c>
      <c r="I86" s="3">
        <f>F86*H86</f>
        <v>16894570</v>
      </c>
      <c r="J86" s="3">
        <v>5120032</v>
      </c>
      <c r="K86" s="3">
        <f>I86+J86</f>
        <v>22014602</v>
      </c>
      <c r="L86" s="3">
        <v>14983167</v>
      </c>
      <c r="M86" s="3">
        <f>K86-L86</f>
        <v>7031435</v>
      </c>
      <c r="N86" s="3">
        <f>I86/E86</f>
        <v>3633.2408602150535</v>
      </c>
      <c r="O86" s="3">
        <f>M86/E86</f>
        <v>1512.136559139785</v>
      </c>
      <c r="P86" s="18">
        <v>3.7</v>
      </c>
      <c r="Q86" s="2">
        <v>4</v>
      </c>
      <c r="R86" s="3">
        <v>147</v>
      </c>
    </row>
    <row r="87" spans="1:18" x14ac:dyDescent="0.2">
      <c r="A87" s="2" t="s">
        <v>19</v>
      </c>
      <c r="B87" s="2" t="s">
        <v>11</v>
      </c>
      <c r="C87" s="2">
        <v>4</v>
      </c>
      <c r="D87" s="13">
        <v>45962</v>
      </c>
      <c r="E87" s="3">
        <v>4500</v>
      </c>
      <c r="F87" s="3">
        <v>3425</v>
      </c>
      <c r="G87" s="17">
        <f>F87/E87</f>
        <v>0.76111111111111107</v>
      </c>
      <c r="H87" s="3">
        <v>7120</v>
      </c>
      <c r="I87" s="3">
        <f>F87*H87</f>
        <v>24386000</v>
      </c>
      <c r="J87" s="3">
        <v>9857702</v>
      </c>
      <c r="K87" s="3">
        <f>I87+J87</f>
        <v>34243702</v>
      </c>
      <c r="L87" s="3">
        <v>18116809</v>
      </c>
      <c r="M87" s="3">
        <f>K87-L87</f>
        <v>16126893</v>
      </c>
      <c r="N87" s="3">
        <f>I87/E87</f>
        <v>5419.1111111111113</v>
      </c>
      <c r="O87" s="3">
        <f>M87/E87</f>
        <v>3583.7539999999999</v>
      </c>
      <c r="P87" s="18">
        <v>4.0999999999999996</v>
      </c>
      <c r="Q87" s="2">
        <v>4</v>
      </c>
      <c r="R87" s="3">
        <v>153</v>
      </c>
    </row>
    <row r="88" spans="1:18" x14ac:dyDescent="0.2">
      <c r="A88" s="2" t="s">
        <v>19</v>
      </c>
      <c r="B88" s="2" t="s">
        <v>11</v>
      </c>
      <c r="C88" s="2">
        <v>4</v>
      </c>
      <c r="D88" s="13">
        <v>45992</v>
      </c>
      <c r="E88" s="3">
        <v>4650</v>
      </c>
      <c r="F88" s="3">
        <v>3686</v>
      </c>
      <c r="G88" s="17">
        <f>F88/E88</f>
        <v>0.79268817204301079</v>
      </c>
      <c r="H88" s="3">
        <v>6980</v>
      </c>
      <c r="I88" s="3">
        <f>F88*H88</f>
        <v>25728280</v>
      </c>
      <c r="J88" s="3">
        <v>9004388</v>
      </c>
      <c r="K88" s="3">
        <f>I88+J88</f>
        <v>34732668</v>
      </c>
      <c r="L88" s="3">
        <v>18525285</v>
      </c>
      <c r="M88" s="3">
        <f>K88-L88</f>
        <v>16207383</v>
      </c>
      <c r="N88" s="3">
        <f>I88/E88</f>
        <v>5532.9634408602151</v>
      </c>
      <c r="O88" s="3">
        <f>M88/E88</f>
        <v>3485.4587096774194</v>
      </c>
      <c r="P88" s="18">
        <v>3.8</v>
      </c>
      <c r="Q88" s="2">
        <v>4</v>
      </c>
      <c r="R88" s="3">
        <v>150</v>
      </c>
    </row>
    <row r="89" spans="1:18" x14ac:dyDescent="0.2">
      <c r="A89" s="2" t="s">
        <v>19</v>
      </c>
      <c r="B89" s="2" t="s">
        <v>11</v>
      </c>
      <c r="C89" s="2">
        <v>4</v>
      </c>
      <c r="D89" s="13">
        <v>46023</v>
      </c>
      <c r="E89" s="3">
        <v>4650</v>
      </c>
      <c r="F89" s="3">
        <v>3829</v>
      </c>
      <c r="G89" s="17">
        <f>F89/E89</f>
        <v>0.8234408602150538</v>
      </c>
      <c r="H89" s="3">
        <v>7300</v>
      </c>
      <c r="I89" s="3">
        <f>F89*H89</f>
        <v>27951700</v>
      </c>
      <c r="J89" s="3">
        <v>8433774</v>
      </c>
      <c r="K89" s="3">
        <f>I89+J89</f>
        <v>36385474</v>
      </c>
      <c r="L89" s="3">
        <v>19533896</v>
      </c>
      <c r="M89" s="3">
        <f>K89-L89</f>
        <v>16851578</v>
      </c>
      <c r="N89" s="3">
        <f>I89/E89</f>
        <v>6011.1182795698924</v>
      </c>
      <c r="O89" s="3">
        <f>M89/E89</f>
        <v>3623.9952688172043</v>
      </c>
      <c r="P89" s="18">
        <v>3.7</v>
      </c>
      <c r="Q89" s="2">
        <v>2</v>
      </c>
      <c r="R89" s="3">
        <v>149</v>
      </c>
    </row>
    <row r="90" spans="1:18" x14ac:dyDescent="0.2">
      <c r="A90" s="2" t="s">
        <v>19</v>
      </c>
      <c r="B90" s="2" t="s">
        <v>11</v>
      </c>
      <c r="C90" s="2">
        <v>4</v>
      </c>
      <c r="D90" s="13">
        <v>46054</v>
      </c>
      <c r="E90" s="3">
        <v>4200</v>
      </c>
      <c r="F90" s="3">
        <v>3234</v>
      </c>
      <c r="G90" s="17">
        <f>F90/E90</f>
        <v>0.77</v>
      </c>
      <c r="H90" s="3">
        <v>7170</v>
      </c>
      <c r="I90" s="3">
        <f>F90*H90</f>
        <v>23187780</v>
      </c>
      <c r="J90" s="3">
        <v>5259622</v>
      </c>
      <c r="K90" s="3">
        <f>I90+J90</f>
        <v>28447402</v>
      </c>
      <c r="L90" s="3">
        <v>15698382</v>
      </c>
      <c r="M90" s="3">
        <f>K90-L90</f>
        <v>12749020</v>
      </c>
      <c r="N90" s="3">
        <f>I90/E90</f>
        <v>5520.9</v>
      </c>
      <c r="O90" s="3">
        <f>M90/E90</f>
        <v>3035.4809523809522</v>
      </c>
      <c r="P90" s="18">
        <v>4</v>
      </c>
      <c r="Q90" s="2">
        <v>3</v>
      </c>
      <c r="R90" s="3">
        <v>143</v>
      </c>
    </row>
    <row r="91" spans="1:18" x14ac:dyDescent="0.2">
      <c r="A91" s="2" t="s">
        <v>19</v>
      </c>
      <c r="B91" s="2" t="s">
        <v>11</v>
      </c>
      <c r="C91" s="2">
        <v>4</v>
      </c>
      <c r="D91" s="13">
        <v>46082</v>
      </c>
      <c r="E91" s="3">
        <v>4650</v>
      </c>
      <c r="F91" s="3">
        <v>3104</v>
      </c>
      <c r="G91" s="17">
        <f>F91/E91</f>
        <v>0.66752688172043007</v>
      </c>
      <c r="H91" s="3">
        <v>5730</v>
      </c>
      <c r="I91" s="3">
        <f>F91*H91</f>
        <v>17785920</v>
      </c>
      <c r="J91" s="3">
        <v>6658011</v>
      </c>
      <c r="K91" s="3">
        <f>I91+J91</f>
        <v>24443931</v>
      </c>
      <c r="L91" s="3">
        <v>16324752</v>
      </c>
      <c r="M91" s="3">
        <f>K91-L91</f>
        <v>8119179</v>
      </c>
      <c r="N91" s="3">
        <f>I91/E91</f>
        <v>3824.9290322580646</v>
      </c>
      <c r="O91" s="3">
        <f>M91/E91</f>
        <v>1746.06</v>
      </c>
      <c r="P91" s="18">
        <v>4</v>
      </c>
      <c r="Q91" s="2">
        <v>4</v>
      </c>
      <c r="R91" s="3">
        <v>146</v>
      </c>
    </row>
    <row r="92" spans="1:18" x14ac:dyDescent="0.2">
      <c r="A92" s="2" t="s">
        <v>19</v>
      </c>
      <c r="B92" s="2" t="s">
        <v>11</v>
      </c>
      <c r="C92" s="2">
        <v>4</v>
      </c>
      <c r="D92" s="13">
        <v>46113</v>
      </c>
      <c r="E92" s="3">
        <v>4500</v>
      </c>
      <c r="F92" s="3">
        <v>2930</v>
      </c>
      <c r="G92" s="17">
        <f>F92/E92</f>
        <v>0.65111111111111108</v>
      </c>
      <c r="H92" s="3">
        <v>5850</v>
      </c>
      <c r="I92" s="3">
        <f>F92*H92</f>
        <v>17140500</v>
      </c>
      <c r="J92" s="3">
        <v>7013800</v>
      </c>
      <c r="K92" s="3">
        <f>I92+J92</f>
        <v>24154300</v>
      </c>
      <c r="L92" s="3">
        <v>16041710</v>
      </c>
      <c r="M92" s="3">
        <f>K92-L92</f>
        <v>8112590</v>
      </c>
      <c r="N92" s="3">
        <f>I92/E92</f>
        <v>3809</v>
      </c>
      <c r="O92" s="3">
        <f>M92/E92</f>
        <v>1802.7977777777778</v>
      </c>
      <c r="P92" s="18">
        <v>3.8</v>
      </c>
      <c r="Q92" s="2">
        <v>3</v>
      </c>
      <c r="R92" s="3">
        <v>149</v>
      </c>
    </row>
    <row r="93" spans="1:18" x14ac:dyDescent="0.2">
      <c r="A93" s="2" t="s">
        <v>19</v>
      </c>
      <c r="B93" s="2" t="s">
        <v>11</v>
      </c>
      <c r="C93" s="2">
        <v>4</v>
      </c>
      <c r="D93" s="13">
        <v>46143</v>
      </c>
      <c r="E93" s="3">
        <v>4650</v>
      </c>
      <c r="F93" s="3">
        <v>3229</v>
      </c>
      <c r="G93" s="17">
        <f>F93/E93</f>
        <v>0.69440860215053768</v>
      </c>
      <c r="H93" s="3">
        <v>5800</v>
      </c>
      <c r="I93" s="3">
        <f>F93*H93</f>
        <v>18728200</v>
      </c>
      <c r="J93" s="3">
        <v>6004620</v>
      </c>
      <c r="K93" s="3">
        <f>I93+J93</f>
        <v>24732820</v>
      </c>
      <c r="L93" s="3">
        <v>15665891</v>
      </c>
      <c r="M93" s="3">
        <f>K93-L93</f>
        <v>9066929</v>
      </c>
      <c r="N93" s="3">
        <f>I93/E93</f>
        <v>4027.5698924731182</v>
      </c>
      <c r="O93" s="3">
        <f>M93/E93</f>
        <v>1949.8772043010754</v>
      </c>
      <c r="P93" s="18">
        <v>3.8</v>
      </c>
      <c r="Q93" s="2">
        <v>2</v>
      </c>
      <c r="R93" s="3">
        <v>155</v>
      </c>
    </row>
    <row r="94" spans="1:18" x14ac:dyDescent="0.2">
      <c r="A94" s="2" t="s">
        <v>19</v>
      </c>
      <c r="B94" s="2" t="s">
        <v>11</v>
      </c>
      <c r="C94" s="2">
        <v>4</v>
      </c>
      <c r="D94" s="13">
        <v>46174</v>
      </c>
      <c r="E94" s="3">
        <v>4500</v>
      </c>
      <c r="F94" s="3">
        <v>2366</v>
      </c>
      <c r="G94" s="17">
        <f>F94/E94</f>
        <v>0.52577777777777779</v>
      </c>
      <c r="H94" s="3">
        <v>4590</v>
      </c>
      <c r="I94" s="3">
        <f>F94*H94</f>
        <v>10859940</v>
      </c>
      <c r="J94" s="3">
        <v>3850759</v>
      </c>
      <c r="K94" s="3">
        <f>I94+J94</f>
        <v>14710699</v>
      </c>
      <c r="L94" s="3">
        <v>12309757</v>
      </c>
      <c r="M94" s="3">
        <f>K94-L94</f>
        <v>2400942</v>
      </c>
      <c r="N94" s="3">
        <f>I94/E94</f>
        <v>2413.3200000000002</v>
      </c>
      <c r="O94" s="3">
        <f>M94/E94</f>
        <v>533.54266666666672</v>
      </c>
      <c r="P94" s="18">
        <v>3.5</v>
      </c>
      <c r="Q94" s="2">
        <v>2</v>
      </c>
      <c r="R94" s="3">
        <v>155</v>
      </c>
    </row>
    <row r="95" spans="1:18" x14ac:dyDescent="0.2">
      <c r="A95" s="2" t="s">
        <v>19</v>
      </c>
      <c r="B95" s="2" t="s">
        <v>11</v>
      </c>
      <c r="C95" s="2">
        <v>4</v>
      </c>
      <c r="D95" s="13">
        <v>46204</v>
      </c>
      <c r="E95" s="3">
        <v>4650</v>
      </c>
      <c r="F95" s="3">
        <v>2556</v>
      </c>
      <c r="G95" s="17">
        <f>F95/E95</f>
        <v>0.54967741935483871</v>
      </c>
      <c r="H95" s="3">
        <v>4850</v>
      </c>
      <c r="I95" s="3">
        <f>F95*H95</f>
        <v>12396600</v>
      </c>
      <c r="J95" s="3">
        <v>4081590</v>
      </c>
      <c r="K95" s="3">
        <f>I95+J95</f>
        <v>16478190</v>
      </c>
      <c r="L95" s="3">
        <v>12496851</v>
      </c>
      <c r="M95" s="3">
        <f>K95-L95</f>
        <v>3981339</v>
      </c>
      <c r="N95" s="3">
        <f>I95/E95</f>
        <v>2665.9354838709678</v>
      </c>
      <c r="O95" s="3">
        <f>M95/E95</f>
        <v>856.20193548387101</v>
      </c>
      <c r="P95" s="18">
        <v>4</v>
      </c>
      <c r="Q95" s="2">
        <v>2</v>
      </c>
      <c r="R95" s="3">
        <v>157</v>
      </c>
    </row>
    <row r="96" spans="1:18" x14ac:dyDescent="0.2">
      <c r="A96" s="2" t="s">
        <v>19</v>
      </c>
      <c r="B96" s="2" t="s">
        <v>11</v>
      </c>
      <c r="C96" s="2">
        <v>4</v>
      </c>
      <c r="D96" s="13">
        <v>46235</v>
      </c>
      <c r="E96" s="3">
        <v>4650</v>
      </c>
      <c r="F96" s="3">
        <v>2346</v>
      </c>
      <c r="G96" s="17">
        <f>F96/E96</f>
        <v>0.50451612903225806</v>
      </c>
      <c r="H96" s="3">
        <v>4750</v>
      </c>
      <c r="I96" s="3">
        <f>F96*H96</f>
        <v>11143500</v>
      </c>
      <c r="J96" s="3">
        <v>3542291</v>
      </c>
      <c r="K96" s="3">
        <f>I96+J96</f>
        <v>14685791</v>
      </c>
      <c r="L96" s="3">
        <v>12281706</v>
      </c>
      <c r="M96" s="3">
        <f>K96-L96</f>
        <v>2404085</v>
      </c>
      <c r="N96" s="3">
        <f>I96/E96</f>
        <v>2396.4516129032259</v>
      </c>
      <c r="O96" s="3">
        <f>M96/E96</f>
        <v>517.00752688172042</v>
      </c>
      <c r="P96" s="18">
        <v>3.6</v>
      </c>
      <c r="Q96" s="2">
        <v>2</v>
      </c>
      <c r="R96" s="3">
        <v>147</v>
      </c>
    </row>
    <row r="97" spans="1:18" x14ac:dyDescent="0.2">
      <c r="A97" s="2" t="s">
        <v>19</v>
      </c>
      <c r="B97" s="2" t="s">
        <v>11</v>
      </c>
      <c r="C97" s="2">
        <v>4</v>
      </c>
      <c r="D97" s="13">
        <v>46266</v>
      </c>
      <c r="E97" s="3">
        <v>4500</v>
      </c>
      <c r="F97" s="3">
        <v>2214</v>
      </c>
      <c r="G97" s="17">
        <f>F97/E97</f>
        <v>0.49199999999999999</v>
      </c>
      <c r="H97" s="3">
        <v>4840</v>
      </c>
      <c r="I97" s="3">
        <f>F97*H97</f>
        <v>10715760</v>
      </c>
      <c r="J97" s="3">
        <v>4218495</v>
      </c>
      <c r="K97" s="3">
        <f>I97+J97</f>
        <v>14934255</v>
      </c>
      <c r="L97" s="3">
        <v>12717854</v>
      </c>
      <c r="M97" s="3">
        <f>K97-L97</f>
        <v>2216401</v>
      </c>
      <c r="N97" s="3">
        <f>I97/E97</f>
        <v>2381.2800000000002</v>
      </c>
      <c r="O97" s="3">
        <f>M97/E97</f>
        <v>492.53355555555555</v>
      </c>
      <c r="P97" s="18">
        <v>4</v>
      </c>
      <c r="Q97" s="2">
        <v>3</v>
      </c>
      <c r="R97" s="3">
        <v>143</v>
      </c>
    </row>
    <row r="98" spans="1:18" x14ac:dyDescent="0.2">
      <c r="A98" s="2" t="s">
        <v>22</v>
      </c>
      <c r="B98" s="2" t="s">
        <v>24</v>
      </c>
      <c r="C98" s="2">
        <v>3</v>
      </c>
      <c r="D98" s="13">
        <v>45566</v>
      </c>
      <c r="E98" s="3">
        <v>2604</v>
      </c>
      <c r="F98" s="3">
        <v>2160</v>
      </c>
      <c r="G98" s="17">
        <f>F98/E98</f>
        <v>0.82949308755760365</v>
      </c>
      <c r="H98" s="3">
        <v>3800</v>
      </c>
      <c r="I98" s="3">
        <f>F98*H98</f>
        <v>8208000</v>
      </c>
      <c r="J98" s="3">
        <v>2040462</v>
      </c>
      <c r="K98" s="3">
        <f>I98+J98</f>
        <v>10248462</v>
      </c>
      <c r="L98" s="3">
        <v>5583779</v>
      </c>
      <c r="M98" s="3">
        <f>K98-L98</f>
        <v>4664683</v>
      </c>
      <c r="N98" s="3">
        <f>I98/E98</f>
        <v>3152.073732718894</v>
      </c>
      <c r="O98" s="3">
        <f>M98/E98</f>
        <v>1791.3529185867897</v>
      </c>
      <c r="P98" s="18">
        <v>3.8</v>
      </c>
      <c r="Q98" s="2">
        <v>1</v>
      </c>
      <c r="R98" s="3">
        <v>48</v>
      </c>
    </row>
    <row r="99" spans="1:18" x14ac:dyDescent="0.2">
      <c r="A99" s="2" t="s">
        <v>22</v>
      </c>
      <c r="B99" s="2" t="s">
        <v>24</v>
      </c>
      <c r="C99" s="2">
        <v>3</v>
      </c>
      <c r="D99" s="13">
        <v>45597</v>
      </c>
      <c r="E99" s="3">
        <v>2520</v>
      </c>
      <c r="F99" s="3">
        <v>2045</v>
      </c>
      <c r="G99" s="17">
        <f>F99/E99</f>
        <v>0.81150793650793651</v>
      </c>
      <c r="H99" s="3">
        <v>3810</v>
      </c>
      <c r="I99" s="3">
        <f>F99*H99</f>
        <v>7791450</v>
      </c>
      <c r="J99" s="3">
        <v>2763470</v>
      </c>
      <c r="K99" s="3">
        <f>I99+J99</f>
        <v>10554920</v>
      </c>
      <c r="L99" s="3">
        <v>5776358</v>
      </c>
      <c r="M99" s="3">
        <f>K99-L99</f>
        <v>4778562</v>
      </c>
      <c r="N99" s="3">
        <f>I99/E99</f>
        <v>3091.8452380952381</v>
      </c>
      <c r="O99" s="3">
        <f>M99/E99</f>
        <v>1896.2547619047618</v>
      </c>
      <c r="P99" s="18">
        <v>3.7</v>
      </c>
      <c r="Q99" s="2">
        <v>2</v>
      </c>
      <c r="R99" s="3">
        <v>53</v>
      </c>
    </row>
    <row r="100" spans="1:18" x14ac:dyDescent="0.2">
      <c r="A100" s="2" t="s">
        <v>22</v>
      </c>
      <c r="B100" s="2" t="s">
        <v>24</v>
      </c>
      <c r="C100" s="2">
        <v>3</v>
      </c>
      <c r="D100" s="13">
        <v>45627</v>
      </c>
      <c r="E100" s="3">
        <v>2604</v>
      </c>
      <c r="F100" s="3">
        <v>2103</v>
      </c>
      <c r="G100" s="17">
        <f>F100/E100</f>
        <v>0.80760368663594473</v>
      </c>
      <c r="H100" s="3">
        <v>3650</v>
      </c>
      <c r="I100" s="3">
        <f>F100*H100</f>
        <v>7675950</v>
      </c>
      <c r="J100" s="3">
        <v>2950847</v>
      </c>
      <c r="K100" s="3">
        <f>I100+J100</f>
        <v>10626797</v>
      </c>
      <c r="L100" s="3">
        <v>6000967</v>
      </c>
      <c r="M100" s="3">
        <f>K100-L100</f>
        <v>4625830</v>
      </c>
      <c r="N100" s="3">
        <f>I100/E100</f>
        <v>2947.7534562211981</v>
      </c>
      <c r="O100" s="3">
        <f>M100/E100</f>
        <v>1776.4324116743471</v>
      </c>
      <c r="P100" s="18">
        <v>3.8</v>
      </c>
      <c r="Q100" s="2">
        <v>4</v>
      </c>
      <c r="R100" s="3">
        <v>52</v>
      </c>
    </row>
    <row r="101" spans="1:18" x14ac:dyDescent="0.2">
      <c r="A101" s="2" t="s">
        <v>22</v>
      </c>
      <c r="B101" s="2" t="s">
        <v>24</v>
      </c>
      <c r="C101" s="2">
        <v>3</v>
      </c>
      <c r="D101" s="13">
        <v>45658</v>
      </c>
      <c r="E101" s="3">
        <v>2604</v>
      </c>
      <c r="F101" s="3">
        <v>2254</v>
      </c>
      <c r="G101" s="17">
        <f>F101/E101</f>
        <v>0.86559139784946237</v>
      </c>
      <c r="H101" s="3">
        <v>3830</v>
      </c>
      <c r="I101" s="3">
        <f>F101*H101</f>
        <v>8632820</v>
      </c>
      <c r="J101" s="3">
        <v>2434437</v>
      </c>
      <c r="K101" s="3">
        <f>I101+J101</f>
        <v>11067257</v>
      </c>
      <c r="L101" s="3">
        <v>5697819</v>
      </c>
      <c r="M101" s="3">
        <f>K101-L101</f>
        <v>5369438</v>
      </c>
      <c r="N101" s="3">
        <f>I101/E101</f>
        <v>3315.2150537634407</v>
      </c>
      <c r="O101" s="3">
        <f>M101/E101</f>
        <v>2061.9961597542242</v>
      </c>
      <c r="P101" s="18">
        <v>4</v>
      </c>
      <c r="Q101" s="2">
        <v>4</v>
      </c>
      <c r="R101" s="3">
        <v>49</v>
      </c>
    </row>
    <row r="102" spans="1:18" x14ac:dyDescent="0.2">
      <c r="A102" s="2" t="s">
        <v>22</v>
      </c>
      <c r="B102" s="2" t="s">
        <v>24</v>
      </c>
      <c r="C102" s="2">
        <v>3</v>
      </c>
      <c r="D102" s="13">
        <v>45689</v>
      </c>
      <c r="E102" s="3">
        <v>2352</v>
      </c>
      <c r="F102" s="3">
        <v>1876</v>
      </c>
      <c r="G102" s="17">
        <f>F102/E102</f>
        <v>0.79761904761904767</v>
      </c>
      <c r="H102" s="3">
        <v>3960</v>
      </c>
      <c r="I102" s="3">
        <f>F102*H102</f>
        <v>7428960</v>
      </c>
      <c r="J102" s="3">
        <v>1746764</v>
      </c>
      <c r="K102" s="3">
        <f>I102+J102</f>
        <v>9175724</v>
      </c>
      <c r="L102" s="3">
        <v>5291136</v>
      </c>
      <c r="M102" s="3">
        <f>K102-L102</f>
        <v>3884588</v>
      </c>
      <c r="N102" s="3">
        <f>I102/E102</f>
        <v>3158.5714285714284</v>
      </c>
      <c r="O102" s="3">
        <f>M102/E102</f>
        <v>1651.610544217687</v>
      </c>
      <c r="P102" s="18">
        <v>3.6</v>
      </c>
      <c r="Q102" s="2">
        <v>2</v>
      </c>
      <c r="R102" s="3">
        <v>48</v>
      </c>
    </row>
    <row r="103" spans="1:18" x14ac:dyDescent="0.2">
      <c r="A103" s="2" t="s">
        <v>22</v>
      </c>
      <c r="B103" s="2" t="s">
        <v>24</v>
      </c>
      <c r="C103" s="2">
        <v>3</v>
      </c>
      <c r="D103" s="13">
        <v>45717</v>
      </c>
      <c r="E103" s="3">
        <v>2604</v>
      </c>
      <c r="F103" s="3">
        <v>2194</v>
      </c>
      <c r="G103" s="17">
        <f>F103/E103</f>
        <v>0.84254992319508448</v>
      </c>
      <c r="H103" s="3">
        <v>3860</v>
      </c>
      <c r="I103" s="3">
        <f>F103*H103</f>
        <v>8468840</v>
      </c>
      <c r="J103" s="3">
        <v>2840637</v>
      </c>
      <c r="K103" s="3">
        <f>I103+J103</f>
        <v>11309477</v>
      </c>
      <c r="L103" s="3">
        <v>6262757</v>
      </c>
      <c r="M103" s="3">
        <f>K103-L103</f>
        <v>5046720</v>
      </c>
      <c r="N103" s="3">
        <f>I103/E103</f>
        <v>3252.2427035330261</v>
      </c>
      <c r="O103" s="3">
        <f>M103/E103</f>
        <v>1938.0645161290322</v>
      </c>
      <c r="P103" s="18">
        <v>3.9</v>
      </c>
      <c r="Q103" s="2">
        <v>4</v>
      </c>
      <c r="R103" s="3">
        <v>49</v>
      </c>
    </row>
    <row r="104" spans="1:18" x14ac:dyDescent="0.2">
      <c r="A104" s="2" t="s">
        <v>22</v>
      </c>
      <c r="B104" s="2" t="s">
        <v>24</v>
      </c>
      <c r="C104" s="2">
        <v>3</v>
      </c>
      <c r="D104" s="13">
        <v>45748</v>
      </c>
      <c r="E104" s="3">
        <v>2520</v>
      </c>
      <c r="F104" s="3">
        <v>1789</v>
      </c>
      <c r="G104" s="17">
        <f>F104/E104</f>
        <v>0.70992063492063495</v>
      </c>
      <c r="H104" s="3">
        <v>3150</v>
      </c>
      <c r="I104" s="3">
        <f>F104*H104</f>
        <v>5635350</v>
      </c>
      <c r="J104" s="3">
        <v>2304822</v>
      </c>
      <c r="K104" s="3">
        <f>I104+J104</f>
        <v>7940172</v>
      </c>
      <c r="L104" s="3">
        <v>5098090</v>
      </c>
      <c r="M104" s="3">
        <f>K104-L104</f>
        <v>2842082</v>
      </c>
      <c r="N104" s="3">
        <f>I104/E104</f>
        <v>2236.25</v>
      </c>
      <c r="O104" s="3">
        <f>M104/E104</f>
        <v>1127.8103174603175</v>
      </c>
      <c r="P104" s="18">
        <v>3.8</v>
      </c>
      <c r="Q104" s="2">
        <v>1</v>
      </c>
      <c r="R104" s="3">
        <v>50</v>
      </c>
    </row>
    <row r="105" spans="1:18" x14ac:dyDescent="0.2">
      <c r="A105" s="2" t="s">
        <v>22</v>
      </c>
      <c r="B105" s="2" t="s">
        <v>24</v>
      </c>
      <c r="C105" s="2">
        <v>3</v>
      </c>
      <c r="D105" s="13">
        <v>45778</v>
      </c>
      <c r="E105" s="3">
        <v>2604</v>
      </c>
      <c r="F105" s="3">
        <v>1935</v>
      </c>
      <c r="G105" s="17">
        <f>F105/E105</f>
        <v>0.74308755760368661</v>
      </c>
      <c r="H105" s="3">
        <v>3110</v>
      </c>
      <c r="I105" s="3">
        <f>F105*H105</f>
        <v>6017850</v>
      </c>
      <c r="J105" s="3">
        <v>2693773</v>
      </c>
      <c r="K105" s="3">
        <f>I105+J105</f>
        <v>8711623</v>
      </c>
      <c r="L105" s="3">
        <v>5290910</v>
      </c>
      <c r="M105" s="3">
        <f>K105-L105</f>
        <v>3420713</v>
      </c>
      <c r="N105" s="3">
        <f>I105/E105</f>
        <v>2311.0023041474656</v>
      </c>
      <c r="O105" s="3">
        <f>M105/E105</f>
        <v>1313.6378648233488</v>
      </c>
      <c r="P105" s="18">
        <v>3.8</v>
      </c>
      <c r="Q105" s="2">
        <v>5</v>
      </c>
      <c r="R105" s="3">
        <v>51</v>
      </c>
    </row>
    <row r="106" spans="1:18" x14ac:dyDescent="0.2">
      <c r="A106" s="2" t="s">
        <v>22</v>
      </c>
      <c r="B106" s="2" t="s">
        <v>24</v>
      </c>
      <c r="C106" s="2">
        <v>3</v>
      </c>
      <c r="D106" s="13">
        <v>45809</v>
      </c>
      <c r="E106" s="3">
        <v>2520</v>
      </c>
      <c r="F106" s="3">
        <v>1475</v>
      </c>
      <c r="G106" s="17">
        <f>F106/E106</f>
        <v>0.58531746031746035</v>
      </c>
      <c r="H106" s="3">
        <v>2420</v>
      </c>
      <c r="I106" s="3">
        <f>F106*H106</f>
        <v>3569500</v>
      </c>
      <c r="J106" s="3">
        <v>1269931</v>
      </c>
      <c r="K106" s="3">
        <f>I106+J106</f>
        <v>4839431</v>
      </c>
      <c r="L106" s="3">
        <v>3936575</v>
      </c>
      <c r="M106" s="3">
        <f>K106-L106</f>
        <v>902856</v>
      </c>
      <c r="N106" s="3">
        <f>I106/E106</f>
        <v>1416.468253968254</v>
      </c>
      <c r="O106" s="3">
        <f>M106/E106</f>
        <v>358.27619047619049</v>
      </c>
      <c r="P106" s="18">
        <v>3.8</v>
      </c>
      <c r="Q106" s="2">
        <v>1</v>
      </c>
      <c r="R106" s="3">
        <v>52</v>
      </c>
    </row>
    <row r="107" spans="1:18" x14ac:dyDescent="0.2">
      <c r="A107" s="2" t="s">
        <v>22</v>
      </c>
      <c r="B107" s="2" t="s">
        <v>24</v>
      </c>
      <c r="C107" s="2">
        <v>3</v>
      </c>
      <c r="D107" s="13">
        <v>45839</v>
      </c>
      <c r="E107" s="3">
        <v>2604</v>
      </c>
      <c r="F107" s="3">
        <v>1272</v>
      </c>
      <c r="G107" s="17">
        <f>F107/E107</f>
        <v>0.48847926267281105</v>
      </c>
      <c r="H107" s="3">
        <v>2460</v>
      </c>
      <c r="I107" s="3">
        <f>F107*H107</f>
        <v>3129120</v>
      </c>
      <c r="J107" s="3">
        <v>1088948</v>
      </c>
      <c r="K107" s="3">
        <f>I107+J107</f>
        <v>4218068</v>
      </c>
      <c r="L107" s="3">
        <v>3658092</v>
      </c>
      <c r="M107" s="3">
        <f>K107-L107</f>
        <v>559976</v>
      </c>
      <c r="N107" s="3">
        <f>I107/E107</f>
        <v>1201.6589861751152</v>
      </c>
      <c r="O107" s="3">
        <f>M107/E107</f>
        <v>215.04454685099847</v>
      </c>
      <c r="P107" s="18">
        <v>3.7</v>
      </c>
      <c r="Q107" s="2">
        <v>1</v>
      </c>
      <c r="R107" s="3">
        <v>50</v>
      </c>
    </row>
    <row r="108" spans="1:18" x14ac:dyDescent="0.2">
      <c r="A108" s="2" t="s">
        <v>22</v>
      </c>
      <c r="B108" s="2" t="s">
        <v>24</v>
      </c>
      <c r="C108" s="2">
        <v>3</v>
      </c>
      <c r="D108" s="13">
        <v>45870</v>
      </c>
      <c r="E108" s="3">
        <v>2604</v>
      </c>
      <c r="F108" s="3">
        <v>1375</v>
      </c>
      <c r="G108" s="17">
        <f>F108/E108</f>
        <v>0.52803379416282648</v>
      </c>
      <c r="H108" s="3">
        <v>2470</v>
      </c>
      <c r="I108" s="3">
        <f>F108*H108</f>
        <v>3396250</v>
      </c>
      <c r="J108" s="3">
        <v>824958</v>
      </c>
      <c r="K108" s="3">
        <f>I108+J108</f>
        <v>4221208</v>
      </c>
      <c r="L108" s="3">
        <v>3630585</v>
      </c>
      <c r="M108" s="3">
        <f>K108-L108</f>
        <v>590623</v>
      </c>
      <c r="N108" s="3">
        <f>I108/E108</f>
        <v>1304.2434715821812</v>
      </c>
      <c r="O108" s="3">
        <f>M108/E108</f>
        <v>226.81374807987712</v>
      </c>
      <c r="P108" s="18">
        <v>3.4</v>
      </c>
      <c r="Q108" s="2">
        <v>1</v>
      </c>
      <c r="R108" s="3">
        <v>49</v>
      </c>
    </row>
    <row r="109" spans="1:18" x14ac:dyDescent="0.2">
      <c r="A109" s="2" t="s">
        <v>22</v>
      </c>
      <c r="B109" s="2" t="s">
        <v>24</v>
      </c>
      <c r="C109" s="2">
        <v>3</v>
      </c>
      <c r="D109" s="13">
        <v>45901</v>
      </c>
      <c r="E109" s="3">
        <v>2520</v>
      </c>
      <c r="F109" s="3">
        <v>1191</v>
      </c>
      <c r="G109" s="17">
        <f>F109/E109</f>
        <v>0.47261904761904761</v>
      </c>
      <c r="H109" s="3">
        <v>2420</v>
      </c>
      <c r="I109" s="3">
        <f>F109*H109</f>
        <v>2882220</v>
      </c>
      <c r="J109" s="3">
        <v>952213</v>
      </c>
      <c r="K109" s="3">
        <f>I109+J109</f>
        <v>3834433</v>
      </c>
      <c r="L109" s="3">
        <v>3450743</v>
      </c>
      <c r="M109" s="3">
        <f>K109-L109</f>
        <v>383690</v>
      </c>
      <c r="N109" s="3">
        <f>I109/E109</f>
        <v>1143.7380952380952</v>
      </c>
      <c r="O109" s="3">
        <f>M109/E109</f>
        <v>152.25793650793651</v>
      </c>
      <c r="P109" s="18">
        <v>3.9</v>
      </c>
      <c r="Q109" s="2">
        <v>1</v>
      </c>
      <c r="R109" s="3">
        <v>49</v>
      </c>
    </row>
    <row r="110" spans="1:18" x14ac:dyDescent="0.2">
      <c r="A110" s="2" t="s">
        <v>22</v>
      </c>
      <c r="B110" s="2" t="s">
        <v>24</v>
      </c>
      <c r="C110" s="2">
        <v>3</v>
      </c>
      <c r="D110" s="13">
        <v>45931</v>
      </c>
      <c r="E110" s="3">
        <v>2604</v>
      </c>
      <c r="F110" s="3">
        <v>2212</v>
      </c>
      <c r="G110" s="17">
        <f>F110/E110</f>
        <v>0.84946236559139787</v>
      </c>
      <c r="H110" s="3">
        <v>3830</v>
      </c>
      <c r="I110" s="3">
        <f>F110*H110</f>
        <v>8471960</v>
      </c>
      <c r="J110" s="3">
        <v>2491887</v>
      </c>
      <c r="K110" s="3">
        <f>I110+J110</f>
        <v>10963847</v>
      </c>
      <c r="L110" s="3">
        <v>5772693</v>
      </c>
      <c r="M110" s="3">
        <f>K110-L110</f>
        <v>5191154</v>
      </c>
      <c r="N110" s="3">
        <f>I110/E110</f>
        <v>3253.4408602150538</v>
      </c>
      <c r="O110" s="3">
        <f>M110/E110</f>
        <v>1993.5307219662059</v>
      </c>
      <c r="P110" s="18">
        <v>3.8</v>
      </c>
      <c r="Q110" s="2">
        <v>0</v>
      </c>
      <c r="R110" s="3">
        <v>52</v>
      </c>
    </row>
    <row r="111" spans="1:18" x14ac:dyDescent="0.2">
      <c r="A111" s="2" t="s">
        <v>22</v>
      </c>
      <c r="B111" s="2" t="s">
        <v>24</v>
      </c>
      <c r="C111" s="2">
        <v>3</v>
      </c>
      <c r="D111" s="13">
        <v>45962</v>
      </c>
      <c r="E111" s="3">
        <v>2520</v>
      </c>
      <c r="F111" s="3">
        <v>2161</v>
      </c>
      <c r="G111" s="17">
        <f>F111/E111</f>
        <v>0.85753968253968249</v>
      </c>
      <c r="H111" s="3">
        <v>4090</v>
      </c>
      <c r="I111" s="3">
        <f>F111*H111</f>
        <v>8838490</v>
      </c>
      <c r="J111" s="3">
        <v>3305933</v>
      </c>
      <c r="K111" s="3">
        <f>I111+J111</f>
        <v>12144423</v>
      </c>
      <c r="L111" s="3">
        <v>6335354</v>
      </c>
      <c r="M111" s="3">
        <f>K111-L111</f>
        <v>5809069</v>
      </c>
      <c r="N111" s="3">
        <f>I111/E111</f>
        <v>3507.3373015873017</v>
      </c>
      <c r="O111" s="3">
        <f>M111/E111</f>
        <v>2305.1861111111111</v>
      </c>
      <c r="P111" s="18">
        <v>4.0999999999999996</v>
      </c>
      <c r="Q111" s="2">
        <v>0</v>
      </c>
      <c r="R111" s="3">
        <v>51</v>
      </c>
    </row>
    <row r="112" spans="1:18" x14ac:dyDescent="0.2">
      <c r="A112" s="2" t="s">
        <v>22</v>
      </c>
      <c r="B112" s="2" t="s">
        <v>24</v>
      </c>
      <c r="C112" s="2">
        <v>3</v>
      </c>
      <c r="D112" s="13">
        <v>45992</v>
      </c>
      <c r="E112" s="3">
        <v>2604</v>
      </c>
      <c r="F112" s="3">
        <v>2353</v>
      </c>
      <c r="G112" s="17">
        <f>F112/E112</f>
        <v>0.90360983102918591</v>
      </c>
      <c r="H112" s="3">
        <v>4090</v>
      </c>
      <c r="I112" s="3">
        <f>F112*H112</f>
        <v>9623770</v>
      </c>
      <c r="J112" s="3">
        <v>4321113</v>
      </c>
      <c r="K112" s="3">
        <f>I112+J112</f>
        <v>13944883</v>
      </c>
      <c r="L112" s="3">
        <v>6907953</v>
      </c>
      <c r="M112" s="3">
        <f>K112-L112</f>
        <v>7036930</v>
      </c>
      <c r="N112" s="3">
        <f>I112/E112</f>
        <v>3695.7642089093702</v>
      </c>
      <c r="O112" s="3">
        <f>M112/E112</f>
        <v>2702.3540706605222</v>
      </c>
      <c r="P112" s="18">
        <v>3.7</v>
      </c>
      <c r="Q112" s="2">
        <v>3</v>
      </c>
      <c r="R112" s="3">
        <v>48</v>
      </c>
    </row>
    <row r="113" spans="1:18" x14ac:dyDescent="0.2">
      <c r="A113" s="2" t="s">
        <v>22</v>
      </c>
      <c r="B113" s="2" t="s">
        <v>24</v>
      </c>
      <c r="C113" s="2">
        <v>3</v>
      </c>
      <c r="D113" s="13">
        <v>46023</v>
      </c>
      <c r="E113" s="3">
        <v>2604</v>
      </c>
      <c r="F113" s="3">
        <v>2175</v>
      </c>
      <c r="G113" s="17">
        <f>F113/E113</f>
        <v>0.83525345622119818</v>
      </c>
      <c r="H113" s="3">
        <v>4040</v>
      </c>
      <c r="I113" s="3">
        <f>F113*H113</f>
        <v>8787000</v>
      </c>
      <c r="J113" s="3">
        <v>3774423</v>
      </c>
      <c r="K113" s="3">
        <f>I113+J113</f>
        <v>12561423</v>
      </c>
      <c r="L113" s="3">
        <v>6271585</v>
      </c>
      <c r="M113" s="3">
        <f>K113-L113</f>
        <v>6289838</v>
      </c>
      <c r="N113" s="3">
        <f>I113/E113</f>
        <v>3374.4239631336404</v>
      </c>
      <c r="O113" s="3">
        <f>M113/E113</f>
        <v>2415.4523809523807</v>
      </c>
      <c r="P113" s="18">
        <v>3.9</v>
      </c>
      <c r="Q113" s="2">
        <v>2</v>
      </c>
      <c r="R113" s="3">
        <v>50</v>
      </c>
    </row>
    <row r="114" spans="1:18" x14ac:dyDescent="0.2">
      <c r="A114" s="2" t="s">
        <v>22</v>
      </c>
      <c r="B114" s="2" t="s">
        <v>24</v>
      </c>
      <c r="C114" s="2">
        <v>3</v>
      </c>
      <c r="D114" s="13">
        <v>46054</v>
      </c>
      <c r="E114" s="3">
        <v>2352</v>
      </c>
      <c r="F114" s="3">
        <v>1955</v>
      </c>
      <c r="G114" s="17">
        <f>F114/E114</f>
        <v>0.83120748299319724</v>
      </c>
      <c r="H114" s="3">
        <v>4150</v>
      </c>
      <c r="I114" s="3">
        <f>F114*H114</f>
        <v>8113250</v>
      </c>
      <c r="J114" s="3">
        <v>3017107</v>
      </c>
      <c r="K114" s="3">
        <f>I114+J114</f>
        <v>11130357</v>
      </c>
      <c r="L114" s="3">
        <v>5515558</v>
      </c>
      <c r="M114" s="3">
        <f>K114-L114</f>
        <v>5614799</v>
      </c>
      <c r="N114" s="3">
        <f>I114/E114</f>
        <v>3449.5110544217687</v>
      </c>
      <c r="O114" s="3">
        <f>M114/E114</f>
        <v>2387.2444727891157</v>
      </c>
      <c r="P114" s="18">
        <v>3.6</v>
      </c>
      <c r="Q114" s="2">
        <v>1</v>
      </c>
      <c r="R114" s="3">
        <v>50</v>
      </c>
    </row>
    <row r="115" spans="1:18" x14ac:dyDescent="0.2">
      <c r="A115" s="2" t="s">
        <v>22</v>
      </c>
      <c r="B115" s="2" t="s">
        <v>24</v>
      </c>
      <c r="C115" s="2">
        <v>3</v>
      </c>
      <c r="D115" s="13">
        <v>46082</v>
      </c>
      <c r="E115" s="3">
        <v>2604</v>
      </c>
      <c r="F115" s="3">
        <v>2312</v>
      </c>
      <c r="G115" s="17">
        <f>F115/E115</f>
        <v>0.88786482334869432</v>
      </c>
      <c r="H115" s="3">
        <v>4010</v>
      </c>
      <c r="I115" s="3">
        <f>F115*H115</f>
        <v>9271120</v>
      </c>
      <c r="J115" s="3">
        <v>3787782</v>
      </c>
      <c r="K115" s="3">
        <f>I115+J115</f>
        <v>13058902</v>
      </c>
      <c r="L115" s="3">
        <v>6680015</v>
      </c>
      <c r="M115" s="3">
        <f>K115-L115</f>
        <v>6378887</v>
      </c>
      <c r="N115" s="3">
        <f>I115/E115</f>
        <v>3560.3379416282642</v>
      </c>
      <c r="O115" s="3">
        <f>M115/E115</f>
        <v>2449.6493855606759</v>
      </c>
      <c r="P115" s="18">
        <v>3.8</v>
      </c>
      <c r="Q115" s="2">
        <v>4</v>
      </c>
      <c r="R115" s="3">
        <v>49</v>
      </c>
    </row>
    <row r="116" spans="1:18" x14ac:dyDescent="0.2">
      <c r="A116" s="2" t="s">
        <v>22</v>
      </c>
      <c r="B116" s="2" t="s">
        <v>24</v>
      </c>
      <c r="C116" s="2">
        <v>3</v>
      </c>
      <c r="D116" s="13">
        <v>46113</v>
      </c>
      <c r="E116" s="3">
        <v>2520</v>
      </c>
      <c r="F116" s="3">
        <v>1760</v>
      </c>
      <c r="G116" s="17">
        <f>F116/E116</f>
        <v>0.69841269841269837</v>
      </c>
      <c r="H116" s="3">
        <v>3110</v>
      </c>
      <c r="I116" s="3">
        <f>F116*H116</f>
        <v>5473600</v>
      </c>
      <c r="J116" s="3">
        <v>1273335</v>
      </c>
      <c r="K116" s="3">
        <f>I116+J116</f>
        <v>6746935</v>
      </c>
      <c r="L116" s="3">
        <v>4340938</v>
      </c>
      <c r="M116" s="3">
        <f>K116-L116</f>
        <v>2405997</v>
      </c>
      <c r="N116" s="3">
        <f>I116/E116</f>
        <v>2172.063492063492</v>
      </c>
      <c r="O116" s="3">
        <f>M116/E116</f>
        <v>954.76071428571424</v>
      </c>
      <c r="P116" s="18">
        <v>3.5</v>
      </c>
      <c r="Q116" s="2">
        <v>1</v>
      </c>
      <c r="R116" s="3">
        <v>51</v>
      </c>
    </row>
    <row r="117" spans="1:18" x14ac:dyDescent="0.2">
      <c r="A117" s="2" t="s">
        <v>22</v>
      </c>
      <c r="B117" s="2" t="s">
        <v>24</v>
      </c>
      <c r="C117" s="2">
        <v>3</v>
      </c>
      <c r="D117" s="13">
        <v>46143</v>
      </c>
      <c r="E117" s="3">
        <v>2604</v>
      </c>
      <c r="F117" s="3">
        <v>1992</v>
      </c>
      <c r="G117" s="17">
        <f>F117/E117</f>
        <v>0.76497695852534564</v>
      </c>
      <c r="H117" s="3">
        <v>3110</v>
      </c>
      <c r="I117" s="3">
        <f>F117*H117</f>
        <v>6195120</v>
      </c>
      <c r="J117" s="3">
        <v>2507458</v>
      </c>
      <c r="K117" s="3">
        <f>I117+J117</f>
        <v>8702578</v>
      </c>
      <c r="L117" s="3">
        <v>5282088</v>
      </c>
      <c r="M117" s="3">
        <f>K117-L117</f>
        <v>3420490</v>
      </c>
      <c r="N117" s="3">
        <f>I117/E117</f>
        <v>2379.0783410138247</v>
      </c>
      <c r="O117" s="3">
        <f>M117/E117</f>
        <v>1313.5522273425499</v>
      </c>
      <c r="P117" s="18">
        <v>3.9</v>
      </c>
      <c r="Q117" s="2">
        <v>2</v>
      </c>
      <c r="R117" s="3">
        <v>48</v>
      </c>
    </row>
    <row r="118" spans="1:18" x14ac:dyDescent="0.2">
      <c r="A118" s="2" t="s">
        <v>22</v>
      </c>
      <c r="B118" s="2" t="s">
        <v>24</v>
      </c>
      <c r="C118" s="2">
        <v>3</v>
      </c>
      <c r="D118" s="13">
        <v>46174</v>
      </c>
      <c r="E118" s="3">
        <v>2520</v>
      </c>
      <c r="F118" s="3">
        <v>1414</v>
      </c>
      <c r="G118" s="17">
        <f>F118/E118</f>
        <v>0.56111111111111112</v>
      </c>
      <c r="H118" s="3">
        <v>2680</v>
      </c>
      <c r="I118" s="3">
        <f>F118*H118</f>
        <v>3789520</v>
      </c>
      <c r="J118" s="3">
        <v>1649949</v>
      </c>
      <c r="K118" s="3">
        <f>I118+J118</f>
        <v>5439469</v>
      </c>
      <c r="L118" s="3">
        <v>4243306</v>
      </c>
      <c r="M118" s="3">
        <f>K118-L118</f>
        <v>1196163</v>
      </c>
      <c r="N118" s="3">
        <f>I118/E118</f>
        <v>1503.7777777777778</v>
      </c>
      <c r="O118" s="3">
        <f>M118/E118</f>
        <v>474.66785714285714</v>
      </c>
      <c r="P118" s="18">
        <v>3.9</v>
      </c>
      <c r="Q118" s="2">
        <v>1</v>
      </c>
      <c r="R118" s="3">
        <v>52</v>
      </c>
    </row>
    <row r="119" spans="1:18" x14ac:dyDescent="0.2">
      <c r="A119" s="2" t="s">
        <v>22</v>
      </c>
      <c r="B119" s="2" t="s">
        <v>24</v>
      </c>
      <c r="C119" s="2">
        <v>3</v>
      </c>
      <c r="D119" s="13">
        <v>46204</v>
      </c>
      <c r="E119" s="3">
        <v>2604</v>
      </c>
      <c r="F119" s="3">
        <v>1395</v>
      </c>
      <c r="G119" s="17">
        <f>F119/E119</f>
        <v>0.5357142857142857</v>
      </c>
      <c r="H119" s="3">
        <v>2550</v>
      </c>
      <c r="I119" s="3">
        <f>F119*H119</f>
        <v>3557250</v>
      </c>
      <c r="J119" s="3">
        <v>1342504</v>
      </c>
      <c r="K119" s="3">
        <f>I119+J119</f>
        <v>4899754</v>
      </c>
      <c r="L119" s="3">
        <v>4059898</v>
      </c>
      <c r="M119" s="3">
        <f>K119-L119</f>
        <v>839856</v>
      </c>
      <c r="N119" s="3">
        <f>I119/E119</f>
        <v>1366.0714285714287</v>
      </c>
      <c r="O119" s="3">
        <f>M119/E119</f>
        <v>322.5253456221198</v>
      </c>
      <c r="P119" s="18">
        <v>3.9</v>
      </c>
      <c r="Q119" s="2">
        <v>0</v>
      </c>
      <c r="R119" s="3">
        <v>51</v>
      </c>
    </row>
    <row r="120" spans="1:18" x14ac:dyDescent="0.2">
      <c r="A120" s="2" t="s">
        <v>22</v>
      </c>
      <c r="B120" s="2" t="s">
        <v>24</v>
      </c>
      <c r="C120" s="2">
        <v>3</v>
      </c>
      <c r="D120" s="13">
        <v>46235</v>
      </c>
      <c r="E120" s="3">
        <v>2604</v>
      </c>
      <c r="F120" s="3">
        <v>1373</v>
      </c>
      <c r="G120" s="17">
        <f>F120/E120</f>
        <v>0.52726574500768053</v>
      </c>
      <c r="H120" s="3">
        <v>2630</v>
      </c>
      <c r="I120" s="3">
        <f>F120*H120</f>
        <v>3610990</v>
      </c>
      <c r="J120" s="3">
        <v>1529394</v>
      </c>
      <c r="K120" s="3">
        <f>I120+J120</f>
        <v>5140384</v>
      </c>
      <c r="L120" s="3">
        <v>4153060</v>
      </c>
      <c r="M120" s="3">
        <f>K120-L120</f>
        <v>987324</v>
      </c>
      <c r="N120" s="3">
        <f>I120/E120</f>
        <v>1386.7089093701998</v>
      </c>
      <c r="O120" s="3">
        <f>M120/E120</f>
        <v>379.15668202764977</v>
      </c>
      <c r="P120" s="18">
        <v>3.8</v>
      </c>
      <c r="Q120" s="2">
        <v>1</v>
      </c>
      <c r="R120" s="3">
        <v>50</v>
      </c>
    </row>
    <row r="121" spans="1:18" x14ac:dyDescent="0.2">
      <c r="A121" s="2" t="s">
        <v>22</v>
      </c>
      <c r="B121" s="2" t="s">
        <v>24</v>
      </c>
      <c r="C121" s="2">
        <v>3</v>
      </c>
      <c r="D121" s="13">
        <v>46266</v>
      </c>
      <c r="E121" s="3">
        <v>2520</v>
      </c>
      <c r="F121" s="3">
        <v>1327</v>
      </c>
      <c r="G121" s="17">
        <f>F121/E121</f>
        <v>0.5265873015873016</v>
      </c>
      <c r="H121" s="3">
        <v>2550</v>
      </c>
      <c r="I121" s="3">
        <f>F121*H121</f>
        <v>3383850</v>
      </c>
      <c r="J121" s="3">
        <v>831581</v>
      </c>
      <c r="K121" s="3">
        <f>I121+J121</f>
        <v>4215431</v>
      </c>
      <c r="L121" s="3">
        <v>3833269</v>
      </c>
      <c r="M121" s="3">
        <f>K121-L121</f>
        <v>382162</v>
      </c>
      <c r="N121" s="3">
        <f>I121/E121</f>
        <v>1342.797619047619</v>
      </c>
      <c r="O121" s="3">
        <f>M121/E121</f>
        <v>151.65158730158731</v>
      </c>
      <c r="P121" s="18">
        <v>3.7</v>
      </c>
      <c r="Q121" s="2">
        <v>4</v>
      </c>
      <c r="R121" s="3">
        <v>53</v>
      </c>
    </row>
    <row r="122" spans="1:18" x14ac:dyDescent="0.2">
      <c r="A122" s="2" t="s">
        <v>26</v>
      </c>
      <c r="B122" s="2" t="s">
        <v>24</v>
      </c>
      <c r="C122" s="2">
        <v>5</v>
      </c>
      <c r="D122" s="13">
        <v>45566</v>
      </c>
      <c r="E122" s="3">
        <v>7967</v>
      </c>
      <c r="F122" s="3">
        <v>6721</v>
      </c>
      <c r="G122" s="17">
        <f>F122/E122</f>
        <v>0.84360487008911766</v>
      </c>
      <c r="H122" s="3">
        <v>11410</v>
      </c>
      <c r="I122" s="3">
        <f>F122*H122</f>
        <v>76686610</v>
      </c>
      <c r="J122" s="3">
        <v>27911698</v>
      </c>
      <c r="K122" s="3">
        <f>I122+J122</f>
        <v>104598308</v>
      </c>
      <c r="L122" s="3">
        <v>58881432</v>
      </c>
      <c r="M122" s="3">
        <f>K122-L122</f>
        <v>45716876</v>
      </c>
      <c r="N122" s="3">
        <f>I122/E122</f>
        <v>9625.5315677168328</v>
      </c>
      <c r="O122" s="3">
        <f>M122/E122</f>
        <v>5738.279904606502</v>
      </c>
      <c r="P122" s="18">
        <v>4.5</v>
      </c>
      <c r="Q122" s="2">
        <v>6</v>
      </c>
      <c r="R122" s="3">
        <v>402</v>
      </c>
    </row>
    <row r="123" spans="1:18" x14ac:dyDescent="0.2">
      <c r="A123" s="2" t="s">
        <v>26</v>
      </c>
      <c r="B123" s="2" t="s">
        <v>24</v>
      </c>
      <c r="C123" s="2">
        <v>5</v>
      </c>
      <c r="D123" s="13">
        <v>45597</v>
      </c>
      <c r="E123" s="3">
        <v>7710</v>
      </c>
      <c r="F123" s="3">
        <v>6138</v>
      </c>
      <c r="G123" s="17">
        <f>F123/E123</f>
        <v>0.79610894941634236</v>
      </c>
      <c r="H123" s="3">
        <v>11430</v>
      </c>
      <c r="I123" s="3">
        <f>F123*H123</f>
        <v>70157340</v>
      </c>
      <c r="J123" s="3">
        <v>28590753</v>
      </c>
      <c r="K123" s="3">
        <f>I123+J123</f>
        <v>98748093</v>
      </c>
      <c r="L123" s="3">
        <v>55519913</v>
      </c>
      <c r="M123" s="3">
        <f>K123-L123</f>
        <v>43228180</v>
      </c>
      <c r="N123" s="3">
        <f>I123/E123</f>
        <v>9099.5252918287933</v>
      </c>
      <c r="O123" s="3">
        <f>M123/E123</f>
        <v>5606.7678339818422</v>
      </c>
      <c r="P123" s="18">
        <v>4.2</v>
      </c>
      <c r="Q123" s="2">
        <v>5</v>
      </c>
      <c r="R123" s="3">
        <v>404</v>
      </c>
    </row>
    <row r="124" spans="1:18" x14ac:dyDescent="0.2">
      <c r="A124" s="2" t="s">
        <v>26</v>
      </c>
      <c r="B124" s="2" t="s">
        <v>24</v>
      </c>
      <c r="C124" s="2">
        <v>5</v>
      </c>
      <c r="D124" s="13">
        <v>45627</v>
      </c>
      <c r="E124" s="3">
        <v>7967</v>
      </c>
      <c r="F124" s="3">
        <v>6679</v>
      </c>
      <c r="G124" s="17">
        <f>F124/E124</f>
        <v>0.8383331241370654</v>
      </c>
      <c r="H124" s="3">
        <v>11860</v>
      </c>
      <c r="I124" s="3">
        <f>F124*H124</f>
        <v>79212940</v>
      </c>
      <c r="J124" s="3">
        <v>33717591</v>
      </c>
      <c r="K124" s="3">
        <f>I124+J124</f>
        <v>112930531</v>
      </c>
      <c r="L124" s="3">
        <v>57860925</v>
      </c>
      <c r="M124" s="3">
        <f>K124-L124</f>
        <v>55069606</v>
      </c>
      <c r="N124" s="3">
        <f>I124/E124</f>
        <v>9942.6308522655963</v>
      </c>
      <c r="O124" s="3">
        <f>M124/E124</f>
        <v>6912.2136312288185</v>
      </c>
      <c r="P124" s="18">
        <v>4.4000000000000004</v>
      </c>
      <c r="Q124" s="2">
        <v>2</v>
      </c>
      <c r="R124" s="3">
        <v>372</v>
      </c>
    </row>
    <row r="125" spans="1:18" x14ac:dyDescent="0.2">
      <c r="A125" s="2" t="s">
        <v>26</v>
      </c>
      <c r="B125" s="2" t="s">
        <v>24</v>
      </c>
      <c r="C125" s="2">
        <v>5</v>
      </c>
      <c r="D125" s="13">
        <v>45658</v>
      </c>
      <c r="E125" s="3">
        <v>7967</v>
      </c>
      <c r="F125" s="3">
        <v>6905</v>
      </c>
      <c r="G125" s="17">
        <f>F125/E125</f>
        <v>0.86670013806953683</v>
      </c>
      <c r="H125" s="3">
        <v>11750</v>
      </c>
      <c r="I125" s="3">
        <f>F125*H125</f>
        <v>81133750</v>
      </c>
      <c r="J125" s="3">
        <v>26270865</v>
      </c>
      <c r="K125" s="3">
        <f>I125+J125</f>
        <v>107404615</v>
      </c>
      <c r="L125" s="3">
        <v>59367797</v>
      </c>
      <c r="M125" s="3">
        <f>K125-L125</f>
        <v>48036818</v>
      </c>
      <c r="N125" s="3">
        <f>I125/E125</f>
        <v>10183.726622317057</v>
      </c>
      <c r="O125" s="3">
        <f>M125/E125</f>
        <v>6029.4738295468806</v>
      </c>
      <c r="P125" s="18">
        <v>4.3</v>
      </c>
      <c r="Q125" s="2">
        <v>8</v>
      </c>
      <c r="R125" s="3">
        <v>380</v>
      </c>
    </row>
    <row r="126" spans="1:18" x14ac:dyDescent="0.2">
      <c r="A126" s="2" t="s">
        <v>26</v>
      </c>
      <c r="B126" s="2" t="s">
        <v>24</v>
      </c>
      <c r="C126" s="2">
        <v>5</v>
      </c>
      <c r="D126" s="13">
        <v>45689</v>
      </c>
      <c r="E126" s="3">
        <v>7196</v>
      </c>
      <c r="F126" s="3">
        <v>6260</v>
      </c>
      <c r="G126" s="17">
        <f>F126/E126</f>
        <v>0.86992773763201781</v>
      </c>
      <c r="H126" s="3">
        <v>11570</v>
      </c>
      <c r="I126" s="3">
        <f>F126*H126</f>
        <v>72428200</v>
      </c>
      <c r="J126" s="3">
        <v>31378324</v>
      </c>
      <c r="K126" s="3">
        <f>I126+J126</f>
        <v>103806524</v>
      </c>
      <c r="L126" s="3">
        <v>54284404</v>
      </c>
      <c r="M126" s="3">
        <f>K126-L126</f>
        <v>49522120</v>
      </c>
      <c r="N126" s="3">
        <f>I126/E126</f>
        <v>10065.063924402446</v>
      </c>
      <c r="O126" s="3">
        <f>M126/E126</f>
        <v>6881.89549749861</v>
      </c>
      <c r="P126" s="18">
        <v>4.5</v>
      </c>
      <c r="Q126" s="2">
        <v>4</v>
      </c>
      <c r="R126" s="3">
        <v>383</v>
      </c>
    </row>
    <row r="127" spans="1:18" x14ac:dyDescent="0.2">
      <c r="A127" s="2" t="s">
        <v>26</v>
      </c>
      <c r="B127" s="2" t="s">
        <v>24</v>
      </c>
      <c r="C127" s="2">
        <v>5</v>
      </c>
      <c r="D127" s="13">
        <v>45717</v>
      </c>
      <c r="E127" s="3">
        <v>7967</v>
      </c>
      <c r="F127" s="3">
        <v>6785</v>
      </c>
      <c r="G127" s="17">
        <f>F127/E127</f>
        <v>0.85163800677795909</v>
      </c>
      <c r="H127" s="3">
        <v>11610</v>
      </c>
      <c r="I127" s="3">
        <f>F127*H127</f>
        <v>78773850</v>
      </c>
      <c r="J127" s="3">
        <v>25259906</v>
      </c>
      <c r="K127" s="3">
        <f>I127+J127</f>
        <v>104033756</v>
      </c>
      <c r="L127" s="3">
        <v>53341681</v>
      </c>
      <c r="M127" s="3">
        <f>K127-L127</f>
        <v>50692075</v>
      </c>
      <c r="N127" s="3">
        <f>I127/E127</f>
        <v>9887.5172586921053</v>
      </c>
      <c r="O127" s="3">
        <f>M127/E127</f>
        <v>6362.7557424375545</v>
      </c>
      <c r="P127" s="18">
        <v>4.7</v>
      </c>
      <c r="Q127" s="2">
        <v>4</v>
      </c>
      <c r="R127" s="3">
        <v>373</v>
      </c>
    </row>
    <row r="128" spans="1:18" x14ac:dyDescent="0.2">
      <c r="A128" s="2" t="s">
        <v>26</v>
      </c>
      <c r="B128" s="2" t="s">
        <v>24</v>
      </c>
      <c r="C128" s="2">
        <v>5</v>
      </c>
      <c r="D128" s="13">
        <v>45748</v>
      </c>
      <c r="E128" s="3">
        <v>7710</v>
      </c>
      <c r="F128" s="3">
        <v>5562</v>
      </c>
      <c r="G128" s="17">
        <f>F128/E128</f>
        <v>0.72140077821011672</v>
      </c>
      <c r="H128" s="3">
        <v>9550</v>
      </c>
      <c r="I128" s="3">
        <f>F128*H128</f>
        <v>53117100</v>
      </c>
      <c r="J128" s="3">
        <v>14856064</v>
      </c>
      <c r="K128" s="3">
        <f>I128+J128</f>
        <v>67973164</v>
      </c>
      <c r="L128" s="3">
        <v>41509052</v>
      </c>
      <c r="M128" s="3">
        <f>K128-L128</f>
        <v>26464112</v>
      </c>
      <c r="N128" s="3">
        <f>I128/E128</f>
        <v>6889.3774319066151</v>
      </c>
      <c r="O128" s="3">
        <f>M128/E128</f>
        <v>3432.4399481193254</v>
      </c>
      <c r="P128" s="18">
        <v>4.4000000000000004</v>
      </c>
      <c r="Q128" s="2">
        <v>5</v>
      </c>
      <c r="R128" s="3">
        <v>385</v>
      </c>
    </row>
    <row r="129" spans="1:18" x14ac:dyDescent="0.2">
      <c r="A129" s="2" t="s">
        <v>26</v>
      </c>
      <c r="B129" s="2" t="s">
        <v>24</v>
      </c>
      <c r="C129" s="2">
        <v>5</v>
      </c>
      <c r="D129" s="13">
        <v>45778</v>
      </c>
      <c r="E129" s="3">
        <v>7967</v>
      </c>
      <c r="F129" s="3">
        <v>5648</v>
      </c>
      <c r="G129" s="17">
        <f>F129/E129</f>
        <v>0.7089243127902598</v>
      </c>
      <c r="H129" s="3">
        <v>9330</v>
      </c>
      <c r="I129" s="3">
        <f>F129*H129</f>
        <v>52695840</v>
      </c>
      <c r="J129" s="3">
        <v>12728697</v>
      </c>
      <c r="K129" s="3">
        <f>I129+J129</f>
        <v>65424537</v>
      </c>
      <c r="L129" s="3">
        <v>44824803</v>
      </c>
      <c r="M129" s="3">
        <f>K129-L129</f>
        <v>20599734</v>
      </c>
      <c r="N129" s="3">
        <f>I129/E129</f>
        <v>6614.2638383331241</v>
      </c>
      <c r="O129" s="3">
        <f>M129/E129</f>
        <v>2585.6324839964855</v>
      </c>
      <c r="P129" s="18">
        <v>4.4000000000000004</v>
      </c>
      <c r="Q129" s="2">
        <v>6</v>
      </c>
      <c r="R129" s="3">
        <v>399</v>
      </c>
    </row>
    <row r="130" spans="1:18" x14ac:dyDescent="0.2">
      <c r="A130" s="2" t="s">
        <v>26</v>
      </c>
      <c r="B130" s="2" t="s">
        <v>24</v>
      </c>
      <c r="C130" s="2">
        <v>5</v>
      </c>
      <c r="D130" s="13">
        <v>45809</v>
      </c>
      <c r="E130" s="3">
        <v>7710</v>
      </c>
      <c r="F130" s="3">
        <v>3684</v>
      </c>
      <c r="G130" s="17">
        <f>F130/E130</f>
        <v>0.47782101167315177</v>
      </c>
      <c r="H130" s="3">
        <v>7440</v>
      </c>
      <c r="I130" s="3">
        <f>F130*H130</f>
        <v>27408960</v>
      </c>
      <c r="J130" s="3">
        <v>6566623</v>
      </c>
      <c r="K130" s="3">
        <f>I130+J130</f>
        <v>33975583</v>
      </c>
      <c r="L130" s="3">
        <v>32568909</v>
      </c>
      <c r="M130" s="3">
        <f>K130-L130</f>
        <v>1406674</v>
      </c>
      <c r="N130" s="3">
        <f>I130/E130</f>
        <v>3554.988326848249</v>
      </c>
      <c r="O130" s="3">
        <f>M130/E130</f>
        <v>182.44798962386511</v>
      </c>
      <c r="P130" s="18">
        <v>4.4000000000000004</v>
      </c>
      <c r="Q130" s="2">
        <v>4</v>
      </c>
      <c r="R130" s="3">
        <v>370</v>
      </c>
    </row>
    <row r="131" spans="1:18" x14ac:dyDescent="0.2">
      <c r="A131" s="2" t="s">
        <v>26</v>
      </c>
      <c r="B131" s="2" t="s">
        <v>24</v>
      </c>
      <c r="C131" s="2">
        <v>5</v>
      </c>
      <c r="D131" s="13">
        <v>45839</v>
      </c>
      <c r="E131" s="3">
        <v>7967</v>
      </c>
      <c r="F131" s="3">
        <v>4318</v>
      </c>
      <c r="G131" s="17">
        <f>F131/E131</f>
        <v>0.54198569097527305</v>
      </c>
      <c r="H131" s="3">
        <v>7630</v>
      </c>
      <c r="I131" s="3">
        <f>F131*H131</f>
        <v>32946340</v>
      </c>
      <c r="J131" s="3">
        <v>7884964</v>
      </c>
      <c r="K131" s="3">
        <f>I131+J131</f>
        <v>40831304</v>
      </c>
      <c r="L131" s="3">
        <v>34018975</v>
      </c>
      <c r="M131" s="3">
        <f>K131-L131</f>
        <v>6812329</v>
      </c>
      <c r="N131" s="3">
        <f>I131/E131</f>
        <v>4135.3508221413331</v>
      </c>
      <c r="O131" s="3">
        <f>M131/E131</f>
        <v>855.06828166185517</v>
      </c>
      <c r="P131" s="18">
        <v>4.7</v>
      </c>
      <c r="Q131" s="2">
        <v>2</v>
      </c>
      <c r="R131" s="3">
        <v>401</v>
      </c>
    </row>
    <row r="132" spans="1:18" x14ac:dyDescent="0.2">
      <c r="A132" s="2" t="s">
        <v>26</v>
      </c>
      <c r="B132" s="2" t="s">
        <v>24</v>
      </c>
      <c r="C132" s="2">
        <v>5</v>
      </c>
      <c r="D132" s="13">
        <v>45870</v>
      </c>
      <c r="E132" s="3">
        <v>7967</v>
      </c>
      <c r="F132" s="3">
        <v>4117</v>
      </c>
      <c r="G132" s="17">
        <f>F132/E132</f>
        <v>0.51675662106188025</v>
      </c>
      <c r="H132" s="3">
        <v>7680</v>
      </c>
      <c r="I132" s="3">
        <f>F132*H132</f>
        <v>31618560</v>
      </c>
      <c r="J132" s="3">
        <v>11249848</v>
      </c>
      <c r="K132" s="3">
        <f>I132+J132</f>
        <v>42868408</v>
      </c>
      <c r="L132" s="3">
        <v>36942735</v>
      </c>
      <c r="M132" s="3">
        <f>K132-L132</f>
        <v>5925673</v>
      </c>
      <c r="N132" s="3">
        <f>I132/E132</f>
        <v>3968.6908497552404</v>
      </c>
      <c r="O132" s="3">
        <f>M132/E132</f>
        <v>743.77720597464543</v>
      </c>
      <c r="P132" s="18">
        <v>4.8</v>
      </c>
      <c r="Q132" s="2">
        <v>3</v>
      </c>
      <c r="R132" s="3">
        <v>389</v>
      </c>
    </row>
    <row r="133" spans="1:18" x14ac:dyDescent="0.2">
      <c r="A133" s="2" t="s">
        <v>26</v>
      </c>
      <c r="B133" s="2" t="s">
        <v>24</v>
      </c>
      <c r="C133" s="2">
        <v>5</v>
      </c>
      <c r="D133" s="13">
        <v>45901</v>
      </c>
      <c r="E133" s="3">
        <v>7710</v>
      </c>
      <c r="F133" s="3">
        <v>4355</v>
      </c>
      <c r="G133" s="17">
        <f>F133/E133</f>
        <v>0.56485084306095978</v>
      </c>
      <c r="H133" s="3">
        <v>7550</v>
      </c>
      <c r="I133" s="3">
        <f>F133*H133</f>
        <v>32880250</v>
      </c>
      <c r="J133" s="3">
        <v>14068691</v>
      </c>
      <c r="K133" s="3">
        <f>I133+J133</f>
        <v>46948941</v>
      </c>
      <c r="L133" s="3">
        <v>35264096</v>
      </c>
      <c r="M133" s="3">
        <f>K133-L133</f>
        <v>11684845</v>
      </c>
      <c r="N133" s="3">
        <f>I133/E133</f>
        <v>4264.6238651102467</v>
      </c>
      <c r="O133" s="3">
        <f>M133/E133</f>
        <v>1515.5440985732814</v>
      </c>
      <c r="P133" s="18">
        <v>4.0999999999999996</v>
      </c>
      <c r="Q133" s="2">
        <v>4</v>
      </c>
      <c r="R133" s="3">
        <v>394</v>
      </c>
    </row>
    <row r="134" spans="1:18" x14ac:dyDescent="0.2">
      <c r="A134" s="2" t="s">
        <v>26</v>
      </c>
      <c r="B134" s="2" t="s">
        <v>24</v>
      </c>
      <c r="C134" s="2">
        <v>5</v>
      </c>
      <c r="D134" s="13">
        <v>45931</v>
      </c>
      <c r="E134" s="3">
        <v>7967</v>
      </c>
      <c r="F134" s="3">
        <v>6797</v>
      </c>
      <c r="G134" s="17">
        <f>F134/E134</f>
        <v>0.85314421990711686</v>
      </c>
      <c r="H134" s="3">
        <v>11820</v>
      </c>
      <c r="I134" s="3">
        <f>F134*H134</f>
        <v>80340540</v>
      </c>
      <c r="J134" s="3">
        <v>35104970</v>
      </c>
      <c r="K134" s="3">
        <f>I134+J134</f>
        <v>115445510</v>
      </c>
      <c r="L134" s="3">
        <v>60865978</v>
      </c>
      <c r="M134" s="3">
        <f>K134-L134</f>
        <v>54579532</v>
      </c>
      <c r="N134" s="3">
        <f>I134/E134</f>
        <v>10084.164679302121</v>
      </c>
      <c r="O134" s="3">
        <f>M134/E134</f>
        <v>6850.7006401405797</v>
      </c>
      <c r="P134" s="18">
        <v>4.5</v>
      </c>
      <c r="Q134" s="2">
        <v>6</v>
      </c>
      <c r="R134" s="3">
        <v>399</v>
      </c>
    </row>
    <row r="135" spans="1:18" x14ac:dyDescent="0.2">
      <c r="A135" s="2" t="s">
        <v>26</v>
      </c>
      <c r="B135" s="2" t="s">
        <v>24</v>
      </c>
      <c r="C135" s="2">
        <v>5</v>
      </c>
      <c r="D135" s="13">
        <v>45962</v>
      </c>
      <c r="E135" s="3">
        <v>7710</v>
      </c>
      <c r="F135" s="3">
        <v>7271</v>
      </c>
      <c r="G135" s="17">
        <f>F135/E135</f>
        <v>0.94306095979247728</v>
      </c>
      <c r="H135" s="3">
        <v>12120</v>
      </c>
      <c r="I135" s="3">
        <f>F135*H135</f>
        <v>88124520</v>
      </c>
      <c r="J135" s="3">
        <v>20401340</v>
      </c>
      <c r="K135" s="3">
        <f>I135+J135</f>
        <v>108525860</v>
      </c>
      <c r="L135" s="3">
        <v>54264013</v>
      </c>
      <c r="M135" s="3">
        <f>K135-L135</f>
        <v>54261847</v>
      </c>
      <c r="N135" s="3">
        <f>I135/E135</f>
        <v>11429.898832684825</v>
      </c>
      <c r="O135" s="3">
        <f>M135/E135</f>
        <v>7037.8530479896235</v>
      </c>
      <c r="P135" s="18">
        <v>4.3</v>
      </c>
      <c r="Q135" s="2">
        <v>4</v>
      </c>
      <c r="R135" s="3">
        <v>380</v>
      </c>
    </row>
    <row r="136" spans="1:18" x14ac:dyDescent="0.2">
      <c r="A136" s="2" t="s">
        <v>26</v>
      </c>
      <c r="B136" s="2" t="s">
        <v>24</v>
      </c>
      <c r="C136" s="2">
        <v>5</v>
      </c>
      <c r="D136" s="13">
        <v>45992</v>
      </c>
      <c r="E136" s="3">
        <v>7967</v>
      </c>
      <c r="F136" s="3">
        <v>6967</v>
      </c>
      <c r="G136" s="17">
        <f>F136/E136</f>
        <v>0.87448223923685198</v>
      </c>
      <c r="H136" s="3">
        <v>12220</v>
      </c>
      <c r="I136" s="3">
        <f>F136*H136</f>
        <v>85136740</v>
      </c>
      <c r="J136" s="3">
        <v>23794853</v>
      </c>
      <c r="K136" s="3">
        <f>I136+J136</f>
        <v>108931593</v>
      </c>
      <c r="L136" s="3">
        <v>59373275</v>
      </c>
      <c r="M136" s="3">
        <f>K136-L136</f>
        <v>49558318</v>
      </c>
      <c r="N136" s="3">
        <f>I136/E136</f>
        <v>10686.172963474331</v>
      </c>
      <c r="O136" s="3">
        <f>M136/E136</f>
        <v>6220.4491025480102</v>
      </c>
      <c r="P136" s="18">
        <v>4.2</v>
      </c>
      <c r="Q136" s="2">
        <v>3</v>
      </c>
      <c r="R136" s="3">
        <v>397</v>
      </c>
    </row>
    <row r="137" spans="1:18" x14ac:dyDescent="0.2">
      <c r="A137" s="2" t="s">
        <v>26</v>
      </c>
      <c r="B137" s="2" t="s">
        <v>24</v>
      </c>
      <c r="C137" s="2">
        <v>5</v>
      </c>
      <c r="D137" s="13">
        <v>46023</v>
      </c>
      <c r="E137" s="3">
        <v>7967</v>
      </c>
      <c r="F137" s="3">
        <v>7093</v>
      </c>
      <c r="G137" s="17">
        <f>F137/E137</f>
        <v>0.89029747709300866</v>
      </c>
      <c r="H137" s="3">
        <v>11980</v>
      </c>
      <c r="I137" s="3">
        <f>F137*H137</f>
        <v>84974140</v>
      </c>
      <c r="J137" s="3">
        <v>25624828</v>
      </c>
      <c r="K137" s="3">
        <f>I137+J137</f>
        <v>110598968</v>
      </c>
      <c r="L137" s="3">
        <v>55591603</v>
      </c>
      <c r="M137" s="3">
        <f>K137-L137</f>
        <v>55007365</v>
      </c>
      <c r="N137" s="3">
        <f>I137/E137</f>
        <v>10665.763775574243</v>
      </c>
      <c r="O137" s="3">
        <f>M137/E137</f>
        <v>6904.4012802811594</v>
      </c>
      <c r="P137" s="18">
        <v>4.5</v>
      </c>
      <c r="Q137" s="2">
        <v>6</v>
      </c>
      <c r="R137" s="3">
        <v>401</v>
      </c>
    </row>
    <row r="138" spans="1:18" x14ac:dyDescent="0.2">
      <c r="A138" s="2" t="s">
        <v>26</v>
      </c>
      <c r="B138" s="2" t="s">
        <v>24</v>
      </c>
      <c r="C138" s="2">
        <v>5</v>
      </c>
      <c r="D138" s="13">
        <v>46054</v>
      </c>
      <c r="E138" s="3">
        <v>7196</v>
      </c>
      <c r="F138" s="3">
        <v>6368</v>
      </c>
      <c r="G138" s="17">
        <f>F138/E138</f>
        <v>0.88493607559755416</v>
      </c>
      <c r="H138" s="3">
        <v>12240</v>
      </c>
      <c r="I138" s="3">
        <f>F138*H138</f>
        <v>77944320</v>
      </c>
      <c r="J138" s="3">
        <v>20321388</v>
      </c>
      <c r="K138" s="3">
        <f>I138+J138</f>
        <v>98265708</v>
      </c>
      <c r="L138" s="3">
        <v>50948603</v>
      </c>
      <c r="M138" s="3">
        <f>K138-L138</f>
        <v>47317105</v>
      </c>
      <c r="N138" s="3">
        <f>I138/E138</f>
        <v>10831.617565314064</v>
      </c>
      <c r="O138" s="3">
        <f>M138/E138</f>
        <v>6575.4731795441912</v>
      </c>
      <c r="P138" s="18">
        <v>4.5</v>
      </c>
      <c r="Q138" s="2">
        <v>3</v>
      </c>
      <c r="R138" s="3">
        <v>401</v>
      </c>
    </row>
    <row r="139" spans="1:18" x14ac:dyDescent="0.2">
      <c r="A139" s="2" t="s">
        <v>26</v>
      </c>
      <c r="B139" s="2" t="s">
        <v>24</v>
      </c>
      <c r="C139" s="2">
        <v>5</v>
      </c>
      <c r="D139" s="13">
        <v>46082</v>
      </c>
      <c r="E139" s="3">
        <v>7967</v>
      </c>
      <c r="F139" s="3">
        <v>6940</v>
      </c>
      <c r="G139" s="17">
        <f>F139/E139</f>
        <v>0.87109325969624707</v>
      </c>
      <c r="H139" s="3">
        <v>12330</v>
      </c>
      <c r="I139" s="3">
        <f>F139*H139</f>
        <v>85570200</v>
      </c>
      <c r="J139" s="3">
        <v>29811216</v>
      </c>
      <c r="K139" s="3">
        <f>I139+J139</f>
        <v>115381416</v>
      </c>
      <c r="L139" s="3">
        <v>58828522</v>
      </c>
      <c r="M139" s="3">
        <f>K139-L139</f>
        <v>56552894</v>
      </c>
      <c r="N139" s="3">
        <f>I139/E139</f>
        <v>10740.579892054726</v>
      </c>
      <c r="O139" s="3">
        <f>M139/E139</f>
        <v>7098.3926195556669</v>
      </c>
      <c r="P139" s="18">
        <v>4.5999999999999996</v>
      </c>
      <c r="Q139" s="2">
        <v>7</v>
      </c>
      <c r="R139" s="3">
        <v>381</v>
      </c>
    </row>
    <row r="140" spans="1:18" x14ac:dyDescent="0.2">
      <c r="A140" s="2" t="s">
        <v>26</v>
      </c>
      <c r="B140" s="2" t="s">
        <v>24</v>
      </c>
      <c r="C140" s="2">
        <v>5</v>
      </c>
      <c r="D140" s="13">
        <v>46113</v>
      </c>
      <c r="E140" s="3">
        <v>7710</v>
      </c>
      <c r="F140" s="3">
        <v>5719</v>
      </c>
      <c r="G140" s="17">
        <f>F140/E140</f>
        <v>0.74176394293125814</v>
      </c>
      <c r="H140" s="3">
        <v>9450</v>
      </c>
      <c r="I140" s="3">
        <f>F140*H140</f>
        <v>54044550</v>
      </c>
      <c r="J140" s="3">
        <v>23462486</v>
      </c>
      <c r="K140" s="3">
        <f>I140+J140</f>
        <v>77507036</v>
      </c>
      <c r="L140" s="3">
        <v>47003446</v>
      </c>
      <c r="M140" s="3">
        <f>K140-L140</f>
        <v>30503590</v>
      </c>
      <c r="N140" s="3">
        <f>I140/E140</f>
        <v>7009.6692607003888</v>
      </c>
      <c r="O140" s="3">
        <f>M140/E140</f>
        <v>3956.3670557717251</v>
      </c>
      <c r="P140" s="18">
        <v>4.3</v>
      </c>
      <c r="Q140" s="2">
        <v>6</v>
      </c>
      <c r="R140" s="3">
        <v>399</v>
      </c>
    </row>
    <row r="141" spans="1:18" x14ac:dyDescent="0.2">
      <c r="A141" s="2" t="s">
        <v>26</v>
      </c>
      <c r="B141" s="2" t="s">
        <v>24</v>
      </c>
      <c r="C141" s="2">
        <v>5</v>
      </c>
      <c r="D141" s="13">
        <v>46143</v>
      </c>
      <c r="E141" s="3">
        <v>7967</v>
      </c>
      <c r="F141" s="3">
        <v>5592</v>
      </c>
      <c r="G141" s="17">
        <f>F141/E141</f>
        <v>0.70189531818752349</v>
      </c>
      <c r="H141" s="3">
        <v>9920</v>
      </c>
      <c r="I141" s="3">
        <f>F141*H141</f>
        <v>55472640</v>
      </c>
      <c r="J141" s="3">
        <v>20384569</v>
      </c>
      <c r="K141" s="3">
        <f>I141+J141</f>
        <v>75857209</v>
      </c>
      <c r="L141" s="3">
        <v>45293810</v>
      </c>
      <c r="M141" s="3">
        <f>K141-L141</f>
        <v>30563399</v>
      </c>
      <c r="N141" s="3">
        <f>I141/E141</f>
        <v>6962.8015564202333</v>
      </c>
      <c r="O141" s="3">
        <f>M141/E141</f>
        <v>3836.2494037906363</v>
      </c>
      <c r="P141" s="18">
        <v>4.4000000000000004</v>
      </c>
      <c r="Q141" s="2">
        <v>3</v>
      </c>
      <c r="R141" s="3">
        <v>391</v>
      </c>
    </row>
    <row r="142" spans="1:18" x14ac:dyDescent="0.2">
      <c r="A142" s="2" t="s">
        <v>26</v>
      </c>
      <c r="B142" s="2" t="s">
        <v>24</v>
      </c>
      <c r="C142" s="2">
        <v>5</v>
      </c>
      <c r="D142" s="13">
        <v>46174</v>
      </c>
      <c r="E142" s="3">
        <v>7710</v>
      </c>
      <c r="F142" s="3">
        <v>4091</v>
      </c>
      <c r="G142" s="17">
        <f>F142/E142</f>
        <v>0.53060959792477302</v>
      </c>
      <c r="H142" s="3">
        <v>8100</v>
      </c>
      <c r="I142" s="3">
        <f>F142*H142</f>
        <v>33137100</v>
      </c>
      <c r="J142" s="3">
        <v>14349432</v>
      </c>
      <c r="K142" s="3">
        <f>I142+J142</f>
        <v>47486532</v>
      </c>
      <c r="L142" s="3">
        <v>37460616</v>
      </c>
      <c r="M142" s="3">
        <f>K142-L142</f>
        <v>10025916</v>
      </c>
      <c r="N142" s="3">
        <f>I142/E142</f>
        <v>4297.9377431906614</v>
      </c>
      <c r="O142" s="3">
        <f>M142/E142</f>
        <v>1300.3782101167315</v>
      </c>
      <c r="P142" s="18">
        <v>4.2</v>
      </c>
      <c r="Q142" s="2">
        <v>3</v>
      </c>
      <c r="R142" s="3">
        <v>377</v>
      </c>
    </row>
    <row r="143" spans="1:18" x14ac:dyDescent="0.2">
      <c r="A143" s="2" t="s">
        <v>26</v>
      </c>
      <c r="B143" s="2" t="s">
        <v>24</v>
      </c>
      <c r="C143" s="2">
        <v>5</v>
      </c>
      <c r="D143" s="13">
        <v>46204</v>
      </c>
      <c r="E143" s="3">
        <v>7967</v>
      </c>
      <c r="F143" s="3">
        <v>4453</v>
      </c>
      <c r="G143" s="17">
        <f>F143/E143</f>
        <v>0.55893058867829792</v>
      </c>
      <c r="H143" s="3">
        <v>7960</v>
      </c>
      <c r="I143" s="3">
        <f>F143*H143</f>
        <v>35445880</v>
      </c>
      <c r="J143" s="3">
        <v>10926478</v>
      </c>
      <c r="K143" s="3">
        <f>I143+J143</f>
        <v>46372358</v>
      </c>
      <c r="L143" s="3">
        <v>36121484</v>
      </c>
      <c r="M143" s="3">
        <f>K143-L143</f>
        <v>10250874</v>
      </c>
      <c r="N143" s="3">
        <f>I143/E143</f>
        <v>4449.0874858792522</v>
      </c>
      <c r="O143" s="3">
        <f>M143/E143</f>
        <v>1286.6667503451738</v>
      </c>
      <c r="P143" s="18">
        <v>4.5999999999999996</v>
      </c>
      <c r="Q143" s="2">
        <v>3</v>
      </c>
      <c r="R143" s="3">
        <v>376</v>
      </c>
    </row>
    <row r="144" spans="1:18" x14ac:dyDescent="0.2">
      <c r="A144" s="2" t="s">
        <v>26</v>
      </c>
      <c r="B144" s="2" t="s">
        <v>24</v>
      </c>
      <c r="C144" s="2">
        <v>5</v>
      </c>
      <c r="D144" s="13">
        <v>46235</v>
      </c>
      <c r="E144" s="3">
        <v>7967</v>
      </c>
      <c r="F144" s="3">
        <v>4349</v>
      </c>
      <c r="G144" s="17">
        <f>F144/E144</f>
        <v>0.54587674155893062</v>
      </c>
      <c r="H144" s="3">
        <v>7990</v>
      </c>
      <c r="I144" s="3">
        <f>F144*H144</f>
        <v>34748510</v>
      </c>
      <c r="J144" s="3">
        <v>7849439</v>
      </c>
      <c r="K144" s="3">
        <f>I144+J144</f>
        <v>42597949</v>
      </c>
      <c r="L144" s="3">
        <v>35639153</v>
      </c>
      <c r="M144" s="3">
        <f>K144-L144</f>
        <v>6958796</v>
      </c>
      <c r="N144" s="3">
        <f>I144/E144</f>
        <v>4361.5551650558555</v>
      </c>
      <c r="O144" s="3">
        <f>M144/E144</f>
        <v>873.45249152755116</v>
      </c>
      <c r="P144" s="18">
        <v>4.5</v>
      </c>
      <c r="Q144" s="2">
        <v>1</v>
      </c>
      <c r="R144" s="3">
        <v>378</v>
      </c>
    </row>
    <row r="145" spans="1:18" x14ac:dyDescent="0.2">
      <c r="A145" s="2" t="s">
        <v>26</v>
      </c>
      <c r="B145" s="2" t="s">
        <v>24</v>
      </c>
      <c r="C145" s="2">
        <v>5</v>
      </c>
      <c r="D145" s="13">
        <v>46266</v>
      </c>
      <c r="E145" s="3">
        <v>7710</v>
      </c>
      <c r="F145" s="3">
        <v>4090</v>
      </c>
      <c r="G145" s="17">
        <f>F145/E145</f>
        <v>0.53047989623865111</v>
      </c>
      <c r="H145" s="3">
        <v>7670</v>
      </c>
      <c r="I145" s="3">
        <f>F145*H145</f>
        <v>31370300</v>
      </c>
      <c r="J145" s="3">
        <v>6985271</v>
      </c>
      <c r="K145" s="3">
        <f>I145+J145</f>
        <v>38355571</v>
      </c>
      <c r="L145" s="3">
        <v>33910680</v>
      </c>
      <c r="M145" s="3">
        <f>K145-L145</f>
        <v>4444891</v>
      </c>
      <c r="N145" s="3">
        <f>I145/E145</f>
        <v>4068.7808041504541</v>
      </c>
      <c r="O145" s="3">
        <f>M145/E145</f>
        <v>576.50985732814524</v>
      </c>
      <c r="P145" s="18">
        <v>4.7</v>
      </c>
      <c r="Q145" s="2">
        <v>2</v>
      </c>
      <c r="R145" s="3">
        <v>370</v>
      </c>
    </row>
    <row r="146" spans="1:18" x14ac:dyDescent="0.2">
      <c r="A146" s="2" t="s">
        <v>29</v>
      </c>
      <c r="B146" s="2" t="s">
        <v>24</v>
      </c>
      <c r="C146" s="2">
        <v>4</v>
      </c>
      <c r="D146" s="13">
        <v>45566</v>
      </c>
      <c r="E146" s="3">
        <v>5084</v>
      </c>
      <c r="F146" s="3">
        <v>3679</v>
      </c>
      <c r="G146" s="17">
        <f>F146/E146</f>
        <v>0.72364280094413846</v>
      </c>
      <c r="H146" s="3">
        <v>7010</v>
      </c>
      <c r="I146" s="3">
        <f>F146*H146</f>
        <v>25789790</v>
      </c>
      <c r="J146" s="3">
        <v>7782879</v>
      </c>
      <c r="K146" s="3">
        <f>I146+J146</f>
        <v>33572669</v>
      </c>
      <c r="L146" s="3">
        <v>19817347</v>
      </c>
      <c r="M146" s="3">
        <f>K146-L146</f>
        <v>13755322</v>
      </c>
      <c r="N146" s="3">
        <f>I146/E146</f>
        <v>5072.7360346184105</v>
      </c>
      <c r="O146" s="3">
        <f>M146/E146</f>
        <v>2705.6101494885916</v>
      </c>
      <c r="P146" s="18">
        <v>4.7</v>
      </c>
      <c r="Q146" s="2">
        <v>6</v>
      </c>
      <c r="R146" s="3">
        <v>169</v>
      </c>
    </row>
    <row r="147" spans="1:18" x14ac:dyDescent="0.2">
      <c r="A147" s="2" t="s">
        <v>29</v>
      </c>
      <c r="B147" s="2" t="s">
        <v>24</v>
      </c>
      <c r="C147" s="2">
        <v>4</v>
      </c>
      <c r="D147" s="13">
        <v>45597</v>
      </c>
      <c r="E147" s="3">
        <v>4920</v>
      </c>
      <c r="F147" s="3">
        <v>3687</v>
      </c>
      <c r="G147" s="17">
        <f>F147/E147</f>
        <v>0.74939024390243902</v>
      </c>
      <c r="H147" s="3">
        <v>6730</v>
      </c>
      <c r="I147" s="3">
        <f>F147*H147</f>
        <v>24813510</v>
      </c>
      <c r="J147" s="3">
        <v>8555760</v>
      </c>
      <c r="K147" s="3">
        <f>I147+J147</f>
        <v>33369270</v>
      </c>
      <c r="L147" s="3">
        <v>18270533</v>
      </c>
      <c r="M147" s="3">
        <f>K147-L147</f>
        <v>15098737</v>
      </c>
      <c r="N147" s="3">
        <f>I147/E147</f>
        <v>5043.3963414634145</v>
      </c>
      <c r="O147" s="3">
        <f>M147/E147</f>
        <v>3068.8489837398374</v>
      </c>
      <c r="P147" s="18">
        <v>4.4000000000000004</v>
      </c>
      <c r="Q147" s="2">
        <v>2</v>
      </c>
      <c r="R147" s="3">
        <v>164</v>
      </c>
    </row>
    <row r="148" spans="1:18" x14ac:dyDescent="0.2">
      <c r="A148" s="2" t="s">
        <v>29</v>
      </c>
      <c r="B148" s="2" t="s">
        <v>24</v>
      </c>
      <c r="C148" s="2">
        <v>4</v>
      </c>
      <c r="D148" s="13">
        <v>45627</v>
      </c>
      <c r="E148" s="3">
        <v>5084</v>
      </c>
      <c r="F148" s="3">
        <v>3664</v>
      </c>
      <c r="G148" s="17">
        <f>F148/E148</f>
        <v>0.72069236821400473</v>
      </c>
      <c r="H148" s="3">
        <v>6840</v>
      </c>
      <c r="I148" s="3">
        <f>F148*H148</f>
        <v>25061760</v>
      </c>
      <c r="J148" s="3">
        <v>10063528</v>
      </c>
      <c r="K148" s="3">
        <f>I148+J148</f>
        <v>35125288</v>
      </c>
      <c r="L148" s="3">
        <v>19276227</v>
      </c>
      <c r="M148" s="3">
        <f>K148-L148</f>
        <v>15849061</v>
      </c>
      <c r="N148" s="3">
        <f>I148/E148</f>
        <v>4929.5357985837927</v>
      </c>
      <c r="O148" s="3">
        <f>M148/E148</f>
        <v>3117.4392210857591</v>
      </c>
      <c r="P148" s="18">
        <v>4.3</v>
      </c>
      <c r="Q148" s="2">
        <v>1</v>
      </c>
      <c r="R148" s="3">
        <v>165</v>
      </c>
    </row>
    <row r="149" spans="1:18" x14ac:dyDescent="0.2">
      <c r="A149" s="2" t="s">
        <v>29</v>
      </c>
      <c r="B149" s="2" t="s">
        <v>24</v>
      </c>
      <c r="C149" s="2">
        <v>4</v>
      </c>
      <c r="D149" s="13">
        <v>45658</v>
      </c>
      <c r="E149" s="3">
        <v>5084</v>
      </c>
      <c r="F149" s="3">
        <v>3727</v>
      </c>
      <c r="G149" s="17">
        <f>F149/E149</f>
        <v>0.73308418568056644</v>
      </c>
      <c r="H149" s="3">
        <v>6850</v>
      </c>
      <c r="I149" s="3">
        <f>F149*H149</f>
        <v>25529950</v>
      </c>
      <c r="J149" s="3">
        <v>8563154</v>
      </c>
      <c r="K149" s="3">
        <f>I149+J149</f>
        <v>34093104</v>
      </c>
      <c r="L149" s="3">
        <v>19709110</v>
      </c>
      <c r="M149" s="3">
        <f>K149-L149</f>
        <v>14383994</v>
      </c>
      <c r="N149" s="3">
        <f>I149/E149</f>
        <v>5021.6266719118803</v>
      </c>
      <c r="O149" s="3">
        <f>M149/E149</f>
        <v>2829.267112509835</v>
      </c>
      <c r="P149" s="18">
        <v>4.4000000000000004</v>
      </c>
      <c r="Q149" s="2">
        <v>1</v>
      </c>
      <c r="R149" s="3">
        <v>170</v>
      </c>
    </row>
    <row r="150" spans="1:18" x14ac:dyDescent="0.2">
      <c r="A150" s="2" t="s">
        <v>29</v>
      </c>
      <c r="B150" s="2" t="s">
        <v>24</v>
      </c>
      <c r="C150" s="2">
        <v>4</v>
      </c>
      <c r="D150" s="13">
        <v>45689</v>
      </c>
      <c r="E150" s="3">
        <v>4592</v>
      </c>
      <c r="F150" s="3">
        <v>3341</v>
      </c>
      <c r="G150" s="17">
        <f>F150/E150</f>
        <v>0.72756968641114983</v>
      </c>
      <c r="H150" s="3">
        <v>6660</v>
      </c>
      <c r="I150" s="3">
        <f>F150*H150</f>
        <v>22251060</v>
      </c>
      <c r="J150" s="3">
        <v>6218331</v>
      </c>
      <c r="K150" s="3">
        <f>I150+J150</f>
        <v>28469391</v>
      </c>
      <c r="L150" s="3">
        <v>16799469</v>
      </c>
      <c r="M150" s="3">
        <f>K150-L150</f>
        <v>11669922</v>
      </c>
      <c r="N150" s="3">
        <f>I150/E150</f>
        <v>4845.6141114982574</v>
      </c>
      <c r="O150" s="3">
        <f>M150/E150</f>
        <v>2541.3593205574912</v>
      </c>
      <c r="P150" s="18">
        <v>4.5</v>
      </c>
      <c r="Q150" s="2">
        <v>2</v>
      </c>
      <c r="R150" s="3">
        <v>172</v>
      </c>
    </row>
    <row r="151" spans="1:18" x14ac:dyDescent="0.2">
      <c r="A151" s="2" t="s">
        <v>29</v>
      </c>
      <c r="B151" s="2" t="s">
        <v>24</v>
      </c>
      <c r="C151" s="2">
        <v>4</v>
      </c>
      <c r="D151" s="13">
        <v>45717</v>
      </c>
      <c r="E151" s="3">
        <v>5084</v>
      </c>
      <c r="F151" s="3">
        <v>3583</v>
      </c>
      <c r="G151" s="17">
        <f>F151/E151</f>
        <v>0.70476003147128241</v>
      </c>
      <c r="H151" s="3">
        <v>7020</v>
      </c>
      <c r="I151" s="3">
        <f>F151*H151</f>
        <v>25152660</v>
      </c>
      <c r="J151" s="3">
        <v>8108968</v>
      </c>
      <c r="K151" s="3">
        <f>I151+J151</f>
        <v>33261628</v>
      </c>
      <c r="L151" s="3">
        <v>19357951</v>
      </c>
      <c r="M151" s="3">
        <f>K151-L151</f>
        <v>13903677</v>
      </c>
      <c r="N151" s="3">
        <f>I151/E151</f>
        <v>4947.4154209284025</v>
      </c>
      <c r="O151" s="3">
        <f>M151/E151</f>
        <v>2734.7909126671912</v>
      </c>
      <c r="P151" s="18">
        <v>4.3</v>
      </c>
      <c r="Q151" s="2">
        <v>2</v>
      </c>
      <c r="R151" s="3">
        <v>163</v>
      </c>
    </row>
    <row r="152" spans="1:18" x14ac:dyDescent="0.2">
      <c r="A152" s="2" t="s">
        <v>29</v>
      </c>
      <c r="B152" s="2" t="s">
        <v>24</v>
      </c>
      <c r="C152" s="2">
        <v>4</v>
      </c>
      <c r="D152" s="13">
        <v>45748</v>
      </c>
      <c r="E152" s="3">
        <v>4920</v>
      </c>
      <c r="F152" s="3">
        <v>2831</v>
      </c>
      <c r="G152" s="17">
        <f>F152/E152</f>
        <v>0.57540650406504068</v>
      </c>
      <c r="H152" s="3">
        <v>5580</v>
      </c>
      <c r="I152" s="3">
        <f>F152*H152</f>
        <v>15796980</v>
      </c>
      <c r="J152" s="3">
        <v>3705723</v>
      </c>
      <c r="K152" s="3">
        <f>I152+J152</f>
        <v>19502703</v>
      </c>
      <c r="L152" s="3">
        <v>14118021</v>
      </c>
      <c r="M152" s="3">
        <f>K152-L152</f>
        <v>5384682</v>
      </c>
      <c r="N152" s="3">
        <f>I152/E152</f>
        <v>3210.768292682927</v>
      </c>
      <c r="O152" s="3">
        <f>M152/E152</f>
        <v>1094.4475609756098</v>
      </c>
      <c r="P152" s="18">
        <v>4.2</v>
      </c>
      <c r="Q152" s="2">
        <v>1</v>
      </c>
      <c r="R152" s="3">
        <v>159</v>
      </c>
    </row>
    <row r="153" spans="1:18" x14ac:dyDescent="0.2">
      <c r="A153" s="2" t="s">
        <v>29</v>
      </c>
      <c r="B153" s="2" t="s">
        <v>24</v>
      </c>
      <c r="C153" s="2">
        <v>4</v>
      </c>
      <c r="D153" s="13">
        <v>45778</v>
      </c>
      <c r="E153" s="3">
        <v>5084</v>
      </c>
      <c r="F153" s="3">
        <v>2901</v>
      </c>
      <c r="G153" s="17">
        <f>F153/E153</f>
        <v>0.57061369000786777</v>
      </c>
      <c r="H153" s="3">
        <v>5700</v>
      </c>
      <c r="I153" s="3">
        <f>F153*H153</f>
        <v>16535700</v>
      </c>
      <c r="J153" s="3">
        <v>5868429</v>
      </c>
      <c r="K153" s="3">
        <f>I153+J153</f>
        <v>22404129</v>
      </c>
      <c r="L153" s="3">
        <v>16030632</v>
      </c>
      <c r="M153" s="3">
        <f>K153-L153</f>
        <v>6373497</v>
      </c>
      <c r="N153" s="3">
        <f>I153/E153</f>
        <v>3252.4980330448466</v>
      </c>
      <c r="O153" s="3">
        <f>M153/E153</f>
        <v>1253.6382769472857</v>
      </c>
      <c r="P153" s="18">
        <v>4.3</v>
      </c>
      <c r="Q153" s="2">
        <v>6</v>
      </c>
      <c r="R153" s="3">
        <v>168</v>
      </c>
    </row>
    <row r="154" spans="1:18" x14ac:dyDescent="0.2">
      <c r="A154" s="2" t="s">
        <v>29</v>
      </c>
      <c r="B154" s="2" t="s">
        <v>24</v>
      </c>
      <c r="C154" s="2">
        <v>4</v>
      </c>
      <c r="D154" s="13">
        <v>45809</v>
      </c>
      <c r="E154" s="3">
        <v>4920</v>
      </c>
      <c r="F154" s="3">
        <v>2372</v>
      </c>
      <c r="G154" s="17">
        <f>F154/E154</f>
        <v>0.48211382113821138</v>
      </c>
      <c r="H154" s="3">
        <v>4410</v>
      </c>
      <c r="I154" s="3">
        <f>F154*H154</f>
        <v>10460520</v>
      </c>
      <c r="J154" s="3">
        <v>4118965</v>
      </c>
      <c r="K154" s="3">
        <f>I154+J154</f>
        <v>14579485</v>
      </c>
      <c r="L154" s="3">
        <v>12909050</v>
      </c>
      <c r="M154" s="3">
        <f>K154-L154</f>
        <v>1670435</v>
      </c>
      <c r="N154" s="3">
        <f>I154/E154</f>
        <v>2126.1219512195121</v>
      </c>
      <c r="O154" s="3">
        <f>M154/E154</f>
        <v>339.51930894308941</v>
      </c>
      <c r="P154" s="18">
        <v>4.4000000000000004</v>
      </c>
      <c r="Q154" s="2">
        <v>0</v>
      </c>
      <c r="R154" s="3">
        <v>169</v>
      </c>
    </row>
    <row r="155" spans="1:18" x14ac:dyDescent="0.2">
      <c r="A155" s="2" t="s">
        <v>29</v>
      </c>
      <c r="B155" s="2" t="s">
        <v>24</v>
      </c>
      <c r="C155" s="2">
        <v>4</v>
      </c>
      <c r="D155" s="13">
        <v>45839</v>
      </c>
      <c r="E155" s="3">
        <v>5084</v>
      </c>
      <c r="F155" s="3">
        <v>2286</v>
      </c>
      <c r="G155" s="17">
        <f>F155/E155</f>
        <v>0.44964594807238395</v>
      </c>
      <c r="H155" s="3">
        <v>4650</v>
      </c>
      <c r="I155" s="3">
        <f>F155*H155</f>
        <v>10629900</v>
      </c>
      <c r="J155" s="3">
        <v>4473280</v>
      </c>
      <c r="K155" s="3">
        <f>I155+J155</f>
        <v>15103180</v>
      </c>
      <c r="L155" s="3">
        <v>13504011</v>
      </c>
      <c r="M155" s="3">
        <f>K155-L155</f>
        <v>1599169</v>
      </c>
      <c r="N155" s="3">
        <f>I155/E155</f>
        <v>2090.8536585365855</v>
      </c>
      <c r="O155" s="3">
        <f>M155/E155</f>
        <v>314.54937057435092</v>
      </c>
      <c r="P155" s="18">
        <v>4.0999999999999996</v>
      </c>
      <c r="Q155" s="2">
        <v>1</v>
      </c>
      <c r="R155" s="3">
        <v>158</v>
      </c>
    </row>
    <row r="156" spans="1:18" x14ac:dyDescent="0.2">
      <c r="A156" s="2" t="s">
        <v>29</v>
      </c>
      <c r="B156" s="2" t="s">
        <v>24</v>
      </c>
      <c r="C156" s="2">
        <v>4</v>
      </c>
      <c r="D156" s="13">
        <v>45870</v>
      </c>
      <c r="E156" s="3">
        <v>5084</v>
      </c>
      <c r="F156" s="3">
        <v>2589</v>
      </c>
      <c r="G156" s="17">
        <f>F156/E156</f>
        <v>0.50924468922108579</v>
      </c>
      <c r="H156" s="3">
        <v>4390</v>
      </c>
      <c r="I156" s="3">
        <f>F156*H156</f>
        <v>11365710</v>
      </c>
      <c r="J156" s="3">
        <v>4381871</v>
      </c>
      <c r="K156" s="3">
        <f>I156+J156</f>
        <v>15747581</v>
      </c>
      <c r="L156" s="3">
        <v>13962627</v>
      </c>
      <c r="M156" s="3">
        <f>K156-L156</f>
        <v>1784954</v>
      </c>
      <c r="N156" s="3">
        <f>I156/E156</f>
        <v>2235.5841856805664</v>
      </c>
      <c r="O156" s="3">
        <f>M156/E156</f>
        <v>351.09244689221083</v>
      </c>
      <c r="P156" s="18">
        <v>4.0999999999999996</v>
      </c>
      <c r="Q156" s="2">
        <v>4</v>
      </c>
      <c r="R156" s="3">
        <v>161</v>
      </c>
    </row>
    <row r="157" spans="1:18" x14ac:dyDescent="0.2">
      <c r="A157" s="2" t="s">
        <v>29</v>
      </c>
      <c r="B157" s="2" t="s">
        <v>24</v>
      </c>
      <c r="C157" s="2">
        <v>4</v>
      </c>
      <c r="D157" s="13">
        <v>45901</v>
      </c>
      <c r="E157" s="3">
        <v>4920</v>
      </c>
      <c r="F157" s="3">
        <v>2524</v>
      </c>
      <c r="G157" s="17">
        <f>F157/E157</f>
        <v>0.51300813008130086</v>
      </c>
      <c r="H157" s="3">
        <v>4680</v>
      </c>
      <c r="I157" s="3">
        <f>F157*H157</f>
        <v>11812320</v>
      </c>
      <c r="J157" s="3">
        <v>2717682</v>
      </c>
      <c r="K157" s="3">
        <f>I157+J157</f>
        <v>14530002</v>
      </c>
      <c r="L157" s="3">
        <v>12451928</v>
      </c>
      <c r="M157" s="3">
        <f>K157-L157</f>
        <v>2078074</v>
      </c>
      <c r="N157" s="3">
        <f>I157/E157</f>
        <v>2400.8780487804879</v>
      </c>
      <c r="O157" s="3">
        <f>M157/E157</f>
        <v>422.37276422764228</v>
      </c>
      <c r="P157" s="18">
        <v>4.3</v>
      </c>
      <c r="Q157" s="2">
        <v>2</v>
      </c>
      <c r="R157" s="3">
        <v>165</v>
      </c>
    </row>
    <row r="158" spans="1:18" x14ac:dyDescent="0.2">
      <c r="A158" s="2" t="s">
        <v>29</v>
      </c>
      <c r="B158" s="2" t="s">
        <v>24</v>
      </c>
      <c r="C158" s="2">
        <v>4</v>
      </c>
      <c r="D158" s="13">
        <v>45931</v>
      </c>
      <c r="E158" s="3">
        <v>5084</v>
      </c>
      <c r="F158" s="3">
        <v>3730</v>
      </c>
      <c r="G158" s="17">
        <f>F158/E158</f>
        <v>0.7336742722265932</v>
      </c>
      <c r="H158" s="3">
        <v>6840</v>
      </c>
      <c r="I158" s="3">
        <f>F158*H158</f>
        <v>25513200</v>
      </c>
      <c r="J158" s="3">
        <v>7563736</v>
      </c>
      <c r="K158" s="3">
        <f>I158+J158</f>
        <v>33076936</v>
      </c>
      <c r="L158" s="3">
        <v>19783579</v>
      </c>
      <c r="M158" s="3">
        <f>K158-L158</f>
        <v>13293357</v>
      </c>
      <c r="N158" s="3">
        <f>I158/E158</f>
        <v>5018.3320220298974</v>
      </c>
      <c r="O158" s="3">
        <f>M158/E158</f>
        <v>2614.7437057435091</v>
      </c>
      <c r="P158" s="18">
        <v>4.3</v>
      </c>
      <c r="Q158" s="2">
        <v>2</v>
      </c>
      <c r="R158" s="3">
        <v>156</v>
      </c>
    </row>
    <row r="159" spans="1:18" x14ac:dyDescent="0.2">
      <c r="A159" s="2" t="s">
        <v>29</v>
      </c>
      <c r="B159" s="2" t="s">
        <v>24</v>
      </c>
      <c r="C159" s="2">
        <v>4</v>
      </c>
      <c r="D159" s="13">
        <v>45962</v>
      </c>
      <c r="E159" s="3">
        <v>4920</v>
      </c>
      <c r="F159" s="3">
        <v>3984</v>
      </c>
      <c r="G159" s="17">
        <f>F159/E159</f>
        <v>0.80975609756097566</v>
      </c>
      <c r="H159" s="3">
        <v>6910</v>
      </c>
      <c r="I159" s="3">
        <f>F159*H159</f>
        <v>27529440</v>
      </c>
      <c r="J159" s="3">
        <v>11795778</v>
      </c>
      <c r="K159" s="3">
        <f>I159+J159</f>
        <v>39325218</v>
      </c>
      <c r="L159" s="3">
        <v>20483555</v>
      </c>
      <c r="M159" s="3">
        <f>K159-L159</f>
        <v>18841663</v>
      </c>
      <c r="N159" s="3">
        <f>I159/E159</f>
        <v>5595.4146341463411</v>
      </c>
      <c r="O159" s="3">
        <f>M159/E159</f>
        <v>3829.6063008130081</v>
      </c>
      <c r="P159" s="18">
        <v>4.0999999999999996</v>
      </c>
      <c r="Q159" s="2">
        <v>3</v>
      </c>
      <c r="R159" s="3">
        <v>161</v>
      </c>
    </row>
    <row r="160" spans="1:18" x14ac:dyDescent="0.2">
      <c r="A160" s="2" t="s">
        <v>29</v>
      </c>
      <c r="B160" s="2" t="s">
        <v>24</v>
      </c>
      <c r="C160" s="2">
        <v>4</v>
      </c>
      <c r="D160" s="13">
        <v>45992</v>
      </c>
      <c r="E160" s="3">
        <v>5084</v>
      </c>
      <c r="F160" s="3">
        <v>4060</v>
      </c>
      <c r="G160" s="17">
        <f>F160/E160</f>
        <v>0.7985837922895358</v>
      </c>
      <c r="H160" s="3">
        <v>6930</v>
      </c>
      <c r="I160" s="3">
        <f>F160*H160</f>
        <v>28135800</v>
      </c>
      <c r="J160" s="3">
        <v>6995993</v>
      </c>
      <c r="K160" s="3">
        <f>I160+J160</f>
        <v>35131793</v>
      </c>
      <c r="L160" s="3">
        <v>19031156</v>
      </c>
      <c r="M160" s="3">
        <f>K160-L160</f>
        <v>16100637</v>
      </c>
      <c r="N160" s="3">
        <f>I160/E160</f>
        <v>5534.1856805664829</v>
      </c>
      <c r="O160" s="3">
        <f>M160/E160</f>
        <v>3166.923092053501</v>
      </c>
      <c r="P160" s="18">
        <v>4.3</v>
      </c>
      <c r="Q160" s="2">
        <v>6</v>
      </c>
      <c r="R160" s="3">
        <v>161</v>
      </c>
    </row>
    <row r="161" spans="1:18" x14ac:dyDescent="0.2">
      <c r="A161" s="2" t="s">
        <v>29</v>
      </c>
      <c r="B161" s="2" t="s">
        <v>24</v>
      </c>
      <c r="C161" s="2">
        <v>4</v>
      </c>
      <c r="D161" s="13">
        <v>46023</v>
      </c>
      <c r="E161" s="3">
        <v>5084</v>
      </c>
      <c r="F161" s="3">
        <v>3831</v>
      </c>
      <c r="G161" s="17">
        <f>F161/E161</f>
        <v>0.7535405192761605</v>
      </c>
      <c r="H161" s="3">
        <v>6890</v>
      </c>
      <c r="I161" s="3">
        <f>F161*H161</f>
        <v>26395590</v>
      </c>
      <c r="J161" s="3">
        <v>6980239</v>
      </c>
      <c r="K161" s="3">
        <f>I161+J161</f>
        <v>33375829</v>
      </c>
      <c r="L161" s="3">
        <v>18844219</v>
      </c>
      <c r="M161" s="3">
        <f>K161-L161</f>
        <v>14531610</v>
      </c>
      <c r="N161" s="3">
        <f>I161/E161</f>
        <v>5191.8941778127455</v>
      </c>
      <c r="O161" s="3">
        <f>M161/E161</f>
        <v>2858.3025177025966</v>
      </c>
      <c r="P161" s="18">
        <v>4.0999999999999996</v>
      </c>
      <c r="Q161" s="2">
        <v>1</v>
      </c>
      <c r="R161" s="3">
        <v>156</v>
      </c>
    </row>
    <row r="162" spans="1:18" x14ac:dyDescent="0.2">
      <c r="A162" s="2" t="s">
        <v>29</v>
      </c>
      <c r="B162" s="2" t="s">
        <v>24</v>
      </c>
      <c r="C162" s="2">
        <v>4</v>
      </c>
      <c r="D162" s="13">
        <v>46054</v>
      </c>
      <c r="E162" s="3">
        <v>4592</v>
      </c>
      <c r="F162" s="3">
        <v>3591</v>
      </c>
      <c r="G162" s="17">
        <f>F162/E162</f>
        <v>0.78201219512195119</v>
      </c>
      <c r="H162" s="3">
        <v>7220</v>
      </c>
      <c r="I162" s="3">
        <f>F162*H162</f>
        <v>25927020</v>
      </c>
      <c r="J162" s="3">
        <v>8101542</v>
      </c>
      <c r="K162" s="3">
        <f>I162+J162</f>
        <v>34028562</v>
      </c>
      <c r="L162" s="3">
        <v>17852988</v>
      </c>
      <c r="M162" s="3">
        <f>K162-L162</f>
        <v>16175574</v>
      </c>
      <c r="N162" s="3">
        <f>I162/E162</f>
        <v>5646.1280487804879</v>
      </c>
      <c r="O162" s="3">
        <f>M162/E162</f>
        <v>3522.5553135888504</v>
      </c>
      <c r="P162" s="18">
        <v>4.5</v>
      </c>
      <c r="Q162" s="2">
        <v>1</v>
      </c>
      <c r="R162" s="3">
        <v>168</v>
      </c>
    </row>
    <row r="163" spans="1:18" x14ac:dyDescent="0.2">
      <c r="A163" s="2" t="s">
        <v>29</v>
      </c>
      <c r="B163" s="2" t="s">
        <v>24</v>
      </c>
      <c r="C163" s="2">
        <v>4</v>
      </c>
      <c r="D163" s="13">
        <v>46082</v>
      </c>
      <c r="E163" s="3">
        <v>5084</v>
      </c>
      <c r="F163" s="3">
        <v>4188</v>
      </c>
      <c r="G163" s="17">
        <f>F163/E163</f>
        <v>0.8237608182533438</v>
      </c>
      <c r="H163" s="3">
        <v>7200</v>
      </c>
      <c r="I163" s="3">
        <f>F163*H163</f>
        <v>30153600</v>
      </c>
      <c r="J163" s="3">
        <v>12955718</v>
      </c>
      <c r="K163" s="3">
        <f>I163+J163</f>
        <v>43109318</v>
      </c>
      <c r="L163" s="3">
        <v>23018142</v>
      </c>
      <c r="M163" s="3">
        <f>K163-L163</f>
        <v>20091176</v>
      </c>
      <c r="N163" s="3">
        <f>I163/E163</f>
        <v>5931.0778914240755</v>
      </c>
      <c r="O163" s="3">
        <f>M163/E163</f>
        <v>3951.8442171518491</v>
      </c>
      <c r="P163" s="18">
        <v>4.4000000000000004</v>
      </c>
      <c r="Q163" s="2">
        <v>3</v>
      </c>
      <c r="R163" s="3">
        <v>168</v>
      </c>
    </row>
    <row r="164" spans="1:18" x14ac:dyDescent="0.2">
      <c r="A164" s="2" t="s">
        <v>29</v>
      </c>
      <c r="B164" s="2" t="s">
        <v>24</v>
      </c>
      <c r="C164" s="2">
        <v>4</v>
      </c>
      <c r="D164" s="13">
        <v>46113</v>
      </c>
      <c r="E164" s="3">
        <v>4920</v>
      </c>
      <c r="F164" s="3">
        <v>3192</v>
      </c>
      <c r="G164" s="17">
        <f>F164/E164</f>
        <v>0.64878048780487807</v>
      </c>
      <c r="H164" s="3">
        <v>5620</v>
      </c>
      <c r="I164" s="3">
        <f>F164*H164</f>
        <v>17939040</v>
      </c>
      <c r="J164" s="3">
        <v>5013946</v>
      </c>
      <c r="K164" s="3">
        <f>I164+J164</f>
        <v>22952986</v>
      </c>
      <c r="L164" s="3">
        <v>15604329</v>
      </c>
      <c r="M164" s="3">
        <f>K164-L164</f>
        <v>7348657</v>
      </c>
      <c r="N164" s="3">
        <f>I164/E164</f>
        <v>3646.1463414634145</v>
      </c>
      <c r="O164" s="3">
        <f>M164/E164</f>
        <v>1493.6294715447154</v>
      </c>
      <c r="P164" s="18">
        <v>4.2</v>
      </c>
      <c r="Q164" s="2">
        <v>1</v>
      </c>
      <c r="R164" s="3">
        <v>168</v>
      </c>
    </row>
    <row r="165" spans="1:18" x14ac:dyDescent="0.2">
      <c r="A165" s="2" t="s">
        <v>29</v>
      </c>
      <c r="B165" s="2" t="s">
        <v>24</v>
      </c>
      <c r="C165" s="2">
        <v>4</v>
      </c>
      <c r="D165" s="13">
        <v>46143</v>
      </c>
      <c r="E165" s="3">
        <v>5084</v>
      </c>
      <c r="F165" s="3">
        <v>3112</v>
      </c>
      <c r="G165" s="17">
        <f>F165/E165</f>
        <v>0.61211644374508256</v>
      </c>
      <c r="H165" s="3">
        <v>5870</v>
      </c>
      <c r="I165" s="3">
        <f>F165*H165</f>
        <v>18267440</v>
      </c>
      <c r="J165" s="3">
        <v>6315821</v>
      </c>
      <c r="K165" s="3">
        <f>I165+J165</f>
        <v>24583261</v>
      </c>
      <c r="L165" s="3">
        <v>17094746</v>
      </c>
      <c r="M165" s="3">
        <f>K165-L165</f>
        <v>7488515</v>
      </c>
      <c r="N165" s="3">
        <f>I165/E165</f>
        <v>3593.1235247836348</v>
      </c>
      <c r="O165" s="3">
        <f>M165/E165</f>
        <v>1472.9573170731708</v>
      </c>
      <c r="P165" s="18">
        <v>4.0999999999999996</v>
      </c>
      <c r="Q165" s="2">
        <v>0</v>
      </c>
      <c r="R165" s="3">
        <v>168</v>
      </c>
    </row>
    <row r="166" spans="1:18" x14ac:dyDescent="0.2">
      <c r="A166" s="2" t="s">
        <v>29</v>
      </c>
      <c r="B166" s="2" t="s">
        <v>24</v>
      </c>
      <c r="C166" s="2">
        <v>4</v>
      </c>
      <c r="D166" s="13">
        <v>46174</v>
      </c>
      <c r="E166" s="3">
        <v>4920</v>
      </c>
      <c r="F166" s="3">
        <v>2337</v>
      </c>
      <c r="G166" s="17">
        <f>F166/E166</f>
        <v>0.47499999999999998</v>
      </c>
      <c r="H166" s="3">
        <v>4800</v>
      </c>
      <c r="I166" s="3">
        <f>F166*H166</f>
        <v>11217600</v>
      </c>
      <c r="J166" s="3">
        <v>3659144</v>
      </c>
      <c r="K166" s="3">
        <f>I166+J166</f>
        <v>14876744</v>
      </c>
      <c r="L166" s="3">
        <v>12945609</v>
      </c>
      <c r="M166" s="3">
        <f>K166-L166</f>
        <v>1931135</v>
      </c>
      <c r="N166" s="3">
        <f>I166/E166</f>
        <v>2280</v>
      </c>
      <c r="O166" s="3">
        <f>M166/E166</f>
        <v>392.5071138211382</v>
      </c>
      <c r="P166" s="18">
        <v>4.2</v>
      </c>
      <c r="Q166" s="2">
        <v>4</v>
      </c>
      <c r="R166" s="3">
        <v>157</v>
      </c>
    </row>
    <row r="167" spans="1:18" x14ac:dyDescent="0.2">
      <c r="A167" s="2" t="s">
        <v>29</v>
      </c>
      <c r="B167" s="2" t="s">
        <v>24</v>
      </c>
      <c r="C167" s="2">
        <v>4</v>
      </c>
      <c r="D167" s="13">
        <v>46204</v>
      </c>
      <c r="E167" s="3">
        <v>5084</v>
      </c>
      <c r="F167" s="3">
        <v>2586</v>
      </c>
      <c r="G167" s="17">
        <f>F167/E167</f>
        <v>0.50865460267505902</v>
      </c>
      <c r="H167" s="3">
        <v>4530</v>
      </c>
      <c r="I167" s="3">
        <f>F167*H167</f>
        <v>11714580</v>
      </c>
      <c r="J167" s="3">
        <v>3307027</v>
      </c>
      <c r="K167" s="3">
        <f>I167+J167</f>
        <v>15021607</v>
      </c>
      <c r="L167" s="3">
        <v>13215601</v>
      </c>
      <c r="M167" s="3">
        <f>K167-L167</f>
        <v>1806006</v>
      </c>
      <c r="N167" s="3">
        <f>I167/E167</f>
        <v>2304.2053501180171</v>
      </c>
      <c r="O167" s="3">
        <f>M167/E167</f>
        <v>355.23328088119592</v>
      </c>
      <c r="P167" s="18">
        <v>4.2</v>
      </c>
      <c r="Q167" s="2">
        <v>1</v>
      </c>
      <c r="R167" s="3">
        <v>172</v>
      </c>
    </row>
    <row r="168" spans="1:18" x14ac:dyDescent="0.2">
      <c r="A168" s="2" t="s">
        <v>29</v>
      </c>
      <c r="B168" s="2" t="s">
        <v>24</v>
      </c>
      <c r="C168" s="2">
        <v>4</v>
      </c>
      <c r="D168" s="13">
        <v>46235</v>
      </c>
      <c r="E168" s="3">
        <v>5084</v>
      </c>
      <c r="F168" s="3">
        <v>2287</v>
      </c>
      <c r="G168" s="17">
        <f>F168/E168</f>
        <v>0.44984264358772619</v>
      </c>
      <c r="H168" s="3">
        <v>4810</v>
      </c>
      <c r="I168" s="3">
        <f>F168*H168</f>
        <v>11000470</v>
      </c>
      <c r="J168" s="3">
        <v>4544722</v>
      </c>
      <c r="K168" s="3">
        <f>I168+J168</f>
        <v>15545192</v>
      </c>
      <c r="L168" s="3">
        <v>13529790</v>
      </c>
      <c r="M168" s="3">
        <f>K168-L168</f>
        <v>2015402</v>
      </c>
      <c r="N168" s="3">
        <f>I168/E168</f>
        <v>2163.7431156569628</v>
      </c>
      <c r="O168" s="3">
        <f>M168/E168</f>
        <v>396.42053501180175</v>
      </c>
      <c r="P168" s="18">
        <v>4.4000000000000004</v>
      </c>
      <c r="Q168" s="2">
        <v>0</v>
      </c>
      <c r="R168" s="3">
        <v>171</v>
      </c>
    </row>
    <row r="169" spans="1:18" x14ac:dyDescent="0.2">
      <c r="A169" s="2" t="s">
        <v>29</v>
      </c>
      <c r="B169" s="2" t="s">
        <v>24</v>
      </c>
      <c r="C169" s="2">
        <v>4</v>
      </c>
      <c r="D169" s="13">
        <v>46266</v>
      </c>
      <c r="E169" s="3">
        <v>4920</v>
      </c>
      <c r="F169" s="3">
        <v>2364</v>
      </c>
      <c r="G169" s="17">
        <f>F169/E169</f>
        <v>0.48048780487804876</v>
      </c>
      <c r="H169" s="3">
        <v>4770</v>
      </c>
      <c r="I169" s="3">
        <f>F169*H169</f>
        <v>11276280</v>
      </c>
      <c r="J169" s="3">
        <v>4937347</v>
      </c>
      <c r="K169" s="3">
        <f>I169+J169</f>
        <v>16213627</v>
      </c>
      <c r="L169" s="3">
        <v>13382059</v>
      </c>
      <c r="M169" s="3">
        <f>K169-L169</f>
        <v>2831568</v>
      </c>
      <c r="N169" s="3">
        <f>I169/E169</f>
        <v>2291.9268292682927</v>
      </c>
      <c r="O169" s="3">
        <f>M169/E169</f>
        <v>575.52195121951218</v>
      </c>
      <c r="P169" s="18">
        <v>4.5</v>
      </c>
      <c r="Q169" s="2">
        <v>4</v>
      </c>
      <c r="R169" s="3">
        <v>166</v>
      </c>
    </row>
    <row r="170" spans="1:18" x14ac:dyDescent="0.2">
      <c r="A170" s="2" t="s">
        <v>32</v>
      </c>
      <c r="B170" s="2" t="s">
        <v>24</v>
      </c>
      <c r="C170" s="2">
        <v>4</v>
      </c>
      <c r="D170" s="13">
        <v>45566</v>
      </c>
      <c r="E170" s="3">
        <v>3875</v>
      </c>
      <c r="F170" s="3">
        <v>2954</v>
      </c>
      <c r="G170" s="17">
        <f>F170/E170</f>
        <v>0.76232258064516134</v>
      </c>
      <c r="H170" s="3">
        <v>5760</v>
      </c>
      <c r="I170" s="3">
        <f>F170*H170</f>
        <v>17015040</v>
      </c>
      <c r="J170" s="3">
        <v>4717665</v>
      </c>
      <c r="K170" s="3">
        <f>I170+J170</f>
        <v>21732705</v>
      </c>
      <c r="L170" s="3">
        <v>12992504</v>
      </c>
      <c r="M170" s="3">
        <f>K170-L170</f>
        <v>8740201</v>
      </c>
      <c r="N170" s="3">
        <f>I170/E170</f>
        <v>4390.9780645161291</v>
      </c>
      <c r="O170" s="3">
        <f>M170/E170</f>
        <v>2255.5357419354837</v>
      </c>
      <c r="P170" s="18">
        <v>4.3</v>
      </c>
      <c r="Q170" s="2">
        <v>2</v>
      </c>
      <c r="R170" s="3">
        <v>124</v>
      </c>
    </row>
    <row r="171" spans="1:18" x14ac:dyDescent="0.2">
      <c r="A171" s="2" t="s">
        <v>32</v>
      </c>
      <c r="B171" s="2" t="s">
        <v>24</v>
      </c>
      <c r="C171" s="2">
        <v>4</v>
      </c>
      <c r="D171" s="13">
        <v>45597</v>
      </c>
      <c r="E171" s="3">
        <v>3750</v>
      </c>
      <c r="F171" s="3">
        <v>2971</v>
      </c>
      <c r="G171" s="17">
        <f>F171/E171</f>
        <v>0.79226666666666667</v>
      </c>
      <c r="H171" s="3">
        <v>5700</v>
      </c>
      <c r="I171" s="3">
        <f>F171*H171</f>
        <v>16934700</v>
      </c>
      <c r="J171" s="3">
        <v>5440775</v>
      </c>
      <c r="K171" s="3">
        <f>I171+J171</f>
        <v>22375475</v>
      </c>
      <c r="L171" s="3">
        <v>12981987</v>
      </c>
      <c r="M171" s="3">
        <f>K171-L171</f>
        <v>9393488</v>
      </c>
      <c r="N171" s="3">
        <f>I171/E171</f>
        <v>4515.92</v>
      </c>
      <c r="O171" s="3">
        <f>M171/E171</f>
        <v>2504.9301333333333</v>
      </c>
      <c r="P171" s="18">
        <v>4.2</v>
      </c>
      <c r="Q171" s="2">
        <v>2</v>
      </c>
      <c r="R171" s="3">
        <v>124</v>
      </c>
    </row>
    <row r="172" spans="1:18" x14ac:dyDescent="0.2">
      <c r="A172" s="2" t="s">
        <v>32</v>
      </c>
      <c r="B172" s="2" t="s">
        <v>24</v>
      </c>
      <c r="C172" s="2">
        <v>4</v>
      </c>
      <c r="D172" s="13">
        <v>45627</v>
      </c>
      <c r="E172" s="3">
        <v>3875</v>
      </c>
      <c r="F172" s="3">
        <v>3209</v>
      </c>
      <c r="G172" s="17">
        <f>F172/E172</f>
        <v>0.82812903225806456</v>
      </c>
      <c r="H172" s="3">
        <v>5580</v>
      </c>
      <c r="I172" s="3">
        <f>F172*H172</f>
        <v>17906220</v>
      </c>
      <c r="J172" s="3">
        <v>7615163</v>
      </c>
      <c r="K172" s="3">
        <f>I172+J172</f>
        <v>25521383</v>
      </c>
      <c r="L172" s="3">
        <v>13093924</v>
      </c>
      <c r="M172" s="3">
        <f>K172-L172</f>
        <v>12427459</v>
      </c>
      <c r="N172" s="3">
        <f>I172/E172</f>
        <v>4620.96</v>
      </c>
      <c r="O172" s="3">
        <f>M172/E172</f>
        <v>3207.0861935483872</v>
      </c>
      <c r="P172" s="18">
        <v>4.3</v>
      </c>
      <c r="Q172" s="2">
        <v>0</v>
      </c>
      <c r="R172" s="3">
        <v>123</v>
      </c>
    </row>
    <row r="173" spans="1:18" x14ac:dyDescent="0.2">
      <c r="A173" s="2" t="s">
        <v>32</v>
      </c>
      <c r="B173" s="2" t="s">
        <v>24</v>
      </c>
      <c r="C173" s="2">
        <v>4</v>
      </c>
      <c r="D173" s="13">
        <v>45658</v>
      </c>
      <c r="E173" s="3">
        <v>3875</v>
      </c>
      <c r="F173" s="3">
        <v>2981</v>
      </c>
      <c r="G173" s="17">
        <f>F173/E173</f>
        <v>0.76929032258064511</v>
      </c>
      <c r="H173" s="3">
        <v>5580</v>
      </c>
      <c r="I173" s="3">
        <f>F173*H173</f>
        <v>16633980</v>
      </c>
      <c r="J173" s="3">
        <v>4859081</v>
      </c>
      <c r="K173" s="3">
        <f>I173+J173</f>
        <v>21493061</v>
      </c>
      <c r="L173" s="3">
        <v>12521028</v>
      </c>
      <c r="M173" s="3">
        <f>K173-L173</f>
        <v>8972033</v>
      </c>
      <c r="N173" s="3">
        <f>I173/E173</f>
        <v>4292.6400000000003</v>
      </c>
      <c r="O173" s="3">
        <f>M173/E173</f>
        <v>2315.3633548387097</v>
      </c>
      <c r="P173" s="18">
        <v>4.2</v>
      </c>
      <c r="Q173" s="2">
        <v>3</v>
      </c>
      <c r="R173" s="3">
        <v>120</v>
      </c>
    </row>
    <row r="174" spans="1:18" x14ac:dyDescent="0.2">
      <c r="A174" s="2" t="s">
        <v>32</v>
      </c>
      <c r="B174" s="2" t="s">
        <v>24</v>
      </c>
      <c r="C174" s="2">
        <v>4</v>
      </c>
      <c r="D174" s="13">
        <v>45689</v>
      </c>
      <c r="E174" s="3">
        <v>3500</v>
      </c>
      <c r="F174" s="3">
        <v>2887</v>
      </c>
      <c r="G174" s="17">
        <f>F174/E174</f>
        <v>0.82485714285714284</v>
      </c>
      <c r="H174" s="3">
        <v>5770</v>
      </c>
      <c r="I174" s="3">
        <f>F174*H174</f>
        <v>16657990</v>
      </c>
      <c r="J174" s="3">
        <v>6432445</v>
      </c>
      <c r="K174" s="3">
        <f>I174+J174</f>
        <v>23090435</v>
      </c>
      <c r="L174" s="3">
        <v>12566461</v>
      </c>
      <c r="M174" s="3">
        <f>K174-L174</f>
        <v>10523974</v>
      </c>
      <c r="N174" s="3">
        <f>I174/E174</f>
        <v>4759.4257142857141</v>
      </c>
      <c r="O174" s="3">
        <f>M174/E174</f>
        <v>3006.8497142857141</v>
      </c>
      <c r="P174" s="18">
        <v>4.2</v>
      </c>
      <c r="Q174" s="2">
        <v>3</v>
      </c>
      <c r="R174" s="3">
        <v>119</v>
      </c>
    </row>
    <row r="175" spans="1:18" x14ac:dyDescent="0.2">
      <c r="A175" s="2" t="s">
        <v>32</v>
      </c>
      <c r="B175" s="2" t="s">
        <v>24</v>
      </c>
      <c r="C175" s="2">
        <v>4</v>
      </c>
      <c r="D175" s="13">
        <v>45717</v>
      </c>
      <c r="E175" s="3">
        <v>3875</v>
      </c>
      <c r="F175" s="3">
        <v>3156</v>
      </c>
      <c r="G175" s="17">
        <f>F175/E175</f>
        <v>0.81445161290322576</v>
      </c>
      <c r="H175" s="3">
        <v>5820</v>
      </c>
      <c r="I175" s="3">
        <f>F175*H175</f>
        <v>18367920</v>
      </c>
      <c r="J175" s="3">
        <v>6059283</v>
      </c>
      <c r="K175" s="3">
        <f>I175+J175</f>
        <v>24427203</v>
      </c>
      <c r="L175" s="3">
        <v>13107885</v>
      </c>
      <c r="M175" s="3">
        <f>K175-L175</f>
        <v>11319318</v>
      </c>
      <c r="N175" s="3">
        <f>I175/E175</f>
        <v>4740.1083870967741</v>
      </c>
      <c r="O175" s="3">
        <f>M175/E175</f>
        <v>2921.114322580645</v>
      </c>
      <c r="P175" s="18">
        <v>4.0999999999999996</v>
      </c>
      <c r="Q175" s="2">
        <v>1</v>
      </c>
      <c r="R175" s="3">
        <v>127</v>
      </c>
    </row>
    <row r="176" spans="1:18" x14ac:dyDescent="0.2">
      <c r="A176" s="2" t="s">
        <v>32</v>
      </c>
      <c r="B176" s="2" t="s">
        <v>24</v>
      </c>
      <c r="C176" s="2">
        <v>4</v>
      </c>
      <c r="D176" s="13">
        <v>45748</v>
      </c>
      <c r="E176" s="3">
        <v>3750</v>
      </c>
      <c r="F176" s="3">
        <v>2442</v>
      </c>
      <c r="G176" s="17">
        <f>F176/E176</f>
        <v>0.6512</v>
      </c>
      <c r="H176" s="3">
        <v>4560</v>
      </c>
      <c r="I176" s="3">
        <f>F176*H176</f>
        <v>11135520</v>
      </c>
      <c r="J176" s="3">
        <v>4229229</v>
      </c>
      <c r="K176" s="3">
        <f>I176+J176</f>
        <v>15364749</v>
      </c>
      <c r="L176" s="3">
        <v>9982151</v>
      </c>
      <c r="M176" s="3">
        <f>K176-L176</f>
        <v>5382598</v>
      </c>
      <c r="N176" s="3">
        <f>I176/E176</f>
        <v>2969.4720000000002</v>
      </c>
      <c r="O176" s="3">
        <f>M176/E176</f>
        <v>1435.3594666666668</v>
      </c>
      <c r="P176" s="18">
        <v>4.4000000000000004</v>
      </c>
      <c r="Q176" s="2">
        <v>5</v>
      </c>
      <c r="R176" s="3">
        <v>120</v>
      </c>
    </row>
    <row r="177" spans="1:18" x14ac:dyDescent="0.2">
      <c r="A177" s="2" t="s">
        <v>32</v>
      </c>
      <c r="B177" s="2" t="s">
        <v>24</v>
      </c>
      <c r="C177" s="2">
        <v>4</v>
      </c>
      <c r="D177" s="13">
        <v>45778</v>
      </c>
      <c r="E177" s="3">
        <v>3875</v>
      </c>
      <c r="F177" s="3">
        <v>2760</v>
      </c>
      <c r="G177" s="17">
        <f>F177/E177</f>
        <v>0.71225806451612905</v>
      </c>
      <c r="H177" s="3">
        <v>4470</v>
      </c>
      <c r="I177" s="3">
        <f>F177*H177</f>
        <v>12337200</v>
      </c>
      <c r="J177" s="3">
        <v>4651570</v>
      </c>
      <c r="K177" s="3">
        <f>I177+J177</f>
        <v>16988770</v>
      </c>
      <c r="L177" s="3">
        <v>10362715</v>
      </c>
      <c r="M177" s="3">
        <f>K177-L177</f>
        <v>6626055</v>
      </c>
      <c r="N177" s="3">
        <f>I177/E177</f>
        <v>3183.793548387097</v>
      </c>
      <c r="O177" s="3">
        <f>M177/E177</f>
        <v>1709.9496774193549</v>
      </c>
      <c r="P177" s="18">
        <v>4.0999999999999996</v>
      </c>
      <c r="Q177" s="2">
        <v>1</v>
      </c>
      <c r="R177" s="3">
        <v>129</v>
      </c>
    </row>
    <row r="178" spans="1:18" x14ac:dyDescent="0.2">
      <c r="A178" s="2" t="s">
        <v>32</v>
      </c>
      <c r="B178" s="2" t="s">
        <v>24</v>
      </c>
      <c r="C178" s="2">
        <v>4</v>
      </c>
      <c r="D178" s="13">
        <v>45809</v>
      </c>
      <c r="E178" s="3">
        <v>3750</v>
      </c>
      <c r="F178" s="3">
        <v>1820</v>
      </c>
      <c r="G178" s="17">
        <f>F178/E178</f>
        <v>0.48533333333333334</v>
      </c>
      <c r="H178" s="3">
        <v>3730</v>
      </c>
      <c r="I178" s="3">
        <f>F178*H178</f>
        <v>6788600</v>
      </c>
      <c r="J178" s="3">
        <v>2697770</v>
      </c>
      <c r="K178" s="3">
        <f>I178+J178</f>
        <v>9486370</v>
      </c>
      <c r="L178" s="3">
        <v>8444940</v>
      </c>
      <c r="M178" s="3">
        <f>K178-L178</f>
        <v>1041430</v>
      </c>
      <c r="N178" s="3">
        <f>I178/E178</f>
        <v>1810.2933333333333</v>
      </c>
      <c r="O178" s="3">
        <f>M178/E178</f>
        <v>277.71466666666669</v>
      </c>
      <c r="P178" s="18">
        <v>4.2</v>
      </c>
      <c r="Q178" s="2">
        <v>0</v>
      </c>
      <c r="R178" s="3">
        <v>121</v>
      </c>
    </row>
    <row r="179" spans="1:18" x14ac:dyDescent="0.2">
      <c r="A179" s="2" t="s">
        <v>32</v>
      </c>
      <c r="B179" s="2" t="s">
        <v>24</v>
      </c>
      <c r="C179" s="2">
        <v>4</v>
      </c>
      <c r="D179" s="13">
        <v>45839</v>
      </c>
      <c r="E179" s="3">
        <v>3875</v>
      </c>
      <c r="F179" s="3">
        <v>2121</v>
      </c>
      <c r="G179" s="17">
        <f>F179/E179</f>
        <v>0.54735483870967738</v>
      </c>
      <c r="H179" s="3">
        <v>3670</v>
      </c>
      <c r="I179" s="3">
        <f>F179*H179</f>
        <v>7784070</v>
      </c>
      <c r="J179" s="3">
        <v>2447946</v>
      </c>
      <c r="K179" s="3">
        <f>I179+J179</f>
        <v>10232016</v>
      </c>
      <c r="L179" s="3">
        <v>8788025</v>
      </c>
      <c r="M179" s="3">
        <f>K179-L179</f>
        <v>1443991</v>
      </c>
      <c r="N179" s="3">
        <f>I179/E179</f>
        <v>2008.7922580645161</v>
      </c>
      <c r="O179" s="3">
        <f>M179/E179</f>
        <v>372.64283870967739</v>
      </c>
      <c r="P179" s="18">
        <v>3.9</v>
      </c>
      <c r="Q179" s="2">
        <v>0</v>
      </c>
      <c r="R179" s="3">
        <v>120</v>
      </c>
    </row>
    <row r="180" spans="1:18" x14ac:dyDescent="0.2">
      <c r="A180" s="2" t="s">
        <v>32</v>
      </c>
      <c r="B180" s="2" t="s">
        <v>24</v>
      </c>
      <c r="C180" s="2">
        <v>4</v>
      </c>
      <c r="D180" s="13">
        <v>45870</v>
      </c>
      <c r="E180" s="3">
        <v>3875</v>
      </c>
      <c r="F180" s="3">
        <v>2276</v>
      </c>
      <c r="G180" s="17">
        <f>F180/E180</f>
        <v>0.58735483870967742</v>
      </c>
      <c r="H180" s="3">
        <v>3750</v>
      </c>
      <c r="I180" s="3">
        <f>F180*H180</f>
        <v>8535000</v>
      </c>
      <c r="J180" s="3">
        <v>2387907</v>
      </c>
      <c r="K180" s="3">
        <f>I180+J180</f>
        <v>10922907</v>
      </c>
      <c r="L180" s="3">
        <v>8723054</v>
      </c>
      <c r="M180" s="3">
        <f>K180-L180</f>
        <v>2199853</v>
      </c>
      <c r="N180" s="3">
        <f>I180/E180</f>
        <v>2202.5806451612902</v>
      </c>
      <c r="O180" s="3">
        <f>M180/E180</f>
        <v>567.70399999999995</v>
      </c>
      <c r="P180" s="18">
        <v>3.9</v>
      </c>
      <c r="Q180" s="2">
        <v>2</v>
      </c>
      <c r="R180" s="3">
        <v>119</v>
      </c>
    </row>
    <row r="181" spans="1:18" x14ac:dyDescent="0.2">
      <c r="A181" s="2" t="s">
        <v>32</v>
      </c>
      <c r="B181" s="2" t="s">
        <v>24</v>
      </c>
      <c r="C181" s="2">
        <v>4</v>
      </c>
      <c r="D181" s="13">
        <v>45901</v>
      </c>
      <c r="E181" s="3">
        <v>3750</v>
      </c>
      <c r="F181" s="3">
        <v>1921</v>
      </c>
      <c r="G181" s="17">
        <f>F181/E181</f>
        <v>0.51226666666666665</v>
      </c>
      <c r="H181" s="3">
        <v>3750</v>
      </c>
      <c r="I181" s="3">
        <f>F181*H181</f>
        <v>7203750</v>
      </c>
      <c r="J181" s="3">
        <v>1666262</v>
      </c>
      <c r="K181" s="3">
        <f>I181+J181</f>
        <v>8870012</v>
      </c>
      <c r="L181" s="3">
        <v>8064800</v>
      </c>
      <c r="M181" s="3">
        <f>K181-L181</f>
        <v>805212</v>
      </c>
      <c r="N181" s="3">
        <f>I181/E181</f>
        <v>1921</v>
      </c>
      <c r="O181" s="3">
        <f>M181/E181</f>
        <v>214.72319999999999</v>
      </c>
      <c r="P181" s="18">
        <v>4.3</v>
      </c>
      <c r="Q181" s="2">
        <v>1</v>
      </c>
      <c r="R181" s="3">
        <v>127</v>
      </c>
    </row>
    <row r="182" spans="1:18" x14ac:dyDescent="0.2">
      <c r="A182" s="2" t="s">
        <v>32</v>
      </c>
      <c r="B182" s="2" t="s">
        <v>24</v>
      </c>
      <c r="C182" s="2">
        <v>4</v>
      </c>
      <c r="D182" s="13">
        <v>45931</v>
      </c>
      <c r="E182" s="3">
        <v>3875</v>
      </c>
      <c r="F182" s="3">
        <v>3430</v>
      </c>
      <c r="G182" s="17">
        <f>F182/E182</f>
        <v>0.88516129032258062</v>
      </c>
      <c r="H182" s="3">
        <v>5800</v>
      </c>
      <c r="I182" s="3">
        <f>F182*H182</f>
        <v>19894000</v>
      </c>
      <c r="J182" s="3">
        <v>4998446</v>
      </c>
      <c r="K182" s="3">
        <f>I182+J182</f>
        <v>24892446</v>
      </c>
      <c r="L182" s="3">
        <v>13486568</v>
      </c>
      <c r="M182" s="3">
        <f>K182-L182</f>
        <v>11405878</v>
      </c>
      <c r="N182" s="3">
        <f>I182/E182</f>
        <v>5133.9354838709678</v>
      </c>
      <c r="O182" s="3">
        <f>M182/E182</f>
        <v>2943.4523870967741</v>
      </c>
      <c r="P182" s="18">
        <v>4.2</v>
      </c>
      <c r="Q182" s="2">
        <v>1</v>
      </c>
      <c r="R182" s="3">
        <v>126</v>
      </c>
    </row>
    <row r="183" spans="1:18" x14ac:dyDescent="0.2">
      <c r="A183" s="2" t="s">
        <v>32</v>
      </c>
      <c r="B183" s="2" t="s">
        <v>24</v>
      </c>
      <c r="C183" s="2">
        <v>4</v>
      </c>
      <c r="D183" s="13">
        <v>45962</v>
      </c>
      <c r="E183" s="3">
        <v>3750</v>
      </c>
      <c r="F183" s="3">
        <v>3241</v>
      </c>
      <c r="G183" s="17">
        <f>F183/E183</f>
        <v>0.86426666666666663</v>
      </c>
      <c r="H183" s="3">
        <v>5770</v>
      </c>
      <c r="I183" s="3">
        <f>F183*H183</f>
        <v>18700570</v>
      </c>
      <c r="J183" s="3">
        <v>5375721</v>
      </c>
      <c r="K183" s="3">
        <f>I183+J183</f>
        <v>24076291</v>
      </c>
      <c r="L183" s="3">
        <v>12846817</v>
      </c>
      <c r="M183" s="3">
        <f>K183-L183</f>
        <v>11229474</v>
      </c>
      <c r="N183" s="3">
        <f>I183/E183</f>
        <v>4986.818666666667</v>
      </c>
      <c r="O183" s="3">
        <f>M183/E183</f>
        <v>2994.5264000000002</v>
      </c>
      <c r="P183" s="18">
        <v>4.2</v>
      </c>
      <c r="Q183" s="2">
        <v>1</v>
      </c>
      <c r="R183" s="3">
        <v>123</v>
      </c>
    </row>
    <row r="184" spans="1:18" x14ac:dyDescent="0.2">
      <c r="A184" s="2" t="s">
        <v>32</v>
      </c>
      <c r="B184" s="2" t="s">
        <v>24</v>
      </c>
      <c r="C184" s="2">
        <v>4</v>
      </c>
      <c r="D184" s="13">
        <v>45992</v>
      </c>
      <c r="E184" s="3">
        <v>3875</v>
      </c>
      <c r="F184" s="3">
        <v>3241</v>
      </c>
      <c r="G184" s="17">
        <f>F184/E184</f>
        <v>0.83638709677419354</v>
      </c>
      <c r="H184" s="3">
        <v>6110</v>
      </c>
      <c r="I184" s="3">
        <f>F184*H184</f>
        <v>19802510</v>
      </c>
      <c r="J184" s="3">
        <v>7934250</v>
      </c>
      <c r="K184" s="3">
        <f>I184+J184</f>
        <v>27736760</v>
      </c>
      <c r="L184" s="3">
        <v>14730411</v>
      </c>
      <c r="M184" s="3">
        <f>K184-L184</f>
        <v>13006349</v>
      </c>
      <c r="N184" s="3">
        <f>I184/E184</f>
        <v>5110.3251612903223</v>
      </c>
      <c r="O184" s="3">
        <f>M184/E184</f>
        <v>3356.4771612903228</v>
      </c>
      <c r="P184" s="18">
        <v>4.0999999999999996</v>
      </c>
      <c r="Q184" s="2">
        <v>0</v>
      </c>
      <c r="R184" s="3">
        <v>126</v>
      </c>
    </row>
    <row r="185" spans="1:18" x14ac:dyDescent="0.2">
      <c r="A185" s="2" t="s">
        <v>32</v>
      </c>
      <c r="B185" s="2" t="s">
        <v>24</v>
      </c>
      <c r="C185" s="2">
        <v>4</v>
      </c>
      <c r="D185" s="13">
        <v>46023</v>
      </c>
      <c r="E185" s="3">
        <v>3875</v>
      </c>
      <c r="F185" s="3">
        <v>3362</v>
      </c>
      <c r="G185" s="17">
        <f>F185/E185</f>
        <v>0.86761290322580642</v>
      </c>
      <c r="H185" s="3">
        <v>5930</v>
      </c>
      <c r="I185" s="3">
        <f>F185*H185</f>
        <v>19936660</v>
      </c>
      <c r="J185" s="3">
        <v>6667333</v>
      </c>
      <c r="K185" s="3">
        <f>I185+J185</f>
        <v>26603993</v>
      </c>
      <c r="L185" s="3">
        <v>13380095</v>
      </c>
      <c r="M185" s="3">
        <f>K185-L185</f>
        <v>13223898</v>
      </c>
      <c r="N185" s="3">
        <f>I185/E185</f>
        <v>5144.9445161290323</v>
      </c>
      <c r="O185" s="3">
        <f>M185/E185</f>
        <v>3412.6188387096772</v>
      </c>
      <c r="P185" s="18">
        <v>4.4000000000000004</v>
      </c>
      <c r="Q185" s="2">
        <v>4</v>
      </c>
      <c r="R185" s="3">
        <v>129</v>
      </c>
    </row>
    <row r="186" spans="1:18" x14ac:dyDescent="0.2">
      <c r="A186" s="2" t="s">
        <v>32</v>
      </c>
      <c r="B186" s="2" t="s">
        <v>24</v>
      </c>
      <c r="C186" s="2">
        <v>4</v>
      </c>
      <c r="D186" s="13">
        <v>46054</v>
      </c>
      <c r="E186" s="3">
        <v>3500</v>
      </c>
      <c r="F186" s="3">
        <v>2901</v>
      </c>
      <c r="G186" s="17">
        <f>F186/E186</f>
        <v>0.82885714285714285</v>
      </c>
      <c r="H186" s="3">
        <v>5870</v>
      </c>
      <c r="I186" s="3">
        <f>F186*H186</f>
        <v>17028870</v>
      </c>
      <c r="J186" s="3">
        <v>3802575</v>
      </c>
      <c r="K186" s="3">
        <f>I186+J186</f>
        <v>20831445</v>
      </c>
      <c r="L186" s="3">
        <v>11936342</v>
      </c>
      <c r="M186" s="3">
        <f>K186-L186</f>
        <v>8895103</v>
      </c>
      <c r="N186" s="3">
        <f>I186/E186</f>
        <v>4865.3914285714282</v>
      </c>
      <c r="O186" s="3">
        <f>M186/E186</f>
        <v>2541.4580000000001</v>
      </c>
      <c r="P186" s="18">
        <v>4.2</v>
      </c>
      <c r="Q186" s="2">
        <v>1</v>
      </c>
      <c r="R186" s="3">
        <v>123</v>
      </c>
    </row>
    <row r="187" spans="1:18" x14ac:dyDescent="0.2">
      <c r="A187" s="2" t="s">
        <v>32</v>
      </c>
      <c r="B187" s="2" t="s">
        <v>24</v>
      </c>
      <c r="C187" s="2">
        <v>4</v>
      </c>
      <c r="D187" s="13">
        <v>46082</v>
      </c>
      <c r="E187" s="3">
        <v>3875</v>
      </c>
      <c r="F187" s="3">
        <v>3019</v>
      </c>
      <c r="G187" s="17">
        <f>F187/E187</f>
        <v>0.77909677419354839</v>
      </c>
      <c r="H187" s="3">
        <v>5970</v>
      </c>
      <c r="I187" s="3">
        <f>F187*H187</f>
        <v>18023430</v>
      </c>
      <c r="J187" s="3">
        <v>5474853</v>
      </c>
      <c r="K187" s="3">
        <f>I187+J187</f>
        <v>23498283</v>
      </c>
      <c r="L187" s="3">
        <v>13318462</v>
      </c>
      <c r="M187" s="3">
        <f>K187-L187</f>
        <v>10179821</v>
      </c>
      <c r="N187" s="3">
        <f>I187/E187</f>
        <v>4651.2077419354837</v>
      </c>
      <c r="O187" s="3">
        <f>M187/E187</f>
        <v>2627.0505806451615</v>
      </c>
      <c r="P187" s="18">
        <v>4.0999999999999996</v>
      </c>
      <c r="Q187" s="2">
        <v>0</v>
      </c>
      <c r="R187" s="3">
        <v>123</v>
      </c>
    </row>
    <row r="188" spans="1:18" x14ac:dyDescent="0.2">
      <c r="A188" s="2" t="s">
        <v>32</v>
      </c>
      <c r="B188" s="2" t="s">
        <v>24</v>
      </c>
      <c r="C188" s="2">
        <v>4</v>
      </c>
      <c r="D188" s="13">
        <v>46113</v>
      </c>
      <c r="E188" s="3">
        <v>3750</v>
      </c>
      <c r="F188" s="3">
        <v>2364</v>
      </c>
      <c r="G188" s="17">
        <f>F188/E188</f>
        <v>0.63039999999999996</v>
      </c>
      <c r="H188" s="3">
        <v>4980</v>
      </c>
      <c r="I188" s="3">
        <f>F188*H188</f>
        <v>11772720</v>
      </c>
      <c r="J188" s="3">
        <v>4136678</v>
      </c>
      <c r="K188" s="3">
        <f>I188+J188</f>
        <v>15909398</v>
      </c>
      <c r="L188" s="3">
        <v>10603949</v>
      </c>
      <c r="M188" s="3">
        <f>K188-L188</f>
        <v>5305449</v>
      </c>
      <c r="N188" s="3">
        <f>I188/E188</f>
        <v>3139.3919999999998</v>
      </c>
      <c r="O188" s="3">
        <f>M188/E188</f>
        <v>1414.7864</v>
      </c>
      <c r="P188" s="18">
        <v>4.5</v>
      </c>
      <c r="Q188" s="2">
        <v>1</v>
      </c>
      <c r="R188" s="3">
        <v>123</v>
      </c>
    </row>
    <row r="189" spans="1:18" x14ac:dyDescent="0.2">
      <c r="A189" s="2" t="s">
        <v>32</v>
      </c>
      <c r="B189" s="2" t="s">
        <v>24</v>
      </c>
      <c r="C189" s="2">
        <v>4</v>
      </c>
      <c r="D189" s="13">
        <v>46143</v>
      </c>
      <c r="E189" s="3">
        <v>3875</v>
      </c>
      <c r="F189" s="3">
        <v>2896</v>
      </c>
      <c r="G189" s="17">
        <f>F189/E189</f>
        <v>0.74735483870967745</v>
      </c>
      <c r="H189" s="3">
        <v>4770</v>
      </c>
      <c r="I189" s="3">
        <f>F189*H189</f>
        <v>13813920</v>
      </c>
      <c r="J189" s="3">
        <v>3740374</v>
      </c>
      <c r="K189" s="3">
        <f>I189+J189</f>
        <v>17554294</v>
      </c>
      <c r="L189" s="3">
        <v>11334232</v>
      </c>
      <c r="M189" s="3">
        <f>K189-L189</f>
        <v>6220062</v>
      </c>
      <c r="N189" s="3">
        <f>I189/E189</f>
        <v>3564.8825806451614</v>
      </c>
      <c r="O189" s="3">
        <f>M189/E189</f>
        <v>1605.1772903225806</v>
      </c>
      <c r="P189" s="18">
        <v>4.4000000000000004</v>
      </c>
      <c r="Q189" s="2">
        <v>4</v>
      </c>
      <c r="R189" s="3">
        <v>129</v>
      </c>
    </row>
    <row r="190" spans="1:18" x14ac:dyDescent="0.2">
      <c r="A190" s="2" t="s">
        <v>32</v>
      </c>
      <c r="B190" s="2" t="s">
        <v>24</v>
      </c>
      <c r="C190" s="2">
        <v>4</v>
      </c>
      <c r="D190" s="13">
        <v>46174</v>
      </c>
      <c r="E190" s="3">
        <v>3750</v>
      </c>
      <c r="F190" s="3">
        <v>1875</v>
      </c>
      <c r="G190" s="17">
        <f>F190/E190</f>
        <v>0.5</v>
      </c>
      <c r="H190" s="3">
        <v>3740</v>
      </c>
      <c r="I190" s="3">
        <f>F190*H190</f>
        <v>7012500</v>
      </c>
      <c r="J190" s="3">
        <v>1753804</v>
      </c>
      <c r="K190" s="3">
        <f>I190+J190</f>
        <v>8766304</v>
      </c>
      <c r="L190" s="3">
        <v>8239417</v>
      </c>
      <c r="M190" s="3">
        <f>K190-L190</f>
        <v>526887</v>
      </c>
      <c r="N190" s="3">
        <f>I190/E190</f>
        <v>1870</v>
      </c>
      <c r="O190" s="3">
        <f>M190/E190</f>
        <v>140.50319999999999</v>
      </c>
      <c r="P190" s="18">
        <v>3.9</v>
      </c>
      <c r="Q190" s="2">
        <v>0</v>
      </c>
      <c r="R190" s="3">
        <v>123</v>
      </c>
    </row>
    <row r="191" spans="1:18" x14ac:dyDescent="0.2">
      <c r="A191" s="2" t="s">
        <v>32</v>
      </c>
      <c r="B191" s="2" t="s">
        <v>24</v>
      </c>
      <c r="C191" s="2">
        <v>4</v>
      </c>
      <c r="D191" s="13">
        <v>46204</v>
      </c>
      <c r="E191" s="3">
        <v>3875</v>
      </c>
      <c r="F191" s="3">
        <v>2180</v>
      </c>
      <c r="G191" s="17">
        <f>F191/E191</f>
        <v>0.56258064516129036</v>
      </c>
      <c r="H191" s="3">
        <v>4000</v>
      </c>
      <c r="I191" s="3">
        <f>F191*H191</f>
        <v>8720000</v>
      </c>
      <c r="J191" s="3">
        <v>3675076</v>
      </c>
      <c r="K191" s="3">
        <f>I191+J191</f>
        <v>12395076</v>
      </c>
      <c r="L191" s="3">
        <v>9585687</v>
      </c>
      <c r="M191" s="3">
        <f>K191-L191</f>
        <v>2809389</v>
      </c>
      <c r="N191" s="3">
        <f>I191/E191</f>
        <v>2250.3225806451615</v>
      </c>
      <c r="O191" s="3">
        <f>M191/E191</f>
        <v>725.00361290322576</v>
      </c>
      <c r="P191" s="18">
        <v>4.2</v>
      </c>
      <c r="Q191" s="2">
        <v>0</v>
      </c>
      <c r="R191" s="3">
        <v>129</v>
      </c>
    </row>
    <row r="192" spans="1:18" x14ac:dyDescent="0.2">
      <c r="A192" s="2" t="s">
        <v>32</v>
      </c>
      <c r="B192" s="2" t="s">
        <v>24</v>
      </c>
      <c r="C192" s="2">
        <v>4</v>
      </c>
      <c r="D192" s="13">
        <v>46235</v>
      </c>
      <c r="E192" s="3">
        <v>3875</v>
      </c>
      <c r="F192" s="3">
        <v>2125</v>
      </c>
      <c r="G192" s="17">
        <f>F192/E192</f>
        <v>0.54838709677419351</v>
      </c>
      <c r="H192" s="3">
        <v>3820</v>
      </c>
      <c r="I192" s="3">
        <f>F192*H192</f>
        <v>8117500</v>
      </c>
      <c r="J192" s="3">
        <v>2567636</v>
      </c>
      <c r="K192" s="3">
        <f>I192+J192</f>
        <v>10685136</v>
      </c>
      <c r="L192" s="3">
        <v>8933015</v>
      </c>
      <c r="M192" s="3">
        <f>K192-L192</f>
        <v>1752121</v>
      </c>
      <c r="N192" s="3">
        <f>I192/E192</f>
        <v>2094.8387096774195</v>
      </c>
      <c r="O192" s="3">
        <f>M192/E192</f>
        <v>452.16025806451614</v>
      </c>
      <c r="P192" s="18">
        <v>4.5</v>
      </c>
      <c r="Q192" s="2">
        <v>0</v>
      </c>
      <c r="R192" s="3">
        <v>119</v>
      </c>
    </row>
    <row r="193" spans="1:18" x14ac:dyDescent="0.2">
      <c r="A193" s="2" t="s">
        <v>32</v>
      </c>
      <c r="B193" s="2" t="s">
        <v>24</v>
      </c>
      <c r="C193" s="2">
        <v>4</v>
      </c>
      <c r="D193" s="13">
        <v>46266</v>
      </c>
      <c r="E193" s="3">
        <v>3750</v>
      </c>
      <c r="F193" s="3">
        <v>2069</v>
      </c>
      <c r="G193" s="17">
        <f>F193/E193</f>
        <v>0.5517333333333333</v>
      </c>
      <c r="H193" s="3">
        <v>3900</v>
      </c>
      <c r="I193" s="3">
        <f>F193*H193</f>
        <v>8069100</v>
      </c>
      <c r="J193" s="3">
        <v>2395074</v>
      </c>
      <c r="K193" s="3">
        <f>I193+J193</f>
        <v>10464174</v>
      </c>
      <c r="L193" s="3">
        <v>8607851</v>
      </c>
      <c r="M193" s="3">
        <f>K193-L193</f>
        <v>1856323</v>
      </c>
      <c r="N193" s="3">
        <f>I193/E193</f>
        <v>2151.7600000000002</v>
      </c>
      <c r="O193" s="3">
        <f>M193/E193</f>
        <v>495.01946666666669</v>
      </c>
      <c r="P193" s="18">
        <v>4.3</v>
      </c>
      <c r="Q193" s="2">
        <v>1</v>
      </c>
      <c r="R193" s="3">
        <v>122</v>
      </c>
    </row>
    <row r="194" spans="1:18" x14ac:dyDescent="0.2">
      <c r="A194" s="2" t="s">
        <v>34</v>
      </c>
      <c r="B194" s="2" t="s">
        <v>36</v>
      </c>
      <c r="C194" s="2">
        <v>4</v>
      </c>
      <c r="D194" s="13">
        <v>45566</v>
      </c>
      <c r="E194" s="3">
        <v>4898</v>
      </c>
      <c r="F194" s="3">
        <v>3664</v>
      </c>
      <c r="G194" s="17">
        <f>F194/E194</f>
        <v>0.74806043282972645</v>
      </c>
      <c r="H194" s="3">
        <v>6350</v>
      </c>
      <c r="I194" s="3">
        <f>F194*H194</f>
        <v>23266400</v>
      </c>
      <c r="J194" s="3">
        <v>8732148</v>
      </c>
      <c r="K194" s="3">
        <f>I194+J194</f>
        <v>31998548</v>
      </c>
      <c r="L194" s="3">
        <v>17298172</v>
      </c>
      <c r="M194" s="3">
        <f>K194-L194</f>
        <v>14700376</v>
      </c>
      <c r="N194" s="3">
        <f>I194/E194</f>
        <v>4750.183748468763</v>
      </c>
      <c r="O194" s="3">
        <f>M194/E194</f>
        <v>3001.3017558187016</v>
      </c>
      <c r="P194" s="18">
        <v>4.3</v>
      </c>
      <c r="Q194" s="2">
        <v>2</v>
      </c>
      <c r="R194" s="3">
        <v>153</v>
      </c>
    </row>
    <row r="195" spans="1:18" x14ac:dyDescent="0.2">
      <c r="A195" s="2" t="s">
        <v>34</v>
      </c>
      <c r="B195" s="2" t="s">
        <v>36</v>
      </c>
      <c r="C195" s="2">
        <v>4</v>
      </c>
      <c r="D195" s="13">
        <v>45597</v>
      </c>
      <c r="E195" s="3">
        <v>4740</v>
      </c>
      <c r="F195" s="3">
        <v>3099</v>
      </c>
      <c r="G195" s="17">
        <f>F195/E195</f>
        <v>0.65379746835443042</v>
      </c>
      <c r="H195" s="3">
        <v>6110</v>
      </c>
      <c r="I195" s="3">
        <f>F195*H195</f>
        <v>18934890</v>
      </c>
      <c r="J195" s="3">
        <v>5446542</v>
      </c>
      <c r="K195" s="3">
        <f>I195+J195</f>
        <v>24381432</v>
      </c>
      <c r="L195" s="3">
        <v>15858012</v>
      </c>
      <c r="M195" s="3">
        <f>K195-L195</f>
        <v>8523420</v>
      </c>
      <c r="N195" s="3">
        <f>I195/E195</f>
        <v>3994.7025316455697</v>
      </c>
      <c r="O195" s="3">
        <f>M195/E195</f>
        <v>1798.1898734177216</v>
      </c>
      <c r="P195" s="18">
        <v>4.2</v>
      </c>
      <c r="Q195" s="2">
        <v>3</v>
      </c>
      <c r="R195" s="3">
        <v>163</v>
      </c>
    </row>
    <row r="196" spans="1:18" x14ac:dyDescent="0.2">
      <c r="A196" s="2" t="s">
        <v>34</v>
      </c>
      <c r="B196" s="2" t="s">
        <v>36</v>
      </c>
      <c r="C196" s="2">
        <v>4</v>
      </c>
      <c r="D196" s="13">
        <v>45627</v>
      </c>
      <c r="E196" s="3">
        <v>4898</v>
      </c>
      <c r="F196" s="3">
        <v>3782</v>
      </c>
      <c r="G196" s="17">
        <f>F196/E196</f>
        <v>0.77215189873417722</v>
      </c>
      <c r="H196" s="3">
        <v>6260</v>
      </c>
      <c r="I196" s="3">
        <f>F196*H196</f>
        <v>23675320</v>
      </c>
      <c r="J196" s="3">
        <v>10007829</v>
      </c>
      <c r="K196" s="3">
        <f>I196+J196</f>
        <v>33683149</v>
      </c>
      <c r="L196" s="3">
        <v>18820517</v>
      </c>
      <c r="M196" s="3">
        <f>K196-L196</f>
        <v>14862632</v>
      </c>
      <c r="N196" s="3">
        <f>I196/E196</f>
        <v>4833.6708860759491</v>
      </c>
      <c r="O196" s="3">
        <f>M196/E196</f>
        <v>3034.4287464271133</v>
      </c>
      <c r="P196" s="18">
        <v>4.2</v>
      </c>
      <c r="Q196" s="2">
        <v>2</v>
      </c>
      <c r="R196" s="3">
        <v>158</v>
      </c>
    </row>
    <row r="197" spans="1:18" x14ac:dyDescent="0.2">
      <c r="A197" s="2" t="s">
        <v>34</v>
      </c>
      <c r="B197" s="2" t="s">
        <v>36</v>
      </c>
      <c r="C197" s="2">
        <v>4</v>
      </c>
      <c r="D197" s="13">
        <v>45658</v>
      </c>
      <c r="E197" s="3">
        <v>4898</v>
      </c>
      <c r="F197" s="3">
        <v>3485</v>
      </c>
      <c r="G197" s="17">
        <f>F197/E197</f>
        <v>0.71151490404246631</v>
      </c>
      <c r="H197" s="3">
        <v>6280</v>
      </c>
      <c r="I197" s="3">
        <f>F197*H197</f>
        <v>21885800</v>
      </c>
      <c r="J197" s="3">
        <v>8659686</v>
      </c>
      <c r="K197" s="3">
        <f>I197+J197</f>
        <v>30545486</v>
      </c>
      <c r="L197" s="3">
        <v>17624411</v>
      </c>
      <c r="M197" s="3">
        <f>K197-L197</f>
        <v>12921075</v>
      </c>
      <c r="N197" s="3">
        <f>I197/E197</f>
        <v>4468.3135973866883</v>
      </c>
      <c r="O197" s="3">
        <f>M197/E197</f>
        <v>2638.0308289097593</v>
      </c>
      <c r="P197" s="18">
        <v>4.2</v>
      </c>
      <c r="Q197" s="2">
        <v>3</v>
      </c>
      <c r="R197" s="3">
        <v>156</v>
      </c>
    </row>
    <row r="198" spans="1:18" x14ac:dyDescent="0.2">
      <c r="A198" s="2" t="s">
        <v>34</v>
      </c>
      <c r="B198" s="2" t="s">
        <v>36</v>
      </c>
      <c r="C198" s="2">
        <v>4</v>
      </c>
      <c r="D198" s="13">
        <v>45689</v>
      </c>
      <c r="E198" s="3">
        <v>4424</v>
      </c>
      <c r="F198" s="3">
        <v>3177</v>
      </c>
      <c r="G198" s="17">
        <f>F198/E198</f>
        <v>0.71812839059674505</v>
      </c>
      <c r="H198" s="3">
        <v>6150</v>
      </c>
      <c r="I198" s="3">
        <f>F198*H198</f>
        <v>19538550</v>
      </c>
      <c r="J198" s="3">
        <v>5093344</v>
      </c>
      <c r="K198" s="3">
        <f>I198+J198</f>
        <v>24631894</v>
      </c>
      <c r="L198" s="3">
        <v>15073311</v>
      </c>
      <c r="M198" s="3">
        <f>K198-L198</f>
        <v>9558583</v>
      </c>
      <c r="N198" s="3">
        <f>I198/E198</f>
        <v>4416.4896021699815</v>
      </c>
      <c r="O198" s="3">
        <f>M198/E198</f>
        <v>2160.620027124774</v>
      </c>
      <c r="P198" s="18">
        <v>4.0999999999999996</v>
      </c>
      <c r="Q198" s="2">
        <v>2</v>
      </c>
      <c r="R198" s="3">
        <v>152</v>
      </c>
    </row>
    <row r="199" spans="1:18" x14ac:dyDescent="0.2">
      <c r="A199" s="2" t="s">
        <v>34</v>
      </c>
      <c r="B199" s="2" t="s">
        <v>36</v>
      </c>
      <c r="C199" s="2">
        <v>4</v>
      </c>
      <c r="D199" s="13">
        <v>45717</v>
      </c>
      <c r="E199" s="3">
        <v>4898</v>
      </c>
      <c r="F199" s="3">
        <v>3463</v>
      </c>
      <c r="G199" s="17">
        <f>F199/E199</f>
        <v>0.70702327480604332</v>
      </c>
      <c r="H199" s="3">
        <v>6310</v>
      </c>
      <c r="I199" s="3">
        <f>F199*H199</f>
        <v>21851530</v>
      </c>
      <c r="J199" s="3">
        <v>9694536</v>
      </c>
      <c r="K199" s="3">
        <f>I199+J199</f>
        <v>31546066</v>
      </c>
      <c r="L199" s="3">
        <v>17763169</v>
      </c>
      <c r="M199" s="3">
        <f>K199-L199</f>
        <v>13782897</v>
      </c>
      <c r="N199" s="3">
        <f>I199/E199</f>
        <v>4461.3168640261329</v>
      </c>
      <c r="O199" s="3">
        <f>M199/E199</f>
        <v>2813.9846876276033</v>
      </c>
      <c r="P199" s="18">
        <v>4.2</v>
      </c>
      <c r="Q199" s="2">
        <v>1</v>
      </c>
      <c r="R199" s="3">
        <v>165</v>
      </c>
    </row>
    <row r="200" spans="1:18" x14ac:dyDescent="0.2">
      <c r="A200" s="2" t="s">
        <v>34</v>
      </c>
      <c r="B200" s="2" t="s">
        <v>36</v>
      </c>
      <c r="C200" s="2">
        <v>4</v>
      </c>
      <c r="D200" s="13">
        <v>45748</v>
      </c>
      <c r="E200" s="3">
        <v>4740</v>
      </c>
      <c r="F200" s="3">
        <v>3023</v>
      </c>
      <c r="G200" s="17">
        <f>F200/E200</f>
        <v>0.63776371308016877</v>
      </c>
      <c r="H200" s="3">
        <v>5130</v>
      </c>
      <c r="I200" s="3">
        <f>F200*H200</f>
        <v>15507990</v>
      </c>
      <c r="J200" s="3">
        <v>5256060</v>
      </c>
      <c r="K200" s="3">
        <f>I200+J200</f>
        <v>20764050</v>
      </c>
      <c r="L200" s="3">
        <v>13806102</v>
      </c>
      <c r="M200" s="3">
        <f>K200-L200</f>
        <v>6957948</v>
      </c>
      <c r="N200" s="3">
        <f>I200/E200</f>
        <v>3271.7278481012659</v>
      </c>
      <c r="O200" s="3">
        <f>M200/E200</f>
        <v>1467.9215189873419</v>
      </c>
      <c r="P200" s="18">
        <v>4.3</v>
      </c>
      <c r="Q200" s="2">
        <v>1</v>
      </c>
      <c r="R200" s="3">
        <v>151</v>
      </c>
    </row>
    <row r="201" spans="1:18" x14ac:dyDescent="0.2">
      <c r="A201" s="2" t="s">
        <v>34</v>
      </c>
      <c r="B201" s="2" t="s">
        <v>36</v>
      </c>
      <c r="C201" s="2">
        <v>4</v>
      </c>
      <c r="D201" s="13">
        <v>45778</v>
      </c>
      <c r="E201" s="3">
        <v>4898</v>
      </c>
      <c r="F201" s="3">
        <v>2837</v>
      </c>
      <c r="G201" s="17">
        <f>F201/E201</f>
        <v>0.57921600653327887</v>
      </c>
      <c r="H201" s="3">
        <v>5250</v>
      </c>
      <c r="I201" s="3">
        <f>F201*H201</f>
        <v>14894250</v>
      </c>
      <c r="J201" s="3">
        <v>6631942</v>
      </c>
      <c r="K201" s="3">
        <f>I201+J201</f>
        <v>21526192</v>
      </c>
      <c r="L201" s="3">
        <v>13749807</v>
      </c>
      <c r="M201" s="3">
        <f>K201-L201</f>
        <v>7776385</v>
      </c>
      <c r="N201" s="3">
        <f>I201/E201</f>
        <v>3040.8840342997141</v>
      </c>
      <c r="O201" s="3">
        <f>M201/E201</f>
        <v>1587.6653736218864</v>
      </c>
      <c r="P201" s="18">
        <v>4.3</v>
      </c>
      <c r="Q201" s="2">
        <v>4</v>
      </c>
      <c r="R201" s="3">
        <v>158</v>
      </c>
    </row>
    <row r="202" spans="1:18" x14ac:dyDescent="0.2">
      <c r="A202" s="2" t="s">
        <v>34</v>
      </c>
      <c r="B202" s="2" t="s">
        <v>36</v>
      </c>
      <c r="C202" s="2">
        <v>4</v>
      </c>
      <c r="D202" s="13">
        <v>45809</v>
      </c>
      <c r="E202" s="3">
        <v>4740</v>
      </c>
      <c r="F202" s="3">
        <v>2109</v>
      </c>
      <c r="G202" s="17">
        <f>F202/E202</f>
        <v>0.44493670886075948</v>
      </c>
      <c r="H202" s="3">
        <v>4130</v>
      </c>
      <c r="I202" s="3">
        <f>F202*H202</f>
        <v>8710170</v>
      </c>
      <c r="J202" s="3">
        <v>2709721</v>
      </c>
      <c r="K202" s="3">
        <f>I202+J202</f>
        <v>11419891</v>
      </c>
      <c r="L202" s="3">
        <v>11108065</v>
      </c>
      <c r="M202" s="3">
        <f>K202-L202</f>
        <v>311826</v>
      </c>
      <c r="N202" s="3">
        <f>I202/E202</f>
        <v>1837.5886075949368</v>
      </c>
      <c r="O202" s="3">
        <f>M202/E202</f>
        <v>65.786075949367088</v>
      </c>
      <c r="P202" s="18">
        <v>4.3</v>
      </c>
      <c r="Q202" s="2">
        <v>1</v>
      </c>
      <c r="R202" s="3">
        <v>166</v>
      </c>
    </row>
    <row r="203" spans="1:18" x14ac:dyDescent="0.2">
      <c r="A203" s="2" t="s">
        <v>34</v>
      </c>
      <c r="B203" s="2" t="s">
        <v>36</v>
      </c>
      <c r="C203" s="2">
        <v>4</v>
      </c>
      <c r="D203" s="13">
        <v>45839</v>
      </c>
      <c r="E203" s="3">
        <v>4898</v>
      </c>
      <c r="F203" s="3">
        <v>2440</v>
      </c>
      <c r="G203" s="17">
        <f>F203/E203</f>
        <v>0.49816251531237238</v>
      </c>
      <c r="H203" s="3">
        <v>4020</v>
      </c>
      <c r="I203" s="3">
        <f>F203*H203</f>
        <v>9808800</v>
      </c>
      <c r="J203" s="3">
        <v>4131097</v>
      </c>
      <c r="K203" s="3">
        <f>I203+J203</f>
        <v>13939897</v>
      </c>
      <c r="L203" s="3">
        <v>11556361</v>
      </c>
      <c r="M203" s="3">
        <f>K203-L203</f>
        <v>2383536</v>
      </c>
      <c r="N203" s="3">
        <f>I203/E203</f>
        <v>2002.613311555737</v>
      </c>
      <c r="O203" s="3">
        <f>M203/E203</f>
        <v>486.63454471212742</v>
      </c>
      <c r="P203" s="18">
        <v>4.3</v>
      </c>
      <c r="Q203" s="2">
        <v>2</v>
      </c>
      <c r="R203" s="3">
        <v>160</v>
      </c>
    </row>
    <row r="204" spans="1:18" x14ac:dyDescent="0.2">
      <c r="A204" s="2" t="s">
        <v>34</v>
      </c>
      <c r="B204" s="2" t="s">
        <v>36</v>
      </c>
      <c r="C204" s="2">
        <v>4</v>
      </c>
      <c r="D204" s="13">
        <v>45870</v>
      </c>
      <c r="E204" s="3">
        <v>4898</v>
      </c>
      <c r="F204" s="3">
        <v>2284</v>
      </c>
      <c r="G204" s="17">
        <f>F204/E204</f>
        <v>0.4663127807268273</v>
      </c>
      <c r="H204" s="3">
        <v>4310</v>
      </c>
      <c r="I204" s="3">
        <f>F204*H204</f>
        <v>9844040</v>
      </c>
      <c r="J204" s="3">
        <v>3171162</v>
      </c>
      <c r="K204" s="3">
        <f>I204+J204</f>
        <v>13015202</v>
      </c>
      <c r="L204" s="3">
        <v>11974505</v>
      </c>
      <c r="M204" s="3">
        <f>K204-L204</f>
        <v>1040697</v>
      </c>
      <c r="N204" s="3">
        <f>I204/E204</f>
        <v>2009.8080849326257</v>
      </c>
      <c r="O204" s="3">
        <f>M204/E204</f>
        <v>212.47386688444263</v>
      </c>
      <c r="P204" s="18">
        <v>4.4000000000000004</v>
      </c>
      <c r="Q204" s="2">
        <v>0</v>
      </c>
      <c r="R204" s="3">
        <v>150</v>
      </c>
    </row>
    <row r="205" spans="1:18" x14ac:dyDescent="0.2">
      <c r="A205" s="2" t="s">
        <v>34</v>
      </c>
      <c r="B205" s="2" t="s">
        <v>36</v>
      </c>
      <c r="C205" s="2">
        <v>4</v>
      </c>
      <c r="D205" s="13">
        <v>45901</v>
      </c>
      <c r="E205" s="3">
        <v>4740</v>
      </c>
      <c r="F205" s="3">
        <v>1867</v>
      </c>
      <c r="G205" s="17">
        <f>F205/E205</f>
        <v>0.3938818565400844</v>
      </c>
      <c r="H205" s="3">
        <v>4280</v>
      </c>
      <c r="I205" s="3">
        <f>F205*H205</f>
        <v>7990760</v>
      </c>
      <c r="J205" s="3">
        <v>2577871</v>
      </c>
      <c r="K205" s="3">
        <f>I205+J205</f>
        <v>10568631</v>
      </c>
      <c r="L205" s="3">
        <v>11121400</v>
      </c>
      <c r="M205" s="3">
        <f>K205-L205</f>
        <v>-552769</v>
      </c>
      <c r="N205" s="3">
        <f>I205/E205</f>
        <v>1685.8143459915611</v>
      </c>
      <c r="O205" s="3">
        <f>M205/E205</f>
        <v>-116.61793248945148</v>
      </c>
      <c r="P205" s="18">
        <v>4.0999999999999996</v>
      </c>
      <c r="Q205" s="2">
        <v>2</v>
      </c>
      <c r="R205" s="3">
        <v>157</v>
      </c>
    </row>
    <row r="206" spans="1:18" x14ac:dyDescent="0.2">
      <c r="A206" s="2" t="s">
        <v>34</v>
      </c>
      <c r="B206" s="2" t="s">
        <v>36</v>
      </c>
      <c r="C206" s="2">
        <v>4</v>
      </c>
      <c r="D206" s="13">
        <v>45931</v>
      </c>
      <c r="E206" s="3">
        <v>4898</v>
      </c>
      <c r="F206" s="3">
        <v>3746</v>
      </c>
      <c r="G206" s="17">
        <f>F206/E206</f>
        <v>0.76480195998366685</v>
      </c>
      <c r="H206" s="3">
        <v>6430</v>
      </c>
      <c r="I206" s="3">
        <f>F206*H206</f>
        <v>24086780</v>
      </c>
      <c r="J206" s="3">
        <v>6208254</v>
      </c>
      <c r="K206" s="3">
        <f>I206+J206</f>
        <v>30295034</v>
      </c>
      <c r="L206" s="3">
        <v>17885486</v>
      </c>
      <c r="M206" s="3">
        <f>K206-L206</f>
        <v>12409548</v>
      </c>
      <c r="N206" s="3">
        <f>I206/E206</f>
        <v>4917.6766026949772</v>
      </c>
      <c r="O206" s="3">
        <f>M206/E206</f>
        <v>2533.5949367088606</v>
      </c>
      <c r="P206" s="18">
        <v>4.3</v>
      </c>
      <c r="Q206" s="2">
        <v>5</v>
      </c>
      <c r="R206" s="3">
        <v>151</v>
      </c>
    </row>
    <row r="207" spans="1:18" x14ac:dyDescent="0.2">
      <c r="A207" s="2" t="s">
        <v>34</v>
      </c>
      <c r="B207" s="2" t="s">
        <v>36</v>
      </c>
      <c r="C207" s="2">
        <v>4</v>
      </c>
      <c r="D207" s="13">
        <v>45962</v>
      </c>
      <c r="E207" s="3">
        <v>4740</v>
      </c>
      <c r="F207" s="3">
        <v>3556</v>
      </c>
      <c r="G207" s="17">
        <f>F207/E207</f>
        <v>0.75021097046413499</v>
      </c>
      <c r="H207" s="3">
        <v>6700</v>
      </c>
      <c r="I207" s="3">
        <f>F207*H207</f>
        <v>23825200</v>
      </c>
      <c r="J207" s="3">
        <v>10280335</v>
      </c>
      <c r="K207" s="3">
        <f>I207+J207</f>
        <v>34105535</v>
      </c>
      <c r="L207" s="3">
        <v>17544784</v>
      </c>
      <c r="M207" s="3">
        <f>K207-L207</f>
        <v>16560751</v>
      </c>
      <c r="N207" s="3">
        <f>I207/E207</f>
        <v>5026.4135021097045</v>
      </c>
      <c r="O207" s="3">
        <f>M207/E207</f>
        <v>3493.8293248945147</v>
      </c>
      <c r="P207" s="18">
        <v>4.3</v>
      </c>
      <c r="Q207" s="2">
        <v>3</v>
      </c>
      <c r="R207" s="3">
        <v>158</v>
      </c>
    </row>
    <row r="208" spans="1:18" x14ac:dyDescent="0.2">
      <c r="A208" s="2" t="s">
        <v>34</v>
      </c>
      <c r="B208" s="2" t="s">
        <v>36</v>
      </c>
      <c r="C208" s="2">
        <v>4</v>
      </c>
      <c r="D208" s="13">
        <v>45992</v>
      </c>
      <c r="E208" s="3">
        <v>4898</v>
      </c>
      <c r="F208" s="3">
        <v>3627</v>
      </c>
      <c r="G208" s="17">
        <f>F208/E208</f>
        <v>0.740506329113924</v>
      </c>
      <c r="H208" s="3">
        <v>6460</v>
      </c>
      <c r="I208" s="3">
        <f>F208*H208</f>
        <v>23430420</v>
      </c>
      <c r="J208" s="3">
        <v>9248832</v>
      </c>
      <c r="K208" s="3">
        <f>I208+J208</f>
        <v>32679252</v>
      </c>
      <c r="L208" s="3">
        <v>18092573</v>
      </c>
      <c r="M208" s="3">
        <f>K208-L208</f>
        <v>14586679</v>
      </c>
      <c r="N208" s="3">
        <f>I208/E208</f>
        <v>4783.6708860759491</v>
      </c>
      <c r="O208" s="3">
        <f>M208/E208</f>
        <v>2978.088811759902</v>
      </c>
      <c r="P208" s="18">
        <v>4.0999999999999996</v>
      </c>
      <c r="Q208" s="2">
        <v>5</v>
      </c>
      <c r="R208" s="3">
        <v>154</v>
      </c>
    </row>
    <row r="209" spans="1:18" x14ac:dyDescent="0.2">
      <c r="A209" s="2" t="s">
        <v>34</v>
      </c>
      <c r="B209" s="2" t="s">
        <v>36</v>
      </c>
      <c r="C209" s="2">
        <v>4</v>
      </c>
      <c r="D209" s="13">
        <v>46023</v>
      </c>
      <c r="E209" s="3">
        <v>4898</v>
      </c>
      <c r="F209" s="3">
        <v>3547</v>
      </c>
      <c r="G209" s="17">
        <f>F209/E209</f>
        <v>0.72417313189056753</v>
      </c>
      <c r="H209" s="3">
        <v>6540</v>
      </c>
      <c r="I209" s="3">
        <f>F209*H209</f>
        <v>23197380</v>
      </c>
      <c r="J209" s="3">
        <v>8244597</v>
      </c>
      <c r="K209" s="3">
        <f>I209+J209</f>
        <v>31441977</v>
      </c>
      <c r="L209" s="3">
        <v>17520580</v>
      </c>
      <c r="M209" s="3">
        <f>K209-L209</f>
        <v>13921397</v>
      </c>
      <c r="N209" s="3">
        <f>I209/E209</f>
        <v>4736.092282564312</v>
      </c>
      <c r="O209" s="3">
        <f>M209/E209</f>
        <v>2842.2615353205388</v>
      </c>
      <c r="P209" s="18">
        <v>4.5999999999999996</v>
      </c>
      <c r="Q209" s="2">
        <v>1</v>
      </c>
      <c r="R209" s="3">
        <v>162</v>
      </c>
    </row>
    <row r="210" spans="1:18" x14ac:dyDescent="0.2">
      <c r="A210" s="2" t="s">
        <v>34</v>
      </c>
      <c r="B210" s="2" t="s">
        <v>36</v>
      </c>
      <c r="C210" s="2">
        <v>4</v>
      </c>
      <c r="D210" s="13">
        <v>46054</v>
      </c>
      <c r="E210" s="3">
        <v>4424</v>
      </c>
      <c r="F210" s="3">
        <v>3147</v>
      </c>
      <c r="G210" s="17">
        <f>F210/E210</f>
        <v>0.71134719710669081</v>
      </c>
      <c r="H210" s="3">
        <v>6410</v>
      </c>
      <c r="I210" s="3">
        <f>F210*H210</f>
        <v>20172270</v>
      </c>
      <c r="J210" s="3">
        <v>7008749</v>
      </c>
      <c r="K210" s="3">
        <f>I210+J210</f>
        <v>27181019</v>
      </c>
      <c r="L210" s="3">
        <v>16344984</v>
      </c>
      <c r="M210" s="3">
        <f>K210-L210</f>
        <v>10836035</v>
      </c>
      <c r="N210" s="3">
        <f>I210/E210</f>
        <v>4559.7355334538879</v>
      </c>
      <c r="O210" s="3">
        <f>M210/E210</f>
        <v>2449.375</v>
      </c>
      <c r="P210" s="18">
        <v>4.3</v>
      </c>
      <c r="Q210" s="2">
        <v>3</v>
      </c>
      <c r="R210" s="3">
        <v>160</v>
      </c>
    </row>
    <row r="211" spans="1:18" x14ac:dyDescent="0.2">
      <c r="A211" s="2" t="s">
        <v>34</v>
      </c>
      <c r="B211" s="2" t="s">
        <v>36</v>
      </c>
      <c r="C211" s="2">
        <v>4</v>
      </c>
      <c r="D211" s="13">
        <v>46082</v>
      </c>
      <c r="E211" s="3">
        <v>4898</v>
      </c>
      <c r="F211" s="3">
        <v>3974</v>
      </c>
      <c r="G211" s="17">
        <f>F211/E211</f>
        <v>0.81135157207023278</v>
      </c>
      <c r="H211" s="3">
        <v>6600</v>
      </c>
      <c r="I211" s="3">
        <f>F211*H211</f>
        <v>26228400</v>
      </c>
      <c r="J211" s="3">
        <v>7367222</v>
      </c>
      <c r="K211" s="3">
        <f>I211+J211</f>
        <v>33595622</v>
      </c>
      <c r="L211" s="3">
        <v>18459465</v>
      </c>
      <c r="M211" s="3">
        <f>K211-L211</f>
        <v>15136157</v>
      </c>
      <c r="N211" s="3">
        <f>I211/E211</f>
        <v>5354.9203756635361</v>
      </c>
      <c r="O211" s="3">
        <f>M211/E211</f>
        <v>3090.2729685585955</v>
      </c>
      <c r="P211" s="18">
        <v>4.2</v>
      </c>
      <c r="Q211" s="2">
        <v>4</v>
      </c>
      <c r="R211" s="3">
        <v>155</v>
      </c>
    </row>
    <row r="212" spans="1:18" x14ac:dyDescent="0.2">
      <c r="A212" s="2" t="s">
        <v>34</v>
      </c>
      <c r="B212" s="2" t="s">
        <v>36</v>
      </c>
      <c r="C212" s="2">
        <v>4</v>
      </c>
      <c r="D212" s="13">
        <v>46113</v>
      </c>
      <c r="E212" s="3">
        <v>4740</v>
      </c>
      <c r="F212" s="3">
        <v>3149</v>
      </c>
      <c r="G212" s="17">
        <f>F212/E212</f>
        <v>0.66434599156118146</v>
      </c>
      <c r="H212" s="3">
        <v>5200</v>
      </c>
      <c r="I212" s="3">
        <f>F212*H212</f>
        <v>16374800</v>
      </c>
      <c r="J212" s="3">
        <v>5702084</v>
      </c>
      <c r="K212" s="3">
        <f>I212+J212</f>
        <v>22076884</v>
      </c>
      <c r="L212" s="3">
        <v>14756952</v>
      </c>
      <c r="M212" s="3">
        <f>K212-L212</f>
        <v>7319932</v>
      </c>
      <c r="N212" s="3">
        <f>I212/E212</f>
        <v>3454.5991561181436</v>
      </c>
      <c r="O212" s="3">
        <f>M212/E212</f>
        <v>1544.2894514767931</v>
      </c>
      <c r="P212" s="18">
        <v>4</v>
      </c>
      <c r="Q212" s="2">
        <v>0</v>
      </c>
      <c r="R212" s="3">
        <v>158</v>
      </c>
    </row>
    <row r="213" spans="1:18" x14ac:dyDescent="0.2">
      <c r="A213" s="2" t="s">
        <v>34</v>
      </c>
      <c r="B213" s="2" t="s">
        <v>36</v>
      </c>
      <c r="C213" s="2">
        <v>4</v>
      </c>
      <c r="D213" s="13">
        <v>46143</v>
      </c>
      <c r="E213" s="3">
        <v>4898</v>
      </c>
      <c r="F213" s="3">
        <v>3226</v>
      </c>
      <c r="G213" s="17">
        <f>F213/E213</f>
        <v>0.65863617803184971</v>
      </c>
      <c r="H213" s="3">
        <v>5540</v>
      </c>
      <c r="I213" s="3">
        <f>F213*H213</f>
        <v>17872040</v>
      </c>
      <c r="J213" s="3">
        <v>5419994</v>
      </c>
      <c r="K213" s="3">
        <f>I213+J213</f>
        <v>23292034</v>
      </c>
      <c r="L213" s="3">
        <v>15412845</v>
      </c>
      <c r="M213" s="3">
        <f>K213-L213</f>
        <v>7879189</v>
      </c>
      <c r="N213" s="3">
        <f>I213/E213</f>
        <v>3648.8444262964476</v>
      </c>
      <c r="O213" s="3">
        <f>M213/E213</f>
        <v>1608.6543487137608</v>
      </c>
      <c r="P213" s="18">
        <v>4.2</v>
      </c>
      <c r="Q213" s="2">
        <v>5</v>
      </c>
      <c r="R213" s="3">
        <v>165</v>
      </c>
    </row>
    <row r="214" spans="1:18" x14ac:dyDescent="0.2">
      <c r="A214" s="2" t="s">
        <v>34</v>
      </c>
      <c r="B214" s="2" t="s">
        <v>36</v>
      </c>
      <c r="C214" s="2">
        <v>4</v>
      </c>
      <c r="D214" s="13">
        <v>46174</v>
      </c>
      <c r="E214" s="3">
        <v>4740</v>
      </c>
      <c r="F214" s="3">
        <v>2109</v>
      </c>
      <c r="G214" s="17">
        <f>F214/E214</f>
        <v>0.44493670886075948</v>
      </c>
      <c r="H214" s="3">
        <v>4160</v>
      </c>
      <c r="I214" s="3">
        <f>F214*H214</f>
        <v>8773440</v>
      </c>
      <c r="J214" s="3">
        <v>3293889</v>
      </c>
      <c r="K214" s="3">
        <f>I214+J214</f>
        <v>12067329</v>
      </c>
      <c r="L214" s="3">
        <v>11013726</v>
      </c>
      <c r="M214" s="3">
        <f>K214-L214</f>
        <v>1053603</v>
      </c>
      <c r="N214" s="3">
        <f>I214/E214</f>
        <v>1850.9367088607594</v>
      </c>
      <c r="O214" s="3">
        <f>M214/E214</f>
        <v>222.27911392405062</v>
      </c>
      <c r="P214" s="18">
        <v>4.3</v>
      </c>
      <c r="Q214" s="2">
        <v>3</v>
      </c>
      <c r="R214" s="3">
        <v>155</v>
      </c>
    </row>
    <row r="215" spans="1:18" x14ac:dyDescent="0.2">
      <c r="A215" s="2" t="s">
        <v>34</v>
      </c>
      <c r="B215" s="2" t="s">
        <v>36</v>
      </c>
      <c r="C215" s="2">
        <v>4</v>
      </c>
      <c r="D215" s="13">
        <v>46204</v>
      </c>
      <c r="E215" s="3">
        <v>4898</v>
      </c>
      <c r="F215" s="3">
        <v>2437</v>
      </c>
      <c r="G215" s="17">
        <f>F215/E215</f>
        <v>0.49755002041649654</v>
      </c>
      <c r="H215" s="3">
        <v>4290</v>
      </c>
      <c r="I215" s="3">
        <f>F215*H215</f>
        <v>10454730</v>
      </c>
      <c r="J215" s="3">
        <v>3868329</v>
      </c>
      <c r="K215" s="3">
        <f>I215+J215</f>
        <v>14323059</v>
      </c>
      <c r="L215" s="3">
        <v>11878668</v>
      </c>
      <c r="M215" s="3">
        <f>K215-L215</f>
        <v>2444391</v>
      </c>
      <c r="N215" s="3">
        <f>I215/E215</f>
        <v>2134.4895875867701</v>
      </c>
      <c r="O215" s="3">
        <f>M215/E215</f>
        <v>499.0590036749694</v>
      </c>
      <c r="P215" s="18">
        <v>4.5</v>
      </c>
      <c r="Q215" s="2">
        <v>1</v>
      </c>
      <c r="R215" s="3">
        <v>152</v>
      </c>
    </row>
    <row r="216" spans="1:18" x14ac:dyDescent="0.2">
      <c r="A216" s="2" t="s">
        <v>34</v>
      </c>
      <c r="B216" s="2" t="s">
        <v>36</v>
      </c>
      <c r="C216" s="2">
        <v>4</v>
      </c>
      <c r="D216" s="13">
        <v>46235</v>
      </c>
      <c r="E216" s="3">
        <v>4898</v>
      </c>
      <c r="F216" s="3">
        <v>2241</v>
      </c>
      <c r="G216" s="17">
        <f>F216/E216</f>
        <v>0.45753368721927318</v>
      </c>
      <c r="H216" s="3">
        <v>4250</v>
      </c>
      <c r="I216" s="3">
        <f>F216*H216</f>
        <v>9524250</v>
      </c>
      <c r="J216" s="3">
        <v>4023162</v>
      </c>
      <c r="K216" s="3">
        <f>I216+J216</f>
        <v>13547412</v>
      </c>
      <c r="L216" s="3">
        <v>11358416</v>
      </c>
      <c r="M216" s="3">
        <f>K216-L216</f>
        <v>2188996</v>
      </c>
      <c r="N216" s="3">
        <f>I216/E216</f>
        <v>1944.518170681911</v>
      </c>
      <c r="O216" s="3">
        <f>M216/E216</f>
        <v>446.91629236423029</v>
      </c>
      <c r="P216" s="18">
        <v>4.5</v>
      </c>
      <c r="Q216" s="2">
        <v>0</v>
      </c>
      <c r="R216" s="3">
        <v>165</v>
      </c>
    </row>
    <row r="217" spans="1:18" x14ac:dyDescent="0.2">
      <c r="A217" s="2" t="s">
        <v>34</v>
      </c>
      <c r="B217" s="2" t="s">
        <v>36</v>
      </c>
      <c r="C217" s="2">
        <v>4</v>
      </c>
      <c r="D217" s="13">
        <v>46266</v>
      </c>
      <c r="E217" s="3">
        <v>4740</v>
      </c>
      <c r="F217" s="3">
        <v>2274</v>
      </c>
      <c r="G217" s="17">
        <f>F217/E217</f>
        <v>0.47974683544303798</v>
      </c>
      <c r="H217" s="3">
        <v>4250</v>
      </c>
      <c r="I217" s="3">
        <f>F217*H217</f>
        <v>9664500</v>
      </c>
      <c r="J217" s="3">
        <v>3710905</v>
      </c>
      <c r="K217" s="3">
        <f>I217+J217</f>
        <v>13375405</v>
      </c>
      <c r="L217" s="3">
        <v>11463324</v>
      </c>
      <c r="M217" s="3">
        <f>K217-L217</f>
        <v>1912081</v>
      </c>
      <c r="N217" s="3">
        <f>I217/E217</f>
        <v>2038.9240506329113</v>
      </c>
      <c r="O217" s="3">
        <f>M217/E217</f>
        <v>403.39261603375525</v>
      </c>
      <c r="P217" s="18">
        <v>4.3</v>
      </c>
      <c r="Q217" s="2">
        <v>1</v>
      </c>
      <c r="R217" s="3">
        <v>162</v>
      </c>
    </row>
    <row r="218" spans="1:18" x14ac:dyDescent="0.2">
      <c r="A218" s="2" t="s">
        <v>37</v>
      </c>
      <c r="B218" s="2" t="s">
        <v>36</v>
      </c>
      <c r="C218" s="2">
        <v>5</v>
      </c>
      <c r="D218" s="13">
        <v>45566</v>
      </c>
      <c r="E218" s="3">
        <v>7316</v>
      </c>
      <c r="F218" s="3">
        <v>5993</v>
      </c>
      <c r="G218" s="17">
        <f>F218/E218</f>
        <v>0.81916347731000549</v>
      </c>
      <c r="H218" s="3">
        <v>13630</v>
      </c>
      <c r="I218" s="3">
        <f>F218*H218</f>
        <v>81684590</v>
      </c>
      <c r="J218" s="3">
        <v>36328782</v>
      </c>
      <c r="K218" s="3">
        <f>I218+J218</f>
        <v>118013372</v>
      </c>
      <c r="L218" s="3">
        <v>63566050</v>
      </c>
      <c r="M218" s="3">
        <f>K218-L218</f>
        <v>54447322</v>
      </c>
      <c r="N218" s="3">
        <f>I218/E218</f>
        <v>11165.198195735375</v>
      </c>
      <c r="O218" s="3">
        <f>M218/E218</f>
        <v>7442.2255330781845</v>
      </c>
      <c r="P218" s="18">
        <v>4.8</v>
      </c>
      <c r="Q218" s="2">
        <v>5</v>
      </c>
      <c r="R218" s="3">
        <v>358</v>
      </c>
    </row>
    <row r="219" spans="1:18" x14ac:dyDescent="0.2">
      <c r="A219" s="2" t="s">
        <v>37</v>
      </c>
      <c r="B219" s="2" t="s">
        <v>36</v>
      </c>
      <c r="C219" s="2">
        <v>5</v>
      </c>
      <c r="D219" s="13">
        <v>45597</v>
      </c>
      <c r="E219" s="3">
        <v>7080</v>
      </c>
      <c r="F219" s="3">
        <v>5686</v>
      </c>
      <c r="G219" s="17">
        <f>F219/E219</f>
        <v>0.80310734463276834</v>
      </c>
      <c r="H219" s="3">
        <v>13770</v>
      </c>
      <c r="I219" s="3">
        <f>F219*H219</f>
        <v>78296220</v>
      </c>
      <c r="J219" s="3">
        <v>18753460</v>
      </c>
      <c r="K219" s="3">
        <f>I219+J219</f>
        <v>97049680</v>
      </c>
      <c r="L219" s="3">
        <v>54415850</v>
      </c>
      <c r="M219" s="3">
        <f>K219-L219</f>
        <v>42633830</v>
      </c>
      <c r="N219" s="3">
        <f>I219/E219</f>
        <v>11058.78813559322</v>
      </c>
      <c r="O219" s="3">
        <f>M219/E219</f>
        <v>6021.7274011299432</v>
      </c>
      <c r="P219" s="18">
        <v>4.4000000000000004</v>
      </c>
      <c r="Q219" s="2">
        <v>2</v>
      </c>
      <c r="R219" s="3">
        <v>364</v>
      </c>
    </row>
    <row r="220" spans="1:18" x14ac:dyDescent="0.2">
      <c r="A220" s="2" t="s">
        <v>37</v>
      </c>
      <c r="B220" s="2" t="s">
        <v>36</v>
      </c>
      <c r="C220" s="2">
        <v>5</v>
      </c>
      <c r="D220" s="13">
        <v>45627</v>
      </c>
      <c r="E220" s="3">
        <v>7316</v>
      </c>
      <c r="F220" s="3">
        <v>5689</v>
      </c>
      <c r="G220" s="17">
        <f>F220/E220</f>
        <v>0.77761071623838163</v>
      </c>
      <c r="H220" s="3">
        <v>13770</v>
      </c>
      <c r="I220" s="3">
        <f>F220*H220</f>
        <v>78337530</v>
      </c>
      <c r="J220" s="3">
        <v>21610670</v>
      </c>
      <c r="K220" s="3">
        <f>I220+J220</f>
        <v>99948200</v>
      </c>
      <c r="L220" s="3">
        <v>55301046</v>
      </c>
      <c r="M220" s="3">
        <f>K220-L220</f>
        <v>44647154</v>
      </c>
      <c r="N220" s="3">
        <f>I220/E220</f>
        <v>10707.699562602515</v>
      </c>
      <c r="O220" s="3">
        <f>M220/E220</f>
        <v>6102.672772006561</v>
      </c>
      <c r="P220" s="18">
        <v>4.5</v>
      </c>
      <c r="Q220" s="2">
        <v>2</v>
      </c>
      <c r="R220" s="3">
        <v>359</v>
      </c>
    </row>
    <row r="221" spans="1:18" x14ac:dyDescent="0.2">
      <c r="A221" s="2" t="s">
        <v>37</v>
      </c>
      <c r="B221" s="2" t="s">
        <v>36</v>
      </c>
      <c r="C221" s="2">
        <v>5</v>
      </c>
      <c r="D221" s="13">
        <v>45658</v>
      </c>
      <c r="E221" s="3">
        <v>7316</v>
      </c>
      <c r="F221" s="3">
        <v>5641</v>
      </c>
      <c r="G221" s="17">
        <f>F221/E221</f>
        <v>0.77104975396391473</v>
      </c>
      <c r="H221" s="3">
        <v>13800</v>
      </c>
      <c r="I221" s="3">
        <f>F221*H221</f>
        <v>77845800</v>
      </c>
      <c r="J221" s="3">
        <v>25886499</v>
      </c>
      <c r="K221" s="3">
        <f>I221+J221</f>
        <v>103732299</v>
      </c>
      <c r="L221" s="3">
        <v>55007435</v>
      </c>
      <c r="M221" s="3">
        <f>K221-L221</f>
        <v>48724864</v>
      </c>
      <c r="N221" s="3">
        <f>I221/E221</f>
        <v>10640.486604702022</v>
      </c>
      <c r="O221" s="3">
        <f>M221/E221</f>
        <v>6660.0415527610712</v>
      </c>
      <c r="P221" s="18">
        <v>4.4000000000000004</v>
      </c>
      <c r="Q221" s="2">
        <v>5</v>
      </c>
      <c r="R221" s="3">
        <v>367</v>
      </c>
    </row>
    <row r="222" spans="1:18" x14ac:dyDescent="0.2">
      <c r="A222" s="2" t="s">
        <v>37</v>
      </c>
      <c r="B222" s="2" t="s">
        <v>36</v>
      </c>
      <c r="C222" s="2">
        <v>5</v>
      </c>
      <c r="D222" s="13">
        <v>45689</v>
      </c>
      <c r="E222" s="3">
        <v>6608</v>
      </c>
      <c r="F222" s="3">
        <v>5694</v>
      </c>
      <c r="G222" s="17">
        <f>F222/E222</f>
        <v>0.86168280871670699</v>
      </c>
      <c r="H222" s="3">
        <v>13650</v>
      </c>
      <c r="I222" s="3">
        <f>F222*H222</f>
        <v>77723100</v>
      </c>
      <c r="J222" s="3">
        <v>23883267</v>
      </c>
      <c r="K222" s="3">
        <f>I222+J222</f>
        <v>101606367</v>
      </c>
      <c r="L222" s="3">
        <v>52933747</v>
      </c>
      <c r="M222" s="3">
        <f>K222-L222</f>
        <v>48672620</v>
      </c>
      <c r="N222" s="3">
        <f>I222/E222</f>
        <v>11761.97033898305</v>
      </c>
      <c r="O222" s="3">
        <f>M222/E222</f>
        <v>7365.7112590799034</v>
      </c>
      <c r="P222" s="18">
        <v>4.4000000000000004</v>
      </c>
      <c r="Q222" s="2">
        <v>3</v>
      </c>
      <c r="R222" s="3">
        <v>339</v>
      </c>
    </row>
    <row r="223" spans="1:18" x14ac:dyDescent="0.2">
      <c r="A223" s="2" t="s">
        <v>37</v>
      </c>
      <c r="B223" s="2" t="s">
        <v>36</v>
      </c>
      <c r="C223" s="2">
        <v>5</v>
      </c>
      <c r="D223" s="13">
        <v>45717</v>
      </c>
      <c r="E223" s="3">
        <v>7316</v>
      </c>
      <c r="F223" s="3">
        <v>6379</v>
      </c>
      <c r="G223" s="17">
        <f>F223/E223</f>
        <v>0.87192454893384364</v>
      </c>
      <c r="H223" s="3">
        <v>13610</v>
      </c>
      <c r="I223" s="3">
        <f>F223*H223</f>
        <v>86818190</v>
      </c>
      <c r="J223" s="3">
        <v>33361613</v>
      </c>
      <c r="K223" s="3">
        <f>I223+J223</f>
        <v>120179803</v>
      </c>
      <c r="L223" s="3">
        <v>64122768</v>
      </c>
      <c r="M223" s="3">
        <f>K223-L223</f>
        <v>56057035</v>
      </c>
      <c r="N223" s="3">
        <f>I223/E223</f>
        <v>11866.893110989611</v>
      </c>
      <c r="O223" s="3">
        <f>M223/E223</f>
        <v>7662.2519136139963</v>
      </c>
      <c r="P223" s="18">
        <v>4.7</v>
      </c>
      <c r="Q223" s="2">
        <v>7</v>
      </c>
      <c r="R223" s="3">
        <v>338</v>
      </c>
    </row>
    <row r="224" spans="1:18" x14ac:dyDescent="0.2">
      <c r="A224" s="2" t="s">
        <v>37</v>
      </c>
      <c r="B224" s="2" t="s">
        <v>36</v>
      </c>
      <c r="C224" s="2">
        <v>5</v>
      </c>
      <c r="D224" s="13">
        <v>45748</v>
      </c>
      <c r="E224" s="3">
        <v>7080</v>
      </c>
      <c r="F224" s="3">
        <v>5311</v>
      </c>
      <c r="G224" s="17">
        <f>F224/E224</f>
        <v>0.75014124293785311</v>
      </c>
      <c r="H224" s="3">
        <v>11260</v>
      </c>
      <c r="I224" s="3">
        <f>F224*H224</f>
        <v>59801860</v>
      </c>
      <c r="J224" s="3">
        <v>21501777</v>
      </c>
      <c r="K224" s="3">
        <f>I224+J224</f>
        <v>81303637</v>
      </c>
      <c r="L224" s="3">
        <v>48997129</v>
      </c>
      <c r="M224" s="3">
        <f>K224-L224</f>
        <v>32306508</v>
      </c>
      <c r="N224" s="3">
        <f>I224/E224</f>
        <v>8446.5903954802252</v>
      </c>
      <c r="O224" s="3">
        <f>M224/E224</f>
        <v>4563.0661016949152</v>
      </c>
      <c r="P224" s="18">
        <v>4.7</v>
      </c>
      <c r="Q224" s="2">
        <v>3</v>
      </c>
      <c r="R224" s="3">
        <v>345</v>
      </c>
    </row>
    <row r="225" spans="1:18" x14ac:dyDescent="0.2">
      <c r="A225" s="2" t="s">
        <v>37</v>
      </c>
      <c r="B225" s="2" t="s">
        <v>36</v>
      </c>
      <c r="C225" s="2">
        <v>5</v>
      </c>
      <c r="D225" s="13">
        <v>45778</v>
      </c>
      <c r="E225" s="3">
        <v>7316</v>
      </c>
      <c r="F225" s="3">
        <v>5105</v>
      </c>
      <c r="G225" s="17">
        <f>F225/E225</f>
        <v>0.69778567523236745</v>
      </c>
      <c r="H225" s="3">
        <v>10600</v>
      </c>
      <c r="I225" s="3">
        <f>F225*H225</f>
        <v>54113000</v>
      </c>
      <c r="J225" s="3">
        <v>15998984</v>
      </c>
      <c r="K225" s="3">
        <f>I225+J225</f>
        <v>70111984</v>
      </c>
      <c r="L225" s="3">
        <v>47252295</v>
      </c>
      <c r="M225" s="3">
        <f>K225-L225</f>
        <v>22859689</v>
      </c>
      <c r="N225" s="3">
        <f>I225/E225</f>
        <v>7396.5281574630944</v>
      </c>
      <c r="O225" s="3">
        <f>M225/E225</f>
        <v>3124.6157736468017</v>
      </c>
      <c r="P225" s="18">
        <v>4.3</v>
      </c>
      <c r="Q225" s="2">
        <v>3</v>
      </c>
      <c r="R225" s="3">
        <v>337</v>
      </c>
    </row>
    <row r="226" spans="1:18" x14ac:dyDescent="0.2">
      <c r="A226" s="2" t="s">
        <v>37</v>
      </c>
      <c r="B226" s="2" t="s">
        <v>36</v>
      </c>
      <c r="C226" s="2">
        <v>5</v>
      </c>
      <c r="D226" s="13">
        <v>45809</v>
      </c>
      <c r="E226" s="3">
        <v>7080</v>
      </c>
      <c r="F226" s="3">
        <v>3597</v>
      </c>
      <c r="G226" s="17">
        <f>F226/E226</f>
        <v>0.50805084745762707</v>
      </c>
      <c r="H226" s="3">
        <v>8910</v>
      </c>
      <c r="I226" s="3">
        <f>F226*H226</f>
        <v>32049270</v>
      </c>
      <c r="J226" s="3">
        <v>12895024</v>
      </c>
      <c r="K226" s="3">
        <f>I226+J226</f>
        <v>44944294</v>
      </c>
      <c r="L226" s="3">
        <v>36542628</v>
      </c>
      <c r="M226" s="3">
        <f>K226-L226</f>
        <v>8401666</v>
      </c>
      <c r="N226" s="3">
        <f>I226/E226</f>
        <v>4526.7330508474579</v>
      </c>
      <c r="O226" s="3">
        <f>M226/E226</f>
        <v>1186.6759887005651</v>
      </c>
      <c r="P226" s="18">
        <v>4.5</v>
      </c>
      <c r="Q226" s="2">
        <v>0</v>
      </c>
      <c r="R226" s="3">
        <v>362</v>
      </c>
    </row>
    <row r="227" spans="1:18" x14ac:dyDescent="0.2">
      <c r="A227" s="2" t="s">
        <v>37</v>
      </c>
      <c r="B227" s="2" t="s">
        <v>36</v>
      </c>
      <c r="C227" s="2">
        <v>5</v>
      </c>
      <c r="D227" s="13">
        <v>45839</v>
      </c>
      <c r="E227" s="3">
        <v>7316</v>
      </c>
      <c r="F227" s="3">
        <v>3953</v>
      </c>
      <c r="G227" s="17">
        <f>F227/E227</f>
        <v>0.54032258064516125</v>
      </c>
      <c r="H227" s="3">
        <v>8870</v>
      </c>
      <c r="I227" s="3">
        <f>F227*H227</f>
        <v>35063110</v>
      </c>
      <c r="J227" s="3">
        <v>8881838</v>
      </c>
      <c r="K227" s="3">
        <f>I227+J227</f>
        <v>43944948</v>
      </c>
      <c r="L227" s="3">
        <v>38457711</v>
      </c>
      <c r="M227" s="3">
        <f>K227-L227</f>
        <v>5487237</v>
      </c>
      <c r="N227" s="3">
        <f>I227/E227</f>
        <v>4792.6612903225805</v>
      </c>
      <c r="O227" s="3">
        <f>M227/E227</f>
        <v>750.03239475123019</v>
      </c>
      <c r="P227" s="18">
        <v>4.5</v>
      </c>
      <c r="Q227" s="2">
        <v>1</v>
      </c>
      <c r="R227" s="3">
        <v>344</v>
      </c>
    </row>
    <row r="228" spans="1:18" x14ac:dyDescent="0.2">
      <c r="A228" s="2" t="s">
        <v>37</v>
      </c>
      <c r="B228" s="2" t="s">
        <v>36</v>
      </c>
      <c r="C228" s="2">
        <v>5</v>
      </c>
      <c r="D228" s="13">
        <v>45870</v>
      </c>
      <c r="E228" s="3">
        <v>7316</v>
      </c>
      <c r="F228" s="3">
        <v>3558</v>
      </c>
      <c r="G228" s="17">
        <f>F228/E228</f>
        <v>0.48633132859486056</v>
      </c>
      <c r="H228" s="3">
        <v>9150</v>
      </c>
      <c r="I228" s="3">
        <f>F228*H228</f>
        <v>32555700</v>
      </c>
      <c r="J228" s="3">
        <v>13759738</v>
      </c>
      <c r="K228" s="3">
        <f>I228+J228</f>
        <v>46315438</v>
      </c>
      <c r="L228" s="3">
        <v>36875837</v>
      </c>
      <c r="M228" s="3">
        <f>K228-L228</f>
        <v>9439601</v>
      </c>
      <c r="N228" s="3">
        <f>I228/E228</f>
        <v>4449.9316566429743</v>
      </c>
      <c r="O228" s="3">
        <f>M228/E228</f>
        <v>1290.2680426462548</v>
      </c>
      <c r="P228" s="18">
        <v>4.3</v>
      </c>
      <c r="Q228" s="2">
        <v>1</v>
      </c>
      <c r="R228" s="3">
        <v>367</v>
      </c>
    </row>
    <row r="229" spans="1:18" x14ac:dyDescent="0.2">
      <c r="A229" s="2" t="s">
        <v>37</v>
      </c>
      <c r="B229" s="2" t="s">
        <v>36</v>
      </c>
      <c r="C229" s="2">
        <v>5</v>
      </c>
      <c r="D229" s="13">
        <v>45901</v>
      </c>
      <c r="E229" s="3">
        <v>7080</v>
      </c>
      <c r="F229" s="3">
        <v>3914</v>
      </c>
      <c r="G229" s="17">
        <f>F229/E229</f>
        <v>0.55282485875706211</v>
      </c>
      <c r="H229" s="3">
        <v>9200</v>
      </c>
      <c r="I229" s="3">
        <f>F229*H229</f>
        <v>36008800</v>
      </c>
      <c r="J229" s="3">
        <v>14446839</v>
      </c>
      <c r="K229" s="3">
        <f>I229+J229</f>
        <v>50455639</v>
      </c>
      <c r="L229" s="3">
        <v>40323418</v>
      </c>
      <c r="M229" s="3">
        <f>K229-L229</f>
        <v>10132221</v>
      </c>
      <c r="N229" s="3">
        <f>I229/E229</f>
        <v>5085.9887005649716</v>
      </c>
      <c r="O229" s="3">
        <f>M229/E229</f>
        <v>1431.1046610169492</v>
      </c>
      <c r="P229" s="18">
        <v>4.4000000000000004</v>
      </c>
      <c r="Q229" s="2">
        <v>0</v>
      </c>
      <c r="R229" s="3">
        <v>355</v>
      </c>
    </row>
    <row r="230" spans="1:18" x14ac:dyDescent="0.2">
      <c r="A230" s="2" t="s">
        <v>37</v>
      </c>
      <c r="B230" s="2" t="s">
        <v>36</v>
      </c>
      <c r="C230" s="2">
        <v>5</v>
      </c>
      <c r="D230" s="13">
        <v>45931</v>
      </c>
      <c r="E230" s="3">
        <v>7316</v>
      </c>
      <c r="F230" s="3">
        <v>5948</v>
      </c>
      <c r="G230" s="17">
        <f>F230/E230</f>
        <v>0.81301257517769276</v>
      </c>
      <c r="H230" s="3">
        <v>14260</v>
      </c>
      <c r="I230" s="3">
        <f>F230*H230</f>
        <v>84818480</v>
      </c>
      <c r="J230" s="3">
        <v>26391946</v>
      </c>
      <c r="K230" s="3">
        <f>I230+J230</f>
        <v>111210426</v>
      </c>
      <c r="L230" s="3">
        <v>60028349</v>
      </c>
      <c r="M230" s="3">
        <f>K230-L230</f>
        <v>51182077</v>
      </c>
      <c r="N230" s="3">
        <f>I230/E230</f>
        <v>11593.559322033898</v>
      </c>
      <c r="O230" s="3">
        <f>M230/E230</f>
        <v>6995.9099234554405</v>
      </c>
      <c r="P230" s="18">
        <v>4.3</v>
      </c>
      <c r="Q230" s="2">
        <v>2</v>
      </c>
      <c r="R230" s="3">
        <v>346</v>
      </c>
    </row>
    <row r="231" spans="1:18" x14ac:dyDescent="0.2">
      <c r="A231" s="2" t="s">
        <v>37</v>
      </c>
      <c r="B231" s="2" t="s">
        <v>36</v>
      </c>
      <c r="C231" s="2">
        <v>5</v>
      </c>
      <c r="D231" s="13">
        <v>45962</v>
      </c>
      <c r="E231" s="3">
        <v>7080</v>
      </c>
      <c r="F231" s="3">
        <v>6204</v>
      </c>
      <c r="G231" s="17">
        <f>F231/E231</f>
        <v>0.87627118644067792</v>
      </c>
      <c r="H231" s="3">
        <v>14530</v>
      </c>
      <c r="I231" s="3">
        <f>F231*H231</f>
        <v>90144120</v>
      </c>
      <c r="J231" s="3">
        <v>37300630</v>
      </c>
      <c r="K231" s="3">
        <f>I231+J231</f>
        <v>127444750</v>
      </c>
      <c r="L231" s="3">
        <v>63781627</v>
      </c>
      <c r="M231" s="3">
        <f>K231-L231</f>
        <v>63663123</v>
      </c>
      <c r="N231" s="3">
        <f>I231/E231</f>
        <v>12732.22033898305</v>
      </c>
      <c r="O231" s="3">
        <f>M231/E231</f>
        <v>8991.9665254237279</v>
      </c>
      <c r="P231" s="18">
        <v>4.5999999999999996</v>
      </c>
      <c r="Q231" s="2">
        <v>2</v>
      </c>
      <c r="R231" s="3">
        <v>342</v>
      </c>
    </row>
    <row r="232" spans="1:18" x14ac:dyDescent="0.2">
      <c r="A232" s="2" t="s">
        <v>37</v>
      </c>
      <c r="B232" s="2" t="s">
        <v>36</v>
      </c>
      <c r="C232" s="2">
        <v>5</v>
      </c>
      <c r="D232" s="13">
        <v>45992</v>
      </c>
      <c r="E232" s="3">
        <v>7316</v>
      </c>
      <c r="F232" s="3">
        <v>6078</v>
      </c>
      <c r="G232" s="17">
        <f>F232/E232</f>
        <v>0.83078184800437394</v>
      </c>
      <c r="H232" s="3">
        <v>13850</v>
      </c>
      <c r="I232" s="3">
        <f>F232*H232</f>
        <v>84180300</v>
      </c>
      <c r="J232" s="3">
        <v>36270062</v>
      </c>
      <c r="K232" s="3">
        <f>I232+J232</f>
        <v>120450362</v>
      </c>
      <c r="L232" s="3">
        <v>66113314</v>
      </c>
      <c r="M232" s="3">
        <f>K232-L232</f>
        <v>54337048</v>
      </c>
      <c r="N232" s="3">
        <f>I232/E232</f>
        <v>11506.328594860579</v>
      </c>
      <c r="O232" s="3">
        <f>M232/E232</f>
        <v>7427.1525423728817</v>
      </c>
      <c r="P232" s="18">
        <v>4.3</v>
      </c>
      <c r="Q232" s="2">
        <v>5</v>
      </c>
      <c r="R232" s="3">
        <v>346</v>
      </c>
    </row>
    <row r="233" spans="1:18" x14ac:dyDescent="0.2">
      <c r="A233" s="2" t="s">
        <v>37</v>
      </c>
      <c r="B233" s="2" t="s">
        <v>36</v>
      </c>
      <c r="C233" s="2">
        <v>5</v>
      </c>
      <c r="D233" s="13">
        <v>46023</v>
      </c>
      <c r="E233" s="3">
        <v>7316</v>
      </c>
      <c r="F233" s="3">
        <v>6337</v>
      </c>
      <c r="G233" s="17">
        <f>F233/E233</f>
        <v>0.86618370694368507</v>
      </c>
      <c r="H233" s="3">
        <v>14100</v>
      </c>
      <c r="I233" s="3">
        <f>F233*H233</f>
        <v>89351700</v>
      </c>
      <c r="J233" s="3">
        <v>36629365</v>
      </c>
      <c r="K233" s="3">
        <f>I233+J233</f>
        <v>125981065</v>
      </c>
      <c r="L233" s="3">
        <v>63173156</v>
      </c>
      <c r="M233" s="3">
        <f>K233-L233</f>
        <v>62807909</v>
      </c>
      <c r="N233" s="3">
        <f>I233/E233</f>
        <v>12213.19026790596</v>
      </c>
      <c r="O233" s="3">
        <f>M233/E233</f>
        <v>8585.0066976489888</v>
      </c>
      <c r="P233" s="18">
        <v>4.5</v>
      </c>
      <c r="Q233" s="2">
        <v>1</v>
      </c>
      <c r="R233" s="3">
        <v>355</v>
      </c>
    </row>
    <row r="234" spans="1:18" x14ac:dyDescent="0.2">
      <c r="A234" s="2" t="s">
        <v>37</v>
      </c>
      <c r="B234" s="2" t="s">
        <v>36</v>
      </c>
      <c r="C234" s="2">
        <v>5</v>
      </c>
      <c r="D234" s="13">
        <v>46054</v>
      </c>
      <c r="E234" s="3">
        <v>6608</v>
      </c>
      <c r="F234" s="3">
        <v>5761</v>
      </c>
      <c r="G234" s="17">
        <f>F234/E234</f>
        <v>0.87182203389830504</v>
      </c>
      <c r="H234" s="3">
        <v>14070</v>
      </c>
      <c r="I234" s="3">
        <f>F234*H234</f>
        <v>81057270</v>
      </c>
      <c r="J234" s="3">
        <v>19062254</v>
      </c>
      <c r="K234" s="3">
        <f>I234+J234</f>
        <v>100119524</v>
      </c>
      <c r="L234" s="3">
        <v>54808647</v>
      </c>
      <c r="M234" s="3">
        <f>K234-L234</f>
        <v>45310877</v>
      </c>
      <c r="N234" s="3">
        <f>I234/E234</f>
        <v>12266.536016949152</v>
      </c>
      <c r="O234" s="3">
        <f>M234/E234</f>
        <v>6856.9729116222761</v>
      </c>
      <c r="P234" s="18">
        <v>4.7</v>
      </c>
      <c r="Q234" s="2">
        <v>6</v>
      </c>
      <c r="R234" s="3">
        <v>344</v>
      </c>
    </row>
    <row r="235" spans="1:18" x14ac:dyDescent="0.2">
      <c r="A235" s="2" t="s">
        <v>37</v>
      </c>
      <c r="B235" s="2" t="s">
        <v>36</v>
      </c>
      <c r="C235" s="2">
        <v>5</v>
      </c>
      <c r="D235" s="13">
        <v>46082</v>
      </c>
      <c r="E235" s="3">
        <v>7316</v>
      </c>
      <c r="F235" s="3">
        <v>6538</v>
      </c>
      <c r="G235" s="17">
        <f>F235/E235</f>
        <v>0.89365773646801527</v>
      </c>
      <c r="H235" s="3">
        <v>14520</v>
      </c>
      <c r="I235" s="3">
        <f>F235*H235</f>
        <v>94931760</v>
      </c>
      <c r="J235" s="3">
        <v>32947808</v>
      </c>
      <c r="K235" s="3">
        <f>I235+J235</f>
        <v>127879568</v>
      </c>
      <c r="L235" s="3">
        <v>62502654</v>
      </c>
      <c r="M235" s="3">
        <f>K235-L235</f>
        <v>65376914</v>
      </c>
      <c r="N235" s="3">
        <f>I235/E235</f>
        <v>12975.910333515581</v>
      </c>
      <c r="O235" s="3">
        <f>M235/E235</f>
        <v>8936.1555494805907</v>
      </c>
      <c r="P235" s="18">
        <v>4.4000000000000004</v>
      </c>
      <c r="Q235" s="2">
        <v>2</v>
      </c>
      <c r="R235" s="3">
        <v>361</v>
      </c>
    </row>
    <row r="236" spans="1:18" x14ac:dyDescent="0.2">
      <c r="A236" s="2" t="s">
        <v>37</v>
      </c>
      <c r="B236" s="2" t="s">
        <v>36</v>
      </c>
      <c r="C236" s="2">
        <v>5</v>
      </c>
      <c r="D236" s="13">
        <v>46113</v>
      </c>
      <c r="E236" s="3">
        <v>7080</v>
      </c>
      <c r="F236" s="3">
        <v>4824</v>
      </c>
      <c r="G236" s="17">
        <f>F236/E236</f>
        <v>0.68135593220338986</v>
      </c>
      <c r="H236" s="3">
        <v>11700</v>
      </c>
      <c r="I236" s="3">
        <f>F236*H236</f>
        <v>56440800</v>
      </c>
      <c r="J236" s="3">
        <v>22807964</v>
      </c>
      <c r="K236" s="3">
        <f>I236+J236</f>
        <v>79248764</v>
      </c>
      <c r="L236" s="3">
        <v>49707477</v>
      </c>
      <c r="M236" s="3">
        <f>K236-L236</f>
        <v>29541287</v>
      </c>
      <c r="N236" s="3">
        <f>I236/E236</f>
        <v>7971.8644067796613</v>
      </c>
      <c r="O236" s="3">
        <f>M236/E236</f>
        <v>4172.4981638418076</v>
      </c>
      <c r="P236" s="18">
        <v>4.5</v>
      </c>
      <c r="Q236" s="2">
        <v>4</v>
      </c>
      <c r="R236" s="3">
        <v>345</v>
      </c>
    </row>
    <row r="237" spans="1:18" x14ac:dyDescent="0.2">
      <c r="A237" s="2" t="s">
        <v>37</v>
      </c>
      <c r="B237" s="2" t="s">
        <v>36</v>
      </c>
      <c r="C237" s="2">
        <v>5</v>
      </c>
      <c r="D237" s="13">
        <v>46143</v>
      </c>
      <c r="E237" s="3">
        <v>7316</v>
      </c>
      <c r="F237" s="3">
        <v>5345</v>
      </c>
      <c r="G237" s="17">
        <f>F237/E237</f>
        <v>0.73059048660470205</v>
      </c>
      <c r="H237" s="3">
        <v>11600</v>
      </c>
      <c r="I237" s="3">
        <f>F237*H237</f>
        <v>62002000</v>
      </c>
      <c r="J237" s="3">
        <v>15737919</v>
      </c>
      <c r="K237" s="3">
        <f>I237+J237</f>
        <v>77739919</v>
      </c>
      <c r="L237" s="3">
        <v>48924747</v>
      </c>
      <c r="M237" s="3">
        <f>K237-L237</f>
        <v>28815172</v>
      </c>
      <c r="N237" s="3">
        <f>I237/E237</f>
        <v>8474.8496446145436</v>
      </c>
      <c r="O237" s="3">
        <f>M237/E237</f>
        <v>3938.6511755057409</v>
      </c>
      <c r="P237" s="18">
        <v>4.7</v>
      </c>
      <c r="Q237" s="2">
        <v>4</v>
      </c>
      <c r="R237" s="3">
        <v>354</v>
      </c>
    </row>
    <row r="238" spans="1:18" x14ac:dyDescent="0.2">
      <c r="A238" s="2" t="s">
        <v>37</v>
      </c>
      <c r="B238" s="2" t="s">
        <v>36</v>
      </c>
      <c r="C238" s="2">
        <v>5</v>
      </c>
      <c r="D238" s="13">
        <v>46174</v>
      </c>
      <c r="E238" s="3">
        <v>7080</v>
      </c>
      <c r="F238" s="3">
        <v>3755</v>
      </c>
      <c r="G238" s="17">
        <f>F238/E238</f>
        <v>0.53036723163841804</v>
      </c>
      <c r="H238" s="3">
        <v>9360</v>
      </c>
      <c r="I238" s="3">
        <f>F238*H238</f>
        <v>35146800</v>
      </c>
      <c r="J238" s="3">
        <v>14798584</v>
      </c>
      <c r="K238" s="3">
        <f>I238+J238</f>
        <v>49945384</v>
      </c>
      <c r="L238" s="3">
        <v>40131520</v>
      </c>
      <c r="M238" s="3">
        <f>K238-L238</f>
        <v>9813864</v>
      </c>
      <c r="N238" s="3">
        <f>I238/E238</f>
        <v>4964.2372881355932</v>
      </c>
      <c r="O238" s="3">
        <f>M238/E238</f>
        <v>1386.1389830508474</v>
      </c>
      <c r="P238" s="18">
        <v>4.5</v>
      </c>
      <c r="Q238" s="2">
        <v>1</v>
      </c>
      <c r="R238" s="3">
        <v>365</v>
      </c>
    </row>
    <row r="239" spans="1:18" x14ac:dyDescent="0.2">
      <c r="A239" s="2" t="s">
        <v>37</v>
      </c>
      <c r="B239" s="2" t="s">
        <v>36</v>
      </c>
      <c r="C239" s="2">
        <v>5</v>
      </c>
      <c r="D239" s="13">
        <v>46204</v>
      </c>
      <c r="E239" s="3">
        <v>7316</v>
      </c>
      <c r="F239" s="3">
        <v>4149</v>
      </c>
      <c r="G239" s="17">
        <f>F239/E239</f>
        <v>0.56711317659923455</v>
      </c>
      <c r="H239" s="3">
        <v>9330</v>
      </c>
      <c r="I239" s="3">
        <f>F239*H239</f>
        <v>38710170</v>
      </c>
      <c r="J239" s="3">
        <v>12305364</v>
      </c>
      <c r="K239" s="3">
        <f>I239+J239</f>
        <v>51015534</v>
      </c>
      <c r="L239" s="3">
        <v>40667547</v>
      </c>
      <c r="M239" s="3">
        <f>K239-L239</f>
        <v>10347987</v>
      </c>
      <c r="N239" s="3">
        <f>I239/E239</f>
        <v>5291.1659376708585</v>
      </c>
      <c r="O239" s="3">
        <f>M239/E239</f>
        <v>1414.4323400765445</v>
      </c>
      <c r="P239" s="18">
        <v>4.5999999999999996</v>
      </c>
      <c r="Q239" s="2">
        <v>3</v>
      </c>
      <c r="R239" s="3">
        <v>355</v>
      </c>
    </row>
    <row r="240" spans="1:18" x14ac:dyDescent="0.2">
      <c r="A240" s="2" t="s">
        <v>37</v>
      </c>
      <c r="B240" s="2" t="s">
        <v>36</v>
      </c>
      <c r="C240" s="2">
        <v>5</v>
      </c>
      <c r="D240" s="13">
        <v>46235</v>
      </c>
      <c r="E240" s="3">
        <v>7316</v>
      </c>
      <c r="F240" s="3">
        <v>3829</v>
      </c>
      <c r="G240" s="17">
        <f>F240/E240</f>
        <v>0.52337342810278842</v>
      </c>
      <c r="H240" s="3">
        <v>9060</v>
      </c>
      <c r="I240" s="3">
        <f>F240*H240</f>
        <v>34690740</v>
      </c>
      <c r="J240" s="3">
        <v>14707024</v>
      </c>
      <c r="K240" s="3">
        <f>I240+J240</f>
        <v>49397764</v>
      </c>
      <c r="L240" s="3">
        <v>40543935</v>
      </c>
      <c r="M240" s="3">
        <f>K240-L240</f>
        <v>8853829</v>
      </c>
      <c r="N240" s="3">
        <f>I240/E240</f>
        <v>4741.7632586112632</v>
      </c>
      <c r="O240" s="3">
        <f>M240/E240</f>
        <v>1210.2007927829416</v>
      </c>
      <c r="P240" s="18">
        <v>4.7</v>
      </c>
      <c r="Q240" s="2">
        <v>3</v>
      </c>
      <c r="R240" s="3">
        <v>338</v>
      </c>
    </row>
    <row r="241" spans="1:18" x14ac:dyDescent="0.2">
      <c r="A241" s="2" t="s">
        <v>37</v>
      </c>
      <c r="B241" s="2" t="s">
        <v>36</v>
      </c>
      <c r="C241" s="2">
        <v>5</v>
      </c>
      <c r="D241" s="13">
        <v>46266</v>
      </c>
      <c r="E241" s="3">
        <v>7080</v>
      </c>
      <c r="F241" s="3">
        <v>4092</v>
      </c>
      <c r="G241" s="17">
        <f>F241/E241</f>
        <v>0.57796610169491525</v>
      </c>
      <c r="H241" s="3">
        <v>9720</v>
      </c>
      <c r="I241" s="3">
        <f>F241*H241</f>
        <v>39774240</v>
      </c>
      <c r="J241" s="3">
        <v>11627421</v>
      </c>
      <c r="K241" s="3">
        <f>I241+J241</f>
        <v>51401661</v>
      </c>
      <c r="L241" s="3">
        <v>40002001</v>
      </c>
      <c r="M241" s="3">
        <f>K241-L241</f>
        <v>11399660</v>
      </c>
      <c r="N241" s="3">
        <f>I241/E241</f>
        <v>5617.8305084745762</v>
      </c>
      <c r="O241" s="3">
        <f>M241/E241</f>
        <v>1610.1214689265537</v>
      </c>
      <c r="P241" s="18">
        <v>4.4000000000000004</v>
      </c>
      <c r="Q241" s="2">
        <v>0</v>
      </c>
      <c r="R241" s="3">
        <v>341</v>
      </c>
    </row>
    <row r="242" spans="1:18" x14ac:dyDescent="0.2">
      <c r="A242" s="2" t="s">
        <v>39</v>
      </c>
      <c r="B242" s="2" t="s">
        <v>36</v>
      </c>
      <c r="C242" s="2">
        <v>4</v>
      </c>
      <c r="D242" s="13">
        <v>45566</v>
      </c>
      <c r="E242" s="3">
        <v>3875</v>
      </c>
      <c r="F242" s="3">
        <v>3159</v>
      </c>
      <c r="G242" s="17">
        <f>F242/E242</f>
        <v>0.81522580645161291</v>
      </c>
      <c r="H242" s="3">
        <v>6140</v>
      </c>
      <c r="I242" s="3">
        <f>F242*H242</f>
        <v>19396260</v>
      </c>
      <c r="J242" s="3">
        <v>6272076</v>
      </c>
      <c r="K242" s="3">
        <f>I242+J242</f>
        <v>25668336</v>
      </c>
      <c r="L242" s="3">
        <v>13765333</v>
      </c>
      <c r="M242" s="3">
        <f>K242-L242</f>
        <v>11903003</v>
      </c>
      <c r="N242" s="3">
        <f>I242/E242</f>
        <v>5005.4864516129028</v>
      </c>
      <c r="O242" s="3">
        <f>M242/E242</f>
        <v>3071.7427096774195</v>
      </c>
      <c r="P242" s="18">
        <v>4.3</v>
      </c>
      <c r="Q242" s="2">
        <v>3</v>
      </c>
      <c r="R242" s="3">
        <v>123</v>
      </c>
    </row>
    <row r="243" spans="1:18" x14ac:dyDescent="0.2">
      <c r="A243" s="2" t="s">
        <v>39</v>
      </c>
      <c r="B243" s="2" t="s">
        <v>36</v>
      </c>
      <c r="C243" s="2">
        <v>4</v>
      </c>
      <c r="D243" s="13">
        <v>45597</v>
      </c>
      <c r="E243" s="3">
        <v>3750</v>
      </c>
      <c r="F243" s="3">
        <v>2877</v>
      </c>
      <c r="G243" s="17">
        <f>F243/E243</f>
        <v>0.76719999999999999</v>
      </c>
      <c r="H243" s="3">
        <v>6040</v>
      </c>
      <c r="I243" s="3">
        <f>F243*H243</f>
        <v>17377080</v>
      </c>
      <c r="J243" s="3">
        <v>4180831</v>
      </c>
      <c r="K243" s="3">
        <f>I243+J243</f>
        <v>21557911</v>
      </c>
      <c r="L243" s="3">
        <v>13030708</v>
      </c>
      <c r="M243" s="3">
        <f>K243-L243</f>
        <v>8527203</v>
      </c>
      <c r="N243" s="3">
        <f>I243/E243</f>
        <v>4633.8879999999999</v>
      </c>
      <c r="O243" s="3">
        <f>M243/E243</f>
        <v>2273.9207999999999</v>
      </c>
      <c r="P243" s="18">
        <v>4.3</v>
      </c>
      <c r="Q243" s="2">
        <v>0</v>
      </c>
      <c r="R243" s="3">
        <v>126</v>
      </c>
    </row>
    <row r="244" spans="1:18" x14ac:dyDescent="0.2">
      <c r="A244" s="2" t="s">
        <v>39</v>
      </c>
      <c r="B244" s="2" t="s">
        <v>36</v>
      </c>
      <c r="C244" s="2">
        <v>4</v>
      </c>
      <c r="D244" s="13">
        <v>45627</v>
      </c>
      <c r="E244" s="3">
        <v>3875</v>
      </c>
      <c r="F244" s="3">
        <v>2947</v>
      </c>
      <c r="G244" s="17">
        <f>F244/E244</f>
        <v>0.76051612903225807</v>
      </c>
      <c r="H244" s="3">
        <v>6420</v>
      </c>
      <c r="I244" s="3">
        <f>F244*H244</f>
        <v>18919740</v>
      </c>
      <c r="J244" s="3">
        <v>5821752</v>
      </c>
      <c r="K244" s="3">
        <f>I244+J244</f>
        <v>24741492</v>
      </c>
      <c r="L244" s="3">
        <v>13631443</v>
      </c>
      <c r="M244" s="3">
        <f>K244-L244</f>
        <v>11110049</v>
      </c>
      <c r="N244" s="3">
        <f>I244/E244</f>
        <v>4882.5135483870972</v>
      </c>
      <c r="O244" s="3">
        <f>M244/E244</f>
        <v>2867.1094193548388</v>
      </c>
      <c r="P244" s="18">
        <v>3.9</v>
      </c>
      <c r="Q244" s="2">
        <v>4</v>
      </c>
      <c r="R244" s="3">
        <v>122</v>
      </c>
    </row>
    <row r="245" spans="1:18" x14ac:dyDescent="0.2">
      <c r="A245" s="2" t="s">
        <v>39</v>
      </c>
      <c r="B245" s="2" t="s">
        <v>36</v>
      </c>
      <c r="C245" s="2">
        <v>4</v>
      </c>
      <c r="D245" s="13">
        <v>45658</v>
      </c>
      <c r="E245" s="3">
        <v>3875</v>
      </c>
      <c r="F245" s="3">
        <v>3129</v>
      </c>
      <c r="G245" s="17">
        <f>F245/E245</f>
        <v>0.80748387096774199</v>
      </c>
      <c r="H245" s="3">
        <v>6530</v>
      </c>
      <c r="I245" s="3">
        <f>F245*H245</f>
        <v>20432370</v>
      </c>
      <c r="J245" s="3">
        <v>8403375</v>
      </c>
      <c r="K245" s="3">
        <f>I245+J245</f>
        <v>28835745</v>
      </c>
      <c r="L245" s="3">
        <v>15556223</v>
      </c>
      <c r="M245" s="3">
        <f>K245-L245</f>
        <v>13279522</v>
      </c>
      <c r="N245" s="3">
        <f>I245/E245</f>
        <v>5272.869677419355</v>
      </c>
      <c r="O245" s="3">
        <f>M245/E245</f>
        <v>3426.9734193548388</v>
      </c>
      <c r="P245" s="18">
        <v>4.3</v>
      </c>
      <c r="Q245" s="2">
        <v>1</v>
      </c>
      <c r="R245" s="3">
        <v>126</v>
      </c>
    </row>
    <row r="246" spans="1:18" x14ac:dyDescent="0.2">
      <c r="A246" s="2" t="s">
        <v>39</v>
      </c>
      <c r="B246" s="2" t="s">
        <v>36</v>
      </c>
      <c r="C246" s="2">
        <v>4</v>
      </c>
      <c r="D246" s="13">
        <v>45689</v>
      </c>
      <c r="E246" s="3">
        <v>3500</v>
      </c>
      <c r="F246" s="3">
        <v>2882</v>
      </c>
      <c r="G246" s="17">
        <f>F246/E246</f>
        <v>0.8234285714285714</v>
      </c>
      <c r="H246" s="3">
        <v>6180</v>
      </c>
      <c r="I246" s="3">
        <f>F246*H246</f>
        <v>17810760</v>
      </c>
      <c r="J246" s="3">
        <v>4882947</v>
      </c>
      <c r="K246" s="3">
        <f>I246+J246</f>
        <v>22693707</v>
      </c>
      <c r="L246" s="3">
        <v>12825564</v>
      </c>
      <c r="M246" s="3">
        <f>K246-L246</f>
        <v>9868143</v>
      </c>
      <c r="N246" s="3">
        <f>I246/E246</f>
        <v>5088.7885714285712</v>
      </c>
      <c r="O246" s="3">
        <f>M246/E246</f>
        <v>2819.4694285714286</v>
      </c>
      <c r="P246" s="18">
        <v>4.2</v>
      </c>
      <c r="Q246" s="2">
        <v>2</v>
      </c>
      <c r="R246" s="3">
        <v>120</v>
      </c>
    </row>
    <row r="247" spans="1:18" x14ac:dyDescent="0.2">
      <c r="A247" s="2" t="s">
        <v>39</v>
      </c>
      <c r="B247" s="2" t="s">
        <v>36</v>
      </c>
      <c r="C247" s="2">
        <v>4</v>
      </c>
      <c r="D247" s="13">
        <v>45717</v>
      </c>
      <c r="E247" s="3">
        <v>3875</v>
      </c>
      <c r="F247" s="3">
        <v>3307</v>
      </c>
      <c r="G247" s="17">
        <f>F247/E247</f>
        <v>0.85341935483870968</v>
      </c>
      <c r="H247" s="3">
        <v>6620</v>
      </c>
      <c r="I247" s="3">
        <f>F247*H247</f>
        <v>21892340</v>
      </c>
      <c r="J247" s="3">
        <v>9777688</v>
      </c>
      <c r="K247" s="3">
        <f>I247+J247</f>
        <v>31670028</v>
      </c>
      <c r="L247" s="3">
        <v>16523064</v>
      </c>
      <c r="M247" s="3">
        <f>K247-L247</f>
        <v>15146964</v>
      </c>
      <c r="N247" s="3">
        <f>I247/E247</f>
        <v>5649.6361290322584</v>
      </c>
      <c r="O247" s="3">
        <f>M247/E247</f>
        <v>3908.8939354838708</v>
      </c>
      <c r="P247" s="18">
        <v>4.4000000000000004</v>
      </c>
      <c r="Q247" s="2">
        <v>1</v>
      </c>
      <c r="R247" s="3">
        <v>125</v>
      </c>
    </row>
    <row r="248" spans="1:18" x14ac:dyDescent="0.2">
      <c r="A248" s="2" t="s">
        <v>39</v>
      </c>
      <c r="B248" s="2" t="s">
        <v>36</v>
      </c>
      <c r="C248" s="2">
        <v>4</v>
      </c>
      <c r="D248" s="13">
        <v>45748</v>
      </c>
      <c r="E248" s="3">
        <v>3750</v>
      </c>
      <c r="F248" s="3">
        <v>2505</v>
      </c>
      <c r="G248" s="17">
        <f>F248/E248</f>
        <v>0.66800000000000004</v>
      </c>
      <c r="H248" s="3">
        <v>5080</v>
      </c>
      <c r="I248" s="3">
        <f>F248*H248</f>
        <v>12725400</v>
      </c>
      <c r="J248" s="3">
        <v>5190558</v>
      </c>
      <c r="K248" s="3">
        <f>I248+J248</f>
        <v>17915958</v>
      </c>
      <c r="L248" s="3">
        <v>12049176</v>
      </c>
      <c r="M248" s="3">
        <f>K248-L248</f>
        <v>5866782</v>
      </c>
      <c r="N248" s="3">
        <f>I248/E248</f>
        <v>3393.44</v>
      </c>
      <c r="O248" s="3">
        <f>M248/E248</f>
        <v>1564.4752000000001</v>
      </c>
      <c r="P248" s="18">
        <v>4.4000000000000004</v>
      </c>
      <c r="Q248" s="2">
        <v>1</v>
      </c>
      <c r="R248" s="3">
        <v>126</v>
      </c>
    </row>
    <row r="249" spans="1:18" x14ac:dyDescent="0.2">
      <c r="A249" s="2" t="s">
        <v>39</v>
      </c>
      <c r="B249" s="2" t="s">
        <v>36</v>
      </c>
      <c r="C249" s="2">
        <v>4</v>
      </c>
      <c r="D249" s="13">
        <v>45778</v>
      </c>
      <c r="E249" s="3">
        <v>3875</v>
      </c>
      <c r="F249" s="3">
        <v>2537</v>
      </c>
      <c r="G249" s="17">
        <f>F249/E249</f>
        <v>0.65470967741935482</v>
      </c>
      <c r="H249" s="3">
        <v>5340</v>
      </c>
      <c r="I249" s="3">
        <f>F249*H249</f>
        <v>13547580</v>
      </c>
      <c r="J249" s="3">
        <v>4591663</v>
      </c>
      <c r="K249" s="3">
        <f>I249+J249</f>
        <v>18139243</v>
      </c>
      <c r="L249" s="3">
        <v>11815774</v>
      </c>
      <c r="M249" s="3">
        <f>K249-L249</f>
        <v>6323469</v>
      </c>
      <c r="N249" s="3">
        <f>I249/E249</f>
        <v>3496.1496774193547</v>
      </c>
      <c r="O249" s="3">
        <f>M249/E249</f>
        <v>1631.8629677419356</v>
      </c>
      <c r="P249" s="18">
        <v>4.2</v>
      </c>
      <c r="Q249" s="2">
        <v>0</v>
      </c>
      <c r="R249" s="3">
        <v>119</v>
      </c>
    </row>
    <row r="250" spans="1:18" x14ac:dyDescent="0.2">
      <c r="A250" s="2" t="s">
        <v>39</v>
      </c>
      <c r="B250" s="2" t="s">
        <v>36</v>
      </c>
      <c r="C250" s="2">
        <v>4</v>
      </c>
      <c r="D250" s="13">
        <v>45809</v>
      </c>
      <c r="E250" s="3">
        <v>3750</v>
      </c>
      <c r="F250" s="3">
        <v>1702</v>
      </c>
      <c r="G250" s="17">
        <f>F250/E250</f>
        <v>0.45386666666666664</v>
      </c>
      <c r="H250" s="3">
        <v>4150</v>
      </c>
      <c r="I250" s="3">
        <f>F250*H250</f>
        <v>7063300</v>
      </c>
      <c r="J250" s="3">
        <v>3055218</v>
      </c>
      <c r="K250" s="3">
        <f>I250+J250</f>
        <v>10118518</v>
      </c>
      <c r="L250" s="3">
        <v>8666308</v>
      </c>
      <c r="M250" s="3">
        <f>K250-L250</f>
        <v>1452210</v>
      </c>
      <c r="N250" s="3">
        <f>I250/E250</f>
        <v>1883.5466666666666</v>
      </c>
      <c r="O250" s="3">
        <f>M250/E250</f>
        <v>387.25599999999997</v>
      </c>
      <c r="P250" s="18">
        <v>4.5</v>
      </c>
      <c r="Q250" s="2">
        <v>2</v>
      </c>
      <c r="R250" s="3">
        <v>120</v>
      </c>
    </row>
    <row r="251" spans="1:18" x14ac:dyDescent="0.2">
      <c r="A251" s="2" t="s">
        <v>39</v>
      </c>
      <c r="B251" s="2" t="s">
        <v>36</v>
      </c>
      <c r="C251" s="2">
        <v>4</v>
      </c>
      <c r="D251" s="13">
        <v>45839</v>
      </c>
      <c r="E251" s="3">
        <v>3875</v>
      </c>
      <c r="F251" s="3">
        <v>2005</v>
      </c>
      <c r="G251" s="17">
        <f>F251/E251</f>
        <v>0.51741935483870971</v>
      </c>
      <c r="H251" s="3">
        <v>4250</v>
      </c>
      <c r="I251" s="3">
        <f>F251*H251</f>
        <v>8521250</v>
      </c>
      <c r="J251" s="3">
        <v>1903882</v>
      </c>
      <c r="K251" s="3">
        <f>I251+J251</f>
        <v>10425132</v>
      </c>
      <c r="L251" s="3">
        <v>9002986</v>
      </c>
      <c r="M251" s="3">
        <f>K251-L251</f>
        <v>1422146</v>
      </c>
      <c r="N251" s="3">
        <f>I251/E251</f>
        <v>2199.0322580645161</v>
      </c>
      <c r="O251" s="3">
        <f>M251/E251</f>
        <v>367.00541935483869</v>
      </c>
      <c r="P251" s="18">
        <v>4.2</v>
      </c>
      <c r="Q251" s="2">
        <v>1</v>
      </c>
      <c r="R251" s="3">
        <v>130</v>
      </c>
    </row>
    <row r="252" spans="1:18" x14ac:dyDescent="0.2">
      <c r="A252" s="2" t="s">
        <v>39</v>
      </c>
      <c r="B252" s="2" t="s">
        <v>36</v>
      </c>
      <c r="C252" s="2">
        <v>4</v>
      </c>
      <c r="D252" s="13">
        <v>45870</v>
      </c>
      <c r="E252" s="3">
        <v>3875</v>
      </c>
      <c r="F252" s="3">
        <v>2069</v>
      </c>
      <c r="G252" s="17">
        <f>F252/E252</f>
        <v>0.53393548387096779</v>
      </c>
      <c r="H252" s="3">
        <v>4000</v>
      </c>
      <c r="I252" s="3">
        <f>F252*H252</f>
        <v>8276000</v>
      </c>
      <c r="J252" s="3">
        <v>3137290</v>
      </c>
      <c r="K252" s="3">
        <f>I252+J252</f>
        <v>11413290</v>
      </c>
      <c r="L252" s="3">
        <v>9469628</v>
      </c>
      <c r="M252" s="3">
        <f>K252-L252</f>
        <v>1943662</v>
      </c>
      <c r="N252" s="3">
        <f>I252/E252</f>
        <v>2135.7419354838707</v>
      </c>
      <c r="O252" s="3">
        <f>M252/E252</f>
        <v>501.59019354838711</v>
      </c>
      <c r="P252" s="18">
        <v>4.2</v>
      </c>
      <c r="Q252" s="2">
        <v>0</v>
      </c>
      <c r="R252" s="3">
        <v>124</v>
      </c>
    </row>
    <row r="253" spans="1:18" x14ac:dyDescent="0.2">
      <c r="A253" s="2" t="s">
        <v>39</v>
      </c>
      <c r="B253" s="2" t="s">
        <v>36</v>
      </c>
      <c r="C253" s="2">
        <v>4</v>
      </c>
      <c r="D253" s="13">
        <v>45901</v>
      </c>
      <c r="E253" s="3">
        <v>3750</v>
      </c>
      <c r="F253" s="3">
        <v>1699</v>
      </c>
      <c r="G253" s="17">
        <f>F253/E253</f>
        <v>0.45306666666666667</v>
      </c>
      <c r="H253" s="3">
        <v>4050</v>
      </c>
      <c r="I253" s="3">
        <f>F253*H253</f>
        <v>6880950</v>
      </c>
      <c r="J253" s="3">
        <v>2954056</v>
      </c>
      <c r="K253" s="3">
        <f>I253+J253</f>
        <v>9835006</v>
      </c>
      <c r="L253" s="3">
        <v>8877580</v>
      </c>
      <c r="M253" s="3">
        <f>K253-L253</f>
        <v>957426</v>
      </c>
      <c r="N253" s="3">
        <f>I253/E253</f>
        <v>1834.92</v>
      </c>
      <c r="O253" s="3">
        <f>M253/E253</f>
        <v>255.31360000000001</v>
      </c>
      <c r="P253" s="18">
        <v>4.3</v>
      </c>
      <c r="Q253" s="2">
        <v>0</v>
      </c>
      <c r="R253" s="3">
        <v>127</v>
      </c>
    </row>
    <row r="254" spans="1:18" x14ac:dyDescent="0.2">
      <c r="A254" s="2" t="s">
        <v>39</v>
      </c>
      <c r="B254" s="2" t="s">
        <v>36</v>
      </c>
      <c r="C254" s="2">
        <v>4</v>
      </c>
      <c r="D254" s="13">
        <v>45931</v>
      </c>
      <c r="E254" s="3">
        <v>3875</v>
      </c>
      <c r="F254" s="3">
        <v>3129</v>
      </c>
      <c r="G254" s="17">
        <f>F254/E254</f>
        <v>0.80748387096774199</v>
      </c>
      <c r="H254" s="3">
        <v>6640</v>
      </c>
      <c r="I254" s="3">
        <f>F254*H254</f>
        <v>20776560</v>
      </c>
      <c r="J254" s="3">
        <v>7237824</v>
      </c>
      <c r="K254" s="3">
        <f>I254+J254</f>
        <v>28014384</v>
      </c>
      <c r="L254" s="3">
        <v>15512033</v>
      </c>
      <c r="M254" s="3">
        <f>K254-L254</f>
        <v>12502351</v>
      </c>
      <c r="N254" s="3">
        <f>I254/E254</f>
        <v>5361.6929032258067</v>
      </c>
      <c r="O254" s="3">
        <f>M254/E254</f>
        <v>3226.4131612903225</v>
      </c>
      <c r="P254" s="18">
        <v>4</v>
      </c>
      <c r="Q254" s="2">
        <v>1</v>
      </c>
      <c r="R254" s="3">
        <v>125</v>
      </c>
    </row>
    <row r="255" spans="1:18" x14ac:dyDescent="0.2">
      <c r="A255" s="2" t="s">
        <v>39</v>
      </c>
      <c r="B255" s="2" t="s">
        <v>36</v>
      </c>
      <c r="C255" s="2">
        <v>4</v>
      </c>
      <c r="D255" s="13">
        <v>45962</v>
      </c>
      <c r="E255" s="3">
        <v>3750</v>
      </c>
      <c r="F255" s="3">
        <v>3064</v>
      </c>
      <c r="G255" s="17">
        <f>F255/E255</f>
        <v>0.81706666666666672</v>
      </c>
      <c r="H255" s="3">
        <v>6520</v>
      </c>
      <c r="I255" s="3">
        <f>F255*H255</f>
        <v>19977280</v>
      </c>
      <c r="J255" s="3">
        <v>4446481</v>
      </c>
      <c r="K255" s="3">
        <f>I255+J255</f>
        <v>24423761</v>
      </c>
      <c r="L255" s="3">
        <v>13115019</v>
      </c>
      <c r="M255" s="3">
        <f>K255-L255</f>
        <v>11308742</v>
      </c>
      <c r="N255" s="3">
        <f>I255/E255</f>
        <v>5327.2746666666662</v>
      </c>
      <c r="O255" s="3">
        <f>M255/E255</f>
        <v>3015.6645333333331</v>
      </c>
      <c r="P255" s="18">
        <v>4.4000000000000004</v>
      </c>
      <c r="Q255" s="2">
        <v>2</v>
      </c>
      <c r="R255" s="3">
        <v>122</v>
      </c>
    </row>
    <row r="256" spans="1:18" x14ac:dyDescent="0.2">
      <c r="A256" s="2" t="s">
        <v>39</v>
      </c>
      <c r="B256" s="2" t="s">
        <v>36</v>
      </c>
      <c r="C256" s="2">
        <v>4</v>
      </c>
      <c r="D256" s="13">
        <v>45992</v>
      </c>
      <c r="E256" s="3">
        <v>3875</v>
      </c>
      <c r="F256" s="3">
        <v>3250</v>
      </c>
      <c r="G256" s="17">
        <f>F256/E256</f>
        <v>0.83870967741935487</v>
      </c>
      <c r="H256" s="3">
        <v>6530</v>
      </c>
      <c r="I256" s="3">
        <f>F256*H256</f>
        <v>21222500</v>
      </c>
      <c r="J256" s="3">
        <v>8558561</v>
      </c>
      <c r="K256" s="3">
        <f>I256+J256</f>
        <v>29781061</v>
      </c>
      <c r="L256" s="3">
        <v>15309871</v>
      </c>
      <c r="M256" s="3">
        <f>K256-L256</f>
        <v>14471190</v>
      </c>
      <c r="N256" s="3">
        <f>I256/E256</f>
        <v>5476.7741935483873</v>
      </c>
      <c r="O256" s="3">
        <f>M256/E256</f>
        <v>3734.5006451612903</v>
      </c>
      <c r="P256" s="18">
        <v>4.3</v>
      </c>
      <c r="Q256" s="2">
        <v>3</v>
      </c>
      <c r="R256" s="3">
        <v>130</v>
      </c>
    </row>
    <row r="257" spans="1:18" x14ac:dyDescent="0.2">
      <c r="A257" s="2" t="s">
        <v>39</v>
      </c>
      <c r="B257" s="2" t="s">
        <v>36</v>
      </c>
      <c r="C257" s="2">
        <v>4</v>
      </c>
      <c r="D257" s="13">
        <v>46023</v>
      </c>
      <c r="E257" s="3">
        <v>3875</v>
      </c>
      <c r="F257" s="3">
        <v>3280</v>
      </c>
      <c r="G257" s="17">
        <f>F257/E257</f>
        <v>0.84645161290322579</v>
      </c>
      <c r="H257" s="3">
        <v>6480</v>
      </c>
      <c r="I257" s="3">
        <f>F257*H257</f>
        <v>21254400</v>
      </c>
      <c r="J257" s="3">
        <v>7379474</v>
      </c>
      <c r="K257" s="3">
        <f>I257+J257</f>
        <v>28633874</v>
      </c>
      <c r="L257" s="3">
        <v>15915727</v>
      </c>
      <c r="M257" s="3">
        <f>K257-L257</f>
        <v>12718147</v>
      </c>
      <c r="N257" s="3">
        <f>I257/E257</f>
        <v>5485.0064516129032</v>
      </c>
      <c r="O257" s="3">
        <f>M257/E257</f>
        <v>3282.1024516129032</v>
      </c>
      <c r="P257" s="18">
        <v>4.0999999999999996</v>
      </c>
      <c r="Q257" s="2">
        <v>1</v>
      </c>
      <c r="R257" s="3">
        <v>127</v>
      </c>
    </row>
    <row r="258" spans="1:18" x14ac:dyDescent="0.2">
      <c r="A258" s="2" t="s">
        <v>39</v>
      </c>
      <c r="B258" s="2" t="s">
        <v>36</v>
      </c>
      <c r="C258" s="2">
        <v>4</v>
      </c>
      <c r="D258" s="13">
        <v>46054</v>
      </c>
      <c r="E258" s="3">
        <v>3500</v>
      </c>
      <c r="F258" s="3">
        <v>3001</v>
      </c>
      <c r="G258" s="17">
        <f>F258/E258</f>
        <v>0.85742857142857143</v>
      </c>
      <c r="H258" s="3">
        <v>6730</v>
      </c>
      <c r="I258" s="3">
        <f>F258*H258</f>
        <v>20196730</v>
      </c>
      <c r="J258" s="3">
        <v>4838370</v>
      </c>
      <c r="K258" s="3">
        <f>I258+J258</f>
        <v>25035100</v>
      </c>
      <c r="L258" s="3">
        <v>13525546</v>
      </c>
      <c r="M258" s="3">
        <f>K258-L258</f>
        <v>11509554</v>
      </c>
      <c r="N258" s="3">
        <f>I258/E258</f>
        <v>5770.494285714286</v>
      </c>
      <c r="O258" s="3">
        <f>M258/E258</f>
        <v>3288.444</v>
      </c>
      <c r="P258" s="18">
        <v>4.0999999999999996</v>
      </c>
      <c r="Q258" s="2">
        <v>5</v>
      </c>
      <c r="R258" s="3">
        <v>119</v>
      </c>
    </row>
    <row r="259" spans="1:18" x14ac:dyDescent="0.2">
      <c r="A259" s="2" t="s">
        <v>39</v>
      </c>
      <c r="B259" s="2" t="s">
        <v>36</v>
      </c>
      <c r="C259" s="2">
        <v>4</v>
      </c>
      <c r="D259" s="13">
        <v>46082</v>
      </c>
      <c r="E259" s="3">
        <v>3875</v>
      </c>
      <c r="F259" s="3">
        <v>3470</v>
      </c>
      <c r="G259" s="17">
        <f>F259/E259</f>
        <v>0.89548387096774196</v>
      </c>
      <c r="H259" s="3">
        <v>6670</v>
      </c>
      <c r="I259" s="3">
        <f>F259*H259</f>
        <v>23144900</v>
      </c>
      <c r="J259" s="3">
        <v>7333744</v>
      </c>
      <c r="K259" s="3">
        <f>I259+J259</f>
        <v>30478644</v>
      </c>
      <c r="L259" s="3">
        <v>16268920</v>
      </c>
      <c r="M259" s="3">
        <f>K259-L259</f>
        <v>14209724</v>
      </c>
      <c r="N259" s="3">
        <f>I259/E259</f>
        <v>5972.8774193548388</v>
      </c>
      <c r="O259" s="3">
        <f>M259/E259</f>
        <v>3667.0255483870969</v>
      </c>
      <c r="P259" s="18">
        <v>4</v>
      </c>
      <c r="Q259" s="2">
        <v>1</v>
      </c>
      <c r="R259" s="3">
        <v>129</v>
      </c>
    </row>
    <row r="260" spans="1:18" x14ac:dyDescent="0.2">
      <c r="A260" s="2" t="s">
        <v>39</v>
      </c>
      <c r="B260" s="2" t="s">
        <v>36</v>
      </c>
      <c r="C260" s="2">
        <v>4</v>
      </c>
      <c r="D260" s="13">
        <v>46113</v>
      </c>
      <c r="E260" s="3">
        <v>3750</v>
      </c>
      <c r="F260" s="3">
        <v>2701</v>
      </c>
      <c r="G260" s="17">
        <f>F260/E260</f>
        <v>0.72026666666666672</v>
      </c>
      <c r="H260" s="3">
        <v>5420</v>
      </c>
      <c r="I260" s="3">
        <f>F260*H260</f>
        <v>14639420</v>
      </c>
      <c r="J260" s="3">
        <v>3877207</v>
      </c>
      <c r="K260" s="3">
        <f>I260+J260</f>
        <v>18516627</v>
      </c>
      <c r="L260" s="3">
        <v>11511726</v>
      </c>
      <c r="M260" s="3">
        <f>K260-L260</f>
        <v>7004901</v>
      </c>
      <c r="N260" s="3">
        <f>I260/E260</f>
        <v>3903.8453333333332</v>
      </c>
      <c r="O260" s="3">
        <f>M260/E260</f>
        <v>1867.9736</v>
      </c>
      <c r="P260" s="18">
        <v>4.0999999999999996</v>
      </c>
      <c r="Q260" s="2">
        <v>2</v>
      </c>
      <c r="R260" s="3">
        <v>130</v>
      </c>
    </row>
    <row r="261" spans="1:18" x14ac:dyDescent="0.2">
      <c r="A261" s="2" t="s">
        <v>39</v>
      </c>
      <c r="B261" s="2" t="s">
        <v>36</v>
      </c>
      <c r="C261" s="2">
        <v>4</v>
      </c>
      <c r="D261" s="13">
        <v>46143</v>
      </c>
      <c r="E261" s="3">
        <v>3875</v>
      </c>
      <c r="F261" s="3">
        <v>2645</v>
      </c>
      <c r="G261" s="17">
        <f>F261/E261</f>
        <v>0.68258064516129036</v>
      </c>
      <c r="H261" s="3">
        <v>5420</v>
      </c>
      <c r="I261" s="3">
        <f>F261*H261</f>
        <v>14335900</v>
      </c>
      <c r="J261" s="3">
        <v>5897405</v>
      </c>
      <c r="K261" s="3">
        <f>I261+J261</f>
        <v>20233305</v>
      </c>
      <c r="L261" s="3">
        <v>12851817</v>
      </c>
      <c r="M261" s="3">
        <f>K261-L261</f>
        <v>7381488</v>
      </c>
      <c r="N261" s="3">
        <f>I261/E261</f>
        <v>3699.5870967741935</v>
      </c>
      <c r="O261" s="3">
        <f>M261/E261</f>
        <v>1904.9001290322581</v>
      </c>
      <c r="P261" s="18">
        <v>4.4000000000000004</v>
      </c>
      <c r="Q261" s="2">
        <v>1</v>
      </c>
      <c r="R261" s="3">
        <v>119</v>
      </c>
    </row>
    <row r="262" spans="1:18" x14ac:dyDescent="0.2">
      <c r="A262" s="2" t="s">
        <v>39</v>
      </c>
      <c r="B262" s="2" t="s">
        <v>36</v>
      </c>
      <c r="C262" s="2">
        <v>4</v>
      </c>
      <c r="D262" s="13">
        <v>46174</v>
      </c>
      <c r="E262" s="3">
        <v>3750</v>
      </c>
      <c r="F262" s="3">
        <v>1924</v>
      </c>
      <c r="G262" s="17">
        <f>F262/E262</f>
        <v>0.51306666666666667</v>
      </c>
      <c r="H262" s="3">
        <v>4220</v>
      </c>
      <c r="I262" s="3">
        <f>F262*H262</f>
        <v>8119280</v>
      </c>
      <c r="J262" s="3">
        <v>3229945</v>
      </c>
      <c r="K262" s="3">
        <f>I262+J262</f>
        <v>11349225</v>
      </c>
      <c r="L262" s="3">
        <v>8917569</v>
      </c>
      <c r="M262" s="3">
        <f>K262-L262</f>
        <v>2431656</v>
      </c>
      <c r="N262" s="3">
        <f>I262/E262</f>
        <v>2165.1413333333335</v>
      </c>
      <c r="O262" s="3">
        <f>M262/E262</f>
        <v>648.44159999999999</v>
      </c>
      <c r="P262" s="18">
        <v>4</v>
      </c>
      <c r="Q262" s="2">
        <v>3</v>
      </c>
      <c r="R262" s="3">
        <v>129</v>
      </c>
    </row>
    <row r="263" spans="1:18" x14ac:dyDescent="0.2">
      <c r="A263" s="2" t="s">
        <v>39</v>
      </c>
      <c r="B263" s="2" t="s">
        <v>36</v>
      </c>
      <c r="C263" s="2">
        <v>4</v>
      </c>
      <c r="D263" s="13">
        <v>46204</v>
      </c>
      <c r="E263" s="3">
        <v>3875</v>
      </c>
      <c r="F263" s="3">
        <v>1903</v>
      </c>
      <c r="G263" s="17">
        <f>F263/E263</f>
        <v>0.49109677419354841</v>
      </c>
      <c r="H263" s="3">
        <v>4300</v>
      </c>
      <c r="I263" s="3">
        <f>F263*H263</f>
        <v>8182900</v>
      </c>
      <c r="J263" s="3">
        <v>2143488</v>
      </c>
      <c r="K263" s="3">
        <f>I263+J263</f>
        <v>10326388</v>
      </c>
      <c r="L263" s="3">
        <v>9100399</v>
      </c>
      <c r="M263" s="3">
        <f>K263-L263</f>
        <v>1225989</v>
      </c>
      <c r="N263" s="3">
        <f>I263/E263</f>
        <v>2111.7161290322579</v>
      </c>
      <c r="O263" s="3">
        <f>M263/E263</f>
        <v>316.38425806451613</v>
      </c>
      <c r="P263" s="18">
        <v>4.0999999999999996</v>
      </c>
      <c r="Q263" s="2">
        <v>2</v>
      </c>
      <c r="R263" s="3">
        <v>129</v>
      </c>
    </row>
    <row r="264" spans="1:18" x14ac:dyDescent="0.2">
      <c r="A264" s="2" t="s">
        <v>39</v>
      </c>
      <c r="B264" s="2" t="s">
        <v>36</v>
      </c>
      <c r="C264" s="2">
        <v>4</v>
      </c>
      <c r="D264" s="13">
        <v>46235</v>
      </c>
      <c r="E264" s="3">
        <v>3875</v>
      </c>
      <c r="F264" s="3">
        <v>1971</v>
      </c>
      <c r="G264" s="17">
        <f>F264/E264</f>
        <v>0.50864516129032256</v>
      </c>
      <c r="H264" s="3">
        <v>4510</v>
      </c>
      <c r="I264" s="3">
        <f>F264*H264</f>
        <v>8889210</v>
      </c>
      <c r="J264" s="3">
        <v>3903023</v>
      </c>
      <c r="K264" s="3">
        <f>I264+J264</f>
        <v>12792233</v>
      </c>
      <c r="L264" s="3">
        <v>10122562</v>
      </c>
      <c r="M264" s="3">
        <f>K264-L264</f>
        <v>2669671</v>
      </c>
      <c r="N264" s="3">
        <f>I264/E264</f>
        <v>2293.9896774193548</v>
      </c>
      <c r="O264" s="3">
        <f>M264/E264</f>
        <v>688.94735483870966</v>
      </c>
      <c r="P264" s="18">
        <v>4</v>
      </c>
      <c r="Q264" s="2">
        <v>3</v>
      </c>
      <c r="R264" s="3">
        <v>124</v>
      </c>
    </row>
    <row r="265" spans="1:18" x14ac:dyDescent="0.2">
      <c r="A265" s="2" t="s">
        <v>39</v>
      </c>
      <c r="B265" s="2" t="s">
        <v>36</v>
      </c>
      <c r="C265" s="2">
        <v>4</v>
      </c>
      <c r="D265" s="13">
        <v>46266</v>
      </c>
      <c r="E265" s="3">
        <v>3750</v>
      </c>
      <c r="F265" s="3">
        <v>2106</v>
      </c>
      <c r="G265" s="17">
        <f>F265/E265</f>
        <v>0.56159999999999999</v>
      </c>
      <c r="H265" s="3">
        <v>4220</v>
      </c>
      <c r="I265" s="3">
        <f>F265*H265</f>
        <v>8887320</v>
      </c>
      <c r="J265" s="3">
        <v>1995162</v>
      </c>
      <c r="K265" s="3">
        <f>I265+J265</f>
        <v>10882482</v>
      </c>
      <c r="L265" s="3">
        <v>9390434</v>
      </c>
      <c r="M265" s="3">
        <f>K265-L265</f>
        <v>1492048</v>
      </c>
      <c r="N265" s="3">
        <f>I265/E265</f>
        <v>2369.9520000000002</v>
      </c>
      <c r="O265" s="3">
        <f>M265/E265</f>
        <v>397.87946666666664</v>
      </c>
      <c r="P265" s="18">
        <v>4.2</v>
      </c>
      <c r="Q265" s="2">
        <v>5</v>
      </c>
      <c r="R265" s="3">
        <v>124</v>
      </c>
    </row>
    <row r="266" spans="1:18" x14ac:dyDescent="0.2">
      <c r="A266" s="2" t="s">
        <v>41</v>
      </c>
      <c r="B266" s="2" t="s">
        <v>36</v>
      </c>
      <c r="C266" s="2">
        <v>3</v>
      </c>
      <c r="D266" s="13">
        <v>45566</v>
      </c>
      <c r="E266" s="3">
        <v>1643</v>
      </c>
      <c r="F266" s="3">
        <v>1482</v>
      </c>
      <c r="G266" s="17">
        <f>F266/E266</f>
        <v>0.90200852099817408</v>
      </c>
      <c r="H266" s="3">
        <v>4430</v>
      </c>
      <c r="I266" s="3">
        <f>F266*H266</f>
        <v>6565260</v>
      </c>
      <c r="J266" s="3">
        <v>2081704</v>
      </c>
      <c r="K266" s="3">
        <f>I266+J266</f>
        <v>8646964</v>
      </c>
      <c r="L266" s="3">
        <v>4391851</v>
      </c>
      <c r="M266" s="3">
        <f>K266-L266</f>
        <v>4255113</v>
      </c>
      <c r="N266" s="3">
        <f>I266/E266</f>
        <v>3995.897748021911</v>
      </c>
      <c r="O266" s="3">
        <f>M266/E266</f>
        <v>2589.8435788192332</v>
      </c>
      <c r="P266" s="18">
        <v>3.4</v>
      </c>
      <c r="Q266" s="2">
        <v>1</v>
      </c>
      <c r="R266" s="3">
        <v>30</v>
      </c>
    </row>
    <row r="267" spans="1:18" x14ac:dyDescent="0.2">
      <c r="A267" s="2" t="s">
        <v>41</v>
      </c>
      <c r="B267" s="2" t="s">
        <v>36</v>
      </c>
      <c r="C267" s="2">
        <v>3</v>
      </c>
      <c r="D267" s="13">
        <v>45597</v>
      </c>
      <c r="E267" s="3">
        <v>1590</v>
      </c>
      <c r="F267" s="3">
        <v>1331</v>
      </c>
      <c r="G267" s="17">
        <f>F267/E267</f>
        <v>0.83710691823899375</v>
      </c>
      <c r="H267" s="3">
        <v>4440</v>
      </c>
      <c r="I267" s="3">
        <f>F267*H267</f>
        <v>5909640</v>
      </c>
      <c r="J267" s="3">
        <v>2545353</v>
      </c>
      <c r="K267" s="3">
        <f>I267+J267</f>
        <v>8454993</v>
      </c>
      <c r="L267" s="3">
        <v>4370049</v>
      </c>
      <c r="M267" s="3">
        <f>K267-L267</f>
        <v>4084944</v>
      </c>
      <c r="N267" s="3">
        <f>I267/E267</f>
        <v>3716.7547169811319</v>
      </c>
      <c r="O267" s="3">
        <f>M267/E267</f>
        <v>2569.147169811321</v>
      </c>
      <c r="P267" s="18">
        <v>3.8</v>
      </c>
      <c r="Q267" s="2">
        <v>0</v>
      </c>
      <c r="R267" s="3">
        <v>30</v>
      </c>
    </row>
    <row r="268" spans="1:18" x14ac:dyDescent="0.2">
      <c r="A268" s="2" t="s">
        <v>41</v>
      </c>
      <c r="B268" s="2" t="s">
        <v>36</v>
      </c>
      <c r="C268" s="2">
        <v>3</v>
      </c>
      <c r="D268" s="13">
        <v>45627</v>
      </c>
      <c r="E268" s="3">
        <v>1643</v>
      </c>
      <c r="F268" s="3">
        <v>1438</v>
      </c>
      <c r="G268" s="17">
        <f>F268/E268</f>
        <v>0.87522824102251973</v>
      </c>
      <c r="H268" s="3">
        <v>4270</v>
      </c>
      <c r="I268" s="3">
        <f>F268*H268</f>
        <v>6140260</v>
      </c>
      <c r="J268" s="3">
        <v>2538177</v>
      </c>
      <c r="K268" s="3">
        <f>I268+J268</f>
        <v>8678437</v>
      </c>
      <c r="L268" s="3">
        <v>4815327</v>
      </c>
      <c r="M268" s="3">
        <f>K268-L268</f>
        <v>3863110</v>
      </c>
      <c r="N268" s="3">
        <f>I268/E268</f>
        <v>3737.2245891661596</v>
      </c>
      <c r="O268" s="3">
        <f>M268/E268</f>
        <v>2351.2538040170421</v>
      </c>
      <c r="P268" s="18">
        <v>3.5</v>
      </c>
      <c r="Q268" s="2">
        <v>2</v>
      </c>
      <c r="R268" s="3">
        <v>31</v>
      </c>
    </row>
    <row r="269" spans="1:18" x14ac:dyDescent="0.2">
      <c r="A269" s="2" t="s">
        <v>41</v>
      </c>
      <c r="B269" s="2" t="s">
        <v>36</v>
      </c>
      <c r="C269" s="2">
        <v>3</v>
      </c>
      <c r="D269" s="13">
        <v>45658</v>
      </c>
      <c r="E269" s="3">
        <v>1643</v>
      </c>
      <c r="F269" s="3">
        <v>1449</v>
      </c>
      <c r="G269" s="17">
        <f>F269/E269</f>
        <v>0.8819233110164334</v>
      </c>
      <c r="H269" s="3">
        <v>4350</v>
      </c>
      <c r="I269" s="3">
        <f>F269*H269</f>
        <v>6303150</v>
      </c>
      <c r="J269" s="3">
        <v>2557726</v>
      </c>
      <c r="K269" s="3">
        <f>I269+J269</f>
        <v>8860876</v>
      </c>
      <c r="L269" s="3">
        <v>4668604</v>
      </c>
      <c r="M269" s="3">
        <f>K269-L269</f>
        <v>4192272</v>
      </c>
      <c r="N269" s="3">
        <f>I269/E269</f>
        <v>3836.3664029214851</v>
      </c>
      <c r="O269" s="3">
        <f>M269/E269</f>
        <v>2551.5958612294585</v>
      </c>
      <c r="P269" s="18">
        <v>3.4</v>
      </c>
      <c r="Q269" s="2">
        <v>2</v>
      </c>
      <c r="R269" s="3">
        <v>31</v>
      </c>
    </row>
    <row r="270" spans="1:18" x14ac:dyDescent="0.2">
      <c r="A270" s="2" t="s">
        <v>41</v>
      </c>
      <c r="B270" s="2" t="s">
        <v>36</v>
      </c>
      <c r="C270" s="2">
        <v>3</v>
      </c>
      <c r="D270" s="13">
        <v>45689</v>
      </c>
      <c r="E270" s="3">
        <v>1484</v>
      </c>
      <c r="F270" s="3">
        <v>1312</v>
      </c>
      <c r="G270" s="17">
        <f>F270/E270</f>
        <v>0.88409703504043125</v>
      </c>
      <c r="H270" s="3">
        <v>4490</v>
      </c>
      <c r="I270" s="3">
        <f>F270*H270</f>
        <v>5890880</v>
      </c>
      <c r="J270" s="3">
        <v>2545748</v>
      </c>
      <c r="K270" s="3">
        <f>I270+J270</f>
        <v>8436628</v>
      </c>
      <c r="L270" s="3">
        <v>4382011</v>
      </c>
      <c r="M270" s="3">
        <f>K270-L270</f>
        <v>4054617</v>
      </c>
      <c r="N270" s="3">
        <f>I270/E270</f>
        <v>3969.5956873315363</v>
      </c>
      <c r="O270" s="3">
        <f>M270/E270</f>
        <v>2732.2216981132074</v>
      </c>
      <c r="P270" s="18">
        <v>3.8</v>
      </c>
      <c r="Q270" s="2">
        <v>1</v>
      </c>
      <c r="R270" s="3">
        <v>33</v>
      </c>
    </row>
    <row r="271" spans="1:18" x14ac:dyDescent="0.2">
      <c r="A271" s="2" t="s">
        <v>41</v>
      </c>
      <c r="B271" s="2" t="s">
        <v>36</v>
      </c>
      <c r="C271" s="2">
        <v>3</v>
      </c>
      <c r="D271" s="13">
        <v>45717</v>
      </c>
      <c r="E271" s="3">
        <v>1643</v>
      </c>
      <c r="F271" s="3">
        <v>1535</v>
      </c>
      <c r="G271" s="17">
        <f>F271/E271</f>
        <v>0.93426658551430308</v>
      </c>
      <c r="H271" s="3">
        <v>4450</v>
      </c>
      <c r="I271" s="3">
        <f>F271*H271</f>
        <v>6830750</v>
      </c>
      <c r="J271" s="3">
        <v>2324110</v>
      </c>
      <c r="K271" s="3">
        <f>I271+J271</f>
        <v>9154860</v>
      </c>
      <c r="L271" s="3">
        <v>4516081</v>
      </c>
      <c r="M271" s="3">
        <f>K271-L271</f>
        <v>4638779</v>
      </c>
      <c r="N271" s="3">
        <f>I271/E271</f>
        <v>4157.4863055386486</v>
      </c>
      <c r="O271" s="3">
        <f>M271/E271</f>
        <v>2823.3590992087643</v>
      </c>
      <c r="P271" s="18">
        <v>3.5</v>
      </c>
      <c r="Q271" s="2">
        <v>1</v>
      </c>
      <c r="R271" s="3">
        <v>33</v>
      </c>
    </row>
    <row r="272" spans="1:18" x14ac:dyDescent="0.2">
      <c r="A272" s="2" t="s">
        <v>41</v>
      </c>
      <c r="B272" s="2" t="s">
        <v>36</v>
      </c>
      <c r="C272" s="2">
        <v>3</v>
      </c>
      <c r="D272" s="13">
        <v>45748</v>
      </c>
      <c r="E272" s="3">
        <v>1590</v>
      </c>
      <c r="F272" s="3">
        <v>1157</v>
      </c>
      <c r="G272" s="17">
        <f>F272/E272</f>
        <v>0.72767295597484272</v>
      </c>
      <c r="H272" s="3">
        <v>3660</v>
      </c>
      <c r="I272" s="3">
        <f>F272*H272</f>
        <v>4234620</v>
      </c>
      <c r="J272" s="3">
        <v>1350319</v>
      </c>
      <c r="K272" s="3">
        <f>I272+J272</f>
        <v>5584939</v>
      </c>
      <c r="L272" s="3">
        <v>3529472</v>
      </c>
      <c r="M272" s="3">
        <f>K272-L272</f>
        <v>2055467</v>
      </c>
      <c r="N272" s="3">
        <f>I272/E272</f>
        <v>2663.2830188679245</v>
      </c>
      <c r="O272" s="3">
        <f>M272/E272</f>
        <v>1292.7465408805031</v>
      </c>
      <c r="P272" s="18">
        <v>3.6</v>
      </c>
      <c r="Q272" s="2">
        <v>0</v>
      </c>
      <c r="R272" s="3">
        <v>31</v>
      </c>
    </row>
    <row r="273" spans="1:18" x14ac:dyDescent="0.2">
      <c r="A273" s="2" t="s">
        <v>41</v>
      </c>
      <c r="B273" s="2" t="s">
        <v>36</v>
      </c>
      <c r="C273" s="2">
        <v>3</v>
      </c>
      <c r="D273" s="13">
        <v>45778</v>
      </c>
      <c r="E273" s="3">
        <v>1643</v>
      </c>
      <c r="F273" s="3">
        <v>1199</v>
      </c>
      <c r="G273" s="17">
        <f>F273/E273</f>
        <v>0.72976262933657943</v>
      </c>
      <c r="H273" s="3">
        <v>3490</v>
      </c>
      <c r="I273" s="3">
        <f>F273*H273</f>
        <v>4184510</v>
      </c>
      <c r="J273" s="3">
        <v>1434818</v>
      </c>
      <c r="K273" s="3">
        <f>I273+J273</f>
        <v>5619328</v>
      </c>
      <c r="L273" s="3">
        <v>3603678</v>
      </c>
      <c r="M273" s="3">
        <f>K273-L273</f>
        <v>2015650</v>
      </c>
      <c r="N273" s="3">
        <f>I273/E273</f>
        <v>2546.8715763846621</v>
      </c>
      <c r="O273" s="3">
        <f>M273/E273</f>
        <v>1226.8107121119904</v>
      </c>
      <c r="P273" s="18">
        <v>3.6</v>
      </c>
      <c r="Q273" s="2">
        <v>2</v>
      </c>
      <c r="R273" s="3">
        <v>32</v>
      </c>
    </row>
    <row r="274" spans="1:18" x14ac:dyDescent="0.2">
      <c r="A274" s="2" t="s">
        <v>41</v>
      </c>
      <c r="B274" s="2" t="s">
        <v>36</v>
      </c>
      <c r="C274" s="2">
        <v>3</v>
      </c>
      <c r="D274" s="13">
        <v>45809</v>
      </c>
      <c r="E274" s="3">
        <v>1590</v>
      </c>
      <c r="F274" s="3">
        <v>931</v>
      </c>
      <c r="G274" s="17">
        <f>F274/E274</f>
        <v>0.58553459119496853</v>
      </c>
      <c r="H274" s="3">
        <v>2810</v>
      </c>
      <c r="I274" s="3">
        <f>F274*H274</f>
        <v>2616110</v>
      </c>
      <c r="J274" s="3">
        <v>940739</v>
      </c>
      <c r="K274" s="3">
        <f>I274+J274</f>
        <v>3556849</v>
      </c>
      <c r="L274" s="3">
        <v>2924267</v>
      </c>
      <c r="M274" s="3">
        <f>K274-L274</f>
        <v>632582</v>
      </c>
      <c r="N274" s="3">
        <f>I274/E274</f>
        <v>1645.3522012578617</v>
      </c>
      <c r="O274" s="3">
        <f>M274/E274</f>
        <v>397.85031446540881</v>
      </c>
      <c r="P274" s="18">
        <v>3.5</v>
      </c>
      <c r="Q274" s="2">
        <v>2</v>
      </c>
      <c r="R274" s="3">
        <v>32</v>
      </c>
    </row>
    <row r="275" spans="1:18" x14ac:dyDescent="0.2">
      <c r="A275" s="2" t="s">
        <v>41</v>
      </c>
      <c r="B275" s="2" t="s">
        <v>36</v>
      </c>
      <c r="C275" s="2">
        <v>3</v>
      </c>
      <c r="D275" s="13">
        <v>45839</v>
      </c>
      <c r="E275" s="3">
        <v>1643</v>
      </c>
      <c r="F275" s="3">
        <v>954</v>
      </c>
      <c r="G275" s="17">
        <f>F275/E275</f>
        <v>0.58064516129032262</v>
      </c>
      <c r="H275" s="3">
        <v>2910</v>
      </c>
      <c r="I275" s="3">
        <f>F275*H275</f>
        <v>2776140</v>
      </c>
      <c r="J275" s="3">
        <v>967059</v>
      </c>
      <c r="K275" s="3">
        <f>I275+J275</f>
        <v>3743199</v>
      </c>
      <c r="L275" s="3">
        <v>2966338</v>
      </c>
      <c r="M275" s="3">
        <f>K275-L275</f>
        <v>776861</v>
      </c>
      <c r="N275" s="3">
        <f>I275/E275</f>
        <v>1689.6774193548388</v>
      </c>
      <c r="O275" s="3">
        <f>M275/E275</f>
        <v>472.830797321972</v>
      </c>
      <c r="P275" s="18">
        <v>3.8</v>
      </c>
      <c r="Q275" s="2">
        <v>1</v>
      </c>
      <c r="R275" s="3">
        <v>32</v>
      </c>
    </row>
    <row r="276" spans="1:18" x14ac:dyDescent="0.2">
      <c r="A276" s="2" t="s">
        <v>41</v>
      </c>
      <c r="B276" s="2" t="s">
        <v>36</v>
      </c>
      <c r="C276" s="2">
        <v>3</v>
      </c>
      <c r="D276" s="13">
        <v>45870</v>
      </c>
      <c r="E276" s="3">
        <v>1643</v>
      </c>
      <c r="F276" s="3">
        <v>929</v>
      </c>
      <c r="G276" s="17">
        <f>F276/E276</f>
        <v>0.56542909312233713</v>
      </c>
      <c r="H276" s="3">
        <v>2820</v>
      </c>
      <c r="I276" s="3">
        <f>F276*H276</f>
        <v>2619780</v>
      </c>
      <c r="J276" s="3">
        <v>895183</v>
      </c>
      <c r="K276" s="3">
        <f>I276+J276</f>
        <v>3514963</v>
      </c>
      <c r="L276" s="3">
        <v>2937633</v>
      </c>
      <c r="M276" s="3">
        <f>K276-L276</f>
        <v>577330</v>
      </c>
      <c r="N276" s="3">
        <f>I276/E276</f>
        <v>1594.5100426049908</v>
      </c>
      <c r="O276" s="3">
        <f>M276/E276</f>
        <v>351.38770541692026</v>
      </c>
      <c r="P276" s="18">
        <v>3.5</v>
      </c>
      <c r="Q276" s="2">
        <v>1</v>
      </c>
      <c r="R276" s="3">
        <v>32</v>
      </c>
    </row>
    <row r="277" spans="1:18" x14ac:dyDescent="0.2">
      <c r="A277" s="2" t="s">
        <v>41</v>
      </c>
      <c r="B277" s="2" t="s">
        <v>36</v>
      </c>
      <c r="C277" s="2">
        <v>3</v>
      </c>
      <c r="D277" s="13">
        <v>45901</v>
      </c>
      <c r="E277" s="3">
        <v>1590</v>
      </c>
      <c r="F277" s="3">
        <v>854</v>
      </c>
      <c r="G277" s="17">
        <f>F277/E277</f>
        <v>0.5371069182389937</v>
      </c>
      <c r="H277" s="3">
        <v>2990</v>
      </c>
      <c r="I277" s="3">
        <f>F277*H277</f>
        <v>2553460</v>
      </c>
      <c r="J277" s="3">
        <v>604426</v>
      </c>
      <c r="K277" s="3">
        <f>I277+J277</f>
        <v>3157886</v>
      </c>
      <c r="L277" s="3">
        <v>2584329</v>
      </c>
      <c r="M277" s="3">
        <f>K277-L277</f>
        <v>573557</v>
      </c>
      <c r="N277" s="3">
        <f>I277/E277</f>
        <v>1605.9496855345913</v>
      </c>
      <c r="O277" s="3">
        <f>M277/E277</f>
        <v>360.72767295597487</v>
      </c>
      <c r="P277" s="18">
        <v>3.4</v>
      </c>
      <c r="Q277" s="2">
        <v>1</v>
      </c>
      <c r="R277" s="3">
        <v>33</v>
      </c>
    </row>
    <row r="278" spans="1:18" x14ac:dyDescent="0.2">
      <c r="A278" s="2" t="s">
        <v>41</v>
      </c>
      <c r="B278" s="2" t="s">
        <v>36</v>
      </c>
      <c r="C278" s="2">
        <v>3</v>
      </c>
      <c r="D278" s="13">
        <v>45931</v>
      </c>
      <c r="E278" s="3">
        <v>1643</v>
      </c>
      <c r="F278" s="3">
        <v>1532</v>
      </c>
      <c r="G278" s="17">
        <f>F278/E278</f>
        <v>0.93244065733414483</v>
      </c>
      <c r="H278" s="3">
        <v>4560</v>
      </c>
      <c r="I278" s="3">
        <f>F278*H278</f>
        <v>6985920</v>
      </c>
      <c r="J278" s="3">
        <v>2120191</v>
      </c>
      <c r="K278" s="3">
        <f>I278+J278</f>
        <v>9106111</v>
      </c>
      <c r="L278" s="3">
        <v>4892833</v>
      </c>
      <c r="M278" s="3">
        <f>K278-L278</f>
        <v>4213278</v>
      </c>
      <c r="N278" s="3">
        <f>I278/E278</f>
        <v>4251.9293974437005</v>
      </c>
      <c r="O278" s="3">
        <f>M278/E278</f>
        <v>2564.3810103469264</v>
      </c>
      <c r="P278" s="18">
        <v>3.7</v>
      </c>
      <c r="Q278" s="2">
        <v>1</v>
      </c>
      <c r="R278" s="3">
        <v>32</v>
      </c>
    </row>
    <row r="279" spans="1:18" x14ac:dyDescent="0.2">
      <c r="A279" s="2" t="s">
        <v>41</v>
      </c>
      <c r="B279" s="2" t="s">
        <v>36</v>
      </c>
      <c r="C279" s="2">
        <v>3</v>
      </c>
      <c r="D279" s="13">
        <v>45962</v>
      </c>
      <c r="E279" s="3">
        <v>1590</v>
      </c>
      <c r="F279" s="3">
        <v>1542</v>
      </c>
      <c r="G279" s="17">
        <f>F279/E279</f>
        <v>0.96981132075471699</v>
      </c>
      <c r="H279" s="3">
        <v>4750</v>
      </c>
      <c r="I279" s="3">
        <f>F279*H279</f>
        <v>7324500</v>
      </c>
      <c r="J279" s="3">
        <v>1650766</v>
      </c>
      <c r="K279" s="3">
        <f>I279+J279</f>
        <v>8975266</v>
      </c>
      <c r="L279" s="3">
        <v>4675197</v>
      </c>
      <c r="M279" s="3">
        <f>K279-L279</f>
        <v>4300069</v>
      </c>
      <c r="N279" s="3">
        <f>I279/E279</f>
        <v>4606.6037735849059</v>
      </c>
      <c r="O279" s="3">
        <f>M279/E279</f>
        <v>2704.4459119496855</v>
      </c>
      <c r="P279" s="18">
        <v>3.9</v>
      </c>
      <c r="Q279" s="2">
        <v>2</v>
      </c>
      <c r="R279" s="3">
        <v>31</v>
      </c>
    </row>
    <row r="280" spans="1:18" x14ac:dyDescent="0.2">
      <c r="A280" s="2" t="s">
        <v>41</v>
      </c>
      <c r="B280" s="2" t="s">
        <v>36</v>
      </c>
      <c r="C280" s="2">
        <v>3</v>
      </c>
      <c r="D280" s="13">
        <v>45992</v>
      </c>
      <c r="E280" s="3">
        <v>1643</v>
      </c>
      <c r="F280" s="3">
        <v>1507</v>
      </c>
      <c r="G280" s="17">
        <f>F280/E280</f>
        <v>0.91722458916615945</v>
      </c>
      <c r="H280" s="3">
        <v>4780</v>
      </c>
      <c r="I280" s="3">
        <f>F280*H280</f>
        <v>7203460</v>
      </c>
      <c r="J280" s="3">
        <v>1804619</v>
      </c>
      <c r="K280" s="3">
        <f>I280+J280</f>
        <v>9008079</v>
      </c>
      <c r="L280" s="3">
        <v>4876887</v>
      </c>
      <c r="M280" s="3">
        <f>K280-L280</f>
        <v>4131192</v>
      </c>
      <c r="N280" s="3">
        <f>I280/E280</f>
        <v>4384.3335362142425</v>
      </c>
      <c r="O280" s="3">
        <f>M280/E280</f>
        <v>2514.4199634814363</v>
      </c>
      <c r="P280" s="18">
        <v>3.7</v>
      </c>
      <c r="Q280" s="2">
        <v>2</v>
      </c>
      <c r="R280" s="3">
        <v>33</v>
      </c>
    </row>
    <row r="281" spans="1:18" x14ac:dyDescent="0.2">
      <c r="A281" s="2" t="s">
        <v>41</v>
      </c>
      <c r="B281" s="2" t="s">
        <v>36</v>
      </c>
      <c r="C281" s="2">
        <v>3</v>
      </c>
      <c r="D281" s="13">
        <v>46023</v>
      </c>
      <c r="E281" s="3">
        <v>1643</v>
      </c>
      <c r="F281" s="3">
        <v>1507</v>
      </c>
      <c r="G281" s="17">
        <f>F281/E281</f>
        <v>0.91722458916615945</v>
      </c>
      <c r="H281" s="3">
        <v>4590</v>
      </c>
      <c r="I281" s="3">
        <f>F281*H281</f>
        <v>6917130</v>
      </c>
      <c r="J281" s="3">
        <v>2872906</v>
      </c>
      <c r="K281" s="3">
        <f>I281+J281</f>
        <v>9790036</v>
      </c>
      <c r="L281" s="3">
        <v>5020813</v>
      </c>
      <c r="M281" s="3">
        <f>K281-L281</f>
        <v>4769223</v>
      </c>
      <c r="N281" s="3">
        <f>I281/E281</f>
        <v>4210.060864272672</v>
      </c>
      <c r="O281" s="3">
        <f>M281/E281</f>
        <v>2902.7528910529518</v>
      </c>
      <c r="P281" s="18">
        <v>3.4</v>
      </c>
      <c r="Q281" s="2">
        <v>3</v>
      </c>
      <c r="R281" s="3">
        <v>32</v>
      </c>
    </row>
    <row r="282" spans="1:18" x14ac:dyDescent="0.2">
      <c r="A282" s="2" t="s">
        <v>41</v>
      </c>
      <c r="B282" s="2" t="s">
        <v>36</v>
      </c>
      <c r="C282" s="2">
        <v>3</v>
      </c>
      <c r="D282" s="13">
        <v>46054</v>
      </c>
      <c r="E282" s="3">
        <v>1484</v>
      </c>
      <c r="F282" s="3">
        <v>1439</v>
      </c>
      <c r="G282" s="17">
        <f>F282/E282</f>
        <v>0.96967654986522911</v>
      </c>
      <c r="H282" s="3">
        <v>4780</v>
      </c>
      <c r="I282" s="3">
        <f>F282*H282</f>
        <v>6878420</v>
      </c>
      <c r="J282" s="3">
        <v>1808732</v>
      </c>
      <c r="K282" s="3">
        <f>I282+J282</f>
        <v>8687152</v>
      </c>
      <c r="L282" s="3">
        <v>4210213</v>
      </c>
      <c r="M282" s="3">
        <f>K282-L282</f>
        <v>4476939</v>
      </c>
      <c r="N282" s="3">
        <f>I282/E282</f>
        <v>4635.0539083557951</v>
      </c>
      <c r="O282" s="3">
        <f>M282/E282</f>
        <v>3016.8052560646902</v>
      </c>
      <c r="P282" s="18">
        <v>3.6</v>
      </c>
      <c r="Q282" s="2">
        <v>2</v>
      </c>
      <c r="R282" s="3">
        <v>33</v>
      </c>
    </row>
    <row r="283" spans="1:18" x14ac:dyDescent="0.2">
      <c r="A283" s="2" t="s">
        <v>41</v>
      </c>
      <c r="B283" s="2" t="s">
        <v>36</v>
      </c>
      <c r="C283" s="2">
        <v>3</v>
      </c>
      <c r="D283" s="13">
        <v>46082</v>
      </c>
      <c r="E283" s="3">
        <v>1643</v>
      </c>
      <c r="F283" s="3">
        <v>1565</v>
      </c>
      <c r="G283" s="17">
        <f>F283/E283</f>
        <v>0.95252586731588562</v>
      </c>
      <c r="H283" s="3">
        <v>4690</v>
      </c>
      <c r="I283" s="3">
        <f>F283*H283</f>
        <v>7339850</v>
      </c>
      <c r="J283" s="3">
        <v>1624633</v>
      </c>
      <c r="K283" s="3">
        <f>I283+J283</f>
        <v>8964483</v>
      </c>
      <c r="L283" s="3">
        <v>4891190</v>
      </c>
      <c r="M283" s="3">
        <f>K283-L283</f>
        <v>4073293</v>
      </c>
      <c r="N283" s="3">
        <f>I283/E283</f>
        <v>4467.3463177115036</v>
      </c>
      <c r="O283" s="3">
        <f>M283/E283</f>
        <v>2479.1801582471089</v>
      </c>
      <c r="P283" s="18">
        <v>3.4</v>
      </c>
      <c r="Q283" s="2">
        <v>2</v>
      </c>
      <c r="R283" s="3">
        <v>33</v>
      </c>
    </row>
    <row r="284" spans="1:18" x14ac:dyDescent="0.2">
      <c r="A284" s="2" t="s">
        <v>41</v>
      </c>
      <c r="B284" s="2" t="s">
        <v>36</v>
      </c>
      <c r="C284" s="2">
        <v>3</v>
      </c>
      <c r="D284" s="13">
        <v>46113</v>
      </c>
      <c r="E284" s="3">
        <v>1590</v>
      </c>
      <c r="F284" s="3">
        <v>1267</v>
      </c>
      <c r="G284" s="17">
        <f>F284/E284</f>
        <v>0.79685534591194973</v>
      </c>
      <c r="H284" s="3">
        <v>3710</v>
      </c>
      <c r="I284" s="3">
        <f>F284*H284</f>
        <v>4700570</v>
      </c>
      <c r="J284" s="3">
        <v>1184619</v>
      </c>
      <c r="K284" s="3">
        <f>I284+J284</f>
        <v>5885189</v>
      </c>
      <c r="L284" s="3">
        <v>3457338</v>
      </c>
      <c r="M284" s="3">
        <f>K284-L284</f>
        <v>2427851</v>
      </c>
      <c r="N284" s="3">
        <f>I284/E284</f>
        <v>2956.3333333333335</v>
      </c>
      <c r="O284" s="3">
        <f>M284/E284</f>
        <v>1526.9503144654088</v>
      </c>
      <c r="P284" s="18">
        <v>3.5</v>
      </c>
      <c r="Q284" s="2">
        <v>1</v>
      </c>
      <c r="R284" s="3">
        <v>32</v>
      </c>
    </row>
    <row r="285" spans="1:18" x14ac:dyDescent="0.2">
      <c r="A285" s="2" t="s">
        <v>41</v>
      </c>
      <c r="B285" s="2" t="s">
        <v>36</v>
      </c>
      <c r="C285" s="2">
        <v>3</v>
      </c>
      <c r="D285" s="13">
        <v>46143</v>
      </c>
      <c r="E285" s="3">
        <v>1643</v>
      </c>
      <c r="F285" s="3">
        <v>1380</v>
      </c>
      <c r="G285" s="17">
        <f>F285/E285</f>
        <v>0.83992696287279367</v>
      </c>
      <c r="H285" s="3">
        <v>3720</v>
      </c>
      <c r="I285" s="3">
        <f>F285*H285</f>
        <v>5133600</v>
      </c>
      <c r="J285" s="3">
        <v>1500559</v>
      </c>
      <c r="K285" s="3">
        <f>I285+J285</f>
        <v>6634159</v>
      </c>
      <c r="L285" s="3">
        <v>4093443</v>
      </c>
      <c r="M285" s="3">
        <f>K285-L285</f>
        <v>2540716</v>
      </c>
      <c r="N285" s="3">
        <f>I285/E285</f>
        <v>3124.5283018867926</v>
      </c>
      <c r="O285" s="3">
        <f>M285/E285</f>
        <v>1546.388314059647</v>
      </c>
      <c r="P285" s="18">
        <v>3.7</v>
      </c>
      <c r="Q285" s="2">
        <v>2</v>
      </c>
      <c r="R285" s="3">
        <v>32</v>
      </c>
    </row>
    <row r="286" spans="1:18" x14ac:dyDescent="0.2">
      <c r="A286" s="2" t="s">
        <v>41</v>
      </c>
      <c r="B286" s="2" t="s">
        <v>36</v>
      </c>
      <c r="C286" s="2">
        <v>3</v>
      </c>
      <c r="D286" s="13">
        <v>46174</v>
      </c>
      <c r="E286" s="3">
        <v>1590</v>
      </c>
      <c r="F286" s="3">
        <v>1026</v>
      </c>
      <c r="G286" s="17">
        <f>F286/E286</f>
        <v>0.6452830188679245</v>
      </c>
      <c r="H286" s="3">
        <v>3010</v>
      </c>
      <c r="I286" s="3">
        <f>F286*H286</f>
        <v>3088260</v>
      </c>
      <c r="J286" s="3">
        <v>1180935</v>
      </c>
      <c r="K286" s="3">
        <f>I286+J286</f>
        <v>4269195</v>
      </c>
      <c r="L286" s="3">
        <v>3130962</v>
      </c>
      <c r="M286" s="3">
        <f>K286-L286</f>
        <v>1138233</v>
      </c>
      <c r="N286" s="3">
        <f>I286/E286</f>
        <v>1942.3018867924529</v>
      </c>
      <c r="O286" s="3">
        <f>M286/E286</f>
        <v>715.86981132075471</v>
      </c>
      <c r="P286" s="18">
        <v>3.5</v>
      </c>
      <c r="Q286" s="2">
        <v>4</v>
      </c>
      <c r="R286" s="3">
        <v>31</v>
      </c>
    </row>
    <row r="287" spans="1:18" x14ac:dyDescent="0.2">
      <c r="A287" s="2" t="s">
        <v>41</v>
      </c>
      <c r="B287" s="2" t="s">
        <v>36</v>
      </c>
      <c r="C287" s="2">
        <v>3</v>
      </c>
      <c r="D287" s="13">
        <v>46204</v>
      </c>
      <c r="E287" s="3">
        <v>1643</v>
      </c>
      <c r="F287" s="3">
        <v>945</v>
      </c>
      <c r="G287" s="17">
        <f>F287/E287</f>
        <v>0.57516737674984786</v>
      </c>
      <c r="H287" s="3">
        <v>2990</v>
      </c>
      <c r="I287" s="3">
        <f>F287*H287</f>
        <v>2825550</v>
      </c>
      <c r="J287" s="3">
        <v>1012926</v>
      </c>
      <c r="K287" s="3">
        <f>I287+J287</f>
        <v>3838476</v>
      </c>
      <c r="L287" s="3">
        <v>3076832</v>
      </c>
      <c r="M287" s="3">
        <f>K287-L287</f>
        <v>761644</v>
      </c>
      <c r="N287" s="3">
        <f>I287/E287</f>
        <v>1719.7504564820451</v>
      </c>
      <c r="O287" s="3">
        <f>M287/E287</f>
        <v>463.56908094948267</v>
      </c>
      <c r="P287" s="18">
        <v>3.8</v>
      </c>
      <c r="Q287" s="2">
        <v>2</v>
      </c>
      <c r="R287" s="3">
        <v>31</v>
      </c>
    </row>
    <row r="288" spans="1:18" x14ac:dyDescent="0.2">
      <c r="A288" s="2" t="s">
        <v>41</v>
      </c>
      <c r="B288" s="2" t="s">
        <v>36</v>
      </c>
      <c r="C288" s="2">
        <v>3</v>
      </c>
      <c r="D288" s="13">
        <v>46235</v>
      </c>
      <c r="E288" s="3">
        <v>1643</v>
      </c>
      <c r="F288" s="3">
        <v>1034</v>
      </c>
      <c r="G288" s="17">
        <f>F288/E288</f>
        <v>0.6293365794278758</v>
      </c>
      <c r="H288" s="3">
        <v>3090</v>
      </c>
      <c r="I288" s="3">
        <f>F288*H288</f>
        <v>3195060</v>
      </c>
      <c r="J288" s="3">
        <v>1316366</v>
      </c>
      <c r="K288" s="3">
        <f>I288+J288</f>
        <v>4511426</v>
      </c>
      <c r="L288" s="3">
        <v>3230448</v>
      </c>
      <c r="M288" s="3">
        <f>K288-L288</f>
        <v>1280978</v>
      </c>
      <c r="N288" s="3">
        <f>I288/E288</f>
        <v>1944.6500304321364</v>
      </c>
      <c r="O288" s="3">
        <f>M288/E288</f>
        <v>779.65794278758369</v>
      </c>
      <c r="P288" s="18">
        <v>3.7</v>
      </c>
      <c r="Q288" s="2">
        <v>1</v>
      </c>
      <c r="R288" s="3">
        <v>31</v>
      </c>
    </row>
    <row r="289" spans="1:18" x14ac:dyDescent="0.2">
      <c r="A289" s="2" t="s">
        <v>41</v>
      </c>
      <c r="B289" s="2" t="s">
        <v>36</v>
      </c>
      <c r="C289" s="2">
        <v>3</v>
      </c>
      <c r="D289" s="13">
        <v>46266</v>
      </c>
      <c r="E289" s="3">
        <v>1590</v>
      </c>
      <c r="F289" s="3">
        <v>980</v>
      </c>
      <c r="G289" s="17">
        <f>F289/E289</f>
        <v>0.61635220125786161</v>
      </c>
      <c r="H289" s="3">
        <v>3080</v>
      </c>
      <c r="I289" s="3">
        <f>F289*H289</f>
        <v>3018400</v>
      </c>
      <c r="J289" s="3">
        <v>1075186</v>
      </c>
      <c r="K289" s="3">
        <f>I289+J289</f>
        <v>4093586</v>
      </c>
      <c r="L289" s="3">
        <v>3153269</v>
      </c>
      <c r="M289" s="3">
        <f>K289-L289</f>
        <v>940317</v>
      </c>
      <c r="N289" s="3">
        <f>I289/E289</f>
        <v>1898.3647798742138</v>
      </c>
      <c r="O289" s="3">
        <f>M289/E289</f>
        <v>591.3943396226415</v>
      </c>
      <c r="P289" s="18">
        <v>3.7</v>
      </c>
      <c r="Q289" s="2">
        <v>1</v>
      </c>
      <c r="R289" s="3">
        <v>32</v>
      </c>
    </row>
    <row r="290" spans="1:18" x14ac:dyDescent="0.2">
      <c r="A290" s="2" t="s">
        <v>43</v>
      </c>
      <c r="B290" s="2" t="s">
        <v>45</v>
      </c>
      <c r="C290" s="2">
        <v>4</v>
      </c>
      <c r="D290" s="13">
        <v>45566</v>
      </c>
      <c r="E290" s="3">
        <v>5146</v>
      </c>
      <c r="F290" s="3">
        <v>3669</v>
      </c>
      <c r="G290" s="17">
        <f>F290/E290</f>
        <v>0.71298095608239409</v>
      </c>
      <c r="H290" s="3">
        <v>4490</v>
      </c>
      <c r="I290" s="3">
        <f>F290*H290</f>
        <v>16473810</v>
      </c>
      <c r="J290" s="3">
        <v>7197338</v>
      </c>
      <c r="K290" s="3">
        <f>I290+J290</f>
        <v>23671148</v>
      </c>
      <c r="L290" s="3">
        <v>13299409</v>
      </c>
      <c r="M290" s="3">
        <f>K290-L290</f>
        <v>10371739</v>
      </c>
      <c r="N290" s="3">
        <f>I290/E290</f>
        <v>3201.2844928099494</v>
      </c>
      <c r="O290" s="3">
        <f>M290/E290</f>
        <v>2015.4953361834434</v>
      </c>
      <c r="P290" s="18">
        <v>3.9</v>
      </c>
      <c r="Q290" s="2">
        <v>1</v>
      </c>
      <c r="R290" s="3">
        <v>167</v>
      </c>
    </row>
    <row r="291" spans="1:18" x14ac:dyDescent="0.2">
      <c r="A291" s="2" t="s">
        <v>43</v>
      </c>
      <c r="B291" s="2" t="s">
        <v>45</v>
      </c>
      <c r="C291" s="2">
        <v>4</v>
      </c>
      <c r="D291" s="13">
        <v>45597</v>
      </c>
      <c r="E291" s="3">
        <v>4980</v>
      </c>
      <c r="F291" s="3">
        <v>3937</v>
      </c>
      <c r="G291" s="17">
        <f>F291/E291</f>
        <v>0.79056224899598393</v>
      </c>
      <c r="H291" s="3">
        <v>4620</v>
      </c>
      <c r="I291" s="3">
        <f>F291*H291</f>
        <v>18188940</v>
      </c>
      <c r="J291" s="3">
        <v>7395030</v>
      </c>
      <c r="K291" s="3">
        <f>I291+J291</f>
        <v>25583970</v>
      </c>
      <c r="L291" s="3">
        <v>14503682</v>
      </c>
      <c r="M291" s="3">
        <f>K291-L291</f>
        <v>11080288</v>
      </c>
      <c r="N291" s="3">
        <f>I291/E291</f>
        <v>3652.397590361446</v>
      </c>
      <c r="O291" s="3">
        <f>M291/E291</f>
        <v>2224.9574297188756</v>
      </c>
      <c r="P291" s="18">
        <v>4.2</v>
      </c>
      <c r="Q291" s="2">
        <v>4</v>
      </c>
      <c r="R291" s="3">
        <v>173</v>
      </c>
    </row>
    <row r="292" spans="1:18" x14ac:dyDescent="0.2">
      <c r="A292" s="2" t="s">
        <v>43</v>
      </c>
      <c r="B292" s="2" t="s">
        <v>45</v>
      </c>
      <c r="C292" s="2">
        <v>4</v>
      </c>
      <c r="D292" s="13">
        <v>45627</v>
      </c>
      <c r="E292" s="3">
        <v>5146</v>
      </c>
      <c r="F292" s="3">
        <v>3628</v>
      </c>
      <c r="G292" s="17">
        <f>F292/E292</f>
        <v>0.70501360279828995</v>
      </c>
      <c r="H292" s="3">
        <v>4570</v>
      </c>
      <c r="I292" s="3">
        <f>F292*H292</f>
        <v>16579960</v>
      </c>
      <c r="J292" s="3">
        <v>6436748</v>
      </c>
      <c r="K292" s="3">
        <f>I292+J292</f>
        <v>23016708</v>
      </c>
      <c r="L292" s="3">
        <v>12996710</v>
      </c>
      <c r="M292" s="3">
        <f>K292-L292</f>
        <v>10019998</v>
      </c>
      <c r="N292" s="3">
        <f>I292/E292</f>
        <v>3221.9121647881848</v>
      </c>
      <c r="O292" s="3">
        <f>M292/E292</f>
        <v>1947.1430237077341</v>
      </c>
      <c r="P292" s="18">
        <v>4.3</v>
      </c>
      <c r="Q292" s="2">
        <v>5</v>
      </c>
      <c r="R292" s="3">
        <v>160</v>
      </c>
    </row>
    <row r="293" spans="1:18" x14ac:dyDescent="0.2">
      <c r="A293" s="2" t="s">
        <v>43</v>
      </c>
      <c r="B293" s="2" t="s">
        <v>45</v>
      </c>
      <c r="C293" s="2">
        <v>4</v>
      </c>
      <c r="D293" s="13">
        <v>45658</v>
      </c>
      <c r="E293" s="3">
        <v>5146</v>
      </c>
      <c r="F293" s="3">
        <v>3979</v>
      </c>
      <c r="G293" s="17">
        <f>F293/E293</f>
        <v>0.77322191993781575</v>
      </c>
      <c r="H293" s="3">
        <v>4800</v>
      </c>
      <c r="I293" s="3">
        <f>F293*H293</f>
        <v>19099200</v>
      </c>
      <c r="J293" s="3">
        <v>5724424</v>
      </c>
      <c r="K293" s="3">
        <f>I293+J293</f>
        <v>24823624</v>
      </c>
      <c r="L293" s="3">
        <v>13616947</v>
      </c>
      <c r="M293" s="3">
        <f>K293-L293</f>
        <v>11206677</v>
      </c>
      <c r="N293" s="3">
        <f>I293/E293</f>
        <v>3711.4652157015157</v>
      </c>
      <c r="O293" s="3">
        <f>M293/E293</f>
        <v>2177.7452390205985</v>
      </c>
      <c r="P293" s="18">
        <v>4.3</v>
      </c>
      <c r="Q293" s="2">
        <v>4</v>
      </c>
      <c r="R293" s="3">
        <v>166</v>
      </c>
    </row>
    <row r="294" spans="1:18" x14ac:dyDescent="0.2">
      <c r="A294" s="2" t="s">
        <v>43</v>
      </c>
      <c r="B294" s="2" t="s">
        <v>45</v>
      </c>
      <c r="C294" s="2">
        <v>4</v>
      </c>
      <c r="D294" s="13">
        <v>45689</v>
      </c>
      <c r="E294" s="3">
        <v>4648</v>
      </c>
      <c r="F294" s="3">
        <v>3295</v>
      </c>
      <c r="G294" s="17">
        <f>F294/E294</f>
        <v>0.70890705679862309</v>
      </c>
      <c r="H294" s="3">
        <v>4820</v>
      </c>
      <c r="I294" s="3">
        <f>F294*H294</f>
        <v>15881900</v>
      </c>
      <c r="J294" s="3">
        <v>4659128</v>
      </c>
      <c r="K294" s="3">
        <f>I294+J294</f>
        <v>20541028</v>
      </c>
      <c r="L294" s="3">
        <v>12271484</v>
      </c>
      <c r="M294" s="3">
        <f>K294-L294</f>
        <v>8269544</v>
      </c>
      <c r="N294" s="3">
        <f>I294/E294</f>
        <v>3416.932013769363</v>
      </c>
      <c r="O294" s="3">
        <f>M294/E294</f>
        <v>1779.1617900172116</v>
      </c>
      <c r="P294" s="18">
        <v>4.0999999999999996</v>
      </c>
      <c r="Q294" s="2">
        <v>3</v>
      </c>
      <c r="R294" s="3">
        <v>160</v>
      </c>
    </row>
    <row r="295" spans="1:18" x14ac:dyDescent="0.2">
      <c r="A295" s="2" t="s">
        <v>43</v>
      </c>
      <c r="B295" s="2" t="s">
        <v>45</v>
      </c>
      <c r="C295" s="2">
        <v>4</v>
      </c>
      <c r="D295" s="13">
        <v>45717</v>
      </c>
      <c r="E295" s="3">
        <v>5146</v>
      </c>
      <c r="F295" s="3">
        <v>3796</v>
      </c>
      <c r="G295" s="17">
        <f>F295/E295</f>
        <v>0.7376603186941314</v>
      </c>
      <c r="H295" s="3">
        <v>4850</v>
      </c>
      <c r="I295" s="3">
        <f>F295*H295</f>
        <v>18410600</v>
      </c>
      <c r="J295" s="3">
        <v>4649657</v>
      </c>
      <c r="K295" s="3">
        <f>I295+J295</f>
        <v>23060257</v>
      </c>
      <c r="L295" s="3">
        <v>13780971</v>
      </c>
      <c r="M295" s="3">
        <f>K295-L295</f>
        <v>9279286</v>
      </c>
      <c r="N295" s="3">
        <f>I295/E295</f>
        <v>3577.6525456665372</v>
      </c>
      <c r="O295" s="3">
        <f>M295/E295</f>
        <v>1803.2036533229693</v>
      </c>
      <c r="P295" s="18">
        <v>4.0999999999999996</v>
      </c>
      <c r="Q295" s="2">
        <v>3</v>
      </c>
      <c r="R295" s="3">
        <v>164</v>
      </c>
    </row>
    <row r="296" spans="1:18" x14ac:dyDescent="0.2">
      <c r="A296" s="2" t="s">
        <v>43</v>
      </c>
      <c r="B296" s="2" t="s">
        <v>45</v>
      </c>
      <c r="C296" s="2">
        <v>4</v>
      </c>
      <c r="D296" s="13">
        <v>45748</v>
      </c>
      <c r="E296" s="3">
        <v>4980</v>
      </c>
      <c r="F296" s="3">
        <v>3059</v>
      </c>
      <c r="G296" s="17">
        <f>F296/E296</f>
        <v>0.61425702811244975</v>
      </c>
      <c r="H296" s="3">
        <v>3890</v>
      </c>
      <c r="I296" s="3">
        <f>F296*H296</f>
        <v>11899510</v>
      </c>
      <c r="J296" s="3">
        <v>4561921</v>
      </c>
      <c r="K296" s="3">
        <f>I296+J296</f>
        <v>16461431</v>
      </c>
      <c r="L296" s="3">
        <v>10431864</v>
      </c>
      <c r="M296" s="3">
        <f>K296-L296</f>
        <v>6029567</v>
      </c>
      <c r="N296" s="3">
        <f>I296/E296</f>
        <v>2389.4598393574297</v>
      </c>
      <c r="O296" s="3">
        <f>M296/E296</f>
        <v>1210.7564257028112</v>
      </c>
      <c r="P296" s="18">
        <v>3.7</v>
      </c>
      <c r="Q296" s="2">
        <v>0</v>
      </c>
      <c r="R296" s="3">
        <v>170</v>
      </c>
    </row>
    <row r="297" spans="1:18" x14ac:dyDescent="0.2">
      <c r="A297" s="2" t="s">
        <v>43</v>
      </c>
      <c r="B297" s="2" t="s">
        <v>45</v>
      </c>
      <c r="C297" s="2">
        <v>4</v>
      </c>
      <c r="D297" s="13">
        <v>45778</v>
      </c>
      <c r="E297" s="3">
        <v>5146</v>
      </c>
      <c r="F297" s="3">
        <v>3124</v>
      </c>
      <c r="G297" s="17">
        <f>F297/E297</f>
        <v>0.6070734551107656</v>
      </c>
      <c r="H297" s="3">
        <v>3670</v>
      </c>
      <c r="I297" s="3">
        <f>F297*H297</f>
        <v>11465080</v>
      </c>
      <c r="J297" s="3">
        <v>3575254</v>
      </c>
      <c r="K297" s="3">
        <f>I297+J297</f>
        <v>15040334</v>
      </c>
      <c r="L297" s="3">
        <v>11129437</v>
      </c>
      <c r="M297" s="3">
        <f>K297-L297</f>
        <v>3910897</v>
      </c>
      <c r="N297" s="3">
        <f>I297/E297</f>
        <v>2227.95958025651</v>
      </c>
      <c r="O297" s="3">
        <f>M297/E297</f>
        <v>759.98775748153901</v>
      </c>
      <c r="P297" s="18">
        <v>4.0999999999999996</v>
      </c>
      <c r="Q297" s="2">
        <v>6</v>
      </c>
      <c r="R297" s="3">
        <v>173</v>
      </c>
    </row>
    <row r="298" spans="1:18" x14ac:dyDescent="0.2">
      <c r="A298" s="2" t="s">
        <v>43</v>
      </c>
      <c r="B298" s="2" t="s">
        <v>45</v>
      </c>
      <c r="C298" s="2">
        <v>4</v>
      </c>
      <c r="D298" s="13">
        <v>45809</v>
      </c>
      <c r="E298" s="3">
        <v>4980</v>
      </c>
      <c r="F298" s="3">
        <v>2270</v>
      </c>
      <c r="G298" s="17">
        <f>F298/E298</f>
        <v>0.45582329317269077</v>
      </c>
      <c r="H298" s="3">
        <v>3030</v>
      </c>
      <c r="I298" s="3">
        <f>F298*H298</f>
        <v>6878100</v>
      </c>
      <c r="J298" s="3">
        <v>3017057</v>
      </c>
      <c r="K298" s="3">
        <f>I298+J298</f>
        <v>9895157</v>
      </c>
      <c r="L298" s="3">
        <v>8757464</v>
      </c>
      <c r="M298" s="3">
        <f>K298-L298</f>
        <v>1137693</v>
      </c>
      <c r="N298" s="3">
        <f>I298/E298</f>
        <v>1381.1445783132531</v>
      </c>
      <c r="O298" s="3">
        <f>M298/E298</f>
        <v>228.45240963855423</v>
      </c>
      <c r="P298" s="18">
        <v>4.2</v>
      </c>
      <c r="Q298" s="2">
        <v>5</v>
      </c>
      <c r="R298" s="3">
        <v>161</v>
      </c>
    </row>
    <row r="299" spans="1:18" x14ac:dyDescent="0.2">
      <c r="A299" s="2" t="s">
        <v>43</v>
      </c>
      <c r="B299" s="2" t="s">
        <v>45</v>
      </c>
      <c r="C299" s="2">
        <v>4</v>
      </c>
      <c r="D299" s="13">
        <v>45839</v>
      </c>
      <c r="E299" s="3">
        <v>5146</v>
      </c>
      <c r="F299" s="3">
        <v>2300</v>
      </c>
      <c r="G299" s="17">
        <f>F299/E299</f>
        <v>0.4469490866692577</v>
      </c>
      <c r="H299" s="3">
        <v>2980</v>
      </c>
      <c r="I299" s="3">
        <f>F299*H299</f>
        <v>6854000</v>
      </c>
      <c r="J299" s="3">
        <v>2844082</v>
      </c>
      <c r="K299" s="3">
        <f>I299+J299</f>
        <v>9698082</v>
      </c>
      <c r="L299" s="3">
        <v>8885692</v>
      </c>
      <c r="M299" s="3">
        <f>K299-L299</f>
        <v>812390</v>
      </c>
      <c r="N299" s="3">
        <f>I299/E299</f>
        <v>1331.9082782743878</v>
      </c>
      <c r="O299" s="3">
        <f>M299/E299</f>
        <v>157.86824718227749</v>
      </c>
      <c r="P299" s="18">
        <v>4.3</v>
      </c>
      <c r="Q299" s="2">
        <v>2</v>
      </c>
      <c r="R299" s="3">
        <v>161</v>
      </c>
    </row>
    <row r="300" spans="1:18" x14ac:dyDescent="0.2">
      <c r="A300" s="2" t="s">
        <v>43</v>
      </c>
      <c r="B300" s="2" t="s">
        <v>45</v>
      </c>
      <c r="C300" s="2">
        <v>4</v>
      </c>
      <c r="D300" s="13">
        <v>45870</v>
      </c>
      <c r="E300" s="3">
        <v>5146</v>
      </c>
      <c r="F300" s="3">
        <v>2439</v>
      </c>
      <c r="G300" s="17">
        <f>F300/E300</f>
        <v>0.47396035755926935</v>
      </c>
      <c r="H300" s="3">
        <v>3000</v>
      </c>
      <c r="I300" s="3">
        <f>F300*H300</f>
        <v>7317000</v>
      </c>
      <c r="J300" s="3">
        <v>2552152</v>
      </c>
      <c r="K300" s="3">
        <f>I300+J300</f>
        <v>9869152</v>
      </c>
      <c r="L300" s="3">
        <v>8814703</v>
      </c>
      <c r="M300" s="3">
        <f>K300-L300</f>
        <v>1054449</v>
      </c>
      <c r="N300" s="3">
        <f>I300/E300</f>
        <v>1421.8810726778081</v>
      </c>
      <c r="O300" s="3">
        <f>M300/E300</f>
        <v>204.90652934317916</v>
      </c>
      <c r="P300" s="18">
        <v>4.0999999999999996</v>
      </c>
      <c r="Q300" s="2">
        <v>1</v>
      </c>
      <c r="R300" s="3">
        <v>170</v>
      </c>
    </row>
    <row r="301" spans="1:18" x14ac:dyDescent="0.2">
      <c r="A301" s="2" t="s">
        <v>43</v>
      </c>
      <c r="B301" s="2" t="s">
        <v>45</v>
      </c>
      <c r="C301" s="2">
        <v>4</v>
      </c>
      <c r="D301" s="13">
        <v>45901</v>
      </c>
      <c r="E301" s="3">
        <v>4980</v>
      </c>
      <c r="F301" s="3">
        <v>2203</v>
      </c>
      <c r="G301" s="17">
        <f>F301/E301</f>
        <v>0.4423694779116466</v>
      </c>
      <c r="H301" s="3">
        <v>3160</v>
      </c>
      <c r="I301" s="3">
        <f>F301*H301</f>
        <v>6961480</v>
      </c>
      <c r="J301" s="3">
        <v>1539622</v>
      </c>
      <c r="K301" s="3">
        <f>I301+J301</f>
        <v>8501102</v>
      </c>
      <c r="L301" s="3">
        <v>7990636</v>
      </c>
      <c r="M301" s="3">
        <f>K301-L301</f>
        <v>510466</v>
      </c>
      <c r="N301" s="3">
        <f>I301/E301</f>
        <v>1397.8875502008032</v>
      </c>
      <c r="O301" s="3">
        <f>M301/E301</f>
        <v>102.50321285140562</v>
      </c>
      <c r="P301" s="18">
        <v>4.2</v>
      </c>
      <c r="Q301" s="2">
        <v>1</v>
      </c>
      <c r="R301" s="3">
        <v>166</v>
      </c>
    </row>
    <row r="302" spans="1:18" x14ac:dyDescent="0.2">
      <c r="A302" s="2" t="s">
        <v>43</v>
      </c>
      <c r="B302" s="2" t="s">
        <v>45</v>
      </c>
      <c r="C302" s="2">
        <v>4</v>
      </c>
      <c r="D302" s="13">
        <v>45931</v>
      </c>
      <c r="E302" s="3">
        <v>5146</v>
      </c>
      <c r="F302" s="3">
        <v>3779</v>
      </c>
      <c r="G302" s="17">
        <f>F302/E302</f>
        <v>0.73435678196657594</v>
      </c>
      <c r="H302" s="3">
        <v>5020</v>
      </c>
      <c r="I302" s="3">
        <f>F302*H302</f>
        <v>18970580</v>
      </c>
      <c r="J302" s="3">
        <v>7737534</v>
      </c>
      <c r="K302" s="3">
        <f>I302+J302</f>
        <v>26708114</v>
      </c>
      <c r="L302" s="3">
        <v>14064935</v>
      </c>
      <c r="M302" s="3">
        <f>K302-L302</f>
        <v>12643179</v>
      </c>
      <c r="N302" s="3">
        <f>I302/E302</f>
        <v>3686.4710454722112</v>
      </c>
      <c r="O302" s="3">
        <f>M302/E302</f>
        <v>2456.894481150408</v>
      </c>
      <c r="P302" s="18">
        <v>4.3</v>
      </c>
      <c r="Q302" s="2">
        <v>5</v>
      </c>
      <c r="R302" s="3">
        <v>169</v>
      </c>
    </row>
    <row r="303" spans="1:18" x14ac:dyDescent="0.2">
      <c r="A303" s="2" t="s">
        <v>43</v>
      </c>
      <c r="B303" s="2" t="s">
        <v>45</v>
      </c>
      <c r="C303" s="2">
        <v>4</v>
      </c>
      <c r="D303" s="13">
        <v>45962</v>
      </c>
      <c r="E303" s="3">
        <v>4980</v>
      </c>
      <c r="F303" s="3">
        <v>3758</v>
      </c>
      <c r="G303" s="17">
        <f>F303/E303</f>
        <v>0.75461847389558234</v>
      </c>
      <c r="H303" s="3">
        <v>4950</v>
      </c>
      <c r="I303" s="3">
        <f>F303*H303</f>
        <v>18602100</v>
      </c>
      <c r="J303" s="3">
        <v>5120882</v>
      </c>
      <c r="K303" s="3">
        <f>I303+J303</f>
        <v>23722982</v>
      </c>
      <c r="L303" s="3">
        <v>12870545</v>
      </c>
      <c r="M303" s="3">
        <f>K303-L303</f>
        <v>10852437</v>
      </c>
      <c r="N303" s="3">
        <f>I303/E303</f>
        <v>3735.3614457831327</v>
      </c>
      <c r="O303" s="3">
        <f>M303/E303</f>
        <v>2179.2042168674698</v>
      </c>
      <c r="P303" s="18">
        <v>4.2</v>
      </c>
      <c r="Q303" s="2">
        <v>4</v>
      </c>
      <c r="R303" s="3">
        <v>165</v>
      </c>
    </row>
    <row r="304" spans="1:18" x14ac:dyDescent="0.2">
      <c r="A304" s="2" t="s">
        <v>43</v>
      </c>
      <c r="B304" s="2" t="s">
        <v>45</v>
      </c>
      <c r="C304" s="2">
        <v>4</v>
      </c>
      <c r="D304" s="13">
        <v>45992</v>
      </c>
      <c r="E304" s="3">
        <v>5146</v>
      </c>
      <c r="F304" s="3">
        <v>4272</v>
      </c>
      <c r="G304" s="17">
        <f>F304/E304</f>
        <v>0.83015934706568206</v>
      </c>
      <c r="H304" s="3">
        <v>4840</v>
      </c>
      <c r="I304" s="3">
        <f>F304*H304</f>
        <v>20676480</v>
      </c>
      <c r="J304" s="3">
        <v>8990358</v>
      </c>
      <c r="K304" s="3">
        <f>I304+J304</f>
        <v>29666838</v>
      </c>
      <c r="L304" s="3">
        <v>16159710</v>
      </c>
      <c r="M304" s="3">
        <f>K304-L304</f>
        <v>13507128</v>
      </c>
      <c r="N304" s="3">
        <f>I304/E304</f>
        <v>4017.9712397979015</v>
      </c>
      <c r="O304" s="3">
        <f>M304/E304</f>
        <v>2624.7819665759812</v>
      </c>
      <c r="P304" s="18">
        <v>4</v>
      </c>
      <c r="Q304" s="2">
        <v>5</v>
      </c>
      <c r="R304" s="3">
        <v>171</v>
      </c>
    </row>
    <row r="305" spans="1:18" x14ac:dyDescent="0.2">
      <c r="A305" s="2" t="s">
        <v>43</v>
      </c>
      <c r="B305" s="2" t="s">
        <v>45</v>
      </c>
      <c r="C305" s="2">
        <v>4</v>
      </c>
      <c r="D305" s="13">
        <v>46023</v>
      </c>
      <c r="E305" s="3">
        <v>5146</v>
      </c>
      <c r="F305" s="3">
        <v>3944</v>
      </c>
      <c r="G305" s="17">
        <f>F305/E305</f>
        <v>0.76642052079284884</v>
      </c>
      <c r="H305" s="3">
        <v>4850</v>
      </c>
      <c r="I305" s="3">
        <f>F305*H305</f>
        <v>19128400</v>
      </c>
      <c r="J305" s="3">
        <v>6326492</v>
      </c>
      <c r="K305" s="3">
        <f>I305+J305</f>
        <v>25454892</v>
      </c>
      <c r="L305" s="3">
        <v>13489710</v>
      </c>
      <c r="M305" s="3">
        <f>K305-L305</f>
        <v>11965182</v>
      </c>
      <c r="N305" s="3">
        <f>I305/E305</f>
        <v>3717.1395258453167</v>
      </c>
      <c r="O305" s="3">
        <f>M305/E305</f>
        <v>2325.1422464049747</v>
      </c>
      <c r="P305" s="18">
        <v>4.0999999999999996</v>
      </c>
      <c r="Q305" s="2">
        <v>1</v>
      </c>
      <c r="R305" s="3">
        <v>164</v>
      </c>
    </row>
    <row r="306" spans="1:18" x14ac:dyDescent="0.2">
      <c r="A306" s="2" t="s">
        <v>43</v>
      </c>
      <c r="B306" s="2" t="s">
        <v>45</v>
      </c>
      <c r="C306" s="2">
        <v>4</v>
      </c>
      <c r="D306" s="13">
        <v>46054</v>
      </c>
      <c r="E306" s="3">
        <v>4648</v>
      </c>
      <c r="F306" s="3">
        <v>3539</v>
      </c>
      <c r="G306" s="17">
        <f>F306/E306</f>
        <v>0.76140275387263334</v>
      </c>
      <c r="H306" s="3">
        <v>4950</v>
      </c>
      <c r="I306" s="3">
        <f>F306*H306</f>
        <v>17518050</v>
      </c>
      <c r="J306" s="3">
        <v>6666378</v>
      </c>
      <c r="K306" s="3">
        <f>I306+J306</f>
        <v>24184428</v>
      </c>
      <c r="L306" s="3">
        <v>13729859</v>
      </c>
      <c r="M306" s="3">
        <f>K306-L306</f>
        <v>10454569</v>
      </c>
      <c r="N306" s="3">
        <f>I306/E306</f>
        <v>3768.9436316695351</v>
      </c>
      <c r="O306" s="3">
        <f>M306/E306</f>
        <v>2249.2618330464716</v>
      </c>
      <c r="P306" s="18">
        <v>4</v>
      </c>
      <c r="Q306" s="2">
        <v>4</v>
      </c>
      <c r="R306" s="3">
        <v>159</v>
      </c>
    </row>
    <row r="307" spans="1:18" x14ac:dyDescent="0.2">
      <c r="A307" s="2" t="s">
        <v>43</v>
      </c>
      <c r="B307" s="2" t="s">
        <v>45</v>
      </c>
      <c r="C307" s="2">
        <v>4</v>
      </c>
      <c r="D307" s="13">
        <v>46082</v>
      </c>
      <c r="E307" s="3">
        <v>5146</v>
      </c>
      <c r="F307" s="3">
        <v>4203</v>
      </c>
      <c r="G307" s="17">
        <f>F307/E307</f>
        <v>0.81675087446560435</v>
      </c>
      <c r="H307" s="3">
        <v>4970</v>
      </c>
      <c r="I307" s="3">
        <f>F307*H307</f>
        <v>20888910</v>
      </c>
      <c r="J307" s="3">
        <v>9278574</v>
      </c>
      <c r="K307" s="3">
        <f>I307+J307</f>
        <v>30167484</v>
      </c>
      <c r="L307" s="3">
        <v>15840325</v>
      </c>
      <c r="M307" s="3">
        <f>K307-L307</f>
        <v>14327159</v>
      </c>
      <c r="N307" s="3">
        <f>I307/E307</f>
        <v>4059.2518460940537</v>
      </c>
      <c r="O307" s="3">
        <f>M307/E307</f>
        <v>2784.1350563544502</v>
      </c>
      <c r="P307" s="18">
        <v>4</v>
      </c>
      <c r="Q307" s="2">
        <v>3</v>
      </c>
      <c r="R307" s="3">
        <v>172</v>
      </c>
    </row>
    <row r="308" spans="1:18" x14ac:dyDescent="0.2">
      <c r="A308" s="2" t="s">
        <v>43</v>
      </c>
      <c r="B308" s="2" t="s">
        <v>45</v>
      </c>
      <c r="C308" s="2">
        <v>4</v>
      </c>
      <c r="D308" s="13">
        <v>46113</v>
      </c>
      <c r="E308" s="3">
        <v>4980</v>
      </c>
      <c r="F308" s="3">
        <v>3259</v>
      </c>
      <c r="G308" s="17">
        <f>F308/E308</f>
        <v>0.65441767068273093</v>
      </c>
      <c r="H308" s="3">
        <v>4090</v>
      </c>
      <c r="I308" s="3">
        <f>F308*H308</f>
        <v>13329310</v>
      </c>
      <c r="J308" s="3">
        <v>3267249</v>
      </c>
      <c r="K308" s="3">
        <f>I308+J308</f>
        <v>16596559</v>
      </c>
      <c r="L308" s="3">
        <v>11352721</v>
      </c>
      <c r="M308" s="3">
        <f>K308-L308</f>
        <v>5243838</v>
      </c>
      <c r="N308" s="3">
        <f>I308/E308</f>
        <v>2676.5682730923695</v>
      </c>
      <c r="O308" s="3">
        <f>M308/E308</f>
        <v>1052.9795180722892</v>
      </c>
      <c r="P308" s="18">
        <v>4.0999999999999996</v>
      </c>
      <c r="Q308" s="2">
        <v>4</v>
      </c>
      <c r="R308" s="3">
        <v>159</v>
      </c>
    </row>
    <row r="309" spans="1:18" x14ac:dyDescent="0.2">
      <c r="A309" s="2" t="s">
        <v>43</v>
      </c>
      <c r="B309" s="2" t="s">
        <v>45</v>
      </c>
      <c r="C309" s="2">
        <v>4</v>
      </c>
      <c r="D309" s="13">
        <v>46143</v>
      </c>
      <c r="E309" s="3">
        <v>5146</v>
      </c>
      <c r="F309" s="3">
        <v>3224</v>
      </c>
      <c r="G309" s="17">
        <f>F309/E309</f>
        <v>0.62650602409638556</v>
      </c>
      <c r="H309" s="3">
        <v>3880</v>
      </c>
      <c r="I309" s="3">
        <f>F309*H309</f>
        <v>12509120</v>
      </c>
      <c r="J309" s="3">
        <v>2984679</v>
      </c>
      <c r="K309" s="3">
        <f>I309+J309</f>
        <v>15493799</v>
      </c>
      <c r="L309" s="3">
        <v>11236485</v>
      </c>
      <c r="M309" s="3">
        <f>K309-L309</f>
        <v>4257314</v>
      </c>
      <c r="N309" s="3">
        <f>I309/E309</f>
        <v>2430.8433734939758</v>
      </c>
      <c r="O309" s="3">
        <f>M309/E309</f>
        <v>827.305479984454</v>
      </c>
      <c r="P309" s="18">
        <v>4.2</v>
      </c>
      <c r="Q309" s="2">
        <v>2</v>
      </c>
      <c r="R309" s="3">
        <v>170</v>
      </c>
    </row>
    <row r="310" spans="1:18" x14ac:dyDescent="0.2">
      <c r="A310" s="2" t="s">
        <v>43</v>
      </c>
      <c r="B310" s="2" t="s">
        <v>45</v>
      </c>
      <c r="C310" s="2">
        <v>4</v>
      </c>
      <c r="D310" s="13">
        <v>46174</v>
      </c>
      <c r="E310" s="3">
        <v>4980</v>
      </c>
      <c r="F310" s="3">
        <v>2280</v>
      </c>
      <c r="G310" s="17">
        <f>F310/E310</f>
        <v>0.45783132530120479</v>
      </c>
      <c r="H310" s="3">
        <v>3130</v>
      </c>
      <c r="I310" s="3">
        <f>F310*H310</f>
        <v>7136400</v>
      </c>
      <c r="J310" s="3">
        <v>2910911</v>
      </c>
      <c r="K310" s="3">
        <f>I310+J310</f>
        <v>10047311</v>
      </c>
      <c r="L310" s="3">
        <v>9103360</v>
      </c>
      <c r="M310" s="3">
        <f>K310-L310</f>
        <v>943951</v>
      </c>
      <c r="N310" s="3">
        <f>I310/E310</f>
        <v>1433.0120481927711</v>
      </c>
      <c r="O310" s="3">
        <f>M310/E310</f>
        <v>189.54839357429719</v>
      </c>
      <c r="P310" s="18">
        <v>4.2</v>
      </c>
      <c r="Q310" s="2">
        <v>1</v>
      </c>
      <c r="R310" s="3">
        <v>159</v>
      </c>
    </row>
    <row r="311" spans="1:18" x14ac:dyDescent="0.2">
      <c r="A311" s="2" t="s">
        <v>43</v>
      </c>
      <c r="B311" s="2" t="s">
        <v>45</v>
      </c>
      <c r="C311" s="2">
        <v>4</v>
      </c>
      <c r="D311" s="13">
        <v>46204</v>
      </c>
      <c r="E311" s="3">
        <v>5146</v>
      </c>
      <c r="F311" s="3">
        <v>2384</v>
      </c>
      <c r="G311" s="17">
        <f>F311/E311</f>
        <v>0.46327244461717837</v>
      </c>
      <c r="H311" s="3">
        <v>3230</v>
      </c>
      <c r="I311" s="3">
        <f>F311*H311</f>
        <v>7700320</v>
      </c>
      <c r="J311" s="3">
        <v>2047593</v>
      </c>
      <c r="K311" s="3">
        <f>I311+J311</f>
        <v>9747913</v>
      </c>
      <c r="L311" s="3">
        <v>8511739</v>
      </c>
      <c r="M311" s="3">
        <f>K311-L311</f>
        <v>1236174</v>
      </c>
      <c r="N311" s="3">
        <f>I311/E311</f>
        <v>1496.3699961134862</v>
      </c>
      <c r="O311" s="3">
        <f>M311/E311</f>
        <v>240.22036533229692</v>
      </c>
      <c r="P311" s="18">
        <v>4.4000000000000004</v>
      </c>
      <c r="Q311" s="2">
        <v>1</v>
      </c>
      <c r="R311" s="3">
        <v>159</v>
      </c>
    </row>
    <row r="312" spans="1:18" x14ac:dyDescent="0.2">
      <c r="A312" s="2" t="s">
        <v>43</v>
      </c>
      <c r="B312" s="2" t="s">
        <v>45</v>
      </c>
      <c r="C312" s="2">
        <v>4</v>
      </c>
      <c r="D312" s="13">
        <v>46235</v>
      </c>
      <c r="E312" s="3">
        <v>5146</v>
      </c>
      <c r="F312" s="3">
        <v>2566</v>
      </c>
      <c r="G312" s="17">
        <f>F312/E312</f>
        <v>0.49863972017100661</v>
      </c>
      <c r="H312" s="3">
        <v>3200</v>
      </c>
      <c r="I312" s="3">
        <f>F312*H312</f>
        <v>8211200</v>
      </c>
      <c r="J312" s="3">
        <v>2399307</v>
      </c>
      <c r="K312" s="3">
        <f>I312+J312</f>
        <v>10610507</v>
      </c>
      <c r="L312" s="3">
        <v>8766400</v>
      </c>
      <c r="M312" s="3">
        <f>K312-L312</f>
        <v>1844107</v>
      </c>
      <c r="N312" s="3">
        <f>I312/E312</f>
        <v>1595.647104547221</v>
      </c>
      <c r="O312" s="3">
        <f>M312/E312</f>
        <v>358.35736494364556</v>
      </c>
      <c r="P312" s="18">
        <v>4</v>
      </c>
      <c r="Q312" s="2">
        <v>0</v>
      </c>
      <c r="R312" s="3">
        <v>174</v>
      </c>
    </row>
    <row r="313" spans="1:18" x14ac:dyDescent="0.2">
      <c r="A313" s="2" t="s">
        <v>43</v>
      </c>
      <c r="B313" s="2" t="s">
        <v>45</v>
      </c>
      <c r="C313" s="2">
        <v>4</v>
      </c>
      <c r="D313" s="13">
        <v>46266</v>
      </c>
      <c r="E313" s="3">
        <v>4980</v>
      </c>
      <c r="F313" s="3">
        <v>2657</v>
      </c>
      <c r="G313" s="17">
        <f>F313/E313</f>
        <v>0.53353413654618476</v>
      </c>
      <c r="H313" s="3">
        <v>3170</v>
      </c>
      <c r="I313" s="3">
        <f>F313*H313</f>
        <v>8422690</v>
      </c>
      <c r="J313" s="3">
        <v>3210325</v>
      </c>
      <c r="K313" s="3">
        <f>I313+J313</f>
        <v>11633015</v>
      </c>
      <c r="L313" s="3">
        <v>9823765</v>
      </c>
      <c r="M313" s="3">
        <f>K313-L313</f>
        <v>1809250</v>
      </c>
      <c r="N313" s="3">
        <f>I313/E313</f>
        <v>1691.3032128514055</v>
      </c>
      <c r="O313" s="3">
        <f>M313/E313</f>
        <v>363.30321285140565</v>
      </c>
      <c r="P313" s="18">
        <v>4.0999999999999996</v>
      </c>
      <c r="Q313" s="2">
        <v>1</v>
      </c>
      <c r="R313" s="3">
        <v>159</v>
      </c>
    </row>
    <row r="314" spans="1:18" x14ac:dyDescent="0.2">
      <c r="A314" s="2" t="s">
        <v>47</v>
      </c>
      <c r="B314" s="2" t="s">
        <v>45</v>
      </c>
      <c r="C314" s="2">
        <v>4</v>
      </c>
      <c r="D314" s="13">
        <v>45566</v>
      </c>
      <c r="E314" s="3">
        <v>5053</v>
      </c>
      <c r="F314" s="3">
        <v>4119</v>
      </c>
      <c r="G314" s="17">
        <f>F314/E314</f>
        <v>0.81515931130021768</v>
      </c>
      <c r="H314" s="3">
        <v>5110</v>
      </c>
      <c r="I314" s="3">
        <f>F314*H314</f>
        <v>21048090</v>
      </c>
      <c r="J314" s="3">
        <v>7350163</v>
      </c>
      <c r="K314" s="3">
        <f>I314+J314</f>
        <v>28398253</v>
      </c>
      <c r="L314" s="3">
        <v>15168350</v>
      </c>
      <c r="M314" s="3">
        <f>K314-L314</f>
        <v>13229903</v>
      </c>
      <c r="N314" s="3">
        <f>I314/E314</f>
        <v>4165.4640807441128</v>
      </c>
      <c r="O314" s="3">
        <f>M314/E314</f>
        <v>2618.2273896695033</v>
      </c>
      <c r="P314" s="18">
        <v>4</v>
      </c>
      <c r="Q314" s="2">
        <v>5</v>
      </c>
      <c r="R314" s="3">
        <v>160</v>
      </c>
    </row>
    <row r="315" spans="1:18" x14ac:dyDescent="0.2">
      <c r="A315" s="2" t="s">
        <v>47</v>
      </c>
      <c r="B315" s="2" t="s">
        <v>45</v>
      </c>
      <c r="C315" s="2">
        <v>4</v>
      </c>
      <c r="D315" s="13">
        <v>45597</v>
      </c>
      <c r="E315" s="3">
        <v>4890</v>
      </c>
      <c r="F315" s="3">
        <v>4074</v>
      </c>
      <c r="G315" s="17">
        <f>F315/E315</f>
        <v>0.83312883435582819</v>
      </c>
      <c r="H315" s="3">
        <v>5140</v>
      </c>
      <c r="I315" s="3">
        <f>F315*H315</f>
        <v>20940360</v>
      </c>
      <c r="J315" s="3">
        <v>5285249</v>
      </c>
      <c r="K315" s="3">
        <f>I315+J315</f>
        <v>26225609</v>
      </c>
      <c r="L315" s="3">
        <v>14620458</v>
      </c>
      <c r="M315" s="3">
        <f>K315-L315</f>
        <v>11605151</v>
      </c>
      <c r="N315" s="3">
        <f>I315/E315</f>
        <v>4282.2822085889575</v>
      </c>
      <c r="O315" s="3">
        <f>M315/E315</f>
        <v>2373.2415132924334</v>
      </c>
      <c r="P315" s="18">
        <v>4</v>
      </c>
      <c r="Q315" s="2">
        <v>5</v>
      </c>
      <c r="R315" s="3">
        <v>162</v>
      </c>
    </row>
    <row r="316" spans="1:18" x14ac:dyDescent="0.2">
      <c r="A316" s="2" t="s">
        <v>47</v>
      </c>
      <c r="B316" s="2" t="s">
        <v>45</v>
      </c>
      <c r="C316" s="2">
        <v>4</v>
      </c>
      <c r="D316" s="13">
        <v>45627</v>
      </c>
      <c r="E316" s="3">
        <v>5053</v>
      </c>
      <c r="F316" s="3">
        <v>4292</v>
      </c>
      <c r="G316" s="17">
        <f>F316/E316</f>
        <v>0.84939639817929946</v>
      </c>
      <c r="H316" s="3">
        <v>5080</v>
      </c>
      <c r="I316" s="3">
        <f>F316*H316</f>
        <v>21803360</v>
      </c>
      <c r="J316" s="3">
        <v>7670627</v>
      </c>
      <c r="K316" s="3">
        <f>I316+J316</f>
        <v>29473987</v>
      </c>
      <c r="L316" s="3">
        <v>16366674</v>
      </c>
      <c r="M316" s="3">
        <f>K316-L316</f>
        <v>13107313</v>
      </c>
      <c r="N316" s="3">
        <f>I316/E316</f>
        <v>4314.9337027508409</v>
      </c>
      <c r="O316" s="3">
        <f>M316/E316</f>
        <v>2593.966554522066</v>
      </c>
      <c r="P316" s="18">
        <v>4</v>
      </c>
      <c r="Q316" s="2">
        <v>7</v>
      </c>
      <c r="R316" s="3">
        <v>162</v>
      </c>
    </row>
    <row r="317" spans="1:18" x14ac:dyDescent="0.2">
      <c r="A317" s="2" t="s">
        <v>47</v>
      </c>
      <c r="B317" s="2" t="s">
        <v>45</v>
      </c>
      <c r="C317" s="2">
        <v>4</v>
      </c>
      <c r="D317" s="13">
        <v>45658</v>
      </c>
      <c r="E317" s="3">
        <v>5053</v>
      </c>
      <c r="F317" s="3">
        <v>4301</v>
      </c>
      <c r="G317" s="17">
        <f>F317/E317</f>
        <v>0.85117751830595689</v>
      </c>
      <c r="H317" s="3">
        <v>4910</v>
      </c>
      <c r="I317" s="3">
        <f>F317*H317</f>
        <v>21117910</v>
      </c>
      <c r="J317" s="3">
        <v>5894661</v>
      </c>
      <c r="K317" s="3">
        <f>I317+J317</f>
        <v>27012571</v>
      </c>
      <c r="L317" s="3">
        <v>15661557</v>
      </c>
      <c r="M317" s="3">
        <f>K317-L317</f>
        <v>11351014</v>
      </c>
      <c r="N317" s="3">
        <f>I317/E317</f>
        <v>4179.2816148822485</v>
      </c>
      <c r="O317" s="3">
        <f>M317/E317</f>
        <v>2246.3910548189197</v>
      </c>
      <c r="P317" s="18">
        <v>4</v>
      </c>
      <c r="Q317" s="2">
        <v>3</v>
      </c>
      <c r="R317" s="3">
        <v>167</v>
      </c>
    </row>
    <row r="318" spans="1:18" x14ac:dyDescent="0.2">
      <c r="A318" s="2" t="s">
        <v>47</v>
      </c>
      <c r="B318" s="2" t="s">
        <v>45</v>
      </c>
      <c r="C318" s="2">
        <v>4</v>
      </c>
      <c r="D318" s="13">
        <v>45689</v>
      </c>
      <c r="E318" s="3">
        <v>4564</v>
      </c>
      <c r="F318" s="3">
        <v>3730</v>
      </c>
      <c r="G318" s="17">
        <f>F318/E318</f>
        <v>0.81726555652936017</v>
      </c>
      <c r="H318" s="3">
        <v>5040</v>
      </c>
      <c r="I318" s="3">
        <f>F318*H318</f>
        <v>18799200</v>
      </c>
      <c r="J318" s="3">
        <v>7303894</v>
      </c>
      <c r="K318" s="3">
        <f>I318+J318</f>
        <v>26103094</v>
      </c>
      <c r="L318" s="3">
        <v>14738063</v>
      </c>
      <c r="M318" s="3">
        <f>K318-L318</f>
        <v>11365031</v>
      </c>
      <c r="N318" s="3">
        <f>I318/E318</f>
        <v>4119.0184049079753</v>
      </c>
      <c r="O318" s="3">
        <f>M318/E318</f>
        <v>2490.1470201577563</v>
      </c>
      <c r="P318" s="18">
        <v>4.2</v>
      </c>
      <c r="Q318" s="2">
        <v>7</v>
      </c>
      <c r="R318" s="3">
        <v>168</v>
      </c>
    </row>
    <row r="319" spans="1:18" x14ac:dyDescent="0.2">
      <c r="A319" s="2" t="s">
        <v>47</v>
      </c>
      <c r="B319" s="2" t="s">
        <v>45</v>
      </c>
      <c r="C319" s="2">
        <v>4</v>
      </c>
      <c r="D319" s="13">
        <v>45717</v>
      </c>
      <c r="E319" s="3">
        <v>5053</v>
      </c>
      <c r="F319" s="3">
        <v>3909</v>
      </c>
      <c r="G319" s="17">
        <f>F319/E319</f>
        <v>0.77359984167821094</v>
      </c>
      <c r="H319" s="3">
        <v>5110</v>
      </c>
      <c r="I319" s="3">
        <f>F319*H319</f>
        <v>19974990</v>
      </c>
      <c r="J319" s="3">
        <v>5043438</v>
      </c>
      <c r="K319" s="3">
        <f>I319+J319</f>
        <v>25018428</v>
      </c>
      <c r="L319" s="3">
        <v>14282643</v>
      </c>
      <c r="M319" s="3">
        <f>K319-L319</f>
        <v>10735785</v>
      </c>
      <c r="N319" s="3">
        <f>I319/E319</f>
        <v>3953.0951909756582</v>
      </c>
      <c r="O319" s="3">
        <f>M319/E319</f>
        <v>2124.6358598852166</v>
      </c>
      <c r="P319" s="18">
        <v>3.9</v>
      </c>
      <c r="Q319" s="2">
        <v>5</v>
      </c>
      <c r="R319" s="3">
        <v>168</v>
      </c>
    </row>
    <row r="320" spans="1:18" x14ac:dyDescent="0.2">
      <c r="A320" s="2" t="s">
        <v>47</v>
      </c>
      <c r="B320" s="2" t="s">
        <v>45</v>
      </c>
      <c r="C320" s="2">
        <v>4</v>
      </c>
      <c r="D320" s="13">
        <v>45748</v>
      </c>
      <c r="E320" s="3">
        <v>4890</v>
      </c>
      <c r="F320" s="3">
        <v>3221</v>
      </c>
      <c r="G320" s="17">
        <f>F320/E320</f>
        <v>0.65869120654396729</v>
      </c>
      <c r="H320" s="3">
        <v>4200</v>
      </c>
      <c r="I320" s="3">
        <f>F320*H320</f>
        <v>13528200</v>
      </c>
      <c r="J320" s="3">
        <v>3233344</v>
      </c>
      <c r="K320" s="3">
        <f>I320+J320</f>
        <v>16761544</v>
      </c>
      <c r="L320" s="3">
        <v>11857215</v>
      </c>
      <c r="M320" s="3">
        <f>K320-L320</f>
        <v>4904329</v>
      </c>
      <c r="N320" s="3">
        <f>I320/E320</f>
        <v>2766.5030674846626</v>
      </c>
      <c r="O320" s="3">
        <f>M320/E320</f>
        <v>1002.9302658486707</v>
      </c>
      <c r="P320" s="18">
        <v>4.3</v>
      </c>
      <c r="Q320" s="2">
        <v>3</v>
      </c>
      <c r="R320" s="3">
        <v>167</v>
      </c>
    </row>
    <row r="321" spans="1:18" x14ac:dyDescent="0.2">
      <c r="A321" s="2" t="s">
        <v>47</v>
      </c>
      <c r="B321" s="2" t="s">
        <v>45</v>
      </c>
      <c r="C321" s="2">
        <v>4</v>
      </c>
      <c r="D321" s="13">
        <v>45778</v>
      </c>
      <c r="E321" s="3">
        <v>5053</v>
      </c>
      <c r="F321" s="3">
        <v>3444</v>
      </c>
      <c r="G321" s="17">
        <f>F321/E321</f>
        <v>0.6815753018009103</v>
      </c>
      <c r="H321" s="3">
        <v>3970</v>
      </c>
      <c r="I321" s="3">
        <f>F321*H321</f>
        <v>13672680</v>
      </c>
      <c r="J321" s="3">
        <v>3818750</v>
      </c>
      <c r="K321" s="3">
        <f>I321+J321</f>
        <v>17491430</v>
      </c>
      <c r="L321" s="3">
        <v>11297722</v>
      </c>
      <c r="M321" s="3">
        <f>K321-L321</f>
        <v>6193708</v>
      </c>
      <c r="N321" s="3">
        <f>I321/E321</f>
        <v>2705.8539481496141</v>
      </c>
      <c r="O321" s="3">
        <f>M321/E321</f>
        <v>1225.748664159905</v>
      </c>
      <c r="P321" s="18">
        <v>4</v>
      </c>
      <c r="Q321" s="2">
        <v>2</v>
      </c>
      <c r="R321" s="3">
        <v>161</v>
      </c>
    </row>
    <row r="322" spans="1:18" x14ac:dyDescent="0.2">
      <c r="A322" s="2" t="s">
        <v>47</v>
      </c>
      <c r="B322" s="2" t="s">
        <v>45</v>
      </c>
      <c r="C322" s="2">
        <v>4</v>
      </c>
      <c r="D322" s="13">
        <v>45809</v>
      </c>
      <c r="E322" s="3">
        <v>4890</v>
      </c>
      <c r="F322" s="3">
        <v>2645</v>
      </c>
      <c r="G322" s="17">
        <f>F322/E322</f>
        <v>0.54089979550102252</v>
      </c>
      <c r="H322" s="3">
        <v>3320</v>
      </c>
      <c r="I322" s="3">
        <f>F322*H322</f>
        <v>8781400</v>
      </c>
      <c r="J322" s="3">
        <v>3165501</v>
      </c>
      <c r="K322" s="3">
        <f>I322+J322</f>
        <v>11946901</v>
      </c>
      <c r="L322" s="3">
        <v>9537529</v>
      </c>
      <c r="M322" s="3">
        <f>K322-L322</f>
        <v>2409372</v>
      </c>
      <c r="N322" s="3">
        <f>I322/E322</f>
        <v>1795.7873210633948</v>
      </c>
      <c r="O322" s="3">
        <f>M322/E322</f>
        <v>492.71411042944783</v>
      </c>
      <c r="P322" s="18">
        <v>4</v>
      </c>
      <c r="Q322" s="2">
        <v>3</v>
      </c>
      <c r="R322" s="3">
        <v>158</v>
      </c>
    </row>
    <row r="323" spans="1:18" x14ac:dyDescent="0.2">
      <c r="A323" s="2" t="s">
        <v>47</v>
      </c>
      <c r="B323" s="2" t="s">
        <v>45</v>
      </c>
      <c r="C323" s="2">
        <v>4</v>
      </c>
      <c r="D323" s="13">
        <v>45839</v>
      </c>
      <c r="E323" s="3">
        <v>5053</v>
      </c>
      <c r="F323" s="3">
        <v>2490</v>
      </c>
      <c r="G323" s="17">
        <f>F323/E323</f>
        <v>0.49277656837522266</v>
      </c>
      <c r="H323" s="3">
        <v>3310</v>
      </c>
      <c r="I323" s="3">
        <f>F323*H323</f>
        <v>8241900</v>
      </c>
      <c r="J323" s="3">
        <v>2375786</v>
      </c>
      <c r="K323" s="3">
        <f>I323+J323</f>
        <v>10617686</v>
      </c>
      <c r="L323" s="3">
        <v>10017890</v>
      </c>
      <c r="M323" s="3">
        <f>K323-L323</f>
        <v>599796</v>
      </c>
      <c r="N323" s="3">
        <f>I323/E323</f>
        <v>1631.0904413219869</v>
      </c>
      <c r="O323" s="3">
        <f>M323/E323</f>
        <v>118.70096972095784</v>
      </c>
      <c r="P323" s="18">
        <v>4.2</v>
      </c>
      <c r="Q323" s="2">
        <v>1</v>
      </c>
      <c r="R323" s="3">
        <v>168</v>
      </c>
    </row>
    <row r="324" spans="1:18" x14ac:dyDescent="0.2">
      <c r="A324" s="2" t="s">
        <v>47</v>
      </c>
      <c r="B324" s="2" t="s">
        <v>45</v>
      </c>
      <c r="C324" s="2">
        <v>4</v>
      </c>
      <c r="D324" s="13">
        <v>45870</v>
      </c>
      <c r="E324" s="3">
        <v>5053</v>
      </c>
      <c r="F324" s="3">
        <v>2844</v>
      </c>
      <c r="G324" s="17">
        <f>F324/E324</f>
        <v>0.5628339600237483</v>
      </c>
      <c r="H324" s="3">
        <v>3390</v>
      </c>
      <c r="I324" s="3">
        <f>F324*H324</f>
        <v>9641160</v>
      </c>
      <c r="J324" s="3">
        <v>3091973</v>
      </c>
      <c r="K324" s="3">
        <f>I324+J324</f>
        <v>12733133</v>
      </c>
      <c r="L324" s="3">
        <v>10290189</v>
      </c>
      <c r="M324" s="3">
        <f>K324-L324</f>
        <v>2442944</v>
      </c>
      <c r="N324" s="3">
        <f>I324/E324</f>
        <v>1908.0071244805067</v>
      </c>
      <c r="O324" s="3">
        <f>M324/E324</f>
        <v>483.46408074411244</v>
      </c>
      <c r="P324" s="18">
        <v>4</v>
      </c>
      <c r="Q324" s="2">
        <v>1</v>
      </c>
      <c r="R324" s="3">
        <v>169</v>
      </c>
    </row>
    <row r="325" spans="1:18" x14ac:dyDescent="0.2">
      <c r="A325" s="2" t="s">
        <v>47</v>
      </c>
      <c r="B325" s="2" t="s">
        <v>45</v>
      </c>
      <c r="C325" s="2">
        <v>4</v>
      </c>
      <c r="D325" s="13">
        <v>45901</v>
      </c>
      <c r="E325" s="3">
        <v>4890</v>
      </c>
      <c r="F325" s="3">
        <v>2531</v>
      </c>
      <c r="G325" s="17">
        <f>F325/E325</f>
        <v>0.51758691206543972</v>
      </c>
      <c r="H325" s="3">
        <v>3270</v>
      </c>
      <c r="I325" s="3">
        <f>F325*H325</f>
        <v>8276370</v>
      </c>
      <c r="J325" s="3">
        <v>3479486</v>
      </c>
      <c r="K325" s="3">
        <f>I325+J325</f>
        <v>11755856</v>
      </c>
      <c r="L325" s="3">
        <v>9407621</v>
      </c>
      <c r="M325" s="3">
        <f>K325-L325</f>
        <v>2348235</v>
      </c>
      <c r="N325" s="3">
        <f>I325/E325</f>
        <v>1692.5092024539877</v>
      </c>
      <c r="O325" s="3">
        <f>M325/E325</f>
        <v>480.21165644171776</v>
      </c>
      <c r="P325" s="18">
        <v>4.0999999999999996</v>
      </c>
      <c r="Q325" s="2">
        <v>2</v>
      </c>
      <c r="R325" s="3">
        <v>163</v>
      </c>
    </row>
    <row r="326" spans="1:18" x14ac:dyDescent="0.2">
      <c r="A326" s="2" t="s">
        <v>47</v>
      </c>
      <c r="B326" s="2" t="s">
        <v>45</v>
      </c>
      <c r="C326" s="2">
        <v>4</v>
      </c>
      <c r="D326" s="13">
        <v>45931</v>
      </c>
      <c r="E326" s="3">
        <v>5053</v>
      </c>
      <c r="F326" s="3">
        <v>4315</v>
      </c>
      <c r="G326" s="17">
        <f>F326/E326</f>
        <v>0.8539481496140906</v>
      </c>
      <c r="H326" s="3">
        <v>5200</v>
      </c>
      <c r="I326" s="3">
        <f>F326*H326</f>
        <v>22438000</v>
      </c>
      <c r="J326" s="3">
        <v>6345285</v>
      </c>
      <c r="K326" s="3">
        <f>I326+J326</f>
        <v>28783285</v>
      </c>
      <c r="L326" s="3">
        <v>15633156</v>
      </c>
      <c r="M326" s="3">
        <f>K326-L326</f>
        <v>13150129</v>
      </c>
      <c r="N326" s="3">
        <f>I326/E326</f>
        <v>4440.530377993271</v>
      </c>
      <c r="O326" s="3">
        <f>M326/E326</f>
        <v>2602.4399366712842</v>
      </c>
      <c r="P326" s="18">
        <v>4.0999999999999996</v>
      </c>
      <c r="Q326" s="2">
        <v>4</v>
      </c>
      <c r="R326" s="3">
        <v>155</v>
      </c>
    </row>
    <row r="327" spans="1:18" x14ac:dyDescent="0.2">
      <c r="A327" s="2" t="s">
        <v>47</v>
      </c>
      <c r="B327" s="2" t="s">
        <v>45</v>
      </c>
      <c r="C327" s="2">
        <v>4</v>
      </c>
      <c r="D327" s="13">
        <v>45962</v>
      </c>
      <c r="E327" s="3">
        <v>4890</v>
      </c>
      <c r="F327" s="3">
        <v>4093</v>
      </c>
      <c r="G327" s="17">
        <f>F327/E327</f>
        <v>0.83701431492842537</v>
      </c>
      <c r="H327" s="3">
        <v>5230</v>
      </c>
      <c r="I327" s="3">
        <f>F327*H327</f>
        <v>21406390</v>
      </c>
      <c r="J327" s="3">
        <v>5663358</v>
      </c>
      <c r="K327" s="3">
        <f>I327+J327</f>
        <v>27069748</v>
      </c>
      <c r="L327" s="3">
        <v>14871993</v>
      </c>
      <c r="M327" s="3">
        <f>K327-L327</f>
        <v>12197755</v>
      </c>
      <c r="N327" s="3">
        <f>I327/E327</f>
        <v>4377.584867075665</v>
      </c>
      <c r="O327" s="3">
        <f>M327/E327</f>
        <v>2494.428425357873</v>
      </c>
      <c r="P327" s="18">
        <v>4.3</v>
      </c>
      <c r="Q327" s="2">
        <v>2</v>
      </c>
      <c r="R327" s="3">
        <v>171</v>
      </c>
    </row>
    <row r="328" spans="1:18" x14ac:dyDescent="0.2">
      <c r="A328" s="2" t="s">
        <v>47</v>
      </c>
      <c r="B328" s="2" t="s">
        <v>45</v>
      </c>
      <c r="C328" s="2">
        <v>4</v>
      </c>
      <c r="D328" s="13">
        <v>45992</v>
      </c>
      <c r="E328" s="3">
        <v>5053</v>
      </c>
      <c r="F328" s="3">
        <v>4379</v>
      </c>
      <c r="G328" s="17">
        <f>F328/E328</f>
        <v>0.86661389273698797</v>
      </c>
      <c r="H328" s="3">
        <v>5490</v>
      </c>
      <c r="I328" s="3">
        <f>F328*H328</f>
        <v>24040710</v>
      </c>
      <c r="J328" s="3">
        <v>10215595</v>
      </c>
      <c r="K328" s="3">
        <f>I328+J328</f>
        <v>34256305</v>
      </c>
      <c r="L328" s="3">
        <v>18116660</v>
      </c>
      <c r="M328" s="3">
        <f>K328-L328</f>
        <v>16139645</v>
      </c>
      <c r="N328" s="3">
        <f>I328/E328</f>
        <v>4757.7102711260641</v>
      </c>
      <c r="O328" s="3">
        <f>M328/E328</f>
        <v>3194.0718385117752</v>
      </c>
      <c r="P328" s="18">
        <v>3.8</v>
      </c>
      <c r="Q328" s="2">
        <v>3</v>
      </c>
      <c r="R328" s="3">
        <v>163</v>
      </c>
    </row>
    <row r="329" spans="1:18" x14ac:dyDescent="0.2">
      <c r="A329" s="2" t="s">
        <v>47</v>
      </c>
      <c r="B329" s="2" t="s">
        <v>45</v>
      </c>
      <c r="C329" s="2">
        <v>4</v>
      </c>
      <c r="D329" s="13">
        <v>46023</v>
      </c>
      <c r="E329" s="3">
        <v>5053</v>
      </c>
      <c r="F329" s="3">
        <v>4016</v>
      </c>
      <c r="G329" s="17">
        <f>F329/E329</f>
        <v>0.79477538096180489</v>
      </c>
      <c r="H329" s="3">
        <v>5320</v>
      </c>
      <c r="I329" s="3">
        <f>F329*H329</f>
        <v>21365120</v>
      </c>
      <c r="J329" s="3">
        <v>9455449</v>
      </c>
      <c r="K329" s="3">
        <f>I329+J329</f>
        <v>30820569</v>
      </c>
      <c r="L329" s="3">
        <v>15938791</v>
      </c>
      <c r="M329" s="3">
        <f>K329-L329</f>
        <v>14881778</v>
      </c>
      <c r="N329" s="3">
        <f>I329/E329</f>
        <v>4228.2050267168015</v>
      </c>
      <c r="O329" s="3">
        <f>M329/E329</f>
        <v>2945.1371462497527</v>
      </c>
      <c r="P329" s="18">
        <v>3.8</v>
      </c>
      <c r="Q329" s="2">
        <v>6</v>
      </c>
      <c r="R329" s="3">
        <v>159</v>
      </c>
    </row>
    <row r="330" spans="1:18" x14ac:dyDescent="0.2">
      <c r="A330" s="2" t="s">
        <v>47</v>
      </c>
      <c r="B330" s="2" t="s">
        <v>45</v>
      </c>
      <c r="C330" s="2">
        <v>4</v>
      </c>
      <c r="D330" s="13">
        <v>46054</v>
      </c>
      <c r="E330" s="3">
        <v>4564</v>
      </c>
      <c r="F330" s="3">
        <v>3531</v>
      </c>
      <c r="G330" s="17">
        <f>F330/E330</f>
        <v>0.77366345311130591</v>
      </c>
      <c r="H330" s="3">
        <v>5500</v>
      </c>
      <c r="I330" s="3">
        <f>F330*H330</f>
        <v>19420500</v>
      </c>
      <c r="J330" s="3">
        <v>7836026</v>
      </c>
      <c r="K330" s="3">
        <f>I330+J330</f>
        <v>27256526</v>
      </c>
      <c r="L330" s="3">
        <v>14660482</v>
      </c>
      <c r="M330" s="3">
        <f>K330-L330</f>
        <v>12596044</v>
      </c>
      <c r="N330" s="3">
        <f>I330/E330</f>
        <v>4255.148992112182</v>
      </c>
      <c r="O330" s="3">
        <f>M330/E330</f>
        <v>2759.8694127957933</v>
      </c>
      <c r="P330" s="18">
        <v>4</v>
      </c>
      <c r="Q330" s="2">
        <v>5</v>
      </c>
      <c r="R330" s="3">
        <v>169</v>
      </c>
    </row>
    <row r="331" spans="1:18" x14ac:dyDescent="0.2">
      <c r="A331" s="2" t="s">
        <v>47</v>
      </c>
      <c r="B331" s="2" t="s">
        <v>45</v>
      </c>
      <c r="C331" s="2">
        <v>4</v>
      </c>
      <c r="D331" s="13">
        <v>46082</v>
      </c>
      <c r="E331" s="3">
        <v>5053</v>
      </c>
      <c r="F331" s="3">
        <v>4310</v>
      </c>
      <c r="G331" s="17">
        <f>F331/E331</f>
        <v>0.85295863843261432</v>
      </c>
      <c r="H331" s="3">
        <v>5300</v>
      </c>
      <c r="I331" s="3">
        <f>F331*H331</f>
        <v>22843000</v>
      </c>
      <c r="J331" s="3">
        <v>5749970</v>
      </c>
      <c r="K331" s="3">
        <f>I331+J331</f>
        <v>28592970</v>
      </c>
      <c r="L331" s="3">
        <v>14797833</v>
      </c>
      <c r="M331" s="3">
        <f>K331-L331</f>
        <v>13795137</v>
      </c>
      <c r="N331" s="3">
        <f>I331/E331</f>
        <v>4520.6807836928556</v>
      </c>
      <c r="O331" s="3">
        <f>M331/E331</f>
        <v>2730.0884622996241</v>
      </c>
      <c r="P331" s="18">
        <v>4</v>
      </c>
      <c r="Q331" s="2">
        <v>5</v>
      </c>
      <c r="R331" s="3">
        <v>160</v>
      </c>
    </row>
    <row r="332" spans="1:18" x14ac:dyDescent="0.2">
      <c r="A332" s="2" t="s">
        <v>47</v>
      </c>
      <c r="B332" s="2" t="s">
        <v>45</v>
      </c>
      <c r="C332" s="2">
        <v>4</v>
      </c>
      <c r="D332" s="13">
        <v>46113</v>
      </c>
      <c r="E332" s="3">
        <v>4890</v>
      </c>
      <c r="F332" s="3">
        <v>3571</v>
      </c>
      <c r="G332" s="17">
        <f>F332/E332</f>
        <v>0.73026584867075661</v>
      </c>
      <c r="H332" s="3">
        <v>4270</v>
      </c>
      <c r="I332" s="3">
        <f>F332*H332</f>
        <v>15248170</v>
      </c>
      <c r="J332" s="3">
        <v>4912910</v>
      </c>
      <c r="K332" s="3">
        <f>I332+J332</f>
        <v>20161080</v>
      </c>
      <c r="L332" s="3">
        <v>12241559</v>
      </c>
      <c r="M332" s="3">
        <f>K332-L332</f>
        <v>7919521</v>
      </c>
      <c r="N332" s="3">
        <f>I332/E332</f>
        <v>3118.2351738241309</v>
      </c>
      <c r="O332" s="3">
        <f>M332/E332</f>
        <v>1619.5339468302659</v>
      </c>
      <c r="P332" s="18">
        <v>4.4000000000000004</v>
      </c>
      <c r="Q332" s="2">
        <v>5</v>
      </c>
      <c r="R332" s="3">
        <v>156</v>
      </c>
    </row>
    <row r="333" spans="1:18" x14ac:dyDescent="0.2">
      <c r="A333" s="2" t="s">
        <v>47</v>
      </c>
      <c r="B333" s="2" t="s">
        <v>45</v>
      </c>
      <c r="C333" s="2">
        <v>4</v>
      </c>
      <c r="D333" s="13">
        <v>46143</v>
      </c>
      <c r="E333" s="3">
        <v>5053</v>
      </c>
      <c r="F333" s="3">
        <v>3435</v>
      </c>
      <c r="G333" s="17">
        <f>F333/E333</f>
        <v>0.67979418167425287</v>
      </c>
      <c r="H333" s="3">
        <v>4260</v>
      </c>
      <c r="I333" s="3">
        <f>F333*H333</f>
        <v>14633100</v>
      </c>
      <c r="J333" s="3">
        <v>5305540</v>
      </c>
      <c r="K333" s="3">
        <f>I333+J333</f>
        <v>19938640</v>
      </c>
      <c r="L333" s="3">
        <v>12456784</v>
      </c>
      <c r="M333" s="3">
        <f>K333-L333</f>
        <v>7481856</v>
      </c>
      <c r="N333" s="3">
        <f>I333/E333</f>
        <v>2895.9232139323176</v>
      </c>
      <c r="O333" s="3">
        <f>M333/E333</f>
        <v>1480.6760340391847</v>
      </c>
      <c r="P333" s="18">
        <v>4.0999999999999996</v>
      </c>
      <c r="Q333" s="2">
        <v>2</v>
      </c>
      <c r="R333" s="3">
        <v>161</v>
      </c>
    </row>
    <row r="334" spans="1:18" x14ac:dyDescent="0.2">
      <c r="A334" s="2" t="s">
        <v>47</v>
      </c>
      <c r="B334" s="2" t="s">
        <v>45</v>
      </c>
      <c r="C334" s="2">
        <v>4</v>
      </c>
      <c r="D334" s="13">
        <v>46174</v>
      </c>
      <c r="E334" s="3">
        <v>4890</v>
      </c>
      <c r="F334" s="3">
        <v>2760</v>
      </c>
      <c r="G334" s="17">
        <f>F334/E334</f>
        <v>0.56441717791411039</v>
      </c>
      <c r="H334" s="3">
        <v>3430</v>
      </c>
      <c r="I334" s="3">
        <f>F334*H334</f>
        <v>9466800</v>
      </c>
      <c r="J334" s="3">
        <v>2531211</v>
      </c>
      <c r="K334" s="3">
        <f>I334+J334</f>
        <v>11998011</v>
      </c>
      <c r="L334" s="3">
        <v>9515593</v>
      </c>
      <c r="M334" s="3">
        <f>K334-L334</f>
        <v>2482418</v>
      </c>
      <c r="N334" s="3">
        <f>I334/E334</f>
        <v>1935.9509202453987</v>
      </c>
      <c r="O334" s="3">
        <f>M334/E334</f>
        <v>507.6519427402863</v>
      </c>
      <c r="P334" s="18">
        <v>4</v>
      </c>
      <c r="Q334" s="2">
        <v>1</v>
      </c>
      <c r="R334" s="3">
        <v>168</v>
      </c>
    </row>
    <row r="335" spans="1:18" x14ac:dyDescent="0.2">
      <c r="A335" s="2" t="s">
        <v>47</v>
      </c>
      <c r="B335" s="2" t="s">
        <v>45</v>
      </c>
      <c r="C335" s="2">
        <v>4</v>
      </c>
      <c r="D335" s="13">
        <v>46204</v>
      </c>
      <c r="E335" s="3">
        <v>5053</v>
      </c>
      <c r="F335" s="3">
        <v>2774</v>
      </c>
      <c r="G335" s="17">
        <f>F335/E335</f>
        <v>0.54898080348307932</v>
      </c>
      <c r="H335" s="3">
        <v>3490</v>
      </c>
      <c r="I335" s="3">
        <f>F335*H335</f>
        <v>9681260</v>
      </c>
      <c r="J335" s="3">
        <v>3334164</v>
      </c>
      <c r="K335" s="3">
        <f>I335+J335</f>
        <v>13015424</v>
      </c>
      <c r="L335" s="3">
        <v>10186017</v>
      </c>
      <c r="M335" s="3">
        <f>K335-L335</f>
        <v>2829407</v>
      </c>
      <c r="N335" s="3">
        <f>I335/E335</f>
        <v>1915.9430041559469</v>
      </c>
      <c r="O335" s="3">
        <f>M335/E335</f>
        <v>559.94597268949144</v>
      </c>
      <c r="P335" s="18">
        <v>4.0999999999999996</v>
      </c>
      <c r="Q335" s="2">
        <v>3</v>
      </c>
      <c r="R335" s="3">
        <v>167</v>
      </c>
    </row>
    <row r="336" spans="1:18" x14ac:dyDescent="0.2">
      <c r="A336" s="2" t="s">
        <v>47</v>
      </c>
      <c r="B336" s="2" t="s">
        <v>45</v>
      </c>
      <c r="C336" s="2">
        <v>4</v>
      </c>
      <c r="D336" s="13">
        <v>46235</v>
      </c>
      <c r="E336" s="3">
        <v>5053</v>
      </c>
      <c r="F336" s="3">
        <v>2811</v>
      </c>
      <c r="G336" s="17">
        <f>F336/E336</f>
        <v>0.55630318622600439</v>
      </c>
      <c r="H336" s="3">
        <v>3370</v>
      </c>
      <c r="I336" s="3">
        <f>F336*H336</f>
        <v>9473070</v>
      </c>
      <c r="J336" s="3">
        <v>3159064</v>
      </c>
      <c r="K336" s="3">
        <f>I336+J336</f>
        <v>12632134</v>
      </c>
      <c r="L336" s="3">
        <v>10436681</v>
      </c>
      <c r="M336" s="3">
        <f>K336-L336</f>
        <v>2195453</v>
      </c>
      <c r="N336" s="3">
        <f>I336/E336</f>
        <v>1874.7417375816347</v>
      </c>
      <c r="O336" s="3">
        <f>M336/E336</f>
        <v>434.48505838115972</v>
      </c>
      <c r="P336" s="18">
        <v>4.0999999999999996</v>
      </c>
      <c r="Q336" s="2">
        <v>2</v>
      </c>
      <c r="R336" s="3">
        <v>167</v>
      </c>
    </row>
    <row r="337" spans="1:18" x14ac:dyDescent="0.2">
      <c r="A337" s="2" t="s">
        <v>47</v>
      </c>
      <c r="B337" s="2" t="s">
        <v>45</v>
      </c>
      <c r="C337" s="2">
        <v>4</v>
      </c>
      <c r="D337" s="13">
        <v>46266</v>
      </c>
      <c r="E337" s="3">
        <v>4890</v>
      </c>
      <c r="F337" s="3">
        <v>2732</v>
      </c>
      <c r="G337" s="17">
        <f>F337/E337</f>
        <v>0.55869120654396731</v>
      </c>
      <c r="H337" s="3">
        <v>3540</v>
      </c>
      <c r="I337" s="3">
        <f>F337*H337</f>
        <v>9671280</v>
      </c>
      <c r="J337" s="3">
        <v>3462514</v>
      </c>
      <c r="K337" s="3">
        <f>I337+J337</f>
        <v>13133794</v>
      </c>
      <c r="L337" s="3">
        <v>10599508</v>
      </c>
      <c r="M337" s="3">
        <f>K337-L337</f>
        <v>2534286</v>
      </c>
      <c r="N337" s="3">
        <f>I337/E337</f>
        <v>1977.7668711656443</v>
      </c>
      <c r="O337" s="3">
        <f>M337/E337</f>
        <v>518.25889570552147</v>
      </c>
      <c r="P337" s="18">
        <v>3.9</v>
      </c>
      <c r="Q337" s="2">
        <v>3</v>
      </c>
      <c r="R337" s="3">
        <v>156</v>
      </c>
    </row>
    <row r="338" spans="1:18" x14ac:dyDescent="0.2">
      <c r="A338" s="2" t="s">
        <v>49</v>
      </c>
      <c r="B338" s="2" t="s">
        <v>45</v>
      </c>
      <c r="C338" s="2">
        <v>3</v>
      </c>
      <c r="D338" s="13">
        <v>45566</v>
      </c>
      <c r="E338" s="3">
        <v>2542</v>
      </c>
      <c r="F338" s="3">
        <v>1919</v>
      </c>
      <c r="G338" s="17">
        <f>F338/E338</f>
        <v>0.75491738788355622</v>
      </c>
      <c r="H338" s="3">
        <v>2780</v>
      </c>
      <c r="I338" s="3">
        <f>F338*H338</f>
        <v>5334820</v>
      </c>
      <c r="J338" s="3">
        <v>2129388</v>
      </c>
      <c r="K338" s="3">
        <f>I338+J338</f>
        <v>7464208</v>
      </c>
      <c r="L338" s="3">
        <v>4403316</v>
      </c>
      <c r="M338" s="3">
        <f>K338-L338</f>
        <v>3060892</v>
      </c>
      <c r="N338" s="3">
        <f>I338/E338</f>
        <v>2098.6703383162862</v>
      </c>
      <c r="O338" s="3">
        <f>M338/E338</f>
        <v>1204.1274586939419</v>
      </c>
      <c r="P338" s="18">
        <v>4.2</v>
      </c>
      <c r="Q338" s="2">
        <v>3</v>
      </c>
      <c r="R338" s="3">
        <v>47</v>
      </c>
    </row>
    <row r="339" spans="1:18" x14ac:dyDescent="0.2">
      <c r="A339" s="2" t="s">
        <v>49</v>
      </c>
      <c r="B339" s="2" t="s">
        <v>45</v>
      </c>
      <c r="C339" s="2">
        <v>3</v>
      </c>
      <c r="D339" s="13">
        <v>45597</v>
      </c>
      <c r="E339" s="3">
        <v>2460</v>
      </c>
      <c r="F339" s="3">
        <v>1750</v>
      </c>
      <c r="G339" s="17">
        <f>F339/E339</f>
        <v>0.71138211382113825</v>
      </c>
      <c r="H339" s="3">
        <v>3000</v>
      </c>
      <c r="I339" s="3">
        <f>F339*H339</f>
        <v>5250000</v>
      </c>
      <c r="J339" s="3">
        <v>1178059</v>
      </c>
      <c r="K339" s="3">
        <f>I339+J339</f>
        <v>6428059</v>
      </c>
      <c r="L339" s="3">
        <v>3753182</v>
      </c>
      <c r="M339" s="3">
        <f>K339-L339</f>
        <v>2674877</v>
      </c>
      <c r="N339" s="3">
        <f>I339/E339</f>
        <v>2134.1463414634145</v>
      </c>
      <c r="O339" s="3">
        <f>M339/E339</f>
        <v>1087.3483739837397</v>
      </c>
      <c r="P339" s="18">
        <v>4.2</v>
      </c>
      <c r="Q339" s="2">
        <v>2</v>
      </c>
      <c r="R339" s="3">
        <v>48</v>
      </c>
    </row>
    <row r="340" spans="1:18" x14ac:dyDescent="0.2">
      <c r="A340" s="2" t="s">
        <v>49</v>
      </c>
      <c r="B340" s="2" t="s">
        <v>45</v>
      </c>
      <c r="C340" s="2">
        <v>3</v>
      </c>
      <c r="D340" s="13">
        <v>45627</v>
      </c>
      <c r="E340" s="3">
        <v>2542</v>
      </c>
      <c r="F340" s="3">
        <v>1740</v>
      </c>
      <c r="G340" s="17">
        <f>F340/E340</f>
        <v>0.68450039339103064</v>
      </c>
      <c r="H340" s="3">
        <v>3000</v>
      </c>
      <c r="I340" s="3">
        <f>F340*H340</f>
        <v>5220000</v>
      </c>
      <c r="J340" s="3">
        <v>1967181</v>
      </c>
      <c r="K340" s="3">
        <f>I340+J340</f>
        <v>7187181</v>
      </c>
      <c r="L340" s="3">
        <v>3941734</v>
      </c>
      <c r="M340" s="3">
        <f>K340-L340</f>
        <v>3245447</v>
      </c>
      <c r="N340" s="3">
        <f>I340/E340</f>
        <v>2053.5011801730921</v>
      </c>
      <c r="O340" s="3">
        <f>M340/E340</f>
        <v>1276.7297403619198</v>
      </c>
      <c r="P340" s="18">
        <v>4.0999999999999996</v>
      </c>
      <c r="Q340" s="2">
        <v>2</v>
      </c>
      <c r="R340" s="3">
        <v>50</v>
      </c>
    </row>
    <row r="341" spans="1:18" x14ac:dyDescent="0.2">
      <c r="A341" s="2" t="s">
        <v>49</v>
      </c>
      <c r="B341" s="2" t="s">
        <v>45</v>
      </c>
      <c r="C341" s="2">
        <v>3</v>
      </c>
      <c r="D341" s="13">
        <v>45658</v>
      </c>
      <c r="E341" s="3">
        <v>2542</v>
      </c>
      <c r="F341" s="3">
        <v>1801</v>
      </c>
      <c r="G341" s="17">
        <f>F341/E341</f>
        <v>0.70849724626278521</v>
      </c>
      <c r="H341" s="3">
        <v>2830</v>
      </c>
      <c r="I341" s="3">
        <f>F341*H341</f>
        <v>5096830</v>
      </c>
      <c r="J341" s="3">
        <v>1149194</v>
      </c>
      <c r="K341" s="3">
        <f>I341+J341</f>
        <v>6246024</v>
      </c>
      <c r="L341" s="3">
        <v>3897990</v>
      </c>
      <c r="M341" s="3">
        <f>K341-L341</f>
        <v>2348034</v>
      </c>
      <c r="N341" s="3">
        <f>I341/E341</f>
        <v>2005.0472069236821</v>
      </c>
      <c r="O341" s="3">
        <f>M341/E341</f>
        <v>923.69551534225025</v>
      </c>
      <c r="P341" s="18">
        <v>4.0999999999999996</v>
      </c>
      <c r="Q341" s="2">
        <v>4</v>
      </c>
      <c r="R341" s="3">
        <v>49</v>
      </c>
    </row>
    <row r="342" spans="1:18" x14ac:dyDescent="0.2">
      <c r="A342" s="2" t="s">
        <v>49</v>
      </c>
      <c r="B342" s="2" t="s">
        <v>45</v>
      </c>
      <c r="C342" s="2">
        <v>3</v>
      </c>
      <c r="D342" s="13">
        <v>45689</v>
      </c>
      <c r="E342" s="3">
        <v>2296</v>
      </c>
      <c r="F342" s="3">
        <v>1722</v>
      </c>
      <c r="G342" s="17">
        <f>F342/E342</f>
        <v>0.75</v>
      </c>
      <c r="H342" s="3">
        <v>2860</v>
      </c>
      <c r="I342" s="3">
        <f>F342*H342</f>
        <v>4924920</v>
      </c>
      <c r="J342" s="3">
        <v>2009572</v>
      </c>
      <c r="K342" s="3">
        <f>I342+J342</f>
        <v>6934492</v>
      </c>
      <c r="L342" s="3">
        <v>4039984</v>
      </c>
      <c r="M342" s="3">
        <f>K342-L342</f>
        <v>2894508</v>
      </c>
      <c r="N342" s="3">
        <f>I342/E342</f>
        <v>2145</v>
      </c>
      <c r="O342" s="3">
        <f>M342/E342</f>
        <v>1260.6742160278745</v>
      </c>
      <c r="P342" s="18">
        <v>4.0999999999999996</v>
      </c>
      <c r="Q342" s="2">
        <v>1</v>
      </c>
      <c r="R342" s="3">
        <v>50</v>
      </c>
    </row>
    <row r="343" spans="1:18" x14ac:dyDescent="0.2">
      <c r="A343" s="2" t="s">
        <v>49</v>
      </c>
      <c r="B343" s="2" t="s">
        <v>45</v>
      </c>
      <c r="C343" s="2">
        <v>3</v>
      </c>
      <c r="D343" s="13">
        <v>45717</v>
      </c>
      <c r="E343" s="3">
        <v>2542</v>
      </c>
      <c r="F343" s="3">
        <v>1881</v>
      </c>
      <c r="G343" s="17">
        <f>F343/E343</f>
        <v>0.73996852871754526</v>
      </c>
      <c r="H343" s="3">
        <v>2830</v>
      </c>
      <c r="I343" s="3">
        <f>F343*H343</f>
        <v>5323230</v>
      </c>
      <c r="J343" s="3">
        <v>1387974</v>
      </c>
      <c r="K343" s="3">
        <f>I343+J343</f>
        <v>6711204</v>
      </c>
      <c r="L343" s="3">
        <v>3770501</v>
      </c>
      <c r="M343" s="3">
        <f>K343-L343</f>
        <v>2940703</v>
      </c>
      <c r="N343" s="3">
        <f>I343/E343</f>
        <v>2094.1109362706529</v>
      </c>
      <c r="O343" s="3">
        <f>M343/E343</f>
        <v>1156.8461841070023</v>
      </c>
      <c r="P343" s="18">
        <v>4.0999999999999996</v>
      </c>
      <c r="Q343" s="2">
        <v>2</v>
      </c>
      <c r="R343" s="3">
        <v>47</v>
      </c>
    </row>
    <row r="344" spans="1:18" x14ac:dyDescent="0.2">
      <c r="A344" s="2" t="s">
        <v>49</v>
      </c>
      <c r="B344" s="2" t="s">
        <v>45</v>
      </c>
      <c r="C344" s="2">
        <v>3</v>
      </c>
      <c r="D344" s="13">
        <v>45748</v>
      </c>
      <c r="E344" s="3">
        <v>2460</v>
      </c>
      <c r="F344" s="3">
        <v>1583</v>
      </c>
      <c r="G344" s="17">
        <f>F344/E344</f>
        <v>0.64349593495934965</v>
      </c>
      <c r="H344" s="3">
        <v>2290</v>
      </c>
      <c r="I344" s="3">
        <f>F344*H344</f>
        <v>3625070</v>
      </c>
      <c r="J344" s="3">
        <v>1162485</v>
      </c>
      <c r="K344" s="3">
        <f>I344+J344</f>
        <v>4787555</v>
      </c>
      <c r="L344" s="3">
        <v>3216252</v>
      </c>
      <c r="M344" s="3">
        <f>K344-L344</f>
        <v>1571303</v>
      </c>
      <c r="N344" s="3">
        <f>I344/E344</f>
        <v>1473.6056910569105</v>
      </c>
      <c r="O344" s="3">
        <f>M344/E344</f>
        <v>638.74105691056911</v>
      </c>
      <c r="P344" s="18">
        <v>3.9</v>
      </c>
      <c r="Q344" s="2">
        <v>3</v>
      </c>
      <c r="R344" s="3">
        <v>51</v>
      </c>
    </row>
    <row r="345" spans="1:18" x14ac:dyDescent="0.2">
      <c r="A345" s="2" t="s">
        <v>49</v>
      </c>
      <c r="B345" s="2" t="s">
        <v>45</v>
      </c>
      <c r="C345" s="2">
        <v>3</v>
      </c>
      <c r="D345" s="13">
        <v>45778</v>
      </c>
      <c r="E345" s="3">
        <v>2542</v>
      </c>
      <c r="F345" s="3">
        <v>1750</v>
      </c>
      <c r="G345" s="17">
        <f>F345/E345</f>
        <v>0.68843430369787573</v>
      </c>
      <c r="H345" s="3">
        <v>2380</v>
      </c>
      <c r="I345" s="3">
        <f>F345*H345</f>
        <v>4165000</v>
      </c>
      <c r="J345" s="3">
        <v>1751558</v>
      </c>
      <c r="K345" s="3">
        <f>I345+J345</f>
        <v>5916558</v>
      </c>
      <c r="L345" s="3">
        <v>3543183</v>
      </c>
      <c r="M345" s="3">
        <f>K345-L345</f>
        <v>2373375</v>
      </c>
      <c r="N345" s="3">
        <f>I345/E345</f>
        <v>1638.4736428009442</v>
      </c>
      <c r="O345" s="3">
        <f>M345/E345</f>
        <v>933.66443745082609</v>
      </c>
      <c r="P345" s="18">
        <v>3.9</v>
      </c>
      <c r="Q345" s="2">
        <v>1</v>
      </c>
      <c r="R345" s="3">
        <v>48</v>
      </c>
    </row>
    <row r="346" spans="1:18" x14ac:dyDescent="0.2">
      <c r="A346" s="2" t="s">
        <v>49</v>
      </c>
      <c r="B346" s="2" t="s">
        <v>45</v>
      </c>
      <c r="C346" s="2">
        <v>3</v>
      </c>
      <c r="D346" s="13">
        <v>45809</v>
      </c>
      <c r="E346" s="3">
        <v>2460</v>
      </c>
      <c r="F346" s="3">
        <v>1034</v>
      </c>
      <c r="G346" s="17">
        <f>F346/E346</f>
        <v>0.42032520325203254</v>
      </c>
      <c r="H346" s="3">
        <v>1890</v>
      </c>
      <c r="I346" s="3">
        <f>F346*H346</f>
        <v>1954260</v>
      </c>
      <c r="J346" s="3">
        <v>795119</v>
      </c>
      <c r="K346" s="3">
        <f>I346+J346</f>
        <v>2749379</v>
      </c>
      <c r="L346" s="3">
        <v>2713824</v>
      </c>
      <c r="M346" s="3">
        <f>K346-L346</f>
        <v>35555</v>
      </c>
      <c r="N346" s="3">
        <f>I346/E346</f>
        <v>794.41463414634143</v>
      </c>
      <c r="O346" s="3">
        <f>M346/E346</f>
        <v>14.453252032520325</v>
      </c>
      <c r="P346" s="18">
        <v>4.3</v>
      </c>
      <c r="Q346" s="2">
        <v>1</v>
      </c>
      <c r="R346" s="3">
        <v>47</v>
      </c>
    </row>
    <row r="347" spans="1:18" x14ac:dyDescent="0.2">
      <c r="A347" s="2" t="s">
        <v>49</v>
      </c>
      <c r="B347" s="2" t="s">
        <v>45</v>
      </c>
      <c r="C347" s="2">
        <v>3</v>
      </c>
      <c r="D347" s="13">
        <v>45839</v>
      </c>
      <c r="E347" s="3">
        <v>2542</v>
      </c>
      <c r="F347" s="3">
        <v>1197</v>
      </c>
      <c r="G347" s="17">
        <f>F347/E347</f>
        <v>0.47088906372934697</v>
      </c>
      <c r="H347" s="3">
        <v>1850</v>
      </c>
      <c r="I347" s="3">
        <f>F347*H347</f>
        <v>2214450</v>
      </c>
      <c r="J347" s="3">
        <v>596479</v>
      </c>
      <c r="K347" s="3">
        <f>I347+J347</f>
        <v>2810929</v>
      </c>
      <c r="L347" s="3">
        <v>2740440</v>
      </c>
      <c r="M347" s="3">
        <f>K347-L347</f>
        <v>70489</v>
      </c>
      <c r="N347" s="3">
        <f>I347/E347</f>
        <v>871.14476789929188</v>
      </c>
      <c r="O347" s="3">
        <f>M347/E347</f>
        <v>27.729740361919749</v>
      </c>
      <c r="P347" s="18">
        <v>3.9</v>
      </c>
      <c r="Q347" s="2">
        <v>1</v>
      </c>
      <c r="R347" s="3">
        <v>48</v>
      </c>
    </row>
    <row r="348" spans="1:18" x14ac:dyDescent="0.2">
      <c r="A348" s="2" t="s">
        <v>49</v>
      </c>
      <c r="B348" s="2" t="s">
        <v>45</v>
      </c>
      <c r="C348" s="2">
        <v>3</v>
      </c>
      <c r="D348" s="13">
        <v>45870</v>
      </c>
      <c r="E348" s="3">
        <v>2542</v>
      </c>
      <c r="F348" s="3">
        <v>1162</v>
      </c>
      <c r="G348" s="17">
        <f>F348/E348</f>
        <v>0.45712037765538943</v>
      </c>
      <c r="H348" s="3">
        <v>1970</v>
      </c>
      <c r="I348" s="3">
        <f>F348*H348</f>
        <v>2289140</v>
      </c>
      <c r="J348" s="3">
        <v>1012534</v>
      </c>
      <c r="K348" s="3">
        <f>I348+J348</f>
        <v>3301674</v>
      </c>
      <c r="L348" s="3">
        <v>2887515</v>
      </c>
      <c r="M348" s="3">
        <f>K348-L348</f>
        <v>414159</v>
      </c>
      <c r="N348" s="3">
        <f>I348/E348</f>
        <v>900.52714398111721</v>
      </c>
      <c r="O348" s="3">
        <f>M348/E348</f>
        <v>162.92643587726201</v>
      </c>
      <c r="P348" s="18">
        <v>4.2</v>
      </c>
      <c r="Q348" s="2">
        <v>0</v>
      </c>
      <c r="R348" s="3">
        <v>50</v>
      </c>
    </row>
    <row r="349" spans="1:18" x14ac:dyDescent="0.2">
      <c r="A349" s="2" t="s">
        <v>49</v>
      </c>
      <c r="B349" s="2" t="s">
        <v>45</v>
      </c>
      <c r="C349" s="2">
        <v>3</v>
      </c>
      <c r="D349" s="13">
        <v>45901</v>
      </c>
      <c r="E349" s="3">
        <v>2460</v>
      </c>
      <c r="F349" s="3">
        <v>1012</v>
      </c>
      <c r="G349" s="17">
        <f>F349/E349</f>
        <v>0.41138211382113821</v>
      </c>
      <c r="H349" s="3">
        <v>1880</v>
      </c>
      <c r="I349" s="3">
        <f>F349*H349</f>
        <v>1902560</v>
      </c>
      <c r="J349" s="3">
        <v>695870</v>
      </c>
      <c r="K349" s="3">
        <f>I349+J349</f>
        <v>2598430</v>
      </c>
      <c r="L349" s="3">
        <v>2584936</v>
      </c>
      <c r="M349" s="3">
        <f>K349-L349</f>
        <v>13494</v>
      </c>
      <c r="N349" s="3">
        <f>I349/E349</f>
        <v>773.39837398373982</v>
      </c>
      <c r="O349" s="3">
        <f>M349/E349</f>
        <v>5.4853658536585366</v>
      </c>
      <c r="P349" s="18">
        <v>4</v>
      </c>
      <c r="Q349" s="2">
        <v>1</v>
      </c>
      <c r="R349" s="3">
        <v>47</v>
      </c>
    </row>
    <row r="350" spans="1:18" x14ac:dyDescent="0.2">
      <c r="A350" s="2" t="s">
        <v>49</v>
      </c>
      <c r="B350" s="2" t="s">
        <v>45</v>
      </c>
      <c r="C350" s="2">
        <v>3</v>
      </c>
      <c r="D350" s="13">
        <v>45931</v>
      </c>
      <c r="E350" s="3">
        <v>2542</v>
      </c>
      <c r="F350" s="3">
        <v>1930</v>
      </c>
      <c r="G350" s="17">
        <f>F350/E350</f>
        <v>0.75924468922108579</v>
      </c>
      <c r="H350" s="3">
        <v>2960</v>
      </c>
      <c r="I350" s="3">
        <f>F350*H350</f>
        <v>5712800</v>
      </c>
      <c r="J350" s="3">
        <v>2512764</v>
      </c>
      <c r="K350" s="3">
        <f>I350+J350</f>
        <v>8225564</v>
      </c>
      <c r="L350" s="3">
        <v>4464981</v>
      </c>
      <c r="M350" s="3">
        <f>K350-L350</f>
        <v>3760583</v>
      </c>
      <c r="N350" s="3">
        <f>I350/E350</f>
        <v>2247.364280094414</v>
      </c>
      <c r="O350" s="3">
        <f>M350/E350</f>
        <v>1479.3796223446107</v>
      </c>
      <c r="P350" s="18">
        <v>4</v>
      </c>
      <c r="Q350" s="2">
        <v>0</v>
      </c>
      <c r="R350" s="3">
        <v>51</v>
      </c>
    </row>
    <row r="351" spans="1:18" x14ac:dyDescent="0.2">
      <c r="A351" s="2" t="s">
        <v>49</v>
      </c>
      <c r="B351" s="2" t="s">
        <v>45</v>
      </c>
      <c r="C351" s="2">
        <v>3</v>
      </c>
      <c r="D351" s="13">
        <v>45962</v>
      </c>
      <c r="E351" s="3">
        <v>2460</v>
      </c>
      <c r="F351" s="3">
        <v>1839</v>
      </c>
      <c r="G351" s="17">
        <f>F351/E351</f>
        <v>0.7475609756097561</v>
      </c>
      <c r="H351" s="3">
        <v>3070</v>
      </c>
      <c r="I351" s="3">
        <f>F351*H351</f>
        <v>5645730</v>
      </c>
      <c r="J351" s="3">
        <v>2338691</v>
      </c>
      <c r="K351" s="3">
        <f>I351+J351</f>
        <v>7984421</v>
      </c>
      <c r="L351" s="3">
        <v>4316530</v>
      </c>
      <c r="M351" s="3">
        <f>K351-L351</f>
        <v>3667891</v>
      </c>
      <c r="N351" s="3">
        <f>I351/E351</f>
        <v>2295.0121951219512</v>
      </c>
      <c r="O351" s="3">
        <f>M351/E351</f>
        <v>1491.0126016260162</v>
      </c>
      <c r="P351" s="18">
        <v>4.3</v>
      </c>
      <c r="Q351" s="2">
        <v>0</v>
      </c>
      <c r="R351" s="3">
        <v>49</v>
      </c>
    </row>
    <row r="352" spans="1:18" x14ac:dyDescent="0.2">
      <c r="A352" s="2" t="s">
        <v>49</v>
      </c>
      <c r="B352" s="2" t="s">
        <v>45</v>
      </c>
      <c r="C352" s="2">
        <v>3</v>
      </c>
      <c r="D352" s="13">
        <v>45992</v>
      </c>
      <c r="E352" s="3">
        <v>2542</v>
      </c>
      <c r="F352" s="3">
        <v>1961</v>
      </c>
      <c r="G352" s="17">
        <f>F352/E352</f>
        <v>0.77143981117230531</v>
      </c>
      <c r="H352" s="3">
        <v>3140</v>
      </c>
      <c r="I352" s="3">
        <f>F352*H352</f>
        <v>6157540</v>
      </c>
      <c r="J352" s="3">
        <v>2357773</v>
      </c>
      <c r="K352" s="3">
        <f>I352+J352</f>
        <v>8515313</v>
      </c>
      <c r="L352" s="3">
        <v>4605058</v>
      </c>
      <c r="M352" s="3">
        <f>K352-L352</f>
        <v>3910255</v>
      </c>
      <c r="N352" s="3">
        <f>I352/E352</f>
        <v>2422.3210070810387</v>
      </c>
      <c r="O352" s="3">
        <f>M352/E352</f>
        <v>1538.2592446892211</v>
      </c>
      <c r="P352" s="18">
        <v>3.7</v>
      </c>
      <c r="Q352" s="2">
        <v>2</v>
      </c>
      <c r="R352" s="3">
        <v>49</v>
      </c>
    </row>
    <row r="353" spans="1:18" x14ac:dyDescent="0.2">
      <c r="A353" s="2" t="s">
        <v>49</v>
      </c>
      <c r="B353" s="2" t="s">
        <v>45</v>
      </c>
      <c r="C353" s="2">
        <v>3</v>
      </c>
      <c r="D353" s="13">
        <v>46023</v>
      </c>
      <c r="E353" s="3">
        <v>2542</v>
      </c>
      <c r="F353" s="3">
        <v>1932</v>
      </c>
      <c r="G353" s="17">
        <f>F353/E353</f>
        <v>0.76003147128245474</v>
      </c>
      <c r="H353" s="3">
        <v>2930</v>
      </c>
      <c r="I353" s="3">
        <f>F353*H353</f>
        <v>5660760</v>
      </c>
      <c r="J353" s="3">
        <v>1545602</v>
      </c>
      <c r="K353" s="3">
        <f>I353+J353</f>
        <v>7206362</v>
      </c>
      <c r="L353" s="3">
        <v>4235793</v>
      </c>
      <c r="M353" s="3">
        <f>K353-L353</f>
        <v>2970569</v>
      </c>
      <c r="N353" s="3">
        <f>I353/E353</f>
        <v>2226.8922108575925</v>
      </c>
      <c r="O353" s="3">
        <f>M353/E353</f>
        <v>1168.5952006294256</v>
      </c>
      <c r="P353" s="18">
        <v>4.0999999999999996</v>
      </c>
      <c r="Q353" s="2">
        <v>3</v>
      </c>
      <c r="R353" s="3">
        <v>47</v>
      </c>
    </row>
    <row r="354" spans="1:18" x14ac:dyDescent="0.2">
      <c r="A354" s="2" t="s">
        <v>49</v>
      </c>
      <c r="B354" s="2" t="s">
        <v>45</v>
      </c>
      <c r="C354" s="2">
        <v>3</v>
      </c>
      <c r="D354" s="13">
        <v>46054</v>
      </c>
      <c r="E354" s="3">
        <v>2296</v>
      </c>
      <c r="F354" s="3">
        <v>1816</v>
      </c>
      <c r="G354" s="17">
        <f>F354/E354</f>
        <v>0.7909407665505227</v>
      </c>
      <c r="H354" s="3">
        <v>2940</v>
      </c>
      <c r="I354" s="3">
        <f>F354*H354</f>
        <v>5339040</v>
      </c>
      <c r="J354" s="3">
        <v>1656779</v>
      </c>
      <c r="K354" s="3">
        <f>I354+J354</f>
        <v>6995819</v>
      </c>
      <c r="L354" s="3">
        <v>4070916</v>
      </c>
      <c r="M354" s="3">
        <f>K354-L354</f>
        <v>2924903</v>
      </c>
      <c r="N354" s="3">
        <f>I354/E354</f>
        <v>2325.3658536585367</v>
      </c>
      <c r="O354" s="3">
        <f>M354/E354</f>
        <v>1273.912456445993</v>
      </c>
      <c r="P354" s="18">
        <v>4</v>
      </c>
      <c r="Q354" s="2">
        <v>2</v>
      </c>
      <c r="R354" s="3">
        <v>50</v>
      </c>
    </row>
    <row r="355" spans="1:18" x14ac:dyDescent="0.2">
      <c r="A355" s="2" t="s">
        <v>49</v>
      </c>
      <c r="B355" s="2" t="s">
        <v>45</v>
      </c>
      <c r="C355" s="2">
        <v>3</v>
      </c>
      <c r="D355" s="13">
        <v>46082</v>
      </c>
      <c r="E355" s="3">
        <v>2542</v>
      </c>
      <c r="F355" s="3">
        <v>1900</v>
      </c>
      <c r="G355" s="17">
        <f>F355/E355</f>
        <v>0.74744295830055074</v>
      </c>
      <c r="H355" s="3">
        <v>3190</v>
      </c>
      <c r="I355" s="3">
        <f>F355*H355</f>
        <v>6061000</v>
      </c>
      <c r="J355" s="3">
        <v>2410811</v>
      </c>
      <c r="K355" s="3">
        <f>I355+J355</f>
        <v>8471811</v>
      </c>
      <c r="L355" s="3">
        <v>4327746</v>
      </c>
      <c r="M355" s="3">
        <f>K355-L355</f>
        <v>4144065</v>
      </c>
      <c r="N355" s="3">
        <f>I355/E355</f>
        <v>2384.343036978757</v>
      </c>
      <c r="O355" s="3">
        <f>M355/E355</f>
        <v>1630.2380015735641</v>
      </c>
      <c r="P355" s="18">
        <v>4.2</v>
      </c>
      <c r="Q355" s="2">
        <v>1</v>
      </c>
      <c r="R355" s="3">
        <v>50</v>
      </c>
    </row>
    <row r="356" spans="1:18" x14ac:dyDescent="0.2">
      <c r="A356" s="2" t="s">
        <v>49</v>
      </c>
      <c r="B356" s="2" t="s">
        <v>45</v>
      </c>
      <c r="C356" s="2">
        <v>3</v>
      </c>
      <c r="D356" s="13">
        <v>46113</v>
      </c>
      <c r="E356" s="3">
        <v>2460</v>
      </c>
      <c r="F356" s="3">
        <v>1722</v>
      </c>
      <c r="G356" s="17">
        <f>F356/E356</f>
        <v>0.7</v>
      </c>
      <c r="H356" s="3">
        <v>2480</v>
      </c>
      <c r="I356" s="3">
        <f>F356*H356</f>
        <v>4270560</v>
      </c>
      <c r="J356" s="3">
        <v>942474</v>
      </c>
      <c r="K356" s="3">
        <f>I356+J356</f>
        <v>5213034</v>
      </c>
      <c r="L356" s="3">
        <v>3365823</v>
      </c>
      <c r="M356" s="3">
        <f>K356-L356</f>
        <v>1847211</v>
      </c>
      <c r="N356" s="3">
        <f>I356/E356</f>
        <v>1736</v>
      </c>
      <c r="O356" s="3">
        <f>M356/E356</f>
        <v>750.89878048780486</v>
      </c>
      <c r="P356" s="18">
        <v>4.2</v>
      </c>
      <c r="Q356" s="2">
        <v>1</v>
      </c>
      <c r="R356" s="3">
        <v>51</v>
      </c>
    </row>
    <row r="357" spans="1:18" x14ac:dyDescent="0.2">
      <c r="A357" s="2" t="s">
        <v>49</v>
      </c>
      <c r="B357" s="2" t="s">
        <v>45</v>
      </c>
      <c r="C357" s="2">
        <v>3</v>
      </c>
      <c r="D357" s="13">
        <v>46143</v>
      </c>
      <c r="E357" s="3">
        <v>2542</v>
      </c>
      <c r="F357" s="3">
        <v>1570</v>
      </c>
      <c r="G357" s="17">
        <f>F357/E357</f>
        <v>0.61762391817466566</v>
      </c>
      <c r="H357" s="3">
        <v>2550</v>
      </c>
      <c r="I357" s="3">
        <f>F357*H357</f>
        <v>4003500</v>
      </c>
      <c r="J357" s="3">
        <v>1275250</v>
      </c>
      <c r="K357" s="3">
        <f>I357+J357</f>
        <v>5278750</v>
      </c>
      <c r="L357" s="3">
        <v>3498233</v>
      </c>
      <c r="M357" s="3">
        <f>K357-L357</f>
        <v>1780517</v>
      </c>
      <c r="N357" s="3">
        <f>I357/E357</f>
        <v>1574.9409913453974</v>
      </c>
      <c r="O357" s="3">
        <f>M357/E357</f>
        <v>700.43941778127464</v>
      </c>
      <c r="P357" s="18">
        <v>3.9</v>
      </c>
      <c r="Q357" s="2">
        <v>0</v>
      </c>
      <c r="R357" s="3">
        <v>50</v>
      </c>
    </row>
    <row r="358" spans="1:18" x14ac:dyDescent="0.2">
      <c r="A358" s="2" t="s">
        <v>49</v>
      </c>
      <c r="B358" s="2" t="s">
        <v>45</v>
      </c>
      <c r="C358" s="2">
        <v>3</v>
      </c>
      <c r="D358" s="13">
        <v>46174</v>
      </c>
      <c r="E358" s="3">
        <v>2460</v>
      </c>
      <c r="F358" s="3">
        <v>1047</v>
      </c>
      <c r="G358" s="17">
        <f>F358/E358</f>
        <v>0.42560975609756097</v>
      </c>
      <c r="H358" s="3">
        <v>2030</v>
      </c>
      <c r="I358" s="3">
        <f>F358*H358</f>
        <v>2125410</v>
      </c>
      <c r="J358" s="3">
        <v>499076</v>
      </c>
      <c r="K358" s="3">
        <f>I358+J358</f>
        <v>2624486</v>
      </c>
      <c r="L358" s="3">
        <v>2574442</v>
      </c>
      <c r="M358" s="3">
        <f>K358-L358</f>
        <v>50044</v>
      </c>
      <c r="N358" s="3">
        <f>I358/E358</f>
        <v>863.98780487804879</v>
      </c>
      <c r="O358" s="3">
        <f>M358/E358</f>
        <v>20.34308943089431</v>
      </c>
      <c r="P358" s="18">
        <v>4.0999999999999996</v>
      </c>
      <c r="Q358" s="2">
        <v>1</v>
      </c>
      <c r="R358" s="3">
        <v>50</v>
      </c>
    </row>
    <row r="359" spans="1:18" x14ac:dyDescent="0.2">
      <c r="A359" s="2" t="s">
        <v>49</v>
      </c>
      <c r="B359" s="2" t="s">
        <v>45</v>
      </c>
      <c r="C359" s="2">
        <v>3</v>
      </c>
      <c r="D359" s="13">
        <v>46204</v>
      </c>
      <c r="E359" s="3">
        <v>2542</v>
      </c>
      <c r="F359" s="3">
        <v>1168</v>
      </c>
      <c r="G359" s="17">
        <f>F359/E359</f>
        <v>0.45948072383949645</v>
      </c>
      <c r="H359" s="3">
        <v>2060</v>
      </c>
      <c r="I359" s="3">
        <f>F359*H359</f>
        <v>2406080</v>
      </c>
      <c r="J359" s="3">
        <v>1058060</v>
      </c>
      <c r="K359" s="3">
        <f>I359+J359</f>
        <v>3464140</v>
      </c>
      <c r="L359" s="3">
        <v>3039247</v>
      </c>
      <c r="M359" s="3">
        <f>K359-L359</f>
        <v>424893</v>
      </c>
      <c r="N359" s="3">
        <f>I359/E359</f>
        <v>946.53029110936268</v>
      </c>
      <c r="O359" s="3">
        <f>M359/E359</f>
        <v>167.14909520062943</v>
      </c>
      <c r="P359" s="18">
        <v>4.0999999999999996</v>
      </c>
      <c r="Q359" s="2">
        <v>1</v>
      </c>
      <c r="R359" s="3">
        <v>48</v>
      </c>
    </row>
    <row r="360" spans="1:18" x14ac:dyDescent="0.2">
      <c r="A360" s="2" t="s">
        <v>49</v>
      </c>
      <c r="B360" s="2" t="s">
        <v>45</v>
      </c>
      <c r="C360" s="2">
        <v>3</v>
      </c>
      <c r="D360" s="13">
        <v>46235</v>
      </c>
      <c r="E360" s="3">
        <v>2542</v>
      </c>
      <c r="F360" s="3">
        <v>1323</v>
      </c>
      <c r="G360" s="17">
        <f>F360/E360</f>
        <v>0.52045633359559407</v>
      </c>
      <c r="H360" s="3">
        <v>2020</v>
      </c>
      <c r="I360" s="3">
        <f>F360*H360</f>
        <v>2672460</v>
      </c>
      <c r="J360" s="3">
        <v>1136165</v>
      </c>
      <c r="K360" s="3">
        <f>I360+J360</f>
        <v>3808625</v>
      </c>
      <c r="L360" s="3">
        <v>3149277</v>
      </c>
      <c r="M360" s="3">
        <f>K360-L360</f>
        <v>659348</v>
      </c>
      <c r="N360" s="3">
        <f>I360/E360</f>
        <v>1051.3217938630999</v>
      </c>
      <c r="O360" s="3">
        <f>M360/E360</f>
        <v>259.38158929976396</v>
      </c>
      <c r="P360" s="18">
        <v>3.9</v>
      </c>
      <c r="Q360" s="2">
        <v>2</v>
      </c>
      <c r="R360" s="3">
        <v>49</v>
      </c>
    </row>
    <row r="361" spans="1:18" x14ac:dyDescent="0.2">
      <c r="A361" s="2" t="s">
        <v>49</v>
      </c>
      <c r="B361" s="2" t="s">
        <v>45</v>
      </c>
      <c r="C361" s="2">
        <v>3</v>
      </c>
      <c r="D361" s="13">
        <v>46266</v>
      </c>
      <c r="E361" s="3">
        <v>2460</v>
      </c>
      <c r="F361" s="3">
        <v>1155</v>
      </c>
      <c r="G361" s="17">
        <f>F361/E361</f>
        <v>0.46951219512195119</v>
      </c>
      <c r="H361" s="3">
        <v>2050</v>
      </c>
      <c r="I361" s="3">
        <f>F361*H361</f>
        <v>2367750</v>
      </c>
      <c r="J361" s="3">
        <v>653582</v>
      </c>
      <c r="K361" s="3">
        <f>I361+J361</f>
        <v>3021332</v>
      </c>
      <c r="L361" s="3">
        <v>2660435</v>
      </c>
      <c r="M361" s="3">
        <f>K361-L361</f>
        <v>360897</v>
      </c>
      <c r="N361" s="3">
        <f>I361/E361</f>
        <v>962.5</v>
      </c>
      <c r="O361" s="3">
        <f>M361/E361</f>
        <v>146.70609756097562</v>
      </c>
      <c r="P361" s="18">
        <v>3.9</v>
      </c>
      <c r="Q361" s="2">
        <v>0</v>
      </c>
      <c r="R361" s="3">
        <v>50</v>
      </c>
    </row>
    <row r="362" spans="1:18" x14ac:dyDescent="0.2">
      <c r="A362" s="2" t="s">
        <v>51</v>
      </c>
      <c r="B362" s="2" t="s">
        <v>45</v>
      </c>
      <c r="C362" s="2">
        <v>5</v>
      </c>
      <c r="D362" s="13">
        <v>45566</v>
      </c>
      <c r="E362" s="3">
        <v>5704</v>
      </c>
      <c r="F362" s="3">
        <v>4013</v>
      </c>
      <c r="G362" s="17">
        <f>F362/E362</f>
        <v>0.70354137447405329</v>
      </c>
      <c r="H362" s="3">
        <v>8530</v>
      </c>
      <c r="I362" s="3">
        <f>F362*H362</f>
        <v>34230890</v>
      </c>
      <c r="J362" s="3">
        <v>8087122</v>
      </c>
      <c r="K362" s="3">
        <f>I362+J362</f>
        <v>42318012</v>
      </c>
      <c r="L362" s="3">
        <v>24636506</v>
      </c>
      <c r="M362" s="3">
        <f>K362-L362</f>
        <v>17681506</v>
      </c>
      <c r="N362" s="3">
        <f>I362/E362</f>
        <v>6001.2079242636746</v>
      </c>
      <c r="O362" s="3">
        <f>M362/E362</f>
        <v>3099.8432678821878</v>
      </c>
      <c r="P362" s="18">
        <v>4.0999999999999996</v>
      </c>
      <c r="Q362" s="2">
        <v>2</v>
      </c>
      <c r="R362" s="3">
        <v>289</v>
      </c>
    </row>
    <row r="363" spans="1:18" x14ac:dyDescent="0.2">
      <c r="A363" s="2" t="s">
        <v>51</v>
      </c>
      <c r="B363" s="2" t="s">
        <v>45</v>
      </c>
      <c r="C363" s="2">
        <v>5</v>
      </c>
      <c r="D363" s="13">
        <v>45597</v>
      </c>
      <c r="E363" s="3">
        <v>5520</v>
      </c>
      <c r="F363" s="3">
        <v>3946</v>
      </c>
      <c r="G363" s="17">
        <f>F363/E363</f>
        <v>0.71485507246376812</v>
      </c>
      <c r="H363" s="3">
        <v>8710</v>
      </c>
      <c r="I363" s="3">
        <f>F363*H363</f>
        <v>34369660</v>
      </c>
      <c r="J363" s="3">
        <v>12127337</v>
      </c>
      <c r="K363" s="3">
        <f>I363+J363</f>
        <v>46496997</v>
      </c>
      <c r="L363" s="3">
        <v>27156238</v>
      </c>
      <c r="M363" s="3">
        <f>K363-L363</f>
        <v>19340759</v>
      </c>
      <c r="N363" s="3">
        <f>I363/E363</f>
        <v>6226.38768115942</v>
      </c>
      <c r="O363" s="3">
        <f>M363/E363</f>
        <v>3503.7606884057973</v>
      </c>
      <c r="P363" s="18">
        <v>4.4000000000000004</v>
      </c>
      <c r="Q363" s="2">
        <v>6</v>
      </c>
      <c r="R363" s="3">
        <v>273</v>
      </c>
    </row>
    <row r="364" spans="1:18" x14ac:dyDescent="0.2">
      <c r="A364" s="2" t="s">
        <v>51</v>
      </c>
      <c r="B364" s="2" t="s">
        <v>45</v>
      </c>
      <c r="C364" s="2">
        <v>5</v>
      </c>
      <c r="D364" s="13">
        <v>45627</v>
      </c>
      <c r="E364" s="3">
        <v>5704</v>
      </c>
      <c r="F364" s="3">
        <v>4180</v>
      </c>
      <c r="G364" s="17">
        <f>F364/E364</f>
        <v>0.73281907433380089</v>
      </c>
      <c r="H364" s="3">
        <v>8640</v>
      </c>
      <c r="I364" s="3">
        <f>F364*H364</f>
        <v>36115200</v>
      </c>
      <c r="J364" s="3">
        <v>15537540</v>
      </c>
      <c r="K364" s="3">
        <f>I364+J364</f>
        <v>51652740</v>
      </c>
      <c r="L364" s="3">
        <v>29788226</v>
      </c>
      <c r="M364" s="3">
        <f>K364-L364</f>
        <v>21864514</v>
      </c>
      <c r="N364" s="3">
        <f>I364/E364</f>
        <v>6331.5568022440393</v>
      </c>
      <c r="O364" s="3">
        <f>M364/E364</f>
        <v>3833.1896914446002</v>
      </c>
      <c r="P364" s="18">
        <v>4.3</v>
      </c>
      <c r="Q364" s="2">
        <v>4</v>
      </c>
      <c r="R364" s="3">
        <v>264</v>
      </c>
    </row>
    <row r="365" spans="1:18" x14ac:dyDescent="0.2">
      <c r="A365" s="2" t="s">
        <v>51</v>
      </c>
      <c r="B365" s="2" t="s">
        <v>45</v>
      </c>
      <c r="C365" s="2">
        <v>5</v>
      </c>
      <c r="D365" s="13">
        <v>45658</v>
      </c>
      <c r="E365" s="3">
        <v>5704</v>
      </c>
      <c r="F365" s="3">
        <v>4391</v>
      </c>
      <c r="G365" s="17">
        <f>F365/E365</f>
        <v>0.7698106591865358</v>
      </c>
      <c r="H365" s="3">
        <v>8760</v>
      </c>
      <c r="I365" s="3">
        <f>F365*H365</f>
        <v>38465160</v>
      </c>
      <c r="J365" s="3">
        <v>14806764</v>
      </c>
      <c r="K365" s="3">
        <f>I365+J365</f>
        <v>53271924</v>
      </c>
      <c r="L365" s="3">
        <v>29320896</v>
      </c>
      <c r="M365" s="3">
        <f>K365-L365</f>
        <v>23951028</v>
      </c>
      <c r="N365" s="3">
        <f>I365/E365</f>
        <v>6743.5413744740536</v>
      </c>
      <c r="O365" s="3">
        <f>M365/E365</f>
        <v>4198.9880785413743</v>
      </c>
      <c r="P365" s="18">
        <v>4.4000000000000004</v>
      </c>
      <c r="Q365" s="2">
        <v>1</v>
      </c>
      <c r="R365" s="3">
        <v>263</v>
      </c>
    </row>
    <row r="366" spans="1:18" x14ac:dyDescent="0.2">
      <c r="A366" s="2" t="s">
        <v>51</v>
      </c>
      <c r="B366" s="2" t="s">
        <v>45</v>
      </c>
      <c r="C366" s="2">
        <v>5</v>
      </c>
      <c r="D366" s="13">
        <v>45689</v>
      </c>
      <c r="E366" s="3">
        <v>5152</v>
      </c>
      <c r="F366" s="3">
        <v>3496</v>
      </c>
      <c r="G366" s="17">
        <f>F366/E366</f>
        <v>0.6785714285714286</v>
      </c>
      <c r="H366" s="3">
        <v>8900</v>
      </c>
      <c r="I366" s="3">
        <f>F366*H366</f>
        <v>31114400</v>
      </c>
      <c r="J366" s="3">
        <v>8574389</v>
      </c>
      <c r="K366" s="3">
        <f>I366+J366</f>
        <v>39688789</v>
      </c>
      <c r="L366" s="3">
        <v>23711997</v>
      </c>
      <c r="M366" s="3">
        <f>K366-L366</f>
        <v>15976792</v>
      </c>
      <c r="N366" s="3">
        <f>I366/E366</f>
        <v>6039.2857142857147</v>
      </c>
      <c r="O366" s="3">
        <f>M366/E366</f>
        <v>3101.0854037267081</v>
      </c>
      <c r="P366" s="18">
        <v>4.3</v>
      </c>
      <c r="Q366" s="2">
        <v>1</v>
      </c>
      <c r="R366" s="3">
        <v>270</v>
      </c>
    </row>
    <row r="367" spans="1:18" x14ac:dyDescent="0.2">
      <c r="A367" s="2" t="s">
        <v>51</v>
      </c>
      <c r="B367" s="2" t="s">
        <v>45</v>
      </c>
      <c r="C367" s="2">
        <v>5</v>
      </c>
      <c r="D367" s="13">
        <v>45717</v>
      </c>
      <c r="E367" s="3">
        <v>5704</v>
      </c>
      <c r="F367" s="3">
        <v>4059</v>
      </c>
      <c r="G367" s="17">
        <f>F367/E367</f>
        <v>0.71160589060308554</v>
      </c>
      <c r="H367" s="3">
        <v>8920</v>
      </c>
      <c r="I367" s="3">
        <f>F367*H367</f>
        <v>36206280</v>
      </c>
      <c r="J367" s="3">
        <v>13933298</v>
      </c>
      <c r="K367" s="3">
        <f>I367+J367</f>
        <v>50139578</v>
      </c>
      <c r="L367" s="3">
        <v>29647434</v>
      </c>
      <c r="M367" s="3">
        <f>K367-L367</f>
        <v>20492144</v>
      </c>
      <c r="N367" s="3">
        <f>I367/E367</f>
        <v>6347.5245441795232</v>
      </c>
      <c r="O367" s="3">
        <f>M367/E367</f>
        <v>3592.5918653576437</v>
      </c>
      <c r="P367" s="18">
        <v>4.4000000000000004</v>
      </c>
      <c r="Q367" s="2">
        <v>0</v>
      </c>
      <c r="R367" s="3">
        <v>280</v>
      </c>
    </row>
    <row r="368" spans="1:18" x14ac:dyDescent="0.2">
      <c r="A368" s="2" t="s">
        <v>51</v>
      </c>
      <c r="B368" s="2" t="s">
        <v>45</v>
      </c>
      <c r="C368" s="2">
        <v>5</v>
      </c>
      <c r="D368" s="13">
        <v>45748</v>
      </c>
      <c r="E368" s="3">
        <v>5520</v>
      </c>
      <c r="F368" s="3">
        <v>3439</v>
      </c>
      <c r="G368" s="17">
        <f>F368/E368</f>
        <v>0.6230072463768116</v>
      </c>
      <c r="H368" s="3">
        <v>7110</v>
      </c>
      <c r="I368" s="3">
        <f>F368*H368</f>
        <v>24451290</v>
      </c>
      <c r="J368" s="3">
        <v>7004426</v>
      </c>
      <c r="K368" s="3">
        <f>I368+J368</f>
        <v>31455716</v>
      </c>
      <c r="L368" s="3">
        <v>21983537</v>
      </c>
      <c r="M368" s="3">
        <f>K368-L368</f>
        <v>9472179</v>
      </c>
      <c r="N368" s="3">
        <f>I368/E368</f>
        <v>4429.58152173913</v>
      </c>
      <c r="O368" s="3">
        <f>M368/E368</f>
        <v>1715.9744565217391</v>
      </c>
      <c r="P368" s="18">
        <v>4.4000000000000004</v>
      </c>
      <c r="Q368" s="2">
        <v>1</v>
      </c>
      <c r="R368" s="3">
        <v>289</v>
      </c>
    </row>
    <row r="369" spans="1:18" x14ac:dyDescent="0.2">
      <c r="A369" s="2" t="s">
        <v>51</v>
      </c>
      <c r="B369" s="2" t="s">
        <v>45</v>
      </c>
      <c r="C369" s="2">
        <v>5</v>
      </c>
      <c r="D369" s="13">
        <v>45778</v>
      </c>
      <c r="E369" s="3">
        <v>5704</v>
      </c>
      <c r="F369" s="3">
        <v>3331</v>
      </c>
      <c r="G369" s="17">
        <f>F369/E369</f>
        <v>0.58397615708274897</v>
      </c>
      <c r="H369" s="3">
        <v>7020</v>
      </c>
      <c r="I369" s="3">
        <f>F369*H369</f>
        <v>23383620</v>
      </c>
      <c r="J369" s="3">
        <v>6354650</v>
      </c>
      <c r="K369" s="3">
        <f>I369+J369</f>
        <v>29738270</v>
      </c>
      <c r="L369" s="3">
        <v>20545872</v>
      </c>
      <c r="M369" s="3">
        <f>K369-L369</f>
        <v>9192398</v>
      </c>
      <c r="N369" s="3">
        <f>I369/E369</f>
        <v>4099.5126227208975</v>
      </c>
      <c r="O369" s="3">
        <f>M369/E369</f>
        <v>1611.570476858345</v>
      </c>
      <c r="P369" s="18">
        <v>4.4000000000000004</v>
      </c>
      <c r="Q369" s="2">
        <v>1</v>
      </c>
      <c r="R369" s="3">
        <v>276</v>
      </c>
    </row>
    <row r="370" spans="1:18" x14ac:dyDescent="0.2">
      <c r="A370" s="2" t="s">
        <v>51</v>
      </c>
      <c r="B370" s="2" t="s">
        <v>45</v>
      </c>
      <c r="C370" s="2">
        <v>5</v>
      </c>
      <c r="D370" s="13">
        <v>45809</v>
      </c>
      <c r="E370" s="3">
        <v>5520</v>
      </c>
      <c r="F370" s="3">
        <v>2713</v>
      </c>
      <c r="G370" s="17">
        <f>F370/E370</f>
        <v>0.4914855072463768</v>
      </c>
      <c r="H370" s="3">
        <v>5640</v>
      </c>
      <c r="I370" s="3">
        <f>F370*H370</f>
        <v>15301320</v>
      </c>
      <c r="J370" s="3">
        <v>6350892</v>
      </c>
      <c r="K370" s="3">
        <f>I370+J370</f>
        <v>21652212</v>
      </c>
      <c r="L370" s="3">
        <v>17934949</v>
      </c>
      <c r="M370" s="3">
        <f>K370-L370</f>
        <v>3717263</v>
      </c>
      <c r="N370" s="3">
        <f>I370/E370</f>
        <v>2771.978260869565</v>
      </c>
      <c r="O370" s="3">
        <f>M370/E370</f>
        <v>673.41721014492748</v>
      </c>
      <c r="P370" s="18">
        <v>4.3</v>
      </c>
      <c r="Q370" s="2">
        <v>1</v>
      </c>
      <c r="R370" s="3">
        <v>271</v>
      </c>
    </row>
    <row r="371" spans="1:18" x14ac:dyDescent="0.2">
      <c r="A371" s="2" t="s">
        <v>51</v>
      </c>
      <c r="B371" s="2" t="s">
        <v>45</v>
      </c>
      <c r="C371" s="2">
        <v>5</v>
      </c>
      <c r="D371" s="13">
        <v>45839</v>
      </c>
      <c r="E371" s="3">
        <v>5704</v>
      </c>
      <c r="F371" s="3">
        <v>2579</v>
      </c>
      <c r="G371" s="17">
        <f>F371/E371</f>
        <v>0.4521388499298738</v>
      </c>
      <c r="H371" s="3">
        <v>5590</v>
      </c>
      <c r="I371" s="3">
        <f>F371*H371</f>
        <v>14416610</v>
      </c>
      <c r="J371" s="3">
        <v>5270180</v>
      </c>
      <c r="K371" s="3">
        <f>I371+J371</f>
        <v>19686790</v>
      </c>
      <c r="L371" s="3">
        <v>18905098</v>
      </c>
      <c r="M371" s="3">
        <f>K371-L371</f>
        <v>781692</v>
      </c>
      <c r="N371" s="3">
        <f>I371/E371</f>
        <v>2527.4561711079946</v>
      </c>
      <c r="O371" s="3">
        <f>M371/E371</f>
        <v>137.04277699859747</v>
      </c>
      <c r="P371" s="18">
        <v>4.3</v>
      </c>
      <c r="Q371" s="2">
        <v>1</v>
      </c>
      <c r="R371" s="3">
        <v>264</v>
      </c>
    </row>
    <row r="372" spans="1:18" x14ac:dyDescent="0.2">
      <c r="A372" s="2" t="s">
        <v>51</v>
      </c>
      <c r="B372" s="2" t="s">
        <v>45</v>
      </c>
      <c r="C372" s="2">
        <v>5</v>
      </c>
      <c r="D372" s="13">
        <v>45870</v>
      </c>
      <c r="E372" s="3">
        <v>5704</v>
      </c>
      <c r="F372" s="3">
        <v>2588</v>
      </c>
      <c r="G372" s="17">
        <f>F372/E372</f>
        <v>0.45371669004207571</v>
      </c>
      <c r="H372" s="3">
        <v>5610</v>
      </c>
      <c r="I372" s="3">
        <f>F372*H372</f>
        <v>14518680</v>
      </c>
      <c r="J372" s="3">
        <v>4461315</v>
      </c>
      <c r="K372" s="3">
        <f>I372+J372</f>
        <v>18979995</v>
      </c>
      <c r="L372" s="3">
        <v>17628134</v>
      </c>
      <c r="M372" s="3">
        <f>K372-L372</f>
        <v>1351861</v>
      </c>
      <c r="N372" s="3">
        <f>I372/E372</f>
        <v>2545.3506311360447</v>
      </c>
      <c r="O372" s="3">
        <f>M372/E372</f>
        <v>237.00227910238428</v>
      </c>
      <c r="P372" s="18">
        <v>4.4000000000000004</v>
      </c>
      <c r="Q372" s="2">
        <v>4</v>
      </c>
      <c r="R372" s="3">
        <v>287</v>
      </c>
    </row>
    <row r="373" spans="1:18" x14ac:dyDescent="0.2">
      <c r="A373" s="2" t="s">
        <v>51</v>
      </c>
      <c r="B373" s="2" t="s">
        <v>45</v>
      </c>
      <c r="C373" s="2">
        <v>5</v>
      </c>
      <c r="D373" s="13">
        <v>45901</v>
      </c>
      <c r="E373" s="3">
        <v>5520</v>
      </c>
      <c r="F373" s="3">
        <v>2592</v>
      </c>
      <c r="G373" s="17">
        <f>F373/E373</f>
        <v>0.46956521739130436</v>
      </c>
      <c r="H373" s="3">
        <v>5620</v>
      </c>
      <c r="I373" s="3">
        <f>F373*H373</f>
        <v>14567040</v>
      </c>
      <c r="J373" s="3">
        <v>3559115</v>
      </c>
      <c r="K373" s="3">
        <f>I373+J373</f>
        <v>18126155</v>
      </c>
      <c r="L373" s="3">
        <v>17472856</v>
      </c>
      <c r="M373" s="3">
        <f>K373-L373</f>
        <v>653299</v>
      </c>
      <c r="N373" s="3">
        <f>I373/E373</f>
        <v>2638.9565217391305</v>
      </c>
      <c r="O373" s="3">
        <f>M373/E373</f>
        <v>118.35126811594203</v>
      </c>
      <c r="P373" s="18">
        <v>4.3</v>
      </c>
      <c r="Q373" s="2">
        <v>0</v>
      </c>
      <c r="R373" s="3">
        <v>267</v>
      </c>
    </row>
    <row r="374" spans="1:18" x14ac:dyDescent="0.2">
      <c r="A374" s="2" t="s">
        <v>51</v>
      </c>
      <c r="B374" s="2" t="s">
        <v>45</v>
      </c>
      <c r="C374" s="2">
        <v>5</v>
      </c>
      <c r="D374" s="13">
        <v>45931</v>
      </c>
      <c r="E374" s="3">
        <v>5704</v>
      </c>
      <c r="F374" s="3">
        <v>4405</v>
      </c>
      <c r="G374" s="17">
        <f>F374/E374</f>
        <v>0.77226507713884995</v>
      </c>
      <c r="H374" s="3">
        <v>8720</v>
      </c>
      <c r="I374" s="3">
        <f>F374*H374</f>
        <v>38411600</v>
      </c>
      <c r="J374" s="3">
        <v>10100604</v>
      </c>
      <c r="K374" s="3">
        <f>I374+J374</f>
        <v>48512204</v>
      </c>
      <c r="L374" s="3">
        <v>29059765</v>
      </c>
      <c r="M374" s="3">
        <f>K374-L374</f>
        <v>19452439</v>
      </c>
      <c r="N374" s="3">
        <f>I374/E374</f>
        <v>6734.1514726507712</v>
      </c>
      <c r="O374" s="3">
        <f>M374/E374</f>
        <v>3410.3153927068724</v>
      </c>
      <c r="P374" s="18">
        <v>4.3</v>
      </c>
      <c r="Q374" s="2">
        <v>1</v>
      </c>
      <c r="R374" s="3">
        <v>282</v>
      </c>
    </row>
    <row r="375" spans="1:18" x14ac:dyDescent="0.2">
      <c r="A375" s="2" t="s">
        <v>51</v>
      </c>
      <c r="B375" s="2" t="s">
        <v>45</v>
      </c>
      <c r="C375" s="2">
        <v>5</v>
      </c>
      <c r="D375" s="13">
        <v>45962</v>
      </c>
      <c r="E375" s="3">
        <v>5520</v>
      </c>
      <c r="F375" s="3">
        <v>4184</v>
      </c>
      <c r="G375" s="17">
        <f>F375/E375</f>
        <v>0.75797101449275361</v>
      </c>
      <c r="H375" s="3">
        <v>8820</v>
      </c>
      <c r="I375" s="3">
        <f>F375*H375</f>
        <v>36902880</v>
      </c>
      <c r="J375" s="3">
        <v>14817748</v>
      </c>
      <c r="K375" s="3">
        <f>I375+J375</f>
        <v>51720628</v>
      </c>
      <c r="L375" s="3">
        <v>27946307</v>
      </c>
      <c r="M375" s="3">
        <f>K375-L375</f>
        <v>23774321</v>
      </c>
      <c r="N375" s="3">
        <f>I375/E375</f>
        <v>6685.304347826087</v>
      </c>
      <c r="O375" s="3">
        <f>M375/E375</f>
        <v>4306.9422101449272</v>
      </c>
      <c r="P375" s="18">
        <v>4.3</v>
      </c>
      <c r="Q375" s="2">
        <v>3</v>
      </c>
      <c r="R375" s="3">
        <v>286</v>
      </c>
    </row>
    <row r="376" spans="1:18" x14ac:dyDescent="0.2">
      <c r="A376" s="2" t="s">
        <v>51</v>
      </c>
      <c r="B376" s="2" t="s">
        <v>45</v>
      </c>
      <c r="C376" s="2">
        <v>5</v>
      </c>
      <c r="D376" s="13">
        <v>45992</v>
      </c>
      <c r="E376" s="3">
        <v>5704</v>
      </c>
      <c r="F376" s="3">
        <v>4373</v>
      </c>
      <c r="G376" s="17">
        <f>F376/E376</f>
        <v>0.76665497896213186</v>
      </c>
      <c r="H376" s="3">
        <v>8790</v>
      </c>
      <c r="I376" s="3">
        <f>F376*H376</f>
        <v>38438670</v>
      </c>
      <c r="J376" s="3">
        <v>14974268</v>
      </c>
      <c r="K376" s="3">
        <f>I376+J376</f>
        <v>53412938</v>
      </c>
      <c r="L376" s="3">
        <v>28055907</v>
      </c>
      <c r="M376" s="3">
        <f>K376-L376</f>
        <v>25357031</v>
      </c>
      <c r="N376" s="3">
        <f>I376/E376</f>
        <v>6738.8972650771384</v>
      </c>
      <c r="O376" s="3">
        <f>M376/E376</f>
        <v>4445.4822931276294</v>
      </c>
      <c r="P376" s="18">
        <v>4.5</v>
      </c>
      <c r="Q376" s="2">
        <v>4</v>
      </c>
      <c r="R376" s="3">
        <v>263</v>
      </c>
    </row>
    <row r="377" spans="1:18" x14ac:dyDescent="0.2">
      <c r="A377" s="2" t="s">
        <v>51</v>
      </c>
      <c r="B377" s="2" t="s">
        <v>45</v>
      </c>
      <c r="C377" s="2">
        <v>5</v>
      </c>
      <c r="D377" s="13">
        <v>46023</v>
      </c>
      <c r="E377" s="3">
        <v>5704</v>
      </c>
      <c r="F377" s="3">
        <v>4279</v>
      </c>
      <c r="G377" s="17">
        <f>F377/E377</f>
        <v>0.75017531556802242</v>
      </c>
      <c r="H377" s="3">
        <v>9430</v>
      </c>
      <c r="I377" s="3">
        <f>F377*H377</f>
        <v>40350970</v>
      </c>
      <c r="J377" s="3">
        <v>12791403</v>
      </c>
      <c r="K377" s="3">
        <f>I377+J377</f>
        <v>53142373</v>
      </c>
      <c r="L377" s="3">
        <v>29862972</v>
      </c>
      <c r="M377" s="3">
        <f>K377-L377</f>
        <v>23279401</v>
      </c>
      <c r="N377" s="3">
        <f>I377/E377</f>
        <v>7074.1532258064517</v>
      </c>
      <c r="O377" s="3">
        <f>M377/E377</f>
        <v>4081.2414095371669</v>
      </c>
      <c r="P377" s="18">
        <v>4.2</v>
      </c>
      <c r="Q377" s="2">
        <v>3</v>
      </c>
      <c r="R377" s="3">
        <v>272</v>
      </c>
    </row>
    <row r="378" spans="1:18" x14ac:dyDescent="0.2">
      <c r="A378" s="2" t="s">
        <v>51</v>
      </c>
      <c r="B378" s="2" t="s">
        <v>45</v>
      </c>
      <c r="C378" s="2">
        <v>5</v>
      </c>
      <c r="D378" s="13">
        <v>46054</v>
      </c>
      <c r="E378" s="3">
        <v>5152</v>
      </c>
      <c r="F378" s="3">
        <v>4206</v>
      </c>
      <c r="G378" s="17">
        <f>F378/E378</f>
        <v>0.8163819875776398</v>
      </c>
      <c r="H378" s="3">
        <v>8810</v>
      </c>
      <c r="I378" s="3">
        <f>F378*H378</f>
        <v>37054860</v>
      </c>
      <c r="J378" s="3">
        <v>14665952</v>
      </c>
      <c r="K378" s="3">
        <f>I378+J378</f>
        <v>51720812</v>
      </c>
      <c r="L378" s="3">
        <v>27846249</v>
      </c>
      <c r="M378" s="3">
        <f>K378-L378</f>
        <v>23874563</v>
      </c>
      <c r="N378" s="3">
        <f>I378/E378</f>
        <v>7192.3253105590065</v>
      </c>
      <c r="O378" s="3">
        <f>M378/E378</f>
        <v>4634.0378493788821</v>
      </c>
      <c r="P378" s="18">
        <v>4.4000000000000004</v>
      </c>
      <c r="Q378" s="2">
        <v>6</v>
      </c>
      <c r="R378" s="3">
        <v>287</v>
      </c>
    </row>
    <row r="379" spans="1:18" x14ac:dyDescent="0.2">
      <c r="A379" s="2" t="s">
        <v>51</v>
      </c>
      <c r="B379" s="2" t="s">
        <v>45</v>
      </c>
      <c r="C379" s="2">
        <v>5</v>
      </c>
      <c r="D379" s="13">
        <v>46082</v>
      </c>
      <c r="E379" s="3">
        <v>5704</v>
      </c>
      <c r="F379" s="3">
        <v>4497</v>
      </c>
      <c r="G379" s="17">
        <f>F379/E379</f>
        <v>0.78839410939691446</v>
      </c>
      <c r="H379" s="3">
        <v>9220</v>
      </c>
      <c r="I379" s="3">
        <f>F379*H379</f>
        <v>41462340</v>
      </c>
      <c r="J379" s="3">
        <v>11438813</v>
      </c>
      <c r="K379" s="3">
        <f>I379+J379</f>
        <v>52901153</v>
      </c>
      <c r="L379" s="3">
        <v>28244689</v>
      </c>
      <c r="M379" s="3">
        <f>K379-L379</f>
        <v>24656464</v>
      </c>
      <c r="N379" s="3">
        <f>I379/E379</f>
        <v>7268.9936886395508</v>
      </c>
      <c r="O379" s="3">
        <f>M379/E379</f>
        <v>4322.6619915848523</v>
      </c>
      <c r="P379" s="18">
        <v>4.4000000000000004</v>
      </c>
      <c r="Q379" s="2">
        <v>2</v>
      </c>
      <c r="R379" s="3">
        <v>287</v>
      </c>
    </row>
    <row r="380" spans="1:18" x14ac:dyDescent="0.2">
      <c r="A380" s="2" t="s">
        <v>51</v>
      </c>
      <c r="B380" s="2" t="s">
        <v>45</v>
      </c>
      <c r="C380" s="2">
        <v>5</v>
      </c>
      <c r="D380" s="13">
        <v>46113</v>
      </c>
      <c r="E380" s="3">
        <v>5520</v>
      </c>
      <c r="F380" s="3">
        <v>3360</v>
      </c>
      <c r="G380" s="17">
        <f>F380/E380</f>
        <v>0.60869565217391308</v>
      </c>
      <c r="H380" s="3">
        <v>7150</v>
      </c>
      <c r="I380" s="3">
        <f>F380*H380</f>
        <v>24024000</v>
      </c>
      <c r="J380" s="3">
        <v>7454500</v>
      </c>
      <c r="K380" s="3">
        <f>I380+J380</f>
        <v>31478500</v>
      </c>
      <c r="L380" s="3">
        <v>21203382</v>
      </c>
      <c r="M380" s="3">
        <f>K380-L380</f>
        <v>10275118</v>
      </c>
      <c r="N380" s="3">
        <f>I380/E380</f>
        <v>4352.173913043478</v>
      </c>
      <c r="O380" s="3">
        <f>M380/E380</f>
        <v>1861.4344202898551</v>
      </c>
      <c r="P380" s="18">
        <v>4.2</v>
      </c>
      <c r="Q380" s="2">
        <v>2</v>
      </c>
      <c r="R380" s="3">
        <v>266</v>
      </c>
    </row>
    <row r="381" spans="1:18" x14ac:dyDescent="0.2">
      <c r="A381" s="2" t="s">
        <v>51</v>
      </c>
      <c r="B381" s="2" t="s">
        <v>45</v>
      </c>
      <c r="C381" s="2">
        <v>5</v>
      </c>
      <c r="D381" s="13">
        <v>46143</v>
      </c>
      <c r="E381" s="3">
        <v>5704</v>
      </c>
      <c r="F381" s="3">
        <v>3943</v>
      </c>
      <c r="G381" s="17">
        <f>F381/E381</f>
        <v>0.6912692847124825</v>
      </c>
      <c r="H381" s="3">
        <v>7680</v>
      </c>
      <c r="I381" s="3">
        <f>F381*H381</f>
        <v>30282240</v>
      </c>
      <c r="J381" s="3">
        <v>8623342</v>
      </c>
      <c r="K381" s="3">
        <f>I381+J381</f>
        <v>38905582</v>
      </c>
      <c r="L381" s="3">
        <v>25085656</v>
      </c>
      <c r="M381" s="3">
        <f>K381-L381</f>
        <v>13819926</v>
      </c>
      <c r="N381" s="3">
        <f>I381/E381</f>
        <v>5308.9481065918653</v>
      </c>
      <c r="O381" s="3">
        <f>M381/E381</f>
        <v>2422.8481767180924</v>
      </c>
      <c r="P381" s="18">
        <v>4.5</v>
      </c>
      <c r="Q381" s="2">
        <v>2</v>
      </c>
      <c r="R381" s="3">
        <v>289</v>
      </c>
    </row>
    <row r="382" spans="1:18" x14ac:dyDescent="0.2">
      <c r="A382" s="2" t="s">
        <v>51</v>
      </c>
      <c r="B382" s="2" t="s">
        <v>45</v>
      </c>
      <c r="C382" s="2">
        <v>5</v>
      </c>
      <c r="D382" s="13">
        <v>46174</v>
      </c>
      <c r="E382" s="3">
        <v>5520</v>
      </c>
      <c r="F382" s="3">
        <v>2466</v>
      </c>
      <c r="G382" s="17">
        <f>F382/E382</f>
        <v>0.44673913043478258</v>
      </c>
      <c r="H382" s="3">
        <v>6160</v>
      </c>
      <c r="I382" s="3">
        <f>F382*H382</f>
        <v>15190560</v>
      </c>
      <c r="J382" s="3">
        <v>4936990</v>
      </c>
      <c r="K382" s="3">
        <f>I382+J382</f>
        <v>20127550</v>
      </c>
      <c r="L382" s="3">
        <v>18527859</v>
      </c>
      <c r="M382" s="3">
        <f>K382-L382</f>
        <v>1599691</v>
      </c>
      <c r="N382" s="3">
        <f>I382/E382</f>
        <v>2751.913043478261</v>
      </c>
      <c r="O382" s="3">
        <f>M382/E382</f>
        <v>289.79909420289857</v>
      </c>
      <c r="P382" s="18">
        <v>4.2</v>
      </c>
      <c r="Q382" s="2">
        <v>2</v>
      </c>
      <c r="R382" s="3">
        <v>290</v>
      </c>
    </row>
    <row r="383" spans="1:18" x14ac:dyDescent="0.2">
      <c r="A383" s="2" t="s">
        <v>51</v>
      </c>
      <c r="B383" s="2" t="s">
        <v>45</v>
      </c>
      <c r="C383" s="2">
        <v>5</v>
      </c>
      <c r="D383" s="13">
        <v>46204</v>
      </c>
      <c r="E383" s="3">
        <v>5704</v>
      </c>
      <c r="F383" s="3">
        <v>2741</v>
      </c>
      <c r="G383" s="17">
        <f>F383/E383</f>
        <v>0.48053997194950909</v>
      </c>
      <c r="H383" s="3">
        <v>6010</v>
      </c>
      <c r="I383" s="3">
        <f>F383*H383</f>
        <v>16473410</v>
      </c>
      <c r="J383" s="3">
        <v>7344916</v>
      </c>
      <c r="K383" s="3">
        <f>I383+J383</f>
        <v>23818326</v>
      </c>
      <c r="L383" s="3">
        <v>19571247</v>
      </c>
      <c r="M383" s="3">
        <f>K383-L383</f>
        <v>4247079</v>
      </c>
      <c r="N383" s="3">
        <f>I383/E383</f>
        <v>2888.04523141655</v>
      </c>
      <c r="O383" s="3">
        <f>M383/E383</f>
        <v>744.57906732117817</v>
      </c>
      <c r="P383" s="18">
        <v>4.7</v>
      </c>
      <c r="Q383" s="2">
        <v>0</v>
      </c>
      <c r="R383" s="3">
        <v>286</v>
      </c>
    </row>
    <row r="384" spans="1:18" x14ac:dyDescent="0.2">
      <c r="A384" s="2" t="s">
        <v>51</v>
      </c>
      <c r="B384" s="2" t="s">
        <v>45</v>
      </c>
      <c r="C384" s="2">
        <v>5</v>
      </c>
      <c r="D384" s="13">
        <v>46235</v>
      </c>
      <c r="E384" s="3">
        <v>5704</v>
      </c>
      <c r="F384" s="3">
        <v>2979</v>
      </c>
      <c r="G384" s="17">
        <f>F384/E384</f>
        <v>0.52226507713884995</v>
      </c>
      <c r="H384" s="3">
        <v>6180</v>
      </c>
      <c r="I384" s="3">
        <f>F384*H384</f>
        <v>18410220</v>
      </c>
      <c r="J384" s="3">
        <v>4421714</v>
      </c>
      <c r="K384" s="3">
        <f>I384+J384</f>
        <v>22831934</v>
      </c>
      <c r="L384" s="3">
        <v>19522507</v>
      </c>
      <c r="M384" s="3">
        <f>K384-L384</f>
        <v>3309427</v>
      </c>
      <c r="N384" s="3">
        <f>I384/E384</f>
        <v>3227.5981767180924</v>
      </c>
      <c r="O384" s="3">
        <f>M384/E384</f>
        <v>580.19407433380081</v>
      </c>
      <c r="P384" s="18">
        <v>4.3</v>
      </c>
      <c r="Q384" s="2">
        <v>5</v>
      </c>
      <c r="R384" s="3">
        <v>279</v>
      </c>
    </row>
    <row r="385" spans="1:18" x14ac:dyDescent="0.2">
      <c r="A385" s="2" t="s">
        <v>51</v>
      </c>
      <c r="B385" s="2" t="s">
        <v>45</v>
      </c>
      <c r="C385" s="2">
        <v>5</v>
      </c>
      <c r="D385" s="13">
        <v>46266</v>
      </c>
      <c r="E385" s="3">
        <v>5520</v>
      </c>
      <c r="F385" s="3">
        <v>2475</v>
      </c>
      <c r="G385" s="17">
        <f>F385/E385</f>
        <v>0.4483695652173913</v>
      </c>
      <c r="H385" s="3">
        <v>5990</v>
      </c>
      <c r="I385" s="3">
        <f>F385*H385</f>
        <v>14825250</v>
      </c>
      <c r="J385" s="3">
        <v>3832653</v>
      </c>
      <c r="K385" s="3">
        <f>I385+J385</f>
        <v>18657903</v>
      </c>
      <c r="L385" s="3">
        <v>16785966</v>
      </c>
      <c r="M385" s="3">
        <f>K385-L385</f>
        <v>1871937</v>
      </c>
      <c r="N385" s="3">
        <f>I385/E385</f>
        <v>2685.733695652174</v>
      </c>
      <c r="O385" s="3">
        <f>M385/E385</f>
        <v>339.11902173913046</v>
      </c>
      <c r="P385" s="18">
        <v>4.3</v>
      </c>
      <c r="Q385" s="2">
        <v>3</v>
      </c>
      <c r="R385" s="3">
        <v>289</v>
      </c>
    </row>
    <row r="386" spans="1:18" x14ac:dyDescent="0.2">
      <c r="A386" s="2" t="s">
        <v>53</v>
      </c>
      <c r="B386" s="2" t="s">
        <v>55</v>
      </c>
      <c r="C386" s="2">
        <v>4</v>
      </c>
      <c r="D386" s="13">
        <v>45566</v>
      </c>
      <c r="E386" s="3">
        <v>4588</v>
      </c>
      <c r="F386" s="3">
        <v>2659</v>
      </c>
      <c r="G386" s="17">
        <f>F386/E386</f>
        <v>0.57955536181342637</v>
      </c>
      <c r="H386" s="3">
        <v>7700</v>
      </c>
      <c r="I386" s="3">
        <f>F386*H386</f>
        <v>20474300</v>
      </c>
      <c r="J386" s="3">
        <v>8659200</v>
      </c>
      <c r="K386" s="3">
        <f>I386+J386</f>
        <v>29133500</v>
      </c>
      <c r="L386" s="3">
        <v>20671594</v>
      </c>
      <c r="M386" s="3">
        <f>K386-L386</f>
        <v>8461906</v>
      </c>
      <c r="N386" s="3">
        <f>I386/E386</f>
        <v>4462.5762859633824</v>
      </c>
      <c r="O386" s="3">
        <f>M386/E386</f>
        <v>1844.3561464690497</v>
      </c>
      <c r="P386" s="18">
        <v>4.0999999999999996</v>
      </c>
      <c r="Q386" s="2">
        <v>2</v>
      </c>
      <c r="R386" s="3">
        <v>154</v>
      </c>
    </row>
    <row r="387" spans="1:18" x14ac:dyDescent="0.2">
      <c r="A387" s="2" t="s">
        <v>53</v>
      </c>
      <c r="B387" s="2" t="s">
        <v>55</v>
      </c>
      <c r="C387" s="2">
        <v>4</v>
      </c>
      <c r="D387" s="13">
        <v>45597</v>
      </c>
      <c r="E387" s="3">
        <v>4440</v>
      </c>
      <c r="F387" s="3">
        <v>3254</v>
      </c>
      <c r="G387" s="17">
        <f>F387/E387</f>
        <v>0.73288288288288284</v>
      </c>
      <c r="H387" s="3">
        <v>9260</v>
      </c>
      <c r="I387" s="3">
        <f>F387*H387</f>
        <v>30132040</v>
      </c>
      <c r="J387" s="3">
        <v>9193590</v>
      </c>
      <c r="K387" s="3">
        <f>I387+J387</f>
        <v>39325630</v>
      </c>
      <c r="L387" s="3">
        <v>23148385</v>
      </c>
      <c r="M387" s="3">
        <f>K387-L387</f>
        <v>16177245</v>
      </c>
      <c r="N387" s="3">
        <f>I387/E387</f>
        <v>6786.4954954954956</v>
      </c>
      <c r="O387" s="3">
        <f>M387/E387</f>
        <v>3643.5236486486488</v>
      </c>
      <c r="P387" s="18">
        <v>4</v>
      </c>
      <c r="Q387" s="2">
        <v>4</v>
      </c>
      <c r="R387" s="3">
        <v>142</v>
      </c>
    </row>
    <row r="388" spans="1:18" x14ac:dyDescent="0.2">
      <c r="A388" s="2" t="s">
        <v>53</v>
      </c>
      <c r="B388" s="2" t="s">
        <v>55</v>
      </c>
      <c r="C388" s="2">
        <v>4</v>
      </c>
      <c r="D388" s="13">
        <v>45627</v>
      </c>
      <c r="E388" s="3">
        <v>4588</v>
      </c>
      <c r="F388" s="3">
        <v>3075</v>
      </c>
      <c r="G388" s="17">
        <f>F388/E388</f>
        <v>0.67022667829119442</v>
      </c>
      <c r="H388" s="3">
        <v>9550</v>
      </c>
      <c r="I388" s="3">
        <f>F388*H388</f>
        <v>29366250</v>
      </c>
      <c r="J388" s="3">
        <v>9590267</v>
      </c>
      <c r="K388" s="3">
        <f>I388+J388</f>
        <v>38956517</v>
      </c>
      <c r="L388" s="3">
        <v>22207983</v>
      </c>
      <c r="M388" s="3">
        <f>K388-L388</f>
        <v>16748534</v>
      </c>
      <c r="N388" s="3">
        <f>I388/E388</f>
        <v>6400.6647776809068</v>
      </c>
      <c r="O388" s="3">
        <f>M388/E388</f>
        <v>3650.5087183958153</v>
      </c>
      <c r="P388" s="18">
        <v>4.0999999999999996</v>
      </c>
      <c r="Q388" s="2">
        <v>4</v>
      </c>
      <c r="R388" s="3">
        <v>149</v>
      </c>
    </row>
    <row r="389" spans="1:18" x14ac:dyDescent="0.2">
      <c r="A389" s="2" t="s">
        <v>53</v>
      </c>
      <c r="B389" s="2" t="s">
        <v>55</v>
      </c>
      <c r="C389" s="2">
        <v>4</v>
      </c>
      <c r="D389" s="13">
        <v>45658</v>
      </c>
      <c r="E389" s="3">
        <v>4588</v>
      </c>
      <c r="F389" s="3">
        <v>3655</v>
      </c>
      <c r="G389" s="17">
        <f>F389/E389</f>
        <v>0.79664341761115953</v>
      </c>
      <c r="H389" s="3">
        <v>9230</v>
      </c>
      <c r="I389" s="3">
        <f>F389*H389</f>
        <v>33735650</v>
      </c>
      <c r="J389" s="3">
        <v>10874047</v>
      </c>
      <c r="K389" s="3">
        <f>I389+J389</f>
        <v>44609697</v>
      </c>
      <c r="L389" s="3">
        <v>24151485</v>
      </c>
      <c r="M389" s="3">
        <f>K389-L389</f>
        <v>20458212</v>
      </c>
      <c r="N389" s="3">
        <f>I389/E389</f>
        <v>7353.0187445510028</v>
      </c>
      <c r="O389" s="3">
        <f>M389/E389</f>
        <v>4459.0697471665217</v>
      </c>
      <c r="P389" s="18">
        <v>4.3</v>
      </c>
      <c r="Q389" s="2">
        <v>4</v>
      </c>
      <c r="R389" s="3">
        <v>146</v>
      </c>
    </row>
    <row r="390" spans="1:18" x14ac:dyDescent="0.2">
      <c r="A390" s="2" t="s">
        <v>53</v>
      </c>
      <c r="B390" s="2" t="s">
        <v>55</v>
      </c>
      <c r="C390" s="2">
        <v>4</v>
      </c>
      <c r="D390" s="13">
        <v>45689</v>
      </c>
      <c r="E390" s="3">
        <v>4144</v>
      </c>
      <c r="F390" s="3">
        <v>2974</v>
      </c>
      <c r="G390" s="17">
        <f>F390/E390</f>
        <v>0.7176640926640927</v>
      </c>
      <c r="H390" s="3">
        <v>9390</v>
      </c>
      <c r="I390" s="3">
        <f>F390*H390</f>
        <v>27925860</v>
      </c>
      <c r="J390" s="3">
        <v>10727710</v>
      </c>
      <c r="K390" s="3">
        <f>I390+J390</f>
        <v>38653570</v>
      </c>
      <c r="L390" s="3">
        <v>22316640</v>
      </c>
      <c r="M390" s="3">
        <f>K390-L390</f>
        <v>16336930</v>
      </c>
      <c r="N390" s="3">
        <f>I390/E390</f>
        <v>6738.8658301158302</v>
      </c>
      <c r="O390" s="3">
        <f>M390/E390</f>
        <v>3942.309362934363</v>
      </c>
      <c r="P390" s="18">
        <v>3.7</v>
      </c>
      <c r="Q390" s="2">
        <v>6</v>
      </c>
      <c r="R390" s="3">
        <v>143</v>
      </c>
    </row>
    <row r="391" spans="1:18" x14ac:dyDescent="0.2">
      <c r="A391" s="2" t="s">
        <v>53</v>
      </c>
      <c r="B391" s="2" t="s">
        <v>55</v>
      </c>
      <c r="C391" s="2">
        <v>4</v>
      </c>
      <c r="D391" s="13">
        <v>45717</v>
      </c>
      <c r="E391" s="3">
        <v>4588</v>
      </c>
      <c r="F391" s="3">
        <v>2925</v>
      </c>
      <c r="G391" s="17">
        <f>F391/E391</f>
        <v>0.6375326939843069</v>
      </c>
      <c r="H391" s="3">
        <v>7710</v>
      </c>
      <c r="I391" s="3">
        <f>F391*H391</f>
        <v>22551750</v>
      </c>
      <c r="J391" s="3">
        <v>9927508</v>
      </c>
      <c r="K391" s="3">
        <f>I391+J391</f>
        <v>32479258</v>
      </c>
      <c r="L391" s="3">
        <v>20329471</v>
      </c>
      <c r="M391" s="3">
        <f>K391-L391</f>
        <v>12149787</v>
      </c>
      <c r="N391" s="3">
        <f>I391/E391</f>
        <v>4915.3770706190062</v>
      </c>
      <c r="O391" s="3">
        <f>M391/E391</f>
        <v>2648.1663034001745</v>
      </c>
      <c r="P391" s="18">
        <v>4.0999999999999996</v>
      </c>
      <c r="Q391" s="2">
        <v>1</v>
      </c>
      <c r="R391" s="3">
        <v>152</v>
      </c>
    </row>
    <row r="392" spans="1:18" x14ac:dyDescent="0.2">
      <c r="A392" s="2" t="s">
        <v>53</v>
      </c>
      <c r="B392" s="2" t="s">
        <v>55</v>
      </c>
      <c r="C392" s="2">
        <v>4</v>
      </c>
      <c r="D392" s="13">
        <v>45748</v>
      </c>
      <c r="E392" s="3">
        <v>4440</v>
      </c>
      <c r="F392" s="3">
        <v>2744</v>
      </c>
      <c r="G392" s="17">
        <f>F392/E392</f>
        <v>0.61801801801801803</v>
      </c>
      <c r="H392" s="3">
        <v>7920</v>
      </c>
      <c r="I392" s="3">
        <f>F392*H392</f>
        <v>21732480</v>
      </c>
      <c r="J392" s="3">
        <v>5635468</v>
      </c>
      <c r="K392" s="3">
        <f>I392+J392</f>
        <v>27367948</v>
      </c>
      <c r="L392" s="3">
        <v>18872229</v>
      </c>
      <c r="M392" s="3">
        <f>K392-L392</f>
        <v>8495719</v>
      </c>
      <c r="N392" s="3">
        <f>I392/E392</f>
        <v>4894.7027027027025</v>
      </c>
      <c r="O392" s="3">
        <f>M392/E392</f>
        <v>1913.4502252252253</v>
      </c>
      <c r="P392" s="18">
        <v>4.0999999999999996</v>
      </c>
      <c r="Q392" s="2">
        <v>5</v>
      </c>
      <c r="R392" s="3">
        <v>154</v>
      </c>
    </row>
    <row r="393" spans="1:18" x14ac:dyDescent="0.2">
      <c r="A393" s="2" t="s">
        <v>53</v>
      </c>
      <c r="B393" s="2" t="s">
        <v>55</v>
      </c>
      <c r="C393" s="2">
        <v>4</v>
      </c>
      <c r="D393" s="13">
        <v>45778</v>
      </c>
      <c r="E393" s="3">
        <v>4588</v>
      </c>
      <c r="F393" s="3">
        <v>2854</v>
      </c>
      <c r="G393" s="17">
        <f>F393/E393</f>
        <v>0.62205754141238012</v>
      </c>
      <c r="H393" s="3">
        <v>7990</v>
      </c>
      <c r="I393" s="3">
        <f>F393*H393</f>
        <v>22803460</v>
      </c>
      <c r="J393" s="3">
        <v>7755876</v>
      </c>
      <c r="K393" s="3">
        <f>I393+J393</f>
        <v>30559336</v>
      </c>
      <c r="L393" s="3">
        <v>21387288</v>
      </c>
      <c r="M393" s="3">
        <f>K393-L393</f>
        <v>9172048</v>
      </c>
      <c r="N393" s="3">
        <f>I393/E393</f>
        <v>4970.239755884917</v>
      </c>
      <c r="O393" s="3">
        <f>M393/E393</f>
        <v>1999.1386224934613</v>
      </c>
      <c r="P393" s="18">
        <v>4</v>
      </c>
      <c r="Q393" s="2">
        <v>2</v>
      </c>
      <c r="R393" s="3">
        <v>151</v>
      </c>
    </row>
    <row r="394" spans="1:18" x14ac:dyDescent="0.2">
      <c r="A394" s="2" t="s">
        <v>53</v>
      </c>
      <c r="B394" s="2" t="s">
        <v>55</v>
      </c>
      <c r="C394" s="2">
        <v>4</v>
      </c>
      <c r="D394" s="13">
        <v>45809</v>
      </c>
      <c r="E394" s="3">
        <v>4440</v>
      </c>
      <c r="F394" s="3">
        <v>2282</v>
      </c>
      <c r="G394" s="17">
        <f>F394/E394</f>
        <v>0.51396396396396393</v>
      </c>
      <c r="H394" s="3">
        <v>6370</v>
      </c>
      <c r="I394" s="3">
        <f>F394*H394</f>
        <v>14536340</v>
      </c>
      <c r="J394" s="3">
        <v>5088808</v>
      </c>
      <c r="K394" s="3">
        <f>I394+J394</f>
        <v>19625148</v>
      </c>
      <c r="L394" s="3">
        <v>16489502</v>
      </c>
      <c r="M394" s="3">
        <f>K394-L394</f>
        <v>3135646</v>
      </c>
      <c r="N394" s="3">
        <f>I394/E394</f>
        <v>3273.9504504504503</v>
      </c>
      <c r="O394" s="3">
        <f>M394/E394</f>
        <v>706.22657657657658</v>
      </c>
      <c r="P394" s="18">
        <v>4.0999999999999996</v>
      </c>
      <c r="Q394" s="2">
        <v>3</v>
      </c>
      <c r="R394" s="3">
        <v>152</v>
      </c>
    </row>
    <row r="395" spans="1:18" x14ac:dyDescent="0.2">
      <c r="A395" s="2" t="s">
        <v>53</v>
      </c>
      <c r="B395" s="2" t="s">
        <v>55</v>
      </c>
      <c r="C395" s="2">
        <v>4</v>
      </c>
      <c r="D395" s="13">
        <v>45839</v>
      </c>
      <c r="E395" s="3">
        <v>4588</v>
      </c>
      <c r="F395" s="3">
        <v>1978</v>
      </c>
      <c r="G395" s="17">
        <f>F395/E395</f>
        <v>0.43112467306015695</v>
      </c>
      <c r="H395" s="3">
        <v>6300</v>
      </c>
      <c r="I395" s="3">
        <f>F395*H395</f>
        <v>12461400</v>
      </c>
      <c r="J395" s="3">
        <v>3347509</v>
      </c>
      <c r="K395" s="3">
        <f>I395+J395</f>
        <v>15808909</v>
      </c>
      <c r="L395" s="3">
        <v>15476010</v>
      </c>
      <c r="M395" s="3">
        <f>K395-L395</f>
        <v>332899</v>
      </c>
      <c r="N395" s="3">
        <f>I395/E395</f>
        <v>2716.0854402789887</v>
      </c>
      <c r="O395" s="3">
        <f>M395/E395</f>
        <v>72.558631211857019</v>
      </c>
      <c r="P395" s="18">
        <v>3.8</v>
      </c>
      <c r="Q395" s="2">
        <v>2</v>
      </c>
      <c r="R395" s="3">
        <v>149</v>
      </c>
    </row>
    <row r="396" spans="1:18" x14ac:dyDescent="0.2">
      <c r="A396" s="2" t="s">
        <v>53</v>
      </c>
      <c r="B396" s="2" t="s">
        <v>55</v>
      </c>
      <c r="C396" s="2">
        <v>4</v>
      </c>
      <c r="D396" s="13">
        <v>45870</v>
      </c>
      <c r="E396" s="3">
        <v>4588</v>
      </c>
      <c r="F396" s="3">
        <v>2017</v>
      </c>
      <c r="G396" s="17">
        <f>F396/E396</f>
        <v>0.43962510897994767</v>
      </c>
      <c r="H396" s="3">
        <v>6110</v>
      </c>
      <c r="I396" s="3">
        <f>F396*H396</f>
        <v>12323870</v>
      </c>
      <c r="J396" s="3">
        <v>4379465</v>
      </c>
      <c r="K396" s="3">
        <f>I396+J396</f>
        <v>16703335</v>
      </c>
      <c r="L396" s="3">
        <v>15673966</v>
      </c>
      <c r="M396" s="3">
        <f>K396-L396</f>
        <v>1029369</v>
      </c>
      <c r="N396" s="3">
        <f>I396/E396</f>
        <v>2686.1094158674805</v>
      </c>
      <c r="O396" s="3">
        <f>M396/E396</f>
        <v>224.36115954664342</v>
      </c>
      <c r="P396" s="18">
        <v>3.9</v>
      </c>
      <c r="Q396" s="2">
        <v>3</v>
      </c>
      <c r="R396" s="3">
        <v>152</v>
      </c>
    </row>
    <row r="397" spans="1:18" x14ac:dyDescent="0.2">
      <c r="A397" s="2" t="s">
        <v>53</v>
      </c>
      <c r="B397" s="2" t="s">
        <v>55</v>
      </c>
      <c r="C397" s="2">
        <v>4</v>
      </c>
      <c r="D397" s="13">
        <v>45901</v>
      </c>
      <c r="E397" s="3">
        <v>4440</v>
      </c>
      <c r="F397" s="3">
        <v>2111</v>
      </c>
      <c r="G397" s="17">
        <f>F397/E397</f>
        <v>0.47545045045045042</v>
      </c>
      <c r="H397" s="3">
        <v>6440</v>
      </c>
      <c r="I397" s="3">
        <f>F397*H397</f>
        <v>13594840</v>
      </c>
      <c r="J397" s="3">
        <v>4461858</v>
      </c>
      <c r="K397" s="3">
        <f>I397+J397</f>
        <v>18056698</v>
      </c>
      <c r="L397" s="3">
        <v>16409945</v>
      </c>
      <c r="M397" s="3">
        <f>K397-L397</f>
        <v>1646753</v>
      </c>
      <c r="N397" s="3">
        <f>I397/E397</f>
        <v>3061.900900900901</v>
      </c>
      <c r="O397" s="3">
        <f>M397/E397</f>
        <v>370.89031531531532</v>
      </c>
      <c r="P397" s="18">
        <v>4</v>
      </c>
      <c r="Q397" s="2">
        <v>2</v>
      </c>
      <c r="R397" s="3">
        <v>142</v>
      </c>
    </row>
    <row r="398" spans="1:18" x14ac:dyDescent="0.2">
      <c r="A398" s="2" t="s">
        <v>53</v>
      </c>
      <c r="B398" s="2" t="s">
        <v>55</v>
      </c>
      <c r="C398" s="2">
        <v>4</v>
      </c>
      <c r="D398" s="13">
        <v>45931</v>
      </c>
      <c r="E398" s="3">
        <v>4588</v>
      </c>
      <c r="F398" s="3">
        <v>2920</v>
      </c>
      <c r="G398" s="17">
        <f>F398/E398</f>
        <v>0.63644289450741065</v>
      </c>
      <c r="H398" s="3">
        <v>8000</v>
      </c>
      <c r="I398" s="3">
        <f>F398*H398</f>
        <v>23360000</v>
      </c>
      <c r="J398" s="3">
        <v>5378058</v>
      </c>
      <c r="K398" s="3">
        <f>I398+J398</f>
        <v>28738058</v>
      </c>
      <c r="L398" s="3">
        <v>19047396</v>
      </c>
      <c r="M398" s="3">
        <f>K398-L398</f>
        <v>9690662</v>
      </c>
      <c r="N398" s="3">
        <f>I398/E398</f>
        <v>5091.5431560592851</v>
      </c>
      <c r="O398" s="3">
        <f>M398/E398</f>
        <v>2112.1756756756758</v>
      </c>
      <c r="P398" s="18">
        <v>4</v>
      </c>
      <c r="Q398" s="2">
        <v>1</v>
      </c>
      <c r="R398" s="3">
        <v>155</v>
      </c>
    </row>
    <row r="399" spans="1:18" x14ac:dyDescent="0.2">
      <c r="A399" s="2" t="s">
        <v>53</v>
      </c>
      <c r="B399" s="2" t="s">
        <v>55</v>
      </c>
      <c r="C399" s="2">
        <v>4</v>
      </c>
      <c r="D399" s="13">
        <v>45962</v>
      </c>
      <c r="E399" s="3">
        <v>4440</v>
      </c>
      <c r="F399" s="3">
        <v>3545</v>
      </c>
      <c r="G399" s="17">
        <f>F399/E399</f>
        <v>0.79842342342342343</v>
      </c>
      <c r="H399" s="3">
        <v>9870</v>
      </c>
      <c r="I399" s="3">
        <f>F399*H399</f>
        <v>34989150</v>
      </c>
      <c r="J399" s="3">
        <v>9599505</v>
      </c>
      <c r="K399" s="3">
        <f>I399+J399</f>
        <v>44588655</v>
      </c>
      <c r="L399" s="3">
        <v>24924332</v>
      </c>
      <c r="M399" s="3">
        <f>K399-L399</f>
        <v>19664323</v>
      </c>
      <c r="N399" s="3">
        <f>I399/E399</f>
        <v>7880.4391891891892</v>
      </c>
      <c r="O399" s="3">
        <f>M399/E399</f>
        <v>4428.9015765765762</v>
      </c>
      <c r="P399" s="18">
        <v>4.4000000000000004</v>
      </c>
      <c r="Q399" s="2">
        <v>2</v>
      </c>
      <c r="R399" s="3">
        <v>153</v>
      </c>
    </row>
    <row r="400" spans="1:18" x14ac:dyDescent="0.2">
      <c r="A400" s="2" t="s">
        <v>53</v>
      </c>
      <c r="B400" s="2" t="s">
        <v>55</v>
      </c>
      <c r="C400" s="2">
        <v>4</v>
      </c>
      <c r="D400" s="13">
        <v>45992</v>
      </c>
      <c r="E400" s="3">
        <v>4588</v>
      </c>
      <c r="F400" s="3">
        <v>3786</v>
      </c>
      <c r="G400" s="17">
        <f>F400/E400</f>
        <v>0.82519616390584127</v>
      </c>
      <c r="H400" s="3">
        <v>10120</v>
      </c>
      <c r="I400" s="3">
        <f>F400*H400</f>
        <v>38314320</v>
      </c>
      <c r="J400" s="3">
        <v>10332140</v>
      </c>
      <c r="K400" s="3">
        <f>I400+J400</f>
        <v>48646460</v>
      </c>
      <c r="L400" s="3">
        <v>26639883</v>
      </c>
      <c r="M400" s="3">
        <f>K400-L400</f>
        <v>22006577</v>
      </c>
      <c r="N400" s="3">
        <f>I400/E400</f>
        <v>8350.9851787271145</v>
      </c>
      <c r="O400" s="3">
        <f>M400/E400</f>
        <v>4796.5512205754139</v>
      </c>
      <c r="P400" s="18">
        <v>3.9</v>
      </c>
      <c r="Q400" s="2">
        <v>1</v>
      </c>
      <c r="R400" s="3">
        <v>146</v>
      </c>
    </row>
    <row r="401" spans="1:18" x14ac:dyDescent="0.2">
      <c r="A401" s="2" t="s">
        <v>53</v>
      </c>
      <c r="B401" s="2" t="s">
        <v>55</v>
      </c>
      <c r="C401" s="2">
        <v>4</v>
      </c>
      <c r="D401" s="13">
        <v>46023</v>
      </c>
      <c r="E401" s="3">
        <v>4588</v>
      </c>
      <c r="F401" s="3">
        <v>3414</v>
      </c>
      <c r="G401" s="17">
        <f>F401/E401</f>
        <v>0.74411508282476024</v>
      </c>
      <c r="H401" s="3">
        <v>10430</v>
      </c>
      <c r="I401" s="3">
        <f>F401*H401</f>
        <v>35608020</v>
      </c>
      <c r="J401" s="3">
        <v>11998466</v>
      </c>
      <c r="K401" s="3">
        <f>I401+J401</f>
        <v>47606486</v>
      </c>
      <c r="L401" s="3">
        <v>26385078</v>
      </c>
      <c r="M401" s="3">
        <f>K401-L401</f>
        <v>21221408</v>
      </c>
      <c r="N401" s="3">
        <f>I401/E401</f>
        <v>7761.1203138622495</v>
      </c>
      <c r="O401" s="3">
        <f>M401/E401</f>
        <v>4625.4158674803839</v>
      </c>
      <c r="P401" s="18">
        <v>3.9</v>
      </c>
      <c r="Q401" s="2">
        <v>4</v>
      </c>
      <c r="R401" s="3">
        <v>154</v>
      </c>
    </row>
    <row r="402" spans="1:18" x14ac:dyDescent="0.2">
      <c r="A402" s="2" t="s">
        <v>53</v>
      </c>
      <c r="B402" s="2" t="s">
        <v>55</v>
      </c>
      <c r="C402" s="2">
        <v>4</v>
      </c>
      <c r="D402" s="13">
        <v>46054</v>
      </c>
      <c r="E402" s="3">
        <v>4144</v>
      </c>
      <c r="F402" s="3">
        <v>3518</v>
      </c>
      <c r="G402" s="17">
        <f>F402/E402</f>
        <v>0.84893822393822393</v>
      </c>
      <c r="H402" s="3">
        <v>10350</v>
      </c>
      <c r="I402" s="3">
        <f>F402*H402</f>
        <v>36411300</v>
      </c>
      <c r="J402" s="3">
        <v>10322804</v>
      </c>
      <c r="K402" s="3">
        <f>I402+J402</f>
        <v>46734104</v>
      </c>
      <c r="L402" s="3">
        <v>26018214</v>
      </c>
      <c r="M402" s="3">
        <f>K402-L402</f>
        <v>20715890</v>
      </c>
      <c r="N402" s="3">
        <f>I402/E402</f>
        <v>8786.5106177606176</v>
      </c>
      <c r="O402" s="3">
        <f>M402/E402</f>
        <v>4999.0082046332045</v>
      </c>
      <c r="P402" s="18">
        <v>4</v>
      </c>
      <c r="Q402" s="2">
        <v>1</v>
      </c>
      <c r="R402" s="3">
        <v>145</v>
      </c>
    </row>
    <row r="403" spans="1:18" x14ac:dyDescent="0.2">
      <c r="A403" s="2" t="s">
        <v>53</v>
      </c>
      <c r="B403" s="2" t="s">
        <v>55</v>
      </c>
      <c r="C403" s="2">
        <v>4</v>
      </c>
      <c r="D403" s="13">
        <v>46082</v>
      </c>
      <c r="E403" s="3">
        <v>4588</v>
      </c>
      <c r="F403" s="3">
        <v>3053</v>
      </c>
      <c r="G403" s="17">
        <f>F403/E403</f>
        <v>0.66543156059285091</v>
      </c>
      <c r="H403" s="3">
        <v>7830</v>
      </c>
      <c r="I403" s="3">
        <f>F403*H403</f>
        <v>23904990</v>
      </c>
      <c r="J403" s="3">
        <v>5786779</v>
      </c>
      <c r="K403" s="3">
        <f>I403+J403</f>
        <v>29691769</v>
      </c>
      <c r="L403" s="3">
        <v>20287111</v>
      </c>
      <c r="M403" s="3">
        <f>K403-L403</f>
        <v>9404658</v>
      </c>
      <c r="N403" s="3">
        <f>I403/E403</f>
        <v>5210.3291194420226</v>
      </c>
      <c r="O403" s="3">
        <f>M403/E403</f>
        <v>2049.8382737576285</v>
      </c>
      <c r="P403" s="18">
        <v>4.2</v>
      </c>
      <c r="Q403" s="2">
        <v>5</v>
      </c>
      <c r="R403" s="3">
        <v>143</v>
      </c>
    </row>
    <row r="404" spans="1:18" x14ac:dyDescent="0.2">
      <c r="A404" s="2" t="s">
        <v>53</v>
      </c>
      <c r="B404" s="2" t="s">
        <v>55</v>
      </c>
      <c r="C404" s="2">
        <v>4</v>
      </c>
      <c r="D404" s="13">
        <v>46113</v>
      </c>
      <c r="E404" s="3">
        <v>4440</v>
      </c>
      <c r="F404" s="3">
        <v>3041</v>
      </c>
      <c r="G404" s="17">
        <f>F404/E404</f>
        <v>0.68490990990990996</v>
      </c>
      <c r="H404" s="3">
        <v>8310</v>
      </c>
      <c r="I404" s="3">
        <f>F404*H404</f>
        <v>25270710</v>
      </c>
      <c r="J404" s="3">
        <v>6504127</v>
      </c>
      <c r="K404" s="3">
        <f>I404+J404</f>
        <v>31774837</v>
      </c>
      <c r="L404" s="3">
        <v>19689686</v>
      </c>
      <c r="M404" s="3">
        <f>K404-L404</f>
        <v>12085151</v>
      </c>
      <c r="N404" s="3">
        <f>I404/E404</f>
        <v>5691.6013513513517</v>
      </c>
      <c r="O404" s="3">
        <f>M404/E404</f>
        <v>2721.8808558558558</v>
      </c>
      <c r="P404" s="18">
        <v>3.9</v>
      </c>
      <c r="Q404" s="2">
        <v>4</v>
      </c>
      <c r="R404" s="3">
        <v>149</v>
      </c>
    </row>
    <row r="405" spans="1:18" x14ac:dyDescent="0.2">
      <c r="A405" s="2" t="s">
        <v>53</v>
      </c>
      <c r="B405" s="2" t="s">
        <v>55</v>
      </c>
      <c r="C405" s="2">
        <v>4</v>
      </c>
      <c r="D405" s="13">
        <v>46143</v>
      </c>
      <c r="E405" s="3">
        <v>4588</v>
      </c>
      <c r="F405" s="3">
        <v>3068</v>
      </c>
      <c r="G405" s="17">
        <f>F405/E405</f>
        <v>0.66870095902353965</v>
      </c>
      <c r="H405" s="3">
        <v>8250</v>
      </c>
      <c r="I405" s="3">
        <f>F405*H405</f>
        <v>25311000</v>
      </c>
      <c r="J405" s="3">
        <v>8692570</v>
      </c>
      <c r="K405" s="3">
        <f>I405+J405</f>
        <v>34003570</v>
      </c>
      <c r="L405" s="3">
        <v>21953430</v>
      </c>
      <c r="M405" s="3">
        <f>K405-L405</f>
        <v>12050140</v>
      </c>
      <c r="N405" s="3">
        <f>I405/E405</f>
        <v>5516.7829119442022</v>
      </c>
      <c r="O405" s="3">
        <f>M405/E405</f>
        <v>2626.4472537053184</v>
      </c>
      <c r="P405" s="18">
        <v>4</v>
      </c>
      <c r="Q405" s="2">
        <v>5</v>
      </c>
      <c r="R405" s="3">
        <v>153</v>
      </c>
    </row>
    <row r="406" spans="1:18" x14ac:dyDescent="0.2">
      <c r="A406" s="2" t="s">
        <v>53</v>
      </c>
      <c r="B406" s="2" t="s">
        <v>55</v>
      </c>
      <c r="C406" s="2">
        <v>4</v>
      </c>
      <c r="D406" s="13">
        <v>46174</v>
      </c>
      <c r="E406" s="3">
        <v>4440</v>
      </c>
      <c r="F406" s="3">
        <v>2176</v>
      </c>
      <c r="G406" s="17">
        <f>F406/E406</f>
        <v>0.49009009009009008</v>
      </c>
      <c r="H406" s="3">
        <v>6420</v>
      </c>
      <c r="I406" s="3">
        <f>F406*H406</f>
        <v>13969920</v>
      </c>
      <c r="J406" s="3">
        <v>5202001</v>
      </c>
      <c r="K406" s="3">
        <f>I406+J406</f>
        <v>19171921</v>
      </c>
      <c r="L406" s="3">
        <v>15883212</v>
      </c>
      <c r="M406" s="3">
        <f>K406-L406</f>
        <v>3288709</v>
      </c>
      <c r="N406" s="3">
        <f>I406/E406</f>
        <v>3146.3783783783783</v>
      </c>
      <c r="O406" s="3">
        <f>M406/E406</f>
        <v>740.70022522522527</v>
      </c>
      <c r="P406" s="18">
        <v>3.7</v>
      </c>
      <c r="Q406" s="2">
        <v>4</v>
      </c>
      <c r="R406" s="3">
        <v>144</v>
      </c>
    </row>
    <row r="407" spans="1:18" x14ac:dyDescent="0.2">
      <c r="A407" s="2" t="s">
        <v>53</v>
      </c>
      <c r="B407" s="2" t="s">
        <v>55</v>
      </c>
      <c r="C407" s="2">
        <v>4</v>
      </c>
      <c r="D407" s="13">
        <v>46204</v>
      </c>
      <c r="E407" s="3">
        <v>4588</v>
      </c>
      <c r="F407" s="3">
        <v>2230</v>
      </c>
      <c r="G407" s="17">
        <f>F407/E407</f>
        <v>0.48605056669572799</v>
      </c>
      <c r="H407" s="3">
        <v>6470</v>
      </c>
      <c r="I407" s="3">
        <f>F407*H407</f>
        <v>14428100</v>
      </c>
      <c r="J407" s="3">
        <v>4791185</v>
      </c>
      <c r="K407" s="3">
        <f>I407+J407</f>
        <v>19219285</v>
      </c>
      <c r="L407" s="3">
        <v>16431256</v>
      </c>
      <c r="M407" s="3">
        <f>K407-L407</f>
        <v>2788029</v>
      </c>
      <c r="N407" s="3">
        <f>I407/E407</f>
        <v>3144.7471665213602</v>
      </c>
      <c r="O407" s="3">
        <f>M407/E407</f>
        <v>607.67850915431563</v>
      </c>
      <c r="P407" s="18">
        <v>4.2</v>
      </c>
      <c r="Q407" s="2">
        <v>5</v>
      </c>
      <c r="R407" s="3">
        <v>144</v>
      </c>
    </row>
    <row r="408" spans="1:18" x14ac:dyDescent="0.2">
      <c r="A408" s="2" t="s">
        <v>53</v>
      </c>
      <c r="B408" s="2" t="s">
        <v>55</v>
      </c>
      <c r="C408" s="2">
        <v>4</v>
      </c>
      <c r="D408" s="13">
        <v>46235</v>
      </c>
      <c r="E408" s="3">
        <v>4588</v>
      </c>
      <c r="F408" s="3">
        <v>2207</v>
      </c>
      <c r="G408" s="17">
        <f>F408/E408</f>
        <v>0.48103748910200522</v>
      </c>
      <c r="H408" s="3">
        <v>6420</v>
      </c>
      <c r="I408" s="3">
        <f>F408*H408</f>
        <v>14168940</v>
      </c>
      <c r="J408" s="3">
        <v>5559047</v>
      </c>
      <c r="K408" s="3">
        <f>I408+J408</f>
        <v>19727987</v>
      </c>
      <c r="L408" s="3">
        <v>17013134</v>
      </c>
      <c r="M408" s="3">
        <f>K408-L408</f>
        <v>2714853</v>
      </c>
      <c r="N408" s="3">
        <f>I408/E408</f>
        <v>3088.2606800348735</v>
      </c>
      <c r="O408" s="3">
        <f>M408/E408</f>
        <v>591.72907585004361</v>
      </c>
      <c r="P408" s="18">
        <v>4</v>
      </c>
      <c r="Q408" s="2">
        <v>4</v>
      </c>
      <c r="R408" s="3">
        <v>142</v>
      </c>
    </row>
    <row r="409" spans="1:18" x14ac:dyDescent="0.2">
      <c r="A409" s="2" t="s">
        <v>53</v>
      </c>
      <c r="B409" s="2" t="s">
        <v>55</v>
      </c>
      <c r="C409" s="2">
        <v>4</v>
      </c>
      <c r="D409" s="13">
        <v>46266</v>
      </c>
      <c r="E409" s="3">
        <v>4440</v>
      </c>
      <c r="F409" s="3">
        <v>2540</v>
      </c>
      <c r="G409" s="17">
        <f>F409/E409</f>
        <v>0.57207207207207211</v>
      </c>
      <c r="H409" s="3">
        <v>6600</v>
      </c>
      <c r="I409" s="3">
        <f>F409*H409</f>
        <v>16764000</v>
      </c>
      <c r="J409" s="3">
        <v>7364456</v>
      </c>
      <c r="K409" s="3">
        <f>I409+J409</f>
        <v>24128456</v>
      </c>
      <c r="L409" s="3">
        <v>17832214</v>
      </c>
      <c r="M409" s="3">
        <f>K409-L409</f>
        <v>6296242</v>
      </c>
      <c r="N409" s="3">
        <f>I409/E409</f>
        <v>3775.6756756756758</v>
      </c>
      <c r="O409" s="3">
        <f>M409/E409</f>
        <v>1418.0725225225226</v>
      </c>
      <c r="P409" s="18">
        <v>3.9</v>
      </c>
      <c r="Q409" s="2">
        <v>3</v>
      </c>
      <c r="R409" s="3">
        <v>150</v>
      </c>
    </row>
    <row r="410" spans="1:18" x14ac:dyDescent="0.2">
      <c r="A410" s="2" t="s">
        <v>57</v>
      </c>
      <c r="B410" s="2" t="s">
        <v>55</v>
      </c>
      <c r="C410" s="2">
        <v>4</v>
      </c>
      <c r="D410" s="13">
        <v>45566</v>
      </c>
      <c r="E410" s="3">
        <v>4898</v>
      </c>
      <c r="F410" s="3">
        <v>3092</v>
      </c>
      <c r="G410" s="17">
        <f>F410/E410</f>
        <v>0.63127807268272762</v>
      </c>
      <c r="H410" s="3">
        <v>6730</v>
      </c>
      <c r="I410" s="3">
        <f>F410*H410</f>
        <v>20809160</v>
      </c>
      <c r="J410" s="3">
        <v>5183615</v>
      </c>
      <c r="K410" s="3">
        <f>I410+J410</f>
        <v>25992775</v>
      </c>
      <c r="L410" s="3">
        <v>19103552</v>
      </c>
      <c r="M410" s="3">
        <f>K410-L410</f>
        <v>6889223</v>
      </c>
      <c r="N410" s="3">
        <f>I410/E410</f>
        <v>4248.5014291547568</v>
      </c>
      <c r="O410" s="3">
        <f>M410/E410</f>
        <v>1406.5379746835442</v>
      </c>
      <c r="P410" s="18">
        <v>4.3</v>
      </c>
      <c r="Q410" s="2">
        <v>2</v>
      </c>
      <c r="R410" s="3">
        <v>150</v>
      </c>
    </row>
    <row r="411" spans="1:18" x14ac:dyDescent="0.2">
      <c r="A411" s="2" t="s">
        <v>57</v>
      </c>
      <c r="B411" s="2" t="s">
        <v>55</v>
      </c>
      <c r="C411" s="2">
        <v>4</v>
      </c>
      <c r="D411" s="13">
        <v>45597</v>
      </c>
      <c r="E411" s="3">
        <v>4740</v>
      </c>
      <c r="F411" s="3">
        <v>3654</v>
      </c>
      <c r="G411" s="17">
        <f>F411/E411</f>
        <v>0.77088607594936709</v>
      </c>
      <c r="H411" s="3">
        <v>8460</v>
      </c>
      <c r="I411" s="3">
        <f>F411*H411</f>
        <v>30912840</v>
      </c>
      <c r="J411" s="3">
        <v>8278682</v>
      </c>
      <c r="K411" s="3">
        <f>I411+J411</f>
        <v>39191522</v>
      </c>
      <c r="L411" s="3">
        <v>21858897</v>
      </c>
      <c r="M411" s="3">
        <f>K411-L411</f>
        <v>17332625</v>
      </c>
      <c r="N411" s="3">
        <f>I411/E411</f>
        <v>6521.6962025316452</v>
      </c>
      <c r="O411" s="3">
        <f>M411/E411</f>
        <v>3656.67194092827</v>
      </c>
      <c r="P411" s="18">
        <v>4.2</v>
      </c>
      <c r="Q411" s="2">
        <v>3</v>
      </c>
      <c r="R411" s="3">
        <v>165</v>
      </c>
    </row>
    <row r="412" spans="1:18" x14ac:dyDescent="0.2">
      <c r="A412" s="2" t="s">
        <v>57</v>
      </c>
      <c r="B412" s="2" t="s">
        <v>55</v>
      </c>
      <c r="C412" s="2">
        <v>4</v>
      </c>
      <c r="D412" s="13">
        <v>45627</v>
      </c>
      <c r="E412" s="3">
        <v>4898</v>
      </c>
      <c r="F412" s="3">
        <v>3563</v>
      </c>
      <c r="G412" s="17">
        <f>F412/E412</f>
        <v>0.72743977133523885</v>
      </c>
      <c r="H412" s="3">
        <v>8960</v>
      </c>
      <c r="I412" s="3">
        <f>F412*H412</f>
        <v>31924480</v>
      </c>
      <c r="J412" s="3">
        <v>8631550</v>
      </c>
      <c r="K412" s="3">
        <f>I412+J412</f>
        <v>40556030</v>
      </c>
      <c r="L412" s="3">
        <v>22796367</v>
      </c>
      <c r="M412" s="3">
        <f>K412-L412</f>
        <v>17759663</v>
      </c>
      <c r="N412" s="3">
        <f>I412/E412</f>
        <v>6517.8603511637402</v>
      </c>
      <c r="O412" s="3">
        <f>M412/E412</f>
        <v>3625.9009799918335</v>
      </c>
      <c r="P412" s="18">
        <v>4.0999999999999996</v>
      </c>
      <c r="Q412" s="2">
        <v>3</v>
      </c>
      <c r="R412" s="3">
        <v>161</v>
      </c>
    </row>
    <row r="413" spans="1:18" x14ac:dyDescent="0.2">
      <c r="A413" s="2" t="s">
        <v>57</v>
      </c>
      <c r="B413" s="2" t="s">
        <v>55</v>
      </c>
      <c r="C413" s="2">
        <v>4</v>
      </c>
      <c r="D413" s="13">
        <v>45658</v>
      </c>
      <c r="E413" s="3">
        <v>4898</v>
      </c>
      <c r="F413" s="3">
        <v>3776</v>
      </c>
      <c r="G413" s="17">
        <f>F413/E413</f>
        <v>0.77092690894242544</v>
      </c>
      <c r="H413" s="3">
        <v>8850</v>
      </c>
      <c r="I413" s="3">
        <f>F413*H413</f>
        <v>33417600</v>
      </c>
      <c r="J413" s="3">
        <v>13888751</v>
      </c>
      <c r="K413" s="3">
        <f>I413+J413</f>
        <v>47306351</v>
      </c>
      <c r="L413" s="3">
        <v>24931439</v>
      </c>
      <c r="M413" s="3">
        <f>K413-L413</f>
        <v>22374912</v>
      </c>
      <c r="N413" s="3">
        <f>I413/E413</f>
        <v>6822.7031441404652</v>
      </c>
      <c r="O413" s="3">
        <f>M413/E413</f>
        <v>4568.1731318905677</v>
      </c>
      <c r="P413" s="18">
        <v>4.0999999999999996</v>
      </c>
      <c r="Q413" s="2">
        <v>2</v>
      </c>
      <c r="R413" s="3">
        <v>164</v>
      </c>
    </row>
    <row r="414" spans="1:18" x14ac:dyDescent="0.2">
      <c r="A414" s="2" t="s">
        <v>57</v>
      </c>
      <c r="B414" s="2" t="s">
        <v>55</v>
      </c>
      <c r="C414" s="2">
        <v>4</v>
      </c>
      <c r="D414" s="13">
        <v>45689</v>
      </c>
      <c r="E414" s="3">
        <v>4424</v>
      </c>
      <c r="F414" s="3">
        <v>3526</v>
      </c>
      <c r="G414" s="17">
        <f>F414/E414</f>
        <v>0.7970162748643761</v>
      </c>
      <c r="H414" s="3">
        <v>8710</v>
      </c>
      <c r="I414" s="3">
        <f>F414*H414</f>
        <v>30711460</v>
      </c>
      <c r="J414" s="3">
        <v>11827168</v>
      </c>
      <c r="K414" s="3">
        <f>I414+J414</f>
        <v>42538628</v>
      </c>
      <c r="L414" s="3">
        <v>22258385</v>
      </c>
      <c r="M414" s="3">
        <f>K414-L414</f>
        <v>20280243</v>
      </c>
      <c r="N414" s="3">
        <f>I414/E414</f>
        <v>6942.0117540687161</v>
      </c>
      <c r="O414" s="3">
        <f>M414/E414</f>
        <v>4584.1417269439426</v>
      </c>
      <c r="P414" s="18">
        <v>4.2</v>
      </c>
      <c r="Q414" s="2">
        <v>2</v>
      </c>
      <c r="R414" s="3">
        <v>162</v>
      </c>
    </row>
    <row r="415" spans="1:18" x14ac:dyDescent="0.2">
      <c r="A415" s="2" t="s">
        <v>57</v>
      </c>
      <c r="B415" s="2" t="s">
        <v>55</v>
      </c>
      <c r="C415" s="2">
        <v>4</v>
      </c>
      <c r="D415" s="13">
        <v>45717</v>
      </c>
      <c r="E415" s="3">
        <v>4898</v>
      </c>
      <c r="F415" s="3">
        <v>3280</v>
      </c>
      <c r="G415" s="17">
        <f>F415/E415</f>
        <v>0.66966108615761533</v>
      </c>
      <c r="H415" s="3">
        <v>6930</v>
      </c>
      <c r="I415" s="3">
        <f>F415*H415</f>
        <v>22730400</v>
      </c>
      <c r="J415" s="3">
        <v>5489698</v>
      </c>
      <c r="K415" s="3">
        <f>I415+J415</f>
        <v>28220098</v>
      </c>
      <c r="L415" s="3">
        <v>19275969</v>
      </c>
      <c r="M415" s="3">
        <f>K415-L415</f>
        <v>8944129</v>
      </c>
      <c r="N415" s="3">
        <f>I415/E415</f>
        <v>4640.7513270722748</v>
      </c>
      <c r="O415" s="3">
        <f>M415/E415</f>
        <v>1826.0777868517762</v>
      </c>
      <c r="P415" s="18">
        <v>4.5999999999999996</v>
      </c>
      <c r="Q415" s="2">
        <v>3</v>
      </c>
      <c r="R415" s="3">
        <v>151</v>
      </c>
    </row>
    <row r="416" spans="1:18" x14ac:dyDescent="0.2">
      <c r="A416" s="2" t="s">
        <v>57</v>
      </c>
      <c r="B416" s="2" t="s">
        <v>55</v>
      </c>
      <c r="C416" s="2">
        <v>4</v>
      </c>
      <c r="D416" s="13">
        <v>45748</v>
      </c>
      <c r="E416" s="3">
        <v>4740</v>
      </c>
      <c r="F416" s="3">
        <v>3240</v>
      </c>
      <c r="G416" s="17">
        <f>F416/E416</f>
        <v>0.68354430379746833</v>
      </c>
      <c r="H416" s="3">
        <v>7030</v>
      </c>
      <c r="I416" s="3">
        <f>F416*H416</f>
        <v>22777200</v>
      </c>
      <c r="J416" s="3">
        <v>6043236</v>
      </c>
      <c r="K416" s="3">
        <f>I416+J416</f>
        <v>28820436</v>
      </c>
      <c r="L416" s="3">
        <v>19819356</v>
      </c>
      <c r="M416" s="3">
        <f>K416-L416</f>
        <v>9001080</v>
      </c>
      <c r="N416" s="3">
        <f>I416/E416</f>
        <v>4805.3164556962029</v>
      </c>
      <c r="O416" s="3">
        <f>M416/E416</f>
        <v>1898.9620253164558</v>
      </c>
      <c r="P416" s="18">
        <v>4.3</v>
      </c>
      <c r="Q416" s="2">
        <v>3</v>
      </c>
      <c r="R416" s="3">
        <v>163</v>
      </c>
    </row>
    <row r="417" spans="1:18" x14ac:dyDescent="0.2">
      <c r="A417" s="2" t="s">
        <v>57</v>
      </c>
      <c r="B417" s="2" t="s">
        <v>55</v>
      </c>
      <c r="C417" s="2">
        <v>4</v>
      </c>
      <c r="D417" s="13">
        <v>45778</v>
      </c>
      <c r="E417" s="3">
        <v>4898</v>
      </c>
      <c r="F417" s="3">
        <v>2967</v>
      </c>
      <c r="G417" s="17">
        <f>F417/E417</f>
        <v>0.60575745202123321</v>
      </c>
      <c r="H417" s="3">
        <v>7110</v>
      </c>
      <c r="I417" s="3">
        <f>F417*H417</f>
        <v>21095370</v>
      </c>
      <c r="J417" s="3">
        <v>8488794</v>
      </c>
      <c r="K417" s="3">
        <f>I417+J417</f>
        <v>29584164</v>
      </c>
      <c r="L417" s="3">
        <v>19508884</v>
      </c>
      <c r="M417" s="3">
        <f>K417-L417</f>
        <v>10075280</v>
      </c>
      <c r="N417" s="3">
        <f>I417/E417</f>
        <v>4306.9354838709678</v>
      </c>
      <c r="O417" s="3">
        <f>M417/E417</f>
        <v>2057.0191915067376</v>
      </c>
      <c r="P417" s="18">
        <v>4.2</v>
      </c>
      <c r="Q417" s="2">
        <v>4</v>
      </c>
      <c r="R417" s="3">
        <v>163</v>
      </c>
    </row>
    <row r="418" spans="1:18" x14ac:dyDescent="0.2">
      <c r="A418" s="2" t="s">
        <v>57</v>
      </c>
      <c r="B418" s="2" t="s">
        <v>55</v>
      </c>
      <c r="C418" s="2">
        <v>4</v>
      </c>
      <c r="D418" s="13">
        <v>45809</v>
      </c>
      <c r="E418" s="3">
        <v>4740</v>
      </c>
      <c r="F418" s="3">
        <v>2172</v>
      </c>
      <c r="G418" s="17">
        <f>F418/E418</f>
        <v>0.45822784810126582</v>
      </c>
      <c r="H418" s="3">
        <v>5760</v>
      </c>
      <c r="I418" s="3">
        <f>F418*H418</f>
        <v>12510720</v>
      </c>
      <c r="J418" s="3">
        <v>3776330</v>
      </c>
      <c r="K418" s="3">
        <f>I418+J418</f>
        <v>16287050</v>
      </c>
      <c r="L418" s="3">
        <v>15946617</v>
      </c>
      <c r="M418" s="3">
        <f>K418-L418</f>
        <v>340433</v>
      </c>
      <c r="N418" s="3">
        <f>I418/E418</f>
        <v>2639.3924050632913</v>
      </c>
      <c r="O418" s="3">
        <f>M418/E418</f>
        <v>71.821308016877637</v>
      </c>
      <c r="P418" s="18">
        <v>4.2</v>
      </c>
      <c r="Q418" s="2">
        <v>3</v>
      </c>
      <c r="R418" s="3">
        <v>152</v>
      </c>
    </row>
    <row r="419" spans="1:18" x14ac:dyDescent="0.2">
      <c r="A419" s="2" t="s">
        <v>57</v>
      </c>
      <c r="B419" s="2" t="s">
        <v>55</v>
      </c>
      <c r="C419" s="2">
        <v>4</v>
      </c>
      <c r="D419" s="13">
        <v>45839</v>
      </c>
      <c r="E419" s="3">
        <v>4898</v>
      </c>
      <c r="F419" s="3">
        <v>2245</v>
      </c>
      <c r="G419" s="17">
        <f>F419/E419</f>
        <v>0.45835034708044098</v>
      </c>
      <c r="H419" s="3">
        <v>5820</v>
      </c>
      <c r="I419" s="3">
        <f>F419*H419</f>
        <v>13065900</v>
      </c>
      <c r="J419" s="3">
        <v>3271236</v>
      </c>
      <c r="K419" s="3">
        <f>I419+J419</f>
        <v>16337136</v>
      </c>
      <c r="L419" s="3">
        <v>15004568</v>
      </c>
      <c r="M419" s="3">
        <f>K419-L419</f>
        <v>1332568</v>
      </c>
      <c r="N419" s="3">
        <f>I419/E419</f>
        <v>2667.5990200081665</v>
      </c>
      <c r="O419" s="3">
        <f>M419/E419</f>
        <v>272.06369946917107</v>
      </c>
      <c r="P419" s="18">
        <v>4.2</v>
      </c>
      <c r="Q419" s="2">
        <v>2</v>
      </c>
      <c r="R419" s="3">
        <v>150</v>
      </c>
    </row>
    <row r="420" spans="1:18" x14ac:dyDescent="0.2">
      <c r="A420" s="2" t="s">
        <v>57</v>
      </c>
      <c r="B420" s="2" t="s">
        <v>55</v>
      </c>
      <c r="C420" s="2">
        <v>4</v>
      </c>
      <c r="D420" s="13">
        <v>45870</v>
      </c>
      <c r="E420" s="3">
        <v>4898</v>
      </c>
      <c r="F420" s="3">
        <v>2367</v>
      </c>
      <c r="G420" s="17">
        <f>F420/E420</f>
        <v>0.48325847284605961</v>
      </c>
      <c r="H420" s="3">
        <v>5670</v>
      </c>
      <c r="I420" s="3">
        <f>F420*H420</f>
        <v>13420890</v>
      </c>
      <c r="J420" s="3">
        <v>4799168</v>
      </c>
      <c r="K420" s="3">
        <f>I420+J420</f>
        <v>18220058</v>
      </c>
      <c r="L420" s="3">
        <v>16161040</v>
      </c>
      <c r="M420" s="3">
        <f>K420-L420</f>
        <v>2059018</v>
      </c>
      <c r="N420" s="3">
        <f>I420/E420</f>
        <v>2740.075541037158</v>
      </c>
      <c r="O420" s="3">
        <f>M420/E420</f>
        <v>420.37933850551246</v>
      </c>
      <c r="P420" s="18">
        <v>4.4000000000000004</v>
      </c>
      <c r="Q420" s="2">
        <v>1</v>
      </c>
      <c r="R420" s="3">
        <v>164</v>
      </c>
    </row>
    <row r="421" spans="1:18" x14ac:dyDescent="0.2">
      <c r="A421" s="2" t="s">
        <v>57</v>
      </c>
      <c r="B421" s="2" t="s">
        <v>55</v>
      </c>
      <c r="C421" s="2">
        <v>4</v>
      </c>
      <c r="D421" s="13">
        <v>45901</v>
      </c>
      <c r="E421" s="3">
        <v>4740</v>
      </c>
      <c r="F421" s="3">
        <v>2422</v>
      </c>
      <c r="G421" s="17">
        <f>F421/E421</f>
        <v>0.51097046413502112</v>
      </c>
      <c r="H421" s="3">
        <v>5930</v>
      </c>
      <c r="I421" s="3">
        <f>F421*H421</f>
        <v>14362460</v>
      </c>
      <c r="J421" s="3">
        <v>5611817</v>
      </c>
      <c r="K421" s="3">
        <f>I421+J421</f>
        <v>19974277</v>
      </c>
      <c r="L421" s="3">
        <v>16495339</v>
      </c>
      <c r="M421" s="3">
        <f>K421-L421</f>
        <v>3478938</v>
      </c>
      <c r="N421" s="3">
        <f>I421/E421</f>
        <v>3030.0548523206753</v>
      </c>
      <c r="O421" s="3">
        <f>M421/E421</f>
        <v>733.95316455696207</v>
      </c>
      <c r="P421" s="18">
        <v>4.4000000000000004</v>
      </c>
      <c r="Q421" s="2">
        <v>1</v>
      </c>
      <c r="R421" s="3">
        <v>156</v>
      </c>
    </row>
    <row r="422" spans="1:18" x14ac:dyDescent="0.2">
      <c r="A422" s="2" t="s">
        <v>57</v>
      </c>
      <c r="B422" s="2" t="s">
        <v>55</v>
      </c>
      <c r="C422" s="2">
        <v>4</v>
      </c>
      <c r="D422" s="13">
        <v>45931</v>
      </c>
      <c r="E422" s="3">
        <v>4898</v>
      </c>
      <c r="F422" s="3">
        <v>2734</v>
      </c>
      <c r="G422" s="17">
        <f>F422/E422</f>
        <v>0.55818701510820745</v>
      </c>
      <c r="H422" s="3">
        <v>7400</v>
      </c>
      <c r="I422" s="3">
        <f>F422*H422</f>
        <v>20231600</v>
      </c>
      <c r="J422" s="3">
        <v>8455557</v>
      </c>
      <c r="K422" s="3">
        <f>I422+J422</f>
        <v>28687157</v>
      </c>
      <c r="L422" s="3">
        <v>19079239</v>
      </c>
      <c r="M422" s="3">
        <f>K422-L422</f>
        <v>9607918</v>
      </c>
      <c r="N422" s="3">
        <f>I422/E422</f>
        <v>4130.5839118007352</v>
      </c>
      <c r="O422" s="3">
        <f>M422/E422</f>
        <v>1961.6002449979583</v>
      </c>
      <c r="P422" s="18">
        <v>4.5999999999999996</v>
      </c>
      <c r="Q422" s="2">
        <v>0</v>
      </c>
      <c r="R422" s="3">
        <v>162</v>
      </c>
    </row>
    <row r="423" spans="1:18" x14ac:dyDescent="0.2">
      <c r="A423" s="2" t="s">
        <v>57</v>
      </c>
      <c r="B423" s="2" t="s">
        <v>55</v>
      </c>
      <c r="C423" s="2">
        <v>4</v>
      </c>
      <c r="D423" s="13">
        <v>45962</v>
      </c>
      <c r="E423" s="3">
        <v>4740</v>
      </c>
      <c r="F423" s="3">
        <v>3942</v>
      </c>
      <c r="G423" s="17">
        <f>F423/E423</f>
        <v>0.83164556962025316</v>
      </c>
      <c r="H423" s="3">
        <v>9230</v>
      </c>
      <c r="I423" s="3">
        <f>F423*H423</f>
        <v>36384660</v>
      </c>
      <c r="J423" s="3">
        <v>9003248</v>
      </c>
      <c r="K423" s="3">
        <f>I423+J423</f>
        <v>45387908</v>
      </c>
      <c r="L423" s="3">
        <v>25642966</v>
      </c>
      <c r="M423" s="3">
        <f>K423-L423</f>
        <v>19744942</v>
      </c>
      <c r="N423" s="3">
        <f>I423/E423</f>
        <v>7676.0886075949365</v>
      </c>
      <c r="O423" s="3">
        <f>M423/E423</f>
        <v>4165.599578059072</v>
      </c>
      <c r="P423" s="18">
        <v>4</v>
      </c>
      <c r="Q423" s="2">
        <v>7</v>
      </c>
      <c r="R423" s="3">
        <v>154</v>
      </c>
    </row>
    <row r="424" spans="1:18" x14ac:dyDescent="0.2">
      <c r="A424" s="2" t="s">
        <v>57</v>
      </c>
      <c r="B424" s="2" t="s">
        <v>55</v>
      </c>
      <c r="C424" s="2">
        <v>4</v>
      </c>
      <c r="D424" s="13">
        <v>45992</v>
      </c>
      <c r="E424" s="3">
        <v>4898</v>
      </c>
      <c r="F424" s="3">
        <v>3877</v>
      </c>
      <c r="G424" s="17">
        <f>F424/E424</f>
        <v>0.79154757043691304</v>
      </c>
      <c r="H424" s="3">
        <v>9490</v>
      </c>
      <c r="I424" s="3">
        <f>F424*H424</f>
        <v>36792730</v>
      </c>
      <c r="J424" s="3">
        <v>14372382</v>
      </c>
      <c r="K424" s="3">
        <f>I424+J424</f>
        <v>51165112</v>
      </c>
      <c r="L424" s="3">
        <v>28042936</v>
      </c>
      <c r="M424" s="3">
        <f>K424-L424</f>
        <v>23122176</v>
      </c>
      <c r="N424" s="3">
        <f>I424/E424</f>
        <v>7511.7864434463045</v>
      </c>
      <c r="O424" s="3">
        <f>M424/E424</f>
        <v>4720.7382605144958</v>
      </c>
      <c r="P424" s="18">
        <v>4.2</v>
      </c>
      <c r="Q424" s="2">
        <v>7</v>
      </c>
      <c r="R424" s="3">
        <v>151</v>
      </c>
    </row>
    <row r="425" spans="1:18" x14ac:dyDescent="0.2">
      <c r="A425" s="2" t="s">
        <v>57</v>
      </c>
      <c r="B425" s="2" t="s">
        <v>55</v>
      </c>
      <c r="C425" s="2">
        <v>4</v>
      </c>
      <c r="D425" s="13">
        <v>46023</v>
      </c>
      <c r="E425" s="3">
        <v>4898</v>
      </c>
      <c r="F425" s="3">
        <v>3801</v>
      </c>
      <c r="G425" s="17">
        <f>F425/E425</f>
        <v>0.77603103307472443</v>
      </c>
      <c r="H425" s="3">
        <v>9190</v>
      </c>
      <c r="I425" s="3">
        <f>F425*H425</f>
        <v>34931190</v>
      </c>
      <c r="J425" s="3">
        <v>8988023</v>
      </c>
      <c r="K425" s="3">
        <f>I425+J425</f>
        <v>43919213</v>
      </c>
      <c r="L425" s="3">
        <v>24946372</v>
      </c>
      <c r="M425" s="3">
        <f>K425-L425</f>
        <v>18972841</v>
      </c>
      <c r="N425" s="3">
        <f>I425/E425</f>
        <v>7131.7251939567168</v>
      </c>
      <c r="O425" s="3">
        <f>M425/E425</f>
        <v>3873.5894242547979</v>
      </c>
      <c r="P425" s="18">
        <v>4.2</v>
      </c>
      <c r="Q425" s="2">
        <v>3</v>
      </c>
      <c r="R425" s="3">
        <v>163</v>
      </c>
    </row>
    <row r="426" spans="1:18" x14ac:dyDescent="0.2">
      <c r="A426" s="2" t="s">
        <v>57</v>
      </c>
      <c r="B426" s="2" t="s">
        <v>55</v>
      </c>
      <c r="C426" s="2">
        <v>4</v>
      </c>
      <c r="D426" s="13">
        <v>46054</v>
      </c>
      <c r="E426" s="3">
        <v>4424</v>
      </c>
      <c r="F426" s="3">
        <v>3477</v>
      </c>
      <c r="G426" s="17">
        <f>F426/E426</f>
        <v>0.78594032549728754</v>
      </c>
      <c r="H426" s="3">
        <v>9090</v>
      </c>
      <c r="I426" s="3">
        <f>F426*H426</f>
        <v>31605930</v>
      </c>
      <c r="J426" s="3">
        <v>7814836</v>
      </c>
      <c r="K426" s="3">
        <f>I426+J426</f>
        <v>39420766</v>
      </c>
      <c r="L426" s="3">
        <v>22269924</v>
      </c>
      <c r="M426" s="3">
        <f>K426-L426</f>
        <v>17150842</v>
      </c>
      <c r="N426" s="3">
        <f>I426/E426</f>
        <v>7144.1975587703437</v>
      </c>
      <c r="O426" s="3">
        <f>M426/E426</f>
        <v>3876.7726039783001</v>
      </c>
      <c r="P426" s="18">
        <v>4.3</v>
      </c>
      <c r="Q426" s="2">
        <v>0</v>
      </c>
      <c r="R426" s="3">
        <v>158</v>
      </c>
    </row>
    <row r="427" spans="1:18" x14ac:dyDescent="0.2">
      <c r="A427" s="2" t="s">
        <v>57</v>
      </c>
      <c r="B427" s="2" t="s">
        <v>55</v>
      </c>
      <c r="C427" s="2">
        <v>4</v>
      </c>
      <c r="D427" s="13">
        <v>46082</v>
      </c>
      <c r="E427" s="3">
        <v>4898</v>
      </c>
      <c r="F427" s="3">
        <v>3198</v>
      </c>
      <c r="G427" s="17">
        <f>F427/E427</f>
        <v>0.65291955900367493</v>
      </c>
      <c r="H427" s="3">
        <v>7400</v>
      </c>
      <c r="I427" s="3">
        <f>F427*H427</f>
        <v>23665200</v>
      </c>
      <c r="J427" s="3">
        <v>8239072</v>
      </c>
      <c r="K427" s="3">
        <f>I427+J427</f>
        <v>31904272</v>
      </c>
      <c r="L427" s="3">
        <v>20540657</v>
      </c>
      <c r="M427" s="3">
        <f>K427-L427</f>
        <v>11363615</v>
      </c>
      <c r="N427" s="3">
        <f>I427/E427</f>
        <v>4831.6047366271951</v>
      </c>
      <c r="O427" s="3">
        <f>M427/E427</f>
        <v>2320.0520620661496</v>
      </c>
      <c r="P427" s="18">
        <v>4</v>
      </c>
      <c r="Q427" s="2">
        <v>5</v>
      </c>
      <c r="R427" s="3">
        <v>163</v>
      </c>
    </row>
    <row r="428" spans="1:18" x14ac:dyDescent="0.2">
      <c r="A428" s="2" t="s">
        <v>57</v>
      </c>
      <c r="B428" s="2" t="s">
        <v>55</v>
      </c>
      <c r="C428" s="2">
        <v>4</v>
      </c>
      <c r="D428" s="13">
        <v>46113</v>
      </c>
      <c r="E428" s="3">
        <v>4740</v>
      </c>
      <c r="F428" s="3">
        <v>2900</v>
      </c>
      <c r="G428" s="17">
        <f>F428/E428</f>
        <v>0.61181434599156115</v>
      </c>
      <c r="H428" s="3">
        <v>7710</v>
      </c>
      <c r="I428" s="3">
        <f>F428*H428</f>
        <v>22359000</v>
      </c>
      <c r="J428" s="3">
        <v>9585405</v>
      </c>
      <c r="K428" s="3">
        <f>I428+J428</f>
        <v>31944405</v>
      </c>
      <c r="L428" s="3">
        <v>20414705</v>
      </c>
      <c r="M428" s="3">
        <f>K428-L428</f>
        <v>11529700</v>
      </c>
      <c r="N428" s="3">
        <f>I428/E428</f>
        <v>4717.0886075949365</v>
      </c>
      <c r="O428" s="3">
        <f>M428/E428</f>
        <v>2432.4261603375526</v>
      </c>
      <c r="P428" s="18">
        <v>4.4000000000000004</v>
      </c>
      <c r="Q428" s="2">
        <v>4</v>
      </c>
      <c r="R428" s="3">
        <v>162</v>
      </c>
    </row>
    <row r="429" spans="1:18" x14ac:dyDescent="0.2">
      <c r="A429" s="2" t="s">
        <v>57</v>
      </c>
      <c r="B429" s="2" t="s">
        <v>55</v>
      </c>
      <c r="C429" s="2">
        <v>4</v>
      </c>
      <c r="D429" s="13">
        <v>46143</v>
      </c>
      <c r="E429" s="3">
        <v>4898</v>
      </c>
      <c r="F429" s="3">
        <v>3386</v>
      </c>
      <c r="G429" s="17">
        <f>F429/E429</f>
        <v>0.69130257247856264</v>
      </c>
      <c r="H429" s="3">
        <v>7770</v>
      </c>
      <c r="I429" s="3">
        <f>F429*H429</f>
        <v>26309220</v>
      </c>
      <c r="J429" s="3">
        <v>8106604</v>
      </c>
      <c r="K429" s="3">
        <f>I429+J429</f>
        <v>34415824</v>
      </c>
      <c r="L429" s="3">
        <v>22076804</v>
      </c>
      <c r="M429" s="3">
        <f>K429-L429</f>
        <v>12339020</v>
      </c>
      <c r="N429" s="3">
        <f>I429/E429</f>
        <v>5371.420988158432</v>
      </c>
      <c r="O429" s="3">
        <f>M429/E429</f>
        <v>2519.1955900367498</v>
      </c>
      <c r="P429" s="18">
        <v>4.4000000000000004</v>
      </c>
      <c r="Q429" s="2">
        <v>1</v>
      </c>
      <c r="R429" s="3">
        <v>165</v>
      </c>
    </row>
    <row r="430" spans="1:18" x14ac:dyDescent="0.2">
      <c r="A430" s="2" t="s">
        <v>57</v>
      </c>
      <c r="B430" s="2" t="s">
        <v>55</v>
      </c>
      <c r="C430" s="2">
        <v>4</v>
      </c>
      <c r="D430" s="13">
        <v>46174</v>
      </c>
      <c r="E430" s="3">
        <v>4740</v>
      </c>
      <c r="F430" s="3">
        <v>2325</v>
      </c>
      <c r="G430" s="17">
        <f>F430/E430</f>
        <v>0.49050632911392406</v>
      </c>
      <c r="H430" s="3">
        <v>5850</v>
      </c>
      <c r="I430" s="3">
        <f>F430*H430</f>
        <v>13601250</v>
      </c>
      <c r="J430" s="3">
        <v>4594411</v>
      </c>
      <c r="K430" s="3">
        <f>I430+J430</f>
        <v>18195661</v>
      </c>
      <c r="L430" s="3">
        <v>15788954</v>
      </c>
      <c r="M430" s="3">
        <f>K430-L430</f>
        <v>2406707</v>
      </c>
      <c r="N430" s="3">
        <f>I430/E430</f>
        <v>2869.4620253164558</v>
      </c>
      <c r="O430" s="3">
        <f>M430/E430</f>
        <v>507.74409282700424</v>
      </c>
      <c r="P430" s="18">
        <v>4.3</v>
      </c>
      <c r="Q430" s="2">
        <v>2</v>
      </c>
      <c r="R430" s="3">
        <v>156</v>
      </c>
    </row>
    <row r="431" spans="1:18" x14ac:dyDescent="0.2">
      <c r="A431" s="2" t="s">
        <v>57</v>
      </c>
      <c r="B431" s="2" t="s">
        <v>55</v>
      </c>
      <c r="C431" s="2">
        <v>4</v>
      </c>
      <c r="D431" s="13">
        <v>46204</v>
      </c>
      <c r="E431" s="3">
        <v>4898</v>
      </c>
      <c r="F431" s="3">
        <v>2461</v>
      </c>
      <c r="G431" s="17">
        <f>F431/E431</f>
        <v>0.50244997958350346</v>
      </c>
      <c r="H431" s="3">
        <v>5970</v>
      </c>
      <c r="I431" s="3">
        <f>F431*H431</f>
        <v>14692170</v>
      </c>
      <c r="J431" s="3">
        <v>4201903</v>
      </c>
      <c r="K431" s="3">
        <f>I431+J431</f>
        <v>18894073</v>
      </c>
      <c r="L431" s="3">
        <v>16955453</v>
      </c>
      <c r="M431" s="3">
        <f>K431-L431</f>
        <v>1938620</v>
      </c>
      <c r="N431" s="3">
        <f>I431/E431</f>
        <v>2999.6263781135158</v>
      </c>
      <c r="O431" s="3">
        <f>M431/E431</f>
        <v>395.79828501429154</v>
      </c>
      <c r="P431" s="18">
        <v>4.0999999999999996</v>
      </c>
      <c r="Q431" s="2">
        <v>1</v>
      </c>
      <c r="R431" s="3">
        <v>154</v>
      </c>
    </row>
    <row r="432" spans="1:18" x14ac:dyDescent="0.2">
      <c r="A432" s="2" t="s">
        <v>57</v>
      </c>
      <c r="B432" s="2" t="s">
        <v>55</v>
      </c>
      <c r="C432" s="2">
        <v>4</v>
      </c>
      <c r="D432" s="13">
        <v>46235</v>
      </c>
      <c r="E432" s="3">
        <v>4898</v>
      </c>
      <c r="F432" s="3">
        <v>2631</v>
      </c>
      <c r="G432" s="17">
        <f>F432/E432</f>
        <v>0.53715802368313592</v>
      </c>
      <c r="H432" s="3">
        <v>6170</v>
      </c>
      <c r="I432" s="3">
        <f>F432*H432</f>
        <v>16233270</v>
      </c>
      <c r="J432" s="3">
        <v>5217767</v>
      </c>
      <c r="K432" s="3">
        <f>I432+J432</f>
        <v>21451037</v>
      </c>
      <c r="L432" s="3">
        <v>17245668</v>
      </c>
      <c r="M432" s="3">
        <f>K432-L432</f>
        <v>4205369</v>
      </c>
      <c r="N432" s="3">
        <f>I432/E432</f>
        <v>3314.2650061249487</v>
      </c>
      <c r="O432" s="3">
        <f>M432/E432</f>
        <v>858.58901592486734</v>
      </c>
      <c r="P432" s="18">
        <v>4</v>
      </c>
      <c r="Q432" s="2">
        <v>2</v>
      </c>
      <c r="R432" s="3">
        <v>166</v>
      </c>
    </row>
    <row r="433" spans="1:18" x14ac:dyDescent="0.2">
      <c r="A433" s="2" t="s">
        <v>57</v>
      </c>
      <c r="B433" s="2" t="s">
        <v>55</v>
      </c>
      <c r="C433" s="2">
        <v>4</v>
      </c>
      <c r="D433" s="13">
        <v>46266</v>
      </c>
      <c r="E433" s="3">
        <v>4740</v>
      </c>
      <c r="F433" s="3">
        <v>2457</v>
      </c>
      <c r="G433" s="17">
        <f>F433/E433</f>
        <v>0.51835443037974682</v>
      </c>
      <c r="H433" s="3">
        <v>6210</v>
      </c>
      <c r="I433" s="3">
        <f>F433*H433</f>
        <v>15257970</v>
      </c>
      <c r="J433" s="3">
        <v>5478703</v>
      </c>
      <c r="K433" s="3">
        <f>I433+J433</f>
        <v>20736673</v>
      </c>
      <c r="L433" s="3">
        <v>16273980</v>
      </c>
      <c r="M433" s="3">
        <f>K433-L433</f>
        <v>4462693</v>
      </c>
      <c r="N433" s="3">
        <f>I433/E433</f>
        <v>3218.9810126582279</v>
      </c>
      <c r="O433" s="3">
        <f>M433/E433</f>
        <v>941.4964135021097</v>
      </c>
      <c r="P433" s="18">
        <v>4.4000000000000004</v>
      </c>
      <c r="Q433" s="2">
        <v>3</v>
      </c>
      <c r="R433" s="3">
        <v>154</v>
      </c>
    </row>
    <row r="434" spans="1:18" x14ac:dyDescent="0.2">
      <c r="A434" s="2" t="s">
        <v>59</v>
      </c>
      <c r="B434" s="2" t="s">
        <v>55</v>
      </c>
      <c r="C434" s="2">
        <v>3</v>
      </c>
      <c r="D434" s="13">
        <v>45566</v>
      </c>
      <c r="E434" s="3">
        <v>2170</v>
      </c>
      <c r="F434" s="3">
        <v>1459</v>
      </c>
      <c r="G434" s="17">
        <f>F434/E434</f>
        <v>0.67235023041474651</v>
      </c>
      <c r="H434" s="3">
        <v>4320</v>
      </c>
      <c r="I434" s="3">
        <f>F434*H434</f>
        <v>6302880</v>
      </c>
      <c r="J434" s="3">
        <v>2324888</v>
      </c>
      <c r="K434" s="3">
        <f>I434+J434</f>
        <v>8627768</v>
      </c>
      <c r="L434" s="3">
        <v>5705569</v>
      </c>
      <c r="M434" s="3">
        <f>K434-L434</f>
        <v>2922199</v>
      </c>
      <c r="N434" s="3">
        <f>I434/E434</f>
        <v>2904.5529953917053</v>
      </c>
      <c r="O434" s="3">
        <f>M434/E434</f>
        <v>1346.6354838709678</v>
      </c>
      <c r="P434" s="18">
        <v>4.0999999999999996</v>
      </c>
      <c r="Q434" s="2">
        <v>1</v>
      </c>
      <c r="R434" s="3">
        <v>42</v>
      </c>
    </row>
    <row r="435" spans="1:18" x14ac:dyDescent="0.2">
      <c r="A435" s="2" t="s">
        <v>59</v>
      </c>
      <c r="B435" s="2" t="s">
        <v>55</v>
      </c>
      <c r="C435" s="2">
        <v>3</v>
      </c>
      <c r="D435" s="13">
        <v>45597</v>
      </c>
      <c r="E435" s="3">
        <v>2100</v>
      </c>
      <c r="F435" s="3">
        <v>1671</v>
      </c>
      <c r="G435" s="17">
        <f>F435/E435</f>
        <v>0.79571428571428571</v>
      </c>
      <c r="H435" s="3">
        <v>5480</v>
      </c>
      <c r="I435" s="3">
        <f>F435*H435</f>
        <v>9157080</v>
      </c>
      <c r="J435" s="3">
        <v>2370373</v>
      </c>
      <c r="K435" s="3">
        <f>I435+J435</f>
        <v>11527453</v>
      </c>
      <c r="L435" s="3">
        <v>6396527</v>
      </c>
      <c r="M435" s="3">
        <f>K435-L435</f>
        <v>5130926</v>
      </c>
      <c r="N435" s="3">
        <f>I435/E435</f>
        <v>4360.5142857142855</v>
      </c>
      <c r="O435" s="3">
        <f>M435/E435</f>
        <v>2443.2980952380954</v>
      </c>
      <c r="P435" s="18">
        <v>3.7</v>
      </c>
      <c r="Q435" s="2">
        <v>2</v>
      </c>
      <c r="R435" s="3">
        <v>44</v>
      </c>
    </row>
    <row r="436" spans="1:18" x14ac:dyDescent="0.2">
      <c r="A436" s="2" t="s">
        <v>59</v>
      </c>
      <c r="B436" s="2" t="s">
        <v>55</v>
      </c>
      <c r="C436" s="2">
        <v>3</v>
      </c>
      <c r="D436" s="13">
        <v>45627</v>
      </c>
      <c r="E436" s="3">
        <v>2170</v>
      </c>
      <c r="F436" s="3">
        <v>1744</v>
      </c>
      <c r="G436" s="17">
        <f>F436/E436</f>
        <v>0.80368663594470047</v>
      </c>
      <c r="H436" s="3">
        <v>5500</v>
      </c>
      <c r="I436" s="3">
        <f>F436*H436</f>
        <v>9592000</v>
      </c>
      <c r="J436" s="3">
        <v>2762199</v>
      </c>
      <c r="K436" s="3">
        <f>I436+J436</f>
        <v>12354199</v>
      </c>
      <c r="L436" s="3">
        <v>6758960</v>
      </c>
      <c r="M436" s="3">
        <f>K436-L436</f>
        <v>5595239</v>
      </c>
      <c r="N436" s="3">
        <f>I436/E436</f>
        <v>4420.2764976958524</v>
      </c>
      <c r="O436" s="3">
        <f>M436/E436</f>
        <v>2578.4511520737328</v>
      </c>
      <c r="P436" s="18">
        <v>3.8</v>
      </c>
      <c r="Q436" s="2">
        <v>1</v>
      </c>
      <c r="R436" s="3">
        <v>41</v>
      </c>
    </row>
    <row r="437" spans="1:18" x14ac:dyDescent="0.2">
      <c r="A437" s="2" t="s">
        <v>59</v>
      </c>
      <c r="B437" s="2" t="s">
        <v>55</v>
      </c>
      <c r="C437" s="2">
        <v>3</v>
      </c>
      <c r="D437" s="13">
        <v>45658</v>
      </c>
      <c r="E437" s="3">
        <v>2170</v>
      </c>
      <c r="F437" s="3">
        <v>1656</v>
      </c>
      <c r="G437" s="17">
        <f>F437/E437</f>
        <v>0.76313364055299537</v>
      </c>
      <c r="H437" s="3">
        <v>5650</v>
      </c>
      <c r="I437" s="3">
        <f>F437*H437</f>
        <v>9356400</v>
      </c>
      <c r="J437" s="3">
        <v>2354186</v>
      </c>
      <c r="K437" s="3">
        <f>I437+J437</f>
        <v>11710586</v>
      </c>
      <c r="L437" s="3">
        <v>7017344</v>
      </c>
      <c r="M437" s="3">
        <f>K437-L437</f>
        <v>4693242</v>
      </c>
      <c r="N437" s="3">
        <f>I437/E437</f>
        <v>4311.705069124424</v>
      </c>
      <c r="O437" s="3">
        <f>M437/E437</f>
        <v>2162.7843317972352</v>
      </c>
      <c r="P437" s="18">
        <v>4.2</v>
      </c>
      <c r="Q437" s="2">
        <v>1</v>
      </c>
      <c r="R437" s="3">
        <v>41</v>
      </c>
    </row>
    <row r="438" spans="1:18" x14ac:dyDescent="0.2">
      <c r="A438" s="2" t="s">
        <v>59</v>
      </c>
      <c r="B438" s="2" t="s">
        <v>55</v>
      </c>
      <c r="C438" s="2">
        <v>3</v>
      </c>
      <c r="D438" s="13">
        <v>45689</v>
      </c>
      <c r="E438" s="3">
        <v>1960</v>
      </c>
      <c r="F438" s="3">
        <v>1536</v>
      </c>
      <c r="G438" s="17">
        <f>F438/E438</f>
        <v>0.78367346938775506</v>
      </c>
      <c r="H438" s="3">
        <v>5790</v>
      </c>
      <c r="I438" s="3">
        <f>F438*H438</f>
        <v>8893440</v>
      </c>
      <c r="J438" s="3">
        <v>3379045</v>
      </c>
      <c r="K438" s="3">
        <f>I438+J438</f>
        <v>12272485</v>
      </c>
      <c r="L438" s="3">
        <v>6539607</v>
      </c>
      <c r="M438" s="3">
        <f>K438-L438</f>
        <v>5732878</v>
      </c>
      <c r="N438" s="3">
        <f>I438/E438</f>
        <v>4537.4693877551017</v>
      </c>
      <c r="O438" s="3">
        <f>M438/E438</f>
        <v>2924.9377551020407</v>
      </c>
      <c r="P438" s="18">
        <v>4.2</v>
      </c>
      <c r="Q438" s="2">
        <v>2</v>
      </c>
      <c r="R438" s="3">
        <v>41</v>
      </c>
    </row>
    <row r="439" spans="1:18" x14ac:dyDescent="0.2">
      <c r="A439" s="2" t="s">
        <v>59</v>
      </c>
      <c r="B439" s="2" t="s">
        <v>55</v>
      </c>
      <c r="C439" s="2">
        <v>3</v>
      </c>
      <c r="D439" s="13">
        <v>45717</v>
      </c>
      <c r="E439" s="3">
        <v>2170</v>
      </c>
      <c r="F439" s="3">
        <v>1473</v>
      </c>
      <c r="G439" s="17">
        <f>F439/E439</f>
        <v>0.67880184331797233</v>
      </c>
      <c r="H439" s="3">
        <v>4660</v>
      </c>
      <c r="I439" s="3">
        <f>F439*H439</f>
        <v>6864180</v>
      </c>
      <c r="J439" s="3">
        <v>2852304</v>
      </c>
      <c r="K439" s="3">
        <f>I439+J439</f>
        <v>9716484</v>
      </c>
      <c r="L439" s="3">
        <v>6219530</v>
      </c>
      <c r="M439" s="3">
        <f>K439-L439</f>
        <v>3496954</v>
      </c>
      <c r="N439" s="3">
        <f>I439/E439</f>
        <v>3163.2165898617513</v>
      </c>
      <c r="O439" s="3">
        <f>M439/E439</f>
        <v>1611.499539170507</v>
      </c>
      <c r="P439" s="18">
        <v>4</v>
      </c>
      <c r="Q439" s="2">
        <v>0</v>
      </c>
      <c r="R439" s="3">
        <v>44</v>
      </c>
    </row>
    <row r="440" spans="1:18" x14ac:dyDescent="0.2">
      <c r="A440" s="2" t="s">
        <v>59</v>
      </c>
      <c r="B440" s="2" t="s">
        <v>55</v>
      </c>
      <c r="C440" s="2">
        <v>3</v>
      </c>
      <c r="D440" s="13">
        <v>45748</v>
      </c>
      <c r="E440" s="3">
        <v>2100</v>
      </c>
      <c r="F440" s="3">
        <v>1324</v>
      </c>
      <c r="G440" s="17">
        <f>F440/E440</f>
        <v>0.63047619047619052</v>
      </c>
      <c r="H440" s="3">
        <v>4620</v>
      </c>
      <c r="I440" s="3">
        <f>F440*H440</f>
        <v>6116880</v>
      </c>
      <c r="J440" s="3">
        <v>2039295</v>
      </c>
      <c r="K440" s="3">
        <f>I440+J440</f>
        <v>8156175</v>
      </c>
      <c r="L440" s="3">
        <v>5795309</v>
      </c>
      <c r="M440" s="3">
        <f>K440-L440</f>
        <v>2360866</v>
      </c>
      <c r="N440" s="3">
        <f>I440/E440</f>
        <v>2912.8</v>
      </c>
      <c r="O440" s="3">
        <f>M440/E440</f>
        <v>1124.2219047619049</v>
      </c>
      <c r="P440" s="18">
        <v>3.7</v>
      </c>
      <c r="Q440" s="2">
        <v>1</v>
      </c>
      <c r="R440" s="3">
        <v>44</v>
      </c>
    </row>
    <row r="441" spans="1:18" x14ac:dyDescent="0.2">
      <c r="A441" s="2" t="s">
        <v>59</v>
      </c>
      <c r="B441" s="2" t="s">
        <v>55</v>
      </c>
      <c r="C441" s="2">
        <v>3</v>
      </c>
      <c r="D441" s="13">
        <v>45778</v>
      </c>
      <c r="E441" s="3">
        <v>2170</v>
      </c>
      <c r="F441" s="3">
        <v>1321</v>
      </c>
      <c r="G441" s="17">
        <f>F441/E441</f>
        <v>0.60875576036866363</v>
      </c>
      <c r="H441" s="3">
        <v>4670</v>
      </c>
      <c r="I441" s="3">
        <f>F441*H441</f>
        <v>6169070</v>
      </c>
      <c r="J441" s="3">
        <v>2407036</v>
      </c>
      <c r="K441" s="3">
        <f>I441+J441</f>
        <v>8576106</v>
      </c>
      <c r="L441" s="3">
        <v>6007454</v>
      </c>
      <c r="M441" s="3">
        <f>K441-L441</f>
        <v>2568652</v>
      </c>
      <c r="N441" s="3">
        <f>I441/E441</f>
        <v>2842.8894009216588</v>
      </c>
      <c r="O441" s="3">
        <f>M441/E441</f>
        <v>1183.7105990783409</v>
      </c>
      <c r="P441" s="18">
        <v>3.7</v>
      </c>
      <c r="Q441" s="2">
        <v>3</v>
      </c>
      <c r="R441" s="3">
        <v>41</v>
      </c>
    </row>
    <row r="442" spans="1:18" x14ac:dyDescent="0.2">
      <c r="A442" s="2" t="s">
        <v>59</v>
      </c>
      <c r="B442" s="2" t="s">
        <v>55</v>
      </c>
      <c r="C442" s="2">
        <v>3</v>
      </c>
      <c r="D442" s="13">
        <v>45809</v>
      </c>
      <c r="E442" s="3">
        <v>2100</v>
      </c>
      <c r="F442" s="3">
        <v>1081</v>
      </c>
      <c r="G442" s="17">
        <f>F442/E442</f>
        <v>0.51476190476190475</v>
      </c>
      <c r="H442" s="3">
        <v>3640</v>
      </c>
      <c r="I442" s="3">
        <f>F442*H442</f>
        <v>3934840</v>
      </c>
      <c r="J442" s="3">
        <v>1147245</v>
      </c>
      <c r="K442" s="3">
        <f>I442+J442</f>
        <v>5082085</v>
      </c>
      <c r="L442" s="3">
        <v>4656772</v>
      </c>
      <c r="M442" s="3">
        <f>K442-L442</f>
        <v>425313</v>
      </c>
      <c r="N442" s="3">
        <f>I442/E442</f>
        <v>1873.7333333333333</v>
      </c>
      <c r="O442" s="3">
        <f>M442/E442</f>
        <v>202.53</v>
      </c>
      <c r="P442" s="18">
        <v>3.9</v>
      </c>
      <c r="Q442" s="2">
        <v>3</v>
      </c>
      <c r="R442" s="3">
        <v>40</v>
      </c>
    </row>
    <row r="443" spans="1:18" x14ac:dyDescent="0.2">
      <c r="A443" s="2" t="s">
        <v>59</v>
      </c>
      <c r="B443" s="2" t="s">
        <v>55</v>
      </c>
      <c r="C443" s="2">
        <v>3</v>
      </c>
      <c r="D443" s="13">
        <v>45839</v>
      </c>
      <c r="E443" s="3">
        <v>2170</v>
      </c>
      <c r="F443" s="3">
        <v>1070</v>
      </c>
      <c r="G443" s="17">
        <f>F443/E443</f>
        <v>0.49308755760368661</v>
      </c>
      <c r="H443" s="3">
        <v>3760</v>
      </c>
      <c r="I443" s="3">
        <f>F443*H443</f>
        <v>4023200</v>
      </c>
      <c r="J443" s="3">
        <v>1516829</v>
      </c>
      <c r="K443" s="3">
        <f>I443+J443</f>
        <v>5540029</v>
      </c>
      <c r="L443" s="3">
        <v>4645270</v>
      </c>
      <c r="M443" s="3">
        <f>K443-L443</f>
        <v>894759</v>
      </c>
      <c r="N443" s="3">
        <f>I443/E443</f>
        <v>1854.0092165898618</v>
      </c>
      <c r="O443" s="3">
        <f>M443/E443</f>
        <v>412.33133640552995</v>
      </c>
      <c r="P443" s="18">
        <v>3.9</v>
      </c>
      <c r="Q443" s="2">
        <v>1</v>
      </c>
      <c r="R443" s="3">
        <v>41</v>
      </c>
    </row>
    <row r="444" spans="1:18" x14ac:dyDescent="0.2">
      <c r="A444" s="2" t="s">
        <v>59</v>
      </c>
      <c r="B444" s="2" t="s">
        <v>55</v>
      </c>
      <c r="C444" s="2">
        <v>3</v>
      </c>
      <c r="D444" s="13">
        <v>45870</v>
      </c>
      <c r="E444" s="3">
        <v>2170</v>
      </c>
      <c r="F444" s="3">
        <v>1143</v>
      </c>
      <c r="G444" s="17">
        <f>F444/E444</f>
        <v>0.52672811059907831</v>
      </c>
      <c r="H444" s="3">
        <v>3700</v>
      </c>
      <c r="I444" s="3">
        <f>F444*H444</f>
        <v>4229100</v>
      </c>
      <c r="J444" s="3">
        <v>1163286</v>
      </c>
      <c r="K444" s="3">
        <f>I444+J444</f>
        <v>5392386</v>
      </c>
      <c r="L444" s="3">
        <v>4536628</v>
      </c>
      <c r="M444" s="3">
        <f>K444-L444</f>
        <v>855758</v>
      </c>
      <c r="N444" s="3">
        <f>I444/E444</f>
        <v>1948.8940092165899</v>
      </c>
      <c r="O444" s="3">
        <f>M444/E444</f>
        <v>394.35852534562213</v>
      </c>
      <c r="P444" s="18">
        <v>3.9</v>
      </c>
      <c r="Q444" s="2">
        <v>0</v>
      </c>
      <c r="R444" s="3">
        <v>44</v>
      </c>
    </row>
    <row r="445" spans="1:18" x14ac:dyDescent="0.2">
      <c r="A445" s="2" t="s">
        <v>59</v>
      </c>
      <c r="B445" s="2" t="s">
        <v>55</v>
      </c>
      <c r="C445" s="2">
        <v>3</v>
      </c>
      <c r="D445" s="13">
        <v>45901</v>
      </c>
      <c r="E445" s="3">
        <v>2100</v>
      </c>
      <c r="F445" s="3">
        <v>1182</v>
      </c>
      <c r="G445" s="17">
        <f>F445/E445</f>
        <v>0.56285714285714283</v>
      </c>
      <c r="H445" s="3">
        <v>3910</v>
      </c>
      <c r="I445" s="3">
        <f>F445*H445</f>
        <v>4621620</v>
      </c>
      <c r="J445" s="3">
        <v>2023640</v>
      </c>
      <c r="K445" s="3">
        <f>I445+J445</f>
        <v>6645260</v>
      </c>
      <c r="L445" s="3">
        <v>5266314</v>
      </c>
      <c r="M445" s="3">
        <f>K445-L445</f>
        <v>1378946</v>
      </c>
      <c r="N445" s="3">
        <f>I445/E445</f>
        <v>2200.7714285714287</v>
      </c>
      <c r="O445" s="3">
        <f>M445/E445</f>
        <v>656.6409523809524</v>
      </c>
      <c r="P445" s="18">
        <v>3.9</v>
      </c>
      <c r="Q445" s="2">
        <v>0</v>
      </c>
      <c r="R445" s="3">
        <v>41</v>
      </c>
    </row>
    <row r="446" spans="1:18" x14ac:dyDescent="0.2">
      <c r="A446" s="2" t="s">
        <v>59</v>
      </c>
      <c r="B446" s="2" t="s">
        <v>55</v>
      </c>
      <c r="C446" s="2">
        <v>3</v>
      </c>
      <c r="D446" s="13">
        <v>45931</v>
      </c>
      <c r="E446" s="3">
        <v>2170</v>
      </c>
      <c r="F446" s="3">
        <v>1369</v>
      </c>
      <c r="G446" s="17">
        <f>F446/E446</f>
        <v>0.63087557603686639</v>
      </c>
      <c r="H446" s="3">
        <v>4670</v>
      </c>
      <c r="I446" s="3">
        <f>F446*H446</f>
        <v>6393230</v>
      </c>
      <c r="J446" s="3">
        <v>1491212</v>
      </c>
      <c r="K446" s="3">
        <f>I446+J446</f>
        <v>7884442</v>
      </c>
      <c r="L446" s="3">
        <v>5548860</v>
      </c>
      <c r="M446" s="3">
        <f>K446-L446</f>
        <v>2335582</v>
      </c>
      <c r="N446" s="3">
        <f>I446/E446</f>
        <v>2946.1889400921659</v>
      </c>
      <c r="O446" s="3">
        <f>M446/E446</f>
        <v>1076.3050691244239</v>
      </c>
      <c r="P446" s="18">
        <v>3.8</v>
      </c>
      <c r="Q446" s="2">
        <v>0</v>
      </c>
      <c r="R446" s="3">
        <v>41</v>
      </c>
    </row>
    <row r="447" spans="1:18" x14ac:dyDescent="0.2">
      <c r="A447" s="2" t="s">
        <v>59</v>
      </c>
      <c r="B447" s="2" t="s">
        <v>55</v>
      </c>
      <c r="C447" s="2">
        <v>3</v>
      </c>
      <c r="D447" s="13">
        <v>45962</v>
      </c>
      <c r="E447" s="3">
        <v>2100</v>
      </c>
      <c r="F447" s="3">
        <v>1623</v>
      </c>
      <c r="G447" s="17">
        <f>F447/E447</f>
        <v>0.77285714285714291</v>
      </c>
      <c r="H447" s="3">
        <v>5800</v>
      </c>
      <c r="I447" s="3">
        <f>F447*H447</f>
        <v>9413400</v>
      </c>
      <c r="J447" s="3">
        <v>2508958</v>
      </c>
      <c r="K447" s="3">
        <f>I447+J447</f>
        <v>11922358</v>
      </c>
      <c r="L447" s="3">
        <v>6982773</v>
      </c>
      <c r="M447" s="3">
        <f>K447-L447</f>
        <v>4939585</v>
      </c>
      <c r="N447" s="3">
        <f>I447/E447</f>
        <v>4482.5714285714284</v>
      </c>
      <c r="O447" s="3">
        <f>M447/E447</f>
        <v>2352.1833333333334</v>
      </c>
      <c r="P447" s="18">
        <v>4</v>
      </c>
      <c r="Q447" s="2">
        <v>1</v>
      </c>
      <c r="R447" s="3">
        <v>43</v>
      </c>
    </row>
    <row r="448" spans="1:18" x14ac:dyDescent="0.2">
      <c r="A448" s="2" t="s">
        <v>59</v>
      </c>
      <c r="B448" s="2" t="s">
        <v>55</v>
      </c>
      <c r="C448" s="2">
        <v>3</v>
      </c>
      <c r="D448" s="13">
        <v>45992</v>
      </c>
      <c r="E448" s="3">
        <v>2170</v>
      </c>
      <c r="F448" s="3">
        <v>1766</v>
      </c>
      <c r="G448" s="17">
        <f>F448/E448</f>
        <v>0.81382488479262671</v>
      </c>
      <c r="H448" s="3">
        <v>5820</v>
      </c>
      <c r="I448" s="3">
        <f>F448*H448</f>
        <v>10278120</v>
      </c>
      <c r="J448" s="3">
        <v>2447196</v>
      </c>
      <c r="K448" s="3">
        <f>I448+J448</f>
        <v>12725316</v>
      </c>
      <c r="L448" s="3">
        <v>7367281</v>
      </c>
      <c r="M448" s="3">
        <f>K448-L448</f>
        <v>5358035</v>
      </c>
      <c r="N448" s="3">
        <f>I448/E448</f>
        <v>4736.4608294930877</v>
      </c>
      <c r="O448" s="3">
        <f>M448/E448</f>
        <v>2469.1405529953918</v>
      </c>
      <c r="P448" s="18">
        <v>3.9</v>
      </c>
      <c r="Q448" s="2">
        <v>6</v>
      </c>
      <c r="R448" s="3">
        <v>43</v>
      </c>
    </row>
    <row r="449" spans="1:18" x14ac:dyDescent="0.2">
      <c r="A449" s="2" t="s">
        <v>59</v>
      </c>
      <c r="B449" s="2" t="s">
        <v>55</v>
      </c>
      <c r="C449" s="2">
        <v>3</v>
      </c>
      <c r="D449" s="13">
        <v>46023</v>
      </c>
      <c r="E449" s="3">
        <v>2170</v>
      </c>
      <c r="F449" s="3">
        <v>1875</v>
      </c>
      <c r="G449" s="17">
        <f>F449/E449</f>
        <v>0.86405529953917048</v>
      </c>
      <c r="H449" s="3">
        <v>5980</v>
      </c>
      <c r="I449" s="3">
        <f>F449*H449</f>
        <v>11212500</v>
      </c>
      <c r="J449" s="3">
        <v>3512916</v>
      </c>
      <c r="K449" s="3">
        <f>I449+J449</f>
        <v>14725416</v>
      </c>
      <c r="L449" s="3">
        <v>7690639</v>
      </c>
      <c r="M449" s="3">
        <f>K449-L449</f>
        <v>7034777</v>
      </c>
      <c r="N449" s="3">
        <f>I449/E449</f>
        <v>5167.0506912442397</v>
      </c>
      <c r="O449" s="3">
        <f>M449/E449</f>
        <v>3241.8327188940093</v>
      </c>
      <c r="P449" s="18">
        <v>3.9</v>
      </c>
      <c r="Q449" s="2">
        <v>3</v>
      </c>
      <c r="R449" s="3">
        <v>43</v>
      </c>
    </row>
    <row r="450" spans="1:18" x14ac:dyDescent="0.2">
      <c r="A450" s="2" t="s">
        <v>59</v>
      </c>
      <c r="B450" s="2" t="s">
        <v>55</v>
      </c>
      <c r="C450" s="2">
        <v>3</v>
      </c>
      <c r="D450" s="13">
        <v>46054</v>
      </c>
      <c r="E450" s="3">
        <v>1960</v>
      </c>
      <c r="F450" s="3">
        <v>1582</v>
      </c>
      <c r="G450" s="17">
        <f>F450/E450</f>
        <v>0.80714285714285716</v>
      </c>
      <c r="H450" s="3">
        <v>5920</v>
      </c>
      <c r="I450" s="3">
        <f>F450*H450</f>
        <v>9365440</v>
      </c>
      <c r="J450" s="3">
        <v>3066132</v>
      </c>
      <c r="K450" s="3">
        <f>I450+J450</f>
        <v>12431572</v>
      </c>
      <c r="L450" s="3">
        <v>6902123</v>
      </c>
      <c r="M450" s="3">
        <f>K450-L450</f>
        <v>5529449</v>
      </c>
      <c r="N450" s="3">
        <f>I450/E450</f>
        <v>4778.2857142857147</v>
      </c>
      <c r="O450" s="3">
        <f>M450/E450</f>
        <v>2821.1474489795919</v>
      </c>
      <c r="P450" s="18">
        <v>4.0999999999999996</v>
      </c>
      <c r="Q450" s="2">
        <v>3</v>
      </c>
      <c r="R450" s="3">
        <v>44</v>
      </c>
    </row>
    <row r="451" spans="1:18" x14ac:dyDescent="0.2">
      <c r="A451" s="2" t="s">
        <v>59</v>
      </c>
      <c r="B451" s="2" t="s">
        <v>55</v>
      </c>
      <c r="C451" s="2">
        <v>3</v>
      </c>
      <c r="D451" s="13">
        <v>46082</v>
      </c>
      <c r="E451" s="3">
        <v>2170</v>
      </c>
      <c r="F451" s="3">
        <v>1436</v>
      </c>
      <c r="G451" s="17">
        <f>F451/E451</f>
        <v>0.6617511520737327</v>
      </c>
      <c r="H451" s="3">
        <v>4830</v>
      </c>
      <c r="I451" s="3">
        <f>F451*H451</f>
        <v>6935880</v>
      </c>
      <c r="J451" s="3">
        <v>1954319</v>
      </c>
      <c r="K451" s="3">
        <f>I451+J451</f>
        <v>8890199</v>
      </c>
      <c r="L451" s="3">
        <v>5764073</v>
      </c>
      <c r="M451" s="3">
        <f>K451-L451</f>
        <v>3126126</v>
      </c>
      <c r="N451" s="3">
        <f>I451/E451</f>
        <v>3196.2580645161293</v>
      </c>
      <c r="O451" s="3">
        <f>M451/E451</f>
        <v>1440.611059907834</v>
      </c>
      <c r="P451" s="18">
        <v>3.8</v>
      </c>
      <c r="Q451" s="2">
        <v>2</v>
      </c>
      <c r="R451" s="3">
        <v>42</v>
      </c>
    </row>
    <row r="452" spans="1:18" x14ac:dyDescent="0.2">
      <c r="A452" s="2" t="s">
        <v>59</v>
      </c>
      <c r="B452" s="2" t="s">
        <v>55</v>
      </c>
      <c r="C452" s="2">
        <v>3</v>
      </c>
      <c r="D452" s="13">
        <v>46113</v>
      </c>
      <c r="E452" s="3">
        <v>2100</v>
      </c>
      <c r="F452" s="3">
        <v>1548</v>
      </c>
      <c r="G452" s="17">
        <f>F452/E452</f>
        <v>0.7371428571428571</v>
      </c>
      <c r="H452" s="3">
        <v>4860</v>
      </c>
      <c r="I452" s="3">
        <f>F452*H452</f>
        <v>7523280</v>
      </c>
      <c r="J452" s="3">
        <v>3203640</v>
      </c>
      <c r="K452" s="3">
        <f>I452+J452</f>
        <v>10726920</v>
      </c>
      <c r="L452" s="3">
        <v>6564528</v>
      </c>
      <c r="M452" s="3">
        <f>K452-L452</f>
        <v>4162392</v>
      </c>
      <c r="N452" s="3">
        <f>I452/E452</f>
        <v>3582.5142857142855</v>
      </c>
      <c r="O452" s="3">
        <f>M452/E452</f>
        <v>1982.0914285714287</v>
      </c>
      <c r="P452" s="18">
        <v>4.2</v>
      </c>
      <c r="Q452" s="2">
        <v>0</v>
      </c>
      <c r="R452" s="3">
        <v>41</v>
      </c>
    </row>
    <row r="453" spans="1:18" x14ac:dyDescent="0.2">
      <c r="A453" s="2" t="s">
        <v>59</v>
      </c>
      <c r="B453" s="2" t="s">
        <v>55</v>
      </c>
      <c r="C453" s="2">
        <v>3</v>
      </c>
      <c r="D453" s="13">
        <v>46143</v>
      </c>
      <c r="E453" s="3">
        <v>2170</v>
      </c>
      <c r="F453" s="3">
        <v>1505</v>
      </c>
      <c r="G453" s="17">
        <f>F453/E453</f>
        <v>0.69354838709677424</v>
      </c>
      <c r="H453" s="3">
        <v>4950</v>
      </c>
      <c r="I453" s="3">
        <f>F453*H453</f>
        <v>7449750</v>
      </c>
      <c r="J453" s="3">
        <v>3183592</v>
      </c>
      <c r="K453" s="3">
        <f>I453+J453</f>
        <v>10633342</v>
      </c>
      <c r="L453" s="3">
        <v>6525891</v>
      </c>
      <c r="M453" s="3">
        <f>K453-L453</f>
        <v>4107451</v>
      </c>
      <c r="N453" s="3">
        <f>I453/E453</f>
        <v>3433.0645161290322</v>
      </c>
      <c r="O453" s="3">
        <f>M453/E453</f>
        <v>1892.8345622119816</v>
      </c>
      <c r="P453" s="18">
        <v>3.9</v>
      </c>
      <c r="Q453" s="2">
        <v>5</v>
      </c>
      <c r="R453" s="3">
        <v>44</v>
      </c>
    </row>
    <row r="454" spans="1:18" x14ac:dyDescent="0.2">
      <c r="A454" s="2" t="s">
        <v>59</v>
      </c>
      <c r="B454" s="2" t="s">
        <v>55</v>
      </c>
      <c r="C454" s="2">
        <v>3</v>
      </c>
      <c r="D454" s="13">
        <v>46174</v>
      </c>
      <c r="E454" s="3">
        <v>2100</v>
      </c>
      <c r="F454" s="3">
        <v>1139</v>
      </c>
      <c r="G454" s="17">
        <f>F454/E454</f>
        <v>0.54238095238095241</v>
      </c>
      <c r="H454" s="3">
        <v>3840</v>
      </c>
      <c r="I454" s="3">
        <f>F454*H454</f>
        <v>4373760</v>
      </c>
      <c r="J454" s="3">
        <v>1203587</v>
      </c>
      <c r="K454" s="3">
        <f>I454+J454</f>
        <v>5577347</v>
      </c>
      <c r="L454" s="3">
        <v>4615078</v>
      </c>
      <c r="M454" s="3">
        <f>K454-L454</f>
        <v>962269</v>
      </c>
      <c r="N454" s="3">
        <f>I454/E454</f>
        <v>2082.7428571428572</v>
      </c>
      <c r="O454" s="3">
        <f>M454/E454</f>
        <v>458.22333333333336</v>
      </c>
      <c r="P454" s="18">
        <v>3.7</v>
      </c>
      <c r="Q454" s="2">
        <v>1</v>
      </c>
      <c r="R454" s="3">
        <v>42</v>
      </c>
    </row>
    <row r="455" spans="1:18" x14ac:dyDescent="0.2">
      <c r="A455" s="2" t="s">
        <v>59</v>
      </c>
      <c r="B455" s="2" t="s">
        <v>55</v>
      </c>
      <c r="C455" s="2">
        <v>3</v>
      </c>
      <c r="D455" s="13">
        <v>46204</v>
      </c>
      <c r="E455" s="3">
        <v>2170</v>
      </c>
      <c r="F455" s="3">
        <v>1115</v>
      </c>
      <c r="G455" s="17">
        <f>F455/E455</f>
        <v>0.51382488479262678</v>
      </c>
      <c r="H455" s="3">
        <v>4010</v>
      </c>
      <c r="I455" s="3">
        <f>F455*H455</f>
        <v>4471150</v>
      </c>
      <c r="J455" s="3">
        <v>1387828</v>
      </c>
      <c r="K455" s="3">
        <f>I455+J455</f>
        <v>5858978</v>
      </c>
      <c r="L455" s="3">
        <v>5072650</v>
      </c>
      <c r="M455" s="3">
        <f>K455-L455</f>
        <v>786328</v>
      </c>
      <c r="N455" s="3">
        <f>I455/E455</f>
        <v>2060.4377880184334</v>
      </c>
      <c r="O455" s="3">
        <f>M455/E455</f>
        <v>362.36313364055297</v>
      </c>
      <c r="P455" s="18">
        <v>4.0999999999999996</v>
      </c>
      <c r="Q455" s="2">
        <v>0</v>
      </c>
      <c r="R455" s="3">
        <v>42</v>
      </c>
    </row>
    <row r="456" spans="1:18" x14ac:dyDescent="0.2">
      <c r="A456" s="2" t="s">
        <v>59</v>
      </c>
      <c r="B456" s="2" t="s">
        <v>55</v>
      </c>
      <c r="C456" s="2">
        <v>3</v>
      </c>
      <c r="D456" s="13">
        <v>46235</v>
      </c>
      <c r="E456" s="3">
        <v>2170</v>
      </c>
      <c r="F456" s="3">
        <v>1163</v>
      </c>
      <c r="G456" s="17">
        <f>F456/E456</f>
        <v>0.53594470046082954</v>
      </c>
      <c r="H456" s="3">
        <v>3920</v>
      </c>
      <c r="I456" s="3">
        <f>F456*H456</f>
        <v>4558960</v>
      </c>
      <c r="J456" s="3">
        <v>2011975</v>
      </c>
      <c r="K456" s="3">
        <f>I456+J456</f>
        <v>6570935</v>
      </c>
      <c r="L456" s="3">
        <v>4875426</v>
      </c>
      <c r="M456" s="3">
        <f>K456-L456</f>
        <v>1695509</v>
      </c>
      <c r="N456" s="3">
        <f>I456/E456</f>
        <v>2100.9032258064517</v>
      </c>
      <c r="O456" s="3">
        <f>M456/E456</f>
        <v>781.3405529953917</v>
      </c>
      <c r="P456" s="18">
        <v>3.9</v>
      </c>
      <c r="Q456" s="2">
        <v>1</v>
      </c>
      <c r="R456" s="3">
        <v>41</v>
      </c>
    </row>
    <row r="457" spans="1:18" x14ac:dyDescent="0.2">
      <c r="A457" s="2" t="s">
        <v>59</v>
      </c>
      <c r="B457" s="2" t="s">
        <v>55</v>
      </c>
      <c r="C457" s="2">
        <v>3</v>
      </c>
      <c r="D457" s="13">
        <v>46266</v>
      </c>
      <c r="E457" s="3">
        <v>2100</v>
      </c>
      <c r="F457" s="3">
        <v>1117</v>
      </c>
      <c r="G457" s="17">
        <f>F457/E457</f>
        <v>0.53190476190476188</v>
      </c>
      <c r="H457" s="3">
        <v>3860</v>
      </c>
      <c r="I457" s="3">
        <f>F457*H457</f>
        <v>4311620</v>
      </c>
      <c r="J457" s="3">
        <v>1026976</v>
      </c>
      <c r="K457" s="3">
        <f>I457+J457</f>
        <v>5338596</v>
      </c>
      <c r="L457" s="3">
        <v>4524686</v>
      </c>
      <c r="M457" s="3">
        <f>K457-L457</f>
        <v>813910</v>
      </c>
      <c r="N457" s="3">
        <f>I457/E457</f>
        <v>2053.152380952381</v>
      </c>
      <c r="O457" s="3">
        <f>M457/E457</f>
        <v>387.5761904761905</v>
      </c>
      <c r="P457" s="18">
        <v>4</v>
      </c>
      <c r="Q457" s="2">
        <v>1</v>
      </c>
      <c r="R457" s="3">
        <v>41</v>
      </c>
    </row>
    <row r="458" spans="1:18" x14ac:dyDescent="0.2">
      <c r="A458" s="2" t="s">
        <v>61</v>
      </c>
      <c r="B458" s="2" t="s">
        <v>55</v>
      </c>
      <c r="C458" s="2">
        <v>5</v>
      </c>
      <c r="D458" s="13">
        <v>45566</v>
      </c>
      <c r="E458" s="3">
        <v>3937</v>
      </c>
      <c r="F458" s="3">
        <v>2568</v>
      </c>
      <c r="G458" s="17">
        <f>F458/E458</f>
        <v>0.65227330454660915</v>
      </c>
      <c r="H458" s="3">
        <v>13530</v>
      </c>
      <c r="I458" s="3">
        <f>F458*H458</f>
        <v>34745040</v>
      </c>
      <c r="J458" s="3">
        <v>12220452</v>
      </c>
      <c r="K458" s="3">
        <f>I458+J458</f>
        <v>46965492</v>
      </c>
      <c r="L458" s="3">
        <v>32288198</v>
      </c>
      <c r="M458" s="3">
        <f>K458-L458</f>
        <v>14677294</v>
      </c>
      <c r="N458" s="3">
        <f>I458/E458</f>
        <v>8825.2578105156208</v>
      </c>
      <c r="O458" s="3">
        <f>M458/E458</f>
        <v>3728.0401320802644</v>
      </c>
      <c r="P458" s="18">
        <v>4.4000000000000004</v>
      </c>
      <c r="Q458" s="2">
        <v>0</v>
      </c>
      <c r="R458" s="3">
        <v>199</v>
      </c>
    </row>
    <row r="459" spans="1:18" x14ac:dyDescent="0.2">
      <c r="A459" s="2" t="s">
        <v>61</v>
      </c>
      <c r="B459" s="2" t="s">
        <v>55</v>
      </c>
      <c r="C459" s="2">
        <v>5</v>
      </c>
      <c r="D459" s="13">
        <v>45597</v>
      </c>
      <c r="E459" s="3">
        <v>3810</v>
      </c>
      <c r="F459" s="3">
        <v>2982</v>
      </c>
      <c r="G459" s="17">
        <f>F459/E459</f>
        <v>0.78267716535433074</v>
      </c>
      <c r="H459" s="3">
        <v>16990</v>
      </c>
      <c r="I459" s="3">
        <f>F459*H459</f>
        <v>50664180</v>
      </c>
      <c r="J459" s="3">
        <v>14715937</v>
      </c>
      <c r="K459" s="3">
        <f>I459+J459</f>
        <v>65380117</v>
      </c>
      <c r="L459" s="3">
        <v>35041243</v>
      </c>
      <c r="M459" s="3">
        <f>K459-L459</f>
        <v>30338874</v>
      </c>
      <c r="N459" s="3">
        <f>I459/E459</f>
        <v>13297.685039370079</v>
      </c>
      <c r="O459" s="3">
        <f>M459/E459</f>
        <v>7962.95905511811</v>
      </c>
      <c r="P459" s="18">
        <v>4.2</v>
      </c>
      <c r="Q459" s="2">
        <v>0</v>
      </c>
      <c r="R459" s="3">
        <v>187</v>
      </c>
    </row>
    <row r="460" spans="1:18" x14ac:dyDescent="0.2">
      <c r="A460" s="2" t="s">
        <v>61</v>
      </c>
      <c r="B460" s="2" t="s">
        <v>55</v>
      </c>
      <c r="C460" s="2">
        <v>5</v>
      </c>
      <c r="D460" s="13">
        <v>45627</v>
      </c>
      <c r="E460" s="3">
        <v>3937</v>
      </c>
      <c r="F460" s="3">
        <v>3121</v>
      </c>
      <c r="G460" s="17">
        <f>F460/E460</f>
        <v>0.79273558547117096</v>
      </c>
      <c r="H460" s="3">
        <v>16850</v>
      </c>
      <c r="I460" s="3">
        <f>F460*H460</f>
        <v>52588850</v>
      </c>
      <c r="J460" s="3">
        <v>18777755</v>
      </c>
      <c r="K460" s="3">
        <f>I460+J460</f>
        <v>71366605</v>
      </c>
      <c r="L460" s="3">
        <v>38333052</v>
      </c>
      <c r="M460" s="3">
        <f>K460-L460</f>
        <v>33033553</v>
      </c>
      <c r="N460" s="3">
        <f>I460/E460</f>
        <v>13357.594615189231</v>
      </c>
      <c r="O460" s="3">
        <f>M460/E460</f>
        <v>8390.5392430784868</v>
      </c>
      <c r="P460" s="18">
        <v>4.5</v>
      </c>
      <c r="Q460" s="2">
        <v>1</v>
      </c>
      <c r="R460" s="3">
        <v>199</v>
      </c>
    </row>
    <row r="461" spans="1:18" x14ac:dyDescent="0.2">
      <c r="A461" s="2" t="s">
        <v>61</v>
      </c>
      <c r="B461" s="2" t="s">
        <v>55</v>
      </c>
      <c r="C461" s="2">
        <v>5</v>
      </c>
      <c r="D461" s="13">
        <v>45658</v>
      </c>
      <c r="E461" s="3">
        <v>3937</v>
      </c>
      <c r="F461" s="3">
        <v>3104</v>
      </c>
      <c r="G461" s="17">
        <f>F461/E461</f>
        <v>0.78841757683515368</v>
      </c>
      <c r="H461" s="3">
        <v>16670</v>
      </c>
      <c r="I461" s="3">
        <f>F461*H461</f>
        <v>51743680</v>
      </c>
      <c r="J461" s="3">
        <v>16109216</v>
      </c>
      <c r="K461" s="3">
        <f>I461+J461</f>
        <v>67852896</v>
      </c>
      <c r="L461" s="3">
        <v>39167289</v>
      </c>
      <c r="M461" s="3">
        <f>K461-L461</f>
        <v>28685607</v>
      </c>
      <c r="N461" s="3">
        <f>I461/E461</f>
        <v>13142.921005842012</v>
      </c>
      <c r="O461" s="3">
        <f>M461/E461</f>
        <v>7286.1587503175006</v>
      </c>
      <c r="P461" s="18">
        <v>4.4000000000000004</v>
      </c>
      <c r="Q461" s="2">
        <v>2</v>
      </c>
      <c r="R461" s="3">
        <v>184</v>
      </c>
    </row>
    <row r="462" spans="1:18" x14ac:dyDescent="0.2">
      <c r="A462" s="2" t="s">
        <v>61</v>
      </c>
      <c r="B462" s="2" t="s">
        <v>55</v>
      </c>
      <c r="C462" s="2">
        <v>5</v>
      </c>
      <c r="D462" s="13">
        <v>45689</v>
      </c>
      <c r="E462" s="3">
        <v>3556</v>
      </c>
      <c r="F462" s="3">
        <v>2741</v>
      </c>
      <c r="G462" s="17">
        <f>F462/E462</f>
        <v>0.77080989876265471</v>
      </c>
      <c r="H462" s="3">
        <v>17110</v>
      </c>
      <c r="I462" s="3">
        <f>F462*H462</f>
        <v>46898510</v>
      </c>
      <c r="J462" s="3">
        <v>12901390</v>
      </c>
      <c r="K462" s="3">
        <f>I462+J462</f>
        <v>59799900</v>
      </c>
      <c r="L462" s="3">
        <v>33551289</v>
      </c>
      <c r="M462" s="3">
        <f>K462-L462</f>
        <v>26248611</v>
      </c>
      <c r="N462" s="3">
        <f>I462/E462</f>
        <v>13188.557367829022</v>
      </c>
      <c r="O462" s="3">
        <f>M462/E462</f>
        <v>7381.4991563554559</v>
      </c>
      <c r="P462" s="18">
        <v>4.4000000000000004</v>
      </c>
      <c r="Q462" s="2">
        <v>0</v>
      </c>
      <c r="R462" s="3">
        <v>200</v>
      </c>
    </row>
    <row r="463" spans="1:18" x14ac:dyDescent="0.2">
      <c r="A463" s="2" t="s">
        <v>61</v>
      </c>
      <c r="B463" s="2" t="s">
        <v>55</v>
      </c>
      <c r="C463" s="2">
        <v>5</v>
      </c>
      <c r="D463" s="13">
        <v>45717</v>
      </c>
      <c r="E463" s="3">
        <v>3937</v>
      </c>
      <c r="F463" s="3">
        <v>2627</v>
      </c>
      <c r="G463" s="17">
        <f>F463/E463</f>
        <v>0.66725933451866903</v>
      </c>
      <c r="H463" s="3">
        <v>12970</v>
      </c>
      <c r="I463" s="3">
        <f>F463*H463</f>
        <v>34072190</v>
      </c>
      <c r="J463" s="3">
        <v>10379303</v>
      </c>
      <c r="K463" s="3">
        <f>I463+J463</f>
        <v>44451493</v>
      </c>
      <c r="L463" s="3">
        <v>30796690</v>
      </c>
      <c r="M463" s="3">
        <f>K463-L463</f>
        <v>13654803</v>
      </c>
      <c r="N463" s="3">
        <f>I463/E463</f>
        <v>8654.353568707138</v>
      </c>
      <c r="O463" s="3">
        <f>M463/E463</f>
        <v>3468.3268986537973</v>
      </c>
      <c r="P463" s="18">
        <v>4</v>
      </c>
      <c r="Q463" s="2">
        <v>1</v>
      </c>
      <c r="R463" s="3">
        <v>200</v>
      </c>
    </row>
    <row r="464" spans="1:18" x14ac:dyDescent="0.2">
      <c r="A464" s="2" t="s">
        <v>61</v>
      </c>
      <c r="B464" s="2" t="s">
        <v>55</v>
      </c>
      <c r="C464" s="2">
        <v>5</v>
      </c>
      <c r="D464" s="13">
        <v>45748</v>
      </c>
      <c r="E464" s="3">
        <v>3810</v>
      </c>
      <c r="F464" s="3">
        <v>2633</v>
      </c>
      <c r="G464" s="17">
        <f>F464/E464</f>
        <v>0.69107611548556436</v>
      </c>
      <c r="H464" s="3">
        <v>13160</v>
      </c>
      <c r="I464" s="3">
        <f>F464*H464</f>
        <v>34650280</v>
      </c>
      <c r="J464" s="3">
        <v>10689797</v>
      </c>
      <c r="K464" s="3">
        <f>I464+J464</f>
        <v>45340077</v>
      </c>
      <c r="L464" s="3">
        <v>31232108</v>
      </c>
      <c r="M464" s="3">
        <f>K464-L464</f>
        <v>14107969</v>
      </c>
      <c r="N464" s="3">
        <f>I464/E464</f>
        <v>9094.5616797900257</v>
      </c>
      <c r="O464" s="3">
        <f>M464/E464</f>
        <v>3702.879002624672</v>
      </c>
      <c r="P464" s="18">
        <v>4.7</v>
      </c>
      <c r="Q464" s="2">
        <v>0</v>
      </c>
      <c r="R464" s="3">
        <v>186</v>
      </c>
    </row>
    <row r="465" spans="1:18" x14ac:dyDescent="0.2">
      <c r="A465" s="2" t="s">
        <v>61</v>
      </c>
      <c r="B465" s="2" t="s">
        <v>55</v>
      </c>
      <c r="C465" s="2">
        <v>5</v>
      </c>
      <c r="D465" s="13">
        <v>45778</v>
      </c>
      <c r="E465" s="3">
        <v>3937</v>
      </c>
      <c r="F465" s="3">
        <v>2740</v>
      </c>
      <c r="G465" s="17">
        <f>F465/E465</f>
        <v>0.69596139192278383</v>
      </c>
      <c r="H465" s="3">
        <v>14000</v>
      </c>
      <c r="I465" s="3">
        <f>F465*H465</f>
        <v>38360000</v>
      </c>
      <c r="J465" s="3">
        <v>16853124</v>
      </c>
      <c r="K465" s="3">
        <f>I465+J465</f>
        <v>55213124</v>
      </c>
      <c r="L465" s="3">
        <v>34200373</v>
      </c>
      <c r="M465" s="3">
        <f>K465-L465</f>
        <v>21012751</v>
      </c>
      <c r="N465" s="3">
        <f>I465/E465</f>
        <v>9743.4594869189732</v>
      </c>
      <c r="O465" s="3">
        <f>M465/E465</f>
        <v>5337.249428498857</v>
      </c>
      <c r="P465" s="18">
        <v>4.3</v>
      </c>
      <c r="Q465" s="2">
        <v>1</v>
      </c>
      <c r="R465" s="3">
        <v>192</v>
      </c>
    </row>
    <row r="466" spans="1:18" x14ac:dyDescent="0.2">
      <c r="A466" s="2" t="s">
        <v>61</v>
      </c>
      <c r="B466" s="2" t="s">
        <v>55</v>
      </c>
      <c r="C466" s="2">
        <v>5</v>
      </c>
      <c r="D466" s="13">
        <v>45809</v>
      </c>
      <c r="E466" s="3">
        <v>3810</v>
      </c>
      <c r="F466" s="3">
        <v>1819</v>
      </c>
      <c r="G466" s="17">
        <f>F466/E466</f>
        <v>0.47742782152230973</v>
      </c>
      <c r="H466" s="3">
        <v>10600</v>
      </c>
      <c r="I466" s="3">
        <f>F466*H466</f>
        <v>19281400</v>
      </c>
      <c r="J466" s="3">
        <v>8221009</v>
      </c>
      <c r="K466" s="3">
        <f>I466+J466</f>
        <v>27502409</v>
      </c>
      <c r="L466" s="3">
        <v>25109560</v>
      </c>
      <c r="M466" s="3">
        <f>K466-L466</f>
        <v>2392849</v>
      </c>
      <c r="N466" s="3">
        <f>I466/E466</f>
        <v>5060.7349081364828</v>
      </c>
      <c r="O466" s="3">
        <f>M466/E466</f>
        <v>628.04435695538052</v>
      </c>
      <c r="P466" s="18">
        <v>4.7</v>
      </c>
      <c r="Q466" s="2">
        <v>2</v>
      </c>
      <c r="R466" s="3">
        <v>197</v>
      </c>
    </row>
    <row r="467" spans="1:18" x14ac:dyDescent="0.2">
      <c r="A467" s="2" t="s">
        <v>61</v>
      </c>
      <c r="B467" s="2" t="s">
        <v>55</v>
      </c>
      <c r="C467" s="2">
        <v>5</v>
      </c>
      <c r="D467" s="13">
        <v>45839</v>
      </c>
      <c r="E467" s="3">
        <v>3937</v>
      </c>
      <c r="F467" s="3">
        <v>2158</v>
      </c>
      <c r="G467" s="17">
        <f>F467/E467</f>
        <v>0.54813309626619255</v>
      </c>
      <c r="H467" s="3">
        <v>10680</v>
      </c>
      <c r="I467" s="3">
        <f>F467*H467</f>
        <v>23047440</v>
      </c>
      <c r="J467" s="3">
        <v>6749420</v>
      </c>
      <c r="K467" s="3">
        <f>I467+J467</f>
        <v>29796860</v>
      </c>
      <c r="L467" s="3">
        <v>24821905</v>
      </c>
      <c r="M467" s="3">
        <f>K467-L467</f>
        <v>4974955</v>
      </c>
      <c r="N467" s="3">
        <f>I467/E467</f>
        <v>5854.0614681229363</v>
      </c>
      <c r="O467" s="3">
        <f>M467/E467</f>
        <v>1263.6410972821946</v>
      </c>
      <c r="P467" s="18">
        <v>4.3</v>
      </c>
      <c r="Q467" s="2">
        <v>2</v>
      </c>
      <c r="R467" s="3">
        <v>195</v>
      </c>
    </row>
    <row r="468" spans="1:18" x14ac:dyDescent="0.2">
      <c r="A468" s="2" t="s">
        <v>61</v>
      </c>
      <c r="B468" s="2" t="s">
        <v>55</v>
      </c>
      <c r="C468" s="2">
        <v>5</v>
      </c>
      <c r="D468" s="13">
        <v>45870</v>
      </c>
      <c r="E468" s="3">
        <v>3937</v>
      </c>
      <c r="F468" s="3">
        <v>1968</v>
      </c>
      <c r="G468" s="17">
        <f>F468/E468</f>
        <v>0.49987299974599947</v>
      </c>
      <c r="H468" s="3">
        <v>10510</v>
      </c>
      <c r="I468" s="3">
        <f>F468*H468</f>
        <v>20683680</v>
      </c>
      <c r="J468" s="3">
        <v>7245728</v>
      </c>
      <c r="K468" s="3">
        <f>I468+J468</f>
        <v>27929408</v>
      </c>
      <c r="L468" s="3">
        <v>23997845</v>
      </c>
      <c r="M468" s="3">
        <f>K468-L468</f>
        <v>3931563</v>
      </c>
      <c r="N468" s="3">
        <f>I468/E468</f>
        <v>5253.6652273304544</v>
      </c>
      <c r="O468" s="3">
        <f>M468/E468</f>
        <v>998.61899923799842</v>
      </c>
      <c r="P468" s="18">
        <v>4.5</v>
      </c>
      <c r="Q468" s="2">
        <v>3</v>
      </c>
      <c r="R468" s="3">
        <v>196</v>
      </c>
    </row>
    <row r="469" spans="1:18" x14ac:dyDescent="0.2">
      <c r="A469" s="2" t="s">
        <v>61</v>
      </c>
      <c r="B469" s="2" t="s">
        <v>55</v>
      </c>
      <c r="C469" s="2">
        <v>5</v>
      </c>
      <c r="D469" s="13">
        <v>45901</v>
      </c>
      <c r="E469" s="3">
        <v>3810</v>
      </c>
      <c r="F469" s="3">
        <v>2005</v>
      </c>
      <c r="G469" s="17">
        <f>F469/E469</f>
        <v>0.52624671916010501</v>
      </c>
      <c r="H469" s="3">
        <v>10700</v>
      </c>
      <c r="I469" s="3">
        <f>F469*H469</f>
        <v>21453500</v>
      </c>
      <c r="J469" s="3">
        <v>9461886</v>
      </c>
      <c r="K469" s="3">
        <f>I469+J469</f>
        <v>30915386</v>
      </c>
      <c r="L469" s="3">
        <v>25630219</v>
      </c>
      <c r="M469" s="3">
        <f>K469-L469</f>
        <v>5285167</v>
      </c>
      <c r="N469" s="3">
        <f>I469/E469</f>
        <v>5630.8398950131232</v>
      </c>
      <c r="O469" s="3">
        <f>M469/E469</f>
        <v>1387.1829396325459</v>
      </c>
      <c r="P469" s="18">
        <v>4.5</v>
      </c>
      <c r="Q469" s="2">
        <v>3</v>
      </c>
      <c r="R469" s="3">
        <v>181</v>
      </c>
    </row>
    <row r="470" spans="1:18" x14ac:dyDescent="0.2">
      <c r="A470" s="2" t="s">
        <v>61</v>
      </c>
      <c r="B470" s="2" t="s">
        <v>55</v>
      </c>
      <c r="C470" s="2">
        <v>5</v>
      </c>
      <c r="D470" s="13">
        <v>45931</v>
      </c>
      <c r="E470" s="3">
        <v>3937</v>
      </c>
      <c r="F470" s="3">
        <v>2565</v>
      </c>
      <c r="G470" s="17">
        <f>F470/E470</f>
        <v>0.65151130302260607</v>
      </c>
      <c r="H470" s="3">
        <v>13770</v>
      </c>
      <c r="I470" s="3">
        <f>F470*H470</f>
        <v>35320050</v>
      </c>
      <c r="J470" s="3">
        <v>13345307</v>
      </c>
      <c r="K470" s="3">
        <f>I470+J470</f>
        <v>48665357</v>
      </c>
      <c r="L470" s="3">
        <v>30340012</v>
      </c>
      <c r="M470" s="3">
        <f>K470-L470</f>
        <v>18325345</v>
      </c>
      <c r="N470" s="3">
        <f>I470/E470</f>
        <v>8971.3106426212853</v>
      </c>
      <c r="O470" s="3">
        <f>M470/E470</f>
        <v>4654.6469392938789</v>
      </c>
      <c r="P470" s="18">
        <v>4.5</v>
      </c>
      <c r="Q470" s="2">
        <v>0</v>
      </c>
      <c r="R470" s="3">
        <v>199</v>
      </c>
    </row>
    <row r="471" spans="1:18" x14ac:dyDescent="0.2">
      <c r="A471" s="2" t="s">
        <v>61</v>
      </c>
      <c r="B471" s="2" t="s">
        <v>55</v>
      </c>
      <c r="C471" s="2">
        <v>5</v>
      </c>
      <c r="D471" s="13">
        <v>45962</v>
      </c>
      <c r="E471" s="3">
        <v>3810</v>
      </c>
      <c r="F471" s="3">
        <v>3258</v>
      </c>
      <c r="G471" s="17">
        <f>F471/E471</f>
        <v>0.85511811023622042</v>
      </c>
      <c r="H471" s="3">
        <v>17670</v>
      </c>
      <c r="I471" s="3">
        <f>F471*H471</f>
        <v>57568860</v>
      </c>
      <c r="J471" s="3">
        <v>24843443</v>
      </c>
      <c r="K471" s="3">
        <f>I471+J471</f>
        <v>82412303</v>
      </c>
      <c r="L471" s="3">
        <v>40660071</v>
      </c>
      <c r="M471" s="3">
        <f>K471-L471</f>
        <v>41752232</v>
      </c>
      <c r="N471" s="3">
        <f>I471/E471</f>
        <v>15109.937007874016</v>
      </c>
      <c r="O471" s="3">
        <f>M471/E471</f>
        <v>10958.591076115486</v>
      </c>
      <c r="P471" s="18">
        <v>4.8</v>
      </c>
      <c r="Q471" s="2">
        <v>0</v>
      </c>
      <c r="R471" s="3">
        <v>183</v>
      </c>
    </row>
    <row r="472" spans="1:18" x14ac:dyDescent="0.2">
      <c r="A472" s="2" t="s">
        <v>61</v>
      </c>
      <c r="B472" s="2" t="s">
        <v>55</v>
      </c>
      <c r="C472" s="2">
        <v>5</v>
      </c>
      <c r="D472" s="13">
        <v>45992</v>
      </c>
      <c r="E472" s="3">
        <v>3937</v>
      </c>
      <c r="F472" s="3">
        <v>3424</v>
      </c>
      <c r="G472" s="17">
        <f>F472/E472</f>
        <v>0.86969773939547879</v>
      </c>
      <c r="H472" s="3">
        <v>17110</v>
      </c>
      <c r="I472" s="3">
        <f>F472*H472</f>
        <v>58584640</v>
      </c>
      <c r="J472" s="3">
        <v>20285871</v>
      </c>
      <c r="K472" s="3">
        <f>I472+J472</f>
        <v>78870511</v>
      </c>
      <c r="L472" s="3">
        <v>39808060</v>
      </c>
      <c r="M472" s="3">
        <f>K472-L472</f>
        <v>39062451</v>
      </c>
      <c r="N472" s="3">
        <f>I472/E472</f>
        <v>14880.528321056641</v>
      </c>
      <c r="O472" s="3">
        <f>M472/E472</f>
        <v>9921.8823977647953</v>
      </c>
      <c r="P472" s="18">
        <v>4.5999999999999996</v>
      </c>
      <c r="Q472" s="2">
        <v>3</v>
      </c>
      <c r="R472" s="3">
        <v>199</v>
      </c>
    </row>
    <row r="473" spans="1:18" x14ac:dyDescent="0.2">
      <c r="A473" s="2" t="s">
        <v>61</v>
      </c>
      <c r="B473" s="2" t="s">
        <v>55</v>
      </c>
      <c r="C473" s="2">
        <v>5</v>
      </c>
      <c r="D473" s="13">
        <v>46023</v>
      </c>
      <c r="E473" s="3">
        <v>3937</v>
      </c>
      <c r="F473" s="3">
        <v>3416</v>
      </c>
      <c r="G473" s="17">
        <f>F473/E473</f>
        <v>0.86766573533147062</v>
      </c>
      <c r="H473" s="3">
        <v>17050</v>
      </c>
      <c r="I473" s="3">
        <f>F473*H473</f>
        <v>58242800</v>
      </c>
      <c r="J473" s="3">
        <v>14908772</v>
      </c>
      <c r="K473" s="3">
        <f>I473+J473</f>
        <v>73151572</v>
      </c>
      <c r="L473" s="3">
        <v>39068740</v>
      </c>
      <c r="M473" s="3">
        <f>K473-L473</f>
        <v>34082832</v>
      </c>
      <c r="N473" s="3">
        <f>I473/E473</f>
        <v>14793.700787401574</v>
      </c>
      <c r="O473" s="3">
        <f>M473/E473</f>
        <v>8657.0566421132844</v>
      </c>
      <c r="P473" s="18">
        <v>4.3</v>
      </c>
      <c r="Q473" s="2">
        <v>1</v>
      </c>
      <c r="R473" s="3">
        <v>199</v>
      </c>
    </row>
    <row r="474" spans="1:18" x14ac:dyDescent="0.2">
      <c r="A474" s="2" t="s">
        <v>61</v>
      </c>
      <c r="B474" s="2" t="s">
        <v>55</v>
      </c>
      <c r="C474" s="2">
        <v>5</v>
      </c>
      <c r="D474" s="13">
        <v>46054</v>
      </c>
      <c r="E474" s="3">
        <v>3556</v>
      </c>
      <c r="F474" s="3">
        <v>3069</v>
      </c>
      <c r="G474" s="17">
        <f>F474/E474</f>
        <v>0.86304836895388082</v>
      </c>
      <c r="H474" s="3">
        <v>17120</v>
      </c>
      <c r="I474" s="3">
        <f>F474*H474</f>
        <v>52541280</v>
      </c>
      <c r="J474" s="3">
        <v>22389944</v>
      </c>
      <c r="K474" s="3">
        <f>I474+J474</f>
        <v>74931224</v>
      </c>
      <c r="L474" s="3">
        <v>38442867</v>
      </c>
      <c r="M474" s="3">
        <f>K474-L474</f>
        <v>36488357</v>
      </c>
      <c r="N474" s="3">
        <f>I474/E474</f>
        <v>14775.388076490439</v>
      </c>
      <c r="O474" s="3">
        <f>M474/E474</f>
        <v>10261.067772778402</v>
      </c>
      <c r="P474" s="18">
        <v>4.5</v>
      </c>
      <c r="Q474" s="2">
        <v>1</v>
      </c>
      <c r="R474" s="3">
        <v>198</v>
      </c>
    </row>
    <row r="475" spans="1:18" x14ac:dyDescent="0.2">
      <c r="A475" s="2" t="s">
        <v>61</v>
      </c>
      <c r="B475" s="2" t="s">
        <v>55</v>
      </c>
      <c r="C475" s="2">
        <v>5</v>
      </c>
      <c r="D475" s="13">
        <v>46082</v>
      </c>
      <c r="E475" s="3">
        <v>3937</v>
      </c>
      <c r="F475" s="3">
        <v>2921</v>
      </c>
      <c r="G475" s="17">
        <f>F475/E475</f>
        <v>0.74193548387096775</v>
      </c>
      <c r="H475" s="3">
        <v>14320</v>
      </c>
      <c r="I475" s="3">
        <f>F475*H475</f>
        <v>41828720</v>
      </c>
      <c r="J475" s="3">
        <v>11701382</v>
      </c>
      <c r="K475" s="3">
        <f>I475+J475</f>
        <v>53530102</v>
      </c>
      <c r="L475" s="3">
        <v>34277737</v>
      </c>
      <c r="M475" s="3">
        <f>K475-L475</f>
        <v>19252365</v>
      </c>
      <c r="N475" s="3">
        <f>I475/E475</f>
        <v>10624.516129032258</v>
      </c>
      <c r="O475" s="3">
        <f>M475/E475</f>
        <v>4890.1104902209809</v>
      </c>
      <c r="P475" s="18">
        <v>4.7</v>
      </c>
      <c r="Q475" s="2">
        <v>1</v>
      </c>
      <c r="R475" s="3">
        <v>193</v>
      </c>
    </row>
    <row r="476" spans="1:18" x14ac:dyDescent="0.2">
      <c r="A476" s="2" t="s">
        <v>61</v>
      </c>
      <c r="B476" s="2" t="s">
        <v>55</v>
      </c>
      <c r="C476" s="2">
        <v>5</v>
      </c>
      <c r="D476" s="13">
        <v>46113</v>
      </c>
      <c r="E476" s="3">
        <v>3810</v>
      </c>
      <c r="F476" s="3">
        <v>2687</v>
      </c>
      <c r="G476" s="17">
        <f>F476/E476</f>
        <v>0.70524934383202098</v>
      </c>
      <c r="H476" s="3">
        <v>14240</v>
      </c>
      <c r="I476" s="3">
        <f>F476*H476</f>
        <v>38262880</v>
      </c>
      <c r="J476" s="3">
        <v>8845619</v>
      </c>
      <c r="K476" s="3">
        <f>I476+J476</f>
        <v>47108499</v>
      </c>
      <c r="L476" s="3">
        <v>30510620</v>
      </c>
      <c r="M476" s="3">
        <f>K476-L476</f>
        <v>16597879</v>
      </c>
      <c r="N476" s="3">
        <f>I476/E476</f>
        <v>10042.750656167978</v>
      </c>
      <c r="O476" s="3">
        <f>M476/E476</f>
        <v>4356.398687664042</v>
      </c>
      <c r="P476" s="18">
        <v>4.5</v>
      </c>
      <c r="Q476" s="2">
        <v>4</v>
      </c>
      <c r="R476" s="3">
        <v>193</v>
      </c>
    </row>
    <row r="477" spans="1:18" x14ac:dyDescent="0.2">
      <c r="A477" s="2" t="s">
        <v>61</v>
      </c>
      <c r="B477" s="2" t="s">
        <v>55</v>
      </c>
      <c r="C477" s="2">
        <v>5</v>
      </c>
      <c r="D477" s="13">
        <v>46143</v>
      </c>
      <c r="E477" s="3">
        <v>3937</v>
      </c>
      <c r="F477" s="3">
        <v>2939</v>
      </c>
      <c r="G477" s="17">
        <f>F477/E477</f>
        <v>0.74650749301498598</v>
      </c>
      <c r="H477" s="3">
        <v>13720</v>
      </c>
      <c r="I477" s="3">
        <f>F477*H477</f>
        <v>40323080</v>
      </c>
      <c r="J477" s="3">
        <v>14881800</v>
      </c>
      <c r="K477" s="3">
        <f>I477+J477</f>
        <v>55204880</v>
      </c>
      <c r="L477" s="3">
        <v>34754179</v>
      </c>
      <c r="M477" s="3">
        <f>K477-L477</f>
        <v>20450701</v>
      </c>
      <c r="N477" s="3">
        <f>I477/E477</f>
        <v>10242.082804165608</v>
      </c>
      <c r="O477" s="3">
        <f>M477/E477</f>
        <v>5194.4884429768863</v>
      </c>
      <c r="P477" s="18">
        <v>4.4000000000000004</v>
      </c>
      <c r="Q477" s="2">
        <v>4</v>
      </c>
      <c r="R477" s="3">
        <v>181</v>
      </c>
    </row>
    <row r="478" spans="1:18" x14ac:dyDescent="0.2">
      <c r="A478" s="2" t="s">
        <v>61</v>
      </c>
      <c r="B478" s="2" t="s">
        <v>55</v>
      </c>
      <c r="C478" s="2">
        <v>5</v>
      </c>
      <c r="D478" s="13">
        <v>46174</v>
      </c>
      <c r="E478" s="3">
        <v>3810</v>
      </c>
      <c r="F478" s="3">
        <v>2039</v>
      </c>
      <c r="G478" s="17">
        <f>F478/E478</f>
        <v>0.53517060367454072</v>
      </c>
      <c r="H478" s="3">
        <v>11340</v>
      </c>
      <c r="I478" s="3">
        <f>F478*H478</f>
        <v>23122260</v>
      </c>
      <c r="J478" s="3">
        <v>9323484</v>
      </c>
      <c r="K478" s="3">
        <f>I478+J478</f>
        <v>32445744</v>
      </c>
      <c r="L478" s="3">
        <v>26644211</v>
      </c>
      <c r="M478" s="3">
        <f>K478-L478</f>
        <v>5801533</v>
      </c>
      <c r="N478" s="3">
        <f>I478/E478</f>
        <v>6068.8346456692916</v>
      </c>
      <c r="O478" s="3">
        <f>M478/E478</f>
        <v>1522.7120734908137</v>
      </c>
      <c r="P478" s="18">
        <v>4.4000000000000004</v>
      </c>
      <c r="Q478" s="2">
        <v>1</v>
      </c>
      <c r="R478" s="3">
        <v>197</v>
      </c>
    </row>
    <row r="479" spans="1:18" x14ac:dyDescent="0.2">
      <c r="A479" s="2" t="s">
        <v>61</v>
      </c>
      <c r="B479" s="2" t="s">
        <v>55</v>
      </c>
      <c r="C479" s="2">
        <v>5</v>
      </c>
      <c r="D479" s="13">
        <v>46204</v>
      </c>
      <c r="E479" s="3">
        <v>3937</v>
      </c>
      <c r="F479" s="3">
        <v>2199</v>
      </c>
      <c r="G479" s="17">
        <f>F479/E479</f>
        <v>0.55854711709423421</v>
      </c>
      <c r="H479" s="3">
        <v>11110</v>
      </c>
      <c r="I479" s="3">
        <f>F479*H479</f>
        <v>24430890</v>
      </c>
      <c r="J479" s="3">
        <v>7873665</v>
      </c>
      <c r="K479" s="3">
        <f>I479+J479</f>
        <v>32304555</v>
      </c>
      <c r="L479" s="3">
        <v>26010000</v>
      </c>
      <c r="M479" s="3">
        <f>K479-L479</f>
        <v>6294555</v>
      </c>
      <c r="N479" s="3">
        <f>I479/E479</f>
        <v>6205.4584709169421</v>
      </c>
      <c r="O479" s="3">
        <f>M479/E479</f>
        <v>1598.8201676403353</v>
      </c>
      <c r="P479" s="18">
        <v>4.5</v>
      </c>
      <c r="Q479" s="2">
        <v>1</v>
      </c>
      <c r="R479" s="3">
        <v>192</v>
      </c>
    </row>
    <row r="480" spans="1:18" x14ac:dyDescent="0.2">
      <c r="A480" s="2" t="s">
        <v>61</v>
      </c>
      <c r="B480" s="2" t="s">
        <v>55</v>
      </c>
      <c r="C480" s="2">
        <v>5</v>
      </c>
      <c r="D480" s="13">
        <v>46235</v>
      </c>
      <c r="E480" s="3">
        <v>3937</v>
      </c>
      <c r="F480" s="3">
        <v>2115</v>
      </c>
      <c r="G480" s="17">
        <f>F480/E480</f>
        <v>0.53721107442214888</v>
      </c>
      <c r="H480" s="3">
        <v>11310</v>
      </c>
      <c r="I480" s="3">
        <f>F480*H480</f>
        <v>23920650</v>
      </c>
      <c r="J480" s="3">
        <v>7044635</v>
      </c>
      <c r="K480" s="3">
        <f>I480+J480</f>
        <v>30965285</v>
      </c>
      <c r="L480" s="3">
        <v>24890167</v>
      </c>
      <c r="M480" s="3">
        <f>K480-L480</f>
        <v>6075118</v>
      </c>
      <c r="N480" s="3">
        <f>I480/E480</f>
        <v>6075.857251714503</v>
      </c>
      <c r="O480" s="3">
        <f>M480/E480</f>
        <v>1543.0830581661164</v>
      </c>
      <c r="P480" s="18">
        <v>4.5</v>
      </c>
      <c r="Q480" s="2">
        <v>0</v>
      </c>
      <c r="R480" s="3">
        <v>190</v>
      </c>
    </row>
    <row r="481" spans="1:18" x14ac:dyDescent="0.2">
      <c r="A481" s="2" t="s">
        <v>61</v>
      </c>
      <c r="B481" s="2" t="s">
        <v>55</v>
      </c>
      <c r="C481" s="2">
        <v>5</v>
      </c>
      <c r="D481" s="13">
        <v>46266</v>
      </c>
      <c r="E481" s="3">
        <v>3810</v>
      </c>
      <c r="F481" s="3">
        <v>2192</v>
      </c>
      <c r="G481" s="17">
        <f>F481/E481</f>
        <v>0.5753280839895013</v>
      </c>
      <c r="H481" s="3">
        <v>11090</v>
      </c>
      <c r="I481" s="3">
        <f>F481*H481</f>
        <v>24309280</v>
      </c>
      <c r="J481" s="3">
        <v>10441714</v>
      </c>
      <c r="K481" s="3">
        <f>I481+J481</f>
        <v>34750994</v>
      </c>
      <c r="L481" s="3">
        <v>26826389</v>
      </c>
      <c r="M481" s="3">
        <f>K481-L481</f>
        <v>7924605</v>
      </c>
      <c r="N481" s="3">
        <f>I481/E481</f>
        <v>6380.3884514435695</v>
      </c>
      <c r="O481" s="3">
        <f>M481/E481</f>
        <v>2079.9488188976379</v>
      </c>
      <c r="P481" s="18">
        <v>4.5999999999999996</v>
      </c>
      <c r="Q481" s="2">
        <v>1</v>
      </c>
      <c r="R481" s="3">
        <v>182</v>
      </c>
    </row>
    <row r="482" spans="1:18" x14ac:dyDescent="0.2">
      <c r="A482" s="2" t="s">
        <v>63</v>
      </c>
      <c r="B482" s="2" t="s">
        <v>65</v>
      </c>
      <c r="C482" s="2">
        <v>4</v>
      </c>
      <c r="D482" s="13">
        <v>45566</v>
      </c>
      <c r="E482" s="3">
        <v>5363</v>
      </c>
      <c r="F482" s="3">
        <v>4612</v>
      </c>
      <c r="G482" s="17">
        <f>F482/E482</f>
        <v>0.85996643669587913</v>
      </c>
      <c r="H482" s="3">
        <v>8510</v>
      </c>
      <c r="I482" s="3">
        <f>F482*H482</f>
        <v>39248120</v>
      </c>
      <c r="J482" s="3">
        <v>15994274</v>
      </c>
      <c r="K482" s="3">
        <f>I482+J482</f>
        <v>55242394</v>
      </c>
      <c r="L482" s="3">
        <v>29919568</v>
      </c>
      <c r="M482" s="3">
        <f>K482-L482</f>
        <v>25322826</v>
      </c>
      <c r="N482" s="3">
        <f>I482/E482</f>
        <v>7318.3143762819318</v>
      </c>
      <c r="O482" s="3">
        <f>M482/E482</f>
        <v>4721.7650568711542</v>
      </c>
      <c r="P482" s="18">
        <v>4</v>
      </c>
      <c r="Q482" s="2">
        <v>7</v>
      </c>
      <c r="R482" s="3">
        <v>180</v>
      </c>
    </row>
    <row r="483" spans="1:18" x14ac:dyDescent="0.2">
      <c r="A483" s="2" t="s">
        <v>63</v>
      </c>
      <c r="B483" s="2" t="s">
        <v>65</v>
      </c>
      <c r="C483" s="2">
        <v>4</v>
      </c>
      <c r="D483" s="13">
        <v>45597</v>
      </c>
      <c r="E483" s="3">
        <v>5190</v>
      </c>
      <c r="F483" s="3">
        <v>4230</v>
      </c>
      <c r="G483" s="17">
        <f>F483/E483</f>
        <v>0.81502890173410403</v>
      </c>
      <c r="H483" s="3">
        <v>8110</v>
      </c>
      <c r="I483" s="3">
        <f>F483*H483</f>
        <v>34305300</v>
      </c>
      <c r="J483" s="3">
        <v>14865908</v>
      </c>
      <c r="K483" s="3">
        <f>I483+J483</f>
        <v>49171208</v>
      </c>
      <c r="L483" s="3">
        <v>26305141</v>
      </c>
      <c r="M483" s="3">
        <f>K483-L483</f>
        <v>22866067</v>
      </c>
      <c r="N483" s="3">
        <f>I483/E483</f>
        <v>6609.884393063584</v>
      </c>
      <c r="O483" s="3">
        <f>M483/E483</f>
        <v>4405.7932562620426</v>
      </c>
      <c r="P483" s="18">
        <v>4</v>
      </c>
      <c r="Q483" s="2">
        <v>3</v>
      </c>
      <c r="R483" s="3">
        <v>176</v>
      </c>
    </row>
    <row r="484" spans="1:18" x14ac:dyDescent="0.2">
      <c r="A484" s="2" t="s">
        <v>63</v>
      </c>
      <c r="B484" s="2" t="s">
        <v>65</v>
      </c>
      <c r="C484" s="2">
        <v>4</v>
      </c>
      <c r="D484" s="13">
        <v>45627</v>
      </c>
      <c r="E484" s="3">
        <v>5363</v>
      </c>
      <c r="F484" s="3">
        <v>4648</v>
      </c>
      <c r="G484" s="17">
        <f>F484/E484</f>
        <v>0.86667909752004479</v>
      </c>
      <c r="H484" s="3">
        <v>8550</v>
      </c>
      <c r="I484" s="3">
        <f>F484*H484</f>
        <v>39740400</v>
      </c>
      <c r="J484" s="3">
        <v>9159962</v>
      </c>
      <c r="K484" s="3">
        <f>I484+J484</f>
        <v>48900362</v>
      </c>
      <c r="L484" s="3">
        <v>25639057</v>
      </c>
      <c r="M484" s="3">
        <f>K484-L484</f>
        <v>23261305</v>
      </c>
      <c r="N484" s="3">
        <f>I484/E484</f>
        <v>7410.1062837963827</v>
      </c>
      <c r="O484" s="3">
        <f>M484/E484</f>
        <v>4337.3680775685252</v>
      </c>
      <c r="P484" s="18">
        <v>3.9</v>
      </c>
      <c r="Q484" s="2">
        <v>10</v>
      </c>
      <c r="R484" s="3">
        <v>167</v>
      </c>
    </row>
    <row r="485" spans="1:18" x14ac:dyDescent="0.2">
      <c r="A485" s="2" t="s">
        <v>63</v>
      </c>
      <c r="B485" s="2" t="s">
        <v>65</v>
      </c>
      <c r="C485" s="2">
        <v>4</v>
      </c>
      <c r="D485" s="13">
        <v>45658</v>
      </c>
      <c r="E485" s="3">
        <v>5363</v>
      </c>
      <c r="F485" s="3">
        <v>4763</v>
      </c>
      <c r="G485" s="17">
        <f>F485/E485</f>
        <v>0.88812231959724031</v>
      </c>
      <c r="H485" s="3">
        <v>8720</v>
      </c>
      <c r="I485" s="3">
        <f>F485*H485</f>
        <v>41533360</v>
      </c>
      <c r="J485" s="3">
        <v>10839447</v>
      </c>
      <c r="K485" s="3">
        <f>I485+J485</f>
        <v>52372807</v>
      </c>
      <c r="L485" s="3">
        <v>27018791</v>
      </c>
      <c r="M485" s="3">
        <f>K485-L485</f>
        <v>25354016</v>
      </c>
      <c r="N485" s="3">
        <f>I485/E485</f>
        <v>7744.4266268879355</v>
      </c>
      <c r="O485" s="3">
        <f>M485/E485</f>
        <v>4727.5808316240909</v>
      </c>
      <c r="P485" s="18">
        <v>3.6</v>
      </c>
      <c r="Q485" s="2">
        <v>7</v>
      </c>
      <c r="R485" s="3">
        <v>170</v>
      </c>
    </row>
    <row r="486" spans="1:18" x14ac:dyDescent="0.2">
      <c r="A486" s="2" t="s">
        <v>63</v>
      </c>
      <c r="B486" s="2" t="s">
        <v>65</v>
      </c>
      <c r="C486" s="2">
        <v>4</v>
      </c>
      <c r="D486" s="13">
        <v>45689</v>
      </c>
      <c r="E486" s="3">
        <v>4844</v>
      </c>
      <c r="F486" s="3">
        <v>3957</v>
      </c>
      <c r="G486" s="17">
        <f>F486/E486</f>
        <v>0.81688687035507845</v>
      </c>
      <c r="H486" s="3">
        <v>8390</v>
      </c>
      <c r="I486" s="3">
        <f>F486*H486</f>
        <v>33199230</v>
      </c>
      <c r="J486" s="3">
        <v>12363083</v>
      </c>
      <c r="K486" s="3">
        <f>I486+J486</f>
        <v>45562313</v>
      </c>
      <c r="L486" s="3">
        <v>25875256</v>
      </c>
      <c r="M486" s="3">
        <f>K486-L486</f>
        <v>19687057</v>
      </c>
      <c r="N486" s="3">
        <f>I486/E486</f>
        <v>6853.6808422791082</v>
      </c>
      <c r="O486" s="3">
        <f>M486/E486</f>
        <v>4064.2149050371595</v>
      </c>
      <c r="P486" s="18">
        <v>4.0999999999999996</v>
      </c>
      <c r="Q486" s="2">
        <v>4</v>
      </c>
      <c r="R486" s="3">
        <v>166</v>
      </c>
    </row>
    <row r="487" spans="1:18" x14ac:dyDescent="0.2">
      <c r="A487" s="2" t="s">
        <v>63</v>
      </c>
      <c r="B487" s="2" t="s">
        <v>65</v>
      </c>
      <c r="C487" s="2">
        <v>4</v>
      </c>
      <c r="D487" s="13">
        <v>45717</v>
      </c>
      <c r="E487" s="3">
        <v>5363</v>
      </c>
      <c r="F487" s="3">
        <v>4690</v>
      </c>
      <c r="G487" s="17">
        <f>F487/E487</f>
        <v>0.87451053514823796</v>
      </c>
      <c r="H487" s="3">
        <v>8220</v>
      </c>
      <c r="I487" s="3">
        <f>F487*H487</f>
        <v>38551800</v>
      </c>
      <c r="J487" s="3">
        <v>11151435</v>
      </c>
      <c r="K487" s="3">
        <f>I487+J487</f>
        <v>49703235</v>
      </c>
      <c r="L487" s="3">
        <v>28452875</v>
      </c>
      <c r="M487" s="3">
        <f>K487-L487</f>
        <v>21250360</v>
      </c>
      <c r="N487" s="3">
        <f>I487/E487</f>
        <v>7188.4765989185162</v>
      </c>
      <c r="O487" s="3">
        <f>M487/E487</f>
        <v>3962.4016408726461</v>
      </c>
      <c r="P487" s="18">
        <v>4.0999999999999996</v>
      </c>
      <c r="Q487" s="2">
        <v>3</v>
      </c>
      <c r="R487" s="3">
        <v>176</v>
      </c>
    </row>
    <row r="488" spans="1:18" x14ac:dyDescent="0.2">
      <c r="A488" s="2" t="s">
        <v>63</v>
      </c>
      <c r="B488" s="2" t="s">
        <v>65</v>
      </c>
      <c r="C488" s="2">
        <v>4</v>
      </c>
      <c r="D488" s="13">
        <v>45748</v>
      </c>
      <c r="E488" s="3">
        <v>5190</v>
      </c>
      <c r="F488" s="3">
        <v>3703</v>
      </c>
      <c r="G488" s="17">
        <f>F488/E488</f>
        <v>0.71348747591522155</v>
      </c>
      <c r="H488" s="3">
        <v>6650</v>
      </c>
      <c r="I488" s="3">
        <f>F488*H488</f>
        <v>24624950</v>
      </c>
      <c r="J488" s="3">
        <v>10619480</v>
      </c>
      <c r="K488" s="3">
        <f>I488+J488</f>
        <v>35244430</v>
      </c>
      <c r="L488" s="3">
        <v>22642948</v>
      </c>
      <c r="M488" s="3">
        <f>K488-L488</f>
        <v>12601482</v>
      </c>
      <c r="N488" s="3">
        <f>I488/E488</f>
        <v>4744.6917148362236</v>
      </c>
      <c r="O488" s="3">
        <f>M488/E488</f>
        <v>2428.0312138728323</v>
      </c>
      <c r="P488" s="18">
        <v>4</v>
      </c>
      <c r="Q488" s="2">
        <v>3</v>
      </c>
      <c r="R488" s="3">
        <v>174</v>
      </c>
    </row>
    <row r="489" spans="1:18" x14ac:dyDescent="0.2">
      <c r="A489" s="2" t="s">
        <v>63</v>
      </c>
      <c r="B489" s="2" t="s">
        <v>65</v>
      </c>
      <c r="C489" s="2">
        <v>4</v>
      </c>
      <c r="D489" s="13">
        <v>45778</v>
      </c>
      <c r="E489" s="3">
        <v>5363</v>
      </c>
      <c r="F489" s="3">
        <v>3719</v>
      </c>
      <c r="G489" s="17">
        <f>F489/E489</f>
        <v>0.69345515569643856</v>
      </c>
      <c r="H489" s="3">
        <v>6960</v>
      </c>
      <c r="I489" s="3">
        <f>F489*H489</f>
        <v>25884240</v>
      </c>
      <c r="J489" s="3">
        <v>6211551</v>
      </c>
      <c r="K489" s="3">
        <f>I489+J489</f>
        <v>32095791</v>
      </c>
      <c r="L489" s="3">
        <v>22425814</v>
      </c>
      <c r="M489" s="3">
        <f>K489-L489</f>
        <v>9669977</v>
      </c>
      <c r="N489" s="3">
        <f>I489/E489</f>
        <v>4826.4478836472126</v>
      </c>
      <c r="O489" s="3">
        <f>M489/E489</f>
        <v>1803.0909938467275</v>
      </c>
      <c r="P489" s="18">
        <v>3.8</v>
      </c>
      <c r="Q489" s="2">
        <v>1</v>
      </c>
      <c r="R489" s="3">
        <v>180</v>
      </c>
    </row>
    <row r="490" spans="1:18" x14ac:dyDescent="0.2">
      <c r="A490" s="2" t="s">
        <v>63</v>
      </c>
      <c r="B490" s="2" t="s">
        <v>65</v>
      </c>
      <c r="C490" s="2">
        <v>4</v>
      </c>
      <c r="D490" s="13">
        <v>45809</v>
      </c>
      <c r="E490" s="3">
        <v>5190</v>
      </c>
      <c r="F490" s="3">
        <v>2759</v>
      </c>
      <c r="G490" s="17">
        <f>F490/E490</f>
        <v>0.53159922928709058</v>
      </c>
      <c r="H490" s="3">
        <v>5400</v>
      </c>
      <c r="I490" s="3">
        <f>F490*H490</f>
        <v>14898600</v>
      </c>
      <c r="J490" s="3">
        <v>3956570</v>
      </c>
      <c r="K490" s="3">
        <f>I490+J490</f>
        <v>18855170</v>
      </c>
      <c r="L490" s="3">
        <v>16858009</v>
      </c>
      <c r="M490" s="3">
        <f>K490-L490</f>
        <v>1997161</v>
      </c>
      <c r="N490" s="3">
        <f>I490/E490</f>
        <v>2870.6358381502891</v>
      </c>
      <c r="O490" s="3">
        <f>M490/E490</f>
        <v>384.80944123314066</v>
      </c>
      <c r="P490" s="18">
        <v>3.9</v>
      </c>
      <c r="Q490" s="2">
        <v>2</v>
      </c>
      <c r="R490" s="3">
        <v>170</v>
      </c>
    </row>
    <row r="491" spans="1:18" x14ac:dyDescent="0.2">
      <c r="A491" s="2" t="s">
        <v>63</v>
      </c>
      <c r="B491" s="2" t="s">
        <v>65</v>
      </c>
      <c r="C491" s="2">
        <v>4</v>
      </c>
      <c r="D491" s="13">
        <v>45839</v>
      </c>
      <c r="E491" s="3">
        <v>5363</v>
      </c>
      <c r="F491" s="3">
        <v>2929</v>
      </c>
      <c r="G491" s="17">
        <f>F491/E491</f>
        <v>0.5461495431661384</v>
      </c>
      <c r="H491" s="3">
        <v>5400</v>
      </c>
      <c r="I491" s="3">
        <f>F491*H491</f>
        <v>15816600</v>
      </c>
      <c r="J491" s="3">
        <v>6301017</v>
      </c>
      <c r="K491" s="3">
        <f>I491+J491</f>
        <v>22117617</v>
      </c>
      <c r="L491" s="3">
        <v>17492720</v>
      </c>
      <c r="M491" s="3">
        <f>K491-L491</f>
        <v>4624897</v>
      </c>
      <c r="N491" s="3">
        <f>I491/E491</f>
        <v>2949.207533097147</v>
      </c>
      <c r="O491" s="3">
        <f>M491/E491</f>
        <v>862.37124743613651</v>
      </c>
      <c r="P491" s="18">
        <v>4</v>
      </c>
      <c r="Q491" s="2">
        <v>3</v>
      </c>
      <c r="R491" s="3">
        <v>177</v>
      </c>
    </row>
    <row r="492" spans="1:18" x14ac:dyDescent="0.2">
      <c r="A492" s="2" t="s">
        <v>63</v>
      </c>
      <c r="B492" s="2" t="s">
        <v>65</v>
      </c>
      <c r="C492" s="2">
        <v>4</v>
      </c>
      <c r="D492" s="13">
        <v>45870</v>
      </c>
      <c r="E492" s="3">
        <v>5363</v>
      </c>
      <c r="F492" s="3">
        <v>2968</v>
      </c>
      <c r="G492" s="17">
        <f>F492/E492</f>
        <v>0.5534215923923177</v>
      </c>
      <c r="H492" s="3">
        <v>5620</v>
      </c>
      <c r="I492" s="3">
        <f>F492*H492</f>
        <v>16680160</v>
      </c>
      <c r="J492" s="3">
        <v>4385080</v>
      </c>
      <c r="K492" s="3">
        <f>I492+J492</f>
        <v>21065240</v>
      </c>
      <c r="L492" s="3">
        <v>18132334</v>
      </c>
      <c r="M492" s="3">
        <f>K492-L492</f>
        <v>2932906</v>
      </c>
      <c r="N492" s="3">
        <f>I492/E492</f>
        <v>3110.2293492448257</v>
      </c>
      <c r="O492" s="3">
        <f>M492/E492</f>
        <v>546.87786686556035</v>
      </c>
      <c r="P492" s="18">
        <v>3.9</v>
      </c>
      <c r="Q492" s="2">
        <v>2</v>
      </c>
      <c r="R492" s="3">
        <v>179</v>
      </c>
    </row>
    <row r="493" spans="1:18" x14ac:dyDescent="0.2">
      <c r="A493" s="2" t="s">
        <v>63</v>
      </c>
      <c r="B493" s="2" t="s">
        <v>65</v>
      </c>
      <c r="C493" s="2">
        <v>4</v>
      </c>
      <c r="D493" s="13">
        <v>45901</v>
      </c>
      <c r="E493" s="3">
        <v>5190</v>
      </c>
      <c r="F493" s="3">
        <v>2902</v>
      </c>
      <c r="G493" s="17">
        <f>F493/E493</f>
        <v>0.5591522157996146</v>
      </c>
      <c r="H493" s="3">
        <v>5720</v>
      </c>
      <c r="I493" s="3">
        <f>F493*H493</f>
        <v>16599440</v>
      </c>
      <c r="J493" s="3">
        <v>4965107</v>
      </c>
      <c r="K493" s="3">
        <f>I493+J493</f>
        <v>21564547</v>
      </c>
      <c r="L493" s="3">
        <v>17932745</v>
      </c>
      <c r="M493" s="3">
        <f>K493-L493</f>
        <v>3631802</v>
      </c>
      <c r="N493" s="3">
        <f>I493/E493</f>
        <v>3198.3506743737958</v>
      </c>
      <c r="O493" s="3">
        <f>M493/E493</f>
        <v>699.76917148362236</v>
      </c>
      <c r="P493" s="18">
        <v>4.0999999999999996</v>
      </c>
      <c r="Q493" s="2">
        <v>7</v>
      </c>
      <c r="R493" s="3">
        <v>181</v>
      </c>
    </row>
    <row r="494" spans="1:18" x14ac:dyDescent="0.2">
      <c r="A494" s="2" t="s">
        <v>63</v>
      </c>
      <c r="B494" s="2" t="s">
        <v>65</v>
      </c>
      <c r="C494" s="2">
        <v>4</v>
      </c>
      <c r="D494" s="13">
        <v>45931</v>
      </c>
      <c r="E494" s="3">
        <v>5363</v>
      </c>
      <c r="F494" s="3">
        <v>5031</v>
      </c>
      <c r="G494" s="17">
        <f>F494/E494</f>
        <v>0.93809435017713971</v>
      </c>
      <c r="H494" s="3">
        <v>8670</v>
      </c>
      <c r="I494" s="3">
        <f>F494*H494</f>
        <v>43618770</v>
      </c>
      <c r="J494" s="3">
        <v>18557509</v>
      </c>
      <c r="K494" s="3">
        <f>I494+J494</f>
        <v>62176279</v>
      </c>
      <c r="L494" s="3">
        <v>31796294</v>
      </c>
      <c r="M494" s="3">
        <f>K494-L494</f>
        <v>30379985</v>
      </c>
      <c r="N494" s="3">
        <f>I494/E494</f>
        <v>8133.2780160358006</v>
      </c>
      <c r="O494" s="3">
        <f>M494/E494</f>
        <v>5664.7370874510534</v>
      </c>
      <c r="P494" s="18">
        <v>4.0999999999999996</v>
      </c>
      <c r="Q494" s="2">
        <v>6</v>
      </c>
      <c r="R494" s="3">
        <v>168</v>
      </c>
    </row>
    <row r="495" spans="1:18" x14ac:dyDescent="0.2">
      <c r="A495" s="2" t="s">
        <v>63</v>
      </c>
      <c r="B495" s="2" t="s">
        <v>65</v>
      </c>
      <c r="C495" s="2">
        <v>4</v>
      </c>
      <c r="D495" s="13">
        <v>45962</v>
      </c>
      <c r="E495" s="3">
        <v>5190</v>
      </c>
      <c r="F495" s="3">
        <v>4783</v>
      </c>
      <c r="G495" s="17">
        <f>F495/E495</f>
        <v>0.9215799614643545</v>
      </c>
      <c r="H495" s="3">
        <v>8620</v>
      </c>
      <c r="I495" s="3">
        <f>F495*H495</f>
        <v>41229460</v>
      </c>
      <c r="J495" s="3">
        <v>10672842</v>
      </c>
      <c r="K495" s="3">
        <f>I495+J495</f>
        <v>51902302</v>
      </c>
      <c r="L495" s="3">
        <v>27945320</v>
      </c>
      <c r="M495" s="3">
        <f>K495-L495</f>
        <v>23956982</v>
      </c>
      <c r="N495" s="3">
        <f>I495/E495</f>
        <v>7944.0192678227359</v>
      </c>
      <c r="O495" s="3">
        <f>M495/E495</f>
        <v>4615.9888246628134</v>
      </c>
      <c r="P495" s="18">
        <v>3.9</v>
      </c>
      <c r="Q495" s="2">
        <v>3</v>
      </c>
      <c r="R495" s="3">
        <v>178</v>
      </c>
    </row>
    <row r="496" spans="1:18" x14ac:dyDescent="0.2">
      <c r="A496" s="2" t="s">
        <v>63</v>
      </c>
      <c r="B496" s="2" t="s">
        <v>65</v>
      </c>
      <c r="C496" s="2">
        <v>4</v>
      </c>
      <c r="D496" s="13">
        <v>45992</v>
      </c>
      <c r="E496" s="3">
        <v>5363</v>
      </c>
      <c r="F496" s="3">
        <v>4832</v>
      </c>
      <c r="G496" s="17">
        <f>F496/E496</f>
        <v>0.90098825284355766</v>
      </c>
      <c r="H496" s="3">
        <v>8800</v>
      </c>
      <c r="I496" s="3">
        <f>F496*H496</f>
        <v>42521600</v>
      </c>
      <c r="J496" s="3">
        <v>16193986</v>
      </c>
      <c r="K496" s="3">
        <f>I496+J496</f>
        <v>58715586</v>
      </c>
      <c r="L496" s="3">
        <v>29221258</v>
      </c>
      <c r="M496" s="3">
        <f>K496-L496</f>
        <v>29494328</v>
      </c>
      <c r="N496" s="3">
        <f>I496/E496</f>
        <v>7928.6966250233081</v>
      </c>
      <c r="O496" s="3">
        <f>M496/E496</f>
        <v>5499.595002796942</v>
      </c>
      <c r="P496" s="18">
        <v>3.9</v>
      </c>
      <c r="Q496" s="2">
        <v>0</v>
      </c>
      <c r="R496" s="3">
        <v>173</v>
      </c>
    </row>
    <row r="497" spans="1:18" x14ac:dyDescent="0.2">
      <c r="A497" s="2" t="s">
        <v>63</v>
      </c>
      <c r="B497" s="2" t="s">
        <v>65</v>
      </c>
      <c r="C497" s="2">
        <v>4</v>
      </c>
      <c r="D497" s="13">
        <v>46023</v>
      </c>
      <c r="E497" s="3">
        <v>5363</v>
      </c>
      <c r="F497" s="3">
        <v>4928</v>
      </c>
      <c r="G497" s="17">
        <f>F497/E497</f>
        <v>0.9188886817079992</v>
      </c>
      <c r="H497" s="3">
        <v>8950</v>
      </c>
      <c r="I497" s="3">
        <f>F497*H497</f>
        <v>44105600</v>
      </c>
      <c r="J497" s="3">
        <v>9717679</v>
      </c>
      <c r="K497" s="3">
        <f>I497+J497</f>
        <v>53823279</v>
      </c>
      <c r="L497" s="3">
        <v>28151981</v>
      </c>
      <c r="M497" s="3">
        <f>K497-L497</f>
        <v>25671298</v>
      </c>
      <c r="N497" s="3">
        <f>I497/E497</f>
        <v>8224.0537012865934</v>
      </c>
      <c r="O497" s="3">
        <f>M497/E497</f>
        <v>4786.7421219466714</v>
      </c>
      <c r="P497" s="18">
        <v>3.8</v>
      </c>
      <c r="Q497" s="2">
        <v>3</v>
      </c>
      <c r="R497" s="3">
        <v>173</v>
      </c>
    </row>
    <row r="498" spans="1:18" x14ac:dyDescent="0.2">
      <c r="A498" s="2" t="s">
        <v>63</v>
      </c>
      <c r="B498" s="2" t="s">
        <v>65</v>
      </c>
      <c r="C498" s="2">
        <v>4</v>
      </c>
      <c r="D498" s="13">
        <v>46054</v>
      </c>
      <c r="E498" s="3">
        <v>4844</v>
      </c>
      <c r="F498" s="3">
        <v>4442</v>
      </c>
      <c r="G498" s="17">
        <f>F498/E498</f>
        <v>0.91701073492981011</v>
      </c>
      <c r="H498" s="3">
        <v>9050</v>
      </c>
      <c r="I498" s="3">
        <f>F498*H498</f>
        <v>40200100</v>
      </c>
      <c r="J498" s="3">
        <v>17113683</v>
      </c>
      <c r="K498" s="3">
        <f>I498+J498</f>
        <v>57313783</v>
      </c>
      <c r="L498" s="3">
        <v>29600012</v>
      </c>
      <c r="M498" s="3">
        <f>K498-L498</f>
        <v>27713771</v>
      </c>
      <c r="N498" s="3">
        <f>I498/E498</f>
        <v>8298.9471511147804</v>
      </c>
      <c r="O498" s="3">
        <f>M498/E498</f>
        <v>5721.2574318744837</v>
      </c>
      <c r="P498" s="18">
        <v>4</v>
      </c>
      <c r="Q498" s="2">
        <v>4</v>
      </c>
      <c r="R498" s="3">
        <v>178</v>
      </c>
    </row>
    <row r="499" spans="1:18" x14ac:dyDescent="0.2">
      <c r="A499" s="2" t="s">
        <v>63</v>
      </c>
      <c r="B499" s="2" t="s">
        <v>65</v>
      </c>
      <c r="C499" s="2">
        <v>4</v>
      </c>
      <c r="D499" s="13">
        <v>46082</v>
      </c>
      <c r="E499" s="3">
        <v>5363</v>
      </c>
      <c r="F499" s="3">
        <v>4628</v>
      </c>
      <c r="G499" s="17">
        <f>F499/E499</f>
        <v>0.86294984150661946</v>
      </c>
      <c r="H499" s="3">
        <v>8750</v>
      </c>
      <c r="I499" s="3">
        <f>F499*H499</f>
        <v>40495000</v>
      </c>
      <c r="J499" s="3">
        <v>11019764</v>
      </c>
      <c r="K499" s="3">
        <f>I499+J499</f>
        <v>51514764</v>
      </c>
      <c r="L499" s="3">
        <v>27576215</v>
      </c>
      <c r="M499" s="3">
        <f>K499-L499</f>
        <v>23938549</v>
      </c>
      <c r="N499" s="3">
        <f>I499/E499</f>
        <v>7550.8111131829201</v>
      </c>
      <c r="O499" s="3">
        <f>M499/E499</f>
        <v>4463.6488905463357</v>
      </c>
      <c r="P499" s="18">
        <v>3.9</v>
      </c>
      <c r="Q499" s="2">
        <v>4</v>
      </c>
      <c r="R499" s="3">
        <v>173</v>
      </c>
    </row>
    <row r="500" spans="1:18" x14ac:dyDescent="0.2">
      <c r="A500" s="2" t="s">
        <v>63</v>
      </c>
      <c r="B500" s="2" t="s">
        <v>65</v>
      </c>
      <c r="C500" s="2">
        <v>4</v>
      </c>
      <c r="D500" s="13">
        <v>46113</v>
      </c>
      <c r="E500" s="3">
        <v>5190</v>
      </c>
      <c r="F500" s="3">
        <v>3956</v>
      </c>
      <c r="G500" s="17">
        <f>F500/E500</f>
        <v>0.76223506743737957</v>
      </c>
      <c r="H500" s="3">
        <v>7450</v>
      </c>
      <c r="I500" s="3">
        <f>F500*H500</f>
        <v>29472200</v>
      </c>
      <c r="J500" s="3">
        <v>9666727</v>
      </c>
      <c r="K500" s="3">
        <f>I500+J500</f>
        <v>39138927</v>
      </c>
      <c r="L500" s="3">
        <v>22394312</v>
      </c>
      <c r="M500" s="3">
        <f>K500-L500</f>
        <v>16744615</v>
      </c>
      <c r="N500" s="3">
        <f>I500/E500</f>
        <v>5678.6512524084783</v>
      </c>
      <c r="O500" s="3">
        <f>M500/E500</f>
        <v>3226.3227360308283</v>
      </c>
      <c r="P500" s="18">
        <v>3.9</v>
      </c>
      <c r="Q500" s="2">
        <v>5</v>
      </c>
      <c r="R500" s="3">
        <v>165</v>
      </c>
    </row>
    <row r="501" spans="1:18" x14ac:dyDescent="0.2">
      <c r="A501" s="2" t="s">
        <v>63</v>
      </c>
      <c r="B501" s="2" t="s">
        <v>65</v>
      </c>
      <c r="C501" s="2">
        <v>4</v>
      </c>
      <c r="D501" s="13">
        <v>46143</v>
      </c>
      <c r="E501" s="3">
        <v>5363</v>
      </c>
      <c r="F501" s="3">
        <v>4088</v>
      </c>
      <c r="G501" s="17">
        <f>F501/E501</f>
        <v>0.76225992914413576</v>
      </c>
      <c r="H501" s="3">
        <v>7480</v>
      </c>
      <c r="I501" s="3">
        <f>F501*H501</f>
        <v>30578240</v>
      </c>
      <c r="J501" s="3">
        <v>7047647</v>
      </c>
      <c r="K501" s="3">
        <f>I501+J501</f>
        <v>37625887</v>
      </c>
      <c r="L501" s="3">
        <v>22471147</v>
      </c>
      <c r="M501" s="3">
        <f>K501-L501</f>
        <v>15154740</v>
      </c>
      <c r="N501" s="3">
        <f>I501/E501</f>
        <v>5701.7042699981357</v>
      </c>
      <c r="O501" s="3">
        <f>M501/E501</f>
        <v>2825.7952638448628</v>
      </c>
      <c r="P501" s="18">
        <v>3.7</v>
      </c>
      <c r="Q501" s="2">
        <v>8</v>
      </c>
      <c r="R501" s="3">
        <v>175</v>
      </c>
    </row>
    <row r="502" spans="1:18" x14ac:dyDescent="0.2">
      <c r="A502" s="2" t="s">
        <v>63</v>
      </c>
      <c r="B502" s="2" t="s">
        <v>65</v>
      </c>
      <c r="C502" s="2">
        <v>4</v>
      </c>
      <c r="D502" s="13">
        <v>46174</v>
      </c>
      <c r="E502" s="3">
        <v>5190</v>
      </c>
      <c r="F502" s="3">
        <v>2980</v>
      </c>
      <c r="G502" s="17">
        <f>F502/E502</f>
        <v>0.5741811175337187</v>
      </c>
      <c r="H502" s="3">
        <v>5920</v>
      </c>
      <c r="I502" s="3">
        <f>F502*H502</f>
        <v>17641600</v>
      </c>
      <c r="J502" s="3">
        <v>4371278</v>
      </c>
      <c r="K502" s="3">
        <f>I502+J502</f>
        <v>22012878</v>
      </c>
      <c r="L502" s="3">
        <v>17706177</v>
      </c>
      <c r="M502" s="3">
        <f>K502-L502</f>
        <v>4306701</v>
      </c>
      <c r="N502" s="3">
        <f>I502/E502</f>
        <v>3399.1522157996146</v>
      </c>
      <c r="O502" s="3">
        <f>M502/E502</f>
        <v>829.80751445086707</v>
      </c>
      <c r="P502" s="18">
        <v>4.2</v>
      </c>
      <c r="Q502" s="2">
        <v>2</v>
      </c>
      <c r="R502" s="3">
        <v>167</v>
      </c>
    </row>
    <row r="503" spans="1:18" x14ac:dyDescent="0.2">
      <c r="A503" s="2" t="s">
        <v>63</v>
      </c>
      <c r="B503" s="2" t="s">
        <v>65</v>
      </c>
      <c r="C503" s="2">
        <v>4</v>
      </c>
      <c r="D503" s="13">
        <v>46204</v>
      </c>
      <c r="E503" s="3">
        <v>5363</v>
      </c>
      <c r="F503" s="3">
        <v>3033</v>
      </c>
      <c r="G503" s="17">
        <f>F503/E503</f>
        <v>0.56554167443595005</v>
      </c>
      <c r="H503" s="3">
        <v>5970</v>
      </c>
      <c r="I503" s="3">
        <f>F503*H503</f>
        <v>18107010</v>
      </c>
      <c r="J503" s="3">
        <v>5570813</v>
      </c>
      <c r="K503" s="3">
        <f>I503+J503</f>
        <v>23677823</v>
      </c>
      <c r="L503" s="3">
        <v>17847106</v>
      </c>
      <c r="M503" s="3">
        <f>K503-L503</f>
        <v>5830717</v>
      </c>
      <c r="N503" s="3">
        <f>I503/E503</f>
        <v>3376.2837963826219</v>
      </c>
      <c r="O503" s="3">
        <f>M503/E503</f>
        <v>1087.2118217415625</v>
      </c>
      <c r="P503" s="18">
        <v>4.0999999999999996</v>
      </c>
      <c r="Q503" s="2">
        <v>1</v>
      </c>
      <c r="R503" s="3">
        <v>173</v>
      </c>
    </row>
    <row r="504" spans="1:18" x14ac:dyDescent="0.2">
      <c r="A504" s="2" t="s">
        <v>63</v>
      </c>
      <c r="B504" s="2" t="s">
        <v>65</v>
      </c>
      <c r="C504" s="2">
        <v>4</v>
      </c>
      <c r="D504" s="13">
        <v>46235</v>
      </c>
      <c r="E504" s="3">
        <v>5363</v>
      </c>
      <c r="F504" s="3">
        <v>3033</v>
      </c>
      <c r="G504" s="17">
        <f>F504/E504</f>
        <v>0.56554167443595005</v>
      </c>
      <c r="H504" s="3">
        <v>5670</v>
      </c>
      <c r="I504" s="3">
        <f>F504*H504</f>
        <v>17197110</v>
      </c>
      <c r="J504" s="3">
        <v>4178014</v>
      </c>
      <c r="K504" s="3">
        <f>I504+J504</f>
        <v>21375124</v>
      </c>
      <c r="L504" s="3">
        <v>18091659</v>
      </c>
      <c r="M504" s="3">
        <f>K504-L504</f>
        <v>3283465</v>
      </c>
      <c r="N504" s="3">
        <f>I504/E504</f>
        <v>3206.6212940518367</v>
      </c>
      <c r="O504" s="3">
        <f>M504/E504</f>
        <v>612.24407980607873</v>
      </c>
      <c r="P504" s="18">
        <v>4.0999999999999996</v>
      </c>
      <c r="Q504" s="2">
        <v>2</v>
      </c>
      <c r="R504" s="3">
        <v>181</v>
      </c>
    </row>
    <row r="505" spans="1:18" x14ac:dyDescent="0.2">
      <c r="A505" s="2" t="s">
        <v>63</v>
      </c>
      <c r="B505" s="2" t="s">
        <v>65</v>
      </c>
      <c r="C505" s="2">
        <v>4</v>
      </c>
      <c r="D505" s="13">
        <v>46266</v>
      </c>
      <c r="E505" s="3">
        <v>5190</v>
      </c>
      <c r="F505" s="3">
        <v>2769</v>
      </c>
      <c r="G505" s="17">
        <f>F505/E505</f>
        <v>0.53352601156069368</v>
      </c>
      <c r="H505" s="3">
        <v>6080</v>
      </c>
      <c r="I505" s="3">
        <f>F505*H505</f>
        <v>16835520</v>
      </c>
      <c r="J505" s="3">
        <v>4564448</v>
      </c>
      <c r="K505" s="3">
        <f>I505+J505</f>
        <v>21399968</v>
      </c>
      <c r="L505" s="3">
        <v>18303411</v>
      </c>
      <c r="M505" s="3">
        <f>K505-L505</f>
        <v>3096557</v>
      </c>
      <c r="N505" s="3">
        <f>I505/E505</f>
        <v>3243.8381502890174</v>
      </c>
      <c r="O505" s="3">
        <f>M505/E505</f>
        <v>596.6391136801542</v>
      </c>
      <c r="P505" s="18">
        <v>4</v>
      </c>
      <c r="Q505" s="2">
        <v>2</v>
      </c>
      <c r="R505" s="3">
        <v>176</v>
      </c>
    </row>
    <row r="506" spans="1:18" x14ac:dyDescent="0.2">
      <c r="A506" s="2" t="s">
        <v>67</v>
      </c>
      <c r="B506" s="2" t="s">
        <v>65</v>
      </c>
      <c r="C506" s="2">
        <v>3</v>
      </c>
      <c r="D506" s="13">
        <v>45566</v>
      </c>
      <c r="E506" s="3">
        <v>2635</v>
      </c>
      <c r="F506" s="3">
        <v>2300</v>
      </c>
      <c r="G506" s="17">
        <f>F506/E506</f>
        <v>0.87286527514231504</v>
      </c>
      <c r="H506" s="3">
        <v>4750</v>
      </c>
      <c r="I506" s="3">
        <f>F506*H506</f>
        <v>10925000</v>
      </c>
      <c r="J506" s="3">
        <v>2628744</v>
      </c>
      <c r="K506" s="3">
        <f>I506+J506</f>
        <v>13553744</v>
      </c>
      <c r="L506" s="3">
        <v>7826957</v>
      </c>
      <c r="M506" s="3">
        <f>K506-L506</f>
        <v>5726787</v>
      </c>
      <c r="N506" s="3">
        <f>I506/E506</f>
        <v>4146.1100569259961</v>
      </c>
      <c r="O506" s="3">
        <f>M506/E506</f>
        <v>2173.3537001897535</v>
      </c>
      <c r="P506" s="18">
        <v>3.5</v>
      </c>
      <c r="Q506" s="2">
        <v>3</v>
      </c>
      <c r="R506" s="3">
        <v>52</v>
      </c>
    </row>
    <row r="507" spans="1:18" x14ac:dyDescent="0.2">
      <c r="A507" s="2" t="s">
        <v>67</v>
      </c>
      <c r="B507" s="2" t="s">
        <v>65</v>
      </c>
      <c r="C507" s="2">
        <v>3</v>
      </c>
      <c r="D507" s="13">
        <v>45597</v>
      </c>
      <c r="E507" s="3">
        <v>2550</v>
      </c>
      <c r="F507" s="3">
        <v>2152</v>
      </c>
      <c r="G507" s="17">
        <f>F507/E507</f>
        <v>0.84392156862745094</v>
      </c>
      <c r="H507" s="3">
        <v>5030</v>
      </c>
      <c r="I507" s="3">
        <f>F507*H507</f>
        <v>10824560</v>
      </c>
      <c r="J507" s="3">
        <v>3463757</v>
      </c>
      <c r="K507" s="3">
        <f>I507+J507</f>
        <v>14288317</v>
      </c>
      <c r="L507" s="3">
        <v>7858354</v>
      </c>
      <c r="M507" s="3">
        <f>K507-L507</f>
        <v>6429963</v>
      </c>
      <c r="N507" s="3">
        <f>I507/E507</f>
        <v>4244.9254901960785</v>
      </c>
      <c r="O507" s="3">
        <f>M507/E507</f>
        <v>2521.5541176470588</v>
      </c>
      <c r="P507" s="18">
        <v>3.7</v>
      </c>
      <c r="Q507" s="2">
        <v>5</v>
      </c>
      <c r="R507" s="3">
        <v>50</v>
      </c>
    </row>
    <row r="508" spans="1:18" x14ac:dyDescent="0.2">
      <c r="A508" s="2" t="s">
        <v>67</v>
      </c>
      <c r="B508" s="2" t="s">
        <v>65</v>
      </c>
      <c r="C508" s="2">
        <v>3</v>
      </c>
      <c r="D508" s="13">
        <v>45627</v>
      </c>
      <c r="E508" s="3">
        <v>2635</v>
      </c>
      <c r="F508" s="3">
        <v>2310</v>
      </c>
      <c r="G508" s="17">
        <f>F508/E508</f>
        <v>0.87666034155597727</v>
      </c>
      <c r="H508" s="3">
        <v>5060</v>
      </c>
      <c r="I508" s="3">
        <f>F508*H508</f>
        <v>11688600</v>
      </c>
      <c r="J508" s="3">
        <v>4666681</v>
      </c>
      <c r="K508" s="3">
        <f>I508+J508</f>
        <v>16355281</v>
      </c>
      <c r="L508" s="3">
        <v>8461940</v>
      </c>
      <c r="M508" s="3">
        <f>K508-L508</f>
        <v>7893341</v>
      </c>
      <c r="N508" s="3">
        <f>I508/E508</f>
        <v>4435.9013282732449</v>
      </c>
      <c r="O508" s="3">
        <f>M508/E508</f>
        <v>2995.5753320683111</v>
      </c>
      <c r="P508" s="18">
        <v>3.7</v>
      </c>
      <c r="Q508" s="2">
        <v>2</v>
      </c>
      <c r="R508" s="3">
        <v>50</v>
      </c>
    </row>
    <row r="509" spans="1:18" x14ac:dyDescent="0.2">
      <c r="A509" s="2" t="s">
        <v>67</v>
      </c>
      <c r="B509" s="2" t="s">
        <v>65</v>
      </c>
      <c r="C509" s="2">
        <v>3</v>
      </c>
      <c r="D509" s="13">
        <v>45658</v>
      </c>
      <c r="E509" s="3">
        <v>2635</v>
      </c>
      <c r="F509" s="3">
        <v>2188</v>
      </c>
      <c r="G509" s="17">
        <f>F509/E509</f>
        <v>0.83036053130929788</v>
      </c>
      <c r="H509" s="3">
        <v>5030</v>
      </c>
      <c r="I509" s="3">
        <f>F509*H509</f>
        <v>11005640</v>
      </c>
      <c r="J509" s="3">
        <v>2752901</v>
      </c>
      <c r="K509" s="3">
        <f>I509+J509</f>
        <v>13758541</v>
      </c>
      <c r="L509" s="3">
        <v>7402056</v>
      </c>
      <c r="M509" s="3">
        <f>K509-L509</f>
        <v>6356485</v>
      </c>
      <c r="N509" s="3">
        <f>I509/E509</f>
        <v>4176.7134724857688</v>
      </c>
      <c r="O509" s="3">
        <f>M509/E509</f>
        <v>2412.3282732447819</v>
      </c>
      <c r="P509" s="18">
        <v>3.5</v>
      </c>
      <c r="Q509" s="2">
        <v>4</v>
      </c>
      <c r="R509" s="3">
        <v>53</v>
      </c>
    </row>
    <row r="510" spans="1:18" x14ac:dyDescent="0.2">
      <c r="A510" s="2" t="s">
        <v>67</v>
      </c>
      <c r="B510" s="2" t="s">
        <v>65</v>
      </c>
      <c r="C510" s="2">
        <v>3</v>
      </c>
      <c r="D510" s="13">
        <v>45689</v>
      </c>
      <c r="E510" s="3">
        <v>2380</v>
      </c>
      <c r="F510" s="3">
        <v>2067</v>
      </c>
      <c r="G510" s="17">
        <f>F510/E510</f>
        <v>0.86848739495798322</v>
      </c>
      <c r="H510" s="3">
        <v>4840</v>
      </c>
      <c r="I510" s="3">
        <f>F510*H510</f>
        <v>10004280</v>
      </c>
      <c r="J510" s="3">
        <v>3790580</v>
      </c>
      <c r="K510" s="3">
        <f>I510+J510</f>
        <v>13794860</v>
      </c>
      <c r="L510" s="3">
        <v>7082141</v>
      </c>
      <c r="M510" s="3">
        <f>K510-L510</f>
        <v>6712719</v>
      </c>
      <c r="N510" s="3">
        <f>I510/E510</f>
        <v>4203.4789915966385</v>
      </c>
      <c r="O510" s="3">
        <f>M510/E510</f>
        <v>2820.470168067227</v>
      </c>
      <c r="P510" s="18">
        <v>3.7</v>
      </c>
      <c r="Q510" s="2">
        <v>2</v>
      </c>
      <c r="R510" s="3">
        <v>53</v>
      </c>
    </row>
    <row r="511" spans="1:18" x14ac:dyDescent="0.2">
      <c r="A511" s="2" t="s">
        <v>67</v>
      </c>
      <c r="B511" s="2" t="s">
        <v>65</v>
      </c>
      <c r="C511" s="2">
        <v>3</v>
      </c>
      <c r="D511" s="13">
        <v>45717</v>
      </c>
      <c r="E511" s="3">
        <v>2635</v>
      </c>
      <c r="F511" s="3">
        <v>2220</v>
      </c>
      <c r="G511" s="17">
        <f>F511/E511</f>
        <v>0.8425047438330171</v>
      </c>
      <c r="H511" s="3">
        <v>5140</v>
      </c>
      <c r="I511" s="3">
        <f>F511*H511</f>
        <v>11410800</v>
      </c>
      <c r="J511" s="3">
        <v>3844554</v>
      </c>
      <c r="K511" s="3">
        <f>I511+J511</f>
        <v>15255354</v>
      </c>
      <c r="L511" s="3">
        <v>8226588</v>
      </c>
      <c r="M511" s="3">
        <f>K511-L511</f>
        <v>7028766</v>
      </c>
      <c r="N511" s="3">
        <f>I511/E511</f>
        <v>4330.4743833017073</v>
      </c>
      <c r="O511" s="3">
        <f>M511/E511</f>
        <v>2667.4633776091082</v>
      </c>
      <c r="P511" s="18">
        <v>3.8</v>
      </c>
      <c r="Q511" s="2">
        <v>3</v>
      </c>
      <c r="R511" s="3">
        <v>52</v>
      </c>
    </row>
    <row r="512" spans="1:18" x14ac:dyDescent="0.2">
      <c r="A512" s="2" t="s">
        <v>67</v>
      </c>
      <c r="B512" s="2" t="s">
        <v>65</v>
      </c>
      <c r="C512" s="2">
        <v>3</v>
      </c>
      <c r="D512" s="13">
        <v>45748</v>
      </c>
      <c r="E512" s="3">
        <v>2550</v>
      </c>
      <c r="F512" s="3">
        <v>1787</v>
      </c>
      <c r="G512" s="17">
        <f>F512/E512</f>
        <v>0.70078431372549022</v>
      </c>
      <c r="H512" s="3">
        <v>3930</v>
      </c>
      <c r="I512" s="3">
        <f>F512*H512</f>
        <v>7022910</v>
      </c>
      <c r="J512" s="3">
        <v>3155687</v>
      </c>
      <c r="K512" s="3">
        <f>I512+J512</f>
        <v>10178597</v>
      </c>
      <c r="L512" s="3">
        <v>6244830</v>
      </c>
      <c r="M512" s="3">
        <f>K512-L512</f>
        <v>3933767</v>
      </c>
      <c r="N512" s="3">
        <f>I512/E512</f>
        <v>2754.0823529411764</v>
      </c>
      <c r="O512" s="3">
        <f>M512/E512</f>
        <v>1542.6537254901962</v>
      </c>
      <c r="P512" s="18">
        <v>3.5</v>
      </c>
      <c r="Q512" s="2">
        <v>0</v>
      </c>
      <c r="R512" s="3">
        <v>54</v>
      </c>
    </row>
    <row r="513" spans="1:18" x14ac:dyDescent="0.2">
      <c r="A513" s="2" t="s">
        <v>67</v>
      </c>
      <c r="B513" s="2" t="s">
        <v>65</v>
      </c>
      <c r="C513" s="2">
        <v>3</v>
      </c>
      <c r="D513" s="13">
        <v>45778</v>
      </c>
      <c r="E513" s="3">
        <v>2635</v>
      </c>
      <c r="F513" s="3">
        <v>1856</v>
      </c>
      <c r="G513" s="17">
        <f>F513/E513</f>
        <v>0.70436432637571156</v>
      </c>
      <c r="H513" s="3">
        <v>4120</v>
      </c>
      <c r="I513" s="3">
        <f>F513*H513</f>
        <v>7646720</v>
      </c>
      <c r="J513" s="3">
        <v>2677857</v>
      </c>
      <c r="K513" s="3">
        <f>I513+J513</f>
        <v>10324577</v>
      </c>
      <c r="L513" s="3">
        <v>6631125</v>
      </c>
      <c r="M513" s="3">
        <f>K513-L513</f>
        <v>3693452</v>
      </c>
      <c r="N513" s="3">
        <f>I513/E513</f>
        <v>2901.9810246679317</v>
      </c>
      <c r="O513" s="3">
        <f>M513/E513</f>
        <v>1401.6895635673625</v>
      </c>
      <c r="P513" s="18">
        <v>3.4</v>
      </c>
      <c r="Q513" s="2">
        <v>2</v>
      </c>
      <c r="R513" s="3">
        <v>52</v>
      </c>
    </row>
    <row r="514" spans="1:18" x14ac:dyDescent="0.2">
      <c r="A514" s="2" t="s">
        <v>67</v>
      </c>
      <c r="B514" s="2" t="s">
        <v>65</v>
      </c>
      <c r="C514" s="2">
        <v>3</v>
      </c>
      <c r="D514" s="13">
        <v>45809</v>
      </c>
      <c r="E514" s="3">
        <v>2550</v>
      </c>
      <c r="F514" s="3">
        <v>1325</v>
      </c>
      <c r="G514" s="17">
        <f>F514/E514</f>
        <v>0.51960784313725494</v>
      </c>
      <c r="H514" s="3">
        <v>3270</v>
      </c>
      <c r="I514" s="3">
        <f>F514*H514</f>
        <v>4332750</v>
      </c>
      <c r="J514" s="3">
        <v>1810454</v>
      </c>
      <c r="K514" s="3">
        <f>I514+J514</f>
        <v>6143204</v>
      </c>
      <c r="L514" s="3">
        <v>4849730</v>
      </c>
      <c r="M514" s="3">
        <f>K514-L514</f>
        <v>1293474</v>
      </c>
      <c r="N514" s="3">
        <f>I514/E514</f>
        <v>1699.1176470588234</v>
      </c>
      <c r="O514" s="3">
        <f>M514/E514</f>
        <v>507.24470588235295</v>
      </c>
      <c r="P514" s="18">
        <v>3.6</v>
      </c>
      <c r="Q514" s="2">
        <v>0</v>
      </c>
      <c r="R514" s="3">
        <v>53</v>
      </c>
    </row>
    <row r="515" spans="1:18" x14ac:dyDescent="0.2">
      <c r="A515" s="2" t="s">
        <v>67</v>
      </c>
      <c r="B515" s="2" t="s">
        <v>65</v>
      </c>
      <c r="C515" s="2">
        <v>3</v>
      </c>
      <c r="D515" s="13">
        <v>45839</v>
      </c>
      <c r="E515" s="3">
        <v>2635</v>
      </c>
      <c r="F515" s="3">
        <v>1227</v>
      </c>
      <c r="G515" s="17">
        <f>F515/E515</f>
        <v>0.46565464895635672</v>
      </c>
      <c r="H515" s="3">
        <v>3210</v>
      </c>
      <c r="I515" s="3">
        <f>F515*H515</f>
        <v>3938670</v>
      </c>
      <c r="J515" s="3">
        <v>1208053</v>
      </c>
      <c r="K515" s="3">
        <f>I515+J515</f>
        <v>5146723</v>
      </c>
      <c r="L515" s="3">
        <v>4934875</v>
      </c>
      <c r="M515" s="3">
        <f>K515-L515</f>
        <v>211848</v>
      </c>
      <c r="N515" s="3">
        <f>I515/E515</f>
        <v>1494.7514231499051</v>
      </c>
      <c r="O515" s="3">
        <f>M515/E515</f>
        <v>80.397722960151796</v>
      </c>
      <c r="P515" s="18">
        <v>3.5</v>
      </c>
      <c r="Q515" s="2">
        <v>0</v>
      </c>
      <c r="R515" s="3">
        <v>52</v>
      </c>
    </row>
    <row r="516" spans="1:18" x14ac:dyDescent="0.2">
      <c r="A516" s="2" t="s">
        <v>67</v>
      </c>
      <c r="B516" s="2" t="s">
        <v>65</v>
      </c>
      <c r="C516" s="2">
        <v>3</v>
      </c>
      <c r="D516" s="13">
        <v>45870</v>
      </c>
      <c r="E516" s="3">
        <v>2635</v>
      </c>
      <c r="F516" s="3">
        <v>1302</v>
      </c>
      <c r="G516" s="17">
        <f>F516/E516</f>
        <v>0.49411764705882355</v>
      </c>
      <c r="H516" s="3">
        <v>3370</v>
      </c>
      <c r="I516" s="3">
        <f>F516*H516</f>
        <v>4387740</v>
      </c>
      <c r="J516" s="3">
        <v>1178303</v>
      </c>
      <c r="K516" s="3">
        <f>I516+J516</f>
        <v>5566043</v>
      </c>
      <c r="L516" s="3">
        <v>4996536</v>
      </c>
      <c r="M516" s="3">
        <f>K516-L516</f>
        <v>569507</v>
      </c>
      <c r="N516" s="3">
        <f>I516/E516</f>
        <v>1665.1764705882354</v>
      </c>
      <c r="O516" s="3">
        <f>M516/E516</f>
        <v>216.13168880455407</v>
      </c>
      <c r="P516" s="18">
        <v>3.7</v>
      </c>
      <c r="Q516" s="2">
        <v>1</v>
      </c>
      <c r="R516" s="3">
        <v>53</v>
      </c>
    </row>
    <row r="517" spans="1:18" x14ac:dyDescent="0.2">
      <c r="A517" s="2" t="s">
        <v>67</v>
      </c>
      <c r="B517" s="2" t="s">
        <v>65</v>
      </c>
      <c r="C517" s="2">
        <v>3</v>
      </c>
      <c r="D517" s="13">
        <v>45901</v>
      </c>
      <c r="E517" s="3">
        <v>2550</v>
      </c>
      <c r="F517" s="3">
        <v>1201</v>
      </c>
      <c r="G517" s="17">
        <f>F517/E517</f>
        <v>0.47098039215686277</v>
      </c>
      <c r="H517" s="3">
        <v>3190</v>
      </c>
      <c r="I517" s="3">
        <f>F517*H517</f>
        <v>3831190</v>
      </c>
      <c r="J517" s="3">
        <v>1633352</v>
      </c>
      <c r="K517" s="3">
        <f>I517+J517</f>
        <v>5464542</v>
      </c>
      <c r="L517" s="3">
        <v>4925786</v>
      </c>
      <c r="M517" s="3">
        <f>K517-L517</f>
        <v>538756</v>
      </c>
      <c r="N517" s="3">
        <f>I517/E517</f>
        <v>1502.4274509803922</v>
      </c>
      <c r="O517" s="3">
        <f>M517/E517</f>
        <v>211.27686274509804</v>
      </c>
      <c r="P517" s="18">
        <v>3.6</v>
      </c>
      <c r="Q517" s="2">
        <v>3</v>
      </c>
      <c r="R517" s="3">
        <v>51</v>
      </c>
    </row>
    <row r="518" spans="1:18" x14ac:dyDescent="0.2">
      <c r="A518" s="2" t="s">
        <v>67</v>
      </c>
      <c r="B518" s="2" t="s">
        <v>65</v>
      </c>
      <c r="C518" s="2">
        <v>3</v>
      </c>
      <c r="D518" s="13">
        <v>45931</v>
      </c>
      <c r="E518" s="3">
        <v>2635</v>
      </c>
      <c r="F518" s="3">
        <v>2404</v>
      </c>
      <c r="G518" s="17">
        <f>F518/E518</f>
        <v>0.91233396584440229</v>
      </c>
      <c r="H518" s="3">
        <v>5230</v>
      </c>
      <c r="I518" s="3">
        <f>F518*H518</f>
        <v>12572920</v>
      </c>
      <c r="J518" s="3">
        <v>2958834</v>
      </c>
      <c r="K518" s="3">
        <f>I518+J518</f>
        <v>15531754</v>
      </c>
      <c r="L518" s="3">
        <v>8329711</v>
      </c>
      <c r="M518" s="3">
        <f>K518-L518</f>
        <v>7202043</v>
      </c>
      <c r="N518" s="3">
        <f>I518/E518</f>
        <v>4771.5066413662244</v>
      </c>
      <c r="O518" s="3">
        <f>M518/E518</f>
        <v>2733.2231499051231</v>
      </c>
      <c r="P518" s="18">
        <v>3.8</v>
      </c>
      <c r="Q518" s="2">
        <v>2</v>
      </c>
      <c r="R518" s="3">
        <v>51</v>
      </c>
    </row>
    <row r="519" spans="1:18" x14ac:dyDescent="0.2">
      <c r="A519" s="2" t="s">
        <v>67</v>
      </c>
      <c r="B519" s="2" t="s">
        <v>65</v>
      </c>
      <c r="C519" s="2">
        <v>3</v>
      </c>
      <c r="D519" s="13">
        <v>45962</v>
      </c>
      <c r="E519" s="3">
        <v>2550</v>
      </c>
      <c r="F519" s="3">
        <v>2258</v>
      </c>
      <c r="G519" s="17">
        <f>F519/E519</f>
        <v>0.88549019607843138</v>
      </c>
      <c r="H519" s="3">
        <v>5030</v>
      </c>
      <c r="I519" s="3">
        <f>F519*H519</f>
        <v>11357740</v>
      </c>
      <c r="J519" s="3">
        <v>4284651</v>
      </c>
      <c r="K519" s="3">
        <f>I519+J519</f>
        <v>15642391</v>
      </c>
      <c r="L519" s="3">
        <v>8138790</v>
      </c>
      <c r="M519" s="3">
        <f>K519-L519</f>
        <v>7503601</v>
      </c>
      <c r="N519" s="3">
        <f>I519/E519</f>
        <v>4454.0156862745098</v>
      </c>
      <c r="O519" s="3">
        <f>M519/E519</f>
        <v>2942.5886274509803</v>
      </c>
      <c r="P519" s="18">
        <v>3.4</v>
      </c>
      <c r="Q519" s="2">
        <v>2</v>
      </c>
      <c r="R519" s="3">
        <v>49</v>
      </c>
    </row>
    <row r="520" spans="1:18" x14ac:dyDescent="0.2">
      <c r="A520" s="2" t="s">
        <v>67</v>
      </c>
      <c r="B520" s="2" t="s">
        <v>65</v>
      </c>
      <c r="C520" s="2">
        <v>3</v>
      </c>
      <c r="D520" s="13">
        <v>45992</v>
      </c>
      <c r="E520" s="3">
        <v>2635</v>
      </c>
      <c r="F520" s="3">
        <v>2224</v>
      </c>
      <c r="G520" s="17">
        <f>F520/E520</f>
        <v>0.84402277039848195</v>
      </c>
      <c r="H520" s="3">
        <v>5040</v>
      </c>
      <c r="I520" s="3">
        <f>F520*H520</f>
        <v>11208960</v>
      </c>
      <c r="J520" s="3">
        <v>3717792</v>
      </c>
      <c r="K520" s="3">
        <f>I520+J520</f>
        <v>14926752</v>
      </c>
      <c r="L520" s="3">
        <v>7860820</v>
      </c>
      <c r="M520" s="3">
        <f>K520-L520</f>
        <v>7065932</v>
      </c>
      <c r="N520" s="3">
        <f>I520/E520</f>
        <v>4253.8747628083493</v>
      </c>
      <c r="O520" s="3">
        <f>M520/E520</f>
        <v>2681.5681214421252</v>
      </c>
      <c r="P520" s="18">
        <v>3.7</v>
      </c>
      <c r="Q520" s="2">
        <v>4</v>
      </c>
      <c r="R520" s="3">
        <v>53</v>
      </c>
    </row>
    <row r="521" spans="1:18" x14ac:dyDescent="0.2">
      <c r="A521" s="2" t="s">
        <v>67</v>
      </c>
      <c r="B521" s="2" t="s">
        <v>65</v>
      </c>
      <c r="C521" s="2">
        <v>3</v>
      </c>
      <c r="D521" s="13">
        <v>46023</v>
      </c>
      <c r="E521" s="3">
        <v>2635</v>
      </c>
      <c r="F521" s="3">
        <v>2358</v>
      </c>
      <c r="G521" s="17">
        <f>F521/E521</f>
        <v>0.894876660341556</v>
      </c>
      <c r="H521" s="3">
        <v>5350</v>
      </c>
      <c r="I521" s="3">
        <f>F521*H521</f>
        <v>12615300</v>
      </c>
      <c r="J521" s="3">
        <v>5015832</v>
      </c>
      <c r="K521" s="3">
        <f>I521+J521</f>
        <v>17631132</v>
      </c>
      <c r="L521" s="3">
        <v>9037591</v>
      </c>
      <c r="M521" s="3">
        <f>K521-L521</f>
        <v>8593541</v>
      </c>
      <c r="N521" s="3">
        <f>I521/E521</f>
        <v>4787.5901328273249</v>
      </c>
      <c r="O521" s="3">
        <f>M521/E521</f>
        <v>3261.3058823529414</v>
      </c>
      <c r="P521" s="18">
        <v>3.6</v>
      </c>
      <c r="Q521" s="2">
        <v>3</v>
      </c>
      <c r="R521" s="3">
        <v>50</v>
      </c>
    </row>
    <row r="522" spans="1:18" x14ac:dyDescent="0.2">
      <c r="A522" s="2" t="s">
        <v>67</v>
      </c>
      <c r="B522" s="2" t="s">
        <v>65</v>
      </c>
      <c r="C522" s="2">
        <v>3</v>
      </c>
      <c r="D522" s="13">
        <v>46054</v>
      </c>
      <c r="E522" s="3">
        <v>2380</v>
      </c>
      <c r="F522" s="3">
        <v>2072</v>
      </c>
      <c r="G522" s="17">
        <f>F522/E522</f>
        <v>0.87058823529411766</v>
      </c>
      <c r="H522" s="3">
        <v>4990</v>
      </c>
      <c r="I522" s="3">
        <f>F522*H522</f>
        <v>10339280</v>
      </c>
      <c r="J522" s="3">
        <v>3844123</v>
      </c>
      <c r="K522" s="3">
        <f>I522+J522</f>
        <v>14183403</v>
      </c>
      <c r="L522" s="3">
        <v>7255914</v>
      </c>
      <c r="M522" s="3">
        <f>K522-L522</f>
        <v>6927489</v>
      </c>
      <c r="N522" s="3">
        <f>I522/E522</f>
        <v>4344.2352941176468</v>
      </c>
      <c r="O522" s="3">
        <f>M522/E522</f>
        <v>2910.7096638655462</v>
      </c>
      <c r="P522" s="18">
        <v>3.7</v>
      </c>
      <c r="Q522" s="2">
        <v>3</v>
      </c>
      <c r="R522" s="3">
        <v>50</v>
      </c>
    </row>
    <row r="523" spans="1:18" x14ac:dyDescent="0.2">
      <c r="A523" s="2" t="s">
        <v>67</v>
      </c>
      <c r="B523" s="2" t="s">
        <v>65</v>
      </c>
      <c r="C523" s="2">
        <v>3</v>
      </c>
      <c r="D523" s="13">
        <v>46082</v>
      </c>
      <c r="E523" s="3">
        <v>2635</v>
      </c>
      <c r="F523" s="3">
        <v>2226</v>
      </c>
      <c r="G523" s="17">
        <f>F523/E523</f>
        <v>0.84478178368121437</v>
      </c>
      <c r="H523" s="3">
        <v>5170</v>
      </c>
      <c r="I523" s="3">
        <f>F523*H523</f>
        <v>11508420</v>
      </c>
      <c r="J523" s="3">
        <v>2683606</v>
      </c>
      <c r="K523" s="3">
        <f>I523+J523</f>
        <v>14192026</v>
      </c>
      <c r="L523" s="3">
        <v>7987305</v>
      </c>
      <c r="M523" s="3">
        <f>K523-L523</f>
        <v>6204721</v>
      </c>
      <c r="N523" s="3">
        <f>I523/E523</f>
        <v>4367.521821631879</v>
      </c>
      <c r="O523" s="3">
        <f>M523/E523</f>
        <v>2354.732827324478</v>
      </c>
      <c r="P523" s="18">
        <v>3.5</v>
      </c>
      <c r="Q523" s="2">
        <v>2</v>
      </c>
      <c r="R523" s="3">
        <v>52</v>
      </c>
    </row>
    <row r="524" spans="1:18" x14ac:dyDescent="0.2">
      <c r="A524" s="2" t="s">
        <v>67</v>
      </c>
      <c r="B524" s="2" t="s">
        <v>65</v>
      </c>
      <c r="C524" s="2">
        <v>3</v>
      </c>
      <c r="D524" s="13">
        <v>46113</v>
      </c>
      <c r="E524" s="3">
        <v>2550</v>
      </c>
      <c r="F524" s="3">
        <v>1997</v>
      </c>
      <c r="G524" s="17">
        <f>F524/E524</f>
        <v>0.78313725490196073</v>
      </c>
      <c r="H524" s="3">
        <v>4090</v>
      </c>
      <c r="I524" s="3">
        <f>F524*H524</f>
        <v>8167730</v>
      </c>
      <c r="J524" s="3">
        <v>3352686</v>
      </c>
      <c r="K524" s="3">
        <f>I524+J524</f>
        <v>11520416</v>
      </c>
      <c r="L524" s="3">
        <v>6767274</v>
      </c>
      <c r="M524" s="3">
        <f>K524-L524</f>
        <v>4753142</v>
      </c>
      <c r="N524" s="3">
        <f>I524/E524</f>
        <v>3203.0313725490196</v>
      </c>
      <c r="O524" s="3">
        <f>M524/E524</f>
        <v>1863.9772549019608</v>
      </c>
      <c r="P524" s="18">
        <v>3.4</v>
      </c>
      <c r="Q524" s="2">
        <v>3</v>
      </c>
      <c r="R524" s="3">
        <v>50</v>
      </c>
    </row>
    <row r="525" spans="1:18" x14ac:dyDescent="0.2">
      <c r="A525" s="2" t="s">
        <v>67</v>
      </c>
      <c r="B525" s="2" t="s">
        <v>65</v>
      </c>
      <c r="C525" s="2">
        <v>3</v>
      </c>
      <c r="D525" s="13">
        <v>46143</v>
      </c>
      <c r="E525" s="3">
        <v>2635</v>
      </c>
      <c r="F525" s="3">
        <v>1795</v>
      </c>
      <c r="G525" s="17">
        <f>F525/E525</f>
        <v>0.68121442125237197</v>
      </c>
      <c r="H525" s="3">
        <v>4050</v>
      </c>
      <c r="I525" s="3">
        <f>F525*H525</f>
        <v>7269750</v>
      </c>
      <c r="J525" s="3">
        <v>2820767</v>
      </c>
      <c r="K525" s="3">
        <f>I525+J525</f>
        <v>10090517</v>
      </c>
      <c r="L525" s="3">
        <v>6599276</v>
      </c>
      <c r="M525" s="3">
        <f>K525-L525</f>
        <v>3491241</v>
      </c>
      <c r="N525" s="3">
        <f>I525/E525</f>
        <v>2758.9184060721063</v>
      </c>
      <c r="O525" s="3">
        <f>M525/E525</f>
        <v>1324.949146110057</v>
      </c>
      <c r="P525" s="18">
        <v>3.5</v>
      </c>
      <c r="Q525" s="2">
        <v>2</v>
      </c>
      <c r="R525" s="3">
        <v>49</v>
      </c>
    </row>
    <row r="526" spans="1:18" x14ac:dyDescent="0.2">
      <c r="A526" s="2" t="s">
        <v>67</v>
      </c>
      <c r="B526" s="2" t="s">
        <v>65</v>
      </c>
      <c r="C526" s="2">
        <v>3</v>
      </c>
      <c r="D526" s="13">
        <v>46174</v>
      </c>
      <c r="E526" s="3">
        <v>2550</v>
      </c>
      <c r="F526" s="3">
        <v>1350</v>
      </c>
      <c r="G526" s="17">
        <f>F526/E526</f>
        <v>0.52941176470588236</v>
      </c>
      <c r="H526" s="3">
        <v>3320</v>
      </c>
      <c r="I526" s="3">
        <f>F526*H526</f>
        <v>4482000</v>
      </c>
      <c r="J526" s="3">
        <v>1572266</v>
      </c>
      <c r="K526" s="3">
        <f>I526+J526</f>
        <v>6054266</v>
      </c>
      <c r="L526" s="3">
        <v>5130492</v>
      </c>
      <c r="M526" s="3">
        <f>K526-L526</f>
        <v>923774</v>
      </c>
      <c r="N526" s="3">
        <f>I526/E526</f>
        <v>1757.6470588235295</v>
      </c>
      <c r="O526" s="3">
        <f>M526/E526</f>
        <v>362.26431372549018</v>
      </c>
      <c r="P526" s="18">
        <v>3.8</v>
      </c>
      <c r="Q526" s="2">
        <v>0</v>
      </c>
      <c r="R526" s="3">
        <v>53</v>
      </c>
    </row>
    <row r="527" spans="1:18" x14ac:dyDescent="0.2">
      <c r="A527" s="2" t="s">
        <v>67</v>
      </c>
      <c r="B527" s="2" t="s">
        <v>65</v>
      </c>
      <c r="C527" s="2">
        <v>3</v>
      </c>
      <c r="D527" s="13">
        <v>46204</v>
      </c>
      <c r="E527" s="3">
        <v>2635</v>
      </c>
      <c r="F527" s="3">
        <v>1564</v>
      </c>
      <c r="G527" s="17">
        <f>F527/E527</f>
        <v>0.59354838709677415</v>
      </c>
      <c r="H527" s="3">
        <v>3430</v>
      </c>
      <c r="I527" s="3">
        <f>F527*H527</f>
        <v>5364520</v>
      </c>
      <c r="J527" s="3">
        <v>1634602</v>
      </c>
      <c r="K527" s="3">
        <f>I527+J527</f>
        <v>6999122</v>
      </c>
      <c r="L527" s="3">
        <v>5353897</v>
      </c>
      <c r="M527" s="3">
        <f>K527-L527</f>
        <v>1645225</v>
      </c>
      <c r="N527" s="3">
        <f>I527/E527</f>
        <v>2035.8709677419354</v>
      </c>
      <c r="O527" s="3">
        <f>M527/E527</f>
        <v>624.37381404174573</v>
      </c>
      <c r="P527" s="18">
        <v>3.8</v>
      </c>
      <c r="Q527" s="2">
        <v>0</v>
      </c>
      <c r="R527" s="3">
        <v>52</v>
      </c>
    </row>
    <row r="528" spans="1:18" x14ac:dyDescent="0.2">
      <c r="A528" s="2" t="s">
        <v>67</v>
      </c>
      <c r="B528" s="2" t="s">
        <v>65</v>
      </c>
      <c r="C528" s="2">
        <v>3</v>
      </c>
      <c r="D528" s="13">
        <v>46235</v>
      </c>
      <c r="E528" s="3">
        <v>2635</v>
      </c>
      <c r="F528" s="3">
        <v>1589</v>
      </c>
      <c r="G528" s="17">
        <f>F528/E528</f>
        <v>0.60303605313092978</v>
      </c>
      <c r="H528" s="3">
        <v>3280</v>
      </c>
      <c r="I528" s="3">
        <f>F528*H528</f>
        <v>5211920</v>
      </c>
      <c r="J528" s="3">
        <v>1825381</v>
      </c>
      <c r="K528" s="3">
        <f>I528+J528</f>
        <v>7037301</v>
      </c>
      <c r="L528" s="3">
        <v>5631367</v>
      </c>
      <c r="M528" s="3">
        <f>K528-L528</f>
        <v>1405934</v>
      </c>
      <c r="N528" s="3">
        <f>I528/E528</f>
        <v>1977.9582542694498</v>
      </c>
      <c r="O528" s="3">
        <f>M528/E528</f>
        <v>533.56129032258059</v>
      </c>
      <c r="P528" s="18">
        <v>3.6</v>
      </c>
      <c r="Q528" s="2">
        <v>2</v>
      </c>
      <c r="R528" s="3">
        <v>50</v>
      </c>
    </row>
    <row r="529" spans="1:18" x14ac:dyDescent="0.2">
      <c r="A529" s="2" t="s">
        <v>67</v>
      </c>
      <c r="B529" s="2" t="s">
        <v>65</v>
      </c>
      <c r="C529" s="2">
        <v>3</v>
      </c>
      <c r="D529" s="13">
        <v>46266</v>
      </c>
      <c r="E529" s="3">
        <v>2550</v>
      </c>
      <c r="F529" s="3">
        <v>1329</v>
      </c>
      <c r="G529" s="17">
        <f>F529/E529</f>
        <v>0.52117647058823524</v>
      </c>
      <c r="H529" s="3">
        <v>3390</v>
      </c>
      <c r="I529" s="3">
        <f>F529*H529</f>
        <v>4505310</v>
      </c>
      <c r="J529" s="3">
        <v>1008687</v>
      </c>
      <c r="K529" s="3">
        <f>I529+J529</f>
        <v>5513997</v>
      </c>
      <c r="L529" s="3">
        <v>5011259</v>
      </c>
      <c r="M529" s="3">
        <f>K529-L529</f>
        <v>502738</v>
      </c>
      <c r="N529" s="3">
        <f>I529/E529</f>
        <v>1766.7882352941176</v>
      </c>
      <c r="O529" s="3">
        <f>M529/E529</f>
        <v>197.1521568627451</v>
      </c>
      <c r="P529" s="18">
        <v>3.6</v>
      </c>
      <c r="Q529" s="2">
        <v>0</v>
      </c>
      <c r="R529" s="3">
        <v>49</v>
      </c>
    </row>
    <row r="530" spans="1:18" x14ac:dyDescent="0.2">
      <c r="A530" s="2" t="s">
        <v>69</v>
      </c>
      <c r="B530" s="2" t="s">
        <v>65</v>
      </c>
      <c r="C530" s="2">
        <v>5</v>
      </c>
      <c r="D530" s="13">
        <v>45566</v>
      </c>
      <c r="E530" s="3">
        <v>8773</v>
      </c>
      <c r="F530" s="3">
        <v>7148</v>
      </c>
      <c r="G530" s="17">
        <f>F530/E530</f>
        <v>0.81477259774307531</v>
      </c>
      <c r="H530" s="3">
        <v>15490</v>
      </c>
      <c r="I530" s="3">
        <f>F530*H530</f>
        <v>110722520</v>
      </c>
      <c r="J530" s="3">
        <v>29745559</v>
      </c>
      <c r="K530" s="3">
        <f>I530+J530</f>
        <v>140468079</v>
      </c>
      <c r="L530" s="3">
        <v>77317944</v>
      </c>
      <c r="M530" s="3">
        <f>K530-L530</f>
        <v>63150135</v>
      </c>
      <c r="N530" s="3">
        <f>I530/E530</f>
        <v>12620.827539040238</v>
      </c>
      <c r="O530" s="3">
        <f>M530/E530</f>
        <v>7198.2372050609829</v>
      </c>
      <c r="P530" s="18">
        <v>4.5</v>
      </c>
      <c r="Q530" s="2">
        <v>5</v>
      </c>
      <c r="R530" s="3">
        <v>427</v>
      </c>
    </row>
    <row r="531" spans="1:18" x14ac:dyDescent="0.2">
      <c r="A531" s="2" t="s">
        <v>69</v>
      </c>
      <c r="B531" s="2" t="s">
        <v>65</v>
      </c>
      <c r="C531" s="2">
        <v>5</v>
      </c>
      <c r="D531" s="13">
        <v>45597</v>
      </c>
      <c r="E531" s="3">
        <v>8490</v>
      </c>
      <c r="F531" s="3">
        <v>7278</v>
      </c>
      <c r="G531" s="17">
        <f>F531/E531</f>
        <v>0.85724381625441692</v>
      </c>
      <c r="H531" s="3">
        <v>15260</v>
      </c>
      <c r="I531" s="3">
        <f>F531*H531</f>
        <v>111062280</v>
      </c>
      <c r="J531" s="3">
        <v>29155895</v>
      </c>
      <c r="K531" s="3">
        <f>I531+J531</f>
        <v>140218175</v>
      </c>
      <c r="L531" s="3">
        <v>77422862</v>
      </c>
      <c r="M531" s="3">
        <f>K531-L531</f>
        <v>62795313</v>
      </c>
      <c r="N531" s="3">
        <f>I531/E531</f>
        <v>13081.540636042402</v>
      </c>
      <c r="O531" s="3">
        <f>M531/E531</f>
        <v>7396.3855123674912</v>
      </c>
      <c r="P531" s="18">
        <v>4.4000000000000004</v>
      </c>
      <c r="Q531" s="2">
        <v>2</v>
      </c>
      <c r="R531" s="3">
        <v>403</v>
      </c>
    </row>
    <row r="532" spans="1:18" x14ac:dyDescent="0.2">
      <c r="A532" s="2" t="s">
        <v>69</v>
      </c>
      <c r="B532" s="2" t="s">
        <v>65</v>
      </c>
      <c r="C532" s="2">
        <v>5</v>
      </c>
      <c r="D532" s="13">
        <v>45627</v>
      </c>
      <c r="E532" s="3">
        <v>8773</v>
      </c>
      <c r="F532" s="3">
        <v>7195</v>
      </c>
      <c r="G532" s="17">
        <f>F532/E532</f>
        <v>0.82012994414681406</v>
      </c>
      <c r="H532" s="3">
        <v>15050</v>
      </c>
      <c r="I532" s="3">
        <f>F532*H532</f>
        <v>108284750</v>
      </c>
      <c r="J532" s="3">
        <v>30139199</v>
      </c>
      <c r="K532" s="3">
        <f>I532+J532</f>
        <v>138423949</v>
      </c>
      <c r="L532" s="3">
        <v>77541786</v>
      </c>
      <c r="M532" s="3">
        <f>K532-L532</f>
        <v>60882163</v>
      </c>
      <c r="N532" s="3">
        <f>I532/E532</f>
        <v>12342.955659409552</v>
      </c>
      <c r="O532" s="3">
        <f>M532/E532</f>
        <v>6939.7199361677876</v>
      </c>
      <c r="P532" s="18">
        <v>4.5999999999999996</v>
      </c>
      <c r="Q532" s="2">
        <v>5</v>
      </c>
      <c r="R532" s="3">
        <v>410</v>
      </c>
    </row>
    <row r="533" spans="1:18" x14ac:dyDescent="0.2">
      <c r="A533" s="2" t="s">
        <v>69</v>
      </c>
      <c r="B533" s="2" t="s">
        <v>65</v>
      </c>
      <c r="C533" s="2">
        <v>5</v>
      </c>
      <c r="D533" s="13">
        <v>45658</v>
      </c>
      <c r="E533" s="3">
        <v>8773</v>
      </c>
      <c r="F533" s="3">
        <v>7326</v>
      </c>
      <c r="G533" s="17">
        <f>F533/E533</f>
        <v>0.83506212242106459</v>
      </c>
      <c r="H533" s="3">
        <v>14960</v>
      </c>
      <c r="I533" s="3">
        <f>F533*H533</f>
        <v>109596960</v>
      </c>
      <c r="J533" s="3">
        <v>39809161</v>
      </c>
      <c r="K533" s="3">
        <f>I533+J533</f>
        <v>149406121</v>
      </c>
      <c r="L533" s="3">
        <v>82918107</v>
      </c>
      <c r="M533" s="3">
        <f>K533-L533</f>
        <v>66488014</v>
      </c>
      <c r="N533" s="3">
        <f>I533/E533</f>
        <v>12492.529351419127</v>
      </c>
      <c r="O533" s="3">
        <f>M533/E533</f>
        <v>7578.7089935027925</v>
      </c>
      <c r="P533" s="18">
        <v>4.3</v>
      </c>
      <c r="Q533" s="2">
        <v>4</v>
      </c>
      <c r="R533" s="3">
        <v>407</v>
      </c>
    </row>
    <row r="534" spans="1:18" x14ac:dyDescent="0.2">
      <c r="A534" s="2" t="s">
        <v>69</v>
      </c>
      <c r="B534" s="2" t="s">
        <v>65</v>
      </c>
      <c r="C534" s="2">
        <v>5</v>
      </c>
      <c r="D534" s="13">
        <v>45689</v>
      </c>
      <c r="E534" s="3">
        <v>7924</v>
      </c>
      <c r="F534" s="3">
        <v>6655</v>
      </c>
      <c r="G534" s="17">
        <f>F534/E534</f>
        <v>0.83985360928823827</v>
      </c>
      <c r="H534" s="3">
        <v>15910</v>
      </c>
      <c r="I534" s="3">
        <f>F534*H534</f>
        <v>105881050</v>
      </c>
      <c r="J534" s="3">
        <v>25480829</v>
      </c>
      <c r="K534" s="3">
        <f>I534+J534</f>
        <v>131361879</v>
      </c>
      <c r="L534" s="3">
        <v>71191504</v>
      </c>
      <c r="M534" s="3">
        <f>K534-L534</f>
        <v>60170375</v>
      </c>
      <c r="N534" s="3">
        <f>I534/E534</f>
        <v>13362.070923775871</v>
      </c>
      <c r="O534" s="3">
        <f>M534/E534</f>
        <v>7593.4345027763757</v>
      </c>
      <c r="P534" s="18">
        <v>4.4000000000000004</v>
      </c>
      <c r="Q534" s="2">
        <v>2</v>
      </c>
      <c r="R534" s="3">
        <v>443</v>
      </c>
    </row>
    <row r="535" spans="1:18" x14ac:dyDescent="0.2">
      <c r="A535" s="2" t="s">
        <v>69</v>
      </c>
      <c r="B535" s="2" t="s">
        <v>65</v>
      </c>
      <c r="C535" s="2">
        <v>5</v>
      </c>
      <c r="D535" s="13">
        <v>45717</v>
      </c>
      <c r="E535" s="3">
        <v>8773</v>
      </c>
      <c r="F535" s="3">
        <v>7141</v>
      </c>
      <c r="G535" s="17">
        <f>F535/E535</f>
        <v>0.81397469508719933</v>
      </c>
      <c r="H535" s="3">
        <v>15770</v>
      </c>
      <c r="I535" s="3">
        <f>F535*H535</f>
        <v>112613570</v>
      </c>
      <c r="J535" s="3">
        <v>44249980</v>
      </c>
      <c r="K535" s="3">
        <f>I535+J535</f>
        <v>156863550</v>
      </c>
      <c r="L535" s="3">
        <v>83548350</v>
      </c>
      <c r="M535" s="3">
        <f>K535-L535</f>
        <v>73315200</v>
      </c>
      <c r="N535" s="3">
        <f>I535/E535</f>
        <v>12836.380941525134</v>
      </c>
      <c r="O535" s="3">
        <f>M535/E535</f>
        <v>8356.9132565826967</v>
      </c>
      <c r="P535" s="18">
        <v>4.4000000000000004</v>
      </c>
      <c r="Q535" s="2">
        <v>1</v>
      </c>
      <c r="R535" s="3">
        <v>443</v>
      </c>
    </row>
    <row r="536" spans="1:18" x14ac:dyDescent="0.2">
      <c r="A536" s="2" t="s">
        <v>69</v>
      </c>
      <c r="B536" s="2" t="s">
        <v>65</v>
      </c>
      <c r="C536" s="2">
        <v>5</v>
      </c>
      <c r="D536" s="13">
        <v>45748</v>
      </c>
      <c r="E536" s="3">
        <v>8490</v>
      </c>
      <c r="F536" s="3">
        <v>6005</v>
      </c>
      <c r="G536" s="17">
        <f>F536/E536</f>
        <v>0.70730270906949355</v>
      </c>
      <c r="H536" s="3">
        <v>12500</v>
      </c>
      <c r="I536" s="3">
        <f>F536*H536</f>
        <v>75062500</v>
      </c>
      <c r="J536" s="3">
        <v>25698057</v>
      </c>
      <c r="K536" s="3">
        <f>I536+J536</f>
        <v>100760557</v>
      </c>
      <c r="L536" s="3">
        <v>65530115</v>
      </c>
      <c r="M536" s="3">
        <f>K536-L536</f>
        <v>35230442</v>
      </c>
      <c r="N536" s="3">
        <f>I536/E536</f>
        <v>8841.2838633686697</v>
      </c>
      <c r="O536" s="3">
        <f>M536/E536</f>
        <v>4149.639811542992</v>
      </c>
      <c r="P536" s="18">
        <v>4.5</v>
      </c>
      <c r="Q536" s="2">
        <v>3</v>
      </c>
      <c r="R536" s="3">
        <v>421</v>
      </c>
    </row>
    <row r="537" spans="1:18" x14ac:dyDescent="0.2">
      <c r="A537" s="2" t="s">
        <v>69</v>
      </c>
      <c r="B537" s="2" t="s">
        <v>65</v>
      </c>
      <c r="C537" s="2">
        <v>5</v>
      </c>
      <c r="D537" s="13">
        <v>45778</v>
      </c>
      <c r="E537" s="3">
        <v>8773</v>
      </c>
      <c r="F537" s="3">
        <v>6389</v>
      </c>
      <c r="G537" s="17">
        <f>F537/E537</f>
        <v>0.72825715262737944</v>
      </c>
      <c r="H537" s="3">
        <v>12710</v>
      </c>
      <c r="I537" s="3">
        <f>F537*H537</f>
        <v>81204190</v>
      </c>
      <c r="J537" s="3">
        <v>27637079</v>
      </c>
      <c r="K537" s="3">
        <f>I537+J537</f>
        <v>108841269</v>
      </c>
      <c r="L537" s="3">
        <v>66347954</v>
      </c>
      <c r="M537" s="3">
        <f>K537-L537</f>
        <v>42493315</v>
      </c>
      <c r="N537" s="3">
        <f>I537/E537</f>
        <v>9256.1484098939927</v>
      </c>
      <c r="O537" s="3">
        <f>M537/E537</f>
        <v>4843.6469850678213</v>
      </c>
      <c r="P537" s="18">
        <v>4.5999999999999996</v>
      </c>
      <c r="Q537" s="2">
        <v>4</v>
      </c>
      <c r="R537" s="3">
        <v>410</v>
      </c>
    </row>
    <row r="538" spans="1:18" x14ac:dyDescent="0.2">
      <c r="A538" s="2" t="s">
        <v>69</v>
      </c>
      <c r="B538" s="2" t="s">
        <v>65</v>
      </c>
      <c r="C538" s="2">
        <v>5</v>
      </c>
      <c r="D538" s="13">
        <v>45809</v>
      </c>
      <c r="E538" s="3">
        <v>8490</v>
      </c>
      <c r="F538" s="3">
        <v>4784</v>
      </c>
      <c r="G538" s="17">
        <f>F538/E538</f>
        <v>0.56348645465253244</v>
      </c>
      <c r="H538" s="3">
        <v>10150</v>
      </c>
      <c r="I538" s="3">
        <f>F538*H538</f>
        <v>48557600</v>
      </c>
      <c r="J538" s="3">
        <v>16086682</v>
      </c>
      <c r="K538" s="3">
        <f>I538+J538</f>
        <v>64644282</v>
      </c>
      <c r="L538" s="3">
        <v>50448451</v>
      </c>
      <c r="M538" s="3">
        <f>K538-L538</f>
        <v>14195831</v>
      </c>
      <c r="N538" s="3">
        <f>I538/E538</f>
        <v>5719.3875147232038</v>
      </c>
      <c r="O538" s="3">
        <f>M538/E538</f>
        <v>1672.0648998822144</v>
      </c>
      <c r="P538" s="18">
        <v>4.0999999999999996</v>
      </c>
      <c r="Q538" s="2">
        <v>3</v>
      </c>
      <c r="R538" s="3">
        <v>429</v>
      </c>
    </row>
    <row r="539" spans="1:18" x14ac:dyDescent="0.2">
      <c r="A539" s="2" t="s">
        <v>69</v>
      </c>
      <c r="B539" s="2" t="s">
        <v>65</v>
      </c>
      <c r="C539" s="2">
        <v>5</v>
      </c>
      <c r="D539" s="13">
        <v>45839</v>
      </c>
      <c r="E539" s="3">
        <v>8773</v>
      </c>
      <c r="F539" s="3">
        <v>5031</v>
      </c>
      <c r="G539" s="17">
        <f>F539/E539</f>
        <v>0.57346403738743879</v>
      </c>
      <c r="H539" s="3">
        <v>10410</v>
      </c>
      <c r="I539" s="3">
        <f>F539*H539</f>
        <v>52372710</v>
      </c>
      <c r="J539" s="3">
        <v>13110244</v>
      </c>
      <c r="K539" s="3">
        <f>I539+J539</f>
        <v>65482954</v>
      </c>
      <c r="L539" s="3">
        <v>54802452</v>
      </c>
      <c r="M539" s="3">
        <f>K539-L539</f>
        <v>10680502</v>
      </c>
      <c r="N539" s="3">
        <f>I539/E539</f>
        <v>5969.7606292032369</v>
      </c>
      <c r="O539" s="3">
        <f>M539/E539</f>
        <v>1217.4287016983928</v>
      </c>
      <c r="P539" s="18">
        <v>4.5</v>
      </c>
      <c r="Q539" s="2">
        <v>5</v>
      </c>
      <c r="R539" s="3">
        <v>432</v>
      </c>
    </row>
    <row r="540" spans="1:18" x14ac:dyDescent="0.2">
      <c r="A540" s="2" t="s">
        <v>69</v>
      </c>
      <c r="B540" s="2" t="s">
        <v>65</v>
      </c>
      <c r="C540" s="2">
        <v>5</v>
      </c>
      <c r="D540" s="13">
        <v>45870</v>
      </c>
      <c r="E540" s="3">
        <v>8773</v>
      </c>
      <c r="F540" s="3">
        <v>4356</v>
      </c>
      <c r="G540" s="17">
        <f>F540/E540</f>
        <v>0.49652342414225464</v>
      </c>
      <c r="H540" s="3">
        <v>9850</v>
      </c>
      <c r="I540" s="3">
        <f>F540*H540</f>
        <v>42906600</v>
      </c>
      <c r="J540" s="3">
        <v>18904780</v>
      </c>
      <c r="K540" s="3">
        <f>I540+J540</f>
        <v>61811380</v>
      </c>
      <c r="L540" s="3">
        <v>53801532</v>
      </c>
      <c r="M540" s="3">
        <f>K540-L540</f>
        <v>8009848</v>
      </c>
      <c r="N540" s="3">
        <f>I540/E540</f>
        <v>4890.7557278012082</v>
      </c>
      <c r="O540" s="3">
        <f>M540/E540</f>
        <v>913.01128462327597</v>
      </c>
      <c r="P540" s="18">
        <v>4.9000000000000004</v>
      </c>
      <c r="Q540" s="2">
        <v>1</v>
      </c>
      <c r="R540" s="3">
        <v>444</v>
      </c>
    </row>
    <row r="541" spans="1:18" x14ac:dyDescent="0.2">
      <c r="A541" s="2" t="s">
        <v>69</v>
      </c>
      <c r="B541" s="2" t="s">
        <v>65</v>
      </c>
      <c r="C541" s="2">
        <v>5</v>
      </c>
      <c r="D541" s="13">
        <v>45901</v>
      </c>
      <c r="E541" s="3">
        <v>8490</v>
      </c>
      <c r="F541" s="3">
        <v>4226</v>
      </c>
      <c r="G541" s="17">
        <f>F541/E541</f>
        <v>0.49776207302709069</v>
      </c>
      <c r="H541" s="3">
        <v>10300</v>
      </c>
      <c r="I541" s="3">
        <f>F541*H541</f>
        <v>43527800</v>
      </c>
      <c r="J541" s="3">
        <v>14333073</v>
      </c>
      <c r="K541" s="3">
        <f>I541+J541</f>
        <v>57860873</v>
      </c>
      <c r="L541" s="3">
        <v>50647558</v>
      </c>
      <c r="M541" s="3">
        <f>K541-L541</f>
        <v>7213315</v>
      </c>
      <c r="N541" s="3">
        <f>I541/E541</f>
        <v>5126.9493521790346</v>
      </c>
      <c r="O541" s="3">
        <f>M541/E541</f>
        <v>849.62485276796235</v>
      </c>
      <c r="P541" s="18">
        <v>4.7</v>
      </c>
      <c r="Q541" s="2">
        <v>3</v>
      </c>
      <c r="R541" s="3">
        <v>418</v>
      </c>
    </row>
    <row r="542" spans="1:18" x14ac:dyDescent="0.2">
      <c r="A542" s="2" t="s">
        <v>69</v>
      </c>
      <c r="B542" s="2" t="s">
        <v>65</v>
      </c>
      <c r="C542" s="2">
        <v>5</v>
      </c>
      <c r="D542" s="13">
        <v>45931</v>
      </c>
      <c r="E542" s="3">
        <v>8773</v>
      </c>
      <c r="F542" s="3">
        <v>7855</v>
      </c>
      <c r="G542" s="17">
        <f>F542/E542</f>
        <v>0.89536076598654968</v>
      </c>
      <c r="H542" s="3">
        <v>16550</v>
      </c>
      <c r="I542" s="3">
        <f>F542*H542</f>
        <v>130000250</v>
      </c>
      <c r="J542" s="3">
        <v>56585593</v>
      </c>
      <c r="K542" s="3">
        <f>I542+J542</f>
        <v>186585843</v>
      </c>
      <c r="L542" s="3">
        <v>98085928</v>
      </c>
      <c r="M542" s="3">
        <f>K542-L542</f>
        <v>88499915</v>
      </c>
      <c r="N542" s="3">
        <f>I542/E542</f>
        <v>14818.220677077397</v>
      </c>
      <c r="O542" s="3">
        <f>M542/E542</f>
        <v>10087.759603328393</v>
      </c>
      <c r="P542" s="18">
        <v>4.4000000000000004</v>
      </c>
      <c r="Q542" s="2">
        <v>3</v>
      </c>
      <c r="R542" s="3">
        <v>432</v>
      </c>
    </row>
    <row r="543" spans="1:18" x14ac:dyDescent="0.2">
      <c r="A543" s="2" t="s">
        <v>69</v>
      </c>
      <c r="B543" s="2" t="s">
        <v>65</v>
      </c>
      <c r="C543" s="2">
        <v>5</v>
      </c>
      <c r="D543" s="13">
        <v>45962</v>
      </c>
      <c r="E543" s="3">
        <v>8490</v>
      </c>
      <c r="F543" s="3">
        <v>7683</v>
      </c>
      <c r="G543" s="17">
        <f>F543/E543</f>
        <v>0.90494699646643106</v>
      </c>
      <c r="H543" s="3">
        <v>16690</v>
      </c>
      <c r="I543" s="3">
        <f>F543*H543</f>
        <v>128229270</v>
      </c>
      <c r="J543" s="3">
        <v>48804730</v>
      </c>
      <c r="K543" s="3">
        <f>I543+J543</f>
        <v>177034000</v>
      </c>
      <c r="L543" s="3">
        <v>88033020</v>
      </c>
      <c r="M543" s="3">
        <f>K543-L543</f>
        <v>89000980</v>
      </c>
      <c r="N543" s="3">
        <f>I543/E543</f>
        <v>15103.565371024735</v>
      </c>
      <c r="O543" s="3">
        <f>M543/E543</f>
        <v>10483.036513545347</v>
      </c>
      <c r="P543" s="18">
        <v>4.5999999999999996</v>
      </c>
      <c r="Q543" s="2">
        <v>7</v>
      </c>
      <c r="R543" s="3">
        <v>408</v>
      </c>
    </row>
    <row r="544" spans="1:18" x14ac:dyDescent="0.2">
      <c r="A544" s="2" t="s">
        <v>69</v>
      </c>
      <c r="B544" s="2" t="s">
        <v>65</v>
      </c>
      <c r="C544" s="2">
        <v>5</v>
      </c>
      <c r="D544" s="13">
        <v>45992</v>
      </c>
      <c r="E544" s="3">
        <v>8773</v>
      </c>
      <c r="F544" s="3">
        <v>7233</v>
      </c>
      <c r="G544" s="17">
        <f>F544/E544</f>
        <v>0.82446141570728371</v>
      </c>
      <c r="H544" s="3">
        <v>15710</v>
      </c>
      <c r="I544" s="3">
        <f>F544*H544</f>
        <v>113630430</v>
      </c>
      <c r="J544" s="3">
        <v>45121687</v>
      </c>
      <c r="K544" s="3">
        <f>I544+J544</f>
        <v>158752117</v>
      </c>
      <c r="L544" s="3">
        <v>83309600</v>
      </c>
      <c r="M544" s="3">
        <f>K544-L544</f>
        <v>75442517</v>
      </c>
      <c r="N544" s="3">
        <f>I544/E544</f>
        <v>12952.288840761426</v>
      </c>
      <c r="O544" s="3">
        <f>M544/E544</f>
        <v>8599.3978114670008</v>
      </c>
      <c r="P544" s="18">
        <v>4.4000000000000004</v>
      </c>
      <c r="Q544" s="2">
        <v>4</v>
      </c>
      <c r="R544" s="3">
        <v>411</v>
      </c>
    </row>
    <row r="545" spans="1:18" x14ac:dyDescent="0.2">
      <c r="A545" s="2" t="s">
        <v>69</v>
      </c>
      <c r="B545" s="2" t="s">
        <v>65</v>
      </c>
      <c r="C545" s="2">
        <v>5</v>
      </c>
      <c r="D545" s="13">
        <v>46023</v>
      </c>
      <c r="E545" s="3">
        <v>8773</v>
      </c>
      <c r="F545" s="3">
        <v>7644</v>
      </c>
      <c r="G545" s="17">
        <f>F545/E545</f>
        <v>0.87130970021657361</v>
      </c>
      <c r="H545" s="3">
        <v>16890</v>
      </c>
      <c r="I545" s="3">
        <f>F545*H545</f>
        <v>129107160</v>
      </c>
      <c r="J545" s="3">
        <v>48361747</v>
      </c>
      <c r="K545" s="3">
        <f>I545+J545</f>
        <v>177468907</v>
      </c>
      <c r="L545" s="3">
        <v>93534616</v>
      </c>
      <c r="M545" s="3">
        <f>K545-L545</f>
        <v>83934291</v>
      </c>
      <c r="N545" s="3">
        <f>I545/E545</f>
        <v>14716.420836657928</v>
      </c>
      <c r="O545" s="3">
        <f>M545/E545</f>
        <v>9567.3419582810893</v>
      </c>
      <c r="P545" s="18">
        <v>4.4000000000000004</v>
      </c>
      <c r="Q545" s="2">
        <v>8</v>
      </c>
      <c r="R545" s="3">
        <v>430</v>
      </c>
    </row>
    <row r="546" spans="1:18" x14ac:dyDescent="0.2">
      <c r="A546" s="2" t="s">
        <v>69</v>
      </c>
      <c r="B546" s="2" t="s">
        <v>65</v>
      </c>
      <c r="C546" s="2">
        <v>5</v>
      </c>
      <c r="D546" s="13">
        <v>46054</v>
      </c>
      <c r="E546" s="3">
        <v>7924</v>
      </c>
      <c r="F546" s="3">
        <v>6796</v>
      </c>
      <c r="G546" s="17">
        <f>F546/E546</f>
        <v>0.85764765270065624</v>
      </c>
      <c r="H546" s="3">
        <v>15940</v>
      </c>
      <c r="I546" s="3">
        <f>F546*H546</f>
        <v>108328240</v>
      </c>
      <c r="J546" s="3">
        <v>26938906</v>
      </c>
      <c r="K546" s="3">
        <f>I546+J546</f>
        <v>135267146</v>
      </c>
      <c r="L546" s="3">
        <v>70521310</v>
      </c>
      <c r="M546" s="3">
        <f>K546-L546</f>
        <v>64745836</v>
      </c>
      <c r="N546" s="3">
        <f>I546/E546</f>
        <v>13670.903584048461</v>
      </c>
      <c r="O546" s="3">
        <f>M546/E546</f>
        <v>8170.852599697123</v>
      </c>
      <c r="P546" s="18">
        <v>4.4000000000000004</v>
      </c>
      <c r="Q546" s="2">
        <v>2</v>
      </c>
      <c r="R546" s="3">
        <v>408</v>
      </c>
    </row>
    <row r="547" spans="1:18" x14ac:dyDescent="0.2">
      <c r="A547" s="2" t="s">
        <v>69</v>
      </c>
      <c r="B547" s="2" t="s">
        <v>65</v>
      </c>
      <c r="C547" s="2">
        <v>5</v>
      </c>
      <c r="D547" s="13">
        <v>46082</v>
      </c>
      <c r="E547" s="3">
        <v>8773</v>
      </c>
      <c r="F547" s="3">
        <v>8124</v>
      </c>
      <c r="G547" s="17">
        <f>F547/E547</f>
        <v>0.92602302519092672</v>
      </c>
      <c r="H547" s="3">
        <v>15850</v>
      </c>
      <c r="I547" s="3">
        <f>F547*H547</f>
        <v>128765400</v>
      </c>
      <c r="J547" s="3">
        <v>53269979</v>
      </c>
      <c r="K547" s="3">
        <f>I547+J547</f>
        <v>182035379</v>
      </c>
      <c r="L547" s="3">
        <v>94982519</v>
      </c>
      <c r="M547" s="3">
        <f>K547-L547</f>
        <v>87052860</v>
      </c>
      <c r="N547" s="3">
        <f>I547/E547</f>
        <v>14677.464949276189</v>
      </c>
      <c r="O547" s="3">
        <f>M547/E547</f>
        <v>9922.815456514305</v>
      </c>
      <c r="P547" s="18">
        <v>4.5</v>
      </c>
      <c r="Q547" s="2">
        <v>3</v>
      </c>
      <c r="R547" s="3">
        <v>424</v>
      </c>
    </row>
    <row r="548" spans="1:18" x14ac:dyDescent="0.2">
      <c r="A548" s="2" t="s">
        <v>69</v>
      </c>
      <c r="B548" s="2" t="s">
        <v>65</v>
      </c>
      <c r="C548" s="2">
        <v>5</v>
      </c>
      <c r="D548" s="13">
        <v>46113</v>
      </c>
      <c r="E548" s="3">
        <v>8490</v>
      </c>
      <c r="F548" s="3">
        <v>6263</v>
      </c>
      <c r="G548" s="17">
        <f>F548/E548</f>
        <v>0.73769140164899882</v>
      </c>
      <c r="H548" s="3">
        <v>13060</v>
      </c>
      <c r="I548" s="3">
        <f>F548*H548</f>
        <v>81794780</v>
      </c>
      <c r="J548" s="3">
        <v>36679485</v>
      </c>
      <c r="K548" s="3">
        <f>I548+J548</f>
        <v>118474265</v>
      </c>
      <c r="L548" s="3">
        <v>70868566</v>
      </c>
      <c r="M548" s="3">
        <f>K548-L548</f>
        <v>47605699</v>
      </c>
      <c r="N548" s="3">
        <f>I548/E548</f>
        <v>9634.2497055359254</v>
      </c>
      <c r="O548" s="3">
        <f>M548/E548</f>
        <v>5607.2672555948175</v>
      </c>
      <c r="P548" s="18">
        <v>4.4000000000000004</v>
      </c>
      <c r="Q548" s="2">
        <v>4</v>
      </c>
      <c r="R548" s="3">
        <v>423</v>
      </c>
    </row>
    <row r="549" spans="1:18" x14ac:dyDescent="0.2">
      <c r="A549" s="2" t="s">
        <v>69</v>
      </c>
      <c r="B549" s="2" t="s">
        <v>65</v>
      </c>
      <c r="C549" s="2">
        <v>5</v>
      </c>
      <c r="D549" s="13">
        <v>46143</v>
      </c>
      <c r="E549" s="3">
        <v>8773</v>
      </c>
      <c r="F549" s="3">
        <v>6783</v>
      </c>
      <c r="G549" s="17">
        <f>F549/E549</f>
        <v>0.77316767354382765</v>
      </c>
      <c r="H549" s="3">
        <v>13680</v>
      </c>
      <c r="I549" s="3">
        <f>F549*H549</f>
        <v>92791440</v>
      </c>
      <c r="J549" s="3">
        <v>30656967</v>
      </c>
      <c r="K549" s="3">
        <f>I549+J549</f>
        <v>123448407</v>
      </c>
      <c r="L549" s="3">
        <v>74652727</v>
      </c>
      <c r="M549" s="3">
        <f>K549-L549</f>
        <v>48795680</v>
      </c>
      <c r="N549" s="3">
        <f>I549/E549</f>
        <v>10576.933774079562</v>
      </c>
      <c r="O549" s="3">
        <f>M549/E549</f>
        <v>5562.0289524677992</v>
      </c>
      <c r="P549" s="18">
        <v>4.3</v>
      </c>
      <c r="Q549" s="2">
        <v>3</v>
      </c>
      <c r="R549" s="3">
        <v>403</v>
      </c>
    </row>
    <row r="550" spans="1:18" x14ac:dyDescent="0.2">
      <c r="A550" s="2" t="s">
        <v>69</v>
      </c>
      <c r="B550" s="2" t="s">
        <v>65</v>
      </c>
      <c r="C550" s="2">
        <v>5</v>
      </c>
      <c r="D550" s="13">
        <v>46174</v>
      </c>
      <c r="E550" s="3">
        <v>8490</v>
      </c>
      <c r="F550" s="3">
        <v>5388</v>
      </c>
      <c r="G550" s="17">
        <f>F550/E550</f>
        <v>0.63462897526501771</v>
      </c>
      <c r="H550" s="3">
        <v>10560</v>
      </c>
      <c r="I550" s="3">
        <f>F550*H550</f>
        <v>56897280</v>
      </c>
      <c r="J550" s="3">
        <v>19862291</v>
      </c>
      <c r="K550" s="3">
        <f>I550+J550</f>
        <v>76759571</v>
      </c>
      <c r="L550" s="3">
        <v>56067485</v>
      </c>
      <c r="M550" s="3">
        <f>K550-L550</f>
        <v>20692086</v>
      </c>
      <c r="N550" s="3">
        <f>I550/E550</f>
        <v>6701.6819787985869</v>
      </c>
      <c r="O550" s="3">
        <f>M550/E550</f>
        <v>2437.2303886925797</v>
      </c>
      <c r="P550" s="18">
        <v>4.5</v>
      </c>
      <c r="Q550" s="2">
        <v>4</v>
      </c>
      <c r="R550" s="3">
        <v>416</v>
      </c>
    </row>
    <row r="551" spans="1:18" x14ac:dyDescent="0.2">
      <c r="A551" s="2" t="s">
        <v>69</v>
      </c>
      <c r="B551" s="2" t="s">
        <v>65</v>
      </c>
      <c r="C551" s="2">
        <v>5</v>
      </c>
      <c r="D551" s="13">
        <v>46204</v>
      </c>
      <c r="E551" s="3">
        <v>8773</v>
      </c>
      <c r="F551" s="3">
        <v>5142</v>
      </c>
      <c r="G551" s="17">
        <f>F551/E551</f>
        <v>0.58611649378775788</v>
      </c>
      <c r="H551" s="3">
        <v>10810</v>
      </c>
      <c r="I551" s="3">
        <f>F551*H551</f>
        <v>55585020</v>
      </c>
      <c r="J551" s="3">
        <v>17793289</v>
      </c>
      <c r="K551" s="3">
        <f>I551+J551</f>
        <v>73378309</v>
      </c>
      <c r="L551" s="3">
        <v>56026510</v>
      </c>
      <c r="M551" s="3">
        <f>K551-L551</f>
        <v>17351799</v>
      </c>
      <c r="N551" s="3">
        <f>I551/E551</f>
        <v>6335.9192978456631</v>
      </c>
      <c r="O551" s="3">
        <f>M551/E551</f>
        <v>1977.8637866180327</v>
      </c>
      <c r="P551" s="18">
        <v>4.3</v>
      </c>
      <c r="Q551" s="2">
        <v>2</v>
      </c>
      <c r="R551" s="3">
        <v>428</v>
      </c>
    </row>
    <row r="552" spans="1:18" x14ac:dyDescent="0.2">
      <c r="A552" s="2" t="s">
        <v>69</v>
      </c>
      <c r="B552" s="2" t="s">
        <v>65</v>
      </c>
      <c r="C552" s="2">
        <v>5</v>
      </c>
      <c r="D552" s="13">
        <v>46235</v>
      </c>
      <c r="E552" s="3">
        <v>8773</v>
      </c>
      <c r="F552" s="3">
        <v>5119</v>
      </c>
      <c r="G552" s="17">
        <f>F552/E552</f>
        <v>0.58349481363273681</v>
      </c>
      <c r="H552" s="3">
        <v>10790</v>
      </c>
      <c r="I552" s="3">
        <f>F552*H552</f>
        <v>55234010</v>
      </c>
      <c r="J552" s="3">
        <v>23881648</v>
      </c>
      <c r="K552" s="3">
        <f>I552+J552</f>
        <v>79115658</v>
      </c>
      <c r="L552" s="3">
        <v>60730947</v>
      </c>
      <c r="M552" s="3">
        <f>K552-L552</f>
        <v>18384711</v>
      </c>
      <c r="N552" s="3">
        <f>I552/E552</f>
        <v>6295.9090390972306</v>
      </c>
      <c r="O552" s="3">
        <f>M552/E552</f>
        <v>2095.6013906303433</v>
      </c>
      <c r="P552" s="18">
        <v>4.4000000000000004</v>
      </c>
      <c r="Q552" s="2">
        <v>3</v>
      </c>
      <c r="R552" s="3">
        <v>407</v>
      </c>
    </row>
    <row r="553" spans="1:18" x14ac:dyDescent="0.2">
      <c r="A553" s="2" t="s">
        <v>69</v>
      </c>
      <c r="B553" s="2" t="s">
        <v>65</v>
      </c>
      <c r="C553" s="2">
        <v>5</v>
      </c>
      <c r="D553" s="13">
        <v>46266</v>
      </c>
      <c r="E553" s="3">
        <v>8490</v>
      </c>
      <c r="F553" s="3">
        <v>4911</v>
      </c>
      <c r="G553" s="17">
        <f>F553/E553</f>
        <v>0.57844522968197876</v>
      </c>
      <c r="H553" s="3">
        <v>11020</v>
      </c>
      <c r="I553" s="3">
        <f>F553*H553</f>
        <v>54119220</v>
      </c>
      <c r="J553" s="3">
        <v>16706662</v>
      </c>
      <c r="K553" s="3">
        <f>I553+J553</f>
        <v>70825882</v>
      </c>
      <c r="L553" s="3">
        <v>53866777</v>
      </c>
      <c r="M553" s="3">
        <f>K553-L553</f>
        <v>16959105</v>
      </c>
      <c r="N553" s="3">
        <f>I553/E553</f>
        <v>6374.4664310954067</v>
      </c>
      <c r="O553" s="3">
        <f>M553/E553</f>
        <v>1997.5388692579506</v>
      </c>
      <c r="P553" s="18">
        <v>4.5999999999999996</v>
      </c>
      <c r="Q553" s="2">
        <v>1</v>
      </c>
      <c r="R553" s="3">
        <v>433</v>
      </c>
    </row>
    <row r="554" spans="1:18" x14ac:dyDescent="0.2">
      <c r="A554" s="2" t="s">
        <v>71</v>
      </c>
      <c r="B554" s="2" t="s">
        <v>65</v>
      </c>
      <c r="C554" s="2">
        <v>4</v>
      </c>
      <c r="D554" s="13">
        <v>45566</v>
      </c>
      <c r="E554" s="3">
        <v>3627</v>
      </c>
      <c r="F554" s="3">
        <v>2515</v>
      </c>
      <c r="G554" s="17">
        <f>F554/E554</f>
        <v>0.69341053212020953</v>
      </c>
      <c r="H554" s="3">
        <v>8490</v>
      </c>
      <c r="I554" s="3">
        <f>F554*H554</f>
        <v>21352350</v>
      </c>
      <c r="J554" s="3">
        <v>4859710</v>
      </c>
      <c r="K554" s="3">
        <f>I554+J554</f>
        <v>26212060</v>
      </c>
      <c r="L554" s="3">
        <v>15683742</v>
      </c>
      <c r="M554" s="3">
        <f>K554-L554</f>
        <v>10528318</v>
      </c>
      <c r="N554" s="3">
        <f>I554/E554</f>
        <v>5887.0554177005788</v>
      </c>
      <c r="O554" s="3">
        <f>M554/E554</f>
        <v>2902.7620623104494</v>
      </c>
      <c r="P554" s="18">
        <v>4.2</v>
      </c>
      <c r="Q554" s="2">
        <v>1</v>
      </c>
      <c r="R554" s="3">
        <v>115</v>
      </c>
    </row>
    <row r="555" spans="1:18" x14ac:dyDescent="0.2">
      <c r="A555" s="2" t="s">
        <v>71</v>
      </c>
      <c r="B555" s="2" t="s">
        <v>65</v>
      </c>
      <c r="C555" s="2">
        <v>4</v>
      </c>
      <c r="D555" s="13">
        <v>45597</v>
      </c>
      <c r="E555" s="3">
        <v>3510</v>
      </c>
      <c r="F555" s="3">
        <v>2499</v>
      </c>
      <c r="G555" s="17">
        <f>F555/E555</f>
        <v>0.71196581196581199</v>
      </c>
      <c r="H555" s="3">
        <v>8410</v>
      </c>
      <c r="I555" s="3">
        <f>F555*H555</f>
        <v>21016590</v>
      </c>
      <c r="J555" s="3">
        <v>6896798</v>
      </c>
      <c r="K555" s="3">
        <f>I555+J555</f>
        <v>27913388</v>
      </c>
      <c r="L555" s="3">
        <v>15413979</v>
      </c>
      <c r="M555" s="3">
        <f>K555-L555</f>
        <v>12499409</v>
      </c>
      <c r="N555" s="3">
        <f>I555/E555</f>
        <v>5987.6324786324785</v>
      </c>
      <c r="O555" s="3">
        <f>M555/E555</f>
        <v>3561.0851851851853</v>
      </c>
      <c r="P555" s="18">
        <v>4.4000000000000004</v>
      </c>
      <c r="Q555" s="2">
        <v>1</v>
      </c>
      <c r="R555" s="3">
        <v>120</v>
      </c>
    </row>
    <row r="556" spans="1:18" x14ac:dyDescent="0.2">
      <c r="A556" s="2" t="s">
        <v>71</v>
      </c>
      <c r="B556" s="2" t="s">
        <v>65</v>
      </c>
      <c r="C556" s="2">
        <v>4</v>
      </c>
      <c r="D556" s="13">
        <v>45627</v>
      </c>
      <c r="E556" s="3">
        <v>3627</v>
      </c>
      <c r="F556" s="3">
        <v>2482</v>
      </c>
      <c r="G556" s="17">
        <f>F556/E556</f>
        <v>0.6843121036669424</v>
      </c>
      <c r="H556" s="3">
        <v>8630</v>
      </c>
      <c r="I556" s="3">
        <f>F556*H556</f>
        <v>21419660</v>
      </c>
      <c r="J556" s="3">
        <v>7496038</v>
      </c>
      <c r="K556" s="3">
        <f>I556+J556</f>
        <v>28915698</v>
      </c>
      <c r="L556" s="3">
        <v>16918401</v>
      </c>
      <c r="M556" s="3">
        <f>K556-L556</f>
        <v>11997297</v>
      </c>
      <c r="N556" s="3">
        <f>I556/E556</f>
        <v>5905.6134546457124</v>
      </c>
      <c r="O556" s="3">
        <f>M556/E556</f>
        <v>3307.7741935483873</v>
      </c>
      <c r="P556" s="18">
        <v>4.3</v>
      </c>
      <c r="Q556" s="2">
        <v>1</v>
      </c>
      <c r="R556" s="3">
        <v>122</v>
      </c>
    </row>
    <row r="557" spans="1:18" x14ac:dyDescent="0.2">
      <c r="A557" s="2" t="s">
        <v>71</v>
      </c>
      <c r="B557" s="2" t="s">
        <v>65</v>
      </c>
      <c r="C557" s="2">
        <v>4</v>
      </c>
      <c r="D557" s="13">
        <v>45658</v>
      </c>
      <c r="E557" s="3">
        <v>3627</v>
      </c>
      <c r="F557" s="3">
        <v>2509</v>
      </c>
      <c r="G557" s="17">
        <f>F557/E557</f>
        <v>0.69175627240143367</v>
      </c>
      <c r="H557" s="3">
        <v>8310</v>
      </c>
      <c r="I557" s="3">
        <f>F557*H557</f>
        <v>20849790</v>
      </c>
      <c r="J557" s="3">
        <v>5114021</v>
      </c>
      <c r="K557" s="3">
        <f>I557+J557</f>
        <v>25963811</v>
      </c>
      <c r="L557" s="3">
        <v>15962119</v>
      </c>
      <c r="M557" s="3">
        <f>K557-L557</f>
        <v>10001692</v>
      </c>
      <c r="N557" s="3">
        <f>I557/E557</f>
        <v>5748.4946236559135</v>
      </c>
      <c r="O557" s="3">
        <f>M557/E557</f>
        <v>2757.5660325337744</v>
      </c>
      <c r="P557" s="18">
        <v>4.5999999999999996</v>
      </c>
      <c r="Q557" s="2">
        <v>1</v>
      </c>
      <c r="R557" s="3">
        <v>119</v>
      </c>
    </row>
    <row r="558" spans="1:18" x14ac:dyDescent="0.2">
      <c r="A558" s="2" t="s">
        <v>71</v>
      </c>
      <c r="B558" s="2" t="s">
        <v>65</v>
      </c>
      <c r="C558" s="2">
        <v>4</v>
      </c>
      <c r="D558" s="13">
        <v>45689</v>
      </c>
      <c r="E558" s="3">
        <v>3276</v>
      </c>
      <c r="F558" s="3">
        <v>2261</v>
      </c>
      <c r="G558" s="17">
        <f>F558/E558</f>
        <v>0.69017094017094016</v>
      </c>
      <c r="H558" s="3">
        <v>8140</v>
      </c>
      <c r="I558" s="3">
        <f>F558*H558</f>
        <v>18404540</v>
      </c>
      <c r="J558" s="3">
        <v>6994966</v>
      </c>
      <c r="K558" s="3">
        <f>I558+J558</f>
        <v>25399506</v>
      </c>
      <c r="L558" s="3">
        <v>14456078</v>
      </c>
      <c r="M558" s="3">
        <f>K558-L558</f>
        <v>10943428</v>
      </c>
      <c r="N558" s="3">
        <f>I558/E558</f>
        <v>5617.9914529914531</v>
      </c>
      <c r="O558" s="3">
        <f>M558/E558</f>
        <v>3340.4847374847377</v>
      </c>
      <c r="P558" s="18">
        <v>4.0999999999999996</v>
      </c>
      <c r="Q558" s="2">
        <v>0</v>
      </c>
      <c r="R558" s="3">
        <v>114</v>
      </c>
    </row>
    <row r="559" spans="1:18" x14ac:dyDescent="0.2">
      <c r="A559" s="2" t="s">
        <v>71</v>
      </c>
      <c r="B559" s="2" t="s">
        <v>65</v>
      </c>
      <c r="C559" s="2">
        <v>4</v>
      </c>
      <c r="D559" s="13">
        <v>45717</v>
      </c>
      <c r="E559" s="3">
        <v>3627</v>
      </c>
      <c r="F559" s="3">
        <v>2579</v>
      </c>
      <c r="G559" s="17">
        <f>F559/E559</f>
        <v>0.7110559691204853</v>
      </c>
      <c r="H559" s="3">
        <v>8550</v>
      </c>
      <c r="I559" s="3">
        <f>F559*H559</f>
        <v>22050450</v>
      </c>
      <c r="J559" s="3">
        <v>7861422</v>
      </c>
      <c r="K559" s="3">
        <f>I559+J559</f>
        <v>29911872</v>
      </c>
      <c r="L559" s="3">
        <v>17425851</v>
      </c>
      <c r="M559" s="3">
        <f>K559-L559</f>
        <v>12486021</v>
      </c>
      <c r="N559" s="3">
        <f>I559/E559</f>
        <v>6079.5285359801492</v>
      </c>
      <c r="O559" s="3">
        <f>M559/E559</f>
        <v>3442.5202646815551</v>
      </c>
      <c r="P559" s="18">
        <v>4.3</v>
      </c>
      <c r="Q559" s="2">
        <v>3</v>
      </c>
      <c r="R559" s="3">
        <v>113</v>
      </c>
    </row>
    <row r="560" spans="1:18" x14ac:dyDescent="0.2">
      <c r="A560" s="2" t="s">
        <v>71</v>
      </c>
      <c r="B560" s="2" t="s">
        <v>65</v>
      </c>
      <c r="C560" s="2">
        <v>4</v>
      </c>
      <c r="D560" s="13">
        <v>45748</v>
      </c>
      <c r="E560" s="3">
        <v>3510</v>
      </c>
      <c r="F560" s="3">
        <v>1943</v>
      </c>
      <c r="G560" s="17">
        <f>F560/E560</f>
        <v>0.55356125356125352</v>
      </c>
      <c r="H560" s="3">
        <v>6680</v>
      </c>
      <c r="I560" s="3">
        <f>F560*H560</f>
        <v>12979240</v>
      </c>
      <c r="J560" s="3">
        <v>3337582</v>
      </c>
      <c r="K560" s="3">
        <f>I560+J560</f>
        <v>16316822</v>
      </c>
      <c r="L560" s="3">
        <v>11916342</v>
      </c>
      <c r="M560" s="3">
        <f>K560-L560</f>
        <v>4400480</v>
      </c>
      <c r="N560" s="3">
        <f>I560/E560</f>
        <v>3697.7891737891737</v>
      </c>
      <c r="O560" s="3">
        <f>M560/E560</f>
        <v>1253.6980056980058</v>
      </c>
      <c r="P560" s="18">
        <v>4.3</v>
      </c>
      <c r="Q560" s="2">
        <v>0</v>
      </c>
      <c r="R560" s="3">
        <v>116</v>
      </c>
    </row>
    <row r="561" spans="1:18" x14ac:dyDescent="0.2">
      <c r="A561" s="2" t="s">
        <v>71</v>
      </c>
      <c r="B561" s="2" t="s">
        <v>65</v>
      </c>
      <c r="C561" s="2">
        <v>4</v>
      </c>
      <c r="D561" s="13">
        <v>45778</v>
      </c>
      <c r="E561" s="3">
        <v>3627</v>
      </c>
      <c r="F561" s="3">
        <v>2312</v>
      </c>
      <c r="G561" s="17">
        <f>F561/E561</f>
        <v>0.63744141163496004</v>
      </c>
      <c r="H561" s="3">
        <v>6630</v>
      </c>
      <c r="I561" s="3">
        <f>F561*H561</f>
        <v>15328560</v>
      </c>
      <c r="J561" s="3">
        <v>4428930</v>
      </c>
      <c r="K561" s="3">
        <f>I561+J561</f>
        <v>19757490</v>
      </c>
      <c r="L561" s="3">
        <v>14369305</v>
      </c>
      <c r="M561" s="3">
        <f>K561-L561</f>
        <v>5388185</v>
      </c>
      <c r="N561" s="3">
        <f>I561/E561</f>
        <v>4226.2365591397847</v>
      </c>
      <c r="O561" s="3">
        <f>M561/E561</f>
        <v>1485.5762338020402</v>
      </c>
      <c r="P561" s="18">
        <v>4.2</v>
      </c>
      <c r="Q561" s="2">
        <v>2</v>
      </c>
      <c r="R561" s="3">
        <v>121</v>
      </c>
    </row>
    <row r="562" spans="1:18" x14ac:dyDescent="0.2">
      <c r="A562" s="2" t="s">
        <v>71</v>
      </c>
      <c r="B562" s="2" t="s">
        <v>65</v>
      </c>
      <c r="C562" s="2">
        <v>4</v>
      </c>
      <c r="D562" s="13">
        <v>45809</v>
      </c>
      <c r="E562" s="3">
        <v>3510</v>
      </c>
      <c r="F562" s="3">
        <v>1543</v>
      </c>
      <c r="G562" s="17">
        <f>F562/E562</f>
        <v>0.43960113960113961</v>
      </c>
      <c r="H562" s="3">
        <v>5500</v>
      </c>
      <c r="I562" s="3">
        <f>F562*H562</f>
        <v>8486500</v>
      </c>
      <c r="J562" s="3">
        <v>3655288</v>
      </c>
      <c r="K562" s="3">
        <f>I562+J562</f>
        <v>12141788</v>
      </c>
      <c r="L562" s="3">
        <v>11088907</v>
      </c>
      <c r="M562" s="3">
        <f>K562-L562</f>
        <v>1052881</v>
      </c>
      <c r="N562" s="3">
        <f>I562/E562</f>
        <v>2417.8062678062679</v>
      </c>
      <c r="O562" s="3">
        <f>M562/E562</f>
        <v>299.96609686609685</v>
      </c>
      <c r="P562" s="18">
        <v>4.4000000000000004</v>
      </c>
      <c r="Q562" s="2">
        <v>1</v>
      </c>
      <c r="R562" s="3">
        <v>118</v>
      </c>
    </row>
    <row r="563" spans="1:18" x14ac:dyDescent="0.2">
      <c r="A563" s="2" t="s">
        <v>71</v>
      </c>
      <c r="B563" s="2" t="s">
        <v>65</v>
      </c>
      <c r="C563" s="2">
        <v>4</v>
      </c>
      <c r="D563" s="13">
        <v>45839</v>
      </c>
      <c r="E563" s="3">
        <v>3627</v>
      </c>
      <c r="F563" s="3">
        <v>1662</v>
      </c>
      <c r="G563" s="17">
        <f>F563/E563</f>
        <v>0.45822994210090984</v>
      </c>
      <c r="H563" s="3">
        <v>5500</v>
      </c>
      <c r="I563" s="3">
        <f>F563*H563</f>
        <v>9141000</v>
      </c>
      <c r="J563" s="3">
        <v>2716173</v>
      </c>
      <c r="K563" s="3">
        <f>I563+J563</f>
        <v>11857173</v>
      </c>
      <c r="L563" s="3">
        <v>10976140</v>
      </c>
      <c r="M563" s="3">
        <f>K563-L563</f>
        <v>881033</v>
      </c>
      <c r="N563" s="3">
        <f>I563/E563</f>
        <v>2520.2646815550042</v>
      </c>
      <c r="O563" s="3">
        <f>M563/E563</f>
        <v>242.90956713537358</v>
      </c>
      <c r="P563" s="18">
        <v>4.3</v>
      </c>
      <c r="Q563" s="2">
        <v>1</v>
      </c>
      <c r="R563" s="3">
        <v>122</v>
      </c>
    </row>
    <row r="564" spans="1:18" x14ac:dyDescent="0.2">
      <c r="A564" s="2" t="s">
        <v>71</v>
      </c>
      <c r="B564" s="2" t="s">
        <v>65</v>
      </c>
      <c r="C564" s="2">
        <v>4</v>
      </c>
      <c r="D564" s="13">
        <v>45870</v>
      </c>
      <c r="E564" s="3">
        <v>3627</v>
      </c>
      <c r="F564" s="3">
        <v>1578</v>
      </c>
      <c r="G564" s="17">
        <f>F564/E564</f>
        <v>0.43507030603804797</v>
      </c>
      <c r="H564" s="3">
        <v>5450</v>
      </c>
      <c r="I564" s="3">
        <f>F564*H564</f>
        <v>8600100</v>
      </c>
      <c r="J564" s="3">
        <v>2751719</v>
      </c>
      <c r="K564" s="3">
        <f>I564+J564</f>
        <v>11351819</v>
      </c>
      <c r="L564" s="3">
        <v>10707410</v>
      </c>
      <c r="M564" s="3">
        <f>K564-L564</f>
        <v>644409</v>
      </c>
      <c r="N564" s="3">
        <f>I564/E564</f>
        <v>2371.1331679073614</v>
      </c>
      <c r="O564" s="3">
        <f>M564/E564</f>
        <v>177.66997518610421</v>
      </c>
      <c r="P564" s="18">
        <v>4</v>
      </c>
      <c r="Q564" s="2">
        <v>1</v>
      </c>
      <c r="R564" s="3">
        <v>115</v>
      </c>
    </row>
    <row r="565" spans="1:18" x14ac:dyDescent="0.2">
      <c r="A565" s="2" t="s">
        <v>71</v>
      </c>
      <c r="B565" s="2" t="s">
        <v>65</v>
      </c>
      <c r="C565" s="2">
        <v>4</v>
      </c>
      <c r="D565" s="13">
        <v>45901</v>
      </c>
      <c r="E565" s="3">
        <v>3510</v>
      </c>
      <c r="F565" s="3">
        <v>1693</v>
      </c>
      <c r="G565" s="17">
        <f>F565/E565</f>
        <v>0.48233618233618236</v>
      </c>
      <c r="H565" s="3">
        <v>5410</v>
      </c>
      <c r="I565" s="3">
        <f>F565*H565</f>
        <v>9159130</v>
      </c>
      <c r="J565" s="3">
        <v>3913321</v>
      </c>
      <c r="K565" s="3">
        <f>I565+J565</f>
        <v>13072451</v>
      </c>
      <c r="L565" s="3">
        <v>11740553</v>
      </c>
      <c r="M565" s="3">
        <f>K565-L565</f>
        <v>1331898</v>
      </c>
      <c r="N565" s="3">
        <f>I565/E565</f>
        <v>2609.4387464387464</v>
      </c>
      <c r="O565" s="3">
        <f>M565/E565</f>
        <v>379.45811965811964</v>
      </c>
      <c r="P565" s="18">
        <v>4.3</v>
      </c>
      <c r="Q565" s="2">
        <v>2</v>
      </c>
      <c r="R565" s="3">
        <v>120</v>
      </c>
    </row>
    <row r="566" spans="1:18" x14ac:dyDescent="0.2">
      <c r="A566" s="2" t="s">
        <v>71</v>
      </c>
      <c r="B566" s="2" t="s">
        <v>65</v>
      </c>
      <c r="C566" s="2">
        <v>4</v>
      </c>
      <c r="D566" s="13">
        <v>45931</v>
      </c>
      <c r="E566" s="3">
        <v>3627</v>
      </c>
      <c r="F566" s="3">
        <v>2617</v>
      </c>
      <c r="G566" s="17">
        <f>F566/E566</f>
        <v>0.72153294733939899</v>
      </c>
      <c r="H566" s="3">
        <v>8510</v>
      </c>
      <c r="I566" s="3">
        <f>F566*H566</f>
        <v>22270670</v>
      </c>
      <c r="J566" s="3">
        <v>6218004</v>
      </c>
      <c r="K566" s="3">
        <f>I566+J566</f>
        <v>28488674</v>
      </c>
      <c r="L566" s="3">
        <v>15874630</v>
      </c>
      <c r="M566" s="3">
        <f>K566-L566</f>
        <v>12614044</v>
      </c>
      <c r="N566" s="3">
        <f>I566/E566</f>
        <v>6140.2453818582853</v>
      </c>
      <c r="O566" s="3">
        <f>M566/E566</f>
        <v>3477.8174800110282</v>
      </c>
      <c r="P566" s="18">
        <v>4.4000000000000004</v>
      </c>
      <c r="Q566" s="2">
        <v>3</v>
      </c>
      <c r="R566" s="3">
        <v>122</v>
      </c>
    </row>
    <row r="567" spans="1:18" x14ac:dyDescent="0.2">
      <c r="A567" s="2" t="s">
        <v>71</v>
      </c>
      <c r="B567" s="2" t="s">
        <v>65</v>
      </c>
      <c r="C567" s="2">
        <v>4</v>
      </c>
      <c r="D567" s="13">
        <v>45962</v>
      </c>
      <c r="E567" s="3">
        <v>3510</v>
      </c>
      <c r="F567" s="3">
        <v>2534</v>
      </c>
      <c r="G567" s="17">
        <f>F567/E567</f>
        <v>0.72193732193732196</v>
      </c>
      <c r="H567" s="3">
        <v>8760</v>
      </c>
      <c r="I567" s="3">
        <f>F567*H567</f>
        <v>22197840</v>
      </c>
      <c r="J567" s="3">
        <v>6902863</v>
      </c>
      <c r="K567" s="3">
        <f>I567+J567</f>
        <v>29100703</v>
      </c>
      <c r="L567" s="3">
        <v>17261506</v>
      </c>
      <c r="M567" s="3">
        <f>K567-L567</f>
        <v>11839197</v>
      </c>
      <c r="N567" s="3">
        <f>I567/E567</f>
        <v>6324.1709401709404</v>
      </c>
      <c r="O567" s="3">
        <f>M567/E567</f>
        <v>3372.9905982905984</v>
      </c>
      <c r="P567" s="18">
        <v>4.2</v>
      </c>
      <c r="Q567" s="2">
        <v>2</v>
      </c>
      <c r="R567" s="3">
        <v>118</v>
      </c>
    </row>
    <row r="568" spans="1:18" x14ac:dyDescent="0.2">
      <c r="A568" s="2" t="s">
        <v>71</v>
      </c>
      <c r="B568" s="2" t="s">
        <v>65</v>
      </c>
      <c r="C568" s="2">
        <v>4</v>
      </c>
      <c r="D568" s="13">
        <v>45992</v>
      </c>
      <c r="E568" s="3">
        <v>3627</v>
      </c>
      <c r="F568" s="3">
        <v>2705</v>
      </c>
      <c r="G568" s="17">
        <f>F568/E568</f>
        <v>0.7457954232147781</v>
      </c>
      <c r="H568" s="3">
        <v>8890</v>
      </c>
      <c r="I568" s="3">
        <f>F568*H568</f>
        <v>24047450</v>
      </c>
      <c r="J568" s="3">
        <v>6631453</v>
      </c>
      <c r="K568" s="3">
        <f>I568+J568</f>
        <v>30678903</v>
      </c>
      <c r="L568" s="3">
        <v>17661449</v>
      </c>
      <c r="M568" s="3">
        <f>K568-L568</f>
        <v>13017454</v>
      </c>
      <c r="N568" s="3">
        <f>I568/E568</f>
        <v>6630.1213123793768</v>
      </c>
      <c r="O568" s="3">
        <f>M568/E568</f>
        <v>3589.0416322029223</v>
      </c>
      <c r="P568" s="18">
        <v>4</v>
      </c>
      <c r="Q568" s="2">
        <v>1</v>
      </c>
      <c r="R568" s="3">
        <v>121</v>
      </c>
    </row>
    <row r="569" spans="1:18" x14ac:dyDescent="0.2">
      <c r="A569" s="2" t="s">
        <v>71</v>
      </c>
      <c r="B569" s="2" t="s">
        <v>65</v>
      </c>
      <c r="C569" s="2">
        <v>4</v>
      </c>
      <c r="D569" s="13">
        <v>46023</v>
      </c>
      <c r="E569" s="3">
        <v>3627</v>
      </c>
      <c r="F569" s="3">
        <v>2837</v>
      </c>
      <c r="G569" s="17">
        <f>F569/E569</f>
        <v>0.78218913702784676</v>
      </c>
      <c r="H569" s="3">
        <v>8590</v>
      </c>
      <c r="I569" s="3">
        <f>F569*H569</f>
        <v>24369830</v>
      </c>
      <c r="J569" s="3">
        <v>7888630</v>
      </c>
      <c r="K569" s="3">
        <f>I569+J569</f>
        <v>32258460</v>
      </c>
      <c r="L569" s="3">
        <v>17339038</v>
      </c>
      <c r="M569" s="3">
        <f>K569-L569</f>
        <v>14919422</v>
      </c>
      <c r="N569" s="3">
        <f>I569/E569</f>
        <v>6719.0046870692031</v>
      </c>
      <c r="O569" s="3">
        <f>M569/E569</f>
        <v>4113.4331403363658</v>
      </c>
      <c r="P569" s="18">
        <v>4.0999999999999996</v>
      </c>
      <c r="Q569" s="2">
        <v>1</v>
      </c>
      <c r="R569" s="3">
        <v>121</v>
      </c>
    </row>
    <row r="570" spans="1:18" x14ac:dyDescent="0.2">
      <c r="A570" s="2" t="s">
        <v>71</v>
      </c>
      <c r="B570" s="2" t="s">
        <v>65</v>
      </c>
      <c r="C570" s="2">
        <v>4</v>
      </c>
      <c r="D570" s="13">
        <v>46054</v>
      </c>
      <c r="E570" s="3">
        <v>3276</v>
      </c>
      <c r="F570" s="3">
        <v>2534</v>
      </c>
      <c r="G570" s="17">
        <f>F570/E570</f>
        <v>0.77350427350427353</v>
      </c>
      <c r="H570" s="3">
        <v>9040</v>
      </c>
      <c r="I570" s="3">
        <f>F570*H570</f>
        <v>22907360</v>
      </c>
      <c r="J570" s="3">
        <v>6429470</v>
      </c>
      <c r="K570" s="3">
        <f>I570+J570</f>
        <v>29336830</v>
      </c>
      <c r="L570" s="3">
        <v>16209386</v>
      </c>
      <c r="M570" s="3">
        <f>K570-L570</f>
        <v>13127444</v>
      </c>
      <c r="N570" s="3">
        <f>I570/E570</f>
        <v>6992.4786324786328</v>
      </c>
      <c r="O570" s="3">
        <f>M570/E570</f>
        <v>4007.1562881562882</v>
      </c>
      <c r="P570" s="18">
        <v>4.2</v>
      </c>
      <c r="Q570" s="2">
        <v>0</v>
      </c>
      <c r="R570" s="3">
        <v>119</v>
      </c>
    </row>
    <row r="571" spans="1:18" x14ac:dyDescent="0.2">
      <c r="A571" s="2" t="s">
        <v>71</v>
      </c>
      <c r="B571" s="2" t="s">
        <v>65</v>
      </c>
      <c r="C571" s="2">
        <v>4</v>
      </c>
      <c r="D571" s="13">
        <v>46082</v>
      </c>
      <c r="E571" s="3">
        <v>3627</v>
      </c>
      <c r="F571" s="3">
        <v>2731</v>
      </c>
      <c r="G571" s="17">
        <f>F571/E571</f>
        <v>0.75296388199614006</v>
      </c>
      <c r="H571" s="3">
        <v>8920</v>
      </c>
      <c r="I571" s="3">
        <f>F571*H571</f>
        <v>24360520</v>
      </c>
      <c r="J571" s="3">
        <v>8504553</v>
      </c>
      <c r="K571" s="3">
        <f>I571+J571</f>
        <v>32865073</v>
      </c>
      <c r="L571" s="3">
        <v>17388968</v>
      </c>
      <c r="M571" s="3">
        <f>K571-L571</f>
        <v>15476105</v>
      </c>
      <c r="N571" s="3">
        <f>I571/E571</f>
        <v>6716.4378274055689</v>
      </c>
      <c r="O571" s="3">
        <f>M571/E571</f>
        <v>4266.9161841742489</v>
      </c>
      <c r="P571" s="18">
        <v>4.2</v>
      </c>
      <c r="Q571" s="2">
        <v>2</v>
      </c>
      <c r="R571" s="3">
        <v>112</v>
      </c>
    </row>
    <row r="572" spans="1:18" x14ac:dyDescent="0.2">
      <c r="A572" s="2" t="s">
        <v>71</v>
      </c>
      <c r="B572" s="2" t="s">
        <v>65</v>
      </c>
      <c r="C572" s="2">
        <v>4</v>
      </c>
      <c r="D572" s="13">
        <v>46113</v>
      </c>
      <c r="E572" s="3">
        <v>3510</v>
      </c>
      <c r="F572" s="3">
        <v>2093</v>
      </c>
      <c r="G572" s="17">
        <f>F572/E572</f>
        <v>0.59629629629629632</v>
      </c>
      <c r="H572" s="3">
        <v>6980</v>
      </c>
      <c r="I572" s="3">
        <f>F572*H572</f>
        <v>14609140</v>
      </c>
      <c r="J572" s="3">
        <v>4625684</v>
      </c>
      <c r="K572" s="3">
        <f>I572+J572</f>
        <v>19234824</v>
      </c>
      <c r="L572" s="3">
        <v>13437496</v>
      </c>
      <c r="M572" s="3">
        <f>K572-L572</f>
        <v>5797328</v>
      </c>
      <c r="N572" s="3">
        <f>I572/E572</f>
        <v>4162.1481481481478</v>
      </c>
      <c r="O572" s="3">
        <f>M572/E572</f>
        <v>1651.6603988603988</v>
      </c>
      <c r="P572" s="18">
        <v>4.3</v>
      </c>
      <c r="Q572" s="2">
        <v>2</v>
      </c>
      <c r="R572" s="3">
        <v>117</v>
      </c>
    </row>
    <row r="573" spans="1:18" x14ac:dyDescent="0.2">
      <c r="A573" s="2" t="s">
        <v>71</v>
      </c>
      <c r="B573" s="2" t="s">
        <v>65</v>
      </c>
      <c r="C573" s="2">
        <v>4</v>
      </c>
      <c r="D573" s="13">
        <v>46143</v>
      </c>
      <c r="E573" s="3">
        <v>3627</v>
      </c>
      <c r="F573" s="3">
        <v>2154</v>
      </c>
      <c r="G573" s="17">
        <f>F573/E573</f>
        <v>0.59387923904052942</v>
      </c>
      <c r="H573" s="3">
        <v>7350</v>
      </c>
      <c r="I573" s="3">
        <f>F573*H573</f>
        <v>15831900</v>
      </c>
      <c r="J573" s="3">
        <v>7081850</v>
      </c>
      <c r="K573" s="3">
        <f>I573+J573</f>
        <v>22913750</v>
      </c>
      <c r="L573" s="3">
        <v>14992165</v>
      </c>
      <c r="M573" s="3">
        <f>K573-L573</f>
        <v>7921585</v>
      </c>
      <c r="N573" s="3">
        <f>I573/E573</f>
        <v>4365.0124069478907</v>
      </c>
      <c r="O573" s="3">
        <f>M573/E573</f>
        <v>2184.0598290598291</v>
      </c>
      <c r="P573" s="18">
        <v>4.4000000000000004</v>
      </c>
      <c r="Q573" s="2">
        <v>0</v>
      </c>
      <c r="R573" s="3">
        <v>117</v>
      </c>
    </row>
    <row r="574" spans="1:18" x14ac:dyDescent="0.2">
      <c r="A574" s="2" t="s">
        <v>71</v>
      </c>
      <c r="B574" s="2" t="s">
        <v>65</v>
      </c>
      <c r="C574" s="2">
        <v>4</v>
      </c>
      <c r="D574" s="13">
        <v>46174</v>
      </c>
      <c r="E574" s="3">
        <v>3510</v>
      </c>
      <c r="F574" s="3">
        <v>1774</v>
      </c>
      <c r="G574" s="17">
        <f>F574/E574</f>
        <v>0.50541310541310547</v>
      </c>
      <c r="H574" s="3">
        <v>5830</v>
      </c>
      <c r="I574" s="3">
        <f>F574*H574</f>
        <v>10342420</v>
      </c>
      <c r="J574" s="3">
        <v>3517959</v>
      </c>
      <c r="K574" s="3">
        <f>I574+J574</f>
        <v>13860379</v>
      </c>
      <c r="L574" s="3">
        <v>11936428</v>
      </c>
      <c r="M574" s="3">
        <f>K574-L574</f>
        <v>1923951</v>
      </c>
      <c r="N574" s="3">
        <f>I574/E574</f>
        <v>2946.5584045584046</v>
      </c>
      <c r="O574" s="3">
        <f>M574/E574</f>
        <v>548.13418803418801</v>
      </c>
      <c r="P574" s="18">
        <v>4.2</v>
      </c>
      <c r="Q574" s="2">
        <v>1</v>
      </c>
      <c r="R574" s="3">
        <v>114</v>
      </c>
    </row>
    <row r="575" spans="1:18" x14ac:dyDescent="0.2">
      <c r="A575" s="2" t="s">
        <v>71</v>
      </c>
      <c r="B575" s="2" t="s">
        <v>65</v>
      </c>
      <c r="C575" s="2">
        <v>4</v>
      </c>
      <c r="D575" s="13">
        <v>46204</v>
      </c>
      <c r="E575" s="3">
        <v>3627</v>
      </c>
      <c r="F575" s="3">
        <v>1795</v>
      </c>
      <c r="G575" s="17">
        <f>F575/E575</f>
        <v>0.49489936586710781</v>
      </c>
      <c r="H575" s="3">
        <v>5610</v>
      </c>
      <c r="I575" s="3">
        <f>F575*H575</f>
        <v>10069950</v>
      </c>
      <c r="J575" s="3">
        <v>2455362</v>
      </c>
      <c r="K575" s="3">
        <f>I575+J575</f>
        <v>12525312</v>
      </c>
      <c r="L575" s="3">
        <v>10758097</v>
      </c>
      <c r="M575" s="3">
        <f>K575-L575</f>
        <v>1767215</v>
      </c>
      <c r="N575" s="3">
        <f>I575/E575</f>
        <v>2776.3854425144746</v>
      </c>
      <c r="O575" s="3">
        <f>M575/E575</f>
        <v>487.23876481940999</v>
      </c>
      <c r="P575" s="18">
        <v>4.2</v>
      </c>
      <c r="Q575" s="2">
        <v>0</v>
      </c>
      <c r="R575" s="3">
        <v>122</v>
      </c>
    </row>
    <row r="576" spans="1:18" x14ac:dyDescent="0.2">
      <c r="A576" s="2" t="s">
        <v>71</v>
      </c>
      <c r="B576" s="2" t="s">
        <v>65</v>
      </c>
      <c r="C576" s="2">
        <v>4</v>
      </c>
      <c r="D576" s="13">
        <v>46235</v>
      </c>
      <c r="E576" s="3">
        <v>3627</v>
      </c>
      <c r="F576" s="3">
        <v>1865</v>
      </c>
      <c r="G576" s="17">
        <f>F576/E576</f>
        <v>0.51419906258615933</v>
      </c>
      <c r="H576" s="3">
        <v>5780</v>
      </c>
      <c r="I576" s="3">
        <f>F576*H576</f>
        <v>10779700</v>
      </c>
      <c r="J576" s="3">
        <v>2691587</v>
      </c>
      <c r="K576" s="3">
        <f>I576+J576</f>
        <v>13471287</v>
      </c>
      <c r="L576" s="3">
        <v>11849376</v>
      </c>
      <c r="M576" s="3">
        <f>K576-L576</f>
        <v>1621911</v>
      </c>
      <c r="N576" s="3">
        <f>I576/E576</f>
        <v>2972.0705817480011</v>
      </c>
      <c r="O576" s="3">
        <f>M576/E576</f>
        <v>447.177005789909</v>
      </c>
      <c r="P576" s="18">
        <v>4.3</v>
      </c>
      <c r="Q576" s="2">
        <v>3</v>
      </c>
      <c r="R576" s="3">
        <v>112</v>
      </c>
    </row>
    <row r="577" spans="1:18" x14ac:dyDescent="0.2">
      <c r="A577" s="2" t="s">
        <v>71</v>
      </c>
      <c r="B577" s="2" t="s">
        <v>65</v>
      </c>
      <c r="C577" s="2">
        <v>4</v>
      </c>
      <c r="D577" s="13">
        <v>46266</v>
      </c>
      <c r="E577" s="3">
        <v>3510</v>
      </c>
      <c r="F577" s="3">
        <v>1713</v>
      </c>
      <c r="G577" s="17">
        <f>F577/E577</f>
        <v>0.48803418803418802</v>
      </c>
      <c r="H577" s="3">
        <v>5760</v>
      </c>
      <c r="I577" s="3">
        <f>F577*H577</f>
        <v>9866880</v>
      </c>
      <c r="J577" s="3">
        <v>2269095</v>
      </c>
      <c r="K577" s="3">
        <f>I577+J577</f>
        <v>12135975</v>
      </c>
      <c r="L577" s="3">
        <v>10764962</v>
      </c>
      <c r="M577" s="3">
        <f>K577-L577</f>
        <v>1371013</v>
      </c>
      <c r="N577" s="3">
        <f>I577/E577</f>
        <v>2811.0769230769229</v>
      </c>
      <c r="O577" s="3">
        <f>M577/E577</f>
        <v>390.6019943019943</v>
      </c>
      <c r="P577" s="18">
        <v>4.4000000000000004</v>
      </c>
      <c r="Q577" s="2">
        <v>0</v>
      </c>
      <c r="R577" s="3">
        <v>122</v>
      </c>
    </row>
    <row r="578" spans="1:18" x14ac:dyDescent="0.2">
      <c r="A578" s="2" t="s">
        <v>73</v>
      </c>
      <c r="B578" s="2" t="s">
        <v>75</v>
      </c>
      <c r="C578" s="2">
        <v>4</v>
      </c>
      <c r="D578" s="13">
        <v>45566</v>
      </c>
      <c r="E578" s="3">
        <v>3906</v>
      </c>
      <c r="F578" s="3">
        <v>2610</v>
      </c>
      <c r="G578" s="17">
        <f>F578/E578</f>
        <v>0.66820276497695852</v>
      </c>
      <c r="H578" s="3">
        <v>5750</v>
      </c>
      <c r="I578" s="3">
        <f>F578*H578</f>
        <v>15007500</v>
      </c>
      <c r="J578" s="3">
        <v>5477262</v>
      </c>
      <c r="K578" s="3">
        <f>I578+J578</f>
        <v>20484762</v>
      </c>
      <c r="L578" s="3">
        <v>14062426</v>
      </c>
      <c r="M578" s="3">
        <f>K578-L578</f>
        <v>6422336</v>
      </c>
      <c r="N578" s="3">
        <f>I578/E578</f>
        <v>3842.1658986175116</v>
      </c>
      <c r="O578" s="3">
        <f>M578/E578</f>
        <v>1644.2232462877623</v>
      </c>
      <c r="P578" s="18">
        <v>3.8</v>
      </c>
      <c r="Q578" s="2">
        <v>6</v>
      </c>
      <c r="R578" s="3">
        <v>124</v>
      </c>
    </row>
    <row r="579" spans="1:18" x14ac:dyDescent="0.2">
      <c r="A579" s="2" t="s">
        <v>73</v>
      </c>
      <c r="B579" s="2" t="s">
        <v>75</v>
      </c>
      <c r="C579" s="2">
        <v>4</v>
      </c>
      <c r="D579" s="13">
        <v>45597</v>
      </c>
      <c r="E579" s="3">
        <v>3780</v>
      </c>
      <c r="F579" s="3">
        <v>2831</v>
      </c>
      <c r="G579" s="17">
        <f>F579/E579</f>
        <v>0.74894179894179891</v>
      </c>
      <c r="H579" s="3">
        <v>7390</v>
      </c>
      <c r="I579" s="3">
        <f>F579*H579</f>
        <v>20921090</v>
      </c>
      <c r="J579" s="3">
        <v>7420484</v>
      </c>
      <c r="K579" s="3">
        <f>I579+J579</f>
        <v>28341574</v>
      </c>
      <c r="L579" s="3">
        <v>16619504</v>
      </c>
      <c r="M579" s="3">
        <f>K579-L579</f>
        <v>11722070</v>
      </c>
      <c r="N579" s="3">
        <f>I579/E579</f>
        <v>5534.6798941798943</v>
      </c>
      <c r="O579" s="3">
        <f>M579/E579</f>
        <v>3101.0767195767194</v>
      </c>
      <c r="P579" s="18">
        <v>4</v>
      </c>
      <c r="Q579" s="2">
        <v>4</v>
      </c>
      <c r="R579" s="3">
        <v>121</v>
      </c>
    </row>
    <row r="580" spans="1:18" x14ac:dyDescent="0.2">
      <c r="A580" s="2" t="s">
        <v>73</v>
      </c>
      <c r="B580" s="2" t="s">
        <v>75</v>
      </c>
      <c r="C580" s="2">
        <v>4</v>
      </c>
      <c r="D580" s="13">
        <v>45627</v>
      </c>
      <c r="E580" s="3">
        <v>3906</v>
      </c>
      <c r="F580" s="3">
        <v>3318</v>
      </c>
      <c r="G580" s="17">
        <f>F580/E580</f>
        <v>0.84946236559139787</v>
      </c>
      <c r="H580" s="3">
        <v>7280</v>
      </c>
      <c r="I580" s="3">
        <f>F580*H580</f>
        <v>24155040</v>
      </c>
      <c r="J580" s="3">
        <v>5552506</v>
      </c>
      <c r="K580" s="3">
        <f>I580+J580</f>
        <v>29707546</v>
      </c>
      <c r="L580" s="3">
        <v>16346220</v>
      </c>
      <c r="M580" s="3">
        <f>K580-L580</f>
        <v>13361326</v>
      </c>
      <c r="N580" s="3">
        <f>I580/E580</f>
        <v>6184.0860215053763</v>
      </c>
      <c r="O580" s="3">
        <f>M580/E580</f>
        <v>3420.7183819764464</v>
      </c>
      <c r="P580" s="18">
        <v>3.8</v>
      </c>
      <c r="Q580" s="2">
        <v>6</v>
      </c>
      <c r="R580" s="3">
        <v>125</v>
      </c>
    </row>
    <row r="581" spans="1:18" x14ac:dyDescent="0.2">
      <c r="A581" s="2" t="s">
        <v>73</v>
      </c>
      <c r="B581" s="2" t="s">
        <v>75</v>
      </c>
      <c r="C581" s="2">
        <v>4</v>
      </c>
      <c r="D581" s="13">
        <v>45658</v>
      </c>
      <c r="E581" s="3">
        <v>3906</v>
      </c>
      <c r="F581" s="3">
        <v>3229</v>
      </c>
      <c r="G581" s="17">
        <f>F581/E581</f>
        <v>0.82667690732206867</v>
      </c>
      <c r="H581" s="3">
        <v>7350</v>
      </c>
      <c r="I581" s="3">
        <f>F581*H581</f>
        <v>23733150</v>
      </c>
      <c r="J581" s="3">
        <v>10291811</v>
      </c>
      <c r="K581" s="3">
        <f>I581+J581</f>
        <v>34024961</v>
      </c>
      <c r="L581" s="3">
        <v>17503956</v>
      </c>
      <c r="M581" s="3">
        <f>K581-L581</f>
        <v>16521005</v>
      </c>
      <c r="N581" s="3">
        <f>I581/E581</f>
        <v>6076.0752688172042</v>
      </c>
      <c r="O581" s="3">
        <f>M581/E581</f>
        <v>4229.6479774705585</v>
      </c>
      <c r="P581" s="18">
        <v>4.0999999999999996</v>
      </c>
      <c r="Q581" s="2">
        <v>4</v>
      </c>
      <c r="R581" s="3">
        <v>127</v>
      </c>
    </row>
    <row r="582" spans="1:18" x14ac:dyDescent="0.2">
      <c r="A582" s="2" t="s">
        <v>73</v>
      </c>
      <c r="B582" s="2" t="s">
        <v>75</v>
      </c>
      <c r="C582" s="2">
        <v>4</v>
      </c>
      <c r="D582" s="13">
        <v>45689</v>
      </c>
      <c r="E582" s="3">
        <v>3528</v>
      </c>
      <c r="F582" s="3">
        <v>2862</v>
      </c>
      <c r="G582" s="17">
        <f>F582/E582</f>
        <v>0.81122448979591832</v>
      </c>
      <c r="H582" s="3">
        <v>7530</v>
      </c>
      <c r="I582" s="3">
        <f>F582*H582</f>
        <v>21550860</v>
      </c>
      <c r="J582" s="3">
        <v>8820355</v>
      </c>
      <c r="K582" s="3">
        <f>I582+J582</f>
        <v>30371215</v>
      </c>
      <c r="L582" s="3">
        <v>15683781</v>
      </c>
      <c r="M582" s="3">
        <f>K582-L582</f>
        <v>14687434</v>
      </c>
      <c r="N582" s="3">
        <f>I582/E582</f>
        <v>6108.5204081632655</v>
      </c>
      <c r="O582" s="3">
        <f>M582/E582</f>
        <v>4163.1048752834467</v>
      </c>
      <c r="P582" s="18">
        <v>3.9</v>
      </c>
      <c r="Q582" s="2">
        <v>3</v>
      </c>
      <c r="R582" s="3">
        <v>129</v>
      </c>
    </row>
    <row r="583" spans="1:18" x14ac:dyDescent="0.2">
      <c r="A583" s="2" t="s">
        <v>73</v>
      </c>
      <c r="B583" s="2" t="s">
        <v>75</v>
      </c>
      <c r="C583" s="2">
        <v>4</v>
      </c>
      <c r="D583" s="13">
        <v>45717</v>
      </c>
      <c r="E583" s="3">
        <v>3906</v>
      </c>
      <c r="F583" s="3">
        <v>3341</v>
      </c>
      <c r="G583" s="17">
        <f>F583/E583</f>
        <v>0.85535074244751663</v>
      </c>
      <c r="H583" s="3">
        <v>7440</v>
      </c>
      <c r="I583" s="3">
        <f>F583*H583</f>
        <v>24857040</v>
      </c>
      <c r="J583" s="3">
        <v>6248137</v>
      </c>
      <c r="K583" s="3">
        <f>I583+J583</f>
        <v>31105177</v>
      </c>
      <c r="L583" s="3">
        <v>16516617</v>
      </c>
      <c r="M583" s="3">
        <f>K583-L583</f>
        <v>14588560</v>
      </c>
      <c r="N583" s="3">
        <f>I583/E583</f>
        <v>6363.8095238095239</v>
      </c>
      <c r="O583" s="3">
        <f>M583/E583</f>
        <v>3734.9103942652328</v>
      </c>
      <c r="P583" s="18">
        <v>4</v>
      </c>
      <c r="Q583" s="2">
        <v>0</v>
      </c>
      <c r="R583" s="3">
        <v>129</v>
      </c>
    </row>
    <row r="584" spans="1:18" x14ac:dyDescent="0.2">
      <c r="A584" s="2" t="s">
        <v>73</v>
      </c>
      <c r="B584" s="2" t="s">
        <v>75</v>
      </c>
      <c r="C584" s="2">
        <v>4</v>
      </c>
      <c r="D584" s="13">
        <v>45748</v>
      </c>
      <c r="E584" s="3">
        <v>3780</v>
      </c>
      <c r="F584" s="3">
        <v>2595</v>
      </c>
      <c r="G584" s="17">
        <f>F584/E584</f>
        <v>0.68650793650793651</v>
      </c>
      <c r="H584" s="3">
        <v>6020</v>
      </c>
      <c r="I584" s="3">
        <f>F584*H584</f>
        <v>15621900</v>
      </c>
      <c r="J584" s="3">
        <v>6521338</v>
      </c>
      <c r="K584" s="3">
        <f>I584+J584</f>
        <v>22143238</v>
      </c>
      <c r="L584" s="3">
        <v>14507837</v>
      </c>
      <c r="M584" s="3">
        <f>K584-L584</f>
        <v>7635401</v>
      </c>
      <c r="N584" s="3">
        <f>I584/E584</f>
        <v>4132.7777777777774</v>
      </c>
      <c r="O584" s="3">
        <f>M584/E584</f>
        <v>2019.9473544973546</v>
      </c>
      <c r="P584" s="18">
        <v>3.7</v>
      </c>
      <c r="Q584" s="2">
        <v>6</v>
      </c>
      <c r="R584" s="3">
        <v>126</v>
      </c>
    </row>
    <row r="585" spans="1:18" x14ac:dyDescent="0.2">
      <c r="A585" s="2" t="s">
        <v>73</v>
      </c>
      <c r="B585" s="2" t="s">
        <v>75</v>
      </c>
      <c r="C585" s="2">
        <v>4</v>
      </c>
      <c r="D585" s="13">
        <v>45778</v>
      </c>
      <c r="E585" s="3">
        <v>3906</v>
      </c>
      <c r="F585" s="3">
        <v>2583</v>
      </c>
      <c r="G585" s="17">
        <f>F585/E585</f>
        <v>0.66129032258064513</v>
      </c>
      <c r="H585" s="3">
        <v>6110</v>
      </c>
      <c r="I585" s="3">
        <f>F585*H585</f>
        <v>15782130</v>
      </c>
      <c r="J585" s="3">
        <v>4162889</v>
      </c>
      <c r="K585" s="3">
        <f>I585+J585</f>
        <v>19945019</v>
      </c>
      <c r="L585" s="3">
        <v>13606611</v>
      </c>
      <c r="M585" s="3">
        <f>K585-L585</f>
        <v>6338408</v>
      </c>
      <c r="N585" s="3">
        <f>I585/E585</f>
        <v>4040.483870967742</v>
      </c>
      <c r="O585" s="3">
        <f>M585/E585</f>
        <v>1622.7363031233999</v>
      </c>
      <c r="P585" s="18">
        <v>3.9</v>
      </c>
      <c r="Q585" s="2">
        <v>1</v>
      </c>
      <c r="R585" s="3">
        <v>128</v>
      </c>
    </row>
    <row r="586" spans="1:18" x14ac:dyDescent="0.2">
      <c r="A586" s="2" t="s">
        <v>73</v>
      </c>
      <c r="B586" s="2" t="s">
        <v>75</v>
      </c>
      <c r="C586" s="2">
        <v>4</v>
      </c>
      <c r="D586" s="13">
        <v>45809</v>
      </c>
      <c r="E586" s="3">
        <v>3780</v>
      </c>
      <c r="F586" s="3">
        <v>1929</v>
      </c>
      <c r="G586" s="17">
        <f>F586/E586</f>
        <v>0.51031746031746028</v>
      </c>
      <c r="H586" s="3">
        <v>5000</v>
      </c>
      <c r="I586" s="3">
        <f>F586*H586</f>
        <v>9645000</v>
      </c>
      <c r="J586" s="3">
        <v>4260039</v>
      </c>
      <c r="K586" s="3">
        <f>I586+J586</f>
        <v>13905039</v>
      </c>
      <c r="L586" s="3">
        <v>11341724</v>
      </c>
      <c r="M586" s="3">
        <f>K586-L586</f>
        <v>2563315</v>
      </c>
      <c r="N586" s="3">
        <f>I586/E586</f>
        <v>2551.5873015873017</v>
      </c>
      <c r="O586" s="3">
        <f>M586/E586</f>
        <v>678.12566137566137</v>
      </c>
      <c r="P586" s="18">
        <v>4.0999999999999996</v>
      </c>
      <c r="Q586" s="2">
        <v>3</v>
      </c>
      <c r="R586" s="3">
        <v>125</v>
      </c>
    </row>
    <row r="587" spans="1:18" x14ac:dyDescent="0.2">
      <c r="A587" s="2" t="s">
        <v>73</v>
      </c>
      <c r="B587" s="2" t="s">
        <v>75</v>
      </c>
      <c r="C587" s="2">
        <v>4</v>
      </c>
      <c r="D587" s="13">
        <v>45839</v>
      </c>
      <c r="E587" s="3">
        <v>3906</v>
      </c>
      <c r="F587" s="3">
        <v>1886</v>
      </c>
      <c r="G587" s="17">
        <f>F587/E587</f>
        <v>0.48284690220174092</v>
      </c>
      <c r="H587" s="3">
        <v>5010</v>
      </c>
      <c r="I587" s="3">
        <f>F587*H587</f>
        <v>9448860</v>
      </c>
      <c r="J587" s="3">
        <v>4083991</v>
      </c>
      <c r="K587" s="3">
        <f>I587+J587</f>
        <v>13532851</v>
      </c>
      <c r="L587" s="3">
        <v>11504047</v>
      </c>
      <c r="M587" s="3">
        <f>K587-L587</f>
        <v>2028804</v>
      </c>
      <c r="N587" s="3">
        <f>I587/E587</f>
        <v>2419.062980030722</v>
      </c>
      <c r="O587" s="3">
        <f>M587/E587</f>
        <v>519.40706605222738</v>
      </c>
      <c r="P587" s="18">
        <v>3.9</v>
      </c>
      <c r="Q587" s="2">
        <v>1</v>
      </c>
      <c r="R587" s="3">
        <v>132</v>
      </c>
    </row>
    <row r="588" spans="1:18" x14ac:dyDescent="0.2">
      <c r="A588" s="2" t="s">
        <v>73</v>
      </c>
      <c r="B588" s="2" t="s">
        <v>75</v>
      </c>
      <c r="C588" s="2">
        <v>4</v>
      </c>
      <c r="D588" s="13">
        <v>45870</v>
      </c>
      <c r="E588" s="3">
        <v>3906</v>
      </c>
      <c r="F588" s="3">
        <v>1803</v>
      </c>
      <c r="G588" s="17">
        <f>F588/E588</f>
        <v>0.46159754224270355</v>
      </c>
      <c r="H588" s="3">
        <v>4810</v>
      </c>
      <c r="I588" s="3">
        <f>F588*H588</f>
        <v>8672430</v>
      </c>
      <c r="J588" s="3">
        <v>2627001</v>
      </c>
      <c r="K588" s="3">
        <f>I588+J588</f>
        <v>11299431</v>
      </c>
      <c r="L588" s="3">
        <v>10427821</v>
      </c>
      <c r="M588" s="3">
        <f>K588-L588</f>
        <v>871610</v>
      </c>
      <c r="N588" s="3">
        <f>I588/E588</f>
        <v>2220.284178187404</v>
      </c>
      <c r="O588" s="3">
        <f>M588/E588</f>
        <v>223.14644137224784</v>
      </c>
      <c r="P588" s="18">
        <v>3.8</v>
      </c>
      <c r="Q588" s="2">
        <v>3</v>
      </c>
      <c r="R588" s="3">
        <v>123</v>
      </c>
    </row>
    <row r="589" spans="1:18" x14ac:dyDescent="0.2">
      <c r="A589" s="2" t="s">
        <v>73</v>
      </c>
      <c r="B589" s="2" t="s">
        <v>75</v>
      </c>
      <c r="C589" s="2">
        <v>4</v>
      </c>
      <c r="D589" s="13">
        <v>45901</v>
      </c>
      <c r="E589" s="3">
        <v>3780</v>
      </c>
      <c r="F589" s="3">
        <v>2110</v>
      </c>
      <c r="G589" s="17">
        <f>F589/E589</f>
        <v>0.55820105820105825</v>
      </c>
      <c r="H589" s="3">
        <v>4860</v>
      </c>
      <c r="I589" s="3">
        <f>F589*H589</f>
        <v>10254600</v>
      </c>
      <c r="J589" s="3">
        <v>3170864</v>
      </c>
      <c r="K589" s="3">
        <f>I589+J589</f>
        <v>13425464</v>
      </c>
      <c r="L589" s="3">
        <v>10659083</v>
      </c>
      <c r="M589" s="3">
        <f>K589-L589</f>
        <v>2766381</v>
      </c>
      <c r="N589" s="3">
        <f>I589/E589</f>
        <v>2712.8571428571427</v>
      </c>
      <c r="O589" s="3">
        <f>M589/E589</f>
        <v>731.84682539682535</v>
      </c>
      <c r="P589" s="18">
        <v>4</v>
      </c>
      <c r="Q589" s="2">
        <v>3</v>
      </c>
      <c r="R589" s="3">
        <v>123</v>
      </c>
    </row>
    <row r="590" spans="1:18" x14ac:dyDescent="0.2">
      <c r="A590" s="2" t="s">
        <v>73</v>
      </c>
      <c r="B590" s="2" t="s">
        <v>75</v>
      </c>
      <c r="C590" s="2">
        <v>4</v>
      </c>
      <c r="D590" s="13">
        <v>45931</v>
      </c>
      <c r="E590" s="3">
        <v>3906</v>
      </c>
      <c r="F590" s="3">
        <v>2865</v>
      </c>
      <c r="G590" s="17">
        <f>F590/E590</f>
        <v>0.73348694316436247</v>
      </c>
      <c r="H590" s="3">
        <v>6200</v>
      </c>
      <c r="I590" s="3">
        <f>F590*H590</f>
        <v>17763000</v>
      </c>
      <c r="J590" s="3">
        <v>5423522</v>
      </c>
      <c r="K590" s="3">
        <f>I590+J590</f>
        <v>23186522</v>
      </c>
      <c r="L590" s="3">
        <v>15125957</v>
      </c>
      <c r="M590" s="3">
        <f>K590-L590</f>
        <v>8060565</v>
      </c>
      <c r="N590" s="3">
        <f>I590/E590</f>
        <v>4547.6190476190477</v>
      </c>
      <c r="O590" s="3">
        <f>M590/E590</f>
        <v>2063.636712749616</v>
      </c>
      <c r="P590" s="18">
        <v>3.9</v>
      </c>
      <c r="Q590" s="2">
        <v>3</v>
      </c>
      <c r="R590" s="3">
        <v>123</v>
      </c>
    </row>
    <row r="591" spans="1:18" x14ac:dyDescent="0.2">
      <c r="A591" s="2" t="s">
        <v>73</v>
      </c>
      <c r="B591" s="2" t="s">
        <v>75</v>
      </c>
      <c r="C591" s="2">
        <v>4</v>
      </c>
      <c r="D591" s="13">
        <v>45962</v>
      </c>
      <c r="E591" s="3">
        <v>3780</v>
      </c>
      <c r="F591" s="3">
        <v>2980</v>
      </c>
      <c r="G591" s="17">
        <f>F591/E591</f>
        <v>0.78835978835978837</v>
      </c>
      <c r="H591" s="3">
        <v>7560</v>
      </c>
      <c r="I591" s="3">
        <f>F591*H591</f>
        <v>22528800</v>
      </c>
      <c r="J591" s="3">
        <v>9250936</v>
      </c>
      <c r="K591" s="3">
        <f>I591+J591</f>
        <v>31779736</v>
      </c>
      <c r="L591" s="3">
        <v>16589691</v>
      </c>
      <c r="M591" s="3">
        <f>K591-L591</f>
        <v>15190045</v>
      </c>
      <c r="N591" s="3">
        <f>I591/E591</f>
        <v>5960</v>
      </c>
      <c r="O591" s="3">
        <f>M591/E591</f>
        <v>4018.5304232804233</v>
      </c>
      <c r="P591" s="18">
        <v>4</v>
      </c>
      <c r="Q591" s="2">
        <v>1</v>
      </c>
      <c r="R591" s="3">
        <v>128</v>
      </c>
    </row>
    <row r="592" spans="1:18" x14ac:dyDescent="0.2">
      <c r="A592" s="2" t="s">
        <v>73</v>
      </c>
      <c r="B592" s="2" t="s">
        <v>75</v>
      </c>
      <c r="C592" s="2">
        <v>4</v>
      </c>
      <c r="D592" s="13">
        <v>45992</v>
      </c>
      <c r="E592" s="3">
        <v>3906</v>
      </c>
      <c r="F592" s="3">
        <v>3310</v>
      </c>
      <c r="G592" s="17">
        <f>F592/E592</f>
        <v>0.84741423451100872</v>
      </c>
      <c r="H592" s="3">
        <v>7560</v>
      </c>
      <c r="I592" s="3">
        <f>F592*H592</f>
        <v>25023600</v>
      </c>
      <c r="J592" s="3">
        <v>10443206</v>
      </c>
      <c r="K592" s="3">
        <f>I592+J592</f>
        <v>35466806</v>
      </c>
      <c r="L592" s="3">
        <v>18049646</v>
      </c>
      <c r="M592" s="3">
        <f>K592-L592</f>
        <v>17417160</v>
      </c>
      <c r="N592" s="3">
        <f>I592/E592</f>
        <v>6406.4516129032254</v>
      </c>
      <c r="O592" s="3">
        <f>M592/E592</f>
        <v>4459.0783410138247</v>
      </c>
      <c r="P592" s="18">
        <v>3.9</v>
      </c>
      <c r="Q592" s="2">
        <v>4</v>
      </c>
      <c r="R592" s="3">
        <v>125</v>
      </c>
    </row>
    <row r="593" spans="1:18" x14ac:dyDescent="0.2">
      <c r="A593" s="2" t="s">
        <v>73</v>
      </c>
      <c r="B593" s="2" t="s">
        <v>75</v>
      </c>
      <c r="C593" s="2">
        <v>4</v>
      </c>
      <c r="D593" s="13">
        <v>46023</v>
      </c>
      <c r="E593" s="3">
        <v>3906</v>
      </c>
      <c r="F593" s="3">
        <v>3380</v>
      </c>
      <c r="G593" s="17">
        <f>F593/E593</f>
        <v>0.86533538146441369</v>
      </c>
      <c r="H593" s="3">
        <v>7620</v>
      </c>
      <c r="I593" s="3">
        <f>F593*H593</f>
        <v>25755600</v>
      </c>
      <c r="J593" s="3">
        <v>8074710</v>
      </c>
      <c r="K593" s="3">
        <f>I593+J593</f>
        <v>33830310</v>
      </c>
      <c r="L593" s="3">
        <v>18359675</v>
      </c>
      <c r="M593" s="3">
        <f>K593-L593</f>
        <v>15470635</v>
      </c>
      <c r="N593" s="3">
        <f>I593/E593</f>
        <v>6593.8556067588324</v>
      </c>
      <c r="O593" s="3">
        <f>M593/E593</f>
        <v>3960.7360471070147</v>
      </c>
      <c r="P593" s="18">
        <v>3.9</v>
      </c>
      <c r="Q593" s="2">
        <v>4</v>
      </c>
      <c r="R593" s="3">
        <v>120</v>
      </c>
    </row>
    <row r="594" spans="1:18" x14ac:dyDescent="0.2">
      <c r="A594" s="2" t="s">
        <v>73</v>
      </c>
      <c r="B594" s="2" t="s">
        <v>75</v>
      </c>
      <c r="C594" s="2">
        <v>4</v>
      </c>
      <c r="D594" s="13">
        <v>46054</v>
      </c>
      <c r="E594" s="3">
        <v>3528</v>
      </c>
      <c r="F594" s="3">
        <v>3046</v>
      </c>
      <c r="G594" s="17">
        <f>F594/E594</f>
        <v>0.86337868480725621</v>
      </c>
      <c r="H594" s="3">
        <v>7680</v>
      </c>
      <c r="I594" s="3">
        <f>F594*H594</f>
        <v>23393280</v>
      </c>
      <c r="J594" s="3">
        <v>7571827</v>
      </c>
      <c r="K594" s="3">
        <f>I594+J594</f>
        <v>30965107</v>
      </c>
      <c r="L594" s="3">
        <v>16593836</v>
      </c>
      <c r="M594" s="3">
        <f>K594-L594</f>
        <v>14371271</v>
      </c>
      <c r="N594" s="3">
        <f>I594/E594</f>
        <v>6630.7482993197282</v>
      </c>
      <c r="O594" s="3">
        <f>M594/E594</f>
        <v>4073.4895124716554</v>
      </c>
      <c r="P594" s="18">
        <v>3.9</v>
      </c>
      <c r="Q594" s="2">
        <v>5</v>
      </c>
      <c r="R594" s="3">
        <v>126</v>
      </c>
    </row>
    <row r="595" spans="1:18" x14ac:dyDescent="0.2">
      <c r="A595" s="2" t="s">
        <v>73</v>
      </c>
      <c r="B595" s="2" t="s">
        <v>75</v>
      </c>
      <c r="C595" s="2">
        <v>4</v>
      </c>
      <c r="D595" s="13">
        <v>46082</v>
      </c>
      <c r="E595" s="3">
        <v>3906</v>
      </c>
      <c r="F595" s="3">
        <v>3275</v>
      </c>
      <c r="G595" s="17">
        <f>F595/E595</f>
        <v>0.83845366103430619</v>
      </c>
      <c r="H595" s="3">
        <v>8000</v>
      </c>
      <c r="I595" s="3">
        <f>F595*H595</f>
        <v>26200000</v>
      </c>
      <c r="J595" s="3">
        <v>10590803</v>
      </c>
      <c r="K595" s="3">
        <f>I595+J595</f>
        <v>36790803</v>
      </c>
      <c r="L595" s="3">
        <v>18856884</v>
      </c>
      <c r="M595" s="3">
        <f>K595-L595</f>
        <v>17933919</v>
      </c>
      <c r="N595" s="3">
        <f>I595/E595</f>
        <v>6707.6292882744492</v>
      </c>
      <c r="O595" s="3">
        <f>M595/E595</f>
        <v>4591.3771121351765</v>
      </c>
      <c r="P595" s="18">
        <v>3.8</v>
      </c>
      <c r="Q595" s="2">
        <v>1</v>
      </c>
      <c r="R595" s="3">
        <v>130</v>
      </c>
    </row>
    <row r="596" spans="1:18" x14ac:dyDescent="0.2">
      <c r="A596" s="2" t="s">
        <v>73</v>
      </c>
      <c r="B596" s="2" t="s">
        <v>75</v>
      </c>
      <c r="C596" s="2">
        <v>4</v>
      </c>
      <c r="D596" s="13">
        <v>46113</v>
      </c>
      <c r="E596" s="3">
        <v>3780</v>
      </c>
      <c r="F596" s="3">
        <v>2620</v>
      </c>
      <c r="G596" s="17">
        <f>F596/E596</f>
        <v>0.69312169312169314</v>
      </c>
      <c r="H596" s="3">
        <v>6490</v>
      </c>
      <c r="I596" s="3">
        <f>F596*H596</f>
        <v>17003800</v>
      </c>
      <c r="J596" s="3">
        <v>3868602</v>
      </c>
      <c r="K596" s="3">
        <f>I596+J596</f>
        <v>20872402</v>
      </c>
      <c r="L596" s="3">
        <v>13974264</v>
      </c>
      <c r="M596" s="3">
        <f>K596-L596</f>
        <v>6898138</v>
      </c>
      <c r="N596" s="3">
        <f>I596/E596</f>
        <v>4498.3597883597886</v>
      </c>
      <c r="O596" s="3">
        <f>M596/E596</f>
        <v>1824.9042328042328</v>
      </c>
      <c r="P596" s="18">
        <v>4.2</v>
      </c>
      <c r="Q596" s="2">
        <v>3</v>
      </c>
      <c r="R596" s="3">
        <v>132</v>
      </c>
    </row>
    <row r="597" spans="1:18" x14ac:dyDescent="0.2">
      <c r="A597" s="2" t="s">
        <v>73</v>
      </c>
      <c r="B597" s="2" t="s">
        <v>75</v>
      </c>
      <c r="C597" s="2">
        <v>4</v>
      </c>
      <c r="D597" s="13">
        <v>46143</v>
      </c>
      <c r="E597" s="3">
        <v>3906</v>
      </c>
      <c r="F597" s="3">
        <v>2692</v>
      </c>
      <c r="G597" s="17">
        <f>F597/E597</f>
        <v>0.68919610855094726</v>
      </c>
      <c r="H597" s="3">
        <v>6430</v>
      </c>
      <c r="I597" s="3">
        <f>F597*H597</f>
        <v>17309560</v>
      </c>
      <c r="J597" s="3">
        <v>6637762</v>
      </c>
      <c r="K597" s="3">
        <f>I597+J597</f>
        <v>23947322</v>
      </c>
      <c r="L597" s="3">
        <v>15404717</v>
      </c>
      <c r="M597" s="3">
        <f>K597-L597</f>
        <v>8542605</v>
      </c>
      <c r="N597" s="3">
        <f>I597/E597</f>
        <v>4431.5309779825911</v>
      </c>
      <c r="O597" s="3">
        <f>M597/E597</f>
        <v>2187.0468509984639</v>
      </c>
      <c r="P597" s="18">
        <v>3.6</v>
      </c>
      <c r="Q597" s="2">
        <v>4</v>
      </c>
      <c r="R597" s="3">
        <v>127</v>
      </c>
    </row>
    <row r="598" spans="1:18" x14ac:dyDescent="0.2">
      <c r="A598" s="2" t="s">
        <v>73</v>
      </c>
      <c r="B598" s="2" t="s">
        <v>75</v>
      </c>
      <c r="C598" s="2">
        <v>4</v>
      </c>
      <c r="D598" s="13">
        <v>46174</v>
      </c>
      <c r="E598" s="3">
        <v>3780</v>
      </c>
      <c r="F598" s="3">
        <v>2168</v>
      </c>
      <c r="G598" s="17">
        <f>F598/E598</f>
        <v>0.57354497354497358</v>
      </c>
      <c r="H598" s="3">
        <v>5010</v>
      </c>
      <c r="I598" s="3">
        <f>F598*H598</f>
        <v>10861680</v>
      </c>
      <c r="J598" s="3">
        <v>4271361</v>
      </c>
      <c r="K598" s="3">
        <f>I598+J598</f>
        <v>15133041</v>
      </c>
      <c r="L598" s="3">
        <v>12221129</v>
      </c>
      <c r="M598" s="3">
        <f>K598-L598</f>
        <v>2911912</v>
      </c>
      <c r="N598" s="3">
        <f>I598/E598</f>
        <v>2873.4603174603176</v>
      </c>
      <c r="O598" s="3">
        <f>M598/E598</f>
        <v>770.3470899470899</v>
      </c>
      <c r="P598" s="18">
        <v>4</v>
      </c>
      <c r="Q598" s="2">
        <v>1</v>
      </c>
      <c r="R598" s="3">
        <v>122</v>
      </c>
    </row>
    <row r="599" spans="1:18" x14ac:dyDescent="0.2">
      <c r="A599" s="2" t="s">
        <v>73</v>
      </c>
      <c r="B599" s="2" t="s">
        <v>75</v>
      </c>
      <c r="C599" s="2">
        <v>4</v>
      </c>
      <c r="D599" s="13">
        <v>46204</v>
      </c>
      <c r="E599" s="3">
        <v>3906</v>
      </c>
      <c r="F599" s="3">
        <v>2233</v>
      </c>
      <c r="G599" s="17">
        <f>F599/E599</f>
        <v>0.57168458781362008</v>
      </c>
      <c r="H599" s="3">
        <v>5240</v>
      </c>
      <c r="I599" s="3">
        <f>F599*H599</f>
        <v>11700920</v>
      </c>
      <c r="J599" s="3">
        <v>2815524</v>
      </c>
      <c r="K599" s="3">
        <f>I599+J599</f>
        <v>14516444</v>
      </c>
      <c r="L599" s="3">
        <v>11894429</v>
      </c>
      <c r="M599" s="3">
        <f>K599-L599</f>
        <v>2622015</v>
      </c>
      <c r="N599" s="3">
        <f>I599/E599</f>
        <v>2995.6272401433694</v>
      </c>
      <c r="O599" s="3">
        <f>M599/E599</f>
        <v>671.27880184331798</v>
      </c>
      <c r="P599" s="18">
        <v>3.8</v>
      </c>
      <c r="Q599" s="2">
        <v>0</v>
      </c>
      <c r="R599" s="3">
        <v>126</v>
      </c>
    </row>
    <row r="600" spans="1:18" x14ac:dyDescent="0.2">
      <c r="A600" s="2" t="s">
        <v>73</v>
      </c>
      <c r="B600" s="2" t="s">
        <v>75</v>
      </c>
      <c r="C600" s="2">
        <v>4</v>
      </c>
      <c r="D600" s="13">
        <v>46235</v>
      </c>
      <c r="E600" s="3">
        <v>3906</v>
      </c>
      <c r="F600" s="3">
        <v>1991</v>
      </c>
      <c r="G600" s="17">
        <f>F600/E600</f>
        <v>0.50972862263184848</v>
      </c>
      <c r="H600" s="3">
        <v>5300</v>
      </c>
      <c r="I600" s="3">
        <f>F600*H600</f>
        <v>10552300</v>
      </c>
      <c r="J600" s="3">
        <v>2477834</v>
      </c>
      <c r="K600" s="3">
        <f>I600+J600</f>
        <v>13030134</v>
      </c>
      <c r="L600" s="3">
        <v>10948358</v>
      </c>
      <c r="M600" s="3">
        <f>K600-L600</f>
        <v>2081776</v>
      </c>
      <c r="N600" s="3">
        <f>I600/E600</f>
        <v>2701.5616999487966</v>
      </c>
      <c r="O600" s="3">
        <f>M600/E600</f>
        <v>532.96876600102405</v>
      </c>
      <c r="P600" s="18">
        <v>4</v>
      </c>
      <c r="Q600" s="2">
        <v>0</v>
      </c>
      <c r="R600" s="3">
        <v>132</v>
      </c>
    </row>
    <row r="601" spans="1:18" x14ac:dyDescent="0.2">
      <c r="A601" s="2" t="s">
        <v>73</v>
      </c>
      <c r="B601" s="2" t="s">
        <v>75</v>
      </c>
      <c r="C601" s="2">
        <v>4</v>
      </c>
      <c r="D601" s="13">
        <v>46266</v>
      </c>
      <c r="E601" s="3">
        <v>3780</v>
      </c>
      <c r="F601" s="3">
        <v>1961</v>
      </c>
      <c r="G601" s="17">
        <f>F601/E601</f>
        <v>0.51878306878306879</v>
      </c>
      <c r="H601" s="3">
        <v>5070</v>
      </c>
      <c r="I601" s="3">
        <f>F601*H601</f>
        <v>9942270</v>
      </c>
      <c r="J601" s="3">
        <v>4111512</v>
      </c>
      <c r="K601" s="3">
        <f>I601+J601</f>
        <v>14053782</v>
      </c>
      <c r="L601" s="3">
        <v>10828139</v>
      </c>
      <c r="M601" s="3">
        <f>K601-L601</f>
        <v>3225643</v>
      </c>
      <c r="N601" s="3">
        <f>I601/E601</f>
        <v>2630.2301587301586</v>
      </c>
      <c r="O601" s="3">
        <f>M601/E601</f>
        <v>853.34470899470898</v>
      </c>
      <c r="P601" s="18">
        <v>3.7</v>
      </c>
      <c r="Q601" s="2">
        <v>4</v>
      </c>
      <c r="R601" s="3">
        <v>123</v>
      </c>
    </row>
    <row r="602" spans="1:18" x14ac:dyDescent="0.2">
      <c r="A602" s="2" t="s">
        <v>77</v>
      </c>
      <c r="B602" s="2" t="s">
        <v>75</v>
      </c>
      <c r="C602" s="2">
        <v>4</v>
      </c>
      <c r="D602" s="13">
        <v>45566</v>
      </c>
      <c r="E602" s="3">
        <v>2883</v>
      </c>
      <c r="F602" s="3">
        <v>2068</v>
      </c>
      <c r="G602" s="17">
        <f>F602/E602</f>
        <v>0.71730835934790149</v>
      </c>
      <c r="H602" s="3">
        <v>5850</v>
      </c>
      <c r="I602" s="3">
        <f>F602*H602</f>
        <v>12097800</v>
      </c>
      <c r="J602" s="3">
        <v>5297231</v>
      </c>
      <c r="K602" s="3">
        <f>I602+J602</f>
        <v>17395031</v>
      </c>
      <c r="L602" s="3">
        <v>10311095</v>
      </c>
      <c r="M602" s="3">
        <f>K602-L602</f>
        <v>7083936</v>
      </c>
      <c r="N602" s="3">
        <f>I602/E602</f>
        <v>4196.2539021852235</v>
      </c>
      <c r="O602" s="3">
        <f>M602/E602</f>
        <v>2457.1404786680541</v>
      </c>
      <c r="P602" s="18">
        <v>4.2</v>
      </c>
      <c r="Q602" s="2">
        <v>2</v>
      </c>
      <c r="R602" s="3">
        <v>96</v>
      </c>
    </row>
    <row r="603" spans="1:18" x14ac:dyDescent="0.2">
      <c r="A603" s="2" t="s">
        <v>77</v>
      </c>
      <c r="B603" s="2" t="s">
        <v>75</v>
      </c>
      <c r="C603" s="2">
        <v>4</v>
      </c>
      <c r="D603" s="13">
        <v>45597</v>
      </c>
      <c r="E603" s="3">
        <v>2790</v>
      </c>
      <c r="F603" s="3">
        <v>2427</v>
      </c>
      <c r="G603" s="17">
        <f>F603/E603</f>
        <v>0.86989247311827955</v>
      </c>
      <c r="H603" s="3">
        <v>7220</v>
      </c>
      <c r="I603" s="3">
        <f>F603*H603</f>
        <v>17522940</v>
      </c>
      <c r="J603" s="3">
        <v>4984857</v>
      </c>
      <c r="K603" s="3">
        <f>I603+J603</f>
        <v>22507797</v>
      </c>
      <c r="L603" s="3">
        <v>12065318</v>
      </c>
      <c r="M603" s="3">
        <f>K603-L603</f>
        <v>10442479</v>
      </c>
      <c r="N603" s="3">
        <f>I603/E603</f>
        <v>6280.6236559139788</v>
      </c>
      <c r="O603" s="3">
        <f>M603/E603</f>
        <v>3742.8240143369176</v>
      </c>
      <c r="P603" s="18">
        <v>4.2</v>
      </c>
      <c r="Q603" s="2">
        <v>3</v>
      </c>
      <c r="R603" s="3">
        <v>90</v>
      </c>
    </row>
    <row r="604" spans="1:18" x14ac:dyDescent="0.2">
      <c r="A604" s="2" t="s">
        <v>77</v>
      </c>
      <c r="B604" s="2" t="s">
        <v>75</v>
      </c>
      <c r="C604" s="2">
        <v>4</v>
      </c>
      <c r="D604" s="13">
        <v>45627</v>
      </c>
      <c r="E604" s="3">
        <v>2883</v>
      </c>
      <c r="F604" s="3">
        <v>2446</v>
      </c>
      <c r="G604" s="17">
        <f>F604/E604</f>
        <v>0.84842178286507108</v>
      </c>
      <c r="H604" s="3">
        <v>7330</v>
      </c>
      <c r="I604" s="3">
        <f>F604*H604</f>
        <v>17929180</v>
      </c>
      <c r="J604" s="3">
        <v>6954039</v>
      </c>
      <c r="K604" s="3">
        <f>I604+J604</f>
        <v>24883219</v>
      </c>
      <c r="L604" s="3">
        <v>13475041</v>
      </c>
      <c r="M604" s="3">
        <f>K604-L604</f>
        <v>11408178</v>
      </c>
      <c r="N604" s="3">
        <f>I604/E604</f>
        <v>6218.9316684009709</v>
      </c>
      <c r="O604" s="3">
        <f>M604/E604</f>
        <v>3957.0509885535898</v>
      </c>
      <c r="P604" s="18">
        <v>4</v>
      </c>
      <c r="Q604" s="2">
        <v>5</v>
      </c>
      <c r="R604" s="3">
        <v>95</v>
      </c>
    </row>
    <row r="605" spans="1:18" x14ac:dyDescent="0.2">
      <c r="A605" s="2" t="s">
        <v>77</v>
      </c>
      <c r="B605" s="2" t="s">
        <v>75</v>
      </c>
      <c r="C605" s="2">
        <v>4</v>
      </c>
      <c r="D605" s="13">
        <v>45658</v>
      </c>
      <c r="E605" s="3">
        <v>2883</v>
      </c>
      <c r="F605" s="3">
        <v>2358</v>
      </c>
      <c r="G605" s="17">
        <f>F605/E605</f>
        <v>0.81789802289281999</v>
      </c>
      <c r="H605" s="3">
        <v>7040</v>
      </c>
      <c r="I605" s="3">
        <f>F605*H605</f>
        <v>16600320</v>
      </c>
      <c r="J605" s="3">
        <v>4161693</v>
      </c>
      <c r="K605" s="3">
        <f>I605+J605</f>
        <v>20762013</v>
      </c>
      <c r="L605" s="3">
        <v>12363414</v>
      </c>
      <c r="M605" s="3">
        <f>K605-L605</f>
        <v>8398599</v>
      </c>
      <c r="N605" s="3">
        <f>I605/E605</f>
        <v>5758.0020811654531</v>
      </c>
      <c r="O605" s="3">
        <f>M605/E605</f>
        <v>2913.1456815816859</v>
      </c>
      <c r="P605" s="18">
        <v>3.8</v>
      </c>
      <c r="Q605" s="2">
        <v>4</v>
      </c>
      <c r="R605" s="3">
        <v>94</v>
      </c>
    </row>
    <row r="606" spans="1:18" x14ac:dyDescent="0.2">
      <c r="A606" s="2" t="s">
        <v>77</v>
      </c>
      <c r="B606" s="2" t="s">
        <v>75</v>
      </c>
      <c r="C606" s="2">
        <v>4</v>
      </c>
      <c r="D606" s="13">
        <v>45689</v>
      </c>
      <c r="E606" s="3">
        <v>2604</v>
      </c>
      <c r="F606" s="3">
        <v>2236</v>
      </c>
      <c r="G606" s="17">
        <f>F606/E606</f>
        <v>0.85867895545314898</v>
      </c>
      <c r="H606" s="3">
        <v>7080</v>
      </c>
      <c r="I606" s="3">
        <f>F606*H606</f>
        <v>15830880</v>
      </c>
      <c r="J606" s="3">
        <v>3979047</v>
      </c>
      <c r="K606" s="3">
        <f>I606+J606</f>
        <v>19809927</v>
      </c>
      <c r="L606" s="3">
        <v>10588363</v>
      </c>
      <c r="M606" s="3">
        <f>K606-L606</f>
        <v>9221564</v>
      </c>
      <c r="N606" s="3">
        <f>I606/E606</f>
        <v>6079.4470046082952</v>
      </c>
      <c r="O606" s="3">
        <f>M606/E606</f>
        <v>3541.3072196620583</v>
      </c>
      <c r="P606" s="18">
        <v>3.9</v>
      </c>
      <c r="Q606" s="2">
        <v>2</v>
      </c>
      <c r="R606" s="3">
        <v>92</v>
      </c>
    </row>
    <row r="607" spans="1:18" x14ac:dyDescent="0.2">
      <c r="A607" s="2" t="s">
        <v>77</v>
      </c>
      <c r="B607" s="2" t="s">
        <v>75</v>
      </c>
      <c r="C607" s="2">
        <v>4</v>
      </c>
      <c r="D607" s="13">
        <v>45717</v>
      </c>
      <c r="E607" s="3">
        <v>2883</v>
      </c>
      <c r="F607" s="3">
        <v>2498</v>
      </c>
      <c r="G607" s="17">
        <f>F607/E607</f>
        <v>0.86645855012140127</v>
      </c>
      <c r="H607" s="3">
        <v>7550</v>
      </c>
      <c r="I607" s="3">
        <f>F607*H607</f>
        <v>18859900</v>
      </c>
      <c r="J607" s="3">
        <v>5084082</v>
      </c>
      <c r="K607" s="3">
        <f>I607+J607</f>
        <v>23943982</v>
      </c>
      <c r="L607" s="3">
        <v>13316234</v>
      </c>
      <c r="M607" s="3">
        <f>K607-L607</f>
        <v>10627748</v>
      </c>
      <c r="N607" s="3">
        <f>I607/E607</f>
        <v>6541.7620534165799</v>
      </c>
      <c r="O607" s="3">
        <f>M607/E607</f>
        <v>3686.3503295178634</v>
      </c>
      <c r="P607" s="18">
        <v>4.0999999999999996</v>
      </c>
      <c r="Q607" s="2">
        <v>1</v>
      </c>
      <c r="R607" s="3">
        <v>90</v>
      </c>
    </row>
    <row r="608" spans="1:18" x14ac:dyDescent="0.2">
      <c r="A608" s="2" t="s">
        <v>77</v>
      </c>
      <c r="B608" s="2" t="s">
        <v>75</v>
      </c>
      <c r="C608" s="2">
        <v>4</v>
      </c>
      <c r="D608" s="13">
        <v>45748</v>
      </c>
      <c r="E608" s="3">
        <v>2790</v>
      </c>
      <c r="F608" s="3">
        <v>2101</v>
      </c>
      <c r="G608" s="17">
        <f>F608/E608</f>
        <v>0.75304659498207882</v>
      </c>
      <c r="H608" s="3">
        <v>5710</v>
      </c>
      <c r="I608" s="3">
        <f>F608*H608</f>
        <v>11996710</v>
      </c>
      <c r="J608" s="3">
        <v>3339127</v>
      </c>
      <c r="K608" s="3">
        <f>I608+J608</f>
        <v>15335837</v>
      </c>
      <c r="L608" s="3">
        <v>9800703</v>
      </c>
      <c r="M608" s="3">
        <f>K608-L608</f>
        <v>5535134</v>
      </c>
      <c r="N608" s="3">
        <f>I608/E608</f>
        <v>4299.8960573476706</v>
      </c>
      <c r="O608" s="3">
        <f>M608/E608</f>
        <v>1983.9189964157706</v>
      </c>
      <c r="P608" s="18">
        <v>4</v>
      </c>
      <c r="Q608" s="2">
        <v>0</v>
      </c>
      <c r="R608" s="3">
        <v>89</v>
      </c>
    </row>
    <row r="609" spans="1:18" x14ac:dyDescent="0.2">
      <c r="A609" s="2" t="s">
        <v>77</v>
      </c>
      <c r="B609" s="2" t="s">
        <v>75</v>
      </c>
      <c r="C609" s="2">
        <v>4</v>
      </c>
      <c r="D609" s="13">
        <v>45778</v>
      </c>
      <c r="E609" s="3">
        <v>2883</v>
      </c>
      <c r="F609" s="3">
        <v>2169</v>
      </c>
      <c r="G609" s="17">
        <f>F609/E609</f>
        <v>0.75234131113423519</v>
      </c>
      <c r="H609" s="3">
        <v>5950</v>
      </c>
      <c r="I609" s="3">
        <f>F609*H609</f>
        <v>12905550</v>
      </c>
      <c r="J609" s="3">
        <v>4828938</v>
      </c>
      <c r="K609" s="3">
        <f>I609+J609</f>
        <v>17734488</v>
      </c>
      <c r="L609" s="3">
        <v>10704437</v>
      </c>
      <c r="M609" s="3">
        <f>K609-L609</f>
        <v>7030051</v>
      </c>
      <c r="N609" s="3">
        <f>I609/E609</f>
        <v>4476.430801248699</v>
      </c>
      <c r="O609" s="3">
        <f>M609/E609</f>
        <v>2438.4498785986821</v>
      </c>
      <c r="P609" s="18">
        <v>4.0999999999999996</v>
      </c>
      <c r="Q609" s="2">
        <v>3</v>
      </c>
      <c r="R609" s="3">
        <v>93</v>
      </c>
    </row>
    <row r="610" spans="1:18" x14ac:dyDescent="0.2">
      <c r="A610" s="2" t="s">
        <v>77</v>
      </c>
      <c r="B610" s="2" t="s">
        <v>75</v>
      </c>
      <c r="C610" s="2">
        <v>4</v>
      </c>
      <c r="D610" s="13">
        <v>45809</v>
      </c>
      <c r="E610" s="3">
        <v>2790</v>
      </c>
      <c r="F610" s="3">
        <v>1378</v>
      </c>
      <c r="G610" s="17">
        <f>F610/E610</f>
        <v>0.4939068100358423</v>
      </c>
      <c r="H610" s="3">
        <v>4870</v>
      </c>
      <c r="I610" s="3">
        <f>F610*H610</f>
        <v>6710860</v>
      </c>
      <c r="J610" s="3">
        <v>1492914</v>
      </c>
      <c r="K610" s="3">
        <f>I610+J610</f>
        <v>8203774</v>
      </c>
      <c r="L610" s="3">
        <v>7744294</v>
      </c>
      <c r="M610" s="3">
        <f>K610-L610</f>
        <v>459480</v>
      </c>
      <c r="N610" s="3">
        <f>I610/E610</f>
        <v>2405.326164874552</v>
      </c>
      <c r="O610" s="3">
        <f>M610/E610</f>
        <v>164.68817204301075</v>
      </c>
      <c r="P610" s="18">
        <v>3.8</v>
      </c>
      <c r="Q610" s="2">
        <v>2</v>
      </c>
      <c r="R610" s="3">
        <v>90</v>
      </c>
    </row>
    <row r="611" spans="1:18" x14ac:dyDescent="0.2">
      <c r="A611" s="2" t="s">
        <v>77</v>
      </c>
      <c r="B611" s="2" t="s">
        <v>75</v>
      </c>
      <c r="C611" s="2">
        <v>4</v>
      </c>
      <c r="D611" s="13">
        <v>45839</v>
      </c>
      <c r="E611" s="3">
        <v>2883</v>
      </c>
      <c r="F611" s="3">
        <v>1439</v>
      </c>
      <c r="G611" s="17">
        <f>F611/E611</f>
        <v>0.49913284772806105</v>
      </c>
      <c r="H611" s="3">
        <v>4720</v>
      </c>
      <c r="I611" s="3">
        <f>F611*H611</f>
        <v>6792080</v>
      </c>
      <c r="J611" s="3">
        <v>2447125</v>
      </c>
      <c r="K611" s="3">
        <f>I611+J611</f>
        <v>9239205</v>
      </c>
      <c r="L611" s="3">
        <v>8179060</v>
      </c>
      <c r="M611" s="3">
        <f>K611-L611</f>
        <v>1060145</v>
      </c>
      <c r="N611" s="3">
        <f>I611/E611</f>
        <v>2355.9070412764481</v>
      </c>
      <c r="O611" s="3">
        <f>M611/E611</f>
        <v>367.72285813388834</v>
      </c>
      <c r="P611" s="18">
        <v>4</v>
      </c>
      <c r="Q611" s="2">
        <v>0</v>
      </c>
      <c r="R611" s="3">
        <v>91</v>
      </c>
    </row>
    <row r="612" spans="1:18" x14ac:dyDescent="0.2">
      <c r="A612" s="2" t="s">
        <v>77</v>
      </c>
      <c r="B612" s="2" t="s">
        <v>75</v>
      </c>
      <c r="C612" s="2">
        <v>4</v>
      </c>
      <c r="D612" s="13">
        <v>45870</v>
      </c>
      <c r="E612" s="3">
        <v>2883</v>
      </c>
      <c r="F612" s="3">
        <v>1788</v>
      </c>
      <c r="G612" s="17">
        <f>F612/E612</f>
        <v>0.62018730489073881</v>
      </c>
      <c r="H612" s="3">
        <v>4890</v>
      </c>
      <c r="I612" s="3">
        <f>F612*H612</f>
        <v>8743320</v>
      </c>
      <c r="J612" s="3">
        <v>2037482</v>
      </c>
      <c r="K612" s="3">
        <f>I612+J612</f>
        <v>10780802</v>
      </c>
      <c r="L612" s="3">
        <v>8299164</v>
      </c>
      <c r="M612" s="3">
        <f>K612-L612</f>
        <v>2481638</v>
      </c>
      <c r="N612" s="3">
        <f>I612/E612</f>
        <v>3032.715920915713</v>
      </c>
      <c r="O612" s="3">
        <f>M612/E612</f>
        <v>860.78321193201521</v>
      </c>
      <c r="P612" s="18">
        <v>4.0999999999999996</v>
      </c>
      <c r="Q612" s="2">
        <v>7</v>
      </c>
      <c r="R612" s="3">
        <v>92</v>
      </c>
    </row>
    <row r="613" spans="1:18" x14ac:dyDescent="0.2">
      <c r="A613" s="2" t="s">
        <v>77</v>
      </c>
      <c r="B613" s="2" t="s">
        <v>75</v>
      </c>
      <c r="C613" s="2">
        <v>4</v>
      </c>
      <c r="D613" s="13">
        <v>45901</v>
      </c>
      <c r="E613" s="3">
        <v>2790</v>
      </c>
      <c r="F613" s="3">
        <v>1577</v>
      </c>
      <c r="G613" s="17">
        <f>F613/E613</f>
        <v>0.56523297491039426</v>
      </c>
      <c r="H613" s="3">
        <v>4590</v>
      </c>
      <c r="I613" s="3">
        <f>F613*H613</f>
        <v>7238430</v>
      </c>
      <c r="J613" s="3">
        <v>3160003</v>
      </c>
      <c r="K613" s="3">
        <f>I613+J613</f>
        <v>10398433</v>
      </c>
      <c r="L613" s="3">
        <v>7934199</v>
      </c>
      <c r="M613" s="3">
        <f>K613-L613</f>
        <v>2464234</v>
      </c>
      <c r="N613" s="3">
        <f>I613/E613</f>
        <v>2594.4193548387098</v>
      </c>
      <c r="O613" s="3">
        <f>M613/E613</f>
        <v>883.23799283154119</v>
      </c>
      <c r="P613" s="18">
        <v>4</v>
      </c>
      <c r="Q613" s="2">
        <v>1</v>
      </c>
      <c r="R613" s="3">
        <v>90</v>
      </c>
    </row>
    <row r="614" spans="1:18" x14ac:dyDescent="0.2">
      <c r="A614" s="2" t="s">
        <v>77</v>
      </c>
      <c r="B614" s="2" t="s">
        <v>75</v>
      </c>
      <c r="C614" s="2">
        <v>4</v>
      </c>
      <c r="D614" s="13">
        <v>45931</v>
      </c>
      <c r="E614" s="3">
        <v>2883</v>
      </c>
      <c r="F614" s="3">
        <v>2266</v>
      </c>
      <c r="G614" s="17">
        <f>F614/E614</f>
        <v>0.78598681928546654</v>
      </c>
      <c r="H614" s="3">
        <v>6010</v>
      </c>
      <c r="I614" s="3">
        <f>F614*H614</f>
        <v>13618660</v>
      </c>
      <c r="J614" s="3">
        <v>5406662</v>
      </c>
      <c r="K614" s="3">
        <f>I614+J614</f>
        <v>19025322</v>
      </c>
      <c r="L614" s="3">
        <v>11562540</v>
      </c>
      <c r="M614" s="3">
        <f>K614-L614</f>
        <v>7462782</v>
      </c>
      <c r="N614" s="3">
        <f>I614/E614</f>
        <v>4723.7807839056541</v>
      </c>
      <c r="O614" s="3">
        <f>M614/E614</f>
        <v>2588.5473465140481</v>
      </c>
      <c r="P614" s="18">
        <v>3.9</v>
      </c>
      <c r="Q614" s="2">
        <v>3</v>
      </c>
      <c r="R614" s="3">
        <v>90</v>
      </c>
    </row>
    <row r="615" spans="1:18" x14ac:dyDescent="0.2">
      <c r="A615" s="2" t="s">
        <v>77</v>
      </c>
      <c r="B615" s="2" t="s">
        <v>75</v>
      </c>
      <c r="C615" s="2">
        <v>4</v>
      </c>
      <c r="D615" s="13">
        <v>45962</v>
      </c>
      <c r="E615" s="3">
        <v>2790</v>
      </c>
      <c r="F615" s="3">
        <v>2471</v>
      </c>
      <c r="G615" s="17">
        <f>F615/E615</f>
        <v>0.88566308243727598</v>
      </c>
      <c r="H615" s="3">
        <v>7210</v>
      </c>
      <c r="I615" s="3">
        <f>F615*H615</f>
        <v>17815910</v>
      </c>
      <c r="J615" s="3">
        <v>5029364</v>
      </c>
      <c r="K615" s="3">
        <f>I615+J615</f>
        <v>22845274</v>
      </c>
      <c r="L615" s="3">
        <v>12824268</v>
      </c>
      <c r="M615" s="3">
        <f>K615-L615</f>
        <v>10021006</v>
      </c>
      <c r="N615" s="3">
        <f>I615/E615</f>
        <v>6385.6308243727599</v>
      </c>
      <c r="O615" s="3">
        <f>M615/E615</f>
        <v>3591.7584229390682</v>
      </c>
      <c r="P615" s="18">
        <v>4.0999999999999996</v>
      </c>
      <c r="Q615" s="2">
        <v>6</v>
      </c>
      <c r="R615" s="3">
        <v>96</v>
      </c>
    </row>
    <row r="616" spans="1:18" x14ac:dyDescent="0.2">
      <c r="A616" s="2" t="s">
        <v>77</v>
      </c>
      <c r="B616" s="2" t="s">
        <v>75</v>
      </c>
      <c r="C616" s="2">
        <v>4</v>
      </c>
      <c r="D616" s="13">
        <v>45992</v>
      </c>
      <c r="E616" s="3">
        <v>2883</v>
      </c>
      <c r="F616" s="3">
        <v>2588</v>
      </c>
      <c r="G616" s="17">
        <f>F616/E616</f>
        <v>0.8976760319112036</v>
      </c>
      <c r="H616" s="3">
        <v>7250</v>
      </c>
      <c r="I616" s="3">
        <f>F616*H616</f>
        <v>18763000</v>
      </c>
      <c r="J616" s="3">
        <v>6459017</v>
      </c>
      <c r="K616" s="3">
        <f>I616+J616</f>
        <v>25222017</v>
      </c>
      <c r="L616" s="3">
        <v>13198132</v>
      </c>
      <c r="M616" s="3">
        <f>K616-L616</f>
        <v>12023885</v>
      </c>
      <c r="N616" s="3">
        <f>I616/E616</f>
        <v>6508.1512313562262</v>
      </c>
      <c r="O616" s="3">
        <f>M616/E616</f>
        <v>4170.6156781130767</v>
      </c>
      <c r="P616" s="18">
        <v>3.9</v>
      </c>
      <c r="Q616" s="2">
        <v>3</v>
      </c>
      <c r="R616" s="3">
        <v>97</v>
      </c>
    </row>
    <row r="617" spans="1:18" x14ac:dyDescent="0.2">
      <c r="A617" s="2" t="s">
        <v>77</v>
      </c>
      <c r="B617" s="2" t="s">
        <v>75</v>
      </c>
      <c r="C617" s="2">
        <v>4</v>
      </c>
      <c r="D617" s="13">
        <v>46023</v>
      </c>
      <c r="E617" s="3">
        <v>2883</v>
      </c>
      <c r="F617" s="3">
        <v>2505</v>
      </c>
      <c r="G617" s="17">
        <f>F617/E617</f>
        <v>0.86888657648283041</v>
      </c>
      <c r="H617" s="3">
        <v>7730</v>
      </c>
      <c r="I617" s="3">
        <f>F617*H617</f>
        <v>19363650</v>
      </c>
      <c r="J617" s="3">
        <v>7865221</v>
      </c>
      <c r="K617" s="3">
        <f>I617+J617</f>
        <v>27228871</v>
      </c>
      <c r="L617" s="3">
        <v>14328973</v>
      </c>
      <c r="M617" s="3">
        <f>K617-L617</f>
        <v>12899898</v>
      </c>
      <c r="N617" s="3">
        <f>I617/E617</f>
        <v>6716.493236212279</v>
      </c>
      <c r="O617" s="3">
        <f>M617/E617</f>
        <v>4474.4703433922996</v>
      </c>
      <c r="P617" s="18">
        <v>4</v>
      </c>
      <c r="Q617" s="2">
        <v>2</v>
      </c>
      <c r="R617" s="3">
        <v>97</v>
      </c>
    </row>
    <row r="618" spans="1:18" x14ac:dyDescent="0.2">
      <c r="A618" s="2" t="s">
        <v>77</v>
      </c>
      <c r="B618" s="2" t="s">
        <v>75</v>
      </c>
      <c r="C618" s="2">
        <v>4</v>
      </c>
      <c r="D618" s="13">
        <v>46054</v>
      </c>
      <c r="E618" s="3">
        <v>2604</v>
      </c>
      <c r="F618" s="3">
        <v>2390</v>
      </c>
      <c r="G618" s="17">
        <f>F618/E618</f>
        <v>0.9178187403993856</v>
      </c>
      <c r="H618" s="3">
        <v>7290</v>
      </c>
      <c r="I618" s="3">
        <f>F618*H618</f>
        <v>17423100</v>
      </c>
      <c r="J618" s="3">
        <v>5653279</v>
      </c>
      <c r="K618" s="3">
        <f>I618+J618</f>
        <v>23076379</v>
      </c>
      <c r="L618" s="3">
        <v>11661405</v>
      </c>
      <c r="M618" s="3">
        <f>K618-L618</f>
        <v>11414974</v>
      </c>
      <c r="N618" s="3">
        <f>I618/E618</f>
        <v>6690.8986175115206</v>
      </c>
      <c r="O618" s="3">
        <f>M618/E618</f>
        <v>4383.6305683563751</v>
      </c>
      <c r="P618" s="18">
        <v>3.7</v>
      </c>
      <c r="Q618" s="2">
        <v>1</v>
      </c>
      <c r="R618" s="3">
        <v>90</v>
      </c>
    </row>
    <row r="619" spans="1:18" x14ac:dyDescent="0.2">
      <c r="A619" s="2" t="s">
        <v>77</v>
      </c>
      <c r="B619" s="2" t="s">
        <v>75</v>
      </c>
      <c r="C619" s="2">
        <v>4</v>
      </c>
      <c r="D619" s="13">
        <v>46082</v>
      </c>
      <c r="E619" s="3">
        <v>2883</v>
      </c>
      <c r="F619" s="3">
        <v>2576</v>
      </c>
      <c r="G619" s="17">
        <f>F619/E619</f>
        <v>0.89351370100589667</v>
      </c>
      <c r="H619" s="3">
        <v>7790</v>
      </c>
      <c r="I619" s="3">
        <f>F619*H619</f>
        <v>20067040</v>
      </c>
      <c r="J619" s="3">
        <v>5765562</v>
      </c>
      <c r="K619" s="3">
        <f>I619+J619</f>
        <v>25832602</v>
      </c>
      <c r="L619" s="3">
        <v>13967419</v>
      </c>
      <c r="M619" s="3">
        <f>K619-L619</f>
        <v>11865183</v>
      </c>
      <c r="N619" s="3">
        <f>I619/E619</f>
        <v>6960.471730835935</v>
      </c>
      <c r="O619" s="3">
        <f>M619/E619</f>
        <v>4115.568158168574</v>
      </c>
      <c r="P619" s="18">
        <v>4.0999999999999996</v>
      </c>
      <c r="Q619" s="2">
        <v>4</v>
      </c>
      <c r="R619" s="3">
        <v>89</v>
      </c>
    </row>
    <row r="620" spans="1:18" x14ac:dyDescent="0.2">
      <c r="A620" s="2" t="s">
        <v>77</v>
      </c>
      <c r="B620" s="2" t="s">
        <v>75</v>
      </c>
      <c r="C620" s="2">
        <v>4</v>
      </c>
      <c r="D620" s="13">
        <v>46113</v>
      </c>
      <c r="E620" s="3">
        <v>2790</v>
      </c>
      <c r="F620" s="3">
        <v>1873</v>
      </c>
      <c r="G620" s="17">
        <f>F620/E620</f>
        <v>0.67132616487455199</v>
      </c>
      <c r="H620" s="3">
        <v>6260</v>
      </c>
      <c r="I620" s="3">
        <f>F620*H620</f>
        <v>11724980</v>
      </c>
      <c r="J620" s="3">
        <v>4527118</v>
      </c>
      <c r="K620" s="3">
        <f>I620+J620</f>
        <v>16252098</v>
      </c>
      <c r="L620" s="3">
        <v>10555966</v>
      </c>
      <c r="M620" s="3">
        <f>K620-L620</f>
        <v>5696132</v>
      </c>
      <c r="N620" s="3">
        <f>I620/E620</f>
        <v>4202.5017921146955</v>
      </c>
      <c r="O620" s="3">
        <f>M620/E620</f>
        <v>2041.6243727598567</v>
      </c>
      <c r="P620" s="18">
        <v>4.0999999999999996</v>
      </c>
      <c r="Q620" s="2">
        <v>1</v>
      </c>
      <c r="R620" s="3">
        <v>91</v>
      </c>
    </row>
    <row r="621" spans="1:18" x14ac:dyDescent="0.2">
      <c r="A621" s="2" t="s">
        <v>77</v>
      </c>
      <c r="B621" s="2" t="s">
        <v>75</v>
      </c>
      <c r="C621" s="2">
        <v>4</v>
      </c>
      <c r="D621" s="13">
        <v>46143</v>
      </c>
      <c r="E621" s="3">
        <v>2883</v>
      </c>
      <c r="F621" s="3">
        <v>2117</v>
      </c>
      <c r="G621" s="17">
        <f>F621/E621</f>
        <v>0.734304543877905</v>
      </c>
      <c r="H621" s="3">
        <v>6320</v>
      </c>
      <c r="I621" s="3">
        <f>F621*H621</f>
        <v>13379440</v>
      </c>
      <c r="J621" s="3">
        <v>4366929</v>
      </c>
      <c r="K621" s="3">
        <f>I621+J621</f>
        <v>17746369</v>
      </c>
      <c r="L621" s="3">
        <v>11084134</v>
      </c>
      <c r="M621" s="3">
        <f>K621-L621</f>
        <v>6662235</v>
      </c>
      <c r="N621" s="3">
        <f>I621/E621</f>
        <v>4640.8047173083596</v>
      </c>
      <c r="O621" s="3">
        <f>M621/E621</f>
        <v>2310.868886576483</v>
      </c>
      <c r="P621" s="18">
        <v>4.0999999999999996</v>
      </c>
      <c r="Q621" s="2">
        <v>1</v>
      </c>
      <c r="R621" s="3">
        <v>89</v>
      </c>
    </row>
    <row r="622" spans="1:18" x14ac:dyDescent="0.2">
      <c r="A622" s="2" t="s">
        <v>77</v>
      </c>
      <c r="B622" s="2" t="s">
        <v>75</v>
      </c>
      <c r="C622" s="2">
        <v>4</v>
      </c>
      <c r="D622" s="13">
        <v>46174</v>
      </c>
      <c r="E622" s="3">
        <v>2790</v>
      </c>
      <c r="F622" s="3">
        <v>1368</v>
      </c>
      <c r="G622" s="17">
        <f>F622/E622</f>
        <v>0.49032258064516127</v>
      </c>
      <c r="H622" s="3">
        <v>5090</v>
      </c>
      <c r="I622" s="3">
        <f>F622*H622</f>
        <v>6963120</v>
      </c>
      <c r="J622" s="3">
        <v>2560369</v>
      </c>
      <c r="K622" s="3">
        <f>I622+J622</f>
        <v>9523489</v>
      </c>
      <c r="L622" s="3">
        <v>8064789</v>
      </c>
      <c r="M622" s="3">
        <f>K622-L622</f>
        <v>1458700</v>
      </c>
      <c r="N622" s="3">
        <f>I622/E622</f>
        <v>2495.7419354838707</v>
      </c>
      <c r="O622" s="3">
        <f>M622/E622</f>
        <v>522.83154121863799</v>
      </c>
      <c r="P622" s="18">
        <v>3.9</v>
      </c>
      <c r="Q622" s="2">
        <v>2</v>
      </c>
      <c r="R622" s="3">
        <v>91</v>
      </c>
    </row>
    <row r="623" spans="1:18" x14ac:dyDescent="0.2">
      <c r="A623" s="2" t="s">
        <v>77</v>
      </c>
      <c r="B623" s="2" t="s">
        <v>75</v>
      </c>
      <c r="C623" s="2">
        <v>4</v>
      </c>
      <c r="D623" s="13">
        <v>46204</v>
      </c>
      <c r="E623" s="3">
        <v>2883</v>
      </c>
      <c r="F623" s="3">
        <v>1726</v>
      </c>
      <c r="G623" s="17">
        <f>F623/E623</f>
        <v>0.59868192854665281</v>
      </c>
      <c r="H623" s="3">
        <v>4850</v>
      </c>
      <c r="I623" s="3">
        <f>F623*H623</f>
        <v>8371100</v>
      </c>
      <c r="J623" s="3">
        <v>2045480</v>
      </c>
      <c r="K623" s="3">
        <f>I623+J623</f>
        <v>10416580</v>
      </c>
      <c r="L623" s="3">
        <v>8607261</v>
      </c>
      <c r="M623" s="3">
        <f>K623-L623</f>
        <v>1809319</v>
      </c>
      <c r="N623" s="3">
        <f>I623/E623</f>
        <v>2903.6073534512661</v>
      </c>
      <c r="O623" s="3">
        <f>M623/E623</f>
        <v>627.58203260492542</v>
      </c>
      <c r="P623" s="18">
        <v>4.2</v>
      </c>
      <c r="Q623" s="2">
        <v>2</v>
      </c>
      <c r="R623" s="3">
        <v>94</v>
      </c>
    </row>
    <row r="624" spans="1:18" x14ac:dyDescent="0.2">
      <c r="A624" s="2" t="s">
        <v>77</v>
      </c>
      <c r="B624" s="2" t="s">
        <v>75</v>
      </c>
      <c r="C624" s="2">
        <v>4</v>
      </c>
      <c r="D624" s="13">
        <v>46235</v>
      </c>
      <c r="E624" s="3">
        <v>2883</v>
      </c>
      <c r="F624" s="3">
        <v>1625</v>
      </c>
      <c r="G624" s="17">
        <f>F624/E624</f>
        <v>0.56364897676031911</v>
      </c>
      <c r="H624" s="3">
        <v>5110</v>
      </c>
      <c r="I624" s="3">
        <f>F624*H624</f>
        <v>8303750</v>
      </c>
      <c r="J624" s="3">
        <v>3594707</v>
      </c>
      <c r="K624" s="3">
        <f>I624+J624</f>
        <v>11898457</v>
      </c>
      <c r="L624" s="3">
        <v>8457923</v>
      </c>
      <c r="M624" s="3">
        <f>K624-L624</f>
        <v>3440534</v>
      </c>
      <c r="N624" s="3">
        <f>I624/E624</f>
        <v>2880.2462712452307</v>
      </c>
      <c r="O624" s="3">
        <f>M624/E624</f>
        <v>1193.3867499132848</v>
      </c>
      <c r="P624" s="18">
        <v>4.2</v>
      </c>
      <c r="Q624" s="2">
        <v>3</v>
      </c>
      <c r="R624" s="3">
        <v>92</v>
      </c>
    </row>
    <row r="625" spans="1:18" x14ac:dyDescent="0.2">
      <c r="A625" s="2" t="s">
        <v>77</v>
      </c>
      <c r="B625" s="2" t="s">
        <v>75</v>
      </c>
      <c r="C625" s="2">
        <v>4</v>
      </c>
      <c r="D625" s="13">
        <v>46266</v>
      </c>
      <c r="E625" s="3">
        <v>2790</v>
      </c>
      <c r="F625" s="3">
        <v>1529</v>
      </c>
      <c r="G625" s="17">
        <f>F625/E625</f>
        <v>0.54802867383512543</v>
      </c>
      <c r="H625" s="3">
        <v>5000</v>
      </c>
      <c r="I625" s="3">
        <f>F625*H625</f>
        <v>7645000</v>
      </c>
      <c r="J625" s="3">
        <v>2625822</v>
      </c>
      <c r="K625" s="3">
        <f>I625+J625</f>
        <v>10270822</v>
      </c>
      <c r="L625" s="3">
        <v>8503409</v>
      </c>
      <c r="M625" s="3">
        <f>K625-L625</f>
        <v>1767413</v>
      </c>
      <c r="N625" s="3">
        <f>I625/E625</f>
        <v>2740.1433691756274</v>
      </c>
      <c r="O625" s="3">
        <f>M625/E625</f>
        <v>633.48136200716851</v>
      </c>
      <c r="P625" s="18">
        <v>3.9</v>
      </c>
      <c r="Q625" s="2">
        <v>2</v>
      </c>
      <c r="R625" s="3">
        <v>90</v>
      </c>
    </row>
    <row r="626" spans="1:18" x14ac:dyDescent="0.2">
      <c r="A626" s="2" t="s">
        <v>79</v>
      </c>
      <c r="B626" s="2" t="s">
        <v>75</v>
      </c>
      <c r="C626" s="2">
        <v>3</v>
      </c>
      <c r="D626" s="13">
        <v>45566</v>
      </c>
      <c r="E626" s="3">
        <v>2294</v>
      </c>
      <c r="F626" s="3">
        <v>1566</v>
      </c>
      <c r="G626" s="17">
        <f>F626/E626</f>
        <v>0.68265039232781166</v>
      </c>
      <c r="H626" s="3">
        <v>3640</v>
      </c>
      <c r="I626" s="3">
        <f>F626*H626</f>
        <v>5700240</v>
      </c>
      <c r="J626" s="3">
        <v>1699127</v>
      </c>
      <c r="K626" s="3">
        <f>I626+J626</f>
        <v>7399367</v>
      </c>
      <c r="L626" s="3">
        <v>5102412</v>
      </c>
      <c r="M626" s="3">
        <f>K626-L626</f>
        <v>2296955</v>
      </c>
      <c r="N626" s="3">
        <f>I626/E626</f>
        <v>2484.8474280732344</v>
      </c>
      <c r="O626" s="3">
        <f>M626/E626</f>
        <v>1001.2881429816914</v>
      </c>
      <c r="P626" s="18">
        <v>4</v>
      </c>
      <c r="Q626" s="2">
        <v>2</v>
      </c>
      <c r="R626" s="3">
        <v>42</v>
      </c>
    </row>
    <row r="627" spans="1:18" x14ac:dyDescent="0.2">
      <c r="A627" s="2" t="s">
        <v>79</v>
      </c>
      <c r="B627" s="2" t="s">
        <v>75</v>
      </c>
      <c r="C627" s="2">
        <v>3</v>
      </c>
      <c r="D627" s="13">
        <v>45597</v>
      </c>
      <c r="E627" s="3">
        <v>2220</v>
      </c>
      <c r="F627" s="3">
        <v>1908</v>
      </c>
      <c r="G627" s="17">
        <f>F627/E627</f>
        <v>0.85945945945945945</v>
      </c>
      <c r="H627" s="3">
        <v>4390</v>
      </c>
      <c r="I627" s="3">
        <f>F627*H627</f>
        <v>8376120</v>
      </c>
      <c r="J627" s="3">
        <v>2996333</v>
      </c>
      <c r="K627" s="3">
        <f>I627+J627</f>
        <v>11372453</v>
      </c>
      <c r="L627" s="3">
        <v>6336663</v>
      </c>
      <c r="M627" s="3">
        <f>K627-L627</f>
        <v>5035790</v>
      </c>
      <c r="N627" s="3">
        <f>I627/E627</f>
        <v>3773.0270270270271</v>
      </c>
      <c r="O627" s="3">
        <f>M627/E627</f>
        <v>2268.3738738738739</v>
      </c>
      <c r="P627" s="18">
        <v>3.7</v>
      </c>
      <c r="Q627" s="2">
        <v>3</v>
      </c>
      <c r="R627" s="3">
        <v>45</v>
      </c>
    </row>
    <row r="628" spans="1:18" x14ac:dyDescent="0.2">
      <c r="A628" s="2" t="s">
        <v>79</v>
      </c>
      <c r="B628" s="2" t="s">
        <v>75</v>
      </c>
      <c r="C628" s="2">
        <v>3</v>
      </c>
      <c r="D628" s="13">
        <v>45627</v>
      </c>
      <c r="E628" s="3">
        <v>2294</v>
      </c>
      <c r="F628" s="3">
        <v>1872</v>
      </c>
      <c r="G628" s="17">
        <f>F628/E628</f>
        <v>0.81604184829991278</v>
      </c>
      <c r="H628" s="3">
        <v>4600</v>
      </c>
      <c r="I628" s="3">
        <f>F628*H628</f>
        <v>8611200</v>
      </c>
      <c r="J628" s="3">
        <v>2657535</v>
      </c>
      <c r="K628" s="3">
        <f>I628+J628</f>
        <v>11268735</v>
      </c>
      <c r="L628" s="3">
        <v>6356219</v>
      </c>
      <c r="M628" s="3">
        <f>K628-L628</f>
        <v>4912516</v>
      </c>
      <c r="N628" s="3">
        <f>I628/E628</f>
        <v>3753.7925021795991</v>
      </c>
      <c r="O628" s="3">
        <f>M628/E628</f>
        <v>2141.4629468177855</v>
      </c>
      <c r="P628" s="18">
        <v>4</v>
      </c>
      <c r="Q628" s="2">
        <v>1</v>
      </c>
      <c r="R628" s="3">
        <v>43</v>
      </c>
    </row>
    <row r="629" spans="1:18" x14ac:dyDescent="0.2">
      <c r="A629" s="2" t="s">
        <v>79</v>
      </c>
      <c r="B629" s="2" t="s">
        <v>75</v>
      </c>
      <c r="C629" s="2">
        <v>3</v>
      </c>
      <c r="D629" s="13">
        <v>45658</v>
      </c>
      <c r="E629" s="3">
        <v>2294</v>
      </c>
      <c r="F629" s="3">
        <v>1811</v>
      </c>
      <c r="G629" s="17">
        <f>F629/E629</f>
        <v>0.78945074106364432</v>
      </c>
      <c r="H629" s="3">
        <v>4460</v>
      </c>
      <c r="I629" s="3">
        <f>F629*H629</f>
        <v>8077060</v>
      </c>
      <c r="J629" s="3">
        <v>2719066</v>
      </c>
      <c r="K629" s="3">
        <f>I629+J629</f>
        <v>10796126</v>
      </c>
      <c r="L629" s="3">
        <v>6184903</v>
      </c>
      <c r="M629" s="3">
        <f>K629-L629</f>
        <v>4611223</v>
      </c>
      <c r="N629" s="3">
        <f>I629/E629</f>
        <v>3520.9503051438537</v>
      </c>
      <c r="O629" s="3">
        <f>M629/E629</f>
        <v>2010.1233653007846</v>
      </c>
      <c r="P629" s="18">
        <v>4.2</v>
      </c>
      <c r="Q629" s="2">
        <v>1</v>
      </c>
      <c r="R629" s="3">
        <v>46</v>
      </c>
    </row>
    <row r="630" spans="1:18" x14ac:dyDescent="0.2">
      <c r="A630" s="2" t="s">
        <v>79</v>
      </c>
      <c r="B630" s="2" t="s">
        <v>75</v>
      </c>
      <c r="C630" s="2">
        <v>3</v>
      </c>
      <c r="D630" s="13">
        <v>45689</v>
      </c>
      <c r="E630" s="3">
        <v>2072</v>
      </c>
      <c r="F630" s="3">
        <v>1820</v>
      </c>
      <c r="G630" s="17">
        <f>F630/E630</f>
        <v>0.8783783783783784</v>
      </c>
      <c r="H630" s="3">
        <v>4570</v>
      </c>
      <c r="I630" s="3">
        <f>F630*H630</f>
        <v>8317400</v>
      </c>
      <c r="J630" s="3">
        <v>3029664</v>
      </c>
      <c r="K630" s="3">
        <f>I630+J630</f>
        <v>11347064</v>
      </c>
      <c r="L630" s="3">
        <v>5953198</v>
      </c>
      <c r="M630" s="3">
        <f>K630-L630</f>
        <v>5393866</v>
      </c>
      <c r="N630" s="3">
        <f>I630/E630</f>
        <v>4014.1891891891892</v>
      </c>
      <c r="O630" s="3">
        <f>M630/E630</f>
        <v>2603.2171814671815</v>
      </c>
      <c r="P630" s="18">
        <v>4.3</v>
      </c>
      <c r="Q630" s="2">
        <v>1</v>
      </c>
      <c r="R630" s="3">
        <v>46</v>
      </c>
    </row>
    <row r="631" spans="1:18" x14ac:dyDescent="0.2">
      <c r="A631" s="2" t="s">
        <v>79</v>
      </c>
      <c r="B631" s="2" t="s">
        <v>75</v>
      </c>
      <c r="C631" s="2">
        <v>3</v>
      </c>
      <c r="D631" s="13">
        <v>45717</v>
      </c>
      <c r="E631" s="3">
        <v>2294</v>
      </c>
      <c r="F631" s="3">
        <v>2038</v>
      </c>
      <c r="G631" s="17">
        <f>F631/E631</f>
        <v>0.88840453356582394</v>
      </c>
      <c r="H631" s="3">
        <v>4430</v>
      </c>
      <c r="I631" s="3">
        <f>F631*H631</f>
        <v>9028340</v>
      </c>
      <c r="J631" s="3">
        <v>2373104</v>
      </c>
      <c r="K631" s="3">
        <f>I631+J631</f>
        <v>11401444</v>
      </c>
      <c r="L631" s="3">
        <v>6009110</v>
      </c>
      <c r="M631" s="3">
        <f>K631-L631</f>
        <v>5392334</v>
      </c>
      <c r="N631" s="3">
        <f>I631/E631</f>
        <v>3935.6320836965997</v>
      </c>
      <c r="O631" s="3">
        <f>M631/E631</f>
        <v>2350.6251089799475</v>
      </c>
      <c r="P631" s="18">
        <v>3.8</v>
      </c>
      <c r="Q631" s="2">
        <v>1</v>
      </c>
      <c r="R631" s="3">
        <v>43</v>
      </c>
    </row>
    <row r="632" spans="1:18" x14ac:dyDescent="0.2">
      <c r="A632" s="2" t="s">
        <v>79</v>
      </c>
      <c r="B632" s="2" t="s">
        <v>75</v>
      </c>
      <c r="C632" s="2">
        <v>3</v>
      </c>
      <c r="D632" s="13">
        <v>45748</v>
      </c>
      <c r="E632" s="3">
        <v>2220</v>
      </c>
      <c r="F632" s="3">
        <v>1629</v>
      </c>
      <c r="G632" s="17">
        <f>F632/E632</f>
        <v>0.73378378378378384</v>
      </c>
      <c r="H632" s="3">
        <v>3550</v>
      </c>
      <c r="I632" s="3">
        <f>F632*H632</f>
        <v>5782950</v>
      </c>
      <c r="J632" s="3">
        <v>1978408</v>
      </c>
      <c r="K632" s="3">
        <f>I632+J632</f>
        <v>7761358</v>
      </c>
      <c r="L632" s="3">
        <v>5189935</v>
      </c>
      <c r="M632" s="3">
        <f>K632-L632</f>
        <v>2571423</v>
      </c>
      <c r="N632" s="3">
        <f>I632/E632</f>
        <v>2604.9324324324325</v>
      </c>
      <c r="O632" s="3">
        <f>M632/E632</f>
        <v>1158.2986486486486</v>
      </c>
      <c r="P632" s="18">
        <v>4.0999999999999996</v>
      </c>
      <c r="Q632" s="2">
        <v>1</v>
      </c>
      <c r="R632" s="3">
        <v>42</v>
      </c>
    </row>
    <row r="633" spans="1:18" x14ac:dyDescent="0.2">
      <c r="A633" s="2" t="s">
        <v>79</v>
      </c>
      <c r="B633" s="2" t="s">
        <v>75</v>
      </c>
      <c r="C633" s="2">
        <v>3</v>
      </c>
      <c r="D633" s="13">
        <v>45778</v>
      </c>
      <c r="E633" s="3">
        <v>2294</v>
      </c>
      <c r="F633" s="3">
        <v>1594</v>
      </c>
      <c r="G633" s="17">
        <f>F633/E633</f>
        <v>0.6948561464690497</v>
      </c>
      <c r="H633" s="3">
        <v>3760</v>
      </c>
      <c r="I633" s="3">
        <f>F633*H633</f>
        <v>5993440</v>
      </c>
      <c r="J633" s="3">
        <v>2672952</v>
      </c>
      <c r="K633" s="3">
        <f>I633+J633</f>
        <v>8666392</v>
      </c>
      <c r="L633" s="3">
        <v>5365610</v>
      </c>
      <c r="M633" s="3">
        <f>K633-L633</f>
        <v>3300782</v>
      </c>
      <c r="N633" s="3">
        <f>I633/E633</f>
        <v>2612.6591107236268</v>
      </c>
      <c r="O633" s="3">
        <f>M633/E633</f>
        <v>1438.8761987794246</v>
      </c>
      <c r="P633" s="18">
        <v>4</v>
      </c>
      <c r="Q633" s="2">
        <v>2</v>
      </c>
      <c r="R633" s="3">
        <v>46</v>
      </c>
    </row>
    <row r="634" spans="1:18" x14ac:dyDescent="0.2">
      <c r="A634" s="2" t="s">
        <v>79</v>
      </c>
      <c r="B634" s="2" t="s">
        <v>75</v>
      </c>
      <c r="C634" s="2">
        <v>3</v>
      </c>
      <c r="D634" s="13">
        <v>45809</v>
      </c>
      <c r="E634" s="3">
        <v>2220</v>
      </c>
      <c r="F634" s="3">
        <v>1098</v>
      </c>
      <c r="G634" s="17">
        <f>F634/E634</f>
        <v>0.49459459459459459</v>
      </c>
      <c r="H634" s="3">
        <v>3030</v>
      </c>
      <c r="I634" s="3">
        <f>F634*H634</f>
        <v>3326940</v>
      </c>
      <c r="J634" s="3">
        <v>770184</v>
      </c>
      <c r="K634" s="3">
        <f>I634+J634</f>
        <v>4097124</v>
      </c>
      <c r="L634" s="3">
        <v>3905760</v>
      </c>
      <c r="M634" s="3">
        <f>K634-L634</f>
        <v>191364</v>
      </c>
      <c r="N634" s="3">
        <f>I634/E634</f>
        <v>1498.6216216216217</v>
      </c>
      <c r="O634" s="3">
        <f>M634/E634</f>
        <v>86.2</v>
      </c>
      <c r="P634" s="18">
        <v>3.8</v>
      </c>
      <c r="Q634" s="2">
        <v>0</v>
      </c>
      <c r="R634" s="3">
        <v>47</v>
      </c>
    </row>
    <row r="635" spans="1:18" x14ac:dyDescent="0.2">
      <c r="A635" s="2" t="s">
        <v>79</v>
      </c>
      <c r="B635" s="2" t="s">
        <v>75</v>
      </c>
      <c r="C635" s="2">
        <v>3</v>
      </c>
      <c r="D635" s="13">
        <v>45839</v>
      </c>
      <c r="E635" s="3">
        <v>2294</v>
      </c>
      <c r="F635" s="3">
        <v>1264</v>
      </c>
      <c r="G635" s="17">
        <f>F635/E635</f>
        <v>0.55100261551874452</v>
      </c>
      <c r="H635" s="3">
        <v>2880</v>
      </c>
      <c r="I635" s="3">
        <f>F635*H635</f>
        <v>3640320</v>
      </c>
      <c r="J635" s="3">
        <v>1516787</v>
      </c>
      <c r="K635" s="3">
        <f>I635+J635</f>
        <v>5157107</v>
      </c>
      <c r="L635" s="3">
        <v>4331056</v>
      </c>
      <c r="M635" s="3">
        <f>K635-L635</f>
        <v>826051</v>
      </c>
      <c r="N635" s="3">
        <f>I635/E635</f>
        <v>1586.8875326939842</v>
      </c>
      <c r="O635" s="3">
        <f>M635/E635</f>
        <v>360.09197907585002</v>
      </c>
      <c r="P635" s="18">
        <v>3.9</v>
      </c>
      <c r="Q635" s="2">
        <v>1</v>
      </c>
      <c r="R635" s="3">
        <v>44</v>
      </c>
    </row>
    <row r="636" spans="1:18" x14ac:dyDescent="0.2">
      <c r="A636" s="2" t="s">
        <v>79</v>
      </c>
      <c r="B636" s="2" t="s">
        <v>75</v>
      </c>
      <c r="C636" s="2">
        <v>3</v>
      </c>
      <c r="D636" s="13">
        <v>45870</v>
      </c>
      <c r="E636" s="3">
        <v>2294</v>
      </c>
      <c r="F636" s="3">
        <v>1210</v>
      </c>
      <c r="G636" s="17">
        <f>F636/E636</f>
        <v>0.52746294681778549</v>
      </c>
      <c r="H636" s="3">
        <v>3040</v>
      </c>
      <c r="I636" s="3">
        <f>F636*H636</f>
        <v>3678400</v>
      </c>
      <c r="J636" s="3">
        <v>1484328</v>
      </c>
      <c r="K636" s="3">
        <f>I636+J636</f>
        <v>5162728</v>
      </c>
      <c r="L636" s="3">
        <v>4362071</v>
      </c>
      <c r="M636" s="3">
        <f>K636-L636</f>
        <v>800657</v>
      </c>
      <c r="N636" s="3">
        <f>I636/E636</f>
        <v>1603.487358326068</v>
      </c>
      <c r="O636" s="3">
        <f>M636/E636</f>
        <v>349.0222319093287</v>
      </c>
      <c r="P636" s="18">
        <v>3.8</v>
      </c>
      <c r="Q636" s="2">
        <v>1</v>
      </c>
      <c r="R636" s="3">
        <v>45</v>
      </c>
    </row>
    <row r="637" spans="1:18" x14ac:dyDescent="0.2">
      <c r="A637" s="2" t="s">
        <v>79</v>
      </c>
      <c r="B637" s="2" t="s">
        <v>75</v>
      </c>
      <c r="C637" s="2">
        <v>3</v>
      </c>
      <c r="D637" s="13">
        <v>45901</v>
      </c>
      <c r="E637" s="3">
        <v>2220</v>
      </c>
      <c r="F637" s="3">
        <v>1205</v>
      </c>
      <c r="G637" s="17">
        <f>F637/E637</f>
        <v>0.5427927927927928</v>
      </c>
      <c r="H637" s="3">
        <v>2970</v>
      </c>
      <c r="I637" s="3">
        <f>F637*H637</f>
        <v>3578850</v>
      </c>
      <c r="J637" s="3">
        <v>1271150</v>
      </c>
      <c r="K637" s="3">
        <f>I637+J637</f>
        <v>4850000</v>
      </c>
      <c r="L637" s="3">
        <v>4045847</v>
      </c>
      <c r="M637" s="3">
        <f>K637-L637</f>
        <v>804153</v>
      </c>
      <c r="N637" s="3">
        <f>I637/E637</f>
        <v>1612.0945945945946</v>
      </c>
      <c r="O637" s="3">
        <f>M637/E637</f>
        <v>362.23108108108107</v>
      </c>
      <c r="P637" s="18">
        <v>4.0999999999999996</v>
      </c>
      <c r="Q637" s="2">
        <v>0</v>
      </c>
      <c r="R637" s="3">
        <v>43</v>
      </c>
    </row>
    <row r="638" spans="1:18" x14ac:dyDescent="0.2">
      <c r="A638" s="2" t="s">
        <v>79</v>
      </c>
      <c r="B638" s="2" t="s">
        <v>75</v>
      </c>
      <c r="C638" s="2">
        <v>3</v>
      </c>
      <c r="D638" s="13">
        <v>45931</v>
      </c>
      <c r="E638" s="3">
        <v>2294</v>
      </c>
      <c r="F638" s="3">
        <v>1764</v>
      </c>
      <c r="G638" s="17">
        <f>F638/E638</f>
        <v>0.76896251089799472</v>
      </c>
      <c r="H638" s="3">
        <v>3730</v>
      </c>
      <c r="I638" s="3">
        <f>F638*H638</f>
        <v>6579720</v>
      </c>
      <c r="J638" s="3">
        <v>2352781</v>
      </c>
      <c r="K638" s="3">
        <f>I638+J638</f>
        <v>8932501</v>
      </c>
      <c r="L638" s="3">
        <v>5552857</v>
      </c>
      <c r="M638" s="3">
        <f>K638-L638</f>
        <v>3379644</v>
      </c>
      <c r="N638" s="3">
        <f>I638/E638</f>
        <v>2868.2301656495206</v>
      </c>
      <c r="O638" s="3">
        <f>M638/E638</f>
        <v>1473.2537053182214</v>
      </c>
      <c r="P638" s="18">
        <v>3.8</v>
      </c>
      <c r="Q638" s="2">
        <v>2</v>
      </c>
      <c r="R638" s="3">
        <v>46</v>
      </c>
    </row>
    <row r="639" spans="1:18" x14ac:dyDescent="0.2">
      <c r="A639" s="2" t="s">
        <v>79</v>
      </c>
      <c r="B639" s="2" t="s">
        <v>75</v>
      </c>
      <c r="C639" s="2">
        <v>3</v>
      </c>
      <c r="D639" s="13">
        <v>45962</v>
      </c>
      <c r="E639" s="3">
        <v>2220</v>
      </c>
      <c r="F639" s="3">
        <v>1798</v>
      </c>
      <c r="G639" s="17">
        <f>F639/E639</f>
        <v>0.80990990990990996</v>
      </c>
      <c r="H639" s="3">
        <v>4590</v>
      </c>
      <c r="I639" s="3">
        <f>F639*H639</f>
        <v>8252820</v>
      </c>
      <c r="J639" s="3">
        <v>2009276</v>
      </c>
      <c r="K639" s="3">
        <f>I639+J639</f>
        <v>10262096</v>
      </c>
      <c r="L639" s="3">
        <v>5596399</v>
      </c>
      <c r="M639" s="3">
        <f>K639-L639</f>
        <v>4665697</v>
      </c>
      <c r="N639" s="3">
        <f>I639/E639</f>
        <v>3717.4864864864867</v>
      </c>
      <c r="O639" s="3">
        <f>M639/E639</f>
        <v>2101.6653153153152</v>
      </c>
      <c r="P639" s="18">
        <v>4.2</v>
      </c>
      <c r="Q639" s="2">
        <v>0</v>
      </c>
      <c r="R639" s="3">
        <v>46</v>
      </c>
    </row>
    <row r="640" spans="1:18" x14ac:dyDescent="0.2">
      <c r="A640" s="2" t="s">
        <v>79</v>
      </c>
      <c r="B640" s="2" t="s">
        <v>75</v>
      </c>
      <c r="C640" s="2">
        <v>3</v>
      </c>
      <c r="D640" s="13">
        <v>45992</v>
      </c>
      <c r="E640" s="3">
        <v>2294</v>
      </c>
      <c r="F640" s="3">
        <v>2020</v>
      </c>
      <c r="G640" s="17">
        <f>F640/E640</f>
        <v>0.88055797733217089</v>
      </c>
      <c r="H640" s="3">
        <v>4920</v>
      </c>
      <c r="I640" s="3">
        <f>F640*H640</f>
        <v>9938400</v>
      </c>
      <c r="J640" s="3">
        <v>3897252</v>
      </c>
      <c r="K640" s="3">
        <f>I640+J640</f>
        <v>13835652</v>
      </c>
      <c r="L640" s="3">
        <v>6867043</v>
      </c>
      <c r="M640" s="3">
        <f>K640-L640</f>
        <v>6968609</v>
      </c>
      <c r="N640" s="3">
        <f>I640/E640</f>
        <v>4332.3452484742811</v>
      </c>
      <c r="O640" s="3">
        <f>M640/E640</f>
        <v>3037.7545771578029</v>
      </c>
      <c r="P640" s="18">
        <v>3.8</v>
      </c>
      <c r="Q640" s="2">
        <v>4</v>
      </c>
      <c r="R640" s="3">
        <v>45</v>
      </c>
    </row>
    <row r="641" spans="1:18" x14ac:dyDescent="0.2">
      <c r="A641" s="2" t="s">
        <v>79</v>
      </c>
      <c r="B641" s="2" t="s">
        <v>75</v>
      </c>
      <c r="C641" s="2">
        <v>3</v>
      </c>
      <c r="D641" s="13">
        <v>46023</v>
      </c>
      <c r="E641" s="3">
        <v>2294</v>
      </c>
      <c r="F641" s="3">
        <v>1933</v>
      </c>
      <c r="G641" s="17">
        <f>F641/E641</f>
        <v>0.84263295553618134</v>
      </c>
      <c r="H641" s="3">
        <v>4650</v>
      </c>
      <c r="I641" s="3">
        <f>F641*H641</f>
        <v>8988450</v>
      </c>
      <c r="J641" s="3">
        <v>2021832</v>
      </c>
      <c r="K641" s="3">
        <f>I641+J641</f>
        <v>11010282</v>
      </c>
      <c r="L641" s="3">
        <v>6329167</v>
      </c>
      <c r="M641" s="3">
        <f>K641-L641</f>
        <v>4681115</v>
      </c>
      <c r="N641" s="3">
        <f>I641/E641</f>
        <v>3918.2432432432433</v>
      </c>
      <c r="O641" s="3">
        <f>M641/E641</f>
        <v>2040.5906713164777</v>
      </c>
      <c r="P641" s="18">
        <v>3.9</v>
      </c>
      <c r="Q641" s="2">
        <v>2</v>
      </c>
      <c r="R641" s="3">
        <v>43</v>
      </c>
    </row>
    <row r="642" spans="1:18" x14ac:dyDescent="0.2">
      <c r="A642" s="2" t="s">
        <v>79</v>
      </c>
      <c r="B642" s="2" t="s">
        <v>75</v>
      </c>
      <c r="C642" s="2">
        <v>3</v>
      </c>
      <c r="D642" s="13">
        <v>46054</v>
      </c>
      <c r="E642" s="3">
        <v>2072</v>
      </c>
      <c r="F642" s="3">
        <v>1831</v>
      </c>
      <c r="G642" s="17">
        <f>F642/E642</f>
        <v>0.88368725868725873</v>
      </c>
      <c r="H642" s="3">
        <v>4640</v>
      </c>
      <c r="I642" s="3">
        <f>F642*H642</f>
        <v>8495840</v>
      </c>
      <c r="J642" s="3">
        <v>2213284</v>
      </c>
      <c r="K642" s="3">
        <f>I642+J642</f>
        <v>10709124</v>
      </c>
      <c r="L642" s="3">
        <v>5875159</v>
      </c>
      <c r="M642" s="3">
        <f>K642-L642</f>
        <v>4833965</v>
      </c>
      <c r="N642" s="3">
        <f>I642/E642</f>
        <v>4100.3088803088804</v>
      </c>
      <c r="O642" s="3">
        <f>M642/E642</f>
        <v>2332.9946911196912</v>
      </c>
      <c r="P642" s="18">
        <v>3.8</v>
      </c>
      <c r="Q642" s="2">
        <v>4</v>
      </c>
      <c r="R642" s="3">
        <v>45</v>
      </c>
    </row>
    <row r="643" spans="1:18" x14ac:dyDescent="0.2">
      <c r="A643" s="2" t="s">
        <v>79</v>
      </c>
      <c r="B643" s="2" t="s">
        <v>75</v>
      </c>
      <c r="C643" s="2">
        <v>3</v>
      </c>
      <c r="D643" s="13">
        <v>46082</v>
      </c>
      <c r="E643" s="3">
        <v>2294</v>
      </c>
      <c r="F643" s="3">
        <v>2011</v>
      </c>
      <c r="G643" s="17">
        <f>F643/E643</f>
        <v>0.87663469921534443</v>
      </c>
      <c r="H643" s="3">
        <v>4710</v>
      </c>
      <c r="I643" s="3">
        <f>F643*H643</f>
        <v>9471810</v>
      </c>
      <c r="J643" s="3">
        <v>3998866</v>
      </c>
      <c r="K643" s="3">
        <f>I643+J643</f>
        <v>13470676</v>
      </c>
      <c r="L643" s="3">
        <v>6841499</v>
      </c>
      <c r="M643" s="3">
        <f>K643-L643</f>
        <v>6629177</v>
      </c>
      <c r="N643" s="3">
        <f>I643/E643</f>
        <v>4128.9494333042721</v>
      </c>
      <c r="O643" s="3">
        <f>M643/E643</f>
        <v>2889.7894507410638</v>
      </c>
      <c r="P643" s="18">
        <v>4.2</v>
      </c>
      <c r="Q643" s="2">
        <v>1</v>
      </c>
      <c r="R643" s="3">
        <v>46</v>
      </c>
    </row>
    <row r="644" spans="1:18" x14ac:dyDescent="0.2">
      <c r="A644" s="2" t="s">
        <v>79</v>
      </c>
      <c r="B644" s="2" t="s">
        <v>75</v>
      </c>
      <c r="C644" s="2">
        <v>3</v>
      </c>
      <c r="D644" s="13">
        <v>46113</v>
      </c>
      <c r="E644" s="3">
        <v>2220</v>
      </c>
      <c r="F644" s="3">
        <v>1537</v>
      </c>
      <c r="G644" s="17">
        <f>F644/E644</f>
        <v>0.69234234234234238</v>
      </c>
      <c r="H644" s="3">
        <v>3990</v>
      </c>
      <c r="I644" s="3">
        <f>F644*H644</f>
        <v>6132630</v>
      </c>
      <c r="J644" s="3">
        <v>2393005</v>
      </c>
      <c r="K644" s="3">
        <f>I644+J644</f>
        <v>8525635</v>
      </c>
      <c r="L644" s="3">
        <v>4951292</v>
      </c>
      <c r="M644" s="3">
        <f>K644-L644</f>
        <v>3574343</v>
      </c>
      <c r="N644" s="3">
        <f>I644/E644</f>
        <v>2762.4459459459458</v>
      </c>
      <c r="O644" s="3">
        <f>M644/E644</f>
        <v>1610.0644144144144</v>
      </c>
      <c r="P644" s="18">
        <v>3.8</v>
      </c>
      <c r="Q644" s="2">
        <v>1</v>
      </c>
      <c r="R644" s="3">
        <v>45</v>
      </c>
    </row>
    <row r="645" spans="1:18" x14ac:dyDescent="0.2">
      <c r="A645" s="2" t="s">
        <v>79</v>
      </c>
      <c r="B645" s="2" t="s">
        <v>75</v>
      </c>
      <c r="C645" s="2">
        <v>3</v>
      </c>
      <c r="D645" s="13">
        <v>46143</v>
      </c>
      <c r="E645" s="3">
        <v>2294</v>
      </c>
      <c r="F645" s="3">
        <v>1922</v>
      </c>
      <c r="G645" s="17">
        <f>F645/E645</f>
        <v>0.83783783783783783</v>
      </c>
      <c r="H645" s="3">
        <v>3780</v>
      </c>
      <c r="I645" s="3">
        <f>F645*H645</f>
        <v>7265160</v>
      </c>
      <c r="J645" s="3">
        <v>3229488</v>
      </c>
      <c r="K645" s="3">
        <f>I645+J645</f>
        <v>10494648</v>
      </c>
      <c r="L645" s="3">
        <v>5818628</v>
      </c>
      <c r="M645" s="3">
        <f>K645-L645</f>
        <v>4676020</v>
      </c>
      <c r="N645" s="3">
        <f>I645/E645</f>
        <v>3167.0270270270271</v>
      </c>
      <c r="O645" s="3">
        <f>M645/E645</f>
        <v>2038.3696599825632</v>
      </c>
      <c r="P645" s="18">
        <v>3.6</v>
      </c>
      <c r="Q645" s="2">
        <v>1</v>
      </c>
      <c r="R645" s="3">
        <v>44</v>
      </c>
    </row>
    <row r="646" spans="1:18" x14ac:dyDescent="0.2">
      <c r="A646" s="2" t="s">
        <v>79</v>
      </c>
      <c r="B646" s="2" t="s">
        <v>75</v>
      </c>
      <c r="C646" s="2">
        <v>3</v>
      </c>
      <c r="D646" s="13">
        <v>46174</v>
      </c>
      <c r="E646" s="3">
        <v>2220</v>
      </c>
      <c r="F646" s="3">
        <v>1323</v>
      </c>
      <c r="G646" s="17">
        <f>F646/E646</f>
        <v>0.59594594594594597</v>
      </c>
      <c r="H646" s="3">
        <v>3210</v>
      </c>
      <c r="I646" s="3">
        <f>F646*H646</f>
        <v>4246830</v>
      </c>
      <c r="J646" s="3">
        <v>952394</v>
      </c>
      <c r="K646" s="3">
        <f>I646+J646</f>
        <v>5199224</v>
      </c>
      <c r="L646" s="3">
        <v>4114250</v>
      </c>
      <c r="M646" s="3">
        <f>K646-L646</f>
        <v>1084974</v>
      </c>
      <c r="N646" s="3">
        <f>I646/E646</f>
        <v>1912.9864864864865</v>
      </c>
      <c r="O646" s="3">
        <f>M646/E646</f>
        <v>488.72702702702702</v>
      </c>
      <c r="P646" s="18">
        <v>3.8</v>
      </c>
      <c r="Q646" s="2">
        <v>0</v>
      </c>
      <c r="R646" s="3">
        <v>44</v>
      </c>
    </row>
    <row r="647" spans="1:18" x14ac:dyDescent="0.2">
      <c r="A647" s="2" t="s">
        <v>79</v>
      </c>
      <c r="B647" s="2" t="s">
        <v>75</v>
      </c>
      <c r="C647" s="2">
        <v>3</v>
      </c>
      <c r="D647" s="13">
        <v>46204</v>
      </c>
      <c r="E647" s="3">
        <v>2294</v>
      </c>
      <c r="F647" s="3">
        <v>1213</v>
      </c>
      <c r="G647" s="17">
        <f>F647/E647</f>
        <v>0.52877070619006106</v>
      </c>
      <c r="H647" s="3">
        <v>3120</v>
      </c>
      <c r="I647" s="3">
        <f>F647*H647</f>
        <v>3784560</v>
      </c>
      <c r="J647" s="3">
        <v>1337559</v>
      </c>
      <c r="K647" s="3">
        <f>I647+J647</f>
        <v>5122119</v>
      </c>
      <c r="L647" s="3">
        <v>4097213</v>
      </c>
      <c r="M647" s="3">
        <f>K647-L647</f>
        <v>1024906</v>
      </c>
      <c r="N647" s="3">
        <f>I647/E647</f>
        <v>1649.7646033129904</v>
      </c>
      <c r="O647" s="3">
        <f>M647/E647</f>
        <v>446.77680906713164</v>
      </c>
      <c r="P647" s="18">
        <v>4.2</v>
      </c>
      <c r="Q647" s="2">
        <v>2</v>
      </c>
      <c r="R647" s="3">
        <v>43</v>
      </c>
    </row>
    <row r="648" spans="1:18" x14ac:dyDescent="0.2">
      <c r="A648" s="2" t="s">
        <v>79</v>
      </c>
      <c r="B648" s="2" t="s">
        <v>75</v>
      </c>
      <c r="C648" s="2">
        <v>3</v>
      </c>
      <c r="D648" s="13">
        <v>46235</v>
      </c>
      <c r="E648" s="3">
        <v>2294</v>
      </c>
      <c r="F648" s="3">
        <v>1316</v>
      </c>
      <c r="G648" s="17">
        <f>F648/E648</f>
        <v>0.57367044463818662</v>
      </c>
      <c r="H648" s="3">
        <v>3010</v>
      </c>
      <c r="I648" s="3">
        <f>F648*H648</f>
        <v>3961160</v>
      </c>
      <c r="J648" s="3">
        <v>1022883</v>
      </c>
      <c r="K648" s="3">
        <f>I648+J648</f>
        <v>4984043</v>
      </c>
      <c r="L648" s="3">
        <v>4270730</v>
      </c>
      <c r="M648" s="3">
        <f>K648-L648</f>
        <v>713313</v>
      </c>
      <c r="N648" s="3">
        <f>I648/E648</f>
        <v>1726.7480383609416</v>
      </c>
      <c r="O648" s="3">
        <f>M648/E648</f>
        <v>310.94725370531825</v>
      </c>
      <c r="P648" s="18">
        <v>4.0999999999999996</v>
      </c>
      <c r="Q648" s="2">
        <v>1</v>
      </c>
      <c r="R648" s="3">
        <v>45</v>
      </c>
    </row>
    <row r="649" spans="1:18" x14ac:dyDescent="0.2">
      <c r="A649" s="2" t="s">
        <v>79</v>
      </c>
      <c r="B649" s="2" t="s">
        <v>75</v>
      </c>
      <c r="C649" s="2">
        <v>3</v>
      </c>
      <c r="D649" s="13">
        <v>46266</v>
      </c>
      <c r="E649" s="3">
        <v>2220</v>
      </c>
      <c r="F649" s="3">
        <v>1262</v>
      </c>
      <c r="G649" s="17">
        <f>F649/E649</f>
        <v>0.56846846846846844</v>
      </c>
      <c r="H649" s="3">
        <v>3110</v>
      </c>
      <c r="I649" s="3">
        <f>F649*H649</f>
        <v>3924820</v>
      </c>
      <c r="J649" s="3">
        <v>1321573</v>
      </c>
      <c r="K649" s="3">
        <f>I649+J649</f>
        <v>5246393</v>
      </c>
      <c r="L649" s="3">
        <v>4066712</v>
      </c>
      <c r="M649" s="3">
        <f>K649-L649</f>
        <v>1179681</v>
      </c>
      <c r="N649" s="3">
        <f>I649/E649</f>
        <v>1767.9369369369369</v>
      </c>
      <c r="O649" s="3">
        <f>M649/E649</f>
        <v>531.38783783783788</v>
      </c>
      <c r="P649" s="18">
        <v>3.8</v>
      </c>
      <c r="Q649" s="2">
        <v>2</v>
      </c>
      <c r="R649" s="3">
        <v>45</v>
      </c>
    </row>
    <row r="650" spans="1:18" x14ac:dyDescent="0.2">
      <c r="A650" s="2" t="s">
        <v>81</v>
      </c>
      <c r="B650" s="2" t="s">
        <v>75</v>
      </c>
      <c r="C650" s="2">
        <v>5</v>
      </c>
      <c r="D650" s="13">
        <v>45566</v>
      </c>
      <c r="E650" s="3">
        <v>7471</v>
      </c>
      <c r="F650" s="3">
        <v>5159</v>
      </c>
      <c r="G650" s="17">
        <f>F650/E650</f>
        <v>0.6905367420693348</v>
      </c>
      <c r="H650" s="3">
        <v>12090</v>
      </c>
      <c r="I650" s="3">
        <f>F650*H650</f>
        <v>62372310</v>
      </c>
      <c r="J650" s="3">
        <v>23503778</v>
      </c>
      <c r="K650" s="3">
        <f>I650+J650</f>
        <v>85876088</v>
      </c>
      <c r="L650" s="3">
        <v>56113464</v>
      </c>
      <c r="M650" s="3">
        <f>K650-L650</f>
        <v>29762624</v>
      </c>
      <c r="N650" s="3">
        <f>I650/E650</f>
        <v>8348.5892116182567</v>
      </c>
      <c r="O650" s="3">
        <f>M650/E650</f>
        <v>3983.7537143622003</v>
      </c>
      <c r="P650" s="18">
        <v>4.5999999999999996</v>
      </c>
      <c r="Q650" s="2">
        <v>4</v>
      </c>
      <c r="R650" s="3">
        <v>366</v>
      </c>
    </row>
    <row r="651" spans="1:18" x14ac:dyDescent="0.2">
      <c r="A651" s="2" t="s">
        <v>81</v>
      </c>
      <c r="B651" s="2" t="s">
        <v>75</v>
      </c>
      <c r="C651" s="2">
        <v>5</v>
      </c>
      <c r="D651" s="13">
        <v>45597</v>
      </c>
      <c r="E651" s="3">
        <v>7230</v>
      </c>
      <c r="F651" s="3">
        <v>5930</v>
      </c>
      <c r="G651" s="17">
        <f>F651/E651</f>
        <v>0.82019363762102349</v>
      </c>
      <c r="H651" s="3">
        <v>16060</v>
      </c>
      <c r="I651" s="3">
        <f>F651*H651</f>
        <v>95235800</v>
      </c>
      <c r="J651" s="3">
        <v>29653572</v>
      </c>
      <c r="K651" s="3">
        <f>I651+J651</f>
        <v>124889372</v>
      </c>
      <c r="L651" s="3">
        <v>69026255</v>
      </c>
      <c r="M651" s="3">
        <f>K651-L651</f>
        <v>55863117</v>
      </c>
      <c r="N651" s="3">
        <f>I651/E651</f>
        <v>13172.309820193637</v>
      </c>
      <c r="O651" s="3">
        <f>M651/E651</f>
        <v>7726.5721991701248</v>
      </c>
      <c r="P651" s="18">
        <v>4.5999999999999996</v>
      </c>
      <c r="Q651" s="2">
        <v>6</v>
      </c>
      <c r="R651" s="3">
        <v>351</v>
      </c>
    </row>
    <row r="652" spans="1:18" x14ac:dyDescent="0.2">
      <c r="A652" s="2" t="s">
        <v>81</v>
      </c>
      <c r="B652" s="2" t="s">
        <v>75</v>
      </c>
      <c r="C652" s="2">
        <v>5</v>
      </c>
      <c r="D652" s="13">
        <v>45627</v>
      </c>
      <c r="E652" s="3">
        <v>7471</v>
      </c>
      <c r="F652" s="3">
        <v>6560</v>
      </c>
      <c r="G652" s="17">
        <f>F652/E652</f>
        <v>0.87806183911123004</v>
      </c>
      <c r="H652" s="3">
        <v>16180</v>
      </c>
      <c r="I652" s="3">
        <f>F652*H652</f>
        <v>106140800</v>
      </c>
      <c r="J652" s="3">
        <v>37943055</v>
      </c>
      <c r="K652" s="3">
        <f>I652+J652</f>
        <v>144083855</v>
      </c>
      <c r="L652" s="3">
        <v>73957551</v>
      </c>
      <c r="M652" s="3">
        <f>K652-L652</f>
        <v>70126304</v>
      </c>
      <c r="N652" s="3">
        <f>I652/E652</f>
        <v>14207.040556819702</v>
      </c>
      <c r="O652" s="3">
        <f>M652/E652</f>
        <v>9386.4682104135991</v>
      </c>
      <c r="P652" s="18">
        <v>4.2</v>
      </c>
      <c r="Q652" s="2">
        <v>5</v>
      </c>
      <c r="R652" s="3">
        <v>352</v>
      </c>
    </row>
    <row r="653" spans="1:18" x14ac:dyDescent="0.2">
      <c r="A653" s="2" t="s">
        <v>81</v>
      </c>
      <c r="B653" s="2" t="s">
        <v>75</v>
      </c>
      <c r="C653" s="2">
        <v>5</v>
      </c>
      <c r="D653" s="13">
        <v>45658</v>
      </c>
      <c r="E653" s="3">
        <v>7471</v>
      </c>
      <c r="F653" s="3">
        <v>6046</v>
      </c>
      <c r="G653" s="17">
        <f>F653/E653</f>
        <v>0.80926248159550263</v>
      </c>
      <c r="H653" s="3">
        <v>15290</v>
      </c>
      <c r="I653" s="3">
        <f>F653*H653</f>
        <v>92443340</v>
      </c>
      <c r="J653" s="3">
        <v>39925801</v>
      </c>
      <c r="K653" s="3">
        <f>I653+J653</f>
        <v>132369141</v>
      </c>
      <c r="L653" s="3">
        <v>71289285</v>
      </c>
      <c r="M653" s="3">
        <f>K653-L653</f>
        <v>61079856</v>
      </c>
      <c r="N653" s="3">
        <f>I653/E653</f>
        <v>12373.623343595234</v>
      </c>
      <c r="O653" s="3">
        <f>M653/E653</f>
        <v>8175.5930932940701</v>
      </c>
      <c r="P653" s="18">
        <v>4.5</v>
      </c>
      <c r="Q653" s="2">
        <v>3</v>
      </c>
      <c r="R653" s="3">
        <v>372</v>
      </c>
    </row>
    <row r="654" spans="1:18" x14ac:dyDescent="0.2">
      <c r="A654" s="2" t="s">
        <v>81</v>
      </c>
      <c r="B654" s="2" t="s">
        <v>75</v>
      </c>
      <c r="C654" s="2">
        <v>5</v>
      </c>
      <c r="D654" s="13">
        <v>45689</v>
      </c>
      <c r="E654" s="3">
        <v>6748</v>
      </c>
      <c r="F654" s="3">
        <v>6082</v>
      </c>
      <c r="G654" s="17">
        <f>F654/E654</f>
        <v>0.90130409010077062</v>
      </c>
      <c r="H654" s="3">
        <v>15320</v>
      </c>
      <c r="I654" s="3">
        <f>F654*H654</f>
        <v>93176240</v>
      </c>
      <c r="J654" s="3">
        <v>28185749</v>
      </c>
      <c r="K654" s="3">
        <f>I654+J654</f>
        <v>121361989</v>
      </c>
      <c r="L654" s="3">
        <v>62895221</v>
      </c>
      <c r="M654" s="3">
        <f>K654-L654</f>
        <v>58466768</v>
      </c>
      <c r="N654" s="3">
        <f>I654/E654</f>
        <v>13807.978660343806</v>
      </c>
      <c r="O654" s="3">
        <f>M654/E654</f>
        <v>8664.3106105512743</v>
      </c>
      <c r="P654" s="18">
        <v>4.4000000000000004</v>
      </c>
      <c r="Q654" s="2">
        <v>5</v>
      </c>
      <c r="R654" s="3">
        <v>359</v>
      </c>
    </row>
    <row r="655" spans="1:18" x14ac:dyDescent="0.2">
      <c r="A655" s="2" t="s">
        <v>81</v>
      </c>
      <c r="B655" s="2" t="s">
        <v>75</v>
      </c>
      <c r="C655" s="2">
        <v>5</v>
      </c>
      <c r="D655" s="13">
        <v>45717</v>
      </c>
      <c r="E655" s="3">
        <v>7471</v>
      </c>
      <c r="F655" s="3">
        <v>6326</v>
      </c>
      <c r="G655" s="17">
        <f>F655/E655</f>
        <v>0.84674073082585999</v>
      </c>
      <c r="H655" s="3">
        <v>16300</v>
      </c>
      <c r="I655" s="3">
        <f>F655*H655</f>
        <v>103113800</v>
      </c>
      <c r="J655" s="3">
        <v>30968850</v>
      </c>
      <c r="K655" s="3">
        <f>I655+J655</f>
        <v>134082650</v>
      </c>
      <c r="L655" s="3">
        <v>69040502</v>
      </c>
      <c r="M655" s="3">
        <f>K655-L655</f>
        <v>65042148</v>
      </c>
      <c r="N655" s="3">
        <f>I655/E655</f>
        <v>13801.873912461519</v>
      </c>
      <c r="O655" s="3">
        <f>M655/E655</f>
        <v>8705.9494043635386</v>
      </c>
      <c r="P655" s="18">
        <v>4.4000000000000004</v>
      </c>
      <c r="Q655" s="2">
        <v>4</v>
      </c>
      <c r="R655" s="3">
        <v>373</v>
      </c>
    </row>
    <row r="656" spans="1:18" x14ac:dyDescent="0.2">
      <c r="A656" s="2" t="s">
        <v>81</v>
      </c>
      <c r="B656" s="2" t="s">
        <v>75</v>
      </c>
      <c r="C656" s="2">
        <v>5</v>
      </c>
      <c r="D656" s="13">
        <v>45748</v>
      </c>
      <c r="E656" s="3">
        <v>7230</v>
      </c>
      <c r="F656" s="3">
        <v>5270</v>
      </c>
      <c r="G656" s="17">
        <f>F656/E656</f>
        <v>0.72890733056708157</v>
      </c>
      <c r="H656" s="3">
        <v>12330</v>
      </c>
      <c r="I656" s="3">
        <f>F656*H656</f>
        <v>64979100</v>
      </c>
      <c r="J656" s="3">
        <v>24071349</v>
      </c>
      <c r="K656" s="3">
        <f>I656+J656</f>
        <v>89050449</v>
      </c>
      <c r="L656" s="3">
        <v>56691446</v>
      </c>
      <c r="M656" s="3">
        <f>K656-L656</f>
        <v>32359003</v>
      </c>
      <c r="N656" s="3">
        <f>I656/E656</f>
        <v>8987.4273858921169</v>
      </c>
      <c r="O656" s="3">
        <f>M656/E656</f>
        <v>4475.6573997233745</v>
      </c>
      <c r="P656" s="18">
        <v>4.4000000000000004</v>
      </c>
      <c r="Q656" s="2">
        <v>1</v>
      </c>
      <c r="R656" s="3">
        <v>377</v>
      </c>
    </row>
    <row r="657" spans="1:18" x14ac:dyDescent="0.2">
      <c r="A657" s="2" t="s">
        <v>81</v>
      </c>
      <c r="B657" s="2" t="s">
        <v>75</v>
      </c>
      <c r="C657" s="2">
        <v>5</v>
      </c>
      <c r="D657" s="13">
        <v>45778</v>
      </c>
      <c r="E657" s="3">
        <v>7471</v>
      </c>
      <c r="F657" s="3">
        <v>5126</v>
      </c>
      <c r="G657" s="17">
        <f>F657/E657</f>
        <v>0.68611966269575697</v>
      </c>
      <c r="H657" s="3">
        <v>12390</v>
      </c>
      <c r="I657" s="3">
        <f>F657*H657</f>
        <v>63511140</v>
      </c>
      <c r="J657" s="3">
        <v>18147840</v>
      </c>
      <c r="K657" s="3">
        <f>I657+J657</f>
        <v>81658980</v>
      </c>
      <c r="L657" s="3">
        <v>52393093</v>
      </c>
      <c r="M657" s="3">
        <f>K657-L657</f>
        <v>29265887</v>
      </c>
      <c r="N657" s="3">
        <f>I657/E657</f>
        <v>8501.0226208004278</v>
      </c>
      <c r="O657" s="3">
        <f>M657/E657</f>
        <v>3917.2650247624147</v>
      </c>
      <c r="P657" s="18">
        <v>4.7</v>
      </c>
      <c r="Q657" s="2">
        <v>2</v>
      </c>
      <c r="R657" s="3">
        <v>377</v>
      </c>
    </row>
    <row r="658" spans="1:18" x14ac:dyDescent="0.2">
      <c r="A658" s="2" t="s">
        <v>81</v>
      </c>
      <c r="B658" s="2" t="s">
        <v>75</v>
      </c>
      <c r="C658" s="2">
        <v>5</v>
      </c>
      <c r="D658" s="13">
        <v>45809</v>
      </c>
      <c r="E658" s="3">
        <v>7230</v>
      </c>
      <c r="F658" s="3">
        <v>3934</v>
      </c>
      <c r="G658" s="17">
        <f>F658/E658</f>
        <v>0.54412171507607188</v>
      </c>
      <c r="H658" s="3">
        <v>10610</v>
      </c>
      <c r="I658" s="3">
        <f>F658*H658</f>
        <v>41739740</v>
      </c>
      <c r="J658" s="3">
        <v>16561457</v>
      </c>
      <c r="K658" s="3">
        <f>I658+J658</f>
        <v>58301197</v>
      </c>
      <c r="L658" s="3">
        <v>44835678</v>
      </c>
      <c r="M658" s="3">
        <f>K658-L658</f>
        <v>13465519</v>
      </c>
      <c r="N658" s="3">
        <f>I658/E658</f>
        <v>5773.1313969571229</v>
      </c>
      <c r="O658" s="3">
        <f>M658/E658</f>
        <v>1862.4507607192254</v>
      </c>
      <c r="P658" s="18">
        <v>4.3</v>
      </c>
      <c r="Q658" s="2">
        <v>4</v>
      </c>
      <c r="R658" s="3">
        <v>349</v>
      </c>
    </row>
    <row r="659" spans="1:18" x14ac:dyDescent="0.2">
      <c r="A659" s="2" t="s">
        <v>81</v>
      </c>
      <c r="B659" s="2" t="s">
        <v>75</v>
      </c>
      <c r="C659" s="2">
        <v>5</v>
      </c>
      <c r="D659" s="13">
        <v>45839</v>
      </c>
      <c r="E659" s="3">
        <v>7471</v>
      </c>
      <c r="F659" s="3">
        <v>4175</v>
      </c>
      <c r="G659" s="17">
        <f>F659/E659</f>
        <v>0.55882746620265022</v>
      </c>
      <c r="H659" s="3">
        <v>10130</v>
      </c>
      <c r="I659" s="3">
        <f>F659*H659</f>
        <v>42292750</v>
      </c>
      <c r="J659" s="3">
        <v>16672381</v>
      </c>
      <c r="K659" s="3">
        <f>I659+J659</f>
        <v>58965131</v>
      </c>
      <c r="L659" s="3">
        <v>48200971</v>
      </c>
      <c r="M659" s="3">
        <f>K659-L659</f>
        <v>10764160</v>
      </c>
      <c r="N659" s="3">
        <f>I659/E659</f>
        <v>5660.9222326328472</v>
      </c>
      <c r="O659" s="3">
        <f>M659/E659</f>
        <v>1440.7923972694418</v>
      </c>
      <c r="P659" s="18">
        <v>4.8</v>
      </c>
      <c r="Q659" s="2">
        <v>2</v>
      </c>
      <c r="R659" s="3">
        <v>358</v>
      </c>
    </row>
    <row r="660" spans="1:18" x14ac:dyDescent="0.2">
      <c r="A660" s="2" t="s">
        <v>81</v>
      </c>
      <c r="B660" s="2" t="s">
        <v>75</v>
      </c>
      <c r="C660" s="2">
        <v>5</v>
      </c>
      <c r="D660" s="13">
        <v>45870</v>
      </c>
      <c r="E660" s="3">
        <v>7471</v>
      </c>
      <c r="F660" s="3">
        <v>4534</v>
      </c>
      <c r="G660" s="17">
        <f>F660/E660</f>
        <v>0.60687993575157273</v>
      </c>
      <c r="H660" s="3">
        <v>10260</v>
      </c>
      <c r="I660" s="3">
        <f>F660*H660</f>
        <v>46518840</v>
      </c>
      <c r="J660" s="3">
        <v>15190850</v>
      </c>
      <c r="K660" s="3">
        <f>I660+J660</f>
        <v>61709690</v>
      </c>
      <c r="L660" s="3">
        <v>49216727</v>
      </c>
      <c r="M660" s="3">
        <f>K660-L660</f>
        <v>12492963</v>
      </c>
      <c r="N660" s="3">
        <f>I660/E660</f>
        <v>6226.5881408111363</v>
      </c>
      <c r="O660" s="3">
        <f>M660/E660</f>
        <v>1672.1942176415473</v>
      </c>
      <c r="P660" s="18">
        <v>4.3</v>
      </c>
      <c r="Q660" s="2">
        <v>3</v>
      </c>
      <c r="R660" s="3">
        <v>349</v>
      </c>
    </row>
    <row r="661" spans="1:18" x14ac:dyDescent="0.2">
      <c r="A661" s="2" t="s">
        <v>81</v>
      </c>
      <c r="B661" s="2" t="s">
        <v>75</v>
      </c>
      <c r="C661" s="2">
        <v>5</v>
      </c>
      <c r="D661" s="13">
        <v>45901</v>
      </c>
      <c r="E661" s="3">
        <v>7230</v>
      </c>
      <c r="F661" s="3">
        <v>3967</v>
      </c>
      <c r="G661" s="17">
        <f>F661/E661</f>
        <v>0.54868603042876907</v>
      </c>
      <c r="H661" s="3">
        <v>10280</v>
      </c>
      <c r="I661" s="3">
        <f>F661*H661</f>
        <v>40780760</v>
      </c>
      <c r="J661" s="3">
        <v>16725562</v>
      </c>
      <c r="K661" s="3">
        <f>I661+J661</f>
        <v>57506322</v>
      </c>
      <c r="L661" s="3">
        <v>46894362</v>
      </c>
      <c r="M661" s="3">
        <f>K661-L661</f>
        <v>10611960</v>
      </c>
      <c r="N661" s="3">
        <f>I661/E661</f>
        <v>5640.4923928077451</v>
      </c>
      <c r="O661" s="3">
        <f>M661/E661</f>
        <v>1467.7676348547718</v>
      </c>
      <c r="P661" s="18">
        <v>4.5</v>
      </c>
      <c r="Q661" s="2">
        <v>4</v>
      </c>
      <c r="R661" s="3">
        <v>367</v>
      </c>
    </row>
    <row r="662" spans="1:18" x14ac:dyDescent="0.2">
      <c r="A662" s="2" t="s">
        <v>81</v>
      </c>
      <c r="B662" s="2" t="s">
        <v>75</v>
      </c>
      <c r="C662" s="2">
        <v>5</v>
      </c>
      <c r="D662" s="13">
        <v>45931</v>
      </c>
      <c r="E662" s="3">
        <v>7471</v>
      </c>
      <c r="F662" s="3">
        <v>5661</v>
      </c>
      <c r="G662" s="17">
        <f>F662/E662</f>
        <v>0.75772988890376125</v>
      </c>
      <c r="H662" s="3">
        <v>13470</v>
      </c>
      <c r="I662" s="3">
        <f>F662*H662</f>
        <v>76253670</v>
      </c>
      <c r="J662" s="3">
        <v>17525490</v>
      </c>
      <c r="K662" s="3">
        <f>I662+J662</f>
        <v>93779160</v>
      </c>
      <c r="L662" s="3">
        <v>58016651</v>
      </c>
      <c r="M662" s="3">
        <f>K662-L662</f>
        <v>35762509</v>
      </c>
      <c r="N662" s="3">
        <f>I662/E662</f>
        <v>10206.621603533664</v>
      </c>
      <c r="O662" s="3">
        <f>M662/E662</f>
        <v>4786.8436621603532</v>
      </c>
      <c r="P662" s="18">
        <v>4.3</v>
      </c>
      <c r="Q662" s="2">
        <v>3</v>
      </c>
      <c r="R662" s="3">
        <v>356</v>
      </c>
    </row>
    <row r="663" spans="1:18" x14ac:dyDescent="0.2">
      <c r="A663" s="2" t="s">
        <v>81</v>
      </c>
      <c r="B663" s="2" t="s">
        <v>75</v>
      </c>
      <c r="C663" s="2">
        <v>5</v>
      </c>
      <c r="D663" s="13">
        <v>45962</v>
      </c>
      <c r="E663" s="3">
        <v>7230</v>
      </c>
      <c r="F663" s="3">
        <v>6628</v>
      </c>
      <c r="G663" s="17">
        <f>F663/E663</f>
        <v>0.91673582295988931</v>
      </c>
      <c r="H663" s="3">
        <v>15990</v>
      </c>
      <c r="I663" s="3">
        <f>F663*H663</f>
        <v>105981720</v>
      </c>
      <c r="J663" s="3">
        <v>35854206</v>
      </c>
      <c r="K663" s="3">
        <f>I663+J663</f>
        <v>141835926</v>
      </c>
      <c r="L663" s="3">
        <v>74779760</v>
      </c>
      <c r="M663" s="3">
        <f>K663-L663</f>
        <v>67056166</v>
      </c>
      <c r="N663" s="3">
        <f>I663/E663</f>
        <v>14658.60580912863</v>
      </c>
      <c r="O663" s="3">
        <f>M663/E663</f>
        <v>9274.7117565698481</v>
      </c>
      <c r="P663" s="18">
        <v>4.4000000000000004</v>
      </c>
      <c r="Q663" s="2">
        <v>4</v>
      </c>
      <c r="R663" s="3">
        <v>363</v>
      </c>
    </row>
    <row r="664" spans="1:18" x14ac:dyDescent="0.2">
      <c r="A664" s="2" t="s">
        <v>81</v>
      </c>
      <c r="B664" s="2" t="s">
        <v>75</v>
      </c>
      <c r="C664" s="2">
        <v>5</v>
      </c>
      <c r="D664" s="13">
        <v>45992</v>
      </c>
      <c r="E664" s="3">
        <v>7471</v>
      </c>
      <c r="F664" s="3">
        <v>6769</v>
      </c>
      <c r="G664" s="17">
        <f>F664/E664</f>
        <v>0.90603667514388975</v>
      </c>
      <c r="H664" s="3">
        <v>15840</v>
      </c>
      <c r="I664" s="3">
        <f>F664*H664</f>
        <v>107220960</v>
      </c>
      <c r="J664" s="3">
        <v>28638227</v>
      </c>
      <c r="K664" s="3">
        <f>I664+J664</f>
        <v>135859187</v>
      </c>
      <c r="L664" s="3">
        <v>69771239</v>
      </c>
      <c r="M664" s="3">
        <f>K664-L664</f>
        <v>66087948</v>
      </c>
      <c r="N664" s="3">
        <f>I664/E664</f>
        <v>14351.620934279214</v>
      </c>
      <c r="O664" s="3">
        <f>M664/E664</f>
        <v>8845.9306652389241</v>
      </c>
      <c r="P664" s="18">
        <v>4.4000000000000004</v>
      </c>
      <c r="Q664" s="2">
        <v>2</v>
      </c>
      <c r="R664" s="3">
        <v>367</v>
      </c>
    </row>
    <row r="665" spans="1:18" x14ac:dyDescent="0.2">
      <c r="A665" s="2" t="s">
        <v>81</v>
      </c>
      <c r="B665" s="2" t="s">
        <v>75</v>
      </c>
      <c r="C665" s="2">
        <v>5</v>
      </c>
      <c r="D665" s="13">
        <v>46023</v>
      </c>
      <c r="E665" s="3">
        <v>7471</v>
      </c>
      <c r="F665" s="3">
        <v>6541</v>
      </c>
      <c r="G665" s="17">
        <f>F665/E665</f>
        <v>0.87551867219917012</v>
      </c>
      <c r="H665" s="3">
        <v>16770</v>
      </c>
      <c r="I665" s="3">
        <f>F665*H665</f>
        <v>109692570</v>
      </c>
      <c r="J665" s="3">
        <v>25152827</v>
      </c>
      <c r="K665" s="3">
        <f>I665+J665</f>
        <v>134845397</v>
      </c>
      <c r="L665" s="3">
        <v>70647283</v>
      </c>
      <c r="M665" s="3">
        <f>K665-L665</f>
        <v>64198114</v>
      </c>
      <c r="N665" s="3">
        <f>I665/E665</f>
        <v>14682.448132780082</v>
      </c>
      <c r="O665" s="3">
        <f>M665/E665</f>
        <v>8592.9747021817693</v>
      </c>
      <c r="P665" s="18">
        <v>4.4000000000000004</v>
      </c>
      <c r="Q665" s="2">
        <v>4</v>
      </c>
      <c r="R665" s="3">
        <v>363</v>
      </c>
    </row>
    <row r="666" spans="1:18" x14ac:dyDescent="0.2">
      <c r="A666" s="2" t="s">
        <v>81</v>
      </c>
      <c r="B666" s="2" t="s">
        <v>75</v>
      </c>
      <c r="C666" s="2">
        <v>5</v>
      </c>
      <c r="D666" s="13">
        <v>46054</v>
      </c>
      <c r="E666" s="3">
        <v>6748</v>
      </c>
      <c r="F666" s="3">
        <v>6191</v>
      </c>
      <c r="G666" s="17">
        <f>F666/E666</f>
        <v>0.91745702430349729</v>
      </c>
      <c r="H666" s="3">
        <v>16960</v>
      </c>
      <c r="I666" s="3">
        <f>F666*H666</f>
        <v>104999360</v>
      </c>
      <c r="J666" s="3">
        <v>40110350</v>
      </c>
      <c r="K666" s="3">
        <f>I666+J666</f>
        <v>145109710</v>
      </c>
      <c r="L666" s="3">
        <v>70485497</v>
      </c>
      <c r="M666" s="3">
        <f>K666-L666</f>
        <v>74624213</v>
      </c>
      <c r="N666" s="3">
        <f>I666/E666</f>
        <v>15560.071132187315</v>
      </c>
      <c r="O666" s="3">
        <f>M666/E666</f>
        <v>11058.715619442797</v>
      </c>
      <c r="P666" s="18">
        <v>4.5999999999999996</v>
      </c>
      <c r="Q666" s="2">
        <v>4</v>
      </c>
      <c r="R666" s="3">
        <v>373</v>
      </c>
    </row>
    <row r="667" spans="1:18" x14ac:dyDescent="0.2">
      <c r="A667" s="2" t="s">
        <v>81</v>
      </c>
      <c r="B667" s="2" t="s">
        <v>75</v>
      </c>
      <c r="C667" s="2">
        <v>5</v>
      </c>
      <c r="D667" s="13">
        <v>46082</v>
      </c>
      <c r="E667" s="3">
        <v>7471</v>
      </c>
      <c r="F667" s="3">
        <v>6880</v>
      </c>
      <c r="G667" s="17">
        <f>F667/E667</f>
        <v>0.92089412394592429</v>
      </c>
      <c r="H667" s="3">
        <v>16000</v>
      </c>
      <c r="I667" s="3">
        <f>F667*H667</f>
        <v>110080000</v>
      </c>
      <c r="J667" s="3">
        <v>45750993</v>
      </c>
      <c r="K667" s="3">
        <f>I667+J667</f>
        <v>155830993</v>
      </c>
      <c r="L667" s="3">
        <v>76003025</v>
      </c>
      <c r="M667" s="3">
        <f>K667-L667</f>
        <v>79827968</v>
      </c>
      <c r="N667" s="3">
        <f>I667/E667</f>
        <v>14734.305983134787</v>
      </c>
      <c r="O667" s="3">
        <f>M667/E667</f>
        <v>10685.044572346405</v>
      </c>
      <c r="P667" s="18">
        <v>4.5999999999999996</v>
      </c>
      <c r="Q667" s="2">
        <v>4</v>
      </c>
      <c r="R667" s="3">
        <v>373</v>
      </c>
    </row>
    <row r="668" spans="1:18" x14ac:dyDescent="0.2">
      <c r="A668" s="2" t="s">
        <v>81</v>
      </c>
      <c r="B668" s="2" t="s">
        <v>75</v>
      </c>
      <c r="C668" s="2">
        <v>5</v>
      </c>
      <c r="D668" s="13">
        <v>46113</v>
      </c>
      <c r="E668" s="3">
        <v>7230</v>
      </c>
      <c r="F668" s="3">
        <v>5562</v>
      </c>
      <c r="G668" s="17">
        <f>F668/E668</f>
        <v>0.76929460580912867</v>
      </c>
      <c r="H668" s="3">
        <v>13590</v>
      </c>
      <c r="I668" s="3">
        <f>F668*H668</f>
        <v>75587580</v>
      </c>
      <c r="J668" s="3">
        <v>23098508</v>
      </c>
      <c r="K668" s="3">
        <f>I668+J668</f>
        <v>98686088</v>
      </c>
      <c r="L668" s="3">
        <v>58249415</v>
      </c>
      <c r="M668" s="3">
        <f>K668-L668</f>
        <v>40436673</v>
      </c>
      <c r="N668" s="3">
        <f>I668/E668</f>
        <v>10454.713692946058</v>
      </c>
      <c r="O668" s="3">
        <f>M668/E668</f>
        <v>5592.9008298755189</v>
      </c>
      <c r="P668" s="18">
        <v>4.5999999999999996</v>
      </c>
      <c r="Q668" s="2">
        <v>3</v>
      </c>
      <c r="R668" s="3">
        <v>367</v>
      </c>
    </row>
    <row r="669" spans="1:18" x14ac:dyDescent="0.2">
      <c r="A669" s="2" t="s">
        <v>81</v>
      </c>
      <c r="B669" s="2" t="s">
        <v>75</v>
      </c>
      <c r="C669" s="2">
        <v>5</v>
      </c>
      <c r="D669" s="13">
        <v>46143</v>
      </c>
      <c r="E669" s="3">
        <v>7471</v>
      </c>
      <c r="F669" s="3">
        <v>6022</v>
      </c>
      <c r="G669" s="17">
        <f>F669/E669</f>
        <v>0.8060500602329006</v>
      </c>
      <c r="H669" s="3">
        <v>13750</v>
      </c>
      <c r="I669" s="3">
        <f>F669*H669</f>
        <v>82802500</v>
      </c>
      <c r="J669" s="3">
        <v>31761600</v>
      </c>
      <c r="K669" s="3">
        <f>I669+J669</f>
        <v>114564100</v>
      </c>
      <c r="L669" s="3">
        <v>65849687</v>
      </c>
      <c r="M669" s="3">
        <f>K669-L669</f>
        <v>48714413</v>
      </c>
      <c r="N669" s="3">
        <f>I669/E669</f>
        <v>11083.188328202383</v>
      </c>
      <c r="O669" s="3">
        <f>M669/E669</f>
        <v>6520.4675411591488</v>
      </c>
      <c r="P669" s="18">
        <v>4.8</v>
      </c>
      <c r="Q669" s="2">
        <v>1</v>
      </c>
      <c r="R669" s="3">
        <v>375</v>
      </c>
    </row>
    <row r="670" spans="1:18" x14ac:dyDescent="0.2">
      <c r="A670" s="2" t="s">
        <v>81</v>
      </c>
      <c r="B670" s="2" t="s">
        <v>75</v>
      </c>
      <c r="C670" s="2">
        <v>5</v>
      </c>
      <c r="D670" s="13">
        <v>46174</v>
      </c>
      <c r="E670" s="3">
        <v>7230</v>
      </c>
      <c r="F670" s="3">
        <v>4117</v>
      </c>
      <c r="G670" s="17">
        <f>F670/E670</f>
        <v>0.56943291839557397</v>
      </c>
      <c r="H670" s="3">
        <v>10750</v>
      </c>
      <c r="I670" s="3">
        <f>F670*H670</f>
        <v>44257750</v>
      </c>
      <c r="J670" s="3">
        <v>15190616</v>
      </c>
      <c r="K670" s="3">
        <f>I670+J670</f>
        <v>59448366</v>
      </c>
      <c r="L670" s="3">
        <v>48799395</v>
      </c>
      <c r="M670" s="3">
        <f>K670-L670</f>
        <v>10648971</v>
      </c>
      <c r="N670" s="3">
        <f>I670/E670</f>
        <v>6121.4038727524203</v>
      </c>
      <c r="O670" s="3">
        <f>M670/E670</f>
        <v>1472.8867219917013</v>
      </c>
      <c r="P670" s="18">
        <v>4.8</v>
      </c>
      <c r="Q670" s="2">
        <v>4</v>
      </c>
      <c r="R670" s="3">
        <v>354</v>
      </c>
    </row>
    <row r="671" spans="1:18" x14ac:dyDescent="0.2">
      <c r="A671" s="2" t="s">
        <v>81</v>
      </c>
      <c r="B671" s="2" t="s">
        <v>75</v>
      </c>
      <c r="C671" s="2">
        <v>5</v>
      </c>
      <c r="D671" s="13">
        <v>46204</v>
      </c>
      <c r="E671" s="3">
        <v>7471</v>
      </c>
      <c r="F671" s="3">
        <v>4350</v>
      </c>
      <c r="G671" s="17">
        <f>F671/E671</f>
        <v>0.58225137197162358</v>
      </c>
      <c r="H671" s="3">
        <v>10330</v>
      </c>
      <c r="I671" s="3">
        <f>F671*H671</f>
        <v>44935500</v>
      </c>
      <c r="J671" s="3">
        <v>17777493</v>
      </c>
      <c r="K671" s="3">
        <f>I671+J671</f>
        <v>62712993</v>
      </c>
      <c r="L671" s="3">
        <v>46595115</v>
      </c>
      <c r="M671" s="3">
        <f>K671-L671</f>
        <v>16117878</v>
      </c>
      <c r="N671" s="3">
        <f>I671/E671</f>
        <v>6014.6566724668719</v>
      </c>
      <c r="O671" s="3">
        <f>M671/E671</f>
        <v>2157.3923169589079</v>
      </c>
      <c r="P671" s="18">
        <v>4.5</v>
      </c>
      <c r="Q671" s="2">
        <v>4</v>
      </c>
      <c r="R671" s="3">
        <v>355</v>
      </c>
    </row>
    <row r="672" spans="1:18" x14ac:dyDescent="0.2">
      <c r="A672" s="2" t="s">
        <v>81</v>
      </c>
      <c r="B672" s="2" t="s">
        <v>75</v>
      </c>
      <c r="C672" s="2">
        <v>5</v>
      </c>
      <c r="D672" s="13">
        <v>46235</v>
      </c>
      <c r="E672" s="3">
        <v>7471</v>
      </c>
      <c r="F672" s="3">
        <v>4390</v>
      </c>
      <c r="G672" s="17">
        <f>F672/E672</f>
        <v>0.58760540757596036</v>
      </c>
      <c r="H672" s="3">
        <v>10840</v>
      </c>
      <c r="I672" s="3">
        <f>F672*H672</f>
        <v>47587600</v>
      </c>
      <c r="J672" s="3">
        <v>11109427</v>
      </c>
      <c r="K672" s="3">
        <f>I672+J672</f>
        <v>58697027</v>
      </c>
      <c r="L672" s="3">
        <v>46262775</v>
      </c>
      <c r="M672" s="3">
        <f>K672-L672</f>
        <v>12434252</v>
      </c>
      <c r="N672" s="3">
        <f>I672/E672</f>
        <v>6369.6426181234101</v>
      </c>
      <c r="O672" s="3">
        <f>M672/E672</f>
        <v>1664.335698032392</v>
      </c>
      <c r="P672" s="18">
        <v>4.7</v>
      </c>
      <c r="Q672" s="2">
        <v>2</v>
      </c>
      <c r="R672" s="3">
        <v>354</v>
      </c>
    </row>
    <row r="673" spans="1:18" x14ac:dyDescent="0.2">
      <c r="A673" s="2" t="s">
        <v>81</v>
      </c>
      <c r="B673" s="2" t="s">
        <v>75</v>
      </c>
      <c r="C673" s="2">
        <v>5</v>
      </c>
      <c r="D673" s="13">
        <v>46266</v>
      </c>
      <c r="E673" s="3">
        <v>7230</v>
      </c>
      <c r="F673" s="3">
        <v>4017</v>
      </c>
      <c r="G673" s="17">
        <f>F673/E673</f>
        <v>0.55560165975103737</v>
      </c>
      <c r="H673" s="3">
        <v>10520</v>
      </c>
      <c r="I673" s="3">
        <f>F673*H673</f>
        <v>42258840</v>
      </c>
      <c r="J673" s="3">
        <v>17430446</v>
      </c>
      <c r="K673" s="3">
        <f>I673+J673</f>
        <v>59689286</v>
      </c>
      <c r="L673" s="3">
        <v>44267884</v>
      </c>
      <c r="M673" s="3">
        <f>K673-L673</f>
        <v>15421402</v>
      </c>
      <c r="N673" s="3">
        <f>I673/E673</f>
        <v>5844.9294605809127</v>
      </c>
      <c r="O673" s="3">
        <f>M673/E673</f>
        <v>2132.9739972337484</v>
      </c>
      <c r="P673" s="18">
        <v>4.7</v>
      </c>
      <c r="Q673" s="2">
        <v>3</v>
      </c>
      <c r="R673" s="3">
        <v>372</v>
      </c>
    </row>
    <row r="674" spans="1:18" x14ac:dyDescent="0.2">
      <c r="A674" s="2" t="s">
        <v>83</v>
      </c>
      <c r="B674" s="2" t="s">
        <v>85</v>
      </c>
      <c r="C674" s="2">
        <v>5</v>
      </c>
      <c r="D674" s="13">
        <v>45566</v>
      </c>
      <c r="E674" s="3">
        <v>7998</v>
      </c>
      <c r="F674" s="3">
        <v>5485</v>
      </c>
      <c r="G674" s="17">
        <f>F674/E674</f>
        <v>0.68579644911227811</v>
      </c>
      <c r="H674" s="3">
        <v>10990</v>
      </c>
      <c r="I674" s="3">
        <f>F674*H674</f>
        <v>60280150</v>
      </c>
      <c r="J674" s="3">
        <v>25955441</v>
      </c>
      <c r="K674" s="3">
        <f>I674+J674</f>
        <v>86235591</v>
      </c>
      <c r="L674" s="3">
        <v>48842034</v>
      </c>
      <c r="M674" s="3">
        <f>K674-L674</f>
        <v>37393557</v>
      </c>
      <c r="N674" s="3">
        <f>I674/E674</f>
        <v>7536.9029757439357</v>
      </c>
      <c r="O674" s="3">
        <f>M674/E674</f>
        <v>4675.3634658664669</v>
      </c>
      <c r="P674" s="18">
        <v>4.5</v>
      </c>
      <c r="Q674" s="2">
        <v>2</v>
      </c>
      <c r="R674" s="3">
        <v>392</v>
      </c>
    </row>
    <row r="675" spans="1:18" x14ac:dyDescent="0.2">
      <c r="A675" s="2" t="s">
        <v>83</v>
      </c>
      <c r="B675" s="2" t="s">
        <v>85</v>
      </c>
      <c r="C675" s="2">
        <v>5</v>
      </c>
      <c r="D675" s="13">
        <v>45597</v>
      </c>
      <c r="E675" s="3">
        <v>7740</v>
      </c>
      <c r="F675" s="3">
        <v>5420</v>
      </c>
      <c r="G675" s="17">
        <f>F675/E675</f>
        <v>0.70025839793281652</v>
      </c>
      <c r="H675" s="3">
        <v>10650</v>
      </c>
      <c r="I675" s="3">
        <f>F675*H675</f>
        <v>57723000</v>
      </c>
      <c r="J675" s="3">
        <v>23743715</v>
      </c>
      <c r="K675" s="3">
        <f>I675+J675</f>
        <v>81466715</v>
      </c>
      <c r="L675" s="3">
        <v>46717898</v>
      </c>
      <c r="M675" s="3">
        <f>K675-L675</f>
        <v>34748817</v>
      </c>
      <c r="N675" s="3">
        <f>I675/E675</f>
        <v>7457.7519379844962</v>
      </c>
      <c r="O675" s="3">
        <f>M675/E675</f>
        <v>4489.5112403100775</v>
      </c>
      <c r="P675" s="18">
        <v>4.7</v>
      </c>
      <c r="Q675" s="2">
        <v>5</v>
      </c>
      <c r="R675" s="3">
        <v>398</v>
      </c>
    </row>
    <row r="676" spans="1:18" x14ac:dyDescent="0.2">
      <c r="A676" s="2" t="s">
        <v>83</v>
      </c>
      <c r="B676" s="2" t="s">
        <v>85</v>
      </c>
      <c r="C676" s="2">
        <v>5</v>
      </c>
      <c r="D676" s="13">
        <v>45627</v>
      </c>
      <c r="E676" s="3">
        <v>7998</v>
      </c>
      <c r="F676" s="3">
        <v>5842</v>
      </c>
      <c r="G676" s="17">
        <f>F676/E676</f>
        <v>0.73043260815203803</v>
      </c>
      <c r="H676" s="3">
        <v>11100</v>
      </c>
      <c r="I676" s="3">
        <f>F676*H676</f>
        <v>64846200</v>
      </c>
      <c r="J676" s="3">
        <v>23778800</v>
      </c>
      <c r="K676" s="3">
        <f>I676+J676</f>
        <v>88625000</v>
      </c>
      <c r="L676" s="3">
        <v>48557826</v>
      </c>
      <c r="M676" s="3">
        <f>K676-L676</f>
        <v>40067174</v>
      </c>
      <c r="N676" s="3">
        <f>I676/E676</f>
        <v>8107.801950487622</v>
      </c>
      <c r="O676" s="3">
        <f>M676/E676</f>
        <v>5009.6491622905723</v>
      </c>
      <c r="P676" s="18">
        <v>4.5999999999999996</v>
      </c>
      <c r="Q676" s="2">
        <v>2</v>
      </c>
      <c r="R676" s="3">
        <v>401</v>
      </c>
    </row>
    <row r="677" spans="1:18" x14ac:dyDescent="0.2">
      <c r="A677" s="2" t="s">
        <v>83</v>
      </c>
      <c r="B677" s="2" t="s">
        <v>85</v>
      </c>
      <c r="C677" s="2">
        <v>5</v>
      </c>
      <c r="D677" s="13">
        <v>45658</v>
      </c>
      <c r="E677" s="3">
        <v>7998</v>
      </c>
      <c r="F677" s="3">
        <v>6144</v>
      </c>
      <c r="G677" s="17">
        <f>F677/E677</f>
        <v>0.76819204801200303</v>
      </c>
      <c r="H677" s="3">
        <v>10970</v>
      </c>
      <c r="I677" s="3">
        <f>F677*H677</f>
        <v>67399680</v>
      </c>
      <c r="J677" s="3">
        <v>26843019</v>
      </c>
      <c r="K677" s="3">
        <f>I677+J677</f>
        <v>94242699</v>
      </c>
      <c r="L677" s="3">
        <v>49531754</v>
      </c>
      <c r="M677" s="3">
        <f>K677-L677</f>
        <v>44710945</v>
      </c>
      <c r="N677" s="3">
        <f>I677/E677</f>
        <v>8427.0667666916725</v>
      </c>
      <c r="O677" s="3">
        <f>M677/E677</f>
        <v>5590.2656914228555</v>
      </c>
      <c r="P677" s="18">
        <v>4.4000000000000004</v>
      </c>
      <c r="Q677" s="2">
        <v>1</v>
      </c>
      <c r="R677" s="3">
        <v>384</v>
      </c>
    </row>
    <row r="678" spans="1:18" x14ac:dyDescent="0.2">
      <c r="A678" s="2" t="s">
        <v>83</v>
      </c>
      <c r="B678" s="2" t="s">
        <v>85</v>
      </c>
      <c r="C678" s="2">
        <v>5</v>
      </c>
      <c r="D678" s="13">
        <v>45689</v>
      </c>
      <c r="E678" s="3">
        <v>7224</v>
      </c>
      <c r="F678" s="3">
        <v>5315</v>
      </c>
      <c r="G678" s="17">
        <f>F678/E678</f>
        <v>0.73574197120708751</v>
      </c>
      <c r="H678" s="3">
        <v>10470</v>
      </c>
      <c r="I678" s="3">
        <f>F678*H678</f>
        <v>55648050</v>
      </c>
      <c r="J678" s="3">
        <v>16033577</v>
      </c>
      <c r="K678" s="3">
        <f>I678+J678</f>
        <v>71681627</v>
      </c>
      <c r="L678" s="3">
        <v>40730931</v>
      </c>
      <c r="M678" s="3">
        <f>K678-L678</f>
        <v>30950696</v>
      </c>
      <c r="N678" s="3">
        <f>I678/E678</f>
        <v>7703.2184385382061</v>
      </c>
      <c r="O678" s="3">
        <f>M678/E678</f>
        <v>4284.426356589147</v>
      </c>
      <c r="P678" s="18">
        <v>4.4000000000000004</v>
      </c>
      <c r="Q678" s="2">
        <v>6</v>
      </c>
      <c r="R678" s="3">
        <v>391</v>
      </c>
    </row>
    <row r="679" spans="1:18" x14ac:dyDescent="0.2">
      <c r="A679" s="2" t="s">
        <v>83</v>
      </c>
      <c r="B679" s="2" t="s">
        <v>85</v>
      </c>
      <c r="C679" s="2">
        <v>5</v>
      </c>
      <c r="D679" s="13">
        <v>45717</v>
      </c>
      <c r="E679" s="3">
        <v>7998</v>
      </c>
      <c r="F679" s="3">
        <v>6219</v>
      </c>
      <c r="G679" s="17">
        <f>F679/E679</f>
        <v>0.77756939234808697</v>
      </c>
      <c r="H679" s="3">
        <v>11020</v>
      </c>
      <c r="I679" s="3">
        <f>F679*H679</f>
        <v>68533380</v>
      </c>
      <c r="J679" s="3">
        <v>21951742</v>
      </c>
      <c r="K679" s="3">
        <f>I679+J679</f>
        <v>90485122</v>
      </c>
      <c r="L679" s="3">
        <v>48470086</v>
      </c>
      <c r="M679" s="3">
        <f>K679-L679</f>
        <v>42015036</v>
      </c>
      <c r="N679" s="3">
        <f>I679/E679</f>
        <v>8568.8147036759183</v>
      </c>
      <c r="O679" s="3">
        <f>M679/E679</f>
        <v>5253.1927981995495</v>
      </c>
      <c r="P679" s="18">
        <v>4.4000000000000004</v>
      </c>
      <c r="Q679" s="2">
        <v>4</v>
      </c>
      <c r="R679" s="3">
        <v>371</v>
      </c>
    </row>
    <row r="680" spans="1:18" x14ac:dyDescent="0.2">
      <c r="A680" s="2" t="s">
        <v>83</v>
      </c>
      <c r="B680" s="2" t="s">
        <v>85</v>
      </c>
      <c r="C680" s="2">
        <v>5</v>
      </c>
      <c r="D680" s="13">
        <v>45748</v>
      </c>
      <c r="E680" s="3">
        <v>7740</v>
      </c>
      <c r="F680" s="3">
        <v>4694</v>
      </c>
      <c r="G680" s="17">
        <f>F680/E680</f>
        <v>0.60645994832041339</v>
      </c>
      <c r="H680" s="3">
        <v>8480</v>
      </c>
      <c r="I680" s="3">
        <f>F680*H680</f>
        <v>39805120</v>
      </c>
      <c r="J680" s="3">
        <v>11555299</v>
      </c>
      <c r="K680" s="3">
        <f>I680+J680</f>
        <v>51360419</v>
      </c>
      <c r="L680" s="3">
        <v>35086298</v>
      </c>
      <c r="M680" s="3">
        <f>K680-L680</f>
        <v>16274121</v>
      </c>
      <c r="N680" s="3">
        <f>I680/E680</f>
        <v>5142.7803617571062</v>
      </c>
      <c r="O680" s="3">
        <f>M680/E680</f>
        <v>2102.5996124031008</v>
      </c>
      <c r="P680" s="18">
        <v>4.5</v>
      </c>
      <c r="Q680" s="2">
        <v>2</v>
      </c>
      <c r="R680" s="3">
        <v>379</v>
      </c>
    </row>
    <row r="681" spans="1:18" x14ac:dyDescent="0.2">
      <c r="A681" s="2" t="s">
        <v>83</v>
      </c>
      <c r="B681" s="2" t="s">
        <v>85</v>
      </c>
      <c r="C681" s="2">
        <v>5</v>
      </c>
      <c r="D681" s="13">
        <v>45778</v>
      </c>
      <c r="E681" s="3">
        <v>7998</v>
      </c>
      <c r="F681" s="3">
        <v>4861</v>
      </c>
      <c r="G681" s="17">
        <f>F681/E681</f>
        <v>0.60777694423605899</v>
      </c>
      <c r="H681" s="3">
        <v>8820</v>
      </c>
      <c r="I681" s="3">
        <f>F681*H681</f>
        <v>42874020</v>
      </c>
      <c r="J681" s="3">
        <v>14677339</v>
      </c>
      <c r="K681" s="3">
        <f>I681+J681</f>
        <v>57551359</v>
      </c>
      <c r="L681" s="3">
        <v>40552059</v>
      </c>
      <c r="M681" s="3">
        <f>K681-L681</f>
        <v>16999300</v>
      </c>
      <c r="N681" s="3">
        <f>I681/E681</f>
        <v>5360.5926481620409</v>
      </c>
      <c r="O681" s="3">
        <f>M681/E681</f>
        <v>2125.4438609652411</v>
      </c>
      <c r="P681" s="18">
        <v>4.3</v>
      </c>
      <c r="Q681" s="2">
        <v>2</v>
      </c>
      <c r="R681" s="3">
        <v>372</v>
      </c>
    </row>
    <row r="682" spans="1:18" x14ac:dyDescent="0.2">
      <c r="A682" s="2" t="s">
        <v>83</v>
      </c>
      <c r="B682" s="2" t="s">
        <v>85</v>
      </c>
      <c r="C682" s="2">
        <v>5</v>
      </c>
      <c r="D682" s="13">
        <v>45809</v>
      </c>
      <c r="E682" s="3">
        <v>7740</v>
      </c>
      <c r="F682" s="3">
        <v>3671</v>
      </c>
      <c r="G682" s="17">
        <f>F682/E682</f>
        <v>0.47428940568475453</v>
      </c>
      <c r="H682" s="3">
        <v>7150</v>
      </c>
      <c r="I682" s="3">
        <f>F682*H682</f>
        <v>26247650</v>
      </c>
      <c r="J682" s="3">
        <v>11435103</v>
      </c>
      <c r="K682" s="3">
        <f>I682+J682</f>
        <v>37682753</v>
      </c>
      <c r="L682" s="3">
        <v>33514011</v>
      </c>
      <c r="M682" s="3">
        <f>K682-L682</f>
        <v>4168742</v>
      </c>
      <c r="N682" s="3">
        <f>I682/E682</f>
        <v>3391.1692506459949</v>
      </c>
      <c r="O682" s="3">
        <f>M682/E682</f>
        <v>538.59715762273902</v>
      </c>
      <c r="P682" s="18">
        <v>4.4000000000000004</v>
      </c>
      <c r="Q682" s="2">
        <v>6</v>
      </c>
      <c r="R682" s="3">
        <v>390</v>
      </c>
    </row>
    <row r="683" spans="1:18" x14ac:dyDescent="0.2">
      <c r="A683" s="2" t="s">
        <v>83</v>
      </c>
      <c r="B683" s="2" t="s">
        <v>85</v>
      </c>
      <c r="C683" s="2">
        <v>5</v>
      </c>
      <c r="D683" s="13">
        <v>45839</v>
      </c>
      <c r="E683" s="3">
        <v>7998</v>
      </c>
      <c r="F683" s="3">
        <v>3954</v>
      </c>
      <c r="G683" s="17">
        <f>F683/E683</f>
        <v>0.49437359339834958</v>
      </c>
      <c r="H683" s="3">
        <v>7250</v>
      </c>
      <c r="I683" s="3">
        <f>F683*H683</f>
        <v>28666500</v>
      </c>
      <c r="J683" s="3">
        <v>12015375</v>
      </c>
      <c r="K683" s="3">
        <f>I683+J683</f>
        <v>40681875</v>
      </c>
      <c r="L683" s="3">
        <v>32433463</v>
      </c>
      <c r="M683" s="3">
        <f>K683-L683</f>
        <v>8248412</v>
      </c>
      <c r="N683" s="3">
        <f>I683/E683</f>
        <v>3584.2085521380345</v>
      </c>
      <c r="O683" s="3">
        <f>M683/E683</f>
        <v>1031.3093273318329</v>
      </c>
      <c r="P683" s="18">
        <v>4.7</v>
      </c>
      <c r="Q683" s="2">
        <v>2</v>
      </c>
      <c r="R683" s="3">
        <v>401</v>
      </c>
    </row>
    <row r="684" spans="1:18" x14ac:dyDescent="0.2">
      <c r="A684" s="2" t="s">
        <v>83</v>
      </c>
      <c r="B684" s="2" t="s">
        <v>85</v>
      </c>
      <c r="C684" s="2">
        <v>5</v>
      </c>
      <c r="D684" s="13">
        <v>45870</v>
      </c>
      <c r="E684" s="3">
        <v>7998</v>
      </c>
      <c r="F684" s="3">
        <v>4296</v>
      </c>
      <c r="G684" s="17">
        <f>F684/E684</f>
        <v>0.53713428357089277</v>
      </c>
      <c r="H684" s="3">
        <v>7040</v>
      </c>
      <c r="I684" s="3">
        <f>F684*H684</f>
        <v>30243840</v>
      </c>
      <c r="J684" s="3">
        <v>12395073</v>
      </c>
      <c r="K684" s="3">
        <f>I684+J684</f>
        <v>42638913</v>
      </c>
      <c r="L684" s="3">
        <v>34142629</v>
      </c>
      <c r="M684" s="3">
        <f>K684-L684</f>
        <v>8496284</v>
      </c>
      <c r="N684" s="3">
        <f>I684/E684</f>
        <v>3781.4253563390848</v>
      </c>
      <c r="O684" s="3">
        <f>M684/E684</f>
        <v>1062.3010752688172</v>
      </c>
      <c r="P684" s="18">
        <v>4.5</v>
      </c>
      <c r="Q684" s="2">
        <v>2</v>
      </c>
      <c r="R684" s="3">
        <v>391</v>
      </c>
    </row>
    <row r="685" spans="1:18" x14ac:dyDescent="0.2">
      <c r="A685" s="2" t="s">
        <v>83</v>
      </c>
      <c r="B685" s="2" t="s">
        <v>85</v>
      </c>
      <c r="C685" s="2">
        <v>5</v>
      </c>
      <c r="D685" s="13">
        <v>45901</v>
      </c>
      <c r="E685" s="3">
        <v>7740</v>
      </c>
      <c r="F685" s="3">
        <v>3392</v>
      </c>
      <c r="G685" s="17">
        <f>F685/E685</f>
        <v>0.43824289405684752</v>
      </c>
      <c r="H685" s="3">
        <v>7370</v>
      </c>
      <c r="I685" s="3">
        <f>F685*H685</f>
        <v>24999040</v>
      </c>
      <c r="J685" s="3">
        <v>7096416</v>
      </c>
      <c r="K685" s="3">
        <f>I685+J685</f>
        <v>32095456</v>
      </c>
      <c r="L685" s="3">
        <v>30906727</v>
      </c>
      <c r="M685" s="3">
        <f>K685-L685</f>
        <v>1188729</v>
      </c>
      <c r="N685" s="3">
        <f>I685/E685</f>
        <v>3229.8501291989664</v>
      </c>
      <c r="O685" s="3">
        <f>M685/E685</f>
        <v>153.58255813953488</v>
      </c>
      <c r="P685" s="18">
        <v>4.5</v>
      </c>
      <c r="Q685" s="2">
        <v>1</v>
      </c>
      <c r="R685" s="3">
        <v>371</v>
      </c>
    </row>
    <row r="686" spans="1:18" x14ac:dyDescent="0.2">
      <c r="A686" s="2" t="s">
        <v>83</v>
      </c>
      <c r="B686" s="2" t="s">
        <v>85</v>
      </c>
      <c r="C686" s="2">
        <v>5</v>
      </c>
      <c r="D686" s="13">
        <v>45931</v>
      </c>
      <c r="E686" s="3">
        <v>7998</v>
      </c>
      <c r="F686" s="3">
        <v>6068</v>
      </c>
      <c r="G686" s="17">
        <f>F686/E686</f>
        <v>0.75868967241810448</v>
      </c>
      <c r="H686" s="3">
        <v>10830</v>
      </c>
      <c r="I686" s="3">
        <f>F686*H686</f>
        <v>65716440</v>
      </c>
      <c r="J686" s="3">
        <v>25012404</v>
      </c>
      <c r="K686" s="3">
        <f>I686+J686</f>
        <v>90728844</v>
      </c>
      <c r="L686" s="3">
        <v>48376835</v>
      </c>
      <c r="M686" s="3">
        <f>K686-L686</f>
        <v>42352009</v>
      </c>
      <c r="N686" s="3">
        <f>I686/E686</f>
        <v>8216.6091522880724</v>
      </c>
      <c r="O686" s="3">
        <f>M686/E686</f>
        <v>5295.3249562390602</v>
      </c>
      <c r="P686" s="18">
        <v>4.5</v>
      </c>
      <c r="Q686" s="2">
        <v>1</v>
      </c>
      <c r="R686" s="3">
        <v>389</v>
      </c>
    </row>
    <row r="687" spans="1:18" x14ac:dyDescent="0.2">
      <c r="A687" s="2" t="s">
        <v>83</v>
      </c>
      <c r="B687" s="2" t="s">
        <v>85</v>
      </c>
      <c r="C687" s="2">
        <v>5</v>
      </c>
      <c r="D687" s="13">
        <v>45962</v>
      </c>
      <c r="E687" s="3">
        <v>7740</v>
      </c>
      <c r="F687" s="3">
        <v>5843</v>
      </c>
      <c r="G687" s="17">
        <f>F687/E687</f>
        <v>0.75490956072351423</v>
      </c>
      <c r="H687" s="3">
        <v>10780</v>
      </c>
      <c r="I687" s="3">
        <f>F687*H687</f>
        <v>62987540</v>
      </c>
      <c r="J687" s="3">
        <v>26536157</v>
      </c>
      <c r="K687" s="3">
        <f>I687+J687</f>
        <v>89523697</v>
      </c>
      <c r="L687" s="3">
        <v>48896661</v>
      </c>
      <c r="M687" s="3">
        <f>K687-L687</f>
        <v>40627036</v>
      </c>
      <c r="N687" s="3">
        <f>I687/E687</f>
        <v>8137.9250645994834</v>
      </c>
      <c r="O687" s="3">
        <f>M687/E687</f>
        <v>5248.9710594315247</v>
      </c>
      <c r="P687" s="18">
        <v>4.5</v>
      </c>
      <c r="Q687" s="2">
        <v>3</v>
      </c>
      <c r="R687" s="3">
        <v>368</v>
      </c>
    </row>
    <row r="688" spans="1:18" x14ac:dyDescent="0.2">
      <c r="A688" s="2" t="s">
        <v>83</v>
      </c>
      <c r="B688" s="2" t="s">
        <v>85</v>
      </c>
      <c r="C688" s="2">
        <v>5</v>
      </c>
      <c r="D688" s="13">
        <v>45992</v>
      </c>
      <c r="E688" s="3">
        <v>7998</v>
      </c>
      <c r="F688" s="3">
        <v>6256</v>
      </c>
      <c r="G688" s="17">
        <f>F688/E688</f>
        <v>0.78219554888722176</v>
      </c>
      <c r="H688" s="3">
        <v>11390</v>
      </c>
      <c r="I688" s="3">
        <f>F688*H688</f>
        <v>71255840</v>
      </c>
      <c r="J688" s="3">
        <v>18431110</v>
      </c>
      <c r="K688" s="3">
        <f>I688+J688</f>
        <v>89686950</v>
      </c>
      <c r="L688" s="3">
        <v>47502666</v>
      </c>
      <c r="M688" s="3">
        <f>K688-L688</f>
        <v>42184284</v>
      </c>
      <c r="N688" s="3">
        <f>I688/E688</f>
        <v>8909.2073018254559</v>
      </c>
      <c r="O688" s="3">
        <f>M688/E688</f>
        <v>5274.354088522131</v>
      </c>
      <c r="P688" s="18">
        <v>4.5</v>
      </c>
      <c r="Q688" s="2">
        <v>3</v>
      </c>
      <c r="R688" s="3">
        <v>368</v>
      </c>
    </row>
    <row r="689" spans="1:18" x14ac:dyDescent="0.2">
      <c r="A689" s="2" t="s">
        <v>83</v>
      </c>
      <c r="B689" s="2" t="s">
        <v>85</v>
      </c>
      <c r="C689" s="2">
        <v>5</v>
      </c>
      <c r="D689" s="13">
        <v>46023</v>
      </c>
      <c r="E689" s="3">
        <v>7998</v>
      </c>
      <c r="F689" s="3">
        <v>6541</v>
      </c>
      <c r="G689" s="17">
        <f>F689/E689</f>
        <v>0.81782945736434109</v>
      </c>
      <c r="H689" s="3">
        <v>11660</v>
      </c>
      <c r="I689" s="3">
        <f>F689*H689</f>
        <v>76268060</v>
      </c>
      <c r="J689" s="3">
        <v>29900055</v>
      </c>
      <c r="K689" s="3">
        <f>I689+J689</f>
        <v>106168115</v>
      </c>
      <c r="L689" s="3">
        <v>55647894</v>
      </c>
      <c r="M689" s="3">
        <f>K689-L689</f>
        <v>50520221</v>
      </c>
      <c r="N689" s="3">
        <f>I689/E689</f>
        <v>9535.8914728682175</v>
      </c>
      <c r="O689" s="3">
        <f>M689/E689</f>
        <v>6316.6067766941733</v>
      </c>
      <c r="P689" s="18">
        <v>4.3</v>
      </c>
      <c r="Q689" s="2">
        <v>3</v>
      </c>
      <c r="R689" s="3">
        <v>375</v>
      </c>
    </row>
    <row r="690" spans="1:18" x14ac:dyDescent="0.2">
      <c r="A690" s="2" t="s">
        <v>83</v>
      </c>
      <c r="B690" s="2" t="s">
        <v>85</v>
      </c>
      <c r="C690" s="2">
        <v>5</v>
      </c>
      <c r="D690" s="13">
        <v>46054</v>
      </c>
      <c r="E690" s="3">
        <v>7224</v>
      </c>
      <c r="F690" s="3">
        <v>5160</v>
      </c>
      <c r="G690" s="17">
        <f>F690/E690</f>
        <v>0.7142857142857143</v>
      </c>
      <c r="H690" s="3">
        <v>11210</v>
      </c>
      <c r="I690" s="3">
        <f>F690*H690</f>
        <v>57843600</v>
      </c>
      <c r="J690" s="3">
        <v>24339585</v>
      </c>
      <c r="K690" s="3">
        <f>I690+J690</f>
        <v>82183185</v>
      </c>
      <c r="L690" s="3">
        <v>43282096</v>
      </c>
      <c r="M690" s="3">
        <f>K690-L690</f>
        <v>38901089</v>
      </c>
      <c r="N690" s="3">
        <f>I690/E690</f>
        <v>8007.1428571428569</v>
      </c>
      <c r="O690" s="3">
        <f>M690/E690</f>
        <v>5384.9790974529351</v>
      </c>
      <c r="P690" s="18">
        <v>4.3</v>
      </c>
      <c r="Q690" s="2">
        <v>2</v>
      </c>
      <c r="R690" s="3">
        <v>392</v>
      </c>
    </row>
    <row r="691" spans="1:18" x14ac:dyDescent="0.2">
      <c r="A691" s="2" t="s">
        <v>83</v>
      </c>
      <c r="B691" s="2" t="s">
        <v>85</v>
      </c>
      <c r="C691" s="2">
        <v>5</v>
      </c>
      <c r="D691" s="13">
        <v>46082</v>
      </c>
      <c r="E691" s="3">
        <v>7998</v>
      </c>
      <c r="F691" s="3">
        <v>6221</v>
      </c>
      <c r="G691" s="17">
        <f>F691/E691</f>
        <v>0.77781945486371595</v>
      </c>
      <c r="H691" s="3">
        <v>11190</v>
      </c>
      <c r="I691" s="3">
        <f>F691*H691</f>
        <v>69612990</v>
      </c>
      <c r="J691" s="3">
        <v>18188196</v>
      </c>
      <c r="K691" s="3">
        <f>I691+J691</f>
        <v>87801186</v>
      </c>
      <c r="L691" s="3">
        <v>48106779</v>
      </c>
      <c r="M691" s="3">
        <f>K691-L691</f>
        <v>39694407</v>
      </c>
      <c r="N691" s="3">
        <f>I691/E691</f>
        <v>8703.7996999249808</v>
      </c>
      <c r="O691" s="3">
        <f>M691/E691</f>
        <v>4963.041635408852</v>
      </c>
      <c r="P691" s="18">
        <v>4.4000000000000004</v>
      </c>
      <c r="Q691" s="2">
        <v>5</v>
      </c>
      <c r="R691" s="3">
        <v>388</v>
      </c>
    </row>
    <row r="692" spans="1:18" x14ac:dyDescent="0.2">
      <c r="A692" s="2" t="s">
        <v>83</v>
      </c>
      <c r="B692" s="2" t="s">
        <v>85</v>
      </c>
      <c r="C692" s="2">
        <v>5</v>
      </c>
      <c r="D692" s="13">
        <v>46113</v>
      </c>
      <c r="E692" s="3">
        <v>7740</v>
      </c>
      <c r="F692" s="3">
        <v>4906</v>
      </c>
      <c r="G692" s="17">
        <f>F692/E692</f>
        <v>0.63385012919896644</v>
      </c>
      <c r="H692" s="3">
        <v>8920</v>
      </c>
      <c r="I692" s="3">
        <f>F692*H692</f>
        <v>43761520</v>
      </c>
      <c r="J692" s="3">
        <v>16771620</v>
      </c>
      <c r="K692" s="3">
        <f>I692+J692</f>
        <v>60533140</v>
      </c>
      <c r="L692" s="3">
        <v>41441710</v>
      </c>
      <c r="M692" s="3">
        <f>K692-L692</f>
        <v>19091430</v>
      </c>
      <c r="N692" s="3">
        <f>I692/E692</f>
        <v>5653.9431524547799</v>
      </c>
      <c r="O692" s="3">
        <f>M692/E692</f>
        <v>2466.5930232558139</v>
      </c>
      <c r="P692" s="18">
        <v>4.8</v>
      </c>
      <c r="Q692" s="2">
        <v>1</v>
      </c>
      <c r="R692" s="3">
        <v>389</v>
      </c>
    </row>
    <row r="693" spans="1:18" x14ac:dyDescent="0.2">
      <c r="A693" s="2" t="s">
        <v>83</v>
      </c>
      <c r="B693" s="2" t="s">
        <v>85</v>
      </c>
      <c r="C693" s="2">
        <v>5</v>
      </c>
      <c r="D693" s="13">
        <v>46143</v>
      </c>
      <c r="E693" s="3">
        <v>7998</v>
      </c>
      <c r="F693" s="3">
        <v>4723</v>
      </c>
      <c r="G693" s="17">
        <f>F693/E693</f>
        <v>0.59052263065766442</v>
      </c>
      <c r="H693" s="3">
        <v>8900</v>
      </c>
      <c r="I693" s="3">
        <f>F693*H693</f>
        <v>42034700</v>
      </c>
      <c r="J693" s="3">
        <v>13288171</v>
      </c>
      <c r="K693" s="3">
        <f>I693+J693</f>
        <v>55322871</v>
      </c>
      <c r="L693" s="3">
        <v>39850866</v>
      </c>
      <c r="M693" s="3">
        <f>K693-L693</f>
        <v>15472005</v>
      </c>
      <c r="N693" s="3">
        <f>I693/E693</f>
        <v>5255.6514128532135</v>
      </c>
      <c r="O693" s="3">
        <f>M693/E693</f>
        <v>1934.4842460615155</v>
      </c>
      <c r="P693" s="18">
        <v>4.4000000000000004</v>
      </c>
      <c r="Q693" s="2">
        <v>1</v>
      </c>
      <c r="R693" s="3">
        <v>374</v>
      </c>
    </row>
    <row r="694" spans="1:18" x14ac:dyDescent="0.2">
      <c r="A694" s="2" t="s">
        <v>83</v>
      </c>
      <c r="B694" s="2" t="s">
        <v>85</v>
      </c>
      <c r="C694" s="2">
        <v>5</v>
      </c>
      <c r="D694" s="13">
        <v>46174</v>
      </c>
      <c r="E694" s="3">
        <v>7740</v>
      </c>
      <c r="F694" s="3">
        <v>4067</v>
      </c>
      <c r="G694" s="17">
        <f>F694/E694</f>
        <v>0.5254521963824289</v>
      </c>
      <c r="H694" s="3">
        <v>7510</v>
      </c>
      <c r="I694" s="3">
        <f>F694*H694</f>
        <v>30543170</v>
      </c>
      <c r="J694" s="3">
        <v>12109770</v>
      </c>
      <c r="K694" s="3">
        <f>I694+J694</f>
        <v>42652940</v>
      </c>
      <c r="L694" s="3">
        <v>32332998</v>
      </c>
      <c r="M694" s="3">
        <f>K694-L694</f>
        <v>10319942</v>
      </c>
      <c r="N694" s="3">
        <f>I694/E694</f>
        <v>3946.1459948320412</v>
      </c>
      <c r="O694" s="3">
        <f>M694/E694</f>
        <v>1333.3258397932816</v>
      </c>
      <c r="P694" s="18">
        <v>4.5</v>
      </c>
      <c r="Q694" s="2">
        <v>4</v>
      </c>
      <c r="R694" s="3">
        <v>385</v>
      </c>
    </row>
    <row r="695" spans="1:18" x14ac:dyDescent="0.2">
      <c r="A695" s="2" t="s">
        <v>83</v>
      </c>
      <c r="B695" s="2" t="s">
        <v>85</v>
      </c>
      <c r="C695" s="2">
        <v>5</v>
      </c>
      <c r="D695" s="13">
        <v>46204</v>
      </c>
      <c r="E695" s="3">
        <v>7998</v>
      </c>
      <c r="F695" s="3">
        <v>3847</v>
      </c>
      <c r="G695" s="17">
        <f>F695/E695</f>
        <v>0.48099524881220307</v>
      </c>
      <c r="H695" s="3">
        <v>7390</v>
      </c>
      <c r="I695" s="3">
        <f>F695*H695</f>
        <v>28429330</v>
      </c>
      <c r="J695" s="3">
        <v>9080469</v>
      </c>
      <c r="K695" s="3">
        <f>I695+J695</f>
        <v>37509799</v>
      </c>
      <c r="L695" s="3">
        <v>33830509</v>
      </c>
      <c r="M695" s="3">
        <f>K695-L695</f>
        <v>3679290</v>
      </c>
      <c r="N695" s="3">
        <f>I695/E695</f>
        <v>3554.5548887221807</v>
      </c>
      <c r="O695" s="3">
        <f>M695/E695</f>
        <v>460.02625656414102</v>
      </c>
      <c r="P695" s="18">
        <v>4.3</v>
      </c>
      <c r="Q695" s="2">
        <v>2</v>
      </c>
      <c r="R695" s="3">
        <v>397</v>
      </c>
    </row>
    <row r="696" spans="1:18" x14ac:dyDescent="0.2">
      <c r="A696" s="2" t="s">
        <v>83</v>
      </c>
      <c r="B696" s="2" t="s">
        <v>85</v>
      </c>
      <c r="C696" s="2">
        <v>5</v>
      </c>
      <c r="D696" s="13">
        <v>46235</v>
      </c>
      <c r="E696" s="3">
        <v>7998</v>
      </c>
      <c r="F696" s="3">
        <v>3606</v>
      </c>
      <c r="G696" s="17">
        <f>F696/E696</f>
        <v>0.45086271567891972</v>
      </c>
      <c r="H696" s="3">
        <v>7660</v>
      </c>
      <c r="I696" s="3">
        <f>F696*H696</f>
        <v>27621960</v>
      </c>
      <c r="J696" s="3">
        <v>11526443</v>
      </c>
      <c r="K696" s="3">
        <f>I696+J696</f>
        <v>39148403</v>
      </c>
      <c r="L696" s="3">
        <v>32238868</v>
      </c>
      <c r="M696" s="3">
        <f>K696-L696</f>
        <v>6909535</v>
      </c>
      <c r="N696" s="3">
        <f>I696/E696</f>
        <v>3453.6084021005249</v>
      </c>
      <c r="O696" s="3">
        <f>M696/E696</f>
        <v>863.90785196299078</v>
      </c>
      <c r="P696" s="18">
        <v>4.5999999999999996</v>
      </c>
      <c r="Q696" s="2">
        <v>2</v>
      </c>
      <c r="R696" s="3">
        <v>389</v>
      </c>
    </row>
    <row r="697" spans="1:18" x14ac:dyDescent="0.2">
      <c r="A697" s="2" t="s">
        <v>83</v>
      </c>
      <c r="B697" s="2" t="s">
        <v>85</v>
      </c>
      <c r="C697" s="2">
        <v>5</v>
      </c>
      <c r="D697" s="13">
        <v>46266</v>
      </c>
      <c r="E697" s="3">
        <v>7740</v>
      </c>
      <c r="F697" s="3">
        <v>3952</v>
      </c>
      <c r="G697" s="17">
        <f>F697/E697</f>
        <v>0.51059431524547805</v>
      </c>
      <c r="H697" s="3">
        <v>7660</v>
      </c>
      <c r="I697" s="3">
        <f>F697*H697</f>
        <v>30272320</v>
      </c>
      <c r="J697" s="3">
        <v>12801051</v>
      </c>
      <c r="K697" s="3">
        <f>I697+J697</f>
        <v>43073371</v>
      </c>
      <c r="L697" s="3">
        <v>33956650</v>
      </c>
      <c r="M697" s="3">
        <f>K697-L697</f>
        <v>9116721</v>
      </c>
      <c r="N697" s="3">
        <f>I697/E697</f>
        <v>3911.1524547803619</v>
      </c>
      <c r="O697" s="3">
        <f>M697/E697</f>
        <v>1177.8709302325581</v>
      </c>
      <c r="P697" s="18">
        <v>4.3</v>
      </c>
      <c r="Q697" s="2">
        <v>6</v>
      </c>
      <c r="R697" s="3">
        <v>402</v>
      </c>
    </row>
    <row r="698" spans="1:18" x14ac:dyDescent="0.2">
      <c r="A698" s="2" t="s">
        <v>87</v>
      </c>
      <c r="B698" s="2" t="s">
        <v>85</v>
      </c>
      <c r="C698" s="2">
        <v>4</v>
      </c>
      <c r="D698" s="13">
        <v>45566</v>
      </c>
      <c r="E698" s="3">
        <v>5084</v>
      </c>
      <c r="F698" s="3">
        <v>4176</v>
      </c>
      <c r="G698" s="17">
        <f>F698/E698</f>
        <v>0.82140047206923683</v>
      </c>
      <c r="H698" s="3">
        <v>6050</v>
      </c>
      <c r="I698" s="3">
        <f>F698*H698</f>
        <v>25264800</v>
      </c>
      <c r="J698" s="3">
        <v>6742789</v>
      </c>
      <c r="K698" s="3">
        <f>I698+J698</f>
        <v>32007589</v>
      </c>
      <c r="L698" s="3">
        <v>18288684</v>
      </c>
      <c r="M698" s="3">
        <f>K698-L698</f>
        <v>13718905</v>
      </c>
      <c r="N698" s="3">
        <f>I698/E698</f>
        <v>4969.4728560188823</v>
      </c>
      <c r="O698" s="3">
        <f>M698/E698</f>
        <v>2698.4470889063728</v>
      </c>
      <c r="P698" s="18">
        <v>4.0999999999999996</v>
      </c>
      <c r="Q698" s="2">
        <v>4</v>
      </c>
      <c r="R698" s="3">
        <v>162</v>
      </c>
    </row>
    <row r="699" spans="1:18" x14ac:dyDescent="0.2">
      <c r="A699" s="2" t="s">
        <v>87</v>
      </c>
      <c r="B699" s="2" t="s">
        <v>85</v>
      </c>
      <c r="C699" s="2">
        <v>4</v>
      </c>
      <c r="D699" s="13">
        <v>45597</v>
      </c>
      <c r="E699" s="3">
        <v>4920</v>
      </c>
      <c r="F699" s="3">
        <v>4009</v>
      </c>
      <c r="G699" s="17">
        <f>F699/E699</f>
        <v>0.81483739837398372</v>
      </c>
      <c r="H699" s="3">
        <v>6020</v>
      </c>
      <c r="I699" s="3">
        <f>F699*H699</f>
        <v>24134180</v>
      </c>
      <c r="J699" s="3">
        <v>8116358</v>
      </c>
      <c r="K699" s="3">
        <f>I699+J699</f>
        <v>32250538</v>
      </c>
      <c r="L699" s="3">
        <v>17817205</v>
      </c>
      <c r="M699" s="3">
        <f>K699-L699</f>
        <v>14433333</v>
      </c>
      <c r="N699" s="3">
        <f>I699/E699</f>
        <v>4905.3211382113823</v>
      </c>
      <c r="O699" s="3">
        <f>M699/E699</f>
        <v>2933.6042682926827</v>
      </c>
      <c r="P699" s="18">
        <v>4.2</v>
      </c>
      <c r="Q699" s="2">
        <v>2</v>
      </c>
      <c r="R699" s="3">
        <v>170</v>
      </c>
    </row>
    <row r="700" spans="1:18" x14ac:dyDescent="0.2">
      <c r="A700" s="2" t="s">
        <v>87</v>
      </c>
      <c r="B700" s="2" t="s">
        <v>85</v>
      </c>
      <c r="C700" s="2">
        <v>4</v>
      </c>
      <c r="D700" s="13">
        <v>45627</v>
      </c>
      <c r="E700" s="3">
        <v>5084</v>
      </c>
      <c r="F700" s="3">
        <v>4270</v>
      </c>
      <c r="G700" s="17">
        <f>F700/E700</f>
        <v>0.8398898505114083</v>
      </c>
      <c r="H700" s="3">
        <v>6140</v>
      </c>
      <c r="I700" s="3">
        <f>F700*H700</f>
        <v>26217800</v>
      </c>
      <c r="J700" s="3">
        <v>11273699</v>
      </c>
      <c r="K700" s="3">
        <f>I700+J700</f>
        <v>37491499</v>
      </c>
      <c r="L700" s="3">
        <v>20029233</v>
      </c>
      <c r="M700" s="3">
        <f>K700-L700</f>
        <v>17462266</v>
      </c>
      <c r="N700" s="3">
        <f>I700/E700</f>
        <v>5156.9236821400473</v>
      </c>
      <c r="O700" s="3">
        <f>M700/E700</f>
        <v>3434.7494099134537</v>
      </c>
      <c r="P700" s="18">
        <v>4.2</v>
      </c>
      <c r="Q700" s="2">
        <v>2</v>
      </c>
      <c r="R700" s="3">
        <v>168</v>
      </c>
    </row>
    <row r="701" spans="1:18" x14ac:dyDescent="0.2">
      <c r="A701" s="2" t="s">
        <v>87</v>
      </c>
      <c r="B701" s="2" t="s">
        <v>85</v>
      </c>
      <c r="C701" s="2">
        <v>4</v>
      </c>
      <c r="D701" s="13">
        <v>45658</v>
      </c>
      <c r="E701" s="3">
        <v>5084</v>
      </c>
      <c r="F701" s="3">
        <v>4319</v>
      </c>
      <c r="G701" s="17">
        <f>F701/E701</f>
        <v>0.84952793076317856</v>
      </c>
      <c r="H701" s="3">
        <v>5790</v>
      </c>
      <c r="I701" s="3">
        <f>F701*H701</f>
        <v>25007010</v>
      </c>
      <c r="J701" s="3">
        <v>8117811</v>
      </c>
      <c r="K701" s="3">
        <f>I701+J701</f>
        <v>33124821</v>
      </c>
      <c r="L701" s="3">
        <v>17643216</v>
      </c>
      <c r="M701" s="3">
        <f>K701-L701</f>
        <v>15481605</v>
      </c>
      <c r="N701" s="3">
        <f>I701/E701</f>
        <v>4918.7667191188038</v>
      </c>
      <c r="O701" s="3">
        <f>M701/E701</f>
        <v>3045.1622738001574</v>
      </c>
      <c r="P701" s="18">
        <v>4.2</v>
      </c>
      <c r="Q701" s="2">
        <v>4</v>
      </c>
      <c r="R701" s="3">
        <v>165</v>
      </c>
    </row>
    <row r="702" spans="1:18" x14ac:dyDescent="0.2">
      <c r="A702" s="2" t="s">
        <v>87</v>
      </c>
      <c r="B702" s="2" t="s">
        <v>85</v>
      </c>
      <c r="C702" s="2">
        <v>4</v>
      </c>
      <c r="D702" s="13">
        <v>45689</v>
      </c>
      <c r="E702" s="3">
        <v>4592</v>
      </c>
      <c r="F702" s="3">
        <v>4012</v>
      </c>
      <c r="G702" s="17">
        <f>F702/E702</f>
        <v>0.87369337979094075</v>
      </c>
      <c r="H702" s="3">
        <v>6190</v>
      </c>
      <c r="I702" s="3">
        <f>F702*H702</f>
        <v>24834280</v>
      </c>
      <c r="J702" s="3">
        <v>6084195</v>
      </c>
      <c r="K702" s="3">
        <f>I702+J702</f>
        <v>30918475</v>
      </c>
      <c r="L702" s="3">
        <v>17466923</v>
      </c>
      <c r="M702" s="3">
        <f>K702-L702</f>
        <v>13451552</v>
      </c>
      <c r="N702" s="3">
        <f>I702/E702</f>
        <v>5408.1620209059238</v>
      </c>
      <c r="O702" s="3">
        <f>M702/E702</f>
        <v>2929.3449477351915</v>
      </c>
      <c r="P702" s="18">
        <v>4.3</v>
      </c>
      <c r="Q702" s="2">
        <v>2</v>
      </c>
      <c r="R702" s="3">
        <v>159</v>
      </c>
    </row>
    <row r="703" spans="1:18" x14ac:dyDescent="0.2">
      <c r="A703" s="2" t="s">
        <v>87</v>
      </c>
      <c r="B703" s="2" t="s">
        <v>85</v>
      </c>
      <c r="C703" s="2">
        <v>4</v>
      </c>
      <c r="D703" s="13">
        <v>45717</v>
      </c>
      <c r="E703" s="3">
        <v>5084</v>
      </c>
      <c r="F703" s="3">
        <v>4113</v>
      </c>
      <c r="G703" s="17">
        <f>F703/E703</f>
        <v>0.80900865460267501</v>
      </c>
      <c r="H703" s="3">
        <v>6070</v>
      </c>
      <c r="I703" s="3">
        <f>F703*H703</f>
        <v>24965910</v>
      </c>
      <c r="J703" s="3">
        <v>10035133</v>
      </c>
      <c r="K703" s="3">
        <f>I703+J703</f>
        <v>35001043</v>
      </c>
      <c r="L703" s="3">
        <v>18159326</v>
      </c>
      <c r="M703" s="3">
        <f>K703-L703</f>
        <v>16841717</v>
      </c>
      <c r="N703" s="3">
        <f>I703/E703</f>
        <v>4910.6825334382374</v>
      </c>
      <c r="O703" s="3">
        <f>M703/E703</f>
        <v>3312.690204563336</v>
      </c>
      <c r="P703" s="18">
        <v>4.2</v>
      </c>
      <c r="Q703" s="2">
        <v>2</v>
      </c>
      <c r="R703" s="3">
        <v>159</v>
      </c>
    </row>
    <row r="704" spans="1:18" x14ac:dyDescent="0.2">
      <c r="A704" s="2" t="s">
        <v>87</v>
      </c>
      <c r="B704" s="2" t="s">
        <v>85</v>
      </c>
      <c r="C704" s="2">
        <v>4</v>
      </c>
      <c r="D704" s="13">
        <v>45748</v>
      </c>
      <c r="E704" s="3">
        <v>4920</v>
      </c>
      <c r="F704" s="3">
        <v>3319</v>
      </c>
      <c r="G704" s="17">
        <f>F704/E704</f>
        <v>0.67459349593495932</v>
      </c>
      <c r="H704" s="3">
        <v>4850</v>
      </c>
      <c r="I704" s="3">
        <f>F704*H704</f>
        <v>16097150</v>
      </c>
      <c r="J704" s="3">
        <v>3908458</v>
      </c>
      <c r="K704" s="3">
        <f>I704+J704</f>
        <v>20005608</v>
      </c>
      <c r="L704" s="3">
        <v>13593970</v>
      </c>
      <c r="M704" s="3">
        <f>K704-L704</f>
        <v>6411638</v>
      </c>
      <c r="N704" s="3">
        <f>I704/E704</f>
        <v>3271.7784552845528</v>
      </c>
      <c r="O704" s="3">
        <f>M704/E704</f>
        <v>1303.1784552845529</v>
      </c>
      <c r="P704" s="18">
        <v>3.9</v>
      </c>
      <c r="Q704" s="2">
        <v>2</v>
      </c>
      <c r="R704" s="3">
        <v>164</v>
      </c>
    </row>
    <row r="705" spans="1:18" x14ac:dyDescent="0.2">
      <c r="A705" s="2" t="s">
        <v>87</v>
      </c>
      <c r="B705" s="2" t="s">
        <v>85</v>
      </c>
      <c r="C705" s="2">
        <v>4</v>
      </c>
      <c r="D705" s="13">
        <v>45778</v>
      </c>
      <c r="E705" s="3">
        <v>5084</v>
      </c>
      <c r="F705" s="3">
        <v>3811</v>
      </c>
      <c r="G705" s="17">
        <f>F705/E705</f>
        <v>0.74960660896931552</v>
      </c>
      <c r="H705" s="3">
        <v>5010</v>
      </c>
      <c r="I705" s="3">
        <f>F705*H705</f>
        <v>19093110</v>
      </c>
      <c r="J705" s="3">
        <v>5734526</v>
      </c>
      <c r="K705" s="3">
        <f>I705+J705</f>
        <v>24827636</v>
      </c>
      <c r="L705" s="3">
        <v>14880489</v>
      </c>
      <c r="M705" s="3">
        <f>K705-L705</f>
        <v>9947147</v>
      </c>
      <c r="N705" s="3">
        <f>I705/E705</f>
        <v>3755.5291109362706</v>
      </c>
      <c r="O705" s="3">
        <f>M705/E705</f>
        <v>1956.559205350118</v>
      </c>
      <c r="P705" s="18">
        <v>4.3</v>
      </c>
      <c r="Q705" s="2">
        <v>3</v>
      </c>
      <c r="R705" s="3">
        <v>168</v>
      </c>
    </row>
    <row r="706" spans="1:18" x14ac:dyDescent="0.2">
      <c r="A706" s="2" t="s">
        <v>87</v>
      </c>
      <c r="B706" s="2" t="s">
        <v>85</v>
      </c>
      <c r="C706" s="2">
        <v>4</v>
      </c>
      <c r="D706" s="13">
        <v>45809</v>
      </c>
      <c r="E706" s="3">
        <v>4920</v>
      </c>
      <c r="F706" s="3">
        <v>2611</v>
      </c>
      <c r="G706" s="17">
        <f>F706/E706</f>
        <v>0.53069105691056906</v>
      </c>
      <c r="H706" s="3">
        <v>3950</v>
      </c>
      <c r="I706" s="3">
        <f>F706*H706</f>
        <v>10313450</v>
      </c>
      <c r="J706" s="3">
        <v>2419114</v>
      </c>
      <c r="K706" s="3">
        <f>I706+J706</f>
        <v>12732564</v>
      </c>
      <c r="L706" s="3">
        <v>11113182</v>
      </c>
      <c r="M706" s="3">
        <f>K706-L706</f>
        <v>1619382</v>
      </c>
      <c r="N706" s="3">
        <f>I706/E706</f>
        <v>2096.229674796748</v>
      </c>
      <c r="O706" s="3">
        <f>M706/E706</f>
        <v>329.14268292682925</v>
      </c>
      <c r="P706" s="18">
        <v>4.3</v>
      </c>
      <c r="Q706" s="2">
        <v>1</v>
      </c>
      <c r="R706" s="3">
        <v>167</v>
      </c>
    </row>
    <row r="707" spans="1:18" x14ac:dyDescent="0.2">
      <c r="A707" s="2" t="s">
        <v>87</v>
      </c>
      <c r="B707" s="2" t="s">
        <v>85</v>
      </c>
      <c r="C707" s="2">
        <v>4</v>
      </c>
      <c r="D707" s="13">
        <v>45839</v>
      </c>
      <c r="E707" s="3">
        <v>5084</v>
      </c>
      <c r="F707" s="3">
        <v>2722</v>
      </c>
      <c r="G707" s="17">
        <f>F707/E707</f>
        <v>0.53540519276160503</v>
      </c>
      <c r="H707" s="3">
        <v>3980</v>
      </c>
      <c r="I707" s="3">
        <f>F707*H707</f>
        <v>10833560</v>
      </c>
      <c r="J707" s="3">
        <v>4728027</v>
      </c>
      <c r="K707" s="3">
        <f>I707+J707</f>
        <v>15561587</v>
      </c>
      <c r="L707" s="3">
        <v>11712918</v>
      </c>
      <c r="M707" s="3">
        <f>K707-L707</f>
        <v>3848669</v>
      </c>
      <c r="N707" s="3">
        <f>I707/E707</f>
        <v>2130.9126671911881</v>
      </c>
      <c r="O707" s="3">
        <f>M707/E707</f>
        <v>757.01593233674271</v>
      </c>
      <c r="P707" s="18">
        <v>4.0999999999999996</v>
      </c>
      <c r="Q707" s="2">
        <v>1</v>
      </c>
      <c r="R707" s="3">
        <v>171</v>
      </c>
    </row>
    <row r="708" spans="1:18" x14ac:dyDescent="0.2">
      <c r="A708" s="2" t="s">
        <v>87</v>
      </c>
      <c r="B708" s="2" t="s">
        <v>85</v>
      </c>
      <c r="C708" s="2">
        <v>4</v>
      </c>
      <c r="D708" s="13">
        <v>45870</v>
      </c>
      <c r="E708" s="3">
        <v>5084</v>
      </c>
      <c r="F708" s="3">
        <v>2860</v>
      </c>
      <c r="G708" s="17">
        <f>F708/E708</f>
        <v>0.56254917387883552</v>
      </c>
      <c r="H708" s="3">
        <v>3900</v>
      </c>
      <c r="I708" s="3">
        <f>F708*H708</f>
        <v>11154000</v>
      </c>
      <c r="J708" s="3">
        <v>3443215</v>
      </c>
      <c r="K708" s="3">
        <f>I708+J708</f>
        <v>14597215</v>
      </c>
      <c r="L708" s="3">
        <v>12166073</v>
      </c>
      <c r="M708" s="3">
        <f>K708-L708</f>
        <v>2431142</v>
      </c>
      <c r="N708" s="3">
        <f>I708/E708</f>
        <v>2193.9417781274587</v>
      </c>
      <c r="O708" s="3">
        <f>M708/E708</f>
        <v>478.19472856018882</v>
      </c>
      <c r="P708" s="18">
        <v>4.2</v>
      </c>
      <c r="Q708" s="2">
        <v>3</v>
      </c>
      <c r="R708" s="3">
        <v>163</v>
      </c>
    </row>
    <row r="709" spans="1:18" x14ac:dyDescent="0.2">
      <c r="A709" s="2" t="s">
        <v>87</v>
      </c>
      <c r="B709" s="2" t="s">
        <v>85</v>
      </c>
      <c r="C709" s="2">
        <v>4</v>
      </c>
      <c r="D709" s="13">
        <v>45901</v>
      </c>
      <c r="E709" s="3">
        <v>4920</v>
      </c>
      <c r="F709" s="3">
        <v>2605</v>
      </c>
      <c r="G709" s="17">
        <f>F709/E709</f>
        <v>0.52947154471544711</v>
      </c>
      <c r="H709" s="3">
        <v>3970</v>
      </c>
      <c r="I709" s="3">
        <f>F709*H709</f>
        <v>10341850</v>
      </c>
      <c r="J709" s="3">
        <v>3155855</v>
      </c>
      <c r="K709" s="3">
        <f>I709+J709</f>
        <v>13497705</v>
      </c>
      <c r="L709" s="3">
        <v>11484853</v>
      </c>
      <c r="M709" s="3">
        <f>K709-L709</f>
        <v>2012852</v>
      </c>
      <c r="N709" s="3">
        <f>I709/E709</f>
        <v>2102.0020325203254</v>
      </c>
      <c r="O709" s="3">
        <f>M709/E709</f>
        <v>409.11626016260163</v>
      </c>
      <c r="P709" s="18">
        <v>4.2</v>
      </c>
      <c r="Q709" s="2">
        <v>2</v>
      </c>
      <c r="R709" s="3">
        <v>156</v>
      </c>
    </row>
    <row r="710" spans="1:18" x14ac:dyDescent="0.2">
      <c r="A710" s="2" t="s">
        <v>87</v>
      </c>
      <c r="B710" s="2" t="s">
        <v>85</v>
      </c>
      <c r="C710" s="2">
        <v>4</v>
      </c>
      <c r="D710" s="13">
        <v>45931</v>
      </c>
      <c r="E710" s="3">
        <v>5084</v>
      </c>
      <c r="F710" s="3">
        <v>4375</v>
      </c>
      <c r="G710" s="17">
        <f>F710/E710</f>
        <v>0.86054287962234466</v>
      </c>
      <c r="H710" s="3">
        <v>6350</v>
      </c>
      <c r="I710" s="3">
        <f>F710*H710</f>
        <v>27781250</v>
      </c>
      <c r="J710" s="3">
        <v>9550972</v>
      </c>
      <c r="K710" s="3">
        <f>I710+J710</f>
        <v>37332222</v>
      </c>
      <c r="L710" s="3">
        <v>18709429</v>
      </c>
      <c r="M710" s="3">
        <f>K710-L710</f>
        <v>18622793</v>
      </c>
      <c r="N710" s="3">
        <f>I710/E710</f>
        <v>5464.4472856018883</v>
      </c>
      <c r="O710" s="3">
        <f>M710/E710</f>
        <v>3663.0198662470498</v>
      </c>
      <c r="P710" s="18">
        <v>4.0999999999999996</v>
      </c>
      <c r="Q710" s="2">
        <v>4</v>
      </c>
      <c r="R710" s="3">
        <v>167</v>
      </c>
    </row>
    <row r="711" spans="1:18" x14ac:dyDescent="0.2">
      <c r="A711" s="2" t="s">
        <v>87</v>
      </c>
      <c r="B711" s="2" t="s">
        <v>85</v>
      </c>
      <c r="C711" s="2">
        <v>4</v>
      </c>
      <c r="D711" s="13">
        <v>45962</v>
      </c>
      <c r="E711" s="3">
        <v>4920</v>
      </c>
      <c r="F711" s="3">
        <v>4384</v>
      </c>
      <c r="G711" s="17">
        <f>F711/E711</f>
        <v>0.89105691056910574</v>
      </c>
      <c r="H711" s="3">
        <v>6060</v>
      </c>
      <c r="I711" s="3">
        <f>F711*H711</f>
        <v>26567040</v>
      </c>
      <c r="J711" s="3">
        <v>10551754</v>
      </c>
      <c r="K711" s="3">
        <f>I711+J711</f>
        <v>37118794</v>
      </c>
      <c r="L711" s="3">
        <v>19418883</v>
      </c>
      <c r="M711" s="3">
        <f>K711-L711</f>
        <v>17699911</v>
      </c>
      <c r="N711" s="3">
        <f>I711/E711</f>
        <v>5399.8048780487807</v>
      </c>
      <c r="O711" s="3">
        <f>M711/E711</f>
        <v>3597.5428861788619</v>
      </c>
      <c r="P711" s="18">
        <v>4</v>
      </c>
      <c r="Q711" s="2">
        <v>6</v>
      </c>
      <c r="R711" s="3">
        <v>163</v>
      </c>
    </row>
    <row r="712" spans="1:18" x14ac:dyDescent="0.2">
      <c r="A712" s="2" t="s">
        <v>87</v>
      </c>
      <c r="B712" s="2" t="s">
        <v>85</v>
      </c>
      <c r="C712" s="2">
        <v>4</v>
      </c>
      <c r="D712" s="13">
        <v>45992</v>
      </c>
      <c r="E712" s="3">
        <v>5084</v>
      </c>
      <c r="F712" s="3">
        <v>4659</v>
      </c>
      <c r="G712" s="17">
        <f>F712/E712</f>
        <v>0.91640440597954365</v>
      </c>
      <c r="H712" s="3">
        <v>6180</v>
      </c>
      <c r="I712" s="3">
        <f>F712*H712</f>
        <v>28792620</v>
      </c>
      <c r="J712" s="3">
        <v>9047875</v>
      </c>
      <c r="K712" s="3">
        <f>I712+J712</f>
        <v>37840495</v>
      </c>
      <c r="L712" s="3">
        <v>19578446</v>
      </c>
      <c r="M712" s="3">
        <f>K712-L712</f>
        <v>18262049</v>
      </c>
      <c r="N712" s="3">
        <f>I712/E712</f>
        <v>5663.3792289535795</v>
      </c>
      <c r="O712" s="3">
        <f>M712/E712</f>
        <v>3592.063139260425</v>
      </c>
      <c r="P712" s="18">
        <v>4.0999999999999996</v>
      </c>
      <c r="Q712" s="2">
        <v>3</v>
      </c>
      <c r="R712" s="3">
        <v>164</v>
      </c>
    </row>
    <row r="713" spans="1:18" x14ac:dyDescent="0.2">
      <c r="A713" s="2" t="s">
        <v>87</v>
      </c>
      <c r="B713" s="2" t="s">
        <v>85</v>
      </c>
      <c r="C713" s="2">
        <v>4</v>
      </c>
      <c r="D713" s="13">
        <v>46023</v>
      </c>
      <c r="E713" s="3">
        <v>5084</v>
      </c>
      <c r="F713" s="3">
        <v>4408</v>
      </c>
      <c r="G713" s="17">
        <f>F713/E713</f>
        <v>0.8670338316286389</v>
      </c>
      <c r="H713" s="3">
        <v>6030</v>
      </c>
      <c r="I713" s="3">
        <f>F713*H713</f>
        <v>26580240</v>
      </c>
      <c r="J713" s="3">
        <v>11777319</v>
      </c>
      <c r="K713" s="3">
        <f>I713+J713</f>
        <v>38357559</v>
      </c>
      <c r="L713" s="3">
        <v>19665838</v>
      </c>
      <c r="M713" s="3">
        <f>K713-L713</f>
        <v>18691721</v>
      </c>
      <c r="N713" s="3">
        <f>I713/E713</f>
        <v>5228.2140047206922</v>
      </c>
      <c r="O713" s="3">
        <f>M713/E713</f>
        <v>3676.5776947285603</v>
      </c>
      <c r="P713" s="18">
        <v>4.4000000000000004</v>
      </c>
      <c r="Q713" s="2">
        <v>7</v>
      </c>
      <c r="R713" s="3">
        <v>170</v>
      </c>
    </row>
    <row r="714" spans="1:18" x14ac:dyDescent="0.2">
      <c r="A714" s="2" t="s">
        <v>87</v>
      </c>
      <c r="B714" s="2" t="s">
        <v>85</v>
      </c>
      <c r="C714" s="2">
        <v>4</v>
      </c>
      <c r="D714" s="13">
        <v>46054</v>
      </c>
      <c r="E714" s="3">
        <v>4592</v>
      </c>
      <c r="F714" s="3">
        <v>4131</v>
      </c>
      <c r="G714" s="17">
        <f>F714/E714</f>
        <v>0.89960801393728218</v>
      </c>
      <c r="H714" s="3">
        <v>6320</v>
      </c>
      <c r="I714" s="3">
        <f>F714*H714</f>
        <v>26107920</v>
      </c>
      <c r="J714" s="3">
        <v>8992457</v>
      </c>
      <c r="K714" s="3">
        <f>I714+J714</f>
        <v>35100377</v>
      </c>
      <c r="L714" s="3">
        <v>17694716</v>
      </c>
      <c r="M714" s="3">
        <f>K714-L714</f>
        <v>17405661</v>
      </c>
      <c r="N714" s="3">
        <f>I714/E714</f>
        <v>5685.5226480836236</v>
      </c>
      <c r="O714" s="3">
        <f>M714/E714</f>
        <v>3790.4314024390242</v>
      </c>
      <c r="P714" s="18">
        <v>4.2</v>
      </c>
      <c r="Q714" s="2">
        <v>0</v>
      </c>
      <c r="R714" s="3">
        <v>167</v>
      </c>
    </row>
    <row r="715" spans="1:18" x14ac:dyDescent="0.2">
      <c r="A715" s="2" t="s">
        <v>87</v>
      </c>
      <c r="B715" s="2" t="s">
        <v>85</v>
      </c>
      <c r="C715" s="2">
        <v>4</v>
      </c>
      <c r="D715" s="13">
        <v>46082</v>
      </c>
      <c r="E715" s="3">
        <v>5084</v>
      </c>
      <c r="F715" s="3">
        <v>4435</v>
      </c>
      <c r="G715" s="17">
        <f>F715/E715</f>
        <v>0.87234461054287959</v>
      </c>
      <c r="H715" s="3">
        <v>6110</v>
      </c>
      <c r="I715" s="3">
        <f>F715*H715</f>
        <v>27097850</v>
      </c>
      <c r="J715" s="3">
        <v>10171939</v>
      </c>
      <c r="K715" s="3">
        <f>I715+J715</f>
        <v>37269789</v>
      </c>
      <c r="L715" s="3">
        <v>20422691</v>
      </c>
      <c r="M715" s="3">
        <f>K715-L715</f>
        <v>16847098</v>
      </c>
      <c r="N715" s="3">
        <f>I715/E715</f>
        <v>5330.0255704169949</v>
      </c>
      <c r="O715" s="3">
        <f>M715/E715</f>
        <v>3313.7486231313924</v>
      </c>
      <c r="P715" s="18">
        <v>4.2</v>
      </c>
      <c r="Q715" s="2">
        <v>4</v>
      </c>
      <c r="R715" s="3">
        <v>169</v>
      </c>
    </row>
    <row r="716" spans="1:18" x14ac:dyDescent="0.2">
      <c r="A716" s="2" t="s">
        <v>87</v>
      </c>
      <c r="B716" s="2" t="s">
        <v>85</v>
      </c>
      <c r="C716" s="2">
        <v>4</v>
      </c>
      <c r="D716" s="13">
        <v>46113</v>
      </c>
      <c r="E716" s="3">
        <v>4920</v>
      </c>
      <c r="F716" s="3">
        <v>3518</v>
      </c>
      <c r="G716" s="17">
        <f>F716/E716</f>
        <v>0.71504065040650411</v>
      </c>
      <c r="H716" s="3">
        <v>4900</v>
      </c>
      <c r="I716" s="3">
        <f>F716*H716</f>
        <v>17238200</v>
      </c>
      <c r="J716" s="3">
        <v>5341799</v>
      </c>
      <c r="K716" s="3">
        <f>I716+J716</f>
        <v>22579999</v>
      </c>
      <c r="L716" s="3">
        <v>14199590</v>
      </c>
      <c r="M716" s="3">
        <f>K716-L716</f>
        <v>8380409</v>
      </c>
      <c r="N716" s="3">
        <f>I716/E716</f>
        <v>3503.6991869918697</v>
      </c>
      <c r="O716" s="3">
        <f>M716/E716</f>
        <v>1703.3351626016261</v>
      </c>
      <c r="P716" s="18">
        <v>4.2</v>
      </c>
      <c r="Q716" s="2">
        <v>4</v>
      </c>
      <c r="R716" s="3">
        <v>171</v>
      </c>
    </row>
    <row r="717" spans="1:18" x14ac:dyDescent="0.2">
      <c r="A717" s="2" t="s">
        <v>87</v>
      </c>
      <c r="B717" s="2" t="s">
        <v>85</v>
      </c>
      <c r="C717" s="2">
        <v>4</v>
      </c>
      <c r="D717" s="13">
        <v>46143</v>
      </c>
      <c r="E717" s="3">
        <v>5084</v>
      </c>
      <c r="F717" s="3">
        <v>3529</v>
      </c>
      <c r="G717" s="17">
        <f>F717/E717</f>
        <v>0.6941384736428009</v>
      </c>
      <c r="H717" s="3">
        <v>5020</v>
      </c>
      <c r="I717" s="3">
        <f>F717*H717</f>
        <v>17715580</v>
      </c>
      <c r="J717" s="3">
        <v>5463991</v>
      </c>
      <c r="K717" s="3">
        <f>I717+J717</f>
        <v>23179571</v>
      </c>
      <c r="L717" s="3">
        <v>14329921</v>
      </c>
      <c r="M717" s="3">
        <f>K717-L717</f>
        <v>8849650</v>
      </c>
      <c r="N717" s="3">
        <f>I717/E717</f>
        <v>3484.5751376868607</v>
      </c>
      <c r="O717" s="3">
        <f>M717/E717</f>
        <v>1740.6864673485445</v>
      </c>
      <c r="P717" s="18">
        <v>4.0999999999999996</v>
      </c>
      <c r="Q717" s="2">
        <v>4</v>
      </c>
      <c r="R717" s="3">
        <v>170</v>
      </c>
    </row>
    <row r="718" spans="1:18" x14ac:dyDescent="0.2">
      <c r="A718" s="2" t="s">
        <v>87</v>
      </c>
      <c r="B718" s="2" t="s">
        <v>85</v>
      </c>
      <c r="C718" s="2">
        <v>4</v>
      </c>
      <c r="D718" s="13">
        <v>46174</v>
      </c>
      <c r="E718" s="3">
        <v>4920</v>
      </c>
      <c r="F718" s="3">
        <v>2604</v>
      </c>
      <c r="G718" s="17">
        <f>F718/E718</f>
        <v>0.52926829268292686</v>
      </c>
      <c r="H718" s="3">
        <v>4090</v>
      </c>
      <c r="I718" s="3">
        <f>F718*H718</f>
        <v>10650360</v>
      </c>
      <c r="J718" s="3">
        <v>2573831</v>
      </c>
      <c r="K718" s="3">
        <f>I718+J718</f>
        <v>13224191</v>
      </c>
      <c r="L718" s="3">
        <v>11101912</v>
      </c>
      <c r="M718" s="3">
        <f>K718-L718</f>
        <v>2122279</v>
      </c>
      <c r="N718" s="3">
        <f>I718/E718</f>
        <v>2164.7073170731705</v>
      </c>
      <c r="O718" s="3">
        <f>M718/E718</f>
        <v>431.35752032520327</v>
      </c>
      <c r="P718" s="18">
        <v>4.0999999999999996</v>
      </c>
      <c r="Q718" s="2">
        <v>5</v>
      </c>
      <c r="R718" s="3">
        <v>159</v>
      </c>
    </row>
    <row r="719" spans="1:18" x14ac:dyDescent="0.2">
      <c r="A719" s="2" t="s">
        <v>87</v>
      </c>
      <c r="B719" s="2" t="s">
        <v>85</v>
      </c>
      <c r="C719" s="2">
        <v>4</v>
      </c>
      <c r="D719" s="13">
        <v>46204</v>
      </c>
      <c r="E719" s="3">
        <v>5084</v>
      </c>
      <c r="F719" s="3">
        <v>2801</v>
      </c>
      <c r="G719" s="17">
        <f>F719/E719</f>
        <v>0.55094413847364276</v>
      </c>
      <c r="H719" s="3">
        <v>4110</v>
      </c>
      <c r="I719" s="3">
        <f>F719*H719</f>
        <v>11512110</v>
      </c>
      <c r="J719" s="3">
        <v>4103268</v>
      </c>
      <c r="K719" s="3">
        <f>I719+J719</f>
        <v>15615378</v>
      </c>
      <c r="L719" s="3">
        <v>12803420</v>
      </c>
      <c r="M719" s="3">
        <f>K719-L719</f>
        <v>2811958</v>
      </c>
      <c r="N719" s="3">
        <f>I719/E719</f>
        <v>2264.380409126672</v>
      </c>
      <c r="O719" s="3">
        <f>M719/E719</f>
        <v>553.0995279307632</v>
      </c>
      <c r="P719" s="18">
        <v>4.2</v>
      </c>
      <c r="Q719" s="2">
        <v>2</v>
      </c>
      <c r="R719" s="3">
        <v>158</v>
      </c>
    </row>
    <row r="720" spans="1:18" x14ac:dyDescent="0.2">
      <c r="A720" s="2" t="s">
        <v>87</v>
      </c>
      <c r="B720" s="2" t="s">
        <v>85</v>
      </c>
      <c r="C720" s="2">
        <v>4</v>
      </c>
      <c r="D720" s="13">
        <v>46235</v>
      </c>
      <c r="E720" s="3">
        <v>5084</v>
      </c>
      <c r="F720" s="3">
        <v>2987</v>
      </c>
      <c r="G720" s="17">
        <f>F720/E720</f>
        <v>0.58752950432730133</v>
      </c>
      <c r="H720" s="3">
        <v>4030</v>
      </c>
      <c r="I720" s="3">
        <f>F720*H720</f>
        <v>12037610</v>
      </c>
      <c r="J720" s="3">
        <v>4315954</v>
      </c>
      <c r="K720" s="3">
        <f>I720+J720</f>
        <v>16353564</v>
      </c>
      <c r="L720" s="3">
        <v>12780183</v>
      </c>
      <c r="M720" s="3">
        <f>K720-L720</f>
        <v>3573381</v>
      </c>
      <c r="N720" s="3">
        <f>I720/E720</f>
        <v>2367.7439024390242</v>
      </c>
      <c r="O720" s="3">
        <f>M720/E720</f>
        <v>702.86801730920536</v>
      </c>
      <c r="P720" s="18">
        <v>4.3</v>
      </c>
      <c r="Q720" s="2">
        <v>3</v>
      </c>
      <c r="R720" s="3">
        <v>166</v>
      </c>
    </row>
    <row r="721" spans="1:18" x14ac:dyDescent="0.2">
      <c r="A721" s="2" t="s">
        <v>87</v>
      </c>
      <c r="B721" s="2" t="s">
        <v>85</v>
      </c>
      <c r="C721" s="2">
        <v>4</v>
      </c>
      <c r="D721" s="13">
        <v>46266</v>
      </c>
      <c r="E721" s="3">
        <v>4920</v>
      </c>
      <c r="F721" s="3">
        <v>2770</v>
      </c>
      <c r="G721" s="17">
        <f>F721/E721</f>
        <v>0.56300813008130079</v>
      </c>
      <c r="H721" s="3">
        <v>3940</v>
      </c>
      <c r="I721" s="3">
        <f>F721*H721</f>
        <v>10913800</v>
      </c>
      <c r="J721" s="3">
        <v>3516400</v>
      </c>
      <c r="K721" s="3">
        <f>I721+J721</f>
        <v>14430200</v>
      </c>
      <c r="L721" s="3">
        <v>11462680</v>
      </c>
      <c r="M721" s="3">
        <f>K721-L721</f>
        <v>2967520</v>
      </c>
      <c r="N721" s="3">
        <f>I721/E721</f>
        <v>2218.2520325203254</v>
      </c>
      <c r="O721" s="3">
        <f>M721/E721</f>
        <v>603.15447154471542</v>
      </c>
      <c r="P721" s="18">
        <v>4.2</v>
      </c>
      <c r="Q721" s="2">
        <v>0</v>
      </c>
      <c r="R721" s="3">
        <v>158</v>
      </c>
    </row>
    <row r="722" spans="1:18" x14ac:dyDescent="0.2">
      <c r="A722" s="2" t="s">
        <v>89</v>
      </c>
      <c r="B722" s="2" t="s">
        <v>85</v>
      </c>
      <c r="C722" s="2">
        <v>4</v>
      </c>
      <c r="D722" s="13">
        <v>45566</v>
      </c>
      <c r="E722" s="3">
        <v>5270</v>
      </c>
      <c r="F722" s="3">
        <v>4582</v>
      </c>
      <c r="G722" s="17">
        <f>F722/E722</f>
        <v>0.86944971537001903</v>
      </c>
      <c r="H722" s="3">
        <v>6010</v>
      </c>
      <c r="I722" s="3">
        <f>F722*H722</f>
        <v>27537820</v>
      </c>
      <c r="J722" s="3">
        <v>7756493</v>
      </c>
      <c r="K722" s="3">
        <f>I722+J722</f>
        <v>35294313</v>
      </c>
      <c r="L722" s="3">
        <v>19503593</v>
      </c>
      <c r="M722" s="3">
        <f>K722-L722</f>
        <v>15790720</v>
      </c>
      <c r="N722" s="3">
        <f>I722/E722</f>
        <v>5225.3927893738137</v>
      </c>
      <c r="O722" s="3">
        <f>M722/E722</f>
        <v>2996.3415559772297</v>
      </c>
      <c r="P722" s="18">
        <v>4.3</v>
      </c>
      <c r="Q722" s="2">
        <v>3</v>
      </c>
      <c r="R722" s="3">
        <v>175</v>
      </c>
    </row>
    <row r="723" spans="1:18" x14ac:dyDescent="0.2">
      <c r="A723" s="2" t="s">
        <v>89</v>
      </c>
      <c r="B723" s="2" t="s">
        <v>85</v>
      </c>
      <c r="C723" s="2">
        <v>4</v>
      </c>
      <c r="D723" s="13">
        <v>45597</v>
      </c>
      <c r="E723" s="3">
        <v>5100</v>
      </c>
      <c r="F723" s="3">
        <v>4478</v>
      </c>
      <c r="G723" s="17">
        <f>F723/E723</f>
        <v>0.87803921568627452</v>
      </c>
      <c r="H723" s="3">
        <v>6230</v>
      </c>
      <c r="I723" s="3">
        <f>F723*H723</f>
        <v>27897940</v>
      </c>
      <c r="J723" s="3">
        <v>9925001</v>
      </c>
      <c r="K723" s="3">
        <f>I723+J723</f>
        <v>37822941</v>
      </c>
      <c r="L723" s="3">
        <v>21132141</v>
      </c>
      <c r="M723" s="3">
        <f>K723-L723</f>
        <v>16690800</v>
      </c>
      <c r="N723" s="3">
        <f>I723/E723</f>
        <v>5470.18431372549</v>
      </c>
      <c r="O723" s="3">
        <f>M723/E723</f>
        <v>3272.705882352941</v>
      </c>
      <c r="P723" s="18">
        <v>4</v>
      </c>
      <c r="Q723" s="2">
        <v>3</v>
      </c>
      <c r="R723" s="3">
        <v>163</v>
      </c>
    </row>
    <row r="724" spans="1:18" x14ac:dyDescent="0.2">
      <c r="A724" s="2" t="s">
        <v>89</v>
      </c>
      <c r="B724" s="2" t="s">
        <v>85</v>
      </c>
      <c r="C724" s="2">
        <v>4</v>
      </c>
      <c r="D724" s="13">
        <v>45627</v>
      </c>
      <c r="E724" s="3">
        <v>5270</v>
      </c>
      <c r="F724" s="3">
        <v>4360</v>
      </c>
      <c r="G724" s="17">
        <f>F724/E724</f>
        <v>0.82732447817836807</v>
      </c>
      <c r="H724" s="3">
        <v>6270</v>
      </c>
      <c r="I724" s="3">
        <f>F724*H724</f>
        <v>27337200</v>
      </c>
      <c r="J724" s="3">
        <v>9904520</v>
      </c>
      <c r="K724" s="3">
        <f>I724+J724</f>
        <v>37241720</v>
      </c>
      <c r="L724" s="3">
        <v>20163326</v>
      </c>
      <c r="M724" s="3">
        <f>K724-L724</f>
        <v>17078394</v>
      </c>
      <c r="N724" s="3">
        <f>I724/E724</f>
        <v>5187.3244781783678</v>
      </c>
      <c r="O724" s="3">
        <f>M724/E724</f>
        <v>3240.6819734345349</v>
      </c>
      <c r="P724" s="18">
        <v>4.2</v>
      </c>
      <c r="Q724" s="2">
        <v>2</v>
      </c>
      <c r="R724" s="3">
        <v>171</v>
      </c>
    </row>
    <row r="725" spans="1:18" x14ac:dyDescent="0.2">
      <c r="A725" s="2" t="s">
        <v>89</v>
      </c>
      <c r="B725" s="2" t="s">
        <v>85</v>
      </c>
      <c r="C725" s="2">
        <v>4</v>
      </c>
      <c r="D725" s="13">
        <v>45658</v>
      </c>
      <c r="E725" s="3">
        <v>5270</v>
      </c>
      <c r="F725" s="3">
        <v>4433</v>
      </c>
      <c r="G725" s="17">
        <f>F725/E725</f>
        <v>0.8411764705882353</v>
      </c>
      <c r="H725" s="3">
        <v>6350</v>
      </c>
      <c r="I725" s="3">
        <f>F725*H725</f>
        <v>28149550</v>
      </c>
      <c r="J725" s="3">
        <v>10047037</v>
      </c>
      <c r="K725" s="3">
        <f>I725+J725</f>
        <v>38196587</v>
      </c>
      <c r="L725" s="3">
        <v>20114019</v>
      </c>
      <c r="M725" s="3">
        <f>K725-L725</f>
        <v>18082568</v>
      </c>
      <c r="N725" s="3">
        <f>I725/E725</f>
        <v>5341.4705882352937</v>
      </c>
      <c r="O725" s="3">
        <f>M725/E725</f>
        <v>3431.2273244781782</v>
      </c>
      <c r="P725" s="18">
        <v>4.3</v>
      </c>
      <c r="Q725" s="2">
        <v>3</v>
      </c>
      <c r="R725" s="3">
        <v>173</v>
      </c>
    </row>
    <row r="726" spans="1:18" x14ac:dyDescent="0.2">
      <c r="A726" s="2" t="s">
        <v>89</v>
      </c>
      <c r="B726" s="2" t="s">
        <v>85</v>
      </c>
      <c r="C726" s="2">
        <v>4</v>
      </c>
      <c r="D726" s="13">
        <v>45689</v>
      </c>
      <c r="E726" s="3">
        <v>4760</v>
      </c>
      <c r="F726" s="3">
        <v>3859</v>
      </c>
      <c r="G726" s="17">
        <f>F726/E726</f>
        <v>0.81071428571428572</v>
      </c>
      <c r="H726" s="3">
        <v>6230</v>
      </c>
      <c r="I726" s="3">
        <f>F726*H726</f>
        <v>24041570</v>
      </c>
      <c r="J726" s="3">
        <v>7235237</v>
      </c>
      <c r="K726" s="3">
        <f>I726+J726</f>
        <v>31276807</v>
      </c>
      <c r="L726" s="3">
        <v>17667053</v>
      </c>
      <c r="M726" s="3">
        <f>K726-L726</f>
        <v>13609754</v>
      </c>
      <c r="N726" s="3">
        <f>I726/E726</f>
        <v>5050.75</v>
      </c>
      <c r="O726" s="3">
        <f>M726/E726</f>
        <v>2859.1920168067227</v>
      </c>
      <c r="P726" s="18">
        <v>4.3</v>
      </c>
      <c r="Q726" s="2">
        <v>0</v>
      </c>
      <c r="R726" s="3">
        <v>171</v>
      </c>
    </row>
    <row r="727" spans="1:18" x14ac:dyDescent="0.2">
      <c r="A727" s="2" t="s">
        <v>89</v>
      </c>
      <c r="B727" s="2" t="s">
        <v>85</v>
      </c>
      <c r="C727" s="2">
        <v>4</v>
      </c>
      <c r="D727" s="13">
        <v>45717</v>
      </c>
      <c r="E727" s="3">
        <v>5270</v>
      </c>
      <c r="F727" s="3">
        <v>4641</v>
      </c>
      <c r="G727" s="17">
        <f>F727/E727</f>
        <v>0.88064516129032255</v>
      </c>
      <c r="H727" s="3">
        <v>6330</v>
      </c>
      <c r="I727" s="3">
        <f>F727*H727</f>
        <v>29377530</v>
      </c>
      <c r="J727" s="3">
        <v>6971629</v>
      </c>
      <c r="K727" s="3">
        <f>I727+J727</f>
        <v>36349159</v>
      </c>
      <c r="L727" s="3">
        <v>19918249</v>
      </c>
      <c r="M727" s="3">
        <f>K727-L727</f>
        <v>16430910</v>
      </c>
      <c r="N727" s="3">
        <f>I727/E727</f>
        <v>5574.4838709677415</v>
      </c>
      <c r="O727" s="3">
        <f>M727/E727</f>
        <v>3117.8197343453512</v>
      </c>
      <c r="P727" s="18">
        <v>4.0999999999999996</v>
      </c>
      <c r="Q727" s="2">
        <v>2</v>
      </c>
      <c r="R727" s="3">
        <v>175</v>
      </c>
    </row>
    <row r="728" spans="1:18" x14ac:dyDescent="0.2">
      <c r="A728" s="2" t="s">
        <v>89</v>
      </c>
      <c r="B728" s="2" t="s">
        <v>85</v>
      </c>
      <c r="C728" s="2">
        <v>4</v>
      </c>
      <c r="D728" s="13">
        <v>45748</v>
      </c>
      <c r="E728" s="3">
        <v>5100</v>
      </c>
      <c r="F728" s="3">
        <v>3852</v>
      </c>
      <c r="G728" s="17">
        <f>F728/E728</f>
        <v>0.75529411764705878</v>
      </c>
      <c r="H728" s="3">
        <v>5240</v>
      </c>
      <c r="I728" s="3">
        <f>F728*H728</f>
        <v>20184480</v>
      </c>
      <c r="J728" s="3">
        <v>8372630</v>
      </c>
      <c r="K728" s="3">
        <f>I728+J728</f>
        <v>28557110</v>
      </c>
      <c r="L728" s="3">
        <v>16412310</v>
      </c>
      <c r="M728" s="3">
        <f>K728-L728</f>
        <v>12144800</v>
      </c>
      <c r="N728" s="3">
        <f>I728/E728</f>
        <v>3957.741176470588</v>
      </c>
      <c r="O728" s="3">
        <f>M728/E728</f>
        <v>2381.3333333333335</v>
      </c>
      <c r="P728" s="18">
        <v>4.0999999999999996</v>
      </c>
      <c r="Q728" s="2">
        <v>5</v>
      </c>
      <c r="R728" s="3">
        <v>169</v>
      </c>
    </row>
    <row r="729" spans="1:18" x14ac:dyDescent="0.2">
      <c r="A729" s="2" t="s">
        <v>89</v>
      </c>
      <c r="B729" s="2" t="s">
        <v>85</v>
      </c>
      <c r="C729" s="2">
        <v>4</v>
      </c>
      <c r="D729" s="13">
        <v>45778</v>
      </c>
      <c r="E729" s="3">
        <v>5270</v>
      </c>
      <c r="F729" s="3">
        <v>4068</v>
      </c>
      <c r="G729" s="17">
        <f>F729/E729</f>
        <v>0.77191650853889948</v>
      </c>
      <c r="H729" s="3">
        <v>5050</v>
      </c>
      <c r="I729" s="3">
        <f>F729*H729</f>
        <v>20543400</v>
      </c>
      <c r="J729" s="3">
        <v>6685175</v>
      </c>
      <c r="K729" s="3">
        <f>I729+J729</f>
        <v>27228575</v>
      </c>
      <c r="L729" s="3">
        <v>17639898</v>
      </c>
      <c r="M729" s="3">
        <f>K729-L729</f>
        <v>9588677</v>
      </c>
      <c r="N729" s="3">
        <f>I729/E729</f>
        <v>3898.178368121442</v>
      </c>
      <c r="O729" s="3">
        <f>M729/E729</f>
        <v>1819.4833017077799</v>
      </c>
      <c r="P729" s="18">
        <v>4.5</v>
      </c>
      <c r="Q729" s="2">
        <v>4</v>
      </c>
      <c r="R729" s="3">
        <v>167</v>
      </c>
    </row>
    <row r="730" spans="1:18" x14ac:dyDescent="0.2">
      <c r="A730" s="2" t="s">
        <v>89</v>
      </c>
      <c r="B730" s="2" t="s">
        <v>85</v>
      </c>
      <c r="C730" s="2">
        <v>4</v>
      </c>
      <c r="D730" s="13">
        <v>45809</v>
      </c>
      <c r="E730" s="3">
        <v>5100</v>
      </c>
      <c r="F730" s="3">
        <v>2986</v>
      </c>
      <c r="G730" s="17">
        <f>F730/E730</f>
        <v>0.58549019607843134</v>
      </c>
      <c r="H730" s="3">
        <v>4090</v>
      </c>
      <c r="I730" s="3">
        <f>F730*H730</f>
        <v>12212740</v>
      </c>
      <c r="J730" s="3">
        <v>4320265</v>
      </c>
      <c r="K730" s="3">
        <f>I730+J730</f>
        <v>16533005</v>
      </c>
      <c r="L730" s="3">
        <v>13510113</v>
      </c>
      <c r="M730" s="3">
        <f>K730-L730</f>
        <v>3022892</v>
      </c>
      <c r="N730" s="3">
        <f>I730/E730</f>
        <v>2394.6549019607842</v>
      </c>
      <c r="O730" s="3">
        <f>M730/E730</f>
        <v>592.72392156862747</v>
      </c>
      <c r="P730" s="18">
        <v>4.2</v>
      </c>
      <c r="Q730" s="2">
        <v>1</v>
      </c>
      <c r="R730" s="3">
        <v>163</v>
      </c>
    </row>
    <row r="731" spans="1:18" x14ac:dyDescent="0.2">
      <c r="A731" s="2" t="s">
        <v>89</v>
      </c>
      <c r="B731" s="2" t="s">
        <v>85</v>
      </c>
      <c r="C731" s="2">
        <v>4</v>
      </c>
      <c r="D731" s="13">
        <v>45839</v>
      </c>
      <c r="E731" s="3">
        <v>5270</v>
      </c>
      <c r="F731" s="3">
        <v>2832</v>
      </c>
      <c r="G731" s="17">
        <f>F731/E731</f>
        <v>0.53738140417457303</v>
      </c>
      <c r="H731" s="3">
        <v>4100</v>
      </c>
      <c r="I731" s="3">
        <f>F731*H731</f>
        <v>11611200</v>
      </c>
      <c r="J731" s="3">
        <v>4627914</v>
      </c>
      <c r="K731" s="3">
        <f>I731+J731</f>
        <v>16239114</v>
      </c>
      <c r="L731" s="3">
        <v>13308612</v>
      </c>
      <c r="M731" s="3">
        <f>K731-L731</f>
        <v>2930502</v>
      </c>
      <c r="N731" s="3">
        <f>I731/E731</f>
        <v>2203.2637571157497</v>
      </c>
      <c r="O731" s="3">
        <f>M731/E731</f>
        <v>556.072485768501</v>
      </c>
      <c r="P731" s="18">
        <v>4.4000000000000004</v>
      </c>
      <c r="Q731" s="2">
        <v>2</v>
      </c>
      <c r="R731" s="3">
        <v>166</v>
      </c>
    </row>
    <row r="732" spans="1:18" x14ac:dyDescent="0.2">
      <c r="A732" s="2" t="s">
        <v>89</v>
      </c>
      <c r="B732" s="2" t="s">
        <v>85</v>
      </c>
      <c r="C732" s="2">
        <v>4</v>
      </c>
      <c r="D732" s="13">
        <v>45870</v>
      </c>
      <c r="E732" s="3">
        <v>5270</v>
      </c>
      <c r="F732" s="3">
        <v>3128</v>
      </c>
      <c r="G732" s="17">
        <f>F732/E732</f>
        <v>0.59354838709677415</v>
      </c>
      <c r="H732" s="3">
        <v>4100</v>
      </c>
      <c r="I732" s="3">
        <f>F732*H732</f>
        <v>12824800</v>
      </c>
      <c r="J732" s="3">
        <v>5158610</v>
      </c>
      <c r="K732" s="3">
        <f>I732+J732</f>
        <v>17983410</v>
      </c>
      <c r="L732" s="3">
        <v>13378205</v>
      </c>
      <c r="M732" s="3">
        <f>K732-L732</f>
        <v>4605205</v>
      </c>
      <c r="N732" s="3">
        <f>I732/E732</f>
        <v>2433.5483870967741</v>
      </c>
      <c r="O732" s="3">
        <f>M732/E732</f>
        <v>873.85294117647061</v>
      </c>
      <c r="P732" s="18">
        <v>4.3</v>
      </c>
      <c r="Q732" s="2">
        <v>2</v>
      </c>
      <c r="R732" s="3">
        <v>172</v>
      </c>
    </row>
    <row r="733" spans="1:18" x14ac:dyDescent="0.2">
      <c r="A733" s="2" t="s">
        <v>89</v>
      </c>
      <c r="B733" s="2" t="s">
        <v>85</v>
      </c>
      <c r="C733" s="2">
        <v>4</v>
      </c>
      <c r="D733" s="13">
        <v>45901</v>
      </c>
      <c r="E733" s="3">
        <v>5100</v>
      </c>
      <c r="F733" s="3">
        <v>2769</v>
      </c>
      <c r="G733" s="17">
        <f>F733/E733</f>
        <v>0.54294117647058826</v>
      </c>
      <c r="H733" s="3">
        <v>4280</v>
      </c>
      <c r="I733" s="3">
        <f>F733*H733</f>
        <v>11851320</v>
      </c>
      <c r="J733" s="3">
        <v>4994653</v>
      </c>
      <c r="K733" s="3">
        <f>I733+J733</f>
        <v>16845973</v>
      </c>
      <c r="L733" s="3">
        <v>12980212</v>
      </c>
      <c r="M733" s="3">
        <f>K733-L733</f>
        <v>3865761</v>
      </c>
      <c r="N733" s="3">
        <f>I733/E733</f>
        <v>2323.7882352941178</v>
      </c>
      <c r="O733" s="3">
        <f>M733/E733</f>
        <v>757.99235294117648</v>
      </c>
      <c r="P733" s="18">
        <v>4.3</v>
      </c>
      <c r="Q733" s="2">
        <v>4</v>
      </c>
      <c r="R733" s="3">
        <v>164</v>
      </c>
    </row>
    <row r="734" spans="1:18" x14ac:dyDescent="0.2">
      <c r="A734" s="2" t="s">
        <v>89</v>
      </c>
      <c r="B734" s="2" t="s">
        <v>85</v>
      </c>
      <c r="C734" s="2">
        <v>4</v>
      </c>
      <c r="D734" s="13">
        <v>45931</v>
      </c>
      <c r="E734" s="3">
        <v>5270</v>
      </c>
      <c r="F734" s="3">
        <v>4683</v>
      </c>
      <c r="G734" s="17">
        <f>F734/E734</f>
        <v>0.88861480075901333</v>
      </c>
      <c r="H734" s="3">
        <v>6730</v>
      </c>
      <c r="I734" s="3">
        <f>F734*H734</f>
        <v>31516590</v>
      </c>
      <c r="J734" s="3">
        <v>14085223</v>
      </c>
      <c r="K734" s="3">
        <f>I734+J734</f>
        <v>45601813</v>
      </c>
      <c r="L734" s="3">
        <v>22182417</v>
      </c>
      <c r="M734" s="3">
        <f>K734-L734</f>
        <v>23419396</v>
      </c>
      <c r="N734" s="3">
        <f>I734/E734</f>
        <v>5980.377609108159</v>
      </c>
      <c r="O734" s="3">
        <f>M734/E734</f>
        <v>4443.9081593927895</v>
      </c>
      <c r="P734" s="18">
        <v>4.4000000000000004</v>
      </c>
      <c r="Q734" s="2">
        <v>5</v>
      </c>
      <c r="R734" s="3">
        <v>164</v>
      </c>
    </row>
    <row r="735" spans="1:18" x14ac:dyDescent="0.2">
      <c r="A735" s="2" t="s">
        <v>89</v>
      </c>
      <c r="B735" s="2" t="s">
        <v>85</v>
      </c>
      <c r="C735" s="2">
        <v>4</v>
      </c>
      <c r="D735" s="13">
        <v>45962</v>
      </c>
      <c r="E735" s="3">
        <v>5100</v>
      </c>
      <c r="F735" s="3">
        <v>4713</v>
      </c>
      <c r="G735" s="17">
        <f>F735/E735</f>
        <v>0.92411764705882349</v>
      </c>
      <c r="H735" s="3">
        <v>6550</v>
      </c>
      <c r="I735" s="3">
        <f>F735*H735</f>
        <v>30870150</v>
      </c>
      <c r="J735" s="3">
        <v>9608110</v>
      </c>
      <c r="K735" s="3">
        <f>I735+J735</f>
        <v>40478260</v>
      </c>
      <c r="L735" s="3">
        <v>20566405</v>
      </c>
      <c r="M735" s="3">
        <f>K735-L735</f>
        <v>19911855</v>
      </c>
      <c r="N735" s="3">
        <f>I735/E735</f>
        <v>6052.9705882352937</v>
      </c>
      <c r="O735" s="3">
        <f>M735/E735</f>
        <v>3904.285294117647</v>
      </c>
      <c r="P735" s="18">
        <v>4.3</v>
      </c>
      <c r="Q735" s="2">
        <v>4</v>
      </c>
      <c r="R735" s="3">
        <v>172</v>
      </c>
    </row>
    <row r="736" spans="1:18" x14ac:dyDescent="0.2">
      <c r="A736" s="2" t="s">
        <v>89</v>
      </c>
      <c r="B736" s="2" t="s">
        <v>85</v>
      </c>
      <c r="C736" s="2">
        <v>4</v>
      </c>
      <c r="D736" s="13">
        <v>45992</v>
      </c>
      <c r="E736" s="3">
        <v>5270</v>
      </c>
      <c r="F736" s="3">
        <v>4702</v>
      </c>
      <c r="G736" s="17">
        <f>F736/E736</f>
        <v>0.8922201138519924</v>
      </c>
      <c r="H736" s="3">
        <v>6370</v>
      </c>
      <c r="I736" s="3">
        <f>F736*H736</f>
        <v>29951740</v>
      </c>
      <c r="J736" s="3">
        <v>12375144</v>
      </c>
      <c r="K736" s="3">
        <f>I736+J736</f>
        <v>42326884</v>
      </c>
      <c r="L736" s="3">
        <v>21171062</v>
      </c>
      <c r="M736" s="3">
        <f>K736-L736</f>
        <v>21155822</v>
      </c>
      <c r="N736" s="3">
        <f>I736/E736</f>
        <v>5683.4421252371912</v>
      </c>
      <c r="O736" s="3">
        <f>M736/E736</f>
        <v>4014.387476280835</v>
      </c>
      <c r="P736" s="18">
        <v>4.4000000000000004</v>
      </c>
      <c r="Q736" s="2">
        <v>3</v>
      </c>
      <c r="R736" s="3">
        <v>171</v>
      </c>
    </row>
    <row r="737" spans="1:18" x14ac:dyDescent="0.2">
      <c r="A737" s="2" t="s">
        <v>89</v>
      </c>
      <c r="B737" s="2" t="s">
        <v>85</v>
      </c>
      <c r="C737" s="2">
        <v>4</v>
      </c>
      <c r="D737" s="13">
        <v>46023</v>
      </c>
      <c r="E737" s="3">
        <v>5270</v>
      </c>
      <c r="F737" s="3">
        <v>4864</v>
      </c>
      <c r="G737" s="17">
        <f>F737/E737</f>
        <v>0.92296015180265656</v>
      </c>
      <c r="H737" s="3">
        <v>6490</v>
      </c>
      <c r="I737" s="3">
        <f>F737*H737</f>
        <v>31567360</v>
      </c>
      <c r="J737" s="3">
        <v>10720881</v>
      </c>
      <c r="K737" s="3">
        <f>I737+J737</f>
        <v>42288241</v>
      </c>
      <c r="L737" s="3">
        <v>22450719</v>
      </c>
      <c r="M737" s="3">
        <f>K737-L737</f>
        <v>19837522</v>
      </c>
      <c r="N737" s="3">
        <f>I737/E737</f>
        <v>5990.011385199241</v>
      </c>
      <c r="O737" s="3">
        <f>M737/E737</f>
        <v>3764.2356736242882</v>
      </c>
      <c r="P737" s="18">
        <v>4.3</v>
      </c>
      <c r="Q737" s="2">
        <v>4</v>
      </c>
      <c r="R737" s="3">
        <v>162</v>
      </c>
    </row>
    <row r="738" spans="1:18" x14ac:dyDescent="0.2">
      <c r="A738" s="2" t="s">
        <v>89</v>
      </c>
      <c r="B738" s="2" t="s">
        <v>85</v>
      </c>
      <c r="C738" s="2">
        <v>4</v>
      </c>
      <c r="D738" s="13">
        <v>46054</v>
      </c>
      <c r="E738" s="3">
        <v>4760</v>
      </c>
      <c r="F738" s="3">
        <v>4364</v>
      </c>
      <c r="G738" s="17">
        <f>F738/E738</f>
        <v>0.91680672268907559</v>
      </c>
      <c r="H738" s="3">
        <v>6850</v>
      </c>
      <c r="I738" s="3">
        <f>F738*H738</f>
        <v>29893400</v>
      </c>
      <c r="J738" s="3">
        <v>10517123</v>
      </c>
      <c r="K738" s="3">
        <f>I738+J738</f>
        <v>40410523</v>
      </c>
      <c r="L738" s="3">
        <v>19840638</v>
      </c>
      <c r="M738" s="3">
        <f>K738-L738</f>
        <v>20569885</v>
      </c>
      <c r="N738" s="3">
        <f>I738/E738</f>
        <v>6280.1260504201682</v>
      </c>
      <c r="O738" s="3">
        <f>M738/E738</f>
        <v>4321.4044117647063</v>
      </c>
      <c r="P738" s="18">
        <v>4.3</v>
      </c>
      <c r="Q738" s="2">
        <v>5</v>
      </c>
      <c r="R738" s="3">
        <v>173</v>
      </c>
    </row>
    <row r="739" spans="1:18" x14ac:dyDescent="0.2">
      <c r="A739" s="2" t="s">
        <v>89</v>
      </c>
      <c r="B739" s="2" t="s">
        <v>85</v>
      </c>
      <c r="C739" s="2">
        <v>4</v>
      </c>
      <c r="D739" s="13">
        <v>46082</v>
      </c>
      <c r="E739" s="3">
        <v>5270</v>
      </c>
      <c r="F739" s="3">
        <v>4826</v>
      </c>
      <c r="G739" s="17">
        <f>F739/E739</f>
        <v>0.91574952561669831</v>
      </c>
      <c r="H739" s="3">
        <v>6430</v>
      </c>
      <c r="I739" s="3">
        <f>F739*H739</f>
        <v>31031180</v>
      </c>
      <c r="J739" s="3">
        <v>10270313</v>
      </c>
      <c r="K739" s="3">
        <f>I739+J739</f>
        <v>41301493</v>
      </c>
      <c r="L739" s="3">
        <v>21893596</v>
      </c>
      <c r="M739" s="3">
        <f>K739-L739</f>
        <v>19407897</v>
      </c>
      <c r="N739" s="3">
        <f>I739/E739</f>
        <v>5888.2694497153698</v>
      </c>
      <c r="O739" s="3">
        <f>M739/E739</f>
        <v>3682.7129032258063</v>
      </c>
      <c r="P739" s="18">
        <v>4.3</v>
      </c>
      <c r="Q739" s="2">
        <v>2</v>
      </c>
      <c r="R739" s="3">
        <v>171</v>
      </c>
    </row>
    <row r="740" spans="1:18" x14ac:dyDescent="0.2">
      <c r="A740" s="2" t="s">
        <v>89</v>
      </c>
      <c r="B740" s="2" t="s">
        <v>85</v>
      </c>
      <c r="C740" s="2">
        <v>4</v>
      </c>
      <c r="D740" s="13">
        <v>46113</v>
      </c>
      <c r="E740" s="3">
        <v>5100</v>
      </c>
      <c r="F740" s="3">
        <v>3879</v>
      </c>
      <c r="G740" s="17">
        <f>F740/E740</f>
        <v>0.76058823529411768</v>
      </c>
      <c r="H740" s="3">
        <v>5250</v>
      </c>
      <c r="I740" s="3">
        <f>F740*H740</f>
        <v>20364750</v>
      </c>
      <c r="J740" s="3">
        <v>7267181</v>
      </c>
      <c r="K740" s="3">
        <f>I740+J740</f>
        <v>27631931</v>
      </c>
      <c r="L740" s="3">
        <v>16724480</v>
      </c>
      <c r="M740" s="3">
        <f>K740-L740</f>
        <v>10907451</v>
      </c>
      <c r="N740" s="3">
        <f>I740/E740</f>
        <v>3993.0882352941176</v>
      </c>
      <c r="O740" s="3">
        <f>M740/E740</f>
        <v>2138.7158823529412</v>
      </c>
      <c r="P740" s="18">
        <v>4.5</v>
      </c>
      <c r="Q740" s="2">
        <v>2</v>
      </c>
      <c r="R740" s="3">
        <v>176</v>
      </c>
    </row>
    <row r="741" spans="1:18" x14ac:dyDescent="0.2">
      <c r="A741" s="2" t="s">
        <v>89</v>
      </c>
      <c r="B741" s="2" t="s">
        <v>85</v>
      </c>
      <c r="C741" s="2">
        <v>4</v>
      </c>
      <c r="D741" s="13">
        <v>46143</v>
      </c>
      <c r="E741" s="3">
        <v>5270</v>
      </c>
      <c r="F741" s="3">
        <v>3823</v>
      </c>
      <c r="G741" s="17">
        <f>F741/E741</f>
        <v>0.72542694497153704</v>
      </c>
      <c r="H741" s="3">
        <v>5480</v>
      </c>
      <c r="I741" s="3">
        <f>F741*H741</f>
        <v>20950040</v>
      </c>
      <c r="J741" s="3">
        <v>5119704</v>
      </c>
      <c r="K741" s="3">
        <f>I741+J741</f>
        <v>26069744</v>
      </c>
      <c r="L741" s="3">
        <v>16256487</v>
      </c>
      <c r="M741" s="3">
        <f>K741-L741</f>
        <v>9813257</v>
      </c>
      <c r="N741" s="3">
        <f>I741/E741</f>
        <v>3975.3396584440229</v>
      </c>
      <c r="O741" s="3">
        <f>M741/E741</f>
        <v>1862.0981024667931</v>
      </c>
      <c r="P741" s="18">
        <v>4.3</v>
      </c>
      <c r="Q741" s="2">
        <v>6</v>
      </c>
      <c r="R741" s="3">
        <v>178</v>
      </c>
    </row>
    <row r="742" spans="1:18" x14ac:dyDescent="0.2">
      <c r="A742" s="2" t="s">
        <v>89</v>
      </c>
      <c r="B742" s="2" t="s">
        <v>85</v>
      </c>
      <c r="C742" s="2">
        <v>4</v>
      </c>
      <c r="D742" s="13">
        <v>46174</v>
      </c>
      <c r="E742" s="3">
        <v>5100</v>
      </c>
      <c r="F742" s="3">
        <v>3310</v>
      </c>
      <c r="G742" s="17">
        <f>F742/E742</f>
        <v>0.64901960784313728</v>
      </c>
      <c r="H742" s="3">
        <v>4230</v>
      </c>
      <c r="I742" s="3">
        <f>F742*H742</f>
        <v>14001300</v>
      </c>
      <c r="J742" s="3">
        <v>3561325</v>
      </c>
      <c r="K742" s="3">
        <f>I742+J742</f>
        <v>17562625</v>
      </c>
      <c r="L742" s="3">
        <v>14064343</v>
      </c>
      <c r="M742" s="3">
        <f>K742-L742</f>
        <v>3498282</v>
      </c>
      <c r="N742" s="3">
        <f>I742/E742</f>
        <v>2745.3529411764707</v>
      </c>
      <c r="O742" s="3">
        <f>M742/E742</f>
        <v>685.93764705882359</v>
      </c>
      <c r="P742" s="18">
        <v>4.4000000000000004</v>
      </c>
      <c r="Q742" s="2">
        <v>3</v>
      </c>
      <c r="R742" s="3">
        <v>175</v>
      </c>
    </row>
    <row r="743" spans="1:18" x14ac:dyDescent="0.2">
      <c r="A743" s="2" t="s">
        <v>89</v>
      </c>
      <c r="B743" s="2" t="s">
        <v>85</v>
      </c>
      <c r="C743" s="2">
        <v>4</v>
      </c>
      <c r="D743" s="13">
        <v>46204</v>
      </c>
      <c r="E743" s="3">
        <v>5270</v>
      </c>
      <c r="F743" s="3">
        <v>3277</v>
      </c>
      <c r="G743" s="17">
        <f>F743/E743</f>
        <v>0.62182163187855788</v>
      </c>
      <c r="H743" s="3">
        <v>4480</v>
      </c>
      <c r="I743" s="3">
        <f>F743*H743</f>
        <v>14680960</v>
      </c>
      <c r="J743" s="3">
        <v>3389333</v>
      </c>
      <c r="K743" s="3">
        <f>I743+J743</f>
        <v>18070293</v>
      </c>
      <c r="L743" s="3">
        <v>13469977</v>
      </c>
      <c r="M743" s="3">
        <f>K743-L743</f>
        <v>4600316</v>
      </c>
      <c r="N743" s="3">
        <f>I743/E743</f>
        <v>2785.7609108159395</v>
      </c>
      <c r="O743" s="3">
        <f>M743/E743</f>
        <v>872.92523719165081</v>
      </c>
      <c r="P743" s="18">
        <v>4.4000000000000004</v>
      </c>
      <c r="Q743" s="2">
        <v>1</v>
      </c>
      <c r="R743" s="3">
        <v>173</v>
      </c>
    </row>
    <row r="744" spans="1:18" x14ac:dyDescent="0.2">
      <c r="A744" s="2" t="s">
        <v>89</v>
      </c>
      <c r="B744" s="2" t="s">
        <v>85</v>
      </c>
      <c r="C744" s="2">
        <v>4</v>
      </c>
      <c r="D744" s="13">
        <v>46235</v>
      </c>
      <c r="E744" s="3">
        <v>5270</v>
      </c>
      <c r="F744" s="3">
        <v>2996</v>
      </c>
      <c r="G744" s="17">
        <f>F744/E744</f>
        <v>0.5685009487666034</v>
      </c>
      <c r="H744" s="3">
        <v>4430</v>
      </c>
      <c r="I744" s="3">
        <f>F744*H744</f>
        <v>13272280</v>
      </c>
      <c r="J744" s="3">
        <v>5239201</v>
      </c>
      <c r="K744" s="3">
        <f>I744+J744</f>
        <v>18511481</v>
      </c>
      <c r="L744" s="3">
        <v>13878271</v>
      </c>
      <c r="M744" s="3">
        <f>K744-L744</f>
        <v>4633210</v>
      </c>
      <c r="N744" s="3">
        <f>I744/E744</f>
        <v>2518.4592030360532</v>
      </c>
      <c r="O744" s="3">
        <f>M744/E744</f>
        <v>879.1669829222011</v>
      </c>
      <c r="P744" s="18">
        <v>4.4000000000000004</v>
      </c>
      <c r="Q744" s="2">
        <v>0</v>
      </c>
      <c r="R744" s="3">
        <v>172</v>
      </c>
    </row>
    <row r="745" spans="1:18" x14ac:dyDescent="0.2">
      <c r="A745" s="2" t="s">
        <v>89</v>
      </c>
      <c r="B745" s="2" t="s">
        <v>85</v>
      </c>
      <c r="C745" s="2">
        <v>4</v>
      </c>
      <c r="D745" s="13">
        <v>46266</v>
      </c>
      <c r="E745" s="3">
        <v>5100</v>
      </c>
      <c r="F745" s="3">
        <v>3187</v>
      </c>
      <c r="G745" s="17">
        <f>F745/E745</f>
        <v>0.6249019607843137</v>
      </c>
      <c r="H745" s="3">
        <v>4500</v>
      </c>
      <c r="I745" s="3">
        <f>F745*H745</f>
        <v>14341500</v>
      </c>
      <c r="J745" s="3">
        <v>5122514</v>
      </c>
      <c r="K745" s="3">
        <f>I745+J745</f>
        <v>19464014</v>
      </c>
      <c r="L745" s="3">
        <v>14277254</v>
      </c>
      <c r="M745" s="3">
        <f>K745-L745</f>
        <v>5186760</v>
      </c>
      <c r="N745" s="3">
        <f>I745/E745</f>
        <v>2812.0588235294117</v>
      </c>
      <c r="O745" s="3">
        <f>M745/E745</f>
        <v>1017.0117647058823</v>
      </c>
      <c r="P745" s="18">
        <v>4.2</v>
      </c>
      <c r="Q745" s="2">
        <v>1</v>
      </c>
      <c r="R745" s="3">
        <v>162</v>
      </c>
    </row>
    <row r="746" spans="1:18" x14ac:dyDescent="0.2">
      <c r="A746" s="2" t="s">
        <v>91</v>
      </c>
      <c r="B746" s="2" t="s">
        <v>85</v>
      </c>
      <c r="C746" s="2">
        <v>3</v>
      </c>
      <c r="D746" s="13">
        <v>45566</v>
      </c>
      <c r="E746" s="3">
        <v>1767</v>
      </c>
      <c r="F746" s="3">
        <v>1639</v>
      </c>
      <c r="G746" s="17">
        <f>F746/E746</f>
        <v>0.92756083757781549</v>
      </c>
      <c r="H746" s="3">
        <v>3460</v>
      </c>
      <c r="I746" s="3">
        <f>F746*H746</f>
        <v>5670940</v>
      </c>
      <c r="J746" s="3">
        <v>1629489</v>
      </c>
      <c r="K746" s="3">
        <f>I746+J746</f>
        <v>7300429</v>
      </c>
      <c r="L746" s="3">
        <v>3915987</v>
      </c>
      <c r="M746" s="3">
        <f>K746-L746</f>
        <v>3384442</v>
      </c>
      <c r="N746" s="3">
        <f>I746/E746</f>
        <v>3209.3604980192417</v>
      </c>
      <c r="O746" s="3">
        <f>M746/E746</f>
        <v>1915.3604980192417</v>
      </c>
      <c r="P746" s="18">
        <v>3.8</v>
      </c>
      <c r="Q746" s="2">
        <v>2</v>
      </c>
      <c r="R746" s="3">
        <v>35</v>
      </c>
    </row>
    <row r="747" spans="1:18" x14ac:dyDescent="0.2">
      <c r="A747" s="2" t="s">
        <v>91</v>
      </c>
      <c r="B747" s="2" t="s">
        <v>85</v>
      </c>
      <c r="C747" s="2">
        <v>3</v>
      </c>
      <c r="D747" s="13">
        <v>45597</v>
      </c>
      <c r="E747" s="3">
        <v>1710</v>
      </c>
      <c r="F747" s="3">
        <v>1659</v>
      </c>
      <c r="G747" s="17">
        <f>F747/E747</f>
        <v>0.97017543859649125</v>
      </c>
      <c r="H747" s="3">
        <v>3430</v>
      </c>
      <c r="I747" s="3">
        <f>F747*H747</f>
        <v>5690370</v>
      </c>
      <c r="J747" s="3">
        <v>1825489</v>
      </c>
      <c r="K747" s="3">
        <f>I747+J747</f>
        <v>7515859</v>
      </c>
      <c r="L747" s="3">
        <v>3932833</v>
      </c>
      <c r="M747" s="3">
        <f>K747-L747</f>
        <v>3583026</v>
      </c>
      <c r="N747" s="3">
        <f>I747/E747</f>
        <v>3327.7017543859647</v>
      </c>
      <c r="O747" s="3">
        <f>M747/E747</f>
        <v>2095.3368421052633</v>
      </c>
      <c r="P747" s="18">
        <v>4.2</v>
      </c>
      <c r="Q747" s="2">
        <v>0</v>
      </c>
      <c r="R747" s="3">
        <v>35</v>
      </c>
    </row>
    <row r="748" spans="1:18" x14ac:dyDescent="0.2">
      <c r="A748" s="2" t="s">
        <v>91</v>
      </c>
      <c r="B748" s="2" t="s">
        <v>85</v>
      </c>
      <c r="C748" s="2">
        <v>3</v>
      </c>
      <c r="D748" s="13">
        <v>45627</v>
      </c>
      <c r="E748" s="3">
        <v>1767</v>
      </c>
      <c r="F748" s="3">
        <v>1520</v>
      </c>
      <c r="G748" s="17">
        <f>F748/E748</f>
        <v>0.86021505376344087</v>
      </c>
      <c r="H748" s="3">
        <v>3670</v>
      </c>
      <c r="I748" s="3">
        <f>F748*H748</f>
        <v>5578400</v>
      </c>
      <c r="J748" s="3">
        <v>1781509</v>
      </c>
      <c r="K748" s="3">
        <f>I748+J748</f>
        <v>7359909</v>
      </c>
      <c r="L748" s="3">
        <v>3940238</v>
      </c>
      <c r="M748" s="3">
        <f>K748-L748</f>
        <v>3419671</v>
      </c>
      <c r="N748" s="3">
        <f>I748/E748</f>
        <v>3156.989247311828</v>
      </c>
      <c r="O748" s="3">
        <f>M748/E748</f>
        <v>1935.2976796830787</v>
      </c>
      <c r="P748" s="18">
        <v>3.8</v>
      </c>
      <c r="Q748" s="2">
        <v>1</v>
      </c>
      <c r="R748" s="3">
        <v>34</v>
      </c>
    </row>
    <row r="749" spans="1:18" x14ac:dyDescent="0.2">
      <c r="A749" s="2" t="s">
        <v>91</v>
      </c>
      <c r="B749" s="2" t="s">
        <v>85</v>
      </c>
      <c r="C749" s="2">
        <v>3</v>
      </c>
      <c r="D749" s="13">
        <v>45658</v>
      </c>
      <c r="E749" s="3">
        <v>1767</v>
      </c>
      <c r="F749" s="3">
        <v>1543</v>
      </c>
      <c r="G749" s="17">
        <f>F749/E749</f>
        <v>0.87323146576117716</v>
      </c>
      <c r="H749" s="3">
        <v>3540</v>
      </c>
      <c r="I749" s="3">
        <f>F749*H749</f>
        <v>5462220</v>
      </c>
      <c r="J749" s="3">
        <v>2107505</v>
      </c>
      <c r="K749" s="3">
        <f>I749+J749</f>
        <v>7569725</v>
      </c>
      <c r="L749" s="3">
        <v>3790942</v>
      </c>
      <c r="M749" s="3">
        <f>K749-L749</f>
        <v>3778783</v>
      </c>
      <c r="N749" s="3">
        <f>I749/E749</f>
        <v>3091.2393887945673</v>
      </c>
      <c r="O749" s="3">
        <f>M749/E749</f>
        <v>2138.5302773061685</v>
      </c>
      <c r="P749" s="18">
        <v>4</v>
      </c>
      <c r="Q749" s="2">
        <v>1</v>
      </c>
      <c r="R749" s="3">
        <v>33</v>
      </c>
    </row>
    <row r="750" spans="1:18" x14ac:dyDescent="0.2">
      <c r="A750" s="2" t="s">
        <v>91</v>
      </c>
      <c r="B750" s="2" t="s">
        <v>85</v>
      </c>
      <c r="C750" s="2">
        <v>3</v>
      </c>
      <c r="D750" s="13">
        <v>45689</v>
      </c>
      <c r="E750" s="3">
        <v>1596</v>
      </c>
      <c r="F750" s="3">
        <v>1420</v>
      </c>
      <c r="G750" s="17">
        <f>F750/E750</f>
        <v>0.88972431077694236</v>
      </c>
      <c r="H750" s="3">
        <v>3550</v>
      </c>
      <c r="I750" s="3">
        <f>F750*H750</f>
        <v>5041000</v>
      </c>
      <c r="J750" s="3">
        <v>1589540</v>
      </c>
      <c r="K750" s="3">
        <f>I750+J750</f>
        <v>6630540</v>
      </c>
      <c r="L750" s="3">
        <v>3579086</v>
      </c>
      <c r="M750" s="3">
        <f>K750-L750</f>
        <v>3051454</v>
      </c>
      <c r="N750" s="3">
        <f>I750/E750</f>
        <v>3158.5213032581455</v>
      </c>
      <c r="O750" s="3">
        <f>M750/E750</f>
        <v>1911.9385964912281</v>
      </c>
      <c r="P750" s="18">
        <v>3.8</v>
      </c>
      <c r="Q750" s="2">
        <v>3</v>
      </c>
      <c r="R750" s="3">
        <v>33</v>
      </c>
    </row>
    <row r="751" spans="1:18" x14ac:dyDescent="0.2">
      <c r="A751" s="2" t="s">
        <v>91</v>
      </c>
      <c r="B751" s="2" t="s">
        <v>85</v>
      </c>
      <c r="C751" s="2">
        <v>3</v>
      </c>
      <c r="D751" s="13">
        <v>45717</v>
      </c>
      <c r="E751" s="3">
        <v>1767</v>
      </c>
      <c r="F751" s="3">
        <v>1662</v>
      </c>
      <c r="G751" s="17">
        <f>F751/E751</f>
        <v>0.94057724957555178</v>
      </c>
      <c r="H751" s="3">
        <v>3460</v>
      </c>
      <c r="I751" s="3">
        <f>F751*H751</f>
        <v>5750520</v>
      </c>
      <c r="J751" s="3">
        <v>2257238</v>
      </c>
      <c r="K751" s="3">
        <f>I751+J751</f>
        <v>8007758</v>
      </c>
      <c r="L751" s="3">
        <v>4097014</v>
      </c>
      <c r="M751" s="3">
        <f>K751-L751</f>
        <v>3910744</v>
      </c>
      <c r="N751" s="3">
        <f>I751/E751</f>
        <v>3254.3972835314094</v>
      </c>
      <c r="O751" s="3">
        <f>M751/E751</f>
        <v>2213.2110922467459</v>
      </c>
      <c r="P751" s="18">
        <v>3.9</v>
      </c>
      <c r="Q751" s="2">
        <v>2</v>
      </c>
      <c r="R751" s="3">
        <v>36</v>
      </c>
    </row>
    <row r="752" spans="1:18" x14ac:dyDescent="0.2">
      <c r="A752" s="2" t="s">
        <v>91</v>
      </c>
      <c r="B752" s="2" t="s">
        <v>85</v>
      </c>
      <c r="C752" s="2">
        <v>3</v>
      </c>
      <c r="D752" s="13">
        <v>45748</v>
      </c>
      <c r="E752" s="3">
        <v>1710</v>
      </c>
      <c r="F752" s="3">
        <v>1307</v>
      </c>
      <c r="G752" s="17">
        <f>F752/E752</f>
        <v>0.76432748538011697</v>
      </c>
      <c r="H752" s="3">
        <v>2780</v>
      </c>
      <c r="I752" s="3">
        <f>F752*H752</f>
        <v>3633460</v>
      </c>
      <c r="J752" s="3">
        <v>992345</v>
      </c>
      <c r="K752" s="3">
        <f>I752+J752</f>
        <v>4625805</v>
      </c>
      <c r="L752" s="3">
        <v>3087042</v>
      </c>
      <c r="M752" s="3">
        <f>K752-L752</f>
        <v>1538763</v>
      </c>
      <c r="N752" s="3">
        <f>I752/E752</f>
        <v>2124.8304093567253</v>
      </c>
      <c r="O752" s="3">
        <f>M752/E752</f>
        <v>899.8614035087719</v>
      </c>
      <c r="P752" s="18">
        <v>3.7</v>
      </c>
      <c r="Q752" s="2">
        <v>2</v>
      </c>
      <c r="R752" s="3">
        <v>34</v>
      </c>
    </row>
    <row r="753" spans="1:18" x14ac:dyDescent="0.2">
      <c r="A753" s="2" t="s">
        <v>91</v>
      </c>
      <c r="B753" s="2" t="s">
        <v>85</v>
      </c>
      <c r="C753" s="2">
        <v>3</v>
      </c>
      <c r="D753" s="13">
        <v>45778</v>
      </c>
      <c r="E753" s="3">
        <v>1767</v>
      </c>
      <c r="F753" s="3">
        <v>1372</v>
      </c>
      <c r="G753" s="17">
        <f>F753/E753</f>
        <v>0.77645727221279004</v>
      </c>
      <c r="H753" s="3">
        <v>2990</v>
      </c>
      <c r="I753" s="3">
        <f>F753*H753</f>
        <v>4102280</v>
      </c>
      <c r="J753" s="3">
        <v>1026600</v>
      </c>
      <c r="K753" s="3">
        <f>I753+J753</f>
        <v>5128880</v>
      </c>
      <c r="L753" s="3">
        <v>3207087</v>
      </c>
      <c r="M753" s="3">
        <f>K753-L753</f>
        <v>1921793</v>
      </c>
      <c r="N753" s="3">
        <f>I753/E753</f>
        <v>2321.6072439162422</v>
      </c>
      <c r="O753" s="3">
        <f>M753/E753</f>
        <v>1087.6021505376343</v>
      </c>
      <c r="P753" s="18">
        <v>3.5</v>
      </c>
      <c r="Q753" s="2">
        <v>1</v>
      </c>
      <c r="R753" s="3">
        <v>33</v>
      </c>
    </row>
    <row r="754" spans="1:18" x14ac:dyDescent="0.2">
      <c r="A754" s="2" t="s">
        <v>91</v>
      </c>
      <c r="B754" s="2" t="s">
        <v>85</v>
      </c>
      <c r="C754" s="2">
        <v>3</v>
      </c>
      <c r="D754" s="13">
        <v>45809</v>
      </c>
      <c r="E754" s="3">
        <v>1710</v>
      </c>
      <c r="F754" s="3">
        <v>1028</v>
      </c>
      <c r="G754" s="17">
        <f>F754/E754</f>
        <v>0.60116959064327491</v>
      </c>
      <c r="H754" s="3">
        <v>2310</v>
      </c>
      <c r="I754" s="3">
        <f>F754*H754</f>
        <v>2374680</v>
      </c>
      <c r="J754" s="3">
        <v>885781</v>
      </c>
      <c r="K754" s="3">
        <f>I754+J754</f>
        <v>3260461</v>
      </c>
      <c r="L754" s="3">
        <v>2626586</v>
      </c>
      <c r="M754" s="3">
        <f>K754-L754</f>
        <v>633875</v>
      </c>
      <c r="N754" s="3">
        <f>I754/E754</f>
        <v>1388.7017543859649</v>
      </c>
      <c r="O754" s="3">
        <f>M754/E754</f>
        <v>370.68713450292398</v>
      </c>
      <c r="P754" s="18">
        <v>3.8</v>
      </c>
      <c r="Q754" s="2">
        <v>2</v>
      </c>
      <c r="R754" s="3">
        <v>34</v>
      </c>
    </row>
    <row r="755" spans="1:18" x14ac:dyDescent="0.2">
      <c r="A755" s="2" t="s">
        <v>91</v>
      </c>
      <c r="B755" s="2" t="s">
        <v>85</v>
      </c>
      <c r="C755" s="2">
        <v>3</v>
      </c>
      <c r="D755" s="13">
        <v>45839</v>
      </c>
      <c r="E755" s="3">
        <v>1767</v>
      </c>
      <c r="F755" s="3">
        <v>1054</v>
      </c>
      <c r="G755" s="17">
        <f>F755/E755</f>
        <v>0.59649122807017541</v>
      </c>
      <c r="H755" s="3">
        <v>2400</v>
      </c>
      <c r="I755" s="3">
        <f>F755*H755</f>
        <v>2529600</v>
      </c>
      <c r="J755" s="3">
        <v>1032721</v>
      </c>
      <c r="K755" s="3">
        <f>I755+J755</f>
        <v>3562321</v>
      </c>
      <c r="L755" s="3">
        <v>2626391</v>
      </c>
      <c r="M755" s="3">
        <f>K755-L755</f>
        <v>935930</v>
      </c>
      <c r="N755" s="3">
        <f>I755/E755</f>
        <v>1431.578947368421</v>
      </c>
      <c r="O755" s="3">
        <f>M755/E755</f>
        <v>529.67176004527448</v>
      </c>
      <c r="P755" s="18">
        <v>3.8</v>
      </c>
      <c r="Q755" s="2">
        <v>1</v>
      </c>
      <c r="R755" s="3">
        <v>34</v>
      </c>
    </row>
    <row r="756" spans="1:18" x14ac:dyDescent="0.2">
      <c r="A756" s="2" t="s">
        <v>91</v>
      </c>
      <c r="B756" s="2" t="s">
        <v>85</v>
      </c>
      <c r="C756" s="2">
        <v>3</v>
      </c>
      <c r="D756" s="13">
        <v>45870</v>
      </c>
      <c r="E756" s="3">
        <v>1767</v>
      </c>
      <c r="F756" s="3">
        <v>1020</v>
      </c>
      <c r="G756" s="17">
        <f>F756/E756</f>
        <v>0.57724957555178269</v>
      </c>
      <c r="H756" s="3">
        <v>2240</v>
      </c>
      <c r="I756" s="3">
        <f>F756*H756</f>
        <v>2284800</v>
      </c>
      <c r="J756" s="3">
        <v>577153</v>
      </c>
      <c r="K756" s="3">
        <f>I756+J756</f>
        <v>2861953</v>
      </c>
      <c r="L756" s="3">
        <v>2496271</v>
      </c>
      <c r="M756" s="3">
        <f>K756-L756</f>
        <v>365682</v>
      </c>
      <c r="N756" s="3">
        <f>I756/E756</f>
        <v>1293.0390492359932</v>
      </c>
      <c r="O756" s="3">
        <f>M756/E756</f>
        <v>206.95076400679116</v>
      </c>
      <c r="P756" s="18">
        <v>3.9</v>
      </c>
      <c r="Q756" s="2">
        <v>2</v>
      </c>
      <c r="R756" s="3">
        <v>33</v>
      </c>
    </row>
    <row r="757" spans="1:18" x14ac:dyDescent="0.2">
      <c r="A757" s="2" t="s">
        <v>91</v>
      </c>
      <c r="B757" s="2" t="s">
        <v>85</v>
      </c>
      <c r="C757" s="2">
        <v>3</v>
      </c>
      <c r="D757" s="13">
        <v>45901</v>
      </c>
      <c r="E757" s="3">
        <v>1710</v>
      </c>
      <c r="F757" s="3">
        <v>1049</v>
      </c>
      <c r="G757" s="17">
        <f>F757/E757</f>
        <v>0.6134502923976608</v>
      </c>
      <c r="H757" s="3">
        <v>2420</v>
      </c>
      <c r="I757" s="3">
        <f>F757*H757</f>
        <v>2538580</v>
      </c>
      <c r="J757" s="3">
        <v>915398</v>
      </c>
      <c r="K757" s="3">
        <f>I757+J757</f>
        <v>3453978</v>
      </c>
      <c r="L757" s="3">
        <v>2559773</v>
      </c>
      <c r="M757" s="3">
        <f>K757-L757</f>
        <v>894205</v>
      </c>
      <c r="N757" s="3">
        <f>I757/E757</f>
        <v>1484.5497076023391</v>
      </c>
      <c r="O757" s="3">
        <f>M757/E757</f>
        <v>522.92690058479536</v>
      </c>
      <c r="P757" s="18">
        <v>3.9</v>
      </c>
      <c r="Q757" s="2">
        <v>1</v>
      </c>
      <c r="R757" s="3">
        <v>34</v>
      </c>
    </row>
    <row r="758" spans="1:18" x14ac:dyDescent="0.2">
      <c r="A758" s="2" t="s">
        <v>91</v>
      </c>
      <c r="B758" s="2" t="s">
        <v>85</v>
      </c>
      <c r="C758" s="2">
        <v>3</v>
      </c>
      <c r="D758" s="13">
        <v>45931</v>
      </c>
      <c r="E758" s="3">
        <v>1767</v>
      </c>
      <c r="F758" s="3">
        <v>1683</v>
      </c>
      <c r="G758" s="17">
        <f>F758/E758</f>
        <v>0.95246179966044142</v>
      </c>
      <c r="H758" s="3">
        <v>3610</v>
      </c>
      <c r="I758" s="3">
        <f>F758*H758</f>
        <v>6075630</v>
      </c>
      <c r="J758" s="3">
        <v>1931188</v>
      </c>
      <c r="K758" s="3">
        <f>I758+J758</f>
        <v>8006818</v>
      </c>
      <c r="L758" s="3">
        <v>3993763</v>
      </c>
      <c r="M758" s="3">
        <f>K758-L758</f>
        <v>4013055</v>
      </c>
      <c r="N758" s="3">
        <f>I758/E758</f>
        <v>3438.3870967741937</v>
      </c>
      <c r="O758" s="3">
        <f>M758/E758</f>
        <v>2271.1120543293719</v>
      </c>
      <c r="P758" s="18">
        <v>3.9</v>
      </c>
      <c r="Q758" s="2">
        <v>4</v>
      </c>
      <c r="R758" s="3">
        <v>36</v>
      </c>
    </row>
    <row r="759" spans="1:18" x14ac:dyDescent="0.2">
      <c r="A759" s="2" t="s">
        <v>91</v>
      </c>
      <c r="B759" s="2" t="s">
        <v>85</v>
      </c>
      <c r="C759" s="2">
        <v>3</v>
      </c>
      <c r="D759" s="13">
        <v>45962</v>
      </c>
      <c r="E759" s="3">
        <v>1710</v>
      </c>
      <c r="F759" s="3">
        <v>1633</v>
      </c>
      <c r="G759" s="17">
        <f>F759/E759</f>
        <v>0.95497076023391814</v>
      </c>
      <c r="H759" s="3">
        <v>3590</v>
      </c>
      <c r="I759" s="3">
        <f>F759*H759</f>
        <v>5862470</v>
      </c>
      <c r="J759" s="3">
        <v>2110883</v>
      </c>
      <c r="K759" s="3">
        <f>I759+J759</f>
        <v>7973353</v>
      </c>
      <c r="L759" s="3">
        <v>3999183</v>
      </c>
      <c r="M759" s="3">
        <f>K759-L759</f>
        <v>3974170</v>
      </c>
      <c r="N759" s="3">
        <f>I759/E759</f>
        <v>3428.3450292397661</v>
      </c>
      <c r="O759" s="3">
        <f>M759/E759</f>
        <v>2324.0760233918127</v>
      </c>
      <c r="P759" s="18">
        <v>3.8</v>
      </c>
      <c r="Q759" s="2">
        <v>3</v>
      </c>
      <c r="R759" s="3">
        <v>33</v>
      </c>
    </row>
    <row r="760" spans="1:18" x14ac:dyDescent="0.2">
      <c r="A760" s="2" t="s">
        <v>91</v>
      </c>
      <c r="B760" s="2" t="s">
        <v>85</v>
      </c>
      <c r="C760" s="2">
        <v>3</v>
      </c>
      <c r="D760" s="13">
        <v>45992</v>
      </c>
      <c r="E760" s="3">
        <v>1767</v>
      </c>
      <c r="F760" s="3">
        <v>1714</v>
      </c>
      <c r="G760" s="17">
        <f>F760/E760</f>
        <v>0.97000565930956428</v>
      </c>
      <c r="H760" s="3">
        <v>3740</v>
      </c>
      <c r="I760" s="3">
        <f>F760*H760</f>
        <v>6410360</v>
      </c>
      <c r="J760" s="3">
        <v>2383234</v>
      </c>
      <c r="K760" s="3">
        <f>I760+J760</f>
        <v>8793594</v>
      </c>
      <c r="L760" s="3">
        <v>4359663</v>
      </c>
      <c r="M760" s="3">
        <f>K760-L760</f>
        <v>4433931</v>
      </c>
      <c r="N760" s="3">
        <f>I760/E760</f>
        <v>3627.8211658177702</v>
      </c>
      <c r="O760" s="3">
        <f>M760/E760</f>
        <v>2509.2988115449916</v>
      </c>
      <c r="P760" s="18">
        <v>4</v>
      </c>
      <c r="Q760" s="2">
        <v>2</v>
      </c>
      <c r="R760" s="3">
        <v>33</v>
      </c>
    </row>
    <row r="761" spans="1:18" x14ac:dyDescent="0.2">
      <c r="A761" s="2" t="s">
        <v>91</v>
      </c>
      <c r="B761" s="2" t="s">
        <v>85</v>
      </c>
      <c r="C761" s="2">
        <v>3</v>
      </c>
      <c r="D761" s="13">
        <v>46023</v>
      </c>
      <c r="E761" s="3">
        <v>1767</v>
      </c>
      <c r="F761" s="3">
        <v>1558</v>
      </c>
      <c r="G761" s="17">
        <f>F761/E761</f>
        <v>0.88172043010752688</v>
      </c>
      <c r="H761" s="3">
        <v>3710</v>
      </c>
      <c r="I761" s="3">
        <f>F761*H761</f>
        <v>5780180</v>
      </c>
      <c r="J761" s="3">
        <v>1910303</v>
      </c>
      <c r="K761" s="3">
        <f>I761+J761</f>
        <v>7690483</v>
      </c>
      <c r="L761" s="3">
        <v>3977412</v>
      </c>
      <c r="M761" s="3">
        <f>K761-L761</f>
        <v>3713071</v>
      </c>
      <c r="N761" s="3">
        <f>I761/E761</f>
        <v>3271.1827956989246</v>
      </c>
      <c r="O761" s="3">
        <f>M761/E761</f>
        <v>2101.3418222976798</v>
      </c>
      <c r="P761" s="18">
        <v>3.7</v>
      </c>
      <c r="Q761" s="2">
        <v>2</v>
      </c>
      <c r="R761" s="3">
        <v>34</v>
      </c>
    </row>
    <row r="762" spans="1:18" x14ac:dyDescent="0.2">
      <c r="A762" s="2" t="s">
        <v>91</v>
      </c>
      <c r="B762" s="2" t="s">
        <v>85</v>
      </c>
      <c r="C762" s="2">
        <v>3</v>
      </c>
      <c r="D762" s="13">
        <v>46054</v>
      </c>
      <c r="E762" s="3">
        <v>1596</v>
      </c>
      <c r="F762" s="3">
        <v>1471</v>
      </c>
      <c r="G762" s="17">
        <f>F762/E762</f>
        <v>0.92167919799498743</v>
      </c>
      <c r="H762" s="3">
        <v>3780</v>
      </c>
      <c r="I762" s="3">
        <f>F762*H762</f>
        <v>5560380</v>
      </c>
      <c r="J762" s="3">
        <v>1639792</v>
      </c>
      <c r="K762" s="3">
        <f>I762+J762</f>
        <v>7200172</v>
      </c>
      <c r="L762" s="3">
        <v>3752855</v>
      </c>
      <c r="M762" s="3">
        <f>K762-L762</f>
        <v>3447317</v>
      </c>
      <c r="N762" s="3">
        <f>I762/E762</f>
        <v>3483.9473684210525</v>
      </c>
      <c r="O762" s="3">
        <f>M762/E762</f>
        <v>2159.9730576441102</v>
      </c>
      <c r="P762" s="18">
        <v>3.8</v>
      </c>
      <c r="Q762" s="2">
        <v>3</v>
      </c>
      <c r="R762" s="3">
        <v>35</v>
      </c>
    </row>
    <row r="763" spans="1:18" x14ac:dyDescent="0.2">
      <c r="A763" s="2" t="s">
        <v>91</v>
      </c>
      <c r="B763" s="2" t="s">
        <v>85</v>
      </c>
      <c r="C763" s="2">
        <v>3</v>
      </c>
      <c r="D763" s="13">
        <v>46082</v>
      </c>
      <c r="E763" s="3">
        <v>1767</v>
      </c>
      <c r="F763" s="3">
        <v>1714</v>
      </c>
      <c r="G763" s="17">
        <f>F763/E763</f>
        <v>0.97000565930956428</v>
      </c>
      <c r="H763" s="3">
        <v>3690</v>
      </c>
      <c r="I763" s="3">
        <f>F763*H763</f>
        <v>6324660</v>
      </c>
      <c r="J763" s="3">
        <v>1531639</v>
      </c>
      <c r="K763" s="3">
        <f>I763+J763</f>
        <v>7856299</v>
      </c>
      <c r="L763" s="3">
        <v>4208985</v>
      </c>
      <c r="M763" s="3">
        <f>K763-L763</f>
        <v>3647314</v>
      </c>
      <c r="N763" s="3">
        <f>I763/E763</f>
        <v>3579.320882852292</v>
      </c>
      <c r="O763" s="3">
        <f>M763/E763</f>
        <v>2064.1279003961517</v>
      </c>
      <c r="P763" s="18">
        <v>4</v>
      </c>
      <c r="Q763" s="2">
        <v>1</v>
      </c>
      <c r="R763" s="3">
        <v>33</v>
      </c>
    </row>
    <row r="764" spans="1:18" x14ac:dyDescent="0.2">
      <c r="A764" s="2" t="s">
        <v>91</v>
      </c>
      <c r="B764" s="2" t="s">
        <v>85</v>
      </c>
      <c r="C764" s="2">
        <v>3</v>
      </c>
      <c r="D764" s="13">
        <v>46113</v>
      </c>
      <c r="E764" s="3">
        <v>1710</v>
      </c>
      <c r="F764" s="3">
        <v>1414</v>
      </c>
      <c r="G764" s="17">
        <f>F764/E764</f>
        <v>0.82690058479532169</v>
      </c>
      <c r="H764" s="3">
        <v>2940</v>
      </c>
      <c r="I764" s="3">
        <f>F764*H764</f>
        <v>4157160</v>
      </c>
      <c r="J764" s="3">
        <v>920414</v>
      </c>
      <c r="K764" s="3">
        <f>I764+J764</f>
        <v>5077574</v>
      </c>
      <c r="L764" s="3">
        <v>3214831</v>
      </c>
      <c r="M764" s="3">
        <f>K764-L764</f>
        <v>1862743</v>
      </c>
      <c r="N764" s="3">
        <f>I764/E764</f>
        <v>2431.0877192982457</v>
      </c>
      <c r="O764" s="3">
        <f>M764/E764</f>
        <v>1089.3233918128656</v>
      </c>
      <c r="P764" s="18">
        <v>3.8</v>
      </c>
      <c r="Q764" s="2">
        <v>3</v>
      </c>
      <c r="R764" s="3">
        <v>36</v>
      </c>
    </row>
    <row r="765" spans="1:18" x14ac:dyDescent="0.2">
      <c r="A765" s="2" t="s">
        <v>91</v>
      </c>
      <c r="B765" s="2" t="s">
        <v>85</v>
      </c>
      <c r="C765" s="2">
        <v>3</v>
      </c>
      <c r="D765" s="13">
        <v>46143</v>
      </c>
      <c r="E765" s="3">
        <v>1767</v>
      </c>
      <c r="F765" s="3">
        <v>1390</v>
      </c>
      <c r="G765" s="17">
        <f>F765/E765</f>
        <v>0.78664402942840972</v>
      </c>
      <c r="H765" s="3">
        <v>2960</v>
      </c>
      <c r="I765" s="3">
        <f>F765*H765</f>
        <v>4114400</v>
      </c>
      <c r="J765" s="3">
        <v>1594702</v>
      </c>
      <c r="K765" s="3">
        <f>I765+J765</f>
        <v>5709102</v>
      </c>
      <c r="L765" s="3">
        <v>3273352</v>
      </c>
      <c r="M765" s="3">
        <f>K765-L765</f>
        <v>2435750</v>
      </c>
      <c r="N765" s="3">
        <f>I765/E765</f>
        <v>2328.4663271080926</v>
      </c>
      <c r="O765" s="3">
        <f>M765/E765</f>
        <v>1378.4663271080929</v>
      </c>
      <c r="P765" s="18">
        <v>4</v>
      </c>
      <c r="Q765" s="2">
        <v>2</v>
      </c>
      <c r="R765" s="3">
        <v>33</v>
      </c>
    </row>
    <row r="766" spans="1:18" x14ac:dyDescent="0.2">
      <c r="A766" s="2" t="s">
        <v>91</v>
      </c>
      <c r="B766" s="2" t="s">
        <v>85</v>
      </c>
      <c r="C766" s="2">
        <v>3</v>
      </c>
      <c r="D766" s="13">
        <v>46174</v>
      </c>
      <c r="E766" s="3">
        <v>1710</v>
      </c>
      <c r="F766" s="3">
        <v>932</v>
      </c>
      <c r="G766" s="17">
        <f>F766/E766</f>
        <v>0.54502923976608186</v>
      </c>
      <c r="H766" s="3">
        <v>2480</v>
      </c>
      <c r="I766" s="3">
        <f>F766*H766</f>
        <v>2311360</v>
      </c>
      <c r="J766" s="3">
        <v>986669</v>
      </c>
      <c r="K766" s="3">
        <f>I766+J766</f>
        <v>3298029</v>
      </c>
      <c r="L766" s="3">
        <v>2412740</v>
      </c>
      <c r="M766" s="3">
        <f>K766-L766</f>
        <v>885289</v>
      </c>
      <c r="N766" s="3">
        <f>I766/E766</f>
        <v>1351.672514619883</v>
      </c>
      <c r="O766" s="3">
        <f>M766/E766</f>
        <v>517.712865497076</v>
      </c>
      <c r="P766" s="18">
        <v>3.9</v>
      </c>
      <c r="Q766" s="2">
        <v>0</v>
      </c>
      <c r="R766" s="3">
        <v>35</v>
      </c>
    </row>
    <row r="767" spans="1:18" x14ac:dyDescent="0.2">
      <c r="A767" s="2" t="s">
        <v>91</v>
      </c>
      <c r="B767" s="2" t="s">
        <v>85</v>
      </c>
      <c r="C767" s="2">
        <v>3</v>
      </c>
      <c r="D767" s="13">
        <v>46204</v>
      </c>
      <c r="E767" s="3">
        <v>1767</v>
      </c>
      <c r="F767" s="3">
        <v>975</v>
      </c>
      <c r="G767" s="17">
        <f>F767/E767</f>
        <v>0.55178268251273344</v>
      </c>
      <c r="H767" s="3">
        <v>2410</v>
      </c>
      <c r="I767" s="3">
        <f>F767*H767</f>
        <v>2349750</v>
      </c>
      <c r="J767" s="3">
        <v>872778</v>
      </c>
      <c r="K767" s="3">
        <f>I767+J767</f>
        <v>3222528</v>
      </c>
      <c r="L767" s="3">
        <v>2661470</v>
      </c>
      <c r="M767" s="3">
        <f>K767-L767</f>
        <v>561058</v>
      </c>
      <c r="N767" s="3">
        <f>I767/E767</f>
        <v>1329.7962648556877</v>
      </c>
      <c r="O767" s="3">
        <f>M767/E767</f>
        <v>317.52009054895302</v>
      </c>
      <c r="P767" s="18">
        <v>3.9</v>
      </c>
      <c r="Q767" s="2">
        <v>2</v>
      </c>
      <c r="R767" s="3">
        <v>36</v>
      </c>
    </row>
    <row r="768" spans="1:18" x14ac:dyDescent="0.2">
      <c r="A768" s="2" t="s">
        <v>91</v>
      </c>
      <c r="B768" s="2" t="s">
        <v>85</v>
      </c>
      <c r="C768" s="2">
        <v>3</v>
      </c>
      <c r="D768" s="13">
        <v>46235</v>
      </c>
      <c r="E768" s="3">
        <v>1767</v>
      </c>
      <c r="F768" s="3">
        <v>1040</v>
      </c>
      <c r="G768" s="17">
        <f>F768/E768</f>
        <v>0.58856819468024901</v>
      </c>
      <c r="H768" s="3">
        <v>2350</v>
      </c>
      <c r="I768" s="3">
        <f>F768*H768</f>
        <v>2444000</v>
      </c>
      <c r="J768" s="3">
        <v>940793</v>
      </c>
      <c r="K768" s="3">
        <f>I768+J768</f>
        <v>3384793</v>
      </c>
      <c r="L768" s="3">
        <v>2594056</v>
      </c>
      <c r="M768" s="3">
        <f>K768-L768</f>
        <v>790737</v>
      </c>
      <c r="N768" s="3">
        <f>I768/E768</f>
        <v>1383.1352574985851</v>
      </c>
      <c r="O768" s="3">
        <f>M768/E768</f>
        <v>447.50254668930393</v>
      </c>
      <c r="P768" s="18">
        <v>3.7</v>
      </c>
      <c r="Q768" s="2">
        <v>0</v>
      </c>
      <c r="R768" s="3">
        <v>36</v>
      </c>
    </row>
    <row r="769" spans="1:18" x14ac:dyDescent="0.2">
      <c r="A769" s="2" t="s">
        <v>91</v>
      </c>
      <c r="B769" s="2" t="s">
        <v>85</v>
      </c>
      <c r="C769" s="2">
        <v>3</v>
      </c>
      <c r="D769" s="13">
        <v>46266</v>
      </c>
      <c r="E769" s="3">
        <v>1710</v>
      </c>
      <c r="F769" s="3">
        <v>944</v>
      </c>
      <c r="G769" s="17">
        <f>F769/E769</f>
        <v>0.55204678362573101</v>
      </c>
      <c r="H769" s="3">
        <v>2470</v>
      </c>
      <c r="I769" s="3">
        <f>F769*H769</f>
        <v>2331680</v>
      </c>
      <c r="J769" s="3">
        <v>852603</v>
      </c>
      <c r="K769" s="3">
        <f>I769+J769</f>
        <v>3184283</v>
      </c>
      <c r="L769" s="3">
        <v>2478088</v>
      </c>
      <c r="M769" s="3">
        <f>K769-L769</f>
        <v>706195</v>
      </c>
      <c r="N769" s="3">
        <f>I769/E769</f>
        <v>1363.5555555555557</v>
      </c>
      <c r="O769" s="3">
        <f>M769/E769</f>
        <v>412.9795321637427</v>
      </c>
      <c r="P769" s="18">
        <v>3.7</v>
      </c>
      <c r="Q769" s="2">
        <v>2</v>
      </c>
      <c r="R769" s="3">
        <v>33</v>
      </c>
    </row>
    <row r="770" spans="1:18" x14ac:dyDescent="0.2">
      <c r="A770" s="2" t="s">
        <v>93</v>
      </c>
      <c r="B770" s="2" t="s">
        <v>95</v>
      </c>
      <c r="C770" s="2">
        <v>4</v>
      </c>
      <c r="D770" s="13">
        <v>45566</v>
      </c>
      <c r="E770" s="3">
        <v>5084</v>
      </c>
      <c r="F770" s="3">
        <v>3423</v>
      </c>
      <c r="G770" s="17">
        <f>F770/E770</f>
        <v>0.67328874901652247</v>
      </c>
      <c r="H770" s="3">
        <v>4010</v>
      </c>
      <c r="I770" s="3">
        <f>F770*H770</f>
        <v>13726230</v>
      </c>
      <c r="J770" s="3">
        <v>4742177</v>
      </c>
      <c r="K770" s="3">
        <f>I770+J770</f>
        <v>18468407</v>
      </c>
      <c r="L770" s="3">
        <v>11886076</v>
      </c>
      <c r="M770" s="3">
        <f>K770-L770</f>
        <v>6582331</v>
      </c>
      <c r="N770" s="3">
        <f>I770/E770</f>
        <v>2699.887883556255</v>
      </c>
      <c r="O770" s="3">
        <f>M770/E770</f>
        <v>1294.7149881982691</v>
      </c>
      <c r="P770" s="18">
        <v>4.2</v>
      </c>
      <c r="Q770" s="2">
        <v>5</v>
      </c>
      <c r="R770" s="3">
        <v>161</v>
      </c>
    </row>
    <row r="771" spans="1:18" x14ac:dyDescent="0.2">
      <c r="A771" s="2" t="s">
        <v>93</v>
      </c>
      <c r="B771" s="2" t="s">
        <v>95</v>
      </c>
      <c r="C771" s="2">
        <v>4</v>
      </c>
      <c r="D771" s="13">
        <v>45597</v>
      </c>
      <c r="E771" s="3">
        <v>4920</v>
      </c>
      <c r="F771" s="3">
        <v>3425</v>
      </c>
      <c r="G771" s="17">
        <f>F771/E771</f>
        <v>0.69613821138211385</v>
      </c>
      <c r="H771" s="3">
        <v>3960</v>
      </c>
      <c r="I771" s="3">
        <f>F771*H771</f>
        <v>13563000</v>
      </c>
      <c r="J771" s="3">
        <v>5089848</v>
      </c>
      <c r="K771" s="3">
        <f>I771+J771</f>
        <v>18652848</v>
      </c>
      <c r="L771" s="3">
        <v>12124734</v>
      </c>
      <c r="M771" s="3">
        <f>K771-L771</f>
        <v>6528114</v>
      </c>
      <c r="N771" s="3">
        <f>I771/E771</f>
        <v>2756.7073170731705</v>
      </c>
      <c r="O771" s="3">
        <f>M771/E771</f>
        <v>1326.8524390243902</v>
      </c>
      <c r="P771" s="18">
        <v>4.2</v>
      </c>
      <c r="Q771" s="2">
        <v>4</v>
      </c>
      <c r="R771" s="3">
        <v>159</v>
      </c>
    </row>
    <row r="772" spans="1:18" x14ac:dyDescent="0.2">
      <c r="A772" s="2" t="s">
        <v>93</v>
      </c>
      <c r="B772" s="2" t="s">
        <v>95</v>
      </c>
      <c r="C772" s="2">
        <v>4</v>
      </c>
      <c r="D772" s="13">
        <v>45627</v>
      </c>
      <c r="E772" s="3">
        <v>5084</v>
      </c>
      <c r="F772" s="3">
        <v>4280</v>
      </c>
      <c r="G772" s="17">
        <f>F772/E772</f>
        <v>0.84185680566483079</v>
      </c>
      <c r="H772" s="3">
        <v>5070</v>
      </c>
      <c r="I772" s="3">
        <f>F772*H772</f>
        <v>21699600</v>
      </c>
      <c r="J772" s="3">
        <v>6297505</v>
      </c>
      <c r="K772" s="3">
        <f>I772+J772</f>
        <v>27997105</v>
      </c>
      <c r="L772" s="3">
        <v>15617906</v>
      </c>
      <c r="M772" s="3">
        <f>K772-L772</f>
        <v>12379199</v>
      </c>
      <c r="N772" s="3">
        <f>I772/E772</f>
        <v>4268.2140047206922</v>
      </c>
      <c r="O772" s="3">
        <f>M772/E772</f>
        <v>2434.9329268292681</v>
      </c>
      <c r="P772" s="18">
        <v>4.2</v>
      </c>
      <c r="Q772" s="2">
        <v>2</v>
      </c>
      <c r="R772" s="3">
        <v>161</v>
      </c>
    </row>
    <row r="773" spans="1:18" x14ac:dyDescent="0.2">
      <c r="A773" s="2" t="s">
        <v>93</v>
      </c>
      <c r="B773" s="2" t="s">
        <v>95</v>
      </c>
      <c r="C773" s="2">
        <v>4</v>
      </c>
      <c r="D773" s="13">
        <v>45658</v>
      </c>
      <c r="E773" s="3">
        <v>5084</v>
      </c>
      <c r="F773" s="3">
        <v>3694</v>
      </c>
      <c r="G773" s="17">
        <f>F773/E773</f>
        <v>0.7265932336742722</v>
      </c>
      <c r="H773" s="3">
        <v>4120</v>
      </c>
      <c r="I773" s="3">
        <f>F773*H773</f>
        <v>15219280</v>
      </c>
      <c r="J773" s="3">
        <v>4442574</v>
      </c>
      <c r="K773" s="3">
        <f>I773+J773</f>
        <v>19661854</v>
      </c>
      <c r="L773" s="3">
        <v>12470974</v>
      </c>
      <c r="M773" s="3">
        <f>K773-L773</f>
        <v>7190880</v>
      </c>
      <c r="N773" s="3">
        <f>I773/E773</f>
        <v>2993.5641227380015</v>
      </c>
      <c r="O773" s="3">
        <f>M773/E773</f>
        <v>1414.4138473642802</v>
      </c>
      <c r="P773" s="18">
        <v>4.0999999999999996</v>
      </c>
      <c r="Q773" s="2">
        <v>3</v>
      </c>
      <c r="R773" s="3">
        <v>172</v>
      </c>
    </row>
    <row r="774" spans="1:18" x14ac:dyDescent="0.2">
      <c r="A774" s="2" t="s">
        <v>93</v>
      </c>
      <c r="B774" s="2" t="s">
        <v>95</v>
      </c>
      <c r="C774" s="2">
        <v>4</v>
      </c>
      <c r="D774" s="13">
        <v>45689</v>
      </c>
      <c r="E774" s="3">
        <v>4592</v>
      </c>
      <c r="F774" s="3">
        <v>3362</v>
      </c>
      <c r="G774" s="17">
        <f>F774/E774</f>
        <v>0.7321428571428571</v>
      </c>
      <c r="H774" s="3">
        <v>4010</v>
      </c>
      <c r="I774" s="3">
        <f>F774*H774</f>
        <v>13481620</v>
      </c>
      <c r="J774" s="3">
        <v>4107795</v>
      </c>
      <c r="K774" s="3">
        <f>I774+J774</f>
        <v>17589415</v>
      </c>
      <c r="L774" s="3">
        <v>10844244</v>
      </c>
      <c r="M774" s="3">
        <f>K774-L774</f>
        <v>6745171</v>
      </c>
      <c r="N774" s="3">
        <f>I774/E774</f>
        <v>2935.8928571428573</v>
      </c>
      <c r="O774" s="3">
        <f>M774/E774</f>
        <v>1468.8961236933799</v>
      </c>
      <c r="P774" s="18">
        <v>4.0999999999999996</v>
      </c>
      <c r="Q774" s="2">
        <v>3</v>
      </c>
      <c r="R774" s="3">
        <v>157</v>
      </c>
    </row>
    <row r="775" spans="1:18" x14ac:dyDescent="0.2">
      <c r="A775" s="2" t="s">
        <v>93</v>
      </c>
      <c r="B775" s="2" t="s">
        <v>95</v>
      </c>
      <c r="C775" s="2">
        <v>4</v>
      </c>
      <c r="D775" s="13">
        <v>45717</v>
      </c>
      <c r="E775" s="3">
        <v>5084</v>
      </c>
      <c r="F775" s="3">
        <v>3659</v>
      </c>
      <c r="G775" s="17">
        <f>F775/E775</f>
        <v>0.71970889063729349</v>
      </c>
      <c r="H775" s="3">
        <v>4030</v>
      </c>
      <c r="I775" s="3">
        <f>F775*H775</f>
        <v>14745770</v>
      </c>
      <c r="J775" s="3">
        <v>3421193</v>
      </c>
      <c r="K775" s="3">
        <f>I775+J775</f>
        <v>18166963</v>
      </c>
      <c r="L775" s="3">
        <v>12521285</v>
      </c>
      <c r="M775" s="3">
        <f>K775-L775</f>
        <v>5645678</v>
      </c>
      <c r="N775" s="3">
        <f>I775/E775</f>
        <v>2900.4268292682927</v>
      </c>
      <c r="O775" s="3">
        <f>M775/E775</f>
        <v>1110.4795436664044</v>
      </c>
      <c r="P775" s="18">
        <v>4.3</v>
      </c>
      <c r="Q775" s="2">
        <v>5</v>
      </c>
      <c r="R775" s="3">
        <v>157</v>
      </c>
    </row>
    <row r="776" spans="1:18" x14ac:dyDescent="0.2">
      <c r="A776" s="2" t="s">
        <v>93</v>
      </c>
      <c r="B776" s="2" t="s">
        <v>95</v>
      </c>
      <c r="C776" s="2">
        <v>4</v>
      </c>
      <c r="D776" s="13">
        <v>45748</v>
      </c>
      <c r="E776" s="3">
        <v>4920</v>
      </c>
      <c r="F776" s="3">
        <v>4107</v>
      </c>
      <c r="G776" s="17">
        <f>F776/E776</f>
        <v>0.83475609756097557</v>
      </c>
      <c r="H776" s="3">
        <v>5040</v>
      </c>
      <c r="I776" s="3">
        <f>F776*H776</f>
        <v>20699280</v>
      </c>
      <c r="J776" s="3">
        <v>4995390</v>
      </c>
      <c r="K776" s="3">
        <f>I776+J776</f>
        <v>25694670</v>
      </c>
      <c r="L776" s="3">
        <v>14308788</v>
      </c>
      <c r="M776" s="3">
        <f>K776-L776</f>
        <v>11385882</v>
      </c>
      <c r="N776" s="3">
        <f>I776/E776</f>
        <v>4207.1707317073169</v>
      </c>
      <c r="O776" s="3">
        <f>M776/E776</f>
        <v>2314.2036585365854</v>
      </c>
      <c r="P776" s="18">
        <v>3.9</v>
      </c>
      <c r="Q776" s="2">
        <v>3</v>
      </c>
      <c r="R776" s="3">
        <v>161</v>
      </c>
    </row>
    <row r="777" spans="1:18" x14ac:dyDescent="0.2">
      <c r="A777" s="2" t="s">
        <v>93</v>
      </c>
      <c r="B777" s="2" t="s">
        <v>95</v>
      </c>
      <c r="C777" s="2">
        <v>4</v>
      </c>
      <c r="D777" s="13">
        <v>45778</v>
      </c>
      <c r="E777" s="3">
        <v>5084</v>
      </c>
      <c r="F777" s="3">
        <v>4601</v>
      </c>
      <c r="G777" s="17">
        <f>F777/E777</f>
        <v>0.90499606608969319</v>
      </c>
      <c r="H777" s="3">
        <v>5130</v>
      </c>
      <c r="I777" s="3">
        <f>F777*H777</f>
        <v>23603130</v>
      </c>
      <c r="J777" s="3">
        <v>9343953</v>
      </c>
      <c r="K777" s="3">
        <f>I777+J777</f>
        <v>32947083</v>
      </c>
      <c r="L777" s="3">
        <v>17208636</v>
      </c>
      <c r="M777" s="3">
        <f>K777-L777</f>
        <v>15738447</v>
      </c>
      <c r="N777" s="3">
        <f>I777/E777</f>
        <v>4642.6298190401258</v>
      </c>
      <c r="O777" s="3">
        <f>M777/E777</f>
        <v>3095.6819433516916</v>
      </c>
      <c r="P777" s="18">
        <v>4.0999999999999996</v>
      </c>
      <c r="Q777" s="2">
        <v>5</v>
      </c>
      <c r="R777" s="3">
        <v>162</v>
      </c>
    </row>
    <row r="778" spans="1:18" x14ac:dyDescent="0.2">
      <c r="A778" s="2" t="s">
        <v>93</v>
      </c>
      <c r="B778" s="2" t="s">
        <v>95</v>
      </c>
      <c r="C778" s="2">
        <v>4</v>
      </c>
      <c r="D778" s="13">
        <v>45809</v>
      </c>
      <c r="E778" s="3">
        <v>4920</v>
      </c>
      <c r="F778" s="3">
        <v>4274</v>
      </c>
      <c r="G778" s="17">
        <f>F778/E778</f>
        <v>0.86869918699186988</v>
      </c>
      <c r="H778" s="3">
        <v>5010</v>
      </c>
      <c r="I778" s="3">
        <f>F778*H778</f>
        <v>21412740</v>
      </c>
      <c r="J778" s="3">
        <v>6869697</v>
      </c>
      <c r="K778" s="3">
        <f>I778+J778</f>
        <v>28282437</v>
      </c>
      <c r="L778" s="3">
        <v>15281276</v>
      </c>
      <c r="M778" s="3">
        <f>K778-L778</f>
        <v>13001161</v>
      </c>
      <c r="N778" s="3">
        <f>I778/E778</f>
        <v>4352.1829268292686</v>
      </c>
      <c r="O778" s="3">
        <f>M778/E778</f>
        <v>2642.5123983739836</v>
      </c>
      <c r="P778" s="18">
        <v>4.4000000000000004</v>
      </c>
      <c r="Q778" s="2">
        <v>2</v>
      </c>
      <c r="R778" s="3">
        <v>168</v>
      </c>
    </row>
    <row r="779" spans="1:18" x14ac:dyDescent="0.2">
      <c r="A779" s="2" t="s">
        <v>93</v>
      </c>
      <c r="B779" s="2" t="s">
        <v>95</v>
      </c>
      <c r="C779" s="2">
        <v>4</v>
      </c>
      <c r="D779" s="13">
        <v>45839</v>
      </c>
      <c r="E779" s="3">
        <v>5084</v>
      </c>
      <c r="F779" s="3">
        <v>2879</v>
      </c>
      <c r="G779" s="17">
        <f>F779/E779</f>
        <v>0.56628638867033831</v>
      </c>
      <c r="H779" s="3">
        <v>3380</v>
      </c>
      <c r="I779" s="3">
        <f>F779*H779</f>
        <v>9731020</v>
      </c>
      <c r="J779" s="3">
        <v>2391797</v>
      </c>
      <c r="K779" s="3">
        <f>I779+J779</f>
        <v>12122817</v>
      </c>
      <c r="L779" s="3">
        <v>10393733</v>
      </c>
      <c r="M779" s="3">
        <f>K779-L779</f>
        <v>1729084</v>
      </c>
      <c r="N779" s="3">
        <f>I779/E779</f>
        <v>1914.0479937057435</v>
      </c>
      <c r="O779" s="3">
        <f>M779/E779</f>
        <v>340.10306845003936</v>
      </c>
      <c r="P779" s="18">
        <v>4.2</v>
      </c>
      <c r="Q779" s="2">
        <v>4</v>
      </c>
      <c r="R779" s="3">
        <v>163</v>
      </c>
    </row>
    <row r="780" spans="1:18" x14ac:dyDescent="0.2">
      <c r="A780" s="2" t="s">
        <v>93</v>
      </c>
      <c r="B780" s="2" t="s">
        <v>95</v>
      </c>
      <c r="C780" s="2">
        <v>4</v>
      </c>
      <c r="D780" s="13">
        <v>45870</v>
      </c>
      <c r="E780" s="3">
        <v>5084</v>
      </c>
      <c r="F780" s="3">
        <v>2599</v>
      </c>
      <c r="G780" s="17">
        <f>F780/E780</f>
        <v>0.51121164437450828</v>
      </c>
      <c r="H780" s="3">
        <v>3290</v>
      </c>
      <c r="I780" s="3">
        <f>F780*H780</f>
        <v>8550710</v>
      </c>
      <c r="J780" s="3">
        <v>2471706</v>
      </c>
      <c r="K780" s="3">
        <f>I780+J780</f>
        <v>11022416</v>
      </c>
      <c r="L780" s="3">
        <v>10035969</v>
      </c>
      <c r="M780" s="3">
        <f>K780-L780</f>
        <v>986447</v>
      </c>
      <c r="N780" s="3">
        <f>I780/E780</f>
        <v>1681.8863099921323</v>
      </c>
      <c r="O780" s="3">
        <f>M780/E780</f>
        <v>194.02970102281668</v>
      </c>
      <c r="P780" s="18">
        <v>4.0999999999999996</v>
      </c>
      <c r="Q780" s="2">
        <v>3</v>
      </c>
      <c r="R780" s="3">
        <v>165</v>
      </c>
    </row>
    <row r="781" spans="1:18" x14ac:dyDescent="0.2">
      <c r="A781" s="2" t="s">
        <v>93</v>
      </c>
      <c r="B781" s="2" t="s">
        <v>95</v>
      </c>
      <c r="C781" s="2">
        <v>4</v>
      </c>
      <c r="D781" s="13">
        <v>45901</v>
      </c>
      <c r="E781" s="3">
        <v>4920</v>
      </c>
      <c r="F781" s="3">
        <v>2689</v>
      </c>
      <c r="G781" s="17">
        <f>F781/E781</f>
        <v>0.54654471544715444</v>
      </c>
      <c r="H781" s="3">
        <v>3260</v>
      </c>
      <c r="I781" s="3">
        <f>F781*H781</f>
        <v>8766140</v>
      </c>
      <c r="J781" s="3">
        <v>2512012</v>
      </c>
      <c r="K781" s="3">
        <f>I781+J781</f>
        <v>11278152</v>
      </c>
      <c r="L781" s="3">
        <v>10012075</v>
      </c>
      <c r="M781" s="3">
        <f>K781-L781</f>
        <v>1266077</v>
      </c>
      <c r="N781" s="3">
        <f>I781/E781</f>
        <v>1781.7357723577236</v>
      </c>
      <c r="O781" s="3">
        <f>M781/E781</f>
        <v>257.33272357723575</v>
      </c>
      <c r="P781" s="18">
        <v>4.4000000000000004</v>
      </c>
      <c r="Q781" s="2">
        <v>3</v>
      </c>
      <c r="R781" s="3">
        <v>159</v>
      </c>
    </row>
    <row r="782" spans="1:18" x14ac:dyDescent="0.2">
      <c r="A782" s="2" t="s">
        <v>93</v>
      </c>
      <c r="B782" s="2" t="s">
        <v>95</v>
      </c>
      <c r="C782" s="2">
        <v>4</v>
      </c>
      <c r="D782" s="13">
        <v>45931</v>
      </c>
      <c r="E782" s="3">
        <v>5084</v>
      </c>
      <c r="F782" s="3">
        <v>3613</v>
      </c>
      <c r="G782" s="17">
        <f>F782/E782</f>
        <v>0.71066089693154999</v>
      </c>
      <c r="H782" s="3">
        <v>4140</v>
      </c>
      <c r="I782" s="3">
        <f>F782*H782</f>
        <v>14957820</v>
      </c>
      <c r="J782" s="3">
        <v>4970722</v>
      </c>
      <c r="K782" s="3">
        <f>I782+J782</f>
        <v>19928542</v>
      </c>
      <c r="L782" s="3">
        <v>12720721</v>
      </c>
      <c r="M782" s="3">
        <f>K782-L782</f>
        <v>7207821</v>
      </c>
      <c r="N782" s="3">
        <f>I782/E782</f>
        <v>2942.1361132966167</v>
      </c>
      <c r="O782" s="3">
        <f>M782/E782</f>
        <v>1417.7460660896932</v>
      </c>
      <c r="P782" s="18">
        <v>4.0999999999999996</v>
      </c>
      <c r="Q782" s="2">
        <v>5</v>
      </c>
      <c r="R782" s="3">
        <v>159</v>
      </c>
    </row>
    <row r="783" spans="1:18" x14ac:dyDescent="0.2">
      <c r="A783" s="2" t="s">
        <v>93</v>
      </c>
      <c r="B783" s="2" t="s">
        <v>95</v>
      </c>
      <c r="C783" s="2">
        <v>4</v>
      </c>
      <c r="D783" s="13">
        <v>45962</v>
      </c>
      <c r="E783" s="3">
        <v>4920</v>
      </c>
      <c r="F783" s="3">
        <v>3531</v>
      </c>
      <c r="G783" s="17">
        <f>F783/E783</f>
        <v>0.71768292682926826</v>
      </c>
      <c r="H783" s="3">
        <v>4080</v>
      </c>
      <c r="I783" s="3">
        <f>F783*H783</f>
        <v>14406480</v>
      </c>
      <c r="J783" s="3">
        <v>3891015</v>
      </c>
      <c r="K783" s="3">
        <f>I783+J783</f>
        <v>18297495</v>
      </c>
      <c r="L783" s="3">
        <v>11444358</v>
      </c>
      <c r="M783" s="3">
        <f>K783-L783</f>
        <v>6853137</v>
      </c>
      <c r="N783" s="3">
        <f>I783/E783</f>
        <v>2928.1463414634145</v>
      </c>
      <c r="O783" s="3">
        <f>M783/E783</f>
        <v>1392.9140243902439</v>
      </c>
      <c r="P783" s="18">
        <v>4.3</v>
      </c>
      <c r="Q783" s="2">
        <v>1</v>
      </c>
      <c r="R783" s="3">
        <v>169</v>
      </c>
    </row>
    <row r="784" spans="1:18" x14ac:dyDescent="0.2">
      <c r="A784" s="2" t="s">
        <v>93</v>
      </c>
      <c r="B784" s="2" t="s">
        <v>95</v>
      </c>
      <c r="C784" s="2">
        <v>4</v>
      </c>
      <c r="D784" s="13">
        <v>45992</v>
      </c>
      <c r="E784" s="3">
        <v>5084</v>
      </c>
      <c r="F784" s="3">
        <v>4543</v>
      </c>
      <c r="G784" s="17">
        <f>F784/E784</f>
        <v>0.89358772619984261</v>
      </c>
      <c r="H784" s="3">
        <v>5360</v>
      </c>
      <c r="I784" s="3">
        <f>F784*H784</f>
        <v>24350480</v>
      </c>
      <c r="J784" s="3">
        <v>6699269</v>
      </c>
      <c r="K784" s="3">
        <f>I784+J784</f>
        <v>31049749</v>
      </c>
      <c r="L784" s="3">
        <v>16583123</v>
      </c>
      <c r="M784" s="3">
        <f>K784-L784</f>
        <v>14466626</v>
      </c>
      <c r="N784" s="3">
        <f>I784/E784</f>
        <v>4789.6302124311569</v>
      </c>
      <c r="O784" s="3">
        <f>M784/E784</f>
        <v>2845.5204563335956</v>
      </c>
      <c r="P784" s="18">
        <v>4.0999999999999996</v>
      </c>
      <c r="Q784" s="2">
        <v>2</v>
      </c>
      <c r="R784" s="3">
        <v>171</v>
      </c>
    </row>
    <row r="785" spans="1:18" x14ac:dyDescent="0.2">
      <c r="A785" s="2" t="s">
        <v>93</v>
      </c>
      <c r="B785" s="2" t="s">
        <v>95</v>
      </c>
      <c r="C785" s="2">
        <v>4</v>
      </c>
      <c r="D785" s="13">
        <v>46023</v>
      </c>
      <c r="E785" s="3">
        <v>5084</v>
      </c>
      <c r="F785" s="3">
        <v>3756</v>
      </c>
      <c r="G785" s="17">
        <f>F785/E785</f>
        <v>0.73878835562549172</v>
      </c>
      <c r="H785" s="3">
        <v>4400</v>
      </c>
      <c r="I785" s="3">
        <f>F785*H785</f>
        <v>16526400</v>
      </c>
      <c r="J785" s="3">
        <v>5259337</v>
      </c>
      <c r="K785" s="3">
        <f>I785+J785</f>
        <v>21785737</v>
      </c>
      <c r="L785" s="3">
        <v>12675339</v>
      </c>
      <c r="M785" s="3">
        <f>K785-L785</f>
        <v>9110398</v>
      </c>
      <c r="N785" s="3">
        <f>I785/E785</f>
        <v>3250.6687647521635</v>
      </c>
      <c r="O785" s="3">
        <f>M785/E785</f>
        <v>1791.9744295830055</v>
      </c>
      <c r="P785" s="18">
        <v>4.0999999999999996</v>
      </c>
      <c r="Q785" s="2">
        <v>3</v>
      </c>
      <c r="R785" s="3">
        <v>164</v>
      </c>
    </row>
    <row r="786" spans="1:18" x14ac:dyDescent="0.2">
      <c r="A786" s="2" t="s">
        <v>93</v>
      </c>
      <c r="B786" s="2" t="s">
        <v>95</v>
      </c>
      <c r="C786" s="2">
        <v>4</v>
      </c>
      <c r="D786" s="13">
        <v>46054</v>
      </c>
      <c r="E786" s="3">
        <v>4592</v>
      </c>
      <c r="F786" s="3">
        <v>3208</v>
      </c>
      <c r="G786" s="17">
        <f>F786/E786</f>
        <v>0.69860627177700352</v>
      </c>
      <c r="H786" s="3">
        <v>4270</v>
      </c>
      <c r="I786" s="3">
        <f>F786*H786</f>
        <v>13698160</v>
      </c>
      <c r="J786" s="3">
        <v>3565206</v>
      </c>
      <c r="K786" s="3">
        <f>I786+J786</f>
        <v>17263366</v>
      </c>
      <c r="L786" s="3">
        <v>11670854</v>
      </c>
      <c r="M786" s="3">
        <f>K786-L786</f>
        <v>5592512</v>
      </c>
      <c r="N786" s="3">
        <f>I786/E786</f>
        <v>2983.0487804878048</v>
      </c>
      <c r="O786" s="3">
        <f>M786/E786</f>
        <v>1217.8815331010453</v>
      </c>
      <c r="P786" s="18">
        <v>4.3</v>
      </c>
      <c r="Q786" s="2">
        <v>2</v>
      </c>
      <c r="R786" s="3">
        <v>157</v>
      </c>
    </row>
    <row r="787" spans="1:18" x14ac:dyDescent="0.2">
      <c r="A787" s="2" t="s">
        <v>93</v>
      </c>
      <c r="B787" s="2" t="s">
        <v>95</v>
      </c>
      <c r="C787" s="2">
        <v>4</v>
      </c>
      <c r="D787" s="13">
        <v>46082</v>
      </c>
      <c r="E787" s="3">
        <v>5084</v>
      </c>
      <c r="F787" s="3">
        <v>3759</v>
      </c>
      <c r="G787" s="17">
        <f>F787/E787</f>
        <v>0.73937844217151849</v>
      </c>
      <c r="H787" s="3">
        <v>4370</v>
      </c>
      <c r="I787" s="3">
        <f>F787*H787</f>
        <v>16426830</v>
      </c>
      <c r="J787" s="3">
        <v>5427118</v>
      </c>
      <c r="K787" s="3">
        <f>I787+J787</f>
        <v>21853948</v>
      </c>
      <c r="L787" s="3">
        <v>13279611</v>
      </c>
      <c r="M787" s="3">
        <f>K787-L787</f>
        <v>8574337</v>
      </c>
      <c r="N787" s="3">
        <f>I787/E787</f>
        <v>3231.0837922895357</v>
      </c>
      <c r="O787" s="3">
        <f>M787/E787</f>
        <v>1686.5336349331235</v>
      </c>
      <c r="P787" s="18">
        <v>4.3</v>
      </c>
      <c r="Q787" s="2">
        <v>4</v>
      </c>
      <c r="R787" s="3">
        <v>156</v>
      </c>
    </row>
    <row r="788" spans="1:18" x14ac:dyDescent="0.2">
      <c r="A788" s="2" t="s">
        <v>93</v>
      </c>
      <c r="B788" s="2" t="s">
        <v>95</v>
      </c>
      <c r="C788" s="2">
        <v>4</v>
      </c>
      <c r="D788" s="13">
        <v>46113</v>
      </c>
      <c r="E788" s="3">
        <v>4920</v>
      </c>
      <c r="F788" s="3">
        <v>4190</v>
      </c>
      <c r="G788" s="17">
        <f>F788/E788</f>
        <v>0.85162601626016265</v>
      </c>
      <c r="H788" s="3">
        <v>5500</v>
      </c>
      <c r="I788" s="3">
        <f>F788*H788</f>
        <v>23045000</v>
      </c>
      <c r="J788" s="3">
        <v>7374465</v>
      </c>
      <c r="K788" s="3">
        <f>I788+J788</f>
        <v>30419465</v>
      </c>
      <c r="L788" s="3">
        <v>15649034</v>
      </c>
      <c r="M788" s="3">
        <f>K788-L788</f>
        <v>14770431</v>
      </c>
      <c r="N788" s="3">
        <f>I788/E788</f>
        <v>4683.9430894308944</v>
      </c>
      <c r="O788" s="3">
        <f>M788/E788</f>
        <v>3002.1201219512195</v>
      </c>
      <c r="P788" s="18">
        <v>4.0999999999999996</v>
      </c>
      <c r="Q788" s="2">
        <v>2</v>
      </c>
      <c r="R788" s="3">
        <v>157</v>
      </c>
    </row>
    <row r="789" spans="1:18" x14ac:dyDescent="0.2">
      <c r="A789" s="2" t="s">
        <v>93</v>
      </c>
      <c r="B789" s="2" t="s">
        <v>95</v>
      </c>
      <c r="C789" s="2">
        <v>4</v>
      </c>
      <c r="D789" s="13">
        <v>46143</v>
      </c>
      <c r="E789" s="3">
        <v>5084</v>
      </c>
      <c r="F789" s="3">
        <v>4811</v>
      </c>
      <c r="G789" s="17">
        <f>F789/E789</f>
        <v>0.94630212431156568</v>
      </c>
      <c r="H789" s="3">
        <v>5240</v>
      </c>
      <c r="I789" s="3">
        <f>F789*H789</f>
        <v>25209640</v>
      </c>
      <c r="J789" s="3">
        <v>8127315</v>
      </c>
      <c r="K789" s="3">
        <f>I789+J789</f>
        <v>33336955</v>
      </c>
      <c r="L789" s="3">
        <v>16769753</v>
      </c>
      <c r="M789" s="3">
        <f>K789-L789</f>
        <v>16567202</v>
      </c>
      <c r="N789" s="3">
        <f>I789/E789</f>
        <v>4958.6231313926046</v>
      </c>
      <c r="O789" s="3">
        <f>M789/E789</f>
        <v>3258.694335169158</v>
      </c>
      <c r="P789" s="18">
        <v>4.3</v>
      </c>
      <c r="Q789" s="2">
        <v>3</v>
      </c>
      <c r="R789" s="3">
        <v>161</v>
      </c>
    </row>
    <row r="790" spans="1:18" x14ac:dyDescent="0.2">
      <c r="A790" s="2" t="s">
        <v>93</v>
      </c>
      <c r="B790" s="2" t="s">
        <v>95</v>
      </c>
      <c r="C790" s="2">
        <v>4</v>
      </c>
      <c r="D790" s="13">
        <v>46174</v>
      </c>
      <c r="E790" s="3">
        <v>4920</v>
      </c>
      <c r="F790" s="3">
        <v>4312</v>
      </c>
      <c r="G790" s="17">
        <f>F790/E790</f>
        <v>0.87642276422764231</v>
      </c>
      <c r="H790" s="3">
        <v>5470</v>
      </c>
      <c r="I790" s="3">
        <f>F790*H790</f>
        <v>23586640</v>
      </c>
      <c r="J790" s="3">
        <v>10215701</v>
      </c>
      <c r="K790" s="3">
        <f>I790+J790</f>
        <v>33802341</v>
      </c>
      <c r="L790" s="3">
        <v>17449313</v>
      </c>
      <c r="M790" s="3">
        <f>K790-L790</f>
        <v>16353028</v>
      </c>
      <c r="N790" s="3">
        <f>I790/E790</f>
        <v>4794.0325203252032</v>
      </c>
      <c r="O790" s="3">
        <f>M790/E790</f>
        <v>3323.7861788617888</v>
      </c>
      <c r="P790" s="18">
        <v>4.2</v>
      </c>
      <c r="Q790" s="2">
        <v>5</v>
      </c>
      <c r="R790" s="3">
        <v>164</v>
      </c>
    </row>
    <row r="791" spans="1:18" x14ac:dyDescent="0.2">
      <c r="A791" s="2" t="s">
        <v>93</v>
      </c>
      <c r="B791" s="2" t="s">
        <v>95</v>
      </c>
      <c r="C791" s="2">
        <v>4</v>
      </c>
      <c r="D791" s="13">
        <v>46204</v>
      </c>
      <c r="E791" s="3">
        <v>5084</v>
      </c>
      <c r="F791" s="3">
        <v>2731</v>
      </c>
      <c r="G791" s="17">
        <f>F791/E791</f>
        <v>0.53717545239968534</v>
      </c>
      <c r="H791" s="3">
        <v>3550</v>
      </c>
      <c r="I791" s="3">
        <f>F791*H791</f>
        <v>9695050</v>
      </c>
      <c r="J791" s="3">
        <v>3274283</v>
      </c>
      <c r="K791" s="3">
        <f>I791+J791</f>
        <v>12969333</v>
      </c>
      <c r="L791" s="3">
        <v>9967037</v>
      </c>
      <c r="M791" s="3">
        <f>K791-L791</f>
        <v>3002296</v>
      </c>
      <c r="N791" s="3">
        <f>I791/E791</f>
        <v>1906.9728560188828</v>
      </c>
      <c r="O791" s="3">
        <f>M791/E791</f>
        <v>590.53815892997636</v>
      </c>
      <c r="P791" s="18">
        <v>3.9</v>
      </c>
      <c r="Q791" s="2">
        <v>3</v>
      </c>
      <c r="R791" s="3">
        <v>165</v>
      </c>
    </row>
    <row r="792" spans="1:18" x14ac:dyDescent="0.2">
      <c r="A792" s="2" t="s">
        <v>93</v>
      </c>
      <c r="B792" s="2" t="s">
        <v>95</v>
      </c>
      <c r="C792" s="2">
        <v>4</v>
      </c>
      <c r="D792" s="13">
        <v>46235</v>
      </c>
      <c r="E792" s="3">
        <v>5084</v>
      </c>
      <c r="F792" s="3">
        <v>2561</v>
      </c>
      <c r="G792" s="17">
        <f>F792/E792</f>
        <v>0.5037372147915028</v>
      </c>
      <c r="H792" s="3">
        <v>3370</v>
      </c>
      <c r="I792" s="3">
        <f>F792*H792</f>
        <v>8630570</v>
      </c>
      <c r="J792" s="3">
        <v>2742077</v>
      </c>
      <c r="K792" s="3">
        <f>I792+J792</f>
        <v>11372647</v>
      </c>
      <c r="L792" s="3">
        <v>9832456</v>
      </c>
      <c r="M792" s="3">
        <f>K792-L792</f>
        <v>1540191</v>
      </c>
      <c r="N792" s="3">
        <f>I792/E792</f>
        <v>1697.5944138473642</v>
      </c>
      <c r="O792" s="3">
        <f>M792/E792</f>
        <v>302.94866247049566</v>
      </c>
      <c r="P792" s="18">
        <v>3.9</v>
      </c>
      <c r="Q792" s="2">
        <v>2</v>
      </c>
      <c r="R792" s="3">
        <v>161</v>
      </c>
    </row>
    <row r="793" spans="1:18" x14ac:dyDescent="0.2">
      <c r="A793" s="2" t="s">
        <v>93</v>
      </c>
      <c r="B793" s="2" t="s">
        <v>95</v>
      </c>
      <c r="C793" s="2">
        <v>4</v>
      </c>
      <c r="D793" s="13">
        <v>46266</v>
      </c>
      <c r="E793" s="3">
        <v>4920</v>
      </c>
      <c r="F793" s="3">
        <v>2829</v>
      </c>
      <c r="G793" s="17">
        <f>F793/E793</f>
        <v>0.57499999999999996</v>
      </c>
      <c r="H793" s="3">
        <v>3600</v>
      </c>
      <c r="I793" s="3">
        <f>F793*H793</f>
        <v>10184400</v>
      </c>
      <c r="J793" s="3">
        <v>3403725</v>
      </c>
      <c r="K793" s="3">
        <f>I793+J793</f>
        <v>13588125</v>
      </c>
      <c r="L793" s="3">
        <v>10632430</v>
      </c>
      <c r="M793" s="3">
        <f>K793-L793</f>
        <v>2955695</v>
      </c>
      <c r="N793" s="3">
        <f>I793/E793</f>
        <v>2070</v>
      </c>
      <c r="O793" s="3">
        <f>M793/E793</f>
        <v>600.7510162601626</v>
      </c>
      <c r="P793" s="18">
        <v>4</v>
      </c>
      <c r="Q793" s="2">
        <v>2</v>
      </c>
      <c r="R793" s="3">
        <v>163</v>
      </c>
    </row>
    <row r="794" spans="1:18" x14ac:dyDescent="0.2">
      <c r="A794" s="2" t="s">
        <v>97</v>
      </c>
      <c r="B794" s="2" t="s">
        <v>95</v>
      </c>
      <c r="C794" s="2">
        <v>5</v>
      </c>
      <c r="D794" s="13">
        <v>45566</v>
      </c>
      <c r="E794" s="3">
        <v>4836</v>
      </c>
      <c r="F794" s="3">
        <v>3296</v>
      </c>
      <c r="G794" s="17">
        <f>F794/E794</f>
        <v>0.68155500413564929</v>
      </c>
      <c r="H794" s="3">
        <v>7780</v>
      </c>
      <c r="I794" s="3">
        <f>F794*H794</f>
        <v>25642880</v>
      </c>
      <c r="J794" s="3">
        <v>10413229</v>
      </c>
      <c r="K794" s="3">
        <f>I794+J794</f>
        <v>36056109</v>
      </c>
      <c r="L794" s="3">
        <v>23713757</v>
      </c>
      <c r="M794" s="3">
        <f>K794-L794</f>
        <v>12342352</v>
      </c>
      <c r="N794" s="3">
        <f>I794/E794</f>
        <v>5302.4979321753517</v>
      </c>
      <c r="O794" s="3">
        <f>M794/E794</f>
        <v>2552.1819685690652</v>
      </c>
      <c r="P794" s="18">
        <v>4.3</v>
      </c>
      <c r="Q794" s="2">
        <v>2</v>
      </c>
      <c r="R794" s="3">
        <v>224</v>
      </c>
    </row>
    <row r="795" spans="1:18" x14ac:dyDescent="0.2">
      <c r="A795" s="2" t="s">
        <v>97</v>
      </c>
      <c r="B795" s="2" t="s">
        <v>95</v>
      </c>
      <c r="C795" s="2">
        <v>5</v>
      </c>
      <c r="D795" s="13">
        <v>45597</v>
      </c>
      <c r="E795" s="3">
        <v>4680</v>
      </c>
      <c r="F795" s="3">
        <v>3164</v>
      </c>
      <c r="G795" s="17">
        <f>F795/E795</f>
        <v>0.67606837606837611</v>
      </c>
      <c r="H795" s="3">
        <v>7910</v>
      </c>
      <c r="I795" s="3">
        <f>F795*H795</f>
        <v>25027240</v>
      </c>
      <c r="J795" s="3">
        <v>6714233</v>
      </c>
      <c r="K795" s="3">
        <f>I795+J795</f>
        <v>31741473</v>
      </c>
      <c r="L795" s="3">
        <v>21481053</v>
      </c>
      <c r="M795" s="3">
        <f>K795-L795</f>
        <v>10260420</v>
      </c>
      <c r="N795" s="3">
        <f>I795/E795</f>
        <v>5347.7008547008545</v>
      </c>
      <c r="O795" s="3">
        <f>M795/E795</f>
        <v>2192.397435897436</v>
      </c>
      <c r="P795" s="18">
        <v>4.5</v>
      </c>
      <c r="Q795" s="2">
        <v>1</v>
      </c>
      <c r="R795" s="3">
        <v>236</v>
      </c>
    </row>
    <row r="796" spans="1:18" x14ac:dyDescent="0.2">
      <c r="A796" s="2" t="s">
        <v>97</v>
      </c>
      <c r="B796" s="2" t="s">
        <v>95</v>
      </c>
      <c r="C796" s="2">
        <v>5</v>
      </c>
      <c r="D796" s="13">
        <v>45627</v>
      </c>
      <c r="E796" s="3">
        <v>4836</v>
      </c>
      <c r="F796" s="3">
        <v>3709</v>
      </c>
      <c r="G796" s="17">
        <f>F796/E796</f>
        <v>0.76695616211745243</v>
      </c>
      <c r="H796" s="3">
        <v>10140</v>
      </c>
      <c r="I796" s="3">
        <f>F796*H796</f>
        <v>37609260</v>
      </c>
      <c r="J796" s="3">
        <v>15961051</v>
      </c>
      <c r="K796" s="3">
        <f>I796+J796</f>
        <v>53570311</v>
      </c>
      <c r="L796" s="3">
        <v>29662681</v>
      </c>
      <c r="M796" s="3">
        <f>K796-L796</f>
        <v>23907630</v>
      </c>
      <c r="N796" s="3">
        <f>I796/E796</f>
        <v>7776.9354838709678</v>
      </c>
      <c r="O796" s="3">
        <f>M796/E796</f>
        <v>4943.678660049628</v>
      </c>
      <c r="P796" s="18">
        <v>4.7</v>
      </c>
      <c r="Q796" s="2">
        <v>2</v>
      </c>
      <c r="R796" s="3">
        <v>232</v>
      </c>
    </row>
    <row r="797" spans="1:18" x14ac:dyDescent="0.2">
      <c r="A797" s="2" t="s">
        <v>97</v>
      </c>
      <c r="B797" s="2" t="s">
        <v>95</v>
      </c>
      <c r="C797" s="2">
        <v>5</v>
      </c>
      <c r="D797" s="13">
        <v>45658</v>
      </c>
      <c r="E797" s="3">
        <v>4836</v>
      </c>
      <c r="F797" s="3">
        <v>3247</v>
      </c>
      <c r="G797" s="17">
        <f>F797/E797</f>
        <v>0.67142266335814726</v>
      </c>
      <c r="H797" s="3">
        <v>8400</v>
      </c>
      <c r="I797" s="3">
        <f>F797*H797</f>
        <v>27274800</v>
      </c>
      <c r="J797" s="3">
        <v>8142473</v>
      </c>
      <c r="K797" s="3">
        <f>I797+J797</f>
        <v>35417273</v>
      </c>
      <c r="L797" s="3">
        <v>23549383</v>
      </c>
      <c r="M797" s="3">
        <f>K797-L797</f>
        <v>11867890</v>
      </c>
      <c r="N797" s="3">
        <f>I797/E797</f>
        <v>5639.9503722084364</v>
      </c>
      <c r="O797" s="3">
        <f>M797/E797</f>
        <v>2454.0715467328369</v>
      </c>
      <c r="P797" s="18">
        <v>4.0999999999999996</v>
      </c>
      <c r="Q797" s="2">
        <v>1</v>
      </c>
      <c r="R797" s="3">
        <v>236</v>
      </c>
    </row>
    <row r="798" spans="1:18" x14ac:dyDescent="0.2">
      <c r="A798" s="2" t="s">
        <v>97</v>
      </c>
      <c r="B798" s="2" t="s">
        <v>95</v>
      </c>
      <c r="C798" s="2">
        <v>5</v>
      </c>
      <c r="D798" s="13">
        <v>45689</v>
      </c>
      <c r="E798" s="3">
        <v>4368</v>
      </c>
      <c r="F798" s="3">
        <v>2883</v>
      </c>
      <c r="G798" s="17">
        <f>F798/E798</f>
        <v>0.66002747252747251</v>
      </c>
      <c r="H798" s="3">
        <v>8320</v>
      </c>
      <c r="I798" s="3">
        <f>F798*H798</f>
        <v>23986560</v>
      </c>
      <c r="J798" s="3">
        <v>9080917</v>
      </c>
      <c r="K798" s="3">
        <f>I798+J798</f>
        <v>33067477</v>
      </c>
      <c r="L798" s="3">
        <v>20565677</v>
      </c>
      <c r="M798" s="3">
        <f>K798-L798</f>
        <v>12501800</v>
      </c>
      <c r="N798" s="3">
        <f>I798/E798</f>
        <v>5491.4285714285716</v>
      </c>
      <c r="O798" s="3">
        <f>M798/E798</f>
        <v>2862.1336996336995</v>
      </c>
      <c r="P798" s="18">
        <v>4.4000000000000004</v>
      </c>
      <c r="Q798" s="2">
        <v>0</v>
      </c>
      <c r="R798" s="3">
        <v>235</v>
      </c>
    </row>
    <row r="799" spans="1:18" x14ac:dyDescent="0.2">
      <c r="A799" s="2" t="s">
        <v>97</v>
      </c>
      <c r="B799" s="2" t="s">
        <v>95</v>
      </c>
      <c r="C799" s="2">
        <v>5</v>
      </c>
      <c r="D799" s="13">
        <v>45717</v>
      </c>
      <c r="E799" s="3">
        <v>4836</v>
      </c>
      <c r="F799" s="3">
        <v>3475</v>
      </c>
      <c r="G799" s="17">
        <f>F799/E799</f>
        <v>0.71856906534325893</v>
      </c>
      <c r="H799" s="3">
        <v>8200</v>
      </c>
      <c r="I799" s="3">
        <f>F799*H799</f>
        <v>28495000</v>
      </c>
      <c r="J799" s="3">
        <v>9412719</v>
      </c>
      <c r="K799" s="3">
        <f>I799+J799</f>
        <v>37907719</v>
      </c>
      <c r="L799" s="3">
        <v>24302699</v>
      </c>
      <c r="M799" s="3">
        <f>K799-L799</f>
        <v>13605020</v>
      </c>
      <c r="N799" s="3">
        <f>I799/E799</f>
        <v>5892.2663358147229</v>
      </c>
      <c r="O799" s="3">
        <f>M799/E799</f>
        <v>2813.2795698924733</v>
      </c>
      <c r="P799" s="18">
        <v>4.3</v>
      </c>
      <c r="Q799" s="2">
        <v>1</v>
      </c>
      <c r="R799" s="3">
        <v>235</v>
      </c>
    </row>
    <row r="800" spans="1:18" x14ac:dyDescent="0.2">
      <c r="A800" s="2" t="s">
        <v>97</v>
      </c>
      <c r="B800" s="2" t="s">
        <v>95</v>
      </c>
      <c r="C800" s="2">
        <v>5</v>
      </c>
      <c r="D800" s="13">
        <v>45748</v>
      </c>
      <c r="E800" s="3">
        <v>4680</v>
      </c>
      <c r="F800" s="3">
        <v>3826</v>
      </c>
      <c r="G800" s="17">
        <f>F800/E800</f>
        <v>0.8175213675213675</v>
      </c>
      <c r="H800" s="3">
        <v>10020</v>
      </c>
      <c r="I800" s="3">
        <f>F800*H800</f>
        <v>38336520</v>
      </c>
      <c r="J800" s="3">
        <v>16644124</v>
      </c>
      <c r="K800" s="3">
        <f>I800+J800</f>
        <v>54980644</v>
      </c>
      <c r="L800" s="3">
        <v>29989181</v>
      </c>
      <c r="M800" s="3">
        <f>K800-L800</f>
        <v>24991463</v>
      </c>
      <c r="N800" s="3">
        <f>I800/E800</f>
        <v>8191.5641025641025</v>
      </c>
      <c r="O800" s="3">
        <f>M800/E800</f>
        <v>5340.0561965811967</v>
      </c>
      <c r="P800" s="18">
        <v>4.4000000000000004</v>
      </c>
      <c r="Q800" s="2">
        <v>4</v>
      </c>
      <c r="R800" s="3">
        <v>226</v>
      </c>
    </row>
    <row r="801" spans="1:18" x14ac:dyDescent="0.2">
      <c r="A801" s="2" t="s">
        <v>97</v>
      </c>
      <c r="B801" s="2" t="s">
        <v>95</v>
      </c>
      <c r="C801" s="2">
        <v>5</v>
      </c>
      <c r="D801" s="13">
        <v>45778</v>
      </c>
      <c r="E801" s="3">
        <v>4836</v>
      </c>
      <c r="F801" s="3">
        <v>3954</v>
      </c>
      <c r="G801" s="17">
        <f>F801/E801</f>
        <v>0.81761786600496278</v>
      </c>
      <c r="H801" s="3">
        <v>10450</v>
      </c>
      <c r="I801" s="3">
        <f>F801*H801</f>
        <v>41319300</v>
      </c>
      <c r="J801" s="3">
        <v>14224978</v>
      </c>
      <c r="K801" s="3">
        <f>I801+J801</f>
        <v>55544278</v>
      </c>
      <c r="L801" s="3">
        <v>29665386</v>
      </c>
      <c r="M801" s="3">
        <f>K801-L801</f>
        <v>25878892</v>
      </c>
      <c r="N801" s="3">
        <f>I801/E801</f>
        <v>8544.106699751861</v>
      </c>
      <c r="O801" s="3">
        <f>M801/E801</f>
        <v>5351.3010752688169</v>
      </c>
      <c r="P801" s="18">
        <v>4.3</v>
      </c>
      <c r="Q801" s="2">
        <v>4</v>
      </c>
      <c r="R801" s="3">
        <v>235</v>
      </c>
    </row>
    <row r="802" spans="1:18" x14ac:dyDescent="0.2">
      <c r="A802" s="2" t="s">
        <v>97</v>
      </c>
      <c r="B802" s="2" t="s">
        <v>95</v>
      </c>
      <c r="C802" s="2">
        <v>5</v>
      </c>
      <c r="D802" s="13">
        <v>45809</v>
      </c>
      <c r="E802" s="3">
        <v>4680</v>
      </c>
      <c r="F802" s="3">
        <v>3641</v>
      </c>
      <c r="G802" s="17">
        <f>F802/E802</f>
        <v>0.777991452991453</v>
      </c>
      <c r="H802" s="3">
        <v>10650</v>
      </c>
      <c r="I802" s="3">
        <f>F802*H802</f>
        <v>38776650</v>
      </c>
      <c r="J802" s="3">
        <v>10048824</v>
      </c>
      <c r="K802" s="3">
        <f>I802+J802</f>
        <v>48825474</v>
      </c>
      <c r="L802" s="3">
        <v>26783323</v>
      </c>
      <c r="M802" s="3">
        <f>K802-L802</f>
        <v>22042151</v>
      </c>
      <c r="N802" s="3">
        <f>I802/E802</f>
        <v>8285.6089743589746</v>
      </c>
      <c r="O802" s="3">
        <f>M802/E802</f>
        <v>4709.861324786325</v>
      </c>
      <c r="P802" s="18">
        <v>4.3</v>
      </c>
      <c r="Q802" s="2">
        <v>6</v>
      </c>
      <c r="R802" s="3">
        <v>229</v>
      </c>
    </row>
    <row r="803" spans="1:18" x14ac:dyDescent="0.2">
      <c r="A803" s="2" t="s">
        <v>97</v>
      </c>
      <c r="B803" s="2" t="s">
        <v>95</v>
      </c>
      <c r="C803" s="2">
        <v>5</v>
      </c>
      <c r="D803" s="13">
        <v>45839</v>
      </c>
      <c r="E803" s="3">
        <v>4836</v>
      </c>
      <c r="F803" s="3">
        <v>2446</v>
      </c>
      <c r="G803" s="17">
        <f>F803/E803</f>
        <v>0.50578990901571552</v>
      </c>
      <c r="H803" s="3">
        <v>6860</v>
      </c>
      <c r="I803" s="3">
        <f>F803*H803</f>
        <v>16779560</v>
      </c>
      <c r="J803" s="3">
        <v>6688167</v>
      </c>
      <c r="K803" s="3">
        <f>I803+J803</f>
        <v>23467727</v>
      </c>
      <c r="L803" s="3">
        <v>18958976</v>
      </c>
      <c r="M803" s="3">
        <f>K803-L803</f>
        <v>4508751</v>
      </c>
      <c r="N803" s="3">
        <f>I803/E803</f>
        <v>3469.718775847808</v>
      </c>
      <c r="O803" s="3">
        <f>M803/E803</f>
        <v>932.33064516129036</v>
      </c>
      <c r="P803" s="18">
        <v>4.5999999999999996</v>
      </c>
      <c r="Q803" s="2">
        <v>3</v>
      </c>
      <c r="R803" s="3">
        <v>240</v>
      </c>
    </row>
    <row r="804" spans="1:18" x14ac:dyDescent="0.2">
      <c r="A804" s="2" t="s">
        <v>97</v>
      </c>
      <c r="B804" s="2" t="s">
        <v>95</v>
      </c>
      <c r="C804" s="2">
        <v>5</v>
      </c>
      <c r="D804" s="13">
        <v>45870</v>
      </c>
      <c r="E804" s="3">
        <v>4836</v>
      </c>
      <c r="F804" s="3">
        <v>2209</v>
      </c>
      <c r="G804" s="17">
        <f>F804/E804</f>
        <v>0.45678246484698098</v>
      </c>
      <c r="H804" s="3">
        <v>6870</v>
      </c>
      <c r="I804" s="3">
        <f>F804*H804</f>
        <v>15175830</v>
      </c>
      <c r="J804" s="3">
        <v>5677249</v>
      </c>
      <c r="K804" s="3">
        <f>I804+J804</f>
        <v>20853079</v>
      </c>
      <c r="L804" s="3">
        <v>18902409</v>
      </c>
      <c r="M804" s="3">
        <f>K804-L804</f>
        <v>1950670</v>
      </c>
      <c r="N804" s="3">
        <f>I804/E804</f>
        <v>3138.0955334987593</v>
      </c>
      <c r="O804" s="3">
        <f>M804/E804</f>
        <v>403.36435070306038</v>
      </c>
      <c r="P804" s="18">
        <v>4.7</v>
      </c>
      <c r="Q804" s="2">
        <v>1</v>
      </c>
      <c r="R804" s="3">
        <v>236</v>
      </c>
    </row>
    <row r="805" spans="1:18" x14ac:dyDescent="0.2">
      <c r="A805" s="2" t="s">
        <v>97</v>
      </c>
      <c r="B805" s="2" t="s">
        <v>95</v>
      </c>
      <c r="C805" s="2">
        <v>5</v>
      </c>
      <c r="D805" s="13">
        <v>45901</v>
      </c>
      <c r="E805" s="3">
        <v>4680</v>
      </c>
      <c r="F805" s="3">
        <v>2222</v>
      </c>
      <c r="G805" s="17">
        <f>F805/E805</f>
        <v>0.47478632478632476</v>
      </c>
      <c r="H805" s="3">
        <v>6650</v>
      </c>
      <c r="I805" s="3">
        <f>F805*H805</f>
        <v>14776300</v>
      </c>
      <c r="J805" s="3">
        <v>5157507</v>
      </c>
      <c r="K805" s="3">
        <f>I805+J805</f>
        <v>19933807</v>
      </c>
      <c r="L805" s="3">
        <v>18481317</v>
      </c>
      <c r="M805" s="3">
        <f>K805-L805</f>
        <v>1452490</v>
      </c>
      <c r="N805" s="3">
        <f>I805/E805</f>
        <v>3157.32905982906</v>
      </c>
      <c r="O805" s="3">
        <f>M805/E805</f>
        <v>310.36111111111109</v>
      </c>
      <c r="P805" s="18">
        <v>4.4000000000000004</v>
      </c>
      <c r="Q805" s="2">
        <v>1</v>
      </c>
      <c r="R805" s="3">
        <v>242</v>
      </c>
    </row>
    <row r="806" spans="1:18" x14ac:dyDescent="0.2">
      <c r="A806" s="2" t="s">
        <v>97</v>
      </c>
      <c r="B806" s="2" t="s">
        <v>95</v>
      </c>
      <c r="C806" s="2">
        <v>5</v>
      </c>
      <c r="D806" s="13">
        <v>45931</v>
      </c>
      <c r="E806" s="3">
        <v>4836</v>
      </c>
      <c r="F806" s="3">
        <v>3514</v>
      </c>
      <c r="G806" s="17">
        <f>F806/E806</f>
        <v>0.72663358147229118</v>
      </c>
      <c r="H806" s="3">
        <v>8650</v>
      </c>
      <c r="I806" s="3">
        <f>F806*H806</f>
        <v>30396100</v>
      </c>
      <c r="J806" s="3">
        <v>8984372</v>
      </c>
      <c r="K806" s="3">
        <f>I806+J806</f>
        <v>39380472</v>
      </c>
      <c r="L806" s="3">
        <v>25118544</v>
      </c>
      <c r="M806" s="3">
        <f>K806-L806</f>
        <v>14261928</v>
      </c>
      <c r="N806" s="3">
        <f>I806/E806</f>
        <v>6285.3804797353187</v>
      </c>
      <c r="O806" s="3">
        <f>M806/E806</f>
        <v>2949.1166253101737</v>
      </c>
      <c r="P806" s="18">
        <v>4.5999999999999996</v>
      </c>
      <c r="Q806" s="2">
        <v>1</v>
      </c>
      <c r="R806" s="3">
        <v>230</v>
      </c>
    </row>
    <row r="807" spans="1:18" x14ac:dyDescent="0.2">
      <c r="A807" s="2" t="s">
        <v>97</v>
      </c>
      <c r="B807" s="2" t="s">
        <v>95</v>
      </c>
      <c r="C807" s="2">
        <v>5</v>
      </c>
      <c r="D807" s="13">
        <v>45962</v>
      </c>
      <c r="E807" s="3">
        <v>4680</v>
      </c>
      <c r="F807" s="3">
        <v>2968</v>
      </c>
      <c r="G807" s="17">
        <f>F807/E807</f>
        <v>0.63418803418803416</v>
      </c>
      <c r="H807" s="3">
        <v>8430</v>
      </c>
      <c r="I807" s="3">
        <f>F807*H807</f>
        <v>25020240</v>
      </c>
      <c r="J807" s="3">
        <v>10945179</v>
      </c>
      <c r="K807" s="3">
        <f>I807+J807</f>
        <v>35965419</v>
      </c>
      <c r="L807" s="3">
        <v>23659385</v>
      </c>
      <c r="M807" s="3">
        <f>K807-L807</f>
        <v>12306034</v>
      </c>
      <c r="N807" s="3">
        <f>I807/E807</f>
        <v>5346.2051282051279</v>
      </c>
      <c r="O807" s="3">
        <f>M807/E807</f>
        <v>2629.4944444444445</v>
      </c>
      <c r="P807" s="18">
        <v>4.5999999999999996</v>
      </c>
      <c r="Q807" s="2">
        <v>3</v>
      </c>
      <c r="R807" s="3">
        <v>242</v>
      </c>
    </row>
    <row r="808" spans="1:18" x14ac:dyDescent="0.2">
      <c r="A808" s="2" t="s">
        <v>97</v>
      </c>
      <c r="B808" s="2" t="s">
        <v>95</v>
      </c>
      <c r="C808" s="2">
        <v>5</v>
      </c>
      <c r="D808" s="13">
        <v>45992</v>
      </c>
      <c r="E808" s="3">
        <v>4836</v>
      </c>
      <c r="F808" s="3">
        <v>3952</v>
      </c>
      <c r="G808" s="17">
        <f>F808/E808</f>
        <v>0.81720430107526887</v>
      </c>
      <c r="H808" s="3">
        <v>10180</v>
      </c>
      <c r="I808" s="3">
        <f>F808*H808</f>
        <v>40231360</v>
      </c>
      <c r="J808" s="3">
        <v>10178357</v>
      </c>
      <c r="K808" s="3">
        <f>I808+J808</f>
        <v>50409717</v>
      </c>
      <c r="L808" s="3">
        <v>28075284</v>
      </c>
      <c r="M808" s="3">
        <f>K808-L808</f>
        <v>22334433</v>
      </c>
      <c r="N808" s="3">
        <f>I808/E808</f>
        <v>8319.1397849462373</v>
      </c>
      <c r="O808" s="3">
        <f>M808/E808</f>
        <v>4618.3691066997517</v>
      </c>
      <c r="P808" s="18">
        <v>4.5</v>
      </c>
      <c r="Q808" s="2">
        <v>7</v>
      </c>
      <c r="R808" s="3">
        <v>236</v>
      </c>
    </row>
    <row r="809" spans="1:18" x14ac:dyDescent="0.2">
      <c r="A809" s="2" t="s">
        <v>97</v>
      </c>
      <c r="B809" s="2" t="s">
        <v>95</v>
      </c>
      <c r="C809" s="2">
        <v>5</v>
      </c>
      <c r="D809" s="13">
        <v>46023</v>
      </c>
      <c r="E809" s="3">
        <v>4836</v>
      </c>
      <c r="F809" s="3">
        <v>3288</v>
      </c>
      <c r="G809" s="17">
        <f>F809/E809</f>
        <v>0.67990074441687343</v>
      </c>
      <c r="H809" s="3">
        <v>8640</v>
      </c>
      <c r="I809" s="3">
        <f>F809*H809</f>
        <v>28408320</v>
      </c>
      <c r="J809" s="3">
        <v>10230308</v>
      </c>
      <c r="K809" s="3">
        <f>I809+J809</f>
        <v>38638628</v>
      </c>
      <c r="L809" s="3">
        <v>25324598</v>
      </c>
      <c r="M809" s="3">
        <f>K809-L809</f>
        <v>13314030</v>
      </c>
      <c r="N809" s="3">
        <f>I809/E809</f>
        <v>5874.3424317617864</v>
      </c>
      <c r="O809" s="3">
        <f>M809/E809</f>
        <v>2753.10794044665</v>
      </c>
      <c r="P809" s="18">
        <v>4.5</v>
      </c>
      <c r="Q809" s="2">
        <v>0</v>
      </c>
      <c r="R809" s="3">
        <v>242</v>
      </c>
    </row>
    <row r="810" spans="1:18" x14ac:dyDescent="0.2">
      <c r="A810" s="2" t="s">
        <v>97</v>
      </c>
      <c r="B810" s="2" t="s">
        <v>95</v>
      </c>
      <c r="C810" s="2">
        <v>5</v>
      </c>
      <c r="D810" s="13">
        <v>46054</v>
      </c>
      <c r="E810" s="3">
        <v>4368</v>
      </c>
      <c r="F810" s="3">
        <v>2932</v>
      </c>
      <c r="G810" s="17">
        <f>F810/E810</f>
        <v>0.67124542124542119</v>
      </c>
      <c r="H810" s="3">
        <v>8740</v>
      </c>
      <c r="I810" s="3">
        <f>F810*H810</f>
        <v>25625680</v>
      </c>
      <c r="J810" s="3">
        <v>10470662</v>
      </c>
      <c r="K810" s="3">
        <f>I810+J810</f>
        <v>36096342</v>
      </c>
      <c r="L810" s="3">
        <v>21945390</v>
      </c>
      <c r="M810" s="3">
        <f>K810-L810</f>
        <v>14150952</v>
      </c>
      <c r="N810" s="3">
        <f>I810/E810</f>
        <v>5866.6849816849817</v>
      </c>
      <c r="O810" s="3">
        <f>M810/E810</f>
        <v>3239.6868131868132</v>
      </c>
      <c r="P810" s="18">
        <v>4.5999999999999996</v>
      </c>
      <c r="Q810" s="2">
        <v>0</v>
      </c>
      <c r="R810" s="3">
        <v>235</v>
      </c>
    </row>
    <row r="811" spans="1:18" x14ac:dyDescent="0.2">
      <c r="A811" s="2" t="s">
        <v>97</v>
      </c>
      <c r="B811" s="2" t="s">
        <v>95</v>
      </c>
      <c r="C811" s="2">
        <v>5</v>
      </c>
      <c r="D811" s="13">
        <v>46082</v>
      </c>
      <c r="E811" s="3">
        <v>4836</v>
      </c>
      <c r="F811" s="3">
        <v>3394</v>
      </c>
      <c r="G811" s="17">
        <f>F811/E811</f>
        <v>0.70181968569065345</v>
      </c>
      <c r="H811" s="3">
        <v>8640</v>
      </c>
      <c r="I811" s="3">
        <f>F811*H811</f>
        <v>29324160</v>
      </c>
      <c r="J811" s="3">
        <v>12570677</v>
      </c>
      <c r="K811" s="3">
        <f>I811+J811</f>
        <v>41894837</v>
      </c>
      <c r="L811" s="3">
        <v>25309250</v>
      </c>
      <c r="M811" s="3">
        <f>K811-L811</f>
        <v>16585587</v>
      </c>
      <c r="N811" s="3">
        <f>I811/E811</f>
        <v>6063.7220843672458</v>
      </c>
      <c r="O811" s="3">
        <f>M811/E811</f>
        <v>3429.6085607940445</v>
      </c>
      <c r="P811" s="18">
        <v>4.3</v>
      </c>
      <c r="Q811" s="2">
        <v>0</v>
      </c>
      <c r="R811" s="3">
        <v>224</v>
      </c>
    </row>
    <row r="812" spans="1:18" x14ac:dyDescent="0.2">
      <c r="A812" s="2" t="s">
        <v>97</v>
      </c>
      <c r="B812" s="2" t="s">
        <v>95</v>
      </c>
      <c r="C812" s="2">
        <v>5</v>
      </c>
      <c r="D812" s="13">
        <v>46113</v>
      </c>
      <c r="E812" s="3">
        <v>4680</v>
      </c>
      <c r="F812" s="3">
        <v>3600</v>
      </c>
      <c r="G812" s="17">
        <f>F812/E812</f>
        <v>0.76923076923076927</v>
      </c>
      <c r="H812" s="3">
        <v>10300</v>
      </c>
      <c r="I812" s="3">
        <f>F812*H812</f>
        <v>37080000</v>
      </c>
      <c r="J812" s="3">
        <v>10956332</v>
      </c>
      <c r="K812" s="3">
        <f>I812+J812</f>
        <v>48036332</v>
      </c>
      <c r="L812" s="3">
        <v>27302285</v>
      </c>
      <c r="M812" s="3">
        <f>K812-L812</f>
        <v>20734047</v>
      </c>
      <c r="N812" s="3">
        <f>I812/E812</f>
        <v>7923.0769230769229</v>
      </c>
      <c r="O812" s="3">
        <f>M812/E812</f>
        <v>4430.3519230769234</v>
      </c>
      <c r="P812" s="18">
        <v>4.4000000000000004</v>
      </c>
      <c r="Q812" s="2">
        <v>1</v>
      </c>
      <c r="R812" s="3">
        <v>229</v>
      </c>
    </row>
    <row r="813" spans="1:18" x14ac:dyDescent="0.2">
      <c r="A813" s="2" t="s">
        <v>97</v>
      </c>
      <c r="B813" s="2" t="s">
        <v>95</v>
      </c>
      <c r="C813" s="2">
        <v>5</v>
      </c>
      <c r="D813" s="13">
        <v>46143</v>
      </c>
      <c r="E813" s="3">
        <v>4836</v>
      </c>
      <c r="F813" s="3">
        <v>3897</v>
      </c>
      <c r="G813" s="17">
        <f>F813/E813</f>
        <v>0.80583126550868489</v>
      </c>
      <c r="H813" s="3">
        <v>11160</v>
      </c>
      <c r="I813" s="3">
        <f>F813*H813</f>
        <v>43490520</v>
      </c>
      <c r="J813" s="3">
        <v>18824929</v>
      </c>
      <c r="K813" s="3">
        <f>I813+J813</f>
        <v>62315449</v>
      </c>
      <c r="L813" s="3">
        <v>33170631</v>
      </c>
      <c r="M813" s="3">
        <f>K813-L813</f>
        <v>29144818</v>
      </c>
      <c r="N813" s="3">
        <f>I813/E813</f>
        <v>8993.0769230769238</v>
      </c>
      <c r="O813" s="3">
        <f>M813/E813</f>
        <v>6026.6373035566585</v>
      </c>
      <c r="P813" s="18">
        <v>4.5999999999999996</v>
      </c>
      <c r="Q813" s="2">
        <v>0</v>
      </c>
      <c r="R813" s="3">
        <v>241</v>
      </c>
    </row>
    <row r="814" spans="1:18" x14ac:dyDescent="0.2">
      <c r="A814" s="2" t="s">
        <v>97</v>
      </c>
      <c r="B814" s="2" t="s">
        <v>95</v>
      </c>
      <c r="C814" s="2">
        <v>5</v>
      </c>
      <c r="D814" s="13">
        <v>46174</v>
      </c>
      <c r="E814" s="3">
        <v>4680</v>
      </c>
      <c r="F814" s="3">
        <v>3900</v>
      </c>
      <c r="G814" s="17">
        <f>F814/E814</f>
        <v>0.83333333333333337</v>
      </c>
      <c r="H814" s="3">
        <v>11050</v>
      </c>
      <c r="I814" s="3">
        <f>F814*H814</f>
        <v>43095000</v>
      </c>
      <c r="J814" s="3">
        <v>11523838</v>
      </c>
      <c r="K814" s="3">
        <f>I814+J814</f>
        <v>54618838</v>
      </c>
      <c r="L814" s="3">
        <v>29245508</v>
      </c>
      <c r="M814" s="3">
        <f>K814-L814</f>
        <v>25373330</v>
      </c>
      <c r="N814" s="3">
        <f>I814/E814</f>
        <v>9208.3333333333339</v>
      </c>
      <c r="O814" s="3">
        <f>M814/E814</f>
        <v>5421.651709401709</v>
      </c>
      <c r="P814" s="18">
        <v>4.4000000000000004</v>
      </c>
      <c r="Q814" s="2">
        <v>4</v>
      </c>
      <c r="R814" s="3">
        <v>243</v>
      </c>
    </row>
    <row r="815" spans="1:18" x14ac:dyDescent="0.2">
      <c r="A815" s="2" t="s">
        <v>97</v>
      </c>
      <c r="B815" s="2" t="s">
        <v>95</v>
      </c>
      <c r="C815" s="2">
        <v>5</v>
      </c>
      <c r="D815" s="13">
        <v>46204</v>
      </c>
      <c r="E815" s="3">
        <v>4836</v>
      </c>
      <c r="F815" s="3">
        <v>2540</v>
      </c>
      <c r="G815" s="17">
        <f>F815/E815</f>
        <v>0.52522746071133164</v>
      </c>
      <c r="H815" s="3">
        <v>6950</v>
      </c>
      <c r="I815" s="3">
        <f>F815*H815</f>
        <v>17653000</v>
      </c>
      <c r="J815" s="3">
        <v>5472081</v>
      </c>
      <c r="K815" s="3">
        <f>I815+J815</f>
        <v>23125081</v>
      </c>
      <c r="L815" s="3">
        <v>19282635</v>
      </c>
      <c r="M815" s="3">
        <f>K815-L815</f>
        <v>3842446</v>
      </c>
      <c r="N815" s="3">
        <f>I815/E815</f>
        <v>3650.3308519437551</v>
      </c>
      <c r="O815" s="3">
        <f>M815/E815</f>
        <v>794.55045492142267</v>
      </c>
      <c r="P815" s="18">
        <v>4.5</v>
      </c>
      <c r="Q815" s="2">
        <v>1</v>
      </c>
      <c r="R815" s="3">
        <v>224</v>
      </c>
    </row>
    <row r="816" spans="1:18" x14ac:dyDescent="0.2">
      <c r="A816" s="2" t="s">
        <v>97</v>
      </c>
      <c r="B816" s="2" t="s">
        <v>95</v>
      </c>
      <c r="C816" s="2">
        <v>5</v>
      </c>
      <c r="D816" s="13">
        <v>46235</v>
      </c>
      <c r="E816" s="3">
        <v>4836</v>
      </c>
      <c r="F816" s="3">
        <v>2562</v>
      </c>
      <c r="G816" s="17">
        <f>F816/E816</f>
        <v>0.52977667493796521</v>
      </c>
      <c r="H816" s="3">
        <v>7090</v>
      </c>
      <c r="I816" s="3">
        <f>F816*H816</f>
        <v>18164580</v>
      </c>
      <c r="J816" s="3">
        <v>6662494</v>
      </c>
      <c r="K816" s="3">
        <f>I816+J816</f>
        <v>24827074</v>
      </c>
      <c r="L816" s="3">
        <v>19224995</v>
      </c>
      <c r="M816" s="3">
        <f>K816-L816</f>
        <v>5602079</v>
      </c>
      <c r="N816" s="3">
        <f>I816/E816</f>
        <v>3756.1166253101737</v>
      </c>
      <c r="O816" s="3">
        <f>M816/E816</f>
        <v>1158.4117038875104</v>
      </c>
      <c r="P816" s="18">
        <v>4.3</v>
      </c>
      <c r="Q816" s="2">
        <v>2</v>
      </c>
      <c r="R816" s="3">
        <v>234</v>
      </c>
    </row>
    <row r="817" spans="1:18" x14ac:dyDescent="0.2">
      <c r="A817" s="2" t="s">
        <v>97</v>
      </c>
      <c r="B817" s="2" t="s">
        <v>95</v>
      </c>
      <c r="C817" s="2">
        <v>5</v>
      </c>
      <c r="D817" s="13">
        <v>46266</v>
      </c>
      <c r="E817" s="3">
        <v>4680</v>
      </c>
      <c r="F817" s="3">
        <v>2483</v>
      </c>
      <c r="G817" s="17">
        <f>F817/E817</f>
        <v>0.53055555555555556</v>
      </c>
      <c r="H817" s="3">
        <v>7130</v>
      </c>
      <c r="I817" s="3">
        <f>F817*H817</f>
        <v>17703790</v>
      </c>
      <c r="J817" s="3">
        <v>7351532</v>
      </c>
      <c r="K817" s="3">
        <f>I817+J817</f>
        <v>25055322</v>
      </c>
      <c r="L817" s="3">
        <v>18747696</v>
      </c>
      <c r="M817" s="3">
        <f>K817-L817</f>
        <v>6307626</v>
      </c>
      <c r="N817" s="3">
        <f>I817/E817</f>
        <v>3782.8611111111113</v>
      </c>
      <c r="O817" s="3">
        <f>M817/E817</f>
        <v>1347.7833333333333</v>
      </c>
      <c r="P817" s="18">
        <v>4.7</v>
      </c>
      <c r="Q817" s="2">
        <v>0</v>
      </c>
      <c r="R817" s="3">
        <v>224</v>
      </c>
    </row>
    <row r="818" spans="1:18" x14ac:dyDescent="0.2">
      <c r="A818" s="2" t="s">
        <v>99</v>
      </c>
      <c r="B818" s="2" t="s">
        <v>95</v>
      </c>
      <c r="C818" s="2">
        <v>3</v>
      </c>
      <c r="D818" s="13">
        <v>45566</v>
      </c>
      <c r="E818" s="3">
        <v>2697</v>
      </c>
      <c r="F818" s="3">
        <v>1685</v>
      </c>
      <c r="G818" s="17">
        <f>F818/E818</f>
        <v>0.62476826103077499</v>
      </c>
      <c r="H818" s="3">
        <v>2390</v>
      </c>
      <c r="I818" s="3">
        <f>F818*H818</f>
        <v>4027150</v>
      </c>
      <c r="J818" s="3">
        <v>1341392</v>
      </c>
      <c r="K818" s="3">
        <f>I818+J818</f>
        <v>5368542</v>
      </c>
      <c r="L818" s="3">
        <v>3646632</v>
      </c>
      <c r="M818" s="3">
        <f>K818-L818</f>
        <v>1721910</v>
      </c>
      <c r="N818" s="3">
        <f>I818/E818</f>
        <v>1493.1961438635522</v>
      </c>
      <c r="O818" s="3">
        <f>M818/E818</f>
        <v>638.45383759733033</v>
      </c>
      <c r="P818" s="18">
        <v>3.4</v>
      </c>
      <c r="Q818" s="2">
        <v>2</v>
      </c>
      <c r="R818" s="3">
        <v>51</v>
      </c>
    </row>
    <row r="819" spans="1:18" x14ac:dyDescent="0.2">
      <c r="A819" s="2" t="s">
        <v>99</v>
      </c>
      <c r="B819" s="2" t="s">
        <v>95</v>
      </c>
      <c r="C819" s="2">
        <v>3</v>
      </c>
      <c r="D819" s="13">
        <v>45597</v>
      </c>
      <c r="E819" s="3">
        <v>2610</v>
      </c>
      <c r="F819" s="3">
        <v>1787</v>
      </c>
      <c r="G819" s="17">
        <f>F819/E819</f>
        <v>0.68467432950191576</v>
      </c>
      <c r="H819" s="3">
        <v>2390</v>
      </c>
      <c r="I819" s="3">
        <f>F819*H819</f>
        <v>4270930</v>
      </c>
      <c r="J819" s="3">
        <v>1505847</v>
      </c>
      <c r="K819" s="3">
        <f>I819+J819</f>
        <v>5776777</v>
      </c>
      <c r="L819" s="3">
        <v>3850894</v>
      </c>
      <c r="M819" s="3">
        <f>K819-L819</f>
        <v>1925883</v>
      </c>
      <c r="N819" s="3">
        <f>I819/E819</f>
        <v>1636.3716475095785</v>
      </c>
      <c r="O819" s="3">
        <f>M819/E819</f>
        <v>737.8862068965517</v>
      </c>
      <c r="P819" s="18">
        <v>3.4</v>
      </c>
      <c r="Q819" s="2">
        <v>1</v>
      </c>
      <c r="R819" s="3">
        <v>50</v>
      </c>
    </row>
    <row r="820" spans="1:18" x14ac:dyDescent="0.2">
      <c r="A820" s="2" t="s">
        <v>99</v>
      </c>
      <c r="B820" s="2" t="s">
        <v>95</v>
      </c>
      <c r="C820" s="2">
        <v>3</v>
      </c>
      <c r="D820" s="13">
        <v>45627</v>
      </c>
      <c r="E820" s="3">
        <v>2697</v>
      </c>
      <c r="F820" s="3">
        <v>2007</v>
      </c>
      <c r="G820" s="17">
        <f>F820/E820</f>
        <v>0.74416017797552836</v>
      </c>
      <c r="H820" s="3">
        <v>2970</v>
      </c>
      <c r="I820" s="3">
        <f>F820*H820</f>
        <v>5960790</v>
      </c>
      <c r="J820" s="3">
        <v>2211685</v>
      </c>
      <c r="K820" s="3">
        <f>I820+J820</f>
        <v>8172475</v>
      </c>
      <c r="L820" s="3">
        <v>4724876</v>
      </c>
      <c r="M820" s="3">
        <f>K820-L820</f>
        <v>3447599</v>
      </c>
      <c r="N820" s="3">
        <f>I820/E820</f>
        <v>2210.1557285873191</v>
      </c>
      <c r="O820" s="3">
        <f>M820/E820</f>
        <v>1278.3088616981831</v>
      </c>
      <c r="P820" s="18">
        <v>3.4</v>
      </c>
      <c r="Q820" s="2">
        <v>2</v>
      </c>
      <c r="R820" s="3">
        <v>54</v>
      </c>
    </row>
    <row r="821" spans="1:18" x14ac:dyDescent="0.2">
      <c r="A821" s="2" t="s">
        <v>99</v>
      </c>
      <c r="B821" s="2" t="s">
        <v>95</v>
      </c>
      <c r="C821" s="2">
        <v>3</v>
      </c>
      <c r="D821" s="13">
        <v>45658</v>
      </c>
      <c r="E821" s="3">
        <v>2697</v>
      </c>
      <c r="F821" s="3">
        <v>1624</v>
      </c>
      <c r="G821" s="17">
        <f>F821/E821</f>
        <v>0.60215053763440862</v>
      </c>
      <c r="H821" s="3">
        <v>2340</v>
      </c>
      <c r="I821" s="3">
        <f>F821*H821</f>
        <v>3800160</v>
      </c>
      <c r="J821" s="3">
        <v>1575403</v>
      </c>
      <c r="K821" s="3">
        <f>I821+J821</f>
        <v>5375563</v>
      </c>
      <c r="L821" s="3">
        <v>3756050</v>
      </c>
      <c r="M821" s="3">
        <f>K821-L821</f>
        <v>1619513</v>
      </c>
      <c r="N821" s="3">
        <f>I821/E821</f>
        <v>1409.0322580645161</v>
      </c>
      <c r="O821" s="3">
        <f>M821/E821</f>
        <v>600.486837226548</v>
      </c>
      <c r="P821" s="18">
        <v>3.6</v>
      </c>
      <c r="Q821" s="2">
        <v>3</v>
      </c>
      <c r="R821" s="3">
        <v>52</v>
      </c>
    </row>
    <row r="822" spans="1:18" x14ac:dyDescent="0.2">
      <c r="A822" s="2" t="s">
        <v>99</v>
      </c>
      <c r="B822" s="2" t="s">
        <v>95</v>
      </c>
      <c r="C822" s="2">
        <v>3</v>
      </c>
      <c r="D822" s="13">
        <v>45689</v>
      </c>
      <c r="E822" s="3">
        <v>2436</v>
      </c>
      <c r="F822" s="3">
        <v>1488</v>
      </c>
      <c r="G822" s="17">
        <f>F822/E822</f>
        <v>0.61083743842364535</v>
      </c>
      <c r="H822" s="3">
        <v>2350</v>
      </c>
      <c r="I822" s="3">
        <f>F822*H822</f>
        <v>3496800</v>
      </c>
      <c r="J822" s="3">
        <v>1067200</v>
      </c>
      <c r="K822" s="3">
        <f>I822+J822</f>
        <v>4564000</v>
      </c>
      <c r="L822" s="3">
        <v>3074717</v>
      </c>
      <c r="M822" s="3">
        <f>K822-L822</f>
        <v>1489283</v>
      </c>
      <c r="N822" s="3">
        <f>I822/E822</f>
        <v>1435.4679802955666</v>
      </c>
      <c r="O822" s="3">
        <f>M822/E822</f>
        <v>611.36412151067327</v>
      </c>
      <c r="P822" s="18">
        <v>3.6</v>
      </c>
      <c r="Q822" s="2">
        <v>0</v>
      </c>
      <c r="R822" s="3">
        <v>54</v>
      </c>
    </row>
    <row r="823" spans="1:18" x14ac:dyDescent="0.2">
      <c r="A823" s="2" t="s">
        <v>99</v>
      </c>
      <c r="B823" s="2" t="s">
        <v>95</v>
      </c>
      <c r="C823" s="2">
        <v>3</v>
      </c>
      <c r="D823" s="13">
        <v>45717</v>
      </c>
      <c r="E823" s="3">
        <v>2697</v>
      </c>
      <c r="F823" s="3">
        <v>1753</v>
      </c>
      <c r="G823" s="17">
        <f>F823/E823</f>
        <v>0.649981460882462</v>
      </c>
      <c r="H823" s="3">
        <v>2430</v>
      </c>
      <c r="I823" s="3">
        <f>F823*H823</f>
        <v>4259790</v>
      </c>
      <c r="J823" s="3">
        <v>1510505</v>
      </c>
      <c r="K823" s="3">
        <f>I823+J823</f>
        <v>5770295</v>
      </c>
      <c r="L823" s="3">
        <v>3660084</v>
      </c>
      <c r="M823" s="3">
        <f>K823-L823</f>
        <v>2110211</v>
      </c>
      <c r="N823" s="3">
        <f>I823/E823</f>
        <v>1579.4549499443826</v>
      </c>
      <c r="O823" s="3">
        <f>M823/E823</f>
        <v>782.42899517982949</v>
      </c>
      <c r="P823" s="18">
        <v>3.4</v>
      </c>
      <c r="Q823" s="2">
        <v>2</v>
      </c>
      <c r="R823" s="3">
        <v>54</v>
      </c>
    </row>
    <row r="824" spans="1:18" x14ac:dyDescent="0.2">
      <c r="A824" s="2" t="s">
        <v>99</v>
      </c>
      <c r="B824" s="2" t="s">
        <v>95</v>
      </c>
      <c r="C824" s="2">
        <v>3</v>
      </c>
      <c r="D824" s="13">
        <v>45748</v>
      </c>
      <c r="E824" s="3">
        <v>2610</v>
      </c>
      <c r="F824" s="3">
        <v>1947</v>
      </c>
      <c r="G824" s="17">
        <f>F824/E824</f>
        <v>0.74597701149425288</v>
      </c>
      <c r="H824" s="3">
        <v>2850</v>
      </c>
      <c r="I824" s="3">
        <f>F824*H824</f>
        <v>5548950</v>
      </c>
      <c r="J824" s="3">
        <v>2278862</v>
      </c>
      <c r="K824" s="3">
        <f>I824+J824</f>
        <v>7827812</v>
      </c>
      <c r="L824" s="3">
        <v>4302131</v>
      </c>
      <c r="M824" s="3">
        <f>K824-L824</f>
        <v>3525681</v>
      </c>
      <c r="N824" s="3">
        <f>I824/E824</f>
        <v>2126.0344827586205</v>
      </c>
      <c r="O824" s="3">
        <f>M824/E824</f>
        <v>1350.835632183908</v>
      </c>
      <c r="P824" s="18">
        <v>3.6</v>
      </c>
      <c r="Q824" s="2">
        <v>4</v>
      </c>
      <c r="R824" s="3">
        <v>52</v>
      </c>
    </row>
    <row r="825" spans="1:18" x14ac:dyDescent="0.2">
      <c r="A825" s="2" t="s">
        <v>99</v>
      </c>
      <c r="B825" s="2" t="s">
        <v>95</v>
      </c>
      <c r="C825" s="2">
        <v>3</v>
      </c>
      <c r="D825" s="13">
        <v>45778</v>
      </c>
      <c r="E825" s="3">
        <v>2697</v>
      </c>
      <c r="F825" s="3">
        <v>2054</v>
      </c>
      <c r="G825" s="17">
        <f>F825/E825</f>
        <v>0.7615869484612533</v>
      </c>
      <c r="H825" s="3">
        <v>3010</v>
      </c>
      <c r="I825" s="3">
        <f>F825*H825</f>
        <v>6182540</v>
      </c>
      <c r="J825" s="3">
        <v>2433108</v>
      </c>
      <c r="K825" s="3">
        <f>I825+J825</f>
        <v>8615648</v>
      </c>
      <c r="L825" s="3">
        <v>4687478</v>
      </c>
      <c r="M825" s="3">
        <f>K825-L825</f>
        <v>3928170</v>
      </c>
      <c r="N825" s="3">
        <f>I825/E825</f>
        <v>2292.3767148683723</v>
      </c>
      <c r="O825" s="3">
        <f>M825/E825</f>
        <v>1456.4961067853171</v>
      </c>
      <c r="P825" s="18">
        <v>3.4</v>
      </c>
      <c r="Q825" s="2">
        <v>1</v>
      </c>
      <c r="R825" s="3">
        <v>53</v>
      </c>
    </row>
    <row r="826" spans="1:18" x14ac:dyDescent="0.2">
      <c r="A826" s="2" t="s">
        <v>99</v>
      </c>
      <c r="B826" s="2" t="s">
        <v>95</v>
      </c>
      <c r="C826" s="2">
        <v>3</v>
      </c>
      <c r="D826" s="13">
        <v>45809</v>
      </c>
      <c r="E826" s="3">
        <v>2610</v>
      </c>
      <c r="F826" s="3">
        <v>2021</v>
      </c>
      <c r="G826" s="17">
        <f>F826/E826</f>
        <v>0.77432950191570882</v>
      </c>
      <c r="H826" s="3">
        <v>3030</v>
      </c>
      <c r="I826" s="3">
        <f>F826*H826</f>
        <v>6123630</v>
      </c>
      <c r="J826" s="3">
        <v>2289351</v>
      </c>
      <c r="K826" s="3">
        <f>I826+J826</f>
        <v>8412981</v>
      </c>
      <c r="L826" s="3">
        <v>4437652</v>
      </c>
      <c r="M826" s="3">
        <f>K826-L826</f>
        <v>3975329</v>
      </c>
      <c r="N826" s="3">
        <f>I826/E826</f>
        <v>2346.2183908045977</v>
      </c>
      <c r="O826" s="3">
        <f>M826/E826</f>
        <v>1523.1145593869733</v>
      </c>
      <c r="P826" s="18">
        <v>3.6</v>
      </c>
      <c r="Q826" s="2">
        <v>5</v>
      </c>
      <c r="R826" s="3">
        <v>53</v>
      </c>
    </row>
    <row r="827" spans="1:18" x14ac:dyDescent="0.2">
      <c r="A827" s="2" t="s">
        <v>99</v>
      </c>
      <c r="B827" s="2" t="s">
        <v>95</v>
      </c>
      <c r="C827" s="2">
        <v>3</v>
      </c>
      <c r="D827" s="13">
        <v>45839</v>
      </c>
      <c r="E827" s="3">
        <v>2697</v>
      </c>
      <c r="F827" s="3">
        <v>1407</v>
      </c>
      <c r="G827" s="17">
        <f>F827/E827</f>
        <v>0.52169076751946608</v>
      </c>
      <c r="H827" s="3">
        <v>1830</v>
      </c>
      <c r="I827" s="3">
        <f>F827*H827</f>
        <v>2574810</v>
      </c>
      <c r="J827" s="3">
        <v>1007304</v>
      </c>
      <c r="K827" s="3">
        <f>I827+J827</f>
        <v>3582114</v>
      </c>
      <c r="L827" s="3">
        <v>2927958</v>
      </c>
      <c r="M827" s="3">
        <f>K827-L827</f>
        <v>654156</v>
      </c>
      <c r="N827" s="3">
        <f>I827/E827</f>
        <v>954.69410456062292</v>
      </c>
      <c r="O827" s="3">
        <f>M827/E827</f>
        <v>242.54949944382648</v>
      </c>
      <c r="P827" s="18">
        <v>3.4</v>
      </c>
      <c r="Q827" s="2">
        <v>0</v>
      </c>
      <c r="R827" s="3">
        <v>51</v>
      </c>
    </row>
    <row r="828" spans="1:18" x14ac:dyDescent="0.2">
      <c r="A828" s="2" t="s">
        <v>99</v>
      </c>
      <c r="B828" s="2" t="s">
        <v>95</v>
      </c>
      <c r="C828" s="2">
        <v>3</v>
      </c>
      <c r="D828" s="13">
        <v>45870</v>
      </c>
      <c r="E828" s="3">
        <v>2697</v>
      </c>
      <c r="F828" s="3">
        <v>1266</v>
      </c>
      <c r="G828" s="17">
        <f>F828/E828</f>
        <v>0.46941045606229143</v>
      </c>
      <c r="H828" s="3">
        <v>1930</v>
      </c>
      <c r="I828" s="3">
        <f>F828*H828</f>
        <v>2443380</v>
      </c>
      <c r="J828" s="3">
        <v>543407</v>
      </c>
      <c r="K828" s="3">
        <f>I828+J828</f>
        <v>2986787</v>
      </c>
      <c r="L828" s="3">
        <v>2977092</v>
      </c>
      <c r="M828" s="3">
        <f>K828-L828</f>
        <v>9695</v>
      </c>
      <c r="N828" s="3">
        <f>I828/E828</f>
        <v>905.96218020022252</v>
      </c>
      <c r="O828" s="3">
        <f>M828/E828</f>
        <v>3.5947348906192067</v>
      </c>
      <c r="P828" s="18">
        <v>3.5</v>
      </c>
      <c r="Q828" s="2">
        <v>0</v>
      </c>
      <c r="R828" s="3">
        <v>52</v>
      </c>
    </row>
    <row r="829" spans="1:18" x14ac:dyDescent="0.2">
      <c r="A829" s="2" t="s">
        <v>99</v>
      </c>
      <c r="B829" s="2" t="s">
        <v>95</v>
      </c>
      <c r="C829" s="2">
        <v>3</v>
      </c>
      <c r="D829" s="13">
        <v>45901</v>
      </c>
      <c r="E829" s="3">
        <v>2610</v>
      </c>
      <c r="F829" s="3">
        <v>1404</v>
      </c>
      <c r="G829" s="17">
        <f>F829/E829</f>
        <v>0.53793103448275859</v>
      </c>
      <c r="H829" s="3">
        <v>1980</v>
      </c>
      <c r="I829" s="3">
        <f>F829*H829</f>
        <v>2779920</v>
      </c>
      <c r="J829" s="3">
        <v>1241219</v>
      </c>
      <c r="K829" s="3">
        <f>I829+J829</f>
        <v>4021139</v>
      </c>
      <c r="L829" s="3">
        <v>3067624</v>
      </c>
      <c r="M829" s="3">
        <f>K829-L829</f>
        <v>953515</v>
      </c>
      <c r="N829" s="3">
        <f>I829/E829</f>
        <v>1065.1034482758621</v>
      </c>
      <c r="O829" s="3">
        <f>M829/E829</f>
        <v>365.33141762452107</v>
      </c>
      <c r="P829" s="18">
        <v>3.8</v>
      </c>
      <c r="Q829" s="2">
        <v>2</v>
      </c>
      <c r="R829" s="3">
        <v>53</v>
      </c>
    </row>
    <row r="830" spans="1:18" x14ac:dyDescent="0.2">
      <c r="A830" s="2" t="s">
        <v>99</v>
      </c>
      <c r="B830" s="2" t="s">
        <v>95</v>
      </c>
      <c r="C830" s="2">
        <v>3</v>
      </c>
      <c r="D830" s="13">
        <v>45931</v>
      </c>
      <c r="E830" s="3">
        <v>2697</v>
      </c>
      <c r="F830" s="3">
        <v>1901</v>
      </c>
      <c r="G830" s="17">
        <f>F830/E830</f>
        <v>0.70485724879495737</v>
      </c>
      <c r="H830" s="3">
        <v>2370</v>
      </c>
      <c r="I830" s="3">
        <f>F830*H830</f>
        <v>4505370</v>
      </c>
      <c r="J830" s="3">
        <v>1116837</v>
      </c>
      <c r="K830" s="3">
        <f>I830+J830</f>
        <v>5622207</v>
      </c>
      <c r="L830" s="3">
        <v>3799319</v>
      </c>
      <c r="M830" s="3">
        <f>K830-L830</f>
        <v>1822888</v>
      </c>
      <c r="N830" s="3">
        <f>I830/E830</f>
        <v>1670.5116796440489</v>
      </c>
      <c r="O830" s="3">
        <f>M830/E830</f>
        <v>675.89469781238415</v>
      </c>
      <c r="P830" s="18">
        <v>3.6</v>
      </c>
      <c r="Q830" s="2">
        <v>0</v>
      </c>
      <c r="R830" s="3">
        <v>50</v>
      </c>
    </row>
    <row r="831" spans="1:18" x14ac:dyDescent="0.2">
      <c r="A831" s="2" t="s">
        <v>99</v>
      </c>
      <c r="B831" s="2" t="s">
        <v>95</v>
      </c>
      <c r="C831" s="2">
        <v>3</v>
      </c>
      <c r="D831" s="13">
        <v>45962</v>
      </c>
      <c r="E831" s="3">
        <v>2610</v>
      </c>
      <c r="F831" s="3">
        <v>1774</v>
      </c>
      <c r="G831" s="17">
        <f>F831/E831</f>
        <v>0.67969348659003836</v>
      </c>
      <c r="H831" s="3">
        <v>2330</v>
      </c>
      <c r="I831" s="3">
        <f>F831*H831</f>
        <v>4133420</v>
      </c>
      <c r="J831" s="3">
        <v>1414279</v>
      </c>
      <c r="K831" s="3">
        <f>I831+J831</f>
        <v>5547699</v>
      </c>
      <c r="L831" s="3">
        <v>3750159</v>
      </c>
      <c r="M831" s="3">
        <f>K831-L831</f>
        <v>1797540</v>
      </c>
      <c r="N831" s="3">
        <f>I831/E831</f>
        <v>1583.6858237547892</v>
      </c>
      <c r="O831" s="3">
        <f>M831/E831</f>
        <v>688.71264367816093</v>
      </c>
      <c r="P831" s="18">
        <v>3.6</v>
      </c>
      <c r="Q831" s="2">
        <v>5</v>
      </c>
      <c r="R831" s="3">
        <v>54</v>
      </c>
    </row>
    <row r="832" spans="1:18" x14ac:dyDescent="0.2">
      <c r="A832" s="2" t="s">
        <v>99</v>
      </c>
      <c r="B832" s="2" t="s">
        <v>95</v>
      </c>
      <c r="C832" s="2">
        <v>3</v>
      </c>
      <c r="D832" s="13">
        <v>45992</v>
      </c>
      <c r="E832" s="3">
        <v>2697</v>
      </c>
      <c r="F832" s="3">
        <v>2235</v>
      </c>
      <c r="G832" s="17">
        <f>F832/E832</f>
        <v>0.82869855394883207</v>
      </c>
      <c r="H832" s="3">
        <v>3120</v>
      </c>
      <c r="I832" s="3">
        <f>F832*H832</f>
        <v>6973200</v>
      </c>
      <c r="J832" s="3">
        <v>2684341</v>
      </c>
      <c r="K832" s="3">
        <f>I832+J832</f>
        <v>9657541</v>
      </c>
      <c r="L832" s="3">
        <v>4817085</v>
      </c>
      <c r="M832" s="3">
        <f>K832-L832</f>
        <v>4840456</v>
      </c>
      <c r="N832" s="3">
        <f>I832/E832</f>
        <v>2585.5394883203558</v>
      </c>
      <c r="O832" s="3">
        <f>M832/E832</f>
        <v>1794.7556544308491</v>
      </c>
      <c r="P832" s="18">
        <v>3.6</v>
      </c>
      <c r="Q832" s="2">
        <v>4</v>
      </c>
      <c r="R832" s="3">
        <v>51</v>
      </c>
    </row>
    <row r="833" spans="1:18" x14ac:dyDescent="0.2">
      <c r="A833" s="2" t="s">
        <v>99</v>
      </c>
      <c r="B833" s="2" t="s">
        <v>95</v>
      </c>
      <c r="C833" s="2">
        <v>3</v>
      </c>
      <c r="D833" s="13">
        <v>46023</v>
      </c>
      <c r="E833" s="3">
        <v>2697</v>
      </c>
      <c r="F833" s="3">
        <v>1803</v>
      </c>
      <c r="G833" s="17">
        <f>F833/E833</f>
        <v>0.66852057842046719</v>
      </c>
      <c r="H833" s="3">
        <v>2510</v>
      </c>
      <c r="I833" s="3">
        <f>F833*H833</f>
        <v>4525530</v>
      </c>
      <c r="J833" s="3">
        <v>1307187</v>
      </c>
      <c r="K833" s="3">
        <f>I833+J833</f>
        <v>5832717</v>
      </c>
      <c r="L833" s="3">
        <v>3866981</v>
      </c>
      <c r="M833" s="3">
        <f>K833-L833</f>
        <v>1965736</v>
      </c>
      <c r="N833" s="3">
        <f>I833/E833</f>
        <v>1677.9866518353726</v>
      </c>
      <c r="O833" s="3">
        <f>M833/E833</f>
        <v>728.86021505376345</v>
      </c>
      <c r="P833" s="18">
        <v>3.4</v>
      </c>
      <c r="Q833" s="2">
        <v>1</v>
      </c>
      <c r="R833" s="3">
        <v>51</v>
      </c>
    </row>
    <row r="834" spans="1:18" x14ac:dyDescent="0.2">
      <c r="A834" s="2" t="s">
        <v>99</v>
      </c>
      <c r="B834" s="2" t="s">
        <v>95</v>
      </c>
      <c r="C834" s="2">
        <v>3</v>
      </c>
      <c r="D834" s="13">
        <v>46054</v>
      </c>
      <c r="E834" s="3">
        <v>2436</v>
      </c>
      <c r="F834" s="3">
        <v>1713</v>
      </c>
      <c r="G834" s="17">
        <f>F834/E834</f>
        <v>0.70320197044334976</v>
      </c>
      <c r="H834" s="3">
        <v>2360</v>
      </c>
      <c r="I834" s="3">
        <f>F834*H834</f>
        <v>4042680</v>
      </c>
      <c r="J834" s="3">
        <v>1208550</v>
      </c>
      <c r="K834" s="3">
        <f>I834+J834</f>
        <v>5251230</v>
      </c>
      <c r="L834" s="3">
        <v>3481051</v>
      </c>
      <c r="M834" s="3">
        <f>K834-L834</f>
        <v>1770179</v>
      </c>
      <c r="N834" s="3">
        <f>I834/E834</f>
        <v>1659.5566502463055</v>
      </c>
      <c r="O834" s="3">
        <f>M834/E834</f>
        <v>726.67446633825944</v>
      </c>
      <c r="P834" s="18">
        <v>3.5</v>
      </c>
      <c r="Q834" s="2">
        <v>2</v>
      </c>
      <c r="R834" s="3">
        <v>54</v>
      </c>
    </row>
    <row r="835" spans="1:18" x14ac:dyDescent="0.2">
      <c r="A835" s="2" t="s">
        <v>99</v>
      </c>
      <c r="B835" s="2" t="s">
        <v>95</v>
      </c>
      <c r="C835" s="2">
        <v>3</v>
      </c>
      <c r="D835" s="13">
        <v>46082</v>
      </c>
      <c r="E835" s="3">
        <v>2697</v>
      </c>
      <c r="F835" s="3">
        <v>1782</v>
      </c>
      <c r="G835" s="17">
        <f>F835/E835</f>
        <v>0.660734149054505</v>
      </c>
      <c r="H835" s="3">
        <v>2460</v>
      </c>
      <c r="I835" s="3">
        <f>F835*H835</f>
        <v>4383720</v>
      </c>
      <c r="J835" s="3">
        <v>1346662</v>
      </c>
      <c r="K835" s="3">
        <f>I835+J835</f>
        <v>5730382</v>
      </c>
      <c r="L835" s="3">
        <v>3715208</v>
      </c>
      <c r="M835" s="3">
        <f>K835-L835</f>
        <v>2015174</v>
      </c>
      <c r="N835" s="3">
        <f>I835/E835</f>
        <v>1625.4060066740824</v>
      </c>
      <c r="O835" s="3">
        <f>M835/E835</f>
        <v>747.1909529106415</v>
      </c>
      <c r="P835" s="18">
        <v>3.6</v>
      </c>
      <c r="Q835" s="2">
        <v>1</v>
      </c>
      <c r="R835" s="3">
        <v>54</v>
      </c>
    </row>
    <row r="836" spans="1:18" x14ac:dyDescent="0.2">
      <c r="A836" s="2" t="s">
        <v>99</v>
      </c>
      <c r="B836" s="2" t="s">
        <v>95</v>
      </c>
      <c r="C836" s="2">
        <v>3</v>
      </c>
      <c r="D836" s="13">
        <v>46113</v>
      </c>
      <c r="E836" s="3">
        <v>2610</v>
      </c>
      <c r="F836" s="3">
        <v>2199</v>
      </c>
      <c r="G836" s="17">
        <f>F836/E836</f>
        <v>0.84252873563218389</v>
      </c>
      <c r="H836" s="3">
        <v>2980</v>
      </c>
      <c r="I836" s="3">
        <f>F836*H836</f>
        <v>6553020</v>
      </c>
      <c r="J836" s="3">
        <v>2481940</v>
      </c>
      <c r="K836" s="3">
        <f>I836+J836</f>
        <v>9034960</v>
      </c>
      <c r="L836" s="3">
        <v>4787055</v>
      </c>
      <c r="M836" s="3">
        <f>K836-L836</f>
        <v>4247905</v>
      </c>
      <c r="N836" s="3">
        <f>I836/E836</f>
        <v>2510.7356321839079</v>
      </c>
      <c r="O836" s="3">
        <f>M836/E836</f>
        <v>1627.5498084291187</v>
      </c>
      <c r="P836" s="18">
        <v>3.5</v>
      </c>
      <c r="Q836" s="2">
        <v>1</v>
      </c>
      <c r="R836" s="3">
        <v>53</v>
      </c>
    </row>
    <row r="837" spans="1:18" x14ac:dyDescent="0.2">
      <c r="A837" s="2" t="s">
        <v>99</v>
      </c>
      <c r="B837" s="2" t="s">
        <v>95</v>
      </c>
      <c r="C837" s="2">
        <v>3</v>
      </c>
      <c r="D837" s="13">
        <v>46143</v>
      </c>
      <c r="E837" s="3">
        <v>2697</v>
      </c>
      <c r="F837" s="3">
        <v>2065</v>
      </c>
      <c r="G837" s="17">
        <f>F837/E837</f>
        <v>0.76566555431961436</v>
      </c>
      <c r="H837" s="3">
        <v>3110</v>
      </c>
      <c r="I837" s="3">
        <f>F837*H837</f>
        <v>6422150</v>
      </c>
      <c r="J837" s="3">
        <v>1721564</v>
      </c>
      <c r="K837" s="3">
        <f>I837+J837</f>
        <v>8143714</v>
      </c>
      <c r="L837" s="3">
        <v>4431005</v>
      </c>
      <c r="M837" s="3">
        <f>K837-L837</f>
        <v>3712709</v>
      </c>
      <c r="N837" s="3">
        <f>I837/E837</f>
        <v>2381.2198739340006</v>
      </c>
      <c r="O837" s="3">
        <f>M837/E837</f>
        <v>1376.6069707081942</v>
      </c>
      <c r="P837" s="18">
        <v>3.3</v>
      </c>
      <c r="Q837" s="2">
        <v>1</v>
      </c>
      <c r="R837" s="3">
        <v>53</v>
      </c>
    </row>
    <row r="838" spans="1:18" x14ac:dyDescent="0.2">
      <c r="A838" s="2" t="s">
        <v>99</v>
      </c>
      <c r="B838" s="2" t="s">
        <v>95</v>
      </c>
      <c r="C838" s="2">
        <v>3</v>
      </c>
      <c r="D838" s="13">
        <v>46174</v>
      </c>
      <c r="E838" s="3">
        <v>2610</v>
      </c>
      <c r="F838" s="3">
        <v>1992</v>
      </c>
      <c r="G838" s="17">
        <f>F838/E838</f>
        <v>0.76321839080459775</v>
      </c>
      <c r="H838" s="3">
        <v>3160</v>
      </c>
      <c r="I838" s="3">
        <f>F838*H838</f>
        <v>6294720</v>
      </c>
      <c r="J838" s="3">
        <v>2292066</v>
      </c>
      <c r="K838" s="3">
        <f>I838+J838</f>
        <v>8586786</v>
      </c>
      <c r="L838" s="3">
        <v>4655187</v>
      </c>
      <c r="M838" s="3">
        <f>K838-L838</f>
        <v>3931599</v>
      </c>
      <c r="N838" s="3">
        <f>I838/E838</f>
        <v>2411.7701149425288</v>
      </c>
      <c r="O838" s="3">
        <f>M838/E838</f>
        <v>1506.3597701149424</v>
      </c>
      <c r="P838" s="18">
        <v>3.2</v>
      </c>
      <c r="Q838" s="2">
        <v>4</v>
      </c>
      <c r="R838" s="3">
        <v>55</v>
      </c>
    </row>
    <row r="839" spans="1:18" x14ac:dyDescent="0.2">
      <c r="A839" s="2" t="s">
        <v>99</v>
      </c>
      <c r="B839" s="2" t="s">
        <v>95</v>
      </c>
      <c r="C839" s="2">
        <v>3</v>
      </c>
      <c r="D839" s="13">
        <v>46204</v>
      </c>
      <c r="E839" s="3">
        <v>2697</v>
      </c>
      <c r="F839" s="3">
        <v>1282</v>
      </c>
      <c r="G839" s="17">
        <f>F839/E839</f>
        <v>0.47534297367445311</v>
      </c>
      <c r="H839" s="3">
        <v>2070</v>
      </c>
      <c r="I839" s="3">
        <f>F839*H839</f>
        <v>2653740</v>
      </c>
      <c r="J839" s="3">
        <v>1097473</v>
      </c>
      <c r="K839" s="3">
        <f>I839+J839</f>
        <v>3751213</v>
      </c>
      <c r="L839" s="3">
        <v>3077201</v>
      </c>
      <c r="M839" s="3">
        <f>K839-L839</f>
        <v>674012</v>
      </c>
      <c r="N839" s="3">
        <f>I839/E839</f>
        <v>983.95995550611792</v>
      </c>
      <c r="O839" s="3">
        <f>M839/E839</f>
        <v>249.91175380051911</v>
      </c>
      <c r="P839" s="18">
        <v>3.4</v>
      </c>
      <c r="Q839" s="2">
        <v>2</v>
      </c>
      <c r="R839" s="3">
        <v>52</v>
      </c>
    </row>
    <row r="840" spans="1:18" x14ac:dyDescent="0.2">
      <c r="A840" s="2" t="s">
        <v>99</v>
      </c>
      <c r="B840" s="2" t="s">
        <v>95</v>
      </c>
      <c r="C840" s="2">
        <v>3</v>
      </c>
      <c r="D840" s="13">
        <v>46235</v>
      </c>
      <c r="E840" s="3">
        <v>2697</v>
      </c>
      <c r="F840" s="3">
        <v>1340</v>
      </c>
      <c r="G840" s="17">
        <f>F840/E840</f>
        <v>0.49684835001853911</v>
      </c>
      <c r="H840" s="3">
        <v>2070</v>
      </c>
      <c r="I840" s="3">
        <f>F840*H840</f>
        <v>2773800</v>
      </c>
      <c r="J840" s="3">
        <v>897555</v>
      </c>
      <c r="K840" s="3">
        <f>I840+J840</f>
        <v>3671355</v>
      </c>
      <c r="L840" s="3">
        <v>2994531</v>
      </c>
      <c r="M840" s="3">
        <f>K840-L840</f>
        <v>676824</v>
      </c>
      <c r="N840" s="3">
        <f>I840/E840</f>
        <v>1028.476084538376</v>
      </c>
      <c r="O840" s="3">
        <f>M840/E840</f>
        <v>250.95439377085651</v>
      </c>
      <c r="P840" s="18">
        <v>3.5</v>
      </c>
      <c r="Q840" s="2">
        <v>2</v>
      </c>
      <c r="R840" s="3">
        <v>53</v>
      </c>
    </row>
    <row r="841" spans="1:18" x14ac:dyDescent="0.2">
      <c r="A841" s="2" t="s">
        <v>99</v>
      </c>
      <c r="B841" s="2" t="s">
        <v>95</v>
      </c>
      <c r="C841" s="2">
        <v>3</v>
      </c>
      <c r="D841" s="13">
        <v>46266</v>
      </c>
      <c r="E841" s="3">
        <v>2610</v>
      </c>
      <c r="F841" s="3">
        <v>1285</v>
      </c>
      <c r="G841" s="17">
        <f>F841/E841</f>
        <v>0.49233716475095785</v>
      </c>
      <c r="H841" s="3">
        <v>2070</v>
      </c>
      <c r="I841" s="3">
        <f>F841*H841</f>
        <v>2659950</v>
      </c>
      <c r="J841" s="3">
        <v>1087107</v>
      </c>
      <c r="K841" s="3">
        <f>I841+J841</f>
        <v>3747057</v>
      </c>
      <c r="L841" s="3">
        <v>2958276</v>
      </c>
      <c r="M841" s="3">
        <f>K841-L841</f>
        <v>788781</v>
      </c>
      <c r="N841" s="3">
        <f>I841/E841</f>
        <v>1019.1379310344828</v>
      </c>
      <c r="O841" s="3">
        <f>M841/E841</f>
        <v>302.21494252873561</v>
      </c>
      <c r="P841" s="18">
        <v>3.6</v>
      </c>
      <c r="Q841" s="2">
        <v>4</v>
      </c>
      <c r="R841" s="3">
        <v>52</v>
      </c>
    </row>
    <row r="842" spans="1:18" x14ac:dyDescent="0.2">
      <c r="A842" s="2" t="s">
        <v>101</v>
      </c>
      <c r="B842" s="2" t="s">
        <v>95</v>
      </c>
      <c r="C842" s="2">
        <v>4</v>
      </c>
      <c r="D842" s="13">
        <v>45566</v>
      </c>
      <c r="E842" s="3">
        <v>4557</v>
      </c>
      <c r="F842" s="3">
        <v>2891</v>
      </c>
      <c r="G842" s="17">
        <f>F842/E842</f>
        <v>0.63440860215053763</v>
      </c>
      <c r="H842" s="3">
        <v>4740</v>
      </c>
      <c r="I842" s="3">
        <f>F842*H842</f>
        <v>13703340</v>
      </c>
      <c r="J842" s="3">
        <v>5779531</v>
      </c>
      <c r="K842" s="3">
        <f>I842+J842</f>
        <v>19482871</v>
      </c>
      <c r="L842" s="3">
        <v>12473409</v>
      </c>
      <c r="M842" s="3">
        <f>K842-L842</f>
        <v>7009462</v>
      </c>
      <c r="N842" s="3">
        <f>I842/E842</f>
        <v>3007.0967741935483</v>
      </c>
      <c r="O842" s="3">
        <f>M842/E842</f>
        <v>1538.1746763221417</v>
      </c>
      <c r="P842" s="18">
        <v>4</v>
      </c>
      <c r="Q842" s="2">
        <v>3</v>
      </c>
      <c r="R842" s="3">
        <v>144</v>
      </c>
    </row>
    <row r="843" spans="1:18" x14ac:dyDescent="0.2">
      <c r="A843" s="2" t="s">
        <v>101</v>
      </c>
      <c r="B843" s="2" t="s">
        <v>95</v>
      </c>
      <c r="C843" s="2">
        <v>4</v>
      </c>
      <c r="D843" s="13">
        <v>45597</v>
      </c>
      <c r="E843" s="3">
        <v>4410</v>
      </c>
      <c r="F843" s="3">
        <v>2830</v>
      </c>
      <c r="G843" s="17">
        <f>F843/E843</f>
        <v>0.64172335600907027</v>
      </c>
      <c r="H843" s="3">
        <v>4780</v>
      </c>
      <c r="I843" s="3">
        <f>F843*H843</f>
        <v>13527400</v>
      </c>
      <c r="J843" s="3">
        <v>5088112</v>
      </c>
      <c r="K843" s="3">
        <f>I843+J843</f>
        <v>18615512</v>
      </c>
      <c r="L843" s="3">
        <v>11922049</v>
      </c>
      <c r="M843" s="3">
        <f>K843-L843</f>
        <v>6693463</v>
      </c>
      <c r="N843" s="3">
        <f>I843/E843</f>
        <v>3067.4376417233561</v>
      </c>
      <c r="O843" s="3">
        <f>M843/E843</f>
        <v>1517.7920634920636</v>
      </c>
      <c r="P843" s="18">
        <v>4.3</v>
      </c>
      <c r="Q843" s="2">
        <v>1</v>
      </c>
      <c r="R843" s="3">
        <v>142</v>
      </c>
    </row>
    <row r="844" spans="1:18" x14ac:dyDescent="0.2">
      <c r="A844" s="2" t="s">
        <v>101</v>
      </c>
      <c r="B844" s="2" t="s">
        <v>95</v>
      </c>
      <c r="C844" s="2">
        <v>4</v>
      </c>
      <c r="D844" s="13">
        <v>45627</v>
      </c>
      <c r="E844" s="3">
        <v>4557</v>
      </c>
      <c r="F844" s="3">
        <v>3284</v>
      </c>
      <c r="G844" s="17">
        <f>F844/E844</f>
        <v>0.72064955014263765</v>
      </c>
      <c r="H844" s="3">
        <v>6050</v>
      </c>
      <c r="I844" s="3">
        <f>F844*H844</f>
        <v>19868200</v>
      </c>
      <c r="J844" s="3">
        <v>5467656</v>
      </c>
      <c r="K844" s="3">
        <f>I844+J844</f>
        <v>25335856</v>
      </c>
      <c r="L844" s="3">
        <v>14902257</v>
      </c>
      <c r="M844" s="3">
        <f>K844-L844</f>
        <v>10433599</v>
      </c>
      <c r="N844" s="3">
        <f>I844/E844</f>
        <v>4359.9297783629581</v>
      </c>
      <c r="O844" s="3">
        <f>M844/E844</f>
        <v>2289.5762563089752</v>
      </c>
      <c r="P844" s="18">
        <v>3.7</v>
      </c>
      <c r="Q844" s="2">
        <v>3</v>
      </c>
      <c r="R844" s="3">
        <v>146</v>
      </c>
    </row>
    <row r="845" spans="1:18" x14ac:dyDescent="0.2">
      <c r="A845" s="2" t="s">
        <v>101</v>
      </c>
      <c r="B845" s="2" t="s">
        <v>95</v>
      </c>
      <c r="C845" s="2">
        <v>4</v>
      </c>
      <c r="D845" s="13">
        <v>45658</v>
      </c>
      <c r="E845" s="3">
        <v>4557</v>
      </c>
      <c r="F845" s="3">
        <v>2852</v>
      </c>
      <c r="G845" s="17">
        <f>F845/E845</f>
        <v>0.62585034013605445</v>
      </c>
      <c r="H845" s="3">
        <v>5000</v>
      </c>
      <c r="I845" s="3">
        <f>F845*H845</f>
        <v>14260000</v>
      </c>
      <c r="J845" s="3">
        <v>4923714</v>
      </c>
      <c r="K845" s="3">
        <f>I845+J845</f>
        <v>19183714</v>
      </c>
      <c r="L845" s="3">
        <v>12791915</v>
      </c>
      <c r="M845" s="3">
        <f>K845-L845</f>
        <v>6391799</v>
      </c>
      <c r="N845" s="3">
        <f>I845/E845</f>
        <v>3129.2517006802723</v>
      </c>
      <c r="O845" s="3">
        <f>M845/E845</f>
        <v>1402.633091946456</v>
      </c>
      <c r="P845" s="18">
        <v>4</v>
      </c>
      <c r="Q845" s="2">
        <v>1</v>
      </c>
      <c r="R845" s="3">
        <v>151</v>
      </c>
    </row>
    <row r="846" spans="1:18" x14ac:dyDescent="0.2">
      <c r="A846" s="2" t="s">
        <v>101</v>
      </c>
      <c r="B846" s="2" t="s">
        <v>95</v>
      </c>
      <c r="C846" s="2">
        <v>4</v>
      </c>
      <c r="D846" s="13">
        <v>45689</v>
      </c>
      <c r="E846" s="3">
        <v>4116</v>
      </c>
      <c r="F846" s="3">
        <v>2746</v>
      </c>
      <c r="G846" s="17">
        <f>F846/E846</f>
        <v>0.6671525753158406</v>
      </c>
      <c r="H846" s="3">
        <v>4830</v>
      </c>
      <c r="I846" s="3">
        <f>F846*H846</f>
        <v>13263180</v>
      </c>
      <c r="J846" s="3">
        <v>2932194</v>
      </c>
      <c r="K846" s="3">
        <f>I846+J846</f>
        <v>16195374</v>
      </c>
      <c r="L846" s="3">
        <v>11738280</v>
      </c>
      <c r="M846" s="3">
        <f>K846-L846</f>
        <v>4457094</v>
      </c>
      <c r="N846" s="3">
        <f>I846/E846</f>
        <v>3222.3469387755104</v>
      </c>
      <c r="O846" s="3">
        <f>M846/E846</f>
        <v>1082.8702623906706</v>
      </c>
      <c r="P846" s="18">
        <v>4.0999999999999996</v>
      </c>
      <c r="Q846" s="2">
        <v>3</v>
      </c>
      <c r="R846" s="3">
        <v>144</v>
      </c>
    </row>
    <row r="847" spans="1:18" x14ac:dyDescent="0.2">
      <c r="A847" s="2" t="s">
        <v>101</v>
      </c>
      <c r="B847" s="2" t="s">
        <v>95</v>
      </c>
      <c r="C847" s="2">
        <v>4</v>
      </c>
      <c r="D847" s="13">
        <v>45717</v>
      </c>
      <c r="E847" s="3">
        <v>4557</v>
      </c>
      <c r="F847" s="3">
        <v>2987</v>
      </c>
      <c r="G847" s="17">
        <f>F847/E847</f>
        <v>0.65547509326311171</v>
      </c>
      <c r="H847" s="3">
        <v>4900</v>
      </c>
      <c r="I847" s="3">
        <f>F847*H847</f>
        <v>14636300</v>
      </c>
      <c r="J847" s="3">
        <v>4491493</v>
      </c>
      <c r="K847" s="3">
        <f>I847+J847</f>
        <v>19127793</v>
      </c>
      <c r="L847" s="3">
        <v>12558687</v>
      </c>
      <c r="M847" s="3">
        <f>K847-L847</f>
        <v>6569106</v>
      </c>
      <c r="N847" s="3">
        <f>I847/E847</f>
        <v>3211.8279569892475</v>
      </c>
      <c r="O847" s="3">
        <f>M847/E847</f>
        <v>1441.5418038183016</v>
      </c>
      <c r="P847" s="18">
        <v>4.0999999999999996</v>
      </c>
      <c r="Q847" s="2">
        <v>3</v>
      </c>
      <c r="R847" s="3">
        <v>141</v>
      </c>
    </row>
    <row r="848" spans="1:18" x14ac:dyDescent="0.2">
      <c r="A848" s="2" t="s">
        <v>101</v>
      </c>
      <c r="B848" s="2" t="s">
        <v>95</v>
      </c>
      <c r="C848" s="2">
        <v>4</v>
      </c>
      <c r="D848" s="13">
        <v>45748</v>
      </c>
      <c r="E848" s="3">
        <v>4410</v>
      </c>
      <c r="F848" s="3">
        <v>3304</v>
      </c>
      <c r="G848" s="17">
        <f>F848/E848</f>
        <v>0.74920634920634921</v>
      </c>
      <c r="H848" s="3">
        <v>6240</v>
      </c>
      <c r="I848" s="3">
        <f>F848*H848</f>
        <v>20616960</v>
      </c>
      <c r="J848" s="3">
        <v>6490383</v>
      </c>
      <c r="K848" s="3">
        <f>I848+J848</f>
        <v>27107343</v>
      </c>
      <c r="L848" s="3">
        <v>14584509</v>
      </c>
      <c r="M848" s="3">
        <f>K848-L848</f>
        <v>12522834</v>
      </c>
      <c r="N848" s="3">
        <f>I848/E848</f>
        <v>4675.0476190476193</v>
      </c>
      <c r="O848" s="3">
        <f>M848/E848</f>
        <v>2839.6448979591837</v>
      </c>
      <c r="P848" s="18">
        <v>4.0999999999999996</v>
      </c>
      <c r="Q848" s="2">
        <v>1</v>
      </c>
      <c r="R848" s="3">
        <v>141</v>
      </c>
    </row>
    <row r="849" spans="1:18" x14ac:dyDescent="0.2">
      <c r="A849" s="2" t="s">
        <v>101</v>
      </c>
      <c r="B849" s="2" t="s">
        <v>95</v>
      </c>
      <c r="C849" s="2">
        <v>4</v>
      </c>
      <c r="D849" s="13">
        <v>45778</v>
      </c>
      <c r="E849" s="3">
        <v>4557</v>
      </c>
      <c r="F849" s="3">
        <v>3514</v>
      </c>
      <c r="G849" s="17">
        <f>F849/E849</f>
        <v>0.77112135176651309</v>
      </c>
      <c r="H849" s="3">
        <v>6410</v>
      </c>
      <c r="I849" s="3">
        <f>F849*H849</f>
        <v>22524740</v>
      </c>
      <c r="J849" s="3">
        <v>7348026</v>
      </c>
      <c r="K849" s="3">
        <f>I849+J849</f>
        <v>29872766</v>
      </c>
      <c r="L849" s="3">
        <v>17157009</v>
      </c>
      <c r="M849" s="3">
        <f>K849-L849</f>
        <v>12715757</v>
      </c>
      <c r="N849" s="3">
        <f>I849/E849</f>
        <v>4942.8878648233485</v>
      </c>
      <c r="O849" s="3">
        <f>M849/E849</f>
        <v>2790.3789773974104</v>
      </c>
      <c r="P849" s="18">
        <v>4.0999999999999996</v>
      </c>
      <c r="Q849" s="2">
        <v>4</v>
      </c>
      <c r="R849" s="3">
        <v>149</v>
      </c>
    </row>
    <row r="850" spans="1:18" x14ac:dyDescent="0.2">
      <c r="A850" s="2" t="s">
        <v>101</v>
      </c>
      <c r="B850" s="2" t="s">
        <v>95</v>
      </c>
      <c r="C850" s="2">
        <v>4</v>
      </c>
      <c r="D850" s="13">
        <v>45809</v>
      </c>
      <c r="E850" s="3">
        <v>4410</v>
      </c>
      <c r="F850" s="3">
        <v>3342</v>
      </c>
      <c r="G850" s="17">
        <f>F850/E850</f>
        <v>0.7578231292517007</v>
      </c>
      <c r="H850" s="3">
        <v>6050</v>
      </c>
      <c r="I850" s="3">
        <f>F850*H850</f>
        <v>20219100</v>
      </c>
      <c r="J850" s="3">
        <v>6938083</v>
      </c>
      <c r="K850" s="3">
        <f>I850+J850</f>
        <v>27157183</v>
      </c>
      <c r="L850" s="3">
        <v>15799407</v>
      </c>
      <c r="M850" s="3">
        <f>K850-L850</f>
        <v>11357776</v>
      </c>
      <c r="N850" s="3">
        <f>I850/E850</f>
        <v>4584.8299319727894</v>
      </c>
      <c r="O850" s="3">
        <f>M850/E850</f>
        <v>2575.4594104308389</v>
      </c>
      <c r="P850" s="18">
        <v>4</v>
      </c>
      <c r="Q850" s="2">
        <v>3</v>
      </c>
      <c r="R850" s="3">
        <v>153</v>
      </c>
    </row>
    <row r="851" spans="1:18" x14ac:dyDescent="0.2">
      <c r="A851" s="2" t="s">
        <v>101</v>
      </c>
      <c r="B851" s="2" t="s">
        <v>95</v>
      </c>
      <c r="C851" s="2">
        <v>4</v>
      </c>
      <c r="D851" s="13">
        <v>45839</v>
      </c>
      <c r="E851" s="3">
        <v>4557</v>
      </c>
      <c r="F851" s="3">
        <v>1985</v>
      </c>
      <c r="G851" s="17">
        <f>F851/E851</f>
        <v>0.43559359227561995</v>
      </c>
      <c r="H851" s="3">
        <v>3950</v>
      </c>
      <c r="I851" s="3">
        <f>F851*H851</f>
        <v>7840750</v>
      </c>
      <c r="J851" s="3">
        <v>2203942</v>
      </c>
      <c r="K851" s="3">
        <f>I851+J851</f>
        <v>10044692</v>
      </c>
      <c r="L851" s="3">
        <v>10346286</v>
      </c>
      <c r="M851" s="3">
        <f>K851-L851</f>
        <v>-301594</v>
      </c>
      <c r="N851" s="3">
        <f>I851/E851</f>
        <v>1720.5946894886988</v>
      </c>
      <c r="O851" s="3">
        <f>M851/E851</f>
        <v>-66.182576256308977</v>
      </c>
      <c r="P851" s="18">
        <v>4</v>
      </c>
      <c r="Q851" s="2">
        <v>3</v>
      </c>
      <c r="R851" s="3">
        <v>154</v>
      </c>
    </row>
    <row r="852" spans="1:18" x14ac:dyDescent="0.2">
      <c r="A852" s="2" t="s">
        <v>101</v>
      </c>
      <c r="B852" s="2" t="s">
        <v>95</v>
      </c>
      <c r="C852" s="2">
        <v>4</v>
      </c>
      <c r="D852" s="13">
        <v>45870</v>
      </c>
      <c r="E852" s="3">
        <v>4557</v>
      </c>
      <c r="F852" s="3">
        <v>2204</v>
      </c>
      <c r="G852" s="17">
        <f>F852/E852</f>
        <v>0.48365152512617948</v>
      </c>
      <c r="H852" s="3">
        <v>3850</v>
      </c>
      <c r="I852" s="3">
        <f>F852*H852</f>
        <v>8485400</v>
      </c>
      <c r="J852" s="3">
        <v>3172980</v>
      </c>
      <c r="K852" s="3">
        <f>I852+J852</f>
        <v>11658380</v>
      </c>
      <c r="L852" s="3">
        <v>10458126</v>
      </c>
      <c r="M852" s="3">
        <f>K852-L852</f>
        <v>1200254</v>
      </c>
      <c r="N852" s="3">
        <f>I852/E852</f>
        <v>1862.0583717357911</v>
      </c>
      <c r="O852" s="3">
        <f>M852/E852</f>
        <v>263.38687733157781</v>
      </c>
      <c r="P852" s="18">
        <v>4.0999999999999996</v>
      </c>
      <c r="Q852" s="2">
        <v>1</v>
      </c>
      <c r="R852" s="3">
        <v>142</v>
      </c>
    </row>
    <row r="853" spans="1:18" x14ac:dyDescent="0.2">
      <c r="A853" s="2" t="s">
        <v>101</v>
      </c>
      <c r="B853" s="2" t="s">
        <v>95</v>
      </c>
      <c r="C853" s="2">
        <v>4</v>
      </c>
      <c r="D853" s="13">
        <v>45901</v>
      </c>
      <c r="E853" s="3">
        <v>4410</v>
      </c>
      <c r="F853" s="3">
        <v>2011</v>
      </c>
      <c r="G853" s="17">
        <f>F853/E853</f>
        <v>0.4560090702947846</v>
      </c>
      <c r="H853" s="3">
        <v>4160</v>
      </c>
      <c r="I853" s="3">
        <f>F853*H853</f>
        <v>8365760</v>
      </c>
      <c r="J853" s="3">
        <v>1856384</v>
      </c>
      <c r="K853" s="3">
        <f>I853+J853</f>
        <v>10222144</v>
      </c>
      <c r="L853" s="3">
        <v>9376289</v>
      </c>
      <c r="M853" s="3">
        <f>K853-L853</f>
        <v>845855</v>
      </c>
      <c r="N853" s="3">
        <f>I853/E853</f>
        <v>1896.9977324263039</v>
      </c>
      <c r="O853" s="3">
        <f>M853/E853</f>
        <v>191.80385487528343</v>
      </c>
      <c r="P853" s="18">
        <v>4.3</v>
      </c>
      <c r="Q853" s="2">
        <v>4</v>
      </c>
      <c r="R853" s="3">
        <v>146</v>
      </c>
    </row>
    <row r="854" spans="1:18" x14ac:dyDescent="0.2">
      <c r="A854" s="2" t="s">
        <v>101</v>
      </c>
      <c r="B854" s="2" t="s">
        <v>95</v>
      </c>
      <c r="C854" s="2">
        <v>4</v>
      </c>
      <c r="D854" s="13">
        <v>45931</v>
      </c>
      <c r="E854" s="3">
        <v>4557</v>
      </c>
      <c r="F854" s="3">
        <v>2927</v>
      </c>
      <c r="G854" s="17">
        <f>F854/E854</f>
        <v>0.64230853631775287</v>
      </c>
      <c r="H854" s="3">
        <v>5000</v>
      </c>
      <c r="I854" s="3">
        <f>F854*H854</f>
        <v>14635000</v>
      </c>
      <c r="J854" s="3">
        <v>6362334</v>
      </c>
      <c r="K854" s="3">
        <f>I854+J854</f>
        <v>20997334</v>
      </c>
      <c r="L854" s="3">
        <v>13503490</v>
      </c>
      <c r="M854" s="3">
        <f>K854-L854</f>
        <v>7493844</v>
      </c>
      <c r="N854" s="3">
        <f>I854/E854</f>
        <v>3211.5426815887645</v>
      </c>
      <c r="O854" s="3">
        <f>M854/E854</f>
        <v>1644.4687294272549</v>
      </c>
      <c r="P854" s="18">
        <v>4</v>
      </c>
      <c r="Q854" s="2">
        <v>4</v>
      </c>
      <c r="R854" s="3">
        <v>141</v>
      </c>
    </row>
    <row r="855" spans="1:18" x14ac:dyDescent="0.2">
      <c r="A855" s="2" t="s">
        <v>101</v>
      </c>
      <c r="B855" s="2" t="s">
        <v>95</v>
      </c>
      <c r="C855" s="2">
        <v>4</v>
      </c>
      <c r="D855" s="13">
        <v>45962</v>
      </c>
      <c r="E855" s="3">
        <v>4410</v>
      </c>
      <c r="F855" s="3">
        <v>2932</v>
      </c>
      <c r="G855" s="17">
        <f>F855/E855</f>
        <v>0.66485260770975052</v>
      </c>
      <c r="H855" s="3">
        <v>5100</v>
      </c>
      <c r="I855" s="3">
        <f>F855*H855</f>
        <v>14953200</v>
      </c>
      <c r="J855" s="3">
        <v>5616114</v>
      </c>
      <c r="K855" s="3">
        <f>I855+J855</f>
        <v>20569314</v>
      </c>
      <c r="L855" s="3">
        <v>13076901</v>
      </c>
      <c r="M855" s="3">
        <f>K855-L855</f>
        <v>7492413</v>
      </c>
      <c r="N855" s="3">
        <f>I855/E855</f>
        <v>3390.7482993197277</v>
      </c>
      <c r="O855" s="3">
        <f>M855/E855</f>
        <v>1698.9598639455783</v>
      </c>
      <c r="P855" s="18">
        <v>4.0999999999999996</v>
      </c>
      <c r="Q855" s="2">
        <v>4</v>
      </c>
      <c r="R855" s="3">
        <v>147</v>
      </c>
    </row>
    <row r="856" spans="1:18" x14ac:dyDescent="0.2">
      <c r="A856" s="2" t="s">
        <v>101</v>
      </c>
      <c r="B856" s="2" t="s">
        <v>95</v>
      </c>
      <c r="C856" s="2">
        <v>4</v>
      </c>
      <c r="D856" s="13">
        <v>45992</v>
      </c>
      <c r="E856" s="3">
        <v>4557</v>
      </c>
      <c r="F856" s="3">
        <v>3600</v>
      </c>
      <c r="G856" s="17">
        <f>F856/E856</f>
        <v>0.78999341672152734</v>
      </c>
      <c r="H856" s="3">
        <v>6380</v>
      </c>
      <c r="I856" s="3">
        <f>F856*H856</f>
        <v>22968000</v>
      </c>
      <c r="J856" s="3">
        <v>8180164</v>
      </c>
      <c r="K856" s="3">
        <f>I856+J856</f>
        <v>31148164</v>
      </c>
      <c r="L856" s="3">
        <v>17336514</v>
      </c>
      <c r="M856" s="3">
        <f>K856-L856</f>
        <v>13811650</v>
      </c>
      <c r="N856" s="3">
        <f>I856/E856</f>
        <v>5040.157998683344</v>
      </c>
      <c r="O856" s="3">
        <f>M856/E856</f>
        <v>3030.8646039060786</v>
      </c>
      <c r="P856" s="18">
        <v>4.0999999999999996</v>
      </c>
      <c r="Q856" s="2">
        <v>1</v>
      </c>
      <c r="R856" s="3">
        <v>153</v>
      </c>
    </row>
    <row r="857" spans="1:18" x14ac:dyDescent="0.2">
      <c r="A857" s="2" t="s">
        <v>101</v>
      </c>
      <c r="B857" s="2" t="s">
        <v>95</v>
      </c>
      <c r="C857" s="2">
        <v>4</v>
      </c>
      <c r="D857" s="13">
        <v>46023</v>
      </c>
      <c r="E857" s="3">
        <v>4557</v>
      </c>
      <c r="F857" s="3">
        <v>3115</v>
      </c>
      <c r="G857" s="17">
        <f>F857/E857</f>
        <v>0.68356374807987708</v>
      </c>
      <c r="H857" s="3">
        <v>5120</v>
      </c>
      <c r="I857" s="3">
        <f>F857*H857</f>
        <v>15948800</v>
      </c>
      <c r="J857" s="3">
        <v>5618451</v>
      </c>
      <c r="K857" s="3">
        <f>I857+J857</f>
        <v>21567251</v>
      </c>
      <c r="L857" s="3">
        <v>13056734</v>
      </c>
      <c r="M857" s="3">
        <f>K857-L857</f>
        <v>8510517</v>
      </c>
      <c r="N857" s="3">
        <f>I857/E857</f>
        <v>3499.8463901689706</v>
      </c>
      <c r="O857" s="3">
        <f>M857/E857</f>
        <v>1867.5701119157341</v>
      </c>
      <c r="P857" s="18">
        <v>4.0999999999999996</v>
      </c>
      <c r="Q857" s="2">
        <v>2</v>
      </c>
      <c r="R857" s="3">
        <v>147</v>
      </c>
    </row>
    <row r="858" spans="1:18" x14ac:dyDescent="0.2">
      <c r="A858" s="2" t="s">
        <v>101</v>
      </c>
      <c r="B858" s="2" t="s">
        <v>95</v>
      </c>
      <c r="C858" s="2">
        <v>4</v>
      </c>
      <c r="D858" s="13">
        <v>46054</v>
      </c>
      <c r="E858" s="3">
        <v>4116</v>
      </c>
      <c r="F858" s="3">
        <v>2612</v>
      </c>
      <c r="G858" s="17">
        <f>F858/E858</f>
        <v>0.63459669582118561</v>
      </c>
      <c r="H858" s="3">
        <v>5010</v>
      </c>
      <c r="I858" s="3">
        <f>F858*H858</f>
        <v>13086120</v>
      </c>
      <c r="J858" s="3">
        <v>5154877</v>
      </c>
      <c r="K858" s="3">
        <f>I858+J858</f>
        <v>18240997</v>
      </c>
      <c r="L858" s="3">
        <v>12445269</v>
      </c>
      <c r="M858" s="3">
        <f>K858-L858</f>
        <v>5795728</v>
      </c>
      <c r="N858" s="3">
        <f>I858/E858</f>
        <v>3179.32944606414</v>
      </c>
      <c r="O858" s="3">
        <f>M858/E858</f>
        <v>1408.0971817298348</v>
      </c>
      <c r="P858" s="18">
        <v>4.2</v>
      </c>
      <c r="Q858" s="2">
        <v>4</v>
      </c>
      <c r="R858" s="3">
        <v>152</v>
      </c>
    </row>
    <row r="859" spans="1:18" x14ac:dyDescent="0.2">
      <c r="A859" s="2" t="s">
        <v>101</v>
      </c>
      <c r="B859" s="2" t="s">
        <v>95</v>
      </c>
      <c r="C859" s="2">
        <v>4</v>
      </c>
      <c r="D859" s="13">
        <v>46082</v>
      </c>
      <c r="E859" s="3">
        <v>4557</v>
      </c>
      <c r="F859" s="3">
        <v>2876</v>
      </c>
      <c r="G859" s="17">
        <f>F859/E859</f>
        <v>0.63111696291419794</v>
      </c>
      <c r="H859" s="3">
        <v>5180</v>
      </c>
      <c r="I859" s="3">
        <f>F859*H859</f>
        <v>14897680</v>
      </c>
      <c r="J859" s="3">
        <v>5648794</v>
      </c>
      <c r="K859" s="3">
        <f>I859+J859</f>
        <v>20546474</v>
      </c>
      <c r="L859" s="3">
        <v>12680090</v>
      </c>
      <c r="M859" s="3">
        <f>K859-L859</f>
        <v>7866384</v>
      </c>
      <c r="N859" s="3">
        <f>I859/E859</f>
        <v>3269.1858678955455</v>
      </c>
      <c r="O859" s="3">
        <f>M859/E859</f>
        <v>1726.2198815009874</v>
      </c>
      <c r="P859" s="18">
        <v>3.8</v>
      </c>
      <c r="Q859" s="2">
        <v>1</v>
      </c>
      <c r="R859" s="3">
        <v>142</v>
      </c>
    </row>
    <row r="860" spans="1:18" x14ac:dyDescent="0.2">
      <c r="A860" s="2" t="s">
        <v>101</v>
      </c>
      <c r="B860" s="2" t="s">
        <v>95</v>
      </c>
      <c r="C860" s="2">
        <v>4</v>
      </c>
      <c r="D860" s="13">
        <v>46113</v>
      </c>
      <c r="E860" s="3">
        <v>4410</v>
      </c>
      <c r="F860" s="3">
        <v>3402</v>
      </c>
      <c r="G860" s="17">
        <f>F860/E860</f>
        <v>0.77142857142857146</v>
      </c>
      <c r="H860" s="3">
        <v>6430</v>
      </c>
      <c r="I860" s="3">
        <f>F860*H860</f>
        <v>21874860</v>
      </c>
      <c r="J860" s="3">
        <v>8653961</v>
      </c>
      <c r="K860" s="3">
        <f>I860+J860</f>
        <v>30528821</v>
      </c>
      <c r="L860" s="3">
        <v>16060638</v>
      </c>
      <c r="M860" s="3">
        <f>K860-L860</f>
        <v>14468183</v>
      </c>
      <c r="N860" s="3">
        <f>I860/E860</f>
        <v>4960.2857142857147</v>
      </c>
      <c r="O860" s="3">
        <f>M860/E860</f>
        <v>3280.767120181406</v>
      </c>
      <c r="P860" s="18">
        <v>4</v>
      </c>
      <c r="Q860" s="2">
        <v>5</v>
      </c>
      <c r="R860" s="3">
        <v>149</v>
      </c>
    </row>
    <row r="861" spans="1:18" x14ac:dyDescent="0.2">
      <c r="A861" s="2" t="s">
        <v>101</v>
      </c>
      <c r="B861" s="2" t="s">
        <v>95</v>
      </c>
      <c r="C861" s="2">
        <v>4</v>
      </c>
      <c r="D861" s="13">
        <v>46143</v>
      </c>
      <c r="E861" s="3">
        <v>4557</v>
      </c>
      <c r="F861" s="3">
        <v>3425</v>
      </c>
      <c r="G861" s="17">
        <f>F861/E861</f>
        <v>0.75159095896423089</v>
      </c>
      <c r="H861" s="3">
        <v>6430</v>
      </c>
      <c r="I861" s="3">
        <f>F861*H861</f>
        <v>22022750</v>
      </c>
      <c r="J861" s="3">
        <v>6210705</v>
      </c>
      <c r="K861" s="3">
        <f>I861+J861</f>
        <v>28233455</v>
      </c>
      <c r="L861" s="3">
        <v>15593138</v>
      </c>
      <c r="M861" s="3">
        <f>K861-L861</f>
        <v>12640317</v>
      </c>
      <c r="N861" s="3">
        <f>I861/E861</f>
        <v>4832.7298661400046</v>
      </c>
      <c r="O861" s="3">
        <f>M861/E861</f>
        <v>2773.8242264647793</v>
      </c>
      <c r="P861" s="18">
        <v>4.2</v>
      </c>
      <c r="Q861" s="2">
        <v>3</v>
      </c>
      <c r="R861" s="3">
        <v>154</v>
      </c>
    </row>
    <row r="862" spans="1:18" x14ac:dyDescent="0.2">
      <c r="A862" s="2" t="s">
        <v>101</v>
      </c>
      <c r="B862" s="2" t="s">
        <v>95</v>
      </c>
      <c r="C862" s="2">
        <v>4</v>
      </c>
      <c r="D862" s="13">
        <v>46174</v>
      </c>
      <c r="E862" s="3">
        <v>4410</v>
      </c>
      <c r="F862" s="3">
        <v>3634</v>
      </c>
      <c r="G862" s="17">
        <f>F862/E862</f>
        <v>0.8240362811791383</v>
      </c>
      <c r="H862" s="3">
        <v>6280</v>
      </c>
      <c r="I862" s="3">
        <f>F862*H862</f>
        <v>22821520</v>
      </c>
      <c r="J862" s="3">
        <v>8731279</v>
      </c>
      <c r="K862" s="3">
        <f>I862+J862</f>
        <v>31552799</v>
      </c>
      <c r="L862" s="3">
        <v>17317938</v>
      </c>
      <c r="M862" s="3">
        <f>K862-L862</f>
        <v>14234861</v>
      </c>
      <c r="N862" s="3">
        <f>I862/E862</f>
        <v>5174.9478458049889</v>
      </c>
      <c r="O862" s="3">
        <f>M862/E862</f>
        <v>3227.8596371882086</v>
      </c>
      <c r="P862" s="18">
        <v>4.0999999999999996</v>
      </c>
      <c r="Q862" s="2">
        <v>4</v>
      </c>
      <c r="R862" s="3">
        <v>151</v>
      </c>
    </row>
    <row r="863" spans="1:18" x14ac:dyDescent="0.2">
      <c r="A863" s="2" t="s">
        <v>101</v>
      </c>
      <c r="B863" s="2" t="s">
        <v>95</v>
      </c>
      <c r="C863" s="2">
        <v>4</v>
      </c>
      <c r="D863" s="13">
        <v>46204</v>
      </c>
      <c r="E863" s="3">
        <v>4557</v>
      </c>
      <c r="F863" s="3">
        <v>2399</v>
      </c>
      <c r="G863" s="17">
        <f>F863/E863</f>
        <v>0.52644283519859558</v>
      </c>
      <c r="H863" s="3">
        <v>4180</v>
      </c>
      <c r="I863" s="3">
        <f>F863*H863</f>
        <v>10027820</v>
      </c>
      <c r="J863" s="3">
        <v>4265173</v>
      </c>
      <c r="K863" s="3">
        <f>I863+J863</f>
        <v>14292993</v>
      </c>
      <c r="L863" s="3">
        <v>10867977</v>
      </c>
      <c r="M863" s="3">
        <f>K863-L863</f>
        <v>3425016</v>
      </c>
      <c r="N863" s="3">
        <f>I863/E863</f>
        <v>2200.5310511301295</v>
      </c>
      <c r="O863" s="3">
        <f>M863/E863</f>
        <v>751.59447004608296</v>
      </c>
      <c r="P863" s="18">
        <v>4.3</v>
      </c>
      <c r="Q863" s="2">
        <v>3</v>
      </c>
      <c r="R863" s="3">
        <v>147</v>
      </c>
    </row>
    <row r="864" spans="1:18" x14ac:dyDescent="0.2">
      <c r="A864" s="2" t="s">
        <v>101</v>
      </c>
      <c r="B864" s="2" t="s">
        <v>95</v>
      </c>
      <c r="C864" s="2">
        <v>4</v>
      </c>
      <c r="D864" s="13">
        <v>46235</v>
      </c>
      <c r="E864" s="3">
        <v>4557</v>
      </c>
      <c r="F864" s="3">
        <v>2238</v>
      </c>
      <c r="G864" s="17">
        <f>F864/E864</f>
        <v>0.4911125740618828</v>
      </c>
      <c r="H864" s="3">
        <v>4160</v>
      </c>
      <c r="I864" s="3">
        <f>F864*H864</f>
        <v>9310080</v>
      </c>
      <c r="J864" s="3">
        <v>3950277</v>
      </c>
      <c r="K864" s="3">
        <f>I864+J864</f>
        <v>13260357</v>
      </c>
      <c r="L864" s="3">
        <v>10414366</v>
      </c>
      <c r="M864" s="3">
        <f>K864-L864</f>
        <v>2845991</v>
      </c>
      <c r="N864" s="3">
        <f>I864/E864</f>
        <v>2043.0283080974325</v>
      </c>
      <c r="O864" s="3">
        <f>M864/E864</f>
        <v>624.53170945797672</v>
      </c>
      <c r="P864" s="18">
        <v>4.0999999999999996</v>
      </c>
      <c r="Q864" s="2">
        <v>0</v>
      </c>
      <c r="R864" s="3">
        <v>154</v>
      </c>
    </row>
    <row r="865" spans="1:18" x14ac:dyDescent="0.2">
      <c r="A865" s="2" t="s">
        <v>101</v>
      </c>
      <c r="B865" s="2" t="s">
        <v>95</v>
      </c>
      <c r="C865" s="2">
        <v>4</v>
      </c>
      <c r="D865" s="13">
        <v>46266</v>
      </c>
      <c r="E865" s="3">
        <v>4410</v>
      </c>
      <c r="F865" s="3">
        <v>2472</v>
      </c>
      <c r="G865" s="17">
        <f>F865/E865</f>
        <v>0.56054421768707485</v>
      </c>
      <c r="H865" s="3">
        <v>4300</v>
      </c>
      <c r="I865" s="3">
        <f>F865*H865</f>
        <v>10629600</v>
      </c>
      <c r="J865" s="3">
        <v>4685174</v>
      </c>
      <c r="K865" s="3">
        <f>I865+J865</f>
        <v>15314774</v>
      </c>
      <c r="L865" s="3">
        <v>11957518</v>
      </c>
      <c r="M865" s="3">
        <f>K865-L865</f>
        <v>3357256</v>
      </c>
      <c r="N865" s="3">
        <f>I865/E865</f>
        <v>2410.3401360544217</v>
      </c>
      <c r="O865" s="3">
        <f>M865/E865</f>
        <v>761.28253968253966</v>
      </c>
      <c r="P865" s="18">
        <v>4.2</v>
      </c>
      <c r="Q865" s="2">
        <v>2</v>
      </c>
      <c r="R865" s="3">
        <v>151</v>
      </c>
    </row>
    <row r="866" spans="1:18" x14ac:dyDescent="0.2">
      <c r="A866" s="2" t="s">
        <v>103</v>
      </c>
      <c r="B866" s="2" t="s">
        <v>105</v>
      </c>
      <c r="C866" s="2">
        <v>3</v>
      </c>
      <c r="D866" s="13">
        <v>45566</v>
      </c>
      <c r="E866" s="3">
        <v>2263</v>
      </c>
      <c r="F866" s="3">
        <v>1571</v>
      </c>
      <c r="G866" s="17">
        <f>F866/E866</f>
        <v>0.69421122403888647</v>
      </c>
      <c r="H866" s="3">
        <v>2880</v>
      </c>
      <c r="I866" s="3">
        <f>F866*H866</f>
        <v>4524480</v>
      </c>
      <c r="J866" s="3">
        <v>1849494</v>
      </c>
      <c r="K866" s="3">
        <f>I866+J866</f>
        <v>6373974</v>
      </c>
      <c r="L866" s="3">
        <v>4114714</v>
      </c>
      <c r="M866" s="3">
        <f>K866-L866</f>
        <v>2259260</v>
      </c>
      <c r="N866" s="3">
        <f>I866/E866</f>
        <v>1999.3283252319929</v>
      </c>
      <c r="O866" s="3">
        <f>M866/E866</f>
        <v>998.34732655766686</v>
      </c>
      <c r="P866" s="18">
        <v>3.4</v>
      </c>
      <c r="Q866" s="2">
        <v>0</v>
      </c>
      <c r="R866" s="3">
        <v>45</v>
      </c>
    </row>
    <row r="867" spans="1:18" x14ac:dyDescent="0.2">
      <c r="A867" s="2" t="s">
        <v>103</v>
      </c>
      <c r="B867" s="2" t="s">
        <v>105</v>
      </c>
      <c r="C867" s="2">
        <v>3</v>
      </c>
      <c r="D867" s="13">
        <v>45597</v>
      </c>
      <c r="E867" s="3">
        <v>2190</v>
      </c>
      <c r="F867" s="3">
        <v>1559</v>
      </c>
      <c r="G867" s="17">
        <f>F867/E867</f>
        <v>0.71187214611872152</v>
      </c>
      <c r="H867" s="3">
        <v>2710</v>
      </c>
      <c r="I867" s="3">
        <f>F867*H867</f>
        <v>4224890</v>
      </c>
      <c r="J867" s="3">
        <v>1225916</v>
      </c>
      <c r="K867" s="3">
        <f>I867+J867</f>
        <v>5450806</v>
      </c>
      <c r="L867" s="3">
        <v>3532221</v>
      </c>
      <c r="M867" s="3">
        <f>K867-L867</f>
        <v>1918585</v>
      </c>
      <c r="N867" s="3">
        <f>I867/E867</f>
        <v>1929.1735159817351</v>
      </c>
      <c r="O867" s="3">
        <f>M867/E867</f>
        <v>876.06621004566205</v>
      </c>
      <c r="P867" s="18">
        <v>3.9</v>
      </c>
      <c r="Q867" s="2">
        <v>2</v>
      </c>
      <c r="R867" s="3">
        <v>44</v>
      </c>
    </row>
    <row r="868" spans="1:18" x14ac:dyDescent="0.2">
      <c r="A868" s="2" t="s">
        <v>103</v>
      </c>
      <c r="B868" s="2" t="s">
        <v>105</v>
      </c>
      <c r="C868" s="2">
        <v>3</v>
      </c>
      <c r="D868" s="13">
        <v>45627</v>
      </c>
      <c r="E868" s="3">
        <v>2263</v>
      </c>
      <c r="F868" s="3">
        <v>2000</v>
      </c>
      <c r="G868" s="17">
        <f>F868/E868</f>
        <v>0.88378258948298716</v>
      </c>
      <c r="H868" s="3">
        <v>3530</v>
      </c>
      <c r="I868" s="3">
        <f>F868*H868</f>
        <v>7060000</v>
      </c>
      <c r="J868" s="3">
        <v>1658756</v>
      </c>
      <c r="K868" s="3">
        <f>I868+J868</f>
        <v>8718756</v>
      </c>
      <c r="L868" s="3">
        <v>4774964</v>
      </c>
      <c r="M868" s="3">
        <f>K868-L868</f>
        <v>3943792</v>
      </c>
      <c r="N868" s="3">
        <f>I868/E868</f>
        <v>3119.7525408749448</v>
      </c>
      <c r="O868" s="3">
        <f>M868/E868</f>
        <v>1742.7273530711445</v>
      </c>
      <c r="P868" s="18">
        <v>3.5</v>
      </c>
      <c r="Q868" s="2">
        <v>1</v>
      </c>
      <c r="R868" s="3">
        <v>44</v>
      </c>
    </row>
    <row r="869" spans="1:18" x14ac:dyDescent="0.2">
      <c r="A869" s="2" t="s">
        <v>103</v>
      </c>
      <c r="B869" s="2" t="s">
        <v>105</v>
      </c>
      <c r="C869" s="2">
        <v>3</v>
      </c>
      <c r="D869" s="13">
        <v>45658</v>
      </c>
      <c r="E869" s="3">
        <v>2263</v>
      </c>
      <c r="F869" s="3">
        <v>1808</v>
      </c>
      <c r="G869" s="17">
        <f>F869/E869</f>
        <v>0.79893946089262047</v>
      </c>
      <c r="H869" s="3">
        <v>3530</v>
      </c>
      <c r="I869" s="3">
        <f>F869*H869</f>
        <v>6382240</v>
      </c>
      <c r="J869" s="3">
        <v>2501231</v>
      </c>
      <c r="K869" s="3">
        <f>I869+J869</f>
        <v>8883471</v>
      </c>
      <c r="L869" s="3">
        <v>5055628</v>
      </c>
      <c r="M869" s="3">
        <f>K869-L869</f>
        <v>3827843</v>
      </c>
      <c r="N869" s="3">
        <f>I869/E869</f>
        <v>2820.2562969509499</v>
      </c>
      <c r="O869" s="3">
        <f>M869/E869</f>
        <v>1691.4904993371631</v>
      </c>
      <c r="P869" s="18">
        <v>3.7</v>
      </c>
      <c r="Q869" s="2">
        <v>2</v>
      </c>
      <c r="R869" s="3">
        <v>43</v>
      </c>
    </row>
    <row r="870" spans="1:18" x14ac:dyDescent="0.2">
      <c r="A870" s="2" t="s">
        <v>103</v>
      </c>
      <c r="B870" s="2" t="s">
        <v>105</v>
      </c>
      <c r="C870" s="2">
        <v>3</v>
      </c>
      <c r="D870" s="13">
        <v>45689</v>
      </c>
      <c r="E870" s="3">
        <v>2044</v>
      </c>
      <c r="F870" s="3">
        <v>1540</v>
      </c>
      <c r="G870" s="17">
        <f>F870/E870</f>
        <v>0.75342465753424659</v>
      </c>
      <c r="H870" s="3">
        <v>2780</v>
      </c>
      <c r="I870" s="3">
        <f>F870*H870</f>
        <v>4281200</v>
      </c>
      <c r="J870" s="3">
        <v>1340365</v>
      </c>
      <c r="K870" s="3">
        <f>I870+J870</f>
        <v>5621565</v>
      </c>
      <c r="L870" s="3">
        <v>3665300</v>
      </c>
      <c r="M870" s="3">
        <f>K870-L870</f>
        <v>1956265</v>
      </c>
      <c r="N870" s="3">
        <f>I870/E870</f>
        <v>2094.5205479452056</v>
      </c>
      <c r="O870" s="3">
        <f>M870/E870</f>
        <v>957.07681017612526</v>
      </c>
      <c r="P870" s="18">
        <v>3.8</v>
      </c>
      <c r="Q870" s="2">
        <v>3</v>
      </c>
      <c r="R870" s="3">
        <v>44</v>
      </c>
    </row>
    <row r="871" spans="1:18" x14ac:dyDescent="0.2">
      <c r="A871" s="2" t="s">
        <v>103</v>
      </c>
      <c r="B871" s="2" t="s">
        <v>105</v>
      </c>
      <c r="C871" s="2">
        <v>3</v>
      </c>
      <c r="D871" s="13">
        <v>45717</v>
      </c>
      <c r="E871" s="3">
        <v>2263</v>
      </c>
      <c r="F871" s="3">
        <v>1491</v>
      </c>
      <c r="G871" s="17">
        <f>F871/E871</f>
        <v>0.65885992045956698</v>
      </c>
      <c r="H871" s="3">
        <v>2930</v>
      </c>
      <c r="I871" s="3">
        <f>F871*H871</f>
        <v>4368630</v>
      </c>
      <c r="J871" s="3">
        <v>1055842</v>
      </c>
      <c r="K871" s="3">
        <f>I871+J871</f>
        <v>5424472</v>
      </c>
      <c r="L871" s="3">
        <v>3771260</v>
      </c>
      <c r="M871" s="3">
        <f>K871-L871</f>
        <v>1653212</v>
      </c>
      <c r="N871" s="3">
        <f>I871/E871</f>
        <v>1930.4595669465311</v>
      </c>
      <c r="O871" s="3">
        <f>M871/E871</f>
        <v>730.53999116217415</v>
      </c>
      <c r="P871" s="18">
        <v>3.8</v>
      </c>
      <c r="Q871" s="2">
        <v>0</v>
      </c>
      <c r="R871" s="3">
        <v>44</v>
      </c>
    </row>
    <row r="872" spans="1:18" x14ac:dyDescent="0.2">
      <c r="A872" s="2" t="s">
        <v>103</v>
      </c>
      <c r="B872" s="2" t="s">
        <v>105</v>
      </c>
      <c r="C872" s="2">
        <v>3</v>
      </c>
      <c r="D872" s="13">
        <v>45748</v>
      </c>
      <c r="E872" s="3">
        <v>2190</v>
      </c>
      <c r="F872" s="3">
        <v>1890</v>
      </c>
      <c r="G872" s="17">
        <f>F872/E872</f>
        <v>0.86301369863013699</v>
      </c>
      <c r="H872" s="3">
        <v>3620</v>
      </c>
      <c r="I872" s="3">
        <f>F872*H872</f>
        <v>6841800</v>
      </c>
      <c r="J872" s="3">
        <v>1682569</v>
      </c>
      <c r="K872" s="3">
        <f>I872+J872</f>
        <v>8524369</v>
      </c>
      <c r="L872" s="3">
        <v>4862715</v>
      </c>
      <c r="M872" s="3">
        <f>K872-L872</f>
        <v>3661654</v>
      </c>
      <c r="N872" s="3">
        <f>I872/E872</f>
        <v>3124.1095890410961</v>
      </c>
      <c r="O872" s="3">
        <f>M872/E872</f>
        <v>1671.9881278538812</v>
      </c>
      <c r="P872" s="18">
        <v>3.7</v>
      </c>
      <c r="Q872" s="2">
        <v>3</v>
      </c>
      <c r="R872" s="3">
        <v>42</v>
      </c>
    </row>
    <row r="873" spans="1:18" x14ac:dyDescent="0.2">
      <c r="A873" s="2" t="s">
        <v>103</v>
      </c>
      <c r="B873" s="2" t="s">
        <v>105</v>
      </c>
      <c r="C873" s="2">
        <v>3</v>
      </c>
      <c r="D873" s="13">
        <v>45778</v>
      </c>
      <c r="E873" s="3">
        <v>2263</v>
      </c>
      <c r="F873" s="3">
        <v>1985</v>
      </c>
      <c r="G873" s="17">
        <f>F873/E873</f>
        <v>0.87715422006186483</v>
      </c>
      <c r="H873" s="3">
        <v>3690</v>
      </c>
      <c r="I873" s="3">
        <f>F873*H873</f>
        <v>7324650</v>
      </c>
      <c r="J873" s="3">
        <v>3082725</v>
      </c>
      <c r="K873" s="3">
        <f>I873+J873</f>
        <v>10407375</v>
      </c>
      <c r="L873" s="3">
        <v>5585755</v>
      </c>
      <c r="M873" s="3">
        <f>K873-L873</f>
        <v>4821620</v>
      </c>
      <c r="N873" s="3">
        <f>I873/E873</f>
        <v>3236.6990720282811</v>
      </c>
      <c r="O873" s="3">
        <f>M873/E873</f>
        <v>2130.6319045514801</v>
      </c>
      <c r="P873" s="18">
        <v>3.6</v>
      </c>
      <c r="Q873" s="2">
        <v>4</v>
      </c>
      <c r="R873" s="3">
        <v>42</v>
      </c>
    </row>
    <row r="874" spans="1:18" x14ac:dyDescent="0.2">
      <c r="A874" s="2" t="s">
        <v>103</v>
      </c>
      <c r="B874" s="2" t="s">
        <v>105</v>
      </c>
      <c r="C874" s="2">
        <v>3</v>
      </c>
      <c r="D874" s="13">
        <v>45809</v>
      </c>
      <c r="E874" s="3">
        <v>2190</v>
      </c>
      <c r="F874" s="3">
        <v>1892</v>
      </c>
      <c r="G874" s="17">
        <f>F874/E874</f>
        <v>0.86392694063926945</v>
      </c>
      <c r="H874" s="3">
        <v>3500</v>
      </c>
      <c r="I874" s="3">
        <f>F874*H874</f>
        <v>6622000</v>
      </c>
      <c r="J874" s="3">
        <v>1659772</v>
      </c>
      <c r="K874" s="3">
        <f>I874+J874</f>
        <v>8281772</v>
      </c>
      <c r="L874" s="3">
        <v>4464903</v>
      </c>
      <c r="M874" s="3">
        <f>K874-L874</f>
        <v>3816869</v>
      </c>
      <c r="N874" s="3">
        <f>I874/E874</f>
        <v>3023.744292237443</v>
      </c>
      <c r="O874" s="3">
        <f>M874/E874</f>
        <v>1742.8625570776255</v>
      </c>
      <c r="P874" s="18">
        <v>3.7</v>
      </c>
      <c r="Q874" s="2">
        <v>0</v>
      </c>
      <c r="R874" s="3">
        <v>42</v>
      </c>
    </row>
    <row r="875" spans="1:18" x14ac:dyDescent="0.2">
      <c r="A875" s="2" t="s">
        <v>103</v>
      </c>
      <c r="B875" s="2" t="s">
        <v>105</v>
      </c>
      <c r="C875" s="2">
        <v>3</v>
      </c>
      <c r="D875" s="13">
        <v>45839</v>
      </c>
      <c r="E875" s="3">
        <v>2263</v>
      </c>
      <c r="F875" s="3">
        <v>1183</v>
      </c>
      <c r="G875" s="17">
        <f>F875/E875</f>
        <v>0.52275740167918694</v>
      </c>
      <c r="H875" s="3">
        <v>2240</v>
      </c>
      <c r="I875" s="3">
        <f>F875*H875</f>
        <v>2649920</v>
      </c>
      <c r="J875" s="3">
        <v>742645</v>
      </c>
      <c r="K875" s="3">
        <f>I875+J875</f>
        <v>3392565</v>
      </c>
      <c r="L875" s="3">
        <v>3067346</v>
      </c>
      <c r="M875" s="3">
        <f>K875-L875</f>
        <v>325219</v>
      </c>
      <c r="N875" s="3">
        <f>I875/E875</f>
        <v>1170.9765797613786</v>
      </c>
      <c r="O875" s="3">
        <f>M875/E875</f>
        <v>143.71144498453381</v>
      </c>
      <c r="P875" s="18">
        <v>3.7</v>
      </c>
      <c r="Q875" s="2">
        <v>0</v>
      </c>
      <c r="R875" s="3">
        <v>42</v>
      </c>
    </row>
    <row r="876" spans="1:18" x14ac:dyDescent="0.2">
      <c r="A876" s="2" t="s">
        <v>103</v>
      </c>
      <c r="B876" s="2" t="s">
        <v>105</v>
      </c>
      <c r="C876" s="2">
        <v>3</v>
      </c>
      <c r="D876" s="13">
        <v>45870</v>
      </c>
      <c r="E876" s="3">
        <v>2263</v>
      </c>
      <c r="F876" s="3">
        <v>1228</v>
      </c>
      <c r="G876" s="17">
        <f>F876/E876</f>
        <v>0.54264250994255414</v>
      </c>
      <c r="H876" s="3">
        <v>2400</v>
      </c>
      <c r="I876" s="3">
        <f>F876*H876</f>
        <v>2947200</v>
      </c>
      <c r="J876" s="3">
        <v>1254684</v>
      </c>
      <c r="K876" s="3">
        <f>I876+J876</f>
        <v>4201884</v>
      </c>
      <c r="L876" s="3">
        <v>3324103</v>
      </c>
      <c r="M876" s="3">
        <f>K876-L876</f>
        <v>877781</v>
      </c>
      <c r="N876" s="3">
        <f>I876/E876</f>
        <v>1302.34202386213</v>
      </c>
      <c r="O876" s="3">
        <f>M876/E876</f>
        <v>387.88378258948296</v>
      </c>
      <c r="P876" s="18">
        <v>3.6</v>
      </c>
      <c r="Q876" s="2">
        <v>1</v>
      </c>
      <c r="R876" s="3">
        <v>45</v>
      </c>
    </row>
    <row r="877" spans="1:18" x14ac:dyDescent="0.2">
      <c r="A877" s="2" t="s">
        <v>103</v>
      </c>
      <c r="B877" s="2" t="s">
        <v>105</v>
      </c>
      <c r="C877" s="2">
        <v>3</v>
      </c>
      <c r="D877" s="13">
        <v>45901</v>
      </c>
      <c r="E877" s="3">
        <v>2190</v>
      </c>
      <c r="F877" s="3">
        <v>1173</v>
      </c>
      <c r="G877" s="17">
        <f>F877/E877</f>
        <v>0.53561643835616435</v>
      </c>
      <c r="H877" s="3">
        <v>2310</v>
      </c>
      <c r="I877" s="3">
        <f>F877*H877</f>
        <v>2709630</v>
      </c>
      <c r="J877" s="3">
        <v>883935</v>
      </c>
      <c r="K877" s="3">
        <f>I877+J877</f>
        <v>3593565</v>
      </c>
      <c r="L877" s="3">
        <v>2876418</v>
      </c>
      <c r="M877" s="3">
        <f>K877-L877</f>
        <v>717147</v>
      </c>
      <c r="N877" s="3">
        <f>I877/E877</f>
        <v>1237.2739726027398</v>
      </c>
      <c r="O877" s="3">
        <f>M877/E877</f>
        <v>327.46438356164384</v>
      </c>
      <c r="P877" s="18">
        <v>3.7</v>
      </c>
      <c r="Q877" s="2">
        <v>0</v>
      </c>
      <c r="R877" s="3">
        <v>45</v>
      </c>
    </row>
    <row r="878" spans="1:18" x14ac:dyDescent="0.2">
      <c r="A878" s="2" t="s">
        <v>103</v>
      </c>
      <c r="B878" s="2" t="s">
        <v>105</v>
      </c>
      <c r="C878" s="2">
        <v>3</v>
      </c>
      <c r="D878" s="13">
        <v>45931</v>
      </c>
      <c r="E878" s="3">
        <v>2263</v>
      </c>
      <c r="F878" s="3">
        <v>1594</v>
      </c>
      <c r="G878" s="17">
        <f>F878/E878</f>
        <v>0.70437472381794075</v>
      </c>
      <c r="H878" s="3">
        <v>2830</v>
      </c>
      <c r="I878" s="3">
        <f>F878*H878</f>
        <v>4511020</v>
      </c>
      <c r="J878" s="3">
        <v>1051145</v>
      </c>
      <c r="K878" s="3">
        <f>I878+J878</f>
        <v>5562165</v>
      </c>
      <c r="L878" s="3">
        <v>3807479</v>
      </c>
      <c r="M878" s="3">
        <f>K878-L878</f>
        <v>1754686</v>
      </c>
      <c r="N878" s="3">
        <f>I878/E878</f>
        <v>1993.3804684047725</v>
      </c>
      <c r="O878" s="3">
        <f>M878/E878</f>
        <v>775.38046840477239</v>
      </c>
      <c r="P878" s="18">
        <v>3.6</v>
      </c>
      <c r="Q878" s="2">
        <v>2</v>
      </c>
      <c r="R878" s="3">
        <v>45</v>
      </c>
    </row>
    <row r="879" spans="1:18" x14ac:dyDescent="0.2">
      <c r="A879" s="2" t="s">
        <v>103</v>
      </c>
      <c r="B879" s="2" t="s">
        <v>105</v>
      </c>
      <c r="C879" s="2">
        <v>3</v>
      </c>
      <c r="D879" s="13">
        <v>45962</v>
      </c>
      <c r="E879" s="3">
        <v>2190</v>
      </c>
      <c r="F879" s="3">
        <v>1513</v>
      </c>
      <c r="G879" s="17">
        <f>F879/E879</f>
        <v>0.69086757990867576</v>
      </c>
      <c r="H879" s="3">
        <v>3030</v>
      </c>
      <c r="I879" s="3">
        <f>F879*H879</f>
        <v>4584390</v>
      </c>
      <c r="J879" s="3">
        <v>1295482</v>
      </c>
      <c r="K879" s="3">
        <f>I879+J879</f>
        <v>5879872</v>
      </c>
      <c r="L879" s="3">
        <v>3804537</v>
      </c>
      <c r="M879" s="3">
        <f>K879-L879</f>
        <v>2075335</v>
      </c>
      <c r="N879" s="3">
        <f>I879/E879</f>
        <v>2093.3287671232879</v>
      </c>
      <c r="O879" s="3">
        <f>M879/E879</f>
        <v>947.64155251141551</v>
      </c>
      <c r="P879" s="18">
        <v>3.5</v>
      </c>
      <c r="Q879" s="2">
        <v>2</v>
      </c>
      <c r="R879" s="3">
        <v>42</v>
      </c>
    </row>
    <row r="880" spans="1:18" x14ac:dyDescent="0.2">
      <c r="A880" s="2" t="s">
        <v>103</v>
      </c>
      <c r="B880" s="2" t="s">
        <v>105</v>
      </c>
      <c r="C880" s="2">
        <v>3</v>
      </c>
      <c r="D880" s="13">
        <v>45992</v>
      </c>
      <c r="E880" s="3">
        <v>2263</v>
      </c>
      <c r="F880" s="3">
        <v>1964</v>
      </c>
      <c r="G880" s="17">
        <f>F880/E880</f>
        <v>0.8678745028722934</v>
      </c>
      <c r="H880" s="3">
        <v>3660</v>
      </c>
      <c r="I880" s="3">
        <f>F880*H880</f>
        <v>7188240</v>
      </c>
      <c r="J880" s="3">
        <v>2872277</v>
      </c>
      <c r="K880" s="3">
        <f>I880+J880</f>
        <v>10060517</v>
      </c>
      <c r="L880" s="3">
        <v>5398499</v>
      </c>
      <c r="M880" s="3">
        <f>K880-L880</f>
        <v>4662018</v>
      </c>
      <c r="N880" s="3">
        <f>I880/E880</f>
        <v>3176.4206805125941</v>
      </c>
      <c r="O880" s="3">
        <f>M880/E880</f>
        <v>2060.1051701281485</v>
      </c>
      <c r="P880" s="18">
        <v>3.9</v>
      </c>
      <c r="Q880" s="2">
        <v>0</v>
      </c>
      <c r="R880" s="3">
        <v>44</v>
      </c>
    </row>
    <row r="881" spans="1:18" x14ac:dyDescent="0.2">
      <c r="A881" s="2" t="s">
        <v>103</v>
      </c>
      <c r="B881" s="2" t="s">
        <v>105</v>
      </c>
      <c r="C881" s="2">
        <v>3</v>
      </c>
      <c r="D881" s="13">
        <v>46023</v>
      </c>
      <c r="E881" s="3">
        <v>2263</v>
      </c>
      <c r="F881" s="3">
        <v>2062</v>
      </c>
      <c r="G881" s="17">
        <f>F881/E881</f>
        <v>0.91117984975695976</v>
      </c>
      <c r="H881" s="3">
        <v>3580</v>
      </c>
      <c r="I881" s="3">
        <f>F881*H881</f>
        <v>7381960</v>
      </c>
      <c r="J881" s="3">
        <v>2443619</v>
      </c>
      <c r="K881" s="3">
        <f>I881+J881</f>
        <v>9825579</v>
      </c>
      <c r="L881" s="3">
        <v>5203088</v>
      </c>
      <c r="M881" s="3">
        <f>K881-L881</f>
        <v>4622491</v>
      </c>
      <c r="N881" s="3">
        <f>I881/E881</f>
        <v>3262.0238621299159</v>
      </c>
      <c r="O881" s="3">
        <f>M881/E881</f>
        <v>2042.6385329209015</v>
      </c>
      <c r="P881" s="18">
        <v>3.5</v>
      </c>
      <c r="Q881" s="2">
        <v>0</v>
      </c>
      <c r="R881" s="3">
        <v>42</v>
      </c>
    </row>
    <row r="882" spans="1:18" x14ac:dyDescent="0.2">
      <c r="A882" s="2" t="s">
        <v>103</v>
      </c>
      <c r="B882" s="2" t="s">
        <v>105</v>
      </c>
      <c r="C882" s="2">
        <v>3</v>
      </c>
      <c r="D882" s="13">
        <v>46054</v>
      </c>
      <c r="E882" s="3">
        <v>2044</v>
      </c>
      <c r="F882" s="3">
        <v>1586</v>
      </c>
      <c r="G882" s="17">
        <f>F882/E882</f>
        <v>0.77592954990215268</v>
      </c>
      <c r="H882" s="3">
        <v>3010</v>
      </c>
      <c r="I882" s="3">
        <f>F882*H882</f>
        <v>4773860</v>
      </c>
      <c r="J882" s="3">
        <v>1208845</v>
      </c>
      <c r="K882" s="3">
        <f>I882+J882</f>
        <v>5982705</v>
      </c>
      <c r="L882" s="3">
        <v>3783774</v>
      </c>
      <c r="M882" s="3">
        <f>K882-L882</f>
        <v>2198931</v>
      </c>
      <c r="N882" s="3">
        <f>I882/E882</f>
        <v>2335.5479452054797</v>
      </c>
      <c r="O882" s="3">
        <f>M882/E882</f>
        <v>1075.7979452054794</v>
      </c>
      <c r="P882" s="18">
        <v>3.7</v>
      </c>
      <c r="Q882" s="2">
        <v>5</v>
      </c>
      <c r="R882" s="3">
        <v>44</v>
      </c>
    </row>
    <row r="883" spans="1:18" x14ac:dyDescent="0.2">
      <c r="A883" s="2" t="s">
        <v>103</v>
      </c>
      <c r="B883" s="2" t="s">
        <v>105</v>
      </c>
      <c r="C883" s="2">
        <v>3</v>
      </c>
      <c r="D883" s="13">
        <v>46082</v>
      </c>
      <c r="E883" s="3">
        <v>2263</v>
      </c>
      <c r="F883" s="3">
        <v>1665</v>
      </c>
      <c r="G883" s="17">
        <f>F883/E883</f>
        <v>0.73574900574458679</v>
      </c>
      <c r="H883" s="3">
        <v>2980</v>
      </c>
      <c r="I883" s="3">
        <f>F883*H883</f>
        <v>4961700</v>
      </c>
      <c r="J883" s="3">
        <v>1761888</v>
      </c>
      <c r="K883" s="3">
        <f>I883+J883</f>
        <v>6723588</v>
      </c>
      <c r="L883" s="3">
        <v>4216673</v>
      </c>
      <c r="M883" s="3">
        <f>K883-L883</f>
        <v>2506915</v>
      </c>
      <c r="N883" s="3">
        <f>I883/E883</f>
        <v>2192.5320371188686</v>
      </c>
      <c r="O883" s="3">
        <f>M883/E883</f>
        <v>1107.7839151568714</v>
      </c>
      <c r="P883" s="18">
        <v>3.3</v>
      </c>
      <c r="Q883" s="2">
        <v>2</v>
      </c>
      <c r="R883" s="3">
        <v>44</v>
      </c>
    </row>
    <row r="884" spans="1:18" x14ac:dyDescent="0.2">
      <c r="A884" s="2" t="s">
        <v>103</v>
      </c>
      <c r="B884" s="2" t="s">
        <v>105</v>
      </c>
      <c r="C884" s="2">
        <v>3</v>
      </c>
      <c r="D884" s="13">
        <v>46113</v>
      </c>
      <c r="E884" s="3">
        <v>2190</v>
      </c>
      <c r="F884" s="3">
        <v>1930</v>
      </c>
      <c r="G884" s="17">
        <f>F884/E884</f>
        <v>0.88127853881278539</v>
      </c>
      <c r="H884" s="3">
        <v>3830</v>
      </c>
      <c r="I884" s="3">
        <f>F884*H884</f>
        <v>7391900</v>
      </c>
      <c r="J884" s="3">
        <v>3297390</v>
      </c>
      <c r="K884" s="3">
        <f>I884+J884</f>
        <v>10689290</v>
      </c>
      <c r="L884" s="3">
        <v>5563258</v>
      </c>
      <c r="M884" s="3">
        <f>K884-L884</f>
        <v>5126032</v>
      </c>
      <c r="N884" s="3">
        <f>I884/E884</f>
        <v>3375.2968036529678</v>
      </c>
      <c r="O884" s="3">
        <f>M884/E884</f>
        <v>2340.6538812785388</v>
      </c>
      <c r="P884" s="18">
        <v>3.7</v>
      </c>
      <c r="Q884" s="2">
        <v>0</v>
      </c>
      <c r="R884" s="3">
        <v>44</v>
      </c>
    </row>
    <row r="885" spans="1:18" x14ac:dyDescent="0.2">
      <c r="A885" s="2" t="s">
        <v>103</v>
      </c>
      <c r="B885" s="2" t="s">
        <v>105</v>
      </c>
      <c r="C885" s="2">
        <v>3</v>
      </c>
      <c r="D885" s="13">
        <v>46143</v>
      </c>
      <c r="E885" s="3">
        <v>2263</v>
      </c>
      <c r="F885" s="3">
        <v>1926</v>
      </c>
      <c r="G885" s="17">
        <f>F885/E885</f>
        <v>0.85108263367211667</v>
      </c>
      <c r="H885" s="3">
        <v>3680</v>
      </c>
      <c r="I885" s="3">
        <f>F885*H885</f>
        <v>7087680</v>
      </c>
      <c r="J885" s="3">
        <v>1848572</v>
      </c>
      <c r="K885" s="3">
        <f>I885+J885</f>
        <v>8936252</v>
      </c>
      <c r="L885" s="3">
        <v>4645280</v>
      </c>
      <c r="M885" s="3">
        <f>K885-L885</f>
        <v>4290972</v>
      </c>
      <c r="N885" s="3">
        <f>I885/E885</f>
        <v>3131.9840919133894</v>
      </c>
      <c r="O885" s="3">
        <f>M885/E885</f>
        <v>1896.1431727794964</v>
      </c>
      <c r="P885" s="18">
        <v>3.9</v>
      </c>
      <c r="Q885" s="2">
        <v>4</v>
      </c>
      <c r="R885" s="3">
        <v>44</v>
      </c>
    </row>
    <row r="886" spans="1:18" x14ac:dyDescent="0.2">
      <c r="A886" s="2" t="s">
        <v>103</v>
      </c>
      <c r="B886" s="2" t="s">
        <v>105</v>
      </c>
      <c r="C886" s="2">
        <v>3</v>
      </c>
      <c r="D886" s="13">
        <v>46174</v>
      </c>
      <c r="E886" s="3">
        <v>2190</v>
      </c>
      <c r="F886" s="3">
        <v>1999</v>
      </c>
      <c r="G886" s="17">
        <f>F886/E886</f>
        <v>0.91278538812785392</v>
      </c>
      <c r="H886" s="3">
        <v>3720</v>
      </c>
      <c r="I886" s="3">
        <f>F886*H886</f>
        <v>7436280</v>
      </c>
      <c r="J886" s="3">
        <v>1882533</v>
      </c>
      <c r="K886" s="3">
        <f>I886+J886</f>
        <v>9318813</v>
      </c>
      <c r="L886" s="3">
        <v>4811406</v>
      </c>
      <c r="M886" s="3">
        <f>K886-L886</f>
        <v>4507407</v>
      </c>
      <c r="N886" s="3">
        <f>I886/E886</f>
        <v>3395.5616438356165</v>
      </c>
      <c r="O886" s="3">
        <f>M886/E886</f>
        <v>2058.1767123287673</v>
      </c>
      <c r="P886" s="18">
        <v>3.3</v>
      </c>
      <c r="Q886" s="2">
        <v>1</v>
      </c>
      <c r="R886" s="3">
        <v>43</v>
      </c>
    </row>
    <row r="887" spans="1:18" x14ac:dyDescent="0.2">
      <c r="A887" s="2" t="s">
        <v>103</v>
      </c>
      <c r="B887" s="2" t="s">
        <v>105</v>
      </c>
      <c r="C887" s="2">
        <v>3</v>
      </c>
      <c r="D887" s="13">
        <v>46204</v>
      </c>
      <c r="E887" s="3">
        <v>2263</v>
      </c>
      <c r="F887" s="3">
        <v>1296</v>
      </c>
      <c r="G887" s="17">
        <f>F887/E887</f>
        <v>0.57269111798497574</v>
      </c>
      <c r="H887" s="3">
        <v>2500</v>
      </c>
      <c r="I887" s="3">
        <f>F887*H887</f>
        <v>3240000</v>
      </c>
      <c r="J887" s="3">
        <v>1193965</v>
      </c>
      <c r="K887" s="3">
        <f>I887+J887</f>
        <v>4433965</v>
      </c>
      <c r="L887" s="3">
        <v>3267909</v>
      </c>
      <c r="M887" s="3">
        <f>K887-L887</f>
        <v>1166056</v>
      </c>
      <c r="N887" s="3">
        <f>I887/E887</f>
        <v>1431.7277949624392</v>
      </c>
      <c r="O887" s="3">
        <f>M887/E887</f>
        <v>515.26999558108707</v>
      </c>
      <c r="P887" s="18">
        <v>3.6</v>
      </c>
      <c r="Q887" s="2">
        <v>0</v>
      </c>
      <c r="R887" s="3">
        <v>43</v>
      </c>
    </row>
    <row r="888" spans="1:18" x14ac:dyDescent="0.2">
      <c r="A888" s="2" t="s">
        <v>103</v>
      </c>
      <c r="B888" s="2" t="s">
        <v>105</v>
      </c>
      <c r="C888" s="2">
        <v>3</v>
      </c>
      <c r="D888" s="13">
        <v>46235</v>
      </c>
      <c r="E888" s="3">
        <v>2263</v>
      </c>
      <c r="F888" s="3">
        <v>1245</v>
      </c>
      <c r="G888" s="17">
        <f>F888/E888</f>
        <v>0.55015466195315954</v>
      </c>
      <c r="H888" s="3">
        <v>2360</v>
      </c>
      <c r="I888" s="3">
        <f>F888*H888</f>
        <v>2938200</v>
      </c>
      <c r="J888" s="3">
        <v>1206250</v>
      </c>
      <c r="K888" s="3">
        <f>I888+J888</f>
        <v>4144450</v>
      </c>
      <c r="L888" s="3">
        <v>3122030</v>
      </c>
      <c r="M888" s="3">
        <f>K888-L888</f>
        <v>1022420</v>
      </c>
      <c r="N888" s="3">
        <f>I888/E888</f>
        <v>1298.3650022094564</v>
      </c>
      <c r="O888" s="3">
        <f>M888/E888</f>
        <v>451.79849756959788</v>
      </c>
      <c r="P888" s="18">
        <v>3.5</v>
      </c>
      <c r="Q888" s="2">
        <v>1</v>
      </c>
      <c r="R888" s="3">
        <v>42</v>
      </c>
    </row>
    <row r="889" spans="1:18" x14ac:dyDescent="0.2">
      <c r="A889" s="2" t="s">
        <v>103</v>
      </c>
      <c r="B889" s="2" t="s">
        <v>105</v>
      </c>
      <c r="C889" s="2">
        <v>3</v>
      </c>
      <c r="D889" s="13">
        <v>46266</v>
      </c>
      <c r="E889" s="3">
        <v>2190</v>
      </c>
      <c r="F889" s="3">
        <v>1402</v>
      </c>
      <c r="G889" s="17">
        <f>F889/E889</f>
        <v>0.64018264840182648</v>
      </c>
      <c r="H889" s="3">
        <v>2420</v>
      </c>
      <c r="I889" s="3">
        <f>F889*H889</f>
        <v>3392840</v>
      </c>
      <c r="J889" s="3">
        <v>1083241</v>
      </c>
      <c r="K889" s="3">
        <f>I889+J889</f>
        <v>4476081</v>
      </c>
      <c r="L889" s="3">
        <v>3378909</v>
      </c>
      <c r="M889" s="3">
        <f>K889-L889</f>
        <v>1097172</v>
      </c>
      <c r="N889" s="3">
        <f>I889/E889</f>
        <v>1549.24200913242</v>
      </c>
      <c r="O889" s="3">
        <f>M889/E889</f>
        <v>500.99178082191781</v>
      </c>
      <c r="P889" s="18">
        <v>3.6</v>
      </c>
      <c r="Q889" s="2">
        <v>2</v>
      </c>
      <c r="R889" s="3">
        <v>43</v>
      </c>
    </row>
    <row r="890" spans="1:18" x14ac:dyDescent="0.2">
      <c r="A890" s="2" t="s">
        <v>106</v>
      </c>
      <c r="B890" s="2" t="s">
        <v>105</v>
      </c>
      <c r="C890" s="2">
        <v>4</v>
      </c>
      <c r="D890" s="13">
        <v>45566</v>
      </c>
      <c r="E890" s="3">
        <v>3906</v>
      </c>
      <c r="F890" s="3">
        <v>2396</v>
      </c>
      <c r="G890" s="17">
        <f>F890/E890</f>
        <v>0.61341525857654888</v>
      </c>
      <c r="H890" s="3">
        <v>4470</v>
      </c>
      <c r="I890" s="3">
        <f>F890*H890</f>
        <v>10710120</v>
      </c>
      <c r="J890" s="3">
        <v>3339971</v>
      </c>
      <c r="K890" s="3">
        <f>I890+J890</f>
        <v>14050091</v>
      </c>
      <c r="L890" s="3">
        <v>10221789</v>
      </c>
      <c r="M890" s="3">
        <f>K890-L890</f>
        <v>3828302</v>
      </c>
      <c r="N890" s="3">
        <f>I890/E890</f>
        <v>2741.9662058371737</v>
      </c>
      <c r="O890" s="3">
        <f>M890/E890</f>
        <v>980.10803891449052</v>
      </c>
      <c r="P890" s="18">
        <v>4</v>
      </c>
      <c r="Q890" s="2">
        <v>3</v>
      </c>
      <c r="R890" s="3">
        <v>122</v>
      </c>
    </row>
    <row r="891" spans="1:18" x14ac:dyDescent="0.2">
      <c r="A891" s="2" t="s">
        <v>106</v>
      </c>
      <c r="B891" s="2" t="s">
        <v>105</v>
      </c>
      <c r="C891" s="2">
        <v>4</v>
      </c>
      <c r="D891" s="13">
        <v>45597</v>
      </c>
      <c r="E891" s="3">
        <v>3780</v>
      </c>
      <c r="F891" s="3">
        <v>2641</v>
      </c>
      <c r="G891" s="17">
        <f>F891/E891</f>
        <v>0.69867724867724867</v>
      </c>
      <c r="H891" s="3">
        <v>4780</v>
      </c>
      <c r="I891" s="3">
        <f>F891*H891</f>
        <v>12623980</v>
      </c>
      <c r="J891" s="3">
        <v>3217002</v>
      </c>
      <c r="K891" s="3">
        <f>I891+J891</f>
        <v>15840982</v>
      </c>
      <c r="L891" s="3">
        <v>9958436</v>
      </c>
      <c r="M891" s="3">
        <f>K891-L891</f>
        <v>5882546</v>
      </c>
      <c r="N891" s="3">
        <f>I891/E891</f>
        <v>3339.6772486772488</v>
      </c>
      <c r="O891" s="3">
        <f>M891/E891</f>
        <v>1556.2291005291006</v>
      </c>
      <c r="P891" s="18">
        <v>4.3</v>
      </c>
      <c r="Q891" s="2">
        <v>2</v>
      </c>
      <c r="R891" s="3">
        <v>127</v>
      </c>
    </row>
    <row r="892" spans="1:18" x14ac:dyDescent="0.2">
      <c r="A892" s="2" t="s">
        <v>106</v>
      </c>
      <c r="B892" s="2" t="s">
        <v>105</v>
      </c>
      <c r="C892" s="2">
        <v>4</v>
      </c>
      <c r="D892" s="13">
        <v>45627</v>
      </c>
      <c r="E892" s="3">
        <v>3906</v>
      </c>
      <c r="F892" s="3">
        <v>3070</v>
      </c>
      <c r="G892" s="17">
        <f>F892/E892</f>
        <v>0.78597030209933438</v>
      </c>
      <c r="H892" s="3">
        <v>5930</v>
      </c>
      <c r="I892" s="3">
        <f>F892*H892</f>
        <v>18205100</v>
      </c>
      <c r="J892" s="3">
        <v>4995161</v>
      </c>
      <c r="K892" s="3">
        <f>I892+J892</f>
        <v>23200261</v>
      </c>
      <c r="L892" s="3">
        <v>13559430</v>
      </c>
      <c r="M892" s="3">
        <f>K892-L892</f>
        <v>9640831</v>
      </c>
      <c r="N892" s="3">
        <f>I892/E892</f>
        <v>4660.8038914490526</v>
      </c>
      <c r="O892" s="3">
        <f>M892/E892</f>
        <v>2468.2107014848953</v>
      </c>
      <c r="P892" s="18">
        <v>3.8</v>
      </c>
      <c r="Q892" s="2">
        <v>5</v>
      </c>
      <c r="R892" s="3">
        <v>125</v>
      </c>
    </row>
    <row r="893" spans="1:18" x14ac:dyDescent="0.2">
      <c r="A893" s="2" t="s">
        <v>106</v>
      </c>
      <c r="B893" s="2" t="s">
        <v>105</v>
      </c>
      <c r="C893" s="2">
        <v>4</v>
      </c>
      <c r="D893" s="13">
        <v>45658</v>
      </c>
      <c r="E893" s="3">
        <v>3906</v>
      </c>
      <c r="F893" s="3">
        <v>3252</v>
      </c>
      <c r="G893" s="17">
        <f>F893/E893</f>
        <v>0.83256528417818743</v>
      </c>
      <c r="H893" s="3">
        <v>5650</v>
      </c>
      <c r="I893" s="3">
        <f>F893*H893</f>
        <v>18373800</v>
      </c>
      <c r="J893" s="3">
        <v>6456286</v>
      </c>
      <c r="K893" s="3">
        <f>I893+J893</f>
        <v>24830086</v>
      </c>
      <c r="L893" s="3">
        <v>13172055</v>
      </c>
      <c r="M893" s="3">
        <f>K893-L893</f>
        <v>11658031</v>
      </c>
      <c r="N893" s="3">
        <f>I893/E893</f>
        <v>4703.9938556067591</v>
      </c>
      <c r="O893" s="3">
        <f>M893/E893</f>
        <v>2984.6469534050179</v>
      </c>
      <c r="P893" s="18">
        <v>4.2</v>
      </c>
      <c r="Q893" s="2">
        <v>5</v>
      </c>
      <c r="R893" s="3">
        <v>132</v>
      </c>
    </row>
    <row r="894" spans="1:18" x14ac:dyDescent="0.2">
      <c r="A894" s="2" t="s">
        <v>106</v>
      </c>
      <c r="B894" s="2" t="s">
        <v>105</v>
      </c>
      <c r="C894" s="2">
        <v>4</v>
      </c>
      <c r="D894" s="13">
        <v>45689</v>
      </c>
      <c r="E894" s="3">
        <v>3528</v>
      </c>
      <c r="F894" s="3">
        <v>2460</v>
      </c>
      <c r="G894" s="17">
        <f>F894/E894</f>
        <v>0.69727891156462585</v>
      </c>
      <c r="H894" s="3">
        <v>4700</v>
      </c>
      <c r="I894" s="3">
        <f>F894*H894</f>
        <v>11562000</v>
      </c>
      <c r="J894" s="3">
        <v>2570169</v>
      </c>
      <c r="K894" s="3">
        <f>I894+J894</f>
        <v>14132169</v>
      </c>
      <c r="L894" s="3">
        <v>9498746</v>
      </c>
      <c r="M894" s="3">
        <f>K894-L894</f>
        <v>4633423</v>
      </c>
      <c r="N894" s="3">
        <f>I894/E894</f>
        <v>3277.2108843537417</v>
      </c>
      <c r="O894" s="3">
        <f>M894/E894</f>
        <v>1313.3285147392289</v>
      </c>
      <c r="P894" s="18">
        <v>4.3</v>
      </c>
      <c r="Q894" s="2">
        <v>1</v>
      </c>
      <c r="R894" s="3">
        <v>127</v>
      </c>
    </row>
    <row r="895" spans="1:18" x14ac:dyDescent="0.2">
      <c r="A895" s="2" t="s">
        <v>106</v>
      </c>
      <c r="B895" s="2" t="s">
        <v>105</v>
      </c>
      <c r="C895" s="2">
        <v>4</v>
      </c>
      <c r="D895" s="13">
        <v>45717</v>
      </c>
      <c r="E895" s="3">
        <v>3906</v>
      </c>
      <c r="F895" s="3">
        <v>2692</v>
      </c>
      <c r="G895" s="17">
        <f>F895/E895</f>
        <v>0.68919610855094726</v>
      </c>
      <c r="H895" s="3">
        <v>4520</v>
      </c>
      <c r="I895" s="3">
        <f>F895*H895</f>
        <v>12167840</v>
      </c>
      <c r="J895" s="3">
        <v>2944974</v>
      </c>
      <c r="K895" s="3">
        <f>I895+J895</f>
        <v>15112814</v>
      </c>
      <c r="L895" s="3">
        <v>10111216</v>
      </c>
      <c r="M895" s="3">
        <f>K895-L895</f>
        <v>5001598</v>
      </c>
      <c r="N895" s="3">
        <f>I895/E895</f>
        <v>3115.1664106502817</v>
      </c>
      <c r="O895" s="3">
        <f>M895/E895</f>
        <v>1280.4910394265232</v>
      </c>
      <c r="P895" s="18">
        <v>4.0999999999999996</v>
      </c>
      <c r="Q895" s="2">
        <v>1</v>
      </c>
      <c r="R895" s="3">
        <v>124</v>
      </c>
    </row>
    <row r="896" spans="1:18" x14ac:dyDescent="0.2">
      <c r="A896" s="2" t="s">
        <v>106</v>
      </c>
      <c r="B896" s="2" t="s">
        <v>105</v>
      </c>
      <c r="C896" s="2">
        <v>4</v>
      </c>
      <c r="D896" s="13">
        <v>45748</v>
      </c>
      <c r="E896" s="3">
        <v>3780</v>
      </c>
      <c r="F896" s="3">
        <v>3144</v>
      </c>
      <c r="G896" s="17">
        <f>F896/E896</f>
        <v>0.83174603174603179</v>
      </c>
      <c r="H896" s="3">
        <v>6030</v>
      </c>
      <c r="I896" s="3">
        <f>F896*H896</f>
        <v>18958320</v>
      </c>
      <c r="J896" s="3">
        <v>8381668</v>
      </c>
      <c r="K896" s="3">
        <f>I896+J896</f>
        <v>27339988</v>
      </c>
      <c r="L896" s="3">
        <v>13563682</v>
      </c>
      <c r="M896" s="3">
        <f>K896-L896</f>
        <v>13776306</v>
      </c>
      <c r="N896" s="3">
        <f>I896/E896</f>
        <v>5015.4285714285716</v>
      </c>
      <c r="O896" s="3">
        <f>M896/E896</f>
        <v>3644.5253968253969</v>
      </c>
      <c r="P896" s="18">
        <v>4.2</v>
      </c>
      <c r="Q896" s="2">
        <v>2</v>
      </c>
      <c r="R896" s="3">
        <v>126</v>
      </c>
    </row>
    <row r="897" spans="1:18" x14ac:dyDescent="0.2">
      <c r="A897" s="2" t="s">
        <v>106</v>
      </c>
      <c r="B897" s="2" t="s">
        <v>105</v>
      </c>
      <c r="C897" s="2">
        <v>4</v>
      </c>
      <c r="D897" s="13">
        <v>45778</v>
      </c>
      <c r="E897" s="3">
        <v>3906</v>
      </c>
      <c r="F897" s="3">
        <v>2978</v>
      </c>
      <c r="G897" s="17">
        <f>F897/E897</f>
        <v>0.76241679467485923</v>
      </c>
      <c r="H897" s="3">
        <v>5970</v>
      </c>
      <c r="I897" s="3">
        <f>F897*H897</f>
        <v>17778660</v>
      </c>
      <c r="J897" s="3">
        <v>4277177</v>
      </c>
      <c r="K897" s="3">
        <f>I897+J897</f>
        <v>22055837</v>
      </c>
      <c r="L897" s="3">
        <v>12988762</v>
      </c>
      <c r="M897" s="3">
        <f>K897-L897</f>
        <v>9067075</v>
      </c>
      <c r="N897" s="3">
        <f>I897/E897</f>
        <v>4551.6282642089091</v>
      </c>
      <c r="O897" s="3">
        <f>M897/E897</f>
        <v>2321.3197644649258</v>
      </c>
      <c r="P897" s="18">
        <v>4.0999999999999996</v>
      </c>
      <c r="Q897" s="2">
        <v>5</v>
      </c>
      <c r="R897" s="3">
        <v>120</v>
      </c>
    </row>
    <row r="898" spans="1:18" x14ac:dyDescent="0.2">
      <c r="A898" s="2" t="s">
        <v>106</v>
      </c>
      <c r="B898" s="2" t="s">
        <v>105</v>
      </c>
      <c r="C898" s="2">
        <v>4</v>
      </c>
      <c r="D898" s="13">
        <v>45809</v>
      </c>
      <c r="E898" s="3">
        <v>3780</v>
      </c>
      <c r="F898" s="3">
        <v>2888</v>
      </c>
      <c r="G898" s="17">
        <f>F898/E898</f>
        <v>0.76402116402116405</v>
      </c>
      <c r="H898" s="3">
        <v>5910</v>
      </c>
      <c r="I898" s="3">
        <f>F898*H898</f>
        <v>17068080</v>
      </c>
      <c r="J898" s="3">
        <v>4384055</v>
      </c>
      <c r="K898" s="3">
        <f>I898+J898</f>
        <v>21452135</v>
      </c>
      <c r="L898" s="3">
        <v>11815039</v>
      </c>
      <c r="M898" s="3">
        <f>K898-L898</f>
        <v>9637096</v>
      </c>
      <c r="N898" s="3">
        <f>I898/E898</f>
        <v>4515.3650793650795</v>
      </c>
      <c r="O898" s="3">
        <f>M898/E898</f>
        <v>2549.4962962962964</v>
      </c>
      <c r="P898" s="18">
        <v>4</v>
      </c>
      <c r="Q898" s="2">
        <v>1</v>
      </c>
      <c r="R898" s="3">
        <v>127</v>
      </c>
    </row>
    <row r="899" spans="1:18" x14ac:dyDescent="0.2">
      <c r="A899" s="2" t="s">
        <v>106</v>
      </c>
      <c r="B899" s="2" t="s">
        <v>105</v>
      </c>
      <c r="C899" s="2">
        <v>4</v>
      </c>
      <c r="D899" s="13">
        <v>45839</v>
      </c>
      <c r="E899" s="3">
        <v>3906</v>
      </c>
      <c r="F899" s="3">
        <v>2002</v>
      </c>
      <c r="G899" s="17">
        <f>F899/E899</f>
        <v>0.51254480286738346</v>
      </c>
      <c r="H899" s="3">
        <v>3780</v>
      </c>
      <c r="I899" s="3">
        <f>F899*H899</f>
        <v>7567560</v>
      </c>
      <c r="J899" s="3">
        <v>1736671</v>
      </c>
      <c r="K899" s="3">
        <f>I899+J899</f>
        <v>9304231</v>
      </c>
      <c r="L899" s="3">
        <v>8468558</v>
      </c>
      <c r="M899" s="3">
        <f>K899-L899</f>
        <v>835673</v>
      </c>
      <c r="N899" s="3">
        <f>I899/E899</f>
        <v>1937.4193548387098</v>
      </c>
      <c r="O899" s="3">
        <f>M899/E899</f>
        <v>213.94598054275474</v>
      </c>
      <c r="P899" s="18">
        <v>3.9</v>
      </c>
      <c r="Q899" s="2">
        <v>3</v>
      </c>
      <c r="R899" s="3">
        <v>131</v>
      </c>
    </row>
    <row r="900" spans="1:18" x14ac:dyDescent="0.2">
      <c r="A900" s="2" t="s">
        <v>106</v>
      </c>
      <c r="B900" s="2" t="s">
        <v>105</v>
      </c>
      <c r="C900" s="2">
        <v>4</v>
      </c>
      <c r="D900" s="13">
        <v>45870</v>
      </c>
      <c r="E900" s="3">
        <v>3906</v>
      </c>
      <c r="F900" s="3">
        <v>2122</v>
      </c>
      <c r="G900" s="17">
        <f>F900/E900</f>
        <v>0.54326676907322069</v>
      </c>
      <c r="H900" s="3">
        <v>3870</v>
      </c>
      <c r="I900" s="3">
        <f>F900*H900</f>
        <v>8212140</v>
      </c>
      <c r="J900" s="3">
        <v>2742783</v>
      </c>
      <c r="K900" s="3">
        <f>I900+J900</f>
        <v>10954923</v>
      </c>
      <c r="L900" s="3">
        <v>8722308</v>
      </c>
      <c r="M900" s="3">
        <f>K900-L900</f>
        <v>2232615</v>
      </c>
      <c r="N900" s="3">
        <f>I900/E900</f>
        <v>2102.442396313364</v>
      </c>
      <c r="O900" s="3">
        <f>M900/E900</f>
        <v>571.58602150537638</v>
      </c>
      <c r="P900" s="18">
        <v>4.0999999999999996</v>
      </c>
      <c r="Q900" s="2">
        <v>1</v>
      </c>
      <c r="R900" s="3">
        <v>120</v>
      </c>
    </row>
    <row r="901" spans="1:18" x14ac:dyDescent="0.2">
      <c r="A901" s="2" t="s">
        <v>106</v>
      </c>
      <c r="B901" s="2" t="s">
        <v>105</v>
      </c>
      <c r="C901" s="2">
        <v>4</v>
      </c>
      <c r="D901" s="13">
        <v>45901</v>
      </c>
      <c r="E901" s="3">
        <v>3780</v>
      </c>
      <c r="F901" s="3">
        <v>1955</v>
      </c>
      <c r="G901" s="17">
        <f>F901/E901</f>
        <v>0.51719576719576721</v>
      </c>
      <c r="H901" s="3">
        <v>3940</v>
      </c>
      <c r="I901" s="3">
        <f>F901*H901</f>
        <v>7702700</v>
      </c>
      <c r="J901" s="3">
        <v>2254804</v>
      </c>
      <c r="K901" s="3">
        <f>I901+J901</f>
        <v>9957504</v>
      </c>
      <c r="L901" s="3">
        <v>8861218</v>
      </c>
      <c r="M901" s="3">
        <f>K901-L901</f>
        <v>1096286</v>
      </c>
      <c r="N901" s="3">
        <f>I901/E901</f>
        <v>2037.7513227513227</v>
      </c>
      <c r="O901" s="3">
        <f>M901/E901</f>
        <v>290.02275132275133</v>
      </c>
      <c r="P901" s="18">
        <v>3.9</v>
      </c>
      <c r="Q901" s="2">
        <v>0</v>
      </c>
      <c r="R901" s="3">
        <v>129</v>
      </c>
    </row>
    <row r="902" spans="1:18" x14ac:dyDescent="0.2">
      <c r="A902" s="2" t="s">
        <v>106</v>
      </c>
      <c r="B902" s="2" t="s">
        <v>105</v>
      </c>
      <c r="C902" s="2">
        <v>4</v>
      </c>
      <c r="D902" s="13">
        <v>45931</v>
      </c>
      <c r="E902" s="3">
        <v>3906</v>
      </c>
      <c r="F902" s="3">
        <v>2890</v>
      </c>
      <c r="G902" s="17">
        <f>F902/E902</f>
        <v>0.7398873527905786</v>
      </c>
      <c r="H902" s="3">
        <v>4910</v>
      </c>
      <c r="I902" s="3">
        <f>F902*H902</f>
        <v>14189900</v>
      </c>
      <c r="J902" s="3">
        <v>5707743</v>
      </c>
      <c r="K902" s="3">
        <f>I902+J902</f>
        <v>19897643</v>
      </c>
      <c r="L902" s="3">
        <v>12552884</v>
      </c>
      <c r="M902" s="3">
        <f>K902-L902</f>
        <v>7344759</v>
      </c>
      <c r="N902" s="3">
        <f>I902/E902</f>
        <v>3632.8469022017407</v>
      </c>
      <c r="O902" s="3">
        <f>M902/E902</f>
        <v>1880.378648233487</v>
      </c>
      <c r="P902" s="18">
        <v>4.0999999999999996</v>
      </c>
      <c r="Q902" s="2">
        <v>1</v>
      </c>
      <c r="R902" s="3">
        <v>121</v>
      </c>
    </row>
    <row r="903" spans="1:18" x14ac:dyDescent="0.2">
      <c r="A903" s="2" t="s">
        <v>106</v>
      </c>
      <c r="B903" s="2" t="s">
        <v>105</v>
      </c>
      <c r="C903" s="2">
        <v>4</v>
      </c>
      <c r="D903" s="13">
        <v>45962</v>
      </c>
      <c r="E903" s="3">
        <v>3780</v>
      </c>
      <c r="F903" s="3">
        <v>2744</v>
      </c>
      <c r="G903" s="17">
        <f>F903/E903</f>
        <v>0.72592592592592597</v>
      </c>
      <c r="H903" s="3">
        <v>4710</v>
      </c>
      <c r="I903" s="3">
        <f>F903*H903</f>
        <v>12924240</v>
      </c>
      <c r="J903" s="3">
        <v>5244409</v>
      </c>
      <c r="K903" s="3">
        <f>I903+J903</f>
        <v>18168649</v>
      </c>
      <c r="L903" s="3">
        <v>11732756</v>
      </c>
      <c r="M903" s="3">
        <f>K903-L903</f>
        <v>6435893</v>
      </c>
      <c r="N903" s="3">
        <f>I903/E903</f>
        <v>3419.1111111111113</v>
      </c>
      <c r="O903" s="3">
        <f>M903/E903</f>
        <v>1702.6171957671959</v>
      </c>
      <c r="P903" s="18">
        <v>3.9</v>
      </c>
      <c r="Q903" s="2">
        <v>1</v>
      </c>
      <c r="R903" s="3">
        <v>126</v>
      </c>
    </row>
    <row r="904" spans="1:18" x14ac:dyDescent="0.2">
      <c r="A904" s="2" t="s">
        <v>106</v>
      </c>
      <c r="B904" s="2" t="s">
        <v>105</v>
      </c>
      <c r="C904" s="2">
        <v>4</v>
      </c>
      <c r="D904" s="13">
        <v>45992</v>
      </c>
      <c r="E904" s="3">
        <v>3906</v>
      </c>
      <c r="F904" s="3">
        <v>3352</v>
      </c>
      <c r="G904" s="17">
        <f>F904/E904</f>
        <v>0.85816692268305172</v>
      </c>
      <c r="H904" s="3">
        <v>5830</v>
      </c>
      <c r="I904" s="3">
        <f>F904*H904</f>
        <v>19542160</v>
      </c>
      <c r="J904" s="3">
        <v>5453672</v>
      </c>
      <c r="K904" s="3">
        <f>I904+J904</f>
        <v>24995832</v>
      </c>
      <c r="L904" s="3">
        <v>13290946</v>
      </c>
      <c r="M904" s="3">
        <f>K904-L904</f>
        <v>11704886</v>
      </c>
      <c r="N904" s="3">
        <f>I904/E904</f>
        <v>5003.1131592421916</v>
      </c>
      <c r="O904" s="3">
        <f>M904/E904</f>
        <v>2996.6426011264721</v>
      </c>
      <c r="P904" s="18">
        <v>4.2</v>
      </c>
      <c r="Q904" s="2">
        <v>2</v>
      </c>
      <c r="R904" s="3">
        <v>120</v>
      </c>
    </row>
    <row r="905" spans="1:18" x14ac:dyDescent="0.2">
      <c r="A905" s="2" t="s">
        <v>106</v>
      </c>
      <c r="B905" s="2" t="s">
        <v>105</v>
      </c>
      <c r="C905" s="2">
        <v>4</v>
      </c>
      <c r="D905" s="13">
        <v>46023</v>
      </c>
      <c r="E905" s="3">
        <v>3906</v>
      </c>
      <c r="F905" s="3">
        <v>3298</v>
      </c>
      <c r="G905" s="17">
        <f>F905/E905</f>
        <v>0.84434203789042495</v>
      </c>
      <c r="H905" s="3">
        <v>6330</v>
      </c>
      <c r="I905" s="3">
        <f>F905*H905</f>
        <v>20876340</v>
      </c>
      <c r="J905" s="3">
        <v>8554332</v>
      </c>
      <c r="K905" s="3">
        <f>I905+J905</f>
        <v>29430672</v>
      </c>
      <c r="L905" s="3">
        <v>15494424</v>
      </c>
      <c r="M905" s="3">
        <f>K905-L905</f>
        <v>13936248</v>
      </c>
      <c r="N905" s="3">
        <f>I905/E905</f>
        <v>5344.6850998463906</v>
      </c>
      <c r="O905" s="3">
        <f>M905/E905</f>
        <v>3567.9078341013824</v>
      </c>
      <c r="P905" s="18">
        <v>4</v>
      </c>
      <c r="Q905" s="2">
        <v>0</v>
      </c>
      <c r="R905" s="3">
        <v>123</v>
      </c>
    </row>
    <row r="906" spans="1:18" x14ac:dyDescent="0.2">
      <c r="A906" s="2" t="s">
        <v>106</v>
      </c>
      <c r="B906" s="2" t="s">
        <v>105</v>
      </c>
      <c r="C906" s="2">
        <v>4</v>
      </c>
      <c r="D906" s="13">
        <v>46054</v>
      </c>
      <c r="E906" s="3">
        <v>3528</v>
      </c>
      <c r="F906" s="3">
        <v>2338</v>
      </c>
      <c r="G906" s="17">
        <f>F906/E906</f>
        <v>0.66269841269841268</v>
      </c>
      <c r="H906" s="3">
        <v>5010</v>
      </c>
      <c r="I906" s="3">
        <f>F906*H906</f>
        <v>11713380</v>
      </c>
      <c r="J906" s="3">
        <v>5008056</v>
      </c>
      <c r="K906" s="3">
        <f>I906+J906</f>
        <v>16721436</v>
      </c>
      <c r="L906" s="3">
        <v>10058147</v>
      </c>
      <c r="M906" s="3">
        <f>K906-L906</f>
        <v>6663289</v>
      </c>
      <c r="N906" s="3">
        <f>I906/E906</f>
        <v>3320.1190476190477</v>
      </c>
      <c r="O906" s="3">
        <f>M906/E906</f>
        <v>1888.6873582766441</v>
      </c>
      <c r="P906" s="18">
        <v>4.0999999999999996</v>
      </c>
      <c r="Q906" s="2">
        <v>0</v>
      </c>
      <c r="R906" s="3">
        <v>122</v>
      </c>
    </row>
    <row r="907" spans="1:18" x14ac:dyDescent="0.2">
      <c r="A907" s="2" t="s">
        <v>106</v>
      </c>
      <c r="B907" s="2" t="s">
        <v>105</v>
      </c>
      <c r="C907" s="2">
        <v>4</v>
      </c>
      <c r="D907" s="13">
        <v>46082</v>
      </c>
      <c r="E907" s="3">
        <v>3906</v>
      </c>
      <c r="F907" s="3">
        <v>2560</v>
      </c>
      <c r="G907" s="17">
        <f>F907/E907</f>
        <v>0.65540194572452637</v>
      </c>
      <c r="H907" s="3">
        <v>4970</v>
      </c>
      <c r="I907" s="3">
        <f>F907*H907</f>
        <v>12723200</v>
      </c>
      <c r="J907" s="3">
        <v>2844160</v>
      </c>
      <c r="K907" s="3">
        <f>I907+J907</f>
        <v>15567360</v>
      </c>
      <c r="L907" s="3">
        <v>10361512</v>
      </c>
      <c r="M907" s="3">
        <f>K907-L907</f>
        <v>5205848</v>
      </c>
      <c r="N907" s="3">
        <f>I907/E907</f>
        <v>3257.347670250896</v>
      </c>
      <c r="O907" s="3">
        <f>M907/E907</f>
        <v>1332.7823860727087</v>
      </c>
      <c r="P907" s="18">
        <v>4.3</v>
      </c>
      <c r="Q907" s="2">
        <v>1</v>
      </c>
      <c r="R907" s="3">
        <v>122</v>
      </c>
    </row>
    <row r="908" spans="1:18" x14ac:dyDescent="0.2">
      <c r="A908" s="2" t="s">
        <v>106</v>
      </c>
      <c r="B908" s="2" t="s">
        <v>105</v>
      </c>
      <c r="C908" s="2">
        <v>4</v>
      </c>
      <c r="D908" s="13">
        <v>46113</v>
      </c>
      <c r="E908" s="3">
        <v>3780</v>
      </c>
      <c r="F908" s="3">
        <v>3213</v>
      </c>
      <c r="G908" s="17">
        <f>F908/E908</f>
        <v>0.85</v>
      </c>
      <c r="H908" s="3">
        <v>6210</v>
      </c>
      <c r="I908" s="3">
        <f>F908*H908</f>
        <v>19952730</v>
      </c>
      <c r="J908" s="3">
        <v>7855901</v>
      </c>
      <c r="K908" s="3">
        <f>I908+J908</f>
        <v>27808631</v>
      </c>
      <c r="L908" s="3">
        <v>13877849</v>
      </c>
      <c r="M908" s="3">
        <f>K908-L908</f>
        <v>13930782</v>
      </c>
      <c r="N908" s="3">
        <f>I908/E908</f>
        <v>5278.5</v>
      </c>
      <c r="O908" s="3">
        <f>M908/E908</f>
        <v>3685.3920634920637</v>
      </c>
      <c r="P908" s="18">
        <v>4.0999999999999996</v>
      </c>
      <c r="Q908" s="2">
        <v>3</v>
      </c>
      <c r="R908" s="3">
        <v>129</v>
      </c>
    </row>
    <row r="909" spans="1:18" x14ac:dyDescent="0.2">
      <c r="A909" s="2" t="s">
        <v>106</v>
      </c>
      <c r="B909" s="2" t="s">
        <v>105</v>
      </c>
      <c r="C909" s="2">
        <v>4</v>
      </c>
      <c r="D909" s="13">
        <v>46143</v>
      </c>
      <c r="E909" s="3">
        <v>3906</v>
      </c>
      <c r="F909" s="3">
        <v>3300</v>
      </c>
      <c r="G909" s="17">
        <f>F909/E909</f>
        <v>0.84485407066052232</v>
      </c>
      <c r="H909" s="3">
        <v>6400</v>
      </c>
      <c r="I909" s="3">
        <f>F909*H909</f>
        <v>21120000</v>
      </c>
      <c r="J909" s="3">
        <v>8194514</v>
      </c>
      <c r="K909" s="3">
        <f>I909+J909</f>
        <v>29314514</v>
      </c>
      <c r="L909" s="3">
        <v>15189615</v>
      </c>
      <c r="M909" s="3">
        <f>K909-L909</f>
        <v>14124899</v>
      </c>
      <c r="N909" s="3">
        <f>I909/E909</f>
        <v>5407.0660522273429</v>
      </c>
      <c r="O909" s="3">
        <f>M909/E909</f>
        <v>3616.205581157194</v>
      </c>
      <c r="P909" s="18">
        <v>4.3</v>
      </c>
      <c r="Q909" s="2">
        <v>2</v>
      </c>
      <c r="R909" s="3">
        <v>124</v>
      </c>
    </row>
    <row r="910" spans="1:18" x14ac:dyDescent="0.2">
      <c r="A910" s="2" t="s">
        <v>106</v>
      </c>
      <c r="B910" s="2" t="s">
        <v>105</v>
      </c>
      <c r="C910" s="2">
        <v>4</v>
      </c>
      <c r="D910" s="13">
        <v>46174</v>
      </c>
      <c r="E910" s="3">
        <v>3780</v>
      </c>
      <c r="F910" s="3">
        <v>3251</v>
      </c>
      <c r="G910" s="17">
        <f>F910/E910</f>
        <v>0.86005291005291007</v>
      </c>
      <c r="H910" s="3">
        <v>6370</v>
      </c>
      <c r="I910" s="3">
        <f>F910*H910</f>
        <v>20708870</v>
      </c>
      <c r="J910" s="3">
        <v>8356077</v>
      </c>
      <c r="K910" s="3">
        <f>I910+J910</f>
        <v>29064947</v>
      </c>
      <c r="L910" s="3">
        <v>14770013</v>
      </c>
      <c r="M910" s="3">
        <f>K910-L910</f>
        <v>14294934</v>
      </c>
      <c r="N910" s="3">
        <f>I910/E910</f>
        <v>5478.5370370370374</v>
      </c>
      <c r="O910" s="3">
        <f>M910/E910</f>
        <v>3781.7285714285713</v>
      </c>
      <c r="P910" s="18">
        <v>4</v>
      </c>
      <c r="Q910" s="2">
        <v>3</v>
      </c>
      <c r="R910" s="3">
        <v>122</v>
      </c>
    </row>
    <row r="911" spans="1:18" x14ac:dyDescent="0.2">
      <c r="A911" s="2" t="s">
        <v>106</v>
      </c>
      <c r="B911" s="2" t="s">
        <v>105</v>
      </c>
      <c r="C911" s="2">
        <v>4</v>
      </c>
      <c r="D911" s="13">
        <v>46204</v>
      </c>
      <c r="E911" s="3">
        <v>3906</v>
      </c>
      <c r="F911" s="3">
        <v>2076</v>
      </c>
      <c r="G911" s="17">
        <f>F911/E911</f>
        <v>0.53149001536098306</v>
      </c>
      <c r="H911" s="3">
        <v>4030</v>
      </c>
      <c r="I911" s="3">
        <f>F911*H911</f>
        <v>8366280</v>
      </c>
      <c r="J911" s="3">
        <v>2241294</v>
      </c>
      <c r="K911" s="3">
        <f>I911+J911</f>
        <v>10607574</v>
      </c>
      <c r="L911" s="3">
        <v>8608614</v>
      </c>
      <c r="M911" s="3">
        <f>K911-L911</f>
        <v>1998960</v>
      </c>
      <c r="N911" s="3">
        <f>I911/E911</f>
        <v>2141.9047619047619</v>
      </c>
      <c r="O911" s="3">
        <f>M911/E911</f>
        <v>511.76651305683566</v>
      </c>
      <c r="P911" s="18">
        <v>4</v>
      </c>
      <c r="Q911" s="2">
        <v>2</v>
      </c>
      <c r="R911" s="3">
        <v>128</v>
      </c>
    </row>
    <row r="912" spans="1:18" x14ac:dyDescent="0.2">
      <c r="A912" s="2" t="s">
        <v>106</v>
      </c>
      <c r="B912" s="2" t="s">
        <v>105</v>
      </c>
      <c r="C912" s="2">
        <v>4</v>
      </c>
      <c r="D912" s="13">
        <v>46235</v>
      </c>
      <c r="E912" s="3">
        <v>3906</v>
      </c>
      <c r="F912" s="3">
        <v>2151</v>
      </c>
      <c r="G912" s="17">
        <f>F912/E912</f>
        <v>0.55069124423963134</v>
      </c>
      <c r="H912" s="3">
        <v>3960</v>
      </c>
      <c r="I912" s="3">
        <f>F912*H912</f>
        <v>8517960</v>
      </c>
      <c r="J912" s="3">
        <v>2058840</v>
      </c>
      <c r="K912" s="3">
        <f>I912+J912</f>
        <v>10576800</v>
      </c>
      <c r="L912" s="3">
        <v>9256229</v>
      </c>
      <c r="M912" s="3">
        <f>K912-L912</f>
        <v>1320571</v>
      </c>
      <c r="N912" s="3">
        <f>I912/E912</f>
        <v>2180.7373271889401</v>
      </c>
      <c r="O912" s="3">
        <f>M912/E912</f>
        <v>338.0878136200717</v>
      </c>
      <c r="P912" s="18">
        <v>4</v>
      </c>
      <c r="Q912" s="2">
        <v>3</v>
      </c>
      <c r="R912" s="3">
        <v>126</v>
      </c>
    </row>
    <row r="913" spans="1:18" x14ac:dyDescent="0.2">
      <c r="A913" s="2" t="s">
        <v>106</v>
      </c>
      <c r="B913" s="2" t="s">
        <v>105</v>
      </c>
      <c r="C913" s="2">
        <v>4</v>
      </c>
      <c r="D913" s="13">
        <v>46266</v>
      </c>
      <c r="E913" s="3">
        <v>3780</v>
      </c>
      <c r="F913" s="3">
        <v>1846</v>
      </c>
      <c r="G913" s="17">
        <f>F913/E913</f>
        <v>0.48835978835978838</v>
      </c>
      <c r="H913" s="3">
        <v>3880</v>
      </c>
      <c r="I913" s="3">
        <f>F913*H913</f>
        <v>7162480</v>
      </c>
      <c r="J913" s="3">
        <v>2342792</v>
      </c>
      <c r="K913" s="3">
        <f>I913+J913</f>
        <v>9505272</v>
      </c>
      <c r="L913" s="3">
        <v>8619054</v>
      </c>
      <c r="M913" s="3">
        <f>K913-L913</f>
        <v>886218</v>
      </c>
      <c r="N913" s="3">
        <f>I913/E913</f>
        <v>1894.8359788359789</v>
      </c>
      <c r="O913" s="3">
        <f>M913/E913</f>
        <v>234.44920634920635</v>
      </c>
      <c r="P913" s="18">
        <v>4.3</v>
      </c>
      <c r="Q913" s="2">
        <v>2</v>
      </c>
      <c r="R913" s="3">
        <v>129</v>
      </c>
    </row>
    <row r="914" spans="1:18" x14ac:dyDescent="0.2">
      <c r="A914" s="2" t="s">
        <v>108</v>
      </c>
      <c r="B914" s="2" t="s">
        <v>105</v>
      </c>
      <c r="C914" s="2">
        <v>5</v>
      </c>
      <c r="D914" s="13">
        <v>45566</v>
      </c>
      <c r="E914" s="3">
        <v>5084</v>
      </c>
      <c r="F914" s="3">
        <v>3184</v>
      </c>
      <c r="G914" s="17">
        <f>F914/E914</f>
        <v>0.62627852084972457</v>
      </c>
      <c r="H914" s="3">
        <v>8610</v>
      </c>
      <c r="I914" s="3">
        <f>F914*H914</f>
        <v>27414240</v>
      </c>
      <c r="J914" s="3">
        <v>6875639</v>
      </c>
      <c r="K914" s="3">
        <f>I914+J914</f>
        <v>34289879</v>
      </c>
      <c r="L914" s="3">
        <v>25048936</v>
      </c>
      <c r="M914" s="3">
        <f>K914-L914</f>
        <v>9240943</v>
      </c>
      <c r="N914" s="3">
        <f>I914/E914</f>
        <v>5392.2580645161288</v>
      </c>
      <c r="O914" s="3">
        <f>M914/E914</f>
        <v>1817.6520456333596</v>
      </c>
      <c r="P914" s="18">
        <v>4.2</v>
      </c>
      <c r="Q914" s="2">
        <v>5</v>
      </c>
      <c r="R914" s="3">
        <v>254</v>
      </c>
    </row>
    <row r="915" spans="1:18" x14ac:dyDescent="0.2">
      <c r="A915" s="2" t="s">
        <v>108</v>
      </c>
      <c r="B915" s="2" t="s">
        <v>105</v>
      </c>
      <c r="C915" s="2">
        <v>5</v>
      </c>
      <c r="D915" s="13">
        <v>45597</v>
      </c>
      <c r="E915" s="3">
        <v>4920</v>
      </c>
      <c r="F915" s="3">
        <v>3033</v>
      </c>
      <c r="G915" s="17">
        <f>F915/E915</f>
        <v>0.61646341463414633</v>
      </c>
      <c r="H915" s="3">
        <v>8240</v>
      </c>
      <c r="I915" s="3">
        <f>F915*H915</f>
        <v>24991920</v>
      </c>
      <c r="J915" s="3">
        <v>8602505</v>
      </c>
      <c r="K915" s="3">
        <f>I915+J915</f>
        <v>33594425</v>
      </c>
      <c r="L915" s="3">
        <v>22431361</v>
      </c>
      <c r="M915" s="3">
        <f>K915-L915</f>
        <v>11163064</v>
      </c>
      <c r="N915" s="3">
        <f>I915/E915</f>
        <v>5079.6585365853662</v>
      </c>
      <c r="O915" s="3">
        <f>M915/E915</f>
        <v>2268.9154471544716</v>
      </c>
      <c r="P915" s="18">
        <v>4.3</v>
      </c>
      <c r="Q915" s="2">
        <v>1</v>
      </c>
      <c r="R915" s="3">
        <v>235</v>
      </c>
    </row>
    <row r="916" spans="1:18" x14ac:dyDescent="0.2">
      <c r="A916" s="2" t="s">
        <v>108</v>
      </c>
      <c r="B916" s="2" t="s">
        <v>105</v>
      </c>
      <c r="C916" s="2">
        <v>5</v>
      </c>
      <c r="D916" s="13">
        <v>45627</v>
      </c>
      <c r="E916" s="3">
        <v>5084</v>
      </c>
      <c r="F916" s="3">
        <v>3729</v>
      </c>
      <c r="G916" s="17">
        <f>F916/E916</f>
        <v>0.73347757671125102</v>
      </c>
      <c r="H916" s="3">
        <v>10130</v>
      </c>
      <c r="I916" s="3">
        <f>F916*H916</f>
        <v>37774770</v>
      </c>
      <c r="J916" s="3">
        <v>13305923</v>
      </c>
      <c r="K916" s="3">
        <f>I916+J916</f>
        <v>51080693</v>
      </c>
      <c r="L916" s="3">
        <v>28365971</v>
      </c>
      <c r="M916" s="3">
        <f>K916-L916</f>
        <v>22714722</v>
      </c>
      <c r="N916" s="3">
        <f>I916/E916</f>
        <v>7430.1278520849728</v>
      </c>
      <c r="O916" s="3">
        <f>M916/E916</f>
        <v>4467.8839496459477</v>
      </c>
      <c r="P916" s="18">
        <v>4.4000000000000004</v>
      </c>
      <c r="Q916" s="2">
        <v>5</v>
      </c>
      <c r="R916" s="3">
        <v>257</v>
      </c>
    </row>
    <row r="917" spans="1:18" x14ac:dyDescent="0.2">
      <c r="A917" s="2" t="s">
        <v>108</v>
      </c>
      <c r="B917" s="2" t="s">
        <v>105</v>
      </c>
      <c r="C917" s="2">
        <v>5</v>
      </c>
      <c r="D917" s="13">
        <v>45658</v>
      </c>
      <c r="E917" s="3">
        <v>5084</v>
      </c>
      <c r="F917" s="3">
        <v>3776</v>
      </c>
      <c r="G917" s="17">
        <f>F917/E917</f>
        <v>0.7427222659323367</v>
      </c>
      <c r="H917" s="3">
        <v>10530</v>
      </c>
      <c r="I917" s="3">
        <f>F917*H917</f>
        <v>39761280</v>
      </c>
      <c r="J917" s="3">
        <v>17180971</v>
      </c>
      <c r="K917" s="3">
        <f>I917+J917</f>
        <v>56942251</v>
      </c>
      <c r="L917" s="3">
        <v>30163538</v>
      </c>
      <c r="M917" s="3">
        <f>K917-L917</f>
        <v>26778713</v>
      </c>
      <c r="N917" s="3">
        <f>I917/E917</f>
        <v>7820.865460267506</v>
      </c>
      <c r="O917" s="3">
        <f>M917/E917</f>
        <v>5267.2527537372152</v>
      </c>
      <c r="P917" s="18">
        <v>4.2</v>
      </c>
      <c r="Q917" s="2">
        <v>3</v>
      </c>
      <c r="R917" s="3">
        <v>254</v>
      </c>
    </row>
    <row r="918" spans="1:18" x14ac:dyDescent="0.2">
      <c r="A918" s="2" t="s">
        <v>108</v>
      </c>
      <c r="B918" s="2" t="s">
        <v>105</v>
      </c>
      <c r="C918" s="2">
        <v>5</v>
      </c>
      <c r="D918" s="13">
        <v>45689</v>
      </c>
      <c r="E918" s="3">
        <v>4592</v>
      </c>
      <c r="F918" s="3">
        <v>2843</v>
      </c>
      <c r="G918" s="17">
        <f>F918/E918</f>
        <v>0.61912020905923348</v>
      </c>
      <c r="H918" s="3">
        <v>8460</v>
      </c>
      <c r="I918" s="3">
        <f>F918*H918</f>
        <v>24051780</v>
      </c>
      <c r="J918" s="3">
        <v>7529621</v>
      </c>
      <c r="K918" s="3">
        <f>I918+J918</f>
        <v>31581401</v>
      </c>
      <c r="L918" s="3">
        <v>22418619</v>
      </c>
      <c r="M918" s="3">
        <f>K918-L918</f>
        <v>9162782</v>
      </c>
      <c r="N918" s="3">
        <f>I918/E918</f>
        <v>5237.7569686411152</v>
      </c>
      <c r="O918" s="3">
        <f>M918/E918</f>
        <v>1995.3793554006968</v>
      </c>
      <c r="P918" s="18">
        <v>4.2</v>
      </c>
      <c r="Q918" s="2">
        <v>2</v>
      </c>
      <c r="R918" s="3">
        <v>241</v>
      </c>
    </row>
    <row r="919" spans="1:18" x14ac:dyDescent="0.2">
      <c r="A919" s="2" t="s">
        <v>108</v>
      </c>
      <c r="B919" s="2" t="s">
        <v>105</v>
      </c>
      <c r="C919" s="2">
        <v>5</v>
      </c>
      <c r="D919" s="13">
        <v>45717</v>
      </c>
      <c r="E919" s="3">
        <v>5084</v>
      </c>
      <c r="F919" s="3">
        <v>3205</v>
      </c>
      <c r="G919" s="17">
        <f>F919/E919</f>
        <v>0.63040912667191185</v>
      </c>
      <c r="H919" s="3">
        <v>8540</v>
      </c>
      <c r="I919" s="3">
        <f>F919*H919</f>
        <v>27370700</v>
      </c>
      <c r="J919" s="3">
        <v>9394936</v>
      </c>
      <c r="K919" s="3">
        <f>I919+J919</f>
        <v>36765636</v>
      </c>
      <c r="L919" s="3">
        <v>24577677</v>
      </c>
      <c r="M919" s="3">
        <f>K919-L919</f>
        <v>12187959</v>
      </c>
      <c r="N919" s="3">
        <f>I919/E919</f>
        <v>5383.6939417781277</v>
      </c>
      <c r="O919" s="3">
        <f>M919/E919</f>
        <v>2397.3168764752163</v>
      </c>
      <c r="P919" s="18">
        <v>4.4000000000000004</v>
      </c>
      <c r="Q919" s="2">
        <v>0</v>
      </c>
      <c r="R919" s="3">
        <v>245</v>
      </c>
    </row>
    <row r="920" spans="1:18" x14ac:dyDescent="0.2">
      <c r="A920" s="2" t="s">
        <v>108</v>
      </c>
      <c r="B920" s="2" t="s">
        <v>105</v>
      </c>
      <c r="C920" s="2">
        <v>5</v>
      </c>
      <c r="D920" s="13">
        <v>45748</v>
      </c>
      <c r="E920" s="3">
        <v>4920</v>
      </c>
      <c r="F920" s="3">
        <v>3780</v>
      </c>
      <c r="G920" s="17">
        <f>F920/E920</f>
        <v>0.76829268292682928</v>
      </c>
      <c r="H920" s="3">
        <v>10560</v>
      </c>
      <c r="I920" s="3">
        <f>F920*H920</f>
        <v>39916800</v>
      </c>
      <c r="J920" s="3">
        <v>16849914</v>
      </c>
      <c r="K920" s="3">
        <f>I920+J920</f>
        <v>56766714</v>
      </c>
      <c r="L920" s="3">
        <v>32473098</v>
      </c>
      <c r="M920" s="3">
        <f>K920-L920</f>
        <v>24293616</v>
      </c>
      <c r="N920" s="3">
        <f>I920/E920</f>
        <v>8113.1707317073169</v>
      </c>
      <c r="O920" s="3">
        <f>M920/E920</f>
        <v>4937.7268292682929</v>
      </c>
      <c r="P920" s="18">
        <v>4.2</v>
      </c>
      <c r="Q920" s="2">
        <v>3</v>
      </c>
      <c r="R920" s="3">
        <v>250</v>
      </c>
    </row>
    <row r="921" spans="1:18" x14ac:dyDescent="0.2">
      <c r="A921" s="2" t="s">
        <v>108</v>
      </c>
      <c r="B921" s="2" t="s">
        <v>105</v>
      </c>
      <c r="C921" s="2">
        <v>5</v>
      </c>
      <c r="D921" s="13">
        <v>45778</v>
      </c>
      <c r="E921" s="3">
        <v>5084</v>
      </c>
      <c r="F921" s="3">
        <v>3306</v>
      </c>
      <c r="G921" s="17">
        <f>F921/E921</f>
        <v>0.65027537372147914</v>
      </c>
      <c r="H921" s="3">
        <v>10350</v>
      </c>
      <c r="I921" s="3">
        <f>F921*H921</f>
        <v>34217100</v>
      </c>
      <c r="J921" s="3">
        <v>11176333</v>
      </c>
      <c r="K921" s="3">
        <f>I921+J921</f>
        <v>45393433</v>
      </c>
      <c r="L921" s="3">
        <v>29018530</v>
      </c>
      <c r="M921" s="3">
        <f>K921-L921</f>
        <v>16374903</v>
      </c>
      <c r="N921" s="3">
        <f>I921/E921</f>
        <v>6730.3501180173089</v>
      </c>
      <c r="O921" s="3">
        <f>M921/E921</f>
        <v>3220.8699842643587</v>
      </c>
      <c r="P921" s="18">
        <v>4.2</v>
      </c>
      <c r="Q921" s="2">
        <v>5</v>
      </c>
      <c r="R921" s="3">
        <v>256</v>
      </c>
    </row>
    <row r="922" spans="1:18" x14ac:dyDescent="0.2">
      <c r="A922" s="2" t="s">
        <v>108</v>
      </c>
      <c r="B922" s="2" t="s">
        <v>105</v>
      </c>
      <c r="C922" s="2">
        <v>5</v>
      </c>
      <c r="D922" s="13">
        <v>45809</v>
      </c>
      <c r="E922" s="3">
        <v>4920</v>
      </c>
      <c r="F922" s="3">
        <v>3512</v>
      </c>
      <c r="G922" s="17">
        <f>F922/E922</f>
        <v>0.71382113821138216</v>
      </c>
      <c r="H922" s="3">
        <v>10710</v>
      </c>
      <c r="I922" s="3">
        <f>F922*H922</f>
        <v>37613520</v>
      </c>
      <c r="J922" s="3">
        <v>10604149</v>
      </c>
      <c r="K922" s="3">
        <f>I922+J922</f>
        <v>48217669</v>
      </c>
      <c r="L922" s="3">
        <v>28039240</v>
      </c>
      <c r="M922" s="3">
        <f>K922-L922</f>
        <v>20178429</v>
      </c>
      <c r="N922" s="3">
        <f>I922/E922</f>
        <v>7645.0243902439024</v>
      </c>
      <c r="O922" s="3">
        <f>M922/E922</f>
        <v>4101.3067073170732</v>
      </c>
      <c r="P922" s="18">
        <v>4.2</v>
      </c>
      <c r="Q922" s="2">
        <v>3</v>
      </c>
      <c r="R922" s="3">
        <v>234</v>
      </c>
    </row>
    <row r="923" spans="1:18" x14ac:dyDescent="0.2">
      <c r="A923" s="2" t="s">
        <v>108</v>
      </c>
      <c r="B923" s="2" t="s">
        <v>105</v>
      </c>
      <c r="C923" s="2">
        <v>5</v>
      </c>
      <c r="D923" s="13">
        <v>45839</v>
      </c>
      <c r="E923" s="3">
        <v>5084</v>
      </c>
      <c r="F923" s="3">
        <v>2414</v>
      </c>
      <c r="G923" s="17">
        <f>F923/E923</f>
        <v>0.47482297403619195</v>
      </c>
      <c r="H923" s="3">
        <v>7020</v>
      </c>
      <c r="I923" s="3">
        <f>F923*H923</f>
        <v>16946280</v>
      </c>
      <c r="J923" s="3">
        <v>5436604</v>
      </c>
      <c r="K923" s="3">
        <f>I923+J923</f>
        <v>22382884</v>
      </c>
      <c r="L923" s="3">
        <v>20360926</v>
      </c>
      <c r="M923" s="3">
        <f>K923-L923</f>
        <v>2021958</v>
      </c>
      <c r="N923" s="3">
        <f>I923/E923</f>
        <v>3333.2572777340679</v>
      </c>
      <c r="O923" s="3">
        <f>M923/E923</f>
        <v>397.7100708103855</v>
      </c>
      <c r="P923" s="18">
        <v>4.0999999999999996</v>
      </c>
      <c r="Q923" s="2">
        <v>1</v>
      </c>
      <c r="R923" s="3">
        <v>258</v>
      </c>
    </row>
    <row r="924" spans="1:18" x14ac:dyDescent="0.2">
      <c r="A924" s="2" t="s">
        <v>108</v>
      </c>
      <c r="B924" s="2" t="s">
        <v>105</v>
      </c>
      <c r="C924" s="2">
        <v>5</v>
      </c>
      <c r="D924" s="13">
        <v>45870</v>
      </c>
      <c r="E924" s="3">
        <v>5084</v>
      </c>
      <c r="F924" s="3">
        <v>2281</v>
      </c>
      <c r="G924" s="17">
        <f>F924/E924</f>
        <v>0.4486624704956727</v>
      </c>
      <c r="H924" s="3">
        <v>7170</v>
      </c>
      <c r="I924" s="3">
        <f>F924*H924</f>
        <v>16354770</v>
      </c>
      <c r="J924" s="3">
        <v>4010077</v>
      </c>
      <c r="K924" s="3">
        <f>I924+J924</f>
        <v>20364847</v>
      </c>
      <c r="L924" s="3">
        <v>18473621</v>
      </c>
      <c r="M924" s="3">
        <f>K924-L924</f>
        <v>1891226</v>
      </c>
      <c r="N924" s="3">
        <f>I924/E924</f>
        <v>3216.9099134539733</v>
      </c>
      <c r="O924" s="3">
        <f>M924/E924</f>
        <v>371.99567269866247</v>
      </c>
      <c r="P924" s="18">
        <v>4.3</v>
      </c>
      <c r="Q924" s="2">
        <v>2</v>
      </c>
      <c r="R924" s="3">
        <v>241</v>
      </c>
    </row>
    <row r="925" spans="1:18" x14ac:dyDescent="0.2">
      <c r="A925" s="2" t="s">
        <v>108</v>
      </c>
      <c r="B925" s="2" t="s">
        <v>105</v>
      </c>
      <c r="C925" s="2">
        <v>5</v>
      </c>
      <c r="D925" s="13">
        <v>45901</v>
      </c>
      <c r="E925" s="3">
        <v>4920</v>
      </c>
      <c r="F925" s="3">
        <v>2209</v>
      </c>
      <c r="G925" s="17">
        <f>F925/E925</f>
        <v>0.44898373983739837</v>
      </c>
      <c r="H925" s="3">
        <v>7120</v>
      </c>
      <c r="I925" s="3">
        <f>F925*H925</f>
        <v>15728080</v>
      </c>
      <c r="J925" s="3">
        <v>3932724</v>
      </c>
      <c r="K925" s="3">
        <f>I925+J925</f>
        <v>19660804</v>
      </c>
      <c r="L925" s="3">
        <v>18621153</v>
      </c>
      <c r="M925" s="3">
        <f>K925-L925</f>
        <v>1039651</v>
      </c>
      <c r="N925" s="3">
        <f>I925/E925</f>
        <v>3196.7642276422766</v>
      </c>
      <c r="O925" s="3">
        <f>M925/E925</f>
        <v>211.31117886178862</v>
      </c>
      <c r="P925" s="18">
        <v>3.8</v>
      </c>
      <c r="Q925" s="2">
        <v>1</v>
      </c>
      <c r="R925" s="3">
        <v>235</v>
      </c>
    </row>
    <row r="926" spans="1:18" x14ac:dyDescent="0.2">
      <c r="A926" s="2" t="s">
        <v>108</v>
      </c>
      <c r="B926" s="2" t="s">
        <v>105</v>
      </c>
      <c r="C926" s="2">
        <v>5</v>
      </c>
      <c r="D926" s="13">
        <v>45931</v>
      </c>
      <c r="E926" s="3">
        <v>5084</v>
      </c>
      <c r="F926" s="3">
        <v>3253</v>
      </c>
      <c r="G926" s="17">
        <f>F926/E926</f>
        <v>0.63985051140833993</v>
      </c>
      <c r="H926" s="3">
        <v>8630</v>
      </c>
      <c r="I926" s="3">
        <f>F926*H926</f>
        <v>28073390</v>
      </c>
      <c r="J926" s="3">
        <v>10934717</v>
      </c>
      <c r="K926" s="3">
        <f>I926+J926</f>
        <v>39008107</v>
      </c>
      <c r="L926" s="3">
        <v>26206108</v>
      </c>
      <c r="M926" s="3">
        <f>K926-L926</f>
        <v>12801999</v>
      </c>
      <c r="N926" s="3">
        <f>I926/E926</f>
        <v>5521.9099134539729</v>
      </c>
      <c r="O926" s="3">
        <f>M926/E926</f>
        <v>2518.0957907159718</v>
      </c>
      <c r="P926" s="18">
        <v>4.2</v>
      </c>
      <c r="Q926" s="2">
        <v>5</v>
      </c>
      <c r="R926" s="3">
        <v>257</v>
      </c>
    </row>
    <row r="927" spans="1:18" x14ac:dyDescent="0.2">
      <c r="A927" s="2" t="s">
        <v>108</v>
      </c>
      <c r="B927" s="2" t="s">
        <v>105</v>
      </c>
      <c r="C927" s="2">
        <v>5</v>
      </c>
      <c r="D927" s="13">
        <v>45962</v>
      </c>
      <c r="E927" s="3">
        <v>4920</v>
      </c>
      <c r="F927" s="3">
        <v>2918</v>
      </c>
      <c r="G927" s="17">
        <f>F927/E927</f>
        <v>0.59308943089430899</v>
      </c>
      <c r="H927" s="3">
        <v>8920</v>
      </c>
      <c r="I927" s="3">
        <f>F927*H927</f>
        <v>26028560</v>
      </c>
      <c r="J927" s="3">
        <v>11367951</v>
      </c>
      <c r="K927" s="3">
        <f>I927+J927</f>
        <v>37396511</v>
      </c>
      <c r="L927" s="3">
        <v>23857833</v>
      </c>
      <c r="M927" s="3">
        <f>K927-L927</f>
        <v>13538678</v>
      </c>
      <c r="N927" s="3">
        <f>I927/E927</f>
        <v>5290.3577235772354</v>
      </c>
      <c r="O927" s="3">
        <f>M927/E927</f>
        <v>2751.7638211382114</v>
      </c>
      <c r="P927" s="18">
        <v>4.3</v>
      </c>
      <c r="Q927" s="2">
        <v>2</v>
      </c>
      <c r="R927" s="3">
        <v>249</v>
      </c>
    </row>
    <row r="928" spans="1:18" x14ac:dyDescent="0.2">
      <c r="A928" s="2" t="s">
        <v>108</v>
      </c>
      <c r="B928" s="2" t="s">
        <v>105</v>
      </c>
      <c r="C928" s="2">
        <v>5</v>
      </c>
      <c r="D928" s="13">
        <v>45992</v>
      </c>
      <c r="E928" s="3">
        <v>5084</v>
      </c>
      <c r="F928" s="3">
        <v>3814</v>
      </c>
      <c r="G928" s="17">
        <f>F928/E928</f>
        <v>0.75019669551534229</v>
      </c>
      <c r="H928" s="3">
        <v>11160</v>
      </c>
      <c r="I928" s="3">
        <f>F928*H928</f>
        <v>42564240</v>
      </c>
      <c r="J928" s="3">
        <v>10615829</v>
      </c>
      <c r="K928" s="3">
        <f>I928+J928</f>
        <v>53180069</v>
      </c>
      <c r="L928" s="3">
        <v>29294412</v>
      </c>
      <c r="M928" s="3">
        <f>K928-L928</f>
        <v>23885657</v>
      </c>
      <c r="N928" s="3">
        <f>I928/E928</f>
        <v>8372.1951219512193</v>
      </c>
      <c r="O928" s="3">
        <f>M928/E928</f>
        <v>4698.2016129032254</v>
      </c>
      <c r="P928" s="18">
        <v>4.2</v>
      </c>
      <c r="Q928" s="2">
        <v>3</v>
      </c>
      <c r="R928" s="3">
        <v>242</v>
      </c>
    </row>
    <row r="929" spans="1:18" x14ac:dyDescent="0.2">
      <c r="A929" s="2" t="s">
        <v>108</v>
      </c>
      <c r="B929" s="2" t="s">
        <v>105</v>
      </c>
      <c r="C929" s="2">
        <v>5</v>
      </c>
      <c r="D929" s="13">
        <v>46023</v>
      </c>
      <c r="E929" s="3">
        <v>5084</v>
      </c>
      <c r="F929" s="3">
        <v>3898</v>
      </c>
      <c r="G929" s="17">
        <f>F929/E929</f>
        <v>0.76671911880409127</v>
      </c>
      <c r="H929" s="3">
        <v>10760</v>
      </c>
      <c r="I929" s="3">
        <f>F929*H929</f>
        <v>41942480</v>
      </c>
      <c r="J929" s="3">
        <v>14439808</v>
      </c>
      <c r="K929" s="3">
        <f>I929+J929</f>
        <v>56382288</v>
      </c>
      <c r="L929" s="3">
        <v>31296147</v>
      </c>
      <c r="M929" s="3">
        <f>K929-L929</f>
        <v>25086141</v>
      </c>
      <c r="N929" s="3">
        <f>I929/E929</f>
        <v>8249.8977183320221</v>
      </c>
      <c r="O929" s="3">
        <f>M929/E929</f>
        <v>4934.3314319433521</v>
      </c>
      <c r="P929" s="18">
        <v>4.3</v>
      </c>
      <c r="Q929" s="2">
        <v>2</v>
      </c>
      <c r="R929" s="3">
        <v>240</v>
      </c>
    </row>
    <row r="930" spans="1:18" x14ac:dyDescent="0.2">
      <c r="A930" s="2" t="s">
        <v>108</v>
      </c>
      <c r="B930" s="2" t="s">
        <v>105</v>
      </c>
      <c r="C930" s="2">
        <v>5</v>
      </c>
      <c r="D930" s="13">
        <v>46054</v>
      </c>
      <c r="E930" s="3">
        <v>4592</v>
      </c>
      <c r="F930" s="3">
        <v>2997</v>
      </c>
      <c r="G930" s="17">
        <f>F930/E930</f>
        <v>0.65265679442508706</v>
      </c>
      <c r="H930" s="3">
        <v>9150</v>
      </c>
      <c r="I930" s="3">
        <f>F930*H930</f>
        <v>27422550</v>
      </c>
      <c r="J930" s="3">
        <v>6279399</v>
      </c>
      <c r="K930" s="3">
        <f>I930+J930</f>
        <v>33701949</v>
      </c>
      <c r="L930" s="3">
        <v>21783686</v>
      </c>
      <c r="M930" s="3">
        <f>K930-L930</f>
        <v>11918263</v>
      </c>
      <c r="N930" s="3">
        <f>I930/E930</f>
        <v>5971.8096689895474</v>
      </c>
      <c r="O930" s="3">
        <f>M930/E930</f>
        <v>2595.4405487804879</v>
      </c>
      <c r="P930" s="18">
        <v>4.3</v>
      </c>
      <c r="Q930" s="2">
        <v>0</v>
      </c>
      <c r="R930" s="3">
        <v>239</v>
      </c>
    </row>
    <row r="931" spans="1:18" x14ac:dyDescent="0.2">
      <c r="A931" s="2" t="s">
        <v>108</v>
      </c>
      <c r="B931" s="2" t="s">
        <v>105</v>
      </c>
      <c r="C931" s="2">
        <v>5</v>
      </c>
      <c r="D931" s="13">
        <v>46082</v>
      </c>
      <c r="E931" s="3">
        <v>5084</v>
      </c>
      <c r="F931" s="3">
        <v>3202</v>
      </c>
      <c r="G931" s="17">
        <f>F931/E931</f>
        <v>0.62981904012588508</v>
      </c>
      <c r="H931" s="3">
        <v>9190</v>
      </c>
      <c r="I931" s="3">
        <f>F931*H931</f>
        <v>29426380</v>
      </c>
      <c r="J931" s="3">
        <v>9250189</v>
      </c>
      <c r="K931" s="3">
        <f>I931+J931</f>
        <v>38676569</v>
      </c>
      <c r="L931" s="3">
        <v>24848697</v>
      </c>
      <c r="M931" s="3">
        <f>K931-L931</f>
        <v>13827872</v>
      </c>
      <c r="N931" s="3">
        <f>I931/E931</f>
        <v>5788.0369787568843</v>
      </c>
      <c r="O931" s="3">
        <f>M931/E931</f>
        <v>2719.880409126672</v>
      </c>
      <c r="P931" s="18">
        <v>4.4000000000000004</v>
      </c>
      <c r="Q931" s="2">
        <v>3</v>
      </c>
      <c r="R931" s="3">
        <v>238</v>
      </c>
    </row>
    <row r="932" spans="1:18" x14ac:dyDescent="0.2">
      <c r="A932" s="2" t="s">
        <v>108</v>
      </c>
      <c r="B932" s="2" t="s">
        <v>105</v>
      </c>
      <c r="C932" s="2">
        <v>5</v>
      </c>
      <c r="D932" s="13">
        <v>46113</v>
      </c>
      <c r="E932" s="3">
        <v>4920</v>
      </c>
      <c r="F932" s="3">
        <v>3590</v>
      </c>
      <c r="G932" s="17">
        <f>F932/E932</f>
        <v>0.72967479674796742</v>
      </c>
      <c r="H932" s="3">
        <v>11310</v>
      </c>
      <c r="I932" s="3">
        <f>F932*H932</f>
        <v>40602900</v>
      </c>
      <c r="J932" s="3">
        <v>9023487</v>
      </c>
      <c r="K932" s="3">
        <f>I932+J932</f>
        <v>49626387</v>
      </c>
      <c r="L932" s="3">
        <v>27384839</v>
      </c>
      <c r="M932" s="3">
        <f>K932-L932</f>
        <v>22241548</v>
      </c>
      <c r="N932" s="3">
        <f>I932/E932</f>
        <v>8252.621951219513</v>
      </c>
      <c r="O932" s="3">
        <f>M932/E932</f>
        <v>4520.6398373983739</v>
      </c>
      <c r="P932" s="18">
        <v>4.0999999999999996</v>
      </c>
      <c r="Q932" s="2">
        <v>4</v>
      </c>
      <c r="R932" s="3">
        <v>238</v>
      </c>
    </row>
    <row r="933" spans="1:18" x14ac:dyDescent="0.2">
      <c r="A933" s="2" t="s">
        <v>108</v>
      </c>
      <c r="B933" s="2" t="s">
        <v>105</v>
      </c>
      <c r="C933" s="2">
        <v>5</v>
      </c>
      <c r="D933" s="13">
        <v>46143</v>
      </c>
      <c r="E933" s="3">
        <v>5084</v>
      </c>
      <c r="F933" s="3">
        <v>3845</v>
      </c>
      <c r="G933" s="17">
        <f>F933/E933</f>
        <v>0.75629425649095205</v>
      </c>
      <c r="H933" s="3">
        <v>11380</v>
      </c>
      <c r="I933" s="3">
        <f>F933*H933</f>
        <v>43756100</v>
      </c>
      <c r="J933" s="3">
        <v>14574440</v>
      </c>
      <c r="K933" s="3">
        <f>I933+J933</f>
        <v>58330540</v>
      </c>
      <c r="L933" s="3">
        <v>33308373</v>
      </c>
      <c r="M933" s="3">
        <f>K933-L933</f>
        <v>25022167</v>
      </c>
      <c r="N933" s="3">
        <f>I933/E933</f>
        <v>8606.6286388670342</v>
      </c>
      <c r="O933" s="3">
        <f>M933/E933</f>
        <v>4921.7480330448461</v>
      </c>
      <c r="P933" s="18">
        <v>4.0999999999999996</v>
      </c>
      <c r="Q933" s="2">
        <v>1</v>
      </c>
      <c r="R933" s="3">
        <v>237</v>
      </c>
    </row>
    <row r="934" spans="1:18" x14ac:dyDescent="0.2">
      <c r="A934" s="2" t="s">
        <v>108</v>
      </c>
      <c r="B934" s="2" t="s">
        <v>105</v>
      </c>
      <c r="C934" s="2">
        <v>5</v>
      </c>
      <c r="D934" s="13">
        <v>46174</v>
      </c>
      <c r="E934" s="3">
        <v>4920</v>
      </c>
      <c r="F934" s="3">
        <v>3735</v>
      </c>
      <c r="G934" s="17">
        <f>F934/E934</f>
        <v>0.75914634146341464</v>
      </c>
      <c r="H934" s="3">
        <v>10770</v>
      </c>
      <c r="I934" s="3">
        <f>F934*H934</f>
        <v>40225950</v>
      </c>
      <c r="J934" s="3">
        <v>17201112</v>
      </c>
      <c r="K934" s="3">
        <f>I934+J934</f>
        <v>57427062</v>
      </c>
      <c r="L934" s="3">
        <v>29646293</v>
      </c>
      <c r="M934" s="3">
        <f>K934-L934</f>
        <v>27780769</v>
      </c>
      <c r="N934" s="3">
        <f>I934/E934</f>
        <v>8176.0060975609758</v>
      </c>
      <c r="O934" s="3">
        <f>M934/E934</f>
        <v>5646.4977642276426</v>
      </c>
      <c r="P934" s="18">
        <v>4.3</v>
      </c>
      <c r="Q934" s="2">
        <v>4</v>
      </c>
      <c r="R934" s="3">
        <v>239</v>
      </c>
    </row>
    <row r="935" spans="1:18" x14ac:dyDescent="0.2">
      <c r="A935" s="2" t="s">
        <v>108</v>
      </c>
      <c r="B935" s="2" t="s">
        <v>105</v>
      </c>
      <c r="C935" s="2">
        <v>5</v>
      </c>
      <c r="D935" s="13">
        <v>46204</v>
      </c>
      <c r="E935" s="3">
        <v>5084</v>
      </c>
      <c r="F935" s="3">
        <v>2514</v>
      </c>
      <c r="G935" s="17">
        <f>F935/E935</f>
        <v>0.49449252557041701</v>
      </c>
      <c r="H935" s="3">
        <v>7040</v>
      </c>
      <c r="I935" s="3">
        <f>F935*H935</f>
        <v>17698560</v>
      </c>
      <c r="J935" s="3">
        <v>4141829</v>
      </c>
      <c r="K935" s="3">
        <f>I935+J935</f>
        <v>21840389</v>
      </c>
      <c r="L935" s="3">
        <v>18909268</v>
      </c>
      <c r="M935" s="3">
        <f>K935-L935</f>
        <v>2931121</v>
      </c>
      <c r="N935" s="3">
        <f>I935/E935</f>
        <v>3481.2273800157354</v>
      </c>
      <c r="O935" s="3">
        <f>M935/E935</f>
        <v>576.5383556254917</v>
      </c>
      <c r="P935" s="18">
        <v>4.2</v>
      </c>
      <c r="Q935" s="2">
        <v>2</v>
      </c>
      <c r="R935" s="3">
        <v>246</v>
      </c>
    </row>
    <row r="936" spans="1:18" x14ac:dyDescent="0.2">
      <c r="A936" s="2" t="s">
        <v>108</v>
      </c>
      <c r="B936" s="2" t="s">
        <v>105</v>
      </c>
      <c r="C936" s="2">
        <v>5</v>
      </c>
      <c r="D936" s="13">
        <v>46235</v>
      </c>
      <c r="E936" s="3">
        <v>5084</v>
      </c>
      <c r="F936" s="3">
        <v>2578</v>
      </c>
      <c r="G936" s="17">
        <f>F936/E936</f>
        <v>0.50708103855232101</v>
      </c>
      <c r="H936" s="3">
        <v>7080</v>
      </c>
      <c r="I936" s="3">
        <f>F936*H936</f>
        <v>18252240</v>
      </c>
      <c r="J936" s="3">
        <v>5240015</v>
      </c>
      <c r="K936" s="3">
        <f>I936+J936</f>
        <v>23492255</v>
      </c>
      <c r="L936" s="3">
        <v>20849060</v>
      </c>
      <c r="M936" s="3">
        <f>K936-L936</f>
        <v>2643195</v>
      </c>
      <c r="N936" s="3">
        <f>I936/E936</f>
        <v>3590.1337529504326</v>
      </c>
      <c r="O936" s="3">
        <f>M936/E936</f>
        <v>519.90460267505898</v>
      </c>
      <c r="P936" s="18">
        <v>4.0999999999999996</v>
      </c>
      <c r="Q936" s="2">
        <v>2</v>
      </c>
      <c r="R936" s="3">
        <v>244</v>
      </c>
    </row>
    <row r="937" spans="1:18" x14ac:dyDescent="0.2">
      <c r="A937" s="2" t="s">
        <v>108</v>
      </c>
      <c r="B937" s="2" t="s">
        <v>105</v>
      </c>
      <c r="C937" s="2">
        <v>5</v>
      </c>
      <c r="D937" s="13">
        <v>46266</v>
      </c>
      <c r="E937" s="3">
        <v>4920</v>
      </c>
      <c r="F937" s="3">
        <v>2502</v>
      </c>
      <c r="G937" s="17">
        <f>F937/E937</f>
        <v>0.50853658536585367</v>
      </c>
      <c r="H937" s="3">
        <v>7100</v>
      </c>
      <c r="I937" s="3">
        <f>F937*H937</f>
        <v>17764200</v>
      </c>
      <c r="J937" s="3">
        <v>4362583</v>
      </c>
      <c r="K937" s="3">
        <f>I937+J937</f>
        <v>22126783</v>
      </c>
      <c r="L937" s="3">
        <v>18584448</v>
      </c>
      <c r="M937" s="3">
        <f>K937-L937</f>
        <v>3542335</v>
      </c>
      <c r="N937" s="3">
        <f>I937/E937</f>
        <v>3610.6097560975609</v>
      </c>
      <c r="O937" s="3">
        <f>M937/E937</f>
        <v>719.98678861788619</v>
      </c>
      <c r="P937" s="18">
        <v>4.0999999999999996</v>
      </c>
      <c r="Q937" s="2">
        <v>1</v>
      </c>
      <c r="R937" s="3">
        <v>246</v>
      </c>
    </row>
    <row r="938" spans="1:18" x14ac:dyDescent="0.2">
      <c r="A938" s="2" t="s">
        <v>110</v>
      </c>
      <c r="B938" s="2" t="s">
        <v>105</v>
      </c>
      <c r="C938" s="2">
        <v>4</v>
      </c>
      <c r="D938" s="13">
        <v>45566</v>
      </c>
      <c r="E938" s="3">
        <v>2821</v>
      </c>
      <c r="F938" s="3">
        <v>1969</v>
      </c>
      <c r="G938" s="17">
        <f>F938/E938</f>
        <v>0.69797943991492384</v>
      </c>
      <c r="H938" s="3">
        <v>4190</v>
      </c>
      <c r="I938" s="3">
        <f>F938*H938</f>
        <v>8250110</v>
      </c>
      <c r="J938" s="3">
        <v>3711168</v>
      </c>
      <c r="K938" s="3">
        <f>I938+J938</f>
        <v>11961278</v>
      </c>
      <c r="L938" s="3">
        <v>7136181</v>
      </c>
      <c r="M938" s="3">
        <f>K938-L938</f>
        <v>4825097</v>
      </c>
      <c r="N938" s="3">
        <f>I938/E938</f>
        <v>2924.5338532435308</v>
      </c>
      <c r="O938" s="3">
        <f>M938/E938</f>
        <v>1710.4207727756116</v>
      </c>
      <c r="P938" s="18">
        <v>4.3</v>
      </c>
      <c r="Q938" s="2">
        <v>3</v>
      </c>
      <c r="R938" s="3">
        <v>88</v>
      </c>
    </row>
    <row r="939" spans="1:18" x14ac:dyDescent="0.2">
      <c r="A939" s="2" t="s">
        <v>110</v>
      </c>
      <c r="B939" s="2" t="s">
        <v>105</v>
      </c>
      <c r="C939" s="2">
        <v>4</v>
      </c>
      <c r="D939" s="13">
        <v>45597</v>
      </c>
      <c r="E939" s="3">
        <v>2730</v>
      </c>
      <c r="F939" s="3">
        <v>1859</v>
      </c>
      <c r="G939" s="17">
        <f>F939/E939</f>
        <v>0.68095238095238098</v>
      </c>
      <c r="H939" s="3">
        <v>4210</v>
      </c>
      <c r="I939" s="3">
        <f>F939*H939</f>
        <v>7826390</v>
      </c>
      <c r="J939" s="3">
        <v>1763464</v>
      </c>
      <c r="K939" s="3">
        <f>I939+J939</f>
        <v>9589854</v>
      </c>
      <c r="L939" s="3">
        <v>6819292</v>
      </c>
      <c r="M939" s="3">
        <f>K939-L939</f>
        <v>2770562</v>
      </c>
      <c r="N939" s="3">
        <f>I939/E939</f>
        <v>2866.8095238095239</v>
      </c>
      <c r="O939" s="3">
        <f>M939/E939</f>
        <v>1014.8578754578755</v>
      </c>
      <c r="P939" s="18">
        <v>4.4000000000000004</v>
      </c>
      <c r="Q939" s="2">
        <v>0</v>
      </c>
      <c r="R939" s="3">
        <v>94</v>
      </c>
    </row>
    <row r="940" spans="1:18" x14ac:dyDescent="0.2">
      <c r="A940" s="2" t="s">
        <v>110</v>
      </c>
      <c r="B940" s="2" t="s">
        <v>105</v>
      </c>
      <c r="C940" s="2">
        <v>4</v>
      </c>
      <c r="D940" s="13">
        <v>45627</v>
      </c>
      <c r="E940" s="3">
        <v>2821</v>
      </c>
      <c r="F940" s="3">
        <v>2190</v>
      </c>
      <c r="G940" s="17">
        <f>F940/E940</f>
        <v>0.77632045373980862</v>
      </c>
      <c r="H940" s="3">
        <v>5120</v>
      </c>
      <c r="I940" s="3">
        <f>F940*H940</f>
        <v>11212800</v>
      </c>
      <c r="J940" s="3">
        <v>4408679</v>
      </c>
      <c r="K940" s="3">
        <f>I940+J940</f>
        <v>15621479</v>
      </c>
      <c r="L940" s="3">
        <v>8735123</v>
      </c>
      <c r="M940" s="3">
        <f>K940-L940</f>
        <v>6886356</v>
      </c>
      <c r="N940" s="3">
        <f>I940/E940</f>
        <v>3974.76072314782</v>
      </c>
      <c r="O940" s="3">
        <f>M940/E940</f>
        <v>2441.1045728465083</v>
      </c>
      <c r="P940" s="18">
        <v>4.2</v>
      </c>
      <c r="Q940" s="2">
        <v>5</v>
      </c>
      <c r="R940" s="3">
        <v>94</v>
      </c>
    </row>
    <row r="941" spans="1:18" x14ac:dyDescent="0.2">
      <c r="A941" s="2" t="s">
        <v>110</v>
      </c>
      <c r="B941" s="2" t="s">
        <v>105</v>
      </c>
      <c r="C941" s="2">
        <v>4</v>
      </c>
      <c r="D941" s="13">
        <v>45658</v>
      </c>
      <c r="E941" s="3">
        <v>2821</v>
      </c>
      <c r="F941" s="3">
        <v>2180</v>
      </c>
      <c r="G941" s="17">
        <f>F941/E941</f>
        <v>0.77277561148528895</v>
      </c>
      <c r="H941" s="3">
        <v>5040</v>
      </c>
      <c r="I941" s="3">
        <f>F941*H941</f>
        <v>10987200</v>
      </c>
      <c r="J941" s="3">
        <v>3666742</v>
      </c>
      <c r="K941" s="3">
        <f>I941+J941</f>
        <v>14653942</v>
      </c>
      <c r="L941" s="3">
        <v>8665944</v>
      </c>
      <c r="M941" s="3">
        <f>K941-L941</f>
        <v>5987998</v>
      </c>
      <c r="N941" s="3">
        <f>I941/E941</f>
        <v>3894.7890818858559</v>
      </c>
      <c r="O941" s="3">
        <f>M941/E941</f>
        <v>2122.6508330379297</v>
      </c>
      <c r="P941" s="18">
        <v>4.5</v>
      </c>
      <c r="Q941" s="2">
        <v>0</v>
      </c>
      <c r="R941" s="3">
        <v>93</v>
      </c>
    </row>
    <row r="942" spans="1:18" x14ac:dyDescent="0.2">
      <c r="A942" s="2" t="s">
        <v>110</v>
      </c>
      <c r="B942" s="2" t="s">
        <v>105</v>
      </c>
      <c r="C942" s="2">
        <v>4</v>
      </c>
      <c r="D942" s="13">
        <v>45689</v>
      </c>
      <c r="E942" s="3">
        <v>2548</v>
      </c>
      <c r="F942" s="3">
        <v>1762</v>
      </c>
      <c r="G942" s="17">
        <f>F942/E942</f>
        <v>0.69152276295133441</v>
      </c>
      <c r="H942" s="3">
        <v>4190</v>
      </c>
      <c r="I942" s="3">
        <f>F942*H942</f>
        <v>7382780</v>
      </c>
      <c r="J942" s="3">
        <v>2527454</v>
      </c>
      <c r="K942" s="3">
        <f>I942+J942</f>
        <v>9910234</v>
      </c>
      <c r="L942" s="3">
        <v>6579471</v>
      </c>
      <c r="M942" s="3">
        <f>K942-L942</f>
        <v>3330763</v>
      </c>
      <c r="N942" s="3">
        <f>I942/E942</f>
        <v>2897.480376766091</v>
      </c>
      <c r="O942" s="3">
        <f>M942/E942</f>
        <v>1307.2068288854002</v>
      </c>
      <c r="P942" s="18">
        <v>4.0999999999999996</v>
      </c>
      <c r="Q942" s="2">
        <v>2</v>
      </c>
      <c r="R942" s="3">
        <v>93</v>
      </c>
    </row>
    <row r="943" spans="1:18" x14ac:dyDescent="0.2">
      <c r="A943" s="2" t="s">
        <v>110</v>
      </c>
      <c r="B943" s="2" t="s">
        <v>105</v>
      </c>
      <c r="C943" s="2">
        <v>4</v>
      </c>
      <c r="D943" s="13">
        <v>45717</v>
      </c>
      <c r="E943" s="3">
        <v>2821</v>
      </c>
      <c r="F943" s="3">
        <v>1857</v>
      </c>
      <c r="G943" s="17">
        <f>F943/E943</f>
        <v>0.65827720666430345</v>
      </c>
      <c r="H943" s="3">
        <v>4260</v>
      </c>
      <c r="I943" s="3">
        <f>F943*H943</f>
        <v>7910820</v>
      </c>
      <c r="J943" s="3">
        <v>2864416</v>
      </c>
      <c r="K943" s="3">
        <f>I943+J943</f>
        <v>10775236</v>
      </c>
      <c r="L943" s="3">
        <v>6947114</v>
      </c>
      <c r="M943" s="3">
        <f>K943-L943</f>
        <v>3828122</v>
      </c>
      <c r="N943" s="3">
        <f>I943/E943</f>
        <v>2804.2609003899324</v>
      </c>
      <c r="O943" s="3">
        <f>M943/E943</f>
        <v>1357.0088621056364</v>
      </c>
      <c r="P943" s="18">
        <v>4.3</v>
      </c>
      <c r="Q943" s="2">
        <v>0</v>
      </c>
      <c r="R943" s="3">
        <v>91</v>
      </c>
    </row>
    <row r="944" spans="1:18" x14ac:dyDescent="0.2">
      <c r="A944" s="2" t="s">
        <v>110</v>
      </c>
      <c r="B944" s="2" t="s">
        <v>105</v>
      </c>
      <c r="C944" s="2">
        <v>4</v>
      </c>
      <c r="D944" s="13">
        <v>45748</v>
      </c>
      <c r="E944" s="3">
        <v>2730</v>
      </c>
      <c r="F944" s="3">
        <v>2145</v>
      </c>
      <c r="G944" s="17">
        <f>F944/E944</f>
        <v>0.7857142857142857</v>
      </c>
      <c r="H944" s="3">
        <v>5350</v>
      </c>
      <c r="I944" s="3">
        <f>F944*H944</f>
        <v>11475750</v>
      </c>
      <c r="J944" s="3">
        <v>3317023</v>
      </c>
      <c r="K944" s="3">
        <f>I944+J944</f>
        <v>14792773</v>
      </c>
      <c r="L944" s="3">
        <v>8642420</v>
      </c>
      <c r="M944" s="3">
        <f>K944-L944</f>
        <v>6150353</v>
      </c>
      <c r="N944" s="3">
        <f>I944/E944</f>
        <v>4203.5714285714284</v>
      </c>
      <c r="O944" s="3">
        <f>M944/E944</f>
        <v>2252.8765567765568</v>
      </c>
      <c r="P944" s="18">
        <v>4.4000000000000004</v>
      </c>
      <c r="Q944" s="2">
        <v>1</v>
      </c>
      <c r="R944" s="3">
        <v>95</v>
      </c>
    </row>
    <row r="945" spans="1:18" x14ac:dyDescent="0.2">
      <c r="A945" s="2" t="s">
        <v>110</v>
      </c>
      <c r="B945" s="2" t="s">
        <v>105</v>
      </c>
      <c r="C945" s="2">
        <v>4</v>
      </c>
      <c r="D945" s="13">
        <v>45778</v>
      </c>
      <c r="E945" s="3">
        <v>2821</v>
      </c>
      <c r="F945" s="3">
        <v>2234</v>
      </c>
      <c r="G945" s="17">
        <f>F945/E945</f>
        <v>0.79191775965969513</v>
      </c>
      <c r="H945" s="3">
        <v>5460</v>
      </c>
      <c r="I945" s="3">
        <f>F945*H945</f>
        <v>12197640</v>
      </c>
      <c r="J945" s="3">
        <v>5114692</v>
      </c>
      <c r="K945" s="3">
        <f>I945+J945</f>
        <v>17312332</v>
      </c>
      <c r="L945" s="3">
        <v>9226622</v>
      </c>
      <c r="M945" s="3">
        <f>K945-L945</f>
        <v>8085710</v>
      </c>
      <c r="N945" s="3">
        <f>I945/E945</f>
        <v>4323.8709677419356</v>
      </c>
      <c r="O945" s="3">
        <f>M945/E945</f>
        <v>2866.2566465792274</v>
      </c>
      <c r="P945" s="18">
        <v>4.5999999999999996</v>
      </c>
      <c r="Q945" s="2">
        <v>0</v>
      </c>
      <c r="R945" s="3">
        <v>91</v>
      </c>
    </row>
    <row r="946" spans="1:18" x14ac:dyDescent="0.2">
      <c r="A946" s="2" t="s">
        <v>110</v>
      </c>
      <c r="B946" s="2" t="s">
        <v>105</v>
      </c>
      <c r="C946" s="2">
        <v>4</v>
      </c>
      <c r="D946" s="13">
        <v>45809</v>
      </c>
      <c r="E946" s="3">
        <v>2730</v>
      </c>
      <c r="F946" s="3">
        <v>2237</v>
      </c>
      <c r="G946" s="17">
        <f>F946/E946</f>
        <v>0.81941391941391939</v>
      </c>
      <c r="H946" s="3">
        <v>5190</v>
      </c>
      <c r="I946" s="3">
        <f>F946*H946</f>
        <v>11610030</v>
      </c>
      <c r="J946" s="3">
        <v>3208281</v>
      </c>
      <c r="K946" s="3">
        <f>I946+J946</f>
        <v>14818311</v>
      </c>
      <c r="L946" s="3">
        <v>7877331</v>
      </c>
      <c r="M946" s="3">
        <f>K946-L946</f>
        <v>6940980</v>
      </c>
      <c r="N946" s="3">
        <f>I946/E946</f>
        <v>4252.7582417582416</v>
      </c>
      <c r="O946" s="3">
        <f>M946/E946</f>
        <v>2542.4835164835163</v>
      </c>
      <c r="P946" s="18">
        <v>4.2</v>
      </c>
      <c r="Q946" s="2">
        <v>0</v>
      </c>
      <c r="R946" s="3">
        <v>95</v>
      </c>
    </row>
    <row r="947" spans="1:18" x14ac:dyDescent="0.2">
      <c r="A947" s="2" t="s">
        <v>110</v>
      </c>
      <c r="B947" s="2" t="s">
        <v>105</v>
      </c>
      <c r="C947" s="2">
        <v>4</v>
      </c>
      <c r="D947" s="13">
        <v>45839</v>
      </c>
      <c r="E947" s="3">
        <v>2821</v>
      </c>
      <c r="F947" s="3">
        <v>1298</v>
      </c>
      <c r="G947" s="17">
        <f>F947/E947</f>
        <v>0.46012052463665365</v>
      </c>
      <c r="H947" s="3">
        <v>3480</v>
      </c>
      <c r="I947" s="3">
        <f>F947*H947</f>
        <v>4517040</v>
      </c>
      <c r="J947" s="3">
        <v>2004036</v>
      </c>
      <c r="K947" s="3">
        <f>I947+J947</f>
        <v>6521076</v>
      </c>
      <c r="L947" s="3">
        <v>5630245</v>
      </c>
      <c r="M947" s="3">
        <f>K947-L947</f>
        <v>890831</v>
      </c>
      <c r="N947" s="3">
        <f>I947/E947</f>
        <v>1601.2194257355548</v>
      </c>
      <c r="O947" s="3">
        <f>M947/E947</f>
        <v>315.78553704360155</v>
      </c>
      <c r="P947" s="18">
        <v>4.0999999999999996</v>
      </c>
      <c r="Q947" s="2">
        <v>1</v>
      </c>
      <c r="R947" s="3">
        <v>93</v>
      </c>
    </row>
    <row r="948" spans="1:18" x14ac:dyDescent="0.2">
      <c r="A948" s="2" t="s">
        <v>110</v>
      </c>
      <c r="B948" s="2" t="s">
        <v>105</v>
      </c>
      <c r="C948" s="2">
        <v>4</v>
      </c>
      <c r="D948" s="13">
        <v>45870</v>
      </c>
      <c r="E948" s="3">
        <v>2821</v>
      </c>
      <c r="F948" s="3">
        <v>1290</v>
      </c>
      <c r="G948" s="17">
        <f>F948/E948</f>
        <v>0.45728465083303793</v>
      </c>
      <c r="H948" s="3">
        <v>3340</v>
      </c>
      <c r="I948" s="3">
        <f>F948*H948</f>
        <v>4308600</v>
      </c>
      <c r="J948" s="3">
        <v>1065561</v>
      </c>
      <c r="K948" s="3">
        <f>I948+J948</f>
        <v>5374161</v>
      </c>
      <c r="L948" s="3">
        <v>5031883</v>
      </c>
      <c r="M948" s="3">
        <f>K948-L948</f>
        <v>342278</v>
      </c>
      <c r="N948" s="3">
        <f>I948/E948</f>
        <v>1527.3307337823467</v>
      </c>
      <c r="O948" s="3">
        <f>M948/E948</f>
        <v>121.3321517192485</v>
      </c>
      <c r="P948" s="18">
        <v>4.5</v>
      </c>
      <c r="Q948" s="2">
        <v>2</v>
      </c>
      <c r="R948" s="3">
        <v>94</v>
      </c>
    </row>
    <row r="949" spans="1:18" x14ac:dyDescent="0.2">
      <c r="A949" s="2" t="s">
        <v>110</v>
      </c>
      <c r="B949" s="2" t="s">
        <v>105</v>
      </c>
      <c r="C949" s="2">
        <v>4</v>
      </c>
      <c r="D949" s="13">
        <v>45901</v>
      </c>
      <c r="E949" s="3">
        <v>2730</v>
      </c>
      <c r="F949" s="3">
        <v>1517</v>
      </c>
      <c r="G949" s="17">
        <f>F949/E949</f>
        <v>0.5556776556776557</v>
      </c>
      <c r="H949" s="3">
        <v>3550</v>
      </c>
      <c r="I949" s="3">
        <f>F949*H949</f>
        <v>5385350</v>
      </c>
      <c r="J949" s="3">
        <v>1286941</v>
      </c>
      <c r="K949" s="3">
        <f>I949+J949</f>
        <v>6672291</v>
      </c>
      <c r="L949" s="3">
        <v>5335209</v>
      </c>
      <c r="M949" s="3">
        <f>K949-L949</f>
        <v>1337082</v>
      </c>
      <c r="N949" s="3">
        <f>I949/E949</f>
        <v>1972.6556776556777</v>
      </c>
      <c r="O949" s="3">
        <f>M949/E949</f>
        <v>489.77362637362637</v>
      </c>
      <c r="P949" s="18">
        <v>4.4000000000000004</v>
      </c>
      <c r="Q949" s="2">
        <v>1</v>
      </c>
      <c r="R949" s="3">
        <v>94</v>
      </c>
    </row>
    <row r="950" spans="1:18" x14ac:dyDescent="0.2">
      <c r="A950" s="2" t="s">
        <v>110</v>
      </c>
      <c r="B950" s="2" t="s">
        <v>105</v>
      </c>
      <c r="C950" s="2">
        <v>4</v>
      </c>
      <c r="D950" s="13">
        <v>45931</v>
      </c>
      <c r="E950" s="3">
        <v>2821</v>
      </c>
      <c r="F950" s="3">
        <v>2038</v>
      </c>
      <c r="G950" s="17">
        <f>F950/E950</f>
        <v>0.72243885147110953</v>
      </c>
      <c r="H950" s="3">
        <v>4230</v>
      </c>
      <c r="I950" s="3">
        <f>F950*H950</f>
        <v>8620740</v>
      </c>
      <c r="J950" s="3">
        <v>3209459</v>
      </c>
      <c r="K950" s="3">
        <f>I950+J950</f>
        <v>11830199</v>
      </c>
      <c r="L950" s="3">
        <v>7414569</v>
      </c>
      <c r="M950" s="3">
        <f>K950-L950</f>
        <v>4415630</v>
      </c>
      <c r="N950" s="3">
        <f>I950/E950</f>
        <v>3055.9163417227933</v>
      </c>
      <c r="O950" s="3">
        <f>M950/E950</f>
        <v>1565.2711804324708</v>
      </c>
      <c r="P950" s="18">
        <v>4.0999999999999996</v>
      </c>
      <c r="Q950" s="2">
        <v>3</v>
      </c>
      <c r="R950" s="3">
        <v>90</v>
      </c>
    </row>
    <row r="951" spans="1:18" x14ac:dyDescent="0.2">
      <c r="A951" s="2" t="s">
        <v>110</v>
      </c>
      <c r="B951" s="2" t="s">
        <v>105</v>
      </c>
      <c r="C951" s="2">
        <v>4</v>
      </c>
      <c r="D951" s="13">
        <v>45962</v>
      </c>
      <c r="E951" s="3">
        <v>2730</v>
      </c>
      <c r="F951" s="3">
        <v>2038</v>
      </c>
      <c r="G951" s="17">
        <f>F951/E951</f>
        <v>0.74652014652014653</v>
      </c>
      <c r="H951" s="3">
        <v>4230</v>
      </c>
      <c r="I951" s="3">
        <f>F951*H951</f>
        <v>8620740</v>
      </c>
      <c r="J951" s="3">
        <v>2890423</v>
      </c>
      <c r="K951" s="3">
        <f>I951+J951</f>
        <v>11511163</v>
      </c>
      <c r="L951" s="3">
        <v>7342103</v>
      </c>
      <c r="M951" s="3">
        <f>K951-L951</f>
        <v>4169060</v>
      </c>
      <c r="N951" s="3">
        <f>I951/E951</f>
        <v>3157.7802197802198</v>
      </c>
      <c r="O951" s="3">
        <f>M951/E951</f>
        <v>1527.1282051282051</v>
      </c>
      <c r="P951" s="18">
        <v>4.3</v>
      </c>
      <c r="Q951" s="2">
        <v>1</v>
      </c>
      <c r="R951" s="3">
        <v>95</v>
      </c>
    </row>
    <row r="952" spans="1:18" x14ac:dyDescent="0.2">
      <c r="A952" s="2" t="s">
        <v>110</v>
      </c>
      <c r="B952" s="2" t="s">
        <v>105</v>
      </c>
      <c r="C952" s="2">
        <v>4</v>
      </c>
      <c r="D952" s="13">
        <v>45992</v>
      </c>
      <c r="E952" s="3">
        <v>2821</v>
      </c>
      <c r="F952" s="3">
        <v>2257</v>
      </c>
      <c r="G952" s="17">
        <f>F952/E952</f>
        <v>0.80007089684509036</v>
      </c>
      <c r="H952" s="3">
        <v>5330</v>
      </c>
      <c r="I952" s="3">
        <f>F952*H952</f>
        <v>12029810</v>
      </c>
      <c r="J952" s="3">
        <v>5338096</v>
      </c>
      <c r="K952" s="3">
        <f>I952+J952</f>
        <v>17367906</v>
      </c>
      <c r="L952" s="3">
        <v>8915184</v>
      </c>
      <c r="M952" s="3">
        <f>K952-L952</f>
        <v>8452722</v>
      </c>
      <c r="N952" s="3">
        <f>I952/E952</f>
        <v>4264.3778801843318</v>
      </c>
      <c r="O952" s="3">
        <f>M952/E952</f>
        <v>2996.3566111308046</v>
      </c>
      <c r="P952" s="18">
        <v>4.0999999999999996</v>
      </c>
      <c r="Q952" s="2">
        <v>5</v>
      </c>
      <c r="R952" s="3">
        <v>89</v>
      </c>
    </row>
    <row r="953" spans="1:18" x14ac:dyDescent="0.2">
      <c r="A953" s="2" t="s">
        <v>110</v>
      </c>
      <c r="B953" s="2" t="s">
        <v>105</v>
      </c>
      <c r="C953" s="2">
        <v>4</v>
      </c>
      <c r="D953" s="13">
        <v>46023</v>
      </c>
      <c r="E953" s="3">
        <v>2821</v>
      </c>
      <c r="F953" s="3">
        <v>2468</v>
      </c>
      <c r="G953" s="17">
        <f>F953/E953</f>
        <v>0.87486706841545547</v>
      </c>
      <c r="H953" s="3">
        <v>5580</v>
      </c>
      <c r="I953" s="3">
        <f>F953*H953</f>
        <v>13771440</v>
      </c>
      <c r="J953" s="3">
        <v>3067847</v>
      </c>
      <c r="K953" s="3">
        <f>I953+J953</f>
        <v>16839287</v>
      </c>
      <c r="L953" s="3">
        <v>8903144</v>
      </c>
      <c r="M953" s="3">
        <f>K953-L953</f>
        <v>7936143</v>
      </c>
      <c r="N953" s="3">
        <f>I953/E953</f>
        <v>4881.7582417582416</v>
      </c>
      <c r="O953" s="3">
        <f>M953/E953</f>
        <v>2813.2375044310529</v>
      </c>
      <c r="P953" s="18">
        <v>4.5</v>
      </c>
      <c r="Q953" s="2">
        <v>1</v>
      </c>
      <c r="R953" s="3">
        <v>89</v>
      </c>
    </row>
    <row r="954" spans="1:18" x14ac:dyDescent="0.2">
      <c r="A954" s="2" t="s">
        <v>110</v>
      </c>
      <c r="B954" s="2" t="s">
        <v>105</v>
      </c>
      <c r="C954" s="2">
        <v>4</v>
      </c>
      <c r="D954" s="13">
        <v>46054</v>
      </c>
      <c r="E954" s="3">
        <v>2548</v>
      </c>
      <c r="F954" s="3">
        <v>1726</v>
      </c>
      <c r="G954" s="17">
        <f>F954/E954</f>
        <v>0.67739403453689173</v>
      </c>
      <c r="H954" s="3">
        <v>4270</v>
      </c>
      <c r="I954" s="3">
        <f>F954*H954</f>
        <v>7370020</v>
      </c>
      <c r="J954" s="3">
        <v>2321267</v>
      </c>
      <c r="K954" s="3">
        <f>I954+J954</f>
        <v>9691287</v>
      </c>
      <c r="L954" s="3">
        <v>6034534</v>
      </c>
      <c r="M954" s="3">
        <f>K954-L954</f>
        <v>3656753</v>
      </c>
      <c r="N954" s="3">
        <f>I954/E954</f>
        <v>2892.4725274725274</v>
      </c>
      <c r="O954" s="3">
        <f>M954/E954</f>
        <v>1435.1463893249609</v>
      </c>
      <c r="P954" s="18">
        <v>4.2</v>
      </c>
      <c r="Q954" s="2">
        <v>1</v>
      </c>
      <c r="R954" s="3">
        <v>89</v>
      </c>
    </row>
    <row r="955" spans="1:18" x14ac:dyDescent="0.2">
      <c r="A955" s="2" t="s">
        <v>110</v>
      </c>
      <c r="B955" s="2" t="s">
        <v>105</v>
      </c>
      <c r="C955" s="2">
        <v>4</v>
      </c>
      <c r="D955" s="13">
        <v>46082</v>
      </c>
      <c r="E955" s="3">
        <v>2821</v>
      </c>
      <c r="F955" s="3">
        <v>1996</v>
      </c>
      <c r="G955" s="17">
        <f>F955/E955</f>
        <v>0.70755051400212687</v>
      </c>
      <c r="H955" s="3">
        <v>4530</v>
      </c>
      <c r="I955" s="3">
        <f>F955*H955</f>
        <v>9041880</v>
      </c>
      <c r="J955" s="3">
        <v>3251986</v>
      </c>
      <c r="K955" s="3">
        <f>I955+J955</f>
        <v>12293866</v>
      </c>
      <c r="L955" s="3">
        <v>7338923</v>
      </c>
      <c r="M955" s="3">
        <f>K955-L955</f>
        <v>4954943</v>
      </c>
      <c r="N955" s="3">
        <f>I955/E955</f>
        <v>3205.203828429635</v>
      </c>
      <c r="O955" s="3">
        <f>M955/E955</f>
        <v>1756.4491315136477</v>
      </c>
      <c r="P955" s="18">
        <v>4.4000000000000004</v>
      </c>
      <c r="Q955" s="2">
        <v>1</v>
      </c>
      <c r="R955" s="3">
        <v>92</v>
      </c>
    </row>
    <row r="956" spans="1:18" x14ac:dyDescent="0.2">
      <c r="A956" s="2" t="s">
        <v>110</v>
      </c>
      <c r="B956" s="2" t="s">
        <v>105</v>
      </c>
      <c r="C956" s="2">
        <v>4</v>
      </c>
      <c r="D956" s="13">
        <v>46113</v>
      </c>
      <c r="E956" s="3">
        <v>2730</v>
      </c>
      <c r="F956" s="3">
        <v>2321</v>
      </c>
      <c r="G956" s="17">
        <f>F956/E956</f>
        <v>0.85018315018315016</v>
      </c>
      <c r="H956" s="3">
        <v>5580</v>
      </c>
      <c r="I956" s="3">
        <f>F956*H956</f>
        <v>12951180</v>
      </c>
      <c r="J956" s="3">
        <v>5420624</v>
      </c>
      <c r="K956" s="3">
        <f>I956+J956</f>
        <v>18371804</v>
      </c>
      <c r="L956" s="3">
        <v>9356481</v>
      </c>
      <c r="M956" s="3">
        <f>K956-L956</f>
        <v>9015323</v>
      </c>
      <c r="N956" s="3">
        <f>I956/E956</f>
        <v>4744.0219780219777</v>
      </c>
      <c r="O956" s="3">
        <f>M956/E956</f>
        <v>3302.3161172161172</v>
      </c>
      <c r="P956" s="18">
        <v>4.0999999999999996</v>
      </c>
      <c r="Q956" s="2">
        <v>2</v>
      </c>
      <c r="R956" s="3">
        <v>88</v>
      </c>
    </row>
    <row r="957" spans="1:18" x14ac:dyDescent="0.2">
      <c r="A957" s="2" t="s">
        <v>110</v>
      </c>
      <c r="B957" s="2" t="s">
        <v>105</v>
      </c>
      <c r="C957" s="2">
        <v>4</v>
      </c>
      <c r="D957" s="13">
        <v>46143</v>
      </c>
      <c r="E957" s="3">
        <v>2821</v>
      </c>
      <c r="F957" s="3">
        <v>2396</v>
      </c>
      <c r="G957" s="17">
        <f>F957/E957</f>
        <v>0.8493442041829139</v>
      </c>
      <c r="H957" s="3">
        <v>5320</v>
      </c>
      <c r="I957" s="3">
        <f>F957*H957</f>
        <v>12746720</v>
      </c>
      <c r="J957" s="3">
        <v>2975961</v>
      </c>
      <c r="K957" s="3">
        <f>I957+J957</f>
        <v>15722681</v>
      </c>
      <c r="L957" s="3">
        <v>8344838</v>
      </c>
      <c r="M957" s="3">
        <f>K957-L957</f>
        <v>7377843</v>
      </c>
      <c r="N957" s="3">
        <f>I957/E957</f>
        <v>4518.5111662531017</v>
      </c>
      <c r="O957" s="3">
        <f>M957/E957</f>
        <v>2615.3289613612196</v>
      </c>
      <c r="P957" s="18">
        <v>4.5999999999999996</v>
      </c>
      <c r="Q957" s="2">
        <v>1</v>
      </c>
      <c r="R957" s="3">
        <v>94</v>
      </c>
    </row>
    <row r="958" spans="1:18" x14ac:dyDescent="0.2">
      <c r="A958" s="2" t="s">
        <v>110</v>
      </c>
      <c r="B958" s="2" t="s">
        <v>105</v>
      </c>
      <c r="C958" s="2">
        <v>4</v>
      </c>
      <c r="D958" s="13">
        <v>46174</v>
      </c>
      <c r="E958" s="3">
        <v>2730</v>
      </c>
      <c r="F958" s="3">
        <v>2500</v>
      </c>
      <c r="G958" s="17">
        <f>F958/E958</f>
        <v>0.91575091575091572</v>
      </c>
      <c r="H958" s="3">
        <v>5630</v>
      </c>
      <c r="I958" s="3">
        <f>F958*H958</f>
        <v>14075000</v>
      </c>
      <c r="J958" s="3">
        <v>5719039</v>
      </c>
      <c r="K958" s="3">
        <f>I958+J958</f>
        <v>19794039</v>
      </c>
      <c r="L958" s="3">
        <v>10094001</v>
      </c>
      <c r="M958" s="3">
        <f>K958-L958</f>
        <v>9700038</v>
      </c>
      <c r="N958" s="3">
        <f>I958/E958</f>
        <v>5155.6776556776558</v>
      </c>
      <c r="O958" s="3">
        <f>M958/E958</f>
        <v>3553.1274725274725</v>
      </c>
      <c r="P958" s="18">
        <v>4.4000000000000004</v>
      </c>
      <c r="Q958" s="2">
        <v>3</v>
      </c>
      <c r="R958" s="3">
        <v>91</v>
      </c>
    </row>
    <row r="959" spans="1:18" x14ac:dyDescent="0.2">
      <c r="A959" s="2" t="s">
        <v>110</v>
      </c>
      <c r="B959" s="2" t="s">
        <v>105</v>
      </c>
      <c r="C959" s="2">
        <v>4</v>
      </c>
      <c r="D959" s="13">
        <v>46204</v>
      </c>
      <c r="E959" s="3">
        <v>2821</v>
      </c>
      <c r="F959" s="3">
        <v>1498</v>
      </c>
      <c r="G959" s="17">
        <f>F959/E959</f>
        <v>0.53101736972704716</v>
      </c>
      <c r="H959" s="3">
        <v>3440</v>
      </c>
      <c r="I959" s="3">
        <f>F959*H959</f>
        <v>5153120</v>
      </c>
      <c r="J959" s="3">
        <v>1734586</v>
      </c>
      <c r="K959" s="3">
        <f>I959+J959</f>
        <v>6887706</v>
      </c>
      <c r="L959" s="3">
        <v>5984343</v>
      </c>
      <c r="M959" s="3">
        <f>K959-L959</f>
        <v>903363</v>
      </c>
      <c r="N959" s="3">
        <f>I959/E959</f>
        <v>1826.6997518610422</v>
      </c>
      <c r="O959" s="3">
        <f>M959/E959</f>
        <v>320.22793335696559</v>
      </c>
      <c r="P959" s="18">
        <v>4.3</v>
      </c>
      <c r="Q959" s="2">
        <v>1</v>
      </c>
      <c r="R959" s="3">
        <v>92</v>
      </c>
    </row>
    <row r="960" spans="1:18" x14ac:dyDescent="0.2">
      <c r="A960" s="2" t="s">
        <v>110</v>
      </c>
      <c r="B960" s="2" t="s">
        <v>105</v>
      </c>
      <c r="C960" s="2">
        <v>4</v>
      </c>
      <c r="D960" s="13">
        <v>46235</v>
      </c>
      <c r="E960" s="3">
        <v>2821</v>
      </c>
      <c r="F960" s="3">
        <v>1516</v>
      </c>
      <c r="G960" s="17">
        <f>F960/E960</f>
        <v>0.53739808578518256</v>
      </c>
      <c r="H960" s="3">
        <v>3570</v>
      </c>
      <c r="I960" s="3">
        <f>F960*H960</f>
        <v>5412120</v>
      </c>
      <c r="J960" s="3">
        <v>1933136</v>
      </c>
      <c r="K960" s="3">
        <f>I960+J960</f>
        <v>7345256</v>
      </c>
      <c r="L960" s="3">
        <v>6051162</v>
      </c>
      <c r="M960" s="3">
        <f>K960-L960</f>
        <v>1294094</v>
      </c>
      <c r="N960" s="3">
        <f>I960/E960</f>
        <v>1918.5111662531017</v>
      </c>
      <c r="O960" s="3">
        <f>M960/E960</f>
        <v>458.73590925203831</v>
      </c>
      <c r="P960" s="18">
        <v>4.3</v>
      </c>
      <c r="Q960" s="2">
        <v>2</v>
      </c>
      <c r="R960" s="3">
        <v>95</v>
      </c>
    </row>
    <row r="961" spans="1:18" x14ac:dyDescent="0.2">
      <c r="A961" s="2" t="s">
        <v>110</v>
      </c>
      <c r="B961" s="2" t="s">
        <v>105</v>
      </c>
      <c r="C961" s="2">
        <v>4</v>
      </c>
      <c r="D961" s="13">
        <v>46266</v>
      </c>
      <c r="E961" s="3">
        <v>2730</v>
      </c>
      <c r="F961" s="3">
        <v>1517</v>
      </c>
      <c r="G961" s="17">
        <f>F961/E961</f>
        <v>0.5556776556776557</v>
      </c>
      <c r="H961" s="3">
        <v>3480</v>
      </c>
      <c r="I961" s="3">
        <f>F961*H961</f>
        <v>5279160</v>
      </c>
      <c r="J961" s="3">
        <v>2242888</v>
      </c>
      <c r="K961" s="3">
        <f>I961+J961</f>
        <v>7522048</v>
      </c>
      <c r="L961" s="3">
        <v>5630360</v>
      </c>
      <c r="M961" s="3">
        <f>K961-L961</f>
        <v>1891688</v>
      </c>
      <c r="N961" s="3">
        <f>I961/E961</f>
        <v>1933.7582417582419</v>
      </c>
      <c r="O961" s="3">
        <f>M961/E961</f>
        <v>692.92600732600738</v>
      </c>
      <c r="P961" s="18">
        <v>4.2</v>
      </c>
      <c r="Q961" s="2">
        <v>2</v>
      </c>
      <c r="R961" s="3">
        <v>91</v>
      </c>
    </row>
    <row r="962" spans="1:18" x14ac:dyDescent="0.2">
      <c r="A962" s="2" t="s">
        <v>112</v>
      </c>
      <c r="B962" s="2" t="s">
        <v>114</v>
      </c>
      <c r="C962" s="2">
        <v>4</v>
      </c>
      <c r="D962" s="13">
        <v>45566</v>
      </c>
      <c r="E962" s="3">
        <v>5146</v>
      </c>
      <c r="F962" s="3">
        <v>3788</v>
      </c>
      <c r="G962" s="17">
        <f>F962/E962</f>
        <v>0.73610571317528173</v>
      </c>
      <c r="H962" s="3">
        <v>4830</v>
      </c>
      <c r="I962" s="3">
        <f>F962*H962</f>
        <v>18296040</v>
      </c>
      <c r="J962" s="3">
        <v>5127984</v>
      </c>
      <c r="K962" s="3">
        <f>I962+J962</f>
        <v>23424024</v>
      </c>
      <c r="L962" s="3">
        <v>13661456</v>
      </c>
      <c r="M962" s="3">
        <f>K962-L962</f>
        <v>9762568</v>
      </c>
      <c r="N962" s="3">
        <f>I962/E962</f>
        <v>3555.3905946366108</v>
      </c>
      <c r="O962" s="3">
        <f>M962/E962</f>
        <v>1897.1177613680529</v>
      </c>
      <c r="P962" s="18">
        <v>4</v>
      </c>
      <c r="Q962" s="2">
        <v>1</v>
      </c>
      <c r="R962" s="3">
        <v>160</v>
      </c>
    </row>
    <row r="963" spans="1:18" x14ac:dyDescent="0.2">
      <c r="A963" s="2" t="s">
        <v>112</v>
      </c>
      <c r="B963" s="2" t="s">
        <v>114</v>
      </c>
      <c r="C963" s="2">
        <v>4</v>
      </c>
      <c r="D963" s="13">
        <v>45597</v>
      </c>
      <c r="E963" s="3">
        <v>4980</v>
      </c>
      <c r="F963" s="3">
        <v>2962</v>
      </c>
      <c r="G963" s="17">
        <f>F963/E963</f>
        <v>0.59477911646586346</v>
      </c>
      <c r="H963" s="3">
        <v>3930</v>
      </c>
      <c r="I963" s="3">
        <f>F963*H963</f>
        <v>11640660</v>
      </c>
      <c r="J963" s="3">
        <v>5004678</v>
      </c>
      <c r="K963" s="3">
        <f>I963+J963</f>
        <v>16645338</v>
      </c>
      <c r="L963" s="3">
        <v>11626285</v>
      </c>
      <c r="M963" s="3">
        <f>K963-L963</f>
        <v>5019053</v>
      </c>
      <c r="N963" s="3">
        <f>I963/E963</f>
        <v>2337.4819277108436</v>
      </c>
      <c r="O963" s="3">
        <f>M963/E963</f>
        <v>1007.841967871486</v>
      </c>
      <c r="P963" s="18">
        <v>4.2</v>
      </c>
      <c r="Q963" s="2">
        <v>2</v>
      </c>
      <c r="R963" s="3">
        <v>161</v>
      </c>
    </row>
    <row r="964" spans="1:18" x14ac:dyDescent="0.2">
      <c r="A964" s="2" t="s">
        <v>112</v>
      </c>
      <c r="B964" s="2" t="s">
        <v>114</v>
      </c>
      <c r="C964" s="2">
        <v>4</v>
      </c>
      <c r="D964" s="13">
        <v>45627</v>
      </c>
      <c r="E964" s="3">
        <v>5146</v>
      </c>
      <c r="F964" s="3">
        <v>3563</v>
      </c>
      <c r="G964" s="17">
        <f>F964/E964</f>
        <v>0.69238243295763702</v>
      </c>
      <c r="H964" s="3">
        <v>3970</v>
      </c>
      <c r="I964" s="3">
        <f>F964*H964</f>
        <v>14145110</v>
      </c>
      <c r="J964" s="3">
        <v>6205997</v>
      </c>
      <c r="K964" s="3">
        <f>I964+J964</f>
        <v>20351107</v>
      </c>
      <c r="L964" s="3">
        <v>12533040</v>
      </c>
      <c r="M964" s="3">
        <f>K964-L964</f>
        <v>7818067</v>
      </c>
      <c r="N964" s="3">
        <f>I964/E964</f>
        <v>2748.758258841819</v>
      </c>
      <c r="O964" s="3">
        <f>M964/E964</f>
        <v>1519.2512631169841</v>
      </c>
      <c r="P964" s="18">
        <v>4.0999999999999996</v>
      </c>
      <c r="Q964" s="2">
        <v>2</v>
      </c>
      <c r="R964" s="3">
        <v>174</v>
      </c>
    </row>
    <row r="965" spans="1:18" x14ac:dyDescent="0.2">
      <c r="A965" s="2" t="s">
        <v>112</v>
      </c>
      <c r="B965" s="2" t="s">
        <v>114</v>
      </c>
      <c r="C965" s="2">
        <v>4</v>
      </c>
      <c r="D965" s="13">
        <v>45658</v>
      </c>
      <c r="E965" s="3">
        <v>5146</v>
      </c>
      <c r="F965" s="3">
        <v>3275</v>
      </c>
      <c r="G965" s="17">
        <f>F965/E965</f>
        <v>0.63641663427905171</v>
      </c>
      <c r="H965" s="3">
        <v>3890</v>
      </c>
      <c r="I965" s="3">
        <f>F965*H965</f>
        <v>12739750</v>
      </c>
      <c r="J965" s="3">
        <v>3666138</v>
      </c>
      <c r="K965" s="3">
        <f>I965+J965</f>
        <v>16405888</v>
      </c>
      <c r="L965" s="3">
        <v>11194498</v>
      </c>
      <c r="M965" s="3">
        <f>K965-L965</f>
        <v>5211390</v>
      </c>
      <c r="N965" s="3">
        <f>I965/E965</f>
        <v>2475.6607073455111</v>
      </c>
      <c r="O965" s="3">
        <f>M965/E965</f>
        <v>1012.7069568596969</v>
      </c>
      <c r="P965" s="18">
        <v>3.8</v>
      </c>
      <c r="Q965" s="2">
        <v>2</v>
      </c>
      <c r="R965" s="3">
        <v>159</v>
      </c>
    </row>
    <row r="966" spans="1:18" x14ac:dyDescent="0.2">
      <c r="A966" s="2" t="s">
        <v>112</v>
      </c>
      <c r="B966" s="2" t="s">
        <v>114</v>
      </c>
      <c r="C966" s="2">
        <v>4</v>
      </c>
      <c r="D966" s="13">
        <v>45689</v>
      </c>
      <c r="E966" s="3">
        <v>4648</v>
      </c>
      <c r="F966" s="3">
        <v>3128</v>
      </c>
      <c r="G966" s="17">
        <f>F966/E966</f>
        <v>0.67297762478485368</v>
      </c>
      <c r="H966" s="3">
        <v>4150</v>
      </c>
      <c r="I966" s="3">
        <f>F966*H966</f>
        <v>12981200</v>
      </c>
      <c r="J966" s="3">
        <v>5693503</v>
      </c>
      <c r="K966" s="3">
        <f>I966+J966</f>
        <v>18674703</v>
      </c>
      <c r="L966" s="3">
        <v>11800902</v>
      </c>
      <c r="M966" s="3">
        <f>K966-L966</f>
        <v>6873801</v>
      </c>
      <c r="N966" s="3">
        <f>I966/E966</f>
        <v>2792.8571428571427</v>
      </c>
      <c r="O966" s="3">
        <f>M966/E966</f>
        <v>1478.8728485370052</v>
      </c>
      <c r="P966" s="18">
        <v>3.9</v>
      </c>
      <c r="Q966" s="2">
        <v>3</v>
      </c>
      <c r="R966" s="3">
        <v>163</v>
      </c>
    </row>
    <row r="967" spans="1:18" x14ac:dyDescent="0.2">
      <c r="A967" s="2" t="s">
        <v>112</v>
      </c>
      <c r="B967" s="2" t="s">
        <v>114</v>
      </c>
      <c r="C967" s="2">
        <v>4</v>
      </c>
      <c r="D967" s="13">
        <v>45717</v>
      </c>
      <c r="E967" s="3">
        <v>5146</v>
      </c>
      <c r="F967" s="3">
        <v>4088</v>
      </c>
      <c r="G967" s="17">
        <f>F967/E967</f>
        <v>0.79440342013214149</v>
      </c>
      <c r="H967" s="3">
        <v>5120</v>
      </c>
      <c r="I967" s="3">
        <f>F967*H967</f>
        <v>20930560</v>
      </c>
      <c r="J967" s="3">
        <v>7910125</v>
      </c>
      <c r="K967" s="3">
        <f>I967+J967</f>
        <v>28840685</v>
      </c>
      <c r="L967" s="3">
        <v>16380383</v>
      </c>
      <c r="M967" s="3">
        <f>K967-L967</f>
        <v>12460302</v>
      </c>
      <c r="N967" s="3">
        <f>I967/E967</f>
        <v>4067.3455110765644</v>
      </c>
      <c r="O967" s="3">
        <f>M967/E967</f>
        <v>2421.3567819665759</v>
      </c>
      <c r="P967" s="18">
        <v>4</v>
      </c>
      <c r="Q967" s="2">
        <v>4</v>
      </c>
      <c r="R967" s="3">
        <v>168</v>
      </c>
    </row>
    <row r="968" spans="1:18" x14ac:dyDescent="0.2">
      <c r="A968" s="2" t="s">
        <v>112</v>
      </c>
      <c r="B968" s="2" t="s">
        <v>114</v>
      </c>
      <c r="C968" s="2">
        <v>4</v>
      </c>
      <c r="D968" s="13">
        <v>45748</v>
      </c>
      <c r="E968" s="3">
        <v>4980</v>
      </c>
      <c r="F968" s="3">
        <v>4005</v>
      </c>
      <c r="G968" s="17">
        <f>F968/E968</f>
        <v>0.80421686746987953</v>
      </c>
      <c r="H968" s="3">
        <v>5240</v>
      </c>
      <c r="I968" s="3">
        <f>F968*H968</f>
        <v>20986200</v>
      </c>
      <c r="J968" s="3">
        <v>9320960</v>
      </c>
      <c r="K968" s="3">
        <f>I968+J968</f>
        <v>30307160</v>
      </c>
      <c r="L968" s="3">
        <v>15731234</v>
      </c>
      <c r="M968" s="3">
        <f>K968-L968</f>
        <v>14575926</v>
      </c>
      <c r="N968" s="3">
        <f>I968/E968</f>
        <v>4214.0963855421687</v>
      </c>
      <c r="O968" s="3">
        <f>M968/E968</f>
        <v>2926.8927710843373</v>
      </c>
      <c r="P968" s="18">
        <v>4.0999999999999996</v>
      </c>
      <c r="Q968" s="2">
        <v>3</v>
      </c>
      <c r="R968" s="3">
        <v>158</v>
      </c>
    </row>
    <row r="969" spans="1:18" x14ac:dyDescent="0.2">
      <c r="A969" s="2" t="s">
        <v>112</v>
      </c>
      <c r="B969" s="2" t="s">
        <v>114</v>
      </c>
      <c r="C969" s="2">
        <v>4</v>
      </c>
      <c r="D969" s="13">
        <v>45778</v>
      </c>
      <c r="E969" s="3">
        <v>5146</v>
      </c>
      <c r="F969" s="3">
        <v>4330</v>
      </c>
      <c r="G969" s="17">
        <f>F969/E969</f>
        <v>0.84143023707734166</v>
      </c>
      <c r="H969" s="3">
        <v>5210</v>
      </c>
      <c r="I969" s="3">
        <f>F969*H969</f>
        <v>22559300</v>
      </c>
      <c r="J969" s="3">
        <v>9592631</v>
      </c>
      <c r="K969" s="3">
        <f>I969+J969</f>
        <v>32151931</v>
      </c>
      <c r="L969" s="3">
        <v>16138131</v>
      </c>
      <c r="M969" s="3">
        <f>K969-L969</f>
        <v>16013800</v>
      </c>
      <c r="N969" s="3">
        <f>I969/E969</f>
        <v>4383.8515351729502</v>
      </c>
      <c r="O969" s="3">
        <f>M969/E969</f>
        <v>3111.8927322191994</v>
      </c>
      <c r="P969" s="18">
        <v>3.7</v>
      </c>
      <c r="Q969" s="2">
        <v>3</v>
      </c>
      <c r="R969" s="3">
        <v>158</v>
      </c>
    </row>
    <row r="970" spans="1:18" x14ac:dyDescent="0.2">
      <c r="A970" s="2" t="s">
        <v>112</v>
      </c>
      <c r="B970" s="2" t="s">
        <v>114</v>
      </c>
      <c r="C970" s="2">
        <v>4</v>
      </c>
      <c r="D970" s="13">
        <v>45809</v>
      </c>
      <c r="E970" s="3">
        <v>4980</v>
      </c>
      <c r="F970" s="3">
        <v>2577</v>
      </c>
      <c r="G970" s="17">
        <f>F970/E970</f>
        <v>0.51746987951807233</v>
      </c>
      <c r="H970" s="3">
        <v>3290</v>
      </c>
      <c r="I970" s="3">
        <f>F970*H970</f>
        <v>8478330</v>
      </c>
      <c r="J970" s="3">
        <v>2202376</v>
      </c>
      <c r="K970" s="3">
        <f>I970+J970</f>
        <v>10680706</v>
      </c>
      <c r="L970" s="3">
        <v>9078217</v>
      </c>
      <c r="M970" s="3">
        <f>K970-L970</f>
        <v>1602489</v>
      </c>
      <c r="N970" s="3">
        <f>I970/E970</f>
        <v>1702.4759036144578</v>
      </c>
      <c r="O970" s="3">
        <f>M970/E970</f>
        <v>321.78493975903615</v>
      </c>
      <c r="P970" s="18">
        <v>4.0999999999999996</v>
      </c>
      <c r="Q970" s="2">
        <v>3</v>
      </c>
      <c r="R970" s="3">
        <v>165</v>
      </c>
    </row>
    <row r="971" spans="1:18" x14ac:dyDescent="0.2">
      <c r="A971" s="2" t="s">
        <v>112</v>
      </c>
      <c r="B971" s="2" t="s">
        <v>114</v>
      </c>
      <c r="C971" s="2">
        <v>4</v>
      </c>
      <c r="D971" s="13">
        <v>45839</v>
      </c>
      <c r="E971" s="3">
        <v>5146</v>
      </c>
      <c r="F971" s="3">
        <v>2793</v>
      </c>
      <c r="G971" s="17">
        <f>F971/E971</f>
        <v>0.54275165176836382</v>
      </c>
      <c r="H971" s="3">
        <v>3190</v>
      </c>
      <c r="I971" s="3">
        <f>F971*H971</f>
        <v>8909670</v>
      </c>
      <c r="J971" s="3">
        <v>2134829</v>
      </c>
      <c r="K971" s="3">
        <f>I971+J971</f>
        <v>11044499</v>
      </c>
      <c r="L971" s="3">
        <v>9880333</v>
      </c>
      <c r="M971" s="3">
        <f>K971-L971</f>
        <v>1164166</v>
      </c>
      <c r="N971" s="3">
        <f>I971/E971</f>
        <v>1731.3777691410805</v>
      </c>
      <c r="O971" s="3">
        <f>M971/E971</f>
        <v>226.22736105713176</v>
      </c>
      <c r="P971" s="18">
        <v>4.0999999999999996</v>
      </c>
      <c r="Q971" s="2">
        <v>1</v>
      </c>
      <c r="R971" s="3">
        <v>166</v>
      </c>
    </row>
    <row r="972" spans="1:18" x14ac:dyDescent="0.2">
      <c r="A972" s="2" t="s">
        <v>112</v>
      </c>
      <c r="B972" s="2" t="s">
        <v>114</v>
      </c>
      <c r="C972" s="2">
        <v>4</v>
      </c>
      <c r="D972" s="13">
        <v>45870</v>
      </c>
      <c r="E972" s="3">
        <v>5146</v>
      </c>
      <c r="F972" s="3">
        <v>2583</v>
      </c>
      <c r="G972" s="17">
        <f>F972/E972</f>
        <v>0.50194325689856201</v>
      </c>
      <c r="H972" s="3">
        <v>3320</v>
      </c>
      <c r="I972" s="3">
        <f>F972*H972</f>
        <v>8575560</v>
      </c>
      <c r="J972" s="3">
        <v>1945054</v>
      </c>
      <c r="K972" s="3">
        <f>I972+J972</f>
        <v>10520614</v>
      </c>
      <c r="L972" s="3">
        <v>9862522</v>
      </c>
      <c r="M972" s="3">
        <f>K972-L972</f>
        <v>658092</v>
      </c>
      <c r="N972" s="3">
        <f>I972/E972</f>
        <v>1666.4516129032259</v>
      </c>
      <c r="O972" s="3">
        <f>M972/E972</f>
        <v>127.8841818888457</v>
      </c>
      <c r="P972" s="18">
        <v>4.4000000000000004</v>
      </c>
      <c r="Q972" s="2">
        <v>4</v>
      </c>
      <c r="R972" s="3">
        <v>170</v>
      </c>
    </row>
    <row r="973" spans="1:18" x14ac:dyDescent="0.2">
      <c r="A973" s="2" t="s">
        <v>112</v>
      </c>
      <c r="B973" s="2" t="s">
        <v>114</v>
      </c>
      <c r="C973" s="2">
        <v>4</v>
      </c>
      <c r="D973" s="13">
        <v>45901</v>
      </c>
      <c r="E973" s="3">
        <v>4980</v>
      </c>
      <c r="F973" s="3">
        <v>4283</v>
      </c>
      <c r="G973" s="17">
        <f>F973/E973</f>
        <v>0.86004016064257027</v>
      </c>
      <c r="H973" s="3">
        <v>5080</v>
      </c>
      <c r="I973" s="3">
        <f>F973*H973</f>
        <v>21757640</v>
      </c>
      <c r="J973" s="3">
        <v>9708914</v>
      </c>
      <c r="K973" s="3">
        <f>I973+J973</f>
        <v>31466554</v>
      </c>
      <c r="L973" s="3">
        <v>15749985</v>
      </c>
      <c r="M973" s="3">
        <f>K973-L973</f>
        <v>15716569</v>
      </c>
      <c r="N973" s="3">
        <f>I973/E973</f>
        <v>4369.0040160642566</v>
      </c>
      <c r="O973" s="3">
        <f>M973/E973</f>
        <v>3155.9375502008033</v>
      </c>
      <c r="P973" s="18">
        <v>3.7</v>
      </c>
      <c r="Q973" s="2">
        <v>4</v>
      </c>
      <c r="R973" s="3">
        <v>170</v>
      </c>
    </row>
    <row r="974" spans="1:18" x14ac:dyDescent="0.2">
      <c r="A974" s="2" t="s">
        <v>112</v>
      </c>
      <c r="B974" s="2" t="s">
        <v>114</v>
      </c>
      <c r="C974" s="2">
        <v>4</v>
      </c>
      <c r="D974" s="13">
        <v>45931</v>
      </c>
      <c r="E974" s="3">
        <v>5146</v>
      </c>
      <c r="F974" s="3">
        <v>4487</v>
      </c>
      <c r="G974" s="17">
        <f>F974/E974</f>
        <v>0.87193937038476488</v>
      </c>
      <c r="H974" s="3">
        <v>5420</v>
      </c>
      <c r="I974" s="3">
        <f>F974*H974</f>
        <v>24319540</v>
      </c>
      <c r="J974" s="3">
        <v>7739927</v>
      </c>
      <c r="K974" s="3">
        <f>I974+J974</f>
        <v>32059467</v>
      </c>
      <c r="L974" s="3">
        <v>16504921</v>
      </c>
      <c r="M974" s="3">
        <f>K974-L974</f>
        <v>15554546</v>
      </c>
      <c r="N974" s="3">
        <f>I974/E974</f>
        <v>4725.9113874854256</v>
      </c>
      <c r="O974" s="3">
        <f>M974/E974</f>
        <v>3022.6478818499804</v>
      </c>
      <c r="P974" s="18">
        <v>4.0999999999999996</v>
      </c>
      <c r="Q974" s="2">
        <v>6</v>
      </c>
      <c r="R974" s="3">
        <v>160</v>
      </c>
    </row>
    <row r="975" spans="1:18" x14ac:dyDescent="0.2">
      <c r="A975" s="2" t="s">
        <v>112</v>
      </c>
      <c r="B975" s="2" t="s">
        <v>114</v>
      </c>
      <c r="C975" s="2">
        <v>4</v>
      </c>
      <c r="D975" s="13">
        <v>45962</v>
      </c>
      <c r="E975" s="3">
        <v>4980</v>
      </c>
      <c r="F975" s="3">
        <v>3399</v>
      </c>
      <c r="G975" s="17">
        <f>F975/E975</f>
        <v>0.68253012048192774</v>
      </c>
      <c r="H975" s="3">
        <v>4260</v>
      </c>
      <c r="I975" s="3">
        <f>F975*H975</f>
        <v>14479740</v>
      </c>
      <c r="J975" s="3">
        <v>4066391</v>
      </c>
      <c r="K975" s="3">
        <f>I975+J975</f>
        <v>18546131</v>
      </c>
      <c r="L975" s="3">
        <v>12135356</v>
      </c>
      <c r="M975" s="3">
        <f>K975-L975</f>
        <v>6410775</v>
      </c>
      <c r="N975" s="3">
        <f>I975/E975</f>
        <v>2907.5783132530119</v>
      </c>
      <c r="O975" s="3">
        <f>M975/E975</f>
        <v>1287.3042168674699</v>
      </c>
      <c r="P975" s="18">
        <v>4.2</v>
      </c>
      <c r="Q975" s="2">
        <v>5</v>
      </c>
      <c r="R975" s="3">
        <v>164</v>
      </c>
    </row>
    <row r="976" spans="1:18" x14ac:dyDescent="0.2">
      <c r="A976" s="2" t="s">
        <v>112</v>
      </c>
      <c r="B976" s="2" t="s">
        <v>114</v>
      </c>
      <c r="C976" s="2">
        <v>4</v>
      </c>
      <c r="D976" s="13">
        <v>45992</v>
      </c>
      <c r="E976" s="3">
        <v>5146</v>
      </c>
      <c r="F976" s="3">
        <v>3482</v>
      </c>
      <c r="G976" s="17">
        <f>F976/E976</f>
        <v>0.67664205207928485</v>
      </c>
      <c r="H976" s="3">
        <v>4220</v>
      </c>
      <c r="I976" s="3">
        <f>F976*H976</f>
        <v>14694040</v>
      </c>
      <c r="J976" s="3">
        <v>4683844</v>
      </c>
      <c r="K976" s="3">
        <f>I976+J976</f>
        <v>19377884</v>
      </c>
      <c r="L976" s="3">
        <v>12885946</v>
      </c>
      <c r="M976" s="3">
        <f>K976-L976</f>
        <v>6491938</v>
      </c>
      <c r="N976" s="3">
        <f>I976/E976</f>
        <v>2855.429459774582</v>
      </c>
      <c r="O976" s="3">
        <f>M976/E976</f>
        <v>1261.5503303536727</v>
      </c>
      <c r="P976" s="18">
        <v>4.5</v>
      </c>
      <c r="Q976" s="2">
        <v>3</v>
      </c>
      <c r="R976" s="3">
        <v>161</v>
      </c>
    </row>
    <row r="977" spans="1:18" x14ac:dyDescent="0.2">
      <c r="A977" s="2" t="s">
        <v>112</v>
      </c>
      <c r="B977" s="2" t="s">
        <v>114</v>
      </c>
      <c r="C977" s="2">
        <v>4</v>
      </c>
      <c r="D977" s="13">
        <v>46023</v>
      </c>
      <c r="E977" s="3">
        <v>5146</v>
      </c>
      <c r="F977" s="3">
        <v>3429</v>
      </c>
      <c r="G977" s="17">
        <f>F977/E977</f>
        <v>0.66634279051690637</v>
      </c>
      <c r="H977" s="3">
        <v>4350</v>
      </c>
      <c r="I977" s="3">
        <f>F977*H977</f>
        <v>14916150</v>
      </c>
      <c r="J977" s="3">
        <v>6339024</v>
      </c>
      <c r="K977" s="3">
        <f>I977+J977</f>
        <v>21255174</v>
      </c>
      <c r="L977" s="3">
        <v>13734718</v>
      </c>
      <c r="M977" s="3">
        <f>K977-L977</f>
        <v>7520456</v>
      </c>
      <c r="N977" s="3">
        <f>I977/E977</f>
        <v>2898.5911387485426</v>
      </c>
      <c r="O977" s="3">
        <f>M977/E977</f>
        <v>1461.4178002331907</v>
      </c>
      <c r="P977" s="18">
        <v>3.9</v>
      </c>
      <c r="Q977" s="2">
        <v>3</v>
      </c>
      <c r="R977" s="3">
        <v>170</v>
      </c>
    </row>
    <row r="978" spans="1:18" x14ac:dyDescent="0.2">
      <c r="A978" s="2" t="s">
        <v>112</v>
      </c>
      <c r="B978" s="2" t="s">
        <v>114</v>
      </c>
      <c r="C978" s="2">
        <v>4</v>
      </c>
      <c r="D978" s="13">
        <v>46054</v>
      </c>
      <c r="E978" s="3">
        <v>4648</v>
      </c>
      <c r="F978" s="3">
        <v>3316</v>
      </c>
      <c r="G978" s="17">
        <f>F978/E978</f>
        <v>0.71342512908777966</v>
      </c>
      <c r="H978" s="3">
        <v>4190</v>
      </c>
      <c r="I978" s="3">
        <f>F978*H978</f>
        <v>13894040</v>
      </c>
      <c r="J978" s="3">
        <v>5374817</v>
      </c>
      <c r="K978" s="3">
        <f>I978+J978</f>
        <v>19268857</v>
      </c>
      <c r="L978" s="3">
        <v>12498099</v>
      </c>
      <c r="M978" s="3">
        <f>K978-L978</f>
        <v>6770758</v>
      </c>
      <c r="N978" s="3">
        <f>I978/E978</f>
        <v>2989.2512908777967</v>
      </c>
      <c r="O978" s="3">
        <f>M978/E978</f>
        <v>1456.7035283993116</v>
      </c>
      <c r="P978" s="18">
        <v>3.9</v>
      </c>
      <c r="Q978" s="2">
        <v>3</v>
      </c>
      <c r="R978" s="3">
        <v>163</v>
      </c>
    </row>
    <row r="979" spans="1:18" x14ac:dyDescent="0.2">
      <c r="A979" s="2" t="s">
        <v>112</v>
      </c>
      <c r="B979" s="2" t="s">
        <v>114</v>
      </c>
      <c r="C979" s="2">
        <v>4</v>
      </c>
      <c r="D979" s="13">
        <v>46082</v>
      </c>
      <c r="E979" s="3">
        <v>5146</v>
      </c>
      <c r="F979" s="3">
        <v>4210</v>
      </c>
      <c r="G979" s="17">
        <f>F979/E979</f>
        <v>0.8181111542945978</v>
      </c>
      <c r="H979" s="3">
        <v>5200</v>
      </c>
      <c r="I979" s="3">
        <f>F979*H979</f>
        <v>21892000</v>
      </c>
      <c r="J979" s="3">
        <v>5542947</v>
      </c>
      <c r="K979" s="3">
        <f>I979+J979</f>
        <v>27434947</v>
      </c>
      <c r="L979" s="3">
        <v>15137064</v>
      </c>
      <c r="M979" s="3">
        <f>K979-L979</f>
        <v>12297883</v>
      </c>
      <c r="N979" s="3">
        <f>I979/E979</f>
        <v>4254.1780023319079</v>
      </c>
      <c r="O979" s="3">
        <f>M979/E979</f>
        <v>2389.7945977458221</v>
      </c>
      <c r="P979" s="18">
        <v>3.8</v>
      </c>
      <c r="Q979" s="2">
        <v>8</v>
      </c>
      <c r="R979" s="3">
        <v>174</v>
      </c>
    </row>
    <row r="980" spans="1:18" x14ac:dyDescent="0.2">
      <c r="A980" s="2" t="s">
        <v>112</v>
      </c>
      <c r="B980" s="2" t="s">
        <v>114</v>
      </c>
      <c r="C980" s="2">
        <v>4</v>
      </c>
      <c r="D980" s="13">
        <v>46113</v>
      </c>
      <c r="E980" s="3">
        <v>4980</v>
      </c>
      <c r="F980" s="3">
        <v>4121</v>
      </c>
      <c r="G980" s="17">
        <f>F980/E980</f>
        <v>0.82751004016064256</v>
      </c>
      <c r="H980" s="3">
        <v>5510</v>
      </c>
      <c r="I980" s="3">
        <f>F980*H980</f>
        <v>22706710</v>
      </c>
      <c r="J980" s="3">
        <v>6561433</v>
      </c>
      <c r="K980" s="3">
        <f>I980+J980</f>
        <v>29268143</v>
      </c>
      <c r="L980" s="3">
        <v>16142947</v>
      </c>
      <c r="M980" s="3">
        <f>K980-L980</f>
        <v>13125196</v>
      </c>
      <c r="N980" s="3">
        <f>I980/E980</f>
        <v>4559.5803212851406</v>
      </c>
      <c r="O980" s="3">
        <f>M980/E980</f>
        <v>2635.5815261044177</v>
      </c>
      <c r="P980" s="18">
        <v>4.0999999999999996</v>
      </c>
      <c r="Q980" s="2">
        <v>3</v>
      </c>
      <c r="R980" s="3">
        <v>158</v>
      </c>
    </row>
    <row r="981" spans="1:18" x14ac:dyDescent="0.2">
      <c r="A981" s="2" t="s">
        <v>112</v>
      </c>
      <c r="B981" s="2" t="s">
        <v>114</v>
      </c>
      <c r="C981" s="2">
        <v>4</v>
      </c>
      <c r="D981" s="13">
        <v>46143</v>
      </c>
      <c r="E981" s="3">
        <v>5146</v>
      </c>
      <c r="F981" s="3">
        <v>4496</v>
      </c>
      <c r="G981" s="17">
        <f>F981/E981</f>
        <v>0.87368830159347066</v>
      </c>
      <c r="H981" s="3">
        <v>5430</v>
      </c>
      <c r="I981" s="3">
        <f>F981*H981</f>
        <v>24413280</v>
      </c>
      <c r="J981" s="3">
        <v>7240152</v>
      </c>
      <c r="K981" s="3">
        <f>I981+J981</f>
        <v>31653432</v>
      </c>
      <c r="L981" s="3">
        <v>15801165</v>
      </c>
      <c r="M981" s="3">
        <f>K981-L981</f>
        <v>15852267</v>
      </c>
      <c r="N981" s="3">
        <f>I981/E981</f>
        <v>4744.1274776525461</v>
      </c>
      <c r="O981" s="3">
        <f>M981/E981</f>
        <v>3080.502720559658</v>
      </c>
      <c r="P981" s="18">
        <v>4</v>
      </c>
      <c r="Q981" s="2">
        <v>3</v>
      </c>
      <c r="R981" s="3">
        <v>166</v>
      </c>
    </row>
    <row r="982" spans="1:18" x14ac:dyDescent="0.2">
      <c r="A982" s="2" t="s">
        <v>112</v>
      </c>
      <c r="B982" s="2" t="s">
        <v>114</v>
      </c>
      <c r="C982" s="2">
        <v>4</v>
      </c>
      <c r="D982" s="13">
        <v>46174</v>
      </c>
      <c r="E982" s="3">
        <v>4980</v>
      </c>
      <c r="F982" s="3">
        <v>2922</v>
      </c>
      <c r="G982" s="17">
        <f>F982/E982</f>
        <v>0.58674698795180724</v>
      </c>
      <c r="H982" s="3">
        <v>3520</v>
      </c>
      <c r="I982" s="3">
        <f>F982*H982</f>
        <v>10285440</v>
      </c>
      <c r="J982" s="3">
        <v>3743508</v>
      </c>
      <c r="K982" s="3">
        <f>I982+J982</f>
        <v>14028948</v>
      </c>
      <c r="L982" s="3">
        <v>10292644</v>
      </c>
      <c r="M982" s="3">
        <f>K982-L982</f>
        <v>3736304</v>
      </c>
      <c r="N982" s="3">
        <f>I982/E982</f>
        <v>2065.3493975903616</v>
      </c>
      <c r="O982" s="3">
        <f>M982/E982</f>
        <v>750.26184738955828</v>
      </c>
      <c r="P982" s="18">
        <v>3.9</v>
      </c>
      <c r="Q982" s="2">
        <v>5</v>
      </c>
      <c r="R982" s="3">
        <v>170</v>
      </c>
    </row>
    <row r="983" spans="1:18" x14ac:dyDescent="0.2">
      <c r="A983" s="2" t="s">
        <v>112</v>
      </c>
      <c r="B983" s="2" t="s">
        <v>114</v>
      </c>
      <c r="C983" s="2">
        <v>4</v>
      </c>
      <c r="D983" s="13">
        <v>46204</v>
      </c>
      <c r="E983" s="3">
        <v>5146</v>
      </c>
      <c r="F983" s="3">
        <v>2749</v>
      </c>
      <c r="G983" s="17">
        <f>F983/E983</f>
        <v>0.53420132141469101</v>
      </c>
      <c r="H983" s="3">
        <v>3470</v>
      </c>
      <c r="I983" s="3">
        <f>F983*H983</f>
        <v>9539030</v>
      </c>
      <c r="J983" s="3">
        <v>2425271</v>
      </c>
      <c r="K983" s="3">
        <f>I983+J983</f>
        <v>11964301</v>
      </c>
      <c r="L983" s="3">
        <v>9855025</v>
      </c>
      <c r="M983" s="3">
        <f>K983-L983</f>
        <v>2109276</v>
      </c>
      <c r="N983" s="3">
        <f>I983/E983</f>
        <v>1853.6785853089777</v>
      </c>
      <c r="O983" s="3">
        <f>M983/E983</f>
        <v>409.886513797124</v>
      </c>
      <c r="P983" s="18">
        <v>4.2</v>
      </c>
      <c r="Q983" s="2">
        <v>0</v>
      </c>
      <c r="R983" s="3">
        <v>167</v>
      </c>
    </row>
    <row r="984" spans="1:18" x14ac:dyDescent="0.2">
      <c r="A984" s="2" t="s">
        <v>112</v>
      </c>
      <c r="B984" s="2" t="s">
        <v>114</v>
      </c>
      <c r="C984" s="2">
        <v>4</v>
      </c>
      <c r="D984" s="13">
        <v>46235</v>
      </c>
      <c r="E984" s="3">
        <v>5146</v>
      </c>
      <c r="F984" s="3">
        <v>2842</v>
      </c>
      <c r="G984" s="17">
        <f>F984/E984</f>
        <v>0.55227361057131752</v>
      </c>
      <c r="H984" s="3">
        <v>3460</v>
      </c>
      <c r="I984" s="3">
        <f>F984*H984</f>
        <v>9833320</v>
      </c>
      <c r="J984" s="3">
        <v>3274189</v>
      </c>
      <c r="K984" s="3">
        <f>I984+J984</f>
        <v>13107509</v>
      </c>
      <c r="L984" s="3">
        <v>10405995</v>
      </c>
      <c r="M984" s="3">
        <f>K984-L984</f>
        <v>2701514</v>
      </c>
      <c r="N984" s="3">
        <f>I984/E984</f>
        <v>1910.8666925767586</v>
      </c>
      <c r="O984" s="3">
        <f>M984/E984</f>
        <v>524.97357170617954</v>
      </c>
      <c r="P984" s="18">
        <v>4.0999999999999996</v>
      </c>
      <c r="Q984" s="2">
        <v>0</v>
      </c>
      <c r="R984" s="3">
        <v>161</v>
      </c>
    </row>
    <row r="985" spans="1:18" x14ac:dyDescent="0.2">
      <c r="A985" s="2" t="s">
        <v>112</v>
      </c>
      <c r="B985" s="2" t="s">
        <v>114</v>
      </c>
      <c r="C985" s="2">
        <v>4</v>
      </c>
      <c r="D985" s="13">
        <v>46266</v>
      </c>
      <c r="E985" s="3">
        <v>4980</v>
      </c>
      <c r="F985" s="3">
        <v>4167</v>
      </c>
      <c r="G985" s="17">
        <f>F985/E985</f>
        <v>0.83674698795180724</v>
      </c>
      <c r="H985" s="3">
        <v>5650</v>
      </c>
      <c r="I985" s="3">
        <f>F985*H985</f>
        <v>23543550</v>
      </c>
      <c r="J985" s="3">
        <v>9278002</v>
      </c>
      <c r="K985" s="3">
        <f>I985+J985</f>
        <v>32821552</v>
      </c>
      <c r="L985" s="3">
        <v>17226371</v>
      </c>
      <c r="M985" s="3">
        <f>K985-L985</f>
        <v>15595181</v>
      </c>
      <c r="N985" s="3">
        <f>I985/E985</f>
        <v>4727.6204819277109</v>
      </c>
      <c r="O985" s="3">
        <f>M985/E985</f>
        <v>3131.5624497991967</v>
      </c>
      <c r="P985" s="18">
        <v>4.2</v>
      </c>
      <c r="Q985" s="2">
        <v>7</v>
      </c>
      <c r="R985" s="3">
        <v>160</v>
      </c>
    </row>
    <row r="986" spans="1:18" x14ac:dyDescent="0.2">
      <c r="A986" s="2" t="s">
        <v>116</v>
      </c>
      <c r="B986" s="2" t="s">
        <v>114</v>
      </c>
      <c r="C986" s="2">
        <v>4</v>
      </c>
      <c r="D986" s="13">
        <v>45566</v>
      </c>
      <c r="E986" s="3">
        <v>4247</v>
      </c>
      <c r="F986" s="3">
        <v>3463</v>
      </c>
      <c r="G986" s="17">
        <f>F986/E986</f>
        <v>0.8153991052507652</v>
      </c>
      <c r="H986" s="3">
        <v>4530</v>
      </c>
      <c r="I986" s="3">
        <f>F986*H986</f>
        <v>15687390</v>
      </c>
      <c r="J986" s="3">
        <v>4873686</v>
      </c>
      <c r="K986" s="3">
        <f>I986+J986</f>
        <v>20561076</v>
      </c>
      <c r="L986" s="3">
        <v>11791961</v>
      </c>
      <c r="M986" s="3">
        <f>K986-L986</f>
        <v>8769115</v>
      </c>
      <c r="N986" s="3">
        <f>I986/E986</f>
        <v>3693.7579467859664</v>
      </c>
      <c r="O986" s="3">
        <f>M986/E986</f>
        <v>2064.7786672945608</v>
      </c>
      <c r="P986" s="18">
        <v>4.3</v>
      </c>
      <c r="Q986" s="2">
        <v>6</v>
      </c>
      <c r="R986" s="3">
        <v>137</v>
      </c>
    </row>
    <row r="987" spans="1:18" x14ac:dyDescent="0.2">
      <c r="A987" s="2" t="s">
        <v>116</v>
      </c>
      <c r="B987" s="2" t="s">
        <v>114</v>
      </c>
      <c r="C987" s="2">
        <v>4</v>
      </c>
      <c r="D987" s="13">
        <v>45597</v>
      </c>
      <c r="E987" s="3">
        <v>4110</v>
      </c>
      <c r="F987" s="3">
        <v>2605</v>
      </c>
      <c r="G987" s="17">
        <f>F987/E987</f>
        <v>0.63381995133819946</v>
      </c>
      <c r="H987" s="3">
        <v>3610</v>
      </c>
      <c r="I987" s="3">
        <f>F987*H987</f>
        <v>9404050</v>
      </c>
      <c r="J987" s="3">
        <v>3590713</v>
      </c>
      <c r="K987" s="3">
        <f>I987+J987</f>
        <v>12994763</v>
      </c>
      <c r="L987" s="3">
        <v>8506916</v>
      </c>
      <c r="M987" s="3">
        <f>K987-L987</f>
        <v>4487847</v>
      </c>
      <c r="N987" s="3">
        <f>I987/E987</f>
        <v>2288.0900243309002</v>
      </c>
      <c r="O987" s="3">
        <f>M987/E987</f>
        <v>1091.9335766423358</v>
      </c>
      <c r="P987" s="18">
        <v>4.0999999999999996</v>
      </c>
      <c r="Q987" s="2">
        <v>2</v>
      </c>
      <c r="R987" s="3">
        <v>135</v>
      </c>
    </row>
    <row r="988" spans="1:18" x14ac:dyDescent="0.2">
      <c r="A988" s="2" t="s">
        <v>116</v>
      </c>
      <c r="B988" s="2" t="s">
        <v>114</v>
      </c>
      <c r="C988" s="2">
        <v>4</v>
      </c>
      <c r="D988" s="13">
        <v>45627</v>
      </c>
      <c r="E988" s="3">
        <v>4247</v>
      </c>
      <c r="F988" s="3">
        <v>2599</v>
      </c>
      <c r="G988" s="17">
        <f>F988/E988</f>
        <v>0.61196138450671067</v>
      </c>
      <c r="H988" s="3">
        <v>3580</v>
      </c>
      <c r="I988" s="3">
        <f>F988*H988</f>
        <v>9304420</v>
      </c>
      <c r="J988" s="3">
        <v>2903384</v>
      </c>
      <c r="K988" s="3">
        <f>I988+J988</f>
        <v>12207804</v>
      </c>
      <c r="L988" s="3">
        <v>8193091</v>
      </c>
      <c r="M988" s="3">
        <f>K988-L988</f>
        <v>4014713</v>
      </c>
      <c r="N988" s="3">
        <f>I988/E988</f>
        <v>2190.8217565340242</v>
      </c>
      <c r="O988" s="3">
        <f>M988/E988</f>
        <v>945.30562750176591</v>
      </c>
      <c r="P988" s="18">
        <v>4.0999999999999996</v>
      </c>
      <c r="Q988" s="2">
        <v>1</v>
      </c>
      <c r="R988" s="3">
        <v>132</v>
      </c>
    </row>
    <row r="989" spans="1:18" x14ac:dyDescent="0.2">
      <c r="A989" s="2" t="s">
        <v>116</v>
      </c>
      <c r="B989" s="2" t="s">
        <v>114</v>
      </c>
      <c r="C989" s="2">
        <v>4</v>
      </c>
      <c r="D989" s="13">
        <v>45658</v>
      </c>
      <c r="E989" s="3">
        <v>4247</v>
      </c>
      <c r="F989" s="3">
        <v>2861</v>
      </c>
      <c r="G989" s="17">
        <f>F989/E989</f>
        <v>0.67365198963974571</v>
      </c>
      <c r="H989" s="3">
        <v>3680</v>
      </c>
      <c r="I989" s="3">
        <f>F989*H989</f>
        <v>10528480</v>
      </c>
      <c r="J989" s="3">
        <v>4632218</v>
      </c>
      <c r="K989" s="3">
        <f>I989+J989</f>
        <v>15160698</v>
      </c>
      <c r="L989" s="3">
        <v>9577254</v>
      </c>
      <c r="M989" s="3">
        <f>K989-L989</f>
        <v>5583444</v>
      </c>
      <c r="N989" s="3">
        <f>I989/E989</f>
        <v>2479.0393218742643</v>
      </c>
      <c r="O989" s="3">
        <f>M989/E989</f>
        <v>1314.6795384977631</v>
      </c>
      <c r="P989" s="18">
        <v>4</v>
      </c>
      <c r="Q989" s="2">
        <v>2</v>
      </c>
      <c r="R989" s="3">
        <v>136</v>
      </c>
    </row>
    <row r="990" spans="1:18" x14ac:dyDescent="0.2">
      <c r="A990" s="2" t="s">
        <v>116</v>
      </c>
      <c r="B990" s="2" t="s">
        <v>114</v>
      </c>
      <c r="C990" s="2">
        <v>4</v>
      </c>
      <c r="D990" s="13">
        <v>45689</v>
      </c>
      <c r="E990" s="3">
        <v>3836</v>
      </c>
      <c r="F990" s="3">
        <v>2466</v>
      </c>
      <c r="G990" s="17">
        <f>F990/E990</f>
        <v>0.6428571428571429</v>
      </c>
      <c r="H990" s="3">
        <v>3700</v>
      </c>
      <c r="I990" s="3">
        <f>F990*H990</f>
        <v>9124200</v>
      </c>
      <c r="J990" s="3">
        <v>3795934</v>
      </c>
      <c r="K990" s="3">
        <f>I990+J990</f>
        <v>12920134</v>
      </c>
      <c r="L990" s="3">
        <v>8243352</v>
      </c>
      <c r="M990" s="3">
        <f>K990-L990</f>
        <v>4676782</v>
      </c>
      <c r="N990" s="3">
        <f>I990/E990</f>
        <v>2378.5714285714284</v>
      </c>
      <c r="O990" s="3">
        <f>M990/E990</f>
        <v>1219.1819603753911</v>
      </c>
      <c r="P990" s="18">
        <v>4</v>
      </c>
      <c r="Q990" s="2">
        <v>5</v>
      </c>
      <c r="R990" s="3">
        <v>142</v>
      </c>
    </row>
    <row r="991" spans="1:18" x14ac:dyDescent="0.2">
      <c r="A991" s="2" t="s">
        <v>116</v>
      </c>
      <c r="B991" s="2" t="s">
        <v>114</v>
      </c>
      <c r="C991" s="2">
        <v>4</v>
      </c>
      <c r="D991" s="13">
        <v>45717</v>
      </c>
      <c r="E991" s="3">
        <v>4247</v>
      </c>
      <c r="F991" s="3">
        <v>3443</v>
      </c>
      <c r="G991" s="17">
        <f>F991/E991</f>
        <v>0.81068989875206032</v>
      </c>
      <c r="H991" s="3">
        <v>4380</v>
      </c>
      <c r="I991" s="3">
        <f>F991*H991</f>
        <v>15080340</v>
      </c>
      <c r="J991" s="3">
        <v>5480428</v>
      </c>
      <c r="K991" s="3">
        <f>I991+J991</f>
        <v>20560768</v>
      </c>
      <c r="L991" s="3">
        <v>11214386</v>
      </c>
      <c r="M991" s="3">
        <f>K991-L991</f>
        <v>9346382</v>
      </c>
      <c r="N991" s="3">
        <f>I991/E991</f>
        <v>3550.8217565340242</v>
      </c>
      <c r="O991" s="3">
        <f>M991/E991</f>
        <v>2200.7021426889569</v>
      </c>
      <c r="P991" s="18">
        <v>4.2</v>
      </c>
      <c r="Q991" s="2">
        <v>3</v>
      </c>
      <c r="R991" s="3">
        <v>142</v>
      </c>
    </row>
    <row r="992" spans="1:18" x14ac:dyDescent="0.2">
      <c r="A992" s="2" t="s">
        <v>116</v>
      </c>
      <c r="B992" s="2" t="s">
        <v>114</v>
      </c>
      <c r="C992" s="2">
        <v>4</v>
      </c>
      <c r="D992" s="13">
        <v>45748</v>
      </c>
      <c r="E992" s="3">
        <v>4110</v>
      </c>
      <c r="F992" s="3">
        <v>3537</v>
      </c>
      <c r="G992" s="17">
        <f>F992/E992</f>
        <v>0.8605839416058394</v>
      </c>
      <c r="H992" s="3">
        <v>4540</v>
      </c>
      <c r="I992" s="3">
        <f>F992*H992</f>
        <v>16057980</v>
      </c>
      <c r="J992" s="3">
        <v>5668172</v>
      </c>
      <c r="K992" s="3">
        <f>I992+J992</f>
        <v>21726152</v>
      </c>
      <c r="L992" s="3">
        <v>11644902</v>
      </c>
      <c r="M992" s="3">
        <f>K992-L992</f>
        <v>10081250</v>
      </c>
      <c r="N992" s="3">
        <f>I992/E992</f>
        <v>3907.0510948905107</v>
      </c>
      <c r="O992" s="3">
        <f>M992/E992</f>
        <v>2452.8588807785886</v>
      </c>
      <c r="P992" s="18">
        <v>3.9</v>
      </c>
      <c r="Q992" s="2">
        <v>1</v>
      </c>
      <c r="R992" s="3">
        <v>135</v>
      </c>
    </row>
    <row r="993" spans="1:18" x14ac:dyDescent="0.2">
      <c r="A993" s="2" t="s">
        <v>116</v>
      </c>
      <c r="B993" s="2" t="s">
        <v>114</v>
      </c>
      <c r="C993" s="2">
        <v>4</v>
      </c>
      <c r="D993" s="13">
        <v>45778</v>
      </c>
      <c r="E993" s="3">
        <v>4247</v>
      </c>
      <c r="F993" s="3">
        <v>3555</v>
      </c>
      <c r="G993" s="17">
        <f>F993/E993</f>
        <v>0.83706145514480812</v>
      </c>
      <c r="H993" s="3">
        <v>4330</v>
      </c>
      <c r="I993" s="3">
        <f>F993*H993</f>
        <v>15393150</v>
      </c>
      <c r="J993" s="3">
        <v>6838290</v>
      </c>
      <c r="K993" s="3">
        <f>I993+J993</f>
        <v>22231440</v>
      </c>
      <c r="L993" s="3">
        <v>11334339</v>
      </c>
      <c r="M993" s="3">
        <f>K993-L993</f>
        <v>10897101</v>
      </c>
      <c r="N993" s="3">
        <f>I993/E993</f>
        <v>3624.4761007770189</v>
      </c>
      <c r="O993" s="3">
        <f>M993/E993</f>
        <v>2565.8349423122204</v>
      </c>
      <c r="P993" s="18">
        <v>4.0999999999999996</v>
      </c>
      <c r="Q993" s="2">
        <v>3</v>
      </c>
      <c r="R993" s="3">
        <v>137</v>
      </c>
    </row>
    <row r="994" spans="1:18" x14ac:dyDescent="0.2">
      <c r="A994" s="2" t="s">
        <v>116</v>
      </c>
      <c r="B994" s="2" t="s">
        <v>114</v>
      </c>
      <c r="C994" s="2">
        <v>4</v>
      </c>
      <c r="D994" s="13">
        <v>45809</v>
      </c>
      <c r="E994" s="3">
        <v>4110</v>
      </c>
      <c r="F994" s="3">
        <v>2063</v>
      </c>
      <c r="G994" s="17">
        <f>F994/E994</f>
        <v>0.50194647201946474</v>
      </c>
      <c r="H994" s="3">
        <v>2890</v>
      </c>
      <c r="I994" s="3">
        <f>F994*H994</f>
        <v>5962070</v>
      </c>
      <c r="J994" s="3">
        <v>1974492</v>
      </c>
      <c r="K994" s="3">
        <f>I994+J994</f>
        <v>7936562</v>
      </c>
      <c r="L994" s="3">
        <v>6796801</v>
      </c>
      <c r="M994" s="3">
        <f>K994-L994</f>
        <v>1139761</v>
      </c>
      <c r="N994" s="3">
        <f>I994/E994</f>
        <v>1450.6253041362531</v>
      </c>
      <c r="O994" s="3">
        <f>M994/E994</f>
        <v>277.31411192214114</v>
      </c>
      <c r="P994" s="18">
        <v>4.3</v>
      </c>
      <c r="Q994" s="2">
        <v>0</v>
      </c>
      <c r="R994" s="3">
        <v>132</v>
      </c>
    </row>
    <row r="995" spans="1:18" x14ac:dyDescent="0.2">
      <c r="A995" s="2" t="s">
        <v>116</v>
      </c>
      <c r="B995" s="2" t="s">
        <v>114</v>
      </c>
      <c r="C995" s="2">
        <v>4</v>
      </c>
      <c r="D995" s="13">
        <v>45839</v>
      </c>
      <c r="E995" s="3">
        <v>4247</v>
      </c>
      <c r="F995" s="3">
        <v>2268</v>
      </c>
      <c r="G995" s="17">
        <f>F995/E995</f>
        <v>0.53402401695314339</v>
      </c>
      <c r="H995" s="3">
        <v>2840</v>
      </c>
      <c r="I995" s="3">
        <f>F995*H995</f>
        <v>6441120</v>
      </c>
      <c r="J995" s="3">
        <v>2697165</v>
      </c>
      <c r="K995" s="3">
        <f>I995+J995</f>
        <v>9138285</v>
      </c>
      <c r="L995" s="3">
        <v>7707975</v>
      </c>
      <c r="M995" s="3">
        <f>K995-L995</f>
        <v>1430310</v>
      </c>
      <c r="N995" s="3">
        <f>I995/E995</f>
        <v>1516.6282081469271</v>
      </c>
      <c r="O995" s="3">
        <f>M995/E995</f>
        <v>336.78125735813518</v>
      </c>
      <c r="P995" s="18">
        <v>4</v>
      </c>
      <c r="Q995" s="2">
        <v>1</v>
      </c>
      <c r="R995" s="3">
        <v>134</v>
      </c>
    </row>
    <row r="996" spans="1:18" x14ac:dyDescent="0.2">
      <c r="A996" s="2" t="s">
        <v>116</v>
      </c>
      <c r="B996" s="2" t="s">
        <v>114</v>
      </c>
      <c r="C996" s="2">
        <v>4</v>
      </c>
      <c r="D996" s="13">
        <v>45870</v>
      </c>
      <c r="E996" s="3">
        <v>4247</v>
      </c>
      <c r="F996" s="3">
        <v>2285</v>
      </c>
      <c r="G996" s="17">
        <f>F996/E996</f>
        <v>0.53802684247704258</v>
      </c>
      <c r="H996" s="3">
        <v>2870</v>
      </c>
      <c r="I996" s="3">
        <f>F996*H996</f>
        <v>6557950</v>
      </c>
      <c r="J996" s="3">
        <v>2075155</v>
      </c>
      <c r="K996" s="3">
        <f>I996+J996</f>
        <v>8633105</v>
      </c>
      <c r="L996" s="3">
        <v>7482884</v>
      </c>
      <c r="M996" s="3">
        <f>K996-L996</f>
        <v>1150221</v>
      </c>
      <c r="N996" s="3">
        <f>I996/E996</f>
        <v>1544.1370379091122</v>
      </c>
      <c r="O996" s="3">
        <f>M996/E996</f>
        <v>270.83141040734637</v>
      </c>
      <c r="P996" s="18">
        <v>4.0999999999999996</v>
      </c>
      <c r="Q996" s="2">
        <v>3</v>
      </c>
      <c r="R996" s="3">
        <v>135</v>
      </c>
    </row>
    <row r="997" spans="1:18" x14ac:dyDescent="0.2">
      <c r="A997" s="2" t="s">
        <v>116</v>
      </c>
      <c r="B997" s="2" t="s">
        <v>114</v>
      </c>
      <c r="C997" s="2">
        <v>4</v>
      </c>
      <c r="D997" s="13">
        <v>45901</v>
      </c>
      <c r="E997" s="3">
        <v>4110</v>
      </c>
      <c r="F997" s="3">
        <v>3171</v>
      </c>
      <c r="G997" s="17">
        <f>F997/E997</f>
        <v>0.77153284671532851</v>
      </c>
      <c r="H997" s="3">
        <v>4440</v>
      </c>
      <c r="I997" s="3">
        <f>F997*H997</f>
        <v>14079240</v>
      </c>
      <c r="J997" s="3">
        <v>3455136</v>
      </c>
      <c r="K997" s="3">
        <f>I997+J997</f>
        <v>17534376</v>
      </c>
      <c r="L997" s="3">
        <v>9684517</v>
      </c>
      <c r="M997" s="3">
        <f>K997-L997</f>
        <v>7849859</v>
      </c>
      <c r="N997" s="3">
        <f>I997/E997</f>
        <v>3425.6058394160582</v>
      </c>
      <c r="O997" s="3">
        <f>M997/E997</f>
        <v>1909.9413625304137</v>
      </c>
      <c r="P997" s="18">
        <v>4.0999999999999996</v>
      </c>
      <c r="Q997" s="2">
        <v>4</v>
      </c>
      <c r="R997" s="3">
        <v>141</v>
      </c>
    </row>
    <row r="998" spans="1:18" x14ac:dyDescent="0.2">
      <c r="A998" s="2" t="s">
        <v>116</v>
      </c>
      <c r="B998" s="2" t="s">
        <v>114</v>
      </c>
      <c r="C998" s="2">
        <v>4</v>
      </c>
      <c r="D998" s="13">
        <v>45931</v>
      </c>
      <c r="E998" s="3">
        <v>4247</v>
      </c>
      <c r="F998" s="3">
        <v>3419</v>
      </c>
      <c r="G998" s="17">
        <f>F998/E998</f>
        <v>0.80503885095361427</v>
      </c>
      <c r="H998" s="3">
        <v>4560</v>
      </c>
      <c r="I998" s="3">
        <f>F998*H998</f>
        <v>15590640</v>
      </c>
      <c r="J998" s="3">
        <v>4336363</v>
      </c>
      <c r="K998" s="3">
        <f>I998+J998</f>
        <v>19927003</v>
      </c>
      <c r="L998" s="3">
        <v>11298181</v>
      </c>
      <c r="M998" s="3">
        <f>K998-L998</f>
        <v>8628822</v>
      </c>
      <c r="N998" s="3">
        <f>I998/E998</f>
        <v>3670.9771603484814</v>
      </c>
      <c r="O998" s="3">
        <f>M998/E998</f>
        <v>2031.74523192842</v>
      </c>
      <c r="P998" s="18">
        <v>4.2</v>
      </c>
      <c r="Q998" s="2">
        <v>3</v>
      </c>
      <c r="R998" s="3">
        <v>135</v>
      </c>
    </row>
    <row r="999" spans="1:18" x14ac:dyDescent="0.2">
      <c r="A999" s="2" t="s">
        <v>116</v>
      </c>
      <c r="B999" s="2" t="s">
        <v>114</v>
      </c>
      <c r="C999" s="2">
        <v>4</v>
      </c>
      <c r="D999" s="13">
        <v>45962</v>
      </c>
      <c r="E999" s="3">
        <v>4110</v>
      </c>
      <c r="F999" s="3">
        <v>2785</v>
      </c>
      <c r="G999" s="17">
        <f>F999/E999</f>
        <v>0.67761557177615572</v>
      </c>
      <c r="H999" s="3">
        <v>3640</v>
      </c>
      <c r="I999" s="3">
        <f>F999*H999</f>
        <v>10137400</v>
      </c>
      <c r="J999" s="3">
        <v>3570507</v>
      </c>
      <c r="K999" s="3">
        <f>I999+J999</f>
        <v>13707907</v>
      </c>
      <c r="L999" s="3">
        <v>8549246</v>
      </c>
      <c r="M999" s="3">
        <f>K999-L999</f>
        <v>5158661</v>
      </c>
      <c r="N999" s="3">
        <f>I999/E999</f>
        <v>2466.5206812652068</v>
      </c>
      <c r="O999" s="3">
        <f>M999/E999</f>
        <v>1255.1486618004867</v>
      </c>
      <c r="P999" s="18">
        <v>3.9</v>
      </c>
      <c r="Q999" s="2">
        <v>3</v>
      </c>
      <c r="R999" s="3">
        <v>143</v>
      </c>
    </row>
    <row r="1000" spans="1:18" x14ac:dyDescent="0.2">
      <c r="A1000" s="2" t="s">
        <v>116</v>
      </c>
      <c r="B1000" s="2" t="s">
        <v>114</v>
      </c>
      <c r="C1000" s="2">
        <v>4</v>
      </c>
      <c r="D1000" s="13">
        <v>45992</v>
      </c>
      <c r="E1000" s="3">
        <v>4247</v>
      </c>
      <c r="F1000" s="3">
        <v>2877</v>
      </c>
      <c r="G1000" s="17">
        <f>F1000/E1000</f>
        <v>0.67741935483870963</v>
      </c>
      <c r="H1000" s="3">
        <v>3740</v>
      </c>
      <c r="I1000" s="3">
        <f>F1000*H1000</f>
        <v>10759980</v>
      </c>
      <c r="J1000" s="3">
        <v>3051259</v>
      </c>
      <c r="K1000" s="3">
        <f>I1000+J1000</f>
        <v>13811239</v>
      </c>
      <c r="L1000" s="3">
        <v>8821438</v>
      </c>
      <c r="M1000" s="3">
        <f>K1000-L1000</f>
        <v>4989801</v>
      </c>
      <c r="N1000" s="3">
        <f>I1000/E1000</f>
        <v>2533.5483870967741</v>
      </c>
      <c r="O1000" s="3">
        <f>M1000/E1000</f>
        <v>1174.9001648222275</v>
      </c>
      <c r="P1000" s="18">
        <v>3.9</v>
      </c>
      <c r="Q1000" s="2">
        <v>3</v>
      </c>
      <c r="R1000" s="3">
        <v>141</v>
      </c>
    </row>
    <row r="1001" spans="1:18" x14ac:dyDescent="0.2">
      <c r="A1001" s="2" t="s">
        <v>116</v>
      </c>
      <c r="B1001" s="2" t="s">
        <v>114</v>
      </c>
      <c r="C1001" s="2">
        <v>4</v>
      </c>
      <c r="D1001" s="13">
        <v>46023</v>
      </c>
      <c r="E1001" s="3">
        <v>4247</v>
      </c>
      <c r="F1001" s="3">
        <v>2971</v>
      </c>
      <c r="G1001" s="17">
        <f>F1001/E1001</f>
        <v>0.69955262538262308</v>
      </c>
      <c r="H1001" s="3">
        <v>3790</v>
      </c>
      <c r="I1001" s="3">
        <f>F1001*H1001</f>
        <v>11260090</v>
      </c>
      <c r="J1001" s="3">
        <v>2738986</v>
      </c>
      <c r="K1001" s="3">
        <f>I1001+J1001</f>
        <v>13999076</v>
      </c>
      <c r="L1001" s="3">
        <v>9269938</v>
      </c>
      <c r="M1001" s="3">
        <f>K1001-L1001</f>
        <v>4729138</v>
      </c>
      <c r="N1001" s="3">
        <f>I1001/E1001</f>
        <v>2651.3044502001412</v>
      </c>
      <c r="O1001" s="3">
        <f>M1001/E1001</f>
        <v>1113.5243701436309</v>
      </c>
      <c r="P1001" s="18">
        <v>4.4000000000000004</v>
      </c>
      <c r="Q1001" s="2">
        <v>1</v>
      </c>
      <c r="R1001" s="3">
        <v>137</v>
      </c>
    </row>
    <row r="1002" spans="1:18" x14ac:dyDescent="0.2">
      <c r="A1002" s="2" t="s">
        <v>116</v>
      </c>
      <c r="B1002" s="2" t="s">
        <v>114</v>
      </c>
      <c r="C1002" s="2">
        <v>4</v>
      </c>
      <c r="D1002" s="13">
        <v>46054</v>
      </c>
      <c r="E1002" s="3">
        <v>3836</v>
      </c>
      <c r="F1002" s="3">
        <v>2550</v>
      </c>
      <c r="G1002" s="17">
        <f>F1002/E1002</f>
        <v>0.66475495307612098</v>
      </c>
      <c r="H1002" s="3">
        <v>3630</v>
      </c>
      <c r="I1002" s="3">
        <f>F1002*H1002</f>
        <v>9256500</v>
      </c>
      <c r="J1002" s="3">
        <v>3208295</v>
      </c>
      <c r="K1002" s="3">
        <f>I1002+J1002</f>
        <v>12464795</v>
      </c>
      <c r="L1002" s="3">
        <v>8166579</v>
      </c>
      <c r="M1002" s="3">
        <f>K1002-L1002</f>
        <v>4298216</v>
      </c>
      <c r="N1002" s="3">
        <f>I1002/E1002</f>
        <v>2413.0604796663192</v>
      </c>
      <c r="O1002" s="3">
        <f>M1002/E1002</f>
        <v>1120.4942648592285</v>
      </c>
      <c r="P1002" s="18">
        <v>4</v>
      </c>
      <c r="Q1002" s="2">
        <v>1</v>
      </c>
      <c r="R1002" s="3">
        <v>137</v>
      </c>
    </row>
    <row r="1003" spans="1:18" x14ac:dyDescent="0.2">
      <c r="A1003" s="2" t="s">
        <v>116</v>
      </c>
      <c r="B1003" s="2" t="s">
        <v>114</v>
      </c>
      <c r="C1003" s="2">
        <v>4</v>
      </c>
      <c r="D1003" s="13">
        <v>46082</v>
      </c>
      <c r="E1003" s="3">
        <v>4247</v>
      </c>
      <c r="F1003" s="3">
        <v>3418</v>
      </c>
      <c r="G1003" s="17">
        <f>F1003/E1003</f>
        <v>0.80480339062867912</v>
      </c>
      <c r="H1003" s="3">
        <v>4490</v>
      </c>
      <c r="I1003" s="3">
        <f>F1003*H1003</f>
        <v>15346820</v>
      </c>
      <c r="J1003" s="3">
        <v>5736621</v>
      </c>
      <c r="K1003" s="3">
        <f>I1003+J1003</f>
        <v>21083441</v>
      </c>
      <c r="L1003" s="3">
        <v>11112627</v>
      </c>
      <c r="M1003" s="3">
        <f>K1003-L1003</f>
        <v>9970814</v>
      </c>
      <c r="N1003" s="3">
        <f>I1003/E1003</f>
        <v>3613.5672239227688</v>
      </c>
      <c r="O1003" s="3">
        <f>M1003/E1003</f>
        <v>2347.7311043089239</v>
      </c>
      <c r="P1003" s="18">
        <v>4.0999999999999996</v>
      </c>
      <c r="Q1003" s="2">
        <v>2</v>
      </c>
      <c r="R1003" s="3">
        <v>133</v>
      </c>
    </row>
    <row r="1004" spans="1:18" x14ac:dyDescent="0.2">
      <c r="A1004" s="2" t="s">
        <v>116</v>
      </c>
      <c r="B1004" s="2" t="s">
        <v>114</v>
      </c>
      <c r="C1004" s="2">
        <v>4</v>
      </c>
      <c r="D1004" s="13">
        <v>46113</v>
      </c>
      <c r="E1004" s="3">
        <v>4110</v>
      </c>
      <c r="F1004" s="3">
        <v>3323</v>
      </c>
      <c r="G1004" s="17">
        <f>F1004/E1004</f>
        <v>0.80851581508515813</v>
      </c>
      <c r="H1004" s="3">
        <v>4760</v>
      </c>
      <c r="I1004" s="3">
        <f>F1004*H1004</f>
        <v>15817480</v>
      </c>
      <c r="J1004" s="3">
        <v>6350080</v>
      </c>
      <c r="K1004" s="3">
        <f>I1004+J1004</f>
        <v>22167560</v>
      </c>
      <c r="L1004" s="3">
        <v>11631309</v>
      </c>
      <c r="M1004" s="3">
        <f>K1004-L1004</f>
        <v>10536251</v>
      </c>
      <c r="N1004" s="3">
        <f>I1004/E1004</f>
        <v>3848.5352798053527</v>
      </c>
      <c r="O1004" s="3">
        <f>M1004/E1004</f>
        <v>2563.5647201946472</v>
      </c>
      <c r="P1004" s="18">
        <v>4.3</v>
      </c>
      <c r="Q1004" s="2">
        <v>2</v>
      </c>
      <c r="R1004" s="3">
        <v>142</v>
      </c>
    </row>
    <row r="1005" spans="1:18" x14ac:dyDescent="0.2">
      <c r="A1005" s="2" t="s">
        <v>116</v>
      </c>
      <c r="B1005" s="2" t="s">
        <v>114</v>
      </c>
      <c r="C1005" s="2">
        <v>4</v>
      </c>
      <c r="D1005" s="13">
        <v>46143</v>
      </c>
      <c r="E1005" s="3">
        <v>4247</v>
      </c>
      <c r="F1005" s="3">
        <v>3321</v>
      </c>
      <c r="G1005" s="17">
        <f>F1005/E1005</f>
        <v>0.78196373910995998</v>
      </c>
      <c r="H1005" s="3">
        <v>4820</v>
      </c>
      <c r="I1005" s="3">
        <f>F1005*H1005</f>
        <v>16007220</v>
      </c>
      <c r="J1005" s="3">
        <v>6187168</v>
      </c>
      <c r="K1005" s="3">
        <f>I1005+J1005</f>
        <v>22194388</v>
      </c>
      <c r="L1005" s="3">
        <v>11816768</v>
      </c>
      <c r="M1005" s="3">
        <f>K1005-L1005</f>
        <v>10377620</v>
      </c>
      <c r="N1005" s="3">
        <f>I1005/E1005</f>
        <v>3769.0652225100071</v>
      </c>
      <c r="O1005" s="3">
        <f>M1005/E1005</f>
        <v>2443.5177772545326</v>
      </c>
      <c r="P1005" s="18">
        <v>4.0999999999999996</v>
      </c>
      <c r="Q1005" s="2">
        <v>4</v>
      </c>
      <c r="R1005" s="3">
        <v>134</v>
      </c>
    </row>
    <row r="1006" spans="1:18" x14ac:dyDescent="0.2">
      <c r="A1006" s="2" t="s">
        <v>116</v>
      </c>
      <c r="B1006" s="2" t="s">
        <v>114</v>
      </c>
      <c r="C1006" s="2">
        <v>4</v>
      </c>
      <c r="D1006" s="13">
        <v>46174</v>
      </c>
      <c r="E1006" s="3">
        <v>4110</v>
      </c>
      <c r="F1006" s="3">
        <v>2267</v>
      </c>
      <c r="G1006" s="17">
        <f>F1006/E1006</f>
        <v>0.55158150851581511</v>
      </c>
      <c r="H1006" s="3">
        <v>3100</v>
      </c>
      <c r="I1006" s="3">
        <f>F1006*H1006</f>
        <v>7027700</v>
      </c>
      <c r="J1006" s="3">
        <v>2413827</v>
      </c>
      <c r="K1006" s="3">
        <f>I1006+J1006</f>
        <v>9441527</v>
      </c>
      <c r="L1006" s="3">
        <v>7797616</v>
      </c>
      <c r="M1006" s="3">
        <f>K1006-L1006</f>
        <v>1643911</v>
      </c>
      <c r="N1006" s="3">
        <f>I1006/E1006</f>
        <v>1709.9026763990269</v>
      </c>
      <c r="O1006" s="3">
        <f>M1006/E1006</f>
        <v>399.97834549878348</v>
      </c>
      <c r="P1006" s="18">
        <v>4.2</v>
      </c>
      <c r="Q1006" s="2">
        <v>2</v>
      </c>
      <c r="R1006" s="3">
        <v>136</v>
      </c>
    </row>
    <row r="1007" spans="1:18" x14ac:dyDescent="0.2">
      <c r="A1007" s="2" t="s">
        <v>116</v>
      </c>
      <c r="B1007" s="2" t="s">
        <v>114</v>
      </c>
      <c r="C1007" s="2">
        <v>4</v>
      </c>
      <c r="D1007" s="13">
        <v>46204</v>
      </c>
      <c r="E1007" s="3">
        <v>4247</v>
      </c>
      <c r="F1007" s="3">
        <v>2386</v>
      </c>
      <c r="G1007" s="17">
        <f>F1007/E1007</f>
        <v>0.56180833529550267</v>
      </c>
      <c r="H1007" s="3">
        <v>3120</v>
      </c>
      <c r="I1007" s="3">
        <f>F1007*H1007</f>
        <v>7444320</v>
      </c>
      <c r="J1007" s="3">
        <v>1669060</v>
      </c>
      <c r="K1007" s="3">
        <f>I1007+J1007</f>
        <v>9113380</v>
      </c>
      <c r="L1007" s="3">
        <v>7725669</v>
      </c>
      <c r="M1007" s="3">
        <f>K1007-L1007</f>
        <v>1387711</v>
      </c>
      <c r="N1007" s="3">
        <f>I1007/E1007</f>
        <v>1752.8420061219686</v>
      </c>
      <c r="O1007" s="3">
        <f>M1007/E1007</f>
        <v>326.75088297621852</v>
      </c>
      <c r="P1007" s="18">
        <v>4.2</v>
      </c>
      <c r="Q1007" s="2">
        <v>1</v>
      </c>
      <c r="R1007" s="3">
        <v>141</v>
      </c>
    </row>
    <row r="1008" spans="1:18" x14ac:dyDescent="0.2">
      <c r="A1008" s="2" t="s">
        <v>116</v>
      </c>
      <c r="B1008" s="2" t="s">
        <v>114</v>
      </c>
      <c r="C1008" s="2">
        <v>4</v>
      </c>
      <c r="D1008" s="13">
        <v>46235</v>
      </c>
      <c r="E1008" s="3">
        <v>4247</v>
      </c>
      <c r="F1008" s="3">
        <v>2229</v>
      </c>
      <c r="G1008" s="17">
        <f>F1008/E1008</f>
        <v>0.52484106428066868</v>
      </c>
      <c r="H1008" s="3">
        <v>3170</v>
      </c>
      <c r="I1008" s="3">
        <f>F1008*H1008</f>
        <v>7065930</v>
      </c>
      <c r="J1008" s="3">
        <v>1849869</v>
      </c>
      <c r="K1008" s="3">
        <f>I1008+J1008</f>
        <v>8915799</v>
      </c>
      <c r="L1008" s="3">
        <v>7150649</v>
      </c>
      <c r="M1008" s="3">
        <f>K1008-L1008</f>
        <v>1765150</v>
      </c>
      <c r="N1008" s="3">
        <f>I1008/E1008</f>
        <v>1663.7461737697197</v>
      </c>
      <c r="O1008" s="3">
        <f>M1008/E1008</f>
        <v>415.62279255945373</v>
      </c>
      <c r="P1008" s="18">
        <v>4.0999999999999996</v>
      </c>
      <c r="Q1008" s="2">
        <v>3</v>
      </c>
      <c r="R1008" s="3">
        <v>142</v>
      </c>
    </row>
    <row r="1009" spans="1:18" x14ac:dyDescent="0.2">
      <c r="A1009" s="2" t="s">
        <v>116</v>
      </c>
      <c r="B1009" s="2" t="s">
        <v>114</v>
      </c>
      <c r="C1009" s="2">
        <v>4</v>
      </c>
      <c r="D1009" s="13">
        <v>46266</v>
      </c>
      <c r="E1009" s="3">
        <v>4110</v>
      </c>
      <c r="F1009" s="3">
        <v>3495</v>
      </c>
      <c r="G1009" s="17">
        <f>F1009/E1009</f>
        <v>0.85036496350364965</v>
      </c>
      <c r="H1009" s="3">
        <v>4710</v>
      </c>
      <c r="I1009" s="3">
        <f>F1009*H1009</f>
        <v>16461450</v>
      </c>
      <c r="J1009" s="3">
        <v>6107159</v>
      </c>
      <c r="K1009" s="3">
        <f>I1009+J1009</f>
        <v>22568609</v>
      </c>
      <c r="L1009" s="3">
        <v>11503135</v>
      </c>
      <c r="M1009" s="3">
        <f>K1009-L1009</f>
        <v>11065474</v>
      </c>
      <c r="N1009" s="3">
        <f>I1009/E1009</f>
        <v>4005.2189781021898</v>
      </c>
      <c r="O1009" s="3">
        <f>M1009/E1009</f>
        <v>2692.3294403892942</v>
      </c>
      <c r="P1009" s="18">
        <v>4</v>
      </c>
      <c r="Q1009" s="2">
        <v>4</v>
      </c>
      <c r="R1009" s="3">
        <v>141</v>
      </c>
    </row>
    <row r="1010" spans="1:18" x14ac:dyDescent="0.2">
      <c r="A1010" s="2" t="s">
        <v>118</v>
      </c>
      <c r="B1010" s="2" t="s">
        <v>114</v>
      </c>
      <c r="C1010" s="2">
        <v>5</v>
      </c>
      <c r="D1010" s="13">
        <v>45566</v>
      </c>
      <c r="E1010" s="3">
        <v>6882</v>
      </c>
      <c r="F1010" s="3">
        <v>5123</v>
      </c>
      <c r="G1010" s="17">
        <f>F1010/E1010</f>
        <v>0.74440569601859929</v>
      </c>
      <c r="H1010" s="3">
        <v>8620</v>
      </c>
      <c r="I1010" s="3">
        <f>F1010*H1010</f>
        <v>44160260</v>
      </c>
      <c r="J1010" s="3">
        <v>10918478</v>
      </c>
      <c r="K1010" s="3">
        <f>I1010+J1010</f>
        <v>55078738</v>
      </c>
      <c r="L1010" s="3">
        <v>31693352</v>
      </c>
      <c r="M1010" s="3">
        <f>K1010-L1010</f>
        <v>23385386</v>
      </c>
      <c r="N1010" s="3">
        <f>I1010/E1010</f>
        <v>6416.7770996803256</v>
      </c>
      <c r="O1010" s="3">
        <f>M1010/E1010</f>
        <v>3398.0508573089219</v>
      </c>
      <c r="P1010" s="18">
        <v>4.4000000000000004</v>
      </c>
      <c r="Q1010" s="2">
        <v>3</v>
      </c>
      <c r="R1010" s="3">
        <v>327</v>
      </c>
    </row>
    <row r="1011" spans="1:18" x14ac:dyDescent="0.2">
      <c r="A1011" s="2" t="s">
        <v>118</v>
      </c>
      <c r="B1011" s="2" t="s">
        <v>114</v>
      </c>
      <c r="C1011" s="2">
        <v>5</v>
      </c>
      <c r="D1011" s="13">
        <v>45597</v>
      </c>
      <c r="E1011" s="3">
        <v>6660</v>
      </c>
      <c r="F1011" s="3">
        <v>4189</v>
      </c>
      <c r="G1011" s="17">
        <f>F1011/E1011</f>
        <v>0.62897897897897903</v>
      </c>
      <c r="H1011" s="3">
        <v>6860</v>
      </c>
      <c r="I1011" s="3">
        <f>F1011*H1011</f>
        <v>28736540</v>
      </c>
      <c r="J1011" s="3">
        <v>9811094</v>
      </c>
      <c r="K1011" s="3">
        <f>I1011+J1011</f>
        <v>38547634</v>
      </c>
      <c r="L1011" s="3">
        <v>24812895</v>
      </c>
      <c r="M1011" s="3">
        <f>K1011-L1011</f>
        <v>13734739</v>
      </c>
      <c r="N1011" s="3">
        <f>I1011/E1011</f>
        <v>4314.795795795796</v>
      </c>
      <c r="O1011" s="3">
        <f>M1011/E1011</f>
        <v>2062.2731231231232</v>
      </c>
      <c r="P1011" s="18">
        <v>4.4000000000000004</v>
      </c>
      <c r="Q1011" s="2">
        <v>1</v>
      </c>
      <c r="R1011" s="3">
        <v>348</v>
      </c>
    </row>
    <row r="1012" spans="1:18" x14ac:dyDescent="0.2">
      <c r="A1012" s="2" t="s">
        <v>118</v>
      </c>
      <c r="B1012" s="2" t="s">
        <v>114</v>
      </c>
      <c r="C1012" s="2">
        <v>5</v>
      </c>
      <c r="D1012" s="13">
        <v>45627</v>
      </c>
      <c r="E1012" s="3">
        <v>6882</v>
      </c>
      <c r="F1012" s="3">
        <v>4098</v>
      </c>
      <c r="G1012" s="17">
        <f>F1012/E1012</f>
        <v>0.59546643417611156</v>
      </c>
      <c r="H1012" s="3">
        <v>6750</v>
      </c>
      <c r="I1012" s="3">
        <f>F1012*H1012</f>
        <v>27661500</v>
      </c>
      <c r="J1012" s="3">
        <v>6724799</v>
      </c>
      <c r="K1012" s="3">
        <f>I1012+J1012</f>
        <v>34386299</v>
      </c>
      <c r="L1012" s="3">
        <v>25759397</v>
      </c>
      <c r="M1012" s="3">
        <f>K1012-L1012</f>
        <v>8626902</v>
      </c>
      <c r="N1012" s="3">
        <f>I1012/E1012</f>
        <v>4019.3984306887533</v>
      </c>
      <c r="O1012" s="3">
        <f>M1012/E1012</f>
        <v>1253.5457715780296</v>
      </c>
      <c r="P1012" s="18">
        <v>4.5999999999999996</v>
      </c>
      <c r="Q1012" s="2">
        <v>1</v>
      </c>
      <c r="R1012" s="3">
        <v>345</v>
      </c>
    </row>
    <row r="1013" spans="1:18" x14ac:dyDescent="0.2">
      <c r="A1013" s="2" t="s">
        <v>118</v>
      </c>
      <c r="B1013" s="2" t="s">
        <v>114</v>
      </c>
      <c r="C1013" s="2">
        <v>5</v>
      </c>
      <c r="D1013" s="13">
        <v>45658</v>
      </c>
      <c r="E1013" s="3">
        <v>6882</v>
      </c>
      <c r="F1013" s="3">
        <v>4297</v>
      </c>
      <c r="G1013" s="17">
        <f>F1013/E1013</f>
        <v>0.62438244696309209</v>
      </c>
      <c r="H1013" s="3">
        <v>6720</v>
      </c>
      <c r="I1013" s="3">
        <f>F1013*H1013</f>
        <v>28875840</v>
      </c>
      <c r="J1013" s="3">
        <v>12910806</v>
      </c>
      <c r="K1013" s="3">
        <f>I1013+J1013</f>
        <v>41786646</v>
      </c>
      <c r="L1013" s="3">
        <v>26801021</v>
      </c>
      <c r="M1013" s="3">
        <f>K1013-L1013</f>
        <v>14985625</v>
      </c>
      <c r="N1013" s="3">
        <f>I1013/E1013</f>
        <v>4195.8500435919786</v>
      </c>
      <c r="O1013" s="3">
        <f>M1013/E1013</f>
        <v>2177.5101714617845</v>
      </c>
      <c r="P1013" s="18">
        <v>4.7</v>
      </c>
      <c r="Q1013" s="2">
        <v>4</v>
      </c>
      <c r="R1013" s="3">
        <v>318</v>
      </c>
    </row>
    <row r="1014" spans="1:18" x14ac:dyDescent="0.2">
      <c r="A1014" s="2" t="s">
        <v>118</v>
      </c>
      <c r="B1014" s="2" t="s">
        <v>114</v>
      </c>
      <c r="C1014" s="2">
        <v>5</v>
      </c>
      <c r="D1014" s="13">
        <v>45689</v>
      </c>
      <c r="E1014" s="3">
        <v>6216</v>
      </c>
      <c r="F1014" s="3">
        <v>4085</v>
      </c>
      <c r="G1014" s="17">
        <f>F1014/E1014</f>
        <v>0.65717503217503215</v>
      </c>
      <c r="H1014" s="3">
        <v>6920</v>
      </c>
      <c r="I1014" s="3">
        <f>F1014*H1014</f>
        <v>28268200</v>
      </c>
      <c r="J1014" s="3">
        <v>6901905</v>
      </c>
      <c r="K1014" s="3">
        <f>I1014+J1014</f>
        <v>35170105</v>
      </c>
      <c r="L1014" s="3">
        <v>23971892</v>
      </c>
      <c r="M1014" s="3">
        <f>K1014-L1014</f>
        <v>11198213</v>
      </c>
      <c r="N1014" s="3">
        <f>I1014/E1014</f>
        <v>4547.6512226512223</v>
      </c>
      <c r="O1014" s="3">
        <f>M1014/E1014</f>
        <v>1801.5143178893179</v>
      </c>
      <c r="P1014" s="18">
        <v>4.3</v>
      </c>
      <c r="Q1014" s="2">
        <v>5</v>
      </c>
      <c r="R1014" s="3">
        <v>344</v>
      </c>
    </row>
    <row r="1015" spans="1:18" x14ac:dyDescent="0.2">
      <c r="A1015" s="2" t="s">
        <v>118</v>
      </c>
      <c r="B1015" s="2" t="s">
        <v>114</v>
      </c>
      <c r="C1015" s="2">
        <v>5</v>
      </c>
      <c r="D1015" s="13">
        <v>45717</v>
      </c>
      <c r="E1015" s="3">
        <v>6882</v>
      </c>
      <c r="F1015" s="3">
        <v>5037</v>
      </c>
      <c r="G1015" s="17">
        <f>F1015/E1015</f>
        <v>0.73190932868352221</v>
      </c>
      <c r="H1015" s="3">
        <v>8630</v>
      </c>
      <c r="I1015" s="3">
        <f>F1015*H1015</f>
        <v>43469310</v>
      </c>
      <c r="J1015" s="3">
        <v>18685561</v>
      </c>
      <c r="K1015" s="3">
        <f>I1015+J1015</f>
        <v>62154871</v>
      </c>
      <c r="L1015" s="3">
        <v>32796728</v>
      </c>
      <c r="M1015" s="3">
        <f>K1015-L1015</f>
        <v>29358143</v>
      </c>
      <c r="N1015" s="3">
        <f>I1015/E1015</f>
        <v>6316.3775065387972</v>
      </c>
      <c r="O1015" s="3">
        <f>M1015/E1015</f>
        <v>4265.9318512060445</v>
      </c>
      <c r="P1015" s="18">
        <v>4.4000000000000004</v>
      </c>
      <c r="Q1015" s="2">
        <v>2</v>
      </c>
      <c r="R1015" s="3">
        <v>319</v>
      </c>
    </row>
    <row r="1016" spans="1:18" x14ac:dyDescent="0.2">
      <c r="A1016" s="2" t="s">
        <v>118</v>
      </c>
      <c r="B1016" s="2" t="s">
        <v>114</v>
      </c>
      <c r="C1016" s="2">
        <v>5</v>
      </c>
      <c r="D1016" s="13">
        <v>45748</v>
      </c>
      <c r="E1016" s="3">
        <v>6660</v>
      </c>
      <c r="F1016" s="3">
        <v>5176</v>
      </c>
      <c r="G1016" s="17">
        <f>F1016/E1016</f>
        <v>0.77717717717717716</v>
      </c>
      <c r="H1016" s="3">
        <v>8420</v>
      </c>
      <c r="I1016" s="3">
        <f>F1016*H1016</f>
        <v>43581920</v>
      </c>
      <c r="J1016" s="3">
        <v>18993978</v>
      </c>
      <c r="K1016" s="3">
        <f>I1016+J1016</f>
        <v>62575898</v>
      </c>
      <c r="L1016" s="3">
        <v>33049095</v>
      </c>
      <c r="M1016" s="3">
        <f>K1016-L1016</f>
        <v>29526803</v>
      </c>
      <c r="N1016" s="3">
        <f>I1016/E1016</f>
        <v>6543.8318318318316</v>
      </c>
      <c r="O1016" s="3">
        <f>M1016/E1016</f>
        <v>4433.4539039039037</v>
      </c>
      <c r="P1016" s="18">
        <v>4.5999999999999996</v>
      </c>
      <c r="Q1016" s="2">
        <v>1</v>
      </c>
      <c r="R1016" s="3">
        <v>347</v>
      </c>
    </row>
    <row r="1017" spans="1:18" x14ac:dyDescent="0.2">
      <c r="A1017" s="2" t="s">
        <v>118</v>
      </c>
      <c r="B1017" s="2" t="s">
        <v>114</v>
      </c>
      <c r="C1017" s="2">
        <v>5</v>
      </c>
      <c r="D1017" s="13">
        <v>45778</v>
      </c>
      <c r="E1017" s="3">
        <v>6882</v>
      </c>
      <c r="F1017" s="3">
        <v>5488</v>
      </c>
      <c r="G1017" s="17">
        <f>F1017/E1017</f>
        <v>0.79744260389421684</v>
      </c>
      <c r="H1017" s="3">
        <v>8590</v>
      </c>
      <c r="I1017" s="3">
        <f>F1017*H1017</f>
        <v>47141920</v>
      </c>
      <c r="J1017" s="3">
        <v>11637387</v>
      </c>
      <c r="K1017" s="3">
        <f>I1017+J1017</f>
        <v>58779307</v>
      </c>
      <c r="L1017" s="3">
        <v>31923846</v>
      </c>
      <c r="M1017" s="3">
        <f>K1017-L1017</f>
        <v>26855461</v>
      </c>
      <c r="N1017" s="3">
        <f>I1017/E1017</f>
        <v>6850.0319674513221</v>
      </c>
      <c r="O1017" s="3">
        <f>M1017/E1017</f>
        <v>3902.2756466143564</v>
      </c>
      <c r="P1017" s="18">
        <v>4.4000000000000004</v>
      </c>
      <c r="Q1017" s="2">
        <v>0</v>
      </c>
      <c r="R1017" s="3">
        <v>339</v>
      </c>
    </row>
    <row r="1018" spans="1:18" x14ac:dyDescent="0.2">
      <c r="A1018" s="2" t="s">
        <v>118</v>
      </c>
      <c r="B1018" s="2" t="s">
        <v>114</v>
      </c>
      <c r="C1018" s="2">
        <v>5</v>
      </c>
      <c r="D1018" s="13">
        <v>45809</v>
      </c>
      <c r="E1018" s="3">
        <v>6660</v>
      </c>
      <c r="F1018" s="3">
        <v>3169</v>
      </c>
      <c r="G1018" s="17">
        <f>F1018/E1018</f>
        <v>0.47582582582582583</v>
      </c>
      <c r="H1018" s="3">
        <v>5640</v>
      </c>
      <c r="I1018" s="3">
        <f>F1018*H1018</f>
        <v>17873160</v>
      </c>
      <c r="J1018" s="3">
        <v>6356225</v>
      </c>
      <c r="K1018" s="3">
        <f>I1018+J1018</f>
        <v>24229385</v>
      </c>
      <c r="L1018" s="3">
        <v>21310954</v>
      </c>
      <c r="M1018" s="3">
        <f>K1018-L1018</f>
        <v>2918431</v>
      </c>
      <c r="N1018" s="3">
        <f>I1018/E1018</f>
        <v>2683.6576576576576</v>
      </c>
      <c r="O1018" s="3">
        <f>M1018/E1018</f>
        <v>438.20285285285286</v>
      </c>
      <c r="P1018" s="18">
        <v>4.5</v>
      </c>
      <c r="Q1018" s="2">
        <v>4</v>
      </c>
      <c r="R1018" s="3">
        <v>338</v>
      </c>
    </row>
    <row r="1019" spans="1:18" x14ac:dyDescent="0.2">
      <c r="A1019" s="2" t="s">
        <v>118</v>
      </c>
      <c r="B1019" s="2" t="s">
        <v>114</v>
      </c>
      <c r="C1019" s="2">
        <v>5</v>
      </c>
      <c r="D1019" s="13">
        <v>45839</v>
      </c>
      <c r="E1019" s="3">
        <v>6882</v>
      </c>
      <c r="F1019" s="3">
        <v>3210</v>
      </c>
      <c r="G1019" s="17">
        <f>F1019/E1019</f>
        <v>0.46643417611159549</v>
      </c>
      <c r="H1019" s="3">
        <v>5520</v>
      </c>
      <c r="I1019" s="3">
        <f>F1019*H1019</f>
        <v>17719200</v>
      </c>
      <c r="J1019" s="3">
        <v>7079796</v>
      </c>
      <c r="K1019" s="3">
        <f>I1019+J1019</f>
        <v>24798996</v>
      </c>
      <c r="L1019" s="3">
        <v>21146754</v>
      </c>
      <c r="M1019" s="3">
        <f>K1019-L1019</f>
        <v>3652242</v>
      </c>
      <c r="N1019" s="3">
        <f>I1019/E1019</f>
        <v>2574.7166521360068</v>
      </c>
      <c r="O1019" s="3">
        <f>M1019/E1019</f>
        <v>530.69485614646908</v>
      </c>
      <c r="P1019" s="18">
        <v>4.7</v>
      </c>
      <c r="Q1019" s="2">
        <v>0</v>
      </c>
      <c r="R1019" s="3">
        <v>337</v>
      </c>
    </row>
    <row r="1020" spans="1:18" x14ac:dyDescent="0.2">
      <c r="A1020" s="2" t="s">
        <v>118</v>
      </c>
      <c r="B1020" s="2" t="s">
        <v>114</v>
      </c>
      <c r="C1020" s="2">
        <v>5</v>
      </c>
      <c r="D1020" s="13">
        <v>45870</v>
      </c>
      <c r="E1020" s="3">
        <v>6882</v>
      </c>
      <c r="F1020" s="3">
        <v>3123</v>
      </c>
      <c r="G1020" s="17">
        <f>F1020/E1020</f>
        <v>0.45379250217959893</v>
      </c>
      <c r="H1020" s="3">
        <v>5520</v>
      </c>
      <c r="I1020" s="3">
        <f>F1020*H1020</f>
        <v>17238960</v>
      </c>
      <c r="J1020" s="3">
        <v>7469330</v>
      </c>
      <c r="K1020" s="3">
        <f>I1020+J1020</f>
        <v>24708290</v>
      </c>
      <c r="L1020" s="3">
        <v>22559436</v>
      </c>
      <c r="M1020" s="3">
        <f>K1020-L1020</f>
        <v>2148854</v>
      </c>
      <c r="N1020" s="3">
        <f>I1020/E1020</f>
        <v>2504.9346120313862</v>
      </c>
      <c r="O1020" s="3">
        <f>M1020/E1020</f>
        <v>312.24266201685555</v>
      </c>
      <c r="P1020" s="18">
        <v>4.7</v>
      </c>
      <c r="Q1020" s="2">
        <v>1</v>
      </c>
      <c r="R1020" s="3">
        <v>348</v>
      </c>
    </row>
    <row r="1021" spans="1:18" x14ac:dyDescent="0.2">
      <c r="A1021" s="2" t="s">
        <v>118</v>
      </c>
      <c r="B1021" s="2" t="s">
        <v>114</v>
      </c>
      <c r="C1021" s="2">
        <v>5</v>
      </c>
      <c r="D1021" s="13">
        <v>45901</v>
      </c>
      <c r="E1021" s="3">
        <v>6660</v>
      </c>
      <c r="F1021" s="3">
        <v>4920</v>
      </c>
      <c r="G1021" s="17">
        <f>F1021/E1021</f>
        <v>0.73873873873873874</v>
      </c>
      <c r="H1021" s="3">
        <v>8870</v>
      </c>
      <c r="I1021" s="3">
        <f>F1021*H1021</f>
        <v>43640400</v>
      </c>
      <c r="J1021" s="3">
        <v>15792281</v>
      </c>
      <c r="K1021" s="3">
        <f>I1021+J1021</f>
        <v>59432681</v>
      </c>
      <c r="L1021" s="3">
        <v>33828513</v>
      </c>
      <c r="M1021" s="3">
        <f>K1021-L1021</f>
        <v>25604168</v>
      </c>
      <c r="N1021" s="3">
        <f>I1021/E1021</f>
        <v>6552.6126126126128</v>
      </c>
      <c r="O1021" s="3">
        <f>M1021/E1021</f>
        <v>3844.4696696696697</v>
      </c>
      <c r="P1021" s="18">
        <v>4.8</v>
      </c>
      <c r="Q1021" s="2">
        <v>5</v>
      </c>
      <c r="R1021" s="3">
        <v>318</v>
      </c>
    </row>
    <row r="1022" spans="1:18" x14ac:dyDescent="0.2">
      <c r="A1022" s="2" t="s">
        <v>118</v>
      </c>
      <c r="B1022" s="2" t="s">
        <v>114</v>
      </c>
      <c r="C1022" s="2">
        <v>5</v>
      </c>
      <c r="D1022" s="13">
        <v>45931</v>
      </c>
      <c r="E1022" s="3">
        <v>6882</v>
      </c>
      <c r="F1022" s="3">
        <v>5337</v>
      </c>
      <c r="G1022" s="17">
        <f>F1022/E1022</f>
        <v>0.77550130775937232</v>
      </c>
      <c r="H1022" s="3">
        <v>8780</v>
      </c>
      <c r="I1022" s="3">
        <f>F1022*H1022</f>
        <v>46858860</v>
      </c>
      <c r="J1022" s="3">
        <v>11370775</v>
      </c>
      <c r="K1022" s="3">
        <f>I1022+J1022</f>
        <v>58229635</v>
      </c>
      <c r="L1022" s="3">
        <v>33537765</v>
      </c>
      <c r="M1022" s="3">
        <f>K1022-L1022</f>
        <v>24691870</v>
      </c>
      <c r="N1022" s="3">
        <f>I1022/E1022</f>
        <v>6808.9014821272885</v>
      </c>
      <c r="O1022" s="3">
        <f>M1022/E1022</f>
        <v>3587.8916012786981</v>
      </c>
      <c r="P1022" s="18">
        <v>4.3</v>
      </c>
      <c r="Q1022" s="2">
        <v>1</v>
      </c>
      <c r="R1022" s="3">
        <v>345</v>
      </c>
    </row>
    <row r="1023" spans="1:18" x14ac:dyDescent="0.2">
      <c r="A1023" s="2" t="s">
        <v>118</v>
      </c>
      <c r="B1023" s="2" t="s">
        <v>114</v>
      </c>
      <c r="C1023" s="2">
        <v>5</v>
      </c>
      <c r="D1023" s="13">
        <v>45962</v>
      </c>
      <c r="E1023" s="3">
        <v>6660</v>
      </c>
      <c r="F1023" s="3">
        <v>4147</v>
      </c>
      <c r="G1023" s="17">
        <f>F1023/E1023</f>
        <v>0.62267267267267268</v>
      </c>
      <c r="H1023" s="3">
        <v>7130</v>
      </c>
      <c r="I1023" s="3">
        <f>F1023*H1023</f>
        <v>29568110</v>
      </c>
      <c r="J1023" s="3">
        <v>12091564</v>
      </c>
      <c r="K1023" s="3">
        <f>I1023+J1023</f>
        <v>41659674</v>
      </c>
      <c r="L1023" s="3">
        <v>26669364</v>
      </c>
      <c r="M1023" s="3">
        <f>K1023-L1023</f>
        <v>14990310</v>
      </c>
      <c r="N1023" s="3">
        <f>I1023/E1023</f>
        <v>4439.6561561561557</v>
      </c>
      <c r="O1023" s="3">
        <f>M1023/E1023</f>
        <v>2250.7972972972975</v>
      </c>
      <c r="P1023" s="18">
        <v>4.7</v>
      </c>
      <c r="Q1023" s="2">
        <v>3</v>
      </c>
      <c r="R1023" s="3">
        <v>328</v>
      </c>
    </row>
    <row r="1024" spans="1:18" x14ac:dyDescent="0.2">
      <c r="A1024" s="2" t="s">
        <v>118</v>
      </c>
      <c r="B1024" s="2" t="s">
        <v>114</v>
      </c>
      <c r="C1024" s="2">
        <v>5</v>
      </c>
      <c r="D1024" s="13">
        <v>45992</v>
      </c>
      <c r="E1024" s="3">
        <v>6882</v>
      </c>
      <c r="F1024" s="3">
        <v>4345</v>
      </c>
      <c r="G1024" s="17">
        <f>F1024/E1024</f>
        <v>0.63135716361522809</v>
      </c>
      <c r="H1024" s="3">
        <v>6800</v>
      </c>
      <c r="I1024" s="3">
        <f>F1024*H1024</f>
        <v>29546000</v>
      </c>
      <c r="J1024" s="3">
        <v>7318853</v>
      </c>
      <c r="K1024" s="3">
        <f>I1024+J1024</f>
        <v>36864853</v>
      </c>
      <c r="L1024" s="3">
        <v>25233959</v>
      </c>
      <c r="M1024" s="3">
        <f>K1024-L1024</f>
        <v>11630894</v>
      </c>
      <c r="N1024" s="3">
        <f>I1024/E1024</f>
        <v>4293.228712583551</v>
      </c>
      <c r="O1024" s="3">
        <f>M1024/E1024</f>
        <v>1690.0456262714326</v>
      </c>
      <c r="P1024" s="18">
        <v>4.5999999999999996</v>
      </c>
      <c r="Q1024" s="2">
        <v>1</v>
      </c>
      <c r="R1024" s="3">
        <v>331</v>
      </c>
    </row>
    <row r="1025" spans="1:18" x14ac:dyDescent="0.2">
      <c r="A1025" s="2" t="s">
        <v>118</v>
      </c>
      <c r="B1025" s="2" t="s">
        <v>114</v>
      </c>
      <c r="C1025" s="2">
        <v>5</v>
      </c>
      <c r="D1025" s="13">
        <v>46023</v>
      </c>
      <c r="E1025" s="3">
        <v>6882</v>
      </c>
      <c r="F1025" s="3">
        <v>4318</v>
      </c>
      <c r="G1025" s="17">
        <f>F1025/E1025</f>
        <v>0.62743388549840162</v>
      </c>
      <c r="H1025" s="3">
        <v>6940</v>
      </c>
      <c r="I1025" s="3">
        <f>F1025*H1025</f>
        <v>29966920</v>
      </c>
      <c r="J1025" s="3">
        <v>10246442</v>
      </c>
      <c r="K1025" s="3">
        <f>I1025+J1025</f>
        <v>40213362</v>
      </c>
      <c r="L1025" s="3">
        <v>27662013</v>
      </c>
      <c r="M1025" s="3">
        <f>K1025-L1025</f>
        <v>12551349</v>
      </c>
      <c r="N1025" s="3">
        <f>I1025/E1025</f>
        <v>4354.3911653589075</v>
      </c>
      <c r="O1025" s="3">
        <f>M1025/E1025</f>
        <v>1823.7938099389712</v>
      </c>
      <c r="P1025" s="18">
        <v>4.7</v>
      </c>
      <c r="Q1025" s="2">
        <v>2</v>
      </c>
      <c r="R1025" s="3">
        <v>317</v>
      </c>
    </row>
    <row r="1026" spans="1:18" x14ac:dyDescent="0.2">
      <c r="A1026" s="2" t="s">
        <v>118</v>
      </c>
      <c r="B1026" s="2" t="s">
        <v>114</v>
      </c>
      <c r="C1026" s="2">
        <v>5</v>
      </c>
      <c r="D1026" s="13">
        <v>46054</v>
      </c>
      <c r="E1026" s="3">
        <v>6216</v>
      </c>
      <c r="F1026" s="3">
        <v>3855</v>
      </c>
      <c r="G1026" s="17">
        <f>F1026/E1026</f>
        <v>0.62017374517374513</v>
      </c>
      <c r="H1026" s="3">
        <v>7370</v>
      </c>
      <c r="I1026" s="3">
        <f>F1026*H1026</f>
        <v>28411350</v>
      </c>
      <c r="J1026" s="3">
        <v>9897539</v>
      </c>
      <c r="K1026" s="3">
        <f>I1026+J1026</f>
        <v>38308889</v>
      </c>
      <c r="L1026" s="3">
        <v>25578477</v>
      </c>
      <c r="M1026" s="3">
        <f>K1026-L1026</f>
        <v>12730412</v>
      </c>
      <c r="N1026" s="3">
        <f>I1026/E1026</f>
        <v>4570.680501930502</v>
      </c>
      <c r="O1026" s="3">
        <f>M1026/E1026</f>
        <v>2048.0070785070784</v>
      </c>
      <c r="P1026" s="18">
        <v>4.5999999999999996</v>
      </c>
      <c r="Q1026" s="2">
        <v>1</v>
      </c>
      <c r="R1026" s="3">
        <v>344</v>
      </c>
    </row>
    <row r="1027" spans="1:18" x14ac:dyDescent="0.2">
      <c r="A1027" s="2" t="s">
        <v>118</v>
      </c>
      <c r="B1027" s="2" t="s">
        <v>114</v>
      </c>
      <c r="C1027" s="2">
        <v>5</v>
      </c>
      <c r="D1027" s="13">
        <v>46082</v>
      </c>
      <c r="E1027" s="3">
        <v>6882</v>
      </c>
      <c r="F1027" s="3">
        <v>5739</v>
      </c>
      <c r="G1027" s="17">
        <f>F1027/E1027</f>
        <v>0.83391455972101136</v>
      </c>
      <c r="H1027" s="3">
        <v>8960</v>
      </c>
      <c r="I1027" s="3">
        <f>F1027*H1027</f>
        <v>51421440</v>
      </c>
      <c r="J1027" s="3">
        <v>11353674</v>
      </c>
      <c r="K1027" s="3">
        <f>I1027+J1027</f>
        <v>62775114</v>
      </c>
      <c r="L1027" s="3">
        <v>33296572</v>
      </c>
      <c r="M1027" s="3">
        <f>K1027-L1027</f>
        <v>29478542</v>
      </c>
      <c r="N1027" s="3">
        <f>I1027/E1027</f>
        <v>7471.8744551002619</v>
      </c>
      <c r="O1027" s="3">
        <f>M1027/E1027</f>
        <v>4283.4266201685559</v>
      </c>
      <c r="P1027" s="18">
        <v>4.5999999999999996</v>
      </c>
      <c r="Q1027" s="2">
        <v>5</v>
      </c>
      <c r="R1027" s="3">
        <v>332</v>
      </c>
    </row>
    <row r="1028" spans="1:18" x14ac:dyDescent="0.2">
      <c r="A1028" s="2" t="s">
        <v>118</v>
      </c>
      <c r="B1028" s="2" t="s">
        <v>114</v>
      </c>
      <c r="C1028" s="2">
        <v>5</v>
      </c>
      <c r="D1028" s="13">
        <v>46113</v>
      </c>
      <c r="E1028" s="3">
        <v>6660</v>
      </c>
      <c r="F1028" s="3">
        <v>5333</v>
      </c>
      <c r="G1028" s="17">
        <f>F1028/E1028</f>
        <v>0.80075075075075075</v>
      </c>
      <c r="H1028" s="3">
        <v>9170</v>
      </c>
      <c r="I1028" s="3">
        <f>F1028*H1028</f>
        <v>48903610</v>
      </c>
      <c r="J1028" s="3">
        <v>18801655</v>
      </c>
      <c r="K1028" s="3">
        <f>I1028+J1028</f>
        <v>67705265</v>
      </c>
      <c r="L1028" s="3">
        <v>35614818</v>
      </c>
      <c r="M1028" s="3">
        <f>K1028-L1028</f>
        <v>32090447</v>
      </c>
      <c r="N1028" s="3">
        <f>I1028/E1028</f>
        <v>7342.8843843843842</v>
      </c>
      <c r="O1028" s="3">
        <f>M1028/E1028</f>
        <v>4818.3854354354353</v>
      </c>
      <c r="P1028" s="18">
        <v>4.5</v>
      </c>
      <c r="Q1028" s="2">
        <v>2</v>
      </c>
      <c r="R1028" s="3">
        <v>348</v>
      </c>
    </row>
    <row r="1029" spans="1:18" x14ac:dyDescent="0.2">
      <c r="A1029" s="2" t="s">
        <v>118</v>
      </c>
      <c r="B1029" s="2" t="s">
        <v>114</v>
      </c>
      <c r="C1029" s="2">
        <v>5</v>
      </c>
      <c r="D1029" s="13">
        <v>46143</v>
      </c>
      <c r="E1029" s="3">
        <v>6882</v>
      </c>
      <c r="F1029" s="3">
        <v>5055</v>
      </c>
      <c r="G1029" s="17">
        <f>F1029/E1029</f>
        <v>0.73452484742807322</v>
      </c>
      <c r="H1029" s="3">
        <v>8730</v>
      </c>
      <c r="I1029" s="3">
        <f>F1029*H1029</f>
        <v>44130150</v>
      </c>
      <c r="J1029" s="3">
        <v>9987658</v>
      </c>
      <c r="K1029" s="3">
        <f>I1029+J1029</f>
        <v>54117808</v>
      </c>
      <c r="L1029" s="3">
        <v>32294661</v>
      </c>
      <c r="M1029" s="3">
        <f>K1029-L1029</f>
        <v>21823147</v>
      </c>
      <c r="N1029" s="3">
        <f>I1029/E1029</f>
        <v>6412.4019180470796</v>
      </c>
      <c r="O1029" s="3">
        <f>M1029/E1029</f>
        <v>3171.047224643999</v>
      </c>
      <c r="P1029" s="18">
        <v>4.5999999999999996</v>
      </c>
      <c r="Q1029" s="2">
        <v>2</v>
      </c>
      <c r="R1029" s="3">
        <v>320</v>
      </c>
    </row>
    <row r="1030" spans="1:18" x14ac:dyDescent="0.2">
      <c r="A1030" s="2" t="s">
        <v>118</v>
      </c>
      <c r="B1030" s="2" t="s">
        <v>114</v>
      </c>
      <c r="C1030" s="2">
        <v>5</v>
      </c>
      <c r="D1030" s="13">
        <v>46174</v>
      </c>
      <c r="E1030" s="3">
        <v>6660</v>
      </c>
      <c r="F1030" s="3">
        <v>3355</v>
      </c>
      <c r="G1030" s="17">
        <f>F1030/E1030</f>
        <v>0.50375375375375375</v>
      </c>
      <c r="H1030" s="3">
        <v>5840</v>
      </c>
      <c r="I1030" s="3">
        <f>F1030*H1030</f>
        <v>19593200</v>
      </c>
      <c r="J1030" s="3">
        <v>8708551</v>
      </c>
      <c r="K1030" s="3">
        <f>I1030+J1030</f>
        <v>28301751</v>
      </c>
      <c r="L1030" s="3">
        <v>21941280</v>
      </c>
      <c r="M1030" s="3">
        <f>K1030-L1030</f>
        <v>6360471</v>
      </c>
      <c r="N1030" s="3">
        <f>I1030/E1030</f>
        <v>2941.9219219219221</v>
      </c>
      <c r="O1030" s="3">
        <f>M1030/E1030</f>
        <v>955.02567567567564</v>
      </c>
      <c r="P1030" s="18">
        <v>4.2</v>
      </c>
      <c r="Q1030" s="2">
        <v>1</v>
      </c>
      <c r="R1030" s="3">
        <v>346</v>
      </c>
    </row>
    <row r="1031" spans="1:18" x14ac:dyDescent="0.2">
      <c r="A1031" s="2" t="s">
        <v>118</v>
      </c>
      <c r="B1031" s="2" t="s">
        <v>114</v>
      </c>
      <c r="C1031" s="2">
        <v>5</v>
      </c>
      <c r="D1031" s="13">
        <v>46204</v>
      </c>
      <c r="E1031" s="3">
        <v>6882</v>
      </c>
      <c r="F1031" s="3">
        <v>2997</v>
      </c>
      <c r="G1031" s="17">
        <f>F1031/E1031</f>
        <v>0.43548387096774194</v>
      </c>
      <c r="H1031" s="3">
        <v>5890</v>
      </c>
      <c r="I1031" s="3">
        <f>F1031*H1031</f>
        <v>17652330</v>
      </c>
      <c r="J1031" s="3">
        <v>7452752</v>
      </c>
      <c r="K1031" s="3">
        <f>I1031+J1031</f>
        <v>25105082</v>
      </c>
      <c r="L1031" s="3">
        <v>22312304</v>
      </c>
      <c r="M1031" s="3">
        <f>K1031-L1031</f>
        <v>2792778</v>
      </c>
      <c r="N1031" s="3">
        <f>I1031/E1031</f>
        <v>2565</v>
      </c>
      <c r="O1031" s="3">
        <f>M1031/E1031</f>
        <v>405.80906713164779</v>
      </c>
      <c r="P1031" s="18">
        <v>4.5999999999999996</v>
      </c>
      <c r="Q1031" s="2">
        <v>2</v>
      </c>
      <c r="R1031" s="3">
        <v>349</v>
      </c>
    </row>
    <row r="1032" spans="1:18" x14ac:dyDescent="0.2">
      <c r="A1032" s="2" t="s">
        <v>118</v>
      </c>
      <c r="B1032" s="2" t="s">
        <v>114</v>
      </c>
      <c r="C1032" s="2">
        <v>5</v>
      </c>
      <c r="D1032" s="13">
        <v>46235</v>
      </c>
      <c r="E1032" s="3">
        <v>6882</v>
      </c>
      <c r="F1032" s="3">
        <v>3388</v>
      </c>
      <c r="G1032" s="17">
        <f>F1032/E1032</f>
        <v>0.49229875036326648</v>
      </c>
      <c r="H1032" s="3">
        <v>5720</v>
      </c>
      <c r="I1032" s="3">
        <f>F1032*H1032</f>
        <v>19379360</v>
      </c>
      <c r="J1032" s="3">
        <v>6449340</v>
      </c>
      <c r="K1032" s="3">
        <f>I1032+J1032</f>
        <v>25828700</v>
      </c>
      <c r="L1032" s="3">
        <v>21508125</v>
      </c>
      <c r="M1032" s="3">
        <f>K1032-L1032</f>
        <v>4320575</v>
      </c>
      <c r="N1032" s="3">
        <f>I1032/E1032</f>
        <v>2815.9488520778841</v>
      </c>
      <c r="O1032" s="3">
        <f>M1032/E1032</f>
        <v>627.80804998546932</v>
      </c>
      <c r="P1032" s="18">
        <v>4.5999999999999996</v>
      </c>
      <c r="Q1032" s="2">
        <v>1</v>
      </c>
      <c r="R1032" s="3">
        <v>323</v>
      </c>
    </row>
    <row r="1033" spans="1:18" x14ac:dyDescent="0.2">
      <c r="A1033" s="2" t="s">
        <v>118</v>
      </c>
      <c r="B1033" s="2" t="s">
        <v>114</v>
      </c>
      <c r="C1033" s="2">
        <v>5</v>
      </c>
      <c r="D1033" s="13">
        <v>46266</v>
      </c>
      <c r="E1033" s="3">
        <v>6660</v>
      </c>
      <c r="F1033" s="3">
        <v>5215</v>
      </c>
      <c r="G1033" s="17">
        <f>F1033/E1033</f>
        <v>0.78303303303303307</v>
      </c>
      <c r="H1033" s="3">
        <v>9030</v>
      </c>
      <c r="I1033" s="3">
        <f>F1033*H1033</f>
        <v>47091450</v>
      </c>
      <c r="J1033" s="3">
        <v>12815352</v>
      </c>
      <c r="K1033" s="3">
        <f>I1033+J1033</f>
        <v>59906802</v>
      </c>
      <c r="L1033" s="3">
        <v>32981473</v>
      </c>
      <c r="M1033" s="3">
        <f>K1033-L1033</f>
        <v>26925329</v>
      </c>
      <c r="N1033" s="3">
        <f>I1033/E1033</f>
        <v>7070.7882882882886</v>
      </c>
      <c r="O1033" s="3">
        <f>M1033/E1033</f>
        <v>4042.8421921921922</v>
      </c>
      <c r="P1033" s="18">
        <v>4.7</v>
      </c>
      <c r="Q1033" s="2">
        <v>3</v>
      </c>
      <c r="R1033" s="3">
        <v>330</v>
      </c>
    </row>
    <row r="1034" spans="1:18" x14ac:dyDescent="0.2">
      <c r="A1034" s="2" t="s">
        <v>120</v>
      </c>
      <c r="B1034" s="2" t="s">
        <v>114</v>
      </c>
      <c r="C1034" s="2">
        <v>3</v>
      </c>
      <c r="D1034" s="13">
        <v>45566</v>
      </c>
      <c r="E1034" s="3">
        <v>2263</v>
      </c>
      <c r="F1034" s="3">
        <v>1908</v>
      </c>
      <c r="G1034" s="17">
        <f>F1034/E1034</f>
        <v>0.84312859036676979</v>
      </c>
      <c r="H1034" s="3">
        <v>2970</v>
      </c>
      <c r="I1034" s="3">
        <f>F1034*H1034</f>
        <v>5666760</v>
      </c>
      <c r="J1034" s="3">
        <v>1255776</v>
      </c>
      <c r="K1034" s="3">
        <f>I1034+J1034</f>
        <v>6922536</v>
      </c>
      <c r="L1034" s="3">
        <v>3960618</v>
      </c>
      <c r="M1034" s="3">
        <f>K1034-L1034</f>
        <v>2961918</v>
      </c>
      <c r="N1034" s="3">
        <f>I1034/E1034</f>
        <v>2504.0919133893062</v>
      </c>
      <c r="O1034" s="3">
        <f>M1034/E1034</f>
        <v>1308.8457799381351</v>
      </c>
      <c r="P1034" s="18">
        <v>4</v>
      </c>
      <c r="Q1034" s="2">
        <v>1</v>
      </c>
      <c r="R1034" s="3">
        <v>44</v>
      </c>
    </row>
    <row r="1035" spans="1:18" x14ac:dyDescent="0.2">
      <c r="A1035" s="2" t="s">
        <v>120</v>
      </c>
      <c r="B1035" s="2" t="s">
        <v>114</v>
      </c>
      <c r="C1035" s="2">
        <v>3</v>
      </c>
      <c r="D1035" s="13">
        <v>45597</v>
      </c>
      <c r="E1035" s="3">
        <v>2190</v>
      </c>
      <c r="F1035" s="3">
        <v>1607</v>
      </c>
      <c r="G1035" s="17">
        <f>F1035/E1035</f>
        <v>0.73378995433789951</v>
      </c>
      <c r="H1035" s="3">
        <v>2340</v>
      </c>
      <c r="I1035" s="3">
        <f>F1035*H1035</f>
        <v>3760380</v>
      </c>
      <c r="J1035" s="3">
        <v>1446818</v>
      </c>
      <c r="K1035" s="3">
        <f>I1035+J1035</f>
        <v>5207198</v>
      </c>
      <c r="L1035" s="3">
        <v>3186309</v>
      </c>
      <c r="M1035" s="3">
        <f>K1035-L1035</f>
        <v>2020889</v>
      </c>
      <c r="N1035" s="3">
        <f>I1035/E1035</f>
        <v>1717.0684931506848</v>
      </c>
      <c r="O1035" s="3">
        <f>M1035/E1035</f>
        <v>922.78036529680367</v>
      </c>
      <c r="P1035" s="18">
        <v>4</v>
      </c>
      <c r="Q1035" s="2">
        <v>1</v>
      </c>
      <c r="R1035" s="3">
        <v>43</v>
      </c>
    </row>
    <row r="1036" spans="1:18" x14ac:dyDescent="0.2">
      <c r="A1036" s="2" t="s">
        <v>120</v>
      </c>
      <c r="B1036" s="2" t="s">
        <v>114</v>
      </c>
      <c r="C1036" s="2">
        <v>3</v>
      </c>
      <c r="D1036" s="13">
        <v>45627</v>
      </c>
      <c r="E1036" s="3">
        <v>2263</v>
      </c>
      <c r="F1036" s="3">
        <v>1537</v>
      </c>
      <c r="G1036" s="17">
        <f>F1036/E1036</f>
        <v>0.67918692001767567</v>
      </c>
      <c r="H1036" s="3">
        <v>2390</v>
      </c>
      <c r="I1036" s="3">
        <f>F1036*H1036</f>
        <v>3673430</v>
      </c>
      <c r="J1036" s="3">
        <v>1231022</v>
      </c>
      <c r="K1036" s="3">
        <f>I1036+J1036</f>
        <v>4904452</v>
      </c>
      <c r="L1036" s="3">
        <v>3025626</v>
      </c>
      <c r="M1036" s="3">
        <f>K1036-L1036</f>
        <v>1878826</v>
      </c>
      <c r="N1036" s="3">
        <f>I1036/E1036</f>
        <v>1623.2567388422449</v>
      </c>
      <c r="O1036" s="3">
        <f>M1036/E1036</f>
        <v>830.23685373398143</v>
      </c>
      <c r="P1036" s="18">
        <v>4</v>
      </c>
      <c r="Q1036" s="2">
        <v>2</v>
      </c>
      <c r="R1036" s="3">
        <v>44</v>
      </c>
    </row>
    <row r="1037" spans="1:18" x14ac:dyDescent="0.2">
      <c r="A1037" s="2" t="s">
        <v>120</v>
      </c>
      <c r="B1037" s="2" t="s">
        <v>114</v>
      </c>
      <c r="C1037" s="2">
        <v>3</v>
      </c>
      <c r="D1037" s="13">
        <v>45658</v>
      </c>
      <c r="E1037" s="3">
        <v>2263</v>
      </c>
      <c r="F1037" s="3">
        <v>1690</v>
      </c>
      <c r="G1037" s="17">
        <f>F1037/E1037</f>
        <v>0.74679628811312415</v>
      </c>
      <c r="H1037" s="3">
        <v>2360</v>
      </c>
      <c r="I1037" s="3">
        <f>F1037*H1037</f>
        <v>3988400</v>
      </c>
      <c r="J1037" s="3">
        <v>1146373</v>
      </c>
      <c r="K1037" s="3">
        <f>I1037+J1037</f>
        <v>5134773</v>
      </c>
      <c r="L1037" s="3">
        <v>3353103</v>
      </c>
      <c r="M1037" s="3">
        <f>K1037-L1037</f>
        <v>1781670</v>
      </c>
      <c r="N1037" s="3">
        <f>I1037/E1037</f>
        <v>1762.439239946973</v>
      </c>
      <c r="O1037" s="3">
        <f>M1037/E1037</f>
        <v>787.30446310207685</v>
      </c>
      <c r="P1037" s="18">
        <v>3.8</v>
      </c>
      <c r="Q1037" s="2">
        <v>1</v>
      </c>
      <c r="R1037" s="3">
        <v>42</v>
      </c>
    </row>
    <row r="1038" spans="1:18" x14ac:dyDescent="0.2">
      <c r="A1038" s="2" t="s">
        <v>120</v>
      </c>
      <c r="B1038" s="2" t="s">
        <v>114</v>
      </c>
      <c r="C1038" s="2">
        <v>3</v>
      </c>
      <c r="D1038" s="13">
        <v>45689</v>
      </c>
      <c r="E1038" s="3">
        <v>2044</v>
      </c>
      <c r="F1038" s="3">
        <v>1503</v>
      </c>
      <c r="G1038" s="17">
        <f>F1038/E1038</f>
        <v>0.73532289628180036</v>
      </c>
      <c r="H1038" s="3">
        <v>2410</v>
      </c>
      <c r="I1038" s="3">
        <f>F1038*H1038</f>
        <v>3622230</v>
      </c>
      <c r="J1038" s="3">
        <v>1600018</v>
      </c>
      <c r="K1038" s="3">
        <f>I1038+J1038</f>
        <v>5222248</v>
      </c>
      <c r="L1038" s="3">
        <v>3027867</v>
      </c>
      <c r="M1038" s="3">
        <f>K1038-L1038</f>
        <v>2194381</v>
      </c>
      <c r="N1038" s="3">
        <f>I1038/E1038</f>
        <v>1772.1281800391389</v>
      </c>
      <c r="O1038" s="3">
        <f>M1038/E1038</f>
        <v>1073.5719178082193</v>
      </c>
      <c r="P1038" s="18">
        <v>4</v>
      </c>
      <c r="Q1038" s="2">
        <v>1</v>
      </c>
      <c r="R1038" s="3">
        <v>45</v>
      </c>
    </row>
    <row r="1039" spans="1:18" x14ac:dyDescent="0.2">
      <c r="A1039" s="2" t="s">
        <v>120</v>
      </c>
      <c r="B1039" s="2" t="s">
        <v>114</v>
      </c>
      <c r="C1039" s="2">
        <v>3</v>
      </c>
      <c r="D1039" s="13">
        <v>45717</v>
      </c>
      <c r="E1039" s="3">
        <v>2263</v>
      </c>
      <c r="F1039" s="3">
        <v>1981</v>
      </c>
      <c r="G1039" s="17">
        <f>F1039/E1039</f>
        <v>0.8753866548828988</v>
      </c>
      <c r="H1039" s="3">
        <v>2910</v>
      </c>
      <c r="I1039" s="3">
        <f>F1039*H1039</f>
        <v>5764710</v>
      </c>
      <c r="J1039" s="3">
        <v>1318687</v>
      </c>
      <c r="K1039" s="3">
        <f>I1039+J1039</f>
        <v>7083397</v>
      </c>
      <c r="L1039" s="3">
        <v>4091333</v>
      </c>
      <c r="M1039" s="3">
        <f>K1039-L1039</f>
        <v>2992064</v>
      </c>
      <c r="N1039" s="3">
        <f>I1039/E1039</f>
        <v>2547.3751657092357</v>
      </c>
      <c r="O1039" s="3">
        <f>M1039/E1039</f>
        <v>1322.1670349094122</v>
      </c>
      <c r="P1039" s="18">
        <v>4.0999999999999996</v>
      </c>
      <c r="Q1039" s="2">
        <v>3</v>
      </c>
      <c r="R1039" s="3">
        <v>44</v>
      </c>
    </row>
    <row r="1040" spans="1:18" x14ac:dyDescent="0.2">
      <c r="A1040" s="2" t="s">
        <v>120</v>
      </c>
      <c r="B1040" s="2" t="s">
        <v>114</v>
      </c>
      <c r="C1040" s="2">
        <v>3</v>
      </c>
      <c r="D1040" s="13">
        <v>45748</v>
      </c>
      <c r="E1040" s="3">
        <v>2190</v>
      </c>
      <c r="F1040" s="3">
        <v>1890</v>
      </c>
      <c r="G1040" s="17">
        <f>F1040/E1040</f>
        <v>0.86301369863013699</v>
      </c>
      <c r="H1040" s="3">
        <v>3010</v>
      </c>
      <c r="I1040" s="3">
        <f>F1040*H1040</f>
        <v>5688900</v>
      </c>
      <c r="J1040" s="3">
        <v>1973148</v>
      </c>
      <c r="K1040" s="3">
        <f>I1040+J1040</f>
        <v>7662048</v>
      </c>
      <c r="L1040" s="3">
        <v>4179715</v>
      </c>
      <c r="M1040" s="3">
        <f>K1040-L1040</f>
        <v>3482333</v>
      </c>
      <c r="N1040" s="3">
        <f>I1040/E1040</f>
        <v>2597.6712328767121</v>
      </c>
      <c r="O1040" s="3">
        <f>M1040/E1040</f>
        <v>1590.106392694064</v>
      </c>
      <c r="P1040" s="18">
        <v>4</v>
      </c>
      <c r="Q1040" s="2">
        <v>3</v>
      </c>
      <c r="R1040" s="3">
        <v>43</v>
      </c>
    </row>
    <row r="1041" spans="1:18" x14ac:dyDescent="0.2">
      <c r="A1041" s="2" t="s">
        <v>120</v>
      </c>
      <c r="B1041" s="2" t="s">
        <v>114</v>
      </c>
      <c r="C1041" s="2">
        <v>3</v>
      </c>
      <c r="D1041" s="13">
        <v>45778</v>
      </c>
      <c r="E1041" s="3">
        <v>2263</v>
      </c>
      <c r="F1041" s="3">
        <v>1943</v>
      </c>
      <c r="G1041" s="17">
        <f>F1041/E1041</f>
        <v>0.85859478568272207</v>
      </c>
      <c r="H1041" s="3">
        <v>2990</v>
      </c>
      <c r="I1041" s="3">
        <f>F1041*H1041</f>
        <v>5809570</v>
      </c>
      <c r="J1041" s="3">
        <v>1304726</v>
      </c>
      <c r="K1041" s="3">
        <f>I1041+J1041</f>
        <v>7114296</v>
      </c>
      <c r="L1041" s="3">
        <v>4026794</v>
      </c>
      <c r="M1041" s="3">
        <f>K1041-L1041</f>
        <v>3087502</v>
      </c>
      <c r="N1041" s="3">
        <f>I1041/E1041</f>
        <v>2567.1984091913391</v>
      </c>
      <c r="O1041" s="3">
        <f>M1041/E1041</f>
        <v>1364.3402562969509</v>
      </c>
      <c r="P1041" s="18">
        <v>3.9</v>
      </c>
      <c r="Q1041" s="2">
        <v>0</v>
      </c>
      <c r="R1041" s="3">
        <v>45</v>
      </c>
    </row>
    <row r="1042" spans="1:18" x14ac:dyDescent="0.2">
      <c r="A1042" s="2" t="s">
        <v>120</v>
      </c>
      <c r="B1042" s="2" t="s">
        <v>114</v>
      </c>
      <c r="C1042" s="2">
        <v>3</v>
      </c>
      <c r="D1042" s="13">
        <v>45809</v>
      </c>
      <c r="E1042" s="3">
        <v>2190</v>
      </c>
      <c r="F1042" s="3">
        <v>1243</v>
      </c>
      <c r="G1042" s="17">
        <f>F1042/E1042</f>
        <v>0.56757990867579911</v>
      </c>
      <c r="H1042" s="3">
        <v>1880</v>
      </c>
      <c r="I1042" s="3">
        <f>F1042*H1042</f>
        <v>2336840</v>
      </c>
      <c r="J1042" s="3">
        <v>748943</v>
      </c>
      <c r="K1042" s="3">
        <f>I1042+J1042</f>
        <v>3085783</v>
      </c>
      <c r="L1042" s="3">
        <v>2577490</v>
      </c>
      <c r="M1042" s="3">
        <f>K1042-L1042</f>
        <v>508293</v>
      </c>
      <c r="N1042" s="3">
        <f>I1042/E1042</f>
        <v>1067.0502283105022</v>
      </c>
      <c r="O1042" s="3">
        <f>M1042/E1042</f>
        <v>232.09726027397261</v>
      </c>
      <c r="P1042" s="18">
        <v>4.0999999999999996</v>
      </c>
      <c r="Q1042" s="2">
        <v>0</v>
      </c>
      <c r="R1042" s="3">
        <v>43</v>
      </c>
    </row>
    <row r="1043" spans="1:18" x14ac:dyDescent="0.2">
      <c r="A1043" s="2" t="s">
        <v>120</v>
      </c>
      <c r="B1043" s="2" t="s">
        <v>114</v>
      </c>
      <c r="C1043" s="2">
        <v>3</v>
      </c>
      <c r="D1043" s="13">
        <v>45839</v>
      </c>
      <c r="E1043" s="3">
        <v>2263</v>
      </c>
      <c r="F1043" s="3">
        <v>1186</v>
      </c>
      <c r="G1043" s="17">
        <f>F1043/E1043</f>
        <v>0.52408307556341138</v>
      </c>
      <c r="H1043" s="3">
        <v>1960</v>
      </c>
      <c r="I1043" s="3">
        <f>F1043*H1043</f>
        <v>2324560</v>
      </c>
      <c r="J1043" s="3">
        <v>1000281</v>
      </c>
      <c r="K1043" s="3">
        <f>I1043+J1043</f>
        <v>3324841</v>
      </c>
      <c r="L1043" s="3">
        <v>2622689</v>
      </c>
      <c r="M1043" s="3">
        <f>K1043-L1043</f>
        <v>702152</v>
      </c>
      <c r="N1043" s="3">
        <f>I1043/E1043</f>
        <v>1027.2028281042863</v>
      </c>
      <c r="O1043" s="3">
        <f>M1043/E1043</f>
        <v>310.2748563853292</v>
      </c>
      <c r="P1043" s="18">
        <v>3.9</v>
      </c>
      <c r="Q1043" s="2">
        <v>0</v>
      </c>
      <c r="R1043" s="3">
        <v>45</v>
      </c>
    </row>
    <row r="1044" spans="1:18" x14ac:dyDescent="0.2">
      <c r="A1044" s="2" t="s">
        <v>120</v>
      </c>
      <c r="B1044" s="2" t="s">
        <v>114</v>
      </c>
      <c r="C1044" s="2">
        <v>3</v>
      </c>
      <c r="D1044" s="13">
        <v>45870</v>
      </c>
      <c r="E1044" s="3">
        <v>2263</v>
      </c>
      <c r="F1044" s="3">
        <v>1372</v>
      </c>
      <c r="G1044" s="17">
        <f>F1044/E1044</f>
        <v>0.60627485638532919</v>
      </c>
      <c r="H1044" s="3">
        <v>1970</v>
      </c>
      <c r="I1044" s="3">
        <f>F1044*H1044</f>
        <v>2702840</v>
      </c>
      <c r="J1044" s="3">
        <v>682922</v>
      </c>
      <c r="K1044" s="3">
        <f>I1044+J1044</f>
        <v>3385762</v>
      </c>
      <c r="L1044" s="3">
        <v>2631050</v>
      </c>
      <c r="M1044" s="3">
        <f>K1044-L1044</f>
        <v>754712</v>
      </c>
      <c r="N1044" s="3">
        <f>I1044/E1044</f>
        <v>1194.3614670790985</v>
      </c>
      <c r="O1044" s="3">
        <f>M1044/E1044</f>
        <v>333.50066283694213</v>
      </c>
      <c r="P1044" s="18">
        <v>3.8</v>
      </c>
      <c r="Q1044" s="2">
        <v>1</v>
      </c>
      <c r="R1044" s="3">
        <v>45</v>
      </c>
    </row>
    <row r="1045" spans="1:18" x14ac:dyDescent="0.2">
      <c r="A1045" s="2" t="s">
        <v>120</v>
      </c>
      <c r="B1045" s="2" t="s">
        <v>114</v>
      </c>
      <c r="C1045" s="2">
        <v>3</v>
      </c>
      <c r="D1045" s="13">
        <v>45901</v>
      </c>
      <c r="E1045" s="3">
        <v>2190</v>
      </c>
      <c r="F1045" s="3">
        <v>1934</v>
      </c>
      <c r="G1045" s="17">
        <f>F1045/E1045</f>
        <v>0.88310502283105019</v>
      </c>
      <c r="H1045" s="3">
        <v>3080</v>
      </c>
      <c r="I1045" s="3">
        <f>F1045*H1045</f>
        <v>5956720</v>
      </c>
      <c r="J1045" s="3">
        <v>2536188</v>
      </c>
      <c r="K1045" s="3">
        <f>I1045+J1045</f>
        <v>8492908</v>
      </c>
      <c r="L1045" s="3">
        <v>4453288</v>
      </c>
      <c r="M1045" s="3">
        <f>K1045-L1045</f>
        <v>4039620</v>
      </c>
      <c r="N1045" s="3">
        <f>I1045/E1045</f>
        <v>2719.9634703196348</v>
      </c>
      <c r="O1045" s="3">
        <f>M1045/E1045</f>
        <v>1844.5753424657535</v>
      </c>
      <c r="P1045" s="18">
        <v>4.0999999999999996</v>
      </c>
      <c r="Q1045" s="2">
        <v>1</v>
      </c>
      <c r="R1045" s="3">
        <v>43</v>
      </c>
    </row>
    <row r="1046" spans="1:18" x14ac:dyDescent="0.2">
      <c r="A1046" s="2" t="s">
        <v>120</v>
      </c>
      <c r="B1046" s="2" t="s">
        <v>114</v>
      </c>
      <c r="C1046" s="2">
        <v>3</v>
      </c>
      <c r="D1046" s="13">
        <v>45931</v>
      </c>
      <c r="E1046" s="3">
        <v>2263</v>
      </c>
      <c r="F1046" s="3">
        <v>2079</v>
      </c>
      <c r="G1046" s="17">
        <f>F1046/E1046</f>
        <v>0.91869200176756516</v>
      </c>
      <c r="H1046" s="3">
        <v>2890</v>
      </c>
      <c r="I1046" s="3">
        <f>F1046*H1046</f>
        <v>6008310</v>
      </c>
      <c r="J1046" s="3">
        <v>2603887</v>
      </c>
      <c r="K1046" s="3">
        <f>I1046+J1046</f>
        <v>8612197</v>
      </c>
      <c r="L1046" s="3">
        <v>4279133</v>
      </c>
      <c r="M1046" s="3">
        <f>K1046-L1046</f>
        <v>4333064</v>
      </c>
      <c r="N1046" s="3">
        <f>I1046/E1046</f>
        <v>2655.0198851082632</v>
      </c>
      <c r="O1046" s="3">
        <f>M1046/E1046</f>
        <v>1914.7432611577551</v>
      </c>
      <c r="P1046" s="18">
        <v>3.9</v>
      </c>
      <c r="Q1046" s="2">
        <v>2</v>
      </c>
      <c r="R1046" s="3">
        <v>43</v>
      </c>
    </row>
    <row r="1047" spans="1:18" x14ac:dyDescent="0.2">
      <c r="A1047" s="2" t="s">
        <v>120</v>
      </c>
      <c r="B1047" s="2" t="s">
        <v>114</v>
      </c>
      <c r="C1047" s="2">
        <v>3</v>
      </c>
      <c r="D1047" s="13">
        <v>45962</v>
      </c>
      <c r="E1047" s="3">
        <v>2190</v>
      </c>
      <c r="F1047" s="3">
        <v>1592</v>
      </c>
      <c r="G1047" s="17">
        <f>F1047/E1047</f>
        <v>0.72694063926940644</v>
      </c>
      <c r="H1047" s="3">
        <v>2510</v>
      </c>
      <c r="I1047" s="3">
        <f>F1047*H1047</f>
        <v>3995920</v>
      </c>
      <c r="J1047" s="3">
        <v>1756798</v>
      </c>
      <c r="K1047" s="3">
        <f>I1047+J1047</f>
        <v>5752718</v>
      </c>
      <c r="L1047" s="3">
        <v>3460222</v>
      </c>
      <c r="M1047" s="3">
        <f>K1047-L1047</f>
        <v>2292496</v>
      </c>
      <c r="N1047" s="3">
        <f>I1047/E1047</f>
        <v>1824.6210045662101</v>
      </c>
      <c r="O1047" s="3">
        <f>M1047/E1047</f>
        <v>1046.8018264840182</v>
      </c>
      <c r="P1047" s="18">
        <v>4.0999999999999996</v>
      </c>
      <c r="Q1047" s="2">
        <v>3</v>
      </c>
      <c r="R1047" s="3">
        <v>45</v>
      </c>
    </row>
    <row r="1048" spans="1:18" x14ac:dyDescent="0.2">
      <c r="A1048" s="2" t="s">
        <v>120</v>
      </c>
      <c r="B1048" s="2" t="s">
        <v>114</v>
      </c>
      <c r="C1048" s="2">
        <v>3</v>
      </c>
      <c r="D1048" s="13">
        <v>45992</v>
      </c>
      <c r="E1048" s="3">
        <v>2263</v>
      </c>
      <c r="F1048" s="3">
        <v>1699</v>
      </c>
      <c r="G1048" s="17">
        <f>F1048/E1048</f>
        <v>0.75077330976579759</v>
      </c>
      <c r="H1048" s="3">
        <v>2510</v>
      </c>
      <c r="I1048" s="3">
        <f>F1048*H1048</f>
        <v>4264490</v>
      </c>
      <c r="J1048" s="3">
        <v>1091728</v>
      </c>
      <c r="K1048" s="3">
        <f>I1048+J1048</f>
        <v>5356218</v>
      </c>
      <c r="L1048" s="3">
        <v>3445049</v>
      </c>
      <c r="M1048" s="3">
        <f>K1048-L1048</f>
        <v>1911169</v>
      </c>
      <c r="N1048" s="3">
        <f>I1048/E1048</f>
        <v>1884.4410075121521</v>
      </c>
      <c r="O1048" s="3">
        <f>M1048/E1048</f>
        <v>844.52894387980552</v>
      </c>
      <c r="P1048" s="18">
        <v>3.7</v>
      </c>
      <c r="Q1048" s="2">
        <v>1</v>
      </c>
      <c r="R1048" s="3">
        <v>45</v>
      </c>
    </row>
    <row r="1049" spans="1:18" x14ac:dyDescent="0.2">
      <c r="A1049" s="2" t="s">
        <v>120</v>
      </c>
      <c r="B1049" s="2" t="s">
        <v>114</v>
      </c>
      <c r="C1049" s="2">
        <v>3</v>
      </c>
      <c r="D1049" s="13">
        <v>46023</v>
      </c>
      <c r="E1049" s="3">
        <v>2263</v>
      </c>
      <c r="F1049" s="3">
        <v>1732</v>
      </c>
      <c r="G1049" s="17">
        <f>F1049/E1049</f>
        <v>0.76535572249226691</v>
      </c>
      <c r="H1049" s="3">
        <v>2480</v>
      </c>
      <c r="I1049" s="3">
        <f>F1049*H1049</f>
        <v>4295360</v>
      </c>
      <c r="J1049" s="3">
        <v>1557500</v>
      </c>
      <c r="K1049" s="3">
        <f>I1049+J1049</f>
        <v>5852860</v>
      </c>
      <c r="L1049" s="3">
        <v>3620650</v>
      </c>
      <c r="M1049" s="3">
        <f>K1049-L1049</f>
        <v>2232210</v>
      </c>
      <c r="N1049" s="3">
        <f>I1049/E1049</f>
        <v>1898.0821917808219</v>
      </c>
      <c r="O1049" s="3">
        <f>M1049/E1049</f>
        <v>986.3941670349094</v>
      </c>
      <c r="P1049" s="18">
        <v>4.0999999999999996</v>
      </c>
      <c r="Q1049" s="2">
        <v>1</v>
      </c>
      <c r="R1049" s="3">
        <v>44</v>
      </c>
    </row>
    <row r="1050" spans="1:18" x14ac:dyDescent="0.2">
      <c r="A1050" s="2" t="s">
        <v>120</v>
      </c>
      <c r="B1050" s="2" t="s">
        <v>114</v>
      </c>
      <c r="C1050" s="2">
        <v>3</v>
      </c>
      <c r="D1050" s="13">
        <v>46054</v>
      </c>
      <c r="E1050" s="3">
        <v>2044</v>
      </c>
      <c r="F1050" s="3">
        <v>1661</v>
      </c>
      <c r="G1050" s="17">
        <f>F1050/E1050</f>
        <v>0.81262230919765166</v>
      </c>
      <c r="H1050" s="3">
        <v>2410</v>
      </c>
      <c r="I1050" s="3">
        <f>F1050*H1050</f>
        <v>4003010</v>
      </c>
      <c r="J1050" s="3">
        <v>1668111</v>
      </c>
      <c r="K1050" s="3">
        <f>I1050+J1050</f>
        <v>5671121</v>
      </c>
      <c r="L1050" s="3">
        <v>3282942</v>
      </c>
      <c r="M1050" s="3">
        <f>K1050-L1050</f>
        <v>2388179</v>
      </c>
      <c r="N1050" s="3">
        <f>I1050/E1050</f>
        <v>1958.4197651663405</v>
      </c>
      <c r="O1050" s="3">
        <f>M1050/E1050</f>
        <v>1168.3850293542075</v>
      </c>
      <c r="P1050" s="18">
        <v>4</v>
      </c>
      <c r="Q1050" s="2">
        <v>5</v>
      </c>
      <c r="R1050" s="3">
        <v>43</v>
      </c>
    </row>
    <row r="1051" spans="1:18" x14ac:dyDescent="0.2">
      <c r="A1051" s="2" t="s">
        <v>120</v>
      </c>
      <c r="B1051" s="2" t="s">
        <v>114</v>
      </c>
      <c r="C1051" s="2">
        <v>3</v>
      </c>
      <c r="D1051" s="13">
        <v>46082</v>
      </c>
      <c r="E1051" s="3">
        <v>2263</v>
      </c>
      <c r="F1051" s="3">
        <v>2194</v>
      </c>
      <c r="G1051" s="17">
        <f>F1051/E1051</f>
        <v>0.96950950066283692</v>
      </c>
      <c r="H1051" s="3">
        <v>2950</v>
      </c>
      <c r="I1051" s="3">
        <f>F1051*H1051</f>
        <v>6472300</v>
      </c>
      <c r="J1051" s="3">
        <v>2782837</v>
      </c>
      <c r="K1051" s="3">
        <f>I1051+J1051</f>
        <v>9255137</v>
      </c>
      <c r="L1051" s="3">
        <v>4725790</v>
      </c>
      <c r="M1051" s="3">
        <f>K1051-L1051</f>
        <v>4529347</v>
      </c>
      <c r="N1051" s="3">
        <f>I1051/E1051</f>
        <v>2860.0530269553692</v>
      </c>
      <c r="O1051" s="3">
        <f>M1051/E1051</f>
        <v>2001.4790101634999</v>
      </c>
      <c r="P1051" s="18">
        <v>3.7</v>
      </c>
      <c r="Q1051" s="2">
        <v>0</v>
      </c>
      <c r="R1051" s="3">
        <v>44</v>
      </c>
    </row>
    <row r="1052" spans="1:18" x14ac:dyDescent="0.2">
      <c r="A1052" s="2" t="s">
        <v>120</v>
      </c>
      <c r="B1052" s="2" t="s">
        <v>114</v>
      </c>
      <c r="C1052" s="2">
        <v>3</v>
      </c>
      <c r="D1052" s="13">
        <v>46113</v>
      </c>
      <c r="E1052" s="3">
        <v>2190</v>
      </c>
      <c r="F1052" s="3">
        <v>1982</v>
      </c>
      <c r="G1052" s="17">
        <f>F1052/E1052</f>
        <v>0.90502283105022829</v>
      </c>
      <c r="H1052" s="3">
        <v>3160</v>
      </c>
      <c r="I1052" s="3">
        <f>F1052*H1052</f>
        <v>6263120</v>
      </c>
      <c r="J1052" s="3">
        <v>2550536</v>
      </c>
      <c r="K1052" s="3">
        <f>I1052+J1052</f>
        <v>8813656</v>
      </c>
      <c r="L1052" s="3">
        <v>4338459</v>
      </c>
      <c r="M1052" s="3">
        <f>K1052-L1052</f>
        <v>4475197</v>
      </c>
      <c r="N1052" s="3">
        <f>I1052/E1052</f>
        <v>2859.8721461187215</v>
      </c>
      <c r="O1052" s="3">
        <f>M1052/E1052</f>
        <v>2043.4689497716895</v>
      </c>
      <c r="P1052" s="18">
        <v>4</v>
      </c>
      <c r="Q1052" s="2">
        <v>3</v>
      </c>
      <c r="R1052" s="3">
        <v>43</v>
      </c>
    </row>
    <row r="1053" spans="1:18" x14ac:dyDescent="0.2">
      <c r="A1053" s="2" t="s">
        <v>120</v>
      </c>
      <c r="B1053" s="2" t="s">
        <v>114</v>
      </c>
      <c r="C1053" s="2">
        <v>3</v>
      </c>
      <c r="D1053" s="13">
        <v>46143</v>
      </c>
      <c r="E1053" s="3">
        <v>2263</v>
      </c>
      <c r="F1053" s="3">
        <v>2195</v>
      </c>
      <c r="G1053" s="17">
        <f>F1053/E1053</f>
        <v>0.9699513919575784</v>
      </c>
      <c r="H1053" s="3">
        <v>3010</v>
      </c>
      <c r="I1053" s="3">
        <f>F1053*H1053</f>
        <v>6606950</v>
      </c>
      <c r="J1053" s="3">
        <v>2013198</v>
      </c>
      <c r="K1053" s="3">
        <f>I1053+J1053</f>
        <v>8620148</v>
      </c>
      <c r="L1053" s="3">
        <v>4217214</v>
      </c>
      <c r="M1053" s="3">
        <f>K1053-L1053</f>
        <v>4402934</v>
      </c>
      <c r="N1053" s="3">
        <f>I1053/E1053</f>
        <v>2919.5536897923112</v>
      </c>
      <c r="O1053" s="3">
        <f>M1053/E1053</f>
        <v>1945.6182059213434</v>
      </c>
      <c r="P1053" s="18">
        <v>3.9</v>
      </c>
      <c r="Q1053" s="2">
        <v>2</v>
      </c>
      <c r="R1053" s="3">
        <v>44</v>
      </c>
    </row>
    <row r="1054" spans="1:18" x14ac:dyDescent="0.2">
      <c r="A1054" s="2" t="s">
        <v>120</v>
      </c>
      <c r="B1054" s="2" t="s">
        <v>114</v>
      </c>
      <c r="C1054" s="2">
        <v>3</v>
      </c>
      <c r="D1054" s="13">
        <v>46174</v>
      </c>
      <c r="E1054" s="3">
        <v>2190</v>
      </c>
      <c r="F1054" s="3">
        <v>1335</v>
      </c>
      <c r="G1054" s="17">
        <f>F1054/E1054</f>
        <v>0.6095890410958904</v>
      </c>
      <c r="H1054" s="3">
        <v>1970</v>
      </c>
      <c r="I1054" s="3">
        <f>F1054*H1054</f>
        <v>2629950</v>
      </c>
      <c r="J1054" s="3">
        <v>1067062</v>
      </c>
      <c r="K1054" s="3">
        <f>I1054+J1054</f>
        <v>3697012</v>
      </c>
      <c r="L1054" s="3">
        <v>2744783</v>
      </c>
      <c r="M1054" s="3">
        <f>K1054-L1054</f>
        <v>952229</v>
      </c>
      <c r="N1054" s="3">
        <f>I1054/E1054</f>
        <v>1200.8904109589041</v>
      </c>
      <c r="O1054" s="3">
        <f>M1054/E1054</f>
        <v>434.80776255707764</v>
      </c>
      <c r="P1054" s="18">
        <v>3.8</v>
      </c>
      <c r="Q1054" s="2">
        <v>2</v>
      </c>
      <c r="R1054" s="3">
        <v>43</v>
      </c>
    </row>
    <row r="1055" spans="1:18" x14ac:dyDescent="0.2">
      <c r="A1055" s="2" t="s">
        <v>120</v>
      </c>
      <c r="B1055" s="2" t="s">
        <v>114</v>
      </c>
      <c r="C1055" s="2">
        <v>3</v>
      </c>
      <c r="D1055" s="13">
        <v>46204</v>
      </c>
      <c r="E1055" s="3">
        <v>2263</v>
      </c>
      <c r="F1055" s="3">
        <v>1366</v>
      </c>
      <c r="G1055" s="17">
        <f>F1055/E1055</f>
        <v>0.6036235086168803</v>
      </c>
      <c r="H1055" s="3">
        <v>1960</v>
      </c>
      <c r="I1055" s="3">
        <f>F1055*H1055</f>
        <v>2677360</v>
      </c>
      <c r="J1055" s="3">
        <v>1028027</v>
      </c>
      <c r="K1055" s="3">
        <f>I1055+J1055</f>
        <v>3705387</v>
      </c>
      <c r="L1055" s="3">
        <v>2713268</v>
      </c>
      <c r="M1055" s="3">
        <f>K1055-L1055</f>
        <v>992119</v>
      </c>
      <c r="N1055" s="3">
        <f>I1055/E1055</f>
        <v>1183.1020768890853</v>
      </c>
      <c r="O1055" s="3">
        <f>M1055/E1055</f>
        <v>438.4087494476359</v>
      </c>
      <c r="P1055" s="18">
        <v>3.6</v>
      </c>
      <c r="Q1055" s="2">
        <v>0</v>
      </c>
      <c r="R1055" s="3">
        <v>45</v>
      </c>
    </row>
    <row r="1056" spans="1:18" x14ac:dyDescent="0.2">
      <c r="A1056" s="2" t="s">
        <v>120</v>
      </c>
      <c r="B1056" s="2" t="s">
        <v>114</v>
      </c>
      <c r="C1056" s="2">
        <v>3</v>
      </c>
      <c r="D1056" s="13">
        <v>46235</v>
      </c>
      <c r="E1056" s="3">
        <v>2263</v>
      </c>
      <c r="F1056" s="3">
        <v>1412</v>
      </c>
      <c r="G1056" s="17">
        <f>F1056/E1056</f>
        <v>0.62395050817498898</v>
      </c>
      <c r="H1056" s="3">
        <v>2070</v>
      </c>
      <c r="I1056" s="3">
        <f>F1056*H1056</f>
        <v>2922840</v>
      </c>
      <c r="J1056" s="3">
        <v>1222844</v>
      </c>
      <c r="K1056" s="3">
        <f>I1056+J1056</f>
        <v>4145684</v>
      </c>
      <c r="L1056" s="3">
        <v>2851230</v>
      </c>
      <c r="M1056" s="3">
        <f>K1056-L1056</f>
        <v>1294454</v>
      </c>
      <c r="N1056" s="3">
        <f>I1056/E1056</f>
        <v>1291.577551922227</v>
      </c>
      <c r="O1056" s="3">
        <f>M1056/E1056</f>
        <v>572.0079540433054</v>
      </c>
      <c r="P1056" s="18">
        <v>4</v>
      </c>
      <c r="Q1056" s="2">
        <v>0</v>
      </c>
      <c r="R1056" s="3">
        <v>44</v>
      </c>
    </row>
    <row r="1057" spans="1:18" x14ac:dyDescent="0.2">
      <c r="A1057" s="2" t="s">
        <v>120</v>
      </c>
      <c r="B1057" s="2" t="s">
        <v>114</v>
      </c>
      <c r="C1057" s="2">
        <v>3</v>
      </c>
      <c r="D1057" s="13">
        <v>46266</v>
      </c>
      <c r="E1057" s="3">
        <v>2190</v>
      </c>
      <c r="F1057" s="3">
        <v>1982</v>
      </c>
      <c r="G1057" s="17">
        <f>F1057/E1057</f>
        <v>0.90502283105022829</v>
      </c>
      <c r="H1057" s="3">
        <v>3040</v>
      </c>
      <c r="I1057" s="3">
        <f>F1057*H1057</f>
        <v>6025280</v>
      </c>
      <c r="J1057" s="3">
        <v>1777131</v>
      </c>
      <c r="K1057" s="3">
        <f>I1057+J1057</f>
        <v>7802411</v>
      </c>
      <c r="L1057" s="3">
        <v>4216720</v>
      </c>
      <c r="M1057" s="3">
        <f>K1057-L1057</f>
        <v>3585691</v>
      </c>
      <c r="N1057" s="3">
        <f>I1057/E1057</f>
        <v>2751.2694063926942</v>
      </c>
      <c r="O1057" s="3">
        <f>M1057/E1057</f>
        <v>1637.3018264840182</v>
      </c>
      <c r="P1057" s="18">
        <v>3.9</v>
      </c>
      <c r="Q1057" s="2">
        <v>3</v>
      </c>
      <c r="R1057" s="3">
        <v>45</v>
      </c>
    </row>
    <row r="1058" spans="1:18" x14ac:dyDescent="0.2">
      <c r="A1058" s="2" t="s">
        <v>122</v>
      </c>
      <c r="B1058" s="2" t="s">
        <v>124</v>
      </c>
      <c r="C1058" s="2">
        <v>3</v>
      </c>
      <c r="D1058" s="13">
        <v>45566</v>
      </c>
      <c r="E1058" s="3">
        <v>2356</v>
      </c>
      <c r="F1058" s="3">
        <v>1777</v>
      </c>
      <c r="G1058" s="17">
        <f>F1058/E1058</f>
        <v>0.75424448217317486</v>
      </c>
      <c r="H1058" s="3">
        <v>2620</v>
      </c>
      <c r="I1058" s="3">
        <f>F1058*H1058</f>
        <v>4655740</v>
      </c>
      <c r="J1058" s="3">
        <v>1302222</v>
      </c>
      <c r="K1058" s="3">
        <f>I1058+J1058</f>
        <v>5957962</v>
      </c>
      <c r="L1058" s="3">
        <v>3620728</v>
      </c>
      <c r="M1058" s="3">
        <f>K1058-L1058</f>
        <v>2337234</v>
      </c>
      <c r="N1058" s="3">
        <f>I1058/E1058</f>
        <v>1976.1205432937181</v>
      </c>
      <c r="O1058" s="3">
        <f>M1058/E1058</f>
        <v>992.03480475382003</v>
      </c>
      <c r="P1058" s="18">
        <v>3.9</v>
      </c>
      <c r="Q1058" s="2">
        <v>1</v>
      </c>
      <c r="R1058" s="3">
        <v>46</v>
      </c>
    </row>
    <row r="1059" spans="1:18" x14ac:dyDescent="0.2">
      <c r="A1059" s="2" t="s">
        <v>122</v>
      </c>
      <c r="B1059" s="2" t="s">
        <v>124</v>
      </c>
      <c r="C1059" s="2">
        <v>3</v>
      </c>
      <c r="D1059" s="13">
        <v>45597</v>
      </c>
      <c r="E1059" s="3">
        <v>2280</v>
      </c>
      <c r="F1059" s="3">
        <v>1711</v>
      </c>
      <c r="G1059" s="17">
        <f>F1059/E1059</f>
        <v>0.75043859649122802</v>
      </c>
      <c r="H1059" s="3">
        <v>2700</v>
      </c>
      <c r="I1059" s="3">
        <f>F1059*H1059</f>
        <v>4619700</v>
      </c>
      <c r="J1059" s="3">
        <v>1638135</v>
      </c>
      <c r="K1059" s="3">
        <f>I1059+J1059</f>
        <v>6257835</v>
      </c>
      <c r="L1059" s="3">
        <v>3475044</v>
      </c>
      <c r="M1059" s="3">
        <f>K1059-L1059</f>
        <v>2782791</v>
      </c>
      <c r="N1059" s="3">
        <f>I1059/E1059</f>
        <v>2026.1842105263158</v>
      </c>
      <c r="O1059" s="3">
        <f>M1059/E1059</f>
        <v>1220.5223684210525</v>
      </c>
      <c r="P1059" s="18">
        <v>3.9</v>
      </c>
      <c r="Q1059" s="2">
        <v>1</v>
      </c>
      <c r="R1059" s="3">
        <v>48</v>
      </c>
    </row>
    <row r="1060" spans="1:18" x14ac:dyDescent="0.2">
      <c r="A1060" s="2" t="s">
        <v>122</v>
      </c>
      <c r="B1060" s="2" t="s">
        <v>124</v>
      </c>
      <c r="C1060" s="2">
        <v>3</v>
      </c>
      <c r="D1060" s="13">
        <v>45627</v>
      </c>
      <c r="E1060" s="3">
        <v>2356</v>
      </c>
      <c r="F1060" s="3">
        <v>1729</v>
      </c>
      <c r="G1060" s="17">
        <f>F1060/E1060</f>
        <v>0.7338709677419355</v>
      </c>
      <c r="H1060" s="3">
        <v>2610</v>
      </c>
      <c r="I1060" s="3">
        <f>F1060*H1060</f>
        <v>4512690</v>
      </c>
      <c r="J1060" s="3">
        <v>1248931</v>
      </c>
      <c r="K1060" s="3">
        <f>I1060+J1060</f>
        <v>5761621</v>
      </c>
      <c r="L1060" s="3">
        <v>3330415</v>
      </c>
      <c r="M1060" s="3">
        <f>K1060-L1060</f>
        <v>2431206</v>
      </c>
      <c r="N1060" s="3">
        <f>I1060/E1060</f>
        <v>1915.4032258064517</v>
      </c>
      <c r="O1060" s="3">
        <f>M1060/E1060</f>
        <v>1031.921052631579</v>
      </c>
      <c r="P1060" s="18">
        <v>3.2</v>
      </c>
      <c r="Q1060" s="2">
        <v>1</v>
      </c>
      <c r="R1060" s="3">
        <v>47</v>
      </c>
    </row>
    <row r="1061" spans="1:18" x14ac:dyDescent="0.2">
      <c r="A1061" s="2" t="s">
        <v>122</v>
      </c>
      <c r="B1061" s="2" t="s">
        <v>124</v>
      </c>
      <c r="C1061" s="2">
        <v>3</v>
      </c>
      <c r="D1061" s="13">
        <v>45658</v>
      </c>
      <c r="E1061" s="3">
        <v>2356</v>
      </c>
      <c r="F1061" s="3">
        <v>1889</v>
      </c>
      <c r="G1061" s="17">
        <f>F1061/E1061</f>
        <v>0.80178268251273344</v>
      </c>
      <c r="H1061" s="3">
        <v>2740</v>
      </c>
      <c r="I1061" s="3">
        <f>F1061*H1061</f>
        <v>5175860</v>
      </c>
      <c r="J1061" s="3">
        <v>1271027</v>
      </c>
      <c r="K1061" s="3">
        <f>I1061+J1061</f>
        <v>6446887</v>
      </c>
      <c r="L1061" s="3">
        <v>3628369</v>
      </c>
      <c r="M1061" s="3">
        <f>K1061-L1061</f>
        <v>2818518</v>
      </c>
      <c r="N1061" s="3">
        <f>I1061/E1061</f>
        <v>2196.8845500848897</v>
      </c>
      <c r="O1061" s="3">
        <f>M1061/E1061</f>
        <v>1196.3149405772497</v>
      </c>
      <c r="P1061" s="18">
        <v>3.7</v>
      </c>
      <c r="Q1061" s="2">
        <v>2</v>
      </c>
      <c r="R1061" s="3">
        <v>44</v>
      </c>
    </row>
    <row r="1062" spans="1:18" x14ac:dyDescent="0.2">
      <c r="A1062" s="2" t="s">
        <v>122</v>
      </c>
      <c r="B1062" s="2" t="s">
        <v>124</v>
      </c>
      <c r="C1062" s="2">
        <v>3</v>
      </c>
      <c r="D1062" s="13">
        <v>45689</v>
      </c>
      <c r="E1062" s="3">
        <v>2128</v>
      </c>
      <c r="F1062" s="3">
        <v>1698</v>
      </c>
      <c r="G1062" s="17">
        <f>F1062/E1062</f>
        <v>0.79793233082706772</v>
      </c>
      <c r="H1062" s="3">
        <v>2660</v>
      </c>
      <c r="I1062" s="3">
        <f>F1062*H1062</f>
        <v>4516680</v>
      </c>
      <c r="J1062" s="3">
        <v>1505482</v>
      </c>
      <c r="K1062" s="3">
        <f>I1062+J1062</f>
        <v>6022162</v>
      </c>
      <c r="L1062" s="3">
        <v>3430181</v>
      </c>
      <c r="M1062" s="3">
        <f>K1062-L1062</f>
        <v>2591981</v>
      </c>
      <c r="N1062" s="3">
        <f>I1062/E1062</f>
        <v>2122.5</v>
      </c>
      <c r="O1062" s="3">
        <f>M1062/E1062</f>
        <v>1218.0361842105262</v>
      </c>
      <c r="P1062" s="18">
        <v>3.8</v>
      </c>
      <c r="Q1062" s="2">
        <v>1</v>
      </c>
      <c r="R1062" s="3">
        <v>44</v>
      </c>
    </row>
    <row r="1063" spans="1:18" x14ac:dyDescent="0.2">
      <c r="A1063" s="2" t="s">
        <v>122</v>
      </c>
      <c r="B1063" s="2" t="s">
        <v>124</v>
      </c>
      <c r="C1063" s="2">
        <v>3</v>
      </c>
      <c r="D1063" s="13">
        <v>45717</v>
      </c>
      <c r="E1063" s="3">
        <v>2356</v>
      </c>
      <c r="F1063" s="3">
        <v>1364</v>
      </c>
      <c r="G1063" s="17">
        <f>F1063/E1063</f>
        <v>0.57894736842105265</v>
      </c>
      <c r="H1063" s="3">
        <v>2160</v>
      </c>
      <c r="I1063" s="3">
        <f>F1063*H1063</f>
        <v>2946240</v>
      </c>
      <c r="J1063" s="3">
        <v>1166615</v>
      </c>
      <c r="K1063" s="3">
        <f>I1063+J1063</f>
        <v>4112855</v>
      </c>
      <c r="L1063" s="3">
        <v>2840882</v>
      </c>
      <c r="M1063" s="3">
        <f>K1063-L1063</f>
        <v>1271973</v>
      </c>
      <c r="N1063" s="3">
        <f>I1063/E1063</f>
        <v>1250.5263157894738</v>
      </c>
      <c r="O1063" s="3">
        <f>M1063/E1063</f>
        <v>539.88667232597618</v>
      </c>
      <c r="P1063" s="18">
        <v>3.7</v>
      </c>
      <c r="Q1063" s="2">
        <v>1</v>
      </c>
      <c r="R1063" s="3">
        <v>44</v>
      </c>
    </row>
    <row r="1064" spans="1:18" x14ac:dyDescent="0.2">
      <c r="A1064" s="2" t="s">
        <v>122</v>
      </c>
      <c r="B1064" s="2" t="s">
        <v>124</v>
      </c>
      <c r="C1064" s="2">
        <v>3</v>
      </c>
      <c r="D1064" s="13">
        <v>45748</v>
      </c>
      <c r="E1064" s="3">
        <v>2280</v>
      </c>
      <c r="F1064" s="3">
        <v>1448</v>
      </c>
      <c r="G1064" s="17">
        <f>F1064/E1064</f>
        <v>0.63508771929824559</v>
      </c>
      <c r="H1064" s="3">
        <v>2130</v>
      </c>
      <c r="I1064" s="3">
        <f>F1064*H1064</f>
        <v>3084240</v>
      </c>
      <c r="J1064" s="3">
        <v>788318</v>
      </c>
      <c r="K1064" s="3">
        <f>I1064+J1064</f>
        <v>3872558</v>
      </c>
      <c r="L1064" s="3">
        <v>2810454</v>
      </c>
      <c r="M1064" s="3">
        <f>K1064-L1064</f>
        <v>1062104</v>
      </c>
      <c r="N1064" s="3">
        <f>I1064/E1064</f>
        <v>1352.7368421052631</v>
      </c>
      <c r="O1064" s="3">
        <f>M1064/E1064</f>
        <v>465.83508771929826</v>
      </c>
      <c r="P1064" s="18">
        <v>3.7</v>
      </c>
      <c r="Q1064" s="2">
        <v>1</v>
      </c>
      <c r="R1064" s="3">
        <v>46</v>
      </c>
    </row>
    <row r="1065" spans="1:18" x14ac:dyDescent="0.2">
      <c r="A1065" s="2" t="s">
        <v>122</v>
      </c>
      <c r="B1065" s="2" t="s">
        <v>124</v>
      </c>
      <c r="C1065" s="2">
        <v>3</v>
      </c>
      <c r="D1065" s="13">
        <v>45778</v>
      </c>
      <c r="E1065" s="3">
        <v>2356</v>
      </c>
      <c r="F1065" s="3">
        <v>1463</v>
      </c>
      <c r="G1065" s="17">
        <f>F1065/E1065</f>
        <v>0.62096774193548387</v>
      </c>
      <c r="H1065" s="3">
        <v>2200</v>
      </c>
      <c r="I1065" s="3">
        <f>F1065*H1065</f>
        <v>3218600</v>
      </c>
      <c r="J1065" s="3">
        <v>1309270</v>
      </c>
      <c r="K1065" s="3">
        <f>I1065+J1065</f>
        <v>4527870</v>
      </c>
      <c r="L1065" s="3">
        <v>2967117</v>
      </c>
      <c r="M1065" s="3">
        <f>K1065-L1065</f>
        <v>1560753</v>
      </c>
      <c r="N1065" s="3">
        <f>I1065/E1065</f>
        <v>1366.1290322580646</v>
      </c>
      <c r="O1065" s="3">
        <f>M1065/E1065</f>
        <v>662.45882852292016</v>
      </c>
      <c r="P1065" s="18">
        <v>3.8</v>
      </c>
      <c r="Q1065" s="2">
        <v>0</v>
      </c>
      <c r="R1065" s="3">
        <v>44</v>
      </c>
    </row>
    <row r="1066" spans="1:18" x14ac:dyDescent="0.2">
      <c r="A1066" s="2" t="s">
        <v>122</v>
      </c>
      <c r="B1066" s="2" t="s">
        <v>124</v>
      </c>
      <c r="C1066" s="2">
        <v>3</v>
      </c>
      <c r="D1066" s="13">
        <v>45809</v>
      </c>
      <c r="E1066" s="3">
        <v>2280</v>
      </c>
      <c r="F1066" s="3">
        <v>1110</v>
      </c>
      <c r="G1066" s="17">
        <f>F1066/E1066</f>
        <v>0.48684210526315791</v>
      </c>
      <c r="H1066" s="3">
        <v>1720</v>
      </c>
      <c r="I1066" s="3">
        <f>F1066*H1066</f>
        <v>1909200</v>
      </c>
      <c r="J1066" s="3">
        <v>487431</v>
      </c>
      <c r="K1066" s="3">
        <f>I1066+J1066</f>
        <v>2396631</v>
      </c>
      <c r="L1066" s="3">
        <v>2291159</v>
      </c>
      <c r="M1066" s="3">
        <f>K1066-L1066</f>
        <v>105472</v>
      </c>
      <c r="N1066" s="3">
        <f>I1066/E1066</f>
        <v>837.36842105263156</v>
      </c>
      <c r="O1066" s="3">
        <f>M1066/E1066</f>
        <v>46.259649122807019</v>
      </c>
      <c r="P1066" s="18">
        <v>3.5</v>
      </c>
      <c r="Q1066" s="2">
        <v>4</v>
      </c>
      <c r="R1066" s="3">
        <v>45</v>
      </c>
    </row>
    <row r="1067" spans="1:18" x14ac:dyDescent="0.2">
      <c r="A1067" s="2" t="s">
        <v>122</v>
      </c>
      <c r="B1067" s="2" t="s">
        <v>124</v>
      </c>
      <c r="C1067" s="2">
        <v>3</v>
      </c>
      <c r="D1067" s="13">
        <v>45839</v>
      </c>
      <c r="E1067" s="3">
        <v>2356</v>
      </c>
      <c r="F1067" s="3">
        <v>1125</v>
      </c>
      <c r="G1067" s="17">
        <f>F1067/E1067</f>
        <v>0.47750424448217316</v>
      </c>
      <c r="H1067" s="3">
        <v>1770</v>
      </c>
      <c r="I1067" s="3">
        <f>F1067*H1067</f>
        <v>1991250</v>
      </c>
      <c r="J1067" s="3">
        <v>891837</v>
      </c>
      <c r="K1067" s="3">
        <f>I1067+J1067</f>
        <v>2883087</v>
      </c>
      <c r="L1067" s="3">
        <v>2501877</v>
      </c>
      <c r="M1067" s="3">
        <f>K1067-L1067</f>
        <v>381210</v>
      </c>
      <c r="N1067" s="3">
        <f>I1067/E1067</f>
        <v>845.18251273344652</v>
      </c>
      <c r="O1067" s="3">
        <f>M1067/E1067</f>
        <v>161.80390492359933</v>
      </c>
      <c r="P1067" s="18">
        <v>3.4</v>
      </c>
      <c r="Q1067" s="2">
        <v>0</v>
      </c>
      <c r="R1067" s="3">
        <v>45</v>
      </c>
    </row>
    <row r="1068" spans="1:18" x14ac:dyDescent="0.2">
      <c r="A1068" s="2" t="s">
        <v>122</v>
      </c>
      <c r="B1068" s="2" t="s">
        <v>124</v>
      </c>
      <c r="C1068" s="2">
        <v>3</v>
      </c>
      <c r="D1068" s="13">
        <v>45870</v>
      </c>
      <c r="E1068" s="3">
        <v>2356</v>
      </c>
      <c r="F1068" s="3">
        <v>1244</v>
      </c>
      <c r="G1068" s="17">
        <f>F1068/E1068</f>
        <v>0.52801358234295415</v>
      </c>
      <c r="H1068" s="3">
        <v>1740</v>
      </c>
      <c r="I1068" s="3">
        <f>F1068*H1068</f>
        <v>2164560</v>
      </c>
      <c r="J1068" s="3">
        <v>546572</v>
      </c>
      <c r="K1068" s="3">
        <f>I1068+J1068</f>
        <v>2711132</v>
      </c>
      <c r="L1068" s="3">
        <v>2345196</v>
      </c>
      <c r="M1068" s="3">
        <f>K1068-L1068</f>
        <v>365936</v>
      </c>
      <c r="N1068" s="3">
        <f>I1068/E1068</f>
        <v>918.74363327674018</v>
      </c>
      <c r="O1068" s="3">
        <f>M1068/E1068</f>
        <v>155.32088285229202</v>
      </c>
      <c r="P1068" s="18">
        <v>3.7</v>
      </c>
      <c r="Q1068" s="2">
        <v>2</v>
      </c>
      <c r="R1068" s="3">
        <v>45</v>
      </c>
    </row>
    <row r="1069" spans="1:18" x14ac:dyDescent="0.2">
      <c r="A1069" s="2" t="s">
        <v>122</v>
      </c>
      <c r="B1069" s="2" t="s">
        <v>124</v>
      </c>
      <c r="C1069" s="2">
        <v>3</v>
      </c>
      <c r="D1069" s="13">
        <v>45901</v>
      </c>
      <c r="E1069" s="3">
        <v>2280</v>
      </c>
      <c r="F1069" s="3">
        <v>1073</v>
      </c>
      <c r="G1069" s="17">
        <f>F1069/E1069</f>
        <v>0.47061403508771932</v>
      </c>
      <c r="H1069" s="3">
        <v>1690</v>
      </c>
      <c r="I1069" s="3">
        <f>F1069*H1069</f>
        <v>1813370</v>
      </c>
      <c r="J1069" s="3">
        <v>483847</v>
      </c>
      <c r="K1069" s="3">
        <f>I1069+J1069</f>
        <v>2297217</v>
      </c>
      <c r="L1069" s="3">
        <v>2266221</v>
      </c>
      <c r="M1069" s="3">
        <f>K1069-L1069</f>
        <v>30996</v>
      </c>
      <c r="N1069" s="3">
        <f>I1069/E1069</f>
        <v>795.33771929824559</v>
      </c>
      <c r="O1069" s="3">
        <f>M1069/E1069</f>
        <v>13.594736842105263</v>
      </c>
      <c r="P1069" s="18">
        <v>3.6</v>
      </c>
      <c r="Q1069" s="2">
        <v>0</v>
      </c>
      <c r="R1069" s="3">
        <v>45</v>
      </c>
    </row>
    <row r="1070" spans="1:18" x14ac:dyDescent="0.2">
      <c r="A1070" s="2" t="s">
        <v>122</v>
      </c>
      <c r="B1070" s="2" t="s">
        <v>124</v>
      </c>
      <c r="C1070" s="2">
        <v>3</v>
      </c>
      <c r="D1070" s="13">
        <v>45931</v>
      </c>
      <c r="E1070" s="3">
        <v>2356</v>
      </c>
      <c r="F1070" s="3">
        <v>1865</v>
      </c>
      <c r="G1070" s="17">
        <f>F1070/E1070</f>
        <v>0.79159592529711376</v>
      </c>
      <c r="H1070" s="3">
        <v>2720</v>
      </c>
      <c r="I1070" s="3">
        <f>F1070*H1070</f>
        <v>5072800</v>
      </c>
      <c r="J1070" s="3">
        <v>2055838</v>
      </c>
      <c r="K1070" s="3">
        <f>I1070+J1070</f>
        <v>7128638</v>
      </c>
      <c r="L1070" s="3">
        <v>3934451</v>
      </c>
      <c r="M1070" s="3">
        <f>K1070-L1070</f>
        <v>3194187</v>
      </c>
      <c r="N1070" s="3">
        <f>I1070/E1070</f>
        <v>2153.1409168081495</v>
      </c>
      <c r="O1070" s="3">
        <f>M1070/E1070</f>
        <v>1355.7669779286928</v>
      </c>
      <c r="P1070" s="18">
        <v>3.6</v>
      </c>
      <c r="Q1070" s="2">
        <v>3</v>
      </c>
      <c r="R1070" s="3">
        <v>46</v>
      </c>
    </row>
    <row r="1071" spans="1:18" x14ac:dyDescent="0.2">
      <c r="A1071" s="2" t="s">
        <v>122</v>
      </c>
      <c r="B1071" s="2" t="s">
        <v>124</v>
      </c>
      <c r="C1071" s="2">
        <v>3</v>
      </c>
      <c r="D1071" s="13">
        <v>45962</v>
      </c>
      <c r="E1071" s="3">
        <v>2280</v>
      </c>
      <c r="F1071" s="3">
        <v>1777</v>
      </c>
      <c r="G1071" s="17">
        <f>F1071/E1071</f>
        <v>0.77938596491228074</v>
      </c>
      <c r="H1071" s="3">
        <v>2870</v>
      </c>
      <c r="I1071" s="3">
        <f>F1071*H1071</f>
        <v>5099990</v>
      </c>
      <c r="J1071" s="3">
        <v>2004841</v>
      </c>
      <c r="K1071" s="3">
        <f>I1071+J1071</f>
        <v>7104831</v>
      </c>
      <c r="L1071" s="3">
        <v>3773868</v>
      </c>
      <c r="M1071" s="3">
        <f>K1071-L1071</f>
        <v>3330963</v>
      </c>
      <c r="N1071" s="3">
        <f>I1071/E1071</f>
        <v>2236.8377192982457</v>
      </c>
      <c r="O1071" s="3">
        <f>M1071/E1071</f>
        <v>1460.9486842105264</v>
      </c>
      <c r="P1071" s="18">
        <v>3.6</v>
      </c>
      <c r="Q1071" s="2">
        <v>4</v>
      </c>
      <c r="R1071" s="3">
        <v>47</v>
      </c>
    </row>
    <row r="1072" spans="1:18" x14ac:dyDescent="0.2">
      <c r="A1072" s="2" t="s">
        <v>122</v>
      </c>
      <c r="B1072" s="2" t="s">
        <v>124</v>
      </c>
      <c r="C1072" s="2">
        <v>3</v>
      </c>
      <c r="D1072" s="13">
        <v>45992</v>
      </c>
      <c r="E1072" s="3">
        <v>2356</v>
      </c>
      <c r="F1072" s="3">
        <v>1814</v>
      </c>
      <c r="G1072" s="17">
        <f>F1072/E1072</f>
        <v>0.7699490662139219</v>
      </c>
      <c r="H1072" s="3">
        <v>2710</v>
      </c>
      <c r="I1072" s="3">
        <f>F1072*H1072</f>
        <v>4915940</v>
      </c>
      <c r="J1072" s="3">
        <v>1631774</v>
      </c>
      <c r="K1072" s="3">
        <f>I1072+J1072</f>
        <v>6547714</v>
      </c>
      <c r="L1072" s="3">
        <v>3574638</v>
      </c>
      <c r="M1072" s="3">
        <f>K1072-L1072</f>
        <v>2973076</v>
      </c>
      <c r="N1072" s="3">
        <f>I1072/E1072</f>
        <v>2086.5619694397283</v>
      </c>
      <c r="O1072" s="3">
        <f>M1072/E1072</f>
        <v>1261.9168081494058</v>
      </c>
      <c r="P1072" s="18">
        <v>3.6</v>
      </c>
      <c r="Q1072" s="2">
        <v>2</v>
      </c>
      <c r="R1072" s="3">
        <v>44</v>
      </c>
    </row>
    <row r="1073" spans="1:18" x14ac:dyDescent="0.2">
      <c r="A1073" s="2" t="s">
        <v>122</v>
      </c>
      <c r="B1073" s="2" t="s">
        <v>124</v>
      </c>
      <c r="C1073" s="2">
        <v>3</v>
      </c>
      <c r="D1073" s="13">
        <v>46023</v>
      </c>
      <c r="E1073" s="3">
        <v>2356</v>
      </c>
      <c r="F1073" s="3">
        <v>1964</v>
      </c>
      <c r="G1073" s="17">
        <f>F1073/E1073</f>
        <v>0.83361629881154498</v>
      </c>
      <c r="H1073" s="3">
        <v>2670</v>
      </c>
      <c r="I1073" s="3">
        <f>F1073*H1073</f>
        <v>5243880</v>
      </c>
      <c r="J1073" s="3">
        <v>1377639</v>
      </c>
      <c r="K1073" s="3">
        <f>I1073+J1073</f>
        <v>6621519</v>
      </c>
      <c r="L1073" s="3">
        <v>3648209</v>
      </c>
      <c r="M1073" s="3">
        <f>K1073-L1073</f>
        <v>2973310</v>
      </c>
      <c r="N1073" s="3">
        <f>I1073/E1073</f>
        <v>2225.7555178268253</v>
      </c>
      <c r="O1073" s="3">
        <f>M1073/E1073</f>
        <v>1262.016129032258</v>
      </c>
      <c r="P1073" s="18">
        <v>3.7</v>
      </c>
      <c r="Q1073" s="2">
        <v>1</v>
      </c>
      <c r="R1073" s="3">
        <v>47</v>
      </c>
    </row>
    <row r="1074" spans="1:18" x14ac:dyDescent="0.2">
      <c r="A1074" s="2" t="s">
        <v>122</v>
      </c>
      <c r="B1074" s="2" t="s">
        <v>124</v>
      </c>
      <c r="C1074" s="2">
        <v>3</v>
      </c>
      <c r="D1074" s="13">
        <v>46054</v>
      </c>
      <c r="E1074" s="3">
        <v>2128</v>
      </c>
      <c r="F1074" s="3">
        <v>1615</v>
      </c>
      <c r="G1074" s="17">
        <f>F1074/E1074</f>
        <v>0.7589285714285714</v>
      </c>
      <c r="H1074" s="3">
        <v>2870</v>
      </c>
      <c r="I1074" s="3">
        <f>F1074*H1074</f>
        <v>4635050</v>
      </c>
      <c r="J1074" s="3">
        <v>1556211</v>
      </c>
      <c r="K1074" s="3">
        <f>I1074+J1074</f>
        <v>6191261</v>
      </c>
      <c r="L1074" s="3">
        <v>3324309</v>
      </c>
      <c r="M1074" s="3">
        <f>K1074-L1074</f>
        <v>2866952</v>
      </c>
      <c r="N1074" s="3">
        <f>I1074/E1074</f>
        <v>2178.125</v>
      </c>
      <c r="O1074" s="3">
        <f>M1074/E1074</f>
        <v>1347.2518796992481</v>
      </c>
      <c r="P1074" s="18">
        <v>3.6</v>
      </c>
      <c r="Q1074" s="2">
        <v>3</v>
      </c>
      <c r="R1074" s="3">
        <v>45</v>
      </c>
    </row>
    <row r="1075" spans="1:18" x14ac:dyDescent="0.2">
      <c r="A1075" s="2" t="s">
        <v>122</v>
      </c>
      <c r="B1075" s="2" t="s">
        <v>124</v>
      </c>
      <c r="C1075" s="2">
        <v>3</v>
      </c>
      <c r="D1075" s="13">
        <v>46082</v>
      </c>
      <c r="E1075" s="3">
        <v>2356</v>
      </c>
      <c r="F1075" s="3">
        <v>1564</v>
      </c>
      <c r="G1075" s="17">
        <f>F1075/E1075</f>
        <v>0.66383701188455013</v>
      </c>
      <c r="H1075" s="3">
        <v>2190</v>
      </c>
      <c r="I1075" s="3">
        <f>F1075*H1075</f>
        <v>3425160</v>
      </c>
      <c r="J1075" s="3">
        <v>792775</v>
      </c>
      <c r="K1075" s="3">
        <f>I1075+J1075</f>
        <v>4217935</v>
      </c>
      <c r="L1075" s="3">
        <v>2894210</v>
      </c>
      <c r="M1075" s="3">
        <f>K1075-L1075</f>
        <v>1323725</v>
      </c>
      <c r="N1075" s="3">
        <f>I1075/E1075</f>
        <v>1453.8030560271648</v>
      </c>
      <c r="O1075" s="3">
        <f>M1075/E1075</f>
        <v>561.85271646859087</v>
      </c>
      <c r="P1075" s="18">
        <v>3.7</v>
      </c>
      <c r="Q1075" s="2">
        <v>3</v>
      </c>
      <c r="R1075" s="3">
        <v>45</v>
      </c>
    </row>
    <row r="1076" spans="1:18" x14ac:dyDescent="0.2">
      <c r="A1076" s="2" t="s">
        <v>122</v>
      </c>
      <c r="B1076" s="2" t="s">
        <v>124</v>
      </c>
      <c r="C1076" s="2">
        <v>3</v>
      </c>
      <c r="D1076" s="13">
        <v>46113</v>
      </c>
      <c r="E1076" s="3">
        <v>2280</v>
      </c>
      <c r="F1076" s="3">
        <v>1466</v>
      </c>
      <c r="G1076" s="17">
        <f>F1076/E1076</f>
        <v>0.64298245614035088</v>
      </c>
      <c r="H1076" s="3">
        <v>2300</v>
      </c>
      <c r="I1076" s="3">
        <f>F1076*H1076</f>
        <v>3371800</v>
      </c>
      <c r="J1076" s="3">
        <v>1047679</v>
      </c>
      <c r="K1076" s="3">
        <f>I1076+J1076</f>
        <v>4419479</v>
      </c>
      <c r="L1076" s="3">
        <v>2902955</v>
      </c>
      <c r="M1076" s="3">
        <f>K1076-L1076</f>
        <v>1516524</v>
      </c>
      <c r="N1076" s="3">
        <f>I1076/E1076</f>
        <v>1478.859649122807</v>
      </c>
      <c r="O1076" s="3">
        <f>M1076/E1076</f>
        <v>665.14210526315787</v>
      </c>
      <c r="P1076" s="18">
        <v>3.6</v>
      </c>
      <c r="Q1076" s="2">
        <v>2</v>
      </c>
      <c r="R1076" s="3">
        <v>48</v>
      </c>
    </row>
    <row r="1077" spans="1:18" x14ac:dyDescent="0.2">
      <c r="A1077" s="2" t="s">
        <v>122</v>
      </c>
      <c r="B1077" s="2" t="s">
        <v>124</v>
      </c>
      <c r="C1077" s="2">
        <v>3</v>
      </c>
      <c r="D1077" s="13">
        <v>46143</v>
      </c>
      <c r="E1077" s="3">
        <v>2356</v>
      </c>
      <c r="F1077" s="3">
        <v>1526</v>
      </c>
      <c r="G1077" s="17">
        <f>F1077/E1077</f>
        <v>0.64770797962648552</v>
      </c>
      <c r="H1077" s="3">
        <v>2330</v>
      </c>
      <c r="I1077" s="3">
        <f>F1077*H1077</f>
        <v>3555580</v>
      </c>
      <c r="J1077" s="3">
        <v>934283</v>
      </c>
      <c r="K1077" s="3">
        <f>I1077+J1077</f>
        <v>4489863</v>
      </c>
      <c r="L1077" s="3">
        <v>2970737</v>
      </c>
      <c r="M1077" s="3">
        <f>K1077-L1077</f>
        <v>1519126</v>
      </c>
      <c r="N1077" s="3">
        <f>I1077/E1077</f>
        <v>1509.1595925297113</v>
      </c>
      <c r="O1077" s="3">
        <f>M1077/E1077</f>
        <v>644.79032258064512</v>
      </c>
      <c r="P1077" s="18">
        <v>3.9</v>
      </c>
      <c r="Q1077" s="2">
        <v>3</v>
      </c>
      <c r="R1077" s="3">
        <v>45</v>
      </c>
    </row>
    <row r="1078" spans="1:18" x14ac:dyDescent="0.2">
      <c r="A1078" s="2" t="s">
        <v>122</v>
      </c>
      <c r="B1078" s="2" t="s">
        <v>124</v>
      </c>
      <c r="C1078" s="2">
        <v>3</v>
      </c>
      <c r="D1078" s="13">
        <v>46174</v>
      </c>
      <c r="E1078" s="3">
        <v>2280</v>
      </c>
      <c r="F1078" s="3">
        <v>1169</v>
      </c>
      <c r="G1078" s="17">
        <f>F1078/E1078</f>
        <v>0.51271929824561402</v>
      </c>
      <c r="H1078" s="3">
        <v>1750</v>
      </c>
      <c r="I1078" s="3">
        <f>F1078*H1078</f>
        <v>2045750</v>
      </c>
      <c r="J1078" s="3">
        <v>646093</v>
      </c>
      <c r="K1078" s="3">
        <f>I1078+J1078</f>
        <v>2691843</v>
      </c>
      <c r="L1078" s="3">
        <v>2266746</v>
      </c>
      <c r="M1078" s="3">
        <f>K1078-L1078</f>
        <v>425097</v>
      </c>
      <c r="N1078" s="3">
        <f>I1078/E1078</f>
        <v>897.25877192982455</v>
      </c>
      <c r="O1078" s="3">
        <f>M1078/E1078</f>
        <v>186.44605263157894</v>
      </c>
      <c r="P1078" s="18">
        <v>3.5</v>
      </c>
      <c r="Q1078" s="2">
        <v>2</v>
      </c>
      <c r="R1078" s="3">
        <v>43</v>
      </c>
    </row>
    <row r="1079" spans="1:18" x14ac:dyDescent="0.2">
      <c r="A1079" s="2" t="s">
        <v>122</v>
      </c>
      <c r="B1079" s="2" t="s">
        <v>124</v>
      </c>
      <c r="C1079" s="2">
        <v>3</v>
      </c>
      <c r="D1079" s="13">
        <v>46204</v>
      </c>
      <c r="E1079" s="3">
        <v>2356</v>
      </c>
      <c r="F1079" s="3">
        <v>1170</v>
      </c>
      <c r="G1079" s="17">
        <f>F1079/E1079</f>
        <v>0.49660441426146013</v>
      </c>
      <c r="H1079" s="3">
        <v>1840</v>
      </c>
      <c r="I1079" s="3">
        <f>F1079*H1079</f>
        <v>2152800</v>
      </c>
      <c r="J1079" s="3">
        <v>660407</v>
      </c>
      <c r="K1079" s="3">
        <f>I1079+J1079</f>
        <v>2813207</v>
      </c>
      <c r="L1079" s="3">
        <v>2341917</v>
      </c>
      <c r="M1079" s="3">
        <f>K1079-L1079</f>
        <v>471290</v>
      </c>
      <c r="N1079" s="3">
        <f>I1079/E1079</f>
        <v>913.75212224108657</v>
      </c>
      <c r="O1079" s="3">
        <f>M1079/E1079</f>
        <v>200.03820033955859</v>
      </c>
      <c r="P1079" s="18">
        <v>3.7</v>
      </c>
      <c r="Q1079" s="2">
        <v>3</v>
      </c>
      <c r="R1079" s="3">
        <v>46</v>
      </c>
    </row>
    <row r="1080" spans="1:18" x14ac:dyDescent="0.2">
      <c r="A1080" s="2" t="s">
        <v>122</v>
      </c>
      <c r="B1080" s="2" t="s">
        <v>124</v>
      </c>
      <c r="C1080" s="2">
        <v>3</v>
      </c>
      <c r="D1080" s="13">
        <v>46235</v>
      </c>
      <c r="E1080" s="3">
        <v>2356</v>
      </c>
      <c r="F1080" s="3">
        <v>1184</v>
      </c>
      <c r="G1080" s="17">
        <f>F1080/E1080</f>
        <v>0.50254668930390489</v>
      </c>
      <c r="H1080" s="3">
        <v>1760</v>
      </c>
      <c r="I1080" s="3">
        <f>F1080*H1080</f>
        <v>2083840</v>
      </c>
      <c r="J1080" s="3">
        <v>858567</v>
      </c>
      <c r="K1080" s="3">
        <f>I1080+J1080</f>
        <v>2942407</v>
      </c>
      <c r="L1080" s="3">
        <v>2383218</v>
      </c>
      <c r="M1080" s="3">
        <f>K1080-L1080</f>
        <v>559189</v>
      </c>
      <c r="N1080" s="3">
        <f>I1080/E1080</f>
        <v>884.48217317487263</v>
      </c>
      <c r="O1080" s="3">
        <f>M1080/E1080</f>
        <v>237.34677419354838</v>
      </c>
      <c r="P1080" s="18">
        <v>3.6</v>
      </c>
      <c r="Q1080" s="2">
        <v>1</v>
      </c>
      <c r="R1080" s="3">
        <v>45</v>
      </c>
    </row>
    <row r="1081" spans="1:18" x14ac:dyDescent="0.2">
      <c r="A1081" s="2" t="s">
        <v>122</v>
      </c>
      <c r="B1081" s="2" t="s">
        <v>124</v>
      </c>
      <c r="C1081" s="2">
        <v>3</v>
      </c>
      <c r="D1081" s="13">
        <v>46266</v>
      </c>
      <c r="E1081" s="3">
        <v>2280</v>
      </c>
      <c r="F1081" s="3">
        <v>1174</v>
      </c>
      <c r="G1081" s="17">
        <f>F1081/E1081</f>
        <v>0.51491228070175443</v>
      </c>
      <c r="H1081" s="3">
        <v>1870</v>
      </c>
      <c r="I1081" s="3">
        <f>F1081*H1081</f>
        <v>2195380</v>
      </c>
      <c r="J1081" s="3">
        <v>971205</v>
      </c>
      <c r="K1081" s="3">
        <f>I1081+J1081</f>
        <v>3166585</v>
      </c>
      <c r="L1081" s="3">
        <v>2456779</v>
      </c>
      <c r="M1081" s="3">
        <f>K1081-L1081</f>
        <v>709806</v>
      </c>
      <c r="N1081" s="3">
        <f>I1081/E1081</f>
        <v>962.88596491228066</v>
      </c>
      <c r="O1081" s="3">
        <f>M1081/E1081</f>
        <v>311.31842105263161</v>
      </c>
      <c r="P1081" s="18">
        <v>3.7</v>
      </c>
      <c r="Q1081" s="2">
        <v>0</v>
      </c>
      <c r="R1081" s="3">
        <v>45</v>
      </c>
    </row>
    <row r="1082" spans="1:18" x14ac:dyDescent="0.2">
      <c r="A1082" s="2" t="s">
        <v>125</v>
      </c>
      <c r="B1082" s="2" t="s">
        <v>124</v>
      </c>
      <c r="C1082" s="2">
        <v>5</v>
      </c>
      <c r="D1082" s="13">
        <v>45566</v>
      </c>
      <c r="E1082" s="3">
        <v>3875</v>
      </c>
      <c r="F1082" s="3">
        <v>2613</v>
      </c>
      <c r="G1082" s="17">
        <f>F1082/E1082</f>
        <v>0.67432258064516126</v>
      </c>
      <c r="H1082" s="3">
        <v>8950</v>
      </c>
      <c r="I1082" s="3">
        <f>F1082*H1082</f>
        <v>23386350</v>
      </c>
      <c r="J1082" s="3">
        <v>6316986</v>
      </c>
      <c r="K1082" s="3">
        <f>I1082+J1082</f>
        <v>29703336</v>
      </c>
      <c r="L1082" s="3">
        <v>18108237</v>
      </c>
      <c r="M1082" s="3">
        <f>K1082-L1082</f>
        <v>11595099</v>
      </c>
      <c r="N1082" s="3">
        <f>I1082/E1082</f>
        <v>6035.1870967741934</v>
      </c>
      <c r="O1082" s="3">
        <f>M1082/E1082</f>
        <v>2992.2836129032257</v>
      </c>
      <c r="P1082" s="18">
        <v>4.5999999999999996</v>
      </c>
      <c r="Q1082" s="2">
        <v>1</v>
      </c>
      <c r="R1082" s="3">
        <v>192</v>
      </c>
    </row>
    <row r="1083" spans="1:18" x14ac:dyDescent="0.2">
      <c r="A1083" s="2" t="s">
        <v>125</v>
      </c>
      <c r="B1083" s="2" t="s">
        <v>124</v>
      </c>
      <c r="C1083" s="2">
        <v>5</v>
      </c>
      <c r="D1083" s="13">
        <v>45597</v>
      </c>
      <c r="E1083" s="3">
        <v>3750</v>
      </c>
      <c r="F1083" s="3">
        <v>2845</v>
      </c>
      <c r="G1083" s="17">
        <f>F1083/E1083</f>
        <v>0.75866666666666671</v>
      </c>
      <c r="H1083" s="3">
        <v>9150</v>
      </c>
      <c r="I1083" s="3">
        <f>F1083*H1083</f>
        <v>26031750</v>
      </c>
      <c r="J1083" s="3">
        <v>9363561</v>
      </c>
      <c r="K1083" s="3">
        <f>I1083+J1083</f>
        <v>35395311</v>
      </c>
      <c r="L1083" s="3">
        <v>19483933</v>
      </c>
      <c r="M1083" s="3">
        <f>K1083-L1083</f>
        <v>15911378</v>
      </c>
      <c r="N1083" s="3">
        <f>I1083/E1083</f>
        <v>6941.8</v>
      </c>
      <c r="O1083" s="3">
        <f>M1083/E1083</f>
        <v>4243.0341333333336</v>
      </c>
      <c r="P1083" s="18">
        <v>4.5</v>
      </c>
      <c r="Q1083" s="2">
        <v>0</v>
      </c>
      <c r="R1083" s="3">
        <v>191</v>
      </c>
    </row>
    <row r="1084" spans="1:18" x14ac:dyDescent="0.2">
      <c r="A1084" s="2" t="s">
        <v>125</v>
      </c>
      <c r="B1084" s="2" t="s">
        <v>124</v>
      </c>
      <c r="C1084" s="2">
        <v>5</v>
      </c>
      <c r="D1084" s="13">
        <v>45627</v>
      </c>
      <c r="E1084" s="3">
        <v>3875</v>
      </c>
      <c r="F1084" s="3">
        <v>2907</v>
      </c>
      <c r="G1084" s="17">
        <f>F1084/E1084</f>
        <v>0.75019354838709673</v>
      </c>
      <c r="H1084" s="3">
        <v>8610</v>
      </c>
      <c r="I1084" s="3">
        <f>F1084*H1084</f>
        <v>25029270</v>
      </c>
      <c r="J1084" s="3">
        <v>7021877</v>
      </c>
      <c r="K1084" s="3">
        <f>I1084+J1084</f>
        <v>32051147</v>
      </c>
      <c r="L1084" s="3">
        <v>19618732</v>
      </c>
      <c r="M1084" s="3">
        <f>K1084-L1084</f>
        <v>12432415</v>
      </c>
      <c r="N1084" s="3">
        <f>I1084/E1084</f>
        <v>6459.1664516129031</v>
      </c>
      <c r="O1084" s="3">
        <f>M1084/E1084</f>
        <v>3208.3651612903227</v>
      </c>
      <c r="P1084" s="18">
        <v>4.5</v>
      </c>
      <c r="Q1084" s="2">
        <v>1</v>
      </c>
      <c r="R1084" s="3">
        <v>188</v>
      </c>
    </row>
    <row r="1085" spans="1:18" x14ac:dyDescent="0.2">
      <c r="A1085" s="2" t="s">
        <v>125</v>
      </c>
      <c r="B1085" s="2" t="s">
        <v>124</v>
      </c>
      <c r="C1085" s="2">
        <v>5</v>
      </c>
      <c r="D1085" s="13">
        <v>45658</v>
      </c>
      <c r="E1085" s="3">
        <v>3875</v>
      </c>
      <c r="F1085" s="3">
        <v>2755</v>
      </c>
      <c r="G1085" s="17">
        <f>F1085/E1085</f>
        <v>0.71096774193548384</v>
      </c>
      <c r="H1085" s="3">
        <v>8900</v>
      </c>
      <c r="I1085" s="3">
        <f>F1085*H1085</f>
        <v>24519500</v>
      </c>
      <c r="J1085" s="3">
        <v>9225888</v>
      </c>
      <c r="K1085" s="3">
        <f>I1085+J1085</f>
        <v>33745388</v>
      </c>
      <c r="L1085" s="3">
        <v>18762208</v>
      </c>
      <c r="M1085" s="3">
        <f>K1085-L1085</f>
        <v>14983180</v>
      </c>
      <c r="N1085" s="3">
        <f>I1085/E1085</f>
        <v>6327.6129032258068</v>
      </c>
      <c r="O1085" s="3">
        <f>M1085/E1085</f>
        <v>3866.6270967741934</v>
      </c>
      <c r="P1085" s="18">
        <v>4.4000000000000004</v>
      </c>
      <c r="Q1085" s="2">
        <v>1</v>
      </c>
      <c r="R1085" s="3">
        <v>191</v>
      </c>
    </row>
    <row r="1086" spans="1:18" x14ac:dyDescent="0.2">
      <c r="A1086" s="2" t="s">
        <v>125</v>
      </c>
      <c r="B1086" s="2" t="s">
        <v>124</v>
      </c>
      <c r="C1086" s="2">
        <v>5</v>
      </c>
      <c r="D1086" s="13">
        <v>45689</v>
      </c>
      <c r="E1086" s="3">
        <v>3500</v>
      </c>
      <c r="F1086" s="3">
        <v>2492</v>
      </c>
      <c r="G1086" s="17">
        <f>F1086/E1086</f>
        <v>0.71199999999999997</v>
      </c>
      <c r="H1086" s="3">
        <v>9220</v>
      </c>
      <c r="I1086" s="3">
        <f>F1086*H1086</f>
        <v>22976240</v>
      </c>
      <c r="J1086" s="3">
        <v>9163080</v>
      </c>
      <c r="K1086" s="3">
        <f>I1086+J1086</f>
        <v>32139320</v>
      </c>
      <c r="L1086" s="3">
        <v>17626985</v>
      </c>
      <c r="M1086" s="3">
        <f>K1086-L1086</f>
        <v>14512335</v>
      </c>
      <c r="N1086" s="3">
        <f>I1086/E1086</f>
        <v>6564.64</v>
      </c>
      <c r="O1086" s="3">
        <f>M1086/E1086</f>
        <v>4146.3814285714288</v>
      </c>
      <c r="P1086" s="18">
        <v>4.5999999999999996</v>
      </c>
      <c r="Q1086" s="2">
        <v>1</v>
      </c>
      <c r="R1086" s="3">
        <v>185</v>
      </c>
    </row>
    <row r="1087" spans="1:18" x14ac:dyDescent="0.2">
      <c r="A1087" s="2" t="s">
        <v>125</v>
      </c>
      <c r="B1087" s="2" t="s">
        <v>124</v>
      </c>
      <c r="C1087" s="2">
        <v>5</v>
      </c>
      <c r="D1087" s="13">
        <v>45717</v>
      </c>
      <c r="E1087" s="3">
        <v>3875</v>
      </c>
      <c r="F1087" s="3">
        <v>2335</v>
      </c>
      <c r="G1087" s="17">
        <f>F1087/E1087</f>
        <v>0.60258064516129028</v>
      </c>
      <c r="H1087" s="3">
        <v>6970</v>
      </c>
      <c r="I1087" s="3">
        <f>F1087*H1087</f>
        <v>16274950</v>
      </c>
      <c r="J1087" s="3">
        <v>5545039</v>
      </c>
      <c r="K1087" s="3">
        <f>I1087+J1087</f>
        <v>21819989</v>
      </c>
      <c r="L1087" s="3">
        <v>15970898</v>
      </c>
      <c r="M1087" s="3">
        <f>K1087-L1087</f>
        <v>5849091</v>
      </c>
      <c r="N1087" s="3">
        <f>I1087/E1087</f>
        <v>4199.9870967741936</v>
      </c>
      <c r="O1087" s="3">
        <f>M1087/E1087</f>
        <v>1509.4428387096775</v>
      </c>
      <c r="P1087" s="18">
        <v>4.5</v>
      </c>
      <c r="Q1087" s="2">
        <v>1</v>
      </c>
      <c r="R1087" s="3">
        <v>193</v>
      </c>
    </row>
    <row r="1088" spans="1:18" x14ac:dyDescent="0.2">
      <c r="A1088" s="2" t="s">
        <v>125</v>
      </c>
      <c r="B1088" s="2" t="s">
        <v>124</v>
      </c>
      <c r="C1088" s="2">
        <v>5</v>
      </c>
      <c r="D1088" s="13">
        <v>45748</v>
      </c>
      <c r="E1088" s="3">
        <v>3750</v>
      </c>
      <c r="F1088" s="3">
        <v>2316</v>
      </c>
      <c r="G1088" s="17">
        <f>F1088/E1088</f>
        <v>0.61760000000000004</v>
      </c>
      <c r="H1088" s="3">
        <v>7260</v>
      </c>
      <c r="I1088" s="3">
        <f>F1088*H1088</f>
        <v>16814160</v>
      </c>
      <c r="J1088" s="3">
        <v>5933270</v>
      </c>
      <c r="K1088" s="3">
        <f>I1088+J1088</f>
        <v>22747430</v>
      </c>
      <c r="L1088" s="3">
        <v>15869426</v>
      </c>
      <c r="M1088" s="3">
        <f>K1088-L1088</f>
        <v>6878004</v>
      </c>
      <c r="N1088" s="3">
        <f>I1088/E1088</f>
        <v>4483.7759999999998</v>
      </c>
      <c r="O1088" s="3">
        <f>M1088/E1088</f>
        <v>1834.1343999999999</v>
      </c>
      <c r="P1088" s="18">
        <v>4.4000000000000004</v>
      </c>
      <c r="Q1088" s="2">
        <v>3</v>
      </c>
      <c r="R1088" s="3">
        <v>196</v>
      </c>
    </row>
    <row r="1089" spans="1:18" x14ac:dyDescent="0.2">
      <c r="A1089" s="2" t="s">
        <v>125</v>
      </c>
      <c r="B1089" s="2" t="s">
        <v>124</v>
      </c>
      <c r="C1089" s="2">
        <v>5</v>
      </c>
      <c r="D1089" s="13">
        <v>45778</v>
      </c>
      <c r="E1089" s="3">
        <v>3875</v>
      </c>
      <c r="F1089" s="3">
        <v>2374</v>
      </c>
      <c r="G1089" s="17">
        <f>F1089/E1089</f>
        <v>0.61264516129032254</v>
      </c>
      <c r="H1089" s="3">
        <v>7200</v>
      </c>
      <c r="I1089" s="3">
        <f>F1089*H1089</f>
        <v>17092800</v>
      </c>
      <c r="J1089" s="3">
        <v>7116818</v>
      </c>
      <c r="K1089" s="3">
        <f>I1089+J1089</f>
        <v>24209618</v>
      </c>
      <c r="L1089" s="3">
        <v>16127703</v>
      </c>
      <c r="M1089" s="3">
        <f>K1089-L1089</f>
        <v>8081915</v>
      </c>
      <c r="N1089" s="3">
        <f>I1089/E1089</f>
        <v>4411.0451612903225</v>
      </c>
      <c r="O1089" s="3">
        <f>M1089/E1089</f>
        <v>2085.6554838709676</v>
      </c>
      <c r="P1089" s="18">
        <v>4.7</v>
      </c>
      <c r="Q1089" s="2">
        <v>4</v>
      </c>
      <c r="R1089" s="3">
        <v>183</v>
      </c>
    </row>
    <row r="1090" spans="1:18" x14ac:dyDescent="0.2">
      <c r="A1090" s="2" t="s">
        <v>125</v>
      </c>
      <c r="B1090" s="2" t="s">
        <v>124</v>
      </c>
      <c r="C1090" s="2">
        <v>5</v>
      </c>
      <c r="D1090" s="13">
        <v>45809</v>
      </c>
      <c r="E1090" s="3">
        <v>3750</v>
      </c>
      <c r="F1090" s="3">
        <v>1604</v>
      </c>
      <c r="G1090" s="17">
        <f>F1090/E1090</f>
        <v>0.42773333333333335</v>
      </c>
      <c r="H1090" s="3">
        <v>5630</v>
      </c>
      <c r="I1090" s="3">
        <f>F1090*H1090</f>
        <v>9030520</v>
      </c>
      <c r="J1090" s="3">
        <v>2385194</v>
      </c>
      <c r="K1090" s="3">
        <f>I1090+J1090</f>
        <v>11415714</v>
      </c>
      <c r="L1090" s="3">
        <v>11938338</v>
      </c>
      <c r="M1090" s="3">
        <f>K1090-L1090</f>
        <v>-522624</v>
      </c>
      <c r="N1090" s="3">
        <f>I1090/E1090</f>
        <v>2408.1386666666667</v>
      </c>
      <c r="O1090" s="3">
        <f>M1090/E1090</f>
        <v>-139.3664</v>
      </c>
      <c r="P1090" s="18">
        <v>4.5</v>
      </c>
      <c r="Q1090" s="2">
        <v>1</v>
      </c>
      <c r="R1090" s="3">
        <v>184</v>
      </c>
    </row>
    <row r="1091" spans="1:18" x14ac:dyDescent="0.2">
      <c r="A1091" s="2" t="s">
        <v>125</v>
      </c>
      <c r="B1091" s="2" t="s">
        <v>124</v>
      </c>
      <c r="C1091" s="2">
        <v>5</v>
      </c>
      <c r="D1091" s="13">
        <v>45839</v>
      </c>
      <c r="E1091" s="3">
        <v>3875</v>
      </c>
      <c r="F1091" s="3">
        <v>1765</v>
      </c>
      <c r="G1091" s="17">
        <f>F1091/E1091</f>
        <v>0.45548387096774196</v>
      </c>
      <c r="H1091" s="3">
        <v>5860</v>
      </c>
      <c r="I1091" s="3">
        <f>F1091*H1091</f>
        <v>10342900</v>
      </c>
      <c r="J1091" s="3">
        <v>4028057</v>
      </c>
      <c r="K1091" s="3">
        <f>I1091+J1091</f>
        <v>14370957</v>
      </c>
      <c r="L1091" s="3">
        <v>12996414</v>
      </c>
      <c r="M1091" s="3">
        <f>K1091-L1091</f>
        <v>1374543</v>
      </c>
      <c r="N1091" s="3">
        <f>I1091/E1091</f>
        <v>2669.1354838709676</v>
      </c>
      <c r="O1091" s="3">
        <f>M1091/E1091</f>
        <v>354.72077419354838</v>
      </c>
      <c r="P1091" s="18">
        <v>4.5</v>
      </c>
      <c r="Q1091" s="2">
        <v>3</v>
      </c>
      <c r="R1091" s="3">
        <v>195</v>
      </c>
    </row>
    <row r="1092" spans="1:18" x14ac:dyDescent="0.2">
      <c r="A1092" s="2" t="s">
        <v>125</v>
      </c>
      <c r="B1092" s="2" t="s">
        <v>124</v>
      </c>
      <c r="C1092" s="2">
        <v>5</v>
      </c>
      <c r="D1092" s="13">
        <v>45870</v>
      </c>
      <c r="E1092" s="3">
        <v>3875</v>
      </c>
      <c r="F1092" s="3">
        <v>1782</v>
      </c>
      <c r="G1092" s="17">
        <f>F1092/E1092</f>
        <v>0.45987096774193548</v>
      </c>
      <c r="H1092" s="3">
        <v>5910</v>
      </c>
      <c r="I1092" s="3">
        <f>F1092*H1092</f>
        <v>10531620</v>
      </c>
      <c r="J1092" s="3">
        <v>3138109</v>
      </c>
      <c r="K1092" s="3">
        <f>I1092+J1092</f>
        <v>13669729</v>
      </c>
      <c r="L1092" s="3">
        <v>12451629</v>
      </c>
      <c r="M1092" s="3">
        <f>K1092-L1092</f>
        <v>1218100</v>
      </c>
      <c r="N1092" s="3">
        <f>I1092/E1092</f>
        <v>2717.8374193548389</v>
      </c>
      <c r="O1092" s="3">
        <f>M1092/E1092</f>
        <v>314.34838709677422</v>
      </c>
      <c r="P1092" s="18">
        <v>4.4000000000000004</v>
      </c>
      <c r="Q1092" s="2">
        <v>0</v>
      </c>
      <c r="R1092" s="3">
        <v>186</v>
      </c>
    </row>
    <row r="1093" spans="1:18" x14ac:dyDescent="0.2">
      <c r="A1093" s="2" t="s">
        <v>125</v>
      </c>
      <c r="B1093" s="2" t="s">
        <v>124</v>
      </c>
      <c r="C1093" s="2">
        <v>5</v>
      </c>
      <c r="D1093" s="13">
        <v>45901</v>
      </c>
      <c r="E1093" s="3">
        <v>3750</v>
      </c>
      <c r="F1093" s="3">
        <v>1663</v>
      </c>
      <c r="G1093" s="17">
        <f>F1093/E1093</f>
        <v>0.44346666666666668</v>
      </c>
      <c r="H1093" s="3">
        <v>5730</v>
      </c>
      <c r="I1093" s="3">
        <f>F1093*H1093</f>
        <v>9528990</v>
      </c>
      <c r="J1093" s="3">
        <v>3640328</v>
      </c>
      <c r="K1093" s="3">
        <f>I1093+J1093</f>
        <v>13169318</v>
      </c>
      <c r="L1093" s="3">
        <v>11750772</v>
      </c>
      <c r="M1093" s="3">
        <f>K1093-L1093</f>
        <v>1418546</v>
      </c>
      <c r="N1093" s="3">
        <f>I1093/E1093</f>
        <v>2541.0639999999999</v>
      </c>
      <c r="O1093" s="3">
        <f>M1093/E1093</f>
        <v>378.27893333333333</v>
      </c>
      <c r="P1093" s="18">
        <v>4.5999999999999996</v>
      </c>
      <c r="Q1093" s="2">
        <v>0</v>
      </c>
      <c r="R1093" s="3">
        <v>194</v>
      </c>
    </row>
    <row r="1094" spans="1:18" x14ac:dyDescent="0.2">
      <c r="A1094" s="2" t="s">
        <v>125</v>
      </c>
      <c r="B1094" s="2" t="s">
        <v>124</v>
      </c>
      <c r="C1094" s="2">
        <v>5</v>
      </c>
      <c r="D1094" s="13">
        <v>45931</v>
      </c>
      <c r="E1094" s="3">
        <v>3875</v>
      </c>
      <c r="F1094" s="3">
        <v>2962</v>
      </c>
      <c r="G1094" s="17">
        <f>F1094/E1094</f>
        <v>0.76438709677419359</v>
      </c>
      <c r="H1094" s="3">
        <v>9320</v>
      </c>
      <c r="I1094" s="3">
        <f>F1094*H1094</f>
        <v>27605840</v>
      </c>
      <c r="J1094" s="3">
        <v>7007670</v>
      </c>
      <c r="K1094" s="3">
        <f>I1094+J1094</f>
        <v>34613510</v>
      </c>
      <c r="L1094" s="3">
        <v>19048394</v>
      </c>
      <c r="M1094" s="3">
        <f>K1094-L1094</f>
        <v>15565116</v>
      </c>
      <c r="N1094" s="3">
        <f>I1094/E1094</f>
        <v>7124.0877419354838</v>
      </c>
      <c r="O1094" s="3">
        <f>M1094/E1094</f>
        <v>4016.8041290322581</v>
      </c>
      <c r="P1094" s="18">
        <v>4.7</v>
      </c>
      <c r="Q1094" s="2">
        <v>0</v>
      </c>
      <c r="R1094" s="3">
        <v>182</v>
      </c>
    </row>
    <row r="1095" spans="1:18" x14ac:dyDescent="0.2">
      <c r="A1095" s="2" t="s">
        <v>125</v>
      </c>
      <c r="B1095" s="2" t="s">
        <v>124</v>
      </c>
      <c r="C1095" s="2">
        <v>5</v>
      </c>
      <c r="D1095" s="13">
        <v>45962</v>
      </c>
      <c r="E1095" s="3">
        <v>3750</v>
      </c>
      <c r="F1095" s="3">
        <v>2667</v>
      </c>
      <c r="G1095" s="17">
        <f>F1095/E1095</f>
        <v>0.71120000000000005</v>
      </c>
      <c r="H1095" s="3">
        <v>9260</v>
      </c>
      <c r="I1095" s="3">
        <f>F1095*H1095</f>
        <v>24696420</v>
      </c>
      <c r="J1095" s="3">
        <v>10189186</v>
      </c>
      <c r="K1095" s="3">
        <f>I1095+J1095</f>
        <v>34885606</v>
      </c>
      <c r="L1095" s="3">
        <v>19412862</v>
      </c>
      <c r="M1095" s="3">
        <f>K1095-L1095</f>
        <v>15472744</v>
      </c>
      <c r="N1095" s="3">
        <f>I1095/E1095</f>
        <v>6585.7120000000004</v>
      </c>
      <c r="O1095" s="3">
        <f>M1095/E1095</f>
        <v>4126.065066666667</v>
      </c>
      <c r="P1095" s="18">
        <v>4.7</v>
      </c>
      <c r="Q1095" s="2">
        <v>1</v>
      </c>
      <c r="R1095" s="3">
        <v>182</v>
      </c>
    </row>
    <row r="1096" spans="1:18" x14ac:dyDescent="0.2">
      <c r="A1096" s="2" t="s">
        <v>125</v>
      </c>
      <c r="B1096" s="2" t="s">
        <v>124</v>
      </c>
      <c r="C1096" s="2">
        <v>5</v>
      </c>
      <c r="D1096" s="13">
        <v>45992</v>
      </c>
      <c r="E1096" s="3">
        <v>3875</v>
      </c>
      <c r="F1096" s="3">
        <v>2837</v>
      </c>
      <c r="G1096" s="17">
        <f>F1096/E1096</f>
        <v>0.73212903225806447</v>
      </c>
      <c r="H1096" s="3">
        <v>9040</v>
      </c>
      <c r="I1096" s="3">
        <f>F1096*H1096</f>
        <v>25646480</v>
      </c>
      <c r="J1096" s="3">
        <v>6680770</v>
      </c>
      <c r="K1096" s="3">
        <f>I1096+J1096</f>
        <v>32327250</v>
      </c>
      <c r="L1096" s="3">
        <v>19761286</v>
      </c>
      <c r="M1096" s="3">
        <f>K1096-L1096</f>
        <v>12565964</v>
      </c>
      <c r="N1096" s="3">
        <f>I1096/E1096</f>
        <v>6618.4464516129028</v>
      </c>
      <c r="O1096" s="3">
        <f>M1096/E1096</f>
        <v>3242.8294193548386</v>
      </c>
      <c r="P1096" s="18">
        <v>4.5999999999999996</v>
      </c>
      <c r="Q1096" s="2">
        <v>1</v>
      </c>
      <c r="R1096" s="3">
        <v>181</v>
      </c>
    </row>
    <row r="1097" spans="1:18" x14ac:dyDescent="0.2">
      <c r="A1097" s="2" t="s">
        <v>125</v>
      </c>
      <c r="B1097" s="2" t="s">
        <v>124</v>
      </c>
      <c r="C1097" s="2">
        <v>5</v>
      </c>
      <c r="D1097" s="13">
        <v>46023</v>
      </c>
      <c r="E1097" s="3">
        <v>3875</v>
      </c>
      <c r="F1097" s="3">
        <v>2834</v>
      </c>
      <c r="G1097" s="17">
        <f>F1097/E1097</f>
        <v>0.73135483870967744</v>
      </c>
      <c r="H1097" s="3">
        <v>9110</v>
      </c>
      <c r="I1097" s="3">
        <f>F1097*H1097</f>
        <v>25817740</v>
      </c>
      <c r="J1097" s="3">
        <v>10202206</v>
      </c>
      <c r="K1097" s="3">
        <f>I1097+J1097</f>
        <v>36019946</v>
      </c>
      <c r="L1097" s="3">
        <v>20816879</v>
      </c>
      <c r="M1097" s="3">
        <f>K1097-L1097</f>
        <v>15203067</v>
      </c>
      <c r="N1097" s="3">
        <f>I1097/E1097</f>
        <v>6662.6425806451616</v>
      </c>
      <c r="O1097" s="3">
        <f>M1097/E1097</f>
        <v>3923.3721290322583</v>
      </c>
      <c r="P1097" s="18">
        <v>4.3</v>
      </c>
      <c r="Q1097" s="2">
        <v>3</v>
      </c>
      <c r="R1097" s="3">
        <v>194</v>
      </c>
    </row>
    <row r="1098" spans="1:18" x14ac:dyDescent="0.2">
      <c r="A1098" s="2" t="s">
        <v>125</v>
      </c>
      <c r="B1098" s="2" t="s">
        <v>124</v>
      </c>
      <c r="C1098" s="2">
        <v>5</v>
      </c>
      <c r="D1098" s="13">
        <v>46054</v>
      </c>
      <c r="E1098" s="3">
        <v>3500</v>
      </c>
      <c r="F1098" s="3">
        <v>2632</v>
      </c>
      <c r="G1098" s="17">
        <f>F1098/E1098</f>
        <v>0.752</v>
      </c>
      <c r="H1098" s="3">
        <v>9560</v>
      </c>
      <c r="I1098" s="3">
        <f>F1098*H1098</f>
        <v>25161920</v>
      </c>
      <c r="J1098" s="3">
        <v>8371924</v>
      </c>
      <c r="K1098" s="3">
        <f>I1098+J1098</f>
        <v>33533844</v>
      </c>
      <c r="L1098" s="3">
        <v>18718876</v>
      </c>
      <c r="M1098" s="3">
        <f>K1098-L1098</f>
        <v>14814968</v>
      </c>
      <c r="N1098" s="3">
        <f>I1098/E1098</f>
        <v>7189.12</v>
      </c>
      <c r="O1098" s="3">
        <f>M1098/E1098</f>
        <v>4232.848</v>
      </c>
      <c r="P1098" s="18">
        <v>4.4000000000000004</v>
      </c>
      <c r="Q1098" s="2">
        <v>2</v>
      </c>
      <c r="R1098" s="3">
        <v>196</v>
      </c>
    </row>
    <row r="1099" spans="1:18" x14ac:dyDescent="0.2">
      <c r="A1099" s="2" t="s">
        <v>125</v>
      </c>
      <c r="B1099" s="2" t="s">
        <v>124</v>
      </c>
      <c r="C1099" s="2">
        <v>5</v>
      </c>
      <c r="D1099" s="13">
        <v>46082</v>
      </c>
      <c r="E1099" s="3">
        <v>3875</v>
      </c>
      <c r="F1099" s="3">
        <v>2295</v>
      </c>
      <c r="G1099" s="17">
        <f>F1099/E1099</f>
        <v>0.59225806451612906</v>
      </c>
      <c r="H1099" s="3">
        <v>7340</v>
      </c>
      <c r="I1099" s="3">
        <f>F1099*H1099</f>
        <v>16845300</v>
      </c>
      <c r="J1099" s="3">
        <v>4342849</v>
      </c>
      <c r="K1099" s="3">
        <f>I1099+J1099</f>
        <v>21188149</v>
      </c>
      <c r="L1099" s="3">
        <v>15671865</v>
      </c>
      <c r="M1099" s="3">
        <f>K1099-L1099</f>
        <v>5516284</v>
      </c>
      <c r="N1099" s="3">
        <f>I1099/E1099</f>
        <v>4347.1741935483869</v>
      </c>
      <c r="O1099" s="3">
        <f>M1099/E1099</f>
        <v>1423.5571612903225</v>
      </c>
      <c r="P1099" s="18">
        <v>4.4000000000000004</v>
      </c>
      <c r="Q1099" s="2">
        <v>4</v>
      </c>
      <c r="R1099" s="3">
        <v>181</v>
      </c>
    </row>
    <row r="1100" spans="1:18" x14ac:dyDescent="0.2">
      <c r="A1100" s="2" t="s">
        <v>125</v>
      </c>
      <c r="B1100" s="2" t="s">
        <v>124</v>
      </c>
      <c r="C1100" s="2">
        <v>5</v>
      </c>
      <c r="D1100" s="13">
        <v>46113</v>
      </c>
      <c r="E1100" s="3">
        <v>3750</v>
      </c>
      <c r="F1100" s="3">
        <v>2447</v>
      </c>
      <c r="G1100" s="17">
        <f>F1100/E1100</f>
        <v>0.6525333333333333</v>
      </c>
      <c r="H1100" s="3">
        <v>7840</v>
      </c>
      <c r="I1100" s="3">
        <f>F1100*H1100</f>
        <v>19184480</v>
      </c>
      <c r="J1100" s="3">
        <v>5861784</v>
      </c>
      <c r="K1100" s="3">
        <f>I1100+J1100</f>
        <v>25046264</v>
      </c>
      <c r="L1100" s="3">
        <v>15909752</v>
      </c>
      <c r="M1100" s="3">
        <f>K1100-L1100</f>
        <v>9136512</v>
      </c>
      <c r="N1100" s="3">
        <f>I1100/E1100</f>
        <v>5115.8613333333333</v>
      </c>
      <c r="O1100" s="3">
        <f>M1100/E1100</f>
        <v>2436.4032000000002</v>
      </c>
      <c r="P1100" s="18">
        <v>4.5</v>
      </c>
      <c r="Q1100" s="2">
        <v>2</v>
      </c>
      <c r="R1100" s="3">
        <v>194</v>
      </c>
    </row>
    <row r="1101" spans="1:18" x14ac:dyDescent="0.2">
      <c r="A1101" s="2" t="s">
        <v>125</v>
      </c>
      <c r="B1101" s="2" t="s">
        <v>124</v>
      </c>
      <c r="C1101" s="2">
        <v>5</v>
      </c>
      <c r="D1101" s="13">
        <v>46143</v>
      </c>
      <c r="E1101" s="3">
        <v>3875</v>
      </c>
      <c r="F1101" s="3">
        <v>2546</v>
      </c>
      <c r="G1101" s="17">
        <f>F1101/E1101</f>
        <v>0.65703225806451615</v>
      </c>
      <c r="H1101" s="3">
        <v>7580</v>
      </c>
      <c r="I1101" s="3">
        <f>F1101*H1101</f>
        <v>19298680</v>
      </c>
      <c r="J1101" s="3">
        <v>6702345</v>
      </c>
      <c r="K1101" s="3">
        <f>I1101+J1101</f>
        <v>26001025</v>
      </c>
      <c r="L1101" s="3">
        <v>16046895</v>
      </c>
      <c r="M1101" s="3">
        <f>K1101-L1101</f>
        <v>9954130</v>
      </c>
      <c r="N1101" s="3">
        <f>I1101/E1101</f>
        <v>4980.304516129032</v>
      </c>
      <c r="O1101" s="3">
        <f>M1101/E1101</f>
        <v>2568.807741935484</v>
      </c>
      <c r="P1101" s="18">
        <v>5</v>
      </c>
      <c r="Q1101" s="2">
        <v>1</v>
      </c>
      <c r="R1101" s="3">
        <v>181</v>
      </c>
    </row>
    <row r="1102" spans="1:18" x14ac:dyDescent="0.2">
      <c r="A1102" s="2" t="s">
        <v>125</v>
      </c>
      <c r="B1102" s="2" t="s">
        <v>124</v>
      </c>
      <c r="C1102" s="2">
        <v>5</v>
      </c>
      <c r="D1102" s="13">
        <v>46174</v>
      </c>
      <c r="E1102" s="3">
        <v>3750</v>
      </c>
      <c r="F1102" s="3">
        <v>1716</v>
      </c>
      <c r="G1102" s="17">
        <f>F1102/E1102</f>
        <v>0.45760000000000001</v>
      </c>
      <c r="H1102" s="3">
        <v>5940</v>
      </c>
      <c r="I1102" s="3">
        <f>F1102*H1102</f>
        <v>10193040</v>
      </c>
      <c r="J1102" s="3">
        <v>3238442</v>
      </c>
      <c r="K1102" s="3">
        <f>I1102+J1102</f>
        <v>13431482</v>
      </c>
      <c r="L1102" s="3">
        <v>12517490</v>
      </c>
      <c r="M1102" s="3">
        <f>K1102-L1102</f>
        <v>913992</v>
      </c>
      <c r="N1102" s="3">
        <f>I1102/E1102</f>
        <v>2718.1439999999998</v>
      </c>
      <c r="O1102" s="3">
        <f>M1102/E1102</f>
        <v>243.7312</v>
      </c>
      <c r="P1102" s="18">
        <v>4.5999999999999996</v>
      </c>
      <c r="Q1102" s="2">
        <v>0</v>
      </c>
      <c r="R1102" s="3">
        <v>182</v>
      </c>
    </row>
    <row r="1103" spans="1:18" x14ac:dyDescent="0.2">
      <c r="A1103" s="2" t="s">
        <v>125</v>
      </c>
      <c r="B1103" s="2" t="s">
        <v>124</v>
      </c>
      <c r="C1103" s="2">
        <v>5</v>
      </c>
      <c r="D1103" s="13">
        <v>46204</v>
      </c>
      <c r="E1103" s="3">
        <v>3875</v>
      </c>
      <c r="F1103" s="3">
        <v>1939</v>
      </c>
      <c r="G1103" s="17">
        <f>F1103/E1103</f>
        <v>0.50038709677419357</v>
      </c>
      <c r="H1103" s="3">
        <v>6330</v>
      </c>
      <c r="I1103" s="3">
        <f>F1103*H1103</f>
        <v>12273870</v>
      </c>
      <c r="J1103" s="3">
        <v>3206049</v>
      </c>
      <c r="K1103" s="3">
        <f>I1103+J1103</f>
        <v>15479919</v>
      </c>
      <c r="L1103" s="3">
        <v>12733552</v>
      </c>
      <c r="M1103" s="3">
        <f>K1103-L1103</f>
        <v>2746367</v>
      </c>
      <c r="N1103" s="3">
        <f>I1103/E1103</f>
        <v>3167.4503225806452</v>
      </c>
      <c r="O1103" s="3">
        <f>M1103/E1103</f>
        <v>708.73987096774192</v>
      </c>
      <c r="P1103" s="18">
        <v>4.4000000000000004</v>
      </c>
      <c r="Q1103" s="2">
        <v>5</v>
      </c>
      <c r="R1103" s="3">
        <v>182</v>
      </c>
    </row>
    <row r="1104" spans="1:18" x14ac:dyDescent="0.2">
      <c r="A1104" s="2" t="s">
        <v>125</v>
      </c>
      <c r="B1104" s="2" t="s">
        <v>124</v>
      </c>
      <c r="C1104" s="2">
        <v>5</v>
      </c>
      <c r="D1104" s="13">
        <v>46235</v>
      </c>
      <c r="E1104" s="3">
        <v>3875</v>
      </c>
      <c r="F1104" s="3">
        <v>1754</v>
      </c>
      <c r="G1104" s="17">
        <f>F1104/E1104</f>
        <v>0.45264516129032256</v>
      </c>
      <c r="H1104" s="3">
        <v>6140</v>
      </c>
      <c r="I1104" s="3">
        <f>F1104*H1104</f>
        <v>10769560</v>
      </c>
      <c r="J1104" s="3">
        <v>4749899</v>
      </c>
      <c r="K1104" s="3">
        <f>I1104+J1104</f>
        <v>15519459</v>
      </c>
      <c r="L1104" s="3">
        <v>13466977</v>
      </c>
      <c r="M1104" s="3">
        <f>K1104-L1104</f>
        <v>2052482</v>
      </c>
      <c r="N1104" s="3">
        <f>I1104/E1104</f>
        <v>2779.2412903225804</v>
      </c>
      <c r="O1104" s="3">
        <f>M1104/E1104</f>
        <v>529.67277419354843</v>
      </c>
      <c r="P1104" s="18">
        <v>4.7</v>
      </c>
      <c r="Q1104" s="2">
        <v>3</v>
      </c>
      <c r="R1104" s="3">
        <v>188</v>
      </c>
    </row>
    <row r="1105" spans="1:18" x14ac:dyDescent="0.2">
      <c r="A1105" s="2" t="s">
        <v>125</v>
      </c>
      <c r="B1105" s="2" t="s">
        <v>124</v>
      </c>
      <c r="C1105" s="2">
        <v>5</v>
      </c>
      <c r="D1105" s="13">
        <v>46266</v>
      </c>
      <c r="E1105" s="3">
        <v>3750</v>
      </c>
      <c r="F1105" s="3">
        <v>1814</v>
      </c>
      <c r="G1105" s="17">
        <f>F1105/E1105</f>
        <v>0.48373333333333335</v>
      </c>
      <c r="H1105" s="3">
        <v>6000</v>
      </c>
      <c r="I1105" s="3">
        <f>F1105*H1105</f>
        <v>10884000</v>
      </c>
      <c r="J1105" s="3">
        <v>4845977</v>
      </c>
      <c r="K1105" s="3">
        <f>I1105+J1105</f>
        <v>15729977</v>
      </c>
      <c r="L1105" s="3">
        <v>12870203</v>
      </c>
      <c r="M1105" s="3">
        <f>K1105-L1105</f>
        <v>2859774</v>
      </c>
      <c r="N1105" s="3">
        <f>I1105/E1105</f>
        <v>2902.4</v>
      </c>
      <c r="O1105" s="3">
        <f>M1105/E1105</f>
        <v>762.60640000000001</v>
      </c>
      <c r="P1105" s="18">
        <v>4.5999999999999996</v>
      </c>
      <c r="Q1105" s="2">
        <v>0</v>
      </c>
      <c r="R1105" s="3">
        <v>191</v>
      </c>
    </row>
    <row r="1106" spans="1:18" x14ac:dyDescent="0.2">
      <c r="A1106" s="2" t="s">
        <v>127</v>
      </c>
      <c r="B1106" s="2" t="s">
        <v>124</v>
      </c>
      <c r="C1106" s="2">
        <v>4</v>
      </c>
      <c r="D1106" s="13">
        <v>45566</v>
      </c>
      <c r="E1106" s="3">
        <v>3317</v>
      </c>
      <c r="F1106" s="3">
        <v>2510</v>
      </c>
      <c r="G1106" s="17">
        <f>F1106/E1106</f>
        <v>0.75670786855592398</v>
      </c>
      <c r="H1106" s="3">
        <v>5260</v>
      </c>
      <c r="I1106" s="3">
        <f>F1106*H1106</f>
        <v>13202600</v>
      </c>
      <c r="J1106" s="3">
        <v>3088438</v>
      </c>
      <c r="K1106" s="3">
        <f>I1106+J1106</f>
        <v>16291038</v>
      </c>
      <c r="L1106" s="3">
        <v>9499797</v>
      </c>
      <c r="M1106" s="3">
        <f>K1106-L1106</f>
        <v>6791241</v>
      </c>
      <c r="N1106" s="3">
        <f>I1106/E1106</f>
        <v>3980.2833886041603</v>
      </c>
      <c r="O1106" s="3">
        <f>M1106/E1106</f>
        <v>2047.4045824540246</v>
      </c>
      <c r="P1106" s="18">
        <v>4</v>
      </c>
      <c r="Q1106" s="2">
        <v>1</v>
      </c>
      <c r="R1106" s="3">
        <v>111</v>
      </c>
    </row>
    <row r="1107" spans="1:18" x14ac:dyDescent="0.2">
      <c r="A1107" s="2" t="s">
        <v>127</v>
      </c>
      <c r="B1107" s="2" t="s">
        <v>124</v>
      </c>
      <c r="C1107" s="2">
        <v>4</v>
      </c>
      <c r="D1107" s="13">
        <v>45597</v>
      </c>
      <c r="E1107" s="3">
        <v>3210</v>
      </c>
      <c r="F1107" s="3">
        <v>2474</v>
      </c>
      <c r="G1107" s="17">
        <f>F1107/E1107</f>
        <v>0.77071651090342674</v>
      </c>
      <c r="H1107" s="3">
        <v>5130</v>
      </c>
      <c r="I1107" s="3">
        <f>F1107*H1107</f>
        <v>12691620</v>
      </c>
      <c r="J1107" s="3">
        <v>5371268</v>
      </c>
      <c r="K1107" s="3">
        <f>I1107+J1107</f>
        <v>18062888</v>
      </c>
      <c r="L1107" s="3">
        <v>10166166</v>
      </c>
      <c r="M1107" s="3">
        <f>K1107-L1107</f>
        <v>7896722</v>
      </c>
      <c r="N1107" s="3">
        <f>I1107/E1107</f>
        <v>3953.7757009345796</v>
      </c>
      <c r="O1107" s="3">
        <f>M1107/E1107</f>
        <v>2460.0380062305294</v>
      </c>
      <c r="P1107" s="18">
        <v>3.5</v>
      </c>
      <c r="Q1107" s="2">
        <v>2</v>
      </c>
      <c r="R1107" s="3">
        <v>112</v>
      </c>
    </row>
    <row r="1108" spans="1:18" x14ac:dyDescent="0.2">
      <c r="A1108" s="2" t="s">
        <v>127</v>
      </c>
      <c r="B1108" s="2" t="s">
        <v>124</v>
      </c>
      <c r="C1108" s="2">
        <v>4</v>
      </c>
      <c r="D1108" s="13">
        <v>45627</v>
      </c>
      <c r="E1108" s="3">
        <v>3317</v>
      </c>
      <c r="F1108" s="3">
        <v>2602</v>
      </c>
      <c r="G1108" s="17">
        <f>F1108/E1108</f>
        <v>0.78444377449502567</v>
      </c>
      <c r="H1108" s="3">
        <v>5290</v>
      </c>
      <c r="I1108" s="3">
        <f>F1108*H1108</f>
        <v>13764580</v>
      </c>
      <c r="J1108" s="3">
        <v>3282694</v>
      </c>
      <c r="K1108" s="3">
        <f>I1108+J1108</f>
        <v>17047274</v>
      </c>
      <c r="L1108" s="3">
        <v>10116879</v>
      </c>
      <c r="M1108" s="3">
        <f>K1108-L1108</f>
        <v>6930395</v>
      </c>
      <c r="N1108" s="3">
        <f>I1108/E1108</f>
        <v>4149.7075670786853</v>
      </c>
      <c r="O1108" s="3">
        <f>M1108/E1108</f>
        <v>2089.3563460958699</v>
      </c>
      <c r="P1108" s="18">
        <v>3.6</v>
      </c>
      <c r="Q1108" s="2">
        <v>5</v>
      </c>
      <c r="R1108" s="3">
        <v>106</v>
      </c>
    </row>
    <row r="1109" spans="1:18" x14ac:dyDescent="0.2">
      <c r="A1109" s="2" t="s">
        <v>127</v>
      </c>
      <c r="B1109" s="2" t="s">
        <v>124</v>
      </c>
      <c r="C1109" s="2">
        <v>4</v>
      </c>
      <c r="D1109" s="13">
        <v>45658</v>
      </c>
      <c r="E1109" s="3">
        <v>3317</v>
      </c>
      <c r="F1109" s="3">
        <v>2589</v>
      </c>
      <c r="G1109" s="17">
        <f>F1109/E1109</f>
        <v>0.78052457039493517</v>
      </c>
      <c r="H1109" s="3">
        <v>5300</v>
      </c>
      <c r="I1109" s="3">
        <f>F1109*H1109</f>
        <v>13721700</v>
      </c>
      <c r="J1109" s="3">
        <v>5821837</v>
      </c>
      <c r="K1109" s="3">
        <f>I1109+J1109</f>
        <v>19543537</v>
      </c>
      <c r="L1109" s="3">
        <v>10724333</v>
      </c>
      <c r="M1109" s="3">
        <f>K1109-L1109</f>
        <v>8819204</v>
      </c>
      <c r="N1109" s="3">
        <f>I1109/E1109</f>
        <v>4136.7802230931566</v>
      </c>
      <c r="O1109" s="3">
        <f>M1109/E1109</f>
        <v>2658.7892674103105</v>
      </c>
      <c r="P1109" s="18">
        <v>4</v>
      </c>
      <c r="Q1109" s="2">
        <v>6</v>
      </c>
      <c r="R1109" s="3">
        <v>112</v>
      </c>
    </row>
    <row r="1110" spans="1:18" x14ac:dyDescent="0.2">
      <c r="A1110" s="2" t="s">
        <v>127</v>
      </c>
      <c r="B1110" s="2" t="s">
        <v>124</v>
      </c>
      <c r="C1110" s="2">
        <v>4</v>
      </c>
      <c r="D1110" s="13">
        <v>45689</v>
      </c>
      <c r="E1110" s="3">
        <v>2996</v>
      </c>
      <c r="F1110" s="3">
        <v>2340</v>
      </c>
      <c r="G1110" s="17">
        <f>F1110/E1110</f>
        <v>0.78104138851802407</v>
      </c>
      <c r="H1110" s="3">
        <v>5120</v>
      </c>
      <c r="I1110" s="3">
        <f>F1110*H1110</f>
        <v>11980800</v>
      </c>
      <c r="J1110" s="3">
        <v>3182165</v>
      </c>
      <c r="K1110" s="3">
        <f>I1110+J1110</f>
        <v>15162965</v>
      </c>
      <c r="L1110" s="3">
        <v>8414941</v>
      </c>
      <c r="M1110" s="3">
        <f>K1110-L1110</f>
        <v>6748024</v>
      </c>
      <c r="N1110" s="3">
        <f>I1110/E1110</f>
        <v>3998.9319092122832</v>
      </c>
      <c r="O1110" s="3">
        <f>M1110/E1110</f>
        <v>2252.3444592790388</v>
      </c>
      <c r="P1110" s="18">
        <v>3.8</v>
      </c>
      <c r="Q1110" s="2">
        <v>2</v>
      </c>
      <c r="R1110" s="3">
        <v>111</v>
      </c>
    </row>
    <row r="1111" spans="1:18" x14ac:dyDescent="0.2">
      <c r="A1111" s="2" t="s">
        <v>127</v>
      </c>
      <c r="B1111" s="2" t="s">
        <v>124</v>
      </c>
      <c r="C1111" s="2">
        <v>4</v>
      </c>
      <c r="D1111" s="13">
        <v>45717</v>
      </c>
      <c r="E1111" s="3">
        <v>3317</v>
      </c>
      <c r="F1111" s="3">
        <v>2274</v>
      </c>
      <c r="G1111" s="17">
        <f>F1111/E1111</f>
        <v>0.68555924027735904</v>
      </c>
      <c r="H1111" s="3">
        <v>4080</v>
      </c>
      <c r="I1111" s="3">
        <f>F1111*H1111</f>
        <v>9277920</v>
      </c>
      <c r="J1111" s="3">
        <v>3997565</v>
      </c>
      <c r="K1111" s="3">
        <f>I1111+J1111</f>
        <v>13275485</v>
      </c>
      <c r="L1111" s="3">
        <v>8356527</v>
      </c>
      <c r="M1111" s="3">
        <f>K1111-L1111</f>
        <v>4918958</v>
      </c>
      <c r="N1111" s="3">
        <f>I1111/E1111</f>
        <v>2797.0817003316251</v>
      </c>
      <c r="O1111" s="3">
        <f>M1111/E1111</f>
        <v>1482.9538739825143</v>
      </c>
      <c r="P1111" s="18">
        <v>3.9</v>
      </c>
      <c r="Q1111" s="2">
        <v>3</v>
      </c>
      <c r="R1111" s="3">
        <v>104</v>
      </c>
    </row>
    <row r="1112" spans="1:18" x14ac:dyDescent="0.2">
      <c r="A1112" s="2" t="s">
        <v>127</v>
      </c>
      <c r="B1112" s="2" t="s">
        <v>124</v>
      </c>
      <c r="C1112" s="2">
        <v>4</v>
      </c>
      <c r="D1112" s="13">
        <v>45748</v>
      </c>
      <c r="E1112" s="3">
        <v>3210</v>
      </c>
      <c r="F1112" s="3">
        <v>2010</v>
      </c>
      <c r="G1112" s="17">
        <f>F1112/E1112</f>
        <v>0.62616822429906538</v>
      </c>
      <c r="H1112" s="3">
        <v>4070</v>
      </c>
      <c r="I1112" s="3">
        <f>F1112*H1112</f>
        <v>8180700</v>
      </c>
      <c r="J1112" s="3">
        <v>3320694</v>
      </c>
      <c r="K1112" s="3">
        <f>I1112+J1112</f>
        <v>11501394</v>
      </c>
      <c r="L1112" s="3">
        <v>7480402</v>
      </c>
      <c r="M1112" s="3">
        <f>K1112-L1112</f>
        <v>4020992</v>
      </c>
      <c r="N1112" s="3">
        <f>I1112/E1112</f>
        <v>2548.5046728971961</v>
      </c>
      <c r="O1112" s="3">
        <f>M1112/E1112</f>
        <v>1252.6454828660437</v>
      </c>
      <c r="P1112" s="18">
        <v>3.7</v>
      </c>
      <c r="Q1112" s="2">
        <v>0</v>
      </c>
      <c r="R1112" s="3">
        <v>105</v>
      </c>
    </row>
    <row r="1113" spans="1:18" x14ac:dyDescent="0.2">
      <c r="A1113" s="2" t="s">
        <v>127</v>
      </c>
      <c r="B1113" s="2" t="s">
        <v>124</v>
      </c>
      <c r="C1113" s="2">
        <v>4</v>
      </c>
      <c r="D1113" s="13">
        <v>45778</v>
      </c>
      <c r="E1113" s="3">
        <v>3317</v>
      </c>
      <c r="F1113" s="3">
        <v>2028</v>
      </c>
      <c r="G1113" s="17">
        <f>F1113/E1113</f>
        <v>0.61139583961410915</v>
      </c>
      <c r="H1113" s="3">
        <v>4200</v>
      </c>
      <c r="I1113" s="3">
        <f>F1113*H1113</f>
        <v>8517600</v>
      </c>
      <c r="J1113" s="3">
        <v>3791560</v>
      </c>
      <c r="K1113" s="3">
        <f>I1113+J1113</f>
        <v>12309160</v>
      </c>
      <c r="L1113" s="3">
        <v>8480539</v>
      </c>
      <c r="M1113" s="3">
        <f>K1113-L1113</f>
        <v>3828621</v>
      </c>
      <c r="N1113" s="3">
        <f>I1113/E1113</f>
        <v>2567.8625263792583</v>
      </c>
      <c r="O1113" s="3">
        <f>M1113/E1113</f>
        <v>1154.2420862224901</v>
      </c>
      <c r="P1113" s="18">
        <v>3.8</v>
      </c>
      <c r="Q1113" s="2">
        <v>0</v>
      </c>
      <c r="R1113" s="3">
        <v>102</v>
      </c>
    </row>
    <row r="1114" spans="1:18" x14ac:dyDescent="0.2">
      <c r="A1114" s="2" t="s">
        <v>127</v>
      </c>
      <c r="B1114" s="2" t="s">
        <v>124</v>
      </c>
      <c r="C1114" s="2">
        <v>4</v>
      </c>
      <c r="D1114" s="13">
        <v>45809</v>
      </c>
      <c r="E1114" s="3">
        <v>3210</v>
      </c>
      <c r="F1114" s="3">
        <v>1670</v>
      </c>
      <c r="G1114" s="17">
        <f>F1114/E1114</f>
        <v>0.52024922118380057</v>
      </c>
      <c r="H1114" s="3">
        <v>3310</v>
      </c>
      <c r="I1114" s="3">
        <f>F1114*H1114</f>
        <v>5527700</v>
      </c>
      <c r="J1114" s="3">
        <v>1931649</v>
      </c>
      <c r="K1114" s="3">
        <f>I1114+J1114</f>
        <v>7459349</v>
      </c>
      <c r="L1114" s="3">
        <v>6564640</v>
      </c>
      <c r="M1114" s="3">
        <f>K1114-L1114</f>
        <v>894709</v>
      </c>
      <c r="N1114" s="3">
        <f>I1114/E1114</f>
        <v>1722.0249221183801</v>
      </c>
      <c r="O1114" s="3">
        <f>M1114/E1114</f>
        <v>278.72554517133955</v>
      </c>
      <c r="P1114" s="18">
        <v>3.6</v>
      </c>
      <c r="Q1114" s="2">
        <v>2</v>
      </c>
      <c r="R1114" s="3">
        <v>110</v>
      </c>
    </row>
    <row r="1115" spans="1:18" x14ac:dyDescent="0.2">
      <c r="A1115" s="2" t="s">
        <v>127</v>
      </c>
      <c r="B1115" s="2" t="s">
        <v>124</v>
      </c>
      <c r="C1115" s="2">
        <v>4</v>
      </c>
      <c r="D1115" s="13">
        <v>45839</v>
      </c>
      <c r="E1115" s="3">
        <v>3317</v>
      </c>
      <c r="F1115" s="3">
        <v>1675</v>
      </c>
      <c r="G1115" s="17">
        <f>F1115/E1115</f>
        <v>0.50497437443473014</v>
      </c>
      <c r="H1115" s="3">
        <v>3350</v>
      </c>
      <c r="I1115" s="3">
        <f>F1115*H1115</f>
        <v>5611250</v>
      </c>
      <c r="J1115" s="3">
        <v>1313027</v>
      </c>
      <c r="K1115" s="3">
        <f>I1115+J1115</f>
        <v>6924277</v>
      </c>
      <c r="L1115" s="3">
        <v>6607409</v>
      </c>
      <c r="M1115" s="3">
        <f>K1115-L1115</f>
        <v>316868</v>
      </c>
      <c r="N1115" s="3">
        <f>I1115/E1115</f>
        <v>1691.664154356346</v>
      </c>
      <c r="O1115" s="3">
        <f>M1115/E1115</f>
        <v>95.528489599035268</v>
      </c>
      <c r="P1115" s="18">
        <v>3.7</v>
      </c>
      <c r="Q1115" s="2">
        <v>3</v>
      </c>
      <c r="R1115" s="3">
        <v>108</v>
      </c>
    </row>
    <row r="1116" spans="1:18" x14ac:dyDescent="0.2">
      <c r="A1116" s="2" t="s">
        <v>127</v>
      </c>
      <c r="B1116" s="2" t="s">
        <v>124</v>
      </c>
      <c r="C1116" s="2">
        <v>4</v>
      </c>
      <c r="D1116" s="13">
        <v>45870</v>
      </c>
      <c r="E1116" s="3">
        <v>3317</v>
      </c>
      <c r="F1116" s="3">
        <v>1513</v>
      </c>
      <c r="G1116" s="17">
        <f>F1116/E1116</f>
        <v>0.45613506180283386</v>
      </c>
      <c r="H1116" s="3">
        <v>3440</v>
      </c>
      <c r="I1116" s="3">
        <f>F1116*H1116</f>
        <v>5204720</v>
      </c>
      <c r="J1116" s="3">
        <v>2326131</v>
      </c>
      <c r="K1116" s="3">
        <f>I1116+J1116</f>
        <v>7530851</v>
      </c>
      <c r="L1116" s="3">
        <v>6450234</v>
      </c>
      <c r="M1116" s="3">
        <f>K1116-L1116</f>
        <v>1080617</v>
      </c>
      <c r="N1116" s="3">
        <f>I1116/E1116</f>
        <v>1569.1046126017486</v>
      </c>
      <c r="O1116" s="3">
        <f>M1116/E1116</f>
        <v>325.78142900211031</v>
      </c>
      <c r="P1116" s="18">
        <v>3.9</v>
      </c>
      <c r="Q1116" s="2">
        <v>1</v>
      </c>
      <c r="R1116" s="3">
        <v>109</v>
      </c>
    </row>
    <row r="1117" spans="1:18" x14ac:dyDescent="0.2">
      <c r="A1117" s="2" t="s">
        <v>127</v>
      </c>
      <c r="B1117" s="2" t="s">
        <v>124</v>
      </c>
      <c r="C1117" s="2">
        <v>4</v>
      </c>
      <c r="D1117" s="13">
        <v>45901</v>
      </c>
      <c r="E1117" s="3">
        <v>3210</v>
      </c>
      <c r="F1117" s="3">
        <v>1624</v>
      </c>
      <c r="G1117" s="17">
        <f>F1117/E1117</f>
        <v>0.50591900311526483</v>
      </c>
      <c r="H1117" s="3">
        <v>3350</v>
      </c>
      <c r="I1117" s="3">
        <f>F1117*H1117</f>
        <v>5440400</v>
      </c>
      <c r="J1117" s="3">
        <v>1953558</v>
      </c>
      <c r="K1117" s="3">
        <f>I1117+J1117</f>
        <v>7393958</v>
      </c>
      <c r="L1117" s="3">
        <v>6150163</v>
      </c>
      <c r="M1117" s="3">
        <f>K1117-L1117</f>
        <v>1243795</v>
      </c>
      <c r="N1117" s="3">
        <f>I1117/E1117</f>
        <v>1694.8286604361372</v>
      </c>
      <c r="O1117" s="3">
        <f>M1117/E1117</f>
        <v>387.47507788161994</v>
      </c>
      <c r="P1117" s="18">
        <v>3.8</v>
      </c>
      <c r="Q1117" s="2">
        <v>0</v>
      </c>
      <c r="R1117" s="3">
        <v>109</v>
      </c>
    </row>
    <row r="1118" spans="1:18" x14ac:dyDescent="0.2">
      <c r="A1118" s="2" t="s">
        <v>127</v>
      </c>
      <c r="B1118" s="2" t="s">
        <v>124</v>
      </c>
      <c r="C1118" s="2">
        <v>4</v>
      </c>
      <c r="D1118" s="13">
        <v>45931</v>
      </c>
      <c r="E1118" s="3">
        <v>3317</v>
      </c>
      <c r="F1118" s="3">
        <v>2753</v>
      </c>
      <c r="G1118" s="17">
        <f>F1118/E1118</f>
        <v>0.82996683750376843</v>
      </c>
      <c r="H1118" s="3">
        <v>5580</v>
      </c>
      <c r="I1118" s="3">
        <f>F1118*H1118</f>
        <v>15361740</v>
      </c>
      <c r="J1118" s="3">
        <v>5122356</v>
      </c>
      <c r="K1118" s="3">
        <f>I1118+J1118</f>
        <v>20484096</v>
      </c>
      <c r="L1118" s="3">
        <v>10884015</v>
      </c>
      <c r="M1118" s="3">
        <f>K1118-L1118</f>
        <v>9600081</v>
      </c>
      <c r="N1118" s="3">
        <f>I1118/E1118</f>
        <v>4631.2149532710282</v>
      </c>
      <c r="O1118" s="3">
        <f>M1118/E1118</f>
        <v>2894.2059089538739</v>
      </c>
      <c r="P1118" s="18">
        <v>3.9</v>
      </c>
      <c r="Q1118" s="2">
        <v>4</v>
      </c>
      <c r="R1118" s="3">
        <v>103</v>
      </c>
    </row>
    <row r="1119" spans="1:18" x14ac:dyDescent="0.2">
      <c r="A1119" s="2" t="s">
        <v>127</v>
      </c>
      <c r="B1119" s="2" t="s">
        <v>124</v>
      </c>
      <c r="C1119" s="2">
        <v>4</v>
      </c>
      <c r="D1119" s="13">
        <v>45962</v>
      </c>
      <c r="E1119" s="3">
        <v>3210</v>
      </c>
      <c r="F1119" s="3">
        <v>2416</v>
      </c>
      <c r="G1119" s="17">
        <f>F1119/E1119</f>
        <v>0.75264797507788161</v>
      </c>
      <c r="H1119" s="3">
        <v>5560</v>
      </c>
      <c r="I1119" s="3">
        <f>F1119*H1119</f>
        <v>13432960</v>
      </c>
      <c r="J1119" s="3">
        <v>3319429</v>
      </c>
      <c r="K1119" s="3">
        <f>I1119+J1119</f>
        <v>16752389</v>
      </c>
      <c r="L1119" s="3">
        <v>9370087</v>
      </c>
      <c r="M1119" s="3">
        <f>K1119-L1119</f>
        <v>7382302</v>
      </c>
      <c r="N1119" s="3">
        <f>I1119/E1119</f>
        <v>4184.7227414330218</v>
      </c>
      <c r="O1119" s="3">
        <f>M1119/E1119</f>
        <v>2299.782554517134</v>
      </c>
      <c r="P1119" s="18">
        <v>4.0999999999999996</v>
      </c>
      <c r="Q1119" s="2">
        <v>6</v>
      </c>
      <c r="R1119" s="3">
        <v>105</v>
      </c>
    </row>
    <row r="1120" spans="1:18" x14ac:dyDescent="0.2">
      <c r="A1120" s="2" t="s">
        <v>127</v>
      </c>
      <c r="B1120" s="2" t="s">
        <v>124</v>
      </c>
      <c r="C1120" s="2">
        <v>4</v>
      </c>
      <c r="D1120" s="13">
        <v>45992</v>
      </c>
      <c r="E1120" s="3">
        <v>3317</v>
      </c>
      <c r="F1120" s="3">
        <v>2655</v>
      </c>
      <c r="G1120" s="17">
        <f>F1120/E1120</f>
        <v>0.80042206813385586</v>
      </c>
      <c r="H1120" s="3">
        <v>5220</v>
      </c>
      <c r="I1120" s="3">
        <f>F1120*H1120</f>
        <v>13859100</v>
      </c>
      <c r="J1120" s="3">
        <v>6156714</v>
      </c>
      <c r="K1120" s="3">
        <f>I1120+J1120</f>
        <v>20015814</v>
      </c>
      <c r="L1120" s="3">
        <v>10752671</v>
      </c>
      <c r="M1120" s="3">
        <f>K1120-L1120</f>
        <v>9263143</v>
      </c>
      <c r="N1120" s="3">
        <f>I1120/E1120</f>
        <v>4178.203195658728</v>
      </c>
      <c r="O1120" s="3">
        <f>M1120/E1120</f>
        <v>2792.6267711787759</v>
      </c>
      <c r="P1120" s="18">
        <v>4</v>
      </c>
      <c r="Q1120" s="2">
        <v>5</v>
      </c>
      <c r="R1120" s="3">
        <v>106</v>
      </c>
    </row>
    <row r="1121" spans="1:18" x14ac:dyDescent="0.2">
      <c r="A1121" s="2" t="s">
        <v>127</v>
      </c>
      <c r="B1121" s="2" t="s">
        <v>124</v>
      </c>
      <c r="C1121" s="2">
        <v>4</v>
      </c>
      <c r="D1121" s="13">
        <v>46023</v>
      </c>
      <c r="E1121" s="3">
        <v>3317</v>
      </c>
      <c r="F1121" s="3">
        <v>2562</v>
      </c>
      <c r="G1121" s="17">
        <f>F1121/E1121</f>
        <v>0.77238468495628576</v>
      </c>
      <c r="H1121" s="3">
        <v>5270</v>
      </c>
      <c r="I1121" s="3">
        <f>F1121*H1121</f>
        <v>13501740</v>
      </c>
      <c r="J1121" s="3">
        <v>4307093</v>
      </c>
      <c r="K1121" s="3">
        <f>I1121+J1121</f>
        <v>17808833</v>
      </c>
      <c r="L1121" s="3">
        <v>9876952</v>
      </c>
      <c r="M1121" s="3">
        <f>K1121-L1121</f>
        <v>7931881</v>
      </c>
      <c r="N1121" s="3">
        <f>I1121/E1121</f>
        <v>4070.467289719626</v>
      </c>
      <c r="O1121" s="3">
        <f>M1121/E1121</f>
        <v>2391.2815797407297</v>
      </c>
      <c r="P1121" s="18">
        <v>3.5</v>
      </c>
      <c r="Q1121" s="2">
        <v>0</v>
      </c>
      <c r="R1121" s="3">
        <v>106</v>
      </c>
    </row>
    <row r="1122" spans="1:18" x14ac:dyDescent="0.2">
      <c r="A1122" s="2" t="s">
        <v>127</v>
      </c>
      <c r="B1122" s="2" t="s">
        <v>124</v>
      </c>
      <c r="C1122" s="2">
        <v>4</v>
      </c>
      <c r="D1122" s="13">
        <v>46054</v>
      </c>
      <c r="E1122" s="3">
        <v>2996</v>
      </c>
      <c r="F1122" s="3">
        <v>2273</v>
      </c>
      <c r="G1122" s="17">
        <f>F1122/E1122</f>
        <v>0.75867823765020026</v>
      </c>
      <c r="H1122" s="3">
        <v>5380</v>
      </c>
      <c r="I1122" s="3">
        <f>F1122*H1122</f>
        <v>12228740</v>
      </c>
      <c r="J1122" s="3">
        <v>3173094</v>
      </c>
      <c r="K1122" s="3">
        <f>I1122+J1122</f>
        <v>15401834</v>
      </c>
      <c r="L1122" s="3">
        <v>9085963</v>
      </c>
      <c r="M1122" s="3">
        <f>K1122-L1122</f>
        <v>6315871</v>
      </c>
      <c r="N1122" s="3">
        <f>I1122/E1122</f>
        <v>4081.6889185580776</v>
      </c>
      <c r="O1122" s="3">
        <f>M1122/E1122</f>
        <v>2108.1011348464622</v>
      </c>
      <c r="P1122" s="18">
        <v>3.9</v>
      </c>
      <c r="Q1122" s="2">
        <v>7</v>
      </c>
      <c r="R1122" s="3">
        <v>108</v>
      </c>
    </row>
    <row r="1123" spans="1:18" x14ac:dyDescent="0.2">
      <c r="A1123" s="2" t="s">
        <v>127</v>
      </c>
      <c r="B1123" s="2" t="s">
        <v>124</v>
      </c>
      <c r="C1123" s="2">
        <v>4</v>
      </c>
      <c r="D1123" s="13">
        <v>46082</v>
      </c>
      <c r="E1123" s="3">
        <v>3317</v>
      </c>
      <c r="F1123" s="3">
        <v>2285</v>
      </c>
      <c r="G1123" s="17">
        <f>F1123/E1123</f>
        <v>0.68887548990051251</v>
      </c>
      <c r="H1123" s="3">
        <v>4310</v>
      </c>
      <c r="I1123" s="3">
        <f>F1123*H1123</f>
        <v>9848350</v>
      </c>
      <c r="J1123" s="3">
        <v>4380181</v>
      </c>
      <c r="K1123" s="3">
        <f>I1123+J1123</f>
        <v>14228531</v>
      </c>
      <c r="L1123" s="3">
        <v>8852646</v>
      </c>
      <c r="M1123" s="3">
        <f>K1123-L1123</f>
        <v>5375885</v>
      </c>
      <c r="N1123" s="3">
        <f>I1123/E1123</f>
        <v>2969.053361471209</v>
      </c>
      <c r="O1123" s="3">
        <f>M1123/E1123</f>
        <v>1620.7069641242085</v>
      </c>
      <c r="P1123" s="18">
        <v>3.7</v>
      </c>
      <c r="Q1123" s="2">
        <v>3</v>
      </c>
      <c r="R1123" s="3">
        <v>104</v>
      </c>
    </row>
    <row r="1124" spans="1:18" x14ac:dyDescent="0.2">
      <c r="A1124" s="2" t="s">
        <v>127</v>
      </c>
      <c r="B1124" s="2" t="s">
        <v>124</v>
      </c>
      <c r="C1124" s="2">
        <v>4</v>
      </c>
      <c r="D1124" s="13">
        <v>46113</v>
      </c>
      <c r="E1124" s="3">
        <v>3210</v>
      </c>
      <c r="F1124" s="3">
        <v>2046</v>
      </c>
      <c r="G1124" s="17">
        <f>F1124/E1124</f>
        <v>0.63738317757009344</v>
      </c>
      <c r="H1124" s="3">
        <v>4480</v>
      </c>
      <c r="I1124" s="3">
        <f>F1124*H1124</f>
        <v>9166080</v>
      </c>
      <c r="J1124" s="3">
        <v>3252751</v>
      </c>
      <c r="K1124" s="3">
        <f>I1124+J1124</f>
        <v>12418831</v>
      </c>
      <c r="L1124" s="3">
        <v>7663013</v>
      </c>
      <c r="M1124" s="3">
        <f>K1124-L1124</f>
        <v>4755818</v>
      </c>
      <c r="N1124" s="3">
        <f>I1124/E1124</f>
        <v>2855.4766355140187</v>
      </c>
      <c r="O1124" s="3">
        <f>M1124/E1124</f>
        <v>1481.5632398753894</v>
      </c>
      <c r="P1124" s="18">
        <v>4</v>
      </c>
      <c r="Q1124" s="2">
        <v>2</v>
      </c>
      <c r="R1124" s="3">
        <v>109</v>
      </c>
    </row>
    <row r="1125" spans="1:18" x14ac:dyDescent="0.2">
      <c r="A1125" s="2" t="s">
        <v>127</v>
      </c>
      <c r="B1125" s="2" t="s">
        <v>124</v>
      </c>
      <c r="C1125" s="2">
        <v>4</v>
      </c>
      <c r="D1125" s="13">
        <v>46143</v>
      </c>
      <c r="E1125" s="3">
        <v>3317</v>
      </c>
      <c r="F1125" s="3">
        <v>2261</v>
      </c>
      <c r="G1125" s="17">
        <f>F1125/E1125</f>
        <v>0.68164003617726865</v>
      </c>
      <c r="H1125" s="3">
        <v>4410</v>
      </c>
      <c r="I1125" s="3">
        <f>F1125*H1125</f>
        <v>9971010</v>
      </c>
      <c r="J1125" s="3">
        <v>3446083</v>
      </c>
      <c r="K1125" s="3">
        <f>I1125+J1125</f>
        <v>13417093</v>
      </c>
      <c r="L1125" s="3">
        <v>8338550</v>
      </c>
      <c r="M1125" s="3">
        <f>K1125-L1125</f>
        <v>5078543</v>
      </c>
      <c r="N1125" s="3">
        <f>I1125/E1125</f>
        <v>3006.0325595417544</v>
      </c>
      <c r="O1125" s="3">
        <f>M1125/E1125</f>
        <v>1531.0651190835092</v>
      </c>
      <c r="P1125" s="18">
        <v>3.9</v>
      </c>
      <c r="Q1125" s="2">
        <v>2</v>
      </c>
      <c r="R1125" s="3">
        <v>102</v>
      </c>
    </row>
    <row r="1126" spans="1:18" x14ac:dyDescent="0.2">
      <c r="A1126" s="2" t="s">
        <v>127</v>
      </c>
      <c r="B1126" s="2" t="s">
        <v>124</v>
      </c>
      <c r="C1126" s="2">
        <v>4</v>
      </c>
      <c r="D1126" s="13">
        <v>46174</v>
      </c>
      <c r="E1126" s="3">
        <v>3210</v>
      </c>
      <c r="F1126" s="3">
        <v>1669</v>
      </c>
      <c r="G1126" s="17">
        <f>F1126/E1126</f>
        <v>0.51993769470404982</v>
      </c>
      <c r="H1126" s="3">
        <v>3610</v>
      </c>
      <c r="I1126" s="3">
        <f>F1126*H1126</f>
        <v>6025090</v>
      </c>
      <c r="J1126" s="3">
        <v>2702584</v>
      </c>
      <c r="K1126" s="3">
        <f>I1126+J1126</f>
        <v>8727674</v>
      </c>
      <c r="L1126" s="3">
        <v>7001558</v>
      </c>
      <c r="M1126" s="3">
        <f>K1126-L1126</f>
        <v>1726116</v>
      </c>
      <c r="N1126" s="3">
        <f>I1126/E1126</f>
        <v>1876.9750778816199</v>
      </c>
      <c r="O1126" s="3">
        <f>M1126/E1126</f>
        <v>537.73084112149536</v>
      </c>
      <c r="P1126" s="18">
        <v>4.2</v>
      </c>
      <c r="Q1126" s="2">
        <v>5</v>
      </c>
      <c r="R1126" s="3">
        <v>111</v>
      </c>
    </row>
    <row r="1127" spans="1:18" x14ac:dyDescent="0.2">
      <c r="A1127" s="2" t="s">
        <v>127</v>
      </c>
      <c r="B1127" s="2" t="s">
        <v>124</v>
      </c>
      <c r="C1127" s="2">
        <v>4</v>
      </c>
      <c r="D1127" s="13">
        <v>46204</v>
      </c>
      <c r="E1127" s="3">
        <v>3317</v>
      </c>
      <c r="F1127" s="3">
        <v>1572</v>
      </c>
      <c r="G1127" s="17">
        <f>F1127/E1127</f>
        <v>0.47392221887247515</v>
      </c>
      <c r="H1127" s="3">
        <v>3420</v>
      </c>
      <c r="I1127" s="3">
        <f>F1127*H1127</f>
        <v>5376240</v>
      </c>
      <c r="J1127" s="3">
        <v>1237915</v>
      </c>
      <c r="K1127" s="3">
        <f>I1127+J1127</f>
        <v>6614155</v>
      </c>
      <c r="L1127" s="3">
        <v>5955858</v>
      </c>
      <c r="M1127" s="3">
        <f>K1127-L1127</f>
        <v>658297</v>
      </c>
      <c r="N1127" s="3">
        <f>I1127/E1127</f>
        <v>1620.813988543865</v>
      </c>
      <c r="O1127" s="3">
        <f>M1127/E1127</f>
        <v>198.46156165209527</v>
      </c>
      <c r="P1127" s="18">
        <v>3.9</v>
      </c>
      <c r="Q1127" s="2">
        <v>0</v>
      </c>
      <c r="R1127" s="3">
        <v>109</v>
      </c>
    </row>
    <row r="1128" spans="1:18" x14ac:dyDescent="0.2">
      <c r="A1128" s="2" t="s">
        <v>127</v>
      </c>
      <c r="B1128" s="2" t="s">
        <v>124</v>
      </c>
      <c r="C1128" s="2">
        <v>4</v>
      </c>
      <c r="D1128" s="13">
        <v>46235</v>
      </c>
      <c r="E1128" s="3">
        <v>3317</v>
      </c>
      <c r="F1128" s="3">
        <v>1710</v>
      </c>
      <c r="G1128" s="17">
        <f>F1128/E1128</f>
        <v>0.51552607778112758</v>
      </c>
      <c r="H1128" s="3">
        <v>3460</v>
      </c>
      <c r="I1128" s="3">
        <f>F1128*H1128</f>
        <v>5916600</v>
      </c>
      <c r="J1128" s="3">
        <v>2607806</v>
      </c>
      <c r="K1128" s="3">
        <f>I1128+J1128</f>
        <v>8524406</v>
      </c>
      <c r="L1128" s="3">
        <v>7130386</v>
      </c>
      <c r="M1128" s="3">
        <f>K1128-L1128</f>
        <v>1394020</v>
      </c>
      <c r="N1128" s="3">
        <f>I1128/E1128</f>
        <v>1783.7202291227013</v>
      </c>
      <c r="O1128" s="3">
        <f>M1128/E1128</f>
        <v>420.26529996985226</v>
      </c>
      <c r="P1128" s="18">
        <v>3.7</v>
      </c>
      <c r="Q1128" s="2">
        <v>3</v>
      </c>
      <c r="R1128" s="3">
        <v>108</v>
      </c>
    </row>
    <row r="1129" spans="1:18" x14ac:dyDescent="0.2">
      <c r="A1129" s="2" t="s">
        <v>127</v>
      </c>
      <c r="B1129" s="2" t="s">
        <v>124</v>
      </c>
      <c r="C1129" s="2">
        <v>4</v>
      </c>
      <c r="D1129" s="13">
        <v>46266</v>
      </c>
      <c r="E1129" s="3">
        <v>3210</v>
      </c>
      <c r="F1129" s="3">
        <v>1603</v>
      </c>
      <c r="G1129" s="17">
        <f>F1129/E1129</f>
        <v>0.49937694704049845</v>
      </c>
      <c r="H1129" s="3">
        <v>3490</v>
      </c>
      <c r="I1129" s="3">
        <f>F1129*H1129</f>
        <v>5594470</v>
      </c>
      <c r="J1129" s="3">
        <v>2223683</v>
      </c>
      <c r="K1129" s="3">
        <f>I1129+J1129</f>
        <v>7818153</v>
      </c>
      <c r="L1129" s="3">
        <v>6792110</v>
      </c>
      <c r="M1129" s="3">
        <f>K1129-L1129</f>
        <v>1026043</v>
      </c>
      <c r="N1129" s="3">
        <f>I1129/E1129</f>
        <v>1742.8255451713396</v>
      </c>
      <c r="O1129" s="3">
        <f>M1129/E1129</f>
        <v>319.63956386292836</v>
      </c>
      <c r="P1129" s="18">
        <v>4</v>
      </c>
      <c r="Q1129" s="2">
        <v>3</v>
      </c>
      <c r="R1129" s="3">
        <v>110</v>
      </c>
    </row>
    <row r="1130" spans="1:18" x14ac:dyDescent="0.2">
      <c r="A1130" s="2" t="s">
        <v>129</v>
      </c>
      <c r="B1130" s="2" t="s">
        <v>124</v>
      </c>
      <c r="C1130" s="2">
        <v>4</v>
      </c>
      <c r="D1130" s="13">
        <v>45566</v>
      </c>
      <c r="E1130" s="3">
        <v>3751</v>
      </c>
      <c r="F1130" s="3">
        <v>3330</v>
      </c>
      <c r="G1130" s="17">
        <f>F1130/E1130</f>
        <v>0.887763263129832</v>
      </c>
      <c r="H1130" s="3">
        <v>4510</v>
      </c>
      <c r="I1130" s="3">
        <f>F1130*H1130</f>
        <v>15018300</v>
      </c>
      <c r="J1130" s="3">
        <v>4126806</v>
      </c>
      <c r="K1130" s="3">
        <f>I1130+J1130</f>
        <v>19145106</v>
      </c>
      <c r="L1130" s="3">
        <v>9777022</v>
      </c>
      <c r="M1130" s="3">
        <f>K1130-L1130</f>
        <v>9368084</v>
      </c>
      <c r="N1130" s="3">
        <f>I1130/E1130</f>
        <v>4003.8123167155427</v>
      </c>
      <c r="O1130" s="3">
        <f>M1130/E1130</f>
        <v>2497.4897360703812</v>
      </c>
      <c r="P1130" s="18">
        <v>4</v>
      </c>
      <c r="Q1130" s="2">
        <v>1</v>
      </c>
      <c r="R1130" s="3">
        <v>118</v>
      </c>
    </row>
    <row r="1131" spans="1:18" x14ac:dyDescent="0.2">
      <c r="A1131" s="2" t="s">
        <v>129</v>
      </c>
      <c r="B1131" s="2" t="s">
        <v>124</v>
      </c>
      <c r="C1131" s="2">
        <v>4</v>
      </c>
      <c r="D1131" s="13">
        <v>45597</v>
      </c>
      <c r="E1131" s="3">
        <v>3630</v>
      </c>
      <c r="F1131" s="3">
        <v>3394</v>
      </c>
      <c r="G1131" s="17">
        <f>F1131/E1131</f>
        <v>0.93498622589531677</v>
      </c>
      <c r="H1131" s="3">
        <v>4420</v>
      </c>
      <c r="I1131" s="3">
        <f>F1131*H1131</f>
        <v>15001480</v>
      </c>
      <c r="J1131" s="3">
        <v>3419689</v>
      </c>
      <c r="K1131" s="3">
        <f>I1131+J1131</f>
        <v>18421169</v>
      </c>
      <c r="L1131" s="3">
        <v>9618666</v>
      </c>
      <c r="M1131" s="3">
        <f>K1131-L1131</f>
        <v>8802503</v>
      </c>
      <c r="N1131" s="3">
        <f>I1131/E1131</f>
        <v>4132.6391184573004</v>
      </c>
      <c r="O1131" s="3">
        <f>M1131/E1131</f>
        <v>2424.9319559228652</v>
      </c>
      <c r="P1131" s="18">
        <v>3.9</v>
      </c>
      <c r="Q1131" s="2">
        <v>2</v>
      </c>
      <c r="R1131" s="3">
        <v>126</v>
      </c>
    </row>
    <row r="1132" spans="1:18" x14ac:dyDescent="0.2">
      <c r="A1132" s="2" t="s">
        <v>129</v>
      </c>
      <c r="B1132" s="2" t="s">
        <v>124</v>
      </c>
      <c r="C1132" s="2">
        <v>4</v>
      </c>
      <c r="D1132" s="13">
        <v>45627</v>
      </c>
      <c r="E1132" s="3">
        <v>3751</v>
      </c>
      <c r="F1132" s="3">
        <v>3074</v>
      </c>
      <c r="G1132" s="17">
        <f>F1132/E1132</f>
        <v>0.81951479605438549</v>
      </c>
      <c r="H1132" s="3">
        <v>4360</v>
      </c>
      <c r="I1132" s="3">
        <f>F1132*H1132</f>
        <v>13402640</v>
      </c>
      <c r="J1132" s="3">
        <v>3541762</v>
      </c>
      <c r="K1132" s="3">
        <f>I1132+J1132</f>
        <v>16944402</v>
      </c>
      <c r="L1132" s="3">
        <v>9250291</v>
      </c>
      <c r="M1132" s="3">
        <f>K1132-L1132</f>
        <v>7694111</v>
      </c>
      <c r="N1132" s="3">
        <f>I1132/E1132</f>
        <v>3573.0845107971209</v>
      </c>
      <c r="O1132" s="3">
        <f>M1132/E1132</f>
        <v>2051.215942415356</v>
      </c>
      <c r="P1132" s="18">
        <v>3.7</v>
      </c>
      <c r="Q1132" s="2">
        <v>3</v>
      </c>
      <c r="R1132" s="3">
        <v>115</v>
      </c>
    </row>
    <row r="1133" spans="1:18" x14ac:dyDescent="0.2">
      <c r="A1133" s="2" t="s">
        <v>129</v>
      </c>
      <c r="B1133" s="2" t="s">
        <v>124</v>
      </c>
      <c r="C1133" s="2">
        <v>4</v>
      </c>
      <c r="D1133" s="13">
        <v>45658</v>
      </c>
      <c r="E1133" s="3">
        <v>3751</v>
      </c>
      <c r="F1133" s="3">
        <v>3171</v>
      </c>
      <c r="G1133" s="17">
        <f>F1133/E1133</f>
        <v>0.84537456678219136</v>
      </c>
      <c r="H1133" s="3">
        <v>4310</v>
      </c>
      <c r="I1133" s="3">
        <f>F1133*H1133</f>
        <v>13667010</v>
      </c>
      <c r="J1133" s="3">
        <v>4130577</v>
      </c>
      <c r="K1133" s="3">
        <f>I1133+J1133</f>
        <v>17797587</v>
      </c>
      <c r="L1133" s="3">
        <v>9361136</v>
      </c>
      <c r="M1133" s="3">
        <f>K1133-L1133</f>
        <v>8436451</v>
      </c>
      <c r="N1133" s="3">
        <f>I1133/E1133</f>
        <v>3643.564382831245</v>
      </c>
      <c r="O1133" s="3">
        <f>M1133/E1133</f>
        <v>2249.1205011996799</v>
      </c>
      <c r="P1133" s="18">
        <v>3.9</v>
      </c>
      <c r="Q1133" s="2">
        <v>5</v>
      </c>
      <c r="R1133" s="3">
        <v>125</v>
      </c>
    </row>
    <row r="1134" spans="1:18" x14ac:dyDescent="0.2">
      <c r="A1134" s="2" t="s">
        <v>129</v>
      </c>
      <c r="B1134" s="2" t="s">
        <v>124</v>
      </c>
      <c r="C1134" s="2">
        <v>4</v>
      </c>
      <c r="D1134" s="13">
        <v>45689</v>
      </c>
      <c r="E1134" s="3">
        <v>3388</v>
      </c>
      <c r="F1134" s="3">
        <v>2975</v>
      </c>
      <c r="G1134" s="17">
        <f>F1134/E1134</f>
        <v>0.87809917355371903</v>
      </c>
      <c r="H1134" s="3">
        <v>4590</v>
      </c>
      <c r="I1134" s="3">
        <f>F1134*H1134</f>
        <v>13655250</v>
      </c>
      <c r="J1134" s="3">
        <v>5533557</v>
      </c>
      <c r="K1134" s="3">
        <f>I1134+J1134</f>
        <v>19188807</v>
      </c>
      <c r="L1134" s="3">
        <v>9735478</v>
      </c>
      <c r="M1134" s="3">
        <f>K1134-L1134</f>
        <v>9453329</v>
      </c>
      <c r="N1134" s="3">
        <f>I1134/E1134</f>
        <v>4030.4752066115702</v>
      </c>
      <c r="O1134" s="3">
        <f>M1134/E1134</f>
        <v>2790.2387839433295</v>
      </c>
      <c r="P1134" s="18">
        <v>3.8</v>
      </c>
      <c r="Q1134" s="2">
        <v>2</v>
      </c>
      <c r="R1134" s="3">
        <v>127</v>
      </c>
    </row>
    <row r="1135" spans="1:18" x14ac:dyDescent="0.2">
      <c r="A1135" s="2" t="s">
        <v>129</v>
      </c>
      <c r="B1135" s="2" t="s">
        <v>124</v>
      </c>
      <c r="C1135" s="2">
        <v>4</v>
      </c>
      <c r="D1135" s="13">
        <v>45717</v>
      </c>
      <c r="E1135" s="3">
        <v>3751</v>
      </c>
      <c r="F1135" s="3">
        <v>2854</v>
      </c>
      <c r="G1135" s="17">
        <f>F1135/E1135</f>
        <v>0.76086376966142366</v>
      </c>
      <c r="H1135" s="3">
        <v>3460</v>
      </c>
      <c r="I1135" s="3">
        <f>F1135*H1135</f>
        <v>9874840</v>
      </c>
      <c r="J1135" s="3">
        <v>4181889</v>
      </c>
      <c r="K1135" s="3">
        <f>I1135+J1135</f>
        <v>14056729</v>
      </c>
      <c r="L1135" s="3">
        <v>8342461</v>
      </c>
      <c r="M1135" s="3">
        <f>K1135-L1135</f>
        <v>5714268</v>
      </c>
      <c r="N1135" s="3">
        <f>I1135/E1135</f>
        <v>2632.5886430285259</v>
      </c>
      <c r="O1135" s="3">
        <f>M1135/E1135</f>
        <v>1523.3985603838976</v>
      </c>
      <c r="P1135" s="18">
        <v>3.9</v>
      </c>
      <c r="Q1135" s="2">
        <v>5</v>
      </c>
      <c r="R1135" s="3">
        <v>119</v>
      </c>
    </row>
    <row r="1136" spans="1:18" x14ac:dyDescent="0.2">
      <c r="A1136" s="2" t="s">
        <v>129</v>
      </c>
      <c r="B1136" s="2" t="s">
        <v>124</v>
      </c>
      <c r="C1136" s="2">
        <v>4</v>
      </c>
      <c r="D1136" s="13">
        <v>45748</v>
      </c>
      <c r="E1136" s="3">
        <v>3630</v>
      </c>
      <c r="F1136" s="3">
        <v>2597</v>
      </c>
      <c r="G1136" s="17">
        <f>F1136/E1136</f>
        <v>0.71542699724517911</v>
      </c>
      <c r="H1136" s="3">
        <v>3530</v>
      </c>
      <c r="I1136" s="3">
        <f>F1136*H1136</f>
        <v>9167410</v>
      </c>
      <c r="J1136" s="3">
        <v>3530553</v>
      </c>
      <c r="K1136" s="3">
        <f>I1136+J1136</f>
        <v>12697963</v>
      </c>
      <c r="L1136" s="3">
        <v>8319870</v>
      </c>
      <c r="M1136" s="3">
        <f>K1136-L1136</f>
        <v>4378093</v>
      </c>
      <c r="N1136" s="3">
        <f>I1136/E1136</f>
        <v>2525.4573002754819</v>
      </c>
      <c r="O1136" s="3">
        <f>M1136/E1136</f>
        <v>1206.0862258953168</v>
      </c>
      <c r="P1136" s="18">
        <v>4</v>
      </c>
      <c r="Q1136" s="2">
        <v>3</v>
      </c>
      <c r="R1136" s="3">
        <v>118</v>
      </c>
    </row>
    <row r="1137" spans="1:18" x14ac:dyDescent="0.2">
      <c r="A1137" s="2" t="s">
        <v>129</v>
      </c>
      <c r="B1137" s="2" t="s">
        <v>124</v>
      </c>
      <c r="C1137" s="2">
        <v>4</v>
      </c>
      <c r="D1137" s="13">
        <v>45778</v>
      </c>
      <c r="E1137" s="3">
        <v>3751</v>
      </c>
      <c r="F1137" s="3">
        <v>2938</v>
      </c>
      <c r="G1137" s="17">
        <f>F1137/E1137</f>
        <v>0.7832577979205545</v>
      </c>
      <c r="H1137" s="3">
        <v>3570</v>
      </c>
      <c r="I1137" s="3">
        <f>F1137*H1137</f>
        <v>10488660</v>
      </c>
      <c r="J1137" s="3">
        <v>3524059</v>
      </c>
      <c r="K1137" s="3">
        <f>I1137+J1137</f>
        <v>14012719</v>
      </c>
      <c r="L1137" s="3">
        <v>8609314</v>
      </c>
      <c r="M1137" s="3">
        <f>K1137-L1137</f>
        <v>5403405</v>
      </c>
      <c r="N1137" s="3">
        <f>I1137/E1137</f>
        <v>2796.2303385763798</v>
      </c>
      <c r="O1137" s="3">
        <f>M1137/E1137</f>
        <v>1440.523860303919</v>
      </c>
      <c r="P1137" s="18">
        <v>4</v>
      </c>
      <c r="Q1137" s="2">
        <v>7</v>
      </c>
      <c r="R1137" s="3">
        <v>122</v>
      </c>
    </row>
    <row r="1138" spans="1:18" x14ac:dyDescent="0.2">
      <c r="A1138" s="2" t="s">
        <v>129</v>
      </c>
      <c r="B1138" s="2" t="s">
        <v>124</v>
      </c>
      <c r="C1138" s="2">
        <v>4</v>
      </c>
      <c r="D1138" s="13">
        <v>45809</v>
      </c>
      <c r="E1138" s="3">
        <v>3630</v>
      </c>
      <c r="F1138" s="3">
        <v>1987</v>
      </c>
      <c r="G1138" s="17">
        <f>F1138/E1138</f>
        <v>0.54738292011019285</v>
      </c>
      <c r="H1138" s="3">
        <v>2930</v>
      </c>
      <c r="I1138" s="3">
        <f>F1138*H1138</f>
        <v>5821910</v>
      </c>
      <c r="J1138" s="3">
        <v>1559542</v>
      </c>
      <c r="K1138" s="3">
        <f>I1138+J1138</f>
        <v>7381452</v>
      </c>
      <c r="L1138" s="3">
        <v>6055985</v>
      </c>
      <c r="M1138" s="3">
        <f>K1138-L1138</f>
        <v>1325467</v>
      </c>
      <c r="N1138" s="3">
        <f>I1138/E1138</f>
        <v>1603.8319559228651</v>
      </c>
      <c r="O1138" s="3">
        <f>M1138/E1138</f>
        <v>365.14242424242423</v>
      </c>
      <c r="P1138" s="18">
        <v>3.9</v>
      </c>
      <c r="Q1138" s="2">
        <v>1</v>
      </c>
      <c r="R1138" s="3">
        <v>124</v>
      </c>
    </row>
    <row r="1139" spans="1:18" x14ac:dyDescent="0.2">
      <c r="A1139" s="2" t="s">
        <v>129</v>
      </c>
      <c r="B1139" s="2" t="s">
        <v>124</v>
      </c>
      <c r="C1139" s="2">
        <v>4</v>
      </c>
      <c r="D1139" s="13">
        <v>45839</v>
      </c>
      <c r="E1139" s="3">
        <v>3751</v>
      </c>
      <c r="F1139" s="3">
        <v>2324</v>
      </c>
      <c r="G1139" s="17">
        <f>F1139/E1139</f>
        <v>0.61956811516928822</v>
      </c>
      <c r="H1139" s="3">
        <v>2830</v>
      </c>
      <c r="I1139" s="3">
        <f>F1139*H1139</f>
        <v>6576920</v>
      </c>
      <c r="J1139" s="3">
        <v>1692282</v>
      </c>
      <c r="K1139" s="3">
        <f>I1139+J1139</f>
        <v>8269202</v>
      </c>
      <c r="L1139" s="3">
        <v>6900613</v>
      </c>
      <c r="M1139" s="3">
        <f>K1139-L1139</f>
        <v>1368589</v>
      </c>
      <c r="N1139" s="3">
        <f>I1139/E1139</f>
        <v>1753.3777659290856</v>
      </c>
      <c r="O1139" s="3">
        <f>M1139/E1139</f>
        <v>364.85977072780594</v>
      </c>
      <c r="P1139" s="18">
        <v>3.7</v>
      </c>
      <c r="Q1139" s="2">
        <v>1</v>
      </c>
      <c r="R1139" s="3">
        <v>120</v>
      </c>
    </row>
    <row r="1140" spans="1:18" x14ac:dyDescent="0.2">
      <c r="A1140" s="2" t="s">
        <v>129</v>
      </c>
      <c r="B1140" s="2" t="s">
        <v>124</v>
      </c>
      <c r="C1140" s="2">
        <v>4</v>
      </c>
      <c r="D1140" s="13">
        <v>45870</v>
      </c>
      <c r="E1140" s="3">
        <v>3751</v>
      </c>
      <c r="F1140" s="3">
        <v>2242</v>
      </c>
      <c r="G1140" s="17">
        <f>F1140/E1140</f>
        <v>0.59770727805918422</v>
      </c>
      <c r="H1140" s="3">
        <v>2830</v>
      </c>
      <c r="I1140" s="3">
        <f>F1140*H1140</f>
        <v>6344860</v>
      </c>
      <c r="J1140" s="3">
        <v>2018639</v>
      </c>
      <c r="K1140" s="3">
        <f>I1140+J1140</f>
        <v>8363499</v>
      </c>
      <c r="L1140" s="3">
        <v>6368430</v>
      </c>
      <c r="M1140" s="3">
        <f>K1140-L1140</f>
        <v>1995069</v>
      </c>
      <c r="N1140" s="3">
        <f>I1140/E1140</f>
        <v>1691.5115969074914</v>
      </c>
      <c r="O1140" s="3">
        <f>M1140/E1140</f>
        <v>531.87656624900023</v>
      </c>
      <c r="P1140" s="18">
        <v>3.9</v>
      </c>
      <c r="Q1140" s="2">
        <v>1</v>
      </c>
      <c r="R1140" s="3">
        <v>121</v>
      </c>
    </row>
    <row r="1141" spans="1:18" x14ac:dyDescent="0.2">
      <c r="A1141" s="2" t="s">
        <v>129</v>
      </c>
      <c r="B1141" s="2" t="s">
        <v>124</v>
      </c>
      <c r="C1141" s="2">
        <v>4</v>
      </c>
      <c r="D1141" s="13">
        <v>45901</v>
      </c>
      <c r="E1141" s="3">
        <v>3630</v>
      </c>
      <c r="F1141" s="3">
        <v>1955</v>
      </c>
      <c r="G1141" s="17">
        <f>F1141/E1141</f>
        <v>0.5385674931129476</v>
      </c>
      <c r="H1141" s="3">
        <v>2890</v>
      </c>
      <c r="I1141" s="3">
        <f>F1141*H1141</f>
        <v>5649950</v>
      </c>
      <c r="J1141" s="3">
        <v>2213214</v>
      </c>
      <c r="K1141" s="3">
        <f>I1141+J1141</f>
        <v>7863164</v>
      </c>
      <c r="L1141" s="3">
        <v>6430922</v>
      </c>
      <c r="M1141" s="3">
        <f>K1141-L1141</f>
        <v>1432242</v>
      </c>
      <c r="N1141" s="3">
        <f>I1141/E1141</f>
        <v>1556.4600550964187</v>
      </c>
      <c r="O1141" s="3">
        <f>M1141/E1141</f>
        <v>394.55702479338845</v>
      </c>
      <c r="P1141" s="18">
        <v>3.9</v>
      </c>
      <c r="Q1141" s="2">
        <v>3</v>
      </c>
      <c r="R1141" s="3">
        <v>123</v>
      </c>
    </row>
    <row r="1142" spans="1:18" x14ac:dyDescent="0.2">
      <c r="A1142" s="2" t="s">
        <v>129</v>
      </c>
      <c r="B1142" s="2" t="s">
        <v>124</v>
      </c>
      <c r="C1142" s="2">
        <v>4</v>
      </c>
      <c r="D1142" s="13">
        <v>45931</v>
      </c>
      <c r="E1142" s="3">
        <v>3751</v>
      </c>
      <c r="F1142" s="3">
        <v>3413</v>
      </c>
      <c r="G1142" s="17">
        <f>F1142/E1142</f>
        <v>0.90989069581444948</v>
      </c>
      <c r="H1142" s="3">
        <v>4450</v>
      </c>
      <c r="I1142" s="3">
        <f>F1142*H1142</f>
        <v>15187850</v>
      </c>
      <c r="J1142" s="3">
        <v>6246462</v>
      </c>
      <c r="K1142" s="3">
        <f>I1142+J1142</f>
        <v>21434312</v>
      </c>
      <c r="L1142" s="3">
        <v>11329741</v>
      </c>
      <c r="M1142" s="3">
        <f>K1142-L1142</f>
        <v>10104571</v>
      </c>
      <c r="N1142" s="3">
        <f>I1142/E1142</f>
        <v>4049.0135963743001</v>
      </c>
      <c r="O1142" s="3">
        <f>M1142/E1142</f>
        <v>2693.8339109570779</v>
      </c>
      <c r="P1142" s="18">
        <v>3.8</v>
      </c>
      <c r="Q1142" s="2">
        <v>5</v>
      </c>
      <c r="R1142" s="3">
        <v>124</v>
      </c>
    </row>
    <row r="1143" spans="1:18" x14ac:dyDescent="0.2">
      <c r="A1143" s="2" t="s">
        <v>129</v>
      </c>
      <c r="B1143" s="2" t="s">
        <v>124</v>
      </c>
      <c r="C1143" s="2">
        <v>4</v>
      </c>
      <c r="D1143" s="13">
        <v>45962</v>
      </c>
      <c r="E1143" s="3">
        <v>3630</v>
      </c>
      <c r="F1143" s="3">
        <v>3235</v>
      </c>
      <c r="G1143" s="17">
        <f>F1143/E1143</f>
        <v>0.89118457300275478</v>
      </c>
      <c r="H1143" s="3">
        <v>4450</v>
      </c>
      <c r="I1143" s="3">
        <f>F1143*H1143</f>
        <v>14395750</v>
      </c>
      <c r="J1143" s="3">
        <v>6079784</v>
      </c>
      <c r="K1143" s="3">
        <f>I1143+J1143</f>
        <v>20475534</v>
      </c>
      <c r="L1143" s="3">
        <v>10100807</v>
      </c>
      <c r="M1143" s="3">
        <f>K1143-L1143</f>
        <v>10374727</v>
      </c>
      <c r="N1143" s="3">
        <f>I1143/E1143</f>
        <v>3965.7713498622588</v>
      </c>
      <c r="O1143" s="3">
        <f>M1143/E1143</f>
        <v>2858.0515151515151</v>
      </c>
      <c r="P1143" s="18">
        <v>3.9</v>
      </c>
      <c r="Q1143" s="2">
        <v>5</v>
      </c>
      <c r="R1143" s="3">
        <v>124</v>
      </c>
    </row>
    <row r="1144" spans="1:18" x14ac:dyDescent="0.2">
      <c r="A1144" s="2" t="s">
        <v>129</v>
      </c>
      <c r="B1144" s="2" t="s">
        <v>124</v>
      </c>
      <c r="C1144" s="2">
        <v>4</v>
      </c>
      <c r="D1144" s="13">
        <v>45992</v>
      </c>
      <c r="E1144" s="3">
        <v>3751</v>
      </c>
      <c r="F1144" s="3">
        <v>3534</v>
      </c>
      <c r="G1144" s="17">
        <f>F1144/E1144</f>
        <v>0.94214876033057848</v>
      </c>
      <c r="H1144" s="3">
        <v>4710</v>
      </c>
      <c r="I1144" s="3">
        <f>F1144*H1144</f>
        <v>16645140</v>
      </c>
      <c r="J1144" s="3">
        <v>5165802</v>
      </c>
      <c r="K1144" s="3">
        <f>I1144+J1144</f>
        <v>21810942</v>
      </c>
      <c r="L1144" s="3">
        <v>11590152</v>
      </c>
      <c r="M1144" s="3">
        <f>K1144-L1144</f>
        <v>10220790</v>
      </c>
      <c r="N1144" s="3">
        <f>I1144/E1144</f>
        <v>4437.5206611570247</v>
      </c>
      <c r="O1144" s="3">
        <f>M1144/E1144</f>
        <v>2724.8173820314582</v>
      </c>
      <c r="P1144" s="18">
        <v>3.9</v>
      </c>
      <c r="Q1144" s="2">
        <v>6</v>
      </c>
      <c r="R1144" s="3">
        <v>122</v>
      </c>
    </row>
    <row r="1145" spans="1:18" x14ac:dyDescent="0.2">
      <c r="A1145" s="2" t="s">
        <v>129</v>
      </c>
      <c r="B1145" s="2" t="s">
        <v>124</v>
      </c>
      <c r="C1145" s="2">
        <v>4</v>
      </c>
      <c r="D1145" s="13">
        <v>46023</v>
      </c>
      <c r="E1145" s="3">
        <v>3751</v>
      </c>
      <c r="F1145" s="3">
        <v>3372</v>
      </c>
      <c r="G1145" s="17">
        <f>F1145/E1145</f>
        <v>0.89896027725939753</v>
      </c>
      <c r="H1145" s="3">
        <v>4680</v>
      </c>
      <c r="I1145" s="3">
        <f>F1145*H1145</f>
        <v>15780960</v>
      </c>
      <c r="J1145" s="3">
        <v>6924955</v>
      </c>
      <c r="K1145" s="3">
        <f>I1145+J1145</f>
        <v>22705915</v>
      </c>
      <c r="L1145" s="3">
        <v>10994709</v>
      </c>
      <c r="M1145" s="3">
        <f>K1145-L1145</f>
        <v>11711206</v>
      </c>
      <c r="N1145" s="3">
        <f>I1145/E1145</f>
        <v>4207.1340975739804</v>
      </c>
      <c r="O1145" s="3">
        <f>M1145/E1145</f>
        <v>3122.1556918155156</v>
      </c>
      <c r="P1145" s="18">
        <v>4</v>
      </c>
      <c r="Q1145" s="2">
        <v>7</v>
      </c>
      <c r="R1145" s="3">
        <v>118</v>
      </c>
    </row>
    <row r="1146" spans="1:18" x14ac:dyDescent="0.2">
      <c r="A1146" s="2" t="s">
        <v>129</v>
      </c>
      <c r="B1146" s="2" t="s">
        <v>124</v>
      </c>
      <c r="C1146" s="2">
        <v>4</v>
      </c>
      <c r="D1146" s="13">
        <v>46054</v>
      </c>
      <c r="E1146" s="3">
        <v>3388</v>
      </c>
      <c r="F1146" s="3">
        <v>3286</v>
      </c>
      <c r="G1146" s="17">
        <f>F1146/E1146</f>
        <v>0.96989374262101535</v>
      </c>
      <c r="H1146" s="3">
        <v>4650</v>
      </c>
      <c r="I1146" s="3">
        <f>F1146*H1146</f>
        <v>15279900</v>
      </c>
      <c r="J1146" s="3">
        <v>4057733</v>
      </c>
      <c r="K1146" s="3">
        <f>I1146+J1146</f>
        <v>19337633</v>
      </c>
      <c r="L1146" s="3">
        <v>9920056</v>
      </c>
      <c r="M1146" s="3">
        <f>K1146-L1146</f>
        <v>9417577</v>
      </c>
      <c r="N1146" s="3">
        <f>I1146/E1146</f>
        <v>4510.0059031877217</v>
      </c>
      <c r="O1146" s="3">
        <f>M1146/E1146</f>
        <v>2779.6862455726091</v>
      </c>
      <c r="P1146" s="18">
        <v>3.7</v>
      </c>
      <c r="Q1146" s="2">
        <v>3</v>
      </c>
      <c r="R1146" s="3">
        <v>119</v>
      </c>
    </row>
    <row r="1147" spans="1:18" x14ac:dyDescent="0.2">
      <c r="A1147" s="2" t="s">
        <v>129</v>
      </c>
      <c r="B1147" s="2" t="s">
        <v>124</v>
      </c>
      <c r="C1147" s="2">
        <v>4</v>
      </c>
      <c r="D1147" s="13">
        <v>46082</v>
      </c>
      <c r="E1147" s="3">
        <v>3751</v>
      </c>
      <c r="F1147" s="3">
        <v>2936</v>
      </c>
      <c r="G1147" s="17">
        <f>F1147/E1147</f>
        <v>0.78272460677152755</v>
      </c>
      <c r="H1147" s="3">
        <v>3700</v>
      </c>
      <c r="I1147" s="3">
        <f>F1147*H1147</f>
        <v>10863200</v>
      </c>
      <c r="J1147" s="3">
        <v>2789802</v>
      </c>
      <c r="K1147" s="3">
        <f>I1147+J1147</f>
        <v>13653002</v>
      </c>
      <c r="L1147" s="3">
        <v>8787218</v>
      </c>
      <c r="M1147" s="3">
        <f>K1147-L1147</f>
        <v>4865784</v>
      </c>
      <c r="N1147" s="3">
        <f>I1147/E1147</f>
        <v>2896.0810450546519</v>
      </c>
      <c r="O1147" s="3">
        <f>M1147/E1147</f>
        <v>1297.1964809384165</v>
      </c>
      <c r="P1147" s="18">
        <v>3.7</v>
      </c>
      <c r="Q1147" s="2">
        <v>6</v>
      </c>
      <c r="R1147" s="3">
        <v>120</v>
      </c>
    </row>
    <row r="1148" spans="1:18" x14ac:dyDescent="0.2">
      <c r="A1148" s="2" t="s">
        <v>129</v>
      </c>
      <c r="B1148" s="2" t="s">
        <v>124</v>
      </c>
      <c r="C1148" s="2">
        <v>4</v>
      </c>
      <c r="D1148" s="13">
        <v>46113</v>
      </c>
      <c r="E1148" s="3">
        <v>3630</v>
      </c>
      <c r="F1148" s="3">
        <v>2828</v>
      </c>
      <c r="G1148" s="17">
        <f>F1148/E1148</f>
        <v>0.77906336088154271</v>
      </c>
      <c r="H1148" s="3">
        <v>3780</v>
      </c>
      <c r="I1148" s="3">
        <f>F1148*H1148</f>
        <v>10689840</v>
      </c>
      <c r="J1148" s="3">
        <v>4483337</v>
      </c>
      <c r="K1148" s="3">
        <f>I1148+J1148</f>
        <v>15173177</v>
      </c>
      <c r="L1148" s="3">
        <v>8942918</v>
      </c>
      <c r="M1148" s="3">
        <f>K1148-L1148</f>
        <v>6230259</v>
      </c>
      <c r="N1148" s="3">
        <f>I1148/E1148</f>
        <v>2944.8595041322315</v>
      </c>
      <c r="O1148" s="3">
        <f>M1148/E1148</f>
        <v>1716.3247933884297</v>
      </c>
      <c r="P1148" s="18">
        <v>4</v>
      </c>
      <c r="Q1148" s="2">
        <v>3</v>
      </c>
      <c r="R1148" s="3">
        <v>122</v>
      </c>
    </row>
    <row r="1149" spans="1:18" x14ac:dyDescent="0.2">
      <c r="A1149" s="2" t="s">
        <v>129</v>
      </c>
      <c r="B1149" s="2" t="s">
        <v>124</v>
      </c>
      <c r="C1149" s="2">
        <v>4</v>
      </c>
      <c r="D1149" s="13">
        <v>46143</v>
      </c>
      <c r="E1149" s="3">
        <v>3751</v>
      </c>
      <c r="F1149" s="3">
        <v>2836</v>
      </c>
      <c r="G1149" s="17">
        <f>F1149/E1149</f>
        <v>0.75606504932018126</v>
      </c>
      <c r="H1149" s="3">
        <v>3890</v>
      </c>
      <c r="I1149" s="3">
        <f>F1149*H1149</f>
        <v>11032040</v>
      </c>
      <c r="J1149" s="3">
        <v>3294569</v>
      </c>
      <c r="K1149" s="3">
        <f>I1149+J1149</f>
        <v>14326609</v>
      </c>
      <c r="L1149" s="3">
        <v>9087500</v>
      </c>
      <c r="M1149" s="3">
        <f>K1149-L1149</f>
        <v>5239109</v>
      </c>
      <c r="N1149" s="3">
        <f>I1149/E1149</f>
        <v>2941.0930418555054</v>
      </c>
      <c r="O1149" s="3">
        <f>M1149/E1149</f>
        <v>1396.7232737936549</v>
      </c>
      <c r="P1149" s="18">
        <v>3.9</v>
      </c>
      <c r="Q1149" s="2">
        <v>0</v>
      </c>
      <c r="R1149" s="3">
        <v>116</v>
      </c>
    </row>
    <row r="1150" spans="1:18" x14ac:dyDescent="0.2">
      <c r="A1150" s="2" t="s">
        <v>129</v>
      </c>
      <c r="B1150" s="2" t="s">
        <v>124</v>
      </c>
      <c r="C1150" s="2">
        <v>4</v>
      </c>
      <c r="D1150" s="13">
        <v>46174</v>
      </c>
      <c r="E1150" s="3">
        <v>3630</v>
      </c>
      <c r="F1150" s="3">
        <v>2201</v>
      </c>
      <c r="G1150" s="17">
        <f>F1150/E1150</f>
        <v>0.60633608815426998</v>
      </c>
      <c r="H1150" s="3">
        <v>2940</v>
      </c>
      <c r="I1150" s="3">
        <f>F1150*H1150</f>
        <v>6470940</v>
      </c>
      <c r="J1150" s="3">
        <v>2012270</v>
      </c>
      <c r="K1150" s="3">
        <f>I1150+J1150</f>
        <v>8483210</v>
      </c>
      <c r="L1150" s="3">
        <v>6330663</v>
      </c>
      <c r="M1150" s="3">
        <f>K1150-L1150</f>
        <v>2152547</v>
      </c>
      <c r="N1150" s="3">
        <f>I1150/E1150</f>
        <v>1782.6280991735537</v>
      </c>
      <c r="O1150" s="3">
        <f>M1150/E1150</f>
        <v>592.98815426997248</v>
      </c>
      <c r="P1150" s="18">
        <v>3.9</v>
      </c>
      <c r="Q1150" s="2">
        <v>4</v>
      </c>
      <c r="R1150" s="3">
        <v>118</v>
      </c>
    </row>
    <row r="1151" spans="1:18" x14ac:dyDescent="0.2">
      <c r="A1151" s="2" t="s">
        <v>129</v>
      </c>
      <c r="B1151" s="2" t="s">
        <v>124</v>
      </c>
      <c r="C1151" s="2">
        <v>4</v>
      </c>
      <c r="D1151" s="13">
        <v>46204</v>
      </c>
      <c r="E1151" s="3">
        <v>3751</v>
      </c>
      <c r="F1151" s="3">
        <v>2203</v>
      </c>
      <c r="G1151" s="17">
        <f>F1151/E1151</f>
        <v>0.58731005065315911</v>
      </c>
      <c r="H1151" s="3">
        <v>3030</v>
      </c>
      <c r="I1151" s="3">
        <f>F1151*H1151</f>
        <v>6675090</v>
      </c>
      <c r="J1151" s="3">
        <v>1824885</v>
      </c>
      <c r="K1151" s="3">
        <f>I1151+J1151</f>
        <v>8499975</v>
      </c>
      <c r="L1151" s="3">
        <v>6676633</v>
      </c>
      <c r="M1151" s="3">
        <f>K1151-L1151</f>
        <v>1823342</v>
      </c>
      <c r="N1151" s="3">
        <f>I1151/E1151</f>
        <v>1779.5494534790723</v>
      </c>
      <c r="O1151" s="3">
        <f>M1151/E1151</f>
        <v>486.09490802452677</v>
      </c>
      <c r="P1151" s="18">
        <v>3.9</v>
      </c>
      <c r="Q1151" s="2">
        <v>2</v>
      </c>
      <c r="R1151" s="3">
        <v>126</v>
      </c>
    </row>
    <row r="1152" spans="1:18" x14ac:dyDescent="0.2">
      <c r="A1152" s="2" t="s">
        <v>129</v>
      </c>
      <c r="B1152" s="2" t="s">
        <v>124</v>
      </c>
      <c r="C1152" s="2">
        <v>4</v>
      </c>
      <c r="D1152" s="13">
        <v>46235</v>
      </c>
      <c r="E1152" s="3">
        <v>3751</v>
      </c>
      <c r="F1152" s="3">
        <v>2355</v>
      </c>
      <c r="G1152" s="17">
        <f>F1152/E1152</f>
        <v>0.62783257797920555</v>
      </c>
      <c r="H1152" s="3">
        <v>3130</v>
      </c>
      <c r="I1152" s="3">
        <f>F1152*H1152</f>
        <v>7371150</v>
      </c>
      <c r="J1152" s="3">
        <v>2086300</v>
      </c>
      <c r="K1152" s="3">
        <f>I1152+J1152</f>
        <v>9457450</v>
      </c>
      <c r="L1152" s="3">
        <v>6931379</v>
      </c>
      <c r="M1152" s="3">
        <f>K1152-L1152</f>
        <v>2526071</v>
      </c>
      <c r="N1152" s="3">
        <f>I1152/E1152</f>
        <v>1965.1159690749134</v>
      </c>
      <c r="O1152" s="3">
        <f>M1152/E1152</f>
        <v>673.43934950679818</v>
      </c>
      <c r="P1152" s="18">
        <v>3.9</v>
      </c>
      <c r="Q1152" s="2">
        <v>0</v>
      </c>
      <c r="R1152" s="3">
        <v>123</v>
      </c>
    </row>
    <row r="1153" spans="1:18" x14ac:dyDescent="0.2">
      <c r="A1153" s="2" t="s">
        <v>129</v>
      </c>
      <c r="B1153" s="2" t="s">
        <v>124</v>
      </c>
      <c r="C1153" s="2">
        <v>4</v>
      </c>
      <c r="D1153" s="13">
        <v>46266</v>
      </c>
      <c r="E1153" s="3">
        <v>3630</v>
      </c>
      <c r="F1153" s="3">
        <v>2132</v>
      </c>
      <c r="G1153" s="17">
        <f>F1153/E1153</f>
        <v>0.58732782369146008</v>
      </c>
      <c r="H1153" s="3">
        <v>3060</v>
      </c>
      <c r="I1153" s="3">
        <f>F1153*H1153</f>
        <v>6523920</v>
      </c>
      <c r="J1153" s="3">
        <v>2812437</v>
      </c>
      <c r="K1153" s="3">
        <f>I1153+J1153</f>
        <v>9336357</v>
      </c>
      <c r="L1153" s="3">
        <v>6721477</v>
      </c>
      <c r="M1153" s="3">
        <f>K1153-L1153</f>
        <v>2614880</v>
      </c>
      <c r="N1153" s="3">
        <f>I1153/E1153</f>
        <v>1797.2231404958677</v>
      </c>
      <c r="O1153" s="3">
        <f>M1153/E1153</f>
        <v>720.3526170798898</v>
      </c>
      <c r="P1153" s="18">
        <v>3.9</v>
      </c>
      <c r="Q1153" s="2">
        <v>1</v>
      </c>
      <c r="R1153" s="3">
        <v>116</v>
      </c>
    </row>
  </sheetData>
  <autoFilter ref="A1:R1153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B1:O108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10355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137</v>
      </c>
      <c r="C3" s="26"/>
      <c r="D3" s="26" t="s">
        <v>10356</v>
      </c>
      <c r="E3" s="26"/>
      <c r="F3" s="26" t="s">
        <v>10357</v>
      </c>
      <c r="G3" s="26"/>
      <c r="H3" s="26" t="s">
        <v>10358</v>
      </c>
      <c r="I3" s="26"/>
      <c r="J3" s="26" t="s">
        <v>10359</v>
      </c>
      <c r="K3" s="26"/>
      <c r="L3" s="26" t="s">
        <v>138</v>
      </c>
      <c r="M3" s="26"/>
      <c r="N3" s="26" t="s">
        <v>10360</v>
      </c>
      <c r="O3" s="26"/>
    </row>
    <row r="4" spans="2:15" ht="25.5" customHeight="1" x14ac:dyDescent="0.2">
      <c r="B4" s="21">
        <f>SUM(Hotel_Performance!$F$2:$F$1153)/SUM(Hotel_Performance!$E$2:$E$1153)</f>
        <v>0.6896813845401174</v>
      </c>
      <c r="C4" s="21"/>
      <c r="D4" s="22">
        <f>SUM(Hotel_Performance!$I$2:$I$1153)/SUM(Hotel_Performance!$F$2:$F$1153)</f>
        <v>7281.5536099211986</v>
      </c>
      <c r="E4" s="22"/>
      <c r="F4" s="22">
        <f>SUM(Hotel_Performance!$I$2:$I$1153)/SUM(Hotel_Performance!$E$2:$E$1153)</f>
        <v>5021.9519752935421</v>
      </c>
      <c r="G4" s="22"/>
      <c r="H4" s="27">
        <f>SUM(Hotel_Performance!$K$2:$K$1153)/10000000</f>
        <v>3292.7631633000001</v>
      </c>
      <c r="I4" s="27"/>
      <c r="J4" s="27">
        <f>SUM(Hotel_Performance!$M$2:$M$1153)/10000000</f>
        <v>1264.8733357000001</v>
      </c>
      <c r="K4" s="27"/>
      <c r="L4" s="21">
        <f>SUM(Hotel_Performance!$M$2:$M$1153)/SUM(Hotel_Performance!$K$2:$K$1153)</f>
        <v>0.38413735606551996</v>
      </c>
      <c r="M4" s="21"/>
      <c r="N4" s="27">
        <f>AVERAGE(Hotel_Performance!$P$2:$P$1153)</f>
        <v>4.0993923611111081</v>
      </c>
      <c r="O4" s="27"/>
    </row>
    <row r="67" spans="2:14" x14ac:dyDescent="0.2">
      <c r="B67" s="5" t="s">
        <v>139</v>
      </c>
    </row>
    <row r="69" spans="2:14" x14ac:dyDescent="0.2">
      <c r="B69" s="6" t="s">
        <v>10361</v>
      </c>
      <c r="J69" s="6" t="s">
        <v>7684</v>
      </c>
    </row>
    <row r="70" spans="2:14" ht="24" customHeight="1" x14ac:dyDescent="0.2">
      <c r="B70" s="7" t="s">
        <v>7687</v>
      </c>
      <c r="C70" s="7" t="s">
        <v>137</v>
      </c>
      <c r="D70" s="7" t="s">
        <v>10362</v>
      </c>
      <c r="E70" s="7" t="s">
        <v>10363</v>
      </c>
      <c r="F70" s="7" t="s">
        <v>7714</v>
      </c>
      <c r="G70" s="7" t="s">
        <v>10359</v>
      </c>
      <c r="H70" s="7" t="s">
        <v>7689</v>
      </c>
      <c r="J70" s="7" t="s">
        <v>2</v>
      </c>
      <c r="K70" s="7" t="s">
        <v>137</v>
      </c>
      <c r="L70" s="7" t="s">
        <v>10363</v>
      </c>
      <c r="M70" s="7" t="s">
        <v>10359</v>
      </c>
      <c r="N70" s="7" t="s">
        <v>10353</v>
      </c>
    </row>
    <row r="71" spans="2:14" x14ac:dyDescent="0.2">
      <c r="B71" s="8" t="str">
        <f>TEXT($H71,"mmm yy")</f>
        <v>Oct 24</v>
      </c>
      <c r="C71" s="10">
        <f>SUMIF(Hotel_Performance!$D$2:$D$1153,$H71,Hotel_Performance!$F$2:$F$1153)/SUMIF(Hotel_Performance!$D$2:$D$1153,$H71,Hotel_Performance!$E$2:$E$1153)</f>
        <v>0.73785522273425497</v>
      </c>
      <c r="D71" s="9">
        <f>SUMIF(Hotel_Performance!$D$2:$D$1153,$H71,Hotel_Performance!$I$2:$I$1153)/SUMIF(Hotel_Performance!$D$2:$D$1153,$H71,Hotel_Performance!$F$2:$F$1153)</f>
        <v>7470.0965454427169</v>
      </c>
      <c r="E71" s="9">
        <f>SUMIF(Hotel_Performance!$D$2:$D$1153,$H71,Hotel_Performance!$I$2:$I$1153)/SUMIF(Hotel_Performance!$D$2:$D$1153,$H71,Hotel_Performance!$E$2:$E$1153)</f>
        <v>5511.8497503840244</v>
      </c>
      <c r="F71" s="16">
        <f>SUMIF(Hotel_Performance!$D$2:$D$1153,$H71,Hotel_Performance!$K$2:$K$1153)/10000000</f>
        <v>153.37754839999999</v>
      </c>
      <c r="G71" s="16">
        <f>SUMIF(Hotel_Performance!$D$2:$D$1153,$H71,Hotel_Performance!$M$2:$M$1153)/10000000</f>
        <v>62.176632400000003</v>
      </c>
      <c r="H71" s="14">
        <v>45566</v>
      </c>
      <c r="J71" s="8" t="s">
        <v>55</v>
      </c>
      <c r="K71" s="10">
        <f>SUMIF(Hotel_Performance!$B$2:$B$1153,$J71,Hotel_Performance!$F$2:$F$1153)/SUMIF(Hotel_Performance!$B$2:$B$1153,$J71,Hotel_Performance!$E$2:$E$1153)</f>
        <v>0.65009123342138952</v>
      </c>
      <c r="L71" s="9">
        <f>SUMIF(Hotel_Performance!$B$2:$B$1153,$J71,Hotel_Performance!$I$2:$I$1153)/SUMIF(Hotel_Performance!$B$2:$B$1153,$J71,Hotel_Performance!$E$2:$E$1153)</f>
        <v>5980.9179988561782</v>
      </c>
      <c r="M71" s="16">
        <f>SUMIF(Hotel_Performance!$B$2:$B$1153,$J71,Hotel_Performance!$M$2:$M$1153)/10000000</f>
        <v>104.01433590000001</v>
      </c>
      <c r="N71" s="9">
        <f>SUMIF(Hotel_Performance!$B$2:$B$1153,$J71,Hotel_Performance!$Q$2:$Q$1153)</f>
        <v>211</v>
      </c>
    </row>
    <row r="72" spans="2:14" x14ac:dyDescent="0.2">
      <c r="B72" s="8" t="str">
        <f>TEXT($H72,"mmm yy")</f>
        <v>Nov 24</v>
      </c>
      <c r="C72" s="10">
        <f>SUMIF(Hotel_Performance!$D$2:$D$1153,$H72,Hotel_Performance!$F$2:$F$1153)/SUMIF(Hotel_Performance!$D$2:$D$1153,$H72,Hotel_Performance!$E$2:$E$1153)</f>
        <v>0.76106646825396829</v>
      </c>
      <c r="D72" s="9">
        <f>SUMIF(Hotel_Performance!$D$2:$D$1153,$H72,Hotel_Performance!$I$2:$I$1153)/SUMIF(Hotel_Performance!$D$2:$D$1153,$H72,Hotel_Performance!$F$2:$F$1153)</f>
        <v>7914.1232215132532</v>
      </c>
      <c r="E72" s="9">
        <f>SUMIF(Hotel_Performance!$D$2:$D$1153,$H72,Hotel_Performance!$I$2:$I$1153)/SUMIF(Hotel_Performance!$D$2:$D$1153,$H72,Hotel_Performance!$E$2:$E$1153)</f>
        <v>6023.1738095238097</v>
      </c>
      <c r="F72" s="16">
        <f>SUMIF(Hotel_Performance!$D$2:$D$1153,$H72,Hotel_Performance!$K$2:$K$1153)/10000000</f>
        <v>160.95425159999999</v>
      </c>
      <c r="G72" s="16">
        <f>SUMIF(Hotel_Performance!$D$2:$D$1153,$H72,Hotel_Performance!$M$2:$M$1153)/10000000</f>
        <v>68.950770500000004</v>
      </c>
      <c r="H72" s="14">
        <v>45597</v>
      </c>
      <c r="J72" s="8" t="s">
        <v>45</v>
      </c>
      <c r="K72" s="10">
        <f>SUMIF(Hotel_Performance!$B$2:$B$1153,$J72,Hotel_Performance!$F$2:$F$1153)/SUMIF(Hotel_Performance!$B$2:$B$1153,$J72,Hotel_Performance!$E$2:$E$1153)</f>
        <v>0.65624496373892027</v>
      </c>
      <c r="L72" s="9">
        <f>SUMIF(Hotel_Performance!$B$2:$B$1153,$J72,Hotel_Performance!$I$2:$I$1153)/SUMIF(Hotel_Performance!$B$2:$B$1153,$J72,Hotel_Performance!$E$2:$E$1153)</f>
        <v>3415.002233222056</v>
      </c>
      <c r="M72" s="16">
        <f>SUMIF(Hotel_Performance!$B$2:$B$1153,$J72,Hotel_Performance!$M$2:$M$1153)/10000000</f>
        <v>72.9400136</v>
      </c>
      <c r="N72" s="9">
        <f>SUMIF(Hotel_Performance!$B$2:$B$1153,$J72,Hotel_Performance!$Q$2:$Q$1153)</f>
        <v>240</v>
      </c>
    </row>
    <row r="73" spans="2:14" x14ac:dyDescent="0.2">
      <c r="B73" s="8" t="str">
        <f>TEXT($H73,"mmm yy")</f>
        <v>Dec 24</v>
      </c>
      <c r="C73" s="10">
        <f>SUMIF(Hotel_Performance!$D$2:$D$1153,$H73,Hotel_Performance!$F$2:$F$1153)/SUMIF(Hotel_Performance!$D$2:$D$1153,$H73,Hotel_Performance!$E$2:$E$1153)</f>
        <v>0.77545602918586787</v>
      </c>
      <c r="D73" s="9">
        <f>SUMIF(Hotel_Performance!$D$2:$D$1153,$H73,Hotel_Performance!$I$2:$I$1153)/SUMIF(Hotel_Performance!$D$2:$D$1153,$H73,Hotel_Performance!$F$2:$F$1153)</f>
        <v>8171.1301634858828</v>
      </c>
      <c r="E73" s="9">
        <f>SUMIF(Hotel_Performance!$D$2:$D$1153,$H73,Hotel_Performance!$I$2:$I$1153)/SUMIF(Hotel_Performance!$D$2:$D$1153,$H73,Hotel_Performance!$E$2:$E$1153)</f>
        <v>6336.3521505376348</v>
      </c>
      <c r="F73" s="16">
        <f>SUMIF(Hotel_Performance!$D$2:$D$1153,$H73,Hotel_Performance!$K$2:$K$1153)/10000000</f>
        <v>176.417056</v>
      </c>
      <c r="G73" s="16">
        <f>SUMIF(Hotel_Performance!$D$2:$D$1153,$H73,Hotel_Performance!$M$2:$M$1153)/10000000</f>
        <v>78.619851400000002</v>
      </c>
      <c r="H73" s="14">
        <v>45627</v>
      </c>
      <c r="J73" s="8" t="s">
        <v>124</v>
      </c>
      <c r="K73" s="10">
        <f>SUMIF(Hotel_Performance!$B$2:$B$1153,$J73,Hotel_Performance!$F$2:$F$1153)/SUMIF(Hotel_Performance!$B$2:$B$1153,$J73,Hotel_Performance!$E$2:$E$1153)</f>
        <v>0.67087843663186131</v>
      </c>
      <c r="L73" s="9">
        <f>SUMIF(Hotel_Performance!$B$2:$B$1153,$J73,Hotel_Performance!$I$2:$I$1153)/SUMIF(Hotel_Performance!$B$2:$B$1153,$J73,Hotel_Performance!$E$2:$E$1153)</f>
        <v>3254.881374333429</v>
      </c>
      <c r="M73" s="16">
        <f>SUMIF(Hotel_Performance!$B$2:$B$1153,$J73,Hotel_Performance!$M$2:$M$1153)/10000000</f>
        <v>49.678742100000001</v>
      </c>
      <c r="N73" s="9">
        <f>SUMIF(Hotel_Performance!$B$2:$B$1153,$J73,Hotel_Performance!$Q$2:$Q$1153)</f>
        <v>220</v>
      </c>
    </row>
    <row r="74" spans="2:14" x14ac:dyDescent="0.2">
      <c r="B74" s="8" t="str">
        <f>TEXT($H74,"mmm yy")</f>
        <v>Jan 25</v>
      </c>
      <c r="C74" s="10">
        <f>SUMIF(Hotel_Performance!$D$2:$D$1153,$H74,Hotel_Performance!$F$2:$F$1153)/SUMIF(Hotel_Performance!$D$2:$D$1153,$H74,Hotel_Performance!$E$2:$E$1153)</f>
        <v>0.77561443932411678</v>
      </c>
      <c r="D74" s="9">
        <f>SUMIF(Hotel_Performance!$D$2:$D$1153,$H74,Hotel_Performance!$I$2:$I$1153)/SUMIF(Hotel_Performance!$D$2:$D$1153,$H74,Hotel_Performance!$F$2:$F$1153)</f>
        <v>8019.2855374560577</v>
      </c>
      <c r="E74" s="9">
        <f>SUMIF(Hotel_Performance!$D$2:$D$1153,$H74,Hotel_Performance!$I$2:$I$1153)/SUMIF(Hotel_Performance!$D$2:$D$1153,$H74,Hotel_Performance!$E$2:$E$1153)</f>
        <v>6219.8736559139788</v>
      </c>
      <c r="F74" s="16">
        <f>SUMIF(Hotel_Performance!$D$2:$D$1153,$H74,Hotel_Performance!$K$2:$K$1153)/10000000</f>
        <v>174.2289682</v>
      </c>
      <c r="G74" s="16">
        <f>SUMIF(Hotel_Performance!$D$2:$D$1153,$H74,Hotel_Performance!$M$2:$M$1153)/10000000</f>
        <v>76.905941299999995</v>
      </c>
      <c r="H74" s="14">
        <v>45658</v>
      </c>
      <c r="J74" s="8" t="s">
        <v>95</v>
      </c>
      <c r="K74" s="10">
        <f>SUMIF(Hotel_Performance!$B$2:$B$1153,$J74,Hotel_Performance!$F$2:$F$1153)/SUMIF(Hotel_Performance!$B$2:$B$1153,$J74,Hotel_Performance!$E$2:$E$1153)</f>
        <v>0.68081202710053901</v>
      </c>
      <c r="L74" s="9">
        <f>SUMIF(Hotel_Performance!$B$2:$B$1153,$J74,Hotel_Performance!$I$2:$I$1153)/SUMIF(Hotel_Performance!$B$2:$B$1153,$J74,Hotel_Performance!$E$2:$E$1153)</f>
        <v>3840.525567479353</v>
      </c>
      <c r="M74" s="16">
        <f>SUMIF(Hotel_Performance!$B$2:$B$1153,$J74,Hotel_Performance!$M$2:$M$1153)/10000000</f>
        <v>78.088129699999996</v>
      </c>
      <c r="N74" s="9">
        <f>SUMIF(Hotel_Performance!$B$2:$B$1153,$J74,Hotel_Performance!$Q$2:$Q$1153)</f>
        <v>233</v>
      </c>
    </row>
    <row r="75" spans="2:14" x14ac:dyDescent="0.2">
      <c r="B75" s="8" t="str">
        <f>TEXT($H75,"mmm yy")</f>
        <v>Feb 25</v>
      </c>
      <c r="C75" s="10">
        <f>SUMIF(Hotel_Performance!$D$2:$D$1153,$H75,Hotel_Performance!$F$2:$F$1153)/SUMIF(Hotel_Performance!$D$2:$D$1153,$H75,Hotel_Performance!$E$2:$E$1153)</f>
        <v>0.77424532312925165</v>
      </c>
      <c r="D75" s="9">
        <f>SUMIF(Hotel_Performance!$D$2:$D$1153,$H75,Hotel_Performance!$I$2:$I$1153)/SUMIF(Hotel_Performance!$D$2:$D$1153,$H75,Hotel_Performance!$F$2:$F$1153)</f>
        <v>8020.8688787907913</v>
      </c>
      <c r="E75" s="9">
        <f>SUMIF(Hotel_Performance!$D$2:$D$1153,$H75,Hotel_Performance!$I$2:$I$1153)/SUMIF(Hotel_Performance!$D$2:$D$1153,$H75,Hotel_Performance!$E$2:$E$1153)</f>
        <v>6210.1202168367345</v>
      </c>
      <c r="F75" s="16">
        <f>SUMIF(Hotel_Performance!$D$2:$D$1153,$H75,Hotel_Performance!$K$2:$K$1153)/10000000</f>
        <v>154.2688923</v>
      </c>
      <c r="G75" s="16">
        <f>SUMIF(Hotel_Performance!$D$2:$D$1153,$H75,Hotel_Performance!$M$2:$M$1153)/10000000</f>
        <v>67.885167499999994</v>
      </c>
      <c r="H75" s="14">
        <v>45689</v>
      </c>
      <c r="J75" s="8" t="s">
        <v>11</v>
      </c>
      <c r="K75" s="10">
        <f>SUMIF(Hotel_Performance!$B$2:$B$1153,$J75,Hotel_Performance!$F$2:$F$1153)/SUMIF(Hotel_Performance!$B$2:$B$1153,$J75,Hotel_Performance!$E$2:$E$1153)</f>
        <v>0.68841156325543917</v>
      </c>
      <c r="L75" s="9">
        <f>SUMIF(Hotel_Performance!$B$2:$B$1153,$J75,Hotel_Performance!$I$2:$I$1153)/SUMIF(Hotel_Performance!$B$2:$B$1153,$J75,Hotel_Performance!$E$2:$E$1153)</f>
        <v>5476.4007604754233</v>
      </c>
      <c r="M75" s="16">
        <f>SUMIF(Hotel_Performance!$B$2:$B$1153,$J75,Hotel_Performance!$M$2:$M$1153)/10000000</f>
        <v>109.07291650000001</v>
      </c>
      <c r="N75" s="9">
        <f>SUMIF(Hotel_Performance!$B$2:$B$1153,$J75,Hotel_Performance!$Q$2:$Q$1153)</f>
        <v>232</v>
      </c>
    </row>
    <row r="76" spans="2:14" x14ac:dyDescent="0.2">
      <c r="B76" s="8" t="str">
        <f>TEXT($H76,"mmm yy")</f>
        <v>Mar 25</v>
      </c>
      <c r="C76" s="10">
        <f>SUMIF(Hotel_Performance!$D$2:$D$1153,$H76,Hotel_Performance!$F$2:$F$1153)/SUMIF(Hotel_Performance!$D$2:$D$1153,$H76,Hotel_Performance!$E$2:$E$1153)</f>
        <v>0.75643721198156677</v>
      </c>
      <c r="D76" s="9">
        <f>SUMIF(Hotel_Performance!$D$2:$D$1153,$H76,Hotel_Performance!$I$2:$I$1153)/SUMIF(Hotel_Performance!$D$2:$D$1153,$H76,Hotel_Performance!$F$2:$F$1153)</f>
        <v>7774.5835475088998</v>
      </c>
      <c r="E76" s="9">
        <f>SUMIF(Hotel_Performance!$D$2:$D$1153,$H76,Hotel_Performance!$I$2:$I$1153)/SUMIF(Hotel_Performance!$D$2:$D$1153,$H76,Hotel_Performance!$E$2:$E$1153)</f>
        <v>5880.9843029953918</v>
      </c>
      <c r="F76" s="16">
        <f>SUMIF(Hotel_Performance!$D$2:$D$1153,$H76,Hotel_Performance!$K$2:$K$1153)/10000000</f>
        <v>163.65771129999999</v>
      </c>
      <c r="G76" s="16">
        <f>SUMIF(Hotel_Performance!$D$2:$D$1153,$H76,Hotel_Performance!$M$2:$M$1153)/10000000</f>
        <v>69.793874500000001</v>
      </c>
      <c r="H76" s="14">
        <v>45717</v>
      </c>
      <c r="J76" s="8" t="s">
        <v>105</v>
      </c>
      <c r="K76" s="10">
        <f>SUMIF(Hotel_Performance!$B$2:$B$1153,$J76,Hotel_Performance!$F$2:$F$1153)/SUMIF(Hotel_Performance!$B$2:$B$1153,$J76,Hotel_Performance!$E$2:$E$1153)</f>
        <v>0.68507633818115987</v>
      </c>
      <c r="L76" s="9">
        <f>SUMIF(Hotel_Performance!$B$2:$B$1153,$J76,Hotel_Performance!$I$2:$I$1153)/SUMIF(Hotel_Performance!$B$2:$B$1153,$J76,Hotel_Performance!$E$2:$E$1153)</f>
        <v>4216.9687405708764</v>
      </c>
      <c r="M76" s="16">
        <f>SUMIF(Hotel_Performance!$B$2:$B$1153,$J76,Hotel_Performance!$M$2:$M$1153)/10000000</f>
        <v>69.735819399999997</v>
      </c>
      <c r="N76" s="9">
        <f>SUMIF(Hotel_Performance!$B$2:$B$1153,$J76,Hotel_Performance!$Q$2:$Q$1153)</f>
        <v>182</v>
      </c>
    </row>
    <row r="77" spans="2:14" x14ac:dyDescent="0.2">
      <c r="B77" s="8" t="str">
        <f>TEXT($H77,"mmm yy")</f>
        <v>Apr 25</v>
      </c>
      <c r="C77" s="10">
        <f>SUMIF(Hotel_Performance!$D$2:$D$1153,$H77,Hotel_Performance!$F$2:$F$1153)/SUMIF(Hotel_Performance!$D$2:$D$1153,$H77,Hotel_Performance!$E$2:$E$1153)</f>
        <v>0.70620535714285715</v>
      </c>
      <c r="D77" s="9">
        <f>SUMIF(Hotel_Performance!$D$2:$D$1153,$H77,Hotel_Performance!$I$2:$I$1153)/SUMIF(Hotel_Performance!$D$2:$D$1153,$H77,Hotel_Performance!$F$2:$F$1153)</f>
        <v>6926.4771617815422</v>
      </c>
      <c r="E77" s="9">
        <f>SUMIF(Hotel_Performance!$D$2:$D$1153,$H77,Hotel_Performance!$I$2:$I$1153)/SUMIF(Hotel_Performance!$D$2:$D$1153,$H77,Hotel_Performance!$E$2:$E$1153)</f>
        <v>4891.5152777777776</v>
      </c>
      <c r="F77" s="16">
        <f>SUMIF(Hotel_Performance!$D$2:$D$1153,$H77,Hotel_Performance!$K$2:$K$1153)/10000000</f>
        <v>133.29517509999999</v>
      </c>
      <c r="G77" s="16">
        <f>SUMIF(Hotel_Performance!$D$2:$D$1153,$H77,Hotel_Performance!$M$2:$M$1153)/10000000</f>
        <v>50.511862000000001</v>
      </c>
      <c r="H77" s="14">
        <v>45748</v>
      </c>
      <c r="J77" s="8" t="s">
        <v>24</v>
      </c>
      <c r="K77" s="10">
        <f>SUMIF(Hotel_Performance!$B$2:$B$1153,$J77,Hotel_Performance!$F$2:$F$1153)/SUMIF(Hotel_Performance!$B$2:$B$1153,$J77,Hotel_Performance!$E$2:$E$1153)</f>
        <v>0.69938464883670359</v>
      </c>
      <c r="L77" s="9">
        <f>SUMIF(Hotel_Performance!$B$2:$B$1153,$J77,Hotel_Performance!$I$2:$I$1153)/SUMIF(Hotel_Performance!$B$2:$B$1153,$J77,Hotel_Performance!$E$2:$E$1153)</f>
        <v>5187.6127419004133</v>
      </c>
      <c r="M77" s="16">
        <f>SUMIF(Hotel_Performance!$B$2:$B$1153,$J77,Hotel_Performance!$M$2:$M$1153)/10000000</f>
        <v>124.90991889999999</v>
      </c>
      <c r="N77" s="9">
        <f>SUMIF(Hotel_Performance!$B$2:$B$1153,$J77,Hotel_Performance!$Q$2:$Q$1153)</f>
        <v>233</v>
      </c>
    </row>
    <row r="78" spans="2:14" x14ac:dyDescent="0.2">
      <c r="B78" s="8" t="str">
        <f>TEXT($H78,"mmm yy")</f>
        <v>May 25</v>
      </c>
      <c r="C78" s="10">
        <f>SUMIF(Hotel_Performance!$D$2:$D$1153,$H78,Hotel_Performance!$F$2:$F$1153)/SUMIF(Hotel_Performance!$D$2:$D$1153,$H78,Hotel_Performance!$E$2:$E$1153)</f>
        <v>0.70369623655913982</v>
      </c>
      <c r="D78" s="9">
        <f>SUMIF(Hotel_Performance!$D$2:$D$1153,$H78,Hotel_Performance!$I$2:$I$1153)/SUMIF(Hotel_Performance!$D$2:$D$1153,$H78,Hotel_Performance!$F$2:$F$1153)</f>
        <v>6897.8336084696512</v>
      </c>
      <c r="E78" s="9">
        <f>SUMIF(Hotel_Performance!$D$2:$D$1153,$H78,Hotel_Performance!$I$2:$I$1153)/SUMIF(Hotel_Performance!$D$2:$D$1153,$H78,Hotel_Performance!$E$2:$E$1153)</f>
        <v>4853.9795506912442</v>
      </c>
      <c r="F78" s="16">
        <f>SUMIF(Hotel_Performance!$D$2:$D$1153,$H78,Hotel_Performance!$K$2:$K$1153)/10000000</f>
        <v>135.24878989999999</v>
      </c>
      <c r="G78" s="16">
        <f>SUMIF(Hotel_Performance!$D$2:$D$1153,$H78,Hotel_Performance!$M$2:$M$1153)/10000000</f>
        <v>50.198319099999999</v>
      </c>
      <c r="H78" s="14">
        <v>45778</v>
      </c>
      <c r="J78" s="8" t="s">
        <v>114</v>
      </c>
      <c r="K78" s="10">
        <f>SUMIF(Hotel_Performance!$B$2:$B$1153,$J78,Hotel_Performance!$F$2:$F$1153)/SUMIF(Hotel_Performance!$B$2:$B$1153,$J78,Hotel_Performance!$E$2:$E$1153)</f>
        <v>0.68807898474366613</v>
      </c>
      <c r="L78" s="9">
        <f>SUMIF(Hotel_Performance!$B$2:$B$1153,$J78,Hotel_Performance!$I$2:$I$1153)/SUMIF(Hotel_Performance!$B$2:$B$1153,$J78,Hotel_Performance!$E$2:$E$1153)</f>
        <v>3597.9818573326615</v>
      </c>
      <c r="M78" s="16">
        <f>SUMIF(Hotel_Performance!$B$2:$B$1153,$J78,Hotel_Performance!$M$2:$M$1153)/10000000</f>
        <v>80.1195211</v>
      </c>
      <c r="N78" s="9">
        <f>SUMIF(Hotel_Performance!$B$2:$B$1153,$J78,Hotel_Performance!$Q$2:$Q$1153)</f>
        <v>225</v>
      </c>
    </row>
    <row r="79" spans="2:14" x14ac:dyDescent="0.2">
      <c r="B79" s="8" t="str">
        <f>TEXT($H79,"mmm yy")</f>
        <v>Jun 25</v>
      </c>
      <c r="C79" s="10">
        <f>SUMIF(Hotel_Performance!$D$2:$D$1153,$H79,Hotel_Performance!$F$2:$F$1153)/SUMIF(Hotel_Performance!$D$2:$D$1153,$H79,Hotel_Performance!$E$2:$E$1153)</f>
        <v>0.5485565476190476</v>
      </c>
      <c r="D79" s="9">
        <f>SUMIF(Hotel_Performance!$D$2:$D$1153,$H79,Hotel_Performance!$I$2:$I$1153)/SUMIF(Hotel_Performance!$D$2:$D$1153,$H79,Hotel_Performance!$F$2:$F$1153)</f>
        <v>5785.1028583312991</v>
      </c>
      <c r="E79" s="9">
        <f>SUMIF(Hotel_Performance!$D$2:$D$1153,$H79,Hotel_Performance!$I$2:$I$1153)/SUMIF(Hotel_Performance!$D$2:$D$1153,$H79,Hotel_Performance!$E$2:$E$1153)</f>
        <v>3173.4560515873018</v>
      </c>
      <c r="F79" s="16">
        <f>SUMIF(Hotel_Performance!$D$2:$D$1153,$H79,Hotel_Performance!$K$2:$K$1153)/10000000</f>
        <v>85.566456400000007</v>
      </c>
      <c r="G79" s="16">
        <f>SUMIF(Hotel_Performance!$D$2:$D$1153,$H79,Hotel_Performance!$M$2:$M$1153)/10000000</f>
        <v>18.738207299999999</v>
      </c>
      <c r="H79" s="14">
        <v>45809</v>
      </c>
      <c r="J79" s="8" t="s">
        <v>36</v>
      </c>
      <c r="K79" s="10">
        <f>SUMIF(Hotel_Performance!$B$2:$B$1153,$J79,Hotel_Performance!$F$2:$F$1153)/SUMIF(Hotel_Performance!$B$2:$B$1153,$J79,Hotel_Performance!$E$2:$E$1153)</f>
        <v>0.69259507615672</v>
      </c>
      <c r="L79" s="9">
        <f>SUMIF(Hotel_Performance!$B$2:$B$1153,$J79,Hotel_Performance!$I$2:$I$1153)/SUMIF(Hotel_Performance!$B$2:$B$1153,$J79,Hotel_Performance!$E$2:$E$1153)</f>
        <v>5783.0323067343616</v>
      </c>
      <c r="M79" s="16">
        <f>SUMIF(Hotel_Performance!$B$2:$B$1153,$J79,Hotel_Performance!$M$2:$M$1153)/10000000</f>
        <v>127.72749140000001</v>
      </c>
      <c r="N79" s="9">
        <f>SUMIF(Hotel_Performance!$B$2:$B$1153,$J79,Hotel_Performance!$Q$2:$Q$1153)</f>
        <v>200</v>
      </c>
    </row>
    <row r="80" spans="2:14" x14ac:dyDescent="0.2">
      <c r="B80" s="8" t="str">
        <f>TEXT($H80,"mmm yy")</f>
        <v>Jul 25</v>
      </c>
      <c r="C80" s="10">
        <f>SUMIF(Hotel_Performance!$D$2:$D$1153,$H80,Hotel_Performance!$F$2:$F$1153)/SUMIF(Hotel_Performance!$D$2:$D$1153,$H80,Hotel_Performance!$E$2:$E$1153)</f>
        <v>0.5101862519201229</v>
      </c>
      <c r="D80" s="9">
        <f>SUMIF(Hotel_Performance!$D$2:$D$1153,$H80,Hotel_Performance!$I$2:$I$1153)/SUMIF(Hotel_Performance!$D$2:$D$1153,$H80,Hotel_Performance!$F$2:$F$1153)</f>
        <v>5408.7453190568485</v>
      </c>
      <c r="E80" s="9">
        <f>SUMIF(Hotel_Performance!$D$2:$D$1153,$H80,Hotel_Performance!$I$2:$I$1153)/SUMIF(Hotel_Performance!$D$2:$D$1153,$H80,Hotel_Performance!$E$2:$E$1153)</f>
        <v>2759.4675019201227</v>
      </c>
      <c r="F80" s="16">
        <f>SUMIF(Hotel_Performance!$D$2:$D$1153,$H80,Hotel_Performance!$K$2:$K$1153)/10000000</f>
        <v>76.28546</v>
      </c>
      <c r="G80" s="16">
        <f>SUMIF(Hotel_Performance!$D$2:$D$1153,$H80,Hotel_Performance!$M$2:$M$1153)/10000000</f>
        <v>11.0371506</v>
      </c>
      <c r="H80" s="14">
        <v>45839</v>
      </c>
      <c r="J80" s="8" t="s">
        <v>65</v>
      </c>
      <c r="K80" s="10">
        <f>SUMIF(Hotel_Performance!$B$2:$B$1153,$J80,Hotel_Performance!$F$2:$F$1153)/SUMIF(Hotel_Performance!$B$2:$B$1153,$J80,Hotel_Performance!$E$2:$E$1153)</f>
        <v>0.71800599575300827</v>
      </c>
      <c r="L80" s="9">
        <f>SUMIF(Hotel_Performance!$B$2:$B$1153,$J80,Hotel_Performance!$I$2:$I$1153)/SUMIF(Hotel_Performance!$B$2:$B$1153,$J80,Hotel_Performance!$E$2:$E$1153)</f>
        <v>7206.1950285214643</v>
      </c>
      <c r="M80" s="16">
        <f>SUMIF(Hotel_Performance!$B$2:$B$1153,$J80,Hotel_Performance!$M$2:$M$1153)/10000000</f>
        <v>183.60214619999999</v>
      </c>
      <c r="N80" s="9">
        <f>SUMIF(Hotel_Performance!$B$2:$B$1153,$J80,Hotel_Performance!$Q$2:$Q$1153)</f>
        <v>251</v>
      </c>
    </row>
    <row r="81" spans="2:14" x14ac:dyDescent="0.2">
      <c r="B81" s="8" t="str">
        <f>TEXT($H81,"mmm yy")</f>
        <v>Aug 25</v>
      </c>
      <c r="C81" s="10">
        <f>SUMIF(Hotel_Performance!$D$2:$D$1153,$H81,Hotel_Performance!$F$2:$F$1153)/SUMIF(Hotel_Performance!$D$2:$D$1153,$H81,Hotel_Performance!$E$2:$E$1153)</f>
        <v>0.51386328725038399</v>
      </c>
      <c r="D81" s="9">
        <f>SUMIF(Hotel_Performance!$D$2:$D$1153,$H81,Hotel_Performance!$I$2:$I$1153)/SUMIF(Hotel_Performance!$D$2:$D$1153,$H81,Hotel_Performance!$F$2:$F$1153)</f>
        <v>5340.6938943277783</v>
      </c>
      <c r="E81" s="9">
        <f>SUMIF(Hotel_Performance!$D$2:$D$1153,$H81,Hotel_Performance!$I$2:$I$1153)/SUMIF(Hotel_Performance!$D$2:$D$1153,$H81,Hotel_Performance!$E$2:$E$1153)</f>
        <v>2744.3865207373274</v>
      </c>
      <c r="F81" s="16">
        <f>SUMIF(Hotel_Performance!$D$2:$D$1153,$H81,Hotel_Performance!$K$2:$K$1153)/10000000</f>
        <v>77.264458300000001</v>
      </c>
      <c r="G81" s="16">
        <f>SUMIF(Hotel_Performance!$D$2:$D$1153,$H81,Hotel_Performance!$M$2:$M$1153)/10000000</f>
        <v>11.809068399999999</v>
      </c>
      <c r="H81" s="14">
        <v>45870</v>
      </c>
      <c r="J81" s="8" t="s">
        <v>75</v>
      </c>
      <c r="K81" s="10">
        <f>SUMIF(Hotel_Performance!$B$2:$B$1153,$J81,Hotel_Performance!$F$2:$F$1153)/SUMIF(Hotel_Performance!$B$2:$B$1153,$J81,Hotel_Performance!$E$2:$E$1153)</f>
        <v>0.72422913139397671</v>
      </c>
      <c r="L81" s="9">
        <f>SUMIF(Hotel_Performance!$B$2:$B$1153,$J81,Hotel_Performance!$I$2:$I$1153)/SUMIF(Hotel_Performance!$B$2:$B$1153,$J81,Hotel_Performance!$E$2:$E$1153)</f>
        <v>6909.5153147606588</v>
      </c>
      <c r="M81" s="16">
        <f>SUMIF(Hotel_Performance!$B$2:$B$1153,$J81,Hotel_Performance!$M$2:$M$1153)/10000000</f>
        <v>143.7146955</v>
      </c>
      <c r="N81" s="9">
        <f>SUMIF(Hotel_Performance!$B$2:$B$1153,$J81,Hotel_Performance!$Q$2:$Q$1153)</f>
        <v>245</v>
      </c>
    </row>
    <row r="82" spans="2:14" x14ac:dyDescent="0.2">
      <c r="B82" s="8" t="str">
        <f>TEXT($H82,"mmm yy")</f>
        <v>Sep 25</v>
      </c>
      <c r="C82" s="10">
        <f>SUMIF(Hotel_Performance!$D$2:$D$1153,$H82,Hotel_Performance!$F$2:$F$1153)/SUMIF(Hotel_Performance!$D$2:$D$1153,$H82,Hotel_Performance!$E$2:$E$1153)</f>
        <v>0.5336805555555556</v>
      </c>
      <c r="D82" s="9">
        <f>SUMIF(Hotel_Performance!$D$2:$D$1153,$H82,Hotel_Performance!$I$2:$I$1153)/SUMIF(Hotel_Performance!$D$2:$D$1153,$H82,Hotel_Performance!$F$2:$F$1153)</f>
        <v>5631.0565108281435</v>
      </c>
      <c r="E82" s="9">
        <f>SUMIF(Hotel_Performance!$D$2:$D$1153,$H82,Hotel_Performance!$I$2:$I$1153)/SUMIF(Hotel_Performance!$D$2:$D$1153,$H82,Hotel_Performance!$E$2:$E$1153)</f>
        <v>3005.1853670634919</v>
      </c>
      <c r="F82" s="16">
        <f>SUMIF(Hotel_Performance!$D$2:$D$1153,$H82,Hotel_Performance!$K$2:$K$1153)/10000000</f>
        <v>82.059043500000001</v>
      </c>
      <c r="G82" s="16">
        <f>SUMIF(Hotel_Performance!$D$2:$D$1153,$H82,Hotel_Performance!$M$2:$M$1153)/10000000</f>
        <v>15.8177153</v>
      </c>
      <c r="H82" s="14">
        <v>45901</v>
      </c>
      <c r="J82" s="8" t="s">
        <v>85</v>
      </c>
      <c r="K82" s="10">
        <f>SUMIF(Hotel_Performance!$B$2:$B$1153,$J82,Hotel_Performance!$F$2:$F$1153)/SUMIF(Hotel_Performance!$B$2:$B$1153,$J82,Hotel_Performance!$E$2:$E$1153)</f>
        <v>0.70765139202566651</v>
      </c>
      <c r="L82" s="9">
        <f>SUMIF(Hotel_Performance!$B$2:$B$1153,$J82,Hotel_Performance!$I$2:$I$1153)/SUMIF(Hotel_Performance!$B$2:$B$1153,$J82,Hotel_Performance!$E$2:$E$1153)</f>
        <v>4823.5545940013089</v>
      </c>
      <c r="M82" s="16">
        <f>SUMIF(Hotel_Performance!$B$2:$B$1153,$J82,Hotel_Performance!$M$2:$M$1153)/10000000</f>
        <v>121.2696054</v>
      </c>
      <c r="N82" s="9">
        <f>SUMIF(Hotel_Performance!$B$2:$B$1153,$J82,Hotel_Performance!$Q$2:$Q$1153)</f>
        <v>247</v>
      </c>
    </row>
    <row r="83" spans="2:14" x14ac:dyDescent="0.2">
      <c r="B83" s="8" t="str">
        <f>TEXT($H83,"mmm yy")</f>
        <v>Oct 25</v>
      </c>
      <c r="C83" s="10">
        <f>SUMIF(Hotel_Performance!$D$2:$D$1153,$H83,Hotel_Performance!$F$2:$F$1153)/SUMIF(Hotel_Performance!$D$2:$D$1153,$H83,Hotel_Performance!$E$2:$E$1153)</f>
        <v>0.77590245775729649</v>
      </c>
      <c r="D83" s="9">
        <f>SUMIF(Hotel_Performance!$D$2:$D$1153,$H83,Hotel_Performance!$I$2:$I$1153)/SUMIF(Hotel_Performance!$D$2:$D$1153,$H83,Hotel_Performance!$F$2:$F$1153)</f>
        <v>7811.0880001979758</v>
      </c>
      <c r="E83" s="9">
        <f>SUMIF(Hotel_Performance!$D$2:$D$1153,$H83,Hotel_Performance!$I$2:$I$1153)/SUMIF(Hotel_Performance!$D$2:$D$1153,$H83,Hotel_Performance!$E$2:$E$1153)</f>
        <v>6060.6423771121354</v>
      </c>
      <c r="F83" s="16">
        <f>SUMIF(Hotel_Performance!$D$2:$D$1153,$H83,Hotel_Performance!$K$2:$K$1153)/10000000</f>
        <v>168.69367629999999</v>
      </c>
      <c r="G83" s="16">
        <f>SUMIF(Hotel_Performance!$D$2:$D$1153,$H83,Hotel_Performance!$M$2:$M$1153)/10000000</f>
        <v>72.485660100000004</v>
      </c>
      <c r="H83" s="14">
        <v>45931</v>
      </c>
    </row>
    <row r="84" spans="2:14" x14ac:dyDescent="0.2">
      <c r="B84" s="8" t="str">
        <f>TEXT($H84,"mmm yy")</f>
        <v>Nov 25</v>
      </c>
      <c r="C84" s="10">
        <f>SUMIF(Hotel_Performance!$D$2:$D$1153,$H84,Hotel_Performance!$F$2:$F$1153)/SUMIF(Hotel_Performance!$D$2:$D$1153,$H84,Hotel_Performance!$E$2:$E$1153)</f>
        <v>0.79963293650793654</v>
      </c>
      <c r="D84" s="9">
        <f>SUMIF(Hotel_Performance!$D$2:$D$1153,$H84,Hotel_Performance!$I$2:$I$1153)/SUMIF(Hotel_Performance!$D$2:$D$1153,$H84,Hotel_Performance!$F$2:$F$1153)</f>
        <v>8363.7929109338365</v>
      </c>
      <c r="E84" s="9">
        <f>SUMIF(Hotel_Performance!$D$2:$D$1153,$H84,Hotel_Performance!$I$2:$I$1153)/SUMIF(Hotel_Performance!$D$2:$D$1153,$H84,Hotel_Performance!$E$2:$E$1153)</f>
        <v>6687.9642857142853</v>
      </c>
      <c r="F84" s="16">
        <f>SUMIF(Hotel_Performance!$D$2:$D$1153,$H84,Hotel_Performance!$K$2:$K$1153)/10000000</f>
        <v>182.5411895</v>
      </c>
      <c r="G84" s="16">
        <f>SUMIF(Hotel_Performance!$D$2:$D$1153,$H84,Hotel_Performance!$M$2:$M$1153)/10000000</f>
        <v>84.440942000000007</v>
      </c>
      <c r="H84" s="14">
        <v>45962</v>
      </c>
    </row>
    <row r="85" spans="2:14" x14ac:dyDescent="0.2">
      <c r="B85" s="8" t="str">
        <f>TEXT($H85,"mmm yy")</f>
        <v>Dec 25</v>
      </c>
      <c r="C85" s="10">
        <f>SUMIF(Hotel_Performance!$D$2:$D$1153,$H85,Hotel_Performance!$F$2:$F$1153)/SUMIF(Hotel_Performance!$D$2:$D$1153,$H85,Hotel_Performance!$E$2:$E$1153)</f>
        <v>0.8213997695852534</v>
      </c>
      <c r="D85" s="9">
        <f>SUMIF(Hotel_Performance!$D$2:$D$1153,$H85,Hotel_Performance!$I$2:$I$1153)/SUMIF(Hotel_Performance!$D$2:$D$1153,$H85,Hotel_Performance!$F$2:$F$1153)</f>
        <v>8359.8766319529677</v>
      </c>
      <c r="E85" s="9">
        <f>SUMIF(Hotel_Performance!$D$2:$D$1153,$H85,Hotel_Performance!$I$2:$I$1153)/SUMIF(Hotel_Performance!$D$2:$D$1153,$H85,Hotel_Performance!$E$2:$E$1153)</f>
        <v>6866.8007392473119</v>
      </c>
      <c r="F85" s="16">
        <f>SUMIF(Hotel_Performance!$D$2:$D$1153,$H85,Hotel_Performance!$K$2:$K$1153)/10000000</f>
        <v>189.91279919999999</v>
      </c>
      <c r="G85" s="16">
        <f>SUMIF(Hotel_Performance!$D$2:$D$1153,$H85,Hotel_Performance!$M$2:$M$1153)/10000000</f>
        <v>87.640009199999994</v>
      </c>
      <c r="H85" s="14">
        <v>45992</v>
      </c>
    </row>
    <row r="86" spans="2:14" x14ac:dyDescent="0.2">
      <c r="B86" s="8" t="str">
        <f>TEXT($H86,"mmm yy")</f>
        <v>Jan 26</v>
      </c>
      <c r="C86" s="10">
        <f>SUMIF(Hotel_Performance!$D$2:$D$1153,$H86,Hotel_Performance!$F$2:$F$1153)/SUMIF(Hotel_Performance!$D$2:$D$1153,$H86,Hotel_Performance!$E$2:$E$1153)</f>
        <v>0.8070900537634409</v>
      </c>
      <c r="D86" s="9">
        <f>SUMIF(Hotel_Performance!$D$2:$D$1153,$H86,Hotel_Performance!$I$2:$I$1153)/SUMIF(Hotel_Performance!$D$2:$D$1153,$H86,Hotel_Performance!$F$2:$F$1153)</f>
        <v>8464.6899181005519</v>
      </c>
      <c r="E86" s="9">
        <f>SUMIF(Hotel_Performance!$D$2:$D$1153,$H86,Hotel_Performance!$I$2:$I$1153)/SUMIF(Hotel_Performance!$D$2:$D$1153,$H86,Hotel_Performance!$E$2:$E$1153)</f>
        <v>6831.7670410906294</v>
      </c>
      <c r="F86" s="16">
        <f>SUMIF(Hotel_Performance!$D$2:$D$1153,$H86,Hotel_Performance!$K$2:$K$1153)/10000000</f>
        <v>189.87546409999999</v>
      </c>
      <c r="G86" s="16">
        <f>SUMIF(Hotel_Performance!$D$2:$D$1153,$H86,Hotel_Performance!$M$2:$M$1153)/10000000</f>
        <v>87.494492500000007</v>
      </c>
      <c r="H86" s="14">
        <v>46023</v>
      </c>
    </row>
    <row r="87" spans="2:14" x14ac:dyDescent="0.2">
      <c r="B87" s="8" t="str">
        <f>TEXT($H87,"mmm yy")</f>
        <v>Feb 26</v>
      </c>
      <c r="C87" s="10">
        <f>SUMIF(Hotel_Performance!$D$2:$D$1153,$H87,Hotel_Performance!$F$2:$F$1153)/SUMIF(Hotel_Performance!$D$2:$D$1153,$H87,Hotel_Performance!$E$2:$E$1153)</f>
        <v>0.79892644557823134</v>
      </c>
      <c r="D87" s="9">
        <f>SUMIF(Hotel_Performance!$D$2:$D$1153,$H87,Hotel_Performance!$I$2:$I$1153)/SUMIF(Hotel_Performance!$D$2:$D$1153,$H87,Hotel_Performance!$F$2:$F$1153)</f>
        <v>8399.0684246238179</v>
      </c>
      <c r="E87" s="9">
        <f>SUMIF(Hotel_Performance!$D$2:$D$1153,$H87,Hotel_Performance!$I$2:$I$1153)/SUMIF(Hotel_Performance!$D$2:$D$1153,$H87,Hotel_Performance!$E$2:$E$1153)</f>
        <v>6710.2378826530612</v>
      </c>
      <c r="F87" s="16">
        <f>SUMIF(Hotel_Performance!$D$2:$D$1153,$H87,Hotel_Performance!$K$2:$K$1153)/10000000</f>
        <v>166.34860789999999</v>
      </c>
      <c r="G87" s="16">
        <f>SUMIF(Hotel_Performance!$D$2:$D$1153,$H87,Hotel_Performance!$M$2:$M$1153)/10000000</f>
        <v>75.982348999999999</v>
      </c>
      <c r="H87" s="14">
        <v>46054</v>
      </c>
    </row>
    <row r="88" spans="2:14" x14ac:dyDescent="0.2">
      <c r="B88" s="8" t="str">
        <f>TEXT($H88,"mmm yy")</f>
        <v>Mar 26</v>
      </c>
      <c r="C88" s="10">
        <f>SUMIF(Hotel_Performance!$D$2:$D$1153,$H88,Hotel_Performance!$F$2:$F$1153)/SUMIF(Hotel_Performance!$D$2:$D$1153,$H88,Hotel_Performance!$E$2:$E$1153)</f>
        <v>0.79286674347158215</v>
      </c>
      <c r="D88" s="9">
        <f>SUMIF(Hotel_Performance!$D$2:$D$1153,$H88,Hotel_Performance!$I$2:$I$1153)/SUMIF(Hotel_Performance!$D$2:$D$1153,$H88,Hotel_Performance!$F$2:$F$1153)</f>
        <v>8092.5610583035659</v>
      </c>
      <c r="E88" s="9">
        <f>SUMIF(Hotel_Performance!$D$2:$D$1153,$H88,Hotel_Performance!$I$2:$I$1153)/SUMIF(Hotel_Performance!$D$2:$D$1153,$H88,Hotel_Performance!$E$2:$E$1153)</f>
        <v>6416.3225326420888</v>
      </c>
      <c r="F88" s="16">
        <f>SUMIF(Hotel_Performance!$D$2:$D$1153,$H88,Hotel_Performance!$K$2:$K$1153)/10000000</f>
        <v>178.21249040000001</v>
      </c>
      <c r="G88" s="16">
        <f>SUMIF(Hotel_Performance!$D$2:$D$1153,$H88,Hotel_Performance!$M$2:$M$1153)/10000000</f>
        <v>79.644679800000006</v>
      </c>
      <c r="H88" s="14">
        <v>46082</v>
      </c>
    </row>
    <row r="89" spans="2:14" x14ac:dyDescent="0.2">
      <c r="B89" s="8" t="str">
        <f>TEXT($H89,"mmm yy")</f>
        <v>Apr 26</v>
      </c>
      <c r="C89" s="10">
        <f>SUMIF(Hotel_Performance!$D$2:$D$1153,$H89,Hotel_Performance!$F$2:$F$1153)/SUMIF(Hotel_Performance!$D$2:$D$1153,$H89,Hotel_Performance!$E$2:$E$1153)</f>
        <v>0.72667162698412702</v>
      </c>
      <c r="D89" s="9">
        <f>SUMIF(Hotel_Performance!$D$2:$D$1153,$H89,Hotel_Performance!$I$2:$I$1153)/SUMIF(Hotel_Performance!$D$2:$D$1153,$H89,Hotel_Performance!$F$2:$F$1153)</f>
        <v>7238.4512310832306</v>
      </c>
      <c r="E89" s="9">
        <f>SUMIF(Hotel_Performance!$D$2:$D$1153,$H89,Hotel_Performance!$I$2:$I$1153)/SUMIF(Hotel_Performance!$D$2:$D$1153,$H89,Hotel_Performance!$E$2:$E$1153)</f>
        <v>5259.9771329365076</v>
      </c>
      <c r="F89" s="16">
        <f>SUMIF(Hotel_Performance!$D$2:$D$1153,$H89,Hotel_Performance!$K$2:$K$1153)/10000000</f>
        <v>142.6135989</v>
      </c>
      <c r="G89" s="16">
        <f>SUMIF(Hotel_Performance!$D$2:$D$1153,$H89,Hotel_Performance!$M$2:$M$1153)/10000000</f>
        <v>56.661521499999999</v>
      </c>
      <c r="H89" s="14">
        <v>46113</v>
      </c>
    </row>
    <row r="90" spans="2:14" x14ac:dyDescent="0.2">
      <c r="B90" s="8" t="str">
        <f>TEXT($H90,"mmm yy")</f>
        <v>May 26</v>
      </c>
      <c r="C90" s="10">
        <f>SUMIF(Hotel_Performance!$D$2:$D$1153,$H90,Hotel_Performance!$F$2:$F$1153)/SUMIF(Hotel_Performance!$D$2:$D$1153,$H90,Hotel_Performance!$E$2:$E$1153)</f>
        <v>0.73113479262672809</v>
      </c>
      <c r="D90" s="9">
        <f>SUMIF(Hotel_Performance!$D$2:$D$1153,$H90,Hotel_Performance!$I$2:$I$1153)/SUMIF(Hotel_Performance!$D$2:$D$1153,$H90,Hotel_Performance!$F$2:$F$1153)</f>
        <v>7337.8160330904075</v>
      </c>
      <c r="E90" s="9">
        <f>SUMIF(Hotel_Performance!$D$2:$D$1153,$H90,Hotel_Performance!$I$2:$I$1153)/SUMIF(Hotel_Performance!$D$2:$D$1153,$H90,Hotel_Performance!$E$2:$E$1153)</f>
        <v>5364.932603686636</v>
      </c>
      <c r="F90" s="16">
        <f>SUMIF(Hotel_Performance!$D$2:$D$1153,$H90,Hotel_Performance!$K$2:$K$1153)/10000000</f>
        <v>148.78859979999999</v>
      </c>
      <c r="G90" s="16">
        <f>SUMIF(Hotel_Performance!$D$2:$D$1153,$H90,Hotel_Performance!$M$2:$M$1153)/10000000</f>
        <v>59.049181099999998</v>
      </c>
      <c r="H90" s="14">
        <v>46143</v>
      </c>
    </row>
    <row r="91" spans="2:14" x14ac:dyDescent="0.2">
      <c r="B91" s="8" t="str">
        <f>TEXT($H91,"mmm yy")</f>
        <v>Jun 26</v>
      </c>
      <c r="C91" s="10">
        <f>SUMIF(Hotel_Performance!$D$2:$D$1153,$H91,Hotel_Performance!$F$2:$F$1153)/SUMIF(Hotel_Performance!$D$2:$D$1153,$H91,Hotel_Performance!$E$2:$E$1153)</f>
        <v>0.58123511904761904</v>
      </c>
      <c r="D91" s="9">
        <f>SUMIF(Hotel_Performance!$D$2:$D$1153,$H91,Hotel_Performance!$I$2:$I$1153)/SUMIF(Hotel_Performance!$D$2:$D$1153,$H91,Hotel_Performance!$F$2:$F$1153)</f>
        <v>6072.0613260281452</v>
      </c>
      <c r="E91" s="9">
        <f>SUMIF(Hotel_Performance!$D$2:$D$1153,$H91,Hotel_Performance!$I$2:$I$1153)/SUMIF(Hotel_Performance!$D$2:$D$1153,$H91,Hotel_Performance!$E$2:$E$1153)</f>
        <v>3529.2952876984127</v>
      </c>
      <c r="F91" s="16">
        <f>SUMIF(Hotel_Performance!$D$2:$D$1153,$H91,Hotel_Performance!$K$2:$K$1153)/10000000</f>
        <v>96.463319200000001</v>
      </c>
      <c r="G91" s="16">
        <f>SUMIF(Hotel_Performance!$D$2:$D$1153,$H91,Hotel_Performance!$M$2:$M$1153)/10000000</f>
        <v>25.539062000000001</v>
      </c>
      <c r="H91" s="14">
        <v>46174</v>
      </c>
    </row>
    <row r="92" spans="2:14" x14ac:dyDescent="0.2">
      <c r="B92" s="8" t="str">
        <f>TEXT($H92,"mmm yy")</f>
        <v>Jul 26</v>
      </c>
      <c r="C92" s="10">
        <f>SUMIF(Hotel_Performance!$D$2:$D$1153,$H92,Hotel_Performance!$F$2:$F$1153)/SUMIF(Hotel_Performance!$D$2:$D$1153,$H92,Hotel_Performance!$E$2:$E$1153)</f>
        <v>0.53394777265745008</v>
      </c>
      <c r="D92" s="9">
        <f>SUMIF(Hotel_Performance!$D$2:$D$1153,$H92,Hotel_Performance!$I$2:$I$1153)/SUMIF(Hotel_Performance!$D$2:$D$1153,$H92,Hotel_Performance!$F$2:$F$1153)</f>
        <v>5642.487863204833</v>
      </c>
      <c r="E92" s="9">
        <f>SUMIF(Hotel_Performance!$D$2:$D$1153,$H92,Hotel_Performance!$I$2:$I$1153)/SUMIF(Hotel_Performance!$D$2:$D$1153,$H92,Hotel_Performance!$E$2:$E$1153)</f>
        <v>3012.7938268049156</v>
      </c>
      <c r="F92" s="16">
        <f>SUMIF(Hotel_Performance!$D$2:$D$1153,$H92,Hotel_Performance!$K$2:$K$1153)/10000000</f>
        <v>82.942164199999993</v>
      </c>
      <c r="G92" s="16">
        <f>SUMIF(Hotel_Performance!$D$2:$D$1153,$H92,Hotel_Performance!$M$2:$M$1153)/10000000</f>
        <v>15.8719804</v>
      </c>
      <c r="H92" s="14">
        <v>46204</v>
      </c>
    </row>
    <row r="93" spans="2:14" x14ac:dyDescent="0.2">
      <c r="B93" s="8" t="str">
        <f>TEXT($H93,"mmm yy")</f>
        <v>Aug 26</v>
      </c>
      <c r="C93" s="10">
        <f>SUMIF(Hotel_Performance!$D$2:$D$1153,$H93,Hotel_Performance!$F$2:$F$1153)/SUMIF(Hotel_Performance!$D$2:$D$1153,$H93,Hotel_Performance!$E$2:$E$1153)</f>
        <v>0.53293010752688175</v>
      </c>
      <c r="D93" s="9">
        <f>SUMIF(Hotel_Performance!$D$2:$D$1153,$H93,Hotel_Performance!$I$2:$I$1153)/SUMIF(Hotel_Performance!$D$2:$D$1153,$H93,Hotel_Performance!$F$2:$F$1153)</f>
        <v>5644.6319582057286</v>
      </c>
      <c r="E93" s="9">
        <f>SUMIF(Hotel_Performance!$D$2:$D$1153,$H93,Hotel_Performance!$I$2:$I$1153)/SUMIF(Hotel_Performance!$D$2:$D$1153,$H93,Hotel_Performance!$E$2:$E$1153)</f>
        <v>3008.1943164362519</v>
      </c>
      <c r="F93" s="16">
        <f>SUMIF(Hotel_Performance!$D$2:$D$1153,$H93,Hotel_Performance!$K$2:$K$1153)/10000000</f>
        <v>84.140317999999994</v>
      </c>
      <c r="G93" s="16">
        <f>SUMIF(Hotel_Performance!$D$2:$D$1153,$H93,Hotel_Performance!$M$2:$M$1153)/10000000</f>
        <v>16.1165071</v>
      </c>
      <c r="H93" s="14">
        <v>46235</v>
      </c>
    </row>
    <row r="94" spans="2:14" x14ac:dyDescent="0.2">
      <c r="B94" s="8" t="str">
        <f>TEXT($H94,"mmm yy")</f>
        <v>Sep 26</v>
      </c>
      <c r="C94" s="10">
        <f>SUMIF(Hotel_Performance!$D$2:$D$1153,$H94,Hotel_Performance!$F$2:$F$1153)/SUMIF(Hotel_Performance!$D$2:$D$1153,$H94,Hotel_Performance!$E$2:$E$1153)</f>
        <v>0.5629117063492064</v>
      </c>
      <c r="D94" s="9">
        <f>SUMIF(Hotel_Performance!$D$2:$D$1153,$H94,Hotel_Performance!$I$2:$I$1153)/SUMIF(Hotel_Performance!$D$2:$D$1153,$H94,Hotel_Performance!$F$2:$F$1153)</f>
        <v>5875.3527841174446</v>
      </c>
      <c r="E94" s="9">
        <f>SUMIF(Hotel_Performance!$D$2:$D$1153,$H94,Hotel_Performance!$I$2:$I$1153)/SUMIF(Hotel_Performance!$D$2:$D$1153,$H94,Hotel_Performance!$E$2:$E$1153)</f>
        <v>3307.3048611111112</v>
      </c>
      <c r="F94" s="16">
        <f>SUMIF(Hotel_Performance!$D$2:$D$1153,$H94,Hotel_Performance!$K$2:$K$1153)/10000000</f>
        <v>89.607124799999994</v>
      </c>
      <c r="G94" s="16">
        <f>SUMIF(Hotel_Performance!$D$2:$D$1153,$H94,Hotel_Performance!$M$2:$M$1153)/10000000</f>
        <v>21.502390699999999</v>
      </c>
      <c r="H94" s="14">
        <v>46266</v>
      </c>
    </row>
    <row r="97" spans="2:10" x14ac:dyDescent="0.2">
      <c r="B97" s="6" t="s">
        <v>10364</v>
      </c>
      <c r="G97" s="6" t="s">
        <v>10365</v>
      </c>
    </row>
    <row r="98" spans="2:10" ht="24" customHeight="1" x14ac:dyDescent="0.2">
      <c r="B98" s="7" t="s">
        <v>147</v>
      </c>
      <c r="C98" s="7" t="s">
        <v>137</v>
      </c>
      <c r="D98" s="7" t="s">
        <v>10363</v>
      </c>
      <c r="E98" s="7" t="s">
        <v>138</v>
      </c>
      <c r="G98" s="7" t="s">
        <v>10366</v>
      </c>
      <c r="H98" s="7" t="s">
        <v>10359</v>
      </c>
      <c r="I98" s="7" t="s">
        <v>137</v>
      </c>
      <c r="J98" s="7" t="s">
        <v>7689</v>
      </c>
    </row>
    <row r="99" spans="2:10" x14ac:dyDescent="0.2">
      <c r="B99" s="8">
        <v>3</v>
      </c>
      <c r="C99" s="10">
        <f>SUMIF(Hotel_Performance!$C$2:$C$1153,$B99,Hotel_Performance!$F$2:$F$1153)/SUMIF(Hotel_Performance!$C$2:$C$1153,$B99,Hotel_Performance!$E$2:$E$1153)</f>
        <v>0.70711882246001245</v>
      </c>
      <c r="D99" s="9">
        <f>SUMIF(Hotel_Performance!$C$2:$C$1153,$B99,Hotel_Performance!$I$2:$I$1153)/SUMIF(Hotel_Performance!$C$2:$C$1153,$B99,Hotel_Performance!$E$2:$E$1153)</f>
        <v>2382.1760887939145</v>
      </c>
      <c r="E99" s="10">
        <f>SUMIF(Hotel_Performance!$C$2:$C$1153,$B99,Hotel_Performance!$M$2:$M$1153)/SUMIF(Hotel_Performance!$C$2:$C$1153,$B99,Hotel_Performance!$K$2:$K$1153)</f>
        <v>0.38631157697060597</v>
      </c>
      <c r="G99" s="8" t="str">
        <f>INDEX(Hotels!$B$2:$B$49,MATCH($J99,Hotels!$A$2:$A$49,0))</f>
        <v>Maple Leaf Inn Shimla</v>
      </c>
      <c r="H99" s="16">
        <f>SUMIF(Hotel_Performance!$A$2:$A$1153,$J99,Hotel_Performance!$M$2:$M$1153)/10000000</f>
        <v>34.9266839</v>
      </c>
      <c r="I99" s="10">
        <f>SUMIF(Hotel_Performance!$A$2:$A$1153,$J99,Hotel_Performance!$F$2:$F$1153)/SUMIF(Hotel_Performance!$A$2:$A$1153,$J99,Hotel_Performance!$E$2:$E$1153)</f>
        <v>0.67704601334738324</v>
      </c>
      <c r="J99" s="19" t="s">
        <v>97</v>
      </c>
    </row>
    <row r="100" spans="2:10" x14ac:dyDescent="0.2">
      <c r="B100" s="8">
        <v>4</v>
      </c>
      <c r="C100" s="10">
        <f>SUMIF(Hotel_Performance!$C$2:$C$1153,$B100,Hotel_Performance!$F$2:$F$1153)/SUMIF(Hotel_Performance!$C$2:$C$1153,$B100,Hotel_Performance!$E$2:$E$1153)</f>
        <v>0.68572486538681854</v>
      </c>
      <c r="D100" s="9">
        <f>SUMIF(Hotel_Performance!$C$2:$C$1153,$B100,Hotel_Performance!$I$2:$I$1153)/SUMIF(Hotel_Performance!$C$2:$C$1153,$B100,Hotel_Performance!$E$2:$E$1153)</f>
        <v>3848.8688237508386</v>
      </c>
      <c r="E100" s="10">
        <f>SUMIF(Hotel_Performance!$C$2:$C$1153,$B100,Hotel_Performance!$M$2:$M$1153)/SUMIF(Hotel_Performance!$C$2:$C$1153,$B100,Hotel_Performance!$K$2:$K$1153)</f>
        <v>0.37723577249156565</v>
      </c>
      <c r="G100" s="8" t="str">
        <f>INDEX(Hotels!$B$2:$B$49,MATCH($J100,Hotels!$A$2:$A$49,0))</f>
        <v>Royal Mirage New Delhi</v>
      </c>
      <c r="H100" s="16">
        <f>SUMIF(Hotel_Performance!$A$2:$A$1153,$J100,Hotel_Performance!$M$2:$M$1153)/10000000</f>
        <v>38.277156400000003</v>
      </c>
      <c r="I100" s="10">
        <f>SUMIF(Hotel_Performance!$A$2:$A$1153,$J100,Hotel_Performance!$F$2:$F$1153)/SUMIF(Hotel_Performance!$A$2:$A$1153,$J100,Hotel_Performance!$E$2:$E$1153)</f>
        <v>0.74735133423073874</v>
      </c>
      <c r="J100" s="19" t="s">
        <v>63</v>
      </c>
    </row>
    <row r="101" spans="2:10" x14ac:dyDescent="0.2">
      <c r="B101" s="8">
        <v>5</v>
      </c>
      <c r="C101" s="10">
        <f>SUMIF(Hotel_Performance!$C$2:$C$1153,$B101,Hotel_Performance!$F$2:$F$1153)/SUMIF(Hotel_Performance!$C$2:$C$1153,$B101,Hotel_Performance!$E$2:$E$1153)</f>
        <v>0.68899203593369274</v>
      </c>
      <c r="D101" s="9">
        <f>SUMIF(Hotel_Performance!$C$2:$C$1153,$B101,Hotel_Performance!$I$2:$I$1153)/SUMIF(Hotel_Performance!$C$2:$C$1153,$B101,Hotel_Performance!$E$2:$E$1153)</f>
        <v>7487.1528817273465</v>
      </c>
      <c r="E101" s="10">
        <f>SUMIF(Hotel_Performance!$C$2:$C$1153,$B101,Hotel_Performance!$M$2:$M$1153)/SUMIF(Hotel_Performance!$C$2:$C$1153,$B101,Hotel_Performance!$K$2:$K$1153)</f>
        <v>0.38860543435873018</v>
      </c>
      <c r="G101" s="8" t="str">
        <f>INDEX(Hotels!$B$2:$B$49,MATCH($J101,Hotels!$A$2:$A$49,0))</f>
        <v>Lotus Grand Rishikesh</v>
      </c>
      <c r="H101" s="16">
        <f>SUMIF(Hotel_Performance!$A$2:$A$1153,$J101,Hotel_Performance!$M$2:$M$1153)/10000000</f>
        <v>39.238109100000003</v>
      </c>
      <c r="I101" s="10">
        <f>SUMIF(Hotel_Performance!$A$2:$A$1153,$J101,Hotel_Performance!$F$2:$F$1153)/SUMIF(Hotel_Performance!$A$2:$A$1153,$J101,Hotel_Performance!$E$2:$E$1153)</f>
        <v>0.64790201160064176</v>
      </c>
      <c r="J101" s="19" t="s">
        <v>118</v>
      </c>
    </row>
    <row r="102" spans="2:10" x14ac:dyDescent="0.2">
      <c r="G102" s="8" t="str">
        <f>INDEX(Hotels!$B$2:$B$49,MATCH($J102,Hotels!$A$2:$A$49,0))</f>
        <v>Blue Lagoon Mumbai</v>
      </c>
      <c r="H102" s="16">
        <f>SUMIF(Hotel_Performance!$A$2:$A$1153,$J102,Hotel_Performance!$M$2:$M$1153)/10000000</f>
        <v>45.045196900000001</v>
      </c>
      <c r="I102" s="10">
        <f>SUMIF(Hotel_Performance!$A$2:$A$1153,$J102,Hotel_Performance!$F$2:$F$1153)/SUMIF(Hotel_Performance!$A$2:$A$1153,$J102,Hotel_Performance!$E$2:$E$1153)</f>
        <v>0.68266637903138816</v>
      </c>
      <c r="J102" s="19" t="s">
        <v>61</v>
      </c>
    </row>
    <row r="103" spans="2:10" x14ac:dyDescent="0.2">
      <c r="G103" s="8" t="str">
        <f>INDEX(Hotels!$B$2:$B$49,MATCH($J103,Hotels!$A$2:$A$49,0))</f>
        <v>Sunrise Residency Kochi</v>
      </c>
      <c r="H103" s="16">
        <f>SUMIF(Hotel_Performance!$A$2:$A$1153,$J103,Hotel_Performance!$M$2:$M$1153)/10000000</f>
        <v>60.412978199999998</v>
      </c>
      <c r="I103" s="10">
        <f>SUMIF(Hotel_Performance!$A$2:$A$1153,$J103,Hotel_Performance!$F$2:$F$1153)/SUMIF(Hotel_Performance!$A$2:$A$1153,$J103,Hotel_Performance!$E$2:$E$1153)</f>
        <v>0.63971009875756613</v>
      </c>
      <c r="J103" s="19" t="s">
        <v>83</v>
      </c>
    </row>
    <row r="104" spans="2:10" x14ac:dyDescent="0.2">
      <c r="G104" s="8" t="str">
        <f>INDEX(Hotels!$B$2:$B$49,MATCH($J104,Hotels!$A$2:$A$49,0))</f>
        <v>Azure Bay Goa</v>
      </c>
      <c r="H104" s="16">
        <f>SUMIF(Hotel_Performance!$A$2:$A$1153,$J104,Hotel_Performance!$M$2:$M$1153)/10000000</f>
        <v>74.533289800000006</v>
      </c>
      <c r="I104" s="10">
        <f>SUMIF(Hotel_Performance!$A$2:$A$1153,$J104,Hotel_Performance!$F$2:$F$1153)/SUMIF(Hotel_Performance!$A$2:$A$1153,$J104,Hotel_Performance!$E$2:$E$1153)</f>
        <v>0.72620653319283457</v>
      </c>
      <c r="J104" s="19" t="s">
        <v>13</v>
      </c>
    </row>
    <row r="105" spans="2:10" x14ac:dyDescent="0.2">
      <c r="G105" s="8" t="str">
        <f>INDEX(Hotels!$B$2:$B$49,MATCH($J105,Hotels!$A$2:$A$49,0))</f>
        <v>Cedar Crest Jaipur</v>
      </c>
      <c r="H105" s="16">
        <f>SUMIF(Hotel_Performance!$A$2:$A$1153,$J105,Hotel_Performance!$M$2:$M$1153)/10000000</f>
        <v>77.518356900000001</v>
      </c>
      <c r="I105" s="10">
        <f>SUMIF(Hotel_Performance!$A$2:$A$1153,$J105,Hotel_Performance!$F$2:$F$1153)/SUMIF(Hotel_Performance!$A$2:$A$1153,$J105,Hotel_Performance!$E$2:$E$1153)</f>
        <v>0.72971590000533015</v>
      </c>
      <c r="J105" s="19" t="s">
        <v>26</v>
      </c>
    </row>
    <row r="106" spans="2:10" x14ac:dyDescent="0.2">
      <c r="G106" s="8" t="str">
        <f>INDEX(Hotels!$B$2:$B$49,MATCH($J106,Hotels!$A$2:$A$49,0))</f>
        <v>Saffron Suites Udaipur</v>
      </c>
      <c r="H106" s="16">
        <f>SUMIF(Hotel_Performance!$A$2:$A$1153,$J106,Hotel_Performance!$M$2:$M$1153)/10000000</f>
        <v>82.525949400000002</v>
      </c>
      <c r="I106" s="10">
        <f>SUMIF(Hotel_Performance!$A$2:$A$1153,$J106,Hotel_Performance!$F$2:$F$1153)/SUMIF(Hotel_Performance!$A$2:$A$1153,$J106,Hotel_Performance!$E$2:$E$1153)</f>
        <v>0.71615973995820759</v>
      </c>
      <c r="J106" s="19" t="s">
        <v>37</v>
      </c>
    </row>
    <row r="107" spans="2:10" x14ac:dyDescent="0.2">
      <c r="G107" s="8" t="str">
        <f>INDEX(Hotels!$B$2:$B$49,MATCH($J107,Hotels!$A$2:$A$49,0))</f>
        <v>Heritage Palms Bengaluru</v>
      </c>
      <c r="H107" s="16">
        <f>SUMIF(Hotel_Performance!$A$2:$A$1153,$J107,Hotel_Performance!$M$2:$M$1153)/10000000</f>
        <v>98.063081600000004</v>
      </c>
      <c r="I107" s="10">
        <f>SUMIF(Hotel_Performance!$A$2:$A$1153,$J107,Hotel_Performance!$F$2:$F$1153)/SUMIF(Hotel_Performance!$A$2:$A$1153,$J107,Hotel_Performance!$E$2:$E$1153)</f>
        <v>0.74027738305007673</v>
      </c>
      <c r="J107" s="19" t="s">
        <v>81</v>
      </c>
    </row>
    <row r="108" spans="2:10" x14ac:dyDescent="0.2">
      <c r="G108" s="8" t="str">
        <f>INDEX(Hotels!$B$2:$B$49,MATCH($J108,Hotels!$A$2:$A$49,0))</f>
        <v>Golden Sands New Delhi</v>
      </c>
      <c r="H108" s="16">
        <f>SUMIF(Hotel_Performance!$A$2:$A$1153,$J108,Hotel_Performance!$M$2:$M$1153)/10000000</f>
        <v>116.3089932</v>
      </c>
      <c r="I108" s="10">
        <f>SUMIF(Hotel_Performance!$A$2:$A$1153,$J108,Hotel_Performance!$F$2:$F$1153)/SUMIF(Hotel_Performance!$A$2:$A$1153,$J108,Hotel_Performance!$E$2:$E$1153)</f>
        <v>0.73805605305193867</v>
      </c>
      <c r="J108" s="19" t="s">
        <v>69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A9DB"/>
  </sheetPr>
  <dimension ref="A1:N289"/>
  <sheetViews>
    <sheetView topLeftCell="C1" zoomScaleNormal="100" workbookViewId="0">
      <pane ySplit="1" topLeftCell="C2" activePane="bottomLeft" state="frozen"/>
      <selection activeCell="C1" sqref="C1"/>
      <selection pane="bottomLeft" activeCell="C11" sqref="C11"/>
    </sheetView>
  </sheetViews>
  <sheetFormatPr defaultColWidth="8.7421875" defaultRowHeight="15" x14ac:dyDescent="0.2"/>
  <cols>
    <col min="1" max="1" width="11.8359375" customWidth="1"/>
    <col min="2" max="2" width="10.76171875" customWidth="1"/>
    <col min="3" max="3" width="7.93359375" customWidth="1"/>
    <col min="4" max="4" width="10.76171875" customWidth="1"/>
    <col min="5" max="5" width="18.29296875" customWidth="1"/>
    <col min="6" max="6" width="21.92578125" customWidth="1"/>
    <col min="7" max="7" width="27.84375" customWidth="1"/>
    <col min="8" max="8" width="19.50390625" customWidth="1"/>
    <col min="9" max="9" width="24.34765625" customWidth="1"/>
    <col min="10" max="11" width="23.13671875" customWidth="1"/>
    <col min="12" max="12" width="13.44921875" customWidth="1"/>
    <col min="13" max="13" width="14.66015625" customWidth="1"/>
    <col min="14" max="14" width="31.74609375" customWidth="1"/>
  </cols>
  <sheetData>
    <row r="1" spans="1:14" ht="30" customHeight="1" x14ac:dyDescent="0.2">
      <c r="A1" s="1" t="s">
        <v>2</v>
      </c>
      <c r="B1" s="1" t="s">
        <v>7687</v>
      </c>
      <c r="C1" s="1" t="s">
        <v>10367</v>
      </c>
      <c r="D1" s="1" t="s">
        <v>10368</v>
      </c>
      <c r="E1" s="1" t="s">
        <v>10369</v>
      </c>
      <c r="F1" s="1" t="s">
        <v>10370</v>
      </c>
      <c r="G1" s="1" t="s">
        <v>10371</v>
      </c>
      <c r="H1" s="1" t="s">
        <v>10372</v>
      </c>
      <c r="I1" s="1" t="s">
        <v>10373</v>
      </c>
      <c r="J1" s="1" t="s">
        <v>10374</v>
      </c>
      <c r="K1" s="1" t="s">
        <v>10375</v>
      </c>
      <c r="L1" s="1" t="s">
        <v>10376</v>
      </c>
      <c r="M1" s="1" t="s">
        <v>10377</v>
      </c>
      <c r="N1" s="1" t="s">
        <v>10378</v>
      </c>
    </row>
    <row r="2" spans="1:14" x14ac:dyDescent="0.2">
      <c r="A2" s="2" t="s">
        <v>11</v>
      </c>
      <c r="B2" s="13">
        <v>45566</v>
      </c>
      <c r="C2" s="2">
        <f>YEAR(B2)</f>
        <v>2024</v>
      </c>
      <c r="D2" s="2" t="s">
        <v>10379</v>
      </c>
      <c r="E2" s="3">
        <f>F2+G2</f>
        <v>634100</v>
      </c>
      <c r="F2" s="3">
        <v>515400</v>
      </c>
      <c r="G2" s="3">
        <v>118700</v>
      </c>
      <c r="H2" s="18">
        <v>4.2</v>
      </c>
      <c r="I2" s="3">
        <v>5450</v>
      </c>
      <c r="J2" s="20">
        <f>E2*H2*I2/10000000</f>
        <v>1451.4549</v>
      </c>
      <c r="K2" s="4">
        <v>43</v>
      </c>
      <c r="L2" s="18">
        <v>26.6</v>
      </c>
      <c r="M2" s="3">
        <v>9</v>
      </c>
      <c r="N2" s="2" t="s">
        <v>10380</v>
      </c>
    </row>
    <row r="3" spans="1:14" x14ac:dyDescent="0.2">
      <c r="A3" s="2" t="s">
        <v>11</v>
      </c>
      <c r="B3" s="13">
        <v>45597</v>
      </c>
      <c r="C3" s="2">
        <f>YEAR(B3)</f>
        <v>2024</v>
      </c>
      <c r="D3" s="2" t="s">
        <v>10381</v>
      </c>
      <c r="E3" s="3">
        <f>F3+G3</f>
        <v>899800</v>
      </c>
      <c r="F3" s="3">
        <v>729200</v>
      </c>
      <c r="G3" s="3">
        <v>170600</v>
      </c>
      <c r="H3" s="18">
        <v>3.7</v>
      </c>
      <c r="I3" s="3">
        <v>5600</v>
      </c>
      <c r="J3" s="20">
        <f>E3*H3*I3/10000000</f>
        <v>1864.3856000000001</v>
      </c>
      <c r="K3" s="4">
        <v>79</v>
      </c>
      <c r="L3" s="18">
        <v>26.5</v>
      </c>
      <c r="M3" s="3">
        <v>35</v>
      </c>
      <c r="N3" s="2" t="s">
        <v>10380</v>
      </c>
    </row>
    <row r="4" spans="1:14" x14ac:dyDescent="0.2">
      <c r="A4" s="2" t="s">
        <v>11</v>
      </c>
      <c r="B4" s="13">
        <v>45627</v>
      </c>
      <c r="C4" s="2">
        <f>YEAR(B4)</f>
        <v>2024</v>
      </c>
      <c r="D4" s="2" t="s">
        <v>10381</v>
      </c>
      <c r="E4" s="3">
        <f>F4+G4</f>
        <v>869000</v>
      </c>
      <c r="F4" s="3">
        <v>705000</v>
      </c>
      <c r="G4" s="3">
        <v>164000</v>
      </c>
      <c r="H4" s="18">
        <v>4</v>
      </c>
      <c r="I4" s="3">
        <v>5350</v>
      </c>
      <c r="J4" s="20">
        <f>E4*H4*I4/10000000</f>
        <v>1859.66</v>
      </c>
      <c r="K4" s="4">
        <v>81</v>
      </c>
      <c r="L4" s="18">
        <v>25.5</v>
      </c>
      <c r="M4" s="3">
        <v>31</v>
      </c>
      <c r="N4" s="2" t="s">
        <v>10382</v>
      </c>
    </row>
    <row r="5" spans="1:14" x14ac:dyDescent="0.2">
      <c r="A5" s="2" t="s">
        <v>11</v>
      </c>
      <c r="B5" s="13">
        <v>45658</v>
      </c>
      <c r="C5" s="2">
        <f>YEAR(B5)</f>
        <v>2025</v>
      </c>
      <c r="D5" s="2" t="s">
        <v>10381</v>
      </c>
      <c r="E5" s="3">
        <f>F5+G5</f>
        <v>967100</v>
      </c>
      <c r="F5" s="3">
        <v>801000</v>
      </c>
      <c r="G5" s="3">
        <v>166100</v>
      </c>
      <c r="H5" s="18">
        <v>3.8</v>
      </c>
      <c r="I5" s="3">
        <v>5750</v>
      </c>
      <c r="J5" s="20">
        <f>E5*H5*I5/10000000</f>
        <v>2113.1134999999999</v>
      </c>
      <c r="K5" s="4">
        <v>74</v>
      </c>
      <c r="L5" s="18">
        <v>24.2</v>
      </c>
      <c r="M5" s="3">
        <v>14</v>
      </c>
      <c r="N5" s="2" t="s">
        <v>172</v>
      </c>
    </row>
    <row r="6" spans="1:14" x14ac:dyDescent="0.2">
      <c r="A6" s="2" t="s">
        <v>11</v>
      </c>
      <c r="B6" s="13">
        <v>45689</v>
      </c>
      <c r="C6" s="2">
        <f>YEAR(B6)</f>
        <v>2025</v>
      </c>
      <c r="D6" s="2" t="s">
        <v>10381</v>
      </c>
      <c r="E6" s="3">
        <f>F6+G6</f>
        <v>868600</v>
      </c>
      <c r="F6" s="3">
        <v>706300</v>
      </c>
      <c r="G6" s="3">
        <v>162300</v>
      </c>
      <c r="H6" s="18">
        <v>4.2</v>
      </c>
      <c r="I6" s="3">
        <v>5450</v>
      </c>
      <c r="J6" s="20">
        <f>E6*H6*I6/10000000</f>
        <v>1988.2254</v>
      </c>
      <c r="K6" s="4">
        <v>66</v>
      </c>
      <c r="L6" s="18">
        <v>26.1</v>
      </c>
      <c r="M6" s="3">
        <v>0</v>
      </c>
      <c r="N6" s="2" t="s">
        <v>10383</v>
      </c>
    </row>
    <row r="7" spans="1:14" x14ac:dyDescent="0.2">
      <c r="A7" s="2" t="s">
        <v>11</v>
      </c>
      <c r="B7" s="13">
        <v>45717</v>
      </c>
      <c r="C7" s="2">
        <f>YEAR(B7)</f>
        <v>2025</v>
      </c>
      <c r="D7" s="2" t="s">
        <v>10379</v>
      </c>
      <c r="E7" s="3">
        <f>F7+G7</f>
        <v>605100</v>
      </c>
      <c r="F7" s="3">
        <v>501200</v>
      </c>
      <c r="G7" s="3">
        <v>103900</v>
      </c>
      <c r="H7" s="18">
        <v>4.0999999999999996</v>
      </c>
      <c r="I7" s="3">
        <v>5350</v>
      </c>
      <c r="J7" s="20">
        <f>E7*H7*I7/10000000</f>
        <v>1327.28685</v>
      </c>
      <c r="K7" s="4">
        <v>44</v>
      </c>
      <c r="L7" s="18">
        <v>29.3</v>
      </c>
      <c r="M7" s="3">
        <v>26</v>
      </c>
      <c r="N7" s="2" t="s">
        <v>10384</v>
      </c>
    </row>
    <row r="8" spans="1:14" x14ac:dyDescent="0.2">
      <c r="A8" s="2" t="s">
        <v>11</v>
      </c>
      <c r="B8" s="13">
        <v>45748</v>
      </c>
      <c r="C8" s="2">
        <f>YEAR(B8)</f>
        <v>2025</v>
      </c>
      <c r="D8" s="2" t="s">
        <v>10379</v>
      </c>
      <c r="E8" s="3">
        <f>F8+G8</f>
        <v>632300</v>
      </c>
      <c r="F8" s="3">
        <v>527500</v>
      </c>
      <c r="G8" s="3">
        <v>104800</v>
      </c>
      <c r="H8" s="18">
        <v>3.8</v>
      </c>
      <c r="I8" s="3">
        <v>5900</v>
      </c>
      <c r="J8" s="20">
        <f>E8*H8*I8/10000000</f>
        <v>1417.6166000000001</v>
      </c>
      <c r="K8" s="4">
        <v>51</v>
      </c>
      <c r="L8" s="18">
        <v>30.5</v>
      </c>
      <c r="M8" s="3">
        <v>37</v>
      </c>
      <c r="N8" s="2" t="s">
        <v>172</v>
      </c>
    </row>
    <row r="9" spans="1:14" x14ac:dyDescent="0.2">
      <c r="A9" s="2" t="s">
        <v>11</v>
      </c>
      <c r="B9" s="13">
        <v>45778</v>
      </c>
      <c r="C9" s="2">
        <f>YEAR(B9)</f>
        <v>2025</v>
      </c>
      <c r="D9" s="2" t="s">
        <v>10379</v>
      </c>
      <c r="E9" s="3">
        <f>F9+G9</f>
        <v>630900</v>
      </c>
      <c r="F9" s="3">
        <v>518700</v>
      </c>
      <c r="G9" s="3">
        <v>112200</v>
      </c>
      <c r="H9" s="18">
        <v>4.3</v>
      </c>
      <c r="I9" s="3">
        <v>5600</v>
      </c>
      <c r="J9" s="20">
        <f>E9*H9*I9/10000000</f>
        <v>1519.2072000000001</v>
      </c>
      <c r="K9" s="4">
        <v>54</v>
      </c>
      <c r="L9" s="18">
        <v>29.7</v>
      </c>
      <c r="M9" s="3">
        <v>8</v>
      </c>
      <c r="N9" s="2" t="s">
        <v>10385</v>
      </c>
    </row>
    <row r="10" spans="1:14" x14ac:dyDescent="0.2">
      <c r="A10" s="2" t="s">
        <v>11</v>
      </c>
      <c r="B10" s="13">
        <v>45809</v>
      </c>
      <c r="C10" s="2">
        <f>YEAR(B10)</f>
        <v>2025</v>
      </c>
      <c r="D10" s="2" t="s">
        <v>10386</v>
      </c>
      <c r="E10" s="3">
        <f>F10+G10</f>
        <v>360900</v>
      </c>
      <c r="F10" s="3">
        <v>296400</v>
      </c>
      <c r="G10" s="3">
        <v>64500</v>
      </c>
      <c r="H10" s="18">
        <v>4.3</v>
      </c>
      <c r="I10" s="3">
        <v>5600</v>
      </c>
      <c r="J10" s="20">
        <f>E10*H10*I10/10000000</f>
        <v>869.04719999999998</v>
      </c>
      <c r="K10" s="4">
        <v>24</v>
      </c>
      <c r="L10" s="18">
        <v>29.6</v>
      </c>
      <c r="M10" s="3">
        <v>566</v>
      </c>
      <c r="N10" s="2" t="s">
        <v>10385</v>
      </c>
    </row>
    <row r="11" spans="1:14" x14ac:dyDescent="0.2">
      <c r="A11" s="2" t="s">
        <v>11</v>
      </c>
      <c r="B11" s="13">
        <v>45839</v>
      </c>
      <c r="C11" s="2">
        <f>YEAR(B11)</f>
        <v>2025</v>
      </c>
      <c r="D11" s="2" t="s">
        <v>10386</v>
      </c>
      <c r="E11" s="3">
        <f>F11+G11</f>
        <v>395600</v>
      </c>
      <c r="F11" s="3">
        <v>319300</v>
      </c>
      <c r="G11" s="3">
        <v>76300</v>
      </c>
      <c r="H11" s="18">
        <v>3.8</v>
      </c>
      <c r="I11" s="3">
        <v>5350</v>
      </c>
      <c r="J11" s="20">
        <f>E11*H11*I11/10000000</f>
        <v>804.25480000000005</v>
      </c>
      <c r="K11" s="4">
        <v>27</v>
      </c>
      <c r="L11" s="18">
        <v>29.1</v>
      </c>
      <c r="M11" s="3">
        <v>628</v>
      </c>
      <c r="N11" s="2" t="s">
        <v>172</v>
      </c>
    </row>
    <row r="12" spans="1:14" x14ac:dyDescent="0.2">
      <c r="A12" s="2" t="s">
        <v>11</v>
      </c>
      <c r="B12" s="13">
        <v>45870</v>
      </c>
      <c r="C12" s="2">
        <f>YEAR(B12)</f>
        <v>2025</v>
      </c>
      <c r="D12" s="2" t="s">
        <v>10386</v>
      </c>
      <c r="E12" s="3">
        <f>F12+G12</f>
        <v>387700</v>
      </c>
      <c r="F12" s="3">
        <v>315000</v>
      </c>
      <c r="G12" s="3">
        <v>72700</v>
      </c>
      <c r="H12" s="18">
        <v>3.8</v>
      </c>
      <c r="I12" s="3">
        <v>5950</v>
      </c>
      <c r="J12" s="20">
        <f>E12*H12*I12/10000000</f>
        <v>876.58969999999999</v>
      </c>
      <c r="K12" s="4">
        <v>32</v>
      </c>
      <c r="L12" s="18">
        <v>29.8</v>
      </c>
      <c r="M12" s="3">
        <v>718</v>
      </c>
      <c r="N12" s="2" t="s">
        <v>172</v>
      </c>
    </row>
    <row r="13" spans="1:14" x14ac:dyDescent="0.2">
      <c r="A13" s="2" t="s">
        <v>11</v>
      </c>
      <c r="B13" s="13">
        <v>45901</v>
      </c>
      <c r="C13" s="2">
        <f>YEAR(B13)</f>
        <v>2025</v>
      </c>
      <c r="D13" s="2" t="s">
        <v>10386</v>
      </c>
      <c r="E13" s="3">
        <f>F13+G13</f>
        <v>378000</v>
      </c>
      <c r="F13" s="3">
        <v>304100</v>
      </c>
      <c r="G13" s="3">
        <v>73900</v>
      </c>
      <c r="H13" s="18">
        <v>4.2</v>
      </c>
      <c r="I13" s="3">
        <v>5800</v>
      </c>
      <c r="J13" s="20">
        <f>E13*H13*I13/10000000</f>
        <v>920.80799999999999</v>
      </c>
      <c r="K13" s="4">
        <v>27</v>
      </c>
      <c r="L13" s="18">
        <v>26.5</v>
      </c>
      <c r="M13" s="3">
        <v>131</v>
      </c>
      <c r="N13" s="2" t="s">
        <v>172</v>
      </c>
    </row>
    <row r="14" spans="1:14" x14ac:dyDescent="0.2">
      <c r="A14" s="2" t="s">
        <v>11</v>
      </c>
      <c r="B14" s="13">
        <v>45931</v>
      </c>
      <c r="C14" s="2">
        <f>YEAR(B14)</f>
        <v>2025</v>
      </c>
      <c r="D14" s="2" t="s">
        <v>10379</v>
      </c>
      <c r="E14" s="3">
        <f>F14+G14</f>
        <v>671900</v>
      </c>
      <c r="F14" s="3">
        <v>539600</v>
      </c>
      <c r="G14" s="3">
        <v>132300</v>
      </c>
      <c r="H14" s="18">
        <v>3.9</v>
      </c>
      <c r="I14" s="3">
        <v>5800</v>
      </c>
      <c r="J14" s="20">
        <f>E14*H14*I14/10000000</f>
        <v>1519.8378</v>
      </c>
      <c r="K14" s="4">
        <v>50</v>
      </c>
      <c r="L14" s="18">
        <v>26.3</v>
      </c>
      <c r="M14" s="3">
        <v>22</v>
      </c>
      <c r="N14" s="2" t="s">
        <v>10380</v>
      </c>
    </row>
    <row r="15" spans="1:14" x14ac:dyDescent="0.2">
      <c r="A15" s="2" t="s">
        <v>11</v>
      </c>
      <c r="B15" s="13">
        <v>45962</v>
      </c>
      <c r="C15" s="2">
        <f>YEAR(B15)</f>
        <v>2025</v>
      </c>
      <c r="D15" s="2" t="s">
        <v>10381</v>
      </c>
      <c r="E15" s="3">
        <f>F15+G15</f>
        <v>980800</v>
      </c>
      <c r="F15" s="3">
        <v>806700</v>
      </c>
      <c r="G15" s="3">
        <v>174100</v>
      </c>
      <c r="H15" s="18">
        <v>4.0999999999999996</v>
      </c>
      <c r="I15" s="3">
        <v>6050</v>
      </c>
      <c r="J15" s="20">
        <f>E15*H15*I15/10000000</f>
        <v>2432.8743999999997</v>
      </c>
      <c r="K15" s="4">
        <v>74</v>
      </c>
      <c r="L15" s="18">
        <v>25.1</v>
      </c>
      <c r="M15" s="3">
        <v>3</v>
      </c>
      <c r="N15" s="2" t="s">
        <v>10380</v>
      </c>
    </row>
    <row r="16" spans="1:14" x14ac:dyDescent="0.2">
      <c r="A16" s="2" t="s">
        <v>11</v>
      </c>
      <c r="B16" s="13">
        <v>45992</v>
      </c>
      <c r="C16" s="2">
        <f>YEAR(B16)</f>
        <v>2025</v>
      </c>
      <c r="D16" s="2" t="s">
        <v>10381</v>
      </c>
      <c r="E16" s="3">
        <f>F16+G16</f>
        <v>946400</v>
      </c>
      <c r="F16" s="3">
        <v>786000</v>
      </c>
      <c r="G16" s="3">
        <v>160400</v>
      </c>
      <c r="H16" s="18">
        <v>3.8</v>
      </c>
      <c r="I16" s="3">
        <v>5550</v>
      </c>
      <c r="J16" s="20">
        <f>E16*H16*I16/10000000</f>
        <v>1995.9576</v>
      </c>
      <c r="K16" s="4">
        <v>75</v>
      </c>
      <c r="L16" s="18">
        <v>25.2</v>
      </c>
      <c r="M16" s="3">
        <v>6</v>
      </c>
      <c r="N16" s="2" t="s">
        <v>10382</v>
      </c>
    </row>
    <row r="17" spans="1:14" x14ac:dyDescent="0.2">
      <c r="A17" s="2" t="s">
        <v>11</v>
      </c>
      <c r="B17" s="13">
        <v>46023</v>
      </c>
      <c r="C17" s="2">
        <f>YEAR(B17)</f>
        <v>2026</v>
      </c>
      <c r="D17" s="2" t="s">
        <v>10381</v>
      </c>
      <c r="E17" s="3">
        <f>F17+G17</f>
        <v>1007000</v>
      </c>
      <c r="F17" s="3">
        <v>823600</v>
      </c>
      <c r="G17" s="3">
        <v>183400</v>
      </c>
      <c r="H17" s="18">
        <v>3.9</v>
      </c>
      <c r="I17" s="3">
        <v>5700</v>
      </c>
      <c r="J17" s="20">
        <f>E17*H17*I17/10000000</f>
        <v>2238.5610000000001</v>
      </c>
      <c r="K17" s="4">
        <v>74</v>
      </c>
      <c r="L17" s="18">
        <v>24.5</v>
      </c>
      <c r="M17" s="3">
        <v>13</v>
      </c>
      <c r="N17" s="2" t="s">
        <v>172</v>
      </c>
    </row>
    <row r="18" spans="1:14" x14ac:dyDescent="0.2">
      <c r="A18" s="2" t="s">
        <v>11</v>
      </c>
      <c r="B18" s="13">
        <v>46054</v>
      </c>
      <c r="C18" s="2">
        <f>YEAR(B18)</f>
        <v>2026</v>
      </c>
      <c r="D18" s="2" t="s">
        <v>10381</v>
      </c>
      <c r="E18" s="3">
        <f>F18+G18</f>
        <v>1017300</v>
      </c>
      <c r="F18" s="3">
        <v>850400</v>
      </c>
      <c r="G18" s="3">
        <v>166900</v>
      </c>
      <c r="H18" s="18">
        <v>3.9</v>
      </c>
      <c r="I18" s="3">
        <v>6050</v>
      </c>
      <c r="J18" s="20">
        <f>E18*H18*I18/10000000</f>
        <v>2400.3193500000002</v>
      </c>
      <c r="K18" s="4">
        <v>75</v>
      </c>
      <c r="L18" s="18">
        <v>26.9</v>
      </c>
      <c r="M18" s="3">
        <v>33</v>
      </c>
      <c r="N18" s="2" t="s">
        <v>10383</v>
      </c>
    </row>
    <row r="19" spans="1:14" x14ac:dyDescent="0.2">
      <c r="A19" s="2" t="s">
        <v>11</v>
      </c>
      <c r="B19" s="13">
        <v>46082</v>
      </c>
      <c r="C19" s="2">
        <f>YEAR(B19)</f>
        <v>2026</v>
      </c>
      <c r="D19" s="2" t="s">
        <v>10379</v>
      </c>
      <c r="E19" s="3">
        <f>F19+G19</f>
        <v>686900</v>
      </c>
      <c r="F19" s="3">
        <v>551900</v>
      </c>
      <c r="G19" s="3">
        <v>135000</v>
      </c>
      <c r="H19" s="18">
        <v>3.9</v>
      </c>
      <c r="I19" s="3">
        <v>6200</v>
      </c>
      <c r="J19" s="20">
        <f>E19*H19*I19/10000000</f>
        <v>1660.9241999999999</v>
      </c>
      <c r="K19" s="4">
        <v>50</v>
      </c>
      <c r="L19" s="18">
        <v>27</v>
      </c>
      <c r="M19" s="3">
        <v>13</v>
      </c>
      <c r="N19" s="2" t="s">
        <v>10384</v>
      </c>
    </row>
    <row r="20" spans="1:14" x14ac:dyDescent="0.2">
      <c r="A20" s="2" t="s">
        <v>11</v>
      </c>
      <c r="B20" s="13">
        <v>46113</v>
      </c>
      <c r="C20" s="2">
        <f>YEAR(B20)</f>
        <v>2026</v>
      </c>
      <c r="D20" s="2" t="s">
        <v>10379</v>
      </c>
      <c r="E20" s="3">
        <f>F20+G20</f>
        <v>659900</v>
      </c>
      <c r="F20" s="3">
        <v>541000</v>
      </c>
      <c r="G20" s="3">
        <v>118900</v>
      </c>
      <c r="H20" s="18">
        <v>4.2</v>
      </c>
      <c r="I20" s="3">
        <v>6100</v>
      </c>
      <c r="J20" s="20">
        <f>E20*H20*I20/10000000</f>
        <v>1690.6638</v>
      </c>
      <c r="K20" s="4">
        <v>34</v>
      </c>
      <c r="L20" s="18">
        <v>28.1</v>
      </c>
      <c r="M20" s="3">
        <v>3</v>
      </c>
      <c r="N20" s="2" t="s">
        <v>172</v>
      </c>
    </row>
    <row r="21" spans="1:14" x14ac:dyDescent="0.2">
      <c r="A21" s="2" t="s">
        <v>11</v>
      </c>
      <c r="B21" s="13">
        <v>46143</v>
      </c>
      <c r="C21" s="2">
        <f>YEAR(B21)</f>
        <v>2026</v>
      </c>
      <c r="D21" s="2" t="s">
        <v>10379</v>
      </c>
      <c r="E21" s="3">
        <f>F21+G21</f>
        <v>682700</v>
      </c>
      <c r="F21" s="3">
        <v>551700</v>
      </c>
      <c r="G21" s="3">
        <v>131000</v>
      </c>
      <c r="H21" s="18">
        <v>4</v>
      </c>
      <c r="I21" s="3">
        <v>6300</v>
      </c>
      <c r="J21" s="20">
        <f>E21*H21*I21/10000000</f>
        <v>1720.404</v>
      </c>
      <c r="K21" s="4">
        <v>55</v>
      </c>
      <c r="L21" s="18">
        <v>30.2</v>
      </c>
      <c r="M21" s="3">
        <v>21</v>
      </c>
      <c r="N21" s="2" t="s">
        <v>10385</v>
      </c>
    </row>
    <row r="22" spans="1:14" x14ac:dyDescent="0.2">
      <c r="A22" s="2" t="s">
        <v>11</v>
      </c>
      <c r="B22" s="13">
        <v>46174</v>
      </c>
      <c r="C22" s="2">
        <f>YEAR(B22)</f>
        <v>2026</v>
      </c>
      <c r="D22" s="2" t="s">
        <v>10386</v>
      </c>
      <c r="E22" s="3">
        <f>F22+G22</f>
        <v>400100</v>
      </c>
      <c r="F22" s="3">
        <v>329000</v>
      </c>
      <c r="G22" s="3">
        <v>71100</v>
      </c>
      <c r="H22" s="18">
        <v>4.2</v>
      </c>
      <c r="I22" s="3">
        <v>5650</v>
      </c>
      <c r="J22" s="20">
        <f>E22*H22*I22/10000000</f>
        <v>949.43730000000005</v>
      </c>
      <c r="K22" s="4">
        <v>25</v>
      </c>
      <c r="L22" s="18">
        <v>30.7</v>
      </c>
      <c r="M22" s="3">
        <v>799</v>
      </c>
      <c r="N22" s="2" t="s">
        <v>10385</v>
      </c>
    </row>
    <row r="23" spans="1:14" x14ac:dyDescent="0.2">
      <c r="A23" s="2" t="s">
        <v>11</v>
      </c>
      <c r="B23" s="13">
        <v>46204</v>
      </c>
      <c r="C23" s="2">
        <f>YEAR(B23)</f>
        <v>2026</v>
      </c>
      <c r="D23" s="2" t="s">
        <v>10386</v>
      </c>
      <c r="E23" s="3">
        <f>F23+G23</f>
        <v>429600</v>
      </c>
      <c r="F23" s="3">
        <v>359700</v>
      </c>
      <c r="G23" s="3">
        <v>69900</v>
      </c>
      <c r="H23" s="18">
        <v>4</v>
      </c>
      <c r="I23" s="3">
        <v>5900</v>
      </c>
      <c r="J23" s="20">
        <f>E23*H23*I23/10000000</f>
        <v>1013.856</v>
      </c>
      <c r="K23" s="4">
        <v>30</v>
      </c>
      <c r="L23" s="18">
        <v>30.7</v>
      </c>
      <c r="M23" s="3">
        <v>486</v>
      </c>
      <c r="N23" s="2" t="s">
        <v>172</v>
      </c>
    </row>
    <row r="24" spans="1:14" x14ac:dyDescent="0.2">
      <c r="A24" s="2" t="s">
        <v>11</v>
      </c>
      <c r="B24" s="13">
        <v>46235</v>
      </c>
      <c r="C24" s="2">
        <f>YEAR(B24)</f>
        <v>2026</v>
      </c>
      <c r="D24" s="2" t="s">
        <v>10386</v>
      </c>
      <c r="E24" s="3">
        <f>F24+G24</f>
        <v>393700</v>
      </c>
      <c r="F24" s="3">
        <v>321600</v>
      </c>
      <c r="G24" s="3">
        <v>72100</v>
      </c>
      <c r="H24" s="18">
        <v>3.8</v>
      </c>
      <c r="I24" s="3">
        <v>5800</v>
      </c>
      <c r="J24" s="20">
        <f>E24*H24*I24/10000000</f>
        <v>867.71479999999997</v>
      </c>
      <c r="K24" s="4">
        <v>25</v>
      </c>
      <c r="L24" s="18">
        <v>30.2</v>
      </c>
      <c r="M24" s="3">
        <v>725</v>
      </c>
      <c r="N24" s="2" t="s">
        <v>172</v>
      </c>
    </row>
    <row r="25" spans="1:14" x14ac:dyDescent="0.2">
      <c r="A25" s="2" t="s">
        <v>11</v>
      </c>
      <c r="B25" s="13">
        <v>46266</v>
      </c>
      <c r="C25" s="2">
        <f>YEAR(B25)</f>
        <v>2026</v>
      </c>
      <c r="D25" s="2" t="s">
        <v>10386</v>
      </c>
      <c r="E25" s="3">
        <f>F25+G25</f>
        <v>401400</v>
      </c>
      <c r="F25" s="3">
        <v>325100</v>
      </c>
      <c r="G25" s="3">
        <v>76300</v>
      </c>
      <c r="H25" s="18">
        <v>4.2</v>
      </c>
      <c r="I25" s="3">
        <v>6200</v>
      </c>
      <c r="J25" s="20">
        <f>E25*H25*I25/10000000</f>
        <v>1045.2456</v>
      </c>
      <c r="K25" s="4">
        <v>32</v>
      </c>
      <c r="L25" s="18">
        <v>28.4</v>
      </c>
      <c r="M25" s="3">
        <v>194</v>
      </c>
      <c r="N25" s="2" t="s">
        <v>172</v>
      </c>
    </row>
    <row r="26" spans="1:14" x14ac:dyDescent="0.2">
      <c r="A26" s="2" t="s">
        <v>24</v>
      </c>
      <c r="B26" s="13">
        <v>45566</v>
      </c>
      <c r="C26" s="2">
        <f>YEAR(B26)</f>
        <v>2024</v>
      </c>
      <c r="D26" s="2" t="s">
        <v>10381</v>
      </c>
      <c r="E26" s="3">
        <f>F26+G26</f>
        <v>635400</v>
      </c>
      <c r="F26" s="3">
        <v>473800</v>
      </c>
      <c r="G26" s="3">
        <v>161600</v>
      </c>
      <c r="H26" s="18">
        <v>2.4</v>
      </c>
      <c r="I26" s="3">
        <v>4000</v>
      </c>
      <c r="J26" s="20">
        <f>E26*H26*I26/10000000</f>
        <v>609.98400000000004</v>
      </c>
      <c r="K26" s="4">
        <v>57</v>
      </c>
      <c r="L26" s="18">
        <v>21.8</v>
      </c>
      <c r="M26" s="3">
        <v>37</v>
      </c>
      <c r="N26" s="2" t="s">
        <v>10380</v>
      </c>
    </row>
    <row r="27" spans="1:14" x14ac:dyDescent="0.2">
      <c r="A27" s="2" t="s">
        <v>24</v>
      </c>
      <c r="B27" s="13">
        <v>45597</v>
      </c>
      <c r="C27" s="2">
        <f>YEAR(B27)</f>
        <v>2024</v>
      </c>
      <c r="D27" s="2" t="s">
        <v>10381</v>
      </c>
      <c r="E27" s="3">
        <f>F27+G27</f>
        <v>649600</v>
      </c>
      <c r="F27" s="3">
        <v>492100</v>
      </c>
      <c r="G27" s="3">
        <v>157500</v>
      </c>
      <c r="H27" s="18">
        <v>2.6</v>
      </c>
      <c r="I27" s="3">
        <v>4250</v>
      </c>
      <c r="J27" s="20">
        <f>E27*H27*I27/10000000</f>
        <v>717.80799999999999</v>
      </c>
      <c r="K27" s="4">
        <v>74</v>
      </c>
      <c r="L27" s="18">
        <v>19</v>
      </c>
      <c r="M27" s="3">
        <v>12</v>
      </c>
      <c r="N27" s="2" t="s">
        <v>10380</v>
      </c>
    </row>
    <row r="28" spans="1:14" x14ac:dyDescent="0.2">
      <c r="A28" s="2" t="s">
        <v>24</v>
      </c>
      <c r="B28" s="13">
        <v>45627</v>
      </c>
      <c r="C28" s="2">
        <f>YEAR(B28)</f>
        <v>2024</v>
      </c>
      <c r="D28" s="2" t="s">
        <v>10381</v>
      </c>
      <c r="E28" s="3">
        <f>F28+G28</f>
        <v>670300</v>
      </c>
      <c r="F28" s="3">
        <v>492800</v>
      </c>
      <c r="G28" s="3">
        <v>177500</v>
      </c>
      <c r="H28" s="18">
        <v>2.7</v>
      </c>
      <c r="I28" s="3">
        <v>4200</v>
      </c>
      <c r="J28" s="20">
        <f>E28*H28*I28/10000000</f>
        <v>760.12020000000007</v>
      </c>
      <c r="K28" s="4">
        <v>75</v>
      </c>
      <c r="L28" s="18">
        <v>17</v>
      </c>
      <c r="M28" s="3">
        <v>24</v>
      </c>
      <c r="N28" s="2" t="s">
        <v>10382</v>
      </c>
    </row>
    <row r="29" spans="1:14" x14ac:dyDescent="0.2">
      <c r="A29" s="2" t="s">
        <v>24</v>
      </c>
      <c r="B29" s="13">
        <v>45658</v>
      </c>
      <c r="C29" s="2">
        <f>YEAR(B29)</f>
        <v>2025</v>
      </c>
      <c r="D29" s="2" t="s">
        <v>10381</v>
      </c>
      <c r="E29" s="3">
        <f>F29+G29</f>
        <v>713900</v>
      </c>
      <c r="F29" s="3">
        <v>518000</v>
      </c>
      <c r="G29" s="3">
        <v>195900</v>
      </c>
      <c r="H29" s="18">
        <v>2.5</v>
      </c>
      <c r="I29" s="3">
        <v>4300</v>
      </c>
      <c r="J29" s="20">
        <f>E29*H29*I29/10000000</f>
        <v>767.4425</v>
      </c>
      <c r="K29" s="4">
        <v>74</v>
      </c>
      <c r="L29" s="18">
        <v>17.399999999999999</v>
      </c>
      <c r="M29" s="3">
        <v>14</v>
      </c>
      <c r="N29" s="2" t="s">
        <v>10387</v>
      </c>
    </row>
    <row r="30" spans="1:14" x14ac:dyDescent="0.2">
      <c r="A30" s="2" t="s">
        <v>24</v>
      </c>
      <c r="B30" s="13">
        <v>45689</v>
      </c>
      <c r="C30" s="2">
        <f>YEAR(B30)</f>
        <v>2025</v>
      </c>
      <c r="D30" s="2" t="s">
        <v>10381</v>
      </c>
      <c r="E30" s="3">
        <f>F30+G30</f>
        <v>663700</v>
      </c>
      <c r="F30" s="3">
        <v>489100</v>
      </c>
      <c r="G30" s="3">
        <v>174600</v>
      </c>
      <c r="H30" s="18">
        <v>2.7</v>
      </c>
      <c r="I30" s="3">
        <v>4350</v>
      </c>
      <c r="J30" s="20">
        <f>E30*H30*I30/10000000</f>
        <v>779.51565000000005</v>
      </c>
      <c r="K30" s="4">
        <v>73</v>
      </c>
      <c r="L30" s="18">
        <v>21.1</v>
      </c>
      <c r="M30" s="3">
        <v>11</v>
      </c>
      <c r="N30" s="2" t="s">
        <v>172</v>
      </c>
    </row>
    <row r="31" spans="1:14" x14ac:dyDescent="0.2">
      <c r="A31" s="2" t="s">
        <v>24</v>
      </c>
      <c r="B31" s="13">
        <v>45717</v>
      </c>
      <c r="C31" s="2">
        <f>YEAR(B31)</f>
        <v>2025</v>
      </c>
      <c r="D31" s="2" t="s">
        <v>10381</v>
      </c>
      <c r="E31" s="3">
        <f>F31+G31</f>
        <v>658600</v>
      </c>
      <c r="F31" s="3">
        <v>479300</v>
      </c>
      <c r="G31" s="3">
        <v>179300</v>
      </c>
      <c r="H31" s="18">
        <v>2.6</v>
      </c>
      <c r="I31" s="3">
        <v>4150</v>
      </c>
      <c r="J31" s="20">
        <f>E31*H31*I31/10000000</f>
        <v>710.62940000000003</v>
      </c>
      <c r="K31" s="4">
        <v>70</v>
      </c>
      <c r="L31" s="18">
        <v>27.2</v>
      </c>
      <c r="M31" s="3">
        <v>12</v>
      </c>
      <c r="N31" s="2" t="s">
        <v>10384</v>
      </c>
    </row>
    <row r="32" spans="1:14" x14ac:dyDescent="0.2">
      <c r="A32" s="2" t="s">
        <v>24</v>
      </c>
      <c r="B32" s="13">
        <v>45748</v>
      </c>
      <c r="C32" s="2">
        <f>YEAR(B32)</f>
        <v>2025</v>
      </c>
      <c r="D32" s="2" t="s">
        <v>10379</v>
      </c>
      <c r="E32" s="3">
        <f>F32+G32</f>
        <v>454000</v>
      </c>
      <c r="F32" s="3">
        <v>345300</v>
      </c>
      <c r="G32" s="3">
        <v>108700</v>
      </c>
      <c r="H32" s="18">
        <v>2.5</v>
      </c>
      <c r="I32" s="3">
        <v>4350</v>
      </c>
      <c r="J32" s="20">
        <f>E32*H32*I32/10000000</f>
        <v>493.72500000000002</v>
      </c>
      <c r="K32" s="4">
        <v>51</v>
      </c>
      <c r="L32" s="18">
        <v>31.7</v>
      </c>
      <c r="M32" s="3">
        <v>36</v>
      </c>
      <c r="N32" s="2" t="s">
        <v>172</v>
      </c>
    </row>
    <row r="33" spans="1:14" x14ac:dyDescent="0.2">
      <c r="A33" s="2" t="s">
        <v>24</v>
      </c>
      <c r="B33" s="13">
        <v>45778</v>
      </c>
      <c r="C33" s="2">
        <f>YEAR(B33)</f>
        <v>2025</v>
      </c>
      <c r="D33" s="2" t="s">
        <v>10379</v>
      </c>
      <c r="E33" s="3">
        <f>F33+G33</f>
        <v>491100</v>
      </c>
      <c r="F33" s="3">
        <v>365700</v>
      </c>
      <c r="G33" s="3">
        <v>125400</v>
      </c>
      <c r="H33" s="18">
        <v>2.6</v>
      </c>
      <c r="I33" s="3">
        <v>4250</v>
      </c>
      <c r="J33" s="20">
        <f>E33*H33*I33/10000000</f>
        <v>542.66549999999995</v>
      </c>
      <c r="K33" s="4">
        <v>43</v>
      </c>
      <c r="L33" s="18">
        <v>32.6</v>
      </c>
      <c r="M33" s="3">
        <v>35</v>
      </c>
      <c r="N33" s="2" t="s">
        <v>10385</v>
      </c>
    </row>
    <row r="34" spans="1:14" x14ac:dyDescent="0.2">
      <c r="A34" s="2" t="s">
        <v>24</v>
      </c>
      <c r="B34" s="13">
        <v>45809</v>
      </c>
      <c r="C34" s="2">
        <f>YEAR(B34)</f>
        <v>2025</v>
      </c>
      <c r="D34" s="2" t="s">
        <v>10386</v>
      </c>
      <c r="E34" s="3">
        <f>F34+G34</f>
        <v>298300</v>
      </c>
      <c r="F34" s="3">
        <v>224600</v>
      </c>
      <c r="G34" s="3">
        <v>73700</v>
      </c>
      <c r="H34" s="18">
        <v>2.4</v>
      </c>
      <c r="I34" s="3">
        <v>4250</v>
      </c>
      <c r="J34" s="20">
        <f>E34*H34*I34/10000000</f>
        <v>304.26600000000002</v>
      </c>
      <c r="K34" s="4">
        <v>26</v>
      </c>
      <c r="L34" s="18">
        <v>33.9</v>
      </c>
      <c r="M34" s="3">
        <v>169</v>
      </c>
      <c r="N34" s="2" t="s">
        <v>10385</v>
      </c>
    </row>
    <row r="35" spans="1:14" x14ac:dyDescent="0.2">
      <c r="A35" s="2" t="s">
        <v>24</v>
      </c>
      <c r="B35" s="13">
        <v>45839</v>
      </c>
      <c r="C35" s="2">
        <f>YEAR(B35)</f>
        <v>2025</v>
      </c>
      <c r="D35" s="2" t="s">
        <v>10386</v>
      </c>
      <c r="E35" s="3">
        <f>F35+G35</f>
        <v>277500</v>
      </c>
      <c r="F35" s="3">
        <v>203500</v>
      </c>
      <c r="G35" s="3">
        <v>74000</v>
      </c>
      <c r="H35" s="18">
        <v>2.4</v>
      </c>
      <c r="I35" s="3">
        <v>4550</v>
      </c>
      <c r="J35" s="20">
        <f>E35*H35*I35/10000000</f>
        <v>303.02999999999997</v>
      </c>
      <c r="K35" s="4">
        <v>30</v>
      </c>
      <c r="L35" s="18">
        <v>34.1</v>
      </c>
      <c r="M35" s="3">
        <v>258</v>
      </c>
      <c r="N35" s="2" t="s">
        <v>172</v>
      </c>
    </row>
    <row r="36" spans="1:14" x14ac:dyDescent="0.2">
      <c r="A36" s="2" t="s">
        <v>24</v>
      </c>
      <c r="B36" s="13">
        <v>45870</v>
      </c>
      <c r="C36" s="2">
        <f>YEAR(B36)</f>
        <v>2025</v>
      </c>
      <c r="D36" s="2" t="s">
        <v>10386</v>
      </c>
      <c r="E36" s="3">
        <f>F36+G36</f>
        <v>307600</v>
      </c>
      <c r="F36" s="3">
        <v>232800</v>
      </c>
      <c r="G36" s="3">
        <v>74800</v>
      </c>
      <c r="H36" s="18">
        <v>2.4</v>
      </c>
      <c r="I36" s="3">
        <v>4100</v>
      </c>
      <c r="J36" s="20">
        <f>E36*H36*I36/10000000</f>
        <v>302.67840000000001</v>
      </c>
      <c r="K36" s="4">
        <v>28</v>
      </c>
      <c r="L36" s="18">
        <v>31.9</v>
      </c>
      <c r="M36" s="3">
        <v>223</v>
      </c>
      <c r="N36" s="2" t="s">
        <v>172</v>
      </c>
    </row>
    <row r="37" spans="1:14" x14ac:dyDescent="0.2">
      <c r="A37" s="2" t="s">
        <v>24</v>
      </c>
      <c r="B37" s="13">
        <v>45901</v>
      </c>
      <c r="C37" s="2">
        <f>YEAR(B37)</f>
        <v>2025</v>
      </c>
      <c r="D37" s="2" t="s">
        <v>10386</v>
      </c>
      <c r="E37" s="3">
        <f>F37+G37</f>
        <v>304500</v>
      </c>
      <c r="F37" s="3">
        <v>226100</v>
      </c>
      <c r="G37" s="3">
        <v>78400</v>
      </c>
      <c r="H37" s="18">
        <v>2.2999999999999998</v>
      </c>
      <c r="I37" s="3">
        <v>4200</v>
      </c>
      <c r="J37" s="20">
        <f>E37*H37*I37/10000000</f>
        <v>294.14699999999999</v>
      </c>
      <c r="K37" s="4">
        <v>28</v>
      </c>
      <c r="L37" s="18">
        <v>25.7</v>
      </c>
      <c r="M37" s="3">
        <v>140</v>
      </c>
      <c r="N37" s="2" t="s">
        <v>172</v>
      </c>
    </row>
    <row r="38" spans="1:14" x14ac:dyDescent="0.2">
      <c r="A38" s="2" t="s">
        <v>24</v>
      </c>
      <c r="B38" s="13">
        <v>45931</v>
      </c>
      <c r="C38" s="2">
        <f>YEAR(B38)</f>
        <v>2025</v>
      </c>
      <c r="D38" s="2" t="s">
        <v>10381</v>
      </c>
      <c r="E38" s="3">
        <f>F38+G38</f>
        <v>688100</v>
      </c>
      <c r="F38" s="3">
        <v>507900</v>
      </c>
      <c r="G38" s="3">
        <v>180200</v>
      </c>
      <c r="H38" s="18">
        <v>2.2999999999999998</v>
      </c>
      <c r="I38" s="3">
        <v>4250</v>
      </c>
      <c r="J38" s="20">
        <f>E38*H38*I38/10000000</f>
        <v>672.61774999999989</v>
      </c>
      <c r="K38" s="4">
        <v>78</v>
      </c>
      <c r="L38" s="18">
        <v>20.100000000000001</v>
      </c>
      <c r="M38" s="3">
        <v>34</v>
      </c>
      <c r="N38" s="2" t="s">
        <v>10380</v>
      </c>
    </row>
    <row r="39" spans="1:14" x14ac:dyDescent="0.2">
      <c r="A39" s="2" t="s">
        <v>24</v>
      </c>
      <c r="B39" s="13">
        <v>45962</v>
      </c>
      <c r="C39" s="2">
        <f>YEAR(B39)</f>
        <v>2025</v>
      </c>
      <c r="D39" s="2" t="s">
        <v>10381</v>
      </c>
      <c r="E39" s="3">
        <f>F39+G39</f>
        <v>723100</v>
      </c>
      <c r="F39" s="3">
        <v>553100</v>
      </c>
      <c r="G39" s="3">
        <v>170000</v>
      </c>
      <c r="H39" s="18">
        <v>2.5</v>
      </c>
      <c r="I39" s="3">
        <v>4200</v>
      </c>
      <c r="J39" s="20">
        <f>E39*H39*I39/10000000</f>
        <v>759.255</v>
      </c>
      <c r="K39" s="4">
        <v>76</v>
      </c>
      <c r="L39" s="18">
        <v>18.399999999999999</v>
      </c>
      <c r="M39" s="3">
        <v>18</v>
      </c>
      <c r="N39" s="2" t="s">
        <v>10380</v>
      </c>
    </row>
    <row r="40" spans="1:14" x14ac:dyDescent="0.2">
      <c r="A40" s="2" t="s">
        <v>24</v>
      </c>
      <c r="B40" s="13">
        <v>45992</v>
      </c>
      <c r="C40" s="2">
        <f>YEAR(B40)</f>
        <v>2025</v>
      </c>
      <c r="D40" s="2" t="s">
        <v>10381</v>
      </c>
      <c r="E40" s="3">
        <f>F40+G40</f>
        <v>720100</v>
      </c>
      <c r="F40" s="3">
        <v>541400</v>
      </c>
      <c r="G40" s="3">
        <v>178700</v>
      </c>
      <c r="H40" s="18">
        <v>2.2999999999999998</v>
      </c>
      <c r="I40" s="3">
        <v>4500</v>
      </c>
      <c r="J40" s="20">
        <f>E40*H40*I40/10000000</f>
        <v>745.30349999999987</v>
      </c>
      <c r="K40" s="4">
        <v>77</v>
      </c>
      <c r="L40" s="18">
        <v>17</v>
      </c>
      <c r="M40" s="3">
        <v>29</v>
      </c>
      <c r="N40" s="2" t="s">
        <v>10382</v>
      </c>
    </row>
    <row r="41" spans="1:14" x14ac:dyDescent="0.2">
      <c r="A41" s="2" t="s">
        <v>24</v>
      </c>
      <c r="B41" s="13">
        <v>46023</v>
      </c>
      <c r="C41" s="2">
        <f>YEAR(B41)</f>
        <v>2026</v>
      </c>
      <c r="D41" s="2" t="s">
        <v>10381</v>
      </c>
      <c r="E41" s="3">
        <f>F41+G41</f>
        <v>733600</v>
      </c>
      <c r="F41" s="3">
        <v>568300</v>
      </c>
      <c r="G41" s="3">
        <v>165300</v>
      </c>
      <c r="H41" s="18">
        <v>2.2999999999999998</v>
      </c>
      <c r="I41" s="3">
        <v>4750</v>
      </c>
      <c r="J41" s="20">
        <f>E41*H41*I41/10000000</f>
        <v>801.45799999999986</v>
      </c>
      <c r="K41" s="4">
        <v>79</v>
      </c>
      <c r="L41" s="18">
        <v>15.9</v>
      </c>
      <c r="M41" s="3">
        <v>38</v>
      </c>
      <c r="N41" s="2" t="s">
        <v>10387</v>
      </c>
    </row>
    <row r="42" spans="1:14" x14ac:dyDescent="0.2">
      <c r="A42" s="2" t="s">
        <v>24</v>
      </c>
      <c r="B42" s="13">
        <v>46054</v>
      </c>
      <c r="C42" s="2">
        <f>YEAR(B42)</f>
        <v>2026</v>
      </c>
      <c r="D42" s="2" t="s">
        <v>10381</v>
      </c>
      <c r="E42" s="3">
        <f>F42+G42</f>
        <v>796000</v>
      </c>
      <c r="F42" s="3">
        <v>611200</v>
      </c>
      <c r="G42" s="3">
        <v>184800</v>
      </c>
      <c r="H42" s="18">
        <v>2.5</v>
      </c>
      <c r="I42" s="3">
        <v>4200</v>
      </c>
      <c r="J42" s="20">
        <f>E42*H42*I42/10000000</f>
        <v>835.8</v>
      </c>
      <c r="K42" s="4">
        <v>68</v>
      </c>
      <c r="L42" s="18">
        <v>19.600000000000001</v>
      </c>
      <c r="M42" s="3">
        <v>3</v>
      </c>
      <c r="N42" s="2" t="s">
        <v>172</v>
      </c>
    </row>
    <row r="43" spans="1:14" x14ac:dyDescent="0.2">
      <c r="A43" s="2" t="s">
        <v>24</v>
      </c>
      <c r="B43" s="13">
        <v>46082</v>
      </c>
      <c r="C43" s="2">
        <f>YEAR(B43)</f>
        <v>2026</v>
      </c>
      <c r="D43" s="2" t="s">
        <v>10381</v>
      </c>
      <c r="E43" s="3">
        <f>F43+G43</f>
        <v>744800</v>
      </c>
      <c r="F43" s="3">
        <v>562300</v>
      </c>
      <c r="G43" s="3">
        <v>182500</v>
      </c>
      <c r="H43" s="18">
        <v>2.7</v>
      </c>
      <c r="I43" s="3">
        <v>4650</v>
      </c>
      <c r="J43" s="20">
        <f>E43*H43*I43/10000000</f>
        <v>935.09640000000024</v>
      </c>
      <c r="K43" s="4">
        <v>75</v>
      </c>
      <c r="L43" s="18">
        <v>27.7</v>
      </c>
      <c r="M43" s="3">
        <v>5</v>
      </c>
      <c r="N43" s="2" t="s">
        <v>10384</v>
      </c>
    </row>
    <row r="44" spans="1:14" x14ac:dyDescent="0.2">
      <c r="A44" s="2" t="s">
        <v>24</v>
      </c>
      <c r="B44" s="13">
        <v>46113</v>
      </c>
      <c r="C44" s="2">
        <f>YEAR(B44)</f>
        <v>2026</v>
      </c>
      <c r="D44" s="2" t="s">
        <v>10379</v>
      </c>
      <c r="E44" s="3">
        <f>F44+G44</f>
        <v>530100</v>
      </c>
      <c r="F44" s="3">
        <v>409400</v>
      </c>
      <c r="G44" s="3">
        <v>120700</v>
      </c>
      <c r="H44" s="18">
        <v>2.7</v>
      </c>
      <c r="I44" s="3">
        <v>4750</v>
      </c>
      <c r="J44" s="20">
        <f>E44*H44*I44/10000000</f>
        <v>679.85325</v>
      </c>
      <c r="K44" s="4">
        <v>46</v>
      </c>
      <c r="L44" s="18">
        <v>29.6</v>
      </c>
      <c r="M44" s="3">
        <v>38</v>
      </c>
      <c r="N44" s="2" t="s">
        <v>172</v>
      </c>
    </row>
    <row r="45" spans="1:14" x14ac:dyDescent="0.2">
      <c r="A45" s="2" t="s">
        <v>24</v>
      </c>
      <c r="B45" s="13">
        <v>46143</v>
      </c>
      <c r="C45" s="2">
        <f>YEAR(B45)</f>
        <v>2026</v>
      </c>
      <c r="D45" s="2" t="s">
        <v>10379</v>
      </c>
      <c r="E45" s="3">
        <f>F45+G45</f>
        <v>502000</v>
      </c>
      <c r="F45" s="3">
        <v>383600</v>
      </c>
      <c r="G45" s="3">
        <v>118400</v>
      </c>
      <c r="H45" s="18">
        <v>2.5</v>
      </c>
      <c r="I45" s="3">
        <v>4800</v>
      </c>
      <c r="J45" s="20">
        <f>E45*H45*I45/10000000</f>
        <v>602.4</v>
      </c>
      <c r="K45" s="4">
        <v>44</v>
      </c>
      <c r="L45" s="18">
        <v>33.5</v>
      </c>
      <c r="M45" s="3">
        <v>10</v>
      </c>
      <c r="N45" s="2" t="s">
        <v>10385</v>
      </c>
    </row>
    <row r="46" spans="1:14" x14ac:dyDescent="0.2">
      <c r="A46" s="2" t="s">
        <v>24</v>
      </c>
      <c r="B46" s="13">
        <v>46174</v>
      </c>
      <c r="C46" s="2">
        <f>YEAR(B46)</f>
        <v>2026</v>
      </c>
      <c r="D46" s="2" t="s">
        <v>10386</v>
      </c>
      <c r="E46" s="3">
        <f>F46+G46</f>
        <v>286700</v>
      </c>
      <c r="F46" s="3">
        <v>214000</v>
      </c>
      <c r="G46" s="3">
        <v>72700</v>
      </c>
      <c r="H46" s="18">
        <v>2.4</v>
      </c>
      <c r="I46" s="3">
        <v>4350</v>
      </c>
      <c r="J46" s="20">
        <f>E46*H46*I46/10000000</f>
        <v>299.31479999999999</v>
      </c>
      <c r="K46" s="4">
        <v>34</v>
      </c>
      <c r="L46" s="18">
        <v>35.799999999999997</v>
      </c>
      <c r="M46" s="3">
        <v>279</v>
      </c>
      <c r="N46" s="2" t="s">
        <v>10385</v>
      </c>
    </row>
    <row r="47" spans="1:14" x14ac:dyDescent="0.2">
      <c r="A47" s="2" t="s">
        <v>24</v>
      </c>
      <c r="B47" s="13">
        <v>46204</v>
      </c>
      <c r="C47" s="2">
        <f>YEAR(B47)</f>
        <v>2026</v>
      </c>
      <c r="D47" s="2" t="s">
        <v>10386</v>
      </c>
      <c r="E47" s="3">
        <f>F47+G47</f>
        <v>299800</v>
      </c>
      <c r="F47" s="3">
        <v>231000</v>
      </c>
      <c r="G47" s="3">
        <v>68800</v>
      </c>
      <c r="H47" s="18">
        <v>2.6</v>
      </c>
      <c r="I47" s="3">
        <v>4650</v>
      </c>
      <c r="J47" s="20">
        <f>E47*H47*I47/10000000</f>
        <v>362.45819999999998</v>
      </c>
      <c r="K47" s="4">
        <v>23</v>
      </c>
      <c r="L47" s="18">
        <v>34.4</v>
      </c>
      <c r="M47" s="3">
        <v>270</v>
      </c>
      <c r="N47" s="2" t="s">
        <v>172</v>
      </c>
    </row>
    <row r="48" spans="1:14" x14ac:dyDescent="0.2">
      <c r="A48" s="2" t="s">
        <v>24</v>
      </c>
      <c r="B48" s="13">
        <v>46235</v>
      </c>
      <c r="C48" s="2">
        <f>YEAR(B48)</f>
        <v>2026</v>
      </c>
      <c r="D48" s="2" t="s">
        <v>10386</v>
      </c>
      <c r="E48" s="3">
        <f>F48+G48</f>
        <v>327100</v>
      </c>
      <c r="F48" s="3">
        <v>242500</v>
      </c>
      <c r="G48" s="3">
        <v>84600</v>
      </c>
      <c r="H48" s="18">
        <v>2.4</v>
      </c>
      <c r="I48" s="3">
        <v>4800</v>
      </c>
      <c r="J48" s="20">
        <f>E48*H48*I48/10000000</f>
        <v>376.81920000000002</v>
      </c>
      <c r="K48" s="4">
        <v>30</v>
      </c>
      <c r="L48" s="18">
        <v>32.9</v>
      </c>
      <c r="M48" s="3">
        <v>188</v>
      </c>
      <c r="N48" s="2" t="s">
        <v>172</v>
      </c>
    </row>
    <row r="49" spans="1:14" x14ac:dyDescent="0.2">
      <c r="A49" s="2" t="s">
        <v>24</v>
      </c>
      <c r="B49" s="13">
        <v>46266</v>
      </c>
      <c r="C49" s="2">
        <f>YEAR(B49)</f>
        <v>2026</v>
      </c>
      <c r="D49" s="2" t="s">
        <v>10386</v>
      </c>
      <c r="E49" s="3">
        <f>F49+G49</f>
        <v>300200</v>
      </c>
      <c r="F49" s="3">
        <v>226500</v>
      </c>
      <c r="G49" s="3">
        <v>73700</v>
      </c>
      <c r="H49" s="18">
        <v>2.2999999999999998</v>
      </c>
      <c r="I49" s="3">
        <v>4850</v>
      </c>
      <c r="J49" s="20">
        <f>E49*H49*I49/10000000</f>
        <v>334.87310000000002</v>
      </c>
      <c r="K49" s="4">
        <v>30</v>
      </c>
      <c r="L49" s="18">
        <v>27</v>
      </c>
      <c r="M49" s="3">
        <v>225</v>
      </c>
      <c r="N49" s="2" t="s">
        <v>172</v>
      </c>
    </row>
    <row r="50" spans="1:14" x14ac:dyDescent="0.2">
      <c r="A50" s="2" t="s">
        <v>36</v>
      </c>
      <c r="B50" s="13">
        <v>45566</v>
      </c>
      <c r="C50" s="2">
        <f>YEAR(B50)</f>
        <v>2024</v>
      </c>
      <c r="D50" s="2" t="s">
        <v>10381</v>
      </c>
      <c r="E50" s="3">
        <f>F50+G50</f>
        <v>381200</v>
      </c>
      <c r="F50" s="3">
        <v>271800</v>
      </c>
      <c r="G50" s="3">
        <v>109400</v>
      </c>
      <c r="H50" s="18">
        <v>2.6</v>
      </c>
      <c r="I50" s="3">
        <v>5950</v>
      </c>
      <c r="J50" s="20">
        <f>E50*H50*I50/10000000</f>
        <v>589.71640000000002</v>
      </c>
      <c r="K50" s="4">
        <v>77</v>
      </c>
      <c r="L50" s="18">
        <v>21.8</v>
      </c>
      <c r="M50" s="3">
        <v>37</v>
      </c>
      <c r="N50" s="2" t="s">
        <v>10380</v>
      </c>
    </row>
    <row r="51" spans="1:14" x14ac:dyDescent="0.2">
      <c r="A51" s="2" t="s">
        <v>36</v>
      </c>
      <c r="B51" s="13">
        <v>45597</v>
      </c>
      <c r="C51" s="2">
        <f>YEAR(B51)</f>
        <v>2024</v>
      </c>
      <c r="D51" s="2" t="s">
        <v>10381</v>
      </c>
      <c r="E51" s="3">
        <f>F51+G51</f>
        <v>358500</v>
      </c>
      <c r="F51" s="3">
        <v>257400</v>
      </c>
      <c r="G51" s="3">
        <v>101100</v>
      </c>
      <c r="H51" s="18">
        <v>2.6</v>
      </c>
      <c r="I51" s="3">
        <v>5900</v>
      </c>
      <c r="J51" s="20">
        <f>E51*H51*I51/10000000</f>
        <v>549.93899999999996</v>
      </c>
      <c r="K51" s="4">
        <v>73</v>
      </c>
      <c r="L51" s="18">
        <v>17.7</v>
      </c>
      <c r="M51" s="3">
        <v>17</v>
      </c>
      <c r="N51" s="2" t="s">
        <v>10380</v>
      </c>
    </row>
    <row r="52" spans="1:14" x14ac:dyDescent="0.2">
      <c r="A52" s="2" t="s">
        <v>36</v>
      </c>
      <c r="B52" s="13">
        <v>45627</v>
      </c>
      <c r="C52" s="2">
        <f>YEAR(B52)</f>
        <v>2024</v>
      </c>
      <c r="D52" s="2" t="s">
        <v>10381</v>
      </c>
      <c r="E52" s="3">
        <f>F52+G52</f>
        <v>401500</v>
      </c>
      <c r="F52" s="3">
        <v>286200</v>
      </c>
      <c r="G52" s="3">
        <v>115300</v>
      </c>
      <c r="H52" s="18">
        <v>3</v>
      </c>
      <c r="I52" s="3">
        <v>5800</v>
      </c>
      <c r="J52" s="20">
        <f>E52*H52*I52/10000000</f>
        <v>698.61</v>
      </c>
      <c r="K52" s="4">
        <v>78</v>
      </c>
      <c r="L52" s="18">
        <v>16.399999999999999</v>
      </c>
      <c r="M52" s="3">
        <v>32</v>
      </c>
      <c r="N52" s="2" t="s">
        <v>10382</v>
      </c>
    </row>
    <row r="53" spans="1:14" x14ac:dyDescent="0.2">
      <c r="A53" s="2" t="s">
        <v>36</v>
      </c>
      <c r="B53" s="13">
        <v>45658</v>
      </c>
      <c r="C53" s="2">
        <f>YEAR(B53)</f>
        <v>2025</v>
      </c>
      <c r="D53" s="2" t="s">
        <v>10381</v>
      </c>
      <c r="E53" s="3">
        <f>F53+G53</f>
        <v>365600</v>
      </c>
      <c r="F53" s="3">
        <v>256600</v>
      </c>
      <c r="G53" s="3">
        <v>109000</v>
      </c>
      <c r="H53" s="18">
        <v>3</v>
      </c>
      <c r="I53" s="3">
        <v>6100</v>
      </c>
      <c r="J53" s="20">
        <f>E53*H53*I53/10000000</f>
        <v>669.048</v>
      </c>
      <c r="K53" s="4">
        <v>74</v>
      </c>
      <c r="L53" s="18">
        <v>18.600000000000001</v>
      </c>
      <c r="M53" s="3">
        <v>9</v>
      </c>
      <c r="N53" s="2" t="s">
        <v>172</v>
      </c>
    </row>
    <row r="54" spans="1:14" x14ac:dyDescent="0.2">
      <c r="A54" s="2" t="s">
        <v>36</v>
      </c>
      <c r="B54" s="13">
        <v>45689</v>
      </c>
      <c r="C54" s="2">
        <f>YEAR(B54)</f>
        <v>2025</v>
      </c>
      <c r="D54" s="2" t="s">
        <v>10381</v>
      </c>
      <c r="E54" s="3">
        <f>F54+G54</f>
        <v>384200</v>
      </c>
      <c r="F54" s="3">
        <v>270800</v>
      </c>
      <c r="G54" s="3">
        <v>113400</v>
      </c>
      <c r="H54" s="18">
        <v>3</v>
      </c>
      <c r="I54" s="3">
        <v>5700</v>
      </c>
      <c r="J54" s="20">
        <f>E54*H54*I54/10000000</f>
        <v>656.98199999999997</v>
      </c>
      <c r="K54" s="4">
        <v>72</v>
      </c>
      <c r="L54" s="18">
        <v>21.5</v>
      </c>
      <c r="M54" s="3">
        <v>22</v>
      </c>
      <c r="N54" s="2" t="s">
        <v>172</v>
      </c>
    </row>
    <row r="55" spans="1:14" x14ac:dyDescent="0.2">
      <c r="A55" s="2" t="s">
        <v>36</v>
      </c>
      <c r="B55" s="13">
        <v>45717</v>
      </c>
      <c r="C55" s="2">
        <f>YEAR(B55)</f>
        <v>2025</v>
      </c>
      <c r="D55" s="2" t="s">
        <v>10381</v>
      </c>
      <c r="E55" s="3">
        <f>F55+G55</f>
        <v>407700</v>
      </c>
      <c r="F55" s="3">
        <v>292500</v>
      </c>
      <c r="G55" s="3">
        <v>115200</v>
      </c>
      <c r="H55" s="18">
        <v>2.7</v>
      </c>
      <c r="I55" s="3">
        <v>5950</v>
      </c>
      <c r="J55" s="20">
        <f>E55*H55*I55/10000000</f>
        <v>654.97005000000001</v>
      </c>
      <c r="K55" s="4">
        <v>73</v>
      </c>
      <c r="L55" s="18">
        <v>25.8</v>
      </c>
      <c r="M55" s="3">
        <v>15</v>
      </c>
      <c r="N55" s="2" t="s">
        <v>10388</v>
      </c>
    </row>
    <row r="56" spans="1:14" x14ac:dyDescent="0.2">
      <c r="A56" s="2" t="s">
        <v>36</v>
      </c>
      <c r="B56" s="13">
        <v>45748</v>
      </c>
      <c r="C56" s="2">
        <f>YEAR(B56)</f>
        <v>2025</v>
      </c>
      <c r="D56" s="2" t="s">
        <v>10379</v>
      </c>
      <c r="E56" s="3">
        <f>F56+G56</f>
        <v>265000</v>
      </c>
      <c r="F56" s="3">
        <v>192700</v>
      </c>
      <c r="G56" s="3">
        <v>72300</v>
      </c>
      <c r="H56" s="18">
        <v>2.7</v>
      </c>
      <c r="I56" s="3">
        <v>6100</v>
      </c>
      <c r="J56" s="20">
        <f>E56*H56*I56/10000000</f>
        <v>436.45499999999998</v>
      </c>
      <c r="K56" s="4">
        <v>43</v>
      </c>
      <c r="L56" s="18">
        <v>27.7</v>
      </c>
      <c r="M56" s="3">
        <v>15</v>
      </c>
      <c r="N56" s="2" t="s">
        <v>172</v>
      </c>
    </row>
    <row r="57" spans="1:14" x14ac:dyDescent="0.2">
      <c r="A57" s="2" t="s">
        <v>36</v>
      </c>
      <c r="B57" s="13">
        <v>45778</v>
      </c>
      <c r="C57" s="2">
        <f>YEAR(B57)</f>
        <v>2025</v>
      </c>
      <c r="D57" s="2" t="s">
        <v>10379</v>
      </c>
      <c r="E57" s="3">
        <f>F57+G57</f>
        <v>246500</v>
      </c>
      <c r="F57" s="3">
        <v>175100</v>
      </c>
      <c r="G57" s="3">
        <v>71400</v>
      </c>
      <c r="H57" s="18">
        <v>2.7</v>
      </c>
      <c r="I57" s="3">
        <v>6200</v>
      </c>
      <c r="J57" s="20">
        <f>E57*H57*I57/10000000</f>
        <v>412.64100000000002</v>
      </c>
      <c r="K57" s="4">
        <v>44</v>
      </c>
      <c r="L57" s="18">
        <v>33.200000000000003</v>
      </c>
      <c r="M57" s="3">
        <v>0</v>
      </c>
      <c r="N57" s="2" t="s">
        <v>10385</v>
      </c>
    </row>
    <row r="58" spans="1:14" x14ac:dyDescent="0.2">
      <c r="A58" s="2" t="s">
        <v>36</v>
      </c>
      <c r="B58" s="13">
        <v>45809</v>
      </c>
      <c r="C58" s="2">
        <f>YEAR(B58)</f>
        <v>2025</v>
      </c>
      <c r="D58" s="2" t="s">
        <v>10386</v>
      </c>
      <c r="E58" s="3">
        <f>F58+G58</f>
        <v>157100</v>
      </c>
      <c r="F58" s="3">
        <v>105300</v>
      </c>
      <c r="G58" s="3">
        <v>51800</v>
      </c>
      <c r="H58" s="18">
        <v>3</v>
      </c>
      <c r="I58" s="3">
        <v>6200</v>
      </c>
      <c r="J58" s="20">
        <f>E58*H58*I58/10000000</f>
        <v>292.20600000000002</v>
      </c>
      <c r="K58" s="4">
        <v>28</v>
      </c>
      <c r="L58" s="18">
        <v>31.6</v>
      </c>
      <c r="M58" s="3">
        <v>194</v>
      </c>
      <c r="N58" s="2" t="s">
        <v>10385</v>
      </c>
    </row>
    <row r="59" spans="1:14" x14ac:dyDescent="0.2">
      <c r="A59" s="2" t="s">
        <v>36</v>
      </c>
      <c r="B59" s="13">
        <v>45839</v>
      </c>
      <c r="C59" s="2">
        <f>YEAR(B59)</f>
        <v>2025</v>
      </c>
      <c r="D59" s="2" t="s">
        <v>10386</v>
      </c>
      <c r="E59" s="3">
        <f>F59+G59</f>
        <v>162000</v>
      </c>
      <c r="F59" s="3">
        <v>116400</v>
      </c>
      <c r="G59" s="3">
        <v>45600</v>
      </c>
      <c r="H59" s="18">
        <v>2.7</v>
      </c>
      <c r="I59" s="3">
        <v>5950</v>
      </c>
      <c r="J59" s="20">
        <f>E59*H59*I59/10000000</f>
        <v>260.25299999999999</v>
      </c>
      <c r="K59" s="4">
        <v>38</v>
      </c>
      <c r="L59" s="18">
        <v>31.1</v>
      </c>
      <c r="M59" s="3">
        <v>182</v>
      </c>
      <c r="N59" s="2" t="s">
        <v>172</v>
      </c>
    </row>
    <row r="60" spans="1:14" x14ac:dyDescent="0.2">
      <c r="A60" s="2" t="s">
        <v>36</v>
      </c>
      <c r="B60" s="13">
        <v>45870</v>
      </c>
      <c r="C60" s="2">
        <f>YEAR(B60)</f>
        <v>2025</v>
      </c>
      <c r="D60" s="2" t="s">
        <v>10386</v>
      </c>
      <c r="E60" s="3">
        <f>F60+G60</f>
        <v>169100</v>
      </c>
      <c r="F60" s="3">
        <v>120500</v>
      </c>
      <c r="G60" s="3">
        <v>48600</v>
      </c>
      <c r="H60" s="18">
        <v>2.7</v>
      </c>
      <c r="I60" s="3">
        <v>6050</v>
      </c>
      <c r="J60" s="20">
        <f>E60*H60*I60/10000000</f>
        <v>276.22485000000006</v>
      </c>
      <c r="K60" s="4">
        <v>26</v>
      </c>
      <c r="L60" s="18">
        <v>29.6</v>
      </c>
      <c r="M60" s="3">
        <v>150</v>
      </c>
      <c r="N60" s="2" t="s">
        <v>172</v>
      </c>
    </row>
    <row r="61" spans="1:14" x14ac:dyDescent="0.2">
      <c r="A61" s="2" t="s">
        <v>36</v>
      </c>
      <c r="B61" s="13">
        <v>45901</v>
      </c>
      <c r="C61" s="2">
        <f>YEAR(B61)</f>
        <v>2025</v>
      </c>
      <c r="D61" s="2" t="s">
        <v>10386</v>
      </c>
      <c r="E61" s="3">
        <f>F61+G61</f>
        <v>167700</v>
      </c>
      <c r="F61" s="3">
        <v>121600</v>
      </c>
      <c r="G61" s="3">
        <v>46100</v>
      </c>
      <c r="H61" s="18">
        <v>2.8</v>
      </c>
      <c r="I61" s="3">
        <v>6000</v>
      </c>
      <c r="J61" s="20">
        <f>E61*H61*I61/10000000</f>
        <v>281.73599999999993</v>
      </c>
      <c r="K61" s="4">
        <v>25</v>
      </c>
      <c r="L61" s="18">
        <v>24.3</v>
      </c>
      <c r="M61" s="3">
        <v>192</v>
      </c>
      <c r="N61" s="2" t="s">
        <v>172</v>
      </c>
    </row>
    <row r="62" spans="1:14" x14ac:dyDescent="0.2">
      <c r="A62" s="2" t="s">
        <v>36</v>
      </c>
      <c r="B62" s="13">
        <v>45931</v>
      </c>
      <c r="C62" s="2">
        <f>YEAR(B62)</f>
        <v>2025</v>
      </c>
      <c r="D62" s="2" t="s">
        <v>10381</v>
      </c>
      <c r="E62" s="3">
        <f>F62+G62</f>
        <v>397700</v>
      </c>
      <c r="F62" s="3">
        <v>271700</v>
      </c>
      <c r="G62" s="3">
        <v>126000</v>
      </c>
      <c r="H62" s="18">
        <v>2.9</v>
      </c>
      <c r="I62" s="3">
        <v>6300</v>
      </c>
      <c r="J62" s="20">
        <f>E62*H62*I62/10000000</f>
        <v>726.59789999999998</v>
      </c>
      <c r="K62" s="4">
        <v>67</v>
      </c>
      <c r="L62" s="18">
        <v>21</v>
      </c>
      <c r="M62" s="3">
        <v>24</v>
      </c>
      <c r="N62" s="2" t="s">
        <v>10380</v>
      </c>
    </row>
    <row r="63" spans="1:14" x14ac:dyDescent="0.2">
      <c r="A63" s="2" t="s">
        <v>36</v>
      </c>
      <c r="B63" s="13">
        <v>45962</v>
      </c>
      <c r="C63" s="2">
        <f>YEAR(B63)</f>
        <v>2025</v>
      </c>
      <c r="D63" s="2" t="s">
        <v>10381</v>
      </c>
      <c r="E63" s="3">
        <f>F63+G63</f>
        <v>402700</v>
      </c>
      <c r="F63" s="3">
        <v>287800</v>
      </c>
      <c r="G63" s="3">
        <v>114900</v>
      </c>
      <c r="H63" s="18">
        <v>2.8</v>
      </c>
      <c r="I63" s="3">
        <v>6750</v>
      </c>
      <c r="J63" s="20">
        <f>E63*H63*I63/10000000</f>
        <v>761.10299999999995</v>
      </c>
      <c r="K63" s="4">
        <v>79</v>
      </c>
      <c r="L63" s="18">
        <v>18.5</v>
      </c>
      <c r="M63" s="3">
        <v>20</v>
      </c>
      <c r="N63" s="2" t="s">
        <v>10380</v>
      </c>
    </row>
    <row r="64" spans="1:14" x14ac:dyDescent="0.2">
      <c r="A64" s="2" t="s">
        <v>36</v>
      </c>
      <c r="B64" s="13">
        <v>45992</v>
      </c>
      <c r="C64" s="2">
        <f>YEAR(B64)</f>
        <v>2025</v>
      </c>
      <c r="D64" s="2" t="s">
        <v>10381</v>
      </c>
      <c r="E64" s="3">
        <f>F64+G64</f>
        <v>392500</v>
      </c>
      <c r="F64" s="3">
        <v>265900</v>
      </c>
      <c r="G64" s="3">
        <v>126600</v>
      </c>
      <c r="H64" s="18">
        <v>2.9</v>
      </c>
      <c r="I64" s="3">
        <v>6200</v>
      </c>
      <c r="J64" s="20">
        <f>E64*H64*I64/10000000</f>
        <v>705.71500000000003</v>
      </c>
      <c r="K64" s="4">
        <v>75</v>
      </c>
      <c r="L64" s="18">
        <v>17.3</v>
      </c>
      <c r="M64" s="3">
        <v>30</v>
      </c>
      <c r="N64" s="2" t="s">
        <v>10382</v>
      </c>
    </row>
    <row r="65" spans="1:14" x14ac:dyDescent="0.2">
      <c r="A65" s="2" t="s">
        <v>36</v>
      </c>
      <c r="B65" s="13">
        <v>46023</v>
      </c>
      <c r="C65" s="2">
        <f>YEAR(B65)</f>
        <v>2026</v>
      </c>
      <c r="D65" s="2" t="s">
        <v>10381</v>
      </c>
      <c r="E65" s="3">
        <f>F65+G65</f>
        <v>398400</v>
      </c>
      <c r="F65" s="3">
        <v>270700</v>
      </c>
      <c r="G65" s="3">
        <v>127700</v>
      </c>
      <c r="H65" s="18">
        <v>2.6</v>
      </c>
      <c r="I65" s="3">
        <v>6400</v>
      </c>
      <c r="J65" s="20">
        <f>E65*H65*I65/10000000</f>
        <v>662.93759999999997</v>
      </c>
      <c r="K65" s="4">
        <v>69</v>
      </c>
      <c r="L65" s="18">
        <v>18.3</v>
      </c>
      <c r="M65" s="3">
        <v>21</v>
      </c>
      <c r="N65" s="2" t="s">
        <v>172</v>
      </c>
    </row>
    <row r="66" spans="1:14" x14ac:dyDescent="0.2">
      <c r="A66" s="2" t="s">
        <v>36</v>
      </c>
      <c r="B66" s="13">
        <v>46054</v>
      </c>
      <c r="C66" s="2">
        <f>YEAR(B66)</f>
        <v>2026</v>
      </c>
      <c r="D66" s="2" t="s">
        <v>10381</v>
      </c>
      <c r="E66" s="3">
        <f>F66+G66</f>
        <v>390300</v>
      </c>
      <c r="F66" s="3">
        <v>268800</v>
      </c>
      <c r="G66" s="3">
        <v>121500</v>
      </c>
      <c r="H66" s="18">
        <v>2.7</v>
      </c>
      <c r="I66" s="3">
        <v>6400</v>
      </c>
      <c r="J66" s="20">
        <f>E66*H66*I66/10000000</f>
        <v>674.4384</v>
      </c>
      <c r="K66" s="4">
        <v>66</v>
      </c>
      <c r="L66" s="18">
        <v>22.1</v>
      </c>
      <c r="M66" s="3">
        <v>37</v>
      </c>
      <c r="N66" s="2" t="s">
        <v>172</v>
      </c>
    </row>
    <row r="67" spans="1:14" x14ac:dyDescent="0.2">
      <c r="A67" s="2" t="s">
        <v>36</v>
      </c>
      <c r="B67" s="13">
        <v>46082</v>
      </c>
      <c r="C67" s="2">
        <f>YEAR(B67)</f>
        <v>2026</v>
      </c>
      <c r="D67" s="2" t="s">
        <v>10381</v>
      </c>
      <c r="E67" s="3">
        <f>F67+G67</f>
        <v>433300</v>
      </c>
      <c r="F67" s="3">
        <v>309400</v>
      </c>
      <c r="G67" s="3">
        <v>123900</v>
      </c>
      <c r="H67" s="18">
        <v>2.9</v>
      </c>
      <c r="I67" s="3">
        <v>6850</v>
      </c>
      <c r="J67" s="20">
        <f>E67*H67*I67/10000000</f>
        <v>860.75045</v>
      </c>
      <c r="K67" s="4">
        <v>72</v>
      </c>
      <c r="L67" s="18">
        <v>25.3</v>
      </c>
      <c r="M67" s="3">
        <v>23</v>
      </c>
      <c r="N67" s="2" t="s">
        <v>10388</v>
      </c>
    </row>
    <row r="68" spans="1:14" x14ac:dyDescent="0.2">
      <c r="A68" s="2" t="s">
        <v>36</v>
      </c>
      <c r="B68" s="13">
        <v>46113</v>
      </c>
      <c r="C68" s="2">
        <f>YEAR(B68)</f>
        <v>2026</v>
      </c>
      <c r="D68" s="2" t="s">
        <v>10379</v>
      </c>
      <c r="E68" s="3">
        <f>F68+G68</f>
        <v>261900</v>
      </c>
      <c r="F68" s="3">
        <v>185900</v>
      </c>
      <c r="G68" s="3">
        <v>76000</v>
      </c>
      <c r="H68" s="18">
        <v>2.8</v>
      </c>
      <c r="I68" s="3">
        <v>6300</v>
      </c>
      <c r="J68" s="20">
        <f>E68*H68*I68/10000000</f>
        <v>461.99160000000001</v>
      </c>
      <c r="K68" s="4">
        <v>54</v>
      </c>
      <c r="L68" s="18">
        <v>30.6</v>
      </c>
      <c r="M68" s="3">
        <v>2</v>
      </c>
      <c r="N68" s="2" t="s">
        <v>172</v>
      </c>
    </row>
    <row r="69" spans="1:14" x14ac:dyDescent="0.2">
      <c r="A69" s="2" t="s">
        <v>36</v>
      </c>
      <c r="B69" s="13">
        <v>46143</v>
      </c>
      <c r="C69" s="2">
        <f>YEAR(B69)</f>
        <v>2026</v>
      </c>
      <c r="D69" s="2" t="s">
        <v>10379</v>
      </c>
      <c r="E69" s="3">
        <f>F69+G69</f>
        <v>298500</v>
      </c>
      <c r="F69" s="3">
        <v>209300</v>
      </c>
      <c r="G69" s="3">
        <v>89200</v>
      </c>
      <c r="H69" s="18">
        <v>3</v>
      </c>
      <c r="I69" s="3">
        <v>6150</v>
      </c>
      <c r="J69" s="20">
        <f>E69*H69*I69/10000000</f>
        <v>550.73249999999996</v>
      </c>
      <c r="K69" s="4">
        <v>46</v>
      </c>
      <c r="L69" s="18">
        <v>32.4</v>
      </c>
      <c r="M69" s="3">
        <v>20</v>
      </c>
      <c r="N69" s="2" t="s">
        <v>10385</v>
      </c>
    </row>
    <row r="70" spans="1:14" x14ac:dyDescent="0.2">
      <c r="A70" s="2" t="s">
        <v>36</v>
      </c>
      <c r="B70" s="13">
        <v>46174</v>
      </c>
      <c r="C70" s="2">
        <f>YEAR(B70)</f>
        <v>2026</v>
      </c>
      <c r="D70" s="2" t="s">
        <v>10386</v>
      </c>
      <c r="E70" s="3">
        <f>F70+G70</f>
        <v>168400</v>
      </c>
      <c r="F70" s="3">
        <v>120100</v>
      </c>
      <c r="G70" s="3">
        <v>48300</v>
      </c>
      <c r="H70" s="18">
        <v>2.7</v>
      </c>
      <c r="I70" s="3">
        <v>6550</v>
      </c>
      <c r="J70" s="20">
        <f>E70*H70*I70/10000000</f>
        <v>297.81540000000007</v>
      </c>
      <c r="K70" s="4">
        <v>36</v>
      </c>
      <c r="L70" s="18">
        <v>33.1</v>
      </c>
      <c r="M70" s="3">
        <v>173</v>
      </c>
      <c r="N70" s="2" t="s">
        <v>10385</v>
      </c>
    </row>
    <row r="71" spans="1:14" x14ac:dyDescent="0.2">
      <c r="A71" s="2" t="s">
        <v>36</v>
      </c>
      <c r="B71" s="13">
        <v>46204</v>
      </c>
      <c r="C71" s="2">
        <f>YEAR(B71)</f>
        <v>2026</v>
      </c>
      <c r="D71" s="2" t="s">
        <v>10386</v>
      </c>
      <c r="E71" s="3">
        <f>F71+G71</f>
        <v>160400</v>
      </c>
      <c r="F71" s="3">
        <v>109400</v>
      </c>
      <c r="G71" s="3">
        <v>51000</v>
      </c>
      <c r="H71" s="18">
        <v>2.8</v>
      </c>
      <c r="I71" s="3">
        <v>6250</v>
      </c>
      <c r="J71" s="20">
        <f>E71*H71*I71/10000000</f>
        <v>280.7</v>
      </c>
      <c r="K71" s="4">
        <v>35</v>
      </c>
      <c r="L71" s="18">
        <v>32.700000000000003</v>
      </c>
      <c r="M71" s="3">
        <v>272</v>
      </c>
      <c r="N71" s="2" t="s">
        <v>172</v>
      </c>
    </row>
    <row r="72" spans="1:14" x14ac:dyDescent="0.2">
      <c r="A72" s="2" t="s">
        <v>36</v>
      </c>
      <c r="B72" s="13">
        <v>46235</v>
      </c>
      <c r="C72" s="2">
        <f>YEAR(B72)</f>
        <v>2026</v>
      </c>
      <c r="D72" s="2" t="s">
        <v>10386</v>
      </c>
      <c r="E72" s="3">
        <f>F72+G72</f>
        <v>173900</v>
      </c>
      <c r="F72" s="3">
        <v>124200</v>
      </c>
      <c r="G72" s="3">
        <v>49700</v>
      </c>
      <c r="H72" s="18">
        <v>2.8</v>
      </c>
      <c r="I72" s="3">
        <v>6350</v>
      </c>
      <c r="J72" s="20">
        <f>E72*H72*I72/10000000</f>
        <v>309.19419999999997</v>
      </c>
      <c r="K72" s="4">
        <v>29</v>
      </c>
      <c r="L72" s="18">
        <v>28.8</v>
      </c>
      <c r="M72" s="3">
        <v>173</v>
      </c>
      <c r="N72" s="2" t="s">
        <v>172</v>
      </c>
    </row>
    <row r="73" spans="1:14" x14ac:dyDescent="0.2">
      <c r="A73" s="2" t="s">
        <v>36</v>
      </c>
      <c r="B73" s="13">
        <v>46266</v>
      </c>
      <c r="C73" s="2">
        <f>YEAR(B73)</f>
        <v>2026</v>
      </c>
      <c r="D73" s="2" t="s">
        <v>10386</v>
      </c>
      <c r="E73" s="3">
        <f>F73+G73</f>
        <v>182600</v>
      </c>
      <c r="F73" s="3">
        <v>126300</v>
      </c>
      <c r="G73" s="3">
        <v>56300</v>
      </c>
      <c r="H73" s="18">
        <v>2.9</v>
      </c>
      <c r="I73" s="3">
        <v>6350</v>
      </c>
      <c r="J73" s="20">
        <f>E73*H73*I73/10000000</f>
        <v>336.25790000000001</v>
      </c>
      <c r="K73" s="4">
        <v>25</v>
      </c>
      <c r="L73" s="18">
        <v>25.5</v>
      </c>
      <c r="M73" s="3">
        <v>254</v>
      </c>
      <c r="N73" s="2" t="s">
        <v>172</v>
      </c>
    </row>
    <row r="74" spans="1:14" x14ac:dyDescent="0.2">
      <c r="A74" s="2" t="s">
        <v>45</v>
      </c>
      <c r="B74" s="13">
        <v>45566</v>
      </c>
      <c r="C74" s="2">
        <f>YEAR(B74)</f>
        <v>2024</v>
      </c>
      <c r="D74" s="2" t="s">
        <v>10381</v>
      </c>
      <c r="E74" s="3">
        <f>F74+G74</f>
        <v>745400</v>
      </c>
      <c r="F74" s="3">
        <v>460700</v>
      </c>
      <c r="G74" s="3">
        <v>284700</v>
      </c>
      <c r="H74" s="18">
        <v>1.5</v>
      </c>
      <c r="I74" s="3">
        <v>3400</v>
      </c>
      <c r="J74" s="20">
        <f>E74*H74*I74/10000000</f>
        <v>380.154</v>
      </c>
      <c r="K74" s="4">
        <v>77</v>
      </c>
      <c r="L74" s="18">
        <v>21.4</v>
      </c>
      <c r="M74" s="3">
        <v>38</v>
      </c>
      <c r="N74" s="2" t="s">
        <v>10380</v>
      </c>
    </row>
    <row r="75" spans="1:14" x14ac:dyDescent="0.2">
      <c r="A75" s="2" t="s">
        <v>45</v>
      </c>
      <c r="B75" s="13">
        <v>45597</v>
      </c>
      <c r="C75" s="2">
        <f>YEAR(B75)</f>
        <v>2024</v>
      </c>
      <c r="D75" s="2" t="s">
        <v>10381</v>
      </c>
      <c r="E75" s="3">
        <f>F75+G75</f>
        <v>750700</v>
      </c>
      <c r="F75" s="3">
        <v>493400</v>
      </c>
      <c r="G75" s="3">
        <v>257300</v>
      </c>
      <c r="H75" s="18">
        <v>1.5</v>
      </c>
      <c r="I75" s="3">
        <v>3550</v>
      </c>
      <c r="J75" s="20">
        <f>E75*H75*I75/10000000</f>
        <v>399.74775</v>
      </c>
      <c r="K75" s="4">
        <v>75</v>
      </c>
      <c r="L75" s="18">
        <v>16.8</v>
      </c>
      <c r="M75" s="3">
        <v>22</v>
      </c>
      <c r="N75" s="2" t="s">
        <v>10380</v>
      </c>
    </row>
    <row r="76" spans="1:14" x14ac:dyDescent="0.2">
      <c r="A76" s="2" t="s">
        <v>45</v>
      </c>
      <c r="B76" s="13">
        <v>45627</v>
      </c>
      <c r="C76" s="2">
        <f>YEAR(B76)</f>
        <v>2024</v>
      </c>
      <c r="D76" s="2" t="s">
        <v>10381</v>
      </c>
      <c r="E76" s="3">
        <f>F76+G76</f>
        <v>755300</v>
      </c>
      <c r="F76" s="3">
        <v>482900</v>
      </c>
      <c r="G76" s="3">
        <v>272400</v>
      </c>
      <c r="H76" s="18">
        <v>1.6</v>
      </c>
      <c r="I76" s="3">
        <v>3700</v>
      </c>
      <c r="J76" s="20">
        <f>E76*H76*I76/10000000</f>
        <v>447.13760000000002</v>
      </c>
      <c r="K76" s="4">
        <v>79</v>
      </c>
      <c r="L76" s="18">
        <v>16.3</v>
      </c>
      <c r="M76" s="3">
        <v>32</v>
      </c>
      <c r="N76" s="2" t="s">
        <v>10382</v>
      </c>
    </row>
    <row r="77" spans="1:14" x14ac:dyDescent="0.2">
      <c r="A77" s="2" t="s">
        <v>45</v>
      </c>
      <c r="B77" s="13">
        <v>45658</v>
      </c>
      <c r="C77" s="2">
        <f>YEAR(B77)</f>
        <v>2025</v>
      </c>
      <c r="D77" s="2" t="s">
        <v>10381</v>
      </c>
      <c r="E77" s="3">
        <f>F77+G77</f>
        <v>739600</v>
      </c>
      <c r="F77" s="3">
        <v>485200</v>
      </c>
      <c r="G77" s="3">
        <v>254400</v>
      </c>
      <c r="H77" s="18">
        <v>1.5</v>
      </c>
      <c r="I77" s="3">
        <v>3650</v>
      </c>
      <c r="J77" s="20">
        <f>E77*H77*I77/10000000</f>
        <v>404.93099999999998</v>
      </c>
      <c r="K77" s="4">
        <v>82</v>
      </c>
      <c r="L77" s="18">
        <v>16.899999999999999</v>
      </c>
      <c r="M77" s="3">
        <v>19</v>
      </c>
      <c r="N77" s="2" t="s">
        <v>172</v>
      </c>
    </row>
    <row r="78" spans="1:14" x14ac:dyDescent="0.2">
      <c r="A78" s="2" t="s">
        <v>45</v>
      </c>
      <c r="B78" s="13">
        <v>45689</v>
      </c>
      <c r="C78" s="2">
        <f>YEAR(B78)</f>
        <v>2025</v>
      </c>
      <c r="D78" s="2" t="s">
        <v>10381</v>
      </c>
      <c r="E78" s="3">
        <f>F78+G78</f>
        <v>758900</v>
      </c>
      <c r="F78" s="3">
        <v>507400</v>
      </c>
      <c r="G78" s="3">
        <v>251500</v>
      </c>
      <c r="H78" s="18">
        <v>1.5</v>
      </c>
      <c r="I78" s="3">
        <v>3700</v>
      </c>
      <c r="J78" s="20">
        <f>E78*H78*I78/10000000</f>
        <v>421.18950000000001</v>
      </c>
      <c r="K78" s="4">
        <v>82</v>
      </c>
      <c r="L78" s="18">
        <v>20.399999999999999</v>
      </c>
      <c r="M78" s="3">
        <v>22</v>
      </c>
      <c r="N78" s="2" t="s">
        <v>172</v>
      </c>
    </row>
    <row r="79" spans="1:14" x14ac:dyDescent="0.2">
      <c r="A79" s="2" t="s">
        <v>45</v>
      </c>
      <c r="B79" s="13">
        <v>45717</v>
      </c>
      <c r="C79" s="2">
        <f>YEAR(B79)</f>
        <v>2025</v>
      </c>
      <c r="D79" s="2" t="s">
        <v>10381</v>
      </c>
      <c r="E79" s="3">
        <f>F79+G79</f>
        <v>826700</v>
      </c>
      <c r="F79" s="3">
        <v>562400</v>
      </c>
      <c r="G79" s="3">
        <v>264300</v>
      </c>
      <c r="H79" s="18">
        <v>1.5</v>
      </c>
      <c r="I79" s="3">
        <v>3750</v>
      </c>
      <c r="J79" s="20">
        <f>E79*H79*I79/10000000</f>
        <v>465.01875000000001</v>
      </c>
      <c r="K79" s="4">
        <v>69</v>
      </c>
      <c r="L79" s="18">
        <v>27.5</v>
      </c>
      <c r="M79" s="3">
        <v>4</v>
      </c>
      <c r="N79" s="2" t="s">
        <v>10384</v>
      </c>
    </row>
    <row r="80" spans="1:14" x14ac:dyDescent="0.2">
      <c r="A80" s="2" t="s">
        <v>45</v>
      </c>
      <c r="B80" s="13">
        <v>45748</v>
      </c>
      <c r="C80" s="2">
        <f>YEAR(B80)</f>
        <v>2025</v>
      </c>
      <c r="D80" s="2" t="s">
        <v>10379</v>
      </c>
      <c r="E80" s="3">
        <f>F80+G80</f>
        <v>490800</v>
      </c>
      <c r="F80" s="3">
        <v>323400</v>
      </c>
      <c r="G80" s="3">
        <v>167400</v>
      </c>
      <c r="H80" s="18">
        <v>1.5</v>
      </c>
      <c r="I80" s="3">
        <v>3650</v>
      </c>
      <c r="J80" s="20">
        <f>E80*H80*I80/10000000</f>
        <v>268.71300000000002</v>
      </c>
      <c r="K80" s="4">
        <v>46</v>
      </c>
      <c r="L80" s="18">
        <v>30.7</v>
      </c>
      <c r="M80" s="3">
        <v>21</v>
      </c>
      <c r="N80" s="2" t="s">
        <v>172</v>
      </c>
    </row>
    <row r="81" spans="1:14" x14ac:dyDescent="0.2">
      <c r="A81" s="2" t="s">
        <v>45</v>
      </c>
      <c r="B81" s="13">
        <v>45778</v>
      </c>
      <c r="C81" s="2">
        <f>YEAR(B81)</f>
        <v>2025</v>
      </c>
      <c r="D81" s="2" t="s">
        <v>10379</v>
      </c>
      <c r="E81" s="3">
        <f>F81+G81</f>
        <v>490300</v>
      </c>
      <c r="F81" s="3">
        <v>333800</v>
      </c>
      <c r="G81" s="3">
        <v>156500</v>
      </c>
      <c r="H81" s="18">
        <v>1.5</v>
      </c>
      <c r="I81" s="3">
        <v>3800</v>
      </c>
      <c r="J81" s="20">
        <f>E81*H81*I81/10000000</f>
        <v>279.471</v>
      </c>
      <c r="K81" s="4">
        <v>47</v>
      </c>
      <c r="L81" s="18">
        <v>36</v>
      </c>
      <c r="M81" s="3">
        <v>15</v>
      </c>
      <c r="N81" s="2" t="s">
        <v>10385</v>
      </c>
    </row>
    <row r="82" spans="1:14" x14ac:dyDescent="0.2">
      <c r="A82" s="2" t="s">
        <v>45</v>
      </c>
      <c r="B82" s="13">
        <v>45809</v>
      </c>
      <c r="C82" s="2">
        <f>YEAR(B82)</f>
        <v>2025</v>
      </c>
      <c r="D82" s="2" t="s">
        <v>10386</v>
      </c>
      <c r="E82" s="3">
        <f>F82+G82</f>
        <v>302100</v>
      </c>
      <c r="F82" s="3">
        <v>189100</v>
      </c>
      <c r="G82" s="3">
        <v>113000</v>
      </c>
      <c r="H82" s="18">
        <v>1.4</v>
      </c>
      <c r="I82" s="3">
        <v>3600</v>
      </c>
      <c r="J82" s="20">
        <f>E82*H82*I82/10000000</f>
        <v>152.25839999999999</v>
      </c>
      <c r="K82" s="4">
        <v>21</v>
      </c>
      <c r="L82" s="18">
        <v>36.5</v>
      </c>
      <c r="M82" s="3">
        <v>275</v>
      </c>
      <c r="N82" s="2" t="s">
        <v>10385</v>
      </c>
    </row>
    <row r="83" spans="1:14" x14ac:dyDescent="0.2">
      <c r="A83" s="2" t="s">
        <v>45</v>
      </c>
      <c r="B83" s="13">
        <v>45839</v>
      </c>
      <c r="C83" s="2">
        <f>YEAR(B83)</f>
        <v>2025</v>
      </c>
      <c r="D83" s="2" t="s">
        <v>10386</v>
      </c>
      <c r="E83" s="3">
        <f>F83+G83</f>
        <v>311500</v>
      </c>
      <c r="F83" s="3">
        <v>198200</v>
      </c>
      <c r="G83" s="3">
        <v>113300</v>
      </c>
      <c r="H83" s="18">
        <v>1.5</v>
      </c>
      <c r="I83" s="3">
        <v>3800</v>
      </c>
      <c r="J83" s="20">
        <f>E83*H83*I83/10000000</f>
        <v>177.55500000000001</v>
      </c>
      <c r="K83" s="4">
        <v>24</v>
      </c>
      <c r="L83" s="18">
        <v>34.200000000000003</v>
      </c>
      <c r="M83" s="3">
        <v>184</v>
      </c>
      <c r="N83" s="2" t="s">
        <v>172</v>
      </c>
    </row>
    <row r="84" spans="1:14" x14ac:dyDescent="0.2">
      <c r="A84" s="2" t="s">
        <v>45</v>
      </c>
      <c r="B84" s="13">
        <v>45870</v>
      </c>
      <c r="C84" s="2">
        <f>YEAR(B84)</f>
        <v>2025</v>
      </c>
      <c r="D84" s="2" t="s">
        <v>10386</v>
      </c>
      <c r="E84" s="3">
        <f>F84+G84</f>
        <v>315800</v>
      </c>
      <c r="F84" s="3">
        <v>209900</v>
      </c>
      <c r="G84" s="3">
        <v>105900</v>
      </c>
      <c r="H84" s="18">
        <v>1.4</v>
      </c>
      <c r="I84" s="3">
        <v>3600</v>
      </c>
      <c r="J84" s="20">
        <f>E84*H84*I84/10000000</f>
        <v>159.16319999999999</v>
      </c>
      <c r="K84" s="4">
        <v>25</v>
      </c>
      <c r="L84" s="18">
        <v>30.7</v>
      </c>
      <c r="M84" s="3">
        <v>221</v>
      </c>
      <c r="N84" s="2" t="s">
        <v>172</v>
      </c>
    </row>
    <row r="85" spans="1:14" x14ac:dyDescent="0.2">
      <c r="A85" s="2" t="s">
        <v>45</v>
      </c>
      <c r="B85" s="13">
        <v>45901</v>
      </c>
      <c r="C85" s="2">
        <f>YEAR(B85)</f>
        <v>2025</v>
      </c>
      <c r="D85" s="2" t="s">
        <v>10386</v>
      </c>
      <c r="E85" s="3">
        <f>F85+G85</f>
        <v>340400</v>
      </c>
      <c r="F85" s="3">
        <v>232400</v>
      </c>
      <c r="G85" s="3">
        <v>108000</v>
      </c>
      <c r="H85" s="18">
        <v>1.6</v>
      </c>
      <c r="I85" s="3">
        <v>3500</v>
      </c>
      <c r="J85" s="20">
        <f>E85*H85*I85/10000000</f>
        <v>190.624</v>
      </c>
      <c r="K85" s="4">
        <v>28</v>
      </c>
      <c r="L85" s="18">
        <v>26.3</v>
      </c>
      <c r="M85" s="3">
        <v>271</v>
      </c>
      <c r="N85" s="2" t="s">
        <v>172</v>
      </c>
    </row>
    <row r="86" spans="1:14" x14ac:dyDescent="0.2">
      <c r="A86" s="2" t="s">
        <v>45</v>
      </c>
      <c r="B86" s="13">
        <v>45931</v>
      </c>
      <c r="C86" s="2">
        <f>YEAR(B86)</f>
        <v>2025</v>
      </c>
      <c r="D86" s="2" t="s">
        <v>10381</v>
      </c>
      <c r="E86" s="3">
        <f>F86+G86</f>
        <v>784300</v>
      </c>
      <c r="F86" s="3">
        <v>522600</v>
      </c>
      <c r="G86" s="3">
        <v>261700</v>
      </c>
      <c r="H86" s="18">
        <v>1.5</v>
      </c>
      <c r="I86" s="3">
        <v>3650</v>
      </c>
      <c r="J86" s="20">
        <f>E86*H86*I86/10000000</f>
        <v>429.40424999999999</v>
      </c>
      <c r="K86" s="4">
        <v>74</v>
      </c>
      <c r="L86" s="18">
        <v>23</v>
      </c>
      <c r="M86" s="3">
        <v>32</v>
      </c>
      <c r="N86" s="2" t="s">
        <v>10380</v>
      </c>
    </row>
    <row r="87" spans="1:14" x14ac:dyDescent="0.2">
      <c r="A87" s="2" t="s">
        <v>45</v>
      </c>
      <c r="B87" s="13">
        <v>45962</v>
      </c>
      <c r="C87" s="2">
        <f>YEAR(B87)</f>
        <v>2025</v>
      </c>
      <c r="D87" s="2" t="s">
        <v>10381</v>
      </c>
      <c r="E87" s="3">
        <f>F87+G87</f>
        <v>785200</v>
      </c>
      <c r="F87" s="3">
        <v>516100</v>
      </c>
      <c r="G87" s="3">
        <v>269100</v>
      </c>
      <c r="H87" s="18">
        <v>1.5</v>
      </c>
      <c r="I87" s="3">
        <v>3750</v>
      </c>
      <c r="J87" s="20">
        <f>E87*H87*I87/10000000</f>
        <v>441.67500000000001</v>
      </c>
      <c r="K87" s="4">
        <v>70</v>
      </c>
      <c r="L87" s="18">
        <v>17.600000000000001</v>
      </c>
      <c r="M87" s="3">
        <v>30</v>
      </c>
      <c r="N87" s="2" t="s">
        <v>10380</v>
      </c>
    </row>
    <row r="88" spans="1:14" x14ac:dyDescent="0.2">
      <c r="A88" s="2" t="s">
        <v>45</v>
      </c>
      <c r="B88" s="13">
        <v>45992</v>
      </c>
      <c r="C88" s="2">
        <f>YEAR(B88)</f>
        <v>2025</v>
      </c>
      <c r="D88" s="2" t="s">
        <v>10381</v>
      </c>
      <c r="E88" s="3">
        <f>F88+G88</f>
        <v>768400</v>
      </c>
      <c r="F88" s="3">
        <v>504600</v>
      </c>
      <c r="G88" s="3">
        <v>263800</v>
      </c>
      <c r="H88" s="18">
        <v>1.5</v>
      </c>
      <c r="I88" s="3">
        <v>3900</v>
      </c>
      <c r="J88" s="20">
        <f>E88*H88*I88/10000000</f>
        <v>449.51400000000001</v>
      </c>
      <c r="K88" s="4">
        <v>78</v>
      </c>
      <c r="L88" s="18">
        <v>15.5</v>
      </c>
      <c r="M88" s="3">
        <v>12</v>
      </c>
      <c r="N88" s="2" t="s">
        <v>10382</v>
      </c>
    </row>
    <row r="89" spans="1:14" x14ac:dyDescent="0.2">
      <c r="A89" s="2" t="s">
        <v>45</v>
      </c>
      <c r="B89" s="13">
        <v>46023</v>
      </c>
      <c r="C89" s="2">
        <f>YEAR(B89)</f>
        <v>2026</v>
      </c>
      <c r="D89" s="2" t="s">
        <v>10381</v>
      </c>
      <c r="E89" s="3">
        <f>F89+G89</f>
        <v>784700</v>
      </c>
      <c r="F89" s="3">
        <v>486300</v>
      </c>
      <c r="G89" s="3">
        <v>298400</v>
      </c>
      <c r="H89" s="18">
        <v>1.4</v>
      </c>
      <c r="I89" s="3">
        <v>3550</v>
      </c>
      <c r="J89" s="20">
        <f>E89*H89*I89/10000000</f>
        <v>389.99590000000001</v>
      </c>
      <c r="K89" s="4">
        <v>66</v>
      </c>
      <c r="L89" s="18">
        <v>16.899999999999999</v>
      </c>
      <c r="M89" s="3">
        <v>38</v>
      </c>
      <c r="N89" s="2" t="s">
        <v>172</v>
      </c>
    </row>
    <row r="90" spans="1:14" x14ac:dyDescent="0.2">
      <c r="A90" s="2" t="s">
        <v>45</v>
      </c>
      <c r="B90" s="13">
        <v>46054</v>
      </c>
      <c r="C90" s="2">
        <f>YEAR(B90)</f>
        <v>2026</v>
      </c>
      <c r="D90" s="2" t="s">
        <v>10381</v>
      </c>
      <c r="E90" s="3">
        <f>F90+G90</f>
        <v>823600</v>
      </c>
      <c r="F90" s="3">
        <v>514700</v>
      </c>
      <c r="G90" s="3">
        <v>308900</v>
      </c>
      <c r="H90" s="18">
        <v>1.6</v>
      </c>
      <c r="I90" s="3">
        <v>3800</v>
      </c>
      <c r="J90" s="20">
        <f>E90*H90*I90/10000000</f>
        <v>500.74880000000002</v>
      </c>
      <c r="K90" s="4">
        <v>75</v>
      </c>
      <c r="L90" s="18">
        <v>22</v>
      </c>
      <c r="M90" s="3">
        <v>1</v>
      </c>
      <c r="N90" s="2" t="s">
        <v>172</v>
      </c>
    </row>
    <row r="91" spans="1:14" x14ac:dyDescent="0.2">
      <c r="A91" s="2" t="s">
        <v>45</v>
      </c>
      <c r="B91" s="13">
        <v>46082</v>
      </c>
      <c r="C91" s="2">
        <f>YEAR(B91)</f>
        <v>2026</v>
      </c>
      <c r="D91" s="2" t="s">
        <v>10381</v>
      </c>
      <c r="E91" s="3">
        <f>F91+G91</f>
        <v>871700</v>
      </c>
      <c r="F91" s="3">
        <v>559600</v>
      </c>
      <c r="G91" s="3">
        <v>312100</v>
      </c>
      <c r="H91" s="18">
        <v>1.6</v>
      </c>
      <c r="I91" s="3">
        <v>3700</v>
      </c>
      <c r="J91" s="20">
        <f>E91*H91*I91/10000000</f>
        <v>516.04639999999995</v>
      </c>
      <c r="K91" s="4">
        <v>81</v>
      </c>
      <c r="L91" s="18">
        <v>26.2</v>
      </c>
      <c r="M91" s="3">
        <v>8</v>
      </c>
      <c r="N91" s="2" t="s">
        <v>10384</v>
      </c>
    </row>
    <row r="92" spans="1:14" x14ac:dyDescent="0.2">
      <c r="A92" s="2" t="s">
        <v>45</v>
      </c>
      <c r="B92" s="13">
        <v>46113</v>
      </c>
      <c r="C92" s="2">
        <f>YEAR(B92)</f>
        <v>2026</v>
      </c>
      <c r="D92" s="2" t="s">
        <v>10379</v>
      </c>
      <c r="E92" s="3">
        <f>F92+G92</f>
        <v>574600</v>
      </c>
      <c r="F92" s="3">
        <v>376300</v>
      </c>
      <c r="G92" s="3">
        <v>198300</v>
      </c>
      <c r="H92" s="18">
        <v>1.4</v>
      </c>
      <c r="I92" s="3">
        <v>3900</v>
      </c>
      <c r="J92" s="20">
        <f>E92*H92*I92/10000000</f>
        <v>313.73160000000001</v>
      </c>
      <c r="K92" s="4">
        <v>55</v>
      </c>
      <c r="L92" s="18">
        <v>31.7</v>
      </c>
      <c r="M92" s="3">
        <v>36</v>
      </c>
      <c r="N92" s="2" t="s">
        <v>172</v>
      </c>
    </row>
    <row r="93" spans="1:14" x14ac:dyDescent="0.2">
      <c r="A93" s="2" t="s">
        <v>45</v>
      </c>
      <c r="B93" s="13">
        <v>46143</v>
      </c>
      <c r="C93" s="2">
        <f>YEAR(B93)</f>
        <v>2026</v>
      </c>
      <c r="D93" s="2" t="s">
        <v>10379</v>
      </c>
      <c r="E93" s="3">
        <f>F93+G93</f>
        <v>580500</v>
      </c>
      <c r="F93" s="3">
        <v>364800</v>
      </c>
      <c r="G93" s="3">
        <v>215700</v>
      </c>
      <c r="H93" s="18">
        <v>1.4</v>
      </c>
      <c r="I93" s="3">
        <v>3750</v>
      </c>
      <c r="J93" s="20">
        <f>E93*H93*I93/10000000</f>
        <v>304.76249999999999</v>
      </c>
      <c r="K93" s="4">
        <v>47</v>
      </c>
      <c r="L93" s="18">
        <v>34.9</v>
      </c>
      <c r="M93" s="3">
        <v>36</v>
      </c>
      <c r="N93" s="2" t="s">
        <v>10385</v>
      </c>
    </row>
    <row r="94" spans="1:14" x14ac:dyDescent="0.2">
      <c r="A94" s="2" t="s">
        <v>45</v>
      </c>
      <c r="B94" s="13">
        <v>46174</v>
      </c>
      <c r="C94" s="2">
        <f>YEAR(B94)</f>
        <v>2026</v>
      </c>
      <c r="D94" s="2" t="s">
        <v>10386</v>
      </c>
      <c r="E94" s="3">
        <f>F94+G94</f>
        <v>327900</v>
      </c>
      <c r="F94" s="3">
        <v>215100</v>
      </c>
      <c r="G94" s="3">
        <v>112800</v>
      </c>
      <c r="H94" s="18">
        <v>1.5</v>
      </c>
      <c r="I94" s="3">
        <v>3950</v>
      </c>
      <c r="J94" s="20">
        <f>E94*H94*I94/10000000</f>
        <v>194.28075000000001</v>
      </c>
      <c r="K94" s="4">
        <v>36</v>
      </c>
      <c r="L94" s="18">
        <v>36.1</v>
      </c>
      <c r="M94" s="3">
        <v>131</v>
      </c>
      <c r="N94" s="2" t="s">
        <v>10385</v>
      </c>
    </row>
    <row r="95" spans="1:14" x14ac:dyDescent="0.2">
      <c r="A95" s="2" t="s">
        <v>45</v>
      </c>
      <c r="B95" s="13">
        <v>46204</v>
      </c>
      <c r="C95" s="2">
        <f>YEAR(B95)</f>
        <v>2026</v>
      </c>
      <c r="D95" s="2" t="s">
        <v>10386</v>
      </c>
      <c r="E95" s="3">
        <f>F95+G95</f>
        <v>353500</v>
      </c>
      <c r="F95" s="3">
        <v>225000</v>
      </c>
      <c r="G95" s="3">
        <v>128500</v>
      </c>
      <c r="H95" s="18">
        <v>1.6</v>
      </c>
      <c r="I95" s="3">
        <v>3800</v>
      </c>
      <c r="J95" s="20">
        <f>E95*H95*I95/10000000</f>
        <v>214.928</v>
      </c>
      <c r="K95" s="4">
        <v>35</v>
      </c>
      <c r="L95" s="18">
        <v>34.200000000000003</v>
      </c>
      <c r="M95" s="3">
        <v>188</v>
      </c>
      <c r="N95" s="2" t="s">
        <v>172</v>
      </c>
    </row>
    <row r="96" spans="1:14" x14ac:dyDescent="0.2">
      <c r="A96" s="2" t="s">
        <v>45</v>
      </c>
      <c r="B96" s="13">
        <v>46235</v>
      </c>
      <c r="C96" s="2">
        <f>YEAR(B96)</f>
        <v>2026</v>
      </c>
      <c r="D96" s="2" t="s">
        <v>10386</v>
      </c>
      <c r="E96" s="3">
        <f>F96+G96</f>
        <v>345300</v>
      </c>
      <c r="F96" s="3">
        <v>226900</v>
      </c>
      <c r="G96" s="3">
        <v>118400</v>
      </c>
      <c r="H96" s="18">
        <v>1.6</v>
      </c>
      <c r="I96" s="3">
        <v>3700</v>
      </c>
      <c r="J96" s="20">
        <f>E96*H96*I96/10000000</f>
        <v>204.41759999999999</v>
      </c>
      <c r="K96" s="4">
        <v>32</v>
      </c>
      <c r="L96" s="18">
        <v>31.4</v>
      </c>
      <c r="M96" s="3">
        <v>183</v>
      </c>
      <c r="N96" s="2" t="s">
        <v>172</v>
      </c>
    </row>
    <row r="97" spans="1:14" x14ac:dyDescent="0.2">
      <c r="A97" s="2" t="s">
        <v>45</v>
      </c>
      <c r="B97" s="13">
        <v>46266</v>
      </c>
      <c r="C97" s="2">
        <f>YEAR(B97)</f>
        <v>2026</v>
      </c>
      <c r="D97" s="2" t="s">
        <v>10386</v>
      </c>
      <c r="E97" s="3">
        <f>F97+G97</f>
        <v>372400</v>
      </c>
      <c r="F97" s="3">
        <v>246700</v>
      </c>
      <c r="G97" s="3">
        <v>125700</v>
      </c>
      <c r="H97" s="18">
        <v>1.4</v>
      </c>
      <c r="I97" s="3">
        <v>3900</v>
      </c>
      <c r="J97" s="20">
        <f>E97*H97*I97/10000000</f>
        <v>203.33039999999997</v>
      </c>
      <c r="K97" s="4">
        <v>34</v>
      </c>
      <c r="L97" s="18">
        <v>26.7</v>
      </c>
      <c r="M97" s="3">
        <v>213</v>
      </c>
      <c r="N97" s="2" t="s">
        <v>172</v>
      </c>
    </row>
    <row r="98" spans="1:14" x14ac:dyDescent="0.2">
      <c r="A98" s="2" t="s">
        <v>55</v>
      </c>
      <c r="B98" s="13">
        <v>45566</v>
      </c>
      <c r="C98" s="2">
        <f>YEAR(B98)</f>
        <v>2024</v>
      </c>
      <c r="D98" s="2" t="s">
        <v>10379</v>
      </c>
      <c r="E98" s="3">
        <f>F98+G98</f>
        <v>1166900</v>
      </c>
      <c r="F98" s="3">
        <v>1004500</v>
      </c>
      <c r="G98" s="3">
        <v>162400</v>
      </c>
      <c r="H98" s="18">
        <v>2.6</v>
      </c>
      <c r="I98" s="3">
        <v>7200</v>
      </c>
      <c r="J98" s="20">
        <f>E98*H98*I98/10000000</f>
        <v>2184.4367999999999</v>
      </c>
      <c r="K98" s="4">
        <v>48</v>
      </c>
      <c r="L98" s="18">
        <v>26</v>
      </c>
      <c r="M98" s="3">
        <v>26</v>
      </c>
      <c r="N98" s="2" t="s">
        <v>10380</v>
      </c>
    </row>
    <row r="99" spans="1:14" x14ac:dyDescent="0.2">
      <c r="A99" s="2" t="s">
        <v>55</v>
      </c>
      <c r="B99" s="13">
        <v>45597</v>
      </c>
      <c r="C99" s="2">
        <f>YEAR(B99)</f>
        <v>2024</v>
      </c>
      <c r="D99" s="2" t="s">
        <v>10381</v>
      </c>
      <c r="E99" s="3">
        <f>F99+G99</f>
        <v>1700600</v>
      </c>
      <c r="F99" s="3">
        <v>1438000</v>
      </c>
      <c r="G99" s="3">
        <v>262600</v>
      </c>
      <c r="H99" s="18">
        <v>2.5</v>
      </c>
      <c r="I99" s="3">
        <v>7300</v>
      </c>
      <c r="J99" s="20">
        <f>E99*H99*I99/10000000</f>
        <v>3103.5949999999998</v>
      </c>
      <c r="K99" s="4">
        <v>76</v>
      </c>
      <c r="L99" s="18">
        <v>27.9</v>
      </c>
      <c r="M99" s="3">
        <v>11</v>
      </c>
      <c r="N99" s="2" t="s">
        <v>10380</v>
      </c>
    </row>
    <row r="100" spans="1:14" x14ac:dyDescent="0.2">
      <c r="A100" s="2" t="s">
        <v>55</v>
      </c>
      <c r="B100" s="13">
        <v>45627</v>
      </c>
      <c r="C100" s="2">
        <f>YEAR(B100)</f>
        <v>2024</v>
      </c>
      <c r="D100" s="2" t="s">
        <v>10381</v>
      </c>
      <c r="E100" s="3">
        <f>F100+G100</f>
        <v>1892900</v>
      </c>
      <c r="F100" s="3">
        <v>1606400</v>
      </c>
      <c r="G100" s="3">
        <v>286500</v>
      </c>
      <c r="H100" s="18">
        <v>2.5</v>
      </c>
      <c r="I100" s="3">
        <v>7300</v>
      </c>
      <c r="J100" s="20">
        <f>E100*H100*I100/10000000</f>
        <v>3454.5425</v>
      </c>
      <c r="K100" s="4">
        <v>76</v>
      </c>
      <c r="L100" s="18">
        <v>25.1</v>
      </c>
      <c r="M100" s="3">
        <v>34</v>
      </c>
      <c r="N100" s="2" t="s">
        <v>10382</v>
      </c>
    </row>
    <row r="101" spans="1:14" x14ac:dyDescent="0.2">
      <c r="A101" s="2" t="s">
        <v>55</v>
      </c>
      <c r="B101" s="13">
        <v>45658</v>
      </c>
      <c r="C101" s="2">
        <f>YEAR(B101)</f>
        <v>2025</v>
      </c>
      <c r="D101" s="2" t="s">
        <v>10381</v>
      </c>
      <c r="E101" s="3">
        <f>F101+G101</f>
        <v>1716800</v>
      </c>
      <c r="F101" s="3">
        <v>1464900</v>
      </c>
      <c r="G101" s="3">
        <v>251900</v>
      </c>
      <c r="H101" s="18">
        <v>2.4</v>
      </c>
      <c r="I101" s="3">
        <v>6650</v>
      </c>
      <c r="J101" s="20">
        <f>E101*H101*I101/10000000</f>
        <v>2740.0128</v>
      </c>
      <c r="K101" s="4">
        <v>69</v>
      </c>
      <c r="L101" s="18">
        <v>23.9</v>
      </c>
      <c r="M101" s="3">
        <v>21</v>
      </c>
      <c r="N101" s="2" t="s">
        <v>172</v>
      </c>
    </row>
    <row r="102" spans="1:14" x14ac:dyDescent="0.2">
      <c r="A102" s="2" t="s">
        <v>55</v>
      </c>
      <c r="B102" s="13">
        <v>45689</v>
      </c>
      <c r="C102" s="2">
        <f>YEAR(B102)</f>
        <v>2025</v>
      </c>
      <c r="D102" s="2" t="s">
        <v>10381</v>
      </c>
      <c r="E102" s="3">
        <f>F102+G102</f>
        <v>1739000</v>
      </c>
      <c r="F102" s="3">
        <v>1464400</v>
      </c>
      <c r="G102" s="3">
        <v>274600</v>
      </c>
      <c r="H102" s="18">
        <v>2.5</v>
      </c>
      <c r="I102" s="3">
        <v>7550</v>
      </c>
      <c r="J102" s="20">
        <f>E102*H102*I102/10000000</f>
        <v>3282.3625000000002</v>
      </c>
      <c r="K102" s="4">
        <v>69</v>
      </c>
      <c r="L102" s="18">
        <v>26.2</v>
      </c>
      <c r="M102" s="3">
        <v>24</v>
      </c>
      <c r="N102" s="2" t="s">
        <v>172</v>
      </c>
    </row>
    <row r="103" spans="1:14" x14ac:dyDescent="0.2">
      <c r="A103" s="2" t="s">
        <v>55</v>
      </c>
      <c r="B103" s="13">
        <v>45717</v>
      </c>
      <c r="C103" s="2">
        <f>YEAR(B103)</f>
        <v>2025</v>
      </c>
      <c r="D103" s="2" t="s">
        <v>10379</v>
      </c>
      <c r="E103" s="3">
        <f>F103+G103</f>
        <v>1311000</v>
      </c>
      <c r="F103" s="3">
        <v>1133400</v>
      </c>
      <c r="G103" s="3">
        <v>177600</v>
      </c>
      <c r="H103" s="18">
        <v>2.4</v>
      </c>
      <c r="I103" s="3">
        <v>7450</v>
      </c>
      <c r="J103" s="20">
        <f>E103*H103*I103/10000000</f>
        <v>2344.0680000000002</v>
      </c>
      <c r="K103" s="4">
        <v>52</v>
      </c>
      <c r="L103" s="18">
        <v>27</v>
      </c>
      <c r="M103" s="3">
        <v>33</v>
      </c>
      <c r="N103" s="2" t="s">
        <v>10384</v>
      </c>
    </row>
    <row r="104" spans="1:14" x14ac:dyDescent="0.2">
      <c r="A104" s="2" t="s">
        <v>55</v>
      </c>
      <c r="B104" s="13">
        <v>45748</v>
      </c>
      <c r="C104" s="2">
        <f>YEAR(B104)</f>
        <v>2025</v>
      </c>
      <c r="D104" s="2" t="s">
        <v>10379</v>
      </c>
      <c r="E104" s="3">
        <f>F104+G104</f>
        <v>1264600</v>
      </c>
      <c r="F104" s="3">
        <v>1064800</v>
      </c>
      <c r="G104" s="3">
        <v>199800</v>
      </c>
      <c r="H104" s="18">
        <v>2.5</v>
      </c>
      <c r="I104" s="3">
        <v>7300</v>
      </c>
      <c r="J104" s="20">
        <f>E104*H104*I104/10000000</f>
        <v>2307.895</v>
      </c>
      <c r="K104" s="4">
        <v>46</v>
      </c>
      <c r="L104" s="18">
        <v>29.4</v>
      </c>
      <c r="M104" s="3">
        <v>13</v>
      </c>
      <c r="N104" s="2" t="s">
        <v>172</v>
      </c>
    </row>
    <row r="105" spans="1:14" x14ac:dyDescent="0.2">
      <c r="A105" s="2" t="s">
        <v>55</v>
      </c>
      <c r="B105" s="13">
        <v>45778</v>
      </c>
      <c r="C105" s="2">
        <f>YEAR(B105)</f>
        <v>2025</v>
      </c>
      <c r="D105" s="2" t="s">
        <v>10379</v>
      </c>
      <c r="E105" s="3">
        <f>F105+G105</f>
        <v>1289300</v>
      </c>
      <c r="F105" s="3">
        <v>1093300</v>
      </c>
      <c r="G105" s="3">
        <v>196000</v>
      </c>
      <c r="H105" s="18">
        <v>2.5</v>
      </c>
      <c r="I105" s="3">
        <v>6850</v>
      </c>
      <c r="J105" s="20">
        <f>E105*H105*I105/10000000</f>
        <v>2207.92625</v>
      </c>
      <c r="K105" s="4">
        <v>45</v>
      </c>
      <c r="L105" s="18">
        <v>28.1</v>
      </c>
      <c r="M105" s="3">
        <v>32</v>
      </c>
      <c r="N105" s="2" t="s">
        <v>10385</v>
      </c>
    </row>
    <row r="106" spans="1:14" x14ac:dyDescent="0.2">
      <c r="A106" s="2" t="s">
        <v>55</v>
      </c>
      <c r="B106" s="13">
        <v>45809</v>
      </c>
      <c r="C106" s="2">
        <f>YEAR(B106)</f>
        <v>2025</v>
      </c>
      <c r="D106" s="2" t="s">
        <v>10386</v>
      </c>
      <c r="E106" s="3">
        <f>F106+G106</f>
        <v>719900</v>
      </c>
      <c r="F106" s="3">
        <v>619400</v>
      </c>
      <c r="G106" s="3">
        <v>100500</v>
      </c>
      <c r="H106" s="18">
        <v>2.6</v>
      </c>
      <c r="I106" s="3">
        <v>7700</v>
      </c>
      <c r="J106" s="20">
        <f>E106*H106*I106/10000000</f>
        <v>1441.2398000000001</v>
      </c>
      <c r="K106" s="4">
        <v>24</v>
      </c>
      <c r="L106" s="18">
        <v>30</v>
      </c>
      <c r="M106" s="3">
        <v>624</v>
      </c>
      <c r="N106" s="2" t="s">
        <v>10385</v>
      </c>
    </row>
    <row r="107" spans="1:14" x14ac:dyDescent="0.2">
      <c r="A107" s="2" t="s">
        <v>55</v>
      </c>
      <c r="B107" s="13">
        <v>45839</v>
      </c>
      <c r="C107" s="2">
        <f>YEAR(B107)</f>
        <v>2025</v>
      </c>
      <c r="D107" s="2" t="s">
        <v>10386</v>
      </c>
      <c r="E107" s="3">
        <f>F107+G107</f>
        <v>794200</v>
      </c>
      <c r="F107" s="3">
        <v>668600</v>
      </c>
      <c r="G107" s="3">
        <v>125600</v>
      </c>
      <c r="H107" s="18">
        <v>2.4</v>
      </c>
      <c r="I107" s="3">
        <v>6850</v>
      </c>
      <c r="J107" s="20">
        <f>E107*H107*I107/10000000</f>
        <v>1305.6648</v>
      </c>
      <c r="K107" s="4">
        <v>37</v>
      </c>
      <c r="L107" s="18">
        <v>28.7</v>
      </c>
      <c r="M107" s="3">
        <v>747</v>
      </c>
      <c r="N107" s="2" t="s">
        <v>172</v>
      </c>
    </row>
    <row r="108" spans="1:14" x14ac:dyDescent="0.2">
      <c r="A108" s="2" t="s">
        <v>55</v>
      </c>
      <c r="B108" s="13">
        <v>45870</v>
      </c>
      <c r="C108" s="2">
        <f>YEAR(B108)</f>
        <v>2025</v>
      </c>
      <c r="D108" s="2" t="s">
        <v>10386</v>
      </c>
      <c r="E108" s="3">
        <f>F108+G108</f>
        <v>796000</v>
      </c>
      <c r="F108" s="3">
        <v>666500</v>
      </c>
      <c r="G108" s="3">
        <v>129500</v>
      </c>
      <c r="H108" s="18">
        <v>2.5</v>
      </c>
      <c r="I108" s="3">
        <v>7600</v>
      </c>
      <c r="J108" s="20">
        <f>E108*H108*I108/10000000</f>
        <v>1512.4</v>
      </c>
      <c r="K108" s="4">
        <v>33</v>
      </c>
      <c r="L108" s="18">
        <v>30.7</v>
      </c>
      <c r="M108" s="3">
        <v>481</v>
      </c>
      <c r="N108" s="2" t="s">
        <v>172</v>
      </c>
    </row>
    <row r="109" spans="1:14" x14ac:dyDescent="0.2">
      <c r="A109" s="2" t="s">
        <v>55</v>
      </c>
      <c r="B109" s="13">
        <v>45901</v>
      </c>
      <c r="C109" s="2">
        <f>YEAR(B109)</f>
        <v>2025</v>
      </c>
      <c r="D109" s="2" t="s">
        <v>10386</v>
      </c>
      <c r="E109" s="3">
        <f>F109+G109</f>
        <v>754600</v>
      </c>
      <c r="F109" s="3">
        <v>646800</v>
      </c>
      <c r="G109" s="3">
        <v>107800</v>
      </c>
      <c r="H109" s="18">
        <v>2.5</v>
      </c>
      <c r="I109" s="3">
        <v>7100</v>
      </c>
      <c r="J109" s="20">
        <f>E109*H109*I109/10000000</f>
        <v>1339.415</v>
      </c>
      <c r="K109" s="4">
        <v>21</v>
      </c>
      <c r="L109" s="18">
        <v>29.6</v>
      </c>
      <c r="M109" s="3">
        <v>188</v>
      </c>
      <c r="N109" s="2" t="s">
        <v>172</v>
      </c>
    </row>
    <row r="110" spans="1:14" x14ac:dyDescent="0.2">
      <c r="A110" s="2" t="s">
        <v>55</v>
      </c>
      <c r="B110" s="13">
        <v>45931</v>
      </c>
      <c r="C110" s="2">
        <f>YEAR(B110)</f>
        <v>2025</v>
      </c>
      <c r="D110" s="2" t="s">
        <v>10379</v>
      </c>
      <c r="E110" s="3">
        <f>F110+G110</f>
        <v>1215200</v>
      </c>
      <c r="F110" s="3">
        <v>1025000</v>
      </c>
      <c r="G110" s="3">
        <v>190200</v>
      </c>
      <c r="H110" s="18">
        <v>2.5</v>
      </c>
      <c r="I110" s="3">
        <v>7550</v>
      </c>
      <c r="J110" s="20">
        <f>E110*H110*I110/10000000</f>
        <v>2293.69</v>
      </c>
      <c r="K110" s="4">
        <v>49</v>
      </c>
      <c r="L110" s="18">
        <v>27.8</v>
      </c>
      <c r="M110" s="3">
        <v>15</v>
      </c>
      <c r="N110" s="2" t="s">
        <v>10380</v>
      </c>
    </row>
    <row r="111" spans="1:14" x14ac:dyDescent="0.2">
      <c r="A111" s="2" t="s">
        <v>55</v>
      </c>
      <c r="B111" s="13">
        <v>45962</v>
      </c>
      <c r="C111" s="2">
        <f>YEAR(B111)</f>
        <v>2025</v>
      </c>
      <c r="D111" s="2" t="s">
        <v>10381</v>
      </c>
      <c r="E111" s="3">
        <f>F111+G111</f>
        <v>2009100</v>
      </c>
      <c r="F111" s="3">
        <v>1679300</v>
      </c>
      <c r="G111" s="3">
        <v>329800</v>
      </c>
      <c r="H111" s="18">
        <v>2.2999999999999998</v>
      </c>
      <c r="I111" s="3">
        <v>7650</v>
      </c>
      <c r="J111" s="20">
        <f>E111*H111*I111/10000000</f>
        <v>3535.01145</v>
      </c>
      <c r="K111" s="4">
        <v>82</v>
      </c>
      <c r="L111" s="18">
        <v>25.9</v>
      </c>
      <c r="M111" s="3">
        <v>35</v>
      </c>
      <c r="N111" s="2" t="s">
        <v>10380</v>
      </c>
    </row>
    <row r="112" spans="1:14" x14ac:dyDescent="0.2">
      <c r="A112" s="2" t="s">
        <v>55</v>
      </c>
      <c r="B112" s="13">
        <v>45992</v>
      </c>
      <c r="C112" s="2">
        <f>YEAR(B112)</f>
        <v>2025</v>
      </c>
      <c r="D112" s="2" t="s">
        <v>10381</v>
      </c>
      <c r="E112" s="3">
        <f>F112+G112</f>
        <v>2103000</v>
      </c>
      <c r="F112" s="3">
        <v>1800000</v>
      </c>
      <c r="G112" s="3">
        <v>303000</v>
      </c>
      <c r="H112" s="18">
        <v>2.7</v>
      </c>
      <c r="I112" s="3">
        <v>7500</v>
      </c>
      <c r="J112" s="20">
        <f>E112*H112*I112/10000000</f>
        <v>4258.5749999999998</v>
      </c>
      <c r="K112" s="4">
        <v>73</v>
      </c>
      <c r="L112" s="18">
        <v>24.5</v>
      </c>
      <c r="M112" s="3">
        <v>36</v>
      </c>
      <c r="N112" s="2" t="s">
        <v>10382</v>
      </c>
    </row>
    <row r="113" spans="1:14" x14ac:dyDescent="0.2">
      <c r="A113" s="2" t="s">
        <v>55</v>
      </c>
      <c r="B113" s="13">
        <v>46023</v>
      </c>
      <c r="C113" s="2">
        <f>YEAR(B113)</f>
        <v>2026</v>
      </c>
      <c r="D113" s="2" t="s">
        <v>10381</v>
      </c>
      <c r="E113" s="3">
        <f>F113+G113</f>
        <v>1855200</v>
      </c>
      <c r="F113" s="3">
        <v>1589000</v>
      </c>
      <c r="G113" s="3">
        <v>266200</v>
      </c>
      <c r="H113" s="18">
        <v>2.6</v>
      </c>
      <c r="I113" s="3">
        <v>7550</v>
      </c>
      <c r="J113" s="20">
        <f>E113*H113*I113/10000000</f>
        <v>3641.7575999999999</v>
      </c>
      <c r="K113" s="4">
        <v>73</v>
      </c>
      <c r="L113" s="18">
        <v>25.3</v>
      </c>
      <c r="M113" s="3">
        <v>1</v>
      </c>
      <c r="N113" s="2" t="s">
        <v>172</v>
      </c>
    </row>
    <row r="114" spans="1:14" x14ac:dyDescent="0.2">
      <c r="A114" s="2" t="s">
        <v>55</v>
      </c>
      <c r="B114" s="13">
        <v>46054</v>
      </c>
      <c r="C114" s="2">
        <f>YEAR(B114)</f>
        <v>2026</v>
      </c>
      <c r="D114" s="2" t="s">
        <v>10381</v>
      </c>
      <c r="E114" s="3">
        <f>F114+G114</f>
        <v>1978800</v>
      </c>
      <c r="F114" s="3">
        <v>1710100</v>
      </c>
      <c r="G114" s="3">
        <v>268700</v>
      </c>
      <c r="H114" s="18">
        <v>2.5</v>
      </c>
      <c r="I114" s="3">
        <v>7100</v>
      </c>
      <c r="J114" s="20">
        <f>E114*H114*I114/10000000</f>
        <v>3512.37</v>
      </c>
      <c r="K114" s="4">
        <v>76</v>
      </c>
      <c r="L114" s="18">
        <v>26.1</v>
      </c>
      <c r="M114" s="3">
        <v>19</v>
      </c>
      <c r="N114" s="2" t="s">
        <v>172</v>
      </c>
    </row>
    <row r="115" spans="1:14" x14ac:dyDescent="0.2">
      <c r="A115" s="2" t="s">
        <v>55</v>
      </c>
      <c r="B115" s="13">
        <v>46082</v>
      </c>
      <c r="C115" s="2">
        <f>YEAR(B115)</f>
        <v>2026</v>
      </c>
      <c r="D115" s="2" t="s">
        <v>10379</v>
      </c>
      <c r="E115" s="3">
        <f>F115+G115</f>
        <v>1364800</v>
      </c>
      <c r="F115" s="3">
        <v>1147000</v>
      </c>
      <c r="G115" s="3">
        <v>217800</v>
      </c>
      <c r="H115" s="18">
        <v>2.5</v>
      </c>
      <c r="I115" s="3">
        <v>6950</v>
      </c>
      <c r="J115" s="20">
        <f>E115*H115*I115/10000000</f>
        <v>2371.34</v>
      </c>
      <c r="K115" s="4">
        <v>58</v>
      </c>
      <c r="L115" s="18">
        <v>28.3</v>
      </c>
      <c r="M115" s="3">
        <v>39</v>
      </c>
      <c r="N115" s="2" t="s">
        <v>10384</v>
      </c>
    </row>
    <row r="116" spans="1:14" x14ac:dyDescent="0.2">
      <c r="A116" s="2" t="s">
        <v>55</v>
      </c>
      <c r="B116" s="13">
        <v>46113</v>
      </c>
      <c r="C116" s="2">
        <f>YEAR(B116)</f>
        <v>2026</v>
      </c>
      <c r="D116" s="2" t="s">
        <v>10379</v>
      </c>
      <c r="E116" s="3">
        <f>F116+G116</f>
        <v>1305500</v>
      </c>
      <c r="F116" s="3">
        <v>1105500</v>
      </c>
      <c r="G116" s="3">
        <v>200000</v>
      </c>
      <c r="H116" s="18">
        <v>2.4</v>
      </c>
      <c r="I116" s="3">
        <v>8050</v>
      </c>
      <c r="J116" s="20">
        <f>E116*H116*I116/10000000</f>
        <v>2522.2260000000001</v>
      </c>
      <c r="K116" s="4">
        <v>59</v>
      </c>
      <c r="L116" s="18">
        <v>31</v>
      </c>
      <c r="M116" s="3">
        <v>13</v>
      </c>
      <c r="N116" s="2" t="s">
        <v>172</v>
      </c>
    </row>
    <row r="117" spans="1:14" x14ac:dyDescent="0.2">
      <c r="A117" s="2" t="s">
        <v>55</v>
      </c>
      <c r="B117" s="13">
        <v>46143</v>
      </c>
      <c r="C117" s="2">
        <f>YEAR(B117)</f>
        <v>2026</v>
      </c>
      <c r="D117" s="2" t="s">
        <v>10379</v>
      </c>
      <c r="E117" s="3">
        <f>F117+G117</f>
        <v>1308600</v>
      </c>
      <c r="F117" s="3">
        <v>1096100</v>
      </c>
      <c r="G117" s="3">
        <v>212500</v>
      </c>
      <c r="H117" s="18">
        <v>2.6</v>
      </c>
      <c r="I117" s="3">
        <v>7300</v>
      </c>
      <c r="J117" s="20">
        <f>E117*H117*I117/10000000</f>
        <v>2483.7228</v>
      </c>
      <c r="K117" s="4">
        <v>52</v>
      </c>
      <c r="L117" s="18">
        <v>30.5</v>
      </c>
      <c r="M117" s="3">
        <v>6</v>
      </c>
      <c r="N117" s="2" t="s">
        <v>10385</v>
      </c>
    </row>
    <row r="118" spans="1:14" x14ac:dyDescent="0.2">
      <c r="A118" s="2" t="s">
        <v>55</v>
      </c>
      <c r="B118" s="13">
        <v>46174</v>
      </c>
      <c r="C118" s="2">
        <f>YEAR(B118)</f>
        <v>2026</v>
      </c>
      <c r="D118" s="2" t="s">
        <v>10386</v>
      </c>
      <c r="E118" s="3">
        <f>F118+G118</f>
        <v>853700</v>
      </c>
      <c r="F118" s="3">
        <v>717700</v>
      </c>
      <c r="G118" s="3">
        <v>136000</v>
      </c>
      <c r="H118" s="18">
        <v>2.6</v>
      </c>
      <c r="I118" s="3">
        <v>7850</v>
      </c>
      <c r="J118" s="20">
        <f>E118*H118*I118/10000000</f>
        <v>1742.4016999999999</v>
      </c>
      <c r="K118" s="4">
        <v>37</v>
      </c>
      <c r="L118" s="18">
        <v>30.1</v>
      </c>
      <c r="M118" s="3">
        <v>667</v>
      </c>
      <c r="N118" s="2" t="s">
        <v>10385</v>
      </c>
    </row>
    <row r="119" spans="1:14" x14ac:dyDescent="0.2">
      <c r="A119" s="2" t="s">
        <v>55</v>
      </c>
      <c r="B119" s="13">
        <v>46204</v>
      </c>
      <c r="C119" s="2">
        <f>YEAR(B119)</f>
        <v>2026</v>
      </c>
      <c r="D119" s="2" t="s">
        <v>10386</v>
      </c>
      <c r="E119" s="3">
        <f>F119+G119</f>
        <v>848200</v>
      </c>
      <c r="F119" s="3">
        <v>712800</v>
      </c>
      <c r="G119" s="3">
        <v>135400</v>
      </c>
      <c r="H119" s="18">
        <v>2.2999999999999998</v>
      </c>
      <c r="I119" s="3">
        <v>7850</v>
      </c>
      <c r="J119" s="20">
        <f>E119*H119*I119/10000000</f>
        <v>1531.4250999999997</v>
      </c>
      <c r="K119" s="4">
        <v>29</v>
      </c>
      <c r="L119" s="18">
        <v>29.8</v>
      </c>
      <c r="M119" s="3">
        <v>661</v>
      </c>
      <c r="N119" s="2" t="s">
        <v>172</v>
      </c>
    </row>
    <row r="120" spans="1:14" x14ac:dyDescent="0.2">
      <c r="A120" s="2" t="s">
        <v>55</v>
      </c>
      <c r="B120" s="13">
        <v>46235</v>
      </c>
      <c r="C120" s="2">
        <f>YEAR(B120)</f>
        <v>2026</v>
      </c>
      <c r="D120" s="2" t="s">
        <v>10386</v>
      </c>
      <c r="E120" s="3">
        <f>F120+G120</f>
        <v>785700</v>
      </c>
      <c r="F120" s="3">
        <v>668500</v>
      </c>
      <c r="G120" s="3">
        <v>117200</v>
      </c>
      <c r="H120" s="18">
        <v>2.6</v>
      </c>
      <c r="I120" s="3">
        <v>7100</v>
      </c>
      <c r="J120" s="20">
        <f>E120*H120*I120/10000000</f>
        <v>1450.4022</v>
      </c>
      <c r="K120" s="4">
        <v>25</v>
      </c>
      <c r="L120" s="18">
        <v>29.3</v>
      </c>
      <c r="M120" s="3">
        <v>671</v>
      </c>
      <c r="N120" s="2" t="s">
        <v>172</v>
      </c>
    </row>
    <row r="121" spans="1:14" x14ac:dyDescent="0.2">
      <c r="A121" s="2" t="s">
        <v>55</v>
      </c>
      <c r="B121" s="13">
        <v>46266</v>
      </c>
      <c r="C121" s="2">
        <f>YEAR(B121)</f>
        <v>2026</v>
      </c>
      <c r="D121" s="2" t="s">
        <v>10386</v>
      </c>
      <c r="E121" s="3">
        <f>F121+G121</f>
        <v>851600</v>
      </c>
      <c r="F121" s="3">
        <v>712300</v>
      </c>
      <c r="G121" s="3">
        <v>139300</v>
      </c>
      <c r="H121" s="18">
        <v>2.4</v>
      </c>
      <c r="I121" s="3">
        <v>7350</v>
      </c>
      <c r="J121" s="20">
        <f>E121*H121*I121/10000000</f>
        <v>1502.2224000000001</v>
      </c>
      <c r="K121" s="4">
        <v>28</v>
      </c>
      <c r="L121" s="18">
        <v>27.8</v>
      </c>
      <c r="M121" s="3">
        <v>251</v>
      </c>
      <c r="N121" s="2" t="s">
        <v>172</v>
      </c>
    </row>
    <row r="122" spans="1:14" x14ac:dyDescent="0.2">
      <c r="A122" s="2" t="s">
        <v>65</v>
      </c>
      <c r="B122" s="13">
        <v>45566</v>
      </c>
      <c r="C122" s="2">
        <f>YEAR(B122)</f>
        <v>2024</v>
      </c>
      <c r="D122" s="2" t="s">
        <v>10381</v>
      </c>
      <c r="E122" s="3">
        <f>F122+G122</f>
        <v>2128400</v>
      </c>
      <c r="F122" s="3">
        <v>1670100</v>
      </c>
      <c r="G122" s="3">
        <v>458300</v>
      </c>
      <c r="H122" s="18">
        <v>2.2999999999999998</v>
      </c>
      <c r="I122" s="3">
        <v>6300</v>
      </c>
      <c r="J122" s="20">
        <f>E122*H122*I122/10000000</f>
        <v>3084.0515999999998</v>
      </c>
      <c r="K122" s="4">
        <v>76</v>
      </c>
      <c r="L122" s="18">
        <v>18.899999999999999</v>
      </c>
      <c r="M122" s="3">
        <v>33</v>
      </c>
      <c r="N122" s="2" t="s">
        <v>10380</v>
      </c>
    </row>
    <row r="123" spans="1:14" x14ac:dyDescent="0.2">
      <c r="A123" s="2" t="s">
        <v>65</v>
      </c>
      <c r="B123" s="13">
        <v>45597</v>
      </c>
      <c r="C123" s="2">
        <f>YEAR(B123)</f>
        <v>2024</v>
      </c>
      <c r="D123" s="2" t="s">
        <v>10381</v>
      </c>
      <c r="E123" s="3">
        <f>F123+G123</f>
        <v>2347800</v>
      </c>
      <c r="F123" s="3">
        <v>1838700</v>
      </c>
      <c r="G123" s="3">
        <v>509100</v>
      </c>
      <c r="H123" s="18">
        <v>2.2000000000000002</v>
      </c>
      <c r="I123" s="3">
        <v>6150</v>
      </c>
      <c r="J123" s="20">
        <f>E123*H123*I123/10000000</f>
        <v>3176.5734000000002</v>
      </c>
      <c r="K123" s="4">
        <v>79</v>
      </c>
      <c r="L123" s="18">
        <v>16.7</v>
      </c>
      <c r="M123" s="3">
        <v>25</v>
      </c>
      <c r="N123" s="2" t="s">
        <v>10380</v>
      </c>
    </row>
    <row r="124" spans="1:14" x14ac:dyDescent="0.2">
      <c r="A124" s="2" t="s">
        <v>65</v>
      </c>
      <c r="B124" s="13">
        <v>45627</v>
      </c>
      <c r="C124" s="2">
        <f>YEAR(B124)</f>
        <v>2024</v>
      </c>
      <c r="D124" s="2" t="s">
        <v>10381</v>
      </c>
      <c r="E124" s="3">
        <f>F124+G124</f>
        <v>2202500</v>
      </c>
      <c r="F124" s="3">
        <v>1738000</v>
      </c>
      <c r="G124" s="3">
        <v>464500</v>
      </c>
      <c r="H124" s="18">
        <v>2.5</v>
      </c>
      <c r="I124" s="3">
        <v>6200</v>
      </c>
      <c r="J124" s="20">
        <f>E124*H124*I124/10000000</f>
        <v>3413.875</v>
      </c>
      <c r="K124" s="4">
        <v>84</v>
      </c>
      <c r="L124" s="18">
        <v>14.1</v>
      </c>
      <c r="M124" s="3">
        <v>22</v>
      </c>
      <c r="N124" s="2" t="s">
        <v>10382</v>
      </c>
    </row>
    <row r="125" spans="1:14" x14ac:dyDescent="0.2">
      <c r="A125" s="2" t="s">
        <v>65</v>
      </c>
      <c r="B125" s="13">
        <v>45658</v>
      </c>
      <c r="C125" s="2">
        <f>YEAR(B125)</f>
        <v>2025</v>
      </c>
      <c r="D125" s="2" t="s">
        <v>10381</v>
      </c>
      <c r="E125" s="3">
        <f>F125+G125</f>
        <v>2426300</v>
      </c>
      <c r="F125" s="3">
        <v>1926100</v>
      </c>
      <c r="G125" s="3">
        <v>500200</v>
      </c>
      <c r="H125" s="18">
        <v>2.2000000000000002</v>
      </c>
      <c r="I125" s="3">
        <v>5650</v>
      </c>
      <c r="J125" s="20">
        <f>E125*H125*I125/10000000</f>
        <v>3015.8908999999999</v>
      </c>
      <c r="K125" s="4">
        <v>73</v>
      </c>
      <c r="L125" s="18">
        <v>15.9</v>
      </c>
      <c r="M125" s="3">
        <v>19</v>
      </c>
      <c r="N125" s="2" t="s">
        <v>172</v>
      </c>
    </row>
    <row r="126" spans="1:14" x14ac:dyDescent="0.2">
      <c r="A126" s="2" t="s">
        <v>65</v>
      </c>
      <c r="B126" s="13">
        <v>45689</v>
      </c>
      <c r="C126" s="2">
        <f>YEAR(B126)</f>
        <v>2025</v>
      </c>
      <c r="D126" s="2" t="s">
        <v>10381</v>
      </c>
      <c r="E126" s="3">
        <f>F126+G126</f>
        <v>2455300</v>
      </c>
      <c r="F126" s="3">
        <v>1937300</v>
      </c>
      <c r="G126" s="3">
        <v>518000</v>
      </c>
      <c r="H126" s="18">
        <v>2.2000000000000002</v>
      </c>
      <c r="I126" s="3">
        <v>5700</v>
      </c>
      <c r="J126" s="20">
        <f>E126*H126*I126/10000000</f>
        <v>3078.9461999999999</v>
      </c>
      <c r="K126" s="4">
        <v>75</v>
      </c>
      <c r="L126" s="18">
        <v>21.3</v>
      </c>
      <c r="M126" s="3">
        <v>4</v>
      </c>
      <c r="N126" s="2" t="s">
        <v>172</v>
      </c>
    </row>
    <row r="127" spans="1:14" x14ac:dyDescent="0.2">
      <c r="A127" s="2" t="s">
        <v>65</v>
      </c>
      <c r="B127" s="13">
        <v>45717</v>
      </c>
      <c r="C127" s="2">
        <f>YEAR(B127)</f>
        <v>2025</v>
      </c>
      <c r="D127" s="2" t="s">
        <v>10381</v>
      </c>
      <c r="E127" s="3">
        <f>F127+G127</f>
        <v>2361000</v>
      </c>
      <c r="F127" s="3">
        <v>1921300</v>
      </c>
      <c r="G127" s="3">
        <v>439700</v>
      </c>
      <c r="H127" s="18">
        <v>2.2999999999999998</v>
      </c>
      <c r="I127" s="3">
        <v>5750</v>
      </c>
      <c r="J127" s="20">
        <f>E127*H127*I127/10000000</f>
        <v>3122.4225000000001</v>
      </c>
      <c r="K127" s="4">
        <v>70</v>
      </c>
      <c r="L127" s="18">
        <v>25.1</v>
      </c>
      <c r="M127" s="3">
        <v>37</v>
      </c>
      <c r="N127" s="2" t="s">
        <v>10384</v>
      </c>
    </row>
    <row r="128" spans="1:14" x14ac:dyDescent="0.2">
      <c r="A128" s="2" t="s">
        <v>65</v>
      </c>
      <c r="B128" s="13">
        <v>45748</v>
      </c>
      <c r="C128" s="2">
        <f>YEAR(B128)</f>
        <v>2025</v>
      </c>
      <c r="D128" s="2" t="s">
        <v>10379</v>
      </c>
      <c r="E128" s="3">
        <f>F128+G128</f>
        <v>1646100</v>
      </c>
      <c r="F128" s="3">
        <v>1336400</v>
      </c>
      <c r="G128" s="3">
        <v>309700</v>
      </c>
      <c r="H128" s="18">
        <v>2.2999999999999998</v>
      </c>
      <c r="I128" s="3">
        <v>6200</v>
      </c>
      <c r="J128" s="20">
        <f>E128*H128*I128/10000000</f>
        <v>2347.3385999999996</v>
      </c>
      <c r="K128" s="4">
        <v>40</v>
      </c>
      <c r="L128" s="18">
        <v>30.6</v>
      </c>
      <c r="M128" s="3">
        <v>33</v>
      </c>
      <c r="N128" s="2" t="s">
        <v>172</v>
      </c>
    </row>
    <row r="129" spans="1:14" x14ac:dyDescent="0.2">
      <c r="A129" s="2" t="s">
        <v>65</v>
      </c>
      <c r="B129" s="13">
        <v>45778</v>
      </c>
      <c r="C129" s="2">
        <f>YEAR(B129)</f>
        <v>2025</v>
      </c>
      <c r="D129" s="2" t="s">
        <v>10379</v>
      </c>
      <c r="E129" s="3">
        <f>F129+G129</f>
        <v>1577400</v>
      </c>
      <c r="F129" s="3">
        <v>1236800</v>
      </c>
      <c r="G129" s="3">
        <v>340600</v>
      </c>
      <c r="H129" s="18">
        <v>2.5</v>
      </c>
      <c r="I129" s="3">
        <v>5800</v>
      </c>
      <c r="J129" s="20">
        <f>E129*H129*I129/10000000</f>
        <v>2287.23</v>
      </c>
      <c r="K129" s="4">
        <v>45</v>
      </c>
      <c r="L129" s="18">
        <v>34.5</v>
      </c>
      <c r="M129" s="3">
        <v>23</v>
      </c>
      <c r="N129" s="2" t="s">
        <v>10385</v>
      </c>
    </row>
    <row r="130" spans="1:14" x14ac:dyDescent="0.2">
      <c r="A130" s="2" t="s">
        <v>65</v>
      </c>
      <c r="B130" s="13">
        <v>45809</v>
      </c>
      <c r="C130" s="2">
        <f>YEAR(B130)</f>
        <v>2025</v>
      </c>
      <c r="D130" s="2" t="s">
        <v>10386</v>
      </c>
      <c r="E130" s="3">
        <f>F130+G130</f>
        <v>905100</v>
      </c>
      <c r="F130" s="3">
        <v>736700</v>
      </c>
      <c r="G130" s="3">
        <v>168400</v>
      </c>
      <c r="H130" s="18">
        <v>2.2000000000000002</v>
      </c>
      <c r="I130" s="3">
        <v>6600</v>
      </c>
      <c r="J130" s="20">
        <f>E130*H130*I130/10000000</f>
        <v>1314.2052000000001</v>
      </c>
      <c r="K130" s="4">
        <v>21</v>
      </c>
      <c r="L130" s="18">
        <v>36.299999999999997</v>
      </c>
      <c r="M130" s="3">
        <v>129</v>
      </c>
      <c r="N130" s="2" t="s">
        <v>10385</v>
      </c>
    </row>
    <row r="131" spans="1:14" x14ac:dyDescent="0.2">
      <c r="A131" s="2" t="s">
        <v>65</v>
      </c>
      <c r="B131" s="13">
        <v>45839</v>
      </c>
      <c r="C131" s="2">
        <f>YEAR(B131)</f>
        <v>2025</v>
      </c>
      <c r="D131" s="2" t="s">
        <v>10386</v>
      </c>
      <c r="E131" s="3">
        <f>F131+G131</f>
        <v>963400</v>
      </c>
      <c r="F131" s="3">
        <v>764900</v>
      </c>
      <c r="G131" s="3">
        <v>198500</v>
      </c>
      <c r="H131" s="18">
        <v>2.4</v>
      </c>
      <c r="I131" s="3">
        <v>6500</v>
      </c>
      <c r="J131" s="20">
        <f>E131*H131*I131/10000000</f>
        <v>1502.904</v>
      </c>
      <c r="K131" s="4">
        <v>29</v>
      </c>
      <c r="L131" s="18">
        <v>35.299999999999997</v>
      </c>
      <c r="M131" s="3">
        <v>256</v>
      </c>
      <c r="N131" s="2" t="s">
        <v>172</v>
      </c>
    </row>
    <row r="132" spans="1:14" x14ac:dyDescent="0.2">
      <c r="A132" s="2" t="s">
        <v>65</v>
      </c>
      <c r="B132" s="13">
        <v>45870</v>
      </c>
      <c r="C132" s="2">
        <f>YEAR(B132)</f>
        <v>2025</v>
      </c>
      <c r="D132" s="2" t="s">
        <v>10386</v>
      </c>
      <c r="E132" s="3">
        <f>F132+G132</f>
        <v>1009100</v>
      </c>
      <c r="F132" s="3">
        <v>814300</v>
      </c>
      <c r="G132" s="3">
        <v>194800</v>
      </c>
      <c r="H132" s="18">
        <v>2.5</v>
      </c>
      <c r="I132" s="3">
        <v>6400</v>
      </c>
      <c r="J132" s="20">
        <f>E132*H132*I132/10000000</f>
        <v>1614.56</v>
      </c>
      <c r="K132" s="4">
        <v>35</v>
      </c>
      <c r="L132" s="18">
        <v>32</v>
      </c>
      <c r="M132" s="3">
        <v>157</v>
      </c>
      <c r="N132" s="2" t="s">
        <v>172</v>
      </c>
    </row>
    <row r="133" spans="1:14" x14ac:dyDescent="0.2">
      <c r="A133" s="2" t="s">
        <v>65</v>
      </c>
      <c r="B133" s="13">
        <v>45901</v>
      </c>
      <c r="C133" s="2">
        <f>YEAR(B133)</f>
        <v>2025</v>
      </c>
      <c r="D133" s="2" t="s">
        <v>10386</v>
      </c>
      <c r="E133" s="3">
        <f>F133+G133</f>
        <v>904100</v>
      </c>
      <c r="F133" s="3">
        <v>736000</v>
      </c>
      <c r="G133" s="3">
        <v>168100</v>
      </c>
      <c r="H133" s="18">
        <v>2.2999999999999998</v>
      </c>
      <c r="I133" s="3">
        <v>6350</v>
      </c>
      <c r="J133" s="20">
        <f>E133*H133*I133/10000000</f>
        <v>1320.4380499999997</v>
      </c>
      <c r="K133" s="4">
        <v>27</v>
      </c>
      <c r="L133" s="18">
        <v>24.3</v>
      </c>
      <c r="M133" s="3">
        <v>208</v>
      </c>
      <c r="N133" s="2" t="s">
        <v>172</v>
      </c>
    </row>
    <row r="134" spans="1:14" x14ac:dyDescent="0.2">
      <c r="A134" s="2" t="s">
        <v>65</v>
      </c>
      <c r="B134" s="13">
        <v>45931</v>
      </c>
      <c r="C134" s="2">
        <f>YEAR(B134)</f>
        <v>2025</v>
      </c>
      <c r="D134" s="2" t="s">
        <v>10381</v>
      </c>
      <c r="E134" s="3">
        <f>F134+G134</f>
        <v>2384000</v>
      </c>
      <c r="F134" s="3">
        <v>1901000</v>
      </c>
      <c r="G134" s="3">
        <v>483000</v>
      </c>
      <c r="H134" s="18">
        <v>2.4</v>
      </c>
      <c r="I134" s="3">
        <v>6250</v>
      </c>
      <c r="J134" s="20">
        <f>E134*H134*I134/10000000</f>
        <v>3576</v>
      </c>
      <c r="K134" s="4">
        <v>79</v>
      </c>
      <c r="L134" s="18">
        <v>19.7</v>
      </c>
      <c r="M134" s="3">
        <v>26</v>
      </c>
      <c r="N134" s="2" t="s">
        <v>10380</v>
      </c>
    </row>
    <row r="135" spans="1:14" x14ac:dyDescent="0.2">
      <c r="A135" s="2" t="s">
        <v>65</v>
      </c>
      <c r="B135" s="13">
        <v>45962</v>
      </c>
      <c r="C135" s="2">
        <f>YEAR(B135)</f>
        <v>2025</v>
      </c>
      <c r="D135" s="2" t="s">
        <v>10381</v>
      </c>
      <c r="E135" s="3">
        <f>F135+G135</f>
        <v>2377600</v>
      </c>
      <c r="F135" s="3">
        <v>1942500</v>
      </c>
      <c r="G135" s="3">
        <v>435100</v>
      </c>
      <c r="H135" s="18">
        <v>2.2999999999999998</v>
      </c>
      <c r="I135" s="3">
        <v>6250</v>
      </c>
      <c r="J135" s="20">
        <f>E135*H135*I135/10000000</f>
        <v>3417.8</v>
      </c>
      <c r="K135" s="4">
        <v>74</v>
      </c>
      <c r="L135" s="18">
        <v>16</v>
      </c>
      <c r="M135" s="3">
        <v>15</v>
      </c>
      <c r="N135" s="2" t="s">
        <v>10380</v>
      </c>
    </row>
    <row r="136" spans="1:14" x14ac:dyDescent="0.2">
      <c r="A136" s="2" t="s">
        <v>65</v>
      </c>
      <c r="B136" s="13">
        <v>45992</v>
      </c>
      <c r="C136" s="2">
        <f>YEAR(B136)</f>
        <v>2025</v>
      </c>
      <c r="D136" s="2" t="s">
        <v>10381</v>
      </c>
      <c r="E136" s="3">
        <f>F136+G136</f>
        <v>2502500</v>
      </c>
      <c r="F136" s="3">
        <v>2040800</v>
      </c>
      <c r="G136" s="3">
        <v>461700</v>
      </c>
      <c r="H136" s="18">
        <v>2.2999999999999998</v>
      </c>
      <c r="I136" s="3">
        <v>6700</v>
      </c>
      <c r="J136" s="20">
        <f>E136*H136*I136/10000000</f>
        <v>3856.3525</v>
      </c>
      <c r="K136" s="4">
        <v>70</v>
      </c>
      <c r="L136" s="18">
        <v>14.8</v>
      </c>
      <c r="M136" s="3">
        <v>29</v>
      </c>
      <c r="N136" s="2" t="s">
        <v>10382</v>
      </c>
    </row>
    <row r="137" spans="1:14" x14ac:dyDescent="0.2">
      <c r="A137" s="2" t="s">
        <v>65</v>
      </c>
      <c r="B137" s="13">
        <v>46023</v>
      </c>
      <c r="C137" s="2">
        <f>YEAR(B137)</f>
        <v>2026</v>
      </c>
      <c r="D137" s="2" t="s">
        <v>10381</v>
      </c>
      <c r="E137" s="3">
        <f>F137+G137</f>
        <v>2611100</v>
      </c>
      <c r="F137" s="3">
        <v>2123200</v>
      </c>
      <c r="G137" s="3">
        <v>487900</v>
      </c>
      <c r="H137" s="18">
        <v>2.2999999999999998</v>
      </c>
      <c r="I137" s="3">
        <v>6250</v>
      </c>
      <c r="J137" s="20">
        <f>E137*H137*I137/10000000</f>
        <v>3753.4562500000002</v>
      </c>
      <c r="K137" s="4">
        <v>80</v>
      </c>
      <c r="L137" s="18">
        <v>15.1</v>
      </c>
      <c r="M137" s="3">
        <v>16</v>
      </c>
      <c r="N137" s="2" t="s">
        <v>172</v>
      </c>
    </row>
    <row r="138" spans="1:14" x14ac:dyDescent="0.2">
      <c r="A138" s="2" t="s">
        <v>65</v>
      </c>
      <c r="B138" s="13">
        <v>46054</v>
      </c>
      <c r="C138" s="2">
        <f>YEAR(B138)</f>
        <v>2026</v>
      </c>
      <c r="D138" s="2" t="s">
        <v>10381</v>
      </c>
      <c r="E138" s="3">
        <f>F138+G138</f>
        <v>2332300</v>
      </c>
      <c r="F138" s="3">
        <v>1909400</v>
      </c>
      <c r="G138" s="3">
        <v>422900</v>
      </c>
      <c r="H138" s="18">
        <v>2.2000000000000002</v>
      </c>
      <c r="I138" s="3">
        <v>5950</v>
      </c>
      <c r="J138" s="20">
        <f>E138*H138*I138/10000000</f>
        <v>3052.9807000000001</v>
      </c>
      <c r="K138" s="4">
        <v>75</v>
      </c>
      <c r="L138" s="18">
        <v>20.6</v>
      </c>
      <c r="M138" s="3">
        <v>33</v>
      </c>
      <c r="N138" s="2" t="s">
        <v>172</v>
      </c>
    </row>
    <row r="139" spans="1:14" x14ac:dyDescent="0.2">
      <c r="A139" s="2" t="s">
        <v>65</v>
      </c>
      <c r="B139" s="13">
        <v>46082</v>
      </c>
      <c r="C139" s="2">
        <f>YEAR(B139)</f>
        <v>2026</v>
      </c>
      <c r="D139" s="2" t="s">
        <v>10381</v>
      </c>
      <c r="E139" s="3">
        <f>F139+G139</f>
        <v>2561800</v>
      </c>
      <c r="F139" s="3">
        <v>2053900</v>
      </c>
      <c r="G139" s="3">
        <v>507900</v>
      </c>
      <c r="H139" s="18">
        <v>2.2999999999999998</v>
      </c>
      <c r="I139" s="3">
        <v>6700</v>
      </c>
      <c r="J139" s="20">
        <f>E139*H139*I139/10000000</f>
        <v>3947.7338</v>
      </c>
      <c r="K139" s="4">
        <v>81</v>
      </c>
      <c r="L139" s="18">
        <v>24.7</v>
      </c>
      <c r="M139" s="3">
        <v>28</v>
      </c>
      <c r="N139" s="2" t="s">
        <v>10384</v>
      </c>
    </row>
    <row r="140" spans="1:14" x14ac:dyDescent="0.2">
      <c r="A140" s="2" t="s">
        <v>65</v>
      </c>
      <c r="B140" s="13">
        <v>46113</v>
      </c>
      <c r="C140" s="2">
        <f>YEAR(B140)</f>
        <v>2026</v>
      </c>
      <c r="D140" s="2" t="s">
        <v>10379</v>
      </c>
      <c r="E140" s="3">
        <f>F140+G140</f>
        <v>1805900</v>
      </c>
      <c r="F140" s="3">
        <v>1450400</v>
      </c>
      <c r="G140" s="3">
        <v>355500</v>
      </c>
      <c r="H140" s="18">
        <v>2.4</v>
      </c>
      <c r="I140" s="3">
        <v>6800</v>
      </c>
      <c r="J140" s="20">
        <f>E140*H140*I140/10000000</f>
        <v>2947.2287999999999</v>
      </c>
      <c r="K140" s="4">
        <v>53</v>
      </c>
      <c r="L140" s="18">
        <v>31.3</v>
      </c>
      <c r="M140" s="3">
        <v>6</v>
      </c>
      <c r="N140" s="2" t="s">
        <v>172</v>
      </c>
    </row>
    <row r="141" spans="1:14" x14ac:dyDescent="0.2">
      <c r="A141" s="2" t="s">
        <v>65</v>
      </c>
      <c r="B141" s="13">
        <v>46143</v>
      </c>
      <c r="C141" s="2">
        <f>YEAR(B141)</f>
        <v>2026</v>
      </c>
      <c r="D141" s="2" t="s">
        <v>10379</v>
      </c>
      <c r="E141" s="3">
        <f>F141+G141</f>
        <v>1647300</v>
      </c>
      <c r="F141" s="3">
        <v>1336400</v>
      </c>
      <c r="G141" s="3">
        <v>310900</v>
      </c>
      <c r="H141" s="18">
        <v>2.4</v>
      </c>
      <c r="I141" s="3">
        <v>6350</v>
      </c>
      <c r="J141" s="20">
        <f>E141*H141*I141/10000000</f>
        <v>2510.4852000000001</v>
      </c>
      <c r="K141" s="4">
        <v>50</v>
      </c>
      <c r="L141" s="18">
        <v>33.200000000000003</v>
      </c>
      <c r="M141" s="3">
        <v>0</v>
      </c>
      <c r="N141" s="2" t="s">
        <v>10385</v>
      </c>
    </row>
    <row r="142" spans="1:14" x14ac:dyDescent="0.2">
      <c r="A142" s="2" t="s">
        <v>65</v>
      </c>
      <c r="B142" s="13">
        <v>46174</v>
      </c>
      <c r="C142" s="2">
        <f>YEAR(B142)</f>
        <v>2026</v>
      </c>
      <c r="D142" s="2" t="s">
        <v>10386</v>
      </c>
      <c r="E142" s="3">
        <f>F142+G142</f>
        <v>1047700</v>
      </c>
      <c r="F142" s="3">
        <v>832200</v>
      </c>
      <c r="G142" s="3">
        <v>215500</v>
      </c>
      <c r="H142" s="18">
        <v>2.2000000000000002</v>
      </c>
      <c r="I142" s="3">
        <v>6500</v>
      </c>
      <c r="J142" s="20">
        <f>E142*H142*I142/10000000</f>
        <v>1498.211</v>
      </c>
      <c r="K142" s="4">
        <v>21</v>
      </c>
      <c r="L142" s="18">
        <v>36.1</v>
      </c>
      <c r="M142" s="3">
        <v>174</v>
      </c>
      <c r="N142" s="2" t="s">
        <v>10385</v>
      </c>
    </row>
    <row r="143" spans="1:14" x14ac:dyDescent="0.2">
      <c r="A143" s="2" t="s">
        <v>65</v>
      </c>
      <c r="B143" s="13">
        <v>46204</v>
      </c>
      <c r="C143" s="2">
        <f>YEAR(B143)</f>
        <v>2026</v>
      </c>
      <c r="D143" s="2" t="s">
        <v>10386</v>
      </c>
      <c r="E143" s="3">
        <f>F143+G143</f>
        <v>1078800</v>
      </c>
      <c r="F143" s="3">
        <v>863700</v>
      </c>
      <c r="G143" s="3">
        <v>215100</v>
      </c>
      <c r="H143" s="18">
        <v>2.1</v>
      </c>
      <c r="I143" s="3">
        <v>6200</v>
      </c>
      <c r="J143" s="20">
        <f>E143*H143*I143/10000000</f>
        <v>1404.5976000000001</v>
      </c>
      <c r="K143" s="4">
        <v>29</v>
      </c>
      <c r="L143" s="18">
        <v>32.4</v>
      </c>
      <c r="M143" s="3">
        <v>271</v>
      </c>
      <c r="N143" s="2" t="s">
        <v>172</v>
      </c>
    </row>
    <row r="144" spans="1:14" x14ac:dyDescent="0.2">
      <c r="A144" s="2" t="s">
        <v>65</v>
      </c>
      <c r="B144" s="13">
        <v>46235</v>
      </c>
      <c r="C144" s="2">
        <f>YEAR(B144)</f>
        <v>2026</v>
      </c>
      <c r="D144" s="2" t="s">
        <v>10386</v>
      </c>
      <c r="E144" s="3">
        <f>F144+G144</f>
        <v>1072900</v>
      </c>
      <c r="F144" s="3">
        <v>867100</v>
      </c>
      <c r="G144" s="3">
        <v>205800</v>
      </c>
      <c r="H144" s="18">
        <v>2.4</v>
      </c>
      <c r="I144" s="3">
        <v>6650</v>
      </c>
      <c r="J144" s="20">
        <f>E144*H144*I144/10000000</f>
        <v>1712.3484000000001</v>
      </c>
      <c r="K144" s="4">
        <v>27</v>
      </c>
      <c r="L144" s="18">
        <v>30</v>
      </c>
      <c r="M144" s="3">
        <v>148</v>
      </c>
      <c r="N144" s="2" t="s">
        <v>172</v>
      </c>
    </row>
    <row r="145" spans="1:14" x14ac:dyDescent="0.2">
      <c r="A145" s="2" t="s">
        <v>65</v>
      </c>
      <c r="B145" s="13">
        <v>46266</v>
      </c>
      <c r="C145" s="2">
        <f>YEAR(B145)</f>
        <v>2026</v>
      </c>
      <c r="D145" s="2" t="s">
        <v>10386</v>
      </c>
      <c r="E145" s="3">
        <f>F145+G145</f>
        <v>1015400</v>
      </c>
      <c r="F145" s="3">
        <v>805900</v>
      </c>
      <c r="G145" s="3">
        <v>209500</v>
      </c>
      <c r="H145" s="18">
        <v>2.2999999999999998</v>
      </c>
      <c r="I145" s="3">
        <v>6450</v>
      </c>
      <c r="J145" s="20">
        <f>E145*H145*I145/10000000</f>
        <v>1506.3459</v>
      </c>
      <c r="K145" s="4">
        <v>24</v>
      </c>
      <c r="L145" s="18">
        <v>24.3</v>
      </c>
      <c r="M145" s="3">
        <v>127</v>
      </c>
      <c r="N145" s="2" t="s">
        <v>172</v>
      </c>
    </row>
    <row r="146" spans="1:14" x14ac:dyDescent="0.2">
      <c r="A146" s="2" t="s">
        <v>75</v>
      </c>
      <c r="B146" s="13">
        <v>45566</v>
      </c>
      <c r="C146" s="2">
        <f>YEAR(B146)</f>
        <v>2024</v>
      </c>
      <c r="D146" s="2" t="s">
        <v>10379</v>
      </c>
      <c r="E146" s="3">
        <f>F146+G146</f>
        <v>839300</v>
      </c>
      <c r="F146" s="3">
        <v>777700</v>
      </c>
      <c r="G146" s="3">
        <v>61600</v>
      </c>
      <c r="H146" s="18">
        <v>2.6</v>
      </c>
      <c r="I146" s="3">
        <v>5850</v>
      </c>
      <c r="J146" s="20">
        <f>E146*H146*I146/10000000</f>
        <v>1276.5753</v>
      </c>
      <c r="K146" s="4">
        <v>42</v>
      </c>
      <c r="L146" s="18">
        <v>24.6</v>
      </c>
      <c r="M146" s="3">
        <v>38</v>
      </c>
      <c r="N146" s="2" t="s">
        <v>10380</v>
      </c>
    </row>
    <row r="147" spans="1:14" x14ac:dyDescent="0.2">
      <c r="A147" s="2" t="s">
        <v>75</v>
      </c>
      <c r="B147" s="13">
        <v>45597</v>
      </c>
      <c r="C147" s="2">
        <f>YEAR(B147)</f>
        <v>2024</v>
      </c>
      <c r="D147" s="2" t="s">
        <v>10381</v>
      </c>
      <c r="E147" s="3">
        <f>F147+G147</f>
        <v>1351600</v>
      </c>
      <c r="F147" s="3">
        <v>1248900</v>
      </c>
      <c r="G147" s="3">
        <v>102700</v>
      </c>
      <c r="H147" s="18">
        <v>2.2999999999999998</v>
      </c>
      <c r="I147" s="3">
        <v>5850</v>
      </c>
      <c r="J147" s="20">
        <f>E147*H147*I147/10000000</f>
        <v>1818.5777999999996</v>
      </c>
      <c r="K147" s="4">
        <v>70</v>
      </c>
      <c r="L147" s="18">
        <v>21.5</v>
      </c>
      <c r="M147" s="3">
        <v>37</v>
      </c>
      <c r="N147" s="2" t="s">
        <v>10380</v>
      </c>
    </row>
    <row r="148" spans="1:14" x14ac:dyDescent="0.2">
      <c r="A148" s="2" t="s">
        <v>75</v>
      </c>
      <c r="B148" s="13">
        <v>45627</v>
      </c>
      <c r="C148" s="2">
        <f>YEAR(B148)</f>
        <v>2024</v>
      </c>
      <c r="D148" s="2" t="s">
        <v>10381</v>
      </c>
      <c r="E148" s="3">
        <f>F148+G148</f>
        <v>1382300</v>
      </c>
      <c r="F148" s="3">
        <v>1273800</v>
      </c>
      <c r="G148" s="3">
        <v>108500</v>
      </c>
      <c r="H148" s="18">
        <v>2.5</v>
      </c>
      <c r="I148" s="3">
        <v>5700</v>
      </c>
      <c r="J148" s="20">
        <f>E148*H148*I148/10000000</f>
        <v>1969.7774999999999</v>
      </c>
      <c r="K148" s="4">
        <v>72</v>
      </c>
      <c r="L148" s="18">
        <v>20.8</v>
      </c>
      <c r="M148" s="3">
        <v>8</v>
      </c>
      <c r="N148" s="2" t="s">
        <v>10382</v>
      </c>
    </row>
    <row r="149" spans="1:14" x14ac:dyDescent="0.2">
      <c r="A149" s="2" t="s">
        <v>75</v>
      </c>
      <c r="B149" s="13">
        <v>45658</v>
      </c>
      <c r="C149" s="2">
        <f>YEAR(B149)</f>
        <v>2025</v>
      </c>
      <c r="D149" s="2" t="s">
        <v>10381</v>
      </c>
      <c r="E149" s="3">
        <f>F149+G149</f>
        <v>1330100</v>
      </c>
      <c r="F149" s="3">
        <v>1226300</v>
      </c>
      <c r="G149" s="3">
        <v>103800</v>
      </c>
      <c r="H149" s="18">
        <v>2.5</v>
      </c>
      <c r="I149" s="3">
        <v>5200</v>
      </c>
      <c r="J149" s="20">
        <f>E149*H149*I149/10000000</f>
        <v>1729.13</v>
      </c>
      <c r="K149" s="4">
        <v>75</v>
      </c>
      <c r="L149" s="18">
        <v>22.4</v>
      </c>
      <c r="M149" s="3">
        <v>32</v>
      </c>
      <c r="N149" s="2" t="s">
        <v>172</v>
      </c>
    </row>
    <row r="150" spans="1:14" x14ac:dyDescent="0.2">
      <c r="A150" s="2" t="s">
        <v>75</v>
      </c>
      <c r="B150" s="13">
        <v>45689</v>
      </c>
      <c r="C150" s="2">
        <f>YEAR(B150)</f>
        <v>2025</v>
      </c>
      <c r="D150" s="2" t="s">
        <v>10381</v>
      </c>
      <c r="E150" s="3">
        <f>F150+G150</f>
        <v>1469100</v>
      </c>
      <c r="F150" s="3">
        <v>1356400</v>
      </c>
      <c r="G150" s="3">
        <v>112700</v>
      </c>
      <c r="H150" s="18">
        <v>2.4</v>
      </c>
      <c r="I150" s="3">
        <v>5300</v>
      </c>
      <c r="J150" s="20">
        <f>E150*H150*I150/10000000</f>
        <v>1868.6952000000001</v>
      </c>
      <c r="K150" s="4">
        <v>72</v>
      </c>
      <c r="L150" s="18">
        <v>22.5</v>
      </c>
      <c r="M150" s="3">
        <v>5</v>
      </c>
      <c r="N150" s="2" t="s">
        <v>172</v>
      </c>
    </row>
    <row r="151" spans="1:14" x14ac:dyDescent="0.2">
      <c r="A151" s="2" t="s">
        <v>75</v>
      </c>
      <c r="B151" s="13">
        <v>45717</v>
      </c>
      <c r="C151" s="2">
        <f>YEAR(B151)</f>
        <v>2025</v>
      </c>
      <c r="D151" s="2" t="s">
        <v>10381</v>
      </c>
      <c r="E151" s="3">
        <f>F151+G151</f>
        <v>1449000</v>
      </c>
      <c r="F151" s="3">
        <v>1328700</v>
      </c>
      <c r="G151" s="3">
        <v>120300</v>
      </c>
      <c r="H151" s="18">
        <v>2.2000000000000002</v>
      </c>
      <c r="I151" s="3">
        <v>5500</v>
      </c>
      <c r="J151" s="20">
        <f>E151*H151*I151/10000000</f>
        <v>1753.2900000000004</v>
      </c>
      <c r="K151" s="4">
        <v>75</v>
      </c>
      <c r="L151" s="18">
        <v>21.9</v>
      </c>
      <c r="M151" s="3">
        <v>14</v>
      </c>
      <c r="N151" s="2" t="s">
        <v>10384</v>
      </c>
    </row>
    <row r="152" spans="1:14" x14ac:dyDescent="0.2">
      <c r="A152" s="2" t="s">
        <v>75</v>
      </c>
      <c r="B152" s="13">
        <v>45748</v>
      </c>
      <c r="C152" s="2">
        <f>YEAR(B152)</f>
        <v>2025</v>
      </c>
      <c r="D152" s="2" t="s">
        <v>10379</v>
      </c>
      <c r="E152" s="3">
        <f>F152+G152</f>
        <v>963800</v>
      </c>
      <c r="F152" s="3">
        <v>887900</v>
      </c>
      <c r="G152" s="3">
        <v>75900</v>
      </c>
      <c r="H152" s="18">
        <v>2.4</v>
      </c>
      <c r="I152" s="3">
        <v>5300</v>
      </c>
      <c r="J152" s="20">
        <f>E152*H152*I152/10000000</f>
        <v>1225.9536000000001</v>
      </c>
      <c r="K152" s="4">
        <v>43</v>
      </c>
      <c r="L152" s="18">
        <v>26.8</v>
      </c>
      <c r="M152" s="3">
        <v>37</v>
      </c>
      <c r="N152" s="2" t="s">
        <v>172</v>
      </c>
    </row>
    <row r="153" spans="1:14" x14ac:dyDescent="0.2">
      <c r="A153" s="2" t="s">
        <v>75</v>
      </c>
      <c r="B153" s="13">
        <v>45778</v>
      </c>
      <c r="C153" s="2">
        <f>YEAR(B153)</f>
        <v>2025</v>
      </c>
      <c r="D153" s="2" t="s">
        <v>10379</v>
      </c>
      <c r="E153" s="3">
        <f>F153+G153</f>
        <v>948500</v>
      </c>
      <c r="F153" s="3">
        <v>873500</v>
      </c>
      <c r="G153" s="3">
        <v>75000</v>
      </c>
      <c r="H153" s="18">
        <v>2.2999999999999998</v>
      </c>
      <c r="I153" s="3">
        <v>6000</v>
      </c>
      <c r="J153" s="20">
        <f>E153*H153*I153/10000000</f>
        <v>1308.93</v>
      </c>
      <c r="K153" s="4">
        <v>44</v>
      </c>
      <c r="L153" s="18">
        <v>28.3</v>
      </c>
      <c r="M153" s="3">
        <v>39</v>
      </c>
      <c r="N153" s="2" t="s">
        <v>10385</v>
      </c>
    </row>
    <row r="154" spans="1:14" x14ac:dyDescent="0.2">
      <c r="A154" s="2" t="s">
        <v>75</v>
      </c>
      <c r="B154" s="13">
        <v>45809</v>
      </c>
      <c r="C154" s="2">
        <f>YEAR(B154)</f>
        <v>2025</v>
      </c>
      <c r="D154" s="2" t="s">
        <v>10386</v>
      </c>
      <c r="E154" s="3">
        <f>F154+G154</f>
        <v>584600</v>
      </c>
      <c r="F154" s="3">
        <v>533400</v>
      </c>
      <c r="G154" s="3">
        <v>51200</v>
      </c>
      <c r="H154" s="18">
        <v>2.5</v>
      </c>
      <c r="I154" s="3">
        <v>5950</v>
      </c>
      <c r="J154" s="20">
        <f>E154*H154*I154/10000000</f>
        <v>869.59249999999997</v>
      </c>
      <c r="K154" s="4">
        <v>33</v>
      </c>
      <c r="L154" s="18">
        <v>27.5</v>
      </c>
      <c r="M154" s="3">
        <v>208</v>
      </c>
      <c r="N154" s="2" t="s">
        <v>10385</v>
      </c>
    </row>
    <row r="155" spans="1:14" x14ac:dyDescent="0.2">
      <c r="A155" s="2" t="s">
        <v>75</v>
      </c>
      <c r="B155" s="13">
        <v>45839</v>
      </c>
      <c r="C155" s="2">
        <f>YEAR(B155)</f>
        <v>2025</v>
      </c>
      <c r="D155" s="2" t="s">
        <v>10386</v>
      </c>
      <c r="E155" s="3">
        <f>F155+G155</f>
        <v>555700</v>
      </c>
      <c r="F155" s="3">
        <v>507900</v>
      </c>
      <c r="G155" s="3">
        <v>47800</v>
      </c>
      <c r="H155" s="18">
        <v>2.4</v>
      </c>
      <c r="I155" s="3">
        <v>5400</v>
      </c>
      <c r="J155" s="20">
        <f>E155*H155*I155/10000000</f>
        <v>720.18719999999996</v>
      </c>
      <c r="K155" s="4">
        <v>39</v>
      </c>
      <c r="L155" s="18">
        <v>27.3</v>
      </c>
      <c r="M155" s="3">
        <v>134</v>
      </c>
      <c r="N155" s="2" t="s">
        <v>172</v>
      </c>
    </row>
    <row r="156" spans="1:14" x14ac:dyDescent="0.2">
      <c r="A156" s="2" t="s">
        <v>75</v>
      </c>
      <c r="B156" s="13">
        <v>45870</v>
      </c>
      <c r="C156" s="2">
        <f>YEAR(B156)</f>
        <v>2025</v>
      </c>
      <c r="D156" s="2" t="s">
        <v>10386</v>
      </c>
      <c r="E156" s="3">
        <f>F156+G156</f>
        <v>565800</v>
      </c>
      <c r="F156" s="3">
        <v>518600</v>
      </c>
      <c r="G156" s="3">
        <v>47200</v>
      </c>
      <c r="H156" s="18">
        <v>2.4</v>
      </c>
      <c r="I156" s="3">
        <v>5700</v>
      </c>
      <c r="J156" s="20">
        <f>E156*H156*I156/10000000</f>
        <v>774.01440000000002</v>
      </c>
      <c r="K156" s="4">
        <v>26</v>
      </c>
      <c r="L156" s="18">
        <v>23.2</v>
      </c>
      <c r="M156" s="3">
        <v>183</v>
      </c>
      <c r="N156" s="2" t="s">
        <v>172</v>
      </c>
    </row>
    <row r="157" spans="1:14" x14ac:dyDescent="0.2">
      <c r="A157" s="2" t="s">
        <v>75</v>
      </c>
      <c r="B157" s="13">
        <v>45901</v>
      </c>
      <c r="C157" s="2">
        <f>YEAR(B157)</f>
        <v>2025</v>
      </c>
      <c r="D157" s="2" t="s">
        <v>10386</v>
      </c>
      <c r="E157" s="3">
        <f>F157+G157</f>
        <v>583100</v>
      </c>
      <c r="F157" s="3">
        <v>538500</v>
      </c>
      <c r="G157" s="3">
        <v>44600</v>
      </c>
      <c r="H157" s="18">
        <v>2.5</v>
      </c>
      <c r="I157" s="3">
        <v>5650</v>
      </c>
      <c r="J157" s="20">
        <f>E157*H157*I157/10000000</f>
        <v>823.62874999999997</v>
      </c>
      <c r="K157" s="4">
        <v>30</v>
      </c>
      <c r="L157" s="18">
        <v>23.8</v>
      </c>
      <c r="M157" s="3">
        <v>136</v>
      </c>
      <c r="N157" s="2" t="s">
        <v>172</v>
      </c>
    </row>
    <row r="158" spans="1:14" x14ac:dyDescent="0.2">
      <c r="A158" s="2" t="s">
        <v>75</v>
      </c>
      <c r="B158" s="13">
        <v>45931</v>
      </c>
      <c r="C158" s="2">
        <f>YEAR(B158)</f>
        <v>2025</v>
      </c>
      <c r="D158" s="2" t="s">
        <v>10379</v>
      </c>
      <c r="E158" s="3">
        <f>F158+G158</f>
        <v>1043800</v>
      </c>
      <c r="F158" s="3">
        <v>952600</v>
      </c>
      <c r="G158" s="3">
        <v>91200</v>
      </c>
      <c r="H158" s="18">
        <v>2.2999999999999998</v>
      </c>
      <c r="I158" s="3">
        <v>5400</v>
      </c>
      <c r="J158" s="20">
        <f>E158*H158*I158/10000000</f>
        <v>1296.3996</v>
      </c>
      <c r="K158" s="4">
        <v>57</v>
      </c>
      <c r="L158" s="18">
        <v>21.4</v>
      </c>
      <c r="M158" s="3">
        <v>20</v>
      </c>
      <c r="N158" s="2" t="s">
        <v>10380</v>
      </c>
    </row>
    <row r="159" spans="1:14" x14ac:dyDescent="0.2">
      <c r="A159" s="2" t="s">
        <v>75</v>
      </c>
      <c r="B159" s="13">
        <v>45962</v>
      </c>
      <c r="C159" s="2">
        <f>YEAR(B159)</f>
        <v>2025</v>
      </c>
      <c r="D159" s="2" t="s">
        <v>10381</v>
      </c>
      <c r="E159" s="3">
        <f>F159+G159</f>
        <v>1452900</v>
      </c>
      <c r="F159" s="3">
        <v>1337500</v>
      </c>
      <c r="G159" s="3">
        <v>115400</v>
      </c>
      <c r="H159" s="18">
        <v>2.5</v>
      </c>
      <c r="I159" s="3">
        <v>6150</v>
      </c>
      <c r="J159" s="20">
        <f>E159*H159*I159/10000000</f>
        <v>2233.8337499999998</v>
      </c>
      <c r="K159" s="4">
        <v>80</v>
      </c>
      <c r="L159" s="18">
        <v>20.100000000000001</v>
      </c>
      <c r="M159" s="3">
        <v>36</v>
      </c>
      <c r="N159" s="2" t="s">
        <v>10380</v>
      </c>
    </row>
    <row r="160" spans="1:14" x14ac:dyDescent="0.2">
      <c r="A160" s="2" t="s">
        <v>75</v>
      </c>
      <c r="B160" s="13">
        <v>45992</v>
      </c>
      <c r="C160" s="2">
        <f>YEAR(B160)</f>
        <v>2025</v>
      </c>
      <c r="D160" s="2" t="s">
        <v>10381</v>
      </c>
      <c r="E160" s="3">
        <f>F160+G160</f>
        <v>1463100</v>
      </c>
      <c r="F160" s="3">
        <v>1344100</v>
      </c>
      <c r="G160" s="3">
        <v>119000</v>
      </c>
      <c r="H160" s="18">
        <v>2.2999999999999998</v>
      </c>
      <c r="I160" s="3">
        <v>5850</v>
      </c>
      <c r="J160" s="20">
        <f>E160*H160*I160/10000000</f>
        <v>1968.6010499999995</v>
      </c>
      <c r="K160" s="4">
        <v>78</v>
      </c>
      <c r="L160" s="18">
        <v>21</v>
      </c>
      <c r="M160" s="3">
        <v>31</v>
      </c>
      <c r="N160" s="2" t="s">
        <v>10382</v>
      </c>
    </row>
    <row r="161" spans="1:14" x14ac:dyDescent="0.2">
      <c r="A161" s="2" t="s">
        <v>75</v>
      </c>
      <c r="B161" s="13">
        <v>46023</v>
      </c>
      <c r="C161" s="2">
        <f>YEAR(B161)</f>
        <v>2026</v>
      </c>
      <c r="D161" s="2" t="s">
        <v>10381</v>
      </c>
      <c r="E161" s="3">
        <f>F161+G161</f>
        <v>1505700</v>
      </c>
      <c r="F161" s="3">
        <v>1385600</v>
      </c>
      <c r="G161" s="3">
        <v>120100</v>
      </c>
      <c r="H161" s="18">
        <v>2.6</v>
      </c>
      <c r="I161" s="3">
        <v>6150</v>
      </c>
      <c r="J161" s="20">
        <f>E161*H161*I161/10000000</f>
        <v>2407.6143000000002</v>
      </c>
      <c r="K161" s="4">
        <v>64</v>
      </c>
      <c r="L161" s="18">
        <v>21.9</v>
      </c>
      <c r="M161" s="3">
        <v>8</v>
      </c>
      <c r="N161" s="2" t="s">
        <v>172</v>
      </c>
    </row>
    <row r="162" spans="1:14" x14ac:dyDescent="0.2">
      <c r="A162" s="2" t="s">
        <v>75</v>
      </c>
      <c r="B162" s="13">
        <v>46054</v>
      </c>
      <c r="C162" s="2">
        <f>YEAR(B162)</f>
        <v>2026</v>
      </c>
      <c r="D162" s="2" t="s">
        <v>10381</v>
      </c>
      <c r="E162" s="3">
        <f>F162+G162</f>
        <v>1586300</v>
      </c>
      <c r="F162" s="3">
        <v>1468700</v>
      </c>
      <c r="G162" s="3">
        <v>117600</v>
      </c>
      <c r="H162" s="18">
        <v>2.2000000000000002</v>
      </c>
      <c r="I162" s="3">
        <v>5650</v>
      </c>
      <c r="J162" s="20">
        <f>E162*H162*I162/10000000</f>
        <v>1971.7709000000004</v>
      </c>
      <c r="K162" s="4">
        <v>71</v>
      </c>
      <c r="L162" s="18">
        <v>22.1</v>
      </c>
      <c r="M162" s="3">
        <v>16</v>
      </c>
      <c r="N162" s="2" t="s">
        <v>172</v>
      </c>
    </row>
    <row r="163" spans="1:14" x14ac:dyDescent="0.2">
      <c r="A163" s="2" t="s">
        <v>75</v>
      </c>
      <c r="B163" s="13">
        <v>46082</v>
      </c>
      <c r="C163" s="2">
        <f>YEAR(B163)</f>
        <v>2026</v>
      </c>
      <c r="D163" s="2" t="s">
        <v>10381</v>
      </c>
      <c r="E163" s="3">
        <f>F163+G163</f>
        <v>1532900</v>
      </c>
      <c r="F163" s="3">
        <v>1413000</v>
      </c>
      <c r="G163" s="3">
        <v>119900</v>
      </c>
      <c r="H163" s="18">
        <v>2.2999999999999998</v>
      </c>
      <c r="I163" s="3">
        <v>5800</v>
      </c>
      <c r="J163" s="20">
        <f>E163*H163*I163/10000000</f>
        <v>2044.8885999999995</v>
      </c>
      <c r="K163" s="4">
        <v>74</v>
      </c>
      <c r="L163" s="18">
        <v>24.2</v>
      </c>
      <c r="M163" s="3">
        <v>14</v>
      </c>
      <c r="N163" s="2" t="s">
        <v>10384</v>
      </c>
    </row>
    <row r="164" spans="1:14" x14ac:dyDescent="0.2">
      <c r="A164" s="2" t="s">
        <v>75</v>
      </c>
      <c r="B164" s="13">
        <v>46113</v>
      </c>
      <c r="C164" s="2">
        <f>YEAR(B164)</f>
        <v>2026</v>
      </c>
      <c r="D164" s="2" t="s">
        <v>10379</v>
      </c>
      <c r="E164" s="3">
        <f>F164+G164</f>
        <v>1030400</v>
      </c>
      <c r="F164" s="3">
        <v>956000</v>
      </c>
      <c r="G164" s="3">
        <v>74400</v>
      </c>
      <c r="H164" s="18">
        <v>2.4</v>
      </c>
      <c r="I164" s="3">
        <v>5550</v>
      </c>
      <c r="J164" s="20">
        <f>E164*H164*I164/10000000</f>
        <v>1372.4928</v>
      </c>
      <c r="K164" s="4">
        <v>59</v>
      </c>
      <c r="L164" s="18">
        <v>25.7</v>
      </c>
      <c r="M164" s="3">
        <v>11</v>
      </c>
      <c r="N164" s="2" t="s">
        <v>172</v>
      </c>
    </row>
    <row r="165" spans="1:14" x14ac:dyDescent="0.2">
      <c r="A165" s="2" t="s">
        <v>75</v>
      </c>
      <c r="B165" s="13">
        <v>46143</v>
      </c>
      <c r="C165" s="2">
        <f>YEAR(B165)</f>
        <v>2026</v>
      </c>
      <c r="D165" s="2" t="s">
        <v>10379</v>
      </c>
      <c r="E165" s="3">
        <f>F165+G165</f>
        <v>1013100</v>
      </c>
      <c r="F165" s="3">
        <v>925100</v>
      </c>
      <c r="G165" s="3">
        <v>88000</v>
      </c>
      <c r="H165" s="18">
        <v>2.4</v>
      </c>
      <c r="I165" s="3">
        <v>5650</v>
      </c>
      <c r="J165" s="20">
        <f>E165*H165*I165/10000000</f>
        <v>1373.7636</v>
      </c>
      <c r="K165" s="4">
        <v>56</v>
      </c>
      <c r="L165" s="18">
        <v>26.7</v>
      </c>
      <c r="M165" s="3">
        <v>14</v>
      </c>
      <c r="N165" s="2" t="s">
        <v>10385</v>
      </c>
    </row>
    <row r="166" spans="1:14" x14ac:dyDescent="0.2">
      <c r="A166" s="2" t="s">
        <v>75</v>
      </c>
      <c r="B166" s="13">
        <v>46174</v>
      </c>
      <c r="C166" s="2">
        <f>YEAR(B166)</f>
        <v>2026</v>
      </c>
      <c r="D166" s="2" t="s">
        <v>10386</v>
      </c>
      <c r="E166" s="3">
        <f>F166+G166</f>
        <v>649500</v>
      </c>
      <c r="F166" s="3">
        <v>598800</v>
      </c>
      <c r="G166" s="3">
        <v>50700</v>
      </c>
      <c r="H166" s="18">
        <v>2.6</v>
      </c>
      <c r="I166" s="3">
        <v>6300</v>
      </c>
      <c r="J166" s="20">
        <f>E166*H166*I166/10000000</f>
        <v>1063.8810000000001</v>
      </c>
      <c r="K166" s="4">
        <v>27</v>
      </c>
      <c r="L166" s="18">
        <v>26.1</v>
      </c>
      <c r="M166" s="3">
        <v>275</v>
      </c>
      <c r="N166" s="2" t="s">
        <v>10385</v>
      </c>
    </row>
    <row r="167" spans="1:14" x14ac:dyDescent="0.2">
      <c r="A167" s="2" t="s">
        <v>75</v>
      </c>
      <c r="B167" s="13">
        <v>46204</v>
      </c>
      <c r="C167" s="2">
        <f>YEAR(B167)</f>
        <v>2026</v>
      </c>
      <c r="D167" s="2" t="s">
        <v>10386</v>
      </c>
      <c r="E167" s="3">
        <f>F167+G167</f>
        <v>658200</v>
      </c>
      <c r="F167" s="3">
        <v>603900</v>
      </c>
      <c r="G167" s="3">
        <v>54300</v>
      </c>
      <c r="H167" s="18">
        <v>2.2999999999999998</v>
      </c>
      <c r="I167" s="3">
        <v>6300</v>
      </c>
      <c r="J167" s="20">
        <f>E167*H167*I167/10000000</f>
        <v>953.73179999999979</v>
      </c>
      <c r="K167" s="4">
        <v>34</v>
      </c>
      <c r="L167" s="18">
        <v>26</v>
      </c>
      <c r="M167" s="3">
        <v>145</v>
      </c>
      <c r="N167" s="2" t="s">
        <v>172</v>
      </c>
    </row>
    <row r="168" spans="1:14" x14ac:dyDescent="0.2">
      <c r="A168" s="2" t="s">
        <v>75</v>
      </c>
      <c r="B168" s="13">
        <v>46235</v>
      </c>
      <c r="C168" s="2">
        <f>YEAR(B168)</f>
        <v>2026</v>
      </c>
      <c r="D168" s="2" t="s">
        <v>10386</v>
      </c>
      <c r="E168" s="3">
        <f>F168+G168</f>
        <v>632100</v>
      </c>
      <c r="F168" s="3">
        <v>577000</v>
      </c>
      <c r="G168" s="3">
        <v>55100</v>
      </c>
      <c r="H168" s="18">
        <v>2.4</v>
      </c>
      <c r="I168" s="3">
        <v>5750</v>
      </c>
      <c r="J168" s="20">
        <f>E168*H168*I168/10000000</f>
        <v>872.298</v>
      </c>
      <c r="K168" s="4">
        <v>30</v>
      </c>
      <c r="L168" s="18">
        <v>24.7</v>
      </c>
      <c r="M168" s="3">
        <v>251</v>
      </c>
      <c r="N168" s="2" t="s">
        <v>172</v>
      </c>
    </row>
    <row r="169" spans="1:14" x14ac:dyDescent="0.2">
      <c r="A169" s="2" t="s">
        <v>75</v>
      </c>
      <c r="B169" s="13">
        <v>46266</v>
      </c>
      <c r="C169" s="2">
        <f>YEAR(B169)</f>
        <v>2026</v>
      </c>
      <c r="D169" s="2" t="s">
        <v>10386</v>
      </c>
      <c r="E169" s="3">
        <f>F169+G169</f>
        <v>649100</v>
      </c>
      <c r="F169" s="3">
        <v>594700</v>
      </c>
      <c r="G169" s="3">
        <v>54400</v>
      </c>
      <c r="H169" s="18">
        <v>2.5</v>
      </c>
      <c r="I169" s="3">
        <v>5900</v>
      </c>
      <c r="J169" s="20">
        <f>E169*H169*I169/10000000</f>
        <v>957.42250000000001</v>
      </c>
      <c r="K169" s="4">
        <v>23</v>
      </c>
      <c r="L169" s="18">
        <v>23</v>
      </c>
      <c r="M169" s="3">
        <v>215</v>
      </c>
      <c r="N169" s="2" t="s">
        <v>172</v>
      </c>
    </row>
    <row r="170" spans="1:14" x14ac:dyDescent="0.2">
      <c r="A170" s="2" t="s">
        <v>85</v>
      </c>
      <c r="B170" s="13">
        <v>45566</v>
      </c>
      <c r="C170" s="2">
        <f>YEAR(B170)</f>
        <v>2024</v>
      </c>
      <c r="D170" s="2" t="s">
        <v>10381</v>
      </c>
      <c r="E170" s="3">
        <f>F170+G170</f>
        <v>526000</v>
      </c>
      <c r="F170" s="3">
        <v>449300</v>
      </c>
      <c r="G170" s="3">
        <v>76700</v>
      </c>
      <c r="H170" s="18">
        <v>3.2</v>
      </c>
      <c r="I170" s="3">
        <v>4300</v>
      </c>
      <c r="J170" s="20">
        <f>E170*H170*I170/10000000</f>
        <v>723.77599999999995</v>
      </c>
      <c r="K170" s="4">
        <v>71</v>
      </c>
      <c r="L170" s="18">
        <v>25.6</v>
      </c>
      <c r="M170" s="3">
        <v>28</v>
      </c>
      <c r="N170" s="2" t="s">
        <v>10380</v>
      </c>
    </row>
    <row r="171" spans="1:14" x14ac:dyDescent="0.2">
      <c r="A171" s="2" t="s">
        <v>85</v>
      </c>
      <c r="B171" s="13">
        <v>45597</v>
      </c>
      <c r="C171" s="2">
        <f>YEAR(B171)</f>
        <v>2024</v>
      </c>
      <c r="D171" s="2" t="s">
        <v>10381</v>
      </c>
      <c r="E171" s="3">
        <f>F171+G171</f>
        <v>559500</v>
      </c>
      <c r="F171" s="3">
        <v>482200</v>
      </c>
      <c r="G171" s="3">
        <v>77300</v>
      </c>
      <c r="H171" s="18">
        <v>3.1</v>
      </c>
      <c r="I171" s="3">
        <v>4350</v>
      </c>
      <c r="J171" s="20">
        <f>E171*H171*I171/10000000</f>
        <v>754.48575000000005</v>
      </c>
      <c r="K171" s="4">
        <v>78</v>
      </c>
      <c r="L171" s="18">
        <v>26.9</v>
      </c>
      <c r="M171" s="3">
        <v>16</v>
      </c>
      <c r="N171" s="2" t="s">
        <v>10380</v>
      </c>
    </row>
    <row r="172" spans="1:14" x14ac:dyDescent="0.2">
      <c r="A172" s="2" t="s">
        <v>85</v>
      </c>
      <c r="B172" s="13">
        <v>45627</v>
      </c>
      <c r="C172" s="2">
        <f>YEAR(B172)</f>
        <v>2024</v>
      </c>
      <c r="D172" s="2" t="s">
        <v>10381</v>
      </c>
      <c r="E172" s="3">
        <f>F172+G172</f>
        <v>534200</v>
      </c>
      <c r="F172" s="3">
        <v>466200</v>
      </c>
      <c r="G172" s="3">
        <v>68000</v>
      </c>
      <c r="H172" s="18">
        <v>3.4</v>
      </c>
      <c r="I172" s="3">
        <v>4750</v>
      </c>
      <c r="J172" s="20">
        <f>E172*H172*I172/10000000</f>
        <v>862.73299999999995</v>
      </c>
      <c r="K172" s="4">
        <v>78</v>
      </c>
      <c r="L172" s="18">
        <v>24.5</v>
      </c>
      <c r="M172" s="3">
        <v>3</v>
      </c>
      <c r="N172" s="2" t="s">
        <v>10389</v>
      </c>
    </row>
    <row r="173" spans="1:14" x14ac:dyDescent="0.2">
      <c r="A173" s="2" t="s">
        <v>85</v>
      </c>
      <c r="B173" s="13">
        <v>45658</v>
      </c>
      <c r="C173" s="2">
        <f>YEAR(B173)</f>
        <v>2025</v>
      </c>
      <c r="D173" s="2" t="s">
        <v>10381</v>
      </c>
      <c r="E173" s="3">
        <f>F173+G173</f>
        <v>565700</v>
      </c>
      <c r="F173" s="3">
        <v>481500</v>
      </c>
      <c r="G173" s="3">
        <v>84200</v>
      </c>
      <c r="H173" s="18">
        <v>3</v>
      </c>
      <c r="I173" s="3">
        <v>4350</v>
      </c>
      <c r="J173" s="20">
        <f>E173*H173*I173/10000000</f>
        <v>738.23850000000004</v>
      </c>
      <c r="K173" s="4">
        <v>81</v>
      </c>
      <c r="L173" s="18">
        <v>25.9</v>
      </c>
      <c r="M173" s="3">
        <v>31</v>
      </c>
      <c r="N173" s="2" t="s">
        <v>172</v>
      </c>
    </row>
    <row r="174" spans="1:14" x14ac:dyDescent="0.2">
      <c r="A174" s="2" t="s">
        <v>85</v>
      </c>
      <c r="B174" s="13">
        <v>45689</v>
      </c>
      <c r="C174" s="2">
        <f>YEAR(B174)</f>
        <v>2025</v>
      </c>
      <c r="D174" s="2" t="s">
        <v>10381</v>
      </c>
      <c r="E174" s="3">
        <f>F174+G174</f>
        <v>541800</v>
      </c>
      <c r="F174" s="3">
        <v>470700</v>
      </c>
      <c r="G174" s="3">
        <v>71100</v>
      </c>
      <c r="H174" s="18">
        <v>3.3</v>
      </c>
      <c r="I174" s="3">
        <v>4300</v>
      </c>
      <c r="J174" s="20">
        <f>E174*H174*I174/10000000</f>
        <v>768.81420000000003</v>
      </c>
      <c r="K174" s="4">
        <v>80</v>
      </c>
      <c r="L174" s="18">
        <v>26.8</v>
      </c>
      <c r="M174" s="3">
        <v>32</v>
      </c>
      <c r="N174" s="2" t="s">
        <v>172</v>
      </c>
    </row>
    <row r="175" spans="1:14" x14ac:dyDescent="0.2">
      <c r="A175" s="2" t="s">
        <v>85</v>
      </c>
      <c r="B175" s="13">
        <v>45717</v>
      </c>
      <c r="C175" s="2">
        <f>YEAR(B175)</f>
        <v>2025</v>
      </c>
      <c r="D175" s="2" t="s">
        <v>10381</v>
      </c>
      <c r="E175" s="3">
        <f>F175+G175</f>
        <v>580700</v>
      </c>
      <c r="F175" s="3">
        <v>501000</v>
      </c>
      <c r="G175" s="3">
        <v>79700</v>
      </c>
      <c r="H175" s="18">
        <v>3</v>
      </c>
      <c r="I175" s="3">
        <v>4850</v>
      </c>
      <c r="J175" s="20">
        <f>E175*H175*I175/10000000</f>
        <v>844.91849999999999</v>
      </c>
      <c r="K175" s="4">
        <v>68</v>
      </c>
      <c r="L175" s="18">
        <v>27.5</v>
      </c>
      <c r="M175" s="3">
        <v>30</v>
      </c>
      <c r="N175" s="2" t="s">
        <v>10384</v>
      </c>
    </row>
    <row r="176" spans="1:14" x14ac:dyDescent="0.2">
      <c r="A176" s="2" t="s">
        <v>85</v>
      </c>
      <c r="B176" s="13">
        <v>45748</v>
      </c>
      <c r="C176" s="2">
        <f>YEAR(B176)</f>
        <v>2025</v>
      </c>
      <c r="D176" s="2" t="s">
        <v>10379</v>
      </c>
      <c r="E176" s="3">
        <f>F176+G176</f>
        <v>354000</v>
      </c>
      <c r="F176" s="3">
        <v>308900</v>
      </c>
      <c r="G176" s="3">
        <v>45100</v>
      </c>
      <c r="H176" s="18">
        <v>3.4</v>
      </c>
      <c r="I176" s="3">
        <v>4750</v>
      </c>
      <c r="J176" s="20">
        <f>E176*H176*I176/10000000</f>
        <v>571.71</v>
      </c>
      <c r="K176" s="4">
        <v>56</v>
      </c>
      <c r="L176" s="18">
        <v>28.4</v>
      </c>
      <c r="M176" s="3">
        <v>13</v>
      </c>
      <c r="N176" s="2" t="s">
        <v>172</v>
      </c>
    </row>
    <row r="177" spans="1:14" x14ac:dyDescent="0.2">
      <c r="A177" s="2" t="s">
        <v>85</v>
      </c>
      <c r="B177" s="13">
        <v>45778</v>
      </c>
      <c r="C177" s="2">
        <f>YEAR(B177)</f>
        <v>2025</v>
      </c>
      <c r="D177" s="2" t="s">
        <v>10379</v>
      </c>
      <c r="E177" s="3">
        <f>F177+G177</f>
        <v>389200</v>
      </c>
      <c r="F177" s="3">
        <v>338600</v>
      </c>
      <c r="G177" s="3">
        <v>50600</v>
      </c>
      <c r="H177" s="18">
        <v>3.3</v>
      </c>
      <c r="I177" s="3">
        <v>4800</v>
      </c>
      <c r="J177" s="20">
        <f>E177*H177*I177/10000000</f>
        <v>616.49279999999999</v>
      </c>
      <c r="K177" s="4">
        <v>49</v>
      </c>
      <c r="L177" s="18">
        <v>31.1</v>
      </c>
      <c r="M177" s="3">
        <v>39</v>
      </c>
      <c r="N177" s="2" t="s">
        <v>10385</v>
      </c>
    </row>
    <row r="178" spans="1:14" x14ac:dyDescent="0.2">
      <c r="A178" s="2" t="s">
        <v>85</v>
      </c>
      <c r="B178" s="13">
        <v>45809</v>
      </c>
      <c r="C178" s="2">
        <f>YEAR(B178)</f>
        <v>2025</v>
      </c>
      <c r="D178" s="2" t="s">
        <v>10386</v>
      </c>
      <c r="E178" s="3">
        <f>F178+G178</f>
        <v>208400</v>
      </c>
      <c r="F178" s="3">
        <v>177500</v>
      </c>
      <c r="G178" s="3">
        <v>30900</v>
      </c>
      <c r="H178" s="18">
        <v>3.3</v>
      </c>
      <c r="I178" s="3">
        <v>4750</v>
      </c>
      <c r="J178" s="20">
        <f>E178*H178*I178/10000000</f>
        <v>326.66699999999997</v>
      </c>
      <c r="K178" s="4">
        <v>30</v>
      </c>
      <c r="L178" s="18">
        <v>27.7</v>
      </c>
      <c r="M178" s="3">
        <v>468</v>
      </c>
      <c r="N178" s="2" t="s">
        <v>10385</v>
      </c>
    </row>
    <row r="179" spans="1:14" x14ac:dyDescent="0.2">
      <c r="A179" s="2" t="s">
        <v>85</v>
      </c>
      <c r="B179" s="13">
        <v>45839</v>
      </c>
      <c r="C179" s="2">
        <f>YEAR(B179)</f>
        <v>2025</v>
      </c>
      <c r="D179" s="2" t="s">
        <v>10386</v>
      </c>
      <c r="E179" s="3">
        <f>F179+G179</f>
        <v>234200</v>
      </c>
      <c r="F179" s="3">
        <v>199000</v>
      </c>
      <c r="G179" s="3">
        <v>35200</v>
      </c>
      <c r="H179" s="18">
        <v>3.3</v>
      </c>
      <c r="I179" s="3">
        <v>4700</v>
      </c>
      <c r="J179" s="20">
        <f>E179*H179*I179/10000000</f>
        <v>363.24419999999998</v>
      </c>
      <c r="K179" s="4">
        <v>26</v>
      </c>
      <c r="L179" s="18">
        <v>29</v>
      </c>
      <c r="M179" s="3">
        <v>648</v>
      </c>
      <c r="N179" s="2" t="s">
        <v>172</v>
      </c>
    </row>
    <row r="180" spans="1:14" x14ac:dyDescent="0.2">
      <c r="A180" s="2" t="s">
        <v>85</v>
      </c>
      <c r="B180" s="13">
        <v>45870</v>
      </c>
      <c r="C180" s="2">
        <f>YEAR(B180)</f>
        <v>2025</v>
      </c>
      <c r="D180" s="2" t="s">
        <v>10386</v>
      </c>
      <c r="E180" s="3">
        <f>F180+G180</f>
        <v>215800</v>
      </c>
      <c r="F180" s="3">
        <v>187900</v>
      </c>
      <c r="G180" s="3">
        <v>27900</v>
      </c>
      <c r="H180" s="18">
        <v>3</v>
      </c>
      <c r="I180" s="3">
        <v>4900</v>
      </c>
      <c r="J180" s="20">
        <f>E180*H180*I180/10000000</f>
        <v>317.226</v>
      </c>
      <c r="K180" s="4">
        <v>23</v>
      </c>
      <c r="L180" s="18">
        <v>28</v>
      </c>
      <c r="M180" s="3">
        <v>582</v>
      </c>
      <c r="N180" s="2" t="s">
        <v>172</v>
      </c>
    </row>
    <row r="181" spans="1:14" x14ac:dyDescent="0.2">
      <c r="A181" s="2" t="s">
        <v>85</v>
      </c>
      <c r="B181" s="13">
        <v>45901</v>
      </c>
      <c r="C181" s="2">
        <f>YEAR(B181)</f>
        <v>2025</v>
      </c>
      <c r="D181" s="2" t="s">
        <v>10386</v>
      </c>
      <c r="E181" s="3">
        <f>F181+G181</f>
        <v>226000</v>
      </c>
      <c r="F181" s="3">
        <v>196600</v>
      </c>
      <c r="G181" s="3">
        <v>29400</v>
      </c>
      <c r="H181" s="18">
        <v>3.3</v>
      </c>
      <c r="I181" s="3">
        <v>4750</v>
      </c>
      <c r="J181" s="20">
        <f>E181*H181*I181/10000000</f>
        <v>354.255</v>
      </c>
      <c r="K181" s="4">
        <v>43</v>
      </c>
      <c r="L181" s="18">
        <v>28.2</v>
      </c>
      <c r="M181" s="3">
        <v>183</v>
      </c>
      <c r="N181" s="2" t="s">
        <v>172</v>
      </c>
    </row>
    <row r="182" spans="1:14" x14ac:dyDescent="0.2">
      <c r="A182" s="2" t="s">
        <v>85</v>
      </c>
      <c r="B182" s="13">
        <v>45931</v>
      </c>
      <c r="C182" s="2">
        <f>YEAR(B182)</f>
        <v>2025</v>
      </c>
      <c r="D182" s="2" t="s">
        <v>10381</v>
      </c>
      <c r="E182" s="3">
        <f>F182+G182</f>
        <v>539900</v>
      </c>
      <c r="F182" s="3">
        <v>462900</v>
      </c>
      <c r="G182" s="3">
        <v>77000</v>
      </c>
      <c r="H182" s="18">
        <v>3.2</v>
      </c>
      <c r="I182" s="3">
        <v>4800</v>
      </c>
      <c r="J182" s="20">
        <f>E182*H182*I182/10000000</f>
        <v>829.28639999999996</v>
      </c>
      <c r="K182" s="4">
        <v>73</v>
      </c>
      <c r="L182" s="18">
        <v>24.5</v>
      </c>
      <c r="M182" s="3">
        <v>3</v>
      </c>
      <c r="N182" s="2" t="s">
        <v>10380</v>
      </c>
    </row>
    <row r="183" spans="1:14" x14ac:dyDescent="0.2">
      <c r="A183" s="2" t="s">
        <v>85</v>
      </c>
      <c r="B183" s="13">
        <v>45962</v>
      </c>
      <c r="C183" s="2">
        <f>YEAR(B183)</f>
        <v>2025</v>
      </c>
      <c r="D183" s="2" t="s">
        <v>10381</v>
      </c>
      <c r="E183" s="3">
        <f>F183+G183</f>
        <v>599500</v>
      </c>
      <c r="F183" s="3">
        <v>517500</v>
      </c>
      <c r="G183" s="3">
        <v>82000</v>
      </c>
      <c r="H183" s="18">
        <v>3</v>
      </c>
      <c r="I183" s="3">
        <v>4900</v>
      </c>
      <c r="J183" s="20">
        <f>E183*H183*I183/10000000</f>
        <v>881.26499999999999</v>
      </c>
      <c r="K183" s="4">
        <v>80</v>
      </c>
      <c r="L183" s="18">
        <v>25.8</v>
      </c>
      <c r="M183" s="3">
        <v>39</v>
      </c>
      <c r="N183" s="2" t="s">
        <v>10380</v>
      </c>
    </row>
    <row r="184" spans="1:14" x14ac:dyDescent="0.2">
      <c r="A184" s="2" t="s">
        <v>85</v>
      </c>
      <c r="B184" s="13">
        <v>45992</v>
      </c>
      <c r="C184" s="2">
        <f>YEAR(B184)</f>
        <v>2025</v>
      </c>
      <c r="D184" s="2" t="s">
        <v>10381</v>
      </c>
      <c r="E184" s="3">
        <f>F184+G184</f>
        <v>611900</v>
      </c>
      <c r="F184" s="3">
        <v>532500</v>
      </c>
      <c r="G184" s="3">
        <v>79400</v>
      </c>
      <c r="H184" s="18">
        <v>3.4</v>
      </c>
      <c r="I184" s="3">
        <v>4650</v>
      </c>
      <c r="J184" s="20">
        <f>E184*H184*I184/10000000</f>
        <v>967.41390000000001</v>
      </c>
      <c r="K184" s="4">
        <v>76</v>
      </c>
      <c r="L184" s="18">
        <v>25.5</v>
      </c>
      <c r="M184" s="3">
        <v>27</v>
      </c>
      <c r="N184" s="2" t="s">
        <v>10389</v>
      </c>
    </row>
    <row r="185" spans="1:14" x14ac:dyDescent="0.2">
      <c r="A185" s="2" t="s">
        <v>85</v>
      </c>
      <c r="B185" s="13">
        <v>46023</v>
      </c>
      <c r="C185" s="2">
        <f>YEAR(B185)</f>
        <v>2026</v>
      </c>
      <c r="D185" s="2" t="s">
        <v>10381</v>
      </c>
      <c r="E185" s="3">
        <f>F185+G185</f>
        <v>618200</v>
      </c>
      <c r="F185" s="3">
        <v>529100</v>
      </c>
      <c r="G185" s="3">
        <v>89100</v>
      </c>
      <c r="H185" s="18">
        <v>3</v>
      </c>
      <c r="I185" s="3">
        <v>4550</v>
      </c>
      <c r="J185" s="20">
        <f>E185*H185*I185/10000000</f>
        <v>843.84299999999996</v>
      </c>
      <c r="K185" s="4">
        <v>73</v>
      </c>
      <c r="L185" s="18">
        <v>27.1</v>
      </c>
      <c r="M185" s="3">
        <v>4</v>
      </c>
      <c r="N185" s="2" t="s">
        <v>172</v>
      </c>
    </row>
    <row r="186" spans="1:14" x14ac:dyDescent="0.2">
      <c r="A186" s="2" t="s">
        <v>85</v>
      </c>
      <c r="B186" s="13">
        <v>46054</v>
      </c>
      <c r="C186" s="2">
        <f>YEAR(B186)</f>
        <v>2026</v>
      </c>
      <c r="D186" s="2" t="s">
        <v>10381</v>
      </c>
      <c r="E186" s="3">
        <f>F186+G186</f>
        <v>570500</v>
      </c>
      <c r="F186" s="3">
        <v>494900</v>
      </c>
      <c r="G186" s="3">
        <v>75600</v>
      </c>
      <c r="H186" s="18">
        <v>3.2</v>
      </c>
      <c r="I186" s="3">
        <v>4800</v>
      </c>
      <c r="J186" s="20">
        <f>E186*H186*I186/10000000</f>
        <v>876.28800000000001</v>
      </c>
      <c r="K186" s="4">
        <v>76</v>
      </c>
      <c r="L186" s="18">
        <v>26.8</v>
      </c>
      <c r="M186" s="3">
        <v>15</v>
      </c>
      <c r="N186" s="2" t="s">
        <v>172</v>
      </c>
    </row>
    <row r="187" spans="1:14" x14ac:dyDescent="0.2">
      <c r="A187" s="2" t="s">
        <v>85</v>
      </c>
      <c r="B187" s="13">
        <v>46082</v>
      </c>
      <c r="C187" s="2">
        <f>YEAR(B187)</f>
        <v>2026</v>
      </c>
      <c r="D187" s="2" t="s">
        <v>10381</v>
      </c>
      <c r="E187" s="3">
        <f>F187+G187</f>
        <v>581500</v>
      </c>
      <c r="F187" s="3">
        <v>498300</v>
      </c>
      <c r="G187" s="3">
        <v>83200</v>
      </c>
      <c r="H187" s="18">
        <v>3.4</v>
      </c>
      <c r="I187" s="3">
        <v>4900</v>
      </c>
      <c r="J187" s="20">
        <f>E187*H187*I187/10000000</f>
        <v>968.779</v>
      </c>
      <c r="K187" s="4">
        <v>73</v>
      </c>
      <c r="L187" s="18">
        <v>29.2</v>
      </c>
      <c r="M187" s="3">
        <v>17</v>
      </c>
      <c r="N187" s="2" t="s">
        <v>10384</v>
      </c>
    </row>
    <row r="188" spans="1:14" x14ac:dyDescent="0.2">
      <c r="A188" s="2" t="s">
        <v>85</v>
      </c>
      <c r="B188" s="13">
        <v>46113</v>
      </c>
      <c r="C188" s="2">
        <f>YEAR(B188)</f>
        <v>2026</v>
      </c>
      <c r="D188" s="2" t="s">
        <v>10379</v>
      </c>
      <c r="E188" s="3">
        <f>F188+G188</f>
        <v>381000</v>
      </c>
      <c r="F188" s="3">
        <v>323300</v>
      </c>
      <c r="G188" s="3">
        <v>57700</v>
      </c>
      <c r="H188" s="18">
        <v>3.1</v>
      </c>
      <c r="I188" s="3">
        <v>5100</v>
      </c>
      <c r="J188" s="20">
        <f>E188*H188*I188/10000000</f>
        <v>602.36099999999999</v>
      </c>
      <c r="K188" s="4">
        <v>44</v>
      </c>
      <c r="L188" s="18">
        <v>28.6</v>
      </c>
      <c r="M188" s="3">
        <v>11</v>
      </c>
      <c r="N188" s="2" t="s">
        <v>172</v>
      </c>
    </row>
    <row r="189" spans="1:14" x14ac:dyDescent="0.2">
      <c r="A189" s="2" t="s">
        <v>85</v>
      </c>
      <c r="B189" s="13">
        <v>46143</v>
      </c>
      <c r="C189" s="2">
        <f>YEAR(B189)</f>
        <v>2026</v>
      </c>
      <c r="D189" s="2" t="s">
        <v>10379</v>
      </c>
      <c r="E189" s="3">
        <f>F189+G189</f>
        <v>400400</v>
      </c>
      <c r="F189" s="3">
        <v>339000</v>
      </c>
      <c r="G189" s="3">
        <v>61400</v>
      </c>
      <c r="H189" s="18">
        <v>3.3</v>
      </c>
      <c r="I189" s="3">
        <v>5150</v>
      </c>
      <c r="J189" s="20">
        <f>E189*H189*I189/10000000</f>
        <v>680.47979999999995</v>
      </c>
      <c r="K189" s="4">
        <v>53</v>
      </c>
      <c r="L189" s="18">
        <v>29.1</v>
      </c>
      <c r="M189" s="3">
        <v>17</v>
      </c>
      <c r="N189" s="2" t="s">
        <v>10385</v>
      </c>
    </row>
    <row r="190" spans="1:14" x14ac:dyDescent="0.2">
      <c r="A190" s="2" t="s">
        <v>85</v>
      </c>
      <c r="B190" s="13">
        <v>46174</v>
      </c>
      <c r="C190" s="2">
        <f>YEAR(B190)</f>
        <v>2026</v>
      </c>
      <c r="D190" s="2" t="s">
        <v>10386</v>
      </c>
      <c r="E190" s="3">
        <f>F190+G190</f>
        <v>255400</v>
      </c>
      <c r="F190" s="3">
        <v>223000</v>
      </c>
      <c r="G190" s="3">
        <v>32400</v>
      </c>
      <c r="H190" s="18">
        <v>3.4</v>
      </c>
      <c r="I190" s="3">
        <v>4750</v>
      </c>
      <c r="J190" s="20">
        <f>E190*H190*I190/10000000</f>
        <v>412.471</v>
      </c>
      <c r="K190" s="4">
        <v>25</v>
      </c>
      <c r="L190" s="18">
        <v>30.5</v>
      </c>
      <c r="M190" s="3">
        <v>527</v>
      </c>
      <c r="N190" s="2" t="s">
        <v>10385</v>
      </c>
    </row>
    <row r="191" spans="1:14" x14ac:dyDescent="0.2">
      <c r="A191" s="2" t="s">
        <v>85</v>
      </c>
      <c r="B191" s="13">
        <v>46204</v>
      </c>
      <c r="C191" s="2">
        <f>YEAR(B191)</f>
        <v>2026</v>
      </c>
      <c r="D191" s="2" t="s">
        <v>10386</v>
      </c>
      <c r="E191" s="3">
        <f>F191+G191</f>
        <v>242100</v>
      </c>
      <c r="F191" s="3">
        <v>205600</v>
      </c>
      <c r="G191" s="3">
        <v>36500</v>
      </c>
      <c r="H191" s="18">
        <v>3</v>
      </c>
      <c r="I191" s="3">
        <v>5000</v>
      </c>
      <c r="J191" s="20">
        <f>E191*H191*I191/10000000</f>
        <v>363.15</v>
      </c>
      <c r="K191" s="4">
        <v>34</v>
      </c>
      <c r="L191" s="18">
        <v>28.5</v>
      </c>
      <c r="M191" s="3">
        <v>533</v>
      </c>
      <c r="N191" s="2" t="s">
        <v>172</v>
      </c>
    </row>
    <row r="192" spans="1:14" x14ac:dyDescent="0.2">
      <c r="A192" s="2" t="s">
        <v>85</v>
      </c>
      <c r="B192" s="13">
        <v>46235</v>
      </c>
      <c r="C192" s="2">
        <f>YEAR(B192)</f>
        <v>2026</v>
      </c>
      <c r="D192" s="2" t="s">
        <v>10386</v>
      </c>
      <c r="E192" s="3">
        <f>F192+G192</f>
        <v>233800</v>
      </c>
      <c r="F192" s="3">
        <v>198200</v>
      </c>
      <c r="G192" s="3">
        <v>35600</v>
      </c>
      <c r="H192" s="18">
        <v>3.2</v>
      </c>
      <c r="I192" s="3">
        <v>4850</v>
      </c>
      <c r="J192" s="20">
        <f>E192*H192*I192/10000000</f>
        <v>362.85759999999999</v>
      </c>
      <c r="K192" s="4">
        <v>26</v>
      </c>
      <c r="L192" s="18">
        <v>27.9</v>
      </c>
      <c r="M192" s="3">
        <v>667</v>
      </c>
      <c r="N192" s="2" t="s">
        <v>172</v>
      </c>
    </row>
    <row r="193" spans="1:14" x14ac:dyDescent="0.2">
      <c r="A193" s="2" t="s">
        <v>85</v>
      </c>
      <c r="B193" s="13">
        <v>46266</v>
      </c>
      <c r="C193" s="2">
        <f>YEAR(B193)</f>
        <v>2026</v>
      </c>
      <c r="D193" s="2" t="s">
        <v>10386</v>
      </c>
      <c r="E193" s="3">
        <f>F193+G193</f>
        <v>230200</v>
      </c>
      <c r="F193" s="3">
        <v>197800</v>
      </c>
      <c r="G193" s="3">
        <v>32400</v>
      </c>
      <c r="H193" s="18">
        <v>3.2</v>
      </c>
      <c r="I193" s="3">
        <v>5250</v>
      </c>
      <c r="J193" s="20">
        <f>E193*H193*I193/10000000</f>
        <v>386.73599999999999</v>
      </c>
      <c r="K193" s="4">
        <v>29</v>
      </c>
      <c r="L193" s="18">
        <v>27.7</v>
      </c>
      <c r="M193" s="3">
        <v>218</v>
      </c>
      <c r="N193" s="2" t="s">
        <v>172</v>
      </c>
    </row>
    <row r="194" spans="1:14" x14ac:dyDescent="0.2">
      <c r="A194" s="2" t="s">
        <v>95</v>
      </c>
      <c r="B194" s="13">
        <v>45566</v>
      </c>
      <c r="C194" s="2">
        <f>YEAR(B194)</f>
        <v>2024</v>
      </c>
      <c r="D194" s="2" t="s">
        <v>10379</v>
      </c>
      <c r="E194" s="3">
        <f>F194+G194</f>
        <v>285400</v>
      </c>
      <c r="F194" s="3">
        <v>276400</v>
      </c>
      <c r="G194" s="3">
        <v>9000</v>
      </c>
      <c r="H194" s="18">
        <v>3.2</v>
      </c>
      <c r="I194" s="3">
        <v>4100</v>
      </c>
      <c r="J194" s="20">
        <f>E194*H194*I194/10000000</f>
        <v>374.44479999999999</v>
      </c>
      <c r="K194" s="4">
        <v>51</v>
      </c>
      <c r="L194" s="18">
        <v>10.5</v>
      </c>
      <c r="M194" s="3">
        <v>28</v>
      </c>
      <c r="N194" s="2" t="s">
        <v>10380</v>
      </c>
    </row>
    <row r="195" spans="1:14" x14ac:dyDescent="0.2">
      <c r="A195" s="2" t="s">
        <v>95</v>
      </c>
      <c r="B195" s="13">
        <v>45597</v>
      </c>
      <c r="C195" s="2">
        <f>YEAR(B195)</f>
        <v>2024</v>
      </c>
      <c r="D195" s="2" t="s">
        <v>10379</v>
      </c>
      <c r="E195" s="3">
        <f>F195+G195</f>
        <v>313600</v>
      </c>
      <c r="F195" s="3">
        <v>303500</v>
      </c>
      <c r="G195" s="3">
        <v>10100</v>
      </c>
      <c r="H195" s="18">
        <v>2.8</v>
      </c>
      <c r="I195" s="3">
        <v>3850</v>
      </c>
      <c r="J195" s="20">
        <f>E195*H195*I195/10000000</f>
        <v>338.06079999999997</v>
      </c>
      <c r="K195" s="4">
        <v>51</v>
      </c>
      <c r="L195" s="18">
        <v>7.2</v>
      </c>
      <c r="M195" s="3">
        <v>3</v>
      </c>
      <c r="N195" s="2" t="s">
        <v>10380</v>
      </c>
    </row>
    <row r="196" spans="1:14" x14ac:dyDescent="0.2">
      <c r="A196" s="2" t="s">
        <v>95</v>
      </c>
      <c r="B196" s="13">
        <v>45627</v>
      </c>
      <c r="C196" s="2">
        <f>YEAR(B196)</f>
        <v>2024</v>
      </c>
      <c r="D196" s="2" t="s">
        <v>10381</v>
      </c>
      <c r="E196" s="3">
        <f>F196+G196</f>
        <v>484400</v>
      </c>
      <c r="F196" s="3">
        <v>469900</v>
      </c>
      <c r="G196" s="3">
        <v>14500</v>
      </c>
      <c r="H196" s="18">
        <v>2.8</v>
      </c>
      <c r="I196" s="3">
        <v>3850</v>
      </c>
      <c r="J196" s="20">
        <f>E196*H196*I196/10000000</f>
        <v>522.18320000000006</v>
      </c>
      <c r="K196" s="4">
        <v>83</v>
      </c>
      <c r="L196" s="18">
        <v>6</v>
      </c>
      <c r="M196" s="3">
        <v>21</v>
      </c>
      <c r="N196" s="2" t="s">
        <v>10390</v>
      </c>
    </row>
    <row r="197" spans="1:14" x14ac:dyDescent="0.2">
      <c r="A197" s="2" t="s">
        <v>95</v>
      </c>
      <c r="B197" s="13">
        <v>45658</v>
      </c>
      <c r="C197" s="2">
        <f>YEAR(B197)</f>
        <v>2025</v>
      </c>
      <c r="D197" s="2" t="s">
        <v>10379</v>
      </c>
      <c r="E197" s="3">
        <f>F197+G197</f>
        <v>294600</v>
      </c>
      <c r="F197" s="3">
        <v>286500</v>
      </c>
      <c r="G197" s="3">
        <v>8100</v>
      </c>
      <c r="H197" s="18">
        <v>2.9</v>
      </c>
      <c r="I197" s="3">
        <v>4150</v>
      </c>
      <c r="J197" s="20">
        <f>E197*H197*I197/10000000</f>
        <v>354.55110000000002</v>
      </c>
      <c r="K197" s="4">
        <v>46</v>
      </c>
      <c r="L197" s="18">
        <v>6.5</v>
      </c>
      <c r="M197" s="3">
        <v>36</v>
      </c>
      <c r="N197" s="2" t="s">
        <v>172</v>
      </c>
    </row>
    <row r="198" spans="1:14" x14ac:dyDescent="0.2">
      <c r="A198" s="2" t="s">
        <v>95</v>
      </c>
      <c r="B198" s="13">
        <v>45689</v>
      </c>
      <c r="C198" s="2">
        <f>YEAR(B198)</f>
        <v>2025</v>
      </c>
      <c r="D198" s="2" t="s">
        <v>10379</v>
      </c>
      <c r="E198" s="3">
        <f>F198+G198</f>
        <v>300400</v>
      </c>
      <c r="F198" s="3">
        <v>291600</v>
      </c>
      <c r="G198" s="3">
        <v>8800</v>
      </c>
      <c r="H198" s="18">
        <v>2.8</v>
      </c>
      <c r="I198" s="3">
        <v>4050</v>
      </c>
      <c r="J198" s="20">
        <f>E198*H198*I198/10000000</f>
        <v>340.65359999999998</v>
      </c>
      <c r="K198" s="4">
        <v>52</v>
      </c>
      <c r="L198" s="18">
        <v>9.1</v>
      </c>
      <c r="M198" s="3">
        <v>2</v>
      </c>
      <c r="N198" s="2" t="s">
        <v>172</v>
      </c>
    </row>
    <row r="199" spans="1:14" x14ac:dyDescent="0.2">
      <c r="A199" s="2" t="s">
        <v>95</v>
      </c>
      <c r="B199" s="13">
        <v>45717</v>
      </c>
      <c r="C199" s="2">
        <f>YEAR(B199)</f>
        <v>2025</v>
      </c>
      <c r="D199" s="2" t="s">
        <v>10379</v>
      </c>
      <c r="E199" s="3">
        <f>F199+G199</f>
        <v>310300</v>
      </c>
      <c r="F199" s="3">
        <v>300700</v>
      </c>
      <c r="G199" s="3">
        <v>9600</v>
      </c>
      <c r="H199" s="18">
        <v>2.8</v>
      </c>
      <c r="I199" s="3">
        <v>4350</v>
      </c>
      <c r="J199" s="20">
        <f>E199*H199*I199/10000000</f>
        <v>377.94540000000001</v>
      </c>
      <c r="K199" s="4">
        <v>48</v>
      </c>
      <c r="L199" s="18">
        <v>14.6</v>
      </c>
      <c r="M199" s="3">
        <v>20</v>
      </c>
      <c r="N199" s="2" t="s">
        <v>10384</v>
      </c>
    </row>
    <row r="200" spans="1:14" x14ac:dyDescent="0.2">
      <c r="A200" s="2" t="s">
        <v>95</v>
      </c>
      <c r="B200" s="13">
        <v>45748</v>
      </c>
      <c r="C200" s="2">
        <f>YEAR(B200)</f>
        <v>2025</v>
      </c>
      <c r="D200" s="2" t="s">
        <v>10381</v>
      </c>
      <c r="E200" s="3">
        <f>F200+G200</f>
        <v>459000</v>
      </c>
      <c r="F200" s="3">
        <v>446000</v>
      </c>
      <c r="G200" s="3">
        <v>13000</v>
      </c>
      <c r="H200" s="18">
        <v>2.8</v>
      </c>
      <c r="I200" s="3">
        <v>4150</v>
      </c>
      <c r="J200" s="20">
        <f>E200*H200*I200/10000000</f>
        <v>533.35799999999995</v>
      </c>
      <c r="K200" s="4">
        <v>65</v>
      </c>
      <c r="L200" s="18">
        <v>19.399999999999999</v>
      </c>
      <c r="M200" s="3">
        <v>33</v>
      </c>
      <c r="N200" s="2" t="s">
        <v>172</v>
      </c>
    </row>
    <row r="201" spans="1:14" x14ac:dyDescent="0.2">
      <c r="A201" s="2" t="s">
        <v>95</v>
      </c>
      <c r="B201" s="13">
        <v>45778</v>
      </c>
      <c r="C201" s="2">
        <f>YEAR(B201)</f>
        <v>2025</v>
      </c>
      <c r="D201" s="2" t="s">
        <v>10381</v>
      </c>
      <c r="E201" s="3">
        <f>F201+G201</f>
        <v>482800</v>
      </c>
      <c r="F201" s="3">
        <v>467000</v>
      </c>
      <c r="G201" s="3">
        <v>15800</v>
      </c>
      <c r="H201" s="18">
        <v>2.8</v>
      </c>
      <c r="I201" s="3">
        <v>4000</v>
      </c>
      <c r="J201" s="20">
        <f>E201*H201*I201/10000000</f>
        <v>540.73599999999999</v>
      </c>
      <c r="K201" s="4">
        <v>83</v>
      </c>
      <c r="L201" s="18">
        <v>21</v>
      </c>
      <c r="M201" s="3">
        <v>14</v>
      </c>
      <c r="N201" s="2" t="s">
        <v>10385</v>
      </c>
    </row>
    <row r="202" spans="1:14" x14ac:dyDescent="0.2">
      <c r="A202" s="2" t="s">
        <v>95</v>
      </c>
      <c r="B202" s="13">
        <v>45809</v>
      </c>
      <c r="C202" s="2">
        <f>YEAR(B202)</f>
        <v>2025</v>
      </c>
      <c r="D202" s="2" t="s">
        <v>10381</v>
      </c>
      <c r="E202" s="3">
        <f>F202+G202</f>
        <v>483300</v>
      </c>
      <c r="F202" s="3">
        <v>467800</v>
      </c>
      <c r="G202" s="3">
        <v>15500</v>
      </c>
      <c r="H202" s="18">
        <v>3</v>
      </c>
      <c r="I202" s="3">
        <v>3900</v>
      </c>
      <c r="J202" s="20">
        <f>E202*H202*I202/10000000</f>
        <v>565.46100000000001</v>
      </c>
      <c r="K202" s="4">
        <v>77</v>
      </c>
      <c r="L202" s="18">
        <v>22</v>
      </c>
      <c r="M202" s="3">
        <v>182</v>
      </c>
      <c r="N202" s="2" t="s">
        <v>10385</v>
      </c>
    </row>
    <row r="203" spans="1:14" x14ac:dyDescent="0.2">
      <c r="A203" s="2" t="s">
        <v>95</v>
      </c>
      <c r="B203" s="13">
        <v>45839</v>
      </c>
      <c r="C203" s="2">
        <f>YEAR(B203)</f>
        <v>2025</v>
      </c>
      <c r="D203" s="2" t="s">
        <v>10386</v>
      </c>
      <c r="E203" s="3">
        <f>F203+G203</f>
        <v>183300</v>
      </c>
      <c r="F203" s="3">
        <v>177800</v>
      </c>
      <c r="G203" s="3">
        <v>5500</v>
      </c>
      <c r="H203" s="18">
        <v>2.9</v>
      </c>
      <c r="I203" s="3">
        <v>3900</v>
      </c>
      <c r="J203" s="20">
        <f>E203*H203*I203/10000000</f>
        <v>207.31229999999999</v>
      </c>
      <c r="K203" s="4">
        <v>25</v>
      </c>
      <c r="L203" s="18">
        <v>21.6</v>
      </c>
      <c r="M203" s="3">
        <v>241</v>
      </c>
      <c r="N203" s="2" t="s">
        <v>172</v>
      </c>
    </row>
    <row r="204" spans="1:14" x14ac:dyDescent="0.2">
      <c r="A204" s="2" t="s">
        <v>95</v>
      </c>
      <c r="B204" s="13">
        <v>45870</v>
      </c>
      <c r="C204" s="2">
        <f>YEAR(B204)</f>
        <v>2025</v>
      </c>
      <c r="D204" s="2" t="s">
        <v>10386</v>
      </c>
      <c r="E204" s="3">
        <f>F204+G204</f>
        <v>187200</v>
      </c>
      <c r="F204" s="3">
        <v>181900</v>
      </c>
      <c r="G204" s="3">
        <v>5300</v>
      </c>
      <c r="H204" s="18">
        <v>2.9</v>
      </c>
      <c r="I204" s="3">
        <v>4450</v>
      </c>
      <c r="J204" s="20">
        <f>E204*H204*I204/10000000</f>
        <v>241.58160000000001</v>
      </c>
      <c r="K204" s="4">
        <v>32</v>
      </c>
      <c r="L204" s="18">
        <v>18.399999999999999</v>
      </c>
      <c r="M204" s="3">
        <v>204</v>
      </c>
      <c r="N204" s="2" t="s">
        <v>172</v>
      </c>
    </row>
    <row r="205" spans="1:14" x14ac:dyDescent="0.2">
      <c r="A205" s="2" t="s">
        <v>95</v>
      </c>
      <c r="B205" s="13">
        <v>45901</v>
      </c>
      <c r="C205" s="2">
        <f>YEAR(B205)</f>
        <v>2025</v>
      </c>
      <c r="D205" s="2" t="s">
        <v>10386</v>
      </c>
      <c r="E205" s="3">
        <f>F205+G205</f>
        <v>187800</v>
      </c>
      <c r="F205" s="3">
        <v>182200</v>
      </c>
      <c r="G205" s="3">
        <v>5600</v>
      </c>
      <c r="H205" s="18">
        <v>3</v>
      </c>
      <c r="I205" s="3">
        <v>3900</v>
      </c>
      <c r="J205" s="20">
        <f>E205*H205*I205/10000000</f>
        <v>219.726</v>
      </c>
      <c r="K205" s="4">
        <v>22</v>
      </c>
      <c r="L205" s="18">
        <v>14.1</v>
      </c>
      <c r="M205" s="3">
        <v>153</v>
      </c>
      <c r="N205" s="2" t="s">
        <v>172</v>
      </c>
    </row>
    <row r="206" spans="1:14" x14ac:dyDescent="0.2">
      <c r="A206" s="2" t="s">
        <v>95</v>
      </c>
      <c r="B206" s="13">
        <v>45931</v>
      </c>
      <c r="C206" s="2">
        <f>YEAR(B206)</f>
        <v>2025</v>
      </c>
      <c r="D206" s="2" t="s">
        <v>10379</v>
      </c>
      <c r="E206" s="3">
        <f>F206+G206</f>
        <v>314800</v>
      </c>
      <c r="F206" s="3">
        <v>305500</v>
      </c>
      <c r="G206" s="3">
        <v>9300</v>
      </c>
      <c r="H206" s="18">
        <v>3</v>
      </c>
      <c r="I206" s="3">
        <v>4450</v>
      </c>
      <c r="J206" s="20">
        <f>E206*H206*I206/10000000</f>
        <v>420.25799999999998</v>
      </c>
      <c r="K206" s="4">
        <v>42</v>
      </c>
      <c r="L206" s="18">
        <v>11.2</v>
      </c>
      <c r="M206" s="3">
        <v>9</v>
      </c>
      <c r="N206" s="2" t="s">
        <v>10380</v>
      </c>
    </row>
    <row r="207" spans="1:14" x14ac:dyDescent="0.2">
      <c r="A207" s="2" t="s">
        <v>95</v>
      </c>
      <c r="B207" s="13">
        <v>45962</v>
      </c>
      <c r="C207" s="2">
        <f>YEAR(B207)</f>
        <v>2025</v>
      </c>
      <c r="D207" s="2" t="s">
        <v>10379</v>
      </c>
      <c r="E207" s="3">
        <f>F207+G207</f>
        <v>323500</v>
      </c>
      <c r="F207" s="3">
        <v>314500</v>
      </c>
      <c r="G207" s="3">
        <v>9000</v>
      </c>
      <c r="H207" s="18">
        <v>2.9</v>
      </c>
      <c r="I207" s="3">
        <v>4500</v>
      </c>
      <c r="J207" s="20">
        <f>E207*H207*I207/10000000</f>
        <v>422.16750000000002</v>
      </c>
      <c r="K207" s="4">
        <v>48</v>
      </c>
      <c r="L207" s="18">
        <v>8</v>
      </c>
      <c r="M207" s="3">
        <v>28</v>
      </c>
      <c r="N207" s="2" t="s">
        <v>10380</v>
      </c>
    </row>
    <row r="208" spans="1:14" x14ac:dyDescent="0.2">
      <c r="A208" s="2" t="s">
        <v>95</v>
      </c>
      <c r="B208" s="13">
        <v>45992</v>
      </c>
      <c r="C208" s="2">
        <f>YEAR(B208)</f>
        <v>2025</v>
      </c>
      <c r="D208" s="2" t="s">
        <v>10381</v>
      </c>
      <c r="E208" s="3">
        <f>F208+G208</f>
        <v>523400</v>
      </c>
      <c r="F208" s="3">
        <v>506500</v>
      </c>
      <c r="G208" s="3">
        <v>16900</v>
      </c>
      <c r="H208" s="18">
        <v>3.1</v>
      </c>
      <c r="I208" s="3">
        <v>4200</v>
      </c>
      <c r="J208" s="20">
        <f>E208*H208*I208/10000000</f>
        <v>681.46680000000003</v>
      </c>
      <c r="K208" s="4">
        <v>77</v>
      </c>
      <c r="L208" s="18">
        <v>4.5</v>
      </c>
      <c r="M208" s="3">
        <v>29</v>
      </c>
      <c r="N208" s="2" t="s">
        <v>10390</v>
      </c>
    </row>
    <row r="209" spans="1:14" x14ac:dyDescent="0.2">
      <c r="A209" s="2" t="s">
        <v>95</v>
      </c>
      <c r="B209" s="13">
        <v>46023</v>
      </c>
      <c r="C209" s="2">
        <f>YEAR(B209)</f>
        <v>2026</v>
      </c>
      <c r="D209" s="2" t="s">
        <v>10379</v>
      </c>
      <c r="E209" s="3">
        <f>F209+G209</f>
        <v>323200</v>
      </c>
      <c r="F209" s="3">
        <v>313000</v>
      </c>
      <c r="G209" s="3">
        <v>10200</v>
      </c>
      <c r="H209" s="18">
        <v>3.1</v>
      </c>
      <c r="I209" s="3">
        <v>4400</v>
      </c>
      <c r="J209" s="20">
        <f>E209*H209*I209/10000000</f>
        <v>440.84480000000002</v>
      </c>
      <c r="K209" s="4">
        <v>45</v>
      </c>
      <c r="L209" s="18">
        <v>7.2</v>
      </c>
      <c r="M209" s="3">
        <v>21</v>
      </c>
      <c r="N209" s="2" t="s">
        <v>172</v>
      </c>
    </row>
    <row r="210" spans="1:14" x14ac:dyDescent="0.2">
      <c r="A210" s="2" t="s">
        <v>95</v>
      </c>
      <c r="B210" s="13">
        <v>46054</v>
      </c>
      <c r="C210" s="2">
        <f>YEAR(B210)</f>
        <v>2026</v>
      </c>
      <c r="D210" s="2" t="s">
        <v>10379</v>
      </c>
      <c r="E210" s="3">
        <f>F210+G210</f>
        <v>339700</v>
      </c>
      <c r="F210" s="3">
        <v>328500</v>
      </c>
      <c r="G210" s="3">
        <v>11200</v>
      </c>
      <c r="H210" s="18">
        <v>3.1</v>
      </c>
      <c r="I210" s="3">
        <v>4450</v>
      </c>
      <c r="J210" s="20">
        <f>E210*H210*I210/10000000</f>
        <v>468.61615</v>
      </c>
      <c r="K210" s="4">
        <v>54</v>
      </c>
      <c r="L210" s="18">
        <v>10</v>
      </c>
      <c r="M210" s="3">
        <v>28</v>
      </c>
      <c r="N210" s="2" t="s">
        <v>172</v>
      </c>
    </row>
    <row r="211" spans="1:14" x14ac:dyDescent="0.2">
      <c r="A211" s="2" t="s">
        <v>95</v>
      </c>
      <c r="B211" s="13">
        <v>46082</v>
      </c>
      <c r="C211" s="2">
        <f>YEAR(B211)</f>
        <v>2026</v>
      </c>
      <c r="D211" s="2" t="s">
        <v>10379</v>
      </c>
      <c r="E211" s="3">
        <f>F211+G211</f>
        <v>358100</v>
      </c>
      <c r="F211" s="3">
        <v>348200</v>
      </c>
      <c r="G211" s="3">
        <v>9900</v>
      </c>
      <c r="H211" s="18">
        <v>3.1</v>
      </c>
      <c r="I211" s="3">
        <v>4550</v>
      </c>
      <c r="J211" s="20">
        <f>E211*H211*I211/10000000</f>
        <v>505.10005000000001</v>
      </c>
      <c r="K211" s="4">
        <v>57</v>
      </c>
      <c r="L211" s="18">
        <v>14.2</v>
      </c>
      <c r="M211" s="3">
        <v>0</v>
      </c>
      <c r="N211" s="2" t="s">
        <v>10384</v>
      </c>
    </row>
    <row r="212" spans="1:14" x14ac:dyDescent="0.2">
      <c r="A212" s="2" t="s">
        <v>95</v>
      </c>
      <c r="B212" s="13">
        <v>46113</v>
      </c>
      <c r="C212" s="2">
        <f>YEAR(B212)</f>
        <v>2026</v>
      </c>
      <c r="D212" s="2" t="s">
        <v>10381</v>
      </c>
      <c r="E212" s="3">
        <f>F212+G212</f>
        <v>483000</v>
      </c>
      <c r="F212" s="3">
        <v>468400</v>
      </c>
      <c r="G212" s="3">
        <v>14600</v>
      </c>
      <c r="H212" s="18">
        <v>2.9</v>
      </c>
      <c r="I212" s="3">
        <v>4150</v>
      </c>
      <c r="J212" s="20">
        <f>E212*H212*I212/10000000</f>
        <v>581.29049999999995</v>
      </c>
      <c r="K212" s="4">
        <v>73</v>
      </c>
      <c r="L212" s="18">
        <v>16.399999999999999</v>
      </c>
      <c r="M212" s="3">
        <v>24</v>
      </c>
      <c r="N212" s="2" t="s">
        <v>172</v>
      </c>
    </row>
    <row r="213" spans="1:14" x14ac:dyDescent="0.2">
      <c r="A213" s="2" t="s">
        <v>95</v>
      </c>
      <c r="B213" s="13">
        <v>46143</v>
      </c>
      <c r="C213" s="2">
        <f>YEAR(B213)</f>
        <v>2026</v>
      </c>
      <c r="D213" s="2" t="s">
        <v>10381</v>
      </c>
      <c r="E213" s="3">
        <f>F213+G213</f>
        <v>501600</v>
      </c>
      <c r="F213" s="3">
        <v>485100</v>
      </c>
      <c r="G213" s="3">
        <v>16500</v>
      </c>
      <c r="H213" s="18">
        <v>2.8</v>
      </c>
      <c r="I213" s="3">
        <v>4500</v>
      </c>
      <c r="J213" s="20">
        <f>E213*H213*I213/10000000</f>
        <v>632.01599999999996</v>
      </c>
      <c r="K213" s="4">
        <v>78</v>
      </c>
      <c r="L213" s="18">
        <v>22.4</v>
      </c>
      <c r="M213" s="3">
        <v>35</v>
      </c>
      <c r="N213" s="2" t="s">
        <v>10385</v>
      </c>
    </row>
    <row r="214" spans="1:14" x14ac:dyDescent="0.2">
      <c r="A214" s="2" t="s">
        <v>95</v>
      </c>
      <c r="B214" s="13">
        <v>46174</v>
      </c>
      <c r="C214" s="2">
        <f>YEAR(B214)</f>
        <v>2026</v>
      </c>
      <c r="D214" s="2" t="s">
        <v>10381</v>
      </c>
      <c r="E214" s="3">
        <f>F214+G214</f>
        <v>517200</v>
      </c>
      <c r="F214" s="3">
        <v>502100</v>
      </c>
      <c r="G214" s="3">
        <v>15100</v>
      </c>
      <c r="H214" s="18">
        <v>2.8</v>
      </c>
      <c r="I214" s="3">
        <v>4250</v>
      </c>
      <c r="J214" s="20">
        <f>E214*H214*I214/10000000</f>
        <v>615.46799999999996</v>
      </c>
      <c r="K214" s="4">
        <v>67</v>
      </c>
      <c r="L214" s="18">
        <v>22.4</v>
      </c>
      <c r="M214" s="3">
        <v>126</v>
      </c>
      <c r="N214" s="2" t="s">
        <v>10385</v>
      </c>
    </row>
    <row r="215" spans="1:14" x14ac:dyDescent="0.2">
      <c r="A215" s="2" t="s">
        <v>95</v>
      </c>
      <c r="B215" s="13">
        <v>46204</v>
      </c>
      <c r="C215" s="2">
        <f>YEAR(B215)</f>
        <v>2026</v>
      </c>
      <c r="D215" s="2" t="s">
        <v>10386</v>
      </c>
      <c r="E215" s="3">
        <f>F215+G215</f>
        <v>213500</v>
      </c>
      <c r="F215" s="3">
        <v>206800</v>
      </c>
      <c r="G215" s="3">
        <v>6700</v>
      </c>
      <c r="H215" s="18">
        <v>3.1</v>
      </c>
      <c r="I215" s="3">
        <v>4250</v>
      </c>
      <c r="J215" s="20">
        <f>E215*H215*I215/10000000</f>
        <v>281.28625</v>
      </c>
      <c r="K215" s="4">
        <v>27</v>
      </c>
      <c r="L215" s="18">
        <v>22.6</v>
      </c>
      <c r="M215" s="3">
        <v>213</v>
      </c>
      <c r="N215" s="2" t="s">
        <v>172</v>
      </c>
    </row>
    <row r="216" spans="1:14" x14ac:dyDescent="0.2">
      <c r="A216" s="2" t="s">
        <v>95</v>
      </c>
      <c r="B216" s="13">
        <v>46235</v>
      </c>
      <c r="C216" s="2">
        <f>YEAR(B216)</f>
        <v>2026</v>
      </c>
      <c r="D216" s="2" t="s">
        <v>10386</v>
      </c>
      <c r="E216" s="3">
        <f>F216+G216</f>
        <v>217500</v>
      </c>
      <c r="F216" s="3">
        <v>211300</v>
      </c>
      <c r="G216" s="3">
        <v>6200</v>
      </c>
      <c r="H216" s="18">
        <v>3.1</v>
      </c>
      <c r="I216" s="3">
        <v>4400</v>
      </c>
      <c r="J216" s="20">
        <f>E216*H216*I216/10000000</f>
        <v>296.67</v>
      </c>
      <c r="K216" s="4">
        <v>25</v>
      </c>
      <c r="L216" s="18">
        <v>19.8</v>
      </c>
      <c r="M216" s="3">
        <v>199</v>
      </c>
      <c r="N216" s="2" t="s">
        <v>172</v>
      </c>
    </row>
    <row r="217" spans="1:14" x14ac:dyDescent="0.2">
      <c r="A217" s="2" t="s">
        <v>95</v>
      </c>
      <c r="B217" s="13">
        <v>46266</v>
      </c>
      <c r="C217" s="2">
        <f>YEAR(B217)</f>
        <v>2026</v>
      </c>
      <c r="D217" s="2" t="s">
        <v>10386</v>
      </c>
      <c r="E217" s="3">
        <f>F217+G217</f>
        <v>213900</v>
      </c>
      <c r="F217" s="3">
        <v>207800</v>
      </c>
      <c r="G217" s="3">
        <v>6100</v>
      </c>
      <c r="H217" s="18">
        <v>3.1</v>
      </c>
      <c r="I217" s="3">
        <v>4650</v>
      </c>
      <c r="J217" s="20">
        <f>E217*H217*I217/10000000</f>
        <v>308.33685000000003</v>
      </c>
      <c r="K217" s="4">
        <v>33</v>
      </c>
      <c r="L217" s="18">
        <v>13.6</v>
      </c>
      <c r="M217" s="3">
        <v>161</v>
      </c>
      <c r="N217" s="2" t="s">
        <v>172</v>
      </c>
    </row>
    <row r="218" spans="1:14" x14ac:dyDescent="0.2">
      <c r="A218" s="2" t="s">
        <v>105</v>
      </c>
      <c r="B218" s="13">
        <v>45566</v>
      </c>
      <c r="C218" s="2">
        <f>YEAR(B218)</f>
        <v>2024</v>
      </c>
      <c r="D218" s="2" t="s">
        <v>10379</v>
      </c>
      <c r="E218" s="3">
        <f>F218+G218</f>
        <v>262300</v>
      </c>
      <c r="F218" s="3">
        <v>251800</v>
      </c>
      <c r="G218" s="3">
        <v>10500</v>
      </c>
      <c r="H218" s="18">
        <v>3.5</v>
      </c>
      <c r="I218" s="3">
        <v>3750</v>
      </c>
      <c r="J218" s="20">
        <f>E218*H218*I218/10000000</f>
        <v>344.26875000000001</v>
      </c>
      <c r="K218" s="4">
        <v>42</v>
      </c>
      <c r="L218" s="18">
        <v>6.4</v>
      </c>
      <c r="M218" s="3">
        <v>20</v>
      </c>
      <c r="N218" s="2" t="s">
        <v>10380</v>
      </c>
    </row>
    <row r="219" spans="1:14" x14ac:dyDescent="0.2">
      <c r="A219" s="2" t="s">
        <v>105</v>
      </c>
      <c r="B219" s="13">
        <v>45597</v>
      </c>
      <c r="C219" s="2">
        <f>YEAR(B219)</f>
        <v>2024</v>
      </c>
      <c r="D219" s="2" t="s">
        <v>10379</v>
      </c>
      <c r="E219" s="3">
        <f>F219+G219</f>
        <v>262700</v>
      </c>
      <c r="F219" s="3">
        <v>252700</v>
      </c>
      <c r="G219" s="3">
        <v>10000</v>
      </c>
      <c r="H219" s="18">
        <v>3.7</v>
      </c>
      <c r="I219" s="3">
        <v>3750</v>
      </c>
      <c r="J219" s="20">
        <f>E219*H219*I219/10000000</f>
        <v>364.49624999999997</v>
      </c>
      <c r="K219" s="4">
        <v>47</v>
      </c>
      <c r="L219" s="18">
        <v>2.9</v>
      </c>
      <c r="M219" s="3">
        <v>1</v>
      </c>
      <c r="N219" s="2" t="s">
        <v>10380</v>
      </c>
    </row>
    <row r="220" spans="1:14" x14ac:dyDescent="0.2">
      <c r="A220" s="2" t="s">
        <v>105</v>
      </c>
      <c r="B220" s="13">
        <v>45627</v>
      </c>
      <c r="C220" s="2">
        <f>YEAR(B220)</f>
        <v>2024</v>
      </c>
      <c r="D220" s="2" t="s">
        <v>10381</v>
      </c>
      <c r="E220" s="3">
        <f>F220+G220</f>
        <v>414700</v>
      </c>
      <c r="F220" s="3">
        <v>396800</v>
      </c>
      <c r="G220" s="3">
        <v>17900</v>
      </c>
      <c r="H220" s="18">
        <v>3.3</v>
      </c>
      <c r="I220" s="3">
        <v>3900</v>
      </c>
      <c r="J220" s="20">
        <f>E220*H220*I220/10000000</f>
        <v>533.71889999999996</v>
      </c>
      <c r="K220" s="4">
        <v>75</v>
      </c>
      <c r="L220" s="18">
        <v>0.5</v>
      </c>
      <c r="M220" s="3">
        <v>28</v>
      </c>
      <c r="N220" s="2" t="s">
        <v>10390</v>
      </c>
    </row>
    <row r="221" spans="1:14" x14ac:dyDescent="0.2">
      <c r="A221" s="2" t="s">
        <v>105</v>
      </c>
      <c r="B221" s="13">
        <v>45658</v>
      </c>
      <c r="C221" s="2">
        <f>YEAR(B221)</f>
        <v>2025</v>
      </c>
      <c r="D221" s="2" t="s">
        <v>10381</v>
      </c>
      <c r="E221" s="3">
        <f>F221+G221</f>
        <v>399900</v>
      </c>
      <c r="F221" s="3">
        <v>383100</v>
      </c>
      <c r="G221" s="3">
        <v>16800</v>
      </c>
      <c r="H221" s="18">
        <v>3.6</v>
      </c>
      <c r="I221" s="3">
        <v>4200</v>
      </c>
      <c r="J221" s="20">
        <f>E221*H221*I221/10000000</f>
        <v>604.64880000000005</v>
      </c>
      <c r="K221" s="4">
        <v>76</v>
      </c>
      <c r="L221" s="18">
        <v>2.7</v>
      </c>
      <c r="M221" s="3">
        <v>30</v>
      </c>
      <c r="N221" s="2" t="s">
        <v>172</v>
      </c>
    </row>
    <row r="222" spans="1:14" x14ac:dyDescent="0.2">
      <c r="A222" s="2" t="s">
        <v>105</v>
      </c>
      <c r="B222" s="13">
        <v>45689</v>
      </c>
      <c r="C222" s="2">
        <f>YEAR(B222)</f>
        <v>2025</v>
      </c>
      <c r="D222" s="2" t="s">
        <v>10379</v>
      </c>
      <c r="E222" s="3">
        <f>F222+G222</f>
        <v>289600</v>
      </c>
      <c r="F222" s="3">
        <v>278800</v>
      </c>
      <c r="G222" s="3">
        <v>10800</v>
      </c>
      <c r="H222" s="18">
        <v>3.7</v>
      </c>
      <c r="I222" s="3">
        <v>3800</v>
      </c>
      <c r="J222" s="20">
        <f>E222*H222*I222/10000000</f>
        <v>407.17759999999998</v>
      </c>
      <c r="K222" s="4">
        <v>56</v>
      </c>
      <c r="L222" s="18">
        <v>6.7</v>
      </c>
      <c r="M222" s="3">
        <v>9</v>
      </c>
      <c r="N222" s="2" t="s">
        <v>172</v>
      </c>
    </row>
    <row r="223" spans="1:14" x14ac:dyDescent="0.2">
      <c r="A223" s="2" t="s">
        <v>105</v>
      </c>
      <c r="B223" s="13">
        <v>45717</v>
      </c>
      <c r="C223" s="2">
        <f>YEAR(B223)</f>
        <v>2025</v>
      </c>
      <c r="D223" s="2" t="s">
        <v>10379</v>
      </c>
      <c r="E223" s="3">
        <f>F223+G223</f>
        <v>278000</v>
      </c>
      <c r="F223" s="3">
        <v>267100</v>
      </c>
      <c r="G223" s="3">
        <v>10900</v>
      </c>
      <c r="H223" s="18">
        <v>3.7</v>
      </c>
      <c r="I223" s="3">
        <v>4250</v>
      </c>
      <c r="J223" s="20">
        <f>E223*H223*I223/10000000</f>
        <v>437.15499999999997</v>
      </c>
      <c r="K223" s="4">
        <v>47</v>
      </c>
      <c r="L223" s="18">
        <v>10.3</v>
      </c>
      <c r="M223" s="3">
        <v>39</v>
      </c>
      <c r="N223" s="2" t="s">
        <v>10384</v>
      </c>
    </row>
    <row r="224" spans="1:14" x14ac:dyDescent="0.2">
      <c r="A224" s="2" t="s">
        <v>105</v>
      </c>
      <c r="B224" s="13">
        <v>45748</v>
      </c>
      <c r="C224" s="2">
        <f>YEAR(B224)</f>
        <v>2025</v>
      </c>
      <c r="D224" s="2" t="s">
        <v>10381</v>
      </c>
      <c r="E224" s="3">
        <f>F224+G224</f>
        <v>452200</v>
      </c>
      <c r="F224" s="3">
        <v>435800</v>
      </c>
      <c r="G224" s="3">
        <v>16400</v>
      </c>
      <c r="H224" s="18">
        <v>3.5</v>
      </c>
      <c r="I224" s="3">
        <v>4350</v>
      </c>
      <c r="J224" s="20">
        <f>E224*H224*I224/10000000</f>
        <v>688.47450000000003</v>
      </c>
      <c r="K224" s="4">
        <v>70</v>
      </c>
      <c r="L224" s="18">
        <v>17</v>
      </c>
      <c r="M224" s="3">
        <v>27</v>
      </c>
      <c r="N224" s="2" t="s">
        <v>172</v>
      </c>
    </row>
    <row r="225" spans="1:14" x14ac:dyDescent="0.2">
      <c r="A225" s="2" t="s">
        <v>105</v>
      </c>
      <c r="B225" s="13">
        <v>45778</v>
      </c>
      <c r="C225" s="2">
        <f>YEAR(B225)</f>
        <v>2025</v>
      </c>
      <c r="D225" s="2" t="s">
        <v>10381</v>
      </c>
      <c r="E225" s="3">
        <f>F225+G225</f>
        <v>443300</v>
      </c>
      <c r="F225" s="3">
        <v>425900</v>
      </c>
      <c r="G225" s="3">
        <v>17400</v>
      </c>
      <c r="H225" s="18">
        <v>3.8</v>
      </c>
      <c r="I225" s="3">
        <v>4200</v>
      </c>
      <c r="J225" s="20">
        <f>E225*H225*I225/10000000</f>
        <v>707.5068</v>
      </c>
      <c r="K225" s="4">
        <v>73</v>
      </c>
      <c r="L225" s="18">
        <v>18.3</v>
      </c>
      <c r="M225" s="3">
        <v>38</v>
      </c>
      <c r="N225" s="2" t="s">
        <v>10385</v>
      </c>
    </row>
    <row r="226" spans="1:14" x14ac:dyDescent="0.2">
      <c r="A226" s="2" t="s">
        <v>105</v>
      </c>
      <c r="B226" s="13">
        <v>45809</v>
      </c>
      <c r="C226" s="2">
        <f>YEAR(B226)</f>
        <v>2025</v>
      </c>
      <c r="D226" s="2" t="s">
        <v>10381</v>
      </c>
      <c r="E226" s="3">
        <f>F226+G226</f>
        <v>455600</v>
      </c>
      <c r="F226" s="3">
        <v>439100</v>
      </c>
      <c r="G226" s="3">
        <v>16500</v>
      </c>
      <c r="H226" s="18">
        <v>3.5</v>
      </c>
      <c r="I226" s="3">
        <v>4150</v>
      </c>
      <c r="J226" s="20">
        <f>E226*H226*I226/10000000</f>
        <v>661.75900000000001</v>
      </c>
      <c r="K226" s="4">
        <v>73</v>
      </c>
      <c r="L226" s="18">
        <v>19.399999999999999</v>
      </c>
      <c r="M226" s="3">
        <v>179</v>
      </c>
      <c r="N226" s="2" t="s">
        <v>10385</v>
      </c>
    </row>
    <row r="227" spans="1:14" x14ac:dyDescent="0.2">
      <c r="A227" s="2" t="s">
        <v>105</v>
      </c>
      <c r="B227" s="13">
        <v>45839</v>
      </c>
      <c r="C227" s="2">
        <f>YEAR(B227)</f>
        <v>2025</v>
      </c>
      <c r="D227" s="2" t="s">
        <v>10386</v>
      </c>
      <c r="E227" s="3">
        <f>F227+G227</f>
        <v>169900</v>
      </c>
      <c r="F227" s="3">
        <v>163300</v>
      </c>
      <c r="G227" s="3">
        <v>6600</v>
      </c>
      <c r="H227" s="18">
        <v>3.6</v>
      </c>
      <c r="I227" s="3">
        <v>4050</v>
      </c>
      <c r="J227" s="20">
        <f>E227*H227*I227/10000000</f>
        <v>247.71420000000001</v>
      </c>
      <c r="K227" s="4">
        <v>32</v>
      </c>
      <c r="L227" s="18">
        <v>16.7</v>
      </c>
      <c r="M227" s="3">
        <v>147</v>
      </c>
      <c r="N227" s="2" t="s">
        <v>172</v>
      </c>
    </row>
    <row r="228" spans="1:14" x14ac:dyDescent="0.2">
      <c r="A228" s="2" t="s">
        <v>105</v>
      </c>
      <c r="B228" s="13">
        <v>45870</v>
      </c>
      <c r="C228" s="2">
        <f>YEAR(B228)</f>
        <v>2025</v>
      </c>
      <c r="D228" s="2" t="s">
        <v>10386</v>
      </c>
      <c r="E228" s="3">
        <f>F228+G228</f>
        <v>191600</v>
      </c>
      <c r="F228" s="3">
        <v>184100</v>
      </c>
      <c r="G228" s="3">
        <v>7500</v>
      </c>
      <c r="H228" s="18">
        <v>3.6</v>
      </c>
      <c r="I228" s="3">
        <v>4300</v>
      </c>
      <c r="J228" s="20">
        <f>E228*H228*I228/10000000</f>
        <v>296.59679999999997</v>
      </c>
      <c r="K228" s="4">
        <v>32</v>
      </c>
      <c r="L228" s="18">
        <v>14</v>
      </c>
      <c r="M228" s="3">
        <v>191</v>
      </c>
      <c r="N228" s="2" t="s">
        <v>172</v>
      </c>
    </row>
    <row r="229" spans="1:14" x14ac:dyDescent="0.2">
      <c r="A229" s="2" t="s">
        <v>105</v>
      </c>
      <c r="B229" s="13">
        <v>45901</v>
      </c>
      <c r="C229" s="2">
        <f>YEAR(B229)</f>
        <v>2025</v>
      </c>
      <c r="D229" s="2" t="s">
        <v>10386</v>
      </c>
      <c r="E229" s="3">
        <f>F229+G229</f>
        <v>173500</v>
      </c>
      <c r="F229" s="3">
        <v>167000</v>
      </c>
      <c r="G229" s="3">
        <v>6500</v>
      </c>
      <c r="H229" s="18">
        <v>3.4</v>
      </c>
      <c r="I229" s="3">
        <v>4300</v>
      </c>
      <c r="J229" s="20">
        <f>E229*H229*I229/10000000</f>
        <v>253.65700000000001</v>
      </c>
      <c r="K229" s="4">
        <v>35</v>
      </c>
      <c r="L229" s="18">
        <v>10</v>
      </c>
      <c r="M229" s="3">
        <v>125</v>
      </c>
      <c r="N229" s="2" t="s">
        <v>172</v>
      </c>
    </row>
    <row r="230" spans="1:14" x14ac:dyDescent="0.2">
      <c r="A230" s="2" t="s">
        <v>105</v>
      </c>
      <c r="B230" s="13">
        <v>45931</v>
      </c>
      <c r="C230" s="2">
        <f>YEAR(B230)</f>
        <v>2025</v>
      </c>
      <c r="D230" s="2" t="s">
        <v>10379</v>
      </c>
      <c r="E230" s="3">
        <f>F230+G230</f>
        <v>287900</v>
      </c>
      <c r="F230" s="3">
        <v>277400</v>
      </c>
      <c r="G230" s="3">
        <v>10500</v>
      </c>
      <c r="H230" s="18">
        <v>3.3</v>
      </c>
      <c r="I230" s="3">
        <v>4500</v>
      </c>
      <c r="J230" s="20">
        <f>E230*H230*I230/10000000</f>
        <v>427.53149999999999</v>
      </c>
      <c r="K230" s="4">
        <v>46</v>
      </c>
      <c r="L230" s="18">
        <v>7.5</v>
      </c>
      <c r="M230" s="3">
        <v>10</v>
      </c>
      <c r="N230" s="2" t="s">
        <v>10380</v>
      </c>
    </row>
    <row r="231" spans="1:14" x14ac:dyDescent="0.2">
      <c r="A231" s="2" t="s">
        <v>105</v>
      </c>
      <c r="B231" s="13">
        <v>45962</v>
      </c>
      <c r="C231" s="2">
        <f>YEAR(B231)</f>
        <v>2025</v>
      </c>
      <c r="D231" s="2" t="s">
        <v>10379</v>
      </c>
      <c r="E231" s="3">
        <f>F231+G231</f>
        <v>296900</v>
      </c>
      <c r="F231" s="3">
        <v>284200</v>
      </c>
      <c r="G231" s="3">
        <v>12700</v>
      </c>
      <c r="H231" s="18">
        <v>3.5</v>
      </c>
      <c r="I231" s="3">
        <v>4200</v>
      </c>
      <c r="J231" s="20">
        <f>E231*H231*I231/10000000</f>
        <v>436.44299999999998</v>
      </c>
      <c r="K231" s="4">
        <v>46</v>
      </c>
      <c r="L231" s="18">
        <v>2.5</v>
      </c>
      <c r="M231" s="3">
        <v>0</v>
      </c>
      <c r="N231" s="2" t="s">
        <v>10380</v>
      </c>
    </row>
    <row r="232" spans="1:14" x14ac:dyDescent="0.2">
      <c r="A232" s="2" t="s">
        <v>105</v>
      </c>
      <c r="B232" s="13">
        <v>45992</v>
      </c>
      <c r="C232" s="2">
        <f>YEAR(B232)</f>
        <v>2025</v>
      </c>
      <c r="D232" s="2" t="s">
        <v>10381</v>
      </c>
      <c r="E232" s="3">
        <f>F232+G232</f>
        <v>432300</v>
      </c>
      <c r="F232" s="3">
        <v>414100</v>
      </c>
      <c r="G232" s="3">
        <v>18200</v>
      </c>
      <c r="H232" s="18">
        <v>3.5</v>
      </c>
      <c r="I232" s="3">
        <v>3950</v>
      </c>
      <c r="J232" s="20">
        <f>E232*H232*I232/10000000</f>
        <v>597.65475000000004</v>
      </c>
      <c r="K232" s="4">
        <v>87</v>
      </c>
      <c r="L232" s="18">
        <v>1.5</v>
      </c>
      <c r="M232" s="3">
        <v>11</v>
      </c>
      <c r="N232" s="2" t="s">
        <v>10390</v>
      </c>
    </row>
    <row r="233" spans="1:14" x14ac:dyDescent="0.2">
      <c r="A233" s="2" t="s">
        <v>105</v>
      </c>
      <c r="B233" s="13">
        <v>46023</v>
      </c>
      <c r="C233" s="2">
        <f>YEAR(B233)</f>
        <v>2026</v>
      </c>
      <c r="D233" s="2" t="s">
        <v>10381</v>
      </c>
      <c r="E233" s="3">
        <f>F233+G233</f>
        <v>478300</v>
      </c>
      <c r="F233" s="3">
        <v>458800</v>
      </c>
      <c r="G233" s="3">
        <v>19500</v>
      </c>
      <c r="H233" s="18">
        <v>3.5</v>
      </c>
      <c r="I233" s="3">
        <v>4500</v>
      </c>
      <c r="J233" s="20">
        <f>E233*H233*I233/10000000</f>
        <v>753.32249999999999</v>
      </c>
      <c r="K233" s="4">
        <v>78</v>
      </c>
      <c r="L233" s="18">
        <v>4.8</v>
      </c>
      <c r="M233" s="3">
        <v>21</v>
      </c>
      <c r="N233" s="2" t="s">
        <v>172</v>
      </c>
    </row>
    <row r="234" spans="1:14" x14ac:dyDescent="0.2">
      <c r="A234" s="2" t="s">
        <v>105</v>
      </c>
      <c r="B234" s="13">
        <v>46054</v>
      </c>
      <c r="C234" s="2">
        <f>YEAR(B234)</f>
        <v>2026</v>
      </c>
      <c r="D234" s="2" t="s">
        <v>10379</v>
      </c>
      <c r="E234" s="3">
        <f>F234+G234</f>
        <v>315600</v>
      </c>
      <c r="F234" s="3">
        <v>304100</v>
      </c>
      <c r="G234" s="3">
        <v>11500</v>
      </c>
      <c r="H234" s="18">
        <v>3.6</v>
      </c>
      <c r="I234" s="3">
        <v>4050</v>
      </c>
      <c r="J234" s="20">
        <f>E234*H234*I234/10000000</f>
        <v>460.14479999999998</v>
      </c>
      <c r="K234" s="4">
        <v>59</v>
      </c>
      <c r="L234" s="18">
        <v>4.5999999999999996</v>
      </c>
      <c r="M234" s="3">
        <v>11</v>
      </c>
      <c r="N234" s="2" t="s">
        <v>172</v>
      </c>
    </row>
    <row r="235" spans="1:14" x14ac:dyDescent="0.2">
      <c r="A235" s="2" t="s">
        <v>105</v>
      </c>
      <c r="B235" s="13">
        <v>46082</v>
      </c>
      <c r="C235" s="2">
        <f>YEAR(B235)</f>
        <v>2026</v>
      </c>
      <c r="D235" s="2" t="s">
        <v>10379</v>
      </c>
      <c r="E235" s="3">
        <f>F235+G235</f>
        <v>322000</v>
      </c>
      <c r="F235" s="3">
        <v>310200</v>
      </c>
      <c r="G235" s="3">
        <v>11800</v>
      </c>
      <c r="H235" s="18">
        <v>3.7</v>
      </c>
      <c r="I235" s="3">
        <v>4450</v>
      </c>
      <c r="J235" s="20">
        <f>E235*H235*I235/10000000</f>
        <v>530.173</v>
      </c>
      <c r="K235" s="4">
        <v>50</v>
      </c>
      <c r="L235" s="18">
        <v>10</v>
      </c>
      <c r="M235" s="3">
        <v>33</v>
      </c>
      <c r="N235" s="2" t="s">
        <v>10384</v>
      </c>
    </row>
    <row r="236" spans="1:14" x14ac:dyDescent="0.2">
      <c r="A236" s="2" t="s">
        <v>105</v>
      </c>
      <c r="B236" s="13">
        <v>46113</v>
      </c>
      <c r="C236" s="2">
        <f>YEAR(B236)</f>
        <v>2026</v>
      </c>
      <c r="D236" s="2" t="s">
        <v>10381</v>
      </c>
      <c r="E236" s="3">
        <f>F236+G236</f>
        <v>481500</v>
      </c>
      <c r="F236" s="3">
        <v>460400</v>
      </c>
      <c r="G236" s="3">
        <v>21100</v>
      </c>
      <c r="H236" s="18">
        <v>3.7</v>
      </c>
      <c r="I236" s="3">
        <v>4050</v>
      </c>
      <c r="J236" s="20">
        <f>E236*H236*I236/10000000</f>
        <v>721.52774999999997</v>
      </c>
      <c r="K236" s="4">
        <v>79</v>
      </c>
      <c r="L236" s="18">
        <v>14.6</v>
      </c>
      <c r="M236" s="3">
        <v>15</v>
      </c>
      <c r="N236" s="2" t="s">
        <v>172</v>
      </c>
    </row>
    <row r="237" spans="1:14" x14ac:dyDescent="0.2">
      <c r="A237" s="2" t="s">
        <v>105</v>
      </c>
      <c r="B237" s="13">
        <v>46143</v>
      </c>
      <c r="C237" s="2">
        <f>YEAR(B237)</f>
        <v>2026</v>
      </c>
      <c r="D237" s="2" t="s">
        <v>10381</v>
      </c>
      <c r="E237" s="3">
        <f>F237+G237</f>
        <v>455800</v>
      </c>
      <c r="F237" s="3">
        <v>436300</v>
      </c>
      <c r="G237" s="3">
        <v>19500</v>
      </c>
      <c r="H237" s="18">
        <v>3.3</v>
      </c>
      <c r="I237" s="3">
        <v>4250</v>
      </c>
      <c r="J237" s="20">
        <f>E237*H237*I237/10000000</f>
        <v>639.2595</v>
      </c>
      <c r="K237" s="4">
        <v>73</v>
      </c>
      <c r="L237" s="18">
        <v>19.899999999999999</v>
      </c>
      <c r="M237" s="3">
        <v>18</v>
      </c>
      <c r="N237" s="2" t="s">
        <v>10385</v>
      </c>
    </row>
    <row r="238" spans="1:14" x14ac:dyDescent="0.2">
      <c r="A238" s="2" t="s">
        <v>105</v>
      </c>
      <c r="B238" s="13">
        <v>46174</v>
      </c>
      <c r="C238" s="2">
        <f>YEAR(B238)</f>
        <v>2026</v>
      </c>
      <c r="D238" s="2" t="s">
        <v>10381</v>
      </c>
      <c r="E238" s="3">
        <f>F238+G238</f>
        <v>452000</v>
      </c>
      <c r="F238" s="3">
        <v>434500</v>
      </c>
      <c r="G238" s="3">
        <v>17500</v>
      </c>
      <c r="H238" s="18">
        <v>3.4</v>
      </c>
      <c r="I238" s="3">
        <v>4200</v>
      </c>
      <c r="J238" s="20">
        <f>E238*H238*I238/10000000</f>
        <v>645.45600000000002</v>
      </c>
      <c r="K238" s="4">
        <v>78</v>
      </c>
      <c r="L238" s="18">
        <v>18.8</v>
      </c>
      <c r="M238" s="3">
        <v>189</v>
      </c>
      <c r="N238" s="2" t="s">
        <v>10385</v>
      </c>
    </row>
    <row r="239" spans="1:14" x14ac:dyDescent="0.2">
      <c r="A239" s="2" t="s">
        <v>105</v>
      </c>
      <c r="B239" s="13">
        <v>46204</v>
      </c>
      <c r="C239" s="2">
        <f>YEAR(B239)</f>
        <v>2026</v>
      </c>
      <c r="D239" s="2" t="s">
        <v>10386</v>
      </c>
      <c r="E239" s="3">
        <f>F239+G239</f>
        <v>180400</v>
      </c>
      <c r="F239" s="3">
        <v>173700</v>
      </c>
      <c r="G239" s="3">
        <v>6700</v>
      </c>
      <c r="H239" s="18">
        <v>3.4</v>
      </c>
      <c r="I239" s="3">
        <v>4150</v>
      </c>
      <c r="J239" s="20">
        <f>E239*H239*I239/10000000</f>
        <v>254.5444</v>
      </c>
      <c r="K239" s="4">
        <v>30</v>
      </c>
      <c r="L239" s="18">
        <v>18.3</v>
      </c>
      <c r="M239" s="3">
        <v>127</v>
      </c>
      <c r="N239" s="2" t="s">
        <v>172</v>
      </c>
    </row>
    <row r="240" spans="1:14" x14ac:dyDescent="0.2">
      <c r="A240" s="2" t="s">
        <v>105</v>
      </c>
      <c r="B240" s="13">
        <v>46235</v>
      </c>
      <c r="C240" s="2">
        <f>YEAR(B240)</f>
        <v>2026</v>
      </c>
      <c r="D240" s="2" t="s">
        <v>10386</v>
      </c>
      <c r="E240" s="3">
        <f>F240+G240</f>
        <v>183600</v>
      </c>
      <c r="F240" s="3">
        <v>176100</v>
      </c>
      <c r="G240" s="3">
        <v>7500</v>
      </c>
      <c r="H240" s="18">
        <v>3.4</v>
      </c>
      <c r="I240" s="3">
        <v>4250</v>
      </c>
      <c r="J240" s="20">
        <f>E240*H240*I240/10000000</f>
        <v>265.30200000000002</v>
      </c>
      <c r="K240" s="4">
        <v>33</v>
      </c>
      <c r="L240" s="18">
        <v>15.3</v>
      </c>
      <c r="M240" s="3">
        <v>235</v>
      </c>
      <c r="N240" s="2" t="s">
        <v>172</v>
      </c>
    </row>
    <row r="241" spans="1:14" x14ac:dyDescent="0.2">
      <c r="A241" s="2" t="s">
        <v>105</v>
      </c>
      <c r="B241" s="13">
        <v>46266</v>
      </c>
      <c r="C241" s="2">
        <f>YEAR(B241)</f>
        <v>2026</v>
      </c>
      <c r="D241" s="2" t="s">
        <v>10386</v>
      </c>
      <c r="E241" s="3">
        <f>F241+G241</f>
        <v>193800</v>
      </c>
      <c r="F241" s="3">
        <v>185800</v>
      </c>
      <c r="G241" s="3">
        <v>8000</v>
      </c>
      <c r="H241" s="18">
        <v>3.8</v>
      </c>
      <c r="I241" s="3">
        <v>4150</v>
      </c>
      <c r="J241" s="20">
        <f>E241*H241*I241/10000000</f>
        <v>305.62259999999998</v>
      </c>
      <c r="K241" s="4">
        <v>31</v>
      </c>
      <c r="L241" s="18">
        <v>8.9</v>
      </c>
      <c r="M241" s="3">
        <v>155</v>
      </c>
      <c r="N241" s="2" t="s">
        <v>172</v>
      </c>
    </row>
    <row r="242" spans="1:14" x14ac:dyDescent="0.2">
      <c r="A242" s="2" t="s">
        <v>114</v>
      </c>
      <c r="B242" s="13">
        <v>45566</v>
      </c>
      <c r="C242" s="2">
        <f>YEAR(B242)</f>
        <v>2024</v>
      </c>
      <c r="D242" s="2" t="s">
        <v>10381</v>
      </c>
      <c r="E242" s="3">
        <f>F242+G242</f>
        <v>467500</v>
      </c>
      <c r="F242" s="3">
        <v>419800</v>
      </c>
      <c r="G242" s="3">
        <v>47700</v>
      </c>
      <c r="H242" s="18">
        <v>2.6</v>
      </c>
      <c r="I242" s="3">
        <v>2800</v>
      </c>
      <c r="J242" s="20">
        <f>E242*H242*I242/10000000</f>
        <v>340.34</v>
      </c>
      <c r="K242" s="4">
        <v>68</v>
      </c>
      <c r="L242" s="18">
        <v>16.5</v>
      </c>
      <c r="M242" s="3">
        <v>11</v>
      </c>
      <c r="N242" s="2" t="s">
        <v>10380</v>
      </c>
    </row>
    <row r="243" spans="1:14" x14ac:dyDescent="0.2">
      <c r="A243" s="2" t="s">
        <v>114</v>
      </c>
      <c r="B243" s="13">
        <v>45597</v>
      </c>
      <c r="C243" s="2">
        <f>YEAR(B243)</f>
        <v>2024</v>
      </c>
      <c r="D243" s="2" t="s">
        <v>10379</v>
      </c>
      <c r="E243" s="3">
        <f>F243+G243</f>
        <v>321300</v>
      </c>
      <c r="F243" s="3">
        <v>290600</v>
      </c>
      <c r="G243" s="3">
        <v>30700</v>
      </c>
      <c r="H243" s="18">
        <v>2.7</v>
      </c>
      <c r="I243" s="3">
        <v>2950</v>
      </c>
      <c r="J243" s="20">
        <f>E243*H243*I243/10000000</f>
        <v>255.91544999999999</v>
      </c>
      <c r="K243" s="4">
        <v>51</v>
      </c>
      <c r="L243" s="18">
        <v>13.4</v>
      </c>
      <c r="M243" s="3">
        <v>13</v>
      </c>
      <c r="N243" s="2" t="s">
        <v>10380</v>
      </c>
    </row>
    <row r="244" spans="1:14" x14ac:dyDescent="0.2">
      <c r="A244" s="2" t="s">
        <v>114</v>
      </c>
      <c r="B244" s="13">
        <v>45627</v>
      </c>
      <c r="C244" s="2">
        <f>YEAR(B244)</f>
        <v>2024</v>
      </c>
      <c r="D244" s="2" t="s">
        <v>10379</v>
      </c>
      <c r="E244" s="3">
        <f>F244+G244</f>
        <v>334700</v>
      </c>
      <c r="F244" s="3">
        <v>298200</v>
      </c>
      <c r="G244" s="3">
        <v>36500</v>
      </c>
      <c r="H244" s="18">
        <v>2.4</v>
      </c>
      <c r="I244" s="3">
        <v>3050</v>
      </c>
      <c r="J244" s="20">
        <f>E244*H244*I244/10000000</f>
        <v>245.00040000000001</v>
      </c>
      <c r="K244" s="4">
        <v>51</v>
      </c>
      <c r="L244" s="18">
        <v>13.7</v>
      </c>
      <c r="M244" s="3">
        <v>23</v>
      </c>
      <c r="N244" s="2" t="s">
        <v>10382</v>
      </c>
    </row>
    <row r="245" spans="1:14" x14ac:dyDescent="0.2">
      <c r="A245" s="2" t="s">
        <v>114</v>
      </c>
      <c r="B245" s="13">
        <v>45658</v>
      </c>
      <c r="C245" s="2">
        <f>YEAR(B245)</f>
        <v>2025</v>
      </c>
      <c r="D245" s="2" t="s">
        <v>10379</v>
      </c>
      <c r="E245" s="3">
        <f>F245+G245</f>
        <v>344600</v>
      </c>
      <c r="F245" s="3">
        <v>308300</v>
      </c>
      <c r="G245" s="3">
        <v>36300</v>
      </c>
      <c r="H245" s="18">
        <v>2.8</v>
      </c>
      <c r="I245" s="3">
        <v>3200</v>
      </c>
      <c r="J245" s="20">
        <f>E245*H245*I245/10000000</f>
        <v>308.76159999999993</v>
      </c>
      <c r="K245" s="4">
        <v>53</v>
      </c>
      <c r="L245" s="18">
        <v>12.6</v>
      </c>
      <c r="M245" s="3">
        <v>33</v>
      </c>
      <c r="N245" s="2" t="s">
        <v>172</v>
      </c>
    </row>
    <row r="246" spans="1:14" x14ac:dyDescent="0.2">
      <c r="A246" s="2" t="s">
        <v>114</v>
      </c>
      <c r="B246" s="13">
        <v>45689</v>
      </c>
      <c r="C246" s="2">
        <f>YEAR(B246)</f>
        <v>2025</v>
      </c>
      <c r="D246" s="2" t="s">
        <v>10379</v>
      </c>
      <c r="E246" s="3">
        <f>F246+G246</f>
        <v>309600</v>
      </c>
      <c r="F246" s="3">
        <v>277100</v>
      </c>
      <c r="G246" s="3">
        <v>32500</v>
      </c>
      <c r="H246" s="18">
        <v>2.5</v>
      </c>
      <c r="I246" s="3">
        <v>3150</v>
      </c>
      <c r="J246" s="20">
        <f>E246*H246*I246/10000000</f>
        <v>243.81</v>
      </c>
      <c r="K246" s="4">
        <v>45</v>
      </c>
      <c r="L246" s="18">
        <v>15.8</v>
      </c>
      <c r="M246" s="3">
        <v>38</v>
      </c>
      <c r="N246" s="2" t="s">
        <v>172</v>
      </c>
    </row>
    <row r="247" spans="1:14" x14ac:dyDescent="0.2">
      <c r="A247" s="2" t="s">
        <v>114</v>
      </c>
      <c r="B247" s="13">
        <v>45717</v>
      </c>
      <c r="C247" s="2">
        <f>YEAR(B247)</f>
        <v>2025</v>
      </c>
      <c r="D247" s="2" t="s">
        <v>10381</v>
      </c>
      <c r="E247" s="3">
        <f>F247+G247</f>
        <v>519300</v>
      </c>
      <c r="F247" s="3">
        <v>466600</v>
      </c>
      <c r="G247" s="3">
        <v>52700</v>
      </c>
      <c r="H247" s="18">
        <v>2.7</v>
      </c>
      <c r="I247" s="3">
        <v>3100</v>
      </c>
      <c r="J247" s="20">
        <f>E247*H247*I247/10000000</f>
        <v>434.65410000000003</v>
      </c>
      <c r="K247" s="4">
        <v>82</v>
      </c>
      <c r="L247" s="18">
        <v>22.3</v>
      </c>
      <c r="M247" s="3">
        <v>32</v>
      </c>
      <c r="N247" s="2" t="s">
        <v>10391</v>
      </c>
    </row>
    <row r="248" spans="1:14" x14ac:dyDescent="0.2">
      <c r="A248" s="2" t="s">
        <v>114</v>
      </c>
      <c r="B248" s="13">
        <v>45748</v>
      </c>
      <c r="C248" s="2">
        <f>YEAR(B248)</f>
        <v>2025</v>
      </c>
      <c r="D248" s="2" t="s">
        <v>10381</v>
      </c>
      <c r="E248" s="3">
        <f>F248+G248</f>
        <v>494700</v>
      </c>
      <c r="F248" s="3">
        <v>442300</v>
      </c>
      <c r="G248" s="3">
        <v>52400</v>
      </c>
      <c r="H248" s="18">
        <v>2.7</v>
      </c>
      <c r="I248" s="3">
        <v>3300</v>
      </c>
      <c r="J248" s="20">
        <f>E248*H248*I248/10000000</f>
        <v>440.77769999999998</v>
      </c>
      <c r="K248" s="4">
        <v>79</v>
      </c>
      <c r="L248" s="18">
        <v>25.2</v>
      </c>
      <c r="M248" s="3">
        <v>0</v>
      </c>
      <c r="N248" s="2" t="s">
        <v>172</v>
      </c>
    </row>
    <row r="249" spans="1:14" x14ac:dyDescent="0.2">
      <c r="A249" s="2" t="s">
        <v>114</v>
      </c>
      <c r="B249" s="13">
        <v>45778</v>
      </c>
      <c r="C249" s="2">
        <f>YEAR(B249)</f>
        <v>2025</v>
      </c>
      <c r="D249" s="2" t="s">
        <v>10381</v>
      </c>
      <c r="E249" s="3">
        <f>F249+G249</f>
        <v>477600</v>
      </c>
      <c r="F249" s="3">
        <v>430700</v>
      </c>
      <c r="G249" s="3">
        <v>46900</v>
      </c>
      <c r="H249" s="18">
        <v>2.5</v>
      </c>
      <c r="I249" s="3">
        <v>3150</v>
      </c>
      <c r="J249" s="20">
        <f>E249*H249*I249/10000000</f>
        <v>376.11</v>
      </c>
      <c r="K249" s="4">
        <v>77</v>
      </c>
      <c r="L249" s="18">
        <v>28.8</v>
      </c>
      <c r="M249" s="3">
        <v>0</v>
      </c>
      <c r="N249" s="2" t="s">
        <v>10385</v>
      </c>
    </row>
    <row r="250" spans="1:14" x14ac:dyDescent="0.2">
      <c r="A250" s="2" t="s">
        <v>114</v>
      </c>
      <c r="B250" s="13">
        <v>45809</v>
      </c>
      <c r="C250" s="2">
        <f>YEAR(B250)</f>
        <v>2025</v>
      </c>
      <c r="D250" s="2" t="s">
        <v>10386</v>
      </c>
      <c r="E250" s="3">
        <f>F250+G250</f>
        <v>204900</v>
      </c>
      <c r="F250" s="3">
        <v>182700</v>
      </c>
      <c r="G250" s="3">
        <v>22200</v>
      </c>
      <c r="H250" s="18">
        <v>2.5</v>
      </c>
      <c r="I250" s="3">
        <v>3300</v>
      </c>
      <c r="J250" s="20">
        <f>E250*H250*I250/10000000</f>
        <v>169.04249999999999</v>
      </c>
      <c r="K250" s="4">
        <v>28</v>
      </c>
      <c r="L250" s="18">
        <v>31.9</v>
      </c>
      <c r="M250" s="3">
        <v>273</v>
      </c>
      <c r="N250" s="2" t="s">
        <v>10385</v>
      </c>
    </row>
    <row r="251" spans="1:14" x14ac:dyDescent="0.2">
      <c r="A251" s="2" t="s">
        <v>114</v>
      </c>
      <c r="B251" s="13">
        <v>45839</v>
      </c>
      <c r="C251" s="2">
        <f>YEAR(B251)</f>
        <v>2025</v>
      </c>
      <c r="D251" s="2" t="s">
        <v>10386</v>
      </c>
      <c r="E251" s="3">
        <f>F251+G251</f>
        <v>193700</v>
      </c>
      <c r="F251" s="3">
        <v>174800</v>
      </c>
      <c r="G251" s="3">
        <v>18900</v>
      </c>
      <c r="H251" s="18">
        <v>2.7</v>
      </c>
      <c r="I251" s="3">
        <v>3000</v>
      </c>
      <c r="J251" s="20">
        <f>E251*H251*I251/10000000</f>
        <v>156.89700000000002</v>
      </c>
      <c r="K251" s="4">
        <v>32</v>
      </c>
      <c r="L251" s="18">
        <v>29.8</v>
      </c>
      <c r="M251" s="3">
        <v>176</v>
      </c>
      <c r="N251" s="2" t="s">
        <v>172</v>
      </c>
    </row>
    <row r="252" spans="1:14" x14ac:dyDescent="0.2">
      <c r="A252" s="2" t="s">
        <v>114</v>
      </c>
      <c r="B252" s="13">
        <v>45870</v>
      </c>
      <c r="C252" s="2">
        <f>YEAR(B252)</f>
        <v>2025</v>
      </c>
      <c r="D252" s="2" t="s">
        <v>10386</v>
      </c>
      <c r="E252" s="3">
        <f>F252+G252</f>
        <v>194800</v>
      </c>
      <c r="F252" s="3">
        <v>175400</v>
      </c>
      <c r="G252" s="3">
        <v>19400</v>
      </c>
      <c r="H252" s="18">
        <v>2.6</v>
      </c>
      <c r="I252" s="3">
        <v>3100</v>
      </c>
      <c r="J252" s="20">
        <f>E252*H252*I252/10000000</f>
        <v>157.00880000000001</v>
      </c>
      <c r="K252" s="4">
        <v>30</v>
      </c>
      <c r="L252" s="18">
        <v>25.4</v>
      </c>
      <c r="M252" s="3">
        <v>221</v>
      </c>
      <c r="N252" s="2" t="s">
        <v>172</v>
      </c>
    </row>
    <row r="253" spans="1:14" x14ac:dyDescent="0.2">
      <c r="A253" s="2" t="s">
        <v>114</v>
      </c>
      <c r="B253" s="13">
        <v>45901</v>
      </c>
      <c r="C253" s="2">
        <f>YEAR(B253)</f>
        <v>2025</v>
      </c>
      <c r="D253" s="2" t="s">
        <v>10381</v>
      </c>
      <c r="E253" s="3">
        <f>F253+G253</f>
        <v>496400</v>
      </c>
      <c r="F253" s="3">
        <v>447900</v>
      </c>
      <c r="G253" s="3">
        <v>48500</v>
      </c>
      <c r="H253" s="18">
        <v>2.6</v>
      </c>
      <c r="I253" s="3">
        <v>3050</v>
      </c>
      <c r="J253" s="20">
        <f>E253*H253*I253/10000000</f>
        <v>393.64519999999999</v>
      </c>
      <c r="K253" s="4">
        <v>68</v>
      </c>
      <c r="L253" s="18">
        <v>23.3</v>
      </c>
      <c r="M253" s="3">
        <v>239</v>
      </c>
      <c r="N253" s="2" t="s">
        <v>172</v>
      </c>
    </row>
    <row r="254" spans="1:14" x14ac:dyDescent="0.2">
      <c r="A254" s="2" t="s">
        <v>114</v>
      </c>
      <c r="B254" s="13">
        <v>45931</v>
      </c>
      <c r="C254" s="2">
        <f>YEAR(B254)</f>
        <v>2025</v>
      </c>
      <c r="D254" s="2" t="s">
        <v>10381</v>
      </c>
      <c r="E254" s="3">
        <f>F254+G254</f>
        <v>543100</v>
      </c>
      <c r="F254" s="3">
        <v>489900</v>
      </c>
      <c r="G254" s="3">
        <v>53200</v>
      </c>
      <c r="H254" s="18">
        <v>2.4</v>
      </c>
      <c r="I254" s="3">
        <v>3100</v>
      </c>
      <c r="J254" s="20">
        <f>E254*H254*I254/10000000</f>
        <v>404.06639999999999</v>
      </c>
      <c r="K254" s="4">
        <v>65</v>
      </c>
      <c r="L254" s="18">
        <v>17.2</v>
      </c>
      <c r="M254" s="3">
        <v>20</v>
      </c>
      <c r="N254" s="2" t="s">
        <v>10380</v>
      </c>
    </row>
    <row r="255" spans="1:14" x14ac:dyDescent="0.2">
      <c r="A255" s="2" t="s">
        <v>114</v>
      </c>
      <c r="B255" s="13">
        <v>45962</v>
      </c>
      <c r="C255" s="2">
        <f>YEAR(B255)</f>
        <v>2025</v>
      </c>
      <c r="D255" s="2" t="s">
        <v>10379</v>
      </c>
      <c r="E255" s="3">
        <f>F255+G255</f>
        <v>345900</v>
      </c>
      <c r="F255" s="3">
        <v>314700</v>
      </c>
      <c r="G255" s="3">
        <v>31200</v>
      </c>
      <c r="H255" s="18">
        <v>2.4</v>
      </c>
      <c r="I255" s="3">
        <v>3250</v>
      </c>
      <c r="J255" s="20">
        <f>E255*H255*I255/10000000</f>
        <v>269.80200000000002</v>
      </c>
      <c r="K255" s="4">
        <v>46</v>
      </c>
      <c r="L255" s="18">
        <v>12.7</v>
      </c>
      <c r="M255" s="3">
        <v>26</v>
      </c>
      <c r="N255" s="2" t="s">
        <v>10380</v>
      </c>
    </row>
    <row r="256" spans="1:14" x14ac:dyDescent="0.2">
      <c r="A256" s="2" t="s">
        <v>114</v>
      </c>
      <c r="B256" s="13">
        <v>45992</v>
      </c>
      <c r="C256" s="2">
        <f>YEAR(B256)</f>
        <v>2025</v>
      </c>
      <c r="D256" s="2" t="s">
        <v>10379</v>
      </c>
      <c r="E256" s="3">
        <f>F256+G256</f>
        <v>370400</v>
      </c>
      <c r="F256" s="3">
        <v>336400</v>
      </c>
      <c r="G256" s="3">
        <v>34000</v>
      </c>
      <c r="H256" s="18">
        <v>2.7</v>
      </c>
      <c r="I256" s="3">
        <v>3050</v>
      </c>
      <c r="J256" s="20">
        <f>E256*H256*I256/10000000</f>
        <v>305.02440000000007</v>
      </c>
      <c r="K256" s="4">
        <v>45</v>
      </c>
      <c r="L256" s="18">
        <v>12.7</v>
      </c>
      <c r="M256" s="3">
        <v>38</v>
      </c>
      <c r="N256" s="2" t="s">
        <v>10382</v>
      </c>
    </row>
    <row r="257" spans="1:14" x14ac:dyDescent="0.2">
      <c r="A257" s="2" t="s">
        <v>114</v>
      </c>
      <c r="B257" s="13">
        <v>46023</v>
      </c>
      <c r="C257" s="2">
        <f>YEAR(B257)</f>
        <v>2026</v>
      </c>
      <c r="D257" s="2" t="s">
        <v>10379</v>
      </c>
      <c r="E257" s="3">
        <f>F257+G257</f>
        <v>329200</v>
      </c>
      <c r="F257" s="3">
        <v>296000</v>
      </c>
      <c r="G257" s="3">
        <v>33200</v>
      </c>
      <c r="H257" s="18">
        <v>2.4</v>
      </c>
      <c r="I257" s="3">
        <v>3350</v>
      </c>
      <c r="J257" s="20">
        <f>E257*H257*I257/10000000</f>
        <v>264.67680000000001</v>
      </c>
      <c r="K257" s="4">
        <v>49</v>
      </c>
      <c r="L257" s="18">
        <v>14.3</v>
      </c>
      <c r="M257" s="3">
        <v>5</v>
      </c>
      <c r="N257" s="2" t="s">
        <v>172</v>
      </c>
    </row>
    <row r="258" spans="1:14" x14ac:dyDescent="0.2">
      <c r="A258" s="2" t="s">
        <v>114</v>
      </c>
      <c r="B258" s="13">
        <v>46054</v>
      </c>
      <c r="C258" s="2">
        <f>YEAR(B258)</f>
        <v>2026</v>
      </c>
      <c r="D258" s="2" t="s">
        <v>10379</v>
      </c>
      <c r="E258" s="3">
        <f>F258+G258</f>
        <v>360200</v>
      </c>
      <c r="F258" s="3">
        <v>323500</v>
      </c>
      <c r="G258" s="3">
        <v>36700</v>
      </c>
      <c r="H258" s="18">
        <v>2.8</v>
      </c>
      <c r="I258" s="3">
        <v>3000</v>
      </c>
      <c r="J258" s="20">
        <f>E258*H258*I258/10000000</f>
        <v>302.56799999999993</v>
      </c>
      <c r="K258" s="4">
        <v>51</v>
      </c>
      <c r="L258" s="18">
        <v>18.2</v>
      </c>
      <c r="M258" s="3">
        <v>14</v>
      </c>
      <c r="N258" s="2" t="s">
        <v>172</v>
      </c>
    </row>
    <row r="259" spans="1:14" x14ac:dyDescent="0.2">
      <c r="A259" s="2" t="s">
        <v>114</v>
      </c>
      <c r="B259" s="13">
        <v>46082</v>
      </c>
      <c r="C259" s="2">
        <f>YEAR(B259)</f>
        <v>2026</v>
      </c>
      <c r="D259" s="2" t="s">
        <v>10381</v>
      </c>
      <c r="E259" s="3">
        <f>F259+G259</f>
        <v>555300</v>
      </c>
      <c r="F259" s="3">
        <v>498200</v>
      </c>
      <c r="G259" s="3">
        <v>57100</v>
      </c>
      <c r="H259" s="18">
        <v>2.5</v>
      </c>
      <c r="I259" s="3">
        <v>3050</v>
      </c>
      <c r="J259" s="20">
        <f>E259*H259*I259/10000000</f>
        <v>423.41624999999999</v>
      </c>
      <c r="K259" s="4">
        <v>76</v>
      </c>
      <c r="L259" s="18">
        <v>20.8</v>
      </c>
      <c r="M259" s="3">
        <v>21</v>
      </c>
      <c r="N259" s="2" t="s">
        <v>10391</v>
      </c>
    </row>
    <row r="260" spans="1:14" x14ac:dyDescent="0.2">
      <c r="A260" s="2" t="s">
        <v>114</v>
      </c>
      <c r="B260" s="13">
        <v>46113</v>
      </c>
      <c r="C260" s="2">
        <f>YEAR(B260)</f>
        <v>2026</v>
      </c>
      <c r="D260" s="2" t="s">
        <v>10381</v>
      </c>
      <c r="E260" s="3">
        <f>F260+G260</f>
        <v>548700</v>
      </c>
      <c r="F260" s="3">
        <v>495600</v>
      </c>
      <c r="G260" s="3">
        <v>53100</v>
      </c>
      <c r="H260" s="18">
        <v>2.7</v>
      </c>
      <c r="I260" s="3">
        <v>3350</v>
      </c>
      <c r="J260" s="20">
        <f>E260*H260*I260/10000000</f>
        <v>496.29915</v>
      </c>
      <c r="K260" s="4">
        <v>66</v>
      </c>
      <c r="L260" s="18">
        <v>26</v>
      </c>
      <c r="M260" s="3">
        <v>21</v>
      </c>
      <c r="N260" s="2" t="s">
        <v>172</v>
      </c>
    </row>
    <row r="261" spans="1:14" x14ac:dyDescent="0.2">
      <c r="A261" s="2" t="s">
        <v>114</v>
      </c>
      <c r="B261" s="13">
        <v>46143</v>
      </c>
      <c r="C261" s="2">
        <f>YEAR(B261)</f>
        <v>2026</v>
      </c>
      <c r="D261" s="2" t="s">
        <v>10381</v>
      </c>
      <c r="E261" s="3">
        <f>F261+G261</f>
        <v>540800</v>
      </c>
      <c r="F261" s="3">
        <v>488100</v>
      </c>
      <c r="G261" s="3">
        <v>52700</v>
      </c>
      <c r="H261" s="18">
        <v>2.6</v>
      </c>
      <c r="I261" s="3">
        <v>3250</v>
      </c>
      <c r="J261" s="20">
        <f>E261*H261*I261/10000000</f>
        <v>456.976</v>
      </c>
      <c r="K261" s="4">
        <v>74</v>
      </c>
      <c r="L261" s="18">
        <v>30.6</v>
      </c>
      <c r="M261" s="3">
        <v>24</v>
      </c>
      <c r="N261" s="2" t="s">
        <v>10385</v>
      </c>
    </row>
    <row r="262" spans="1:14" x14ac:dyDescent="0.2">
      <c r="A262" s="2" t="s">
        <v>114</v>
      </c>
      <c r="B262" s="13">
        <v>46174</v>
      </c>
      <c r="C262" s="2">
        <f>YEAR(B262)</f>
        <v>2026</v>
      </c>
      <c r="D262" s="2" t="s">
        <v>10386</v>
      </c>
      <c r="E262" s="3">
        <f>F262+G262</f>
        <v>210600</v>
      </c>
      <c r="F262" s="3">
        <v>191200</v>
      </c>
      <c r="G262" s="3">
        <v>19400</v>
      </c>
      <c r="H262" s="18">
        <v>2.7</v>
      </c>
      <c r="I262" s="3">
        <v>3100</v>
      </c>
      <c r="J262" s="20">
        <f>E262*H262*I262/10000000</f>
        <v>176.2722</v>
      </c>
      <c r="K262" s="4">
        <v>35</v>
      </c>
      <c r="L262" s="18">
        <v>30.7</v>
      </c>
      <c r="M262" s="3">
        <v>161</v>
      </c>
      <c r="N262" s="2" t="s">
        <v>10385</v>
      </c>
    </row>
    <row r="263" spans="1:14" x14ac:dyDescent="0.2">
      <c r="A263" s="2" t="s">
        <v>114</v>
      </c>
      <c r="B263" s="13">
        <v>46204</v>
      </c>
      <c r="C263" s="2">
        <f>YEAR(B263)</f>
        <v>2026</v>
      </c>
      <c r="D263" s="2" t="s">
        <v>10386</v>
      </c>
      <c r="E263" s="3">
        <f>F263+G263</f>
        <v>216900</v>
      </c>
      <c r="F263" s="3">
        <v>197200</v>
      </c>
      <c r="G263" s="3">
        <v>19700</v>
      </c>
      <c r="H263" s="18">
        <v>2.7</v>
      </c>
      <c r="I263" s="3">
        <v>3200</v>
      </c>
      <c r="J263" s="20">
        <f>E263*H263*I263/10000000</f>
        <v>187.4016</v>
      </c>
      <c r="K263" s="4">
        <v>32</v>
      </c>
      <c r="L263" s="18">
        <v>30.9</v>
      </c>
      <c r="M263" s="3">
        <v>272</v>
      </c>
      <c r="N263" s="2" t="s">
        <v>172</v>
      </c>
    </row>
    <row r="264" spans="1:14" x14ac:dyDescent="0.2">
      <c r="A264" s="2" t="s">
        <v>114</v>
      </c>
      <c r="B264" s="13">
        <v>46235</v>
      </c>
      <c r="C264" s="2">
        <f>YEAR(B264)</f>
        <v>2026</v>
      </c>
      <c r="D264" s="2" t="s">
        <v>10386</v>
      </c>
      <c r="E264" s="3">
        <f>F264+G264</f>
        <v>210200</v>
      </c>
      <c r="F264" s="3">
        <v>187200</v>
      </c>
      <c r="G264" s="3">
        <v>23000</v>
      </c>
      <c r="H264" s="18">
        <v>2.5</v>
      </c>
      <c r="I264" s="3">
        <v>3400</v>
      </c>
      <c r="J264" s="20">
        <f>E264*H264*I264/10000000</f>
        <v>178.67</v>
      </c>
      <c r="K264" s="4">
        <v>30</v>
      </c>
      <c r="L264" s="18">
        <v>26.8</v>
      </c>
      <c r="M264" s="3">
        <v>167</v>
      </c>
      <c r="N264" s="2" t="s">
        <v>172</v>
      </c>
    </row>
    <row r="265" spans="1:14" x14ac:dyDescent="0.2">
      <c r="A265" s="2" t="s">
        <v>114</v>
      </c>
      <c r="B265" s="13">
        <v>46266</v>
      </c>
      <c r="C265" s="2">
        <f>YEAR(B265)</f>
        <v>2026</v>
      </c>
      <c r="D265" s="2" t="s">
        <v>10381</v>
      </c>
      <c r="E265" s="3">
        <f>F265+G265</f>
        <v>556700</v>
      </c>
      <c r="F265" s="3">
        <v>503300</v>
      </c>
      <c r="G265" s="3">
        <v>53400</v>
      </c>
      <c r="H265" s="18">
        <v>2.5</v>
      </c>
      <c r="I265" s="3">
        <v>3400</v>
      </c>
      <c r="J265" s="20">
        <f>E265*H265*I265/10000000</f>
        <v>473.19499999999999</v>
      </c>
      <c r="K265" s="4">
        <v>72</v>
      </c>
      <c r="L265" s="18">
        <v>22.3</v>
      </c>
      <c r="M265" s="3">
        <v>277</v>
      </c>
      <c r="N265" s="2" t="s">
        <v>172</v>
      </c>
    </row>
    <row r="266" spans="1:14" x14ac:dyDescent="0.2">
      <c r="A266" s="2" t="s">
        <v>124</v>
      </c>
      <c r="B266" s="13">
        <v>45566</v>
      </c>
      <c r="C266" s="2">
        <f>YEAR(B266)</f>
        <v>2024</v>
      </c>
      <c r="D266" s="2" t="s">
        <v>10381</v>
      </c>
      <c r="E266" s="3">
        <f>F266+G266</f>
        <v>720500</v>
      </c>
      <c r="F266" s="3">
        <v>632500</v>
      </c>
      <c r="G266" s="3">
        <v>88000</v>
      </c>
      <c r="H266" s="18">
        <v>1.9</v>
      </c>
      <c r="I266" s="3">
        <v>2900</v>
      </c>
      <c r="J266" s="20">
        <f>E266*H266*I266/10000000</f>
        <v>396.99549999999999</v>
      </c>
      <c r="K266" s="4">
        <v>75</v>
      </c>
      <c r="L266" s="18">
        <v>21.1</v>
      </c>
      <c r="M266" s="3">
        <v>7</v>
      </c>
      <c r="N266" s="2" t="s">
        <v>10380</v>
      </c>
    </row>
    <row r="267" spans="1:14" x14ac:dyDescent="0.2">
      <c r="A267" s="2" t="s">
        <v>124</v>
      </c>
      <c r="B267" s="13">
        <v>45597</v>
      </c>
      <c r="C267" s="2">
        <f>YEAR(B267)</f>
        <v>2024</v>
      </c>
      <c r="D267" s="2" t="s">
        <v>10381</v>
      </c>
      <c r="E267" s="3">
        <f>F267+G267</f>
        <v>703200</v>
      </c>
      <c r="F267" s="3">
        <v>611000</v>
      </c>
      <c r="G267" s="3">
        <v>92200</v>
      </c>
      <c r="H267" s="18">
        <v>1.9</v>
      </c>
      <c r="I267" s="3">
        <v>2900</v>
      </c>
      <c r="J267" s="20">
        <f>E267*H267*I267/10000000</f>
        <v>387.46319999999997</v>
      </c>
      <c r="K267" s="4">
        <v>76</v>
      </c>
      <c r="L267" s="18">
        <v>17.3</v>
      </c>
      <c r="M267" s="3">
        <v>17</v>
      </c>
      <c r="N267" s="2" t="s">
        <v>10392</v>
      </c>
    </row>
    <row r="268" spans="1:14" x14ac:dyDescent="0.2">
      <c r="A268" s="2" t="s">
        <v>124</v>
      </c>
      <c r="B268" s="13">
        <v>45627</v>
      </c>
      <c r="C268" s="2">
        <f>YEAR(B268)</f>
        <v>2024</v>
      </c>
      <c r="D268" s="2" t="s">
        <v>10381</v>
      </c>
      <c r="E268" s="3">
        <f>F268+G268</f>
        <v>668100</v>
      </c>
      <c r="F268" s="3">
        <v>587700</v>
      </c>
      <c r="G268" s="3">
        <v>80400</v>
      </c>
      <c r="H268" s="18">
        <v>1.9</v>
      </c>
      <c r="I268" s="3">
        <v>2800</v>
      </c>
      <c r="J268" s="20">
        <f>E268*H268*I268/10000000</f>
        <v>355.42919999999998</v>
      </c>
      <c r="K268" s="4">
        <v>83</v>
      </c>
      <c r="L268" s="18">
        <v>16.399999999999999</v>
      </c>
      <c r="M268" s="3">
        <v>11</v>
      </c>
      <c r="N268" s="2" t="s">
        <v>10382</v>
      </c>
    </row>
    <row r="269" spans="1:14" x14ac:dyDescent="0.2">
      <c r="A269" s="2" t="s">
        <v>124</v>
      </c>
      <c r="B269" s="13">
        <v>45658</v>
      </c>
      <c r="C269" s="2">
        <f>YEAR(B269)</f>
        <v>2025</v>
      </c>
      <c r="D269" s="2" t="s">
        <v>10381</v>
      </c>
      <c r="E269" s="3">
        <f>F269+G269</f>
        <v>695100</v>
      </c>
      <c r="F269" s="3">
        <v>608000</v>
      </c>
      <c r="G269" s="3">
        <v>87100</v>
      </c>
      <c r="H269" s="18">
        <v>2</v>
      </c>
      <c r="I269" s="3">
        <v>2950</v>
      </c>
      <c r="J269" s="20">
        <f>E269*H269*I269/10000000</f>
        <v>410.10899999999998</v>
      </c>
      <c r="K269" s="4">
        <v>75</v>
      </c>
      <c r="L269" s="18">
        <v>17.399999999999999</v>
      </c>
      <c r="M269" s="3">
        <v>16</v>
      </c>
      <c r="N269" s="2" t="s">
        <v>172</v>
      </c>
    </row>
    <row r="270" spans="1:14" x14ac:dyDescent="0.2">
      <c r="A270" s="2" t="s">
        <v>124</v>
      </c>
      <c r="B270" s="13">
        <v>45689</v>
      </c>
      <c r="C270" s="2">
        <f>YEAR(B270)</f>
        <v>2025</v>
      </c>
      <c r="D270" s="2" t="s">
        <v>10381</v>
      </c>
      <c r="E270" s="3">
        <f>F270+G270</f>
        <v>679300</v>
      </c>
      <c r="F270" s="3">
        <v>602500</v>
      </c>
      <c r="G270" s="3">
        <v>76800</v>
      </c>
      <c r="H270" s="18">
        <v>2.1</v>
      </c>
      <c r="I270" s="3">
        <v>3200</v>
      </c>
      <c r="J270" s="20">
        <f>E270*H270*I270/10000000</f>
        <v>456.4896</v>
      </c>
      <c r="K270" s="4">
        <v>72</v>
      </c>
      <c r="L270" s="18">
        <v>20.6</v>
      </c>
      <c r="M270" s="3">
        <v>29</v>
      </c>
      <c r="N270" s="2" t="s">
        <v>172</v>
      </c>
    </row>
    <row r="271" spans="1:14" x14ac:dyDescent="0.2">
      <c r="A271" s="2" t="s">
        <v>124</v>
      </c>
      <c r="B271" s="13">
        <v>45717</v>
      </c>
      <c r="C271" s="2">
        <f>YEAR(B271)</f>
        <v>2025</v>
      </c>
      <c r="D271" s="2" t="s">
        <v>10379</v>
      </c>
      <c r="E271" s="3">
        <f>F271+G271</f>
        <v>482900</v>
      </c>
      <c r="F271" s="3">
        <v>426100</v>
      </c>
      <c r="G271" s="3">
        <v>56800</v>
      </c>
      <c r="H271" s="18">
        <v>2</v>
      </c>
      <c r="I271" s="3">
        <v>3200</v>
      </c>
      <c r="J271" s="20">
        <f>E271*H271*I271/10000000</f>
        <v>309.05599999999998</v>
      </c>
      <c r="K271" s="4">
        <v>52</v>
      </c>
      <c r="L271" s="18">
        <v>24.9</v>
      </c>
      <c r="M271" s="3">
        <v>20</v>
      </c>
      <c r="N271" s="2" t="s">
        <v>10384</v>
      </c>
    </row>
    <row r="272" spans="1:14" x14ac:dyDescent="0.2">
      <c r="A272" s="2" t="s">
        <v>124</v>
      </c>
      <c r="B272" s="13">
        <v>45748</v>
      </c>
      <c r="C272" s="2">
        <f>YEAR(B272)</f>
        <v>2025</v>
      </c>
      <c r="D272" s="2" t="s">
        <v>10379</v>
      </c>
      <c r="E272" s="3">
        <f>F272+G272</f>
        <v>475300</v>
      </c>
      <c r="F272" s="3">
        <v>416100</v>
      </c>
      <c r="G272" s="3">
        <v>59200</v>
      </c>
      <c r="H272" s="18">
        <v>1.9</v>
      </c>
      <c r="I272" s="3">
        <v>3050</v>
      </c>
      <c r="J272" s="20">
        <f>E272*H272*I272/10000000</f>
        <v>275.43635</v>
      </c>
      <c r="K272" s="4">
        <v>52</v>
      </c>
      <c r="L272" s="18">
        <v>30.8</v>
      </c>
      <c r="M272" s="3">
        <v>31</v>
      </c>
      <c r="N272" s="2" t="s">
        <v>172</v>
      </c>
    </row>
    <row r="273" spans="1:14" x14ac:dyDescent="0.2">
      <c r="A273" s="2" t="s">
        <v>124</v>
      </c>
      <c r="B273" s="13">
        <v>45778</v>
      </c>
      <c r="C273" s="2">
        <f>YEAR(B273)</f>
        <v>2025</v>
      </c>
      <c r="D273" s="2" t="s">
        <v>10379</v>
      </c>
      <c r="E273" s="3">
        <f>F273+G273</f>
        <v>471700</v>
      </c>
      <c r="F273" s="3">
        <v>417200</v>
      </c>
      <c r="G273" s="3">
        <v>54500</v>
      </c>
      <c r="H273" s="18">
        <v>2</v>
      </c>
      <c r="I273" s="3">
        <v>2850</v>
      </c>
      <c r="J273" s="20">
        <f>E273*H273*I273/10000000</f>
        <v>268.86900000000003</v>
      </c>
      <c r="K273" s="4">
        <v>52</v>
      </c>
      <c r="L273" s="18">
        <v>35</v>
      </c>
      <c r="M273" s="3">
        <v>13</v>
      </c>
      <c r="N273" s="2" t="s">
        <v>10385</v>
      </c>
    </row>
    <row r="274" spans="1:14" x14ac:dyDescent="0.2">
      <c r="A274" s="2" t="s">
        <v>124</v>
      </c>
      <c r="B274" s="13">
        <v>45809</v>
      </c>
      <c r="C274" s="2">
        <f>YEAR(B274)</f>
        <v>2025</v>
      </c>
      <c r="D274" s="2" t="s">
        <v>10386</v>
      </c>
      <c r="E274" s="3">
        <f>F274+G274</f>
        <v>303900</v>
      </c>
      <c r="F274" s="3">
        <v>268100</v>
      </c>
      <c r="G274" s="3">
        <v>35800</v>
      </c>
      <c r="H274" s="18">
        <v>2.1</v>
      </c>
      <c r="I274" s="3">
        <v>3250</v>
      </c>
      <c r="J274" s="20">
        <f>E274*H274*I274/10000000</f>
        <v>207.41175000000001</v>
      </c>
      <c r="K274" s="4">
        <v>32</v>
      </c>
      <c r="L274" s="18">
        <v>37.1</v>
      </c>
      <c r="M274" s="3">
        <v>273</v>
      </c>
      <c r="N274" s="2" t="s">
        <v>10385</v>
      </c>
    </row>
    <row r="275" spans="1:14" x14ac:dyDescent="0.2">
      <c r="A275" s="2" t="s">
        <v>124</v>
      </c>
      <c r="B275" s="13">
        <v>45839</v>
      </c>
      <c r="C275" s="2">
        <f>YEAR(B275)</f>
        <v>2025</v>
      </c>
      <c r="D275" s="2" t="s">
        <v>10386</v>
      </c>
      <c r="E275" s="3">
        <f>F275+G275</f>
        <v>279400</v>
      </c>
      <c r="F275" s="3">
        <v>246400</v>
      </c>
      <c r="G275" s="3">
        <v>33000</v>
      </c>
      <c r="H275" s="18">
        <v>2</v>
      </c>
      <c r="I275" s="3">
        <v>3000</v>
      </c>
      <c r="J275" s="20">
        <f>E275*H275*I275/10000000</f>
        <v>167.64</v>
      </c>
      <c r="K275" s="4">
        <v>30</v>
      </c>
      <c r="L275" s="18">
        <v>34.4</v>
      </c>
      <c r="M275" s="3">
        <v>234</v>
      </c>
      <c r="N275" s="2" t="s">
        <v>172</v>
      </c>
    </row>
    <row r="276" spans="1:14" x14ac:dyDescent="0.2">
      <c r="A276" s="2" t="s">
        <v>124</v>
      </c>
      <c r="B276" s="13">
        <v>45870</v>
      </c>
      <c r="C276" s="2">
        <f>YEAR(B276)</f>
        <v>2025</v>
      </c>
      <c r="D276" s="2" t="s">
        <v>10386</v>
      </c>
      <c r="E276" s="3">
        <f>F276+G276</f>
        <v>303600</v>
      </c>
      <c r="F276" s="3">
        <v>269700</v>
      </c>
      <c r="G276" s="3">
        <v>33900</v>
      </c>
      <c r="H276" s="18">
        <v>2</v>
      </c>
      <c r="I276" s="3">
        <v>3300</v>
      </c>
      <c r="J276" s="20">
        <f>E276*H276*I276/10000000</f>
        <v>200.376</v>
      </c>
      <c r="K276" s="4">
        <v>29</v>
      </c>
      <c r="L276" s="18">
        <v>30.7</v>
      </c>
      <c r="M276" s="3">
        <v>177</v>
      </c>
      <c r="N276" s="2" t="s">
        <v>172</v>
      </c>
    </row>
    <row r="277" spans="1:14" x14ac:dyDescent="0.2">
      <c r="A277" s="2" t="s">
        <v>124</v>
      </c>
      <c r="B277" s="13">
        <v>45901</v>
      </c>
      <c r="C277" s="2">
        <f>YEAR(B277)</f>
        <v>2025</v>
      </c>
      <c r="D277" s="2" t="s">
        <v>10386</v>
      </c>
      <c r="E277" s="3">
        <f>F277+G277</f>
        <v>271100</v>
      </c>
      <c r="F277" s="3">
        <v>240500</v>
      </c>
      <c r="G277" s="3">
        <v>30600</v>
      </c>
      <c r="H277" s="18">
        <v>2.1</v>
      </c>
      <c r="I277" s="3">
        <v>2950</v>
      </c>
      <c r="J277" s="20">
        <f>E277*H277*I277/10000000</f>
        <v>167.94645</v>
      </c>
      <c r="K277" s="4">
        <v>30</v>
      </c>
      <c r="L277" s="18">
        <v>24.5</v>
      </c>
      <c r="M277" s="3">
        <v>269</v>
      </c>
      <c r="N277" s="2" t="s">
        <v>172</v>
      </c>
    </row>
    <row r="278" spans="1:14" x14ac:dyDescent="0.2">
      <c r="A278" s="2" t="s">
        <v>124</v>
      </c>
      <c r="B278" s="13">
        <v>45931</v>
      </c>
      <c r="C278" s="2">
        <f>YEAR(B278)</f>
        <v>2025</v>
      </c>
      <c r="D278" s="2" t="s">
        <v>10381</v>
      </c>
      <c r="E278" s="3">
        <f>F278+G278</f>
        <v>732100</v>
      </c>
      <c r="F278" s="3">
        <v>652600</v>
      </c>
      <c r="G278" s="3">
        <v>79500</v>
      </c>
      <c r="H278" s="18">
        <v>2</v>
      </c>
      <c r="I278" s="3">
        <v>3000</v>
      </c>
      <c r="J278" s="20">
        <f>E278*H278*I278/10000000</f>
        <v>439.26</v>
      </c>
      <c r="K278" s="4">
        <v>79</v>
      </c>
      <c r="L278" s="18">
        <v>21.4</v>
      </c>
      <c r="M278" s="3">
        <v>20</v>
      </c>
      <c r="N278" s="2" t="s">
        <v>10380</v>
      </c>
    </row>
    <row r="279" spans="1:14" x14ac:dyDescent="0.2">
      <c r="A279" s="2" t="s">
        <v>124</v>
      </c>
      <c r="B279" s="13">
        <v>45962</v>
      </c>
      <c r="C279" s="2">
        <f>YEAR(B279)</f>
        <v>2025</v>
      </c>
      <c r="D279" s="2" t="s">
        <v>10381</v>
      </c>
      <c r="E279" s="3">
        <f>F279+G279</f>
        <v>685400</v>
      </c>
      <c r="F279" s="3">
        <v>604100</v>
      </c>
      <c r="G279" s="3">
        <v>81300</v>
      </c>
      <c r="H279" s="18">
        <v>2.1</v>
      </c>
      <c r="I279" s="3">
        <v>3200</v>
      </c>
      <c r="J279" s="20">
        <f>E279*H279*I279/10000000</f>
        <v>460.58879999999999</v>
      </c>
      <c r="K279" s="4">
        <v>70</v>
      </c>
      <c r="L279" s="18">
        <v>18.8</v>
      </c>
      <c r="M279" s="3">
        <v>38</v>
      </c>
      <c r="N279" s="2" t="s">
        <v>10392</v>
      </c>
    </row>
    <row r="280" spans="1:14" x14ac:dyDescent="0.2">
      <c r="A280" s="2" t="s">
        <v>124</v>
      </c>
      <c r="B280" s="13">
        <v>45992</v>
      </c>
      <c r="C280" s="2">
        <f>YEAR(B280)</f>
        <v>2025</v>
      </c>
      <c r="D280" s="2" t="s">
        <v>10381</v>
      </c>
      <c r="E280" s="3">
        <f>F280+G280</f>
        <v>698600</v>
      </c>
      <c r="F280" s="3">
        <v>614800</v>
      </c>
      <c r="G280" s="3">
        <v>83800</v>
      </c>
      <c r="H280" s="18">
        <v>1.9</v>
      </c>
      <c r="I280" s="3">
        <v>3150</v>
      </c>
      <c r="J280" s="20">
        <f>E280*H280*I280/10000000</f>
        <v>418.1121</v>
      </c>
      <c r="K280" s="4">
        <v>79</v>
      </c>
      <c r="L280" s="18">
        <v>15.1</v>
      </c>
      <c r="M280" s="3">
        <v>29</v>
      </c>
      <c r="N280" s="2" t="s">
        <v>10382</v>
      </c>
    </row>
    <row r="281" spans="1:14" x14ac:dyDescent="0.2">
      <c r="A281" s="2" t="s">
        <v>124</v>
      </c>
      <c r="B281" s="13">
        <v>46023</v>
      </c>
      <c r="C281" s="2">
        <f>YEAR(B281)</f>
        <v>2026</v>
      </c>
      <c r="D281" s="2" t="s">
        <v>10381</v>
      </c>
      <c r="E281" s="3">
        <f>F281+G281</f>
        <v>729800</v>
      </c>
      <c r="F281" s="3">
        <v>643300</v>
      </c>
      <c r="G281" s="3">
        <v>86500</v>
      </c>
      <c r="H281" s="18">
        <v>1.9</v>
      </c>
      <c r="I281" s="3">
        <v>3000</v>
      </c>
      <c r="J281" s="20">
        <f>E281*H281*I281/10000000</f>
        <v>415.98599999999999</v>
      </c>
      <c r="K281" s="4">
        <v>76</v>
      </c>
      <c r="L281" s="18">
        <v>17.899999999999999</v>
      </c>
      <c r="M281" s="3">
        <v>9</v>
      </c>
      <c r="N281" s="2" t="s">
        <v>172</v>
      </c>
    </row>
    <row r="282" spans="1:14" x14ac:dyDescent="0.2">
      <c r="A282" s="2" t="s">
        <v>124</v>
      </c>
      <c r="B282" s="13">
        <v>46054</v>
      </c>
      <c r="C282" s="2">
        <f>YEAR(B282)</f>
        <v>2026</v>
      </c>
      <c r="D282" s="2" t="s">
        <v>10381</v>
      </c>
      <c r="E282" s="3">
        <f>F282+G282</f>
        <v>724900</v>
      </c>
      <c r="F282" s="3">
        <v>645300</v>
      </c>
      <c r="G282" s="3">
        <v>79600</v>
      </c>
      <c r="H282" s="18">
        <v>1.9</v>
      </c>
      <c r="I282" s="3">
        <v>3100</v>
      </c>
      <c r="J282" s="20">
        <f>E282*H282*I282/10000000</f>
        <v>426.96609999999998</v>
      </c>
      <c r="K282" s="4">
        <v>79</v>
      </c>
      <c r="L282" s="18">
        <v>20.399999999999999</v>
      </c>
      <c r="M282" s="3">
        <v>25</v>
      </c>
      <c r="N282" s="2" t="s">
        <v>172</v>
      </c>
    </row>
    <row r="283" spans="1:14" x14ac:dyDescent="0.2">
      <c r="A283" s="2" t="s">
        <v>124</v>
      </c>
      <c r="B283" s="13">
        <v>46082</v>
      </c>
      <c r="C283" s="2">
        <f>YEAR(B283)</f>
        <v>2026</v>
      </c>
      <c r="D283" s="2" t="s">
        <v>10379</v>
      </c>
      <c r="E283" s="3">
        <f>F283+G283</f>
        <v>499500</v>
      </c>
      <c r="F283" s="3">
        <v>442400</v>
      </c>
      <c r="G283" s="3">
        <v>57100</v>
      </c>
      <c r="H283" s="18">
        <v>2.1</v>
      </c>
      <c r="I283" s="3">
        <v>3400</v>
      </c>
      <c r="J283" s="20">
        <f>E283*H283*I283/10000000</f>
        <v>356.64299999999997</v>
      </c>
      <c r="K283" s="4">
        <v>44</v>
      </c>
      <c r="L283" s="18">
        <v>27.2</v>
      </c>
      <c r="M283" s="3">
        <v>14</v>
      </c>
      <c r="N283" s="2" t="s">
        <v>10384</v>
      </c>
    </row>
    <row r="284" spans="1:14" x14ac:dyDescent="0.2">
      <c r="A284" s="2" t="s">
        <v>124</v>
      </c>
      <c r="B284" s="13">
        <v>46113</v>
      </c>
      <c r="C284" s="2">
        <f>YEAR(B284)</f>
        <v>2026</v>
      </c>
      <c r="D284" s="2" t="s">
        <v>10379</v>
      </c>
      <c r="E284" s="3">
        <f>F284+G284</f>
        <v>523200</v>
      </c>
      <c r="F284" s="3">
        <v>462100</v>
      </c>
      <c r="G284" s="3">
        <v>61100</v>
      </c>
      <c r="H284" s="18">
        <v>1.9</v>
      </c>
      <c r="I284" s="3">
        <v>3350</v>
      </c>
      <c r="J284" s="20">
        <f>E284*H284*I284/10000000</f>
        <v>333.01679999999999</v>
      </c>
      <c r="K284" s="4">
        <v>41</v>
      </c>
      <c r="L284" s="18">
        <v>30.2</v>
      </c>
      <c r="M284" s="3">
        <v>3</v>
      </c>
      <c r="N284" s="2" t="s">
        <v>172</v>
      </c>
    </row>
    <row r="285" spans="1:14" x14ac:dyDescent="0.2">
      <c r="A285" s="2" t="s">
        <v>124</v>
      </c>
      <c r="B285" s="13">
        <v>46143</v>
      </c>
      <c r="C285" s="2">
        <f>YEAR(B285)</f>
        <v>2026</v>
      </c>
      <c r="D285" s="2" t="s">
        <v>10379</v>
      </c>
      <c r="E285" s="3">
        <f>F285+G285</f>
        <v>523800</v>
      </c>
      <c r="F285" s="3">
        <v>454800</v>
      </c>
      <c r="G285" s="3">
        <v>69000</v>
      </c>
      <c r="H285" s="18">
        <v>2</v>
      </c>
      <c r="I285" s="3">
        <v>3050</v>
      </c>
      <c r="J285" s="20">
        <f>E285*H285*I285/10000000</f>
        <v>319.51799999999997</v>
      </c>
      <c r="K285" s="4">
        <v>58</v>
      </c>
      <c r="L285" s="18">
        <v>35.799999999999997</v>
      </c>
      <c r="M285" s="3">
        <v>28</v>
      </c>
      <c r="N285" s="2" t="s">
        <v>10385</v>
      </c>
    </row>
    <row r="286" spans="1:14" x14ac:dyDescent="0.2">
      <c r="A286" s="2" t="s">
        <v>124</v>
      </c>
      <c r="B286" s="13">
        <v>46174</v>
      </c>
      <c r="C286" s="2">
        <f>YEAR(B286)</f>
        <v>2026</v>
      </c>
      <c r="D286" s="2" t="s">
        <v>10386</v>
      </c>
      <c r="E286" s="3">
        <f>F286+G286</f>
        <v>317400</v>
      </c>
      <c r="F286" s="3">
        <v>282200</v>
      </c>
      <c r="G286" s="3">
        <v>35200</v>
      </c>
      <c r="H286" s="18">
        <v>2.1</v>
      </c>
      <c r="I286" s="3">
        <v>3050</v>
      </c>
      <c r="J286" s="20">
        <f>E286*H286*I286/10000000</f>
        <v>203.29470000000001</v>
      </c>
      <c r="K286" s="4">
        <v>29</v>
      </c>
      <c r="L286" s="18">
        <v>34.9</v>
      </c>
      <c r="M286" s="3">
        <v>190</v>
      </c>
      <c r="N286" s="2" t="s">
        <v>10385</v>
      </c>
    </row>
    <row r="287" spans="1:14" x14ac:dyDescent="0.2">
      <c r="A287" s="2" t="s">
        <v>124</v>
      </c>
      <c r="B287" s="13">
        <v>46204</v>
      </c>
      <c r="C287" s="2">
        <f>YEAR(B287)</f>
        <v>2026</v>
      </c>
      <c r="D287" s="2" t="s">
        <v>10386</v>
      </c>
      <c r="E287" s="3">
        <f>F287+G287</f>
        <v>315900</v>
      </c>
      <c r="F287" s="3">
        <v>277800</v>
      </c>
      <c r="G287" s="3">
        <v>38100</v>
      </c>
      <c r="H287" s="18">
        <v>2</v>
      </c>
      <c r="I287" s="3">
        <v>3200</v>
      </c>
      <c r="J287" s="20">
        <f>E287*H287*I287/10000000</f>
        <v>202.17599999999999</v>
      </c>
      <c r="K287" s="4">
        <v>29</v>
      </c>
      <c r="L287" s="18">
        <v>36.1</v>
      </c>
      <c r="M287" s="3">
        <v>278</v>
      </c>
      <c r="N287" s="2" t="s">
        <v>172</v>
      </c>
    </row>
    <row r="288" spans="1:14" x14ac:dyDescent="0.2">
      <c r="A288" s="2" t="s">
        <v>124</v>
      </c>
      <c r="B288" s="13">
        <v>46235</v>
      </c>
      <c r="C288" s="2">
        <f>YEAR(B288)</f>
        <v>2026</v>
      </c>
      <c r="D288" s="2" t="s">
        <v>10386</v>
      </c>
      <c r="E288" s="3">
        <f>F288+G288</f>
        <v>331800</v>
      </c>
      <c r="F288" s="3">
        <v>288500</v>
      </c>
      <c r="G288" s="3">
        <v>43300</v>
      </c>
      <c r="H288" s="18">
        <v>2.1</v>
      </c>
      <c r="I288" s="3">
        <v>3200</v>
      </c>
      <c r="J288" s="20">
        <f>E288*H288*I288/10000000</f>
        <v>222.96960000000001</v>
      </c>
      <c r="K288" s="4">
        <v>35</v>
      </c>
      <c r="L288" s="18">
        <v>31.6</v>
      </c>
      <c r="M288" s="3">
        <v>149</v>
      </c>
      <c r="N288" s="2" t="s">
        <v>172</v>
      </c>
    </row>
    <row r="289" spans="1:14" x14ac:dyDescent="0.2">
      <c r="A289" s="2" t="s">
        <v>124</v>
      </c>
      <c r="B289" s="13">
        <v>46266</v>
      </c>
      <c r="C289" s="2">
        <f>YEAR(B289)</f>
        <v>2026</v>
      </c>
      <c r="D289" s="2" t="s">
        <v>10386</v>
      </c>
      <c r="E289" s="3">
        <f>F289+G289</f>
        <v>301000</v>
      </c>
      <c r="F289" s="3">
        <v>266100</v>
      </c>
      <c r="G289" s="3">
        <v>34900</v>
      </c>
      <c r="H289" s="18">
        <v>2.1</v>
      </c>
      <c r="I289" s="3">
        <v>3300</v>
      </c>
      <c r="J289" s="20">
        <f>E289*H289*I289/10000000</f>
        <v>208.59299999999999</v>
      </c>
      <c r="K289" s="4">
        <v>26</v>
      </c>
      <c r="L289" s="18">
        <v>26.6</v>
      </c>
      <c r="M289" s="3">
        <v>168</v>
      </c>
      <c r="N289" s="2" t="s">
        <v>172</v>
      </c>
    </row>
  </sheetData>
  <autoFilter ref="A1:N289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</sheetPr>
  <dimension ref="B1:O86"/>
  <sheetViews>
    <sheetView showGridLines="0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0" customHeight="1" x14ac:dyDescent="0.2">
      <c r="B1" s="24" t="s">
        <v>10393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2:15" ht="24" customHeight="1" x14ac:dyDescent="0.2">
      <c r="B3" s="26" t="s">
        <v>10394</v>
      </c>
      <c r="C3" s="26"/>
      <c r="D3" s="26" t="s">
        <v>2609</v>
      </c>
      <c r="E3" s="26"/>
      <c r="F3" s="26" t="s">
        <v>10395</v>
      </c>
      <c r="G3" s="26"/>
      <c r="H3" s="26" t="s">
        <v>7671</v>
      </c>
      <c r="I3" s="26"/>
      <c r="J3" s="26" t="s">
        <v>10396</v>
      </c>
      <c r="K3" s="26"/>
      <c r="L3" s="26" t="s">
        <v>10397</v>
      </c>
      <c r="M3" s="26"/>
      <c r="N3" s="26" t="s">
        <v>10398</v>
      </c>
      <c r="O3" s="26"/>
    </row>
    <row r="4" spans="2:15" ht="25.5" customHeight="1" x14ac:dyDescent="0.2">
      <c r="B4" s="27">
        <f>SUM(Tourism_Trends!$E$2:$E$289)/10000000</f>
        <v>19.819759999999999</v>
      </c>
      <c r="C4" s="27"/>
      <c r="D4" s="21">
        <f>SUM(Tourism_Trends!$G$2:$G$289)/SUM(Tourism_Trends!$E$2:$E$289)</f>
        <v>0.16595004177648973</v>
      </c>
      <c r="E4" s="21"/>
      <c r="F4" s="22">
        <f>SUM(Tourism_Trends!$J$2:$J$289)</f>
        <v>278382.10700000002</v>
      </c>
      <c r="G4" s="22"/>
      <c r="H4" s="23">
        <f>AVERAGE(Tourism_Trends!$H$2:$H$289)</f>
        <v>2.6916666666666664</v>
      </c>
      <c r="I4" s="23"/>
      <c r="J4" s="22">
        <f>AVERAGE(Tourism_Trends!$I$2:$I$289)</f>
        <v>4904.3402777777774</v>
      </c>
      <c r="K4" s="22"/>
      <c r="L4" s="23">
        <f>AVERAGE(Tourism_Trends!$K$2:$K$289)</f>
        <v>53.895833333333336</v>
      </c>
      <c r="M4" s="23"/>
      <c r="N4" s="23">
        <f>AVERAGE(Tourism_Trends!$L$2:$L$289)</f>
        <v>23.526736111111109</v>
      </c>
      <c r="O4" s="23"/>
    </row>
    <row r="52" spans="2:13" x14ac:dyDescent="0.2">
      <c r="B52" s="5" t="s">
        <v>139</v>
      </c>
    </row>
    <row r="54" spans="2:13" x14ac:dyDescent="0.2">
      <c r="B54" s="6" t="s">
        <v>10361</v>
      </c>
      <c r="I54" s="6" t="s">
        <v>7684</v>
      </c>
    </row>
    <row r="55" spans="2:13" ht="24" customHeight="1" x14ac:dyDescent="0.2">
      <c r="B55" s="7" t="s">
        <v>7687</v>
      </c>
      <c r="C55" s="7" t="s">
        <v>10399</v>
      </c>
      <c r="D55" s="7" t="s">
        <v>10400</v>
      </c>
      <c r="E55" s="7" t="s">
        <v>7714</v>
      </c>
      <c r="F55" s="7" t="s">
        <v>10401</v>
      </c>
      <c r="G55" s="7" t="s">
        <v>7689</v>
      </c>
      <c r="I55" s="7" t="s">
        <v>2</v>
      </c>
      <c r="J55" s="7" t="s">
        <v>10402</v>
      </c>
      <c r="K55" s="7" t="s">
        <v>10403</v>
      </c>
      <c r="L55" s="7" t="s">
        <v>7714</v>
      </c>
      <c r="M55" s="7" t="s">
        <v>10404</v>
      </c>
    </row>
    <row r="56" spans="2:13" x14ac:dyDescent="0.2">
      <c r="B56" s="8" t="str">
        <f>TEXT($G56,"mmm yy")</f>
        <v>Oct 24</v>
      </c>
      <c r="C56" s="12">
        <f>SUMIF(Tourism_Trends!$B$2:$B$289,$G56,Tourism_Trends!$E$2:$E$289)/100000</f>
        <v>87.924000000000007</v>
      </c>
      <c r="D56" s="10">
        <f>SUMIF(Tourism_Trends!$B$2:$B$289,$G56,Tourism_Trends!$G$2:$G$289)/SUMIF(Tourism_Trends!$B$2:$B$289,$G56,Tourism_Trends!$E$2:$E$289)</f>
        <v>0.18067876802693236</v>
      </c>
      <c r="E56" s="9">
        <f>SUMIF(Tourism_Trends!$B$2:$B$289,$G56,Tourism_Trends!$J$2:$J$289)</f>
        <v>11756.198049999999</v>
      </c>
      <c r="F56" s="12">
        <f>AVERAGEIF(Tourism_Trends!$B$2:$B$289,$G56,Tourism_Trends!$K$2:$K$289)</f>
        <v>60.583333333333336</v>
      </c>
      <c r="G56" s="14">
        <v>45566</v>
      </c>
      <c r="I56" s="8" t="s">
        <v>114</v>
      </c>
      <c r="J56" s="12">
        <f>SUMIF(Tourism_Trends!$A$2:$A$289,$I56,Tourism_Trends!$F$2:$F$289)/100000</f>
        <v>82.356999999999999</v>
      </c>
      <c r="K56" s="12">
        <f>SUMIF(Tourism_Trends!$A$2:$A$289,$I56,Tourism_Trends!$G$2:$G$289)/100000</f>
        <v>9.1140000000000008</v>
      </c>
      <c r="L56" s="9">
        <f>SUMIF(Tourism_Trends!$A$2:$A$289,$I56,Tourism_Trends!$J$2:$J$289)</f>
        <v>7460.3305500000006</v>
      </c>
      <c r="M56" s="12">
        <f>AVERAGEIF(Tourism_Trends!$A$2:$A$289,$I56,Tourism_Trends!$K$2:$K$289)</f>
        <v>54.375</v>
      </c>
    </row>
    <row r="57" spans="2:13" x14ac:dyDescent="0.2">
      <c r="B57" s="8" t="str">
        <f>TEXT($G57,"mmm yy")</f>
        <v>Nov 24</v>
      </c>
      <c r="C57" s="12">
        <f>SUMIF(Tourism_Trends!$B$2:$B$289,$G57,Tourism_Trends!$E$2:$E$289)/100000</f>
        <v>102.18899999999999</v>
      </c>
      <c r="D57" s="10">
        <f>SUMIF(Tourism_Trends!$B$2:$B$289,$G57,Tourism_Trends!$G$2:$G$289)/SUMIF(Tourism_Trends!$B$2:$B$289,$G57,Tourism_Trends!$E$2:$E$289)</f>
        <v>0.17430447504134497</v>
      </c>
      <c r="E57" s="9">
        <f>SUMIF(Tourism_Trends!$B$2:$B$289,$G57,Tourism_Trends!$J$2:$J$289)</f>
        <v>13731.047999999999</v>
      </c>
      <c r="F57" s="12">
        <f>AVERAGEIF(Tourism_Trends!$B$2:$B$289,$G57,Tourism_Trends!$K$2:$K$289)</f>
        <v>69.083333333333329</v>
      </c>
      <c r="G57" s="14">
        <v>45597</v>
      </c>
      <c r="I57" s="8" t="s">
        <v>124</v>
      </c>
      <c r="J57" s="12">
        <f>SUMIF(Tourism_Trends!$A$2:$A$289,$I57,Tourism_Trends!$F$2:$F$289)/100000</f>
        <v>109.598</v>
      </c>
      <c r="K57" s="12">
        <f>SUMIF(Tourism_Trends!$A$2:$A$289,$I57,Tourism_Trends!$G$2:$G$289)/100000</f>
        <v>14.776999999999999</v>
      </c>
      <c r="L57" s="9">
        <f>SUMIF(Tourism_Trends!$A$2:$A$289,$I57,Tourism_Trends!$J$2:$J$289)</f>
        <v>7610.3461500000012</v>
      </c>
      <c r="M57" s="12">
        <f>AVERAGEIF(Tourism_Trends!$A$2:$A$289,$I57,Tourism_Trends!$K$2:$K$289)</f>
        <v>54.291666666666664</v>
      </c>
    </row>
    <row r="58" spans="2:13" x14ac:dyDescent="0.2">
      <c r="B58" s="8" t="str">
        <f>TEXT($G58,"mmm yy")</f>
        <v>Dec 24</v>
      </c>
      <c r="C58" s="12">
        <f>SUMIF(Tourism_Trends!$B$2:$B$289,$G58,Tourism_Trends!$E$2:$E$289)/100000</f>
        <v>106.099</v>
      </c>
      <c r="D58" s="10">
        <f>SUMIF(Tourism_Trends!$B$2:$B$289,$G58,Tourism_Trends!$G$2:$G$289)/SUMIF(Tourism_Trends!$B$2:$B$289,$G58,Tourism_Trends!$E$2:$E$289)</f>
        <v>0.17021838094609751</v>
      </c>
      <c r="E58" s="9">
        <f>SUMIF(Tourism_Trends!$B$2:$B$289,$G58,Tourism_Trends!$J$2:$J$289)</f>
        <v>15122.7875</v>
      </c>
      <c r="F58" s="12">
        <f>AVERAGEIF(Tourism_Trends!$B$2:$B$289,$G58,Tourism_Trends!$K$2:$K$289)</f>
        <v>76.25</v>
      </c>
      <c r="G58" s="14">
        <v>45627</v>
      </c>
      <c r="I58" s="8" t="s">
        <v>45</v>
      </c>
      <c r="J58" s="12">
        <f>SUMIF(Tourism_Trends!$A$2:$A$289,$I58,Tourism_Trends!$F$2:$F$289)/100000</f>
        <v>92.375</v>
      </c>
      <c r="K58" s="12">
        <f>SUMIF(Tourism_Trends!$A$2:$A$289,$I58,Tourism_Trends!$G$2:$G$289)/100000</f>
        <v>49.621000000000002</v>
      </c>
      <c r="L58" s="9">
        <f>SUMIF(Tourism_Trends!$A$2:$A$289,$I58,Tourism_Trends!$J$2:$J$289)</f>
        <v>7908.7983999999997</v>
      </c>
      <c r="M58" s="12">
        <f>AVERAGEIF(Tourism_Trends!$A$2:$A$289,$I58,Tourism_Trends!$K$2:$K$289)</f>
        <v>55.75</v>
      </c>
    </row>
    <row r="59" spans="2:13" x14ac:dyDescent="0.2">
      <c r="B59" s="8" t="str">
        <f>TEXT($G59,"mmm yy")</f>
        <v>Jan 25</v>
      </c>
      <c r="C59" s="12">
        <f>SUMIF(Tourism_Trends!$B$2:$B$289,$G59,Tourism_Trends!$E$2:$E$289)/100000</f>
        <v>105.593</v>
      </c>
      <c r="D59" s="10">
        <f>SUMIF(Tourism_Trends!$B$2:$B$289,$G59,Tourism_Trends!$G$2:$G$289)/SUMIF(Tourism_Trends!$B$2:$B$289,$G59,Tourism_Trends!$E$2:$E$289)</f>
        <v>0.17177275008760051</v>
      </c>
      <c r="E59" s="9">
        <f>SUMIF(Tourism_Trends!$B$2:$B$289,$G59,Tourism_Trends!$J$2:$J$289)</f>
        <v>13855.877700000001</v>
      </c>
      <c r="F59" s="12">
        <f>AVERAGEIF(Tourism_Trends!$B$2:$B$289,$G59,Tourism_Trends!$K$2:$K$289)</f>
        <v>71</v>
      </c>
      <c r="G59" s="14">
        <v>45658</v>
      </c>
      <c r="I59" s="8" t="s">
        <v>95</v>
      </c>
      <c r="J59" s="12">
        <f>SUMIF(Tourism_Trends!$A$2:$A$289,$I59,Tourism_Trends!$F$2:$F$289)/100000</f>
        <v>80.489999999999995</v>
      </c>
      <c r="K59" s="12">
        <f>SUMIF(Tourism_Trends!$A$2:$A$289,$I59,Tourism_Trends!$G$2:$G$289)/100000</f>
        <v>2.5249999999999999</v>
      </c>
      <c r="L59" s="9">
        <f>SUMIF(Tourism_Trends!$A$2:$A$289,$I59,Tourism_Trends!$J$2:$J$289)</f>
        <v>10269.5347</v>
      </c>
      <c r="M59" s="12">
        <f>AVERAGEIF(Tourism_Trends!$A$2:$A$289,$I59,Tourism_Trends!$K$2:$K$289)</f>
        <v>52.541666666666664</v>
      </c>
    </row>
    <row r="60" spans="2:13" x14ac:dyDescent="0.2">
      <c r="B60" s="8" t="str">
        <f>TEXT($G60,"mmm yy")</f>
        <v>Feb 25</v>
      </c>
      <c r="C60" s="12">
        <f>SUMIF(Tourism_Trends!$B$2:$B$289,$G60,Tourism_Trends!$E$2:$E$289)/100000</f>
        <v>104.595</v>
      </c>
      <c r="D60" s="10">
        <f>SUMIF(Tourism_Trends!$B$2:$B$289,$G60,Tourism_Trends!$G$2:$G$289)/SUMIF(Tourism_Trends!$B$2:$B$289,$G60,Tourism_Trends!$E$2:$E$289)</f>
        <v>0.17277116496964481</v>
      </c>
      <c r="E60" s="9">
        <f>SUMIF(Tourism_Trends!$B$2:$B$289,$G60,Tourism_Trends!$J$2:$J$289)</f>
        <v>14292.861450000002</v>
      </c>
      <c r="F60" s="12">
        <f>AVERAGEIF(Tourism_Trends!$B$2:$B$289,$G60,Tourism_Trends!$K$2:$K$289)</f>
        <v>67.833333333333329</v>
      </c>
      <c r="G60" s="14">
        <v>45689</v>
      </c>
      <c r="I60" s="8" t="s">
        <v>105</v>
      </c>
      <c r="J60" s="12">
        <f>SUMIF(Tourism_Trends!$A$2:$A$289,$I60,Tourism_Trends!$F$2:$F$289)/100000</f>
        <v>75.611000000000004</v>
      </c>
      <c r="K60" s="12">
        <f>SUMIF(Tourism_Trends!$A$2:$A$289,$I60,Tourism_Trends!$G$2:$G$289)/100000</f>
        <v>3.1230000000000002</v>
      </c>
      <c r="L60" s="9">
        <f>SUMIF(Tourism_Trends!$A$2:$A$289,$I60,Tourism_Trends!$J$2:$J$289)</f>
        <v>11584.155400000001</v>
      </c>
      <c r="M60" s="12">
        <f>AVERAGEIF(Tourism_Trends!$A$2:$A$289,$I60,Tourism_Trends!$K$2:$K$289)</f>
        <v>56.166666666666664</v>
      </c>
    </row>
    <row r="61" spans="2:13" x14ac:dyDescent="0.2">
      <c r="B61" s="8" t="str">
        <f>TEXT($G61,"mmm yy")</f>
        <v>Mar 25</v>
      </c>
      <c r="C61" s="12">
        <f>SUMIF(Tourism_Trends!$B$2:$B$289,$G61,Tourism_Trends!$E$2:$E$289)/100000</f>
        <v>97.903000000000006</v>
      </c>
      <c r="D61" s="10">
        <f>SUMIF(Tourism_Trends!$B$2:$B$289,$G61,Tourism_Trends!$G$2:$G$289)/SUMIF(Tourism_Trends!$B$2:$B$289,$G61,Tourism_Trends!$E$2:$E$289)</f>
        <v>0.16444848472467646</v>
      </c>
      <c r="E61" s="9">
        <f>SUMIF(Tourism_Trends!$B$2:$B$289,$G61,Tourism_Trends!$J$2:$J$289)</f>
        <v>12781.414550000003</v>
      </c>
      <c r="F61" s="12">
        <f>AVERAGEIF(Tourism_Trends!$B$2:$B$289,$G61,Tourism_Trends!$K$2:$K$289)</f>
        <v>62.5</v>
      </c>
      <c r="G61" s="14">
        <v>45717</v>
      </c>
      <c r="I61" s="8" t="s">
        <v>36</v>
      </c>
      <c r="J61" s="12">
        <f>SUMIF(Tourism_Trends!$A$2:$A$289,$I61,Tourism_Trends!$F$2:$F$289)/100000</f>
        <v>50.164000000000001</v>
      </c>
      <c r="K61" s="12">
        <f>SUMIF(Tourism_Trends!$A$2:$A$289,$I61,Tourism_Trends!$G$2:$G$289)/100000</f>
        <v>21.103000000000002</v>
      </c>
      <c r="L61" s="9">
        <f>SUMIF(Tourism_Trends!$A$2:$A$289,$I61,Tourism_Trends!$J$2:$J$289)</f>
        <v>12407.015249999999</v>
      </c>
      <c r="M61" s="12">
        <f>AVERAGEIF(Tourism_Trends!$A$2:$A$289,$I61,Tourism_Trends!$K$2:$K$289)</f>
        <v>54.333333333333336</v>
      </c>
    </row>
    <row r="62" spans="2:13" x14ac:dyDescent="0.2">
      <c r="B62" s="8" t="str">
        <f>TEXT($G62,"mmm yy")</f>
        <v>Apr 25</v>
      </c>
      <c r="C62" s="12">
        <f>SUMIF(Tourism_Trends!$B$2:$B$289,$G62,Tourism_Trends!$E$2:$E$289)/100000</f>
        <v>79.518000000000001</v>
      </c>
      <c r="D62" s="10">
        <f>SUMIF(Tourism_Trends!$B$2:$B$289,$G62,Tourism_Trends!$G$2:$G$289)/SUMIF(Tourism_Trends!$B$2:$B$289,$G62,Tourism_Trends!$E$2:$E$289)</f>
        <v>0.15401544304434217</v>
      </c>
      <c r="E62" s="9">
        <f>SUMIF(Tourism_Trends!$B$2:$B$289,$G62,Tourism_Trends!$J$2:$J$289)</f>
        <v>11007.453350000002</v>
      </c>
      <c r="F62" s="12">
        <f>AVERAGEIF(Tourism_Trends!$B$2:$B$289,$G62,Tourism_Trends!$K$2:$K$289)</f>
        <v>53.5</v>
      </c>
      <c r="G62" s="14">
        <v>45748</v>
      </c>
      <c r="I62" s="8" t="s">
        <v>24</v>
      </c>
      <c r="J62" s="12">
        <f>SUMIF(Tourism_Trends!$A$2:$A$289,$I62,Tourism_Trends!$F$2:$F$289)/100000</f>
        <v>95.942999999999998</v>
      </c>
      <c r="K62" s="12">
        <f>SUMIF(Tourism_Trends!$A$2:$A$289,$I62,Tourism_Trends!$G$2:$G$289)/100000</f>
        <v>31.818000000000001</v>
      </c>
      <c r="L62" s="9">
        <f>SUMIF(Tourism_Trends!$A$2:$A$289,$I62,Tourism_Trends!$J$2:$J$289)</f>
        <v>13991.260849999999</v>
      </c>
      <c r="M62" s="12">
        <f>AVERAGEIF(Tourism_Trends!$A$2:$A$289,$I62,Tourism_Trends!$K$2:$K$289)</f>
        <v>53.708333333333336</v>
      </c>
    </row>
    <row r="63" spans="2:13" x14ac:dyDescent="0.2">
      <c r="B63" s="8" t="str">
        <f>TEXT($G63,"mmm yy")</f>
        <v>May 25</v>
      </c>
      <c r="C63" s="12">
        <f>SUMIF(Tourism_Trends!$B$2:$B$289,$G63,Tourism_Trends!$E$2:$E$289)/100000</f>
        <v>79.385999999999996</v>
      </c>
      <c r="D63" s="10">
        <f>SUMIF(Tourism_Trends!$B$2:$B$289,$G63,Tourism_Trends!$G$2:$G$289)/SUMIF(Tourism_Trends!$B$2:$B$289,$G63,Tourism_Trends!$E$2:$E$289)</f>
        <v>0.15900788552137657</v>
      </c>
      <c r="E63" s="9">
        <f>SUMIF(Tourism_Trends!$B$2:$B$289,$G63,Tourism_Trends!$J$2:$J$289)</f>
        <v>11067.785550000001</v>
      </c>
      <c r="F63" s="12">
        <f>AVERAGEIF(Tourism_Trends!$B$2:$B$289,$G63,Tourism_Trends!$K$2:$K$289)</f>
        <v>54.666666666666664</v>
      </c>
      <c r="G63" s="14">
        <v>45778</v>
      </c>
      <c r="I63" s="8" t="s">
        <v>85</v>
      </c>
      <c r="J63" s="12">
        <f>SUMIF(Tourism_Trends!$A$2:$A$289,$I63,Tourism_Trends!$F$2:$F$289)/100000</f>
        <v>87.814999999999998</v>
      </c>
      <c r="K63" s="12">
        <f>SUMIF(Tourism_Trends!$A$2:$A$289,$I63,Tourism_Trends!$G$2:$G$289)/100000</f>
        <v>14.183999999999999</v>
      </c>
      <c r="L63" s="9">
        <f>SUMIF(Tourism_Trends!$A$2:$A$289,$I63,Tourism_Trends!$J$2:$J$289)</f>
        <v>15417.49165</v>
      </c>
      <c r="M63" s="12">
        <f>AVERAGEIF(Tourism_Trends!$A$2:$A$289,$I63,Tourism_Trends!$K$2:$K$289)</f>
        <v>56.041666666666664</v>
      </c>
    </row>
    <row r="64" spans="2:13" x14ac:dyDescent="0.2">
      <c r="B64" s="8" t="str">
        <f>TEXT($G64,"mmm yy")</f>
        <v>Jun 25</v>
      </c>
      <c r="C64" s="12">
        <f>SUMIF(Tourism_Trends!$B$2:$B$289,$G64,Tourism_Trends!$E$2:$E$289)/100000</f>
        <v>49.841000000000001</v>
      </c>
      <c r="D64" s="10">
        <f>SUMIF(Tourism_Trends!$B$2:$B$289,$G64,Tourism_Trends!$G$2:$G$289)/SUMIF(Tourism_Trends!$B$2:$B$289,$G64,Tourism_Trends!$E$2:$E$289)</f>
        <v>0.14927469352541081</v>
      </c>
      <c r="E64" s="9">
        <f>SUMIF(Tourism_Trends!$B$2:$B$289,$G64,Tourism_Trends!$J$2:$J$289)</f>
        <v>7173.1563500000002</v>
      </c>
      <c r="F64" s="12">
        <f>AVERAGEIF(Tourism_Trends!$B$2:$B$289,$G64,Tourism_Trends!$K$2:$K$289)</f>
        <v>34.75</v>
      </c>
      <c r="G64" s="14">
        <v>45809</v>
      </c>
      <c r="I64" s="8" t="s">
        <v>75</v>
      </c>
      <c r="J64" s="12">
        <f>SUMIF(Tourism_Trends!$A$2:$A$289,$I64,Tourism_Trends!$F$2:$F$289)/100000</f>
        <v>232.286</v>
      </c>
      <c r="K64" s="12">
        <f>SUMIF(Tourism_Trends!$A$2:$A$289,$I64,Tourism_Trends!$G$2:$G$289)/100000</f>
        <v>20.114000000000001</v>
      </c>
      <c r="L64" s="9">
        <f>SUMIF(Tourism_Trends!$A$2:$A$289,$I64,Tourism_Trends!$J$2:$J$289)</f>
        <v>34655.050150000003</v>
      </c>
      <c r="M64" s="12">
        <f>AVERAGEIF(Tourism_Trends!$A$2:$A$289,$I64,Tourism_Trends!$K$2:$K$289)</f>
        <v>53.083333333333336</v>
      </c>
    </row>
    <row r="65" spans="2:13" x14ac:dyDescent="0.2">
      <c r="B65" s="8" t="str">
        <f>TEXT($G65,"mmm yy")</f>
        <v>Jul 25</v>
      </c>
      <c r="C65" s="12">
        <f>SUMIF(Tourism_Trends!$B$2:$B$289,$G65,Tourism_Trends!$E$2:$E$289)/100000</f>
        <v>45.204000000000001</v>
      </c>
      <c r="D65" s="10">
        <f>SUMIF(Tourism_Trends!$B$2:$B$289,$G65,Tourism_Trends!$G$2:$G$289)/SUMIF(Tourism_Trends!$B$2:$B$289,$G65,Tourism_Trends!$E$2:$E$289)</f>
        <v>0.17261746748075391</v>
      </c>
      <c r="E65" s="9">
        <f>SUMIF(Tourism_Trends!$B$2:$B$289,$G65,Tourism_Trends!$J$2:$J$289)</f>
        <v>6216.6565000000001</v>
      </c>
      <c r="F65" s="12">
        <f>AVERAGEIF(Tourism_Trends!$B$2:$B$289,$G65,Tourism_Trends!$K$2:$K$289)</f>
        <v>30.75</v>
      </c>
      <c r="G65" s="14">
        <v>45839</v>
      </c>
      <c r="I65" s="8" t="s">
        <v>11</v>
      </c>
      <c r="J65" s="12">
        <f>SUMIF(Tourism_Trends!$A$2:$A$289,$I65,Tourism_Trends!$F$2:$F$289)/100000</f>
        <v>130.25399999999999</v>
      </c>
      <c r="K65" s="12">
        <f>SUMIF(Tourism_Trends!$A$2:$A$289,$I65,Tourism_Trends!$G$2:$G$289)/100000</f>
        <v>28.814</v>
      </c>
      <c r="L65" s="9">
        <f>SUMIF(Tourism_Trends!$A$2:$A$289,$I65,Tourism_Trends!$J$2:$J$289)</f>
        <v>36547.445600000006</v>
      </c>
      <c r="M65" s="12">
        <f>AVERAGEIF(Tourism_Trends!$A$2:$A$289,$I65,Tourism_Trends!$K$2:$K$289)</f>
        <v>50.041666666666664</v>
      </c>
    </row>
    <row r="66" spans="2:13" x14ac:dyDescent="0.2">
      <c r="B66" s="8" t="str">
        <f>TEXT($G66,"mmm yy")</f>
        <v>Aug 25</v>
      </c>
      <c r="C66" s="12">
        <f>SUMIF(Tourism_Trends!$B$2:$B$289,$G66,Tourism_Trends!$E$2:$E$289)/100000</f>
        <v>46.441000000000003</v>
      </c>
      <c r="D66" s="10">
        <f>SUMIF(Tourism_Trends!$B$2:$B$289,$G66,Tourism_Trends!$G$2:$G$289)/SUMIF(Tourism_Trends!$B$2:$B$289,$G66,Tourism_Trends!$E$2:$E$289)</f>
        <v>0.16526345255270128</v>
      </c>
      <c r="E66" s="9">
        <f>SUMIF(Tourism_Trends!$B$2:$B$289,$G66,Tourism_Trends!$J$2:$J$289)</f>
        <v>6728.41975</v>
      </c>
      <c r="F66" s="12">
        <f>AVERAGEIF(Tourism_Trends!$B$2:$B$289,$G66,Tourism_Trends!$K$2:$K$289)</f>
        <v>29.25</v>
      </c>
      <c r="G66" s="14">
        <v>45870</v>
      </c>
      <c r="I66" s="8" t="s">
        <v>55</v>
      </c>
      <c r="J66" s="12">
        <f>SUMIF(Tourism_Trends!$A$2:$A$289,$I66,Tourism_Trends!$F$2:$F$289)/100000</f>
        <v>268.34300000000002</v>
      </c>
      <c r="K66" s="12">
        <f>SUMIF(Tourism_Trends!$A$2:$A$289,$I66,Tourism_Trends!$G$2:$G$289)/100000</f>
        <v>47.908999999999999</v>
      </c>
      <c r="L66" s="9">
        <f>SUMIF(Tourism_Trends!$A$2:$A$289,$I66,Tourism_Trends!$J$2:$J$289)</f>
        <v>58068.702699999994</v>
      </c>
      <c r="M66" s="12">
        <f>AVERAGEIF(Tourism_Trends!$A$2:$A$289,$I66,Tourism_Trends!$K$2:$K$289)</f>
        <v>51.541666666666664</v>
      </c>
    </row>
    <row r="67" spans="2:13" x14ac:dyDescent="0.2">
      <c r="B67" s="8" t="str">
        <f>TEXT($G67,"mmm yy")</f>
        <v>Sep 25</v>
      </c>
      <c r="C67" s="12">
        <f>SUMIF(Tourism_Trends!$B$2:$B$289,$G67,Tourism_Trends!$E$2:$E$289)/100000</f>
        <v>47.872</v>
      </c>
      <c r="D67" s="10">
        <f>SUMIF(Tourism_Trends!$B$2:$B$289,$G67,Tourism_Trends!$G$2:$G$289)/SUMIF(Tourism_Trends!$B$2:$B$289,$G67,Tourism_Trends!$E$2:$E$289)</f>
        <v>0.15614555481283424</v>
      </c>
      <c r="E67" s="9">
        <f>SUMIF(Tourism_Trends!$B$2:$B$289,$G67,Tourism_Trends!$J$2:$J$289)</f>
        <v>6560.0264499999994</v>
      </c>
      <c r="F67" s="12">
        <f>AVERAGEIF(Tourism_Trends!$B$2:$B$289,$G67,Tourism_Trends!$K$2:$K$289)</f>
        <v>32</v>
      </c>
      <c r="G67" s="14">
        <v>45901</v>
      </c>
      <c r="I67" s="8" t="s">
        <v>65</v>
      </c>
      <c r="J67" s="12">
        <f>SUMIF(Tourism_Trends!$A$2:$A$289,$I67,Tourism_Trends!$F$2:$F$289)/100000</f>
        <v>347.83100000000002</v>
      </c>
      <c r="K67" s="12">
        <f>SUMIF(Tourism_Trends!$A$2:$A$289,$I67,Tourism_Trends!$G$2:$G$289)/100000</f>
        <v>85.807000000000002</v>
      </c>
      <c r="L67" s="9">
        <f>SUMIF(Tourism_Trends!$A$2:$A$289,$I67,Tourism_Trends!$J$2:$J$289)</f>
        <v>62461.97560000002</v>
      </c>
      <c r="M67" s="12">
        <f>AVERAGEIF(Tourism_Trends!$A$2:$A$289,$I67,Tourism_Trends!$K$2:$K$289)</f>
        <v>54.875</v>
      </c>
    </row>
    <row r="68" spans="2:13" x14ac:dyDescent="0.2">
      <c r="B68" s="8" t="str">
        <f>TEXT($G68,"mmm yy")</f>
        <v>Oct 25</v>
      </c>
      <c r="C68" s="12">
        <f>SUMIF(Tourism_Trends!$B$2:$B$289,$G68,Tourism_Trends!$E$2:$E$289)/100000</f>
        <v>96.028000000000006</v>
      </c>
      <c r="D68" s="10">
        <f>SUMIF(Tourism_Trends!$B$2:$B$289,$G68,Tourism_Trends!$G$2:$G$289)/SUMIF(Tourism_Trends!$B$2:$B$289,$G68,Tourism_Trends!$E$2:$E$289)</f>
        <v>0.17641729495563793</v>
      </c>
      <c r="E68" s="9">
        <f>SUMIF(Tourism_Trends!$B$2:$B$289,$G68,Tourism_Trends!$J$2:$J$289)</f>
        <v>13034.949599999998</v>
      </c>
      <c r="F68" s="12">
        <f>AVERAGEIF(Tourism_Trends!$B$2:$B$289,$G68,Tourism_Trends!$K$2:$K$289)</f>
        <v>63.25</v>
      </c>
      <c r="G68" s="14">
        <v>45931</v>
      </c>
    </row>
    <row r="69" spans="2:13" x14ac:dyDescent="0.2">
      <c r="B69" s="8" t="str">
        <f>TEXT($G69,"mmm yy")</f>
        <v>Nov 25</v>
      </c>
      <c r="C69" s="12">
        <f>SUMIF(Tourism_Trends!$B$2:$B$289,$G69,Tourism_Trends!$E$2:$E$289)/100000</f>
        <v>109.82599999999999</v>
      </c>
      <c r="D69" s="10">
        <f>SUMIF(Tourism_Trends!$B$2:$B$289,$G69,Tourism_Trends!$G$2:$G$289)/SUMIF(Tourism_Trends!$B$2:$B$289,$G69,Tourism_Trends!$E$2:$E$289)</f>
        <v>0.16613552346438912</v>
      </c>
      <c r="E69" s="9">
        <f>SUMIF(Tourism_Trends!$B$2:$B$289,$G69,Tourism_Trends!$J$2:$J$289)</f>
        <v>16051.818899999998</v>
      </c>
      <c r="F69" s="12">
        <f>AVERAGEIF(Tourism_Trends!$B$2:$B$289,$G69,Tourism_Trends!$K$2:$K$289)</f>
        <v>68.75</v>
      </c>
      <c r="G69" s="14">
        <v>45962</v>
      </c>
    </row>
    <row r="70" spans="2:13" x14ac:dyDescent="0.2">
      <c r="B70" s="8" t="str">
        <f>TEXT($G70,"mmm yy")</f>
        <v>Dec 25</v>
      </c>
      <c r="C70" s="12">
        <f>SUMIF(Tourism_Trends!$B$2:$B$289,$G70,Tourism_Trends!$E$2:$E$289)/100000</f>
        <v>115.32599999999999</v>
      </c>
      <c r="D70" s="10">
        <f>SUMIF(Tourism_Trends!$B$2:$B$289,$G70,Tourism_Trends!$G$2:$G$289)/SUMIF(Tourism_Trends!$B$2:$B$289,$G70,Tourism_Trends!$E$2:$E$289)</f>
        <v>0.16002462584326171</v>
      </c>
      <c r="E70" s="9">
        <f>SUMIF(Tourism_Trends!$B$2:$B$289,$G70,Tourism_Trends!$J$2:$J$289)</f>
        <v>16949.690599999998</v>
      </c>
      <c r="F70" s="12">
        <f>AVERAGEIF(Tourism_Trends!$B$2:$B$289,$G70,Tourism_Trends!$K$2:$K$289)</f>
        <v>74.166666666666671</v>
      </c>
      <c r="G70" s="14">
        <v>45992</v>
      </c>
    </row>
    <row r="71" spans="2:13" x14ac:dyDescent="0.2">
      <c r="B71" s="8" t="str">
        <f>TEXT($G71,"mmm yy")</f>
        <v>Jan 26</v>
      </c>
      <c r="C71" s="12">
        <f>SUMIF(Tourism_Trends!$B$2:$B$289,$G71,Tourism_Trends!$E$2:$E$289)/100000</f>
        <v>113.744</v>
      </c>
      <c r="D71" s="10">
        <f>SUMIF(Tourism_Trends!$B$2:$B$289,$G71,Tourism_Trends!$G$2:$G$289)/SUMIF(Tourism_Trends!$B$2:$B$289,$G71,Tourism_Trends!$E$2:$E$289)</f>
        <v>0.16594281896187932</v>
      </c>
      <c r="E71" s="9">
        <f>SUMIF(Tourism_Trends!$B$2:$B$289,$G71,Tourism_Trends!$J$2:$J$289)</f>
        <v>16614.453750000001</v>
      </c>
      <c r="F71" s="12">
        <f>AVERAGEIF(Tourism_Trends!$B$2:$B$289,$G71,Tourism_Trends!$K$2:$K$289)</f>
        <v>68.833333333333329</v>
      </c>
      <c r="G71" s="14">
        <v>46023</v>
      </c>
    </row>
    <row r="72" spans="2:13" x14ac:dyDescent="0.2">
      <c r="B72" s="8" t="str">
        <f>TEXT($G72,"mmm yy")</f>
        <v>Feb 26</v>
      </c>
      <c r="C72" s="12">
        <f>SUMIF(Tourism_Trends!$B$2:$B$289,$G72,Tourism_Trends!$E$2:$E$289)/100000</f>
        <v>112.355</v>
      </c>
      <c r="D72" s="10">
        <f>SUMIF(Tourism_Trends!$B$2:$B$289,$G72,Tourism_Trends!$G$2:$G$289)/SUMIF(Tourism_Trends!$B$2:$B$289,$G72,Tourism_Trends!$E$2:$E$289)</f>
        <v>0.16073160963019004</v>
      </c>
      <c r="E72" s="9">
        <f>SUMIF(Tourism_Trends!$B$2:$B$289,$G72,Tourism_Trends!$J$2:$J$289)</f>
        <v>15483.011199999999</v>
      </c>
      <c r="F72" s="12">
        <f>AVERAGEIF(Tourism_Trends!$B$2:$B$289,$G72,Tourism_Trends!$K$2:$K$289)</f>
        <v>68.75</v>
      </c>
      <c r="G72" s="14">
        <v>46054</v>
      </c>
    </row>
    <row r="73" spans="2:13" x14ac:dyDescent="0.2">
      <c r="B73" s="8" t="str">
        <f>TEXT($G73,"mmm yy")</f>
        <v>Mar 26</v>
      </c>
      <c r="C73" s="12">
        <f>SUMIF(Tourism_Trends!$B$2:$B$289,$G73,Tourism_Trends!$E$2:$E$289)/100000</f>
        <v>105.126</v>
      </c>
      <c r="D73" s="10">
        <f>SUMIF(Tourism_Trends!$B$2:$B$289,$G73,Tourism_Trends!$G$2:$G$289)/SUMIF(Tourism_Trends!$B$2:$B$289,$G73,Tourism_Trends!$E$2:$E$289)</f>
        <v>0.1729543595304682</v>
      </c>
      <c r="E73" s="9">
        <f>SUMIF(Tourism_Trends!$B$2:$B$289,$G73,Tourism_Trends!$J$2:$J$289)</f>
        <v>15120.891150000003</v>
      </c>
      <c r="F73" s="12">
        <f>AVERAGEIF(Tourism_Trends!$B$2:$B$289,$G73,Tourism_Trends!$K$2:$K$289)</f>
        <v>65.916666666666671</v>
      </c>
      <c r="G73" s="14">
        <v>46082</v>
      </c>
    </row>
    <row r="74" spans="2:13" x14ac:dyDescent="0.2">
      <c r="B74" s="8" t="str">
        <f>TEXT($G74,"mmm yy")</f>
        <v>Apr 26</v>
      </c>
      <c r="C74" s="12">
        <f>SUMIF(Tourism_Trends!$B$2:$B$289,$G74,Tourism_Trends!$E$2:$E$289)/100000</f>
        <v>85.856999999999999</v>
      </c>
      <c r="D74" s="10">
        <f>SUMIF(Tourism_Trends!$B$2:$B$289,$G74,Tourism_Trends!$G$2:$G$289)/SUMIF(Tourism_Trends!$B$2:$B$289,$G74,Tourism_Trends!$E$2:$E$289)</f>
        <v>0.157401260235042</v>
      </c>
      <c r="E74" s="9">
        <f>SUMIF(Tourism_Trends!$B$2:$B$289,$G74,Tourism_Trends!$J$2:$J$289)</f>
        <v>12722.683049999998</v>
      </c>
      <c r="F74" s="12">
        <f>AVERAGEIF(Tourism_Trends!$B$2:$B$289,$G74,Tourism_Trends!$K$2:$K$289)</f>
        <v>55.25</v>
      </c>
      <c r="G74" s="14">
        <v>46113</v>
      </c>
    </row>
    <row r="75" spans="2:13" x14ac:dyDescent="0.2">
      <c r="B75" s="8" t="str">
        <f>TEXT($G75,"mmm yy")</f>
        <v>May 26</v>
      </c>
      <c r="C75" s="12">
        <f>SUMIF(Tourism_Trends!$B$2:$B$289,$G75,Tourism_Trends!$E$2:$E$289)/100000</f>
        <v>84.551000000000002</v>
      </c>
      <c r="D75" s="10">
        <f>SUMIF(Tourism_Trends!$B$2:$B$289,$G75,Tourism_Trends!$G$2:$G$289)/SUMIF(Tourism_Trends!$B$2:$B$289,$G75,Tourism_Trends!$E$2:$E$289)</f>
        <v>0.16378280564393088</v>
      </c>
      <c r="E75" s="9">
        <f>SUMIF(Tourism_Trends!$B$2:$B$289,$G75,Tourism_Trends!$J$2:$J$289)</f>
        <v>12274.519899999999</v>
      </c>
      <c r="F75" s="12">
        <f>AVERAGEIF(Tourism_Trends!$B$2:$B$289,$G75,Tourism_Trends!$K$2:$K$289)</f>
        <v>57.166666666666664</v>
      </c>
      <c r="G75" s="14">
        <v>46143</v>
      </c>
    </row>
    <row r="76" spans="2:13" x14ac:dyDescent="0.2">
      <c r="B76" s="8" t="str">
        <f>TEXT($G76,"mmm yy")</f>
        <v>Jun 26</v>
      </c>
      <c r="C76" s="12">
        <f>SUMIF(Tourism_Trends!$B$2:$B$289,$G76,Tourism_Trends!$E$2:$E$289)/100000</f>
        <v>54.866</v>
      </c>
      <c r="D76" s="10">
        <f>SUMIF(Tourism_Trends!$B$2:$B$289,$G76,Tourism_Trends!$G$2:$G$289)/SUMIF(Tourism_Trends!$B$2:$B$289,$G76,Tourism_Trends!$E$2:$E$289)</f>
        <v>0.15067619290635367</v>
      </c>
      <c r="E76" s="9">
        <f>SUMIF(Tourism_Trends!$B$2:$B$289,$G76,Tourism_Trends!$J$2:$J$289)</f>
        <v>8098.3038500000002</v>
      </c>
      <c r="F76" s="12">
        <f>AVERAGEIF(Tourism_Trends!$B$2:$B$289,$G76,Tourism_Trends!$K$2:$K$289)</f>
        <v>37.5</v>
      </c>
      <c r="G76" s="14">
        <v>46174</v>
      </c>
    </row>
    <row r="77" spans="2:13" x14ac:dyDescent="0.2">
      <c r="B77" s="8" t="str">
        <f>TEXT($G77,"mmm yy")</f>
        <v>Jul 26</v>
      </c>
      <c r="C77" s="12">
        <f>SUMIF(Tourism_Trends!$B$2:$B$289,$G77,Tourism_Trends!$E$2:$E$289)/100000</f>
        <v>49.972999999999999</v>
      </c>
      <c r="D77" s="10">
        <f>SUMIF(Tourism_Trends!$B$2:$B$289,$G77,Tourism_Trends!$G$2:$G$289)/SUMIF(Tourism_Trends!$B$2:$B$289,$G77,Tourism_Trends!$E$2:$E$289)</f>
        <v>0.16622976407259921</v>
      </c>
      <c r="E77" s="9">
        <f>SUMIF(Tourism_Trends!$B$2:$B$289,$G77,Tourism_Trends!$J$2:$J$289)</f>
        <v>7050.2549499999996</v>
      </c>
      <c r="F77" s="12">
        <f>AVERAGEIF(Tourism_Trends!$B$2:$B$289,$G77,Tourism_Trends!$K$2:$K$289)</f>
        <v>30.583333333333332</v>
      </c>
      <c r="G77" s="14">
        <v>46204</v>
      </c>
    </row>
    <row r="78" spans="2:13" x14ac:dyDescent="0.2">
      <c r="B78" s="8" t="str">
        <f>TEXT($G78,"mmm yy")</f>
        <v>Aug 26</v>
      </c>
      <c r="C78" s="12">
        <f>SUMIF(Tourism_Trends!$B$2:$B$289,$G78,Tourism_Trends!$E$2:$E$289)/100000</f>
        <v>49.076000000000001</v>
      </c>
      <c r="D78" s="10">
        <f>SUMIF(Tourism_Trends!$B$2:$B$289,$G78,Tourism_Trends!$G$2:$G$289)/SUMIF(Tourism_Trends!$B$2:$B$289,$G78,Tourism_Trends!$E$2:$E$289)</f>
        <v>0.16678213383323826</v>
      </c>
      <c r="E78" s="9">
        <f>SUMIF(Tourism_Trends!$B$2:$B$289,$G78,Tourism_Trends!$J$2:$J$289)</f>
        <v>7119.6635999999999</v>
      </c>
      <c r="F78" s="12">
        <f>AVERAGEIF(Tourism_Trends!$B$2:$B$289,$G78,Tourism_Trends!$K$2:$K$289)</f>
        <v>28.916666666666668</v>
      </c>
      <c r="G78" s="14">
        <v>46235</v>
      </c>
    </row>
    <row r="79" spans="2:13" x14ac:dyDescent="0.2">
      <c r="B79" s="8" t="str">
        <f>TEXT($G79,"mmm yy")</f>
        <v>Sep 26</v>
      </c>
      <c r="C79" s="12">
        <f>SUMIF(Tourism_Trends!$B$2:$B$289,$G79,Tourism_Trends!$E$2:$E$289)/100000</f>
        <v>52.683</v>
      </c>
      <c r="D79" s="10">
        <f>SUMIF(Tourism_Trends!$B$2:$B$289,$G79,Tourism_Trends!$G$2:$G$289)/SUMIF(Tourism_Trends!$B$2:$B$289,$G79,Tourism_Trends!$E$2:$E$289)</f>
        <v>0.16513865952963955</v>
      </c>
      <c r="E79" s="9">
        <f>SUMIF(Tourism_Trends!$B$2:$B$289,$G79,Tourism_Trends!$J$2:$J$289)</f>
        <v>7568.1812499999987</v>
      </c>
      <c r="F79" s="12">
        <f>AVERAGEIF(Tourism_Trends!$B$2:$B$289,$G79,Tourism_Trends!$K$2:$K$289)</f>
        <v>32.25</v>
      </c>
      <c r="G79" s="14">
        <v>46266</v>
      </c>
    </row>
    <row r="82" spans="2:5" x14ac:dyDescent="0.2">
      <c r="B82" s="6" t="s">
        <v>10405</v>
      </c>
    </row>
    <row r="83" spans="2:5" ht="24" customHeight="1" x14ac:dyDescent="0.2">
      <c r="B83" s="7" t="s">
        <v>10368</v>
      </c>
      <c r="C83" s="7" t="s">
        <v>10406</v>
      </c>
      <c r="D83" s="7" t="s">
        <v>10407</v>
      </c>
      <c r="E83" s="7" t="s">
        <v>10404</v>
      </c>
    </row>
    <row r="84" spans="2:5" x14ac:dyDescent="0.2">
      <c r="B84" s="8" t="s">
        <v>10381</v>
      </c>
      <c r="C84" s="16">
        <f>AVERAGEIF(Tourism_Trends!$D$2:$D$289,$B84,Tourism_Trends!$E$2:$E$289)/100000</f>
        <v>9.3336370967741935</v>
      </c>
      <c r="D84" s="9">
        <f>AVERAGEIF(Tourism_Trends!$D$2:$D$289,$B84,Tourism_Trends!$I$2:$I$289)</f>
        <v>4816.9354838709678</v>
      </c>
      <c r="E84" s="12">
        <f>AVERAGEIF(Tourism_Trends!$D$2:$D$289,$B84,Tourism_Trends!$K$2:$K$289)</f>
        <v>74.685483870967744</v>
      </c>
    </row>
    <row r="85" spans="2:5" x14ac:dyDescent="0.2">
      <c r="B85" s="8" t="s">
        <v>10386</v>
      </c>
      <c r="C85" s="16">
        <f>AVERAGEIF(Tourism_Trends!$D$2:$D$289,$B85,Tourism_Trends!$E$2:$E$289)/100000</f>
        <v>4.0704888888888888</v>
      </c>
      <c r="D85" s="9">
        <f>AVERAGEIF(Tourism_Trends!$D$2:$D$289,$B85,Tourism_Trends!$I$2:$I$289)</f>
        <v>5040</v>
      </c>
      <c r="E85" s="12">
        <f>AVERAGEIF(Tourism_Trends!$D$2:$D$289,$B85,Tourism_Trends!$K$2:$K$289)</f>
        <v>29.3</v>
      </c>
    </row>
    <row r="86" spans="2:5" x14ac:dyDescent="0.2">
      <c r="B86" s="8" t="s">
        <v>10379</v>
      </c>
      <c r="C86" s="16">
        <f>AVERAGEIF(Tourism_Trends!$D$2:$D$289,$B86,Tourism_Trends!$E$2:$E$289)/100000</f>
        <v>6.1927162162162164</v>
      </c>
      <c r="D86" s="9">
        <f>AVERAGEIF(Tourism_Trends!$D$2:$D$289,$B86,Tourism_Trends!$I$2:$I$289)</f>
        <v>4885.8108108108108</v>
      </c>
      <c r="E86" s="12">
        <f>AVERAGEIF(Tourism_Trends!$D$2:$D$289,$B86,Tourism_Trends!$K$2:$K$289)</f>
        <v>48.972972972972975</v>
      </c>
    </row>
  </sheetData>
  <mergeCells count="16">
    <mergeCell ref="B1:O1"/>
    <mergeCell ref="B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  <pageSetUpPr fitToPage="1"/>
  </sheetPr>
  <dimension ref="B1:O111"/>
  <sheetViews>
    <sheetView showGridLines="0" topLeftCell="A58" zoomScaleNormal="100" workbookViewId="0">
      <selection activeCell="B2" sqref="B2:O2"/>
    </sheetView>
  </sheetViews>
  <sheetFormatPr defaultColWidth="8.7421875" defaultRowHeight="15" x14ac:dyDescent="0.2"/>
  <cols>
    <col min="1" max="1" width="2.015625" customWidth="1"/>
    <col min="2" max="15" width="9.953125" customWidth="1"/>
  </cols>
  <sheetData>
    <row r="1" spans="2:15" ht="33.75" customHeight="1" x14ac:dyDescent="0.2">
      <c r="B1" s="31" t="s">
        <v>10408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2:15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2:15" ht="21.75" customHeight="1" x14ac:dyDescent="0.2">
      <c r="B4" s="30" t="s">
        <v>10409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6" spans="2:15" x14ac:dyDescent="0.2">
      <c r="B6" s="29" t="s">
        <v>132</v>
      </c>
      <c r="C6" s="29"/>
      <c r="D6" s="29"/>
      <c r="E6" s="29" t="s">
        <v>133</v>
      </c>
      <c r="F6" s="29"/>
      <c r="G6" s="29"/>
    </row>
    <row r="7" spans="2:15" ht="24" customHeight="1" x14ac:dyDescent="0.2">
      <c r="B7" s="22">
        <f>Hotels_Dashboard!$B$4</f>
        <v>48</v>
      </c>
      <c r="C7" s="22"/>
      <c r="D7" s="22"/>
      <c r="E7" s="22">
        <f>Hotels_Dashboard!$D$4</f>
        <v>6720</v>
      </c>
      <c r="F7" s="22"/>
      <c r="G7" s="22"/>
    </row>
    <row r="9" spans="2:15" x14ac:dyDescent="0.2">
      <c r="B9" s="29" t="s">
        <v>137</v>
      </c>
      <c r="C9" s="29"/>
      <c r="D9" s="29"/>
      <c r="E9" s="29" t="s">
        <v>138</v>
      </c>
      <c r="F9" s="29"/>
      <c r="G9" s="29"/>
    </row>
    <row r="10" spans="2:15" ht="24" customHeight="1" x14ac:dyDescent="0.2">
      <c r="B10" s="21">
        <f>Hotels_Dashboard!$L$4</f>
        <v>0.6896813845401174</v>
      </c>
      <c r="C10" s="21"/>
      <c r="D10" s="21"/>
      <c r="E10" s="21">
        <f>Hotels_Dashboard!$N$4</f>
        <v>0.38413735606551996</v>
      </c>
      <c r="F10" s="21"/>
      <c r="G10" s="21"/>
    </row>
    <row r="12" spans="2:15" x14ac:dyDescent="0.2">
      <c r="B12" s="28" t="str">
        <f>"Highest-occupancy city: "&amp;INDEX(Hotels_Dashboard!$B$56:$B$67,MATCH(MAX(Hotels_Dashboard!$F$56:$F$67),Hotels_Dashboard!$F$56:$F$67,0))&amp;" ("&amp;TEXT(MAX(Hotels_Dashboard!$F$56:$F$67),"0.0%")&amp;")"</f>
        <v>Highest-occupancy city: Bengaluru (72.4%)</v>
      </c>
      <c r="C12" s="28"/>
      <c r="D12" s="28"/>
      <c r="E12" s="28"/>
      <c r="F12" s="28"/>
      <c r="G12" s="28"/>
    </row>
    <row r="13" spans="2:15" x14ac:dyDescent="0.2">
      <c r="B13" s="28"/>
      <c r="C13" s="28"/>
      <c r="D13" s="28"/>
      <c r="E13" s="28"/>
      <c r="F13" s="28"/>
      <c r="G13" s="28"/>
    </row>
    <row r="14" spans="2:15" x14ac:dyDescent="0.2">
      <c r="B14" s="28" t="str">
        <f>"Lowest-occupancy city: "&amp;INDEX(Hotels_Dashboard!$B$56:$B$67,MATCH(MIN(Hotels_Dashboard!$F$56:$F$67),Hotels_Dashboard!$F$56:$F$67,0))&amp;" ("&amp;TEXT(MIN(Hotels_Dashboard!$F$56:$F$67),"0.0%")&amp;")"</f>
        <v>Lowest-occupancy city: Mumbai (65.0%)</v>
      </c>
      <c r="C14" s="28"/>
      <c r="D14" s="28"/>
      <c r="E14" s="28"/>
      <c r="F14" s="28"/>
      <c r="G14" s="28"/>
    </row>
    <row r="15" spans="2:15" x14ac:dyDescent="0.2">
      <c r="B15" s="28"/>
      <c r="C15" s="28"/>
      <c r="D15" s="28"/>
      <c r="E15" s="28"/>
      <c r="F15" s="28"/>
      <c r="G15" s="28"/>
    </row>
    <row r="20" spans="2:15" ht="21.75" customHeight="1" x14ac:dyDescent="0.2">
      <c r="B20" s="30" t="s">
        <v>10410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2" spans="2:15" x14ac:dyDescent="0.2">
      <c r="B22" s="29" t="s">
        <v>2604</v>
      </c>
      <c r="C22" s="29"/>
      <c r="D22" s="29"/>
      <c r="E22" s="29" t="s">
        <v>2606</v>
      </c>
      <c r="F22" s="29"/>
      <c r="G22" s="29"/>
    </row>
    <row r="23" spans="2:15" ht="24" customHeight="1" x14ac:dyDescent="0.2">
      <c r="B23" s="22">
        <f>Customers_Dashboard!$B$4</f>
        <v>1500</v>
      </c>
      <c r="C23" s="22"/>
      <c r="D23" s="22"/>
      <c r="E23" s="21">
        <f>Customers_Dashboard!$F$4</f>
        <v>0.79055258467023171</v>
      </c>
      <c r="F23" s="21"/>
      <c r="G23" s="21"/>
    </row>
    <row r="25" spans="2:15" x14ac:dyDescent="0.2">
      <c r="B25" s="29" t="s">
        <v>2608</v>
      </c>
      <c r="C25" s="29"/>
      <c r="D25" s="29"/>
      <c r="E25" s="29" t="s">
        <v>2609</v>
      </c>
      <c r="F25" s="29"/>
      <c r="G25" s="29"/>
    </row>
    <row r="26" spans="2:15" ht="24" customHeight="1" x14ac:dyDescent="0.2">
      <c r="B26" s="22">
        <f>Customers_Dashboard!$J$4</f>
        <v>185725.77540106952</v>
      </c>
      <c r="C26" s="22"/>
      <c r="D26" s="22"/>
      <c r="E26" s="21">
        <f>Customers_Dashboard!$L$4</f>
        <v>0.22</v>
      </c>
      <c r="F26" s="21"/>
      <c r="G26" s="21"/>
    </row>
    <row r="28" spans="2:15" x14ac:dyDescent="0.2">
      <c r="B28" s="28" t="str">
        <f>"Largest segment: "&amp;INDEX(Customers_Dashboard!$B$56:$B$60,MATCH(MAX(Customers_Dashboard!$C$56:$C$60),Customers_Dashboard!$C$56:$C$60,0))&amp;" ("&amp;TEXT(MAX(Customers_Dashboard!$C$56:$C$60),"#,##0")&amp;")"</f>
        <v>Largest segment: Leisure (548)</v>
      </c>
      <c r="C28" s="28"/>
      <c r="D28" s="28"/>
      <c r="E28" s="28"/>
      <c r="F28" s="28"/>
      <c r="G28" s="28"/>
    </row>
    <row r="29" spans="2:15" x14ac:dyDescent="0.2">
      <c r="B29" s="28"/>
      <c r="C29" s="28"/>
      <c r="D29" s="28"/>
      <c r="E29" s="28"/>
      <c r="F29" s="28"/>
      <c r="G29" s="28"/>
    </row>
    <row r="30" spans="2:15" x14ac:dyDescent="0.2">
      <c r="B30" s="28" t="str">
        <f>"Top acquisition source: "&amp;INDEX(Customers_Dashboard!$B$65:$B$70,MATCH(MAX(Customers_Dashboard!$C$65:$C$70),Customers_Dashboard!$C$65:$C$70,0))&amp;" ("&amp;TEXT(MAX(Customers_Dashboard!$C$65:$C$70),"#,##0")&amp;")"</f>
        <v>Top acquisition source: Travel Partner (290)</v>
      </c>
      <c r="C30" s="28"/>
      <c r="D30" s="28"/>
      <c r="E30" s="28"/>
      <c r="F30" s="28"/>
      <c r="G30" s="28"/>
    </row>
    <row r="31" spans="2:15" x14ac:dyDescent="0.2">
      <c r="B31" s="28"/>
      <c r="C31" s="28"/>
      <c r="D31" s="28"/>
      <c r="E31" s="28"/>
      <c r="F31" s="28"/>
      <c r="G31" s="28"/>
    </row>
    <row r="36" spans="2:15" ht="21.75" customHeight="1" x14ac:dyDescent="0.2">
      <c r="B36" s="30" t="s">
        <v>10411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8" spans="2:15" x14ac:dyDescent="0.2">
      <c r="B38" s="29" t="s">
        <v>7667</v>
      </c>
      <c r="C38" s="29"/>
      <c r="D38" s="29"/>
      <c r="E38" s="29" t="s">
        <v>7668</v>
      </c>
      <c r="F38" s="29"/>
      <c r="G38" s="29"/>
    </row>
    <row r="39" spans="2:15" ht="24" customHeight="1" x14ac:dyDescent="0.2">
      <c r="B39" s="22">
        <f>Bookings_Dashboard!$B$4</f>
        <v>5000</v>
      </c>
      <c r="C39" s="22"/>
      <c r="D39" s="22"/>
      <c r="E39" s="21">
        <f>Bookings_Dashboard!$D$4</f>
        <v>0.15440000000000001</v>
      </c>
      <c r="F39" s="21"/>
      <c r="G39" s="21"/>
    </row>
    <row r="41" spans="2:15" x14ac:dyDescent="0.2">
      <c r="B41" s="29" t="s">
        <v>7670</v>
      </c>
      <c r="C41" s="29"/>
      <c r="D41" s="29"/>
      <c r="E41" s="29" t="s">
        <v>7672</v>
      </c>
      <c r="F41" s="29"/>
      <c r="G41" s="29"/>
    </row>
    <row r="42" spans="2:15" ht="24" customHeight="1" x14ac:dyDescent="0.2">
      <c r="B42" s="23">
        <f>Bookings_Dashboard!$H$4</f>
        <v>41.040599999999998</v>
      </c>
      <c r="C42" s="23"/>
      <c r="D42" s="23"/>
      <c r="E42" s="22">
        <f>Bookings_Dashboard!$L$4</f>
        <v>43144.194573453926</v>
      </c>
      <c r="F42" s="22"/>
      <c r="G42" s="22"/>
    </row>
    <row r="44" spans="2:15" x14ac:dyDescent="0.2">
      <c r="B44" s="28" t="str">
        <f>"Top booking channel: "&amp;INDEX(Bookings_Dashboard!$E$71:$E$78,MATCH(MAX(Bookings_Dashboard!$F$71:$F$78),Bookings_Dashboard!$F$71:$F$78,0))&amp;" ("&amp;TEXT(MAX(Bookings_Dashboard!$F$71:$F$78),"#,##0")&amp;")"</f>
        <v>Top booking channel: Direct Website (897)</v>
      </c>
      <c r="C44" s="28"/>
      <c r="D44" s="28"/>
      <c r="E44" s="28"/>
      <c r="F44" s="28"/>
      <c r="G44" s="28"/>
    </row>
    <row r="45" spans="2:15" x14ac:dyDescent="0.2">
      <c r="B45" s="28"/>
      <c r="C45" s="28"/>
      <c r="D45" s="28"/>
      <c r="E45" s="28"/>
      <c r="F45" s="28"/>
      <c r="G45" s="28"/>
    </row>
    <row r="46" spans="2:15" x14ac:dyDescent="0.2">
      <c r="B46" s="28" t="str">
        <f>"Highest-cancellation channel: "&amp;INDEX(Bookings_Dashboard!$E$71:$E$78,MATCH(MAX(Bookings_Dashboard!$G$71:$G$78),Bookings_Dashboard!$G$71:$G$78,0))&amp;" ("&amp;TEXT(MAX(Bookings_Dashboard!$G$71:$G$78),"0.0%")&amp;")"</f>
        <v>Highest-cancellation channel: OTA - Booking.com (26.2%)</v>
      </c>
      <c r="C46" s="28"/>
      <c r="D46" s="28"/>
      <c r="E46" s="28"/>
      <c r="F46" s="28"/>
      <c r="G46" s="28"/>
    </row>
    <row r="47" spans="2:15" x14ac:dyDescent="0.2">
      <c r="B47" s="28"/>
      <c r="C47" s="28"/>
      <c r="D47" s="28"/>
      <c r="E47" s="28"/>
      <c r="F47" s="28"/>
      <c r="G47" s="28"/>
    </row>
    <row r="52" spans="2:15" ht="21.75" customHeight="1" x14ac:dyDescent="0.2">
      <c r="B52" s="30" t="s">
        <v>10412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4" spans="2:15" x14ac:dyDescent="0.2">
      <c r="B54" s="29" t="s">
        <v>7701</v>
      </c>
      <c r="C54" s="29"/>
      <c r="D54" s="29"/>
      <c r="E54" s="29" t="s">
        <v>7702</v>
      </c>
      <c r="F54" s="29"/>
      <c r="G54" s="29"/>
    </row>
    <row r="55" spans="2:15" ht="24" customHeight="1" x14ac:dyDescent="0.2">
      <c r="B55" s="27">
        <f>Revenue_Dashboard!$B$4</f>
        <v>20.838432000000001</v>
      </c>
      <c r="C55" s="27"/>
      <c r="D55" s="27"/>
      <c r="E55" s="27">
        <f>Revenue_Dashboard!$D$4</f>
        <v>19.392820350000001</v>
      </c>
      <c r="F55" s="27"/>
      <c r="G55" s="27"/>
    </row>
    <row r="57" spans="2:15" x14ac:dyDescent="0.2">
      <c r="B57" s="29" t="s">
        <v>7703</v>
      </c>
      <c r="C57" s="29"/>
      <c r="D57" s="29"/>
      <c r="E57" s="29" t="s">
        <v>7704</v>
      </c>
      <c r="F57" s="29"/>
      <c r="G57" s="29"/>
    </row>
    <row r="58" spans="2:15" ht="24" customHeight="1" x14ac:dyDescent="0.2">
      <c r="B58" s="27">
        <f>Revenue_Dashboard!$F$4</f>
        <v>1.44561165</v>
      </c>
      <c r="C58" s="27"/>
      <c r="D58" s="27"/>
      <c r="E58" s="21">
        <f>Revenue_Dashboard!$H$4</f>
        <v>0.15299337301386207</v>
      </c>
      <c r="F58" s="21"/>
      <c r="G58" s="21"/>
    </row>
    <row r="60" spans="2:15" x14ac:dyDescent="0.2">
      <c r="B60" s="28" t="str">
        <f>"Top revenue city (INR Cr): "&amp;INDEX(Revenue_Dashboard!$L$56:$L$67,MATCH(MAX(Revenue_Dashboard!$M$56:$M$67),Revenue_Dashboard!$M$56:$M$67,0))&amp;" ("&amp;TEXT(MAX(Revenue_Dashboard!$M$56:$M$67),"0.00")&amp;")"</f>
        <v>Top revenue city (INR Cr): New Delhi (2.45)</v>
      </c>
      <c r="C60" s="28"/>
      <c r="D60" s="28"/>
      <c r="E60" s="28"/>
      <c r="F60" s="28"/>
      <c r="G60" s="28"/>
    </row>
    <row r="61" spans="2:15" x14ac:dyDescent="0.2">
      <c r="B61" s="28"/>
      <c r="C61" s="28"/>
      <c r="D61" s="28"/>
      <c r="E61" s="28"/>
      <c r="F61" s="28"/>
      <c r="G61" s="28"/>
    </row>
    <row r="62" spans="2:15" x14ac:dyDescent="0.2">
      <c r="B62" s="28" t="str">
        <f>"Top revenue channel (INR Cr): "&amp;INDEX(Revenue_Dashboard!$B$84:$B$91,MATCH(MAX(Revenue_Dashboard!$C$84:$C$91),Revenue_Dashboard!$C$84:$C$91,0))&amp;" ("&amp;TEXT(MAX(Revenue_Dashboard!$C$84:$C$91),"0.00")&amp;")"</f>
        <v>Top revenue channel (INR Cr): Travel Agent (4.27)</v>
      </c>
      <c r="C62" s="28"/>
      <c r="D62" s="28"/>
      <c r="E62" s="28"/>
      <c r="F62" s="28"/>
      <c r="G62" s="28"/>
    </row>
    <row r="63" spans="2:15" x14ac:dyDescent="0.2">
      <c r="B63" s="28"/>
      <c r="C63" s="28"/>
      <c r="D63" s="28"/>
      <c r="E63" s="28"/>
      <c r="F63" s="28"/>
      <c r="G63" s="28"/>
    </row>
    <row r="68" spans="2:15" ht="21.75" customHeight="1" x14ac:dyDescent="0.2">
      <c r="B68" s="30" t="s">
        <v>10413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</row>
    <row r="70" spans="2:15" x14ac:dyDescent="0.2">
      <c r="B70" s="29" t="s">
        <v>10319</v>
      </c>
      <c r="C70" s="29"/>
      <c r="D70" s="29"/>
      <c r="E70" s="29" t="s">
        <v>10320</v>
      </c>
      <c r="F70" s="29"/>
      <c r="G70" s="29"/>
    </row>
    <row r="71" spans="2:15" ht="24" customHeight="1" x14ac:dyDescent="0.2">
      <c r="B71" s="22">
        <f>Reviews_Dashboard!$B$4</f>
        <v>2581</v>
      </c>
      <c r="C71" s="22"/>
      <c r="D71" s="22"/>
      <c r="E71" s="27">
        <f>Reviews_Dashboard!$D$4</f>
        <v>4.1057729562185203</v>
      </c>
      <c r="F71" s="27"/>
      <c r="G71" s="27"/>
    </row>
    <row r="73" spans="2:15" x14ac:dyDescent="0.2">
      <c r="B73" s="29" t="s">
        <v>10321</v>
      </c>
      <c r="C73" s="29"/>
      <c r="D73" s="29"/>
      <c r="E73" s="29" t="s">
        <v>10322</v>
      </c>
      <c r="F73" s="29"/>
      <c r="G73" s="29"/>
    </row>
    <row r="74" spans="2:15" ht="24" customHeight="1" x14ac:dyDescent="0.2">
      <c r="B74" s="23">
        <f>Reviews_Dashboard!$F$4</f>
        <v>22.394420767144517</v>
      </c>
      <c r="C74" s="23"/>
      <c r="D74" s="23"/>
      <c r="E74" s="21">
        <f>Reviews_Dashboard!$H$4</f>
        <v>0.77799302595893061</v>
      </c>
      <c r="F74" s="21"/>
      <c r="G74" s="21"/>
    </row>
    <row r="76" spans="2:15" x14ac:dyDescent="0.2">
      <c r="B76" s="28" t="str">
        <f>"Best-rated category: "&amp;INDEX(Reviews_Dashboard!$K$57:$K$60,MATCH(MAX(Reviews_Dashboard!$L$57:$L$60),Reviews_Dashboard!$L$57:$L$60,0))&amp;" ("&amp;TEXT(MAX(Reviews_Dashboard!$L$57:$L$60),"0.00")&amp;")"</f>
        <v>Best-rated category: Cleanliness (4.05)</v>
      </c>
      <c r="C76" s="28"/>
      <c r="D76" s="28"/>
      <c r="E76" s="28"/>
      <c r="F76" s="28"/>
      <c r="G76" s="28"/>
    </row>
    <row r="77" spans="2:15" x14ac:dyDescent="0.2">
      <c r="B77" s="28"/>
      <c r="C77" s="28"/>
      <c r="D77" s="28"/>
      <c r="E77" s="28"/>
      <c r="F77" s="28"/>
      <c r="G77" s="28"/>
    </row>
    <row r="78" spans="2:15" x14ac:dyDescent="0.2">
      <c r="B78" s="28" t="str">
        <f>"Lowest-rated category: "&amp;INDEX(Reviews_Dashboard!$K$57:$K$60,MATCH(MIN(Reviews_Dashboard!$L$57:$L$60),Reviews_Dashboard!$L$57:$L$60,0))&amp;" ("&amp;TEXT(MIN(Reviews_Dashboard!$L$57:$L$60),"0.00")&amp;")"</f>
        <v>Lowest-rated category: Location (4.01)</v>
      </c>
      <c r="C78" s="28"/>
      <c r="D78" s="28"/>
      <c r="E78" s="28"/>
      <c r="F78" s="28"/>
      <c r="G78" s="28"/>
    </row>
    <row r="79" spans="2:15" x14ac:dyDescent="0.2">
      <c r="B79" s="28"/>
      <c r="C79" s="28"/>
      <c r="D79" s="28"/>
      <c r="E79" s="28"/>
      <c r="F79" s="28"/>
      <c r="G79" s="28"/>
    </row>
    <row r="84" spans="2:15" ht="21.75" customHeight="1" x14ac:dyDescent="0.2">
      <c r="B84" s="30" t="s">
        <v>10414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</row>
    <row r="86" spans="2:15" x14ac:dyDescent="0.2">
      <c r="B86" s="29" t="s">
        <v>137</v>
      </c>
      <c r="C86" s="29"/>
      <c r="D86" s="29"/>
      <c r="E86" s="29" t="s">
        <v>10356</v>
      </c>
      <c r="F86" s="29"/>
      <c r="G86" s="29"/>
    </row>
    <row r="87" spans="2:15" ht="24" customHeight="1" x14ac:dyDescent="0.2">
      <c r="B87" s="21">
        <f>Hotel_Performance_Dashboard!$B$4</f>
        <v>0.6896813845401174</v>
      </c>
      <c r="C87" s="21"/>
      <c r="D87" s="21"/>
      <c r="E87" s="22">
        <f>Hotel_Performance_Dashboard!$D$4</f>
        <v>7281.5536099211986</v>
      </c>
      <c r="F87" s="22"/>
      <c r="G87" s="22"/>
    </row>
    <row r="89" spans="2:15" x14ac:dyDescent="0.2">
      <c r="B89" s="29" t="s">
        <v>10357</v>
      </c>
      <c r="C89" s="29"/>
      <c r="D89" s="29"/>
      <c r="E89" s="29" t="s">
        <v>138</v>
      </c>
      <c r="F89" s="29"/>
      <c r="G89" s="29"/>
    </row>
    <row r="90" spans="2:15" ht="24" customHeight="1" x14ac:dyDescent="0.2">
      <c r="B90" s="22">
        <f>Hotel_Performance_Dashboard!$F$4</f>
        <v>5021.9519752935421</v>
      </c>
      <c r="C90" s="22"/>
      <c r="D90" s="22"/>
      <c r="E90" s="21">
        <f>Hotel_Performance_Dashboard!$L$4</f>
        <v>0.38413735606551996</v>
      </c>
      <c r="F90" s="21"/>
      <c r="G90" s="21"/>
    </row>
    <row r="92" spans="2:15" x14ac:dyDescent="0.2">
      <c r="B92" s="28" t="str">
        <f>"Top hotel by GOP (INR Cr): "&amp;INDEX(Hotel_Performance_Dashboard!$G$99:$G$108,MATCH(MAX(Hotel_Performance_Dashboard!$H$99:$H$108),Hotel_Performance_Dashboard!$H$99:$H$108,0))&amp;" ("&amp;TEXT(MAX(Hotel_Performance_Dashboard!$H$99:$H$108),"0.00")&amp;")"</f>
        <v>Top hotel by GOP (INR Cr): Golden Sands New Delhi (116.31)</v>
      </c>
      <c r="C92" s="28"/>
      <c r="D92" s="28"/>
      <c r="E92" s="28"/>
      <c r="F92" s="28"/>
      <c r="G92" s="28"/>
    </row>
    <row r="93" spans="2:15" x14ac:dyDescent="0.2">
      <c r="B93" s="28"/>
      <c r="C93" s="28"/>
      <c r="D93" s="28"/>
      <c r="E93" s="28"/>
      <c r="F93" s="28"/>
      <c r="G93" s="28"/>
    </row>
    <row r="94" spans="2:15" x14ac:dyDescent="0.2">
      <c r="B94" s="28" t="str">
        <f>"Best-occupancy city: "&amp;INDEX(Hotel_Performance_Dashboard!$J$71:$J$82,MATCH(MAX(Hotel_Performance_Dashboard!$K$71:$K$82),Hotel_Performance_Dashboard!$K$71:$K$82,0))&amp;" ("&amp;TEXT(MAX(Hotel_Performance_Dashboard!$K$71:$K$82),"0.0%")&amp;")"</f>
        <v>Best-occupancy city: Bengaluru (72.4%)</v>
      </c>
      <c r="C94" s="28"/>
      <c r="D94" s="28"/>
      <c r="E94" s="28"/>
      <c r="F94" s="28"/>
      <c r="G94" s="28"/>
    </row>
    <row r="95" spans="2:15" x14ac:dyDescent="0.2">
      <c r="B95" s="28"/>
      <c r="C95" s="28"/>
      <c r="D95" s="28"/>
      <c r="E95" s="28"/>
      <c r="F95" s="28"/>
      <c r="G95" s="28"/>
    </row>
    <row r="100" spans="2:15" ht="21.75" customHeight="1" x14ac:dyDescent="0.2">
      <c r="B100" s="30" t="s">
        <v>10415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</row>
    <row r="102" spans="2:15" x14ac:dyDescent="0.2">
      <c r="B102" s="29" t="s">
        <v>10394</v>
      </c>
      <c r="C102" s="29"/>
      <c r="D102" s="29"/>
      <c r="E102" s="29" t="s">
        <v>2609</v>
      </c>
      <c r="F102" s="29"/>
      <c r="G102" s="29"/>
    </row>
    <row r="103" spans="2:15" ht="24" customHeight="1" x14ac:dyDescent="0.2">
      <c r="B103" s="27">
        <f>Tourism_Trends_Dashboard!$B$4</f>
        <v>19.819759999999999</v>
      </c>
      <c r="C103" s="27"/>
      <c r="D103" s="27"/>
      <c r="E103" s="21">
        <f>Tourism_Trends_Dashboard!$D$4</f>
        <v>0.16595004177648973</v>
      </c>
      <c r="F103" s="21"/>
      <c r="G103" s="21"/>
    </row>
    <row r="105" spans="2:15" x14ac:dyDescent="0.2">
      <c r="B105" s="29" t="s">
        <v>10395</v>
      </c>
      <c r="C105" s="29"/>
      <c r="D105" s="29"/>
      <c r="E105" s="29" t="s">
        <v>7671</v>
      </c>
      <c r="F105" s="29"/>
      <c r="G105" s="29"/>
    </row>
    <row r="106" spans="2:15" ht="24" customHeight="1" x14ac:dyDescent="0.2">
      <c r="B106" s="22">
        <f>Tourism_Trends_Dashboard!$F$4</f>
        <v>278382.10700000002</v>
      </c>
      <c r="C106" s="22"/>
      <c r="D106" s="22"/>
      <c r="E106" s="23">
        <f>Tourism_Trends_Dashboard!$H$4</f>
        <v>2.6916666666666664</v>
      </c>
      <c r="F106" s="23"/>
      <c r="G106" s="23"/>
    </row>
    <row r="108" spans="2:15" x14ac:dyDescent="0.2">
      <c r="B108" s="28" t="str">
        <f>"Top tourism-revenue city (INR Cr): "&amp;INDEX(Tourism_Trends_Dashboard!$I$56:$I$67,MATCH(MAX(Tourism_Trends_Dashboard!$L$56:$L$67),Tourism_Trends_Dashboard!$L$56:$L$67,0))&amp;" ("&amp;TEXT(MAX(Tourism_Trends_Dashboard!$L$56:$L$67),"#,##0")&amp;")"</f>
        <v>Top tourism-revenue city (INR Cr): New Delhi (62,462)</v>
      </c>
      <c r="C108" s="28"/>
      <c r="D108" s="28"/>
      <c r="E108" s="28"/>
      <c r="F108" s="28"/>
      <c r="G108" s="28"/>
    </row>
    <row r="109" spans="2:15" x14ac:dyDescent="0.2">
      <c r="B109" s="28"/>
      <c r="C109" s="28"/>
      <c r="D109" s="28"/>
      <c r="E109" s="28"/>
      <c r="F109" s="28"/>
      <c r="G109" s="28"/>
    </row>
    <row r="110" spans="2:15" x14ac:dyDescent="0.2">
      <c r="B110" s="28" t="str">
        <f>"Peak season (avg arrivals, Lakh): "&amp;INDEX(Tourism_Trends_Dashboard!$B$84:$B$86,MATCH(MAX(Tourism_Trends_Dashboard!$C$84:$C$86),Tourism_Trends_Dashboard!$C$84:$C$86,0))&amp;" ("&amp;TEXT(MAX(Tourism_Trends_Dashboard!$C$84:$C$86),"0.00")&amp;")"</f>
        <v>Peak season (avg arrivals, Lakh): Peak (9.33)</v>
      </c>
      <c r="C110" s="28"/>
      <c r="D110" s="28"/>
      <c r="E110" s="28"/>
      <c r="F110" s="28"/>
      <c r="G110" s="28"/>
    </row>
    <row r="111" spans="2:15" x14ac:dyDescent="0.2">
      <c r="B111" s="28"/>
      <c r="C111" s="28"/>
      <c r="D111" s="28"/>
      <c r="E111" s="28"/>
      <c r="F111" s="28"/>
      <c r="G111" s="28"/>
    </row>
  </sheetData>
  <mergeCells count="79">
    <mergeCell ref="B1:O1"/>
    <mergeCell ref="B2:O2"/>
    <mergeCell ref="B4:O4"/>
    <mergeCell ref="B6:D6"/>
    <mergeCell ref="E6:G6"/>
    <mergeCell ref="B7:D7"/>
    <mergeCell ref="E7:G7"/>
    <mergeCell ref="B9:D9"/>
    <mergeCell ref="E9:G9"/>
    <mergeCell ref="B10:D10"/>
    <mergeCell ref="E10:G10"/>
    <mergeCell ref="B12:G13"/>
    <mergeCell ref="B14:G15"/>
    <mergeCell ref="B20:O20"/>
    <mergeCell ref="B22:D22"/>
    <mergeCell ref="E22:G22"/>
    <mergeCell ref="B23:D23"/>
    <mergeCell ref="E23:G23"/>
    <mergeCell ref="B25:D25"/>
    <mergeCell ref="E25:G25"/>
    <mergeCell ref="B26:D26"/>
    <mergeCell ref="E26:G26"/>
    <mergeCell ref="B28:G29"/>
    <mergeCell ref="B30:G31"/>
    <mergeCell ref="B36:O36"/>
    <mergeCell ref="B38:D38"/>
    <mergeCell ref="E38:G38"/>
    <mergeCell ref="B39:D39"/>
    <mergeCell ref="E39:G39"/>
    <mergeCell ref="B41:D41"/>
    <mergeCell ref="E41:G41"/>
    <mergeCell ref="B42:D42"/>
    <mergeCell ref="E42:G42"/>
    <mergeCell ref="B44:G45"/>
    <mergeCell ref="B46:G47"/>
    <mergeCell ref="B52:O52"/>
    <mergeCell ref="B54:D54"/>
    <mergeCell ref="E54:G54"/>
    <mergeCell ref="B55:D55"/>
    <mergeCell ref="E55:G55"/>
    <mergeCell ref="B57:D57"/>
    <mergeCell ref="E57:G57"/>
    <mergeCell ref="B58:D58"/>
    <mergeCell ref="E58:G58"/>
    <mergeCell ref="B60:G61"/>
    <mergeCell ref="B62:G63"/>
    <mergeCell ref="B68:O68"/>
    <mergeCell ref="B70:D70"/>
    <mergeCell ref="E70:G70"/>
    <mergeCell ref="B71:D71"/>
    <mergeCell ref="E71:G71"/>
    <mergeCell ref="B73:D73"/>
    <mergeCell ref="E73:G73"/>
    <mergeCell ref="B74:D74"/>
    <mergeCell ref="E74:G74"/>
    <mergeCell ref="B76:G77"/>
    <mergeCell ref="B78:G79"/>
    <mergeCell ref="B84:O84"/>
    <mergeCell ref="B86:D86"/>
    <mergeCell ref="E86:G86"/>
    <mergeCell ref="B87:D87"/>
    <mergeCell ref="E87:G87"/>
    <mergeCell ref="B89:D89"/>
    <mergeCell ref="E89:G89"/>
    <mergeCell ref="B90:D90"/>
    <mergeCell ref="E90:G90"/>
    <mergeCell ref="B92:G93"/>
    <mergeCell ref="B94:G95"/>
    <mergeCell ref="B100:O100"/>
    <mergeCell ref="B102:D102"/>
    <mergeCell ref="E102:G102"/>
    <mergeCell ref="B108:G109"/>
    <mergeCell ref="B110:G111"/>
    <mergeCell ref="B103:D103"/>
    <mergeCell ref="E103:G103"/>
    <mergeCell ref="B105:D105"/>
    <mergeCell ref="E105:G105"/>
    <mergeCell ref="B106:D106"/>
    <mergeCell ref="E106:G106"/>
  </mergeCells>
  <hyperlinks>
    <hyperlink ref="B4" r:id="rId1" location="'Hotels_Dashboard'!A1" xr:uid="{00000000-0004-0000-0E00-000000000000}"/>
    <hyperlink ref="B20" r:id="rId2" location="'Customers_Dashboard'!A1" xr:uid="{00000000-0004-0000-0E00-000001000000}"/>
    <hyperlink ref="B36" r:id="rId3" location="'Bookings_Dashboard'!A1" xr:uid="{00000000-0004-0000-0E00-000002000000}"/>
    <hyperlink ref="B52" r:id="rId4" location="'Revenue_Dashboard'!A1" xr:uid="{00000000-0004-0000-0E00-000003000000}"/>
    <hyperlink ref="B68" r:id="rId5" location="'Reviews_Dashboard'!A1" xr:uid="{00000000-0004-0000-0E00-000004000000}"/>
    <hyperlink ref="B84" r:id="rId6" location="'Hotel_Performance_Dashboard'!A1" xr:uid="{00000000-0004-0000-0E00-000005000000}"/>
    <hyperlink ref="B100" r:id="rId7" location="'Tourism_Trends_Dashboard'!A1" xr:uid="{00000000-0004-0000-0E00-000006000000}"/>
  </hyperlinks>
  <pageMargins left="0.75" right="0.75" top="1" bottom="1" header="0.511811023622047" footer="0.511811023622047"/>
  <pageSetup fitToHeight="0" orientation="portrait" horizontalDpi="300" verticalDpi="30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Hotels</vt:lpstr>
      <vt:lpstr>Hotels_Dashboard</vt:lpstr>
      <vt:lpstr>Customers</vt:lpstr>
      <vt:lpstr>Customers_Dashboard</vt:lpstr>
      <vt:lpstr>Bookings</vt:lpstr>
      <vt:lpstr>Bookings_Dashboard</vt:lpstr>
      <vt:lpstr>Revenue</vt:lpstr>
      <vt:lpstr>Revenue_Dashboard</vt:lpstr>
      <vt:lpstr>Reviews</vt:lpstr>
      <vt:lpstr>Reviews_Dashboard</vt:lpstr>
      <vt:lpstr>Hotel_Performance</vt:lpstr>
      <vt:lpstr>Hotel_Performance_Dashboard</vt:lpstr>
      <vt:lpstr>Tourism_Trends</vt:lpstr>
      <vt:lpstr>Tourism_Trends_Dashboard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2</cp:revision>
  <dcterms:created xsi:type="dcterms:W3CDTF">2026-10-05T20:18:36Z</dcterms:created>
  <dcterms:modified xsi:type="dcterms:W3CDTF">2026-10-13T14:48:35Z</dcterms:modified>
  <dc:language>en-US</dc:language>
</cp:coreProperties>
</file>